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neeltjedehoop/Firm of the Future Dropbox/Firm of the Future/FOTF Opdrachten/CROW Monitor DGWW/Def Versie 2.0/"/>
    </mc:Choice>
  </mc:AlternateContent>
  <xr:revisionPtr revIDLastSave="0" documentId="13_ncr:1_{E0C86C4B-014E-874F-A610-843AFE889787}" xr6:coauthVersionLast="47" xr6:coauthVersionMax="47" xr10:uidLastSave="{00000000-0000-0000-0000-000000000000}"/>
  <bookViews>
    <workbookView xWindow="0" yWindow="500" windowWidth="28800" windowHeight="16320" firstSheet="8" activeTab="9" xr2:uid="{2AA096EA-999C-1743-92CA-E296F6E27281}"/>
  </bookViews>
  <sheets>
    <sheet name="Stappenplan" sheetId="159" r:id="rId1"/>
    <sheet name="Basis data" sheetId="162" r:id="rId2"/>
    <sheet name="1.Klein Proj Bestaand Object" sheetId="149" r:id="rId3"/>
    <sheet name="2.Middel Proj Aangepast Object" sheetId="154" r:id="rId4"/>
    <sheet name="3. Middel Groot Proj Nieuw Obj " sheetId="155" r:id="rId5"/>
    <sheet name="4.Groot Proj Nieuw Object (LCA)" sheetId="94" r:id="rId6"/>
    <sheet name="Invulsheet Assetbeheerder" sheetId="93" r:id="rId7"/>
    <sheet name="Objectenoverzicht aantallen" sheetId="156" r:id="rId8"/>
    <sheet name="St. Objectenlijst FE" sheetId="152" r:id="rId9"/>
    <sheet name="DuboCalc" sheetId="158" r:id="rId10"/>
    <sheet name="Calculatie sheet" sheetId="3" r:id="rId11"/>
    <sheet name="A1 diesel beton" sheetId="136" state="hidden" r:id="rId12"/>
    <sheet name="A3 diesel beton" sheetId="137" state="hidden" r:id="rId13"/>
    <sheet name="A5 diesel beton" sheetId="138" state="hidden" r:id="rId14"/>
    <sheet name="A1 tm A3 asfalt" sheetId="127" state="hidden" r:id="rId15"/>
    <sheet name="A1 diesel asfalt" sheetId="128" state="hidden" r:id="rId16"/>
    <sheet name="A5 diesel asfalt" sheetId="129" state="hidden" r:id="rId17"/>
    <sheet name="C1 diesel asfalt" sheetId="131" state="hidden" r:id="rId18"/>
    <sheet name="Draaiuren A5" sheetId="130" state="hidden" r:id="rId19"/>
    <sheet name="Draaiuren B" sheetId="135" state="hidden" r:id="rId20"/>
    <sheet name="Draaiuren C1" sheetId="132" state="hidden" r:id="rId21"/>
    <sheet name="Verbruik machines" sheetId="134" state="hidden" r:id="rId22"/>
    <sheet name="TNO noxxen" sheetId="126" state="hidden" r:id="rId23"/>
    <sheet name="Biodiversiteit" sheetId="157" r:id="rId24"/>
    <sheet name="Elektriciteit" sheetId="301" r:id="rId25"/>
    <sheet name="MKI Totaal" sheetId="4" r:id="rId26"/>
    <sheet name="MKI KW" sheetId="1" r:id="rId27"/>
    <sheet name="MKI V" sheetId="2" r:id="rId28"/>
    <sheet name="MKI S" sheetId="163" r:id="rId29"/>
    <sheet name="MKI W" sheetId="170" r:id="rId30"/>
    <sheet name="MKI O" sheetId="171" r:id="rId31"/>
    <sheet name="MKI KW kolom D" sheetId="5" r:id="rId32"/>
    <sheet name="MKI KW kolom E" sheetId="10" r:id="rId33"/>
    <sheet name="MKI KW kolom F" sheetId="11" r:id="rId34"/>
    <sheet name="MKI KW kolom G" sheetId="12" r:id="rId35"/>
    <sheet name="MKI KW kolom H" sheetId="139" r:id="rId36"/>
    <sheet name="MKI KW kolom I" sheetId="140" r:id="rId37"/>
    <sheet name="MKI KW kolom J" sheetId="13" r:id="rId38"/>
    <sheet name="MKI KW kolom K" sheetId="14" r:id="rId39"/>
    <sheet name="MKI KW kolom L" sheetId="15" r:id="rId40"/>
    <sheet name="MKI KW kolom M" sheetId="16" r:id="rId41"/>
    <sheet name="MKI V kolom N" sheetId="17" r:id="rId42"/>
    <sheet name="MKI V kolom O" sheetId="18" r:id="rId43"/>
    <sheet name="MKI V kolom P" sheetId="19" r:id="rId44"/>
    <sheet name="MKI V kolom Q" sheetId="95" r:id="rId45"/>
    <sheet name="MKI V kolom R" sheetId="96" r:id="rId46"/>
    <sheet name="MKI V kolom S" sheetId="97" r:id="rId47"/>
    <sheet name="MKI V kolom T" sheetId="98" r:id="rId48"/>
    <sheet name="MKI V kolom U" sheetId="99" r:id="rId49"/>
    <sheet name="MKI V kolom V" sheetId="100" r:id="rId50"/>
    <sheet name="MKI V kolom W" sheetId="20" r:id="rId51"/>
    <sheet name="MKI V kolom X" sheetId="21" r:id="rId52"/>
    <sheet name="MKI V kolom Y" sheetId="22" r:id="rId53"/>
    <sheet name="MKI V kolom Z" sheetId="23" r:id="rId54"/>
    <sheet name="MKI S kolom AA" sheetId="164" r:id="rId55"/>
    <sheet name="MKI S kolom AB" sheetId="165" r:id="rId56"/>
    <sheet name="MKI S kolom AC" sheetId="166" r:id="rId57"/>
    <sheet name="MKI S kolom AD" sheetId="184" r:id="rId58"/>
    <sheet name="MKI S kolom AE" sheetId="185" r:id="rId59"/>
    <sheet name="MKI S kolom AF" sheetId="186" r:id="rId60"/>
    <sheet name="MKI W kolom AG" sheetId="167" r:id="rId61"/>
    <sheet name="MKI W kolom AH" sheetId="168" r:id="rId62"/>
    <sheet name="MKI W kolom AI" sheetId="169" r:id="rId63"/>
    <sheet name="MKI W kolom AJ" sheetId="187" r:id="rId64"/>
    <sheet name="MKI W kolom AK" sheetId="188" r:id="rId65"/>
    <sheet name="MKI W kolom AL" sheetId="189" r:id="rId66"/>
    <sheet name="MKI O kolom AM" sheetId="193" r:id="rId67"/>
    <sheet name="MKI O kolom AN" sheetId="194" r:id="rId68"/>
    <sheet name="MKI O kolom AO" sheetId="195" r:id="rId69"/>
    <sheet name="MKI W kolom AP" sheetId="253" r:id="rId70"/>
    <sheet name="MKI W kolom AQ" sheetId="254" r:id="rId71"/>
    <sheet name="MKI W kolom AR" sheetId="255" r:id="rId72"/>
    <sheet name="MKI W kolom AS" sheetId="256" r:id="rId73"/>
    <sheet name="MKI W kolom AT" sheetId="257" r:id="rId74"/>
    <sheet name="MKI W kolom AU" sheetId="258" r:id="rId75"/>
    <sheet name="MKI W kolom AV" sheetId="260" r:id="rId76"/>
    <sheet name="MKI W kolom AW" sheetId="261" r:id="rId77"/>
    <sheet name="MKI W kolom AX" sheetId="262" r:id="rId78"/>
    <sheet name="CO2 Totaal" sheetId="40" r:id="rId79"/>
    <sheet name="CO2 KW" sheetId="39" r:id="rId80"/>
    <sheet name="CO2 V" sheetId="38" r:id="rId81"/>
    <sheet name="CO2 S" sheetId="172" r:id="rId82"/>
    <sheet name="CO2 W" sheetId="173" r:id="rId83"/>
    <sheet name="CO2 O" sheetId="174" r:id="rId84"/>
    <sheet name="CO2 KW kolom D" sheetId="6" r:id="rId85"/>
    <sheet name="CO2 KW kolom E" sheetId="24" r:id="rId86"/>
    <sheet name="CO2 KW kolom F" sheetId="25" r:id="rId87"/>
    <sheet name="CO2 KW kolom G" sheetId="26" r:id="rId88"/>
    <sheet name="CO2 KW kolom H" sheetId="141" r:id="rId89"/>
    <sheet name="CO2 KW kolom I" sheetId="142" r:id="rId90"/>
    <sheet name="CO2 KW kolom J" sheetId="27" r:id="rId91"/>
    <sheet name="CO2 KW kolom K" sheetId="28" r:id="rId92"/>
    <sheet name="CO2 KW kolom L" sheetId="29" r:id="rId93"/>
    <sheet name="CO2 KW kolom M" sheetId="30" r:id="rId94"/>
    <sheet name="CO2 V kolom N" sheetId="31" r:id="rId95"/>
    <sheet name="CO2 V kolom O" sheetId="32" r:id="rId96"/>
    <sheet name="CO2 V kolom P" sheetId="33" r:id="rId97"/>
    <sheet name="CO2 V kolom Q" sheetId="101" r:id="rId98"/>
    <sheet name="CO2 V kolom R" sheetId="102" r:id="rId99"/>
    <sheet name="CO2 V kolom S" sheetId="103" r:id="rId100"/>
    <sheet name="CO2 V kolom T" sheetId="104" r:id="rId101"/>
    <sheet name="CO2 V kolom U" sheetId="105" r:id="rId102"/>
    <sheet name="CO2 V kolom V" sheetId="106" r:id="rId103"/>
    <sheet name="CO2 V kolom W" sheetId="34" r:id="rId104"/>
    <sheet name="CO2 V kolom X" sheetId="35" r:id="rId105"/>
    <sheet name="CO2 V kolom Y" sheetId="36" r:id="rId106"/>
    <sheet name="CO2 V kolom Z" sheetId="37" r:id="rId107"/>
    <sheet name="CO2 S kolom AA" sheetId="175" r:id="rId108"/>
    <sheet name="CO2 S kolom AB" sheetId="176" r:id="rId109"/>
    <sheet name="CO2 S kolom AC" sheetId="177" r:id="rId110"/>
    <sheet name="CO2 S kolom AD" sheetId="190" r:id="rId111"/>
    <sheet name="CO2 S kolom AE" sheetId="191" r:id="rId112"/>
    <sheet name="CO2 S kolom AF" sheetId="192" r:id="rId113"/>
    <sheet name="CO2 W kolom AG" sheetId="178" r:id="rId114"/>
    <sheet name="CO2 W kolom AH" sheetId="179" r:id="rId115"/>
    <sheet name="CO2 W kolom AI" sheetId="180" r:id="rId116"/>
    <sheet name="CO2 W kolom AJ" sheetId="181" r:id="rId117"/>
    <sheet name="CO2 W kolom AK" sheetId="182" r:id="rId118"/>
    <sheet name="CO2 W kolom AL" sheetId="183" r:id="rId119"/>
    <sheet name="CO2 O kolom AM" sheetId="196" r:id="rId120"/>
    <sheet name="CO2 O kolom AN" sheetId="197" r:id="rId121"/>
    <sheet name="CO2 O kolom AO" sheetId="198" r:id="rId122"/>
    <sheet name="CO2 W kolom AP" sheetId="263" r:id="rId123"/>
    <sheet name="CO2 W kolom AQ" sheetId="264" r:id="rId124"/>
    <sheet name="CO2 W kolom AR" sheetId="265" r:id="rId125"/>
    <sheet name="CO2 W kolom AS" sheetId="266" r:id="rId126"/>
    <sheet name="CO2 W kolom AT" sheetId="267" r:id="rId127"/>
    <sheet name="CO2 W kolom AU" sheetId="269" r:id="rId128"/>
    <sheet name="CO2 W kolom AV" sheetId="270" r:id="rId129"/>
    <sheet name="CO2 W kolom AW" sheetId="271" r:id="rId130"/>
    <sheet name="CO2 W kolom AX" sheetId="272" r:id="rId131"/>
    <sheet name="Materialen Totaal" sheetId="89" r:id="rId132"/>
    <sheet name="Materialen KW" sheetId="90" r:id="rId133"/>
    <sheet name="Materialen V" sheetId="91" r:id="rId134"/>
    <sheet name="Materialen S" sheetId="199" r:id="rId135"/>
    <sheet name="Materialen W" sheetId="200" r:id="rId136"/>
    <sheet name="Materialen O" sheetId="201" r:id="rId137"/>
    <sheet name="Materialen KW kolom D" sheetId="7" r:id="rId138"/>
    <sheet name="Materialen KW kolom E" sheetId="75" r:id="rId139"/>
    <sheet name="Materialen KW kolom F" sheetId="76" r:id="rId140"/>
    <sheet name="Materialen KW kolom G" sheetId="77" r:id="rId141"/>
    <sheet name="Materialen KW kolom H" sheetId="143" r:id="rId142"/>
    <sheet name="Materialen KW kolom I" sheetId="144" r:id="rId143"/>
    <sheet name="Materialen KW kolom J" sheetId="78" r:id="rId144"/>
    <sheet name="Materialen KW kolom K" sheetId="79" r:id="rId145"/>
    <sheet name="Materialen KW kolom L" sheetId="80" r:id="rId146"/>
    <sheet name="Materialen KW kolom M" sheetId="81" r:id="rId147"/>
    <sheet name="Materialen V kolom N" sheetId="82" r:id="rId148"/>
    <sheet name="Materialen V kolom O" sheetId="83" r:id="rId149"/>
    <sheet name="Materialen V kolom P" sheetId="84" r:id="rId150"/>
    <sheet name="Materialen V kolom Q" sheetId="107" r:id="rId151"/>
    <sheet name="Materialen V kolom R" sheetId="108" r:id="rId152"/>
    <sheet name="Materialen V kolom S" sheetId="109" r:id="rId153"/>
    <sheet name="Materialen V kolom T" sheetId="110" r:id="rId154"/>
    <sheet name="Materialen V kolom U" sheetId="111" r:id="rId155"/>
    <sheet name="Materialen V kolom V" sheetId="112" r:id="rId156"/>
    <sheet name="Materialen V kolom W" sheetId="85" r:id="rId157"/>
    <sheet name="Materialen V kolom X" sheetId="86" r:id="rId158"/>
    <sheet name="Materialen V kolom Y" sheetId="87" r:id="rId159"/>
    <sheet name="Materialen V kolom Z" sheetId="88" r:id="rId160"/>
    <sheet name="Materialen S kolom AA" sheetId="202" r:id="rId161"/>
    <sheet name="Materialen S kolom AB" sheetId="203" r:id="rId162"/>
    <sheet name="Materialen S kolom AC" sheetId="204" r:id="rId163"/>
    <sheet name="Materialen S kolom AD" sheetId="205" r:id="rId164"/>
    <sheet name="Materialen S kolom AE" sheetId="206" r:id="rId165"/>
    <sheet name="Materialen S kolom AF" sheetId="207" r:id="rId166"/>
    <sheet name="Materialen W kolom AG" sheetId="208" r:id="rId167"/>
    <sheet name="Materialen W kolom AH" sheetId="209" r:id="rId168"/>
    <sheet name="Materialen W kolom AI" sheetId="210" r:id="rId169"/>
    <sheet name="Materialen W kolom AJ" sheetId="211" r:id="rId170"/>
    <sheet name="Materialen W kolom AK" sheetId="212" r:id="rId171"/>
    <sheet name="Materialen W kolom AL" sheetId="213" r:id="rId172"/>
    <sheet name="Materialen O kolom AM" sheetId="214" r:id="rId173"/>
    <sheet name="Materialen O kolom AN" sheetId="215" r:id="rId174"/>
    <sheet name="Materialen O kolom AO" sheetId="216" r:id="rId175"/>
    <sheet name="Materialen W kolom AP" sheetId="273" r:id="rId176"/>
    <sheet name="Materialen W kolom AQ" sheetId="274" r:id="rId177"/>
    <sheet name="Materialen W kolom AR" sheetId="275" r:id="rId178"/>
    <sheet name="Materialen W kolom AS" sheetId="276" r:id="rId179"/>
    <sheet name="Materialen W kolom AT" sheetId="277" r:id="rId180"/>
    <sheet name="Materialen W kolom AU" sheetId="278" r:id="rId181"/>
    <sheet name="Materialen W kolom AV" sheetId="279" r:id="rId182"/>
    <sheet name="Materialen W kolom AW" sheetId="280" r:id="rId183"/>
    <sheet name="Materialen W kolom AX" sheetId="281" r:id="rId184"/>
    <sheet name="Reststromen Totaal" sheetId="55" r:id="rId185"/>
    <sheet name="Reststromen KW" sheetId="56" r:id="rId186"/>
    <sheet name="Reststromen V" sheetId="57" r:id="rId187"/>
    <sheet name="Reststromen S" sheetId="217" r:id="rId188"/>
    <sheet name="Reststromen W" sheetId="218" r:id="rId189"/>
    <sheet name="Reststromen O" sheetId="219" r:id="rId190"/>
    <sheet name="Reststromen KW kolom D" sheetId="8" r:id="rId191"/>
    <sheet name="Reststromen KW kolom E" sheetId="41" r:id="rId192"/>
    <sheet name="Reststromen KW kolom F" sheetId="42" r:id="rId193"/>
    <sheet name="Reststromen KW kolom G" sheetId="43" r:id="rId194"/>
    <sheet name="Reststromen KW kolom H" sheetId="145" r:id="rId195"/>
    <sheet name="Reststromen KW kolom I" sheetId="146" r:id="rId196"/>
    <sheet name="Reststromen KW kolom J" sheetId="44" r:id="rId197"/>
    <sheet name="Reststromen KW kolom K" sheetId="45" r:id="rId198"/>
    <sheet name="Reststromen KW kolom L" sheetId="46" r:id="rId199"/>
    <sheet name="Reststromen KW kolom M" sheetId="47" r:id="rId200"/>
    <sheet name="Reststromen V kolom N" sheetId="48" r:id="rId201"/>
    <sheet name="Reststromen V kolom O" sheetId="49" r:id="rId202"/>
    <sheet name="Reststromen V kolom P" sheetId="50" r:id="rId203"/>
    <sheet name="Reststromen V kolom Q" sheetId="113" r:id="rId204"/>
    <sheet name="Reststromen V kolom R" sheetId="114" r:id="rId205"/>
    <sheet name="Reststromen V kolom S" sheetId="115" r:id="rId206"/>
    <sheet name="Reststromen V kolom T" sheetId="116" r:id="rId207"/>
    <sheet name="Reststromen V kolom U" sheetId="117" r:id="rId208"/>
    <sheet name="Reststromen V kolom V" sheetId="118" r:id="rId209"/>
    <sheet name="Reststromen V kolom W" sheetId="51" r:id="rId210"/>
    <sheet name="Reststromen V kolom X" sheetId="52" r:id="rId211"/>
    <sheet name="Reststromen V kolom Y" sheetId="53" r:id="rId212"/>
    <sheet name="Reststromen V kolom Z" sheetId="54" r:id="rId213"/>
    <sheet name="Reststromen S kolom AA" sheetId="220" r:id="rId214"/>
    <sheet name="Reststromen S kolom AB" sheetId="221" r:id="rId215"/>
    <sheet name="Reststromen S kolom AC" sheetId="222" r:id="rId216"/>
    <sheet name="Reststromen S kolom AD" sheetId="223" r:id="rId217"/>
    <sheet name="Reststromen S kolom AE" sheetId="224" r:id="rId218"/>
    <sheet name="Restromen S kolom AF" sheetId="225" r:id="rId219"/>
    <sheet name="Reststromen W AG" sheetId="226" r:id="rId220"/>
    <sheet name="Reststromen W AH" sheetId="227" r:id="rId221"/>
    <sheet name="Reststromen W AI" sheetId="228" r:id="rId222"/>
    <sheet name="Reststromen W AJ" sheetId="229" r:id="rId223"/>
    <sheet name="Reststromen W AK" sheetId="230" r:id="rId224"/>
    <sheet name="Reststromen W AL" sheetId="231" r:id="rId225"/>
    <sheet name="Reststromen O AM" sheetId="232" r:id="rId226"/>
    <sheet name="Reststromen O AN" sheetId="233" r:id="rId227"/>
    <sheet name="Reststromen O AO" sheetId="234" r:id="rId228"/>
    <sheet name="Reststromen W AP" sheetId="283" r:id="rId229"/>
    <sheet name="Reststromen W AQ" sheetId="284" r:id="rId230"/>
    <sheet name="Reststromen W AR" sheetId="285" r:id="rId231"/>
    <sheet name="Reststromen W AS" sheetId="286" r:id="rId232"/>
    <sheet name="Reststromen W AT" sheetId="287" r:id="rId233"/>
    <sheet name="Reststromen W AU" sheetId="288" r:id="rId234"/>
    <sheet name="Reststromen W AV" sheetId="289" r:id="rId235"/>
    <sheet name="Reststromen W AW" sheetId="290" r:id="rId236"/>
    <sheet name="Reststromen W AX" sheetId="291" r:id="rId237"/>
    <sheet name="Stikstof Totaal" sheetId="72" r:id="rId238"/>
    <sheet name="Stikstof KW" sheetId="73" r:id="rId239"/>
    <sheet name="Stikstof V" sheetId="74" r:id="rId240"/>
    <sheet name="Stikstof S" sheetId="235" r:id="rId241"/>
    <sheet name="Stikstof W" sheetId="236" r:id="rId242"/>
    <sheet name="Stikstof O" sheetId="237" r:id="rId243"/>
    <sheet name="Stikstof KW kolom D" sheetId="9" r:id="rId244"/>
    <sheet name="Stikstof KW kolom E" sheetId="58" r:id="rId245"/>
    <sheet name="Stikstof KW kolom F" sheetId="59" r:id="rId246"/>
    <sheet name="Stikstof KW kolom G" sheetId="60" r:id="rId247"/>
    <sheet name="Stikstof KW kolom H" sheetId="147" r:id="rId248"/>
    <sheet name="Stikstof KW kolom I" sheetId="148" r:id="rId249"/>
    <sheet name="Stikstof KW kolom J" sheetId="61" r:id="rId250"/>
    <sheet name="Stikstof KW kolom K" sheetId="62" r:id="rId251"/>
    <sheet name="Stikstof KW kolom L" sheetId="63" r:id="rId252"/>
    <sheet name="Stikstof KW kolom M" sheetId="64" r:id="rId253"/>
    <sheet name="Stikstof V kolom N" sheetId="65" r:id="rId254"/>
    <sheet name="Stikstof V kolom O" sheetId="66" r:id="rId255"/>
    <sheet name="Stikstof V kolom P" sheetId="67" r:id="rId256"/>
    <sheet name="Stikstof V kolom Q" sheetId="119" r:id="rId257"/>
    <sheet name="Stikstof V kolom R" sheetId="120" r:id="rId258"/>
    <sheet name="Stikstof V kolom S" sheetId="121" r:id="rId259"/>
    <sheet name="Stikstof V kolom T" sheetId="122" r:id="rId260"/>
    <sheet name="Stikstof V kolom U" sheetId="123" r:id="rId261"/>
    <sheet name="Stikstof V kolom V" sheetId="124" r:id="rId262"/>
    <sheet name="Stikstof V kolom W" sheetId="68" r:id="rId263"/>
    <sheet name="Stikstof V kolom X" sheetId="69" r:id="rId264"/>
    <sheet name="Stikstof V kolom Y" sheetId="70" r:id="rId265"/>
    <sheet name="Stikstof V kolom Z" sheetId="71" r:id="rId266"/>
    <sheet name="Stikstof S kolom AA" sheetId="238" r:id="rId267"/>
    <sheet name="Stikstof S kolom AB" sheetId="239" r:id="rId268"/>
    <sheet name="Stikstof S kolom AC" sheetId="240" r:id="rId269"/>
    <sheet name="Stikstof S kolom AD" sheetId="241" r:id="rId270"/>
    <sheet name="Stikstof S kolom AE" sheetId="242" r:id="rId271"/>
    <sheet name="Stikstof S kolom AF" sheetId="243" r:id="rId272"/>
    <sheet name="Stikstof W AG" sheetId="244" r:id="rId273"/>
    <sheet name="Stikstof W AH" sheetId="245" r:id="rId274"/>
    <sheet name="Stikstof W AI" sheetId="246" r:id="rId275"/>
    <sheet name="Stikstof W AJ" sheetId="247" r:id="rId276"/>
    <sheet name="Stikstof W AK" sheetId="248" r:id="rId277"/>
    <sheet name="Stikstof W AL" sheetId="249" r:id="rId278"/>
    <sheet name="Stikstof O AM" sheetId="250" r:id="rId279"/>
    <sheet name="Stikstof O AN" sheetId="251" r:id="rId280"/>
    <sheet name="Stikstof O AO" sheetId="252" r:id="rId281"/>
    <sheet name="Stikstof W AP" sheetId="292" r:id="rId282"/>
    <sheet name="Stikstof W AQ" sheetId="293" r:id="rId283"/>
    <sheet name="Stikstof W AR" sheetId="294" r:id="rId284"/>
    <sheet name="Stikstof W AS" sheetId="295" r:id="rId285"/>
    <sheet name="Stikstof W AT" sheetId="296" r:id="rId286"/>
    <sheet name="Stikstof W AU" sheetId="297" r:id="rId287"/>
    <sheet name="Stikstof W AV" sheetId="298" r:id="rId288"/>
    <sheet name="Stikstof W AW" sheetId="299" r:id="rId289"/>
    <sheet name="Stikstof W AX" sheetId="300" r:id="rId290"/>
  </sheets>
  <definedNames>
    <definedName name="_xlnm._FilterDatabase" localSheetId="3" hidden="1">'2.Middel Proj Aangepast Object'!$A$6:$EY$7</definedName>
    <definedName name="_xlnm._FilterDatabase" localSheetId="8" hidden="1">'St. Objectenlijst FE'!$A$3:$AC$103</definedName>
    <definedName name="_xlnm.Print_Area" localSheetId="0">Stappenplan!$A$1:$B$25</definedName>
    <definedName name="_xlnm.Criteria" localSheetId="8">'St. Objectenlijst FE'!$D$5:$D$106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W33" i="158" l="1"/>
  <c r="DW26" i="158"/>
  <c r="DW14" i="158"/>
  <c r="D60" i="3"/>
  <c r="E60" i="3"/>
  <c r="F60" i="3"/>
  <c r="G60" i="3"/>
  <c r="H60" i="3"/>
  <c r="I60" i="3"/>
  <c r="J60" i="3"/>
  <c r="K60" i="3"/>
  <c r="L60" i="3"/>
  <c r="M60" i="3"/>
  <c r="N60" i="3"/>
  <c r="O60" i="3"/>
  <c r="P60" i="3"/>
  <c r="Q60" i="3"/>
  <c r="R60" i="3"/>
  <c r="S60" i="3"/>
  <c r="T60" i="3"/>
  <c r="U60" i="3"/>
  <c r="V60" i="3"/>
  <c r="W60" i="3"/>
  <c r="X60" i="3"/>
  <c r="Y60" i="3"/>
  <c r="Z60" i="3"/>
  <c r="AA60" i="3"/>
  <c r="AB60" i="3"/>
  <c r="AC60" i="3"/>
  <c r="AD60" i="3"/>
  <c r="AE60" i="3"/>
  <c r="AF60" i="3"/>
  <c r="AG60" i="3"/>
  <c r="AH60" i="3"/>
  <c r="AI60" i="3"/>
  <c r="AJ60" i="3"/>
  <c r="AK60" i="3"/>
  <c r="AL60" i="3"/>
  <c r="AM60" i="3"/>
  <c r="AN60" i="3"/>
  <c r="AO60" i="3"/>
  <c r="AP60" i="3"/>
  <c r="AQ60" i="3"/>
  <c r="AR60" i="3"/>
  <c r="AS60" i="3"/>
  <c r="AT60" i="3"/>
  <c r="AU60" i="3"/>
  <c r="AV60" i="3"/>
  <c r="AW60" i="3"/>
  <c r="D9" i="3"/>
  <c r="E9" i="3"/>
  <c r="F9" i="3"/>
  <c r="G9" i="3"/>
  <c r="H9" i="3"/>
  <c r="I9" i="3"/>
  <c r="J9" i="3"/>
  <c r="K9" i="3"/>
  <c r="L9" i="3"/>
  <c r="M9" i="3"/>
  <c r="N9" i="3"/>
  <c r="O9" i="3"/>
  <c r="P9" i="3"/>
  <c r="Q9" i="3"/>
  <c r="R9" i="3"/>
  <c r="S9" i="3"/>
  <c r="T9" i="3"/>
  <c r="U9" i="3"/>
  <c r="V9" i="3"/>
  <c r="W9" i="3"/>
  <c r="X9" i="3"/>
  <c r="Y9" i="3"/>
  <c r="Z9" i="3"/>
  <c r="AA9" i="3"/>
  <c r="AB9" i="3"/>
  <c r="AC9" i="3"/>
  <c r="AD9" i="3"/>
  <c r="AE9" i="3"/>
  <c r="AF9" i="3"/>
  <c r="AG9" i="3"/>
  <c r="AH9" i="3"/>
  <c r="AI9" i="3"/>
  <c r="AJ9" i="3"/>
  <c r="AK9" i="3"/>
  <c r="AL9" i="3"/>
  <c r="AM9" i="3"/>
  <c r="AN9" i="3"/>
  <c r="AO9" i="3"/>
  <c r="AP9" i="3"/>
  <c r="AQ9" i="3"/>
  <c r="AR9" i="3"/>
  <c r="AS9" i="3"/>
  <c r="AT9" i="3"/>
  <c r="AU9" i="3"/>
  <c r="AV9" i="3"/>
  <c r="AW9" i="3"/>
  <c r="D10" i="3"/>
  <c r="E10" i="3"/>
  <c r="F10" i="3"/>
  <c r="G10" i="3"/>
  <c r="H10" i="3"/>
  <c r="I10" i="3"/>
  <c r="J10" i="3"/>
  <c r="K10" i="3"/>
  <c r="L10" i="3"/>
  <c r="M10" i="3"/>
  <c r="N10" i="3"/>
  <c r="O10" i="3"/>
  <c r="P10" i="3"/>
  <c r="Q10" i="3"/>
  <c r="R10" i="3"/>
  <c r="S10" i="3"/>
  <c r="T10" i="3"/>
  <c r="U10" i="3"/>
  <c r="V10" i="3"/>
  <c r="W10" i="3"/>
  <c r="X10" i="3"/>
  <c r="Y10" i="3"/>
  <c r="Z10" i="3"/>
  <c r="AA10" i="3"/>
  <c r="AB10" i="3"/>
  <c r="AC10" i="3"/>
  <c r="AD10" i="3"/>
  <c r="AE10" i="3"/>
  <c r="AF10" i="3"/>
  <c r="AG10" i="3"/>
  <c r="AH10" i="3"/>
  <c r="AI10" i="3"/>
  <c r="AJ10" i="3"/>
  <c r="AK10" i="3"/>
  <c r="AL10" i="3"/>
  <c r="AM10" i="3"/>
  <c r="AN10" i="3"/>
  <c r="AO10" i="3"/>
  <c r="AP10" i="3"/>
  <c r="AQ10" i="3"/>
  <c r="AR10" i="3"/>
  <c r="AS10" i="3"/>
  <c r="AT10" i="3"/>
  <c r="AU10" i="3"/>
  <c r="AV10" i="3"/>
  <c r="AW10" i="3"/>
  <c r="D11" i="3"/>
  <c r="E11" i="3"/>
  <c r="F11" i="3"/>
  <c r="G11" i="3"/>
  <c r="H11" i="3"/>
  <c r="I11" i="3"/>
  <c r="J11" i="3"/>
  <c r="K11" i="3"/>
  <c r="L11" i="3"/>
  <c r="M11" i="3"/>
  <c r="N11" i="3"/>
  <c r="O11" i="3"/>
  <c r="P11" i="3"/>
  <c r="Q11" i="3"/>
  <c r="R11" i="3"/>
  <c r="S11" i="3"/>
  <c r="T11" i="3"/>
  <c r="U11" i="3"/>
  <c r="V11" i="3"/>
  <c r="W11" i="3"/>
  <c r="X11" i="3"/>
  <c r="Y11" i="3"/>
  <c r="Z11" i="3"/>
  <c r="AA11" i="3"/>
  <c r="AB11" i="3"/>
  <c r="AC11" i="3"/>
  <c r="AD11" i="3"/>
  <c r="AE11" i="3"/>
  <c r="AF11" i="3"/>
  <c r="AG11" i="3"/>
  <c r="AH11" i="3"/>
  <c r="AI11" i="3"/>
  <c r="AJ11" i="3"/>
  <c r="AK11" i="3"/>
  <c r="AL11" i="3"/>
  <c r="AM11" i="3"/>
  <c r="AN11" i="3"/>
  <c r="AO11" i="3"/>
  <c r="AP11" i="3"/>
  <c r="AQ11" i="3"/>
  <c r="AR11" i="3"/>
  <c r="AS11" i="3"/>
  <c r="AT11" i="3"/>
  <c r="AU11" i="3"/>
  <c r="AV11" i="3"/>
  <c r="AW11" i="3"/>
  <c r="D12" i="3"/>
  <c r="E12" i="3"/>
  <c r="F12" i="3"/>
  <c r="G12" i="3"/>
  <c r="H12" i="3"/>
  <c r="I12" i="3"/>
  <c r="J12" i="3"/>
  <c r="K12" i="3"/>
  <c r="L12" i="3"/>
  <c r="M12" i="3"/>
  <c r="N12" i="3"/>
  <c r="O12" i="3"/>
  <c r="P12" i="3"/>
  <c r="Q12" i="3"/>
  <c r="R12" i="3"/>
  <c r="S12" i="3"/>
  <c r="T12" i="3"/>
  <c r="U12" i="3"/>
  <c r="V12" i="3"/>
  <c r="W12" i="3"/>
  <c r="X12" i="3"/>
  <c r="Y12" i="3"/>
  <c r="Z12" i="3"/>
  <c r="AA12" i="3"/>
  <c r="AB12" i="3"/>
  <c r="AC12" i="3"/>
  <c r="AD12" i="3"/>
  <c r="AE12" i="3"/>
  <c r="AF12" i="3"/>
  <c r="AG12" i="3"/>
  <c r="AH12" i="3"/>
  <c r="AI12" i="3"/>
  <c r="AJ12" i="3"/>
  <c r="AK12" i="3"/>
  <c r="AL12" i="3"/>
  <c r="AM12" i="3"/>
  <c r="AN12" i="3"/>
  <c r="AO12" i="3"/>
  <c r="AP12" i="3"/>
  <c r="AQ12" i="3"/>
  <c r="AR12" i="3"/>
  <c r="AS12" i="3"/>
  <c r="AT12" i="3"/>
  <c r="AU12" i="3"/>
  <c r="AV12" i="3"/>
  <c r="AW12" i="3"/>
  <c r="D14" i="3"/>
  <c r="E14" i="3"/>
  <c r="F14" i="3"/>
  <c r="G14" i="3"/>
  <c r="H14" i="3"/>
  <c r="I14" i="3"/>
  <c r="J14" i="3"/>
  <c r="K14" i="3"/>
  <c r="L14" i="3"/>
  <c r="M14" i="3"/>
  <c r="N14" i="3"/>
  <c r="O14" i="3"/>
  <c r="P14" i="3"/>
  <c r="Q14" i="3"/>
  <c r="R14" i="3"/>
  <c r="R16" i="3" s="1"/>
  <c r="R18" i="3" s="1"/>
  <c r="R19" i="3" s="1"/>
  <c r="S14" i="3"/>
  <c r="T14" i="3"/>
  <c r="U14" i="3"/>
  <c r="V14" i="3"/>
  <c r="W14" i="3"/>
  <c r="X14" i="3"/>
  <c r="Y14" i="3"/>
  <c r="Z14" i="3"/>
  <c r="Z16" i="3" s="1"/>
  <c r="Z18" i="3" s="1"/>
  <c r="Z19" i="3" s="1"/>
  <c r="AA14" i="3"/>
  <c r="AB14" i="3"/>
  <c r="AC14" i="3"/>
  <c r="AD14" i="3"/>
  <c r="AE14" i="3"/>
  <c r="AF14" i="3"/>
  <c r="AG14" i="3"/>
  <c r="AH14" i="3"/>
  <c r="AH16" i="3" s="1"/>
  <c r="AH18" i="3" s="1"/>
  <c r="AH19" i="3" s="1"/>
  <c r="AI14" i="3"/>
  <c r="AJ14" i="3"/>
  <c r="AK14" i="3"/>
  <c r="AL14" i="3"/>
  <c r="AM14" i="3"/>
  <c r="AN14" i="3"/>
  <c r="AO14" i="3"/>
  <c r="AP14" i="3"/>
  <c r="AP16" i="3" s="1"/>
  <c r="AP18" i="3" s="1"/>
  <c r="AP19" i="3" s="1"/>
  <c r="AQ14" i="3"/>
  <c r="AR14" i="3"/>
  <c r="AS14" i="3"/>
  <c r="AT14" i="3"/>
  <c r="AU14" i="3"/>
  <c r="AV14" i="3"/>
  <c r="AW14" i="3"/>
  <c r="D15" i="3"/>
  <c r="D16" i="3" s="1"/>
  <c r="D18" i="3" s="1"/>
  <c r="D19" i="3" s="1"/>
  <c r="E15" i="3"/>
  <c r="E16" i="3" s="1"/>
  <c r="E18" i="3" s="1"/>
  <c r="E19" i="3" s="1"/>
  <c r="F15" i="3"/>
  <c r="F16" i="3" s="1"/>
  <c r="F18" i="3" s="1"/>
  <c r="F19" i="3" s="1"/>
  <c r="G15" i="3"/>
  <c r="G16" i="3" s="1"/>
  <c r="G18" i="3" s="1"/>
  <c r="G19" i="3" s="1"/>
  <c r="H15" i="3"/>
  <c r="I15" i="3"/>
  <c r="I16" i="3" s="1"/>
  <c r="I18" i="3" s="1"/>
  <c r="I19" i="3" s="1"/>
  <c r="J15" i="3"/>
  <c r="K15" i="3"/>
  <c r="L15" i="3"/>
  <c r="L16" i="3" s="1"/>
  <c r="L18" i="3" s="1"/>
  <c r="L19" i="3" s="1"/>
  <c r="M15" i="3"/>
  <c r="M16" i="3" s="1"/>
  <c r="M18" i="3" s="1"/>
  <c r="M19" i="3" s="1"/>
  <c r="N15" i="3"/>
  <c r="N16" i="3" s="1"/>
  <c r="N18" i="3" s="1"/>
  <c r="N19" i="3" s="1"/>
  <c r="O15" i="3"/>
  <c r="P15" i="3"/>
  <c r="Q15" i="3"/>
  <c r="Q16" i="3" s="1"/>
  <c r="Q18" i="3" s="1"/>
  <c r="Q19" i="3" s="1"/>
  <c r="R15" i="3"/>
  <c r="S15" i="3"/>
  <c r="T15" i="3"/>
  <c r="T16" i="3" s="1"/>
  <c r="T18" i="3" s="1"/>
  <c r="T19" i="3" s="1"/>
  <c r="U15" i="3"/>
  <c r="U16" i="3" s="1"/>
  <c r="U18" i="3" s="1"/>
  <c r="U19" i="3" s="1"/>
  <c r="V15" i="3"/>
  <c r="V16" i="3" s="1"/>
  <c r="V18" i="3" s="1"/>
  <c r="V19" i="3" s="1"/>
  <c r="W15" i="3"/>
  <c r="W16" i="3" s="1"/>
  <c r="W18" i="3" s="1"/>
  <c r="W19" i="3" s="1"/>
  <c r="X15" i="3"/>
  <c r="Y15" i="3"/>
  <c r="Y16" i="3" s="1"/>
  <c r="Y18" i="3" s="1"/>
  <c r="Y19" i="3" s="1"/>
  <c r="Z15" i="3"/>
  <c r="AA15" i="3"/>
  <c r="AB15" i="3"/>
  <c r="AB16" i="3" s="1"/>
  <c r="AB18" i="3" s="1"/>
  <c r="AB19" i="3" s="1"/>
  <c r="AC15" i="3"/>
  <c r="AC16" i="3" s="1"/>
  <c r="AC18" i="3" s="1"/>
  <c r="AC19" i="3" s="1"/>
  <c r="AD15" i="3"/>
  <c r="AD16" i="3" s="1"/>
  <c r="AD18" i="3" s="1"/>
  <c r="AD19" i="3" s="1"/>
  <c r="AE15" i="3"/>
  <c r="AF15" i="3"/>
  <c r="AG15" i="3"/>
  <c r="AG16" i="3" s="1"/>
  <c r="AG18" i="3" s="1"/>
  <c r="AG19" i="3" s="1"/>
  <c r="AH15" i="3"/>
  <c r="AI15" i="3"/>
  <c r="AJ15" i="3"/>
  <c r="AJ16" i="3" s="1"/>
  <c r="AJ18" i="3" s="1"/>
  <c r="AJ19" i="3" s="1"/>
  <c r="AK15" i="3"/>
  <c r="AK16" i="3" s="1"/>
  <c r="AK18" i="3" s="1"/>
  <c r="AK19" i="3" s="1"/>
  <c r="AL15" i="3"/>
  <c r="AM15" i="3"/>
  <c r="AN15" i="3"/>
  <c r="AO15" i="3"/>
  <c r="AO16" i="3" s="1"/>
  <c r="AO18" i="3" s="1"/>
  <c r="AO19" i="3" s="1"/>
  <c r="AP15" i="3"/>
  <c r="AQ15" i="3"/>
  <c r="AR15" i="3"/>
  <c r="AR16" i="3" s="1"/>
  <c r="AR18" i="3" s="1"/>
  <c r="AR19" i="3" s="1"/>
  <c r="AS15" i="3"/>
  <c r="AS16" i="3" s="1"/>
  <c r="AS18" i="3" s="1"/>
  <c r="AS19" i="3" s="1"/>
  <c r="AT15" i="3"/>
  <c r="AT16" i="3" s="1"/>
  <c r="AT18" i="3" s="1"/>
  <c r="AT19" i="3" s="1"/>
  <c r="AU15" i="3"/>
  <c r="AU16" i="3" s="1"/>
  <c r="AU18" i="3" s="1"/>
  <c r="AU19" i="3" s="1"/>
  <c r="AV15" i="3"/>
  <c r="AW15" i="3"/>
  <c r="AW16" i="3" s="1"/>
  <c r="AW18" i="3" s="1"/>
  <c r="AW19" i="3" s="1"/>
  <c r="H16" i="3"/>
  <c r="H18" i="3" s="1"/>
  <c r="H19" i="3" s="1"/>
  <c r="O16" i="3"/>
  <c r="O18" i="3" s="1"/>
  <c r="O19" i="3" s="1"/>
  <c r="P16" i="3"/>
  <c r="P18" i="3" s="1"/>
  <c r="P19" i="3" s="1"/>
  <c r="X16" i="3"/>
  <c r="AE16" i="3"/>
  <c r="AE18" i="3" s="1"/>
  <c r="AE19" i="3" s="1"/>
  <c r="AF16" i="3"/>
  <c r="AL16" i="3"/>
  <c r="AL18" i="3" s="1"/>
  <c r="AL19" i="3" s="1"/>
  <c r="AM16" i="3"/>
  <c r="AM18" i="3" s="1"/>
  <c r="AM19" i="3" s="1"/>
  <c r="AN16" i="3"/>
  <c r="AV16" i="3"/>
  <c r="X18" i="3"/>
  <c r="X19" i="3" s="1"/>
  <c r="AF18" i="3"/>
  <c r="AF19" i="3" s="1"/>
  <c r="AN18" i="3"/>
  <c r="AN19" i="3" s="1"/>
  <c r="AV18" i="3"/>
  <c r="AV19" i="3" s="1"/>
  <c r="D21" i="3"/>
  <c r="E21" i="3"/>
  <c r="F21" i="3"/>
  <c r="G21" i="3"/>
  <c r="H21" i="3"/>
  <c r="I21" i="3"/>
  <c r="J21" i="3"/>
  <c r="K21" i="3"/>
  <c r="L21" i="3"/>
  <c r="M21" i="3"/>
  <c r="N21" i="3"/>
  <c r="O21" i="3"/>
  <c r="P21" i="3"/>
  <c r="Q21" i="3"/>
  <c r="R21" i="3"/>
  <c r="S21" i="3"/>
  <c r="T21" i="3"/>
  <c r="U21" i="3"/>
  <c r="V21" i="3"/>
  <c r="W21" i="3"/>
  <c r="X21" i="3"/>
  <c r="Y21" i="3"/>
  <c r="Z21" i="3"/>
  <c r="AA21" i="3"/>
  <c r="AB21" i="3"/>
  <c r="AC21" i="3"/>
  <c r="AD21" i="3"/>
  <c r="AE21" i="3"/>
  <c r="AF21" i="3"/>
  <c r="AG21" i="3"/>
  <c r="AH21" i="3"/>
  <c r="AI21" i="3"/>
  <c r="AJ21" i="3"/>
  <c r="AK21" i="3"/>
  <c r="AL21" i="3"/>
  <c r="AM21" i="3"/>
  <c r="AN21" i="3"/>
  <c r="AO21" i="3"/>
  <c r="AP21" i="3"/>
  <c r="AQ21" i="3"/>
  <c r="AR21" i="3"/>
  <c r="AS21" i="3"/>
  <c r="AT21" i="3"/>
  <c r="AU21" i="3"/>
  <c r="AV21" i="3"/>
  <c r="AW21" i="3"/>
  <c r="D22" i="3"/>
  <c r="E22" i="3"/>
  <c r="F22" i="3"/>
  <c r="G22" i="3"/>
  <c r="H22" i="3"/>
  <c r="I22" i="3"/>
  <c r="J22" i="3"/>
  <c r="J28" i="3" s="1"/>
  <c r="J29" i="3" s="1"/>
  <c r="K22" i="3"/>
  <c r="L22" i="3"/>
  <c r="M22" i="3"/>
  <c r="N22" i="3"/>
  <c r="O22" i="3"/>
  <c r="P22" i="3"/>
  <c r="Q22" i="3"/>
  <c r="R22" i="3"/>
  <c r="R28" i="3" s="1"/>
  <c r="R29" i="3" s="1"/>
  <c r="S22" i="3"/>
  <c r="T22" i="3"/>
  <c r="U22" i="3"/>
  <c r="V22" i="3"/>
  <c r="W22" i="3"/>
  <c r="X22" i="3"/>
  <c r="Y22" i="3"/>
  <c r="Z22" i="3"/>
  <c r="Z28" i="3" s="1"/>
  <c r="Z29" i="3" s="1"/>
  <c r="AA22" i="3"/>
  <c r="AB22" i="3"/>
  <c r="AC22" i="3"/>
  <c r="AD22" i="3"/>
  <c r="AE22" i="3"/>
  <c r="AF22" i="3"/>
  <c r="AG22" i="3"/>
  <c r="AH22" i="3"/>
  <c r="AH28" i="3" s="1"/>
  <c r="AH29" i="3" s="1"/>
  <c r="AI22" i="3"/>
  <c r="AJ22" i="3"/>
  <c r="AK22" i="3"/>
  <c r="AL22" i="3"/>
  <c r="AM22" i="3"/>
  <c r="AN22" i="3"/>
  <c r="AO22" i="3"/>
  <c r="AP22" i="3"/>
  <c r="AP28" i="3" s="1"/>
  <c r="AP29" i="3" s="1"/>
  <c r="AQ22" i="3"/>
  <c r="AR22" i="3"/>
  <c r="AS22" i="3"/>
  <c r="AT22" i="3"/>
  <c r="AU22" i="3"/>
  <c r="AV22" i="3"/>
  <c r="AW22" i="3"/>
  <c r="D23" i="3"/>
  <c r="D28" i="3" s="1"/>
  <c r="D29" i="3" s="1"/>
  <c r="E23" i="3"/>
  <c r="F23" i="3"/>
  <c r="G23" i="3"/>
  <c r="H23" i="3"/>
  <c r="H28" i="3" s="1"/>
  <c r="H29" i="3" s="1"/>
  <c r="I23" i="3"/>
  <c r="I28" i="3" s="1"/>
  <c r="I29" i="3" s="1"/>
  <c r="J23" i="3"/>
  <c r="K23" i="3"/>
  <c r="L23" i="3"/>
  <c r="L28" i="3" s="1"/>
  <c r="L29" i="3" s="1"/>
  <c r="M23" i="3"/>
  <c r="N23" i="3"/>
  <c r="O23" i="3"/>
  <c r="P23" i="3"/>
  <c r="P28" i="3" s="1"/>
  <c r="P29" i="3" s="1"/>
  <c r="Q23" i="3"/>
  <c r="Q28" i="3" s="1"/>
  <c r="Q29" i="3" s="1"/>
  <c r="R23" i="3"/>
  <c r="S23" i="3"/>
  <c r="T23" i="3"/>
  <c r="T28" i="3" s="1"/>
  <c r="T29" i="3" s="1"/>
  <c r="U23" i="3"/>
  <c r="V23" i="3"/>
  <c r="W23" i="3"/>
  <c r="X23" i="3"/>
  <c r="X28" i="3" s="1"/>
  <c r="X29" i="3" s="1"/>
  <c r="Y23" i="3"/>
  <c r="Y28" i="3" s="1"/>
  <c r="Y29" i="3" s="1"/>
  <c r="Z23" i="3"/>
  <c r="AA23" i="3"/>
  <c r="AB23" i="3"/>
  <c r="AB28" i="3" s="1"/>
  <c r="AB29" i="3" s="1"/>
  <c r="AC23" i="3"/>
  <c r="AD23" i="3"/>
  <c r="AE23" i="3"/>
  <c r="AF23" i="3"/>
  <c r="AF28" i="3" s="1"/>
  <c r="AF29" i="3" s="1"/>
  <c r="AG23" i="3"/>
  <c r="AG28" i="3" s="1"/>
  <c r="AG29" i="3" s="1"/>
  <c r="AH23" i="3"/>
  <c r="AI23" i="3"/>
  <c r="AJ23" i="3"/>
  <c r="AJ28" i="3" s="1"/>
  <c r="AJ29" i="3" s="1"/>
  <c r="AK23" i="3"/>
  <c r="AL23" i="3"/>
  <c r="AM23" i="3"/>
  <c r="AN23" i="3"/>
  <c r="AN28" i="3" s="1"/>
  <c r="AN29" i="3" s="1"/>
  <c r="AO23" i="3"/>
  <c r="AO28" i="3" s="1"/>
  <c r="AO29" i="3" s="1"/>
  <c r="AP23" i="3"/>
  <c r="AQ23" i="3"/>
  <c r="AR23" i="3"/>
  <c r="AR28" i="3" s="1"/>
  <c r="AR29" i="3" s="1"/>
  <c r="AS23" i="3"/>
  <c r="AT23" i="3"/>
  <c r="AU23" i="3"/>
  <c r="AV23" i="3"/>
  <c r="AV28" i="3" s="1"/>
  <c r="AV29" i="3" s="1"/>
  <c r="AW23" i="3"/>
  <c r="AW28" i="3" s="1"/>
  <c r="AW29" i="3" s="1"/>
  <c r="D24" i="3"/>
  <c r="E24" i="3"/>
  <c r="F24" i="3"/>
  <c r="G24" i="3"/>
  <c r="H24" i="3"/>
  <c r="I24" i="3"/>
  <c r="J24" i="3"/>
  <c r="K24" i="3"/>
  <c r="L24" i="3"/>
  <c r="M24" i="3"/>
  <c r="N24" i="3"/>
  <c r="O24" i="3"/>
  <c r="P24" i="3"/>
  <c r="Q24" i="3"/>
  <c r="R24" i="3"/>
  <c r="S24" i="3"/>
  <c r="T24" i="3"/>
  <c r="U24" i="3"/>
  <c r="V24" i="3"/>
  <c r="W24" i="3"/>
  <c r="X24" i="3"/>
  <c r="Y24" i="3"/>
  <c r="Z24" i="3"/>
  <c r="AA24" i="3"/>
  <c r="AB24" i="3"/>
  <c r="AC24" i="3"/>
  <c r="AD24" i="3"/>
  <c r="AE24" i="3"/>
  <c r="AF24" i="3"/>
  <c r="AG24" i="3"/>
  <c r="AH24" i="3"/>
  <c r="AI24" i="3"/>
  <c r="AJ24" i="3"/>
  <c r="AK24" i="3"/>
  <c r="AL24" i="3"/>
  <c r="AM24" i="3"/>
  <c r="AN24" i="3"/>
  <c r="AO24" i="3"/>
  <c r="AP24" i="3"/>
  <c r="AQ24" i="3"/>
  <c r="AR24" i="3"/>
  <c r="AS24" i="3"/>
  <c r="AT24" i="3"/>
  <c r="AU24" i="3"/>
  <c r="AV24" i="3"/>
  <c r="AW24" i="3"/>
  <c r="D25" i="3"/>
  <c r="E25" i="3"/>
  <c r="F25" i="3"/>
  <c r="G25" i="3"/>
  <c r="H25" i="3"/>
  <c r="I25" i="3"/>
  <c r="J25" i="3"/>
  <c r="K25" i="3"/>
  <c r="L25" i="3"/>
  <c r="M25" i="3"/>
  <c r="N25" i="3"/>
  <c r="O25" i="3"/>
  <c r="P25" i="3"/>
  <c r="Q25" i="3"/>
  <c r="R25" i="3"/>
  <c r="S25" i="3"/>
  <c r="T2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D26" i="3"/>
  <c r="E26" i="3"/>
  <c r="F26" i="3"/>
  <c r="G26" i="3"/>
  <c r="G28" i="3" s="1"/>
  <c r="G29" i="3" s="1"/>
  <c r="H26" i="3"/>
  <c r="I26" i="3"/>
  <c r="J26" i="3"/>
  <c r="K26" i="3"/>
  <c r="L26" i="3"/>
  <c r="M26" i="3"/>
  <c r="N26" i="3"/>
  <c r="O26" i="3"/>
  <c r="O28" i="3" s="1"/>
  <c r="O29" i="3" s="1"/>
  <c r="P26" i="3"/>
  <c r="Q26" i="3"/>
  <c r="R26" i="3"/>
  <c r="S26" i="3"/>
  <c r="T26" i="3"/>
  <c r="U26" i="3"/>
  <c r="V26" i="3"/>
  <c r="W26" i="3"/>
  <c r="W28" i="3" s="1"/>
  <c r="W29" i="3" s="1"/>
  <c r="X26" i="3"/>
  <c r="Y26" i="3"/>
  <c r="Z26" i="3"/>
  <c r="AA26" i="3"/>
  <c r="AB26" i="3"/>
  <c r="AC26" i="3"/>
  <c r="AD26" i="3"/>
  <c r="AE26" i="3"/>
  <c r="AE28" i="3" s="1"/>
  <c r="AE29" i="3" s="1"/>
  <c r="AF26" i="3"/>
  <c r="AG26" i="3"/>
  <c r="AH26" i="3"/>
  <c r="AI26" i="3"/>
  <c r="AJ26" i="3"/>
  <c r="AK26" i="3"/>
  <c r="AL26" i="3"/>
  <c r="AM26" i="3"/>
  <c r="AM28" i="3" s="1"/>
  <c r="AM29" i="3" s="1"/>
  <c r="AN26" i="3"/>
  <c r="AO26" i="3"/>
  <c r="AP26" i="3"/>
  <c r="AQ26" i="3"/>
  <c r="AR26" i="3"/>
  <c r="AS26" i="3"/>
  <c r="AT26" i="3"/>
  <c r="AU26" i="3"/>
  <c r="AU28" i="3" s="1"/>
  <c r="AU29" i="3" s="1"/>
  <c r="AV26" i="3"/>
  <c r="AW26" i="3"/>
  <c r="D27" i="3"/>
  <c r="E27" i="3"/>
  <c r="F27" i="3"/>
  <c r="G27" i="3"/>
  <c r="H27" i="3"/>
  <c r="I27" i="3"/>
  <c r="J27" i="3"/>
  <c r="K27" i="3"/>
  <c r="L27" i="3"/>
  <c r="M27" i="3"/>
  <c r="N27" i="3"/>
  <c r="O27" i="3"/>
  <c r="P27" i="3"/>
  <c r="Q27" i="3"/>
  <c r="R27" i="3"/>
  <c r="S27" i="3"/>
  <c r="T27" i="3"/>
  <c r="U27" i="3"/>
  <c r="V27" i="3"/>
  <c r="W27" i="3"/>
  <c r="X27" i="3"/>
  <c r="Y27" i="3"/>
  <c r="Z27" i="3"/>
  <c r="AA27" i="3"/>
  <c r="AB27" i="3"/>
  <c r="AC27" i="3"/>
  <c r="AD27" i="3"/>
  <c r="AE27" i="3"/>
  <c r="AF27" i="3"/>
  <c r="AG27" i="3"/>
  <c r="AH27" i="3"/>
  <c r="AI27" i="3"/>
  <c r="AI28" i="3" s="1"/>
  <c r="AI29" i="3" s="1"/>
  <c r="AJ27" i="3"/>
  <c r="AK27" i="3"/>
  <c r="AL27" i="3"/>
  <c r="AM27" i="3"/>
  <c r="AN27" i="3"/>
  <c r="AO27" i="3"/>
  <c r="AP27" i="3"/>
  <c r="AQ27" i="3"/>
  <c r="AQ28" i="3" s="1"/>
  <c r="AQ29" i="3" s="1"/>
  <c r="AR27" i="3"/>
  <c r="AS27" i="3"/>
  <c r="AT27" i="3"/>
  <c r="AU27" i="3"/>
  <c r="AV27" i="3"/>
  <c r="AW27" i="3"/>
  <c r="E28" i="3"/>
  <c r="E29" i="3" s="1"/>
  <c r="F28" i="3"/>
  <c r="F29" i="3" s="1"/>
  <c r="K28" i="3"/>
  <c r="K29" i="3" s="1"/>
  <c r="M28" i="3"/>
  <c r="M29" i="3" s="1"/>
  <c r="N28" i="3"/>
  <c r="N29" i="3" s="1"/>
  <c r="S28" i="3"/>
  <c r="S29" i="3" s="1"/>
  <c r="U28" i="3"/>
  <c r="U29" i="3" s="1"/>
  <c r="V28" i="3"/>
  <c r="V29" i="3" s="1"/>
  <c r="AA28" i="3"/>
  <c r="AA29" i="3" s="1"/>
  <c r="AC28" i="3"/>
  <c r="AC29" i="3" s="1"/>
  <c r="AD28" i="3"/>
  <c r="AD29" i="3" s="1"/>
  <c r="AK28" i="3"/>
  <c r="AK29" i="3" s="1"/>
  <c r="AL28" i="3"/>
  <c r="AL29" i="3" s="1"/>
  <c r="AS28" i="3"/>
  <c r="AS29" i="3" s="1"/>
  <c r="AT28" i="3"/>
  <c r="AT29" i="3" s="1"/>
  <c r="D31" i="3"/>
  <c r="E31" i="3"/>
  <c r="F31" i="3"/>
  <c r="G31" i="3"/>
  <c r="H31" i="3"/>
  <c r="I31" i="3"/>
  <c r="J31" i="3"/>
  <c r="K31" i="3"/>
  <c r="L31" i="3"/>
  <c r="M31" i="3"/>
  <c r="N31" i="3"/>
  <c r="O31" i="3"/>
  <c r="P31" i="3"/>
  <c r="Q31" i="3"/>
  <c r="R31" i="3"/>
  <c r="S31" i="3"/>
  <c r="T31" i="3"/>
  <c r="U31" i="3"/>
  <c r="V31" i="3"/>
  <c r="W31" i="3"/>
  <c r="X31" i="3"/>
  <c r="Y31" i="3"/>
  <c r="Z31" i="3"/>
  <c r="AA31" i="3"/>
  <c r="AB31" i="3"/>
  <c r="AC31" i="3"/>
  <c r="AD31" i="3"/>
  <c r="AE31" i="3"/>
  <c r="AF31" i="3"/>
  <c r="AG31" i="3"/>
  <c r="AH31" i="3"/>
  <c r="AI31" i="3"/>
  <c r="AJ31" i="3"/>
  <c r="AK31" i="3"/>
  <c r="AL31" i="3"/>
  <c r="AM31" i="3"/>
  <c r="AN31" i="3"/>
  <c r="AO31" i="3"/>
  <c r="AP31" i="3"/>
  <c r="AQ31" i="3"/>
  <c r="AR31" i="3"/>
  <c r="AS31" i="3"/>
  <c r="AT31" i="3"/>
  <c r="AU31" i="3"/>
  <c r="AV31" i="3"/>
  <c r="AW31" i="3"/>
  <c r="D32" i="3"/>
  <c r="D35" i="3" s="1"/>
  <c r="D36" i="3" s="1"/>
  <c r="E32" i="3"/>
  <c r="F32" i="3"/>
  <c r="G32" i="3"/>
  <c r="H32" i="3"/>
  <c r="H35" i="3" s="1"/>
  <c r="H36" i="3" s="1"/>
  <c r="I32" i="3"/>
  <c r="J32" i="3"/>
  <c r="K32" i="3"/>
  <c r="K35" i="3" s="1"/>
  <c r="K36" i="3" s="1"/>
  <c r="L32" i="3"/>
  <c r="L35" i="3" s="1"/>
  <c r="L36" i="3" s="1"/>
  <c r="M32" i="3"/>
  <c r="N32" i="3"/>
  <c r="O32" i="3"/>
  <c r="P32" i="3"/>
  <c r="P35" i="3" s="1"/>
  <c r="P36" i="3" s="1"/>
  <c r="Q32" i="3"/>
  <c r="R32" i="3"/>
  <c r="S32" i="3"/>
  <c r="S35" i="3" s="1"/>
  <c r="S36" i="3" s="1"/>
  <c r="T32" i="3"/>
  <c r="T35" i="3" s="1"/>
  <c r="T36" i="3" s="1"/>
  <c r="U32" i="3"/>
  <c r="V32" i="3"/>
  <c r="W32" i="3"/>
  <c r="X32" i="3"/>
  <c r="X35" i="3" s="1"/>
  <c r="X36" i="3" s="1"/>
  <c r="Y32" i="3"/>
  <c r="Z32" i="3"/>
  <c r="AA32" i="3"/>
  <c r="AA35" i="3" s="1"/>
  <c r="AA36" i="3" s="1"/>
  <c r="AB32" i="3"/>
  <c r="AB35" i="3" s="1"/>
  <c r="AB36" i="3" s="1"/>
  <c r="AC32" i="3"/>
  <c r="AD32" i="3"/>
  <c r="AE32" i="3"/>
  <c r="AF32" i="3"/>
  <c r="AF35" i="3" s="1"/>
  <c r="AF36" i="3" s="1"/>
  <c r="AG32" i="3"/>
  <c r="AH32" i="3"/>
  <c r="AI32" i="3"/>
  <c r="AI35" i="3" s="1"/>
  <c r="AI36" i="3" s="1"/>
  <c r="AJ32" i="3"/>
  <c r="AJ35" i="3" s="1"/>
  <c r="AJ36" i="3" s="1"/>
  <c r="AK32" i="3"/>
  <c r="AL32" i="3"/>
  <c r="AM32" i="3"/>
  <c r="AN32" i="3"/>
  <c r="AN35" i="3" s="1"/>
  <c r="AN36" i="3" s="1"/>
  <c r="AO32" i="3"/>
  <c r="AP32" i="3"/>
  <c r="AQ32" i="3"/>
  <c r="AQ35" i="3" s="1"/>
  <c r="AQ36" i="3" s="1"/>
  <c r="AR32" i="3"/>
  <c r="AR35" i="3" s="1"/>
  <c r="AR36" i="3" s="1"/>
  <c r="AS32" i="3"/>
  <c r="AT32" i="3"/>
  <c r="AU32" i="3"/>
  <c r="AV32" i="3"/>
  <c r="AV35" i="3" s="1"/>
  <c r="AV36" i="3" s="1"/>
  <c r="AW32" i="3"/>
  <c r="D33" i="3"/>
  <c r="E33" i="3"/>
  <c r="E35" i="3" s="1"/>
  <c r="E36" i="3" s="1"/>
  <c r="F33" i="3"/>
  <c r="F35" i="3" s="1"/>
  <c r="F36" i="3" s="1"/>
  <c r="G33" i="3"/>
  <c r="H33" i="3"/>
  <c r="I33" i="3"/>
  <c r="J33" i="3"/>
  <c r="K33" i="3"/>
  <c r="L33" i="3"/>
  <c r="M33" i="3"/>
  <c r="M35" i="3" s="1"/>
  <c r="M36" i="3" s="1"/>
  <c r="N33" i="3"/>
  <c r="N35" i="3" s="1"/>
  <c r="N36" i="3" s="1"/>
  <c r="O33" i="3"/>
  <c r="P33" i="3"/>
  <c r="Q33" i="3"/>
  <c r="R33" i="3"/>
  <c r="S33" i="3"/>
  <c r="T33" i="3"/>
  <c r="U33" i="3"/>
  <c r="U35" i="3" s="1"/>
  <c r="U36" i="3" s="1"/>
  <c r="V33" i="3"/>
  <c r="V35" i="3" s="1"/>
  <c r="V36" i="3" s="1"/>
  <c r="W33" i="3"/>
  <c r="X33" i="3"/>
  <c r="Y33" i="3"/>
  <c r="Z33" i="3"/>
  <c r="AA33" i="3"/>
  <c r="AB33" i="3"/>
  <c r="AC33" i="3"/>
  <c r="AC35" i="3" s="1"/>
  <c r="AC36" i="3" s="1"/>
  <c r="AD33" i="3"/>
  <c r="AD35" i="3" s="1"/>
  <c r="AD36" i="3" s="1"/>
  <c r="AE33" i="3"/>
  <c r="AF33" i="3"/>
  <c r="AG33" i="3"/>
  <c r="AH33" i="3"/>
  <c r="AI33" i="3"/>
  <c r="AJ33" i="3"/>
  <c r="AK33" i="3"/>
  <c r="AK35" i="3" s="1"/>
  <c r="AK36" i="3" s="1"/>
  <c r="AL33" i="3"/>
  <c r="AL35" i="3" s="1"/>
  <c r="AL36" i="3" s="1"/>
  <c r="AM33" i="3"/>
  <c r="AN33" i="3"/>
  <c r="AO33" i="3"/>
  <c r="AP33" i="3"/>
  <c r="AQ33" i="3"/>
  <c r="AR33" i="3"/>
  <c r="AS33" i="3"/>
  <c r="AS35" i="3" s="1"/>
  <c r="AS36" i="3" s="1"/>
  <c r="AT33" i="3"/>
  <c r="AT35" i="3" s="1"/>
  <c r="AT36" i="3" s="1"/>
  <c r="AU33" i="3"/>
  <c r="AV33" i="3"/>
  <c r="AW33" i="3"/>
  <c r="D34" i="3"/>
  <c r="E34" i="3"/>
  <c r="F34" i="3"/>
  <c r="G34" i="3"/>
  <c r="G35" i="3" s="1"/>
  <c r="G36" i="3" s="1"/>
  <c r="H34" i="3"/>
  <c r="I34" i="3"/>
  <c r="J34" i="3"/>
  <c r="K34" i="3"/>
  <c r="L34" i="3"/>
  <c r="M34" i="3"/>
  <c r="N34" i="3"/>
  <c r="O34" i="3"/>
  <c r="O35" i="3" s="1"/>
  <c r="O36" i="3" s="1"/>
  <c r="P34" i="3"/>
  <c r="Q34" i="3"/>
  <c r="R34" i="3"/>
  <c r="S34" i="3"/>
  <c r="T34" i="3"/>
  <c r="U34" i="3"/>
  <c r="V34" i="3"/>
  <c r="W34" i="3"/>
  <c r="W35" i="3" s="1"/>
  <c r="W36" i="3" s="1"/>
  <c r="X34" i="3"/>
  <c r="Y34" i="3"/>
  <c r="Z34" i="3"/>
  <c r="AA34" i="3"/>
  <c r="AB34" i="3"/>
  <c r="AC34" i="3"/>
  <c r="AD34" i="3"/>
  <c r="AE34" i="3"/>
  <c r="AE35" i="3" s="1"/>
  <c r="AE36" i="3" s="1"/>
  <c r="AF34" i="3"/>
  <c r="AG34" i="3"/>
  <c r="AH34" i="3"/>
  <c r="AI34" i="3"/>
  <c r="AJ34" i="3"/>
  <c r="AK34" i="3"/>
  <c r="AL34" i="3"/>
  <c r="AM34" i="3"/>
  <c r="AM35" i="3" s="1"/>
  <c r="AM36" i="3" s="1"/>
  <c r="AN34" i="3"/>
  <c r="AO34" i="3"/>
  <c r="AP34" i="3"/>
  <c r="AQ34" i="3"/>
  <c r="AR34" i="3"/>
  <c r="AS34" i="3"/>
  <c r="AT34" i="3"/>
  <c r="AU34" i="3"/>
  <c r="AU35" i="3" s="1"/>
  <c r="AU36" i="3" s="1"/>
  <c r="AV34" i="3"/>
  <c r="AW34" i="3"/>
  <c r="I35" i="3"/>
  <c r="I36" i="3" s="1"/>
  <c r="J35" i="3"/>
  <c r="J36" i="3" s="1"/>
  <c r="Q35" i="3"/>
  <c r="Q36" i="3" s="1"/>
  <c r="R35" i="3"/>
  <c r="R36" i="3" s="1"/>
  <c r="Y35" i="3"/>
  <c r="Y36" i="3" s="1"/>
  <c r="Z35" i="3"/>
  <c r="Z36" i="3" s="1"/>
  <c r="AG35" i="3"/>
  <c r="AG36" i="3" s="1"/>
  <c r="AH35" i="3"/>
  <c r="AH36" i="3" s="1"/>
  <c r="AO35" i="3"/>
  <c r="AO36" i="3" s="1"/>
  <c r="AP35" i="3"/>
  <c r="AP36" i="3" s="1"/>
  <c r="AW35" i="3"/>
  <c r="AW36" i="3" s="1"/>
  <c r="D38" i="3"/>
  <c r="E38" i="3"/>
  <c r="E39" i="3" s="1"/>
  <c r="F38" i="3"/>
  <c r="F39" i="3" s="1"/>
  <c r="G38" i="3"/>
  <c r="H38" i="3"/>
  <c r="I38" i="3"/>
  <c r="J38" i="3"/>
  <c r="J39" i="3" s="1"/>
  <c r="K38" i="3"/>
  <c r="K39" i="3" s="1"/>
  <c r="L38" i="3"/>
  <c r="M38" i="3"/>
  <c r="M39" i="3" s="1"/>
  <c r="N38" i="3"/>
  <c r="N39" i="3" s="1"/>
  <c r="O38" i="3"/>
  <c r="P38" i="3"/>
  <c r="Q38" i="3"/>
  <c r="R38" i="3"/>
  <c r="R39" i="3" s="1"/>
  <c r="S38" i="3"/>
  <c r="S39" i="3" s="1"/>
  <c r="T38" i="3"/>
  <c r="U38" i="3"/>
  <c r="U39" i="3" s="1"/>
  <c r="V38" i="3"/>
  <c r="V39" i="3" s="1"/>
  <c r="W38" i="3"/>
  <c r="X38" i="3"/>
  <c r="Y38" i="3"/>
  <c r="Z38" i="3"/>
  <c r="Z39" i="3" s="1"/>
  <c r="AA38" i="3"/>
  <c r="AA39" i="3" s="1"/>
  <c r="AB38" i="3"/>
  <c r="AC38" i="3"/>
  <c r="AC39" i="3" s="1"/>
  <c r="AD38" i="3"/>
  <c r="AD39" i="3" s="1"/>
  <c r="AE38" i="3"/>
  <c r="AF38" i="3"/>
  <c r="AG38" i="3"/>
  <c r="AH38" i="3"/>
  <c r="AH39" i="3" s="1"/>
  <c r="AI38" i="3"/>
  <c r="AI39" i="3" s="1"/>
  <c r="AJ38" i="3"/>
  <c r="AK38" i="3"/>
  <c r="AK39" i="3" s="1"/>
  <c r="AL38" i="3"/>
  <c r="AL39" i="3" s="1"/>
  <c r="AM38" i="3"/>
  <c r="AN38" i="3"/>
  <c r="AO38" i="3"/>
  <c r="AP38" i="3"/>
  <c r="AP39" i="3" s="1"/>
  <c r="AQ38" i="3"/>
  <c r="AQ39" i="3" s="1"/>
  <c r="AR38" i="3"/>
  <c r="AS38" i="3"/>
  <c r="AS39" i="3" s="1"/>
  <c r="AT38" i="3"/>
  <c r="AT39" i="3" s="1"/>
  <c r="AU38" i="3"/>
  <c r="AV38" i="3"/>
  <c r="AW38" i="3"/>
  <c r="AW39" i="3" s="1"/>
  <c r="D39" i="3"/>
  <c r="G39" i="3"/>
  <c r="H39" i="3"/>
  <c r="I39" i="3"/>
  <c r="L39" i="3"/>
  <c r="O39" i="3"/>
  <c r="P39" i="3"/>
  <c r="Q39" i="3"/>
  <c r="T39" i="3"/>
  <c r="W39" i="3"/>
  <c r="X39" i="3"/>
  <c r="Y39" i="3"/>
  <c r="AB39" i="3"/>
  <c r="AE39" i="3"/>
  <c r="AF39" i="3"/>
  <c r="AG39" i="3"/>
  <c r="AJ39" i="3"/>
  <c r="AM39" i="3"/>
  <c r="AN39" i="3"/>
  <c r="AO39" i="3"/>
  <c r="AR39" i="3"/>
  <c r="AU39" i="3"/>
  <c r="AV39" i="3"/>
  <c r="D41" i="3"/>
  <c r="E41" i="3"/>
  <c r="F41" i="3"/>
  <c r="G41" i="3"/>
  <c r="H41" i="3"/>
  <c r="I41" i="3"/>
  <c r="J41" i="3"/>
  <c r="K41" i="3"/>
  <c r="L41" i="3"/>
  <c r="M41" i="3"/>
  <c r="N41" i="3"/>
  <c r="O41" i="3"/>
  <c r="P41" i="3"/>
  <c r="Q41" i="3"/>
  <c r="R41" i="3"/>
  <c r="S41" i="3"/>
  <c r="T41" i="3"/>
  <c r="U41" i="3"/>
  <c r="V41" i="3"/>
  <c r="W41" i="3"/>
  <c r="X41" i="3"/>
  <c r="Y41" i="3"/>
  <c r="Z41" i="3"/>
  <c r="AA41" i="3"/>
  <c r="AB41" i="3"/>
  <c r="AC41" i="3"/>
  <c r="AD41" i="3"/>
  <c r="AE41" i="3"/>
  <c r="AF41" i="3"/>
  <c r="AG41" i="3"/>
  <c r="AH41" i="3"/>
  <c r="AI41" i="3"/>
  <c r="AJ41" i="3"/>
  <c r="AK41" i="3"/>
  <c r="AL41" i="3"/>
  <c r="AM41" i="3"/>
  <c r="AN41" i="3"/>
  <c r="AO41" i="3"/>
  <c r="AP41" i="3"/>
  <c r="AQ41" i="3"/>
  <c r="AR41" i="3"/>
  <c r="AS41" i="3"/>
  <c r="AT41" i="3"/>
  <c r="AU41" i="3"/>
  <c r="AV41" i="3"/>
  <c r="AW41" i="3"/>
  <c r="D42" i="3"/>
  <c r="E42" i="3"/>
  <c r="F42" i="3"/>
  <c r="G42" i="3"/>
  <c r="H42" i="3"/>
  <c r="I42" i="3"/>
  <c r="J42" i="3"/>
  <c r="K42" i="3"/>
  <c r="L42" i="3"/>
  <c r="M42" i="3"/>
  <c r="N42" i="3"/>
  <c r="O42" i="3"/>
  <c r="P42" i="3"/>
  <c r="Q42" i="3"/>
  <c r="R42" i="3"/>
  <c r="S42" i="3"/>
  <c r="T42" i="3"/>
  <c r="U42" i="3"/>
  <c r="V42" i="3"/>
  <c r="W42" i="3"/>
  <c r="X42" i="3"/>
  <c r="Y42" i="3"/>
  <c r="Z42" i="3"/>
  <c r="AA42" i="3"/>
  <c r="AB42" i="3"/>
  <c r="AC42" i="3"/>
  <c r="AD42" i="3"/>
  <c r="AE42" i="3"/>
  <c r="AF42" i="3"/>
  <c r="AG42" i="3"/>
  <c r="AH42" i="3"/>
  <c r="AI42" i="3"/>
  <c r="AJ42" i="3"/>
  <c r="AK42" i="3"/>
  <c r="AL42" i="3"/>
  <c r="AM42" i="3"/>
  <c r="AN42" i="3"/>
  <c r="AO42" i="3"/>
  <c r="AP42" i="3"/>
  <c r="AQ42" i="3"/>
  <c r="AR42" i="3"/>
  <c r="AS42" i="3"/>
  <c r="AT42" i="3"/>
  <c r="AU42" i="3"/>
  <c r="AV42" i="3"/>
  <c r="AW42" i="3"/>
  <c r="D44" i="3"/>
  <c r="E44" i="3"/>
  <c r="F44" i="3"/>
  <c r="G44" i="3"/>
  <c r="H44" i="3"/>
  <c r="I44" i="3"/>
  <c r="J44" i="3"/>
  <c r="K44" i="3"/>
  <c r="L44" i="3"/>
  <c r="M44" i="3"/>
  <c r="N44" i="3"/>
  <c r="O44" i="3"/>
  <c r="P44" i="3"/>
  <c r="Q44" i="3"/>
  <c r="R44" i="3"/>
  <c r="S44" i="3"/>
  <c r="T44" i="3"/>
  <c r="U44" i="3"/>
  <c r="V44" i="3"/>
  <c r="W44" i="3"/>
  <c r="X44" i="3"/>
  <c r="Y44" i="3"/>
  <c r="Z44" i="3"/>
  <c r="AA44" i="3"/>
  <c r="AB44" i="3"/>
  <c r="AC44" i="3"/>
  <c r="AD44" i="3"/>
  <c r="AE44" i="3"/>
  <c r="AF44" i="3"/>
  <c r="AG44" i="3"/>
  <c r="AH44" i="3"/>
  <c r="AI44" i="3"/>
  <c r="AJ44" i="3"/>
  <c r="AK44" i="3"/>
  <c r="AL44" i="3"/>
  <c r="AM44" i="3"/>
  <c r="AN44" i="3"/>
  <c r="AO44" i="3"/>
  <c r="AP44" i="3"/>
  <c r="AQ44" i="3"/>
  <c r="AR44" i="3"/>
  <c r="AS44" i="3"/>
  <c r="AT44" i="3"/>
  <c r="AU44" i="3"/>
  <c r="AV44" i="3"/>
  <c r="AW44" i="3"/>
  <c r="D45" i="3"/>
  <c r="E45" i="3"/>
  <c r="F45" i="3"/>
  <c r="G45" i="3"/>
  <c r="H45" i="3"/>
  <c r="I45" i="3"/>
  <c r="J45" i="3"/>
  <c r="K45" i="3"/>
  <c r="L45" i="3"/>
  <c r="M45" i="3"/>
  <c r="N45" i="3"/>
  <c r="O45" i="3"/>
  <c r="P45" i="3"/>
  <c r="Q45" i="3"/>
  <c r="R45" i="3"/>
  <c r="S45" i="3"/>
  <c r="T45" i="3"/>
  <c r="U45" i="3"/>
  <c r="V45" i="3"/>
  <c r="W45" i="3"/>
  <c r="X45" i="3"/>
  <c r="Y45" i="3"/>
  <c r="Z45" i="3"/>
  <c r="AA45" i="3"/>
  <c r="AB45" i="3"/>
  <c r="AC45" i="3"/>
  <c r="AD45" i="3"/>
  <c r="AE45" i="3"/>
  <c r="AF45" i="3"/>
  <c r="AG45" i="3"/>
  <c r="AH45" i="3"/>
  <c r="AI45" i="3"/>
  <c r="AJ45" i="3"/>
  <c r="AK45" i="3"/>
  <c r="AL45" i="3"/>
  <c r="AM45" i="3"/>
  <c r="AN45" i="3"/>
  <c r="AO45" i="3"/>
  <c r="AP45" i="3"/>
  <c r="AQ45" i="3"/>
  <c r="AR45" i="3"/>
  <c r="AS45" i="3"/>
  <c r="AT45" i="3"/>
  <c r="AU45" i="3"/>
  <c r="AV45" i="3"/>
  <c r="AW45" i="3"/>
  <c r="D46" i="3"/>
  <c r="E46" i="3"/>
  <c r="F46" i="3"/>
  <c r="G46" i="3"/>
  <c r="H46" i="3"/>
  <c r="I46" i="3"/>
  <c r="J46" i="3"/>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AT46" i="3"/>
  <c r="AU46" i="3"/>
  <c r="AV46" i="3"/>
  <c r="AW46" i="3"/>
  <c r="AX60" i="3"/>
  <c r="AX45" i="3"/>
  <c r="AX46" i="3"/>
  <c r="AX44" i="3"/>
  <c r="AX42" i="3"/>
  <c r="AX41" i="3"/>
  <c r="AX38" i="3"/>
  <c r="AX32" i="3"/>
  <c r="AX33" i="3"/>
  <c r="AX34" i="3"/>
  <c r="AX31" i="3"/>
  <c r="AX22" i="3"/>
  <c r="AX23" i="3"/>
  <c r="AX24" i="3"/>
  <c r="AX25" i="3"/>
  <c r="AX26" i="3"/>
  <c r="AX27" i="3"/>
  <c r="AX21" i="3"/>
  <c r="AX15" i="3"/>
  <c r="AX14" i="3"/>
  <c r="AX12" i="3"/>
  <c r="AX10" i="3"/>
  <c r="AX11" i="3"/>
  <c r="AX9" i="3"/>
  <c r="A204" i="156"/>
  <c r="DW16" i="158"/>
  <c r="DW17" i="158" s="1"/>
  <c r="DW27" i="158"/>
  <c r="DW34" i="158"/>
  <c r="DW37" i="158"/>
  <c r="DW49" i="158"/>
  <c r="DW58" i="158"/>
  <c r="AQ16" i="3" l="1"/>
  <c r="AQ18" i="3" s="1"/>
  <c r="AQ19" i="3" s="1"/>
  <c r="AI16" i="3"/>
  <c r="AI18" i="3" s="1"/>
  <c r="AI19" i="3" s="1"/>
  <c r="AA16" i="3"/>
  <c r="AA18" i="3" s="1"/>
  <c r="AA19" i="3" s="1"/>
  <c r="S16" i="3"/>
  <c r="S18" i="3" s="1"/>
  <c r="S19" i="3" s="1"/>
  <c r="K16" i="3"/>
  <c r="K18" i="3" s="1"/>
  <c r="K19" i="3" s="1"/>
  <c r="J16" i="3"/>
  <c r="J18" i="3" s="1"/>
  <c r="J19" i="3" s="1"/>
  <c r="M3" i="261"/>
  <c r="M12" i="261"/>
  <c r="N11" i="261"/>
  <c r="M11" i="261"/>
  <c r="N10" i="261"/>
  <c r="M10" i="261"/>
  <c r="N9" i="261"/>
  <c r="M9" i="261"/>
  <c r="N8" i="261"/>
  <c r="M8" i="261"/>
  <c r="N7" i="261"/>
  <c r="M7" i="261"/>
  <c r="N6" i="261"/>
  <c r="M6" i="261"/>
  <c r="N5" i="261"/>
  <c r="M5" i="261"/>
  <c r="N4" i="261"/>
  <c r="M4" i="261"/>
  <c r="N3" i="261"/>
  <c r="N2" i="261"/>
  <c r="M2" i="261"/>
  <c r="N12" i="261"/>
  <c r="M3" i="260"/>
  <c r="M12" i="260"/>
  <c r="N11" i="260"/>
  <c r="M11" i="260"/>
  <c r="N10" i="260"/>
  <c r="M10" i="260"/>
  <c r="N9" i="260"/>
  <c r="M9" i="260"/>
  <c r="N8" i="260"/>
  <c r="M8" i="260"/>
  <c r="N7" i="260"/>
  <c r="M7" i="260"/>
  <c r="N6" i="260"/>
  <c r="M6" i="260"/>
  <c r="N5" i="260"/>
  <c r="M5" i="260"/>
  <c r="N4" i="260"/>
  <c r="M4" i="260"/>
  <c r="N3" i="260"/>
  <c r="N2" i="260"/>
  <c r="M2" i="260"/>
  <c r="N12" i="260"/>
  <c r="M3" i="258"/>
  <c r="M12" i="258"/>
  <c r="N11" i="258"/>
  <c r="M11" i="258"/>
  <c r="N10" i="258"/>
  <c r="M10" i="258"/>
  <c r="N9" i="258"/>
  <c r="M9" i="258"/>
  <c r="N8" i="258"/>
  <c r="M8" i="258"/>
  <c r="N7" i="258"/>
  <c r="M7" i="258"/>
  <c r="N6" i="258"/>
  <c r="M6" i="258"/>
  <c r="N5" i="258"/>
  <c r="M5" i="258"/>
  <c r="N4" i="258"/>
  <c r="M4" i="258"/>
  <c r="N3" i="258"/>
  <c r="N2" i="258"/>
  <c r="M2" i="258"/>
  <c r="N12" i="258"/>
  <c r="M3" i="257"/>
  <c r="M12" i="257"/>
  <c r="N11" i="257"/>
  <c r="M11" i="257"/>
  <c r="N10" i="257"/>
  <c r="M10" i="257"/>
  <c r="N9" i="257"/>
  <c r="M9" i="257"/>
  <c r="N8" i="257"/>
  <c r="M8" i="257"/>
  <c r="N7" i="257"/>
  <c r="M7" i="257"/>
  <c r="N6" i="257"/>
  <c r="M6" i="257"/>
  <c r="N5" i="257"/>
  <c r="M5" i="257"/>
  <c r="N4" i="257"/>
  <c r="M4" i="257"/>
  <c r="N3" i="257"/>
  <c r="N2" i="257"/>
  <c r="M2" i="257"/>
  <c r="N12" i="257"/>
  <c r="M3" i="256"/>
  <c r="M12" i="256"/>
  <c r="N11" i="256"/>
  <c r="M11" i="256"/>
  <c r="N10" i="256"/>
  <c r="M10" i="256"/>
  <c r="N9" i="256"/>
  <c r="M9" i="256"/>
  <c r="N8" i="256"/>
  <c r="M8" i="256"/>
  <c r="N7" i="256"/>
  <c r="M7" i="256"/>
  <c r="N6" i="256"/>
  <c r="M6" i="256"/>
  <c r="N5" i="256"/>
  <c r="M5" i="256"/>
  <c r="N4" i="256"/>
  <c r="M4" i="256"/>
  <c r="N3" i="256"/>
  <c r="N2" i="256"/>
  <c r="M2" i="256"/>
  <c r="N12" i="256"/>
  <c r="M3" i="255"/>
  <c r="M12" i="255"/>
  <c r="N11" i="255"/>
  <c r="M11" i="255"/>
  <c r="N10" i="255"/>
  <c r="M10" i="255"/>
  <c r="N9" i="255"/>
  <c r="M9" i="255"/>
  <c r="N8" i="255"/>
  <c r="M8" i="255"/>
  <c r="N7" i="255"/>
  <c r="M7" i="255"/>
  <c r="N6" i="255"/>
  <c r="M6" i="255"/>
  <c r="N5" i="255"/>
  <c r="M5" i="255"/>
  <c r="N4" i="255"/>
  <c r="M4" i="255"/>
  <c r="N3" i="255"/>
  <c r="N2" i="255"/>
  <c r="M2" i="255"/>
  <c r="N12" i="255"/>
  <c r="M3" i="254"/>
  <c r="N11" i="254"/>
  <c r="M11" i="254"/>
  <c r="N10" i="254"/>
  <c r="M10" i="254"/>
  <c r="N9" i="254"/>
  <c r="M9" i="254"/>
  <c r="N8" i="254"/>
  <c r="M8" i="254"/>
  <c r="N7" i="254"/>
  <c r="M7" i="254"/>
  <c r="N6" i="254"/>
  <c r="M6" i="254"/>
  <c r="N5" i="254"/>
  <c r="M5" i="254"/>
  <c r="N4" i="254"/>
  <c r="M4" i="254"/>
  <c r="N3" i="254"/>
  <c r="N2" i="254"/>
  <c r="M2" i="254"/>
  <c r="N12" i="254"/>
  <c r="M12" i="254"/>
  <c r="M3" i="253"/>
  <c r="M12" i="253"/>
  <c r="N11" i="253"/>
  <c r="M11" i="253"/>
  <c r="N10" i="253"/>
  <c r="M10" i="253"/>
  <c r="N9" i="253"/>
  <c r="M9" i="253"/>
  <c r="N8" i="253"/>
  <c r="M8" i="253"/>
  <c r="N7" i="253"/>
  <c r="M7" i="253"/>
  <c r="N6" i="253"/>
  <c r="M6" i="253"/>
  <c r="N5" i="253"/>
  <c r="M5" i="253"/>
  <c r="N4" i="253"/>
  <c r="M4" i="253"/>
  <c r="N3" i="253"/>
  <c r="N2" i="253"/>
  <c r="M2" i="253"/>
  <c r="N12" i="253"/>
  <c r="M3" i="195"/>
  <c r="M12" i="195"/>
  <c r="N11" i="195"/>
  <c r="M11" i="195"/>
  <c r="N10" i="195"/>
  <c r="M10" i="195"/>
  <c r="N9" i="195"/>
  <c r="M9" i="195"/>
  <c r="N8" i="195"/>
  <c r="M8" i="195"/>
  <c r="N7" i="195"/>
  <c r="M7" i="195"/>
  <c r="N6" i="195"/>
  <c r="M6" i="195"/>
  <c r="N5" i="195"/>
  <c r="M5" i="195"/>
  <c r="N4" i="195"/>
  <c r="M4" i="195"/>
  <c r="N3" i="195"/>
  <c r="N2" i="195"/>
  <c r="M2" i="195"/>
  <c r="N12" i="195"/>
  <c r="M3" i="194"/>
  <c r="M12" i="194"/>
  <c r="N11" i="194"/>
  <c r="M11" i="194"/>
  <c r="N10" i="194"/>
  <c r="M10" i="194"/>
  <c r="N9" i="194"/>
  <c r="M9" i="194"/>
  <c r="N8" i="194"/>
  <c r="M8" i="194"/>
  <c r="N7" i="194"/>
  <c r="M7" i="194"/>
  <c r="N6" i="194"/>
  <c r="M6" i="194"/>
  <c r="N5" i="194"/>
  <c r="M5" i="194"/>
  <c r="N4" i="194"/>
  <c r="M4" i="194"/>
  <c r="N3" i="194"/>
  <c r="N2" i="194"/>
  <c r="M2" i="194"/>
  <c r="N12" i="194"/>
  <c r="M3" i="193"/>
  <c r="M12" i="193"/>
  <c r="N11" i="193"/>
  <c r="M11" i="193"/>
  <c r="N10" i="193"/>
  <c r="M10" i="193"/>
  <c r="N9" i="193"/>
  <c r="M9" i="193"/>
  <c r="N8" i="193"/>
  <c r="M8" i="193"/>
  <c r="N7" i="193"/>
  <c r="M7" i="193"/>
  <c r="N6" i="193"/>
  <c r="M6" i="193"/>
  <c r="N5" i="193"/>
  <c r="M5" i="193"/>
  <c r="N4" i="193"/>
  <c r="M4" i="193"/>
  <c r="N3" i="193"/>
  <c r="N2" i="193"/>
  <c r="M2" i="193"/>
  <c r="N12" i="193"/>
  <c r="M3" i="189"/>
  <c r="M12" i="189"/>
  <c r="N11" i="189"/>
  <c r="M11" i="189"/>
  <c r="N10" i="189"/>
  <c r="M10" i="189"/>
  <c r="N9" i="189"/>
  <c r="M9" i="189"/>
  <c r="N8" i="189"/>
  <c r="M8" i="189"/>
  <c r="N7" i="189"/>
  <c r="M7" i="189"/>
  <c r="N6" i="189"/>
  <c r="M6" i="189"/>
  <c r="N5" i="189"/>
  <c r="M5" i="189"/>
  <c r="N4" i="189"/>
  <c r="M4" i="189"/>
  <c r="N3" i="189"/>
  <c r="N2" i="189"/>
  <c r="M2" i="189"/>
  <c r="N12" i="189"/>
  <c r="M3" i="188"/>
  <c r="M12" i="188"/>
  <c r="N11" i="188"/>
  <c r="M11" i="188"/>
  <c r="N10" i="188"/>
  <c r="M10" i="188"/>
  <c r="N9" i="188"/>
  <c r="M9" i="188"/>
  <c r="N8" i="188"/>
  <c r="M8" i="188"/>
  <c r="N7" i="188"/>
  <c r="M7" i="188"/>
  <c r="N6" i="188"/>
  <c r="M6" i="188"/>
  <c r="N5" i="188"/>
  <c r="M5" i="188"/>
  <c r="N4" i="188"/>
  <c r="M4" i="188"/>
  <c r="N3" i="188"/>
  <c r="N2" i="188"/>
  <c r="M2" i="188"/>
  <c r="N12" i="188"/>
  <c r="M3" i="187"/>
  <c r="M12" i="187"/>
  <c r="N11" i="187"/>
  <c r="M11" i="187"/>
  <c r="N10" i="187"/>
  <c r="M10" i="187"/>
  <c r="N9" i="187"/>
  <c r="M9" i="187"/>
  <c r="N8" i="187"/>
  <c r="M8" i="187"/>
  <c r="N7" i="187"/>
  <c r="M7" i="187"/>
  <c r="N6" i="187"/>
  <c r="M6" i="187"/>
  <c r="N5" i="187"/>
  <c r="M5" i="187"/>
  <c r="N4" i="187"/>
  <c r="M4" i="187"/>
  <c r="N3" i="187"/>
  <c r="N2" i="187"/>
  <c r="M2" i="187"/>
  <c r="N12" i="187"/>
  <c r="M3" i="169"/>
  <c r="M12" i="169"/>
  <c r="N11" i="169"/>
  <c r="M11" i="169"/>
  <c r="N10" i="169"/>
  <c r="M10" i="169"/>
  <c r="N9" i="169"/>
  <c r="M9" i="169"/>
  <c r="N8" i="169"/>
  <c r="M8" i="169"/>
  <c r="N7" i="169"/>
  <c r="M7" i="169"/>
  <c r="N6" i="169"/>
  <c r="M6" i="169"/>
  <c r="N5" i="169"/>
  <c r="M5" i="169"/>
  <c r="N4" i="169"/>
  <c r="M4" i="169"/>
  <c r="N3" i="169"/>
  <c r="N2" i="169"/>
  <c r="M2" i="169"/>
  <c r="N12" i="169"/>
  <c r="M3" i="168"/>
  <c r="M12" i="168"/>
  <c r="N11" i="168"/>
  <c r="M11" i="168"/>
  <c r="N10" i="168"/>
  <c r="M10" i="168"/>
  <c r="N9" i="168"/>
  <c r="M9" i="168"/>
  <c r="N8" i="168"/>
  <c r="M8" i="168"/>
  <c r="N7" i="168"/>
  <c r="M7" i="168"/>
  <c r="N6" i="168"/>
  <c r="M6" i="168"/>
  <c r="N5" i="168"/>
  <c r="M5" i="168"/>
  <c r="N4" i="168"/>
  <c r="M4" i="168"/>
  <c r="N3" i="168"/>
  <c r="N2" i="168"/>
  <c r="M2" i="168"/>
  <c r="N12" i="168"/>
  <c r="M3" i="167"/>
  <c r="N11" i="167"/>
  <c r="M11" i="167"/>
  <c r="N10" i="167"/>
  <c r="M10" i="167"/>
  <c r="N9" i="167"/>
  <c r="M9" i="167"/>
  <c r="N8" i="167"/>
  <c r="M8" i="167"/>
  <c r="N7" i="167"/>
  <c r="M7" i="167"/>
  <c r="N6" i="167"/>
  <c r="M6" i="167"/>
  <c r="N5" i="167"/>
  <c r="M5" i="167"/>
  <c r="N4" i="167"/>
  <c r="M4" i="167"/>
  <c r="N3" i="167"/>
  <c r="N2" i="167"/>
  <c r="M2" i="167"/>
  <c r="N12" i="167"/>
  <c r="M12" i="167"/>
  <c r="M3" i="186"/>
  <c r="N12" i="186"/>
  <c r="M12" i="186"/>
  <c r="N11" i="186"/>
  <c r="M11" i="186"/>
  <c r="N10" i="186"/>
  <c r="M10" i="186"/>
  <c r="N9" i="186"/>
  <c r="M9" i="186"/>
  <c r="N8" i="186"/>
  <c r="M8" i="186"/>
  <c r="N7" i="186"/>
  <c r="M7" i="186"/>
  <c r="N6" i="186"/>
  <c r="M6" i="186"/>
  <c r="N5" i="186"/>
  <c r="M5" i="186"/>
  <c r="N4" i="186"/>
  <c r="M4" i="186"/>
  <c r="N3" i="186"/>
  <c r="N2" i="186"/>
  <c r="M2" i="186"/>
  <c r="M3" i="185"/>
  <c r="M12" i="185"/>
  <c r="N11" i="185"/>
  <c r="M11" i="185"/>
  <c r="N10" i="185"/>
  <c r="M10" i="185"/>
  <c r="N9" i="185"/>
  <c r="M9" i="185"/>
  <c r="N8" i="185"/>
  <c r="M8" i="185"/>
  <c r="N7" i="185"/>
  <c r="M7" i="185"/>
  <c r="N6" i="185"/>
  <c r="M6" i="185"/>
  <c r="N5" i="185"/>
  <c r="M5" i="185"/>
  <c r="N4" i="185"/>
  <c r="M4" i="185"/>
  <c r="N3" i="185"/>
  <c r="N2" i="185"/>
  <c r="M2" i="185"/>
  <c r="N12" i="185"/>
  <c r="M3" i="184"/>
  <c r="N12" i="184"/>
  <c r="M12" i="184"/>
  <c r="N11" i="184"/>
  <c r="M11" i="184"/>
  <c r="N10" i="184"/>
  <c r="M10" i="184"/>
  <c r="N9" i="184"/>
  <c r="M9" i="184"/>
  <c r="N8" i="184"/>
  <c r="M8" i="184"/>
  <c r="N7" i="184"/>
  <c r="M7" i="184"/>
  <c r="N6" i="184"/>
  <c r="M6" i="184"/>
  <c r="N5" i="184"/>
  <c r="M5" i="184"/>
  <c r="N4" i="184"/>
  <c r="M4" i="184"/>
  <c r="N3" i="184"/>
  <c r="N2" i="184"/>
  <c r="M2" i="184"/>
  <c r="M3" i="166"/>
  <c r="N2" i="166"/>
  <c r="M2" i="166"/>
  <c r="N12" i="166"/>
  <c r="M12" i="166"/>
  <c r="N11" i="166"/>
  <c r="M11" i="166"/>
  <c r="N10" i="166"/>
  <c r="M10" i="166"/>
  <c r="N9" i="166"/>
  <c r="M9" i="166"/>
  <c r="N8" i="166"/>
  <c r="M8" i="166"/>
  <c r="N7" i="166"/>
  <c r="M7" i="166"/>
  <c r="N6" i="166"/>
  <c r="M6" i="166"/>
  <c r="N5" i="166"/>
  <c r="M5" i="166"/>
  <c r="N4" i="166"/>
  <c r="M4" i="166"/>
  <c r="N3" i="166"/>
  <c r="M3" i="165"/>
  <c r="N2" i="165"/>
  <c r="M2" i="165"/>
  <c r="N12" i="165"/>
  <c r="M12" i="165"/>
  <c r="N11" i="165"/>
  <c r="M11" i="165"/>
  <c r="N10" i="165"/>
  <c r="M10" i="165"/>
  <c r="N9" i="165"/>
  <c r="M9" i="165"/>
  <c r="N8" i="165"/>
  <c r="M8" i="165"/>
  <c r="N7" i="165"/>
  <c r="M7" i="165"/>
  <c r="N6" i="165"/>
  <c r="M6" i="165"/>
  <c r="N5" i="165"/>
  <c r="M5" i="165"/>
  <c r="N4" i="165"/>
  <c r="M4" i="165"/>
  <c r="N3" i="165"/>
  <c r="M3" i="164"/>
  <c r="M12" i="164"/>
  <c r="N11" i="164"/>
  <c r="M11" i="164"/>
  <c r="N10" i="164"/>
  <c r="M10" i="164"/>
  <c r="N9" i="164"/>
  <c r="M9" i="164"/>
  <c r="N8" i="164"/>
  <c r="M8" i="164"/>
  <c r="N7" i="164"/>
  <c r="M7" i="164"/>
  <c r="N6" i="164"/>
  <c r="M6" i="164"/>
  <c r="N5" i="164"/>
  <c r="M5" i="164"/>
  <c r="N4" i="164"/>
  <c r="M4" i="164"/>
  <c r="N3" i="164"/>
  <c r="N2" i="164"/>
  <c r="M2" i="164"/>
  <c r="N12" i="164"/>
  <c r="M3" i="23"/>
  <c r="M12" i="23"/>
  <c r="N11" i="23"/>
  <c r="M11" i="23"/>
  <c r="N10" i="23"/>
  <c r="M10" i="23"/>
  <c r="N9" i="23"/>
  <c r="M9" i="23"/>
  <c r="N8" i="23"/>
  <c r="M8" i="23"/>
  <c r="N7" i="23"/>
  <c r="M7" i="23"/>
  <c r="N6" i="23"/>
  <c r="M6" i="23"/>
  <c r="N5" i="23"/>
  <c r="M5" i="23"/>
  <c r="N4" i="23"/>
  <c r="M4" i="23"/>
  <c r="N3" i="23"/>
  <c r="N2" i="23"/>
  <c r="M2" i="23"/>
  <c r="N12" i="23"/>
  <c r="M3" i="22"/>
  <c r="M12" i="22"/>
  <c r="N11" i="22"/>
  <c r="M11" i="22"/>
  <c r="N10" i="22"/>
  <c r="M10" i="22"/>
  <c r="N9" i="22"/>
  <c r="M9" i="22"/>
  <c r="N8" i="22"/>
  <c r="M8" i="22"/>
  <c r="N7" i="22"/>
  <c r="M7" i="22"/>
  <c r="N6" i="22"/>
  <c r="M6" i="22"/>
  <c r="N5" i="22"/>
  <c r="M5" i="22"/>
  <c r="N4" i="22"/>
  <c r="M4" i="22"/>
  <c r="N3" i="22"/>
  <c r="N2" i="22"/>
  <c r="M2" i="22"/>
  <c r="N12" i="22"/>
  <c r="M3" i="21"/>
  <c r="M12" i="21"/>
  <c r="N11" i="21"/>
  <c r="M11" i="21"/>
  <c r="N10" i="21"/>
  <c r="M10" i="21"/>
  <c r="N9" i="21"/>
  <c r="M9" i="21"/>
  <c r="N8" i="21"/>
  <c r="M8" i="21"/>
  <c r="N7" i="21"/>
  <c r="M7" i="21"/>
  <c r="N6" i="21"/>
  <c r="M6" i="21"/>
  <c r="N5" i="21"/>
  <c r="M5" i="21"/>
  <c r="N4" i="21"/>
  <c r="M4" i="21"/>
  <c r="N3" i="21"/>
  <c r="N2" i="21"/>
  <c r="M2" i="21"/>
  <c r="N12" i="21"/>
  <c r="M3" i="20"/>
  <c r="M12" i="20"/>
  <c r="N11" i="20"/>
  <c r="M11" i="20"/>
  <c r="N10" i="20"/>
  <c r="M10" i="20"/>
  <c r="N9" i="20"/>
  <c r="M9" i="20"/>
  <c r="N8" i="20"/>
  <c r="M8" i="20"/>
  <c r="N7" i="20"/>
  <c r="M7" i="20"/>
  <c r="N6" i="20"/>
  <c r="M6" i="20"/>
  <c r="N5" i="20"/>
  <c r="M5" i="20"/>
  <c r="N4" i="20"/>
  <c r="M4" i="20"/>
  <c r="N3" i="20"/>
  <c r="N2" i="20"/>
  <c r="M2" i="20"/>
  <c r="N12" i="20"/>
  <c r="M3" i="100"/>
  <c r="M12" i="100"/>
  <c r="N11" i="100"/>
  <c r="M11" i="100"/>
  <c r="N10" i="100"/>
  <c r="M10" i="100"/>
  <c r="N9" i="100"/>
  <c r="M9" i="100"/>
  <c r="N8" i="100"/>
  <c r="M8" i="100"/>
  <c r="N7" i="100"/>
  <c r="M7" i="100"/>
  <c r="N6" i="100"/>
  <c r="M6" i="100"/>
  <c r="N5" i="100"/>
  <c r="M5" i="100"/>
  <c r="N4" i="100"/>
  <c r="M4" i="100"/>
  <c r="N3" i="100"/>
  <c r="N2" i="100"/>
  <c r="M2" i="100"/>
  <c r="N12" i="100"/>
  <c r="M3" i="99"/>
  <c r="M12" i="99"/>
  <c r="N11" i="99"/>
  <c r="M11" i="99"/>
  <c r="N10" i="99"/>
  <c r="M10" i="99"/>
  <c r="N9" i="99"/>
  <c r="M9" i="99"/>
  <c r="N8" i="99"/>
  <c r="M8" i="99"/>
  <c r="N7" i="99"/>
  <c r="M7" i="99"/>
  <c r="N6" i="99"/>
  <c r="M6" i="99"/>
  <c r="N5" i="99"/>
  <c r="M5" i="99"/>
  <c r="N4" i="99"/>
  <c r="M4" i="99"/>
  <c r="N3" i="99"/>
  <c r="N2" i="99"/>
  <c r="M2" i="99"/>
  <c r="N12" i="99"/>
  <c r="M3" i="98"/>
  <c r="N11" i="98"/>
  <c r="M11" i="98"/>
  <c r="N10" i="98"/>
  <c r="M10" i="98"/>
  <c r="N9" i="98"/>
  <c r="M9" i="98"/>
  <c r="N8" i="98"/>
  <c r="M8" i="98"/>
  <c r="N7" i="98"/>
  <c r="M7" i="98"/>
  <c r="N6" i="98"/>
  <c r="M6" i="98"/>
  <c r="N5" i="98"/>
  <c r="M5" i="98"/>
  <c r="N4" i="98"/>
  <c r="M4" i="98"/>
  <c r="N3" i="98"/>
  <c r="N2" i="98"/>
  <c r="M2" i="98"/>
  <c r="N12" i="98"/>
  <c r="M12" i="98"/>
  <c r="M3" i="97"/>
  <c r="M12" i="97"/>
  <c r="N11" i="97"/>
  <c r="M11" i="97"/>
  <c r="N10" i="97"/>
  <c r="M10" i="97"/>
  <c r="N9" i="97"/>
  <c r="M9" i="97"/>
  <c r="N8" i="97"/>
  <c r="M8" i="97"/>
  <c r="N7" i="97"/>
  <c r="M7" i="97"/>
  <c r="N6" i="97"/>
  <c r="M6" i="97"/>
  <c r="N5" i="97"/>
  <c r="M5" i="97"/>
  <c r="N4" i="97"/>
  <c r="M4" i="97"/>
  <c r="N3" i="97"/>
  <c r="N2" i="97"/>
  <c r="M2" i="97"/>
  <c r="N12" i="97"/>
  <c r="M3" i="96"/>
  <c r="M12" i="96"/>
  <c r="N11" i="96"/>
  <c r="M11" i="96"/>
  <c r="N10" i="96"/>
  <c r="M10" i="96"/>
  <c r="N9" i="96"/>
  <c r="M9" i="96"/>
  <c r="N8" i="96"/>
  <c r="M8" i="96"/>
  <c r="N7" i="96"/>
  <c r="M7" i="96"/>
  <c r="N6" i="96"/>
  <c r="M6" i="96"/>
  <c r="N5" i="96"/>
  <c r="M5" i="96"/>
  <c r="N4" i="96"/>
  <c r="M4" i="96"/>
  <c r="N3" i="96"/>
  <c r="N2" i="96"/>
  <c r="M2" i="96"/>
  <c r="N12" i="96"/>
  <c r="M3" i="95"/>
  <c r="M12" i="95"/>
  <c r="N11" i="95"/>
  <c r="M11" i="95"/>
  <c r="N10" i="95"/>
  <c r="M10" i="95"/>
  <c r="N9" i="95"/>
  <c r="M9" i="95"/>
  <c r="N8" i="95"/>
  <c r="M8" i="95"/>
  <c r="N7" i="95"/>
  <c r="M7" i="95"/>
  <c r="N6" i="95"/>
  <c r="M6" i="95"/>
  <c r="N5" i="95"/>
  <c r="M5" i="95"/>
  <c r="N4" i="95"/>
  <c r="M4" i="95"/>
  <c r="N3" i="95"/>
  <c r="N2" i="95"/>
  <c r="M2" i="95"/>
  <c r="N12" i="95"/>
  <c r="M3" i="19"/>
  <c r="M12" i="19"/>
  <c r="N11" i="19"/>
  <c r="M11" i="19"/>
  <c r="N10" i="19"/>
  <c r="M10" i="19"/>
  <c r="N9" i="19"/>
  <c r="M9" i="19"/>
  <c r="N8" i="19"/>
  <c r="M8" i="19"/>
  <c r="N7" i="19"/>
  <c r="M7" i="19"/>
  <c r="N6" i="19"/>
  <c r="M6" i="19"/>
  <c r="N5" i="19"/>
  <c r="M5" i="19"/>
  <c r="N4" i="19"/>
  <c r="M4" i="19"/>
  <c r="N3" i="19"/>
  <c r="N2" i="19"/>
  <c r="N12" i="19"/>
  <c r="M2" i="19"/>
  <c r="M3" i="18"/>
  <c r="M12" i="18"/>
  <c r="N11" i="18"/>
  <c r="M11" i="18"/>
  <c r="N10" i="18"/>
  <c r="M10" i="18"/>
  <c r="N9" i="18"/>
  <c r="M9" i="18"/>
  <c r="N8" i="18"/>
  <c r="M8" i="18"/>
  <c r="N7" i="18"/>
  <c r="M7" i="18"/>
  <c r="N6" i="18"/>
  <c r="M6" i="18"/>
  <c r="N5" i="18"/>
  <c r="M5" i="18"/>
  <c r="N4" i="18"/>
  <c r="M4" i="18"/>
  <c r="N3" i="18"/>
  <c r="N2" i="18"/>
  <c r="M2" i="18"/>
  <c r="N12" i="18"/>
  <c r="M3" i="17"/>
  <c r="M12" i="17"/>
  <c r="N11" i="17"/>
  <c r="M11" i="17"/>
  <c r="N10" i="17"/>
  <c r="M10" i="17"/>
  <c r="N9" i="17"/>
  <c r="M9" i="17"/>
  <c r="N8" i="17"/>
  <c r="M8" i="17"/>
  <c r="N7" i="17"/>
  <c r="M7" i="17"/>
  <c r="N6" i="17"/>
  <c r="M6" i="17"/>
  <c r="N5" i="17"/>
  <c r="M5" i="17"/>
  <c r="N4" i="17"/>
  <c r="M4" i="17"/>
  <c r="N3" i="17"/>
  <c r="N2" i="17"/>
  <c r="M2" i="17"/>
  <c r="N12" i="17"/>
  <c r="M3" i="16"/>
  <c r="M12" i="16"/>
  <c r="N11" i="16"/>
  <c r="M11" i="16"/>
  <c r="N10" i="16"/>
  <c r="M10" i="16"/>
  <c r="N9" i="16"/>
  <c r="M9" i="16"/>
  <c r="N8" i="16"/>
  <c r="M8" i="16"/>
  <c r="N7" i="16"/>
  <c r="M7" i="16"/>
  <c r="N6" i="16"/>
  <c r="M6" i="16"/>
  <c r="N5" i="16"/>
  <c r="M5" i="16"/>
  <c r="N4" i="16"/>
  <c r="M4" i="16"/>
  <c r="N3" i="16"/>
  <c r="N2" i="16"/>
  <c r="M2" i="16"/>
  <c r="N12" i="16"/>
  <c r="M3" i="15"/>
  <c r="M12" i="15"/>
  <c r="N11" i="15"/>
  <c r="M11" i="15"/>
  <c r="N10" i="15"/>
  <c r="M10" i="15"/>
  <c r="N9" i="15"/>
  <c r="M9" i="15"/>
  <c r="N8" i="15"/>
  <c r="M8" i="15"/>
  <c r="N7" i="15"/>
  <c r="M7" i="15"/>
  <c r="N6" i="15"/>
  <c r="M6" i="15"/>
  <c r="N5" i="15"/>
  <c r="M5" i="15"/>
  <c r="N4" i="15"/>
  <c r="M4" i="15"/>
  <c r="N3" i="15"/>
  <c r="N2" i="15"/>
  <c r="M2" i="15"/>
  <c r="N12" i="15"/>
  <c r="M3" i="14"/>
  <c r="M12" i="14"/>
  <c r="N11" i="14"/>
  <c r="M11" i="14"/>
  <c r="N10" i="14"/>
  <c r="M10" i="14"/>
  <c r="N9" i="14"/>
  <c r="M9" i="14"/>
  <c r="N8" i="14"/>
  <c r="M8" i="14"/>
  <c r="N7" i="14"/>
  <c r="M7" i="14"/>
  <c r="N6" i="14"/>
  <c r="M6" i="14"/>
  <c r="N5" i="14"/>
  <c r="M5" i="14"/>
  <c r="N4" i="14"/>
  <c r="M4" i="14"/>
  <c r="N3" i="14"/>
  <c r="N2" i="14"/>
  <c r="M2" i="14"/>
  <c r="N12" i="14"/>
  <c r="M3" i="13"/>
  <c r="M12" i="13"/>
  <c r="N11" i="13"/>
  <c r="M11" i="13"/>
  <c r="N10" i="13"/>
  <c r="M10" i="13"/>
  <c r="N9" i="13"/>
  <c r="M9" i="13"/>
  <c r="N8" i="13"/>
  <c r="M8" i="13"/>
  <c r="N7" i="13"/>
  <c r="M7" i="13"/>
  <c r="N6" i="13"/>
  <c r="M6" i="13"/>
  <c r="N5" i="13"/>
  <c r="M5" i="13"/>
  <c r="N4" i="13"/>
  <c r="M4" i="13"/>
  <c r="N3" i="13"/>
  <c r="N2" i="13"/>
  <c r="M2" i="13"/>
  <c r="N12" i="13"/>
  <c r="M3" i="140"/>
  <c r="N12" i="140"/>
  <c r="M12" i="140"/>
  <c r="N11" i="140"/>
  <c r="M11" i="140"/>
  <c r="N10" i="140"/>
  <c r="M10" i="140"/>
  <c r="N9" i="140"/>
  <c r="M9" i="140"/>
  <c r="N8" i="140"/>
  <c r="M8" i="140"/>
  <c r="N7" i="140"/>
  <c r="M7" i="140"/>
  <c r="N6" i="140"/>
  <c r="M6" i="140"/>
  <c r="N5" i="140"/>
  <c r="M5" i="140"/>
  <c r="N4" i="140"/>
  <c r="M4" i="140"/>
  <c r="N3" i="140"/>
  <c r="N2" i="140"/>
  <c r="M2" i="140"/>
  <c r="M3" i="139"/>
  <c r="N12" i="139"/>
  <c r="M12" i="139"/>
  <c r="N11" i="139"/>
  <c r="M11" i="139"/>
  <c r="N10" i="139"/>
  <c r="M10" i="139"/>
  <c r="N9" i="139"/>
  <c r="M9" i="139"/>
  <c r="N8" i="139"/>
  <c r="M8" i="139"/>
  <c r="N7" i="139"/>
  <c r="M7" i="139"/>
  <c r="N6" i="139"/>
  <c r="M6" i="139"/>
  <c r="N5" i="139"/>
  <c r="M5" i="139"/>
  <c r="N4" i="139"/>
  <c r="M4" i="139"/>
  <c r="N3" i="139"/>
  <c r="N2" i="139"/>
  <c r="M2" i="139"/>
  <c r="N3" i="12"/>
  <c r="M3" i="12"/>
  <c r="N12" i="12"/>
  <c r="M12" i="12"/>
  <c r="N11" i="12"/>
  <c r="M11" i="12"/>
  <c r="N10" i="12"/>
  <c r="M10" i="12"/>
  <c r="N9" i="12"/>
  <c r="M9" i="12"/>
  <c r="N8" i="12"/>
  <c r="M8" i="12"/>
  <c r="N7" i="12"/>
  <c r="M7" i="12"/>
  <c r="N6" i="12"/>
  <c r="M6" i="12"/>
  <c r="N5" i="12"/>
  <c r="M5" i="12"/>
  <c r="N4" i="12"/>
  <c r="M4" i="12"/>
  <c r="N2" i="12"/>
  <c r="M2" i="12"/>
  <c r="M12" i="11"/>
  <c r="N11" i="11"/>
  <c r="M11" i="11"/>
  <c r="N10" i="11"/>
  <c r="M10" i="11"/>
  <c r="N9" i="11"/>
  <c r="M9" i="11"/>
  <c r="N8" i="11"/>
  <c r="M8" i="11"/>
  <c r="N7" i="11"/>
  <c r="M7" i="11"/>
  <c r="N6" i="11"/>
  <c r="M6" i="11"/>
  <c r="N5" i="11"/>
  <c r="M5" i="11"/>
  <c r="N4" i="11"/>
  <c r="M4" i="11"/>
  <c r="N3" i="11"/>
  <c r="M3" i="11"/>
  <c r="N2" i="11"/>
  <c r="M2" i="11"/>
  <c r="N12" i="11"/>
  <c r="N12" i="10"/>
  <c r="M12" i="10"/>
  <c r="N11" i="10"/>
  <c r="M11" i="10"/>
  <c r="N10" i="10"/>
  <c r="M10" i="10"/>
  <c r="N9" i="10"/>
  <c r="M9" i="10"/>
  <c r="N8" i="10"/>
  <c r="M8" i="10"/>
  <c r="N7" i="10"/>
  <c r="M7" i="10"/>
  <c r="N6" i="10"/>
  <c r="M6" i="10"/>
  <c r="N5" i="10"/>
  <c r="M5" i="10"/>
  <c r="N4" i="10"/>
  <c r="M4" i="10"/>
  <c r="N3" i="10"/>
  <c r="M3" i="10"/>
  <c r="N2" i="10"/>
  <c r="M2" i="10"/>
  <c r="CJ60" i="158"/>
  <c r="DV58" i="158"/>
  <c r="DU58" i="158"/>
  <c r="DT58" i="158"/>
  <c r="DS58" i="158"/>
  <c r="DR58" i="158"/>
  <c r="DQ58" i="158"/>
  <c r="DP58" i="158"/>
  <c r="DO58" i="158"/>
  <c r="DN58" i="158"/>
  <c r="DM58" i="158"/>
  <c r="DL58" i="158"/>
  <c r="DK58" i="158"/>
  <c r="DJ58" i="158"/>
  <c r="DI58" i="158"/>
  <c r="DH58" i="158"/>
  <c r="DG58" i="158"/>
  <c r="DF58" i="158"/>
  <c r="DE58" i="158"/>
  <c r="DD58" i="158"/>
  <c r="DC58" i="158"/>
  <c r="DB58" i="158"/>
  <c r="DA58" i="158"/>
  <c r="CZ58" i="158"/>
  <c r="CY58" i="158"/>
  <c r="CX58" i="158"/>
  <c r="CW58" i="158"/>
  <c r="CV58" i="158"/>
  <c r="CU58" i="158"/>
  <c r="CT58" i="158"/>
  <c r="CS58" i="158"/>
  <c r="CR58" i="158"/>
  <c r="CQ58" i="158"/>
  <c r="CP58" i="158"/>
  <c r="CO58" i="158"/>
  <c r="CN58" i="158"/>
  <c r="CM58" i="158"/>
  <c r="CL58" i="158"/>
  <c r="CK58" i="158"/>
  <c r="CI58" i="158"/>
  <c r="CH58" i="158"/>
  <c r="CG58" i="158"/>
  <c r="CF58" i="158"/>
  <c r="CE58" i="158"/>
  <c r="CD58" i="158"/>
  <c r="CC58" i="158"/>
  <c r="CB58" i="158"/>
  <c r="CA58" i="158"/>
  <c r="BZ58" i="158"/>
  <c r="BY58" i="158"/>
  <c r="BX58" i="158"/>
  <c r="BW58" i="158"/>
  <c r="BV58" i="158"/>
  <c r="BU58" i="158"/>
  <c r="BT58" i="158"/>
  <c r="BS58" i="158"/>
  <c r="BR58" i="158"/>
  <c r="BQ58" i="158"/>
  <c r="BP58" i="158"/>
  <c r="BO58" i="158"/>
  <c r="BN58" i="158"/>
  <c r="BM58" i="158"/>
  <c r="BL58" i="158"/>
  <c r="BK58" i="158"/>
  <c r="BJ58" i="158"/>
  <c r="BI58" i="158"/>
  <c r="BH58" i="158"/>
  <c r="BG58" i="158"/>
  <c r="BF58" i="158"/>
  <c r="BE58" i="158"/>
  <c r="BD58" i="158"/>
  <c r="BC58" i="158"/>
  <c r="BB58" i="158"/>
  <c r="BA58" i="158"/>
  <c r="AZ58" i="158"/>
  <c r="AY58" i="158"/>
  <c r="AX58" i="158"/>
  <c r="AW58" i="158"/>
  <c r="AV58" i="158"/>
  <c r="AU58" i="158"/>
  <c r="AT58" i="158"/>
  <c r="AS58" i="158"/>
  <c r="AR58" i="158"/>
  <c r="AQ58" i="158"/>
  <c r="AP58" i="158"/>
  <c r="AO58" i="158"/>
  <c r="AN58" i="158"/>
  <c r="AM58" i="158"/>
  <c r="AL58" i="158"/>
  <c r="AK58" i="158"/>
  <c r="AJ58" i="158"/>
  <c r="AI58" i="158"/>
  <c r="AH58" i="158"/>
  <c r="AG58" i="158"/>
  <c r="AF58" i="158"/>
  <c r="AE58" i="158"/>
  <c r="AD58" i="158"/>
  <c r="AC58" i="158"/>
  <c r="AB58" i="158"/>
  <c r="AA58" i="158"/>
  <c r="Z58" i="158"/>
  <c r="Y58" i="158"/>
  <c r="X58" i="158"/>
  <c r="W58" i="158"/>
  <c r="V58" i="158"/>
  <c r="U58" i="158"/>
  <c r="T58" i="158"/>
  <c r="S58" i="158"/>
  <c r="R58" i="158"/>
  <c r="Q58" i="158"/>
  <c r="P58" i="158"/>
  <c r="O58" i="158"/>
  <c r="N58" i="158"/>
  <c r="M58" i="158"/>
  <c r="L58" i="158"/>
  <c r="K58" i="158"/>
  <c r="J58" i="158"/>
  <c r="I58" i="158"/>
  <c r="H58" i="158"/>
  <c r="G58" i="158"/>
  <c r="F58" i="158"/>
  <c r="E58" i="158"/>
  <c r="D58" i="158"/>
  <c r="CK52" i="158"/>
  <c r="CJ52" i="158"/>
  <c r="CJ54" i="158" s="1"/>
  <c r="BV52" i="158"/>
  <c r="CK51" i="158"/>
  <c r="CJ51" i="158"/>
  <c r="BV51" i="158"/>
  <c r="CR47" i="158"/>
  <c r="CQ47" i="158"/>
  <c r="CE47" i="158"/>
  <c r="CC47" i="158"/>
  <c r="BZ47" i="158"/>
  <c r="BZ46" i="158" s="1"/>
  <c r="BU47" i="158"/>
  <c r="BT47" i="158"/>
  <c r="BS47" i="158"/>
  <c r="BA47" i="158"/>
  <c r="AZ47" i="158"/>
  <c r="AY47" i="158"/>
  <c r="AU47" i="158"/>
  <c r="DG46" i="158"/>
  <c r="DF46" i="158"/>
  <c r="DA46" i="158"/>
  <c r="CZ46" i="158"/>
  <c r="CY46" i="158"/>
  <c r="CX46" i="158"/>
  <c r="CT46" i="158"/>
  <c r="CR46" i="158"/>
  <c r="CQ46" i="158"/>
  <c r="CK46" i="158"/>
  <c r="CJ46" i="158"/>
  <c r="CE46" i="158"/>
  <c r="CA46" i="158"/>
  <c r="BW46" i="158"/>
  <c r="BV46" i="158"/>
  <c r="BE46" i="158"/>
  <c r="AZ46" i="158"/>
  <c r="AU46" i="158"/>
  <c r="DV37" i="158"/>
  <c r="DU37" i="158"/>
  <c r="DT37" i="158"/>
  <c r="DS37" i="158"/>
  <c r="DR37" i="158"/>
  <c r="DQ37" i="158"/>
  <c r="DP37" i="158"/>
  <c r="DO37" i="158"/>
  <c r="DN37" i="158"/>
  <c r="DM37" i="158"/>
  <c r="DL37" i="158"/>
  <c r="DK37" i="158"/>
  <c r="DJ37" i="158"/>
  <c r="DI37" i="158"/>
  <c r="DH37" i="158"/>
  <c r="DG37" i="158"/>
  <c r="DF37" i="158"/>
  <c r="DE37" i="158"/>
  <c r="DD37" i="158"/>
  <c r="DC37" i="158"/>
  <c r="DB37" i="158"/>
  <c r="DA37" i="158"/>
  <c r="CZ37" i="158"/>
  <c r="CY37" i="158"/>
  <c r="CX37" i="158"/>
  <c r="CW37" i="158"/>
  <c r="CV37" i="158"/>
  <c r="CU37" i="158"/>
  <c r="CT37" i="158"/>
  <c r="CS37" i="158"/>
  <c r="CR37" i="158"/>
  <c r="CQ37" i="158"/>
  <c r="CP37" i="158"/>
  <c r="CO37" i="158"/>
  <c r="CN37" i="158"/>
  <c r="CM37" i="158"/>
  <c r="CL37" i="158"/>
  <c r="CK37" i="158"/>
  <c r="CJ37" i="158"/>
  <c r="CI37" i="158"/>
  <c r="CH37" i="158"/>
  <c r="CG37" i="158"/>
  <c r="CF37" i="158"/>
  <c r="CE37" i="158"/>
  <c r="CD37" i="158"/>
  <c r="CC37" i="158"/>
  <c r="CB37" i="158"/>
  <c r="CA37" i="158"/>
  <c r="BZ37" i="158"/>
  <c r="BY37" i="158"/>
  <c r="BX37" i="158"/>
  <c r="BW37" i="158"/>
  <c r="BV37" i="158"/>
  <c r="BU37" i="158"/>
  <c r="BT37" i="158"/>
  <c r="BS37" i="158"/>
  <c r="BR37" i="158"/>
  <c r="BQ37" i="158"/>
  <c r="BP37" i="158"/>
  <c r="BO37" i="158"/>
  <c r="BN37" i="158"/>
  <c r="BM37" i="158"/>
  <c r="BL37" i="158"/>
  <c r="BK37" i="158"/>
  <c r="BJ37" i="158"/>
  <c r="BI37" i="158"/>
  <c r="BH37" i="158"/>
  <c r="BG37" i="158"/>
  <c r="BF37" i="158"/>
  <c r="BE37" i="158"/>
  <c r="BD37" i="158"/>
  <c r="BC37" i="158"/>
  <c r="BB37" i="158"/>
  <c r="BA37" i="158"/>
  <c r="AZ37" i="158"/>
  <c r="AY37" i="158"/>
  <c r="AX37" i="158"/>
  <c r="AW37" i="158"/>
  <c r="AV37" i="158"/>
  <c r="AU37" i="158"/>
  <c r="AT37" i="158"/>
  <c r="AS37" i="158"/>
  <c r="AR37" i="158"/>
  <c r="AQ37" i="158"/>
  <c r="AP37" i="158"/>
  <c r="AO37" i="158"/>
  <c r="AN37" i="158"/>
  <c r="AM37" i="158"/>
  <c r="AL37" i="158"/>
  <c r="AK37" i="158"/>
  <c r="AJ37" i="158"/>
  <c r="AI37" i="158"/>
  <c r="AH37" i="158"/>
  <c r="AG37" i="158"/>
  <c r="AF37" i="158"/>
  <c r="AE37" i="158"/>
  <c r="AD37" i="158"/>
  <c r="AC37" i="158"/>
  <c r="AB37" i="158"/>
  <c r="AA37" i="158"/>
  <c r="Z37" i="158"/>
  <c r="Y37" i="158"/>
  <c r="X37" i="158"/>
  <c r="W37" i="158"/>
  <c r="V37" i="158"/>
  <c r="U37" i="158"/>
  <c r="T37" i="158"/>
  <c r="S37" i="158"/>
  <c r="R37" i="158"/>
  <c r="Q37" i="158"/>
  <c r="P37" i="158"/>
  <c r="O37" i="158"/>
  <c r="N37" i="158"/>
  <c r="M37" i="158"/>
  <c r="L37" i="158"/>
  <c r="K37" i="158"/>
  <c r="J37" i="158"/>
  <c r="I37" i="158"/>
  <c r="H37" i="158"/>
  <c r="G37" i="158"/>
  <c r="F37" i="158"/>
  <c r="E37" i="158"/>
  <c r="D37" i="158"/>
  <c r="DT34" i="158"/>
  <c r="DS34" i="158"/>
  <c r="DR34" i="158"/>
  <c r="DL34" i="158"/>
  <c r="DK34" i="158"/>
  <c r="DJ34" i="158"/>
  <c r="DD34" i="158"/>
  <c r="DC34" i="158"/>
  <c r="DB34" i="158"/>
  <c r="CV34" i="158"/>
  <c r="CU34" i="158"/>
  <c r="CT34" i="158"/>
  <c r="CN34" i="158"/>
  <c r="CM34" i="158"/>
  <c r="CL34" i="158"/>
  <c r="CF34" i="158"/>
  <c r="CE34" i="158"/>
  <c r="CD34" i="158"/>
  <c r="BX34" i="158"/>
  <c r="BW34" i="158"/>
  <c r="BV34" i="158"/>
  <c r="BP34" i="158"/>
  <c r="BO34" i="158"/>
  <c r="BN34" i="158"/>
  <c r="BH34" i="158"/>
  <c r="BG34" i="158"/>
  <c r="BF34" i="158"/>
  <c r="AZ34" i="158"/>
  <c r="AY34" i="158"/>
  <c r="AX34" i="158"/>
  <c r="AR34" i="158"/>
  <c r="AQ34" i="158"/>
  <c r="AP34" i="158"/>
  <c r="AJ34" i="158"/>
  <c r="AI34" i="158"/>
  <c r="AH34" i="158"/>
  <c r="AB34" i="158"/>
  <c r="AA34" i="158"/>
  <c r="Z34" i="158"/>
  <c r="T34" i="158"/>
  <c r="S34" i="158"/>
  <c r="R34" i="158"/>
  <c r="L34" i="158"/>
  <c r="K34" i="158"/>
  <c r="J34" i="158"/>
  <c r="D34" i="158"/>
  <c r="DV33" i="158"/>
  <c r="DV34" i="158" s="1"/>
  <c r="DU33" i="158"/>
  <c r="DU34" i="158" s="1"/>
  <c r="DT33" i="158"/>
  <c r="DS33" i="158"/>
  <c r="DR33" i="158"/>
  <c r="DQ33" i="158"/>
  <c r="DQ34" i="158" s="1"/>
  <c r="DP33" i="158"/>
  <c r="DP34" i="158" s="1"/>
  <c r="DO33" i="158"/>
  <c r="DO34" i="158" s="1"/>
  <c r="DN33" i="158"/>
  <c r="DN34" i="158" s="1"/>
  <c r="DM33" i="158"/>
  <c r="DM34" i="158" s="1"/>
  <c r="DL33" i="158"/>
  <c r="DK33" i="158"/>
  <c r="DJ33" i="158"/>
  <c r="DI33" i="158"/>
  <c r="DI34" i="158" s="1"/>
  <c r="DH33" i="158"/>
  <c r="DH34" i="158" s="1"/>
  <c r="DG33" i="158"/>
  <c r="DG34" i="158" s="1"/>
  <c r="DF33" i="158"/>
  <c r="DF34" i="158" s="1"/>
  <c r="DE33" i="158"/>
  <c r="DE34" i="158" s="1"/>
  <c r="DD33" i="158"/>
  <c r="DC33" i="158"/>
  <c r="DB33" i="158"/>
  <c r="DA33" i="158"/>
  <c r="DA34" i="158" s="1"/>
  <c r="CZ33" i="158"/>
  <c r="CZ34" i="158" s="1"/>
  <c r="CY33" i="158"/>
  <c r="CY34" i="158" s="1"/>
  <c r="CX33" i="158"/>
  <c r="CX34" i="158" s="1"/>
  <c r="CW33" i="158"/>
  <c r="CW34" i="158" s="1"/>
  <c r="CV33" i="158"/>
  <c r="CU33" i="158"/>
  <c r="CT33" i="158"/>
  <c r="CS33" i="158"/>
  <c r="CS34" i="158" s="1"/>
  <c r="CR33" i="158"/>
  <c r="CR34" i="158" s="1"/>
  <c r="CQ33" i="158"/>
  <c r="CQ34" i="158" s="1"/>
  <c r="CP33" i="158"/>
  <c r="CP34" i="158" s="1"/>
  <c r="CO33" i="158"/>
  <c r="CO34" i="158" s="1"/>
  <c r="CN33" i="158"/>
  <c r="CM33" i="158"/>
  <c r="CL33" i="158"/>
  <c r="CK33" i="158"/>
  <c r="CK34" i="158" s="1"/>
  <c r="CJ33" i="158"/>
  <c r="CJ34" i="158" s="1"/>
  <c r="CI33" i="158"/>
  <c r="CI34" i="158" s="1"/>
  <c r="CH33" i="158"/>
  <c r="CH34" i="158" s="1"/>
  <c r="CG33" i="158"/>
  <c r="CG34" i="158" s="1"/>
  <c r="CF33" i="158"/>
  <c r="CE33" i="158"/>
  <c r="CD33" i="158"/>
  <c r="CC33" i="158"/>
  <c r="CC34" i="158" s="1"/>
  <c r="CB33" i="158"/>
  <c r="CB34" i="158" s="1"/>
  <c r="CA33" i="158"/>
  <c r="CA34" i="158" s="1"/>
  <c r="BZ33" i="158"/>
  <c r="BZ34" i="158" s="1"/>
  <c r="BY33" i="158"/>
  <c r="BY34" i="158" s="1"/>
  <c r="BX33" i="158"/>
  <c r="BW33" i="158"/>
  <c r="BV33" i="158"/>
  <c r="BU33" i="158"/>
  <c r="BU34" i="158" s="1"/>
  <c r="BT33" i="158"/>
  <c r="BT34" i="158" s="1"/>
  <c r="BS33" i="158"/>
  <c r="BS34" i="158" s="1"/>
  <c r="BR33" i="158"/>
  <c r="BR34" i="158" s="1"/>
  <c r="BQ33" i="158"/>
  <c r="BQ34" i="158" s="1"/>
  <c r="BP33" i="158"/>
  <c r="BO33" i="158"/>
  <c r="BN33" i="158"/>
  <c r="BM33" i="158"/>
  <c r="BM34" i="158" s="1"/>
  <c r="BL33" i="158"/>
  <c r="BL34" i="158" s="1"/>
  <c r="BK33" i="158"/>
  <c r="BK34" i="158" s="1"/>
  <c r="BJ33" i="158"/>
  <c r="BJ34" i="158" s="1"/>
  <c r="BI33" i="158"/>
  <c r="BI34" i="158" s="1"/>
  <c r="BH33" i="158"/>
  <c r="BG33" i="158"/>
  <c r="BF33" i="158"/>
  <c r="BE33" i="158"/>
  <c r="BE34" i="158" s="1"/>
  <c r="BD33" i="158"/>
  <c r="BD34" i="158" s="1"/>
  <c r="BC33" i="158"/>
  <c r="BC34" i="158" s="1"/>
  <c r="BB33" i="158"/>
  <c r="BB34" i="158" s="1"/>
  <c r="BA33" i="158"/>
  <c r="BA34" i="158" s="1"/>
  <c r="AZ33" i="158"/>
  <c r="AY33" i="158"/>
  <c r="AX33" i="158"/>
  <c r="AW33" i="158"/>
  <c r="AW34" i="158" s="1"/>
  <c r="AV33" i="158"/>
  <c r="AV34" i="158" s="1"/>
  <c r="AU33" i="158"/>
  <c r="AU34" i="158" s="1"/>
  <c r="AT33" i="158"/>
  <c r="AT34" i="158" s="1"/>
  <c r="AS33" i="158"/>
  <c r="AS34" i="158" s="1"/>
  <c r="AR33" i="158"/>
  <c r="AQ33" i="158"/>
  <c r="AP33" i="158"/>
  <c r="AO33" i="158"/>
  <c r="AO34" i="158" s="1"/>
  <c r="AN33" i="158"/>
  <c r="AN34" i="158" s="1"/>
  <c r="AM33" i="158"/>
  <c r="AM34" i="158" s="1"/>
  <c r="AL33" i="158"/>
  <c r="AL34" i="158" s="1"/>
  <c r="AK33" i="158"/>
  <c r="AK34" i="158" s="1"/>
  <c r="AJ33" i="158"/>
  <c r="AI33" i="158"/>
  <c r="AH33" i="158"/>
  <c r="AG33" i="158"/>
  <c r="AG34" i="158" s="1"/>
  <c r="AF33" i="158"/>
  <c r="AF34" i="158" s="1"/>
  <c r="AE33" i="158"/>
  <c r="AE34" i="158" s="1"/>
  <c r="AD33" i="158"/>
  <c r="AD34" i="158" s="1"/>
  <c r="AC33" i="158"/>
  <c r="AC34" i="158" s="1"/>
  <c r="AB33" i="158"/>
  <c r="AA33" i="158"/>
  <c r="Z33" i="158"/>
  <c r="Y33" i="158"/>
  <c r="Y34" i="158" s="1"/>
  <c r="X33" i="158"/>
  <c r="X34" i="158" s="1"/>
  <c r="W33" i="158"/>
  <c r="W34" i="158" s="1"/>
  <c r="V33" i="158"/>
  <c r="V34" i="158" s="1"/>
  <c r="U33" i="158"/>
  <c r="U34" i="158" s="1"/>
  <c r="T33" i="158"/>
  <c r="S33" i="158"/>
  <c r="R33" i="158"/>
  <c r="Q33" i="158"/>
  <c r="Q34" i="158" s="1"/>
  <c r="P33" i="158"/>
  <c r="P34" i="158" s="1"/>
  <c r="O33" i="158"/>
  <c r="O34" i="158" s="1"/>
  <c r="N33" i="158"/>
  <c r="N34" i="158" s="1"/>
  <c r="M33" i="158"/>
  <c r="M34" i="158" s="1"/>
  <c r="L33" i="158"/>
  <c r="K33" i="158"/>
  <c r="J33" i="158"/>
  <c r="I33" i="158"/>
  <c r="I34" i="158" s="1"/>
  <c r="H33" i="158"/>
  <c r="H34" i="158" s="1"/>
  <c r="G33" i="158"/>
  <c r="G34" i="158" s="1"/>
  <c r="F33" i="158"/>
  <c r="F34" i="158" s="1"/>
  <c r="E33" i="158"/>
  <c r="E34" i="158" s="1"/>
  <c r="D33" i="158"/>
  <c r="DR27" i="158"/>
  <c r="DQ27" i="158"/>
  <c r="DP27" i="158"/>
  <c r="DJ27" i="158"/>
  <c r="DI27" i="158"/>
  <c r="DH27" i="158"/>
  <c r="DB27" i="158"/>
  <c r="DA27" i="158"/>
  <c r="CZ27" i="158"/>
  <c r="CT27" i="158"/>
  <c r="CS27" i="158"/>
  <c r="CR27" i="158"/>
  <c r="CL27" i="158"/>
  <c r="CK27" i="158"/>
  <c r="CJ27" i="158"/>
  <c r="CD27" i="158"/>
  <c r="CC27" i="158"/>
  <c r="CB27" i="158"/>
  <c r="BV27" i="158"/>
  <c r="BU27" i="158"/>
  <c r="BT27" i="158"/>
  <c r="BN27" i="158"/>
  <c r="BM27" i="158"/>
  <c r="BL27" i="158"/>
  <c r="BF27" i="158"/>
  <c r="BE27" i="158"/>
  <c r="BD27" i="158"/>
  <c r="AX27" i="158"/>
  <c r="AW27" i="158"/>
  <c r="AV27" i="158"/>
  <c r="AP27" i="158"/>
  <c r="AO27" i="158"/>
  <c r="AN27" i="158"/>
  <c r="AH27" i="158"/>
  <c r="AG27" i="158"/>
  <c r="AF27" i="158"/>
  <c r="Z27" i="158"/>
  <c r="Y27" i="158"/>
  <c r="X27" i="158"/>
  <c r="R27" i="158"/>
  <c r="Q27" i="158"/>
  <c r="P27" i="158"/>
  <c r="J27" i="158"/>
  <c r="I27" i="158"/>
  <c r="H27" i="158"/>
  <c r="DV26" i="158"/>
  <c r="DV27" i="158" s="1"/>
  <c r="DU26" i="158"/>
  <c r="DU27" i="158" s="1"/>
  <c r="DT26" i="158"/>
  <c r="DT27" i="158" s="1"/>
  <c r="DS26" i="158"/>
  <c r="DS27" i="158" s="1"/>
  <c r="DR26" i="158"/>
  <c r="DQ26" i="158"/>
  <c r="DP26" i="158"/>
  <c r="DO26" i="158"/>
  <c r="DO27" i="158" s="1"/>
  <c r="DN26" i="158"/>
  <c r="DN27" i="158" s="1"/>
  <c r="DM26" i="158"/>
  <c r="DM27" i="158" s="1"/>
  <c r="DL26" i="158"/>
  <c r="DL27" i="158" s="1"/>
  <c r="DK26" i="158"/>
  <c r="DK27" i="158" s="1"/>
  <c r="DJ26" i="158"/>
  <c r="DI26" i="158"/>
  <c r="DH26" i="158"/>
  <c r="DG26" i="158"/>
  <c r="DG27" i="158" s="1"/>
  <c r="DF26" i="158"/>
  <c r="DF27" i="158" s="1"/>
  <c r="DE26" i="158"/>
  <c r="DE27" i="158" s="1"/>
  <c r="DD26" i="158"/>
  <c r="DD27" i="158" s="1"/>
  <c r="DC26" i="158"/>
  <c r="DC27" i="158" s="1"/>
  <c r="DB26" i="158"/>
  <c r="DA26" i="158"/>
  <c r="CZ26" i="158"/>
  <c r="CY26" i="158"/>
  <c r="CY27" i="158" s="1"/>
  <c r="CX26" i="158"/>
  <c r="CX27" i="158" s="1"/>
  <c r="CW26" i="158"/>
  <c r="CW27" i="158" s="1"/>
  <c r="CV26" i="158"/>
  <c r="CV27" i="158" s="1"/>
  <c r="CU26" i="158"/>
  <c r="CU27" i="158" s="1"/>
  <c r="CT26" i="158"/>
  <c r="CS26" i="158"/>
  <c r="CR26" i="158"/>
  <c r="CQ26" i="158"/>
  <c r="CQ27" i="158" s="1"/>
  <c r="CP26" i="158"/>
  <c r="CP27" i="158" s="1"/>
  <c r="CO26" i="158"/>
  <c r="CO27" i="158" s="1"/>
  <c r="CN26" i="158"/>
  <c r="CN27" i="158" s="1"/>
  <c r="CM26" i="158"/>
  <c r="CM27" i="158" s="1"/>
  <c r="CL26" i="158"/>
  <c r="CK26" i="158"/>
  <c r="CJ26" i="158"/>
  <c r="CI26" i="158"/>
  <c r="CI27" i="158" s="1"/>
  <c r="CH26" i="158"/>
  <c r="CH27" i="158" s="1"/>
  <c r="CG26" i="158"/>
  <c r="CG27" i="158" s="1"/>
  <c r="CF26" i="158"/>
  <c r="CF27" i="158" s="1"/>
  <c r="CE26" i="158"/>
  <c r="CE27" i="158" s="1"/>
  <c r="CD26" i="158"/>
  <c r="CC26" i="158"/>
  <c r="CB26" i="158"/>
  <c r="CA26" i="158"/>
  <c r="CA27" i="158" s="1"/>
  <c r="BZ26" i="158"/>
  <c r="BZ27" i="158" s="1"/>
  <c r="BY26" i="158"/>
  <c r="BY27" i="158" s="1"/>
  <c r="BX26" i="158"/>
  <c r="BX27" i="158" s="1"/>
  <c r="BW26" i="158"/>
  <c r="BW27" i="158" s="1"/>
  <c r="BV26" i="158"/>
  <c r="BU26" i="158"/>
  <c r="BT26" i="158"/>
  <c r="BS26" i="158"/>
  <c r="BS27" i="158" s="1"/>
  <c r="BR26" i="158"/>
  <c r="BR27" i="158" s="1"/>
  <c r="BQ26" i="158"/>
  <c r="BQ27" i="158" s="1"/>
  <c r="BP26" i="158"/>
  <c r="BP27" i="158" s="1"/>
  <c r="BO26" i="158"/>
  <c r="BO27" i="158" s="1"/>
  <c r="BN26" i="158"/>
  <c r="BM26" i="158"/>
  <c r="BL26" i="158"/>
  <c r="BK26" i="158"/>
  <c r="BK27" i="158" s="1"/>
  <c r="BJ26" i="158"/>
  <c r="BJ27" i="158" s="1"/>
  <c r="BI26" i="158"/>
  <c r="BI27" i="158" s="1"/>
  <c r="BH26" i="158"/>
  <c r="BH27" i="158" s="1"/>
  <c r="BG26" i="158"/>
  <c r="BG27" i="158" s="1"/>
  <c r="BF26" i="158"/>
  <c r="BE26" i="158"/>
  <c r="BD26" i="158"/>
  <c r="BC26" i="158"/>
  <c r="BC27" i="158" s="1"/>
  <c r="BB26" i="158"/>
  <c r="BB27" i="158" s="1"/>
  <c r="BA26" i="158"/>
  <c r="BA27" i="158" s="1"/>
  <c r="AZ26" i="158"/>
  <c r="AZ27" i="158" s="1"/>
  <c r="AY26" i="158"/>
  <c r="AY27" i="158" s="1"/>
  <c r="AX26" i="158"/>
  <c r="AW26" i="158"/>
  <c r="AV26" i="158"/>
  <c r="AU26" i="158"/>
  <c r="AU27" i="158" s="1"/>
  <c r="AT26" i="158"/>
  <c r="AT27" i="158" s="1"/>
  <c r="AS26" i="158"/>
  <c r="AS27" i="158" s="1"/>
  <c r="AR26" i="158"/>
  <c r="AR27" i="158" s="1"/>
  <c r="AQ26" i="158"/>
  <c r="AQ27" i="158" s="1"/>
  <c r="AP26" i="158"/>
  <c r="AO26" i="158"/>
  <c r="AN26" i="158"/>
  <c r="AM26" i="158"/>
  <c r="AM27" i="158" s="1"/>
  <c r="AL26" i="158"/>
  <c r="AL27" i="158" s="1"/>
  <c r="AK26" i="158"/>
  <c r="AK27" i="158" s="1"/>
  <c r="AJ26" i="158"/>
  <c r="AJ27" i="158" s="1"/>
  <c r="AI26" i="158"/>
  <c r="AI27" i="158" s="1"/>
  <c r="AH26" i="158"/>
  <c r="AG26" i="158"/>
  <c r="AF26" i="158"/>
  <c r="AE26" i="158"/>
  <c r="AE27" i="158" s="1"/>
  <c r="AD26" i="158"/>
  <c r="AD27" i="158" s="1"/>
  <c r="AC26" i="158"/>
  <c r="AC27" i="158" s="1"/>
  <c r="AB26" i="158"/>
  <c r="AB27" i="158" s="1"/>
  <c r="AA26" i="158"/>
  <c r="AA27" i="158" s="1"/>
  <c r="Z26" i="158"/>
  <c r="Y26" i="158"/>
  <c r="X26" i="158"/>
  <c r="W26" i="158"/>
  <c r="W27" i="158" s="1"/>
  <c r="V26" i="158"/>
  <c r="V27" i="158" s="1"/>
  <c r="U26" i="158"/>
  <c r="U27" i="158" s="1"/>
  <c r="T26" i="158"/>
  <c r="T27" i="158" s="1"/>
  <c r="S26" i="158"/>
  <c r="S27" i="158" s="1"/>
  <c r="R26" i="158"/>
  <c r="Q26" i="158"/>
  <c r="P26" i="158"/>
  <c r="O26" i="158"/>
  <c r="O27" i="158" s="1"/>
  <c r="N26" i="158"/>
  <c r="N27" i="158" s="1"/>
  <c r="M26" i="158"/>
  <c r="M27" i="158" s="1"/>
  <c r="L26" i="158"/>
  <c r="L27" i="158" s="1"/>
  <c r="K26" i="158"/>
  <c r="K27" i="158" s="1"/>
  <c r="J26" i="158"/>
  <c r="I26" i="158"/>
  <c r="H26" i="158"/>
  <c r="G26" i="158"/>
  <c r="G27" i="158" s="1"/>
  <c r="F26" i="158"/>
  <c r="F27" i="158" s="1"/>
  <c r="E26" i="158"/>
  <c r="E27" i="158" s="1"/>
  <c r="D26" i="158"/>
  <c r="D27" i="158" s="1"/>
  <c r="DN17" i="158"/>
  <c r="DF17" i="158"/>
  <c r="CX17" i="158"/>
  <c r="CP17" i="158"/>
  <c r="BJ17" i="158"/>
  <c r="BB17" i="158"/>
  <c r="AD17" i="158"/>
  <c r="V17" i="158"/>
  <c r="DS16" i="158"/>
  <c r="DS17" i="158" s="1"/>
  <c r="DR16" i="158"/>
  <c r="DR17" i="158" s="1"/>
  <c r="DQ16" i="158"/>
  <c r="DQ17" i="158" s="1"/>
  <c r="DK16" i="158"/>
  <c r="DK17" i="158" s="1"/>
  <c r="DJ16" i="158"/>
  <c r="DJ17" i="158" s="1"/>
  <c r="DI16" i="158"/>
  <c r="DI17" i="158" s="1"/>
  <c r="DC16" i="158"/>
  <c r="DC17" i="158" s="1"/>
  <c r="DB16" i="158"/>
  <c r="DB17" i="158" s="1"/>
  <c r="DA16" i="158"/>
  <c r="DA17" i="158" s="1"/>
  <c r="CU16" i="158"/>
  <c r="CU17" i="158" s="1"/>
  <c r="CT16" i="158"/>
  <c r="CT17" i="158" s="1"/>
  <c r="CS16" i="158"/>
  <c r="CS17" i="158" s="1"/>
  <c r="CM16" i="158"/>
  <c r="CM17" i="158" s="1"/>
  <c r="CL16" i="158"/>
  <c r="CL17" i="158" s="1"/>
  <c r="CK16" i="158"/>
  <c r="CK17" i="158" s="1"/>
  <c r="CE16" i="158"/>
  <c r="CE17" i="158" s="1"/>
  <c r="CD16" i="158"/>
  <c r="CD17" i="158" s="1"/>
  <c r="CC16" i="158"/>
  <c r="CC17" i="158" s="1"/>
  <c r="BW16" i="158"/>
  <c r="BW17" i="158" s="1"/>
  <c r="BV16" i="158"/>
  <c r="BV17" i="158" s="1"/>
  <c r="BU16" i="158"/>
  <c r="BU17" i="158" s="1"/>
  <c r="BO16" i="158"/>
  <c r="BO17" i="158" s="1"/>
  <c r="BN16" i="158"/>
  <c r="BN17" i="158" s="1"/>
  <c r="BM16" i="158"/>
  <c r="BM17" i="158" s="1"/>
  <c r="BG16" i="158"/>
  <c r="BG17" i="158" s="1"/>
  <c r="BF16" i="158"/>
  <c r="BF17" i="158" s="1"/>
  <c r="BE16" i="158"/>
  <c r="BE17" i="158" s="1"/>
  <c r="AY16" i="158"/>
  <c r="AY17" i="158" s="1"/>
  <c r="AX16" i="158"/>
  <c r="AX17" i="158" s="1"/>
  <c r="AW16" i="158"/>
  <c r="AW17" i="158" s="1"/>
  <c r="AQ16" i="158"/>
  <c r="AQ17" i="158" s="1"/>
  <c r="AP16" i="158"/>
  <c r="AP17" i="158" s="1"/>
  <c r="AO16" i="158"/>
  <c r="AO17" i="158" s="1"/>
  <c r="AI16" i="158"/>
  <c r="AI17" i="158" s="1"/>
  <c r="AH16" i="158"/>
  <c r="AH17" i="158" s="1"/>
  <c r="AG16" i="158"/>
  <c r="AG17" i="158" s="1"/>
  <c r="AA16" i="158"/>
  <c r="AA17" i="158" s="1"/>
  <c r="Z16" i="158"/>
  <c r="Z17" i="158" s="1"/>
  <c r="Y16" i="158"/>
  <c r="Y17" i="158" s="1"/>
  <c r="S16" i="158"/>
  <c r="S17" i="158" s="1"/>
  <c r="R16" i="158"/>
  <c r="R17" i="158" s="1"/>
  <c r="Q16" i="158"/>
  <c r="Q17" i="158" s="1"/>
  <c r="K16" i="158"/>
  <c r="K17" i="158" s="1"/>
  <c r="J16" i="158"/>
  <c r="J17" i="158" s="1"/>
  <c r="I16" i="158"/>
  <c r="I17" i="158" s="1"/>
  <c r="DV14" i="158"/>
  <c r="DV16" i="158" s="1"/>
  <c r="DV17" i="158" s="1"/>
  <c r="DU14" i="158"/>
  <c r="DU16" i="158" s="1"/>
  <c r="DU17" i="158" s="1"/>
  <c r="DT14" i="158"/>
  <c r="DT16" i="158" s="1"/>
  <c r="DT17" i="158" s="1"/>
  <c r="DS14" i="158"/>
  <c r="DR14" i="158"/>
  <c r="DQ14" i="158"/>
  <c r="DP14" i="158"/>
  <c r="DP16" i="158" s="1"/>
  <c r="DP17" i="158" s="1"/>
  <c r="DO14" i="158"/>
  <c r="DO16" i="158" s="1"/>
  <c r="DO17" i="158" s="1"/>
  <c r="DN14" i="158"/>
  <c r="DN16" i="158" s="1"/>
  <c r="DM14" i="158"/>
  <c r="DM16" i="158" s="1"/>
  <c r="DM17" i="158" s="1"/>
  <c r="DL14" i="158"/>
  <c r="DL16" i="158" s="1"/>
  <c r="DL17" i="158" s="1"/>
  <c r="DK14" i="158"/>
  <c r="DJ14" i="158"/>
  <c r="DI14" i="158"/>
  <c r="DH14" i="158"/>
  <c r="DH16" i="158" s="1"/>
  <c r="DH17" i="158" s="1"/>
  <c r="DG14" i="158"/>
  <c r="DG16" i="158" s="1"/>
  <c r="DG17" i="158" s="1"/>
  <c r="DF14" i="158"/>
  <c r="DF16" i="158" s="1"/>
  <c r="DE14" i="158"/>
  <c r="DE16" i="158" s="1"/>
  <c r="DE17" i="158" s="1"/>
  <c r="DD14" i="158"/>
  <c r="DD16" i="158" s="1"/>
  <c r="DD17" i="158" s="1"/>
  <c r="DC14" i="158"/>
  <c r="DB14" i="158"/>
  <c r="DA14" i="158"/>
  <c r="CZ14" i="158"/>
  <c r="CZ16" i="158" s="1"/>
  <c r="CZ17" i="158" s="1"/>
  <c r="CY14" i="158"/>
  <c r="CY16" i="158" s="1"/>
  <c r="CY17" i="158" s="1"/>
  <c r="CX14" i="158"/>
  <c r="CX16" i="158" s="1"/>
  <c r="CW14" i="158"/>
  <c r="CW16" i="158" s="1"/>
  <c r="CW17" i="158" s="1"/>
  <c r="CV14" i="158"/>
  <c r="CV16" i="158" s="1"/>
  <c r="CV17" i="158" s="1"/>
  <c r="CU14" i="158"/>
  <c r="CT14" i="158"/>
  <c r="CS14" i="158"/>
  <c r="CR14" i="158"/>
  <c r="CR16" i="158" s="1"/>
  <c r="CR17" i="158" s="1"/>
  <c r="CQ14" i="158"/>
  <c r="CQ16" i="158" s="1"/>
  <c r="CQ17" i="158" s="1"/>
  <c r="CP14" i="158"/>
  <c r="CP16" i="158" s="1"/>
  <c r="CO14" i="158"/>
  <c r="CO16" i="158" s="1"/>
  <c r="CO17" i="158" s="1"/>
  <c r="CN14" i="158"/>
  <c r="CN16" i="158" s="1"/>
  <c r="CN17" i="158" s="1"/>
  <c r="CM14" i="158"/>
  <c r="CL14" i="158"/>
  <c r="CK14" i="158"/>
  <c r="CJ14" i="158"/>
  <c r="CJ16" i="158" s="1"/>
  <c r="CJ17" i="158" s="1"/>
  <c r="CI14" i="158"/>
  <c r="CI16" i="158" s="1"/>
  <c r="CI17" i="158" s="1"/>
  <c r="CH14" i="158"/>
  <c r="CH16" i="158" s="1"/>
  <c r="CH17" i="158" s="1"/>
  <c r="CG14" i="158"/>
  <c r="CG16" i="158" s="1"/>
  <c r="CG17" i="158" s="1"/>
  <c r="CF14" i="158"/>
  <c r="CF16" i="158" s="1"/>
  <c r="CF17" i="158" s="1"/>
  <c r="CE14" i="158"/>
  <c r="CD14" i="158"/>
  <c r="CC14" i="158"/>
  <c r="CB14" i="158"/>
  <c r="CB16" i="158" s="1"/>
  <c r="CB17" i="158" s="1"/>
  <c r="CA14" i="158"/>
  <c r="CA16" i="158" s="1"/>
  <c r="CA17" i="158" s="1"/>
  <c r="BZ14" i="158"/>
  <c r="BZ16" i="158" s="1"/>
  <c r="BZ17" i="158" s="1"/>
  <c r="BY14" i="158"/>
  <c r="BY16" i="158" s="1"/>
  <c r="BY17" i="158" s="1"/>
  <c r="BX14" i="158"/>
  <c r="BX16" i="158" s="1"/>
  <c r="BX17" i="158" s="1"/>
  <c r="BW14" i="158"/>
  <c r="BV14" i="158"/>
  <c r="BU14" i="158"/>
  <c r="BT14" i="158"/>
  <c r="BT16" i="158" s="1"/>
  <c r="BT17" i="158" s="1"/>
  <c r="BS14" i="158"/>
  <c r="BS16" i="158" s="1"/>
  <c r="BS17" i="158" s="1"/>
  <c r="BR14" i="158"/>
  <c r="BR16" i="158" s="1"/>
  <c r="BR17" i="158" s="1"/>
  <c r="BQ14" i="158"/>
  <c r="BQ16" i="158" s="1"/>
  <c r="BQ17" i="158" s="1"/>
  <c r="BP14" i="158"/>
  <c r="BP16" i="158" s="1"/>
  <c r="BP17" i="158" s="1"/>
  <c r="BO14" i="158"/>
  <c r="BN14" i="158"/>
  <c r="BM14" i="158"/>
  <c r="BL14" i="158"/>
  <c r="BL16" i="158" s="1"/>
  <c r="BL17" i="158" s="1"/>
  <c r="BK14" i="158"/>
  <c r="BK16" i="158" s="1"/>
  <c r="BK17" i="158" s="1"/>
  <c r="BJ14" i="158"/>
  <c r="BJ16" i="158" s="1"/>
  <c r="BI14" i="158"/>
  <c r="BI16" i="158" s="1"/>
  <c r="BI17" i="158" s="1"/>
  <c r="BH14" i="158"/>
  <c r="BH16" i="158" s="1"/>
  <c r="BH17" i="158" s="1"/>
  <c r="BG14" i="158"/>
  <c r="BF14" i="158"/>
  <c r="BE14" i="158"/>
  <c r="BD14" i="158"/>
  <c r="BD16" i="158" s="1"/>
  <c r="BD17" i="158" s="1"/>
  <c r="BC14" i="158"/>
  <c r="BC16" i="158" s="1"/>
  <c r="BC17" i="158" s="1"/>
  <c r="BB14" i="158"/>
  <c r="BB16" i="158" s="1"/>
  <c r="BA14" i="158"/>
  <c r="BA16" i="158" s="1"/>
  <c r="BA17" i="158" s="1"/>
  <c r="AZ14" i="158"/>
  <c r="AZ16" i="158" s="1"/>
  <c r="AZ17" i="158" s="1"/>
  <c r="AY14" i="158"/>
  <c r="AX14" i="158"/>
  <c r="AW14" i="158"/>
  <c r="AV14" i="158"/>
  <c r="AV16" i="158" s="1"/>
  <c r="AV17" i="158" s="1"/>
  <c r="AU14" i="158"/>
  <c r="AU16" i="158" s="1"/>
  <c r="AU17" i="158" s="1"/>
  <c r="AT14" i="158"/>
  <c r="AT16" i="158" s="1"/>
  <c r="AT17" i="158" s="1"/>
  <c r="AS14" i="158"/>
  <c r="AS16" i="158" s="1"/>
  <c r="AS17" i="158" s="1"/>
  <c r="AR14" i="158"/>
  <c r="AR16" i="158" s="1"/>
  <c r="AR17" i="158" s="1"/>
  <c r="AQ14" i="158"/>
  <c r="AP14" i="158"/>
  <c r="AO14" i="158"/>
  <c r="AN14" i="158"/>
  <c r="AN16" i="158" s="1"/>
  <c r="AN17" i="158" s="1"/>
  <c r="AM14" i="158"/>
  <c r="AM16" i="158" s="1"/>
  <c r="AM17" i="158" s="1"/>
  <c r="AL14" i="158"/>
  <c r="AL16" i="158" s="1"/>
  <c r="AL17" i="158" s="1"/>
  <c r="AK14" i="158"/>
  <c r="AK16" i="158" s="1"/>
  <c r="AK17" i="158" s="1"/>
  <c r="AJ14" i="158"/>
  <c r="AJ16" i="158" s="1"/>
  <c r="AJ17" i="158" s="1"/>
  <c r="AI14" i="158"/>
  <c r="AH14" i="158"/>
  <c r="AG14" i="158"/>
  <c r="AF14" i="158"/>
  <c r="AF16" i="158" s="1"/>
  <c r="AF17" i="158" s="1"/>
  <c r="AE14" i="158"/>
  <c r="AE16" i="158" s="1"/>
  <c r="AE17" i="158" s="1"/>
  <c r="AD14" i="158"/>
  <c r="AD16" i="158" s="1"/>
  <c r="AC14" i="158"/>
  <c r="AC16" i="158" s="1"/>
  <c r="AC17" i="158" s="1"/>
  <c r="AB14" i="158"/>
  <c r="AB16" i="158" s="1"/>
  <c r="AB17" i="158" s="1"/>
  <c r="AA14" i="158"/>
  <c r="Z14" i="158"/>
  <c r="Y14" i="158"/>
  <c r="X14" i="158"/>
  <c r="X16" i="158" s="1"/>
  <c r="X17" i="158" s="1"/>
  <c r="W14" i="158"/>
  <c r="W16" i="158" s="1"/>
  <c r="W17" i="158" s="1"/>
  <c r="V14" i="158"/>
  <c r="V16" i="158" s="1"/>
  <c r="U14" i="158"/>
  <c r="U16" i="158" s="1"/>
  <c r="U17" i="158" s="1"/>
  <c r="T14" i="158"/>
  <c r="T16" i="158" s="1"/>
  <c r="T17" i="158" s="1"/>
  <c r="S14" i="158"/>
  <c r="R14" i="158"/>
  <c r="Q14" i="158"/>
  <c r="P14" i="158"/>
  <c r="P16" i="158" s="1"/>
  <c r="P17" i="158" s="1"/>
  <c r="O14" i="158"/>
  <c r="O16" i="158" s="1"/>
  <c r="O17" i="158" s="1"/>
  <c r="N14" i="158"/>
  <c r="N16" i="158" s="1"/>
  <c r="N17" i="158" s="1"/>
  <c r="M14" i="158"/>
  <c r="M16" i="158" s="1"/>
  <c r="M17" i="158" s="1"/>
  <c r="L14" i="158"/>
  <c r="L16" i="158" s="1"/>
  <c r="L17" i="158" s="1"/>
  <c r="K14" i="158"/>
  <c r="J14" i="158"/>
  <c r="I14" i="158"/>
  <c r="H14" i="158"/>
  <c r="H16" i="158" s="1"/>
  <c r="H17" i="158" s="1"/>
  <c r="G14" i="158"/>
  <c r="G16" i="158" s="1"/>
  <c r="G17" i="158" s="1"/>
  <c r="F14" i="158"/>
  <c r="F16" i="158" s="1"/>
  <c r="F17" i="158" s="1"/>
  <c r="E14" i="158"/>
  <c r="E16" i="158" s="1"/>
  <c r="E17" i="158" s="1"/>
  <c r="D14" i="158"/>
  <c r="D16" i="158" s="1"/>
  <c r="D17" i="158" s="1"/>
  <c r="AX61" i="3"/>
  <c r="AW61" i="3"/>
  <c r="AV61" i="3"/>
  <c r="AU61" i="3"/>
  <c r="AT61" i="3"/>
  <c r="AS61" i="3"/>
  <c r="AR61" i="3"/>
  <c r="AQ61" i="3"/>
  <c r="AP61" i="3"/>
  <c r="AO61" i="3"/>
  <c r="AN61" i="3"/>
  <c r="AM61" i="3"/>
  <c r="AL61" i="3"/>
  <c r="AK61" i="3"/>
  <c r="AJ61" i="3"/>
  <c r="AI61" i="3"/>
  <c r="AH61" i="3"/>
  <c r="AG61" i="3"/>
  <c r="AF61" i="3"/>
  <c r="AE61" i="3"/>
  <c r="AD61" i="3"/>
  <c r="AC61" i="3"/>
  <c r="AB61" i="3"/>
  <c r="AA61" i="3"/>
  <c r="Z61" i="3"/>
  <c r="Y61" i="3"/>
  <c r="X61" i="3"/>
  <c r="W61" i="3"/>
  <c r="V61" i="3"/>
  <c r="U61" i="3"/>
  <c r="T61" i="3"/>
  <c r="S61" i="3"/>
  <c r="R61" i="3"/>
  <c r="Q61" i="3"/>
  <c r="P61" i="3"/>
  <c r="O61" i="3"/>
  <c r="N61" i="3"/>
  <c r="M61" i="3"/>
  <c r="L61" i="3"/>
  <c r="K61" i="3"/>
  <c r="J61" i="3"/>
  <c r="I61" i="3"/>
  <c r="H61" i="3"/>
  <c r="G61" i="3"/>
  <c r="F61" i="3"/>
  <c r="E61" i="3"/>
  <c r="D61"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 r="CC49" i="158"/>
  <c r="D49" i="158"/>
  <c r="CJ58" i="158" l="1"/>
  <c r="F14" i="162"/>
  <c r="O10" i="157"/>
  <c r="O9" i="157"/>
  <c r="O8" i="157"/>
  <c r="N10" i="157"/>
  <c r="N9" i="157"/>
  <c r="N8" i="157"/>
  <c r="M10" i="157"/>
  <c r="M9" i="157"/>
  <c r="M8" i="157"/>
  <c r="L10" i="157"/>
  <c r="L9" i="157"/>
  <c r="L8" i="157"/>
  <c r="K10" i="157"/>
  <c r="K9" i="157"/>
  <c r="K8" i="157"/>
  <c r="J10" i="157"/>
  <c r="J9" i="157"/>
  <c r="J8" i="157"/>
  <c r="I10" i="157"/>
  <c r="I9" i="157"/>
  <c r="I8" i="157"/>
  <c r="H10" i="157"/>
  <c r="H9" i="157"/>
  <c r="H8" i="157"/>
  <c r="G10" i="157"/>
  <c r="G9" i="157"/>
  <c r="G8" i="157"/>
  <c r="F10" i="157"/>
  <c r="F9" i="157"/>
  <c r="F8" i="157"/>
  <c r="E10" i="157"/>
  <c r="E9" i="157"/>
  <c r="E8" i="157"/>
  <c r="B8" i="157"/>
  <c r="D8" i="157"/>
  <c r="B9" i="157"/>
  <c r="D9" i="157"/>
  <c r="B10" i="157"/>
  <c r="D10" i="157"/>
  <c r="G4" i="301"/>
  <c r="G5" i="301"/>
  <c r="G6" i="301"/>
  <c r="G7" i="301"/>
  <c r="G8" i="301"/>
  <c r="G9" i="301"/>
  <c r="G10" i="301"/>
  <c r="G11" i="301"/>
  <c r="G12" i="301"/>
  <c r="G13" i="301"/>
  <c r="G3" i="301"/>
  <c r="F4" i="301"/>
  <c r="F5" i="301"/>
  <c r="F6" i="301"/>
  <c r="F7" i="301"/>
  <c r="F8" i="301"/>
  <c r="F9" i="301"/>
  <c r="F10" i="301"/>
  <c r="F11" i="301"/>
  <c r="F12" i="301"/>
  <c r="F13" i="301"/>
  <c r="F3" i="301"/>
  <c r="E4" i="301"/>
  <c r="E5" i="301"/>
  <c r="E6" i="301"/>
  <c r="E7" i="301"/>
  <c r="E8" i="301"/>
  <c r="E9" i="301"/>
  <c r="E10" i="301"/>
  <c r="E11" i="301"/>
  <c r="E12" i="301"/>
  <c r="E13" i="301"/>
  <c r="E3" i="301"/>
  <c r="D4" i="301"/>
  <c r="D5" i="301"/>
  <c r="D6" i="301"/>
  <c r="D7" i="301"/>
  <c r="D8" i="301"/>
  <c r="D9" i="301"/>
  <c r="D10" i="301"/>
  <c r="D11" i="301"/>
  <c r="D12" i="301"/>
  <c r="D13" i="301"/>
  <c r="D3" i="301"/>
  <c r="C4" i="301"/>
  <c r="C5" i="301"/>
  <c r="C6" i="301"/>
  <c r="C7" i="301"/>
  <c r="C8" i="301"/>
  <c r="C9" i="301"/>
  <c r="C10" i="301"/>
  <c r="C11" i="301"/>
  <c r="C12" i="301"/>
  <c r="C13" i="301"/>
  <c r="C3" i="301"/>
  <c r="E24" i="162"/>
  <c r="D24" i="162"/>
  <c r="F13" i="162"/>
  <c r="F24" i="162" l="1"/>
  <c r="F9" i="162"/>
  <c r="F10" i="162"/>
  <c r="F11" i="162"/>
  <c r="F12" i="162"/>
  <c r="F15" i="162"/>
  <c r="F7" i="162"/>
  <c r="E18" i="162"/>
  <c r="D26" i="162"/>
  <c r="D3" i="157"/>
  <c r="D4" i="157"/>
  <c r="D5" i="157"/>
  <c r="D6" i="157"/>
  <c r="D7" i="157"/>
  <c r="D2" i="157"/>
  <c r="G2" i="157"/>
  <c r="H2" i="157"/>
  <c r="I2" i="157"/>
  <c r="J2" i="157"/>
  <c r="K2" i="157"/>
  <c r="L2" i="157"/>
  <c r="M2" i="157"/>
  <c r="N2" i="157"/>
  <c r="O2" i="157"/>
  <c r="G3" i="157"/>
  <c r="H3" i="157"/>
  <c r="I3" i="157"/>
  <c r="J3" i="157"/>
  <c r="K3" i="157"/>
  <c r="L3" i="157"/>
  <c r="M3" i="157"/>
  <c r="N3" i="157"/>
  <c r="O3" i="157"/>
  <c r="G4" i="157"/>
  <c r="H4" i="157"/>
  <c r="I4" i="157"/>
  <c r="J4" i="157"/>
  <c r="K4" i="157"/>
  <c r="L4" i="157"/>
  <c r="M4" i="157"/>
  <c r="N4" i="157"/>
  <c r="O4" i="157"/>
  <c r="G5" i="157"/>
  <c r="H5" i="157"/>
  <c r="I5" i="157"/>
  <c r="J5" i="157"/>
  <c r="K5" i="157"/>
  <c r="L5" i="157"/>
  <c r="M5" i="157"/>
  <c r="N5" i="157"/>
  <c r="O5" i="157"/>
  <c r="G6" i="157"/>
  <c r="H6" i="157"/>
  <c r="I6" i="157"/>
  <c r="J6" i="157"/>
  <c r="K6" i="157"/>
  <c r="L6" i="157"/>
  <c r="M6" i="157"/>
  <c r="N6" i="157"/>
  <c r="O6" i="157"/>
  <c r="G7" i="157"/>
  <c r="H7" i="157"/>
  <c r="I7" i="157"/>
  <c r="J7" i="157"/>
  <c r="K7" i="157"/>
  <c r="L7" i="157"/>
  <c r="M7" i="157"/>
  <c r="N7" i="157"/>
  <c r="O7" i="157"/>
  <c r="F2" i="157"/>
  <c r="F3" i="157"/>
  <c r="F4" i="157"/>
  <c r="F5" i="157"/>
  <c r="F6" i="157"/>
  <c r="F7" i="157"/>
  <c r="E7" i="157"/>
  <c r="E6" i="157"/>
  <c r="E5" i="157"/>
  <c r="E4" i="157"/>
  <c r="E3" i="157"/>
  <c r="E2" i="157"/>
  <c r="E6" i="162"/>
  <c r="F16" i="162" l="1"/>
  <c r="F5" i="152" l="1"/>
  <c r="S12" i="262"/>
  <c r="S11" i="262"/>
  <c r="S10" i="262"/>
  <c r="S9" i="262"/>
  <c r="S8" i="262"/>
  <c r="S7" i="262"/>
  <c r="S6" i="262"/>
  <c r="S5" i="262"/>
  <c r="S4" i="262"/>
  <c r="S3" i="262"/>
  <c r="S2" i="262"/>
  <c r="S12" i="261"/>
  <c r="S11" i="261"/>
  <c r="S10" i="261"/>
  <c r="S9" i="261"/>
  <c r="S8" i="261"/>
  <c r="S7" i="261"/>
  <c r="S6" i="261"/>
  <c r="S5" i="261"/>
  <c r="S4" i="261"/>
  <c r="S3" i="261"/>
  <c r="S2" i="261"/>
  <c r="S12" i="260"/>
  <c r="S11" i="260"/>
  <c r="S10" i="260"/>
  <c r="S9" i="260"/>
  <c r="S8" i="260"/>
  <c r="S7" i="260"/>
  <c r="S6" i="260"/>
  <c r="S5" i="260"/>
  <c r="S4" i="260"/>
  <c r="S3" i="260"/>
  <c r="S2" i="260"/>
  <c r="S12" i="258"/>
  <c r="S11" i="258"/>
  <c r="S10" i="258"/>
  <c r="S9" i="258"/>
  <c r="S8" i="258"/>
  <c r="S7" i="258"/>
  <c r="S6" i="258"/>
  <c r="S5" i="258"/>
  <c r="S4" i="258"/>
  <c r="S3" i="258"/>
  <c r="S2" i="258"/>
  <c r="S12" i="257"/>
  <c r="S11" i="257"/>
  <c r="S10" i="257"/>
  <c r="S9" i="257"/>
  <c r="S8" i="257"/>
  <c r="S7" i="257"/>
  <c r="S6" i="257"/>
  <c r="S5" i="257"/>
  <c r="S4" i="257"/>
  <c r="S3" i="257"/>
  <c r="S2" i="257"/>
  <c r="S12" i="256"/>
  <c r="S11" i="256"/>
  <c r="S10" i="256"/>
  <c r="S9" i="256"/>
  <c r="S8" i="256"/>
  <c r="S7" i="256"/>
  <c r="S6" i="256"/>
  <c r="S5" i="256"/>
  <c r="S4" i="256"/>
  <c r="S3" i="256"/>
  <c r="S2" i="256"/>
  <c r="S12" i="255"/>
  <c r="S11" i="255"/>
  <c r="S10" i="255"/>
  <c r="S9" i="255"/>
  <c r="S8" i="255"/>
  <c r="S7" i="255"/>
  <c r="S6" i="255"/>
  <c r="S5" i="255"/>
  <c r="S4" i="255"/>
  <c r="S3" i="255"/>
  <c r="S2" i="255"/>
  <c r="S12" i="254"/>
  <c r="S11" i="254"/>
  <c r="S10" i="254"/>
  <c r="S9" i="254"/>
  <c r="S8" i="254"/>
  <c r="S7" i="254"/>
  <c r="S6" i="254"/>
  <c r="S5" i="254"/>
  <c r="S4" i="254"/>
  <c r="S3" i="254"/>
  <c r="S2" i="254"/>
  <c r="S12" i="253"/>
  <c r="S11" i="253"/>
  <c r="S10" i="253"/>
  <c r="S9" i="253"/>
  <c r="S8" i="253"/>
  <c r="S7" i="253"/>
  <c r="S6" i="253"/>
  <c r="S5" i="253"/>
  <c r="S4" i="253"/>
  <c r="S3" i="253"/>
  <c r="S2" i="253"/>
  <c r="S12" i="195"/>
  <c r="S11" i="195"/>
  <c r="S10" i="195"/>
  <c r="S9" i="195"/>
  <c r="S8" i="195"/>
  <c r="S7" i="195"/>
  <c r="S6" i="195"/>
  <c r="S5" i="195"/>
  <c r="S4" i="195"/>
  <c r="S3" i="195"/>
  <c r="S2" i="195"/>
  <c r="S12" i="194"/>
  <c r="S11" i="194"/>
  <c r="S10" i="194"/>
  <c r="S9" i="194"/>
  <c r="S8" i="194"/>
  <c r="S7" i="194"/>
  <c r="S6" i="194"/>
  <c r="S5" i="194"/>
  <c r="S4" i="194"/>
  <c r="S3" i="194"/>
  <c r="S2" i="194"/>
  <c r="S12" i="193"/>
  <c r="S11" i="193"/>
  <c r="S10" i="193"/>
  <c r="S9" i="193"/>
  <c r="S8" i="193"/>
  <c r="S7" i="193"/>
  <c r="S6" i="193"/>
  <c r="S5" i="193"/>
  <c r="S4" i="193"/>
  <c r="S3" i="193"/>
  <c r="S2" i="193"/>
  <c r="S12" i="189"/>
  <c r="S11" i="189"/>
  <c r="S10" i="189"/>
  <c r="S9" i="189"/>
  <c r="S8" i="189"/>
  <c r="S7" i="189"/>
  <c r="S6" i="189"/>
  <c r="S5" i="189"/>
  <c r="S4" i="189"/>
  <c r="S3" i="189"/>
  <c r="S2" i="189"/>
  <c r="S12" i="188"/>
  <c r="S11" i="188"/>
  <c r="S10" i="188"/>
  <c r="S9" i="188"/>
  <c r="S8" i="188"/>
  <c r="S7" i="188"/>
  <c r="S6" i="188"/>
  <c r="S5" i="188"/>
  <c r="S4" i="188"/>
  <c r="S3" i="188"/>
  <c r="S2" i="188"/>
  <c r="S12" i="187"/>
  <c r="S11" i="187"/>
  <c r="S10" i="187"/>
  <c r="S9" i="187"/>
  <c r="S8" i="187"/>
  <c r="S7" i="187"/>
  <c r="S6" i="187"/>
  <c r="S5" i="187"/>
  <c r="S4" i="187"/>
  <c r="S3" i="187"/>
  <c r="S2" i="187"/>
  <c r="S12" i="169"/>
  <c r="S11" i="169"/>
  <c r="S10" i="169"/>
  <c r="S9" i="169"/>
  <c r="S8" i="169"/>
  <c r="S7" i="169"/>
  <c r="S6" i="169"/>
  <c r="S5" i="169"/>
  <c r="S4" i="169"/>
  <c r="S3" i="169"/>
  <c r="S2" i="169"/>
  <c r="S12" i="168"/>
  <c r="S11" i="168"/>
  <c r="S10" i="168"/>
  <c r="S9" i="168"/>
  <c r="S8" i="168"/>
  <c r="S7" i="168"/>
  <c r="S6" i="168"/>
  <c r="S5" i="168"/>
  <c r="S4" i="168"/>
  <c r="S3" i="168"/>
  <c r="S2" i="168"/>
  <c r="S12" i="167"/>
  <c r="S11" i="167"/>
  <c r="S10" i="167"/>
  <c r="S9" i="167"/>
  <c r="S8" i="167"/>
  <c r="S7" i="167"/>
  <c r="S6" i="167"/>
  <c r="S5" i="167"/>
  <c r="S4" i="167"/>
  <c r="S3" i="167"/>
  <c r="S2" i="167"/>
  <c r="S12" i="186"/>
  <c r="S11" i="186"/>
  <c r="S10" i="186"/>
  <c r="S9" i="186"/>
  <c r="S8" i="186"/>
  <c r="S7" i="186"/>
  <c r="S6" i="186"/>
  <c r="S5" i="186"/>
  <c r="S4" i="186"/>
  <c r="S3" i="186"/>
  <c r="S2" i="186"/>
  <c r="S12" i="185"/>
  <c r="S11" i="185"/>
  <c r="S10" i="185"/>
  <c r="S9" i="185"/>
  <c r="S8" i="185"/>
  <c r="S7" i="185"/>
  <c r="S6" i="185"/>
  <c r="S5" i="185"/>
  <c r="S4" i="185"/>
  <c r="S3" i="185"/>
  <c r="S2" i="185"/>
  <c r="S12" i="184"/>
  <c r="S11" i="184"/>
  <c r="S10" i="184"/>
  <c r="S9" i="184"/>
  <c r="S8" i="184"/>
  <c r="S7" i="184"/>
  <c r="S6" i="184"/>
  <c r="S5" i="184"/>
  <c r="S4" i="184"/>
  <c r="S3" i="184"/>
  <c r="S2" i="184"/>
  <c r="S12" i="166"/>
  <c r="S11" i="166"/>
  <c r="S10" i="166"/>
  <c r="S9" i="166"/>
  <c r="S8" i="166"/>
  <c r="S7" i="166"/>
  <c r="S6" i="166"/>
  <c r="S5" i="166"/>
  <c r="S4" i="166"/>
  <c r="S3" i="166"/>
  <c r="S2" i="166"/>
  <c r="S12" i="165"/>
  <c r="S11" i="165"/>
  <c r="S10" i="165"/>
  <c r="S9" i="165"/>
  <c r="S8" i="165"/>
  <c r="S7" i="165"/>
  <c r="S6" i="165"/>
  <c r="S5" i="165"/>
  <c r="S4" i="165"/>
  <c r="S3" i="165"/>
  <c r="S2" i="165"/>
  <c r="S12" i="164"/>
  <c r="S11" i="164"/>
  <c r="S10" i="164"/>
  <c r="S9" i="164"/>
  <c r="S8" i="164"/>
  <c r="S7" i="164"/>
  <c r="S6" i="164"/>
  <c r="S5" i="164"/>
  <c r="S4" i="164"/>
  <c r="S3" i="164"/>
  <c r="S2" i="164"/>
  <c r="S12" i="23"/>
  <c r="S11" i="23"/>
  <c r="S10" i="23"/>
  <c r="S9" i="23"/>
  <c r="S8" i="23"/>
  <c r="S7" i="23"/>
  <c r="S6" i="23"/>
  <c r="S5" i="23"/>
  <c r="S4" i="23"/>
  <c r="S3" i="23"/>
  <c r="S2" i="23"/>
  <c r="S12" i="22"/>
  <c r="S11" i="22"/>
  <c r="S10" i="22"/>
  <c r="S9" i="22"/>
  <c r="S8" i="22"/>
  <c r="S7" i="22"/>
  <c r="S6" i="22"/>
  <c r="S5" i="22"/>
  <c r="S4" i="22"/>
  <c r="S3" i="22"/>
  <c r="S2" i="22"/>
  <c r="S12" i="21"/>
  <c r="S11" i="21"/>
  <c r="S10" i="21"/>
  <c r="S9" i="21"/>
  <c r="S8" i="21"/>
  <c r="S7" i="21"/>
  <c r="S6" i="21"/>
  <c r="S5" i="21"/>
  <c r="S4" i="21"/>
  <c r="S3" i="21"/>
  <c r="S2" i="21"/>
  <c r="S12" i="20"/>
  <c r="S11" i="20"/>
  <c r="S10" i="20"/>
  <c r="S9" i="20"/>
  <c r="S8" i="20"/>
  <c r="S7" i="20"/>
  <c r="S6" i="20"/>
  <c r="S5" i="20"/>
  <c r="S4" i="20"/>
  <c r="S3" i="20"/>
  <c r="S2" i="20"/>
  <c r="S12" i="100"/>
  <c r="S11" i="100"/>
  <c r="S10" i="100"/>
  <c r="S9" i="100"/>
  <c r="S8" i="100"/>
  <c r="S7" i="100"/>
  <c r="S6" i="100"/>
  <c r="S5" i="100"/>
  <c r="S4" i="100"/>
  <c r="S3" i="100"/>
  <c r="S2" i="100"/>
  <c r="S12" i="99"/>
  <c r="S11" i="99"/>
  <c r="S10" i="99"/>
  <c r="S9" i="99"/>
  <c r="S8" i="99"/>
  <c r="S7" i="99"/>
  <c r="S6" i="99"/>
  <c r="S5" i="99"/>
  <c r="S4" i="99"/>
  <c r="S3" i="99"/>
  <c r="S2" i="99"/>
  <c r="S12" i="98"/>
  <c r="S11" i="98"/>
  <c r="S10" i="98"/>
  <c r="S9" i="98"/>
  <c r="S8" i="98"/>
  <c r="S7" i="98"/>
  <c r="S6" i="98"/>
  <c r="S5" i="98"/>
  <c r="S4" i="98"/>
  <c r="S3" i="98"/>
  <c r="S2" i="98"/>
  <c r="S12" i="97"/>
  <c r="S11" i="97"/>
  <c r="S10" i="97"/>
  <c r="S9" i="97"/>
  <c r="S8" i="97"/>
  <c r="S7" i="97"/>
  <c r="S6" i="97"/>
  <c r="S5" i="97"/>
  <c r="S4" i="97"/>
  <c r="S3" i="97"/>
  <c r="S2" i="97"/>
  <c r="S12" i="96"/>
  <c r="S11" i="96"/>
  <c r="S10" i="96"/>
  <c r="S9" i="96"/>
  <c r="S8" i="96"/>
  <c r="S7" i="96"/>
  <c r="S6" i="96"/>
  <c r="S5" i="96"/>
  <c r="S4" i="96"/>
  <c r="S3" i="96"/>
  <c r="S2" i="96"/>
  <c r="S12" i="95"/>
  <c r="S11" i="95"/>
  <c r="S10" i="95"/>
  <c r="S9" i="95"/>
  <c r="S8" i="95"/>
  <c r="S7" i="95"/>
  <c r="S6" i="95"/>
  <c r="S5" i="95"/>
  <c r="S4" i="95"/>
  <c r="S3" i="95"/>
  <c r="S2" i="95"/>
  <c r="S12" i="19"/>
  <c r="S11" i="19"/>
  <c r="S10" i="19"/>
  <c r="S9" i="19"/>
  <c r="S8" i="19"/>
  <c r="S7" i="19"/>
  <c r="S6" i="19"/>
  <c r="S5" i="19"/>
  <c r="S4" i="19"/>
  <c r="S3" i="19"/>
  <c r="S2" i="19"/>
  <c r="S12" i="18"/>
  <c r="S11" i="18"/>
  <c r="S10" i="18"/>
  <c r="S9" i="18"/>
  <c r="S8" i="18"/>
  <c r="S7" i="18"/>
  <c r="S6" i="18"/>
  <c r="S5" i="18"/>
  <c r="S4" i="18"/>
  <c r="S3" i="18"/>
  <c r="S2" i="18"/>
  <c r="S12" i="17"/>
  <c r="S11" i="17"/>
  <c r="S10" i="17"/>
  <c r="S9" i="17"/>
  <c r="S8" i="17"/>
  <c r="S7" i="17"/>
  <c r="S6" i="17"/>
  <c r="S5" i="17"/>
  <c r="S4" i="17"/>
  <c r="S3" i="17"/>
  <c r="S2" i="17"/>
  <c r="S12" i="16"/>
  <c r="S11" i="16"/>
  <c r="S10" i="16"/>
  <c r="S9" i="16"/>
  <c r="S8" i="16"/>
  <c r="S7" i="16"/>
  <c r="S6" i="16"/>
  <c r="S5" i="16"/>
  <c r="S4" i="16"/>
  <c r="S3" i="16"/>
  <c r="S2" i="16"/>
  <c r="S12" i="15"/>
  <c r="S11" i="15"/>
  <c r="S10" i="15"/>
  <c r="S9" i="15"/>
  <c r="S8" i="15"/>
  <c r="S7" i="15"/>
  <c r="S6" i="15"/>
  <c r="S5" i="15"/>
  <c r="S4" i="15"/>
  <c r="S3" i="15"/>
  <c r="S2" i="15"/>
  <c r="S12" i="14"/>
  <c r="S11" i="14"/>
  <c r="S10" i="14"/>
  <c r="S9" i="14"/>
  <c r="S8" i="14"/>
  <c r="S7" i="14"/>
  <c r="S6" i="14"/>
  <c r="S5" i="14"/>
  <c r="S4" i="14"/>
  <c r="S3" i="14"/>
  <c r="S2" i="14"/>
  <c r="S12" i="13"/>
  <c r="S11" i="13"/>
  <c r="S10" i="13"/>
  <c r="S9" i="13"/>
  <c r="S8" i="13"/>
  <c r="S7" i="13"/>
  <c r="S6" i="13"/>
  <c r="S5" i="13"/>
  <c r="S4" i="13"/>
  <c r="S3" i="13"/>
  <c r="S2" i="13"/>
  <c r="S12" i="140"/>
  <c r="S11" i="140"/>
  <c r="S10" i="140"/>
  <c r="S9" i="140"/>
  <c r="S8" i="140"/>
  <c r="S7" i="140"/>
  <c r="S6" i="140"/>
  <c r="S5" i="140"/>
  <c r="S4" i="140"/>
  <c r="S3" i="140"/>
  <c r="S2" i="140"/>
  <c r="S12" i="139"/>
  <c r="S11" i="139"/>
  <c r="S10" i="139"/>
  <c r="S9" i="139"/>
  <c r="S8" i="139"/>
  <c r="S7" i="139"/>
  <c r="S6" i="139"/>
  <c r="S5" i="139"/>
  <c r="S4" i="139"/>
  <c r="S3" i="139"/>
  <c r="S2" i="139"/>
  <c r="S12" i="12"/>
  <c r="S11" i="12"/>
  <c r="S10" i="12"/>
  <c r="S9" i="12"/>
  <c r="S8" i="12"/>
  <c r="S7" i="12"/>
  <c r="S6" i="12"/>
  <c r="S5" i="12"/>
  <c r="S4" i="12"/>
  <c r="S3" i="12"/>
  <c r="S2" i="12"/>
  <c r="S12" i="11"/>
  <c r="S11" i="11"/>
  <c r="S10" i="11"/>
  <c r="S9" i="11"/>
  <c r="S8" i="11"/>
  <c r="S7" i="11"/>
  <c r="S6" i="11"/>
  <c r="S5" i="11"/>
  <c r="S4" i="11"/>
  <c r="S3" i="11"/>
  <c r="S2" i="11"/>
  <c r="S12" i="10"/>
  <c r="S11" i="10"/>
  <c r="S10" i="10"/>
  <c r="S9" i="10"/>
  <c r="S8" i="10"/>
  <c r="S7" i="10"/>
  <c r="S6" i="10"/>
  <c r="S5" i="10"/>
  <c r="S4" i="10"/>
  <c r="S3" i="10"/>
  <c r="S2" i="10"/>
  <c r="B3" i="157"/>
  <c r="B4" i="157"/>
  <c r="B5" i="157"/>
  <c r="B6" i="157"/>
  <c r="B7" i="157"/>
  <c r="B2" i="157"/>
  <c r="S12" i="171"/>
  <c r="S11" i="171"/>
  <c r="S10" i="171"/>
  <c r="S9" i="171"/>
  <c r="S8" i="171"/>
  <c r="S7" i="171"/>
  <c r="S6" i="171"/>
  <c r="S5" i="171"/>
  <c r="S4" i="171"/>
  <c r="S3" i="171"/>
  <c r="S2" i="171"/>
  <c r="S12" i="170"/>
  <c r="S11" i="170"/>
  <c r="S10" i="170"/>
  <c r="S9" i="170"/>
  <c r="S8" i="170"/>
  <c r="S7" i="170"/>
  <c r="S6" i="170"/>
  <c r="S5" i="170"/>
  <c r="S4" i="170"/>
  <c r="S3" i="170"/>
  <c r="S2" i="170"/>
  <c r="S12" i="163"/>
  <c r="S11" i="163"/>
  <c r="S10" i="163"/>
  <c r="S9" i="163"/>
  <c r="S8" i="163"/>
  <c r="S7" i="163"/>
  <c r="S6" i="163"/>
  <c r="S5" i="163"/>
  <c r="S4" i="163"/>
  <c r="S3" i="163"/>
  <c r="S2" i="163"/>
  <c r="S12" i="2"/>
  <c r="S11" i="2"/>
  <c r="S10" i="2"/>
  <c r="S9" i="2"/>
  <c r="S8" i="2"/>
  <c r="S7" i="2"/>
  <c r="S6" i="2"/>
  <c r="S5" i="2"/>
  <c r="S4" i="2"/>
  <c r="S3" i="2"/>
  <c r="S2" i="2"/>
  <c r="S12" i="4"/>
  <c r="S11" i="4"/>
  <c r="S10" i="4"/>
  <c r="S9" i="4"/>
  <c r="S8" i="4"/>
  <c r="S7" i="4"/>
  <c r="S6" i="4"/>
  <c r="S5" i="4"/>
  <c r="S4" i="4"/>
  <c r="S3" i="4"/>
  <c r="S2" i="4"/>
  <c r="S12" i="1"/>
  <c r="S11" i="1"/>
  <c r="S10" i="1"/>
  <c r="S9" i="1"/>
  <c r="S8" i="1"/>
  <c r="S7" i="1"/>
  <c r="S6" i="1"/>
  <c r="S5" i="1"/>
  <c r="S4" i="1"/>
  <c r="S3" i="1"/>
  <c r="S2" i="1"/>
  <c r="S4" i="5" l="1"/>
  <c r="S5" i="5"/>
  <c r="S6" i="5"/>
  <c r="S7" i="5"/>
  <c r="S8" i="5"/>
  <c r="S9" i="5"/>
  <c r="S10" i="5"/>
  <c r="S11" i="5"/>
  <c r="S12" i="5"/>
  <c r="S2" i="5"/>
  <c r="S3" i="5"/>
  <c r="B12" i="89"/>
  <c r="B19" i="89" s="1"/>
  <c r="I19" i="90"/>
  <c r="B12" i="90"/>
  <c r="B19" i="90" s="1"/>
  <c r="I19" i="91"/>
  <c r="B12" i="91"/>
  <c r="B19" i="91" s="1"/>
  <c r="I19" i="199"/>
  <c r="B12" i="199"/>
  <c r="B19" i="199" s="1"/>
  <c r="I19" i="200"/>
  <c r="B12" i="200"/>
  <c r="B19" i="200" s="1"/>
  <c r="I19" i="201"/>
  <c r="B12" i="201"/>
  <c r="B19" i="201" s="1"/>
  <c r="I19" i="281"/>
  <c r="I12" i="281"/>
  <c r="I5" i="281"/>
  <c r="B12" i="281"/>
  <c r="B19" i="281" s="1"/>
  <c r="I19" i="280"/>
  <c r="I12" i="280"/>
  <c r="I5" i="280"/>
  <c r="B12" i="280"/>
  <c r="B19" i="280" s="1"/>
  <c r="I19" i="279"/>
  <c r="I12" i="279"/>
  <c r="I5" i="279"/>
  <c r="B12" i="279"/>
  <c r="B19" i="279" s="1"/>
  <c r="I19" i="278"/>
  <c r="I12" i="278"/>
  <c r="I5" i="278"/>
  <c r="B12" i="278"/>
  <c r="B19" i="278" s="1"/>
  <c r="I19" i="277"/>
  <c r="I12" i="277"/>
  <c r="I13" i="277"/>
  <c r="I5" i="277"/>
  <c r="B12" i="277"/>
  <c r="B19" i="277" s="1"/>
  <c r="I19" i="276"/>
  <c r="I12" i="276"/>
  <c r="I5" i="276"/>
  <c r="B12" i="276"/>
  <c r="B19" i="276" s="1"/>
  <c r="I19" i="275"/>
  <c r="I12" i="275"/>
  <c r="I5" i="275"/>
  <c r="B12" i="275"/>
  <c r="B19" i="275" s="1"/>
  <c r="I19" i="274"/>
  <c r="I12" i="274"/>
  <c r="I5" i="274"/>
  <c r="I19" i="273"/>
  <c r="I12" i="273"/>
  <c r="I5" i="273"/>
  <c r="B12" i="273"/>
  <c r="B19" i="273" s="1"/>
  <c r="I19" i="216"/>
  <c r="I12" i="216"/>
  <c r="I5" i="216"/>
  <c r="B12" i="216"/>
  <c r="B19" i="216" s="1"/>
  <c r="I19" i="215"/>
  <c r="I12" i="215"/>
  <c r="I5" i="215"/>
  <c r="I19" i="214"/>
  <c r="I12" i="214"/>
  <c r="I5" i="214"/>
  <c r="B12" i="214"/>
  <c r="B19" i="214" s="1"/>
  <c r="I19" i="213"/>
  <c r="I12" i="213"/>
  <c r="I5" i="213"/>
  <c r="I6" i="213"/>
  <c r="B12" i="213"/>
  <c r="B19" i="213" s="1"/>
  <c r="I19" i="212"/>
  <c r="I12" i="212"/>
  <c r="I5" i="212"/>
  <c r="B12" i="212"/>
  <c r="B19" i="212" s="1"/>
  <c r="I19" i="211"/>
  <c r="I12" i="211"/>
  <c r="I5" i="211"/>
  <c r="B12" i="211"/>
  <c r="B19" i="211" s="1"/>
  <c r="I19" i="210"/>
  <c r="I12" i="210"/>
  <c r="I5" i="210"/>
  <c r="B12" i="210"/>
  <c r="B19" i="210" s="1"/>
  <c r="I19" i="209"/>
  <c r="I12" i="209"/>
  <c r="I5" i="209"/>
  <c r="B12" i="209"/>
  <c r="B19" i="209" s="1"/>
  <c r="I19" i="208"/>
  <c r="I12" i="208"/>
  <c r="I5" i="208"/>
  <c r="B12" i="208"/>
  <c r="B19" i="208" s="1"/>
  <c r="B6" i="208"/>
  <c r="I19" i="207"/>
  <c r="I12" i="207"/>
  <c r="I5" i="207"/>
  <c r="I19" i="206"/>
  <c r="I12" i="206"/>
  <c r="I5" i="206"/>
  <c r="I19" i="205"/>
  <c r="I12" i="205"/>
  <c r="I5" i="205"/>
  <c r="I19" i="204"/>
  <c r="I12" i="204"/>
  <c r="I5" i="204"/>
  <c r="I19" i="203"/>
  <c r="I12" i="203"/>
  <c r="I5" i="203"/>
  <c r="I19" i="202"/>
  <c r="I12" i="202"/>
  <c r="I5" i="202"/>
  <c r="I19" i="88"/>
  <c r="I12" i="88"/>
  <c r="I5" i="88"/>
  <c r="I19" i="87"/>
  <c r="I12" i="87"/>
  <c r="I5" i="87"/>
  <c r="I19" i="86"/>
  <c r="I12" i="86"/>
  <c r="I5" i="86"/>
  <c r="I19" i="85"/>
  <c r="I12" i="85"/>
  <c r="I5" i="85"/>
  <c r="I19" i="112"/>
  <c r="I12" i="112"/>
  <c r="I5" i="112"/>
  <c r="I19" i="111"/>
  <c r="I12" i="111"/>
  <c r="I5" i="111"/>
  <c r="I19" i="110"/>
  <c r="I12" i="110"/>
  <c r="I5" i="110"/>
  <c r="I19" i="109"/>
  <c r="I12" i="109"/>
  <c r="I5" i="109"/>
  <c r="I19" i="108"/>
  <c r="I12" i="108"/>
  <c r="I5" i="108"/>
  <c r="I19" i="107"/>
  <c r="I12" i="107"/>
  <c r="I5" i="107"/>
  <c r="I19" i="84"/>
  <c r="I12" i="84"/>
  <c r="I5" i="84"/>
  <c r="I19" i="83"/>
  <c r="I12" i="83"/>
  <c r="I5" i="83"/>
  <c r="I19" i="82"/>
  <c r="I12" i="82"/>
  <c r="I5" i="82"/>
  <c r="I19" i="81"/>
  <c r="I12" i="81"/>
  <c r="I5" i="81"/>
  <c r="I19" i="80"/>
  <c r="I12" i="80"/>
  <c r="I5" i="80"/>
  <c r="I19" i="79"/>
  <c r="I12" i="79"/>
  <c r="I5" i="79"/>
  <c r="I19" i="78"/>
  <c r="I12" i="78"/>
  <c r="I5" i="78"/>
  <c r="I19" i="144"/>
  <c r="I12" i="144"/>
  <c r="I5" i="144"/>
  <c r="I19" i="143"/>
  <c r="I12" i="143"/>
  <c r="I5" i="143"/>
  <c r="I19" i="77"/>
  <c r="I12" i="77"/>
  <c r="I5" i="77"/>
  <c r="I19" i="76"/>
  <c r="I12" i="76"/>
  <c r="I5" i="76"/>
  <c r="I19" i="75"/>
  <c r="I12" i="75"/>
  <c r="I5" i="75"/>
  <c r="B6" i="75"/>
  <c r="I6" i="75"/>
  <c r="I19" i="7"/>
  <c r="I12" i="7"/>
  <c r="I5" i="7"/>
  <c r="G2" i="301"/>
  <c r="F2" i="301"/>
  <c r="E2" i="301"/>
  <c r="D2" i="301"/>
  <c r="C2" i="301"/>
  <c r="CV49" i="158" l="1"/>
  <c r="I22" i="281"/>
  <c r="I21" i="281"/>
  <c r="I20" i="281"/>
  <c r="I18" i="281"/>
  <c r="I17" i="281"/>
  <c r="I16" i="281"/>
  <c r="I15" i="281"/>
  <c r="I14" i="281"/>
  <c r="I13" i="281"/>
  <c r="I11" i="281"/>
  <c r="I10" i="281"/>
  <c r="I9" i="281"/>
  <c r="I8" i="281"/>
  <c r="I7" i="281"/>
  <c r="B7" i="281"/>
  <c r="B14" i="281" s="1"/>
  <c r="B21" i="281" s="1"/>
  <c r="I6" i="281"/>
  <c r="B6" i="281"/>
  <c r="I4" i="281"/>
  <c r="B4" i="281"/>
  <c r="B11" i="281" s="1"/>
  <c r="B18" i="281" s="1"/>
  <c r="I3" i="281"/>
  <c r="B3" i="281"/>
  <c r="B10" i="281" s="1"/>
  <c r="B17" i="281" s="1"/>
  <c r="I2" i="281"/>
  <c r="B2" i="281"/>
  <c r="B9" i="281" s="1"/>
  <c r="B16" i="281" s="1"/>
  <c r="I22" i="280"/>
  <c r="I21" i="280"/>
  <c r="I20" i="280"/>
  <c r="I18" i="280"/>
  <c r="I17" i="280"/>
  <c r="I16" i="280"/>
  <c r="I15" i="280"/>
  <c r="I14" i="280"/>
  <c r="I13" i="280"/>
  <c r="I11" i="280"/>
  <c r="I10" i="280"/>
  <c r="I9" i="280"/>
  <c r="I8" i="280"/>
  <c r="I7" i="280"/>
  <c r="B7" i="280"/>
  <c r="B14" i="280" s="1"/>
  <c r="B21" i="280" s="1"/>
  <c r="I6" i="280"/>
  <c r="B6" i="280"/>
  <c r="B13" i="280" s="1"/>
  <c r="B20" i="280" s="1"/>
  <c r="I4" i="280"/>
  <c r="B4" i="280"/>
  <c r="B11" i="280" s="1"/>
  <c r="B18" i="280" s="1"/>
  <c r="I3" i="280"/>
  <c r="B3" i="280"/>
  <c r="B10" i="280" s="1"/>
  <c r="B17" i="280" s="1"/>
  <c r="I2" i="280"/>
  <c r="B2" i="280"/>
  <c r="B9" i="280" s="1"/>
  <c r="B16" i="280" s="1"/>
  <c r="I22" i="279"/>
  <c r="I21" i="279"/>
  <c r="I20" i="279"/>
  <c r="I18" i="279"/>
  <c r="I17" i="279"/>
  <c r="I16" i="279"/>
  <c r="I15" i="279"/>
  <c r="I14" i="279"/>
  <c r="I13" i="279"/>
  <c r="I11" i="279"/>
  <c r="I10" i="279"/>
  <c r="I9" i="279"/>
  <c r="I8" i="279"/>
  <c r="I7" i="279"/>
  <c r="B7" i="279"/>
  <c r="B14" i="279" s="1"/>
  <c r="B21" i="279" s="1"/>
  <c r="I6" i="279"/>
  <c r="B6" i="279"/>
  <c r="B13" i="279" s="1"/>
  <c r="B20" i="279" s="1"/>
  <c r="I4" i="279"/>
  <c r="B4" i="279"/>
  <c r="B11" i="279" s="1"/>
  <c r="B18" i="279" s="1"/>
  <c r="I3" i="279"/>
  <c r="B3" i="279"/>
  <c r="B10" i="279" s="1"/>
  <c r="B17" i="279" s="1"/>
  <c r="I2" i="279"/>
  <c r="B2" i="279"/>
  <c r="B9" i="279" s="1"/>
  <c r="B16" i="279" s="1"/>
  <c r="I22" i="278"/>
  <c r="I21" i="278"/>
  <c r="I20" i="278"/>
  <c r="I18" i="278"/>
  <c r="I17" i="278"/>
  <c r="I16" i="278"/>
  <c r="I15" i="278"/>
  <c r="I14" i="278"/>
  <c r="I13" i="278"/>
  <c r="I11" i="278"/>
  <c r="I10" i="278"/>
  <c r="I9" i="278"/>
  <c r="I8" i="278"/>
  <c r="I7" i="278"/>
  <c r="B7" i="278"/>
  <c r="B14" i="278" s="1"/>
  <c r="B21" i="278" s="1"/>
  <c r="I6" i="278"/>
  <c r="B6" i="278"/>
  <c r="B13" i="278" s="1"/>
  <c r="B20" i="278" s="1"/>
  <c r="I4" i="278"/>
  <c r="B4" i="278"/>
  <c r="B11" i="278" s="1"/>
  <c r="B18" i="278" s="1"/>
  <c r="I3" i="278"/>
  <c r="B3" i="278"/>
  <c r="B10" i="278" s="1"/>
  <c r="B17" i="278" s="1"/>
  <c r="I2" i="278"/>
  <c r="B2" i="278"/>
  <c r="B9" i="278" s="1"/>
  <c r="B16" i="278" s="1"/>
  <c r="I22" i="277"/>
  <c r="I21" i="277"/>
  <c r="I20" i="277"/>
  <c r="I18" i="277"/>
  <c r="I17" i="277"/>
  <c r="I16" i="277"/>
  <c r="I15" i="277"/>
  <c r="I14" i="277"/>
  <c r="I11" i="277"/>
  <c r="I10" i="277"/>
  <c r="I9" i="277"/>
  <c r="I8" i="277"/>
  <c r="I7" i="277"/>
  <c r="B7" i="277"/>
  <c r="B14" i="277" s="1"/>
  <c r="B21" i="277" s="1"/>
  <c r="I6" i="277"/>
  <c r="B6" i="277"/>
  <c r="B13" i="277" s="1"/>
  <c r="B20" i="277" s="1"/>
  <c r="I4" i="277"/>
  <c r="B4" i="277"/>
  <c r="B11" i="277" s="1"/>
  <c r="B18" i="277" s="1"/>
  <c r="I3" i="277"/>
  <c r="B3" i="277"/>
  <c r="B10" i="277" s="1"/>
  <c r="B17" i="277" s="1"/>
  <c r="I2" i="277"/>
  <c r="B2" i="277"/>
  <c r="B9" i="277" s="1"/>
  <c r="B16" i="277" s="1"/>
  <c r="I22" i="276"/>
  <c r="I21" i="276"/>
  <c r="I20" i="276"/>
  <c r="I18" i="276"/>
  <c r="I17" i="276"/>
  <c r="I16" i="276"/>
  <c r="I15" i="276"/>
  <c r="I14" i="276"/>
  <c r="I13" i="276"/>
  <c r="I11" i="276"/>
  <c r="I10" i="276"/>
  <c r="I9" i="276"/>
  <c r="I8" i="276"/>
  <c r="I7" i="276"/>
  <c r="B7" i="276"/>
  <c r="B14" i="276" s="1"/>
  <c r="B21" i="276" s="1"/>
  <c r="I6" i="276"/>
  <c r="B6" i="276"/>
  <c r="B13" i="276" s="1"/>
  <c r="B20" i="276" s="1"/>
  <c r="I4" i="276"/>
  <c r="B4" i="276"/>
  <c r="B11" i="276" s="1"/>
  <c r="B18" i="276" s="1"/>
  <c r="I3" i="276"/>
  <c r="B3" i="276"/>
  <c r="B10" i="276" s="1"/>
  <c r="B17" i="276" s="1"/>
  <c r="I2" i="276"/>
  <c r="B2" i="276"/>
  <c r="B9" i="276" s="1"/>
  <c r="B16" i="276" s="1"/>
  <c r="I22" i="275"/>
  <c r="I21" i="275"/>
  <c r="I20" i="275"/>
  <c r="I18" i="275"/>
  <c r="I17" i="275"/>
  <c r="I16" i="275"/>
  <c r="I15" i="275"/>
  <c r="I14" i="275"/>
  <c r="I13" i="275"/>
  <c r="I11" i="275"/>
  <c r="I10" i="275"/>
  <c r="I9" i="275"/>
  <c r="I8" i="275"/>
  <c r="I7" i="275"/>
  <c r="B7" i="275"/>
  <c r="B14" i="275" s="1"/>
  <c r="B21" i="275" s="1"/>
  <c r="I6" i="275"/>
  <c r="B6" i="275"/>
  <c r="B13" i="275" s="1"/>
  <c r="B20" i="275" s="1"/>
  <c r="I4" i="275"/>
  <c r="B4" i="275"/>
  <c r="B11" i="275" s="1"/>
  <c r="B18" i="275" s="1"/>
  <c r="I3" i="275"/>
  <c r="B3" i="275"/>
  <c r="B10" i="275" s="1"/>
  <c r="B17" i="275" s="1"/>
  <c r="I2" i="275"/>
  <c r="B2" i="275"/>
  <c r="B9" i="275" s="1"/>
  <c r="B16" i="275" s="1"/>
  <c r="I22" i="274"/>
  <c r="I21" i="274"/>
  <c r="I20" i="274"/>
  <c r="I18" i="274"/>
  <c r="I17" i="274"/>
  <c r="I16" i="274"/>
  <c r="I15" i="274"/>
  <c r="I14" i="274"/>
  <c r="I13" i="274"/>
  <c r="I11" i="274"/>
  <c r="I10" i="274"/>
  <c r="I9" i="274"/>
  <c r="I8" i="274"/>
  <c r="I7" i="274"/>
  <c r="B7" i="274"/>
  <c r="B14" i="274" s="1"/>
  <c r="B21" i="274" s="1"/>
  <c r="I6" i="274"/>
  <c r="B6" i="274"/>
  <c r="B13" i="274" s="1"/>
  <c r="B20" i="274" s="1"/>
  <c r="I4" i="274"/>
  <c r="B4" i="274"/>
  <c r="B11" i="274" s="1"/>
  <c r="B18" i="274" s="1"/>
  <c r="I3" i="274"/>
  <c r="B3" i="274"/>
  <c r="B10" i="274" s="1"/>
  <c r="B17" i="274" s="1"/>
  <c r="I2" i="274"/>
  <c r="B2" i="274"/>
  <c r="B9" i="274" s="1"/>
  <c r="B16" i="274" s="1"/>
  <c r="I22" i="273"/>
  <c r="I21" i="273"/>
  <c r="I20" i="273"/>
  <c r="I18" i="273"/>
  <c r="I17" i="273"/>
  <c r="I16" i="273"/>
  <c r="I15" i="273"/>
  <c r="I14" i="273"/>
  <c r="I13" i="273"/>
  <c r="I11" i="273"/>
  <c r="I10" i="273"/>
  <c r="I9" i="273"/>
  <c r="I8" i="273"/>
  <c r="I7" i="273"/>
  <c r="B7" i="273"/>
  <c r="B14" i="273" s="1"/>
  <c r="B21" i="273" s="1"/>
  <c r="I6" i="273"/>
  <c r="B6" i="273"/>
  <c r="B13" i="273" s="1"/>
  <c r="B20" i="273" s="1"/>
  <c r="I4" i="273"/>
  <c r="B4" i="273"/>
  <c r="B11" i="273" s="1"/>
  <c r="B18" i="273" s="1"/>
  <c r="I3" i="273"/>
  <c r="B3" i="273"/>
  <c r="B10" i="273" s="1"/>
  <c r="B17" i="273" s="1"/>
  <c r="I2" i="273"/>
  <c r="B2" i="273"/>
  <c r="B9" i="273" s="1"/>
  <c r="B16" i="273" s="1"/>
  <c r="H2" i="262"/>
  <c r="H2" i="261"/>
  <c r="H2" i="260"/>
  <c r="H2" i="258"/>
  <c r="H2" i="257"/>
  <c r="H2" i="256"/>
  <c r="H2" i="255"/>
  <c r="H2" i="254"/>
  <c r="H2" i="253"/>
  <c r="AP115" i="3"/>
  <c r="AQ115" i="3"/>
  <c r="AR115" i="3"/>
  <c r="AS115" i="3"/>
  <c r="AT115" i="3"/>
  <c r="AU115" i="3"/>
  <c r="AV115" i="3"/>
  <c r="AW115" i="3"/>
  <c r="AX115" i="3"/>
  <c r="AP82" i="3"/>
  <c r="AQ82" i="3"/>
  <c r="AS82" i="3"/>
  <c r="AT82" i="3"/>
  <c r="AU82" i="3"/>
  <c r="AW82" i="3"/>
  <c r="AP56" i="3"/>
  <c r="AQ56" i="3"/>
  <c r="AR56" i="3"/>
  <c r="AS56" i="3"/>
  <c r="AT56" i="3"/>
  <c r="AU56" i="3"/>
  <c r="AV56" i="3"/>
  <c r="AW56" i="3"/>
  <c r="AX56" i="3"/>
  <c r="AP105" i="3"/>
  <c r="AQ105" i="3"/>
  <c r="AR105" i="3"/>
  <c r="AS105" i="3"/>
  <c r="AT105" i="3"/>
  <c r="AU105" i="3"/>
  <c r="AV105" i="3"/>
  <c r="AW105" i="3"/>
  <c r="AX105" i="3"/>
  <c r="AP93" i="3"/>
  <c r="AR93" i="3"/>
  <c r="AS93" i="3"/>
  <c r="AT93" i="3"/>
  <c r="AW93" i="3"/>
  <c r="AX39" i="3"/>
  <c r="B2" i="253"/>
  <c r="C2" i="253" s="1"/>
  <c r="E2" i="253" s="1"/>
  <c r="B2" i="254"/>
  <c r="C2" i="254" s="1"/>
  <c r="E2" i="254" s="1"/>
  <c r="B2" i="255"/>
  <c r="C2" i="255" s="1"/>
  <c r="E2" i="255" s="1"/>
  <c r="B2" i="256"/>
  <c r="C2" i="256" s="1"/>
  <c r="E2" i="256" s="1"/>
  <c r="B2" i="258"/>
  <c r="C2" i="258" s="1"/>
  <c r="E2" i="258" s="1"/>
  <c r="B2" i="260"/>
  <c r="C2" i="260" s="1"/>
  <c r="E2" i="260" s="1"/>
  <c r="Q174" i="156"/>
  <c r="R174" i="156"/>
  <c r="S174" i="156"/>
  <c r="T174" i="156"/>
  <c r="U174" i="156"/>
  <c r="V174" i="156"/>
  <c r="W174" i="156"/>
  <c r="X174" i="156"/>
  <c r="Y174" i="156"/>
  <c r="Z174" i="156"/>
  <c r="AA174" i="156"/>
  <c r="Q175" i="156"/>
  <c r="R175" i="156"/>
  <c r="S175" i="156"/>
  <c r="T175" i="156"/>
  <c r="U175" i="156"/>
  <c r="V175" i="156"/>
  <c r="W175" i="156"/>
  <c r="X175" i="156"/>
  <c r="Y175" i="156"/>
  <c r="Z175" i="156"/>
  <c r="AA175" i="156"/>
  <c r="Q176" i="156"/>
  <c r="R176" i="156"/>
  <c r="S176" i="156"/>
  <c r="T176" i="156"/>
  <c r="U176" i="156"/>
  <c r="V176" i="156"/>
  <c r="W176" i="156"/>
  <c r="X176" i="156"/>
  <c r="Y176" i="156"/>
  <c r="Z176" i="156"/>
  <c r="AA176" i="156"/>
  <c r="Q177" i="156"/>
  <c r="R177" i="156"/>
  <c r="S177" i="156"/>
  <c r="T177" i="156"/>
  <c r="U177" i="156"/>
  <c r="V177" i="156"/>
  <c r="W177" i="156"/>
  <c r="X177" i="156"/>
  <c r="Y177" i="156"/>
  <c r="Z177" i="156"/>
  <c r="AA177" i="156"/>
  <c r="Q178" i="156"/>
  <c r="R178" i="156"/>
  <c r="S178" i="156"/>
  <c r="T178" i="156"/>
  <c r="U178" i="156"/>
  <c r="V178" i="156"/>
  <c r="W178" i="156"/>
  <c r="X178" i="156"/>
  <c r="Y178" i="156"/>
  <c r="Z178" i="156"/>
  <c r="AA178" i="156"/>
  <c r="Q179" i="156"/>
  <c r="R179" i="156"/>
  <c r="S179" i="156"/>
  <c r="T179" i="156"/>
  <c r="U179" i="156"/>
  <c r="V179" i="156"/>
  <c r="W179" i="156"/>
  <c r="X179" i="156"/>
  <c r="Y179" i="156"/>
  <c r="Z179" i="156"/>
  <c r="AA179" i="156"/>
  <c r="Q180" i="156"/>
  <c r="R180" i="156"/>
  <c r="S180" i="156"/>
  <c r="T180" i="156"/>
  <c r="U180" i="156"/>
  <c r="V180" i="156"/>
  <c r="W180" i="156"/>
  <c r="X180" i="156"/>
  <c r="Y180" i="156"/>
  <c r="Z180" i="156"/>
  <c r="AA180" i="156"/>
  <c r="Q181" i="156"/>
  <c r="R181" i="156"/>
  <c r="S181" i="156"/>
  <c r="T181" i="156"/>
  <c r="U181" i="156"/>
  <c r="V181" i="156"/>
  <c r="W181" i="156"/>
  <c r="X181" i="156"/>
  <c r="Y181" i="156"/>
  <c r="Z181" i="156"/>
  <c r="AA181" i="156"/>
  <c r="Q182" i="156"/>
  <c r="R182" i="156"/>
  <c r="S182" i="156"/>
  <c r="T182" i="156"/>
  <c r="U182" i="156"/>
  <c r="V182" i="156"/>
  <c r="W182" i="156"/>
  <c r="X182" i="156"/>
  <c r="Y182" i="156"/>
  <c r="Z182" i="156"/>
  <c r="AA182" i="156"/>
  <c r="Q183" i="156"/>
  <c r="R183" i="156"/>
  <c r="S183" i="156"/>
  <c r="T183" i="156"/>
  <c r="U183" i="156"/>
  <c r="V183" i="156"/>
  <c r="W183" i="156"/>
  <c r="X183" i="156"/>
  <c r="Y183" i="156"/>
  <c r="Z183" i="156"/>
  <c r="AA183" i="156"/>
  <c r="Q184" i="156"/>
  <c r="R184" i="156"/>
  <c r="S184" i="156"/>
  <c r="T184" i="156"/>
  <c r="U184" i="156"/>
  <c r="V184" i="156"/>
  <c r="W184" i="156"/>
  <c r="X184" i="156"/>
  <c r="Y184" i="156"/>
  <c r="Z184" i="156"/>
  <c r="AA184" i="156"/>
  <c r="Q185" i="156"/>
  <c r="R185" i="156"/>
  <c r="S185" i="156"/>
  <c r="T185" i="156"/>
  <c r="U185" i="156"/>
  <c r="V185" i="156"/>
  <c r="W185" i="156"/>
  <c r="X185" i="156"/>
  <c r="Y185" i="156"/>
  <c r="Z185" i="156"/>
  <c r="AA185" i="156"/>
  <c r="Q186" i="156"/>
  <c r="R186" i="156"/>
  <c r="S186" i="156"/>
  <c r="T186" i="156"/>
  <c r="U186" i="156"/>
  <c r="V186" i="156"/>
  <c r="W186" i="156"/>
  <c r="X186" i="156"/>
  <c r="Y186" i="156"/>
  <c r="Z186" i="156"/>
  <c r="AA186" i="156"/>
  <c r="Q187" i="156"/>
  <c r="R187" i="156"/>
  <c r="S187" i="156"/>
  <c r="T187" i="156"/>
  <c r="U187" i="156"/>
  <c r="V187" i="156"/>
  <c r="W187" i="156"/>
  <c r="X187" i="156"/>
  <c r="Y187" i="156"/>
  <c r="Z187" i="156"/>
  <c r="AA187" i="156"/>
  <c r="Q188" i="156"/>
  <c r="R188" i="156"/>
  <c r="S188" i="156"/>
  <c r="T188" i="156"/>
  <c r="U188" i="156"/>
  <c r="V188" i="156"/>
  <c r="W188" i="156"/>
  <c r="X188" i="156"/>
  <c r="Y188" i="156"/>
  <c r="Z188" i="156"/>
  <c r="AA188" i="156"/>
  <c r="Q189" i="156"/>
  <c r="R189" i="156"/>
  <c r="S189" i="156"/>
  <c r="T189" i="156"/>
  <c r="U189" i="156"/>
  <c r="V189" i="156"/>
  <c r="W189" i="156"/>
  <c r="X189" i="156"/>
  <c r="Y189" i="156"/>
  <c r="Z189" i="156"/>
  <c r="AA189" i="156"/>
  <c r="Q190" i="156"/>
  <c r="R190" i="156"/>
  <c r="S190" i="156"/>
  <c r="T190" i="156"/>
  <c r="U190" i="156"/>
  <c r="V190" i="156"/>
  <c r="W190" i="156"/>
  <c r="X190" i="156"/>
  <c r="Y190" i="156"/>
  <c r="Z190" i="156"/>
  <c r="AA190" i="156"/>
  <c r="Q191" i="156"/>
  <c r="R191" i="156"/>
  <c r="S191" i="156"/>
  <c r="T191" i="156"/>
  <c r="U191" i="156"/>
  <c r="V191" i="156"/>
  <c r="W191" i="156"/>
  <c r="X191" i="156"/>
  <c r="Y191" i="156"/>
  <c r="Z191" i="156"/>
  <c r="AA191" i="156"/>
  <c r="Q192" i="156"/>
  <c r="R192" i="156"/>
  <c r="S192" i="156"/>
  <c r="T192" i="156"/>
  <c r="U192" i="156"/>
  <c r="V192" i="156"/>
  <c r="W192" i="156"/>
  <c r="X192" i="156"/>
  <c r="Y192" i="156"/>
  <c r="Z192" i="156"/>
  <c r="AA192" i="156"/>
  <c r="Q193" i="156"/>
  <c r="R193" i="156"/>
  <c r="S193" i="156"/>
  <c r="T193" i="156"/>
  <c r="U193" i="156"/>
  <c r="V193" i="156"/>
  <c r="W193" i="156"/>
  <c r="X193" i="156"/>
  <c r="Y193" i="156"/>
  <c r="Z193" i="156"/>
  <c r="AA193" i="156"/>
  <c r="Q194" i="156"/>
  <c r="R194" i="156"/>
  <c r="S194" i="156"/>
  <c r="T194" i="156"/>
  <c r="U194" i="156"/>
  <c r="V194" i="156"/>
  <c r="W194" i="156"/>
  <c r="X194" i="156"/>
  <c r="Y194" i="156"/>
  <c r="Z194" i="156"/>
  <c r="AA194" i="156"/>
  <c r="Q195" i="156"/>
  <c r="R195" i="156"/>
  <c r="S195" i="156"/>
  <c r="T195" i="156"/>
  <c r="U195" i="156"/>
  <c r="V195" i="156"/>
  <c r="W195" i="156"/>
  <c r="X195" i="156"/>
  <c r="Y195" i="156"/>
  <c r="Z195" i="156"/>
  <c r="AA195" i="156"/>
  <c r="Q196" i="156"/>
  <c r="R196" i="156"/>
  <c r="S196" i="156"/>
  <c r="T196" i="156"/>
  <c r="U196" i="156"/>
  <c r="V196" i="156"/>
  <c r="W196" i="156"/>
  <c r="X196" i="156"/>
  <c r="Y196" i="156"/>
  <c r="Z196" i="156"/>
  <c r="AA196" i="156"/>
  <c r="Q197" i="156"/>
  <c r="R197" i="156"/>
  <c r="S197" i="156"/>
  <c r="T197" i="156"/>
  <c r="U197" i="156"/>
  <c r="V197" i="156"/>
  <c r="W197" i="156"/>
  <c r="X197" i="156"/>
  <c r="Y197" i="156"/>
  <c r="Z197" i="156"/>
  <c r="AA197" i="156"/>
  <c r="Q198" i="156"/>
  <c r="R198" i="156"/>
  <c r="S198" i="156"/>
  <c r="T198" i="156"/>
  <c r="U198" i="156"/>
  <c r="V198" i="156"/>
  <c r="W198" i="156"/>
  <c r="X198" i="156"/>
  <c r="Y198" i="156"/>
  <c r="Z198" i="156"/>
  <c r="AA198" i="156"/>
  <c r="Q199" i="156"/>
  <c r="R199" i="156"/>
  <c r="S199" i="156"/>
  <c r="T199" i="156"/>
  <c r="U199" i="156"/>
  <c r="V199" i="156"/>
  <c r="W199" i="156"/>
  <c r="X199" i="156"/>
  <c r="Y199" i="156"/>
  <c r="Z199" i="156"/>
  <c r="AA199" i="156"/>
  <c r="Q200" i="156"/>
  <c r="R200" i="156"/>
  <c r="S200" i="156"/>
  <c r="T200" i="156"/>
  <c r="U200" i="156"/>
  <c r="V200" i="156"/>
  <c r="W200" i="156"/>
  <c r="X200" i="156"/>
  <c r="Y200" i="156"/>
  <c r="Z200" i="156"/>
  <c r="AA200" i="156"/>
  <c r="Q201" i="156"/>
  <c r="R201" i="156"/>
  <c r="S201" i="156"/>
  <c r="T201" i="156"/>
  <c r="U201" i="156"/>
  <c r="V201" i="156"/>
  <c r="W201" i="156"/>
  <c r="X201" i="156"/>
  <c r="Y201" i="156"/>
  <c r="Z201" i="156"/>
  <c r="AA201" i="156"/>
  <c r="Q202" i="156"/>
  <c r="R202" i="156"/>
  <c r="S202" i="156"/>
  <c r="T202" i="156"/>
  <c r="U202" i="156"/>
  <c r="V202" i="156"/>
  <c r="W202" i="156"/>
  <c r="X202" i="156"/>
  <c r="Y202" i="156"/>
  <c r="Z202" i="156"/>
  <c r="AA202" i="156"/>
  <c r="Q203" i="156"/>
  <c r="R203" i="156"/>
  <c r="S203" i="156"/>
  <c r="T203" i="156"/>
  <c r="U203" i="156"/>
  <c r="V203" i="156"/>
  <c r="W203" i="156"/>
  <c r="X203" i="156"/>
  <c r="Y203" i="156"/>
  <c r="Z203" i="156"/>
  <c r="AA203" i="156"/>
  <c r="Q204" i="156"/>
  <c r="R204" i="156"/>
  <c r="S204" i="156"/>
  <c r="T204" i="156"/>
  <c r="U204" i="156"/>
  <c r="V204" i="156"/>
  <c r="W204" i="156"/>
  <c r="X204" i="156"/>
  <c r="Y204" i="156"/>
  <c r="Z204" i="156"/>
  <c r="AA204" i="156"/>
  <c r="Q104" i="156"/>
  <c r="R104" i="156"/>
  <c r="S104" i="156"/>
  <c r="T104" i="156"/>
  <c r="U104" i="156"/>
  <c r="V104" i="156"/>
  <c r="W104" i="156"/>
  <c r="X104" i="156"/>
  <c r="Y104" i="156"/>
  <c r="Z104" i="156"/>
  <c r="AA104" i="156"/>
  <c r="Q105" i="156"/>
  <c r="R105" i="156"/>
  <c r="S105" i="156"/>
  <c r="T105" i="156"/>
  <c r="U105" i="156"/>
  <c r="V105" i="156"/>
  <c r="W105" i="156"/>
  <c r="X105" i="156"/>
  <c r="Y105" i="156"/>
  <c r="Z105" i="156"/>
  <c r="AA105" i="156"/>
  <c r="Q106" i="156"/>
  <c r="R106" i="156"/>
  <c r="S106" i="156"/>
  <c r="T106" i="156"/>
  <c r="U106" i="156"/>
  <c r="V106" i="156"/>
  <c r="W106" i="156"/>
  <c r="X106" i="156"/>
  <c r="Y106" i="156"/>
  <c r="Z106" i="156"/>
  <c r="AA106" i="156"/>
  <c r="Q107" i="156"/>
  <c r="R107" i="156"/>
  <c r="S107" i="156"/>
  <c r="T107" i="156"/>
  <c r="U107" i="156"/>
  <c r="V107" i="156"/>
  <c r="W107" i="156"/>
  <c r="X107" i="156"/>
  <c r="Y107" i="156"/>
  <c r="Z107" i="156"/>
  <c r="AA107" i="156"/>
  <c r="Q108" i="156"/>
  <c r="R108" i="156"/>
  <c r="S108" i="156"/>
  <c r="T108" i="156"/>
  <c r="U108" i="156"/>
  <c r="V108" i="156"/>
  <c r="W108" i="156"/>
  <c r="X108" i="156"/>
  <c r="Y108" i="156"/>
  <c r="Z108" i="156"/>
  <c r="AA108" i="156"/>
  <c r="Q109" i="156"/>
  <c r="R109" i="156"/>
  <c r="S109" i="156"/>
  <c r="T109" i="156"/>
  <c r="U109" i="156"/>
  <c r="V109" i="156"/>
  <c r="W109" i="156"/>
  <c r="X109" i="156"/>
  <c r="Y109" i="156"/>
  <c r="Z109" i="156"/>
  <c r="AA109" i="156"/>
  <c r="Q110" i="156"/>
  <c r="R110" i="156"/>
  <c r="S110" i="156"/>
  <c r="T110" i="156"/>
  <c r="U110" i="156"/>
  <c r="V110" i="156"/>
  <c r="W110" i="156"/>
  <c r="X110" i="156"/>
  <c r="Y110" i="156"/>
  <c r="Z110" i="156"/>
  <c r="AA110" i="156"/>
  <c r="Q111" i="156"/>
  <c r="R111" i="156"/>
  <c r="S111" i="156"/>
  <c r="T111" i="156"/>
  <c r="U111" i="156"/>
  <c r="V111" i="156"/>
  <c r="W111" i="156"/>
  <c r="X111" i="156"/>
  <c r="Y111" i="156"/>
  <c r="Z111" i="156"/>
  <c r="AA111" i="156"/>
  <c r="Q112" i="156"/>
  <c r="R112" i="156"/>
  <c r="S112" i="156"/>
  <c r="T112" i="156"/>
  <c r="U112" i="156"/>
  <c r="V112" i="156"/>
  <c r="W112" i="156"/>
  <c r="X112" i="156"/>
  <c r="Y112" i="156"/>
  <c r="Z112" i="156"/>
  <c r="AA112" i="156"/>
  <c r="Q113" i="156"/>
  <c r="R113" i="156"/>
  <c r="S113" i="156"/>
  <c r="T113" i="156"/>
  <c r="U113" i="156"/>
  <c r="V113" i="156"/>
  <c r="W113" i="156"/>
  <c r="X113" i="156"/>
  <c r="Y113" i="156"/>
  <c r="Z113" i="156"/>
  <c r="AA113" i="156"/>
  <c r="Q114" i="156"/>
  <c r="R114" i="156"/>
  <c r="S114" i="156"/>
  <c r="T114" i="156"/>
  <c r="U114" i="156"/>
  <c r="V114" i="156"/>
  <c r="W114" i="156"/>
  <c r="X114" i="156"/>
  <c r="Y114" i="156"/>
  <c r="Z114" i="156"/>
  <c r="AA114" i="156"/>
  <c r="Q115" i="156"/>
  <c r="R115" i="156"/>
  <c r="S115" i="156"/>
  <c r="T115" i="156"/>
  <c r="U115" i="156"/>
  <c r="V115" i="156"/>
  <c r="W115" i="156"/>
  <c r="X115" i="156"/>
  <c r="Y115" i="156"/>
  <c r="Z115" i="156"/>
  <c r="AA115" i="156"/>
  <c r="Q116" i="156"/>
  <c r="R116" i="156"/>
  <c r="S116" i="156"/>
  <c r="T116" i="156"/>
  <c r="U116" i="156"/>
  <c r="V116" i="156"/>
  <c r="W116" i="156"/>
  <c r="X116" i="156"/>
  <c r="Y116" i="156"/>
  <c r="Z116" i="156"/>
  <c r="AA116" i="156"/>
  <c r="Q117" i="156"/>
  <c r="R117" i="156"/>
  <c r="S117" i="156"/>
  <c r="T117" i="156"/>
  <c r="U117" i="156"/>
  <c r="V117" i="156"/>
  <c r="W117" i="156"/>
  <c r="X117" i="156"/>
  <c r="Y117" i="156"/>
  <c r="Z117" i="156"/>
  <c r="AA117" i="156"/>
  <c r="Q118" i="156"/>
  <c r="R118" i="156"/>
  <c r="S118" i="156"/>
  <c r="T118" i="156"/>
  <c r="U118" i="156"/>
  <c r="V118" i="156"/>
  <c r="W118" i="156"/>
  <c r="X118" i="156"/>
  <c r="Y118" i="156"/>
  <c r="Z118" i="156"/>
  <c r="AA118" i="156"/>
  <c r="Q119" i="156"/>
  <c r="R119" i="156"/>
  <c r="S119" i="156"/>
  <c r="T119" i="156"/>
  <c r="U119" i="156"/>
  <c r="V119" i="156"/>
  <c r="W119" i="156"/>
  <c r="X119" i="156"/>
  <c r="Y119" i="156"/>
  <c r="Z119" i="156"/>
  <c r="AA119" i="156"/>
  <c r="Q120" i="156"/>
  <c r="R120" i="156"/>
  <c r="S120" i="156"/>
  <c r="T120" i="156"/>
  <c r="U120" i="156"/>
  <c r="V120" i="156"/>
  <c r="W120" i="156"/>
  <c r="X120" i="156"/>
  <c r="Y120" i="156"/>
  <c r="Z120" i="156"/>
  <c r="AA120" i="156"/>
  <c r="Q121" i="156"/>
  <c r="R121" i="156"/>
  <c r="S121" i="156"/>
  <c r="T121" i="156"/>
  <c r="U121" i="156"/>
  <c r="V121" i="156"/>
  <c r="W121" i="156"/>
  <c r="X121" i="156"/>
  <c r="Y121" i="156"/>
  <c r="Z121" i="156"/>
  <c r="AA121" i="156"/>
  <c r="Q122" i="156"/>
  <c r="R122" i="156"/>
  <c r="S122" i="156"/>
  <c r="T122" i="156"/>
  <c r="U122" i="156"/>
  <c r="V122" i="156"/>
  <c r="W122" i="156"/>
  <c r="X122" i="156"/>
  <c r="Y122" i="156"/>
  <c r="Z122" i="156"/>
  <c r="AA122" i="156"/>
  <c r="Q123" i="156"/>
  <c r="R123" i="156"/>
  <c r="S123" i="156"/>
  <c r="T123" i="156"/>
  <c r="U123" i="156"/>
  <c r="V123" i="156"/>
  <c r="W123" i="156"/>
  <c r="X123" i="156"/>
  <c r="Y123" i="156"/>
  <c r="Z123" i="156"/>
  <c r="AA123" i="156"/>
  <c r="Q124" i="156"/>
  <c r="R124" i="156"/>
  <c r="S124" i="156"/>
  <c r="T124" i="156"/>
  <c r="U124" i="156"/>
  <c r="V124" i="156"/>
  <c r="W124" i="156"/>
  <c r="X124" i="156"/>
  <c r="Y124" i="156"/>
  <c r="Z124" i="156"/>
  <c r="AA124" i="156"/>
  <c r="Q125" i="156"/>
  <c r="R125" i="156"/>
  <c r="S125" i="156"/>
  <c r="T125" i="156"/>
  <c r="U125" i="156"/>
  <c r="V125" i="156"/>
  <c r="W125" i="156"/>
  <c r="X125" i="156"/>
  <c r="Y125" i="156"/>
  <c r="Z125" i="156"/>
  <c r="AA125" i="156"/>
  <c r="Q126" i="156"/>
  <c r="R126" i="156"/>
  <c r="S126" i="156"/>
  <c r="T126" i="156"/>
  <c r="U126" i="156"/>
  <c r="V126" i="156"/>
  <c r="W126" i="156"/>
  <c r="X126" i="156"/>
  <c r="Y126" i="156"/>
  <c r="Z126" i="156"/>
  <c r="AA126" i="156"/>
  <c r="Q127" i="156"/>
  <c r="R127" i="156"/>
  <c r="S127" i="156"/>
  <c r="T127" i="156"/>
  <c r="U127" i="156"/>
  <c r="V127" i="156"/>
  <c r="W127" i="156"/>
  <c r="X127" i="156"/>
  <c r="Y127" i="156"/>
  <c r="Z127" i="156"/>
  <c r="AA127" i="156"/>
  <c r="Q128" i="156"/>
  <c r="R128" i="156"/>
  <c r="S128" i="156"/>
  <c r="T128" i="156"/>
  <c r="U128" i="156"/>
  <c r="V128" i="156"/>
  <c r="W128" i="156"/>
  <c r="X128" i="156"/>
  <c r="Y128" i="156"/>
  <c r="Z128" i="156"/>
  <c r="AA128" i="156"/>
  <c r="Q129" i="156"/>
  <c r="R129" i="156"/>
  <c r="S129" i="156"/>
  <c r="T129" i="156"/>
  <c r="U129" i="156"/>
  <c r="V129" i="156"/>
  <c r="W129" i="156"/>
  <c r="X129" i="156"/>
  <c r="Y129" i="156"/>
  <c r="Z129" i="156"/>
  <c r="AA129" i="156"/>
  <c r="Q130" i="156"/>
  <c r="R130" i="156"/>
  <c r="S130" i="156"/>
  <c r="T130" i="156"/>
  <c r="U130" i="156"/>
  <c r="V130" i="156"/>
  <c r="W130" i="156"/>
  <c r="X130" i="156"/>
  <c r="Y130" i="156"/>
  <c r="Z130" i="156"/>
  <c r="AA130" i="156"/>
  <c r="Q131" i="156"/>
  <c r="R131" i="156"/>
  <c r="S131" i="156"/>
  <c r="T131" i="156"/>
  <c r="U131" i="156"/>
  <c r="V131" i="156"/>
  <c r="W131" i="156"/>
  <c r="X131" i="156"/>
  <c r="Y131" i="156"/>
  <c r="Z131" i="156"/>
  <c r="AA131" i="156"/>
  <c r="Q132" i="156"/>
  <c r="R132" i="156"/>
  <c r="S132" i="156"/>
  <c r="T132" i="156"/>
  <c r="U132" i="156"/>
  <c r="V132" i="156"/>
  <c r="W132" i="156"/>
  <c r="X132" i="156"/>
  <c r="Y132" i="156"/>
  <c r="Z132" i="156"/>
  <c r="AA132" i="156"/>
  <c r="Q133" i="156"/>
  <c r="R133" i="156"/>
  <c r="S133" i="156"/>
  <c r="T133" i="156"/>
  <c r="U133" i="156"/>
  <c r="V133" i="156"/>
  <c r="W133" i="156"/>
  <c r="X133" i="156"/>
  <c r="Y133" i="156"/>
  <c r="Z133" i="156"/>
  <c r="AA133" i="156"/>
  <c r="Q134" i="156"/>
  <c r="R134" i="156"/>
  <c r="S134" i="156"/>
  <c r="T134" i="156"/>
  <c r="U134" i="156"/>
  <c r="V134" i="156"/>
  <c r="W134" i="156"/>
  <c r="X134" i="156"/>
  <c r="Y134" i="156"/>
  <c r="Z134" i="156"/>
  <c r="AA134" i="156"/>
  <c r="Q135" i="156"/>
  <c r="R135" i="156"/>
  <c r="S135" i="156"/>
  <c r="T135" i="156"/>
  <c r="U135" i="156"/>
  <c r="V135" i="156"/>
  <c r="W135" i="156"/>
  <c r="X135" i="156"/>
  <c r="Y135" i="156"/>
  <c r="Z135" i="156"/>
  <c r="AA135" i="156"/>
  <c r="Q136" i="156"/>
  <c r="R136" i="156"/>
  <c r="S136" i="156"/>
  <c r="T136" i="156"/>
  <c r="U136" i="156"/>
  <c r="V136" i="156"/>
  <c r="W136" i="156"/>
  <c r="X136" i="156"/>
  <c r="Y136" i="156"/>
  <c r="Z136" i="156"/>
  <c r="AA136" i="156"/>
  <c r="Q137" i="156"/>
  <c r="R137" i="156"/>
  <c r="S137" i="156"/>
  <c r="T137" i="156"/>
  <c r="U137" i="156"/>
  <c r="V137" i="156"/>
  <c r="W137" i="156"/>
  <c r="X137" i="156"/>
  <c r="Y137" i="156"/>
  <c r="Z137" i="156"/>
  <c r="AA137" i="156"/>
  <c r="Q138" i="156"/>
  <c r="R138" i="156"/>
  <c r="S138" i="156"/>
  <c r="T138" i="156"/>
  <c r="U138" i="156"/>
  <c r="V138" i="156"/>
  <c r="W138" i="156"/>
  <c r="X138" i="156"/>
  <c r="Y138" i="156"/>
  <c r="Z138" i="156"/>
  <c r="AA138" i="156"/>
  <c r="Q139" i="156"/>
  <c r="R139" i="156"/>
  <c r="S139" i="156"/>
  <c r="T139" i="156"/>
  <c r="U139" i="156"/>
  <c r="V139" i="156"/>
  <c r="W139" i="156"/>
  <c r="X139" i="156"/>
  <c r="Y139" i="156"/>
  <c r="Z139" i="156"/>
  <c r="AA139" i="156"/>
  <c r="Q140" i="156"/>
  <c r="R140" i="156"/>
  <c r="S140" i="156"/>
  <c r="T140" i="156"/>
  <c r="U140" i="156"/>
  <c r="V140" i="156"/>
  <c r="W140" i="156"/>
  <c r="X140" i="156"/>
  <c r="Y140" i="156"/>
  <c r="Z140" i="156"/>
  <c r="AA140" i="156"/>
  <c r="Q141" i="156"/>
  <c r="R141" i="156"/>
  <c r="S141" i="156"/>
  <c r="T141" i="156"/>
  <c r="U141" i="156"/>
  <c r="V141" i="156"/>
  <c r="W141" i="156"/>
  <c r="X141" i="156"/>
  <c r="Y141" i="156"/>
  <c r="Z141" i="156"/>
  <c r="AA141" i="156"/>
  <c r="Q142" i="156"/>
  <c r="R142" i="156"/>
  <c r="S142" i="156"/>
  <c r="T142" i="156"/>
  <c r="U142" i="156"/>
  <c r="V142" i="156"/>
  <c r="W142" i="156"/>
  <c r="X142" i="156"/>
  <c r="Y142" i="156"/>
  <c r="Z142" i="156"/>
  <c r="AA142" i="156"/>
  <c r="Q143" i="156"/>
  <c r="R143" i="156"/>
  <c r="S143" i="156"/>
  <c r="T143" i="156"/>
  <c r="U143" i="156"/>
  <c r="V143" i="156"/>
  <c r="W143" i="156"/>
  <c r="X143" i="156"/>
  <c r="Y143" i="156"/>
  <c r="Z143" i="156"/>
  <c r="AA143" i="156"/>
  <c r="Q144" i="156"/>
  <c r="R144" i="156"/>
  <c r="S144" i="156"/>
  <c r="T144" i="156"/>
  <c r="U144" i="156"/>
  <c r="V144" i="156"/>
  <c r="W144" i="156"/>
  <c r="X144" i="156"/>
  <c r="Y144" i="156"/>
  <c r="Z144" i="156"/>
  <c r="AA144" i="156"/>
  <c r="Q145" i="156"/>
  <c r="R145" i="156"/>
  <c r="S145" i="156"/>
  <c r="T145" i="156"/>
  <c r="U145" i="156"/>
  <c r="V145" i="156"/>
  <c r="W145" i="156"/>
  <c r="X145" i="156"/>
  <c r="Y145" i="156"/>
  <c r="Z145" i="156"/>
  <c r="AA145" i="156"/>
  <c r="Q146" i="156"/>
  <c r="R146" i="156"/>
  <c r="S146" i="156"/>
  <c r="T146" i="156"/>
  <c r="U146" i="156"/>
  <c r="V146" i="156"/>
  <c r="W146" i="156"/>
  <c r="X146" i="156"/>
  <c r="Y146" i="156"/>
  <c r="Z146" i="156"/>
  <c r="AA146" i="156"/>
  <c r="Q147" i="156"/>
  <c r="R147" i="156"/>
  <c r="S147" i="156"/>
  <c r="T147" i="156"/>
  <c r="U147" i="156"/>
  <c r="V147" i="156"/>
  <c r="W147" i="156"/>
  <c r="X147" i="156"/>
  <c r="Y147" i="156"/>
  <c r="Z147" i="156"/>
  <c r="AA147" i="156"/>
  <c r="Q148" i="156"/>
  <c r="R148" i="156"/>
  <c r="S148" i="156"/>
  <c r="T148" i="156"/>
  <c r="U148" i="156"/>
  <c r="V148" i="156"/>
  <c r="W148" i="156"/>
  <c r="X148" i="156"/>
  <c r="Y148" i="156"/>
  <c r="Z148" i="156"/>
  <c r="AA148" i="156"/>
  <c r="Q149" i="156"/>
  <c r="R149" i="156"/>
  <c r="S149" i="156"/>
  <c r="T149" i="156"/>
  <c r="U149" i="156"/>
  <c r="V149" i="156"/>
  <c r="W149" i="156"/>
  <c r="X149" i="156"/>
  <c r="Y149" i="156"/>
  <c r="Z149" i="156"/>
  <c r="AA149" i="156"/>
  <c r="Q150" i="156"/>
  <c r="R150" i="156"/>
  <c r="S150" i="156"/>
  <c r="T150" i="156"/>
  <c r="U150" i="156"/>
  <c r="V150" i="156"/>
  <c r="W150" i="156"/>
  <c r="X150" i="156"/>
  <c r="Y150" i="156"/>
  <c r="Z150" i="156"/>
  <c r="AA150" i="156"/>
  <c r="Q151" i="156"/>
  <c r="R151" i="156"/>
  <c r="S151" i="156"/>
  <c r="T151" i="156"/>
  <c r="U151" i="156"/>
  <c r="V151" i="156"/>
  <c r="W151" i="156"/>
  <c r="X151" i="156"/>
  <c r="Y151" i="156"/>
  <c r="Z151" i="156"/>
  <c r="AA151" i="156"/>
  <c r="Q152" i="156"/>
  <c r="R152" i="156"/>
  <c r="S152" i="156"/>
  <c r="T152" i="156"/>
  <c r="U152" i="156"/>
  <c r="V152" i="156"/>
  <c r="W152" i="156"/>
  <c r="X152" i="156"/>
  <c r="Y152" i="156"/>
  <c r="Z152" i="156"/>
  <c r="AA152" i="156"/>
  <c r="Q153" i="156"/>
  <c r="R153" i="156"/>
  <c r="S153" i="156"/>
  <c r="T153" i="156"/>
  <c r="U153" i="156"/>
  <c r="V153" i="156"/>
  <c r="W153" i="156"/>
  <c r="X153" i="156"/>
  <c r="Y153" i="156"/>
  <c r="Z153" i="156"/>
  <c r="AA153" i="156"/>
  <c r="Q154" i="156"/>
  <c r="R154" i="156"/>
  <c r="S154" i="156"/>
  <c r="T154" i="156"/>
  <c r="U154" i="156"/>
  <c r="V154" i="156"/>
  <c r="W154" i="156"/>
  <c r="X154" i="156"/>
  <c r="Y154" i="156"/>
  <c r="Z154" i="156"/>
  <c r="AA154" i="156"/>
  <c r="Q155" i="156"/>
  <c r="R155" i="156"/>
  <c r="S155" i="156"/>
  <c r="T155" i="156"/>
  <c r="U155" i="156"/>
  <c r="V155" i="156"/>
  <c r="W155" i="156"/>
  <c r="X155" i="156"/>
  <c r="Y155" i="156"/>
  <c r="Z155" i="156"/>
  <c r="AA155" i="156"/>
  <c r="Q156" i="156"/>
  <c r="R156" i="156"/>
  <c r="S156" i="156"/>
  <c r="T156" i="156"/>
  <c r="U156" i="156"/>
  <c r="V156" i="156"/>
  <c r="W156" i="156"/>
  <c r="X156" i="156"/>
  <c r="Y156" i="156"/>
  <c r="Z156" i="156"/>
  <c r="AA156" i="156"/>
  <c r="Q157" i="156"/>
  <c r="R157" i="156"/>
  <c r="S157" i="156"/>
  <c r="T157" i="156"/>
  <c r="U157" i="156"/>
  <c r="V157" i="156"/>
  <c r="W157" i="156"/>
  <c r="X157" i="156"/>
  <c r="Y157" i="156"/>
  <c r="Z157" i="156"/>
  <c r="AA157" i="156"/>
  <c r="Q158" i="156"/>
  <c r="R158" i="156"/>
  <c r="S158" i="156"/>
  <c r="T158" i="156"/>
  <c r="U158" i="156"/>
  <c r="V158" i="156"/>
  <c r="W158" i="156"/>
  <c r="X158" i="156"/>
  <c r="Y158" i="156"/>
  <c r="Z158" i="156"/>
  <c r="AA158" i="156"/>
  <c r="Q159" i="156"/>
  <c r="R159" i="156"/>
  <c r="S159" i="156"/>
  <c r="T159" i="156"/>
  <c r="U159" i="156"/>
  <c r="V159" i="156"/>
  <c r="W159" i="156"/>
  <c r="X159" i="156"/>
  <c r="Y159" i="156"/>
  <c r="Z159" i="156"/>
  <c r="AA159" i="156"/>
  <c r="Q160" i="156"/>
  <c r="R160" i="156"/>
  <c r="S160" i="156"/>
  <c r="T160" i="156"/>
  <c r="U160" i="156"/>
  <c r="V160" i="156"/>
  <c r="W160" i="156"/>
  <c r="X160" i="156"/>
  <c r="Y160" i="156"/>
  <c r="Z160" i="156"/>
  <c r="AA160" i="156"/>
  <c r="Q161" i="156"/>
  <c r="R161" i="156"/>
  <c r="S161" i="156"/>
  <c r="T161" i="156"/>
  <c r="U161" i="156"/>
  <c r="V161" i="156"/>
  <c r="W161" i="156"/>
  <c r="X161" i="156"/>
  <c r="Y161" i="156"/>
  <c r="Z161" i="156"/>
  <c r="AA161" i="156"/>
  <c r="Q162" i="156"/>
  <c r="R162" i="156"/>
  <c r="S162" i="156"/>
  <c r="T162" i="156"/>
  <c r="U162" i="156"/>
  <c r="V162" i="156"/>
  <c r="W162" i="156"/>
  <c r="X162" i="156"/>
  <c r="Y162" i="156"/>
  <c r="Z162" i="156"/>
  <c r="AA162" i="156"/>
  <c r="Q163" i="156"/>
  <c r="R163" i="156"/>
  <c r="S163" i="156"/>
  <c r="T163" i="156"/>
  <c r="U163" i="156"/>
  <c r="V163" i="156"/>
  <c r="W163" i="156"/>
  <c r="X163" i="156"/>
  <c r="Y163" i="156"/>
  <c r="Z163" i="156"/>
  <c r="AA163" i="156"/>
  <c r="Q164" i="156"/>
  <c r="R164" i="156"/>
  <c r="S164" i="156"/>
  <c r="T164" i="156"/>
  <c r="U164" i="156"/>
  <c r="V164" i="156"/>
  <c r="W164" i="156"/>
  <c r="X164" i="156"/>
  <c r="Y164" i="156"/>
  <c r="Z164" i="156"/>
  <c r="AA164" i="156"/>
  <c r="Q165" i="156"/>
  <c r="R165" i="156"/>
  <c r="S165" i="156"/>
  <c r="T165" i="156"/>
  <c r="U165" i="156"/>
  <c r="V165" i="156"/>
  <c r="W165" i="156"/>
  <c r="X165" i="156"/>
  <c r="Y165" i="156"/>
  <c r="Z165" i="156"/>
  <c r="AA165" i="156"/>
  <c r="Q166" i="156"/>
  <c r="R166" i="156"/>
  <c r="S166" i="156"/>
  <c r="T166" i="156"/>
  <c r="U166" i="156"/>
  <c r="V166" i="156"/>
  <c r="W166" i="156"/>
  <c r="X166" i="156"/>
  <c r="Y166" i="156"/>
  <c r="Z166" i="156"/>
  <c r="AA166" i="156"/>
  <c r="Q167" i="156"/>
  <c r="R167" i="156"/>
  <c r="S167" i="156"/>
  <c r="T167" i="156"/>
  <c r="U167" i="156"/>
  <c r="V167" i="156"/>
  <c r="W167" i="156"/>
  <c r="X167" i="156"/>
  <c r="Y167" i="156"/>
  <c r="Z167" i="156"/>
  <c r="AA167" i="156"/>
  <c r="Q168" i="156"/>
  <c r="R168" i="156"/>
  <c r="S168" i="156"/>
  <c r="T168" i="156"/>
  <c r="U168" i="156"/>
  <c r="V168" i="156"/>
  <c r="W168" i="156"/>
  <c r="X168" i="156"/>
  <c r="Y168" i="156"/>
  <c r="Z168" i="156"/>
  <c r="AA168" i="156"/>
  <c r="Q169" i="156"/>
  <c r="R169" i="156"/>
  <c r="S169" i="156"/>
  <c r="T169" i="156"/>
  <c r="U169" i="156"/>
  <c r="V169" i="156"/>
  <c r="W169" i="156"/>
  <c r="X169" i="156"/>
  <c r="Y169" i="156"/>
  <c r="Z169" i="156"/>
  <c r="AA169" i="156"/>
  <c r="Q170" i="156"/>
  <c r="R170" i="156"/>
  <c r="S170" i="156"/>
  <c r="T170" i="156"/>
  <c r="U170" i="156"/>
  <c r="V170" i="156"/>
  <c r="W170" i="156"/>
  <c r="X170" i="156"/>
  <c r="Y170" i="156"/>
  <c r="Z170" i="156"/>
  <c r="AA170" i="156"/>
  <c r="Q171" i="156"/>
  <c r="R171" i="156"/>
  <c r="S171" i="156"/>
  <c r="T171" i="156"/>
  <c r="U171" i="156"/>
  <c r="V171" i="156"/>
  <c r="W171" i="156"/>
  <c r="X171" i="156"/>
  <c r="Y171" i="156"/>
  <c r="Z171" i="156"/>
  <c r="AA171" i="156"/>
  <c r="Q172" i="156"/>
  <c r="R172" i="156"/>
  <c r="S172" i="156"/>
  <c r="T172" i="156"/>
  <c r="U172" i="156"/>
  <c r="V172" i="156"/>
  <c r="W172" i="156"/>
  <c r="X172" i="156"/>
  <c r="Y172" i="156"/>
  <c r="Z172" i="156"/>
  <c r="AA172" i="156"/>
  <c r="Q173" i="156"/>
  <c r="R173" i="156"/>
  <c r="S173" i="156"/>
  <c r="T173" i="156"/>
  <c r="U173" i="156"/>
  <c r="V173" i="156"/>
  <c r="W173" i="156"/>
  <c r="X173" i="156"/>
  <c r="Y173" i="156"/>
  <c r="Z173" i="156"/>
  <c r="AA173" i="156"/>
  <c r="H106" i="154"/>
  <c r="Q106" i="154"/>
  <c r="H107" i="154"/>
  <c r="Q107" i="154"/>
  <c r="H108" i="154"/>
  <c r="Q108" i="154"/>
  <c r="H109" i="154"/>
  <c r="Q109" i="154"/>
  <c r="H110" i="154"/>
  <c r="Q110" i="154"/>
  <c r="H111" i="154"/>
  <c r="Q111" i="154"/>
  <c r="H112" i="154"/>
  <c r="Q112" i="154"/>
  <c r="H113" i="154"/>
  <c r="Q113" i="154"/>
  <c r="H114" i="154"/>
  <c r="Q114" i="154"/>
  <c r="H115" i="154"/>
  <c r="Q115" i="154"/>
  <c r="H116" i="154"/>
  <c r="Q116" i="154"/>
  <c r="H117" i="154"/>
  <c r="Q117" i="154"/>
  <c r="H118" i="154"/>
  <c r="Q118" i="154"/>
  <c r="H119" i="154"/>
  <c r="Q119" i="154"/>
  <c r="H120" i="154"/>
  <c r="Q120" i="154"/>
  <c r="H121" i="154"/>
  <c r="Q121" i="154"/>
  <c r="H122" i="154"/>
  <c r="Q122" i="154"/>
  <c r="H123" i="154"/>
  <c r="Q123" i="154"/>
  <c r="H124" i="154"/>
  <c r="Q124" i="154"/>
  <c r="H125" i="154"/>
  <c r="Q125" i="154"/>
  <c r="H126" i="154"/>
  <c r="Q126" i="154"/>
  <c r="H127" i="154"/>
  <c r="Q127" i="154"/>
  <c r="H128" i="154"/>
  <c r="Q128" i="154"/>
  <c r="H129" i="154"/>
  <c r="Q129" i="154"/>
  <c r="H130" i="154"/>
  <c r="Q130" i="154"/>
  <c r="H131" i="154"/>
  <c r="Q131" i="154"/>
  <c r="H132" i="154"/>
  <c r="Q132" i="154"/>
  <c r="H133" i="154"/>
  <c r="Q133" i="154"/>
  <c r="H134" i="154"/>
  <c r="Q134" i="154"/>
  <c r="H135" i="154"/>
  <c r="Q135" i="154"/>
  <c r="H136" i="154"/>
  <c r="Q136" i="154"/>
  <c r="H137" i="154"/>
  <c r="Q137" i="154"/>
  <c r="H138" i="154"/>
  <c r="Q138" i="154"/>
  <c r="H139" i="154"/>
  <c r="Q139" i="154"/>
  <c r="H140" i="154"/>
  <c r="Q140" i="154"/>
  <c r="H141" i="154"/>
  <c r="Q141" i="154"/>
  <c r="H142" i="154"/>
  <c r="Q142" i="154"/>
  <c r="H143" i="154"/>
  <c r="Q143" i="154"/>
  <c r="H144" i="154"/>
  <c r="Q144" i="154"/>
  <c r="H145" i="154"/>
  <c r="Q145" i="154"/>
  <c r="H146" i="154"/>
  <c r="Q146" i="154"/>
  <c r="H147" i="154"/>
  <c r="Q147" i="154"/>
  <c r="H148" i="154"/>
  <c r="Q148" i="154"/>
  <c r="H149" i="154"/>
  <c r="Q149" i="154"/>
  <c r="H150" i="154"/>
  <c r="Q150" i="154"/>
  <c r="H151" i="154"/>
  <c r="Q151" i="154"/>
  <c r="H152" i="154"/>
  <c r="Q152" i="154"/>
  <c r="H153" i="154"/>
  <c r="Q153" i="154"/>
  <c r="H154" i="154"/>
  <c r="Q154" i="154"/>
  <c r="H155" i="154"/>
  <c r="Q155" i="154"/>
  <c r="H156" i="154"/>
  <c r="Q156" i="154"/>
  <c r="H157" i="154"/>
  <c r="Q157" i="154"/>
  <c r="H158" i="154"/>
  <c r="Q158" i="154"/>
  <c r="H159" i="154"/>
  <c r="Q159" i="154"/>
  <c r="H160" i="154"/>
  <c r="Q160" i="154"/>
  <c r="H161" i="154"/>
  <c r="Q161" i="154"/>
  <c r="H162" i="154"/>
  <c r="Q162" i="154"/>
  <c r="H163" i="154"/>
  <c r="Q163" i="154"/>
  <c r="H164" i="154"/>
  <c r="Q164" i="154"/>
  <c r="H165" i="154"/>
  <c r="Q165" i="154"/>
  <c r="H166" i="154"/>
  <c r="Q166" i="154"/>
  <c r="H167" i="154"/>
  <c r="Q167" i="154"/>
  <c r="H168" i="154"/>
  <c r="Q168" i="154"/>
  <c r="H169" i="154"/>
  <c r="Q169" i="154"/>
  <c r="H170" i="154"/>
  <c r="Q170" i="154"/>
  <c r="H171" i="154"/>
  <c r="Q171" i="154"/>
  <c r="H172" i="154"/>
  <c r="Q172" i="154"/>
  <c r="H173" i="154"/>
  <c r="Q173" i="154"/>
  <c r="H174" i="154"/>
  <c r="Q174" i="154"/>
  <c r="H175" i="154"/>
  <c r="Q175" i="154"/>
  <c r="H176" i="154"/>
  <c r="Q176" i="154"/>
  <c r="H177" i="154"/>
  <c r="Q177" i="154"/>
  <c r="H178" i="154"/>
  <c r="Q178" i="154"/>
  <c r="H179" i="154"/>
  <c r="Q179" i="154"/>
  <c r="H180" i="154"/>
  <c r="Q180" i="154"/>
  <c r="H181" i="154"/>
  <c r="Q181" i="154"/>
  <c r="H182" i="154"/>
  <c r="Q182" i="154"/>
  <c r="H183" i="154"/>
  <c r="Q183" i="154"/>
  <c r="H184" i="154"/>
  <c r="Q184" i="154"/>
  <c r="H185" i="154"/>
  <c r="Q185" i="154"/>
  <c r="H186" i="154"/>
  <c r="Q186" i="154"/>
  <c r="H187" i="154"/>
  <c r="Q187" i="154"/>
  <c r="H188" i="154"/>
  <c r="Q188" i="154"/>
  <c r="H189" i="154"/>
  <c r="Q189" i="154"/>
  <c r="H190" i="154"/>
  <c r="Q190" i="154"/>
  <c r="H191" i="154"/>
  <c r="Q191" i="154"/>
  <c r="H192" i="154"/>
  <c r="Q192" i="154"/>
  <c r="H193" i="154"/>
  <c r="Q193" i="154"/>
  <c r="H194" i="154"/>
  <c r="Q194" i="154"/>
  <c r="H195" i="154"/>
  <c r="Q195" i="154"/>
  <c r="H196" i="154"/>
  <c r="Q196" i="154"/>
  <c r="H197" i="154"/>
  <c r="Q197" i="154"/>
  <c r="H198" i="154"/>
  <c r="Q198" i="154"/>
  <c r="H199" i="154"/>
  <c r="Q199" i="154"/>
  <c r="H200" i="154"/>
  <c r="Q200" i="154"/>
  <c r="H201" i="154"/>
  <c r="Q201" i="154"/>
  <c r="H202" i="154"/>
  <c r="Q202" i="154"/>
  <c r="H203" i="154"/>
  <c r="Q203" i="154"/>
  <c r="H204" i="154"/>
  <c r="Q204" i="154"/>
  <c r="H205" i="154"/>
  <c r="Q205" i="154"/>
  <c r="H206" i="154"/>
  <c r="Q206" i="154"/>
  <c r="N206" i="149"/>
  <c r="N207" i="149"/>
  <c r="N198" i="149"/>
  <c r="N199" i="149"/>
  <c r="N200" i="149"/>
  <c r="N201" i="149"/>
  <c r="N202" i="149"/>
  <c r="N203" i="149"/>
  <c r="N204" i="149"/>
  <c r="N205" i="149"/>
  <c r="N177" i="149"/>
  <c r="N178" i="149"/>
  <c r="N179" i="149"/>
  <c r="N180" i="149"/>
  <c r="N181" i="149"/>
  <c r="N182" i="149"/>
  <c r="N183" i="149"/>
  <c r="N184" i="149"/>
  <c r="N185" i="149"/>
  <c r="N186" i="149"/>
  <c r="N187" i="149"/>
  <c r="N188" i="149"/>
  <c r="N189" i="149"/>
  <c r="N190" i="149"/>
  <c r="N191" i="149"/>
  <c r="N192" i="149"/>
  <c r="N193" i="149"/>
  <c r="N194" i="149"/>
  <c r="N195" i="149"/>
  <c r="N196" i="149"/>
  <c r="N197" i="149"/>
  <c r="N107" i="149"/>
  <c r="N108" i="149"/>
  <c r="N109" i="149"/>
  <c r="N110" i="149"/>
  <c r="N111" i="149"/>
  <c r="N112" i="149"/>
  <c r="N113" i="149"/>
  <c r="N114" i="149"/>
  <c r="N115" i="149"/>
  <c r="N116" i="149"/>
  <c r="N117" i="149"/>
  <c r="N118" i="149"/>
  <c r="N119" i="149"/>
  <c r="N120" i="149"/>
  <c r="N121" i="149"/>
  <c r="N122" i="149"/>
  <c r="N123" i="149"/>
  <c r="N124" i="149"/>
  <c r="N125" i="149"/>
  <c r="N126" i="149"/>
  <c r="N127" i="149"/>
  <c r="N128" i="149"/>
  <c r="N129" i="149"/>
  <c r="N130" i="149"/>
  <c r="N131" i="149"/>
  <c r="N132" i="149"/>
  <c r="N133" i="149"/>
  <c r="N134" i="149"/>
  <c r="N135" i="149"/>
  <c r="N136" i="149"/>
  <c r="N137" i="149"/>
  <c r="N138" i="149"/>
  <c r="N139" i="149"/>
  <c r="N140" i="149"/>
  <c r="N141" i="149"/>
  <c r="N142" i="149"/>
  <c r="N143" i="149"/>
  <c r="N144" i="149"/>
  <c r="N145" i="149"/>
  <c r="N146" i="149"/>
  <c r="N147" i="149"/>
  <c r="N148" i="149"/>
  <c r="N149" i="149"/>
  <c r="N150" i="149"/>
  <c r="N151" i="149"/>
  <c r="N152" i="149"/>
  <c r="N153" i="149"/>
  <c r="N154" i="149"/>
  <c r="N155" i="149"/>
  <c r="N156" i="149"/>
  <c r="N157" i="149"/>
  <c r="N158" i="149"/>
  <c r="N159" i="149"/>
  <c r="N160" i="149"/>
  <c r="N161" i="149"/>
  <c r="N162" i="149"/>
  <c r="N163" i="149"/>
  <c r="N164" i="149"/>
  <c r="N165" i="149"/>
  <c r="N166" i="149"/>
  <c r="N167" i="149"/>
  <c r="N168" i="149"/>
  <c r="N169" i="149"/>
  <c r="N170" i="149"/>
  <c r="N171" i="149"/>
  <c r="N172" i="149"/>
  <c r="N173" i="149"/>
  <c r="N174" i="149"/>
  <c r="N175" i="149"/>
  <c r="N176" i="149"/>
  <c r="GU49" i="158"/>
  <c r="GA49" i="158"/>
  <c r="GB49" i="158"/>
  <c r="GC49" i="158"/>
  <c r="GD49" i="158"/>
  <c r="GE49" i="158"/>
  <c r="GF49" i="158"/>
  <c r="GG49" i="158"/>
  <c r="GH49" i="158"/>
  <c r="GI49" i="158"/>
  <c r="GJ49" i="158"/>
  <c r="GK49" i="158"/>
  <c r="GL49" i="158"/>
  <c r="GM49" i="158"/>
  <c r="GN49" i="158"/>
  <c r="GO49" i="158"/>
  <c r="GP49" i="158"/>
  <c r="GQ49" i="158"/>
  <c r="GR49" i="158"/>
  <c r="GS49" i="158"/>
  <c r="GT49" i="158"/>
  <c r="EP49" i="158"/>
  <c r="EQ49" i="158"/>
  <c r="ER49" i="158"/>
  <c r="ES49" i="158"/>
  <c r="ET49" i="158"/>
  <c r="EU49" i="158"/>
  <c r="EV49" i="158"/>
  <c r="EW49" i="158"/>
  <c r="EX49" i="158"/>
  <c r="EY49" i="158"/>
  <c r="EZ49" i="158"/>
  <c r="FA49" i="158"/>
  <c r="FB49" i="158"/>
  <c r="FC49" i="158"/>
  <c r="FD49" i="158"/>
  <c r="FE49" i="158"/>
  <c r="FF49" i="158"/>
  <c r="FG49" i="158"/>
  <c r="FH49" i="158"/>
  <c r="FI49" i="158"/>
  <c r="FJ49" i="158"/>
  <c r="FK49" i="158"/>
  <c r="FL49" i="158"/>
  <c r="FM49" i="158"/>
  <c r="FN49" i="158"/>
  <c r="FO49" i="158"/>
  <c r="FP49" i="158"/>
  <c r="FQ49" i="158"/>
  <c r="FR49" i="158"/>
  <c r="FS49" i="158"/>
  <c r="FT49" i="158"/>
  <c r="FU49" i="158"/>
  <c r="FV49" i="158"/>
  <c r="FW49" i="158"/>
  <c r="FX49" i="158"/>
  <c r="FY49" i="158"/>
  <c r="FZ49" i="158"/>
  <c r="DZ49" i="158"/>
  <c r="EA49" i="158"/>
  <c r="EB49" i="158"/>
  <c r="EC49" i="158"/>
  <c r="ED49" i="158"/>
  <c r="EE49" i="158"/>
  <c r="EF49" i="158"/>
  <c r="EG49" i="158"/>
  <c r="EH49" i="158"/>
  <c r="EI49" i="158"/>
  <c r="EJ49" i="158"/>
  <c r="EK49" i="158"/>
  <c r="EL49" i="158"/>
  <c r="EM49" i="158"/>
  <c r="EN49" i="158"/>
  <c r="EO49" i="158"/>
  <c r="DP49" i="158"/>
  <c r="DQ49" i="158"/>
  <c r="DR49" i="158"/>
  <c r="DS49" i="158"/>
  <c r="DT49" i="158"/>
  <c r="DU49" i="158"/>
  <c r="DV49" i="158"/>
  <c r="DX49" i="158"/>
  <c r="DY49" i="158"/>
  <c r="CY49" i="158"/>
  <c r="CZ49" i="158"/>
  <c r="DA49" i="158"/>
  <c r="DB49" i="158"/>
  <c r="DC49" i="158"/>
  <c r="DD49" i="158"/>
  <c r="DE49" i="158"/>
  <c r="DF49" i="158"/>
  <c r="DG49" i="158"/>
  <c r="DH49" i="158"/>
  <c r="DI49" i="158"/>
  <c r="DJ49" i="158"/>
  <c r="DK49" i="158"/>
  <c r="DL49" i="158"/>
  <c r="DM49" i="158"/>
  <c r="DN49" i="158"/>
  <c r="DO49" i="158"/>
  <c r="A101" i="152"/>
  <c r="A102" i="152" s="1"/>
  <c r="L102" i="152" s="1"/>
  <c r="CT49" i="158"/>
  <c r="CS49" i="158"/>
  <c r="T98" i="152" s="1"/>
  <c r="CR49" i="158"/>
  <c r="T97" i="152" s="1"/>
  <c r="CQ49" i="158"/>
  <c r="T96" i="152" s="1"/>
  <c r="AJ49" i="158"/>
  <c r="T37" i="152" s="1"/>
  <c r="T49" i="158"/>
  <c r="T21" i="152" s="1"/>
  <c r="S49" i="158"/>
  <c r="T20" i="152" s="1"/>
  <c r="B2" i="262" l="1"/>
  <c r="C2" i="262" s="1"/>
  <c r="E2" i="262" s="1"/>
  <c r="M3" i="262"/>
  <c r="N8" i="262"/>
  <c r="N4" i="262"/>
  <c r="M12" i="262"/>
  <c r="M8" i="262"/>
  <c r="M4" i="262"/>
  <c r="N11" i="262"/>
  <c r="N7" i="262"/>
  <c r="N3" i="262"/>
  <c r="M11" i="262"/>
  <c r="M7" i="262"/>
  <c r="N2" i="262"/>
  <c r="N12" i="262"/>
  <c r="N10" i="262"/>
  <c r="N6" i="262"/>
  <c r="M2" i="262"/>
  <c r="M6" i="262"/>
  <c r="M10" i="262"/>
  <c r="N9" i="262"/>
  <c r="N5" i="262"/>
  <c r="M9" i="262"/>
  <c r="M5" i="262"/>
  <c r="N101" i="152"/>
  <c r="B13" i="281"/>
  <c r="B20" i="281" s="1"/>
  <c r="I101" i="152"/>
  <c r="M101" i="152"/>
  <c r="Q101" i="152"/>
  <c r="E101" i="152"/>
  <c r="F101" i="152"/>
  <c r="J101" i="152"/>
  <c r="R101" i="152"/>
  <c r="AS81" i="3"/>
  <c r="AU81" i="3"/>
  <c r="AQ81" i="3"/>
  <c r="P102" i="152"/>
  <c r="I102" i="152"/>
  <c r="B102" i="152"/>
  <c r="M102" i="152"/>
  <c r="H102" i="152"/>
  <c r="Q102" i="152"/>
  <c r="G102" i="152"/>
  <c r="E102" i="152"/>
  <c r="K102" i="152"/>
  <c r="C5" i="272"/>
  <c r="G101" i="152"/>
  <c r="K101" i="152"/>
  <c r="O101" i="152"/>
  <c r="S101" i="152"/>
  <c r="AX35" i="3"/>
  <c r="AX92" i="3" s="1"/>
  <c r="AS92" i="3"/>
  <c r="AW81" i="3"/>
  <c r="B101" i="152"/>
  <c r="H101" i="152"/>
  <c r="L101" i="152"/>
  <c r="P101" i="152"/>
  <c r="S102" i="152"/>
  <c r="O102" i="152"/>
  <c r="R102" i="152"/>
  <c r="N102" i="152"/>
  <c r="J102" i="152"/>
  <c r="F102" i="152"/>
  <c r="AW100" i="3"/>
  <c r="AS100" i="3"/>
  <c r="AW98" i="3"/>
  <c r="AS98" i="3"/>
  <c r="AX93" i="3"/>
  <c r="AU100" i="3"/>
  <c r="AQ100" i="3"/>
  <c r="AV98" i="3"/>
  <c r="AR98" i="3"/>
  <c r="AX100" i="3"/>
  <c r="AT100" i="3"/>
  <c r="AP100" i="3"/>
  <c r="AV100" i="3"/>
  <c r="AU93" i="3"/>
  <c r="AQ93" i="3"/>
  <c r="AU98" i="3"/>
  <c r="AQ98" i="3"/>
  <c r="AV81" i="3"/>
  <c r="AR81" i="3"/>
  <c r="AR100" i="3"/>
  <c r="A103" i="152"/>
  <c r="AX28" i="3"/>
  <c r="AX98" i="3"/>
  <c r="AT98" i="3"/>
  <c r="AP98" i="3"/>
  <c r="AX81" i="3"/>
  <c r="AT81" i="3"/>
  <c r="AP81" i="3"/>
  <c r="B2" i="261"/>
  <c r="C2" i="261" s="1"/>
  <c r="E2" i="261" s="1"/>
  <c r="I2" i="261" s="1"/>
  <c r="B2" i="257"/>
  <c r="C2" i="257" s="1"/>
  <c r="E2" i="257" s="1"/>
  <c r="AV93" i="3"/>
  <c r="C5" i="270"/>
  <c r="AX16" i="3"/>
  <c r="AX18" i="3" s="1"/>
  <c r="I2" i="262"/>
  <c r="F2" i="262"/>
  <c r="G2" i="262"/>
  <c r="I2" i="260"/>
  <c r="G2" i="260"/>
  <c r="F2" i="260"/>
  <c r="I2" i="254"/>
  <c r="G2" i="254"/>
  <c r="F2" i="254"/>
  <c r="I2" i="253"/>
  <c r="G2" i="253"/>
  <c r="F2" i="253"/>
  <c r="I2" i="256"/>
  <c r="G2" i="256"/>
  <c r="F2" i="256"/>
  <c r="I2" i="258"/>
  <c r="G2" i="258"/>
  <c r="F2" i="258"/>
  <c r="I2" i="255"/>
  <c r="G2" i="255"/>
  <c r="F2" i="255"/>
  <c r="AV82" i="3"/>
  <c r="AR82" i="3"/>
  <c r="AX82" i="3"/>
  <c r="S120" i="3"/>
  <c r="T120" i="3"/>
  <c r="F49" i="158"/>
  <c r="G49" i="158"/>
  <c r="H49" i="158"/>
  <c r="I49" i="158"/>
  <c r="J49" i="158"/>
  <c r="K49" i="158"/>
  <c r="L49" i="158"/>
  <c r="M49" i="158"/>
  <c r="N49" i="158"/>
  <c r="O49" i="158"/>
  <c r="P49" i="158"/>
  <c r="Q49" i="158"/>
  <c r="R49" i="158"/>
  <c r="U49" i="158"/>
  <c r="V49" i="158"/>
  <c r="W49" i="158"/>
  <c r="X49" i="158"/>
  <c r="Y49" i="158"/>
  <c r="Z49" i="158"/>
  <c r="AA49" i="158"/>
  <c r="T28" i="152" s="1"/>
  <c r="AB49" i="158"/>
  <c r="T29" i="152" s="1"/>
  <c r="AC49" i="158"/>
  <c r="T30" i="152" s="1"/>
  <c r="AD49" i="158"/>
  <c r="T31" i="152" s="1"/>
  <c r="AE49" i="158"/>
  <c r="AF49" i="158"/>
  <c r="AG49" i="158"/>
  <c r="AH49" i="158"/>
  <c r="AI49" i="158"/>
  <c r="T36" i="152" s="1"/>
  <c r="AK49" i="158"/>
  <c r="T38" i="152" s="1"/>
  <c r="AL49" i="158"/>
  <c r="T39" i="152" s="1"/>
  <c r="AM49" i="158"/>
  <c r="T40" i="152" s="1"/>
  <c r="AN49" i="158"/>
  <c r="T41" i="152" s="1"/>
  <c r="AO49" i="158"/>
  <c r="T42" i="152" s="1"/>
  <c r="AP49" i="158"/>
  <c r="T43" i="152" s="1"/>
  <c r="AQ49" i="158"/>
  <c r="T44" i="152" s="1"/>
  <c r="AR49" i="158"/>
  <c r="AS49" i="158"/>
  <c r="AT49" i="158"/>
  <c r="AU49" i="158"/>
  <c r="T48" i="152" s="1"/>
  <c r="AV49" i="158"/>
  <c r="AW49" i="158"/>
  <c r="T50" i="152" s="1"/>
  <c r="AX49" i="158"/>
  <c r="AY49" i="158"/>
  <c r="T52" i="152" s="1"/>
  <c r="AZ49" i="158"/>
  <c r="T53" i="152" s="1"/>
  <c r="BA49" i="158"/>
  <c r="T54" i="152" s="1"/>
  <c r="BB49" i="158"/>
  <c r="T55" i="152" s="1"/>
  <c r="BC49" i="158"/>
  <c r="T56" i="152" s="1"/>
  <c r="BD49" i="158"/>
  <c r="T57" i="152" s="1"/>
  <c r="BE49" i="158"/>
  <c r="T58" i="152" s="1"/>
  <c r="BF49" i="158"/>
  <c r="T59" i="152" s="1"/>
  <c r="BG49" i="158"/>
  <c r="T60" i="152" s="1"/>
  <c r="BH49" i="158"/>
  <c r="T61" i="152" s="1"/>
  <c r="BI49" i="158"/>
  <c r="T62" i="152" s="1"/>
  <c r="BJ49" i="158"/>
  <c r="T63" i="152" s="1"/>
  <c r="BK49" i="158"/>
  <c r="T64" i="152" s="1"/>
  <c r="BL49" i="158"/>
  <c r="T65" i="152" s="1"/>
  <c r="BM49" i="158"/>
  <c r="T66" i="152" s="1"/>
  <c r="BN49" i="158"/>
  <c r="T67" i="152" s="1"/>
  <c r="BO49" i="158"/>
  <c r="T68" i="152" s="1"/>
  <c r="BP49" i="158"/>
  <c r="T69" i="152" s="1"/>
  <c r="BQ49" i="158"/>
  <c r="BR49" i="158"/>
  <c r="BS49" i="158"/>
  <c r="BT49" i="158"/>
  <c r="BU49" i="158"/>
  <c r="BV49" i="158"/>
  <c r="BW49" i="158"/>
  <c r="BX49" i="158"/>
  <c r="BY49" i="158"/>
  <c r="BZ49" i="158"/>
  <c r="CA49" i="158"/>
  <c r="CB49" i="158"/>
  <c r="CD49" i="158"/>
  <c r="CE49" i="158"/>
  <c r="CF49" i="158"/>
  <c r="T85" i="152" s="1"/>
  <c r="CG49" i="158"/>
  <c r="T86" i="152" s="1"/>
  <c r="CH49" i="158"/>
  <c r="T87" i="152" s="1"/>
  <c r="CI49" i="158"/>
  <c r="T88" i="152" s="1"/>
  <c r="CJ49" i="158"/>
  <c r="T89" i="152" s="1"/>
  <c r="CK49" i="158"/>
  <c r="T90" i="152" s="1"/>
  <c r="CL49" i="158"/>
  <c r="T91" i="152" s="1"/>
  <c r="CM49" i="158"/>
  <c r="T92" i="152" s="1"/>
  <c r="CN49" i="158"/>
  <c r="T93" i="152" s="1"/>
  <c r="CO49" i="158"/>
  <c r="T94" i="152" s="1"/>
  <c r="CP49" i="158"/>
  <c r="T95" i="152" s="1"/>
  <c r="T99" i="152"/>
  <c r="CU49" i="158"/>
  <c r="T100" i="152" s="1"/>
  <c r="T101" i="152"/>
  <c r="CW49" i="158"/>
  <c r="T102" i="152" s="1"/>
  <c r="CX49" i="158"/>
  <c r="E49" i="158"/>
  <c r="S7" i="152"/>
  <c r="S8" i="152"/>
  <c r="S9" i="152"/>
  <c r="S10" i="152"/>
  <c r="S11" i="152"/>
  <c r="S12" i="152"/>
  <c r="S13" i="152"/>
  <c r="S14" i="152"/>
  <c r="S15" i="152"/>
  <c r="S16" i="152"/>
  <c r="S17" i="152"/>
  <c r="S18" i="152"/>
  <c r="S19" i="152"/>
  <c r="S20" i="152"/>
  <c r="S21" i="152"/>
  <c r="S22" i="152"/>
  <c r="S23" i="152"/>
  <c r="S24" i="152"/>
  <c r="S25" i="152"/>
  <c r="S26" i="152"/>
  <c r="S27" i="152"/>
  <c r="S28" i="152"/>
  <c r="S29" i="152"/>
  <c r="S30" i="152"/>
  <c r="S31" i="152"/>
  <c r="S32" i="152"/>
  <c r="S33" i="152"/>
  <c r="S34" i="152"/>
  <c r="S35" i="152"/>
  <c r="S36" i="152"/>
  <c r="S37" i="152"/>
  <c r="S38" i="152"/>
  <c r="S39" i="152"/>
  <c r="S40" i="152"/>
  <c r="S41" i="152"/>
  <c r="S42" i="152"/>
  <c r="S43" i="152"/>
  <c r="S44" i="152"/>
  <c r="S45" i="152"/>
  <c r="S46" i="152"/>
  <c r="S47" i="152"/>
  <c r="S48" i="152"/>
  <c r="S49" i="152"/>
  <c r="S50" i="152"/>
  <c r="S51" i="152"/>
  <c r="S52" i="152"/>
  <c r="S53" i="152"/>
  <c r="S54" i="152"/>
  <c r="S55" i="152"/>
  <c r="S56" i="152"/>
  <c r="S57" i="152"/>
  <c r="S58" i="152"/>
  <c r="S59" i="152"/>
  <c r="S60" i="152"/>
  <c r="S61" i="152"/>
  <c r="S62" i="152"/>
  <c r="S63" i="152"/>
  <c r="S64" i="152"/>
  <c r="S65" i="152"/>
  <c r="S66" i="152"/>
  <c r="S67" i="152"/>
  <c r="S68" i="152"/>
  <c r="S69" i="152"/>
  <c r="S70" i="152"/>
  <c r="S71" i="152"/>
  <c r="S72" i="152"/>
  <c r="S73" i="152"/>
  <c r="S74" i="152"/>
  <c r="S75" i="152"/>
  <c r="S76" i="152"/>
  <c r="S77" i="152"/>
  <c r="S78" i="152"/>
  <c r="S79" i="152"/>
  <c r="S80" i="152"/>
  <c r="S81" i="152"/>
  <c r="S82" i="152"/>
  <c r="S83" i="152"/>
  <c r="S84" i="152"/>
  <c r="S85" i="152"/>
  <c r="S86" i="152"/>
  <c r="S87" i="152"/>
  <c r="S88" i="152"/>
  <c r="S90" i="152"/>
  <c r="S91" i="152"/>
  <c r="S92" i="152"/>
  <c r="S93" i="152"/>
  <c r="S94" i="152"/>
  <c r="S95" i="152"/>
  <c r="S96" i="152"/>
  <c r="S97" i="152"/>
  <c r="S98" i="152"/>
  <c r="S99" i="152"/>
  <c r="S100" i="152"/>
  <c r="S6" i="152"/>
  <c r="S5" i="152"/>
  <c r="C4" i="264" l="1"/>
  <c r="C4" i="267"/>
  <c r="C4" i="263"/>
  <c r="C5" i="263"/>
  <c r="C5" i="267"/>
  <c r="C2" i="265"/>
  <c r="C5" i="271"/>
  <c r="C4" i="265"/>
  <c r="C4" i="269"/>
  <c r="C5" i="266"/>
  <c r="C4" i="270"/>
  <c r="C5" i="265"/>
  <c r="AR90" i="3"/>
  <c r="G2" i="261"/>
  <c r="AV92" i="3"/>
  <c r="AP92" i="3"/>
  <c r="AQ92" i="3"/>
  <c r="AX36" i="3"/>
  <c r="AT92" i="3"/>
  <c r="AR92" i="3"/>
  <c r="C3" i="269"/>
  <c r="AU99" i="3"/>
  <c r="AU101" i="3" s="1"/>
  <c r="AU92" i="3"/>
  <c r="I2" i="257"/>
  <c r="F2" i="257"/>
  <c r="F2" i="261"/>
  <c r="T78" i="152"/>
  <c r="AT120" i="3"/>
  <c r="AS90" i="3"/>
  <c r="AX29" i="3"/>
  <c r="C3" i="272" s="1"/>
  <c r="C3" i="270"/>
  <c r="T81" i="152"/>
  <c r="AU120" i="3"/>
  <c r="T77" i="152"/>
  <c r="AS120" i="3"/>
  <c r="G2" i="257"/>
  <c r="AP90" i="3"/>
  <c r="AW92" i="3"/>
  <c r="AV90" i="3"/>
  <c r="C5" i="264"/>
  <c r="T74" i="152"/>
  <c r="AP120" i="3"/>
  <c r="T84" i="152"/>
  <c r="AX120" i="3"/>
  <c r="T76" i="152"/>
  <c r="AR120" i="3"/>
  <c r="AQ90" i="3"/>
  <c r="AW90" i="3"/>
  <c r="T82" i="152"/>
  <c r="AV120" i="3"/>
  <c r="AX19" i="3"/>
  <c r="AX90" i="3"/>
  <c r="T83" i="152"/>
  <c r="AW120" i="3"/>
  <c r="T75" i="152"/>
  <c r="AQ120" i="3"/>
  <c r="AU90" i="3"/>
  <c r="AT90" i="3"/>
  <c r="C3" i="265"/>
  <c r="A104" i="152"/>
  <c r="T103" i="152"/>
  <c r="P103" i="152"/>
  <c r="L103" i="152"/>
  <c r="H103" i="152"/>
  <c r="B103" i="152"/>
  <c r="B171" i="154" s="1"/>
  <c r="R103" i="152"/>
  <c r="Q103" i="152"/>
  <c r="K103" i="152"/>
  <c r="F103" i="152"/>
  <c r="O103" i="152"/>
  <c r="E103" i="152"/>
  <c r="M103" i="152"/>
  <c r="J103" i="152"/>
  <c r="S103" i="152"/>
  <c r="N103" i="152"/>
  <c r="I103" i="152"/>
  <c r="G103" i="152"/>
  <c r="D108" i="154" s="1"/>
  <c r="C5" i="269"/>
  <c r="T79" i="152"/>
  <c r="AK120" i="3"/>
  <c r="T71" i="152"/>
  <c r="AH120" i="3"/>
  <c r="T47" i="152"/>
  <c r="AD120" i="3"/>
  <c r="U120" i="3"/>
  <c r="T22" i="152"/>
  <c r="T12" i="152"/>
  <c r="K120" i="3"/>
  <c r="D120" i="3"/>
  <c r="T5" i="152"/>
  <c r="T70" i="152"/>
  <c r="AG120" i="3"/>
  <c r="AC120" i="3"/>
  <c r="T46" i="152"/>
  <c r="R120" i="3"/>
  <c r="T19" i="152"/>
  <c r="J120" i="3"/>
  <c r="T11" i="152"/>
  <c r="T6" i="152"/>
  <c r="E120" i="3"/>
  <c r="AB120" i="3"/>
  <c r="T45" i="152"/>
  <c r="T18" i="152"/>
  <c r="Q120" i="3"/>
  <c r="I120" i="3"/>
  <c r="T10" i="152"/>
  <c r="AA120" i="3"/>
  <c r="T35" i="152"/>
  <c r="Z120" i="3"/>
  <c r="T27" i="152"/>
  <c r="P120" i="3"/>
  <c r="T17" i="152"/>
  <c r="T9" i="152"/>
  <c r="H120" i="3"/>
  <c r="AF120" i="3"/>
  <c r="T51" i="152"/>
  <c r="AO120" i="3"/>
  <c r="T34" i="152"/>
  <c r="Y120" i="3"/>
  <c r="T26" i="152"/>
  <c r="T16" i="152"/>
  <c r="O120" i="3"/>
  <c r="T8" i="152"/>
  <c r="G120" i="3"/>
  <c r="T33" i="152"/>
  <c r="AN120" i="3"/>
  <c r="T25" i="152"/>
  <c r="X120" i="3"/>
  <c r="N120" i="3"/>
  <c r="T15" i="152"/>
  <c r="F120" i="3"/>
  <c r="T7" i="152"/>
  <c r="AJ120" i="3"/>
  <c r="T73" i="152"/>
  <c r="AE120" i="3"/>
  <c r="T49" i="152"/>
  <c r="T32" i="152"/>
  <c r="AM120" i="3"/>
  <c r="T24" i="152"/>
  <c r="W120" i="3"/>
  <c r="T14" i="152"/>
  <c r="M120" i="3"/>
  <c r="AL120" i="3"/>
  <c r="T80" i="152"/>
  <c r="T72" i="152"/>
  <c r="AI120" i="3"/>
  <c r="T23" i="152"/>
  <c r="V120" i="3"/>
  <c r="L120" i="3"/>
  <c r="T13" i="152"/>
  <c r="N6" i="152"/>
  <c r="N7" i="152"/>
  <c r="N8" i="152"/>
  <c r="N9" i="152"/>
  <c r="N10" i="152"/>
  <c r="N11" i="152"/>
  <c r="N12" i="152"/>
  <c r="N13" i="152"/>
  <c r="N14" i="152"/>
  <c r="N15" i="152"/>
  <c r="N16" i="152"/>
  <c r="N17" i="152"/>
  <c r="N18" i="152"/>
  <c r="N19" i="152"/>
  <c r="N20" i="152"/>
  <c r="N21" i="152"/>
  <c r="N22" i="152"/>
  <c r="N23" i="152"/>
  <c r="N24" i="152"/>
  <c r="N25" i="152"/>
  <c r="N26" i="152"/>
  <c r="N27" i="152"/>
  <c r="N28" i="152"/>
  <c r="N29" i="152"/>
  <c r="N30" i="152"/>
  <c r="N31" i="152"/>
  <c r="N32" i="152"/>
  <c r="N33" i="152"/>
  <c r="N34" i="152"/>
  <c r="N35" i="152"/>
  <c r="N36" i="152"/>
  <c r="N37" i="152"/>
  <c r="N38" i="152"/>
  <c r="N39" i="152"/>
  <c r="N40" i="152"/>
  <c r="N41" i="152"/>
  <c r="N42" i="152"/>
  <c r="N43" i="152"/>
  <c r="N44" i="152"/>
  <c r="N45" i="152"/>
  <c r="N46" i="152"/>
  <c r="N47" i="152"/>
  <c r="N48" i="152"/>
  <c r="N49" i="152"/>
  <c r="N50" i="152"/>
  <c r="N51" i="152"/>
  <c r="N52" i="152"/>
  <c r="N53" i="152"/>
  <c r="N54" i="152"/>
  <c r="N55" i="152"/>
  <c r="N56" i="152"/>
  <c r="N57" i="152"/>
  <c r="N58" i="152"/>
  <c r="N59" i="152"/>
  <c r="N60" i="152"/>
  <c r="N61" i="152"/>
  <c r="N62" i="152"/>
  <c r="N63" i="152"/>
  <c r="N64" i="152"/>
  <c r="N65" i="152"/>
  <c r="N66" i="152"/>
  <c r="N67" i="152"/>
  <c r="N68" i="152"/>
  <c r="N69" i="152"/>
  <c r="N70" i="152"/>
  <c r="N71" i="152"/>
  <c r="N72" i="152"/>
  <c r="N73" i="152"/>
  <c r="N74" i="152"/>
  <c r="N75" i="152"/>
  <c r="N76" i="152"/>
  <c r="N77" i="152"/>
  <c r="N78" i="152"/>
  <c r="N79" i="152"/>
  <c r="N80" i="152"/>
  <c r="N81" i="152"/>
  <c r="N82" i="152"/>
  <c r="N83" i="152"/>
  <c r="N84" i="152"/>
  <c r="N85" i="152"/>
  <c r="N86" i="152"/>
  <c r="N87" i="152"/>
  <c r="N88" i="152"/>
  <c r="N90" i="152"/>
  <c r="N91" i="152"/>
  <c r="N92" i="152"/>
  <c r="N93" i="152"/>
  <c r="N94" i="152"/>
  <c r="N95" i="152"/>
  <c r="N96" i="152"/>
  <c r="N97" i="152"/>
  <c r="N98" i="152"/>
  <c r="N99" i="152"/>
  <c r="N100" i="152"/>
  <c r="N5" i="152"/>
  <c r="C2" i="264" l="1"/>
  <c r="C2" i="263"/>
  <c r="C2" i="271"/>
  <c r="C2" i="266"/>
  <c r="C2" i="269"/>
  <c r="C2" i="270"/>
  <c r="C2" i="267"/>
  <c r="C4" i="266"/>
  <c r="C4" i="272"/>
  <c r="C4" i="271"/>
  <c r="C2" i="272"/>
  <c r="AV99" i="3"/>
  <c r="AV101" i="3" s="1"/>
  <c r="AV102" i="3" s="1"/>
  <c r="D160" i="154"/>
  <c r="D179" i="154"/>
  <c r="D203" i="154"/>
  <c r="B118" i="154"/>
  <c r="B150" i="154"/>
  <c r="B182" i="154"/>
  <c r="D177" i="154"/>
  <c r="B115" i="154"/>
  <c r="B147" i="154"/>
  <c r="D115" i="154"/>
  <c r="D139" i="154"/>
  <c r="B122" i="154"/>
  <c r="B154" i="154"/>
  <c r="B186" i="154"/>
  <c r="D113" i="154"/>
  <c r="B119" i="154"/>
  <c r="B151" i="154"/>
  <c r="D175" i="154"/>
  <c r="D172" i="154"/>
  <c r="B134" i="154"/>
  <c r="B166" i="154"/>
  <c r="B198" i="154"/>
  <c r="D168" i="154"/>
  <c r="B131" i="154"/>
  <c r="B163" i="154"/>
  <c r="D135" i="154"/>
  <c r="B106" i="154"/>
  <c r="B138" i="154"/>
  <c r="B170" i="154"/>
  <c r="B202" i="154"/>
  <c r="B135" i="154"/>
  <c r="B167" i="154"/>
  <c r="D197" i="154"/>
  <c r="D181" i="154"/>
  <c r="D165" i="154"/>
  <c r="D149" i="154"/>
  <c r="D133" i="154"/>
  <c r="D117" i="154"/>
  <c r="D206" i="154"/>
  <c r="D190" i="154"/>
  <c r="D174" i="154"/>
  <c r="D158" i="154"/>
  <c r="D142" i="154"/>
  <c r="D126" i="154"/>
  <c r="D110" i="154"/>
  <c r="D202" i="154"/>
  <c r="D186" i="154"/>
  <c r="D170" i="154"/>
  <c r="D154" i="154"/>
  <c r="D138" i="154"/>
  <c r="D122" i="154"/>
  <c r="D106" i="154"/>
  <c r="D180" i="154"/>
  <c r="D148" i="154"/>
  <c r="D116" i="154"/>
  <c r="D205" i="154"/>
  <c r="D189" i="154"/>
  <c r="D173" i="154"/>
  <c r="D157" i="154"/>
  <c r="D141" i="154"/>
  <c r="D125" i="154"/>
  <c r="D109" i="154"/>
  <c r="D198" i="154"/>
  <c r="D182" i="154"/>
  <c r="D166" i="154"/>
  <c r="D150" i="154"/>
  <c r="D134" i="154"/>
  <c r="D118" i="154"/>
  <c r="D196" i="154"/>
  <c r="D164" i="154"/>
  <c r="D132" i="154"/>
  <c r="D201" i="154"/>
  <c r="D185" i="154"/>
  <c r="D169" i="154"/>
  <c r="D153" i="154"/>
  <c r="D137" i="154"/>
  <c r="D121" i="154"/>
  <c r="D194" i="154"/>
  <c r="D178" i="154"/>
  <c r="D162" i="154"/>
  <c r="D146" i="154"/>
  <c r="D130" i="154"/>
  <c r="D114" i="154"/>
  <c r="D183" i="154"/>
  <c r="D151" i="154"/>
  <c r="D163" i="154"/>
  <c r="D191" i="154"/>
  <c r="D143" i="154"/>
  <c r="D187" i="154"/>
  <c r="D123" i="154"/>
  <c r="AU102" i="3"/>
  <c r="D156" i="154"/>
  <c r="D161" i="154"/>
  <c r="D152" i="154"/>
  <c r="AR99" i="3"/>
  <c r="C3" i="263"/>
  <c r="AP99" i="3"/>
  <c r="C3" i="266"/>
  <c r="AS99" i="3"/>
  <c r="D144" i="154"/>
  <c r="D192" i="154"/>
  <c r="D128" i="154"/>
  <c r="D199" i="154"/>
  <c r="D119" i="154"/>
  <c r="D167" i="154"/>
  <c r="D147" i="154"/>
  <c r="D159" i="154"/>
  <c r="D111" i="154"/>
  <c r="D171" i="154"/>
  <c r="D107" i="154"/>
  <c r="D204" i="154"/>
  <c r="D140" i="154"/>
  <c r="B110" i="154"/>
  <c r="B126" i="154"/>
  <c r="B142" i="154"/>
  <c r="B158" i="154"/>
  <c r="B174" i="154"/>
  <c r="B190" i="154"/>
  <c r="B206" i="154"/>
  <c r="D145" i="154"/>
  <c r="C3" i="271"/>
  <c r="AW99" i="3"/>
  <c r="D200" i="154"/>
  <c r="D136" i="154"/>
  <c r="B107" i="154"/>
  <c r="B123" i="154"/>
  <c r="B139" i="154"/>
  <c r="B155" i="154"/>
  <c r="D176" i="154"/>
  <c r="D112" i="154"/>
  <c r="C3" i="264"/>
  <c r="AQ99" i="3"/>
  <c r="D195" i="154"/>
  <c r="D131" i="154"/>
  <c r="D127" i="154"/>
  <c r="B109" i="154"/>
  <c r="B113" i="154"/>
  <c r="B117" i="154"/>
  <c r="B121" i="154"/>
  <c r="B125" i="154"/>
  <c r="B129" i="154"/>
  <c r="B133" i="154"/>
  <c r="B137" i="154"/>
  <c r="B141" i="154"/>
  <c r="B145" i="154"/>
  <c r="B149" i="154"/>
  <c r="B153" i="154"/>
  <c r="B157" i="154"/>
  <c r="B161" i="154"/>
  <c r="B165" i="154"/>
  <c r="B169" i="154"/>
  <c r="B173" i="154"/>
  <c r="B177" i="154"/>
  <c r="B181" i="154"/>
  <c r="B185" i="154"/>
  <c r="B189" i="154"/>
  <c r="B193" i="154"/>
  <c r="B197" i="154"/>
  <c r="B201" i="154"/>
  <c r="B205" i="154"/>
  <c r="B108" i="154"/>
  <c r="B116" i="154"/>
  <c r="B124" i="154"/>
  <c r="B132" i="154"/>
  <c r="B140" i="154"/>
  <c r="B148" i="154"/>
  <c r="B156" i="154"/>
  <c r="B164" i="154"/>
  <c r="B175" i="154"/>
  <c r="B179" i="154"/>
  <c r="B183" i="154"/>
  <c r="B187" i="154"/>
  <c r="B191" i="154"/>
  <c r="B195" i="154"/>
  <c r="B199" i="154"/>
  <c r="B203" i="154"/>
  <c r="B112" i="154"/>
  <c r="B120" i="154"/>
  <c r="B128" i="154"/>
  <c r="B136" i="154"/>
  <c r="B144" i="154"/>
  <c r="B152" i="154"/>
  <c r="B160" i="154"/>
  <c r="B168" i="154"/>
  <c r="B172" i="154"/>
  <c r="B176" i="154"/>
  <c r="B180" i="154"/>
  <c r="B184" i="154"/>
  <c r="B188" i="154"/>
  <c r="B192" i="154"/>
  <c r="B196" i="154"/>
  <c r="B200" i="154"/>
  <c r="B204" i="154"/>
  <c r="D155" i="154"/>
  <c r="A105" i="152"/>
  <c r="A107" i="149"/>
  <c r="A107" i="93"/>
  <c r="A104" i="156"/>
  <c r="S104" i="152"/>
  <c r="O104" i="152"/>
  <c r="K104" i="152"/>
  <c r="G104" i="152"/>
  <c r="R104" i="152"/>
  <c r="Q104" i="152"/>
  <c r="M104" i="152"/>
  <c r="I104" i="152"/>
  <c r="E104" i="152"/>
  <c r="P104" i="152"/>
  <c r="H104" i="152"/>
  <c r="N104" i="152"/>
  <c r="J104" i="152"/>
  <c r="F104" i="152"/>
  <c r="T104" i="152"/>
  <c r="L104" i="152"/>
  <c r="B104" i="152"/>
  <c r="C3" i="267"/>
  <c r="AT99" i="3"/>
  <c r="D188" i="154"/>
  <c r="D124" i="154"/>
  <c r="B114" i="154"/>
  <c r="B130" i="154"/>
  <c r="B146" i="154"/>
  <c r="B162" i="154"/>
  <c r="B178" i="154"/>
  <c r="B194" i="154"/>
  <c r="D193" i="154"/>
  <c r="D129" i="154"/>
  <c r="D184" i="154"/>
  <c r="D120" i="154"/>
  <c r="B111" i="154"/>
  <c r="B127" i="154"/>
  <c r="B143" i="154"/>
  <c r="B159" i="154"/>
  <c r="AX99" i="3"/>
  <c r="H79" i="152"/>
  <c r="L90" i="152"/>
  <c r="S89" i="152"/>
  <c r="H84" i="152"/>
  <c r="H78" i="152"/>
  <c r="K75" i="152"/>
  <c r="K82" i="152"/>
  <c r="L82" i="152"/>
  <c r="M82" i="152"/>
  <c r="O82" i="152"/>
  <c r="P82" i="152"/>
  <c r="Q82" i="152"/>
  <c r="R82" i="152"/>
  <c r="K83" i="152"/>
  <c r="L83" i="152"/>
  <c r="M83" i="152"/>
  <c r="O83" i="152"/>
  <c r="P83" i="152"/>
  <c r="Q83" i="152"/>
  <c r="R83" i="152"/>
  <c r="K84" i="152"/>
  <c r="L84" i="152"/>
  <c r="M84" i="152"/>
  <c r="O84" i="152"/>
  <c r="P84" i="152"/>
  <c r="Q84" i="152"/>
  <c r="R84" i="152"/>
  <c r="K85" i="152"/>
  <c r="L85" i="152"/>
  <c r="M85" i="152"/>
  <c r="O85" i="152"/>
  <c r="P85" i="152"/>
  <c r="Q85" i="152"/>
  <c r="R85" i="152"/>
  <c r="K86" i="152"/>
  <c r="L86" i="152"/>
  <c r="M86" i="152"/>
  <c r="O86" i="152"/>
  <c r="P86" i="152"/>
  <c r="Q86" i="152"/>
  <c r="R86" i="152"/>
  <c r="K87" i="152"/>
  <c r="L87" i="152"/>
  <c r="M87" i="152"/>
  <c r="O87" i="152"/>
  <c r="P87" i="152"/>
  <c r="Q87" i="152"/>
  <c r="R87" i="152"/>
  <c r="K88" i="152"/>
  <c r="L88" i="152"/>
  <c r="M88" i="152"/>
  <c r="O88" i="152"/>
  <c r="P88" i="152"/>
  <c r="Q88" i="152"/>
  <c r="R88" i="152"/>
  <c r="M89" i="152"/>
  <c r="O89" i="152"/>
  <c r="P89" i="152"/>
  <c r="Q89" i="152"/>
  <c r="R89" i="152"/>
  <c r="M90" i="152"/>
  <c r="O90" i="152"/>
  <c r="P90" i="152"/>
  <c r="Q90" i="152"/>
  <c r="R90" i="152"/>
  <c r="K91" i="152"/>
  <c r="L91" i="152"/>
  <c r="M91" i="152"/>
  <c r="O91" i="152"/>
  <c r="P91" i="152"/>
  <c r="Q91" i="152"/>
  <c r="R91" i="152"/>
  <c r="K92" i="152"/>
  <c r="L92" i="152"/>
  <c r="M92" i="152"/>
  <c r="O92" i="152"/>
  <c r="P92" i="152"/>
  <c r="Q92" i="152"/>
  <c r="R92" i="152"/>
  <c r="K93" i="152"/>
  <c r="L93" i="152"/>
  <c r="M93" i="152"/>
  <c r="O93" i="152"/>
  <c r="P93" i="152"/>
  <c r="Q93" i="152"/>
  <c r="R93" i="152"/>
  <c r="K94" i="152"/>
  <c r="L94" i="152"/>
  <c r="M94" i="152"/>
  <c r="O94" i="152"/>
  <c r="P94" i="152"/>
  <c r="Q94" i="152"/>
  <c r="R94" i="152"/>
  <c r="K95" i="152"/>
  <c r="L95" i="152"/>
  <c r="M95" i="152"/>
  <c r="O95" i="152"/>
  <c r="P95" i="152"/>
  <c r="Q95" i="152"/>
  <c r="R95" i="152"/>
  <c r="K96" i="152"/>
  <c r="L96" i="152"/>
  <c r="M96" i="152"/>
  <c r="O96" i="152"/>
  <c r="P96" i="152"/>
  <c r="Q96" i="152"/>
  <c r="R96" i="152"/>
  <c r="K97" i="152"/>
  <c r="L97" i="152"/>
  <c r="M97" i="152"/>
  <c r="O97" i="152"/>
  <c r="P97" i="152"/>
  <c r="Q97" i="152"/>
  <c r="R97" i="152"/>
  <c r="K98" i="152"/>
  <c r="L98" i="152"/>
  <c r="M98" i="152"/>
  <c r="O98" i="152"/>
  <c r="P98" i="152"/>
  <c r="Q98" i="152"/>
  <c r="R98" i="152"/>
  <c r="K99" i="152"/>
  <c r="L99" i="152"/>
  <c r="M99" i="152"/>
  <c r="O99" i="152"/>
  <c r="P99" i="152"/>
  <c r="Q99" i="152"/>
  <c r="R99" i="152"/>
  <c r="K100" i="152"/>
  <c r="L100" i="152"/>
  <c r="M100" i="152"/>
  <c r="O100" i="152"/>
  <c r="P100" i="152"/>
  <c r="Q100" i="152"/>
  <c r="R100" i="152"/>
  <c r="R81" i="152"/>
  <c r="Q81" i="152"/>
  <c r="P81" i="152"/>
  <c r="O81" i="152"/>
  <c r="M81" i="152"/>
  <c r="L81" i="152"/>
  <c r="K81" i="152"/>
  <c r="R80" i="152"/>
  <c r="Q80" i="152"/>
  <c r="P80" i="152"/>
  <c r="O80" i="152"/>
  <c r="M80" i="152"/>
  <c r="L80" i="152"/>
  <c r="K80" i="152"/>
  <c r="R79" i="152"/>
  <c r="Q79" i="152"/>
  <c r="P79" i="152"/>
  <c r="O79" i="152"/>
  <c r="M79" i="152"/>
  <c r="L79" i="152"/>
  <c r="K79" i="152"/>
  <c r="R78" i="152"/>
  <c r="Q78" i="152"/>
  <c r="P78" i="152"/>
  <c r="O78" i="152"/>
  <c r="M78" i="152"/>
  <c r="R77" i="152"/>
  <c r="Q77" i="152"/>
  <c r="P77" i="152"/>
  <c r="O77" i="152"/>
  <c r="M77" i="152"/>
  <c r="R76" i="152"/>
  <c r="Q76" i="152"/>
  <c r="P76" i="152"/>
  <c r="O76" i="152"/>
  <c r="M76" i="152"/>
  <c r="R75" i="152"/>
  <c r="Q75" i="152"/>
  <c r="P75" i="152"/>
  <c r="O75" i="152"/>
  <c r="M75" i="152"/>
  <c r="R74" i="152"/>
  <c r="Q74" i="152"/>
  <c r="P74" i="152"/>
  <c r="O74" i="152"/>
  <c r="M74" i="152"/>
  <c r="L74" i="152"/>
  <c r="K74" i="152"/>
  <c r="R73" i="152"/>
  <c r="Q73" i="152"/>
  <c r="P73" i="152"/>
  <c r="O73" i="152"/>
  <c r="M73" i="152"/>
  <c r="L73" i="152"/>
  <c r="K73" i="152"/>
  <c r="R72" i="152"/>
  <c r="Q72" i="152"/>
  <c r="P72" i="152"/>
  <c r="O72" i="152"/>
  <c r="M72" i="152"/>
  <c r="L72" i="152"/>
  <c r="K72" i="152"/>
  <c r="R71" i="152"/>
  <c r="Q71" i="152"/>
  <c r="P71" i="152"/>
  <c r="O71" i="152"/>
  <c r="M71" i="152"/>
  <c r="L71" i="152"/>
  <c r="K71" i="152"/>
  <c r="R70" i="152"/>
  <c r="Q70" i="152"/>
  <c r="P70" i="152"/>
  <c r="O70" i="152"/>
  <c r="M70" i="152"/>
  <c r="L70" i="152"/>
  <c r="K70" i="152"/>
  <c r="R69" i="152"/>
  <c r="Q69" i="152"/>
  <c r="P69" i="152"/>
  <c r="O69" i="152"/>
  <c r="M69" i="152"/>
  <c r="L69" i="152"/>
  <c r="K69" i="152"/>
  <c r="R68" i="152"/>
  <c r="Q68" i="152"/>
  <c r="P68" i="152"/>
  <c r="O68" i="152"/>
  <c r="M68" i="152"/>
  <c r="L68" i="152"/>
  <c r="K68" i="152"/>
  <c r="R67" i="152"/>
  <c r="Q67" i="152"/>
  <c r="P67" i="152"/>
  <c r="O67" i="152"/>
  <c r="M67" i="152"/>
  <c r="L67" i="152"/>
  <c r="K67" i="152"/>
  <c r="R66" i="152"/>
  <c r="Q66" i="152"/>
  <c r="P66" i="152"/>
  <c r="O66" i="152"/>
  <c r="M66" i="152"/>
  <c r="L66" i="152"/>
  <c r="K66" i="152"/>
  <c r="R65" i="152"/>
  <c r="Q65" i="152"/>
  <c r="P65" i="152"/>
  <c r="O65" i="152"/>
  <c r="M65" i="152"/>
  <c r="L65" i="152"/>
  <c r="K65" i="152"/>
  <c r="R64" i="152"/>
  <c r="Q64" i="152"/>
  <c r="P64" i="152"/>
  <c r="O64" i="152"/>
  <c r="M64" i="152"/>
  <c r="L64" i="152"/>
  <c r="K64" i="152"/>
  <c r="R63" i="152"/>
  <c r="Q63" i="152"/>
  <c r="P63" i="152"/>
  <c r="O63" i="152"/>
  <c r="M63" i="152"/>
  <c r="L63" i="152"/>
  <c r="K63" i="152"/>
  <c r="R62" i="152"/>
  <c r="Q62" i="152"/>
  <c r="P62" i="152"/>
  <c r="O62" i="152"/>
  <c r="M62" i="152"/>
  <c r="L62" i="152"/>
  <c r="K62" i="152"/>
  <c r="R61" i="152"/>
  <c r="Q61" i="152"/>
  <c r="P61" i="152"/>
  <c r="O61" i="152"/>
  <c r="M61" i="152"/>
  <c r="L61" i="152"/>
  <c r="K61" i="152"/>
  <c r="R60" i="152"/>
  <c r="Q60" i="152"/>
  <c r="P60" i="152"/>
  <c r="O60" i="152"/>
  <c r="M60" i="152"/>
  <c r="L60" i="152"/>
  <c r="K60" i="152"/>
  <c r="R59" i="152"/>
  <c r="Q59" i="152"/>
  <c r="P59" i="152"/>
  <c r="O59" i="152"/>
  <c r="M59" i="152"/>
  <c r="L59" i="152"/>
  <c r="K59" i="152"/>
  <c r="R58" i="152"/>
  <c r="Q58" i="152"/>
  <c r="P58" i="152"/>
  <c r="O58" i="152"/>
  <c r="M58" i="152"/>
  <c r="L58" i="152"/>
  <c r="K58" i="152"/>
  <c r="R57" i="152"/>
  <c r="Q57" i="152"/>
  <c r="P57" i="152"/>
  <c r="O57" i="152"/>
  <c r="M57" i="152"/>
  <c r="L57" i="152"/>
  <c r="K57" i="152"/>
  <c r="R56" i="152"/>
  <c r="Q56" i="152"/>
  <c r="P56" i="152"/>
  <c r="O56" i="152"/>
  <c r="M56" i="152"/>
  <c r="L56" i="152"/>
  <c r="K56" i="152"/>
  <c r="R55" i="152"/>
  <c r="Q55" i="152"/>
  <c r="P55" i="152"/>
  <c r="O55" i="152"/>
  <c r="M55" i="152"/>
  <c r="L55" i="152"/>
  <c r="K55" i="152"/>
  <c r="R54" i="152"/>
  <c r="Q54" i="152"/>
  <c r="P54" i="152"/>
  <c r="O54" i="152"/>
  <c r="M54" i="152"/>
  <c r="L54" i="152"/>
  <c r="K54" i="152"/>
  <c r="R53" i="152"/>
  <c r="Q53" i="152"/>
  <c r="P53" i="152"/>
  <c r="O53" i="152"/>
  <c r="M53" i="152"/>
  <c r="L53" i="152"/>
  <c r="K53" i="152"/>
  <c r="R52" i="152"/>
  <c r="Q52" i="152"/>
  <c r="P52" i="152"/>
  <c r="O52" i="152"/>
  <c r="M52" i="152"/>
  <c r="L52" i="152"/>
  <c r="K52" i="152"/>
  <c r="R51" i="152"/>
  <c r="Q51" i="152"/>
  <c r="P51" i="152"/>
  <c r="O51" i="152"/>
  <c r="M51" i="152"/>
  <c r="L51" i="152"/>
  <c r="K51" i="152"/>
  <c r="R50" i="152"/>
  <c r="Q50" i="152"/>
  <c r="P50" i="152"/>
  <c r="O50" i="152"/>
  <c r="M50" i="152"/>
  <c r="L50" i="152"/>
  <c r="K50" i="152"/>
  <c r="R49" i="152"/>
  <c r="Q49" i="152"/>
  <c r="P49" i="152"/>
  <c r="O49" i="152"/>
  <c r="M49" i="152"/>
  <c r="L49" i="152"/>
  <c r="K49" i="152"/>
  <c r="R48" i="152"/>
  <c r="Q48" i="152"/>
  <c r="P48" i="152"/>
  <c r="O48" i="152"/>
  <c r="M48" i="152"/>
  <c r="L48" i="152"/>
  <c r="K48" i="152"/>
  <c r="R47" i="152"/>
  <c r="Q47" i="152"/>
  <c r="P47" i="152"/>
  <c r="O47" i="152"/>
  <c r="M47" i="152"/>
  <c r="L47" i="152"/>
  <c r="K47" i="152"/>
  <c r="R46" i="152"/>
  <c r="Q46" i="152"/>
  <c r="P46" i="152"/>
  <c r="O46" i="152"/>
  <c r="M46" i="152"/>
  <c r="L46" i="152"/>
  <c r="K46" i="152"/>
  <c r="R45" i="152"/>
  <c r="Q45" i="152"/>
  <c r="P45" i="152"/>
  <c r="O45" i="152"/>
  <c r="M45" i="152"/>
  <c r="L45" i="152"/>
  <c r="K45" i="152"/>
  <c r="R44" i="152"/>
  <c r="Q44" i="152"/>
  <c r="P44" i="152"/>
  <c r="O44" i="152"/>
  <c r="M44" i="152"/>
  <c r="L44" i="152"/>
  <c r="K44" i="152"/>
  <c r="R43" i="152"/>
  <c r="Q43" i="152"/>
  <c r="P43" i="152"/>
  <c r="O43" i="152"/>
  <c r="M43" i="152"/>
  <c r="L43" i="152"/>
  <c r="K43" i="152"/>
  <c r="R42" i="152"/>
  <c r="Q42" i="152"/>
  <c r="P42" i="152"/>
  <c r="O42" i="152"/>
  <c r="M42" i="152"/>
  <c r="L42" i="152"/>
  <c r="K42" i="152"/>
  <c r="R41" i="152"/>
  <c r="Q41" i="152"/>
  <c r="P41" i="152"/>
  <c r="O41" i="152"/>
  <c r="M41" i="152"/>
  <c r="L41" i="152"/>
  <c r="K41" i="152"/>
  <c r="R40" i="152"/>
  <c r="Q40" i="152"/>
  <c r="P40" i="152"/>
  <c r="O40" i="152"/>
  <c r="M40" i="152"/>
  <c r="L40" i="152"/>
  <c r="K40" i="152"/>
  <c r="R39" i="152"/>
  <c r="Q39" i="152"/>
  <c r="P39" i="152"/>
  <c r="O39" i="152"/>
  <c r="M39" i="152"/>
  <c r="L39" i="152"/>
  <c r="K39" i="152"/>
  <c r="R38" i="152"/>
  <c r="Q38" i="152"/>
  <c r="P38" i="152"/>
  <c r="O38" i="152"/>
  <c r="M38" i="152"/>
  <c r="L38" i="152"/>
  <c r="K38" i="152"/>
  <c r="R37" i="152"/>
  <c r="Q37" i="152"/>
  <c r="P37" i="152"/>
  <c r="O37" i="152"/>
  <c r="M37" i="152"/>
  <c r="L37" i="152"/>
  <c r="K37" i="152"/>
  <c r="R36" i="152"/>
  <c r="Q36" i="152"/>
  <c r="P36" i="152"/>
  <c r="O36" i="152"/>
  <c r="M36" i="152"/>
  <c r="L36" i="152"/>
  <c r="K36" i="152"/>
  <c r="R35" i="152"/>
  <c r="Q35" i="152"/>
  <c r="P35" i="152"/>
  <c r="O35" i="152"/>
  <c r="M35" i="152"/>
  <c r="L35" i="152"/>
  <c r="K35" i="152"/>
  <c r="R34" i="152"/>
  <c r="Q34" i="152"/>
  <c r="P34" i="152"/>
  <c r="O34" i="152"/>
  <c r="M34" i="152"/>
  <c r="L34" i="152"/>
  <c r="K34" i="152"/>
  <c r="R33" i="152"/>
  <c r="Q33" i="152"/>
  <c r="P33" i="152"/>
  <c r="O33" i="152"/>
  <c r="M33" i="152"/>
  <c r="L33" i="152"/>
  <c r="K33" i="152"/>
  <c r="R32" i="152"/>
  <c r="Q32" i="152"/>
  <c r="P32" i="152"/>
  <c r="O32" i="152"/>
  <c r="M32" i="152"/>
  <c r="L32" i="152"/>
  <c r="K32" i="152"/>
  <c r="R31" i="152"/>
  <c r="Q31" i="152"/>
  <c r="P31" i="152"/>
  <c r="O31" i="152"/>
  <c r="M31" i="152"/>
  <c r="L31" i="152"/>
  <c r="K31" i="152"/>
  <c r="R30" i="152"/>
  <c r="Q30" i="152"/>
  <c r="P30" i="152"/>
  <c r="O30" i="152"/>
  <c r="M30" i="152"/>
  <c r="L30" i="152"/>
  <c r="K30" i="152"/>
  <c r="R29" i="152"/>
  <c r="Q29" i="152"/>
  <c r="P29" i="152"/>
  <c r="O29" i="152"/>
  <c r="M29" i="152"/>
  <c r="L29" i="152"/>
  <c r="K29" i="152"/>
  <c r="R28" i="152"/>
  <c r="Q28" i="152"/>
  <c r="P28" i="152"/>
  <c r="O28" i="152"/>
  <c r="M28" i="152"/>
  <c r="L28" i="152"/>
  <c r="K28" i="152"/>
  <c r="R27" i="152"/>
  <c r="Q27" i="152"/>
  <c r="P27" i="152"/>
  <c r="O27" i="152"/>
  <c r="M27" i="152"/>
  <c r="L27" i="152"/>
  <c r="K27" i="152"/>
  <c r="R26" i="152"/>
  <c r="Q26" i="152"/>
  <c r="P26" i="152"/>
  <c r="O26" i="152"/>
  <c r="M26" i="152"/>
  <c r="L26" i="152"/>
  <c r="K26" i="152"/>
  <c r="R25" i="152"/>
  <c r="Q25" i="152"/>
  <c r="P25" i="152"/>
  <c r="O25" i="152"/>
  <c r="M25" i="152"/>
  <c r="L25" i="152"/>
  <c r="K25" i="152"/>
  <c r="R24" i="152"/>
  <c r="Q24" i="152"/>
  <c r="P24" i="152"/>
  <c r="O24" i="152"/>
  <c r="M24" i="152"/>
  <c r="L24" i="152"/>
  <c r="K24" i="152"/>
  <c r="R23" i="152"/>
  <c r="Q23" i="152"/>
  <c r="P23" i="152"/>
  <c r="O23" i="152"/>
  <c r="M23" i="152"/>
  <c r="L23" i="152"/>
  <c r="K23" i="152"/>
  <c r="R22" i="152"/>
  <c r="Q22" i="152"/>
  <c r="P22" i="152"/>
  <c r="O22" i="152"/>
  <c r="M22" i="152"/>
  <c r="L22" i="152"/>
  <c r="K22" i="152"/>
  <c r="R21" i="152"/>
  <c r="Q21" i="152"/>
  <c r="P21" i="152"/>
  <c r="O21" i="152"/>
  <c r="M21" i="152"/>
  <c r="L21" i="152"/>
  <c r="K21" i="152"/>
  <c r="R20" i="152"/>
  <c r="Q20" i="152"/>
  <c r="P20" i="152"/>
  <c r="O20" i="152"/>
  <c r="M20" i="152"/>
  <c r="L20" i="152"/>
  <c r="K20" i="152"/>
  <c r="R19" i="152"/>
  <c r="Q19" i="152"/>
  <c r="P19" i="152"/>
  <c r="O19" i="152"/>
  <c r="M19" i="152"/>
  <c r="L19" i="152"/>
  <c r="K19" i="152"/>
  <c r="R18" i="152"/>
  <c r="Q18" i="152"/>
  <c r="P18" i="152"/>
  <c r="O18" i="152"/>
  <c r="M18" i="152"/>
  <c r="L18" i="152"/>
  <c r="K18" i="152"/>
  <c r="R17" i="152"/>
  <c r="Q17" i="152"/>
  <c r="P17" i="152"/>
  <c r="O17" i="152"/>
  <c r="M17" i="152"/>
  <c r="L17" i="152"/>
  <c r="K17" i="152"/>
  <c r="R16" i="152"/>
  <c r="Q16" i="152"/>
  <c r="P16" i="152"/>
  <c r="O16" i="152"/>
  <c r="M16" i="152"/>
  <c r="L16" i="152"/>
  <c r="K16" i="152"/>
  <c r="R15" i="152"/>
  <c r="Q15" i="152"/>
  <c r="P15" i="152"/>
  <c r="O15" i="152"/>
  <c r="M15" i="152"/>
  <c r="L15" i="152"/>
  <c r="K15" i="152"/>
  <c r="R14" i="152"/>
  <c r="Q14" i="152"/>
  <c r="P14" i="152"/>
  <c r="O14" i="152"/>
  <c r="M14" i="152"/>
  <c r="L14" i="152"/>
  <c r="K14" i="152"/>
  <c r="R13" i="152"/>
  <c r="Q13" i="152"/>
  <c r="P13" i="152"/>
  <c r="O13" i="152"/>
  <c r="M13" i="152"/>
  <c r="L13" i="152"/>
  <c r="K13" i="152"/>
  <c r="R12" i="152"/>
  <c r="Q12" i="152"/>
  <c r="P12" i="152"/>
  <c r="O12" i="152"/>
  <c r="M12" i="152"/>
  <c r="L12" i="152"/>
  <c r="K12" i="152"/>
  <c r="R11" i="152"/>
  <c r="Q11" i="152"/>
  <c r="P11" i="152"/>
  <c r="O11" i="152"/>
  <c r="M11" i="152"/>
  <c r="L11" i="152"/>
  <c r="K11" i="152"/>
  <c r="R10" i="152"/>
  <c r="Q10" i="152"/>
  <c r="P10" i="152"/>
  <c r="O10" i="152"/>
  <c r="M10" i="152"/>
  <c r="L10" i="152"/>
  <c r="K10" i="152"/>
  <c r="R9" i="152"/>
  <c r="Q9" i="152"/>
  <c r="P9" i="152"/>
  <c r="O9" i="152"/>
  <c r="M9" i="152"/>
  <c r="L9" i="152"/>
  <c r="K9" i="152"/>
  <c r="R8" i="152"/>
  <c r="Q8" i="152"/>
  <c r="P8" i="152"/>
  <c r="O8" i="152"/>
  <c r="M8" i="152"/>
  <c r="L8" i="152"/>
  <c r="K8" i="152"/>
  <c r="R7" i="152"/>
  <c r="Q7" i="152"/>
  <c r="P7" i="152"/>
  <c r="O7" i="152"/>
  <c r="M7" i="152"/>
  <c r="L7" i="152"/>
  <c r="K7" i="152"/>
  <c r="R6" i="152"/>
  <c r="Q6" i="152"/>
  <c r="P6" i="152"/>
  <c r="O6" i="152"/>
  <c r="M6" i="152"/>
  <c r="L6" i="152"/>
  <c r="K6" i="152"/>
  <c r="R5" i="152"/>
  <c r="Q5" i="152"/>
  <c r="P5" i="152"/>
  <c r="O5" i="152"/>
  <c r="M5" i="152"/>
  <c r="L5" i="152"/>
  <c r="K5" i="152"/>
  <c r="J6" i="152"/>
  <c r="J7" i="152"/>
  <c r="J8" i="152"/>
  <c r="J9" i="152"/>
  <c r="J10" i="152"/>
  <c r="J11" i="152"/>
  <c r="J12" i="152"/>
  <c r="J13" i="152"/>
  <c r="J14" i="152"/>
  <c r="J15" i="152"/>
  <c r="J16" i="152"/>
  <c r="J17" i="152"/>
  <c r="J18" i="152"/>
  <c r="J19" i="152"/>
  <c r="J20" i="152"/>
  <c r="J21" i="152"/>
  <c r="J22" i="152"/>
  <c r="J23" i="152"/>
  <c r="J24" i="152"/>
  <c r="J25" i="152"/>
  <c r="J26" i="152"/>
  <c r="J27" i="152"/>
  <c r="J28" i="152"/>
  <c r="J29" i="152"/>
  <c r="J30" i="152"/>
  <c r="J31" i="152"/>
  <c r="J32" i="152"/>
  <c r="J33" i="152"/>
  <c r="J34" i="152"/>
  <c r="J35" i="152"/>
  <c r="J36" i="152"/>
  <c r="J37" i="152"/>
  <c r="J38" i="152"/>
  <c r="J39" i="152"/>
  <c r="J40" i="152"/>
  <c r="J41" i="152"/>
  <c r="J42" i="152"/>
  <c r="J43" i="152"/>
  <c r="J44" i="152"/>
  <c r="J45" i="152"/>
  <c r="J46" i="152"/>
  <c r="J47" i="152"/>
  <c r="J48" i="152"/>
  <c r="J49" i="152"/>
  <c r="J50" i="152"/>
  <c r="J51" i="152"/>
  <c r="J52" i="152"/>
  <c r="J53" i="152"/>
  <c r="J54" i="152"/>
  <c r="J55" i="152"/>
  <c r="J56" i="152"/>
  <c r="J57" i="152"/>
  <c r="J58" i="152"/>
  <c r="J59" i="152"/>
  <c r="J60" i="152"/>
  <c r="J61" i="152"/>
  <c r="J62" i="152"/>
  <c r="J63" i="152"/>
  <c r="J64" i="152"/>
  <c r="J65" i="152"/>
  <c r="J66" i="152"/>
  <c r="J67" i="152"/>
  <c r="J68" i="152"/>
  <c r="J69" i="152"/>
  <c r="J70" i="152"/>
  <c r="J71" i="152"/>
  <c r="J72" i="152"/>
  <c r="J73" i="152"/>
  <c r="J74" i="152"/>
  <c r="J75" i="152"/>
  <c r="J76" i="152"/>
  <c r="J77" i="152"/>
  <c r="J78" i="152"/>
  <c r="J79" i="152"/>
  <c r="J80" i="152"/>
  <c r="J81" i="152"/>
  <c r="J82" i="152"/>
  <c r="J83" i="152"/>
  <c r="J84" i="152"/>
  <c r="J85" i="152"/>
  <c r="J86" i="152"/>
  <c r="J87" i="152"/>
  <c r="J88" i="152"/>
  <c r="J89" i="152"/>
  <c r="J90" i="152"/>
  <c r="J91" i="152"/>
  <c r="J92" i="152"/>
  <c r="J93" i="152"/>
  <c r="J94" i="152"/>
  <c r="J95" i="152"/>
  <c r="J96" i="152"/>
  <c r="J97" i="152"/>
  <c r="J98" i="152"/>
  <c r="J99" i="152"/>
  <c r="J100" i="152"/>
  <c r="J5" i="152"/>
  <c r="I6" i="152"/>
  <c r="I7" i="152"/>
  <c r="I8" i="152"/>
  <c r="I9" i="152"/>
  <c r="I10" i="152"/>
  <c r="I11" i="152"/>
  <c r="I12" i="152"/>
  <c r="I13" i="152"/>
  <c r="I14" i="152"/>
  <c r="I15" i="152"/>
  <c r="I16" i="152"/>
  <c r="I17" i="152"/>
  <c r="I18" i="152"/>
  <c r="I19" i="152"/>
  <c r="I20" i="152"/>
  <c r="I21" i="152"/>
  <c r="I22" i="152"/>
  <c r="I23" i="152"/>
  <c r="I24" i="152"/>
  <c r="I25" i="152"/>
  <c r="I26" i="152"/>
  <c r="I27" i="152"/>
  <c r="I28" i="152"/>
  <c r="I29" i="152"/>
  <c r="I30" i="152"/>
  <c r="I31" i="152"/>
  <c r="I32" i="152"/>
  <c r="I33" i="152"/>
  <c r="I34" i="152"/>
  <c r="I35" i="152"/>
  <c r="I36" i="152"/>
  <c r="I37" i="152"/>
  <c r="I38" i="152"/>
  <c r="I39" i="152"/>
  <c r="I40" i="152"/>
  <c r="I41" i="152"/>
  <c r="I42" i="152"/>
  <c r="I43" i="152"/>
  <c r="I44" i="152"/>
  <c r="I45" i="152"/>
  <c r="I46" i="152"/>
  <c r="I47" i="152"/>
  <c r="I48" i="152"/>
  <c r="I49" i="152"/>
  <c r="I50" i="152"/>
  <c r="I51" i="152"/>
  <c r="I52" i="152"/>
  <c r="I53" i="152"/>
  <c r="I54" i="152"/>
  <c r="I55" i="152"/>
  <c r="I56" i="152"/>
  <c r="I57" i="152"/>
  <c r="I58" i="152"/>
  <c r="I59" i="152"/>
  <c r="I60" i="152"/>
  <c r="I61" i="152"/>
  <c r="I62" i="152"/>
  <c r="I63" i="152"/>
  <c r="I64" i="152"/>
  <c r="I65" i="152"/>
  <c r="I66" i="152"/>
  <c r="I67" i="152"/>
  <c r="I68" i="152"/>
  <c r="I69" i="152"/>
  <c r="I70" i="152"/>
  <c r="I71" i="152"/>
  <c r="I72" i="152"/>
  <c r="I73" i="152"/>
  <c r="I74" i="152"/>
  <c r="I75" i="152"/>
  <c r="I76" i="152"/>
  <c r="I77" i="152"/>
  <c r="I78" i="152"/>
  <c r="I79" i="152"/>
  <c r="I80" i="152"/>
  <c r="I81" i="152"/>
  <c r="I82" i="152"/>
  <c r="I83" i="152"/>
  <c r="I84" i="152"/>
  <c r="I85" i="152"/>
  <c r="I86" i="152"/>
  <c r="I87" i="152"/>
  <c r="I88" i="152"/>
  <c r="I89" i="152"/>
  <c r="I90" i="152"/>
  <c r="I91" i="152"/>
  <c r="I92" i="152"/>
  <c r="I93" i="152"/>
  <c r="I94" i="152"/>
  <c r="I95" i="152"/>
  <c r="I96" i="152"/>
  <c r="I97" i="152"/>
  <c r="I98" i="152"/>
  <c r="I99" i="152"/>
  <c r="I100" i="152"/>
  <c r="I5" i="152"/>
  <c r="H100" i="152"/>
  <c r="H99" i="152"/>
  <c r="H98" i="152"/>
  <c r="H97" i="152"/>
  <c r="H96" i="152"/>
  <c r="H95" i="152"/>
  <c r="H94" i="152"/>
  <c r="H93" i="152"/>
  <c r="H92" i="152"/>
  <c r="H91" i="152"/>
  <c r="H89" i="152"/>
  <c r="H88" i="152"/>
  <c r="H87" i="152"/>
  <c r="H86" i="152"/>
  <c r="H85" i="152"/>
  <c r="H83" i="152"/>
  <c r="H82" i="152"/>
  <c r="H81" i="152"/>
  <c r="H80" i="152"/>
  <c r="H75" i="152"/>
  <c r="H74" i="152"/>
  <c r="H73" i="152"/>
  <c r="H72" i="152"/>
  <c r="H71" i="152"/>
  <c r="H70" i="152"/>
  <c r="H69" i="152"/>
  <c r="H68" i="152"/>
  <c r="H67" i="152"/>
  <c r="H66" i="152"/>
  <c r="H65" i="152"/>
  <c r="H64" i="152"/>
  <c r="H63" i="152"/>
  <c r="H62" i="152"/>
  <c r="H61" i="152"/>
  <c r="H60" i="152"/>
  <c r="H59" i="152"/>
  <c r="H58" i="152"/>
  <c r="H57" i="152"/>
  <c r="H56" i="152"/>
  <c r="H55" i="152"/>
  <c r="H54" i="152"/>
  <c r="H53" i="152"/>
  <c r="H52" i="152"/>
  <c r="H51" i="152"/>
  <c r="H50" i="152"/>
  <c r="H49" i="152"/>
  <c r="H48" i="152"/>
  <c r="H47" i="152"/>
  <c r="H46" i="152"/>
  <c r="H45" i="152"/>
  <c r="H44" i="152"/>
  <c r="H43" i="152"/>
  <c r="H42" i="152"/>
  <c r="H41" i="152"/>
  <c r="H40" i="152"/>
  <c r="H39" i="152"/>
  <c r="H38" i="152"/>
  <c r="H37" i="152"/>
  <c r="H36" i="152"/>
  <c r="H35" i="152"/>
  <c r="H34" i="152"/>
  <c r="H33" i="152"/>
  <c r="H32" i="152"/>
  <c r="H31" i="152"/>
  <c r="H30" i="152"/>
  <c r="H29" i="152"/>
  <c r="H28" i="152"/>
  <c r="H27" i="152"/>
  <c r="H26" i="152"/>
  <c r="H25" i="152"/>
  <c r="H24" i="152"/>
  <c r="H23" i="152"/>
  <c r="H22" i="152"/>
  <c r="H21" i="152"/>
  <c r="H20" i="152"/>
  <c r="H19" i="152"/>
  <c r="H18" i="152"/>
  <c r="H17" i="152"/>
  <c r="H16" i="152"/>
  <c r="H15" i="152"/>
  <c r="H14" i="152"/>
  <c r="H13" i="152"/>
  <c r="H12" i="152"/>
  <c r="H11" i="152"/>
  <c r="H10" i="152"/>
  <c r="H9" i="152"/>
  <c r="H8" i="152"/>
  <c r="H7" i="152"/>
  <c r="H6" i="152"/>
  <c r="H5" i="152"/>
  <c r="G6" i="152"/>
  <c r="G7" i="152"/>
  <c r="G8" i="152"/>
  <c r="G9" i="152"/>
  <c r="G10" i="152"/>
  <c r="G11" i="152"/>
  <c r="G12" i="152"/>
  <c r="G13" i="152"/>
  <c r="G14" i="152"/>
  <c r="G15" i="152"/>
  <c r="G16" i="152"/>
  <c r="G17" i="152"/>
  <c r="G18" i="152"/>
  <c r="G19" i="152"/>
  <c r="G20" i="152"/>
  <c r="G21" i="152"/>
  <c r="G22" i="152"/>
  <c r="G23" i="152"/>
  <c r="G24" i="152"/>
  <c r="G25" i="152"/>
  <c r="G26" i="152"/>
  <c r="G27" i="152"/>
  <c r="G28" i="152"/>
  <c r="G29" i="152"/>
  <c r="G30" i="152"/>
  <c r="G31" i="152"/>
  <c r="G32" i="152"/>
  <c r="G33" i="152"/>
  <c r="G34" i="152"/>
  <c r="G35" i="152"/>
  <c r="G36" i="152"/>
  <c r="G37" i="152"/>
  <c r="G38" i="152"/>
  <c r="G39" i="152"/>
  <c r="G40" i="152"/>
  <c r="G41" i="152"/>
  <c r="G42" i="152"/>
  <c r="G43" i="152"/>
  <c r="G44" i="152"/>
  <c r="G45" i="152"/>
  <c r="G46" i="152"/>
  <c r="G47" i="152"/>
  <c r="G48" i="152"/>
  <c r="G49" i="152"/>
  <c r="G50" i="152"/>
  <c r="G51" i="152"/>
  <c r="G52" i="152"/>
  <c r="G53" i="152"/>
  <c r="G54" i="152"/>
  <c r="G55" i="152"/>
  <c r="G56" i="152"/>
  <c r="G57" i="152"/>
  <c r="G58" i="152"/>
  <c r="G59" i="152"/>
  <c r="G60" i="152"/>
  <c r="G61" i="152"/>
  <c r="G62" i="152"/>
  <c r="G63" i="152"/>
  <c r="G64" i="152"/>
  <c r="G65" i="152"/>
  <c r="G66" i="152"/>
  <c r="G67" i="152"/>
  <c r="G68" i="152"/>
  <c r="G69" i="152"/>
  <c r="G70" i="152"/>
  <c r="G71" i="152"/>
  <c r="G72" i="152"/>
  <c r="G73" i="152"/>
  <c r="G74" i="152"/>
  <c r="G75" i="152"/>
  <c r="G76" i="152"/>
  <c r="G77" i="152"/>
  <c r="G78" i="152"/>
  <c r="G79" i="152"/>
  <c r="G80" i="152"/>
  <c r="G81" i="152"/>
  <c r="G82" i="152"/>
  <c r="G83" i="152"/>
  <c r="G84" i="152"/>
  <c r="G85" i="152"/>
  <c r="G86" i="152"/>
  <c r="G87" i="152"/>
  <c r="G88" i="152"/>
  <c r="G89" i="152"/>
  <c r="G90" i="152"/>
  <c r="G91" i="152"/>
  <c r="G92" i="152"/>
  <c r="G93" i="152"/>
  <c r="G94" i="152"/>
  <c r="G95" i="152"/>
  <c r="G96" i="152"/>
  <c r="G97" i="152"/>
  <c r="G98" i="152"/>
  <c r="G99" i="152"/>
  <c r="G100" i="152"/>
  <c r="G5" i="152"/>
  <c r="B6" i="152"/>
  <c r="B7" i="152"/>
  <c r="B8" i="152"/>
  <c r="B9" i="152"/>
  <c r="B10" i="152"/>
  <c r="B11" i="152"/>
  <c r="B12" i="152"/>
  <c r="B13" i="152"/>
  <c r="B14" i="152"/>
  <c r="B15" i="152"/>
  <c r="B16" i="152"/>
  <c r="B17" i="152"/>
  <c r="B18" i="152"/>
  <c r="B19" i="152"/>
  <c r="B20" i="152"/>
  <c r="B21" i="152"/>
  <c r="B22" i="152"/>
  <c r="B23" i="152"/>
  <c r="B24" i="152"/>
  <c r="B25" i="152"/>
  <c r="B26" i="152"/>
  <c r="B27" i="152"/>
  <c r="B28" i="152"/>
  <c r="B29" i="152"/>
  <c r="B30" i="152"/>
  <c r="B31" i="152"/>
  <c r="B32" i="152"/>
  <c r="B33" i="152"/>
  <c r="B34" i="152"/>
  <c r="B35" i="152"/>
  <c r="B36" i="152"/>
  <c r="B37" i="152"/>
  <c r="B38" i="152"/>
  <c r="B39" i="152"/>
  <c r="B40" i="152"/>
  <c r="B41" i="152"/>
  <c r="B42" i="152"/>
  <c r="B43" i="152"/>
  <c r="B44" i="152"/>
  <c r="B45" i="152"/>
  <c r="B46" i="152"/>
  <c r="B47" i="152"/>
  <c r="B48" i="152"/>
  <c r="B49" i="152"/>
  <c r="B50" i="152"/>
  <c r="B51" i="152"/>
  <c r="B52" i="152"/>
  <c r="B53" i="152"/>
  <c r="B54" i="152"/>
  <c r="B55" i="152"/>
  <c r="B56" i="152"/>
  <c r="B57" i="152"/>
  <c r="B58" i="152"/>
  <c r="B59" i="152"/>
  <c r="B60" i="152"/>
  <c r="B61" i="152"/>
  <c r="B62" i="152"/>
  <c r="B63" i="152"/>
  <c r="B64" i="152"/>
  <c r="B65" i="152"/>
  <c r="B66" i="152"/>
  <c r="B67" i="152"/>
  <c r="B68" i="152"/>
  <c r="B69" i="152"/>
  <c r="B70" i="152"/>
  <c r="B71" i="152"/>
  <c r="B72" i="152"/>
  <c r="B73" i="152"/>
  <c r="B74" i="152"/>
  <c r="B75" i="152"/>
  <c r="B76" i="152"/>
  <c r="B77" i="152"/>
  <c r="B78" i="152"/>
  <c r="B79" i="152"/>
  <c r="B80" i="152"/>
  <c r="B81" i="152"/>
  <c r="B82" i="152"/>
  <c r="B83" i="152"/>
  <c r="B84" i="152"/>
  <c r="B85" i="152"/>
  <c r="B86" i="152"/>
  <c r="B87" i="152"/>
  <c r="B88" i="152"/>
  <c r="B89" i="152"/>
  <c r="B90" i="152"/>
  <c r="B91" i="152"/>
  <c r="B92" i="152"/>
  <c r="B93" i="152"/>
  <c r="B94" i="152"/>
  <c r="B95" i="152"/>
  <c r="B96" i="152"/>
  <c r="B97" i="152"/>
  <c r="B98" i="152"/>
  <c r="B99" i="152"/>
  <c r="B100" i="152"/>
  <c r="B5" i="152"/>
  <c r="F10" i="152"/>
  <c r="F11" i="152"/>
  <c r="F12" i="152"/>
  <c r="F13" i="152"/>
  <c r="F14" i="152"/>
  <c r="F15" i="152"/>
  <c r="F16" i="152"/>
  <c r="F17" i="152"/>
  <c r="F18" i="152"/>
  <c r="F19" i="152"/>
  <c r="F20" i="152"/>
  <c r="F21" i="152"/>
  <c r="F22" i="152"/>
  <c r="F23" i="152"/>
  <c r="F24" i="152"/>
  <c r="F25" i="152"/>
  <c r="F26" i="152"/>
  <c r="F27" i="152"/>
  <c r="F28" i="152"/>
  <c r="F29" i="152"/>
  <c r="F30" i="152"/>
  <c r="F31" i="152"/>
  <c r="F32" i="152"/>
  <c r="F33" i="152"/>
  <c r="F34" i="152"/>
  <c r="F35" i="152"/>
  <c r="F36" i="152"/>
  <c r="F37" i="152"/>
  <c r="F38" i="152"/>
  <c r="F39" i="152"/>
  <c r="F40" i="152"/>
  <c r="F41" i="152"/>
  <c r="F42" i="152"/>
  <c r="F43" i="152"/>
  <c r="F44" i="152"/>
  <c r="F45" i="152"/>
  <c r="F46" i="152"/>
  <c r="F47" i="152"/>
  <c r="F48" i="152"/>
  <c r="F49" i="152"/>
  <c r="F50" i="152"/>
  <c r="F51" i="152"/>
  <c r="F52" i="152"/>
  <c r="F53" i="152"/>
  <c r="F54" i="152"/>
  <c r="F55" i="152"/>
  <c r="F56" i="152"/>
  <c r="F57" i="152"/>
  <c r="F58" i="152"/>
  <c r="F59" i="152"/>
  <c r="F60" i="152"/>
  <c r="F61" i="152"/>
  <c r="F62" i="152"/>
  <c r="F63" i="152"/>
  <c r="F64" i="152"/>
  <c r="F65" i="152"/>
  <c r="F66" i="152"/>
  <c r="F67" i="152"/>
  <c r="F68" i="152"/>
  <c r="F69" i="152"/>
  <c r="F70" i="152"/>
  <c r="F71" i="152"/>
  <c r="F72" i="152"/>
  <c r="F73" i="152"/>
  <c r="F74" i="152"/>
  <c r="F75" i="152"/>
  <c r="F76" i="152"/>
  <c r="F77" i="152"/>
  <c r="F78" i="152"/>
  <c r="F79" i="152"/>
  <c r="F80" i="152"/>
  <c r="F81" i="152"/>
  <c r="F82" i="152"/>
  <c r="F83" i="152"/>
  <c r="F84" i="152"/>
  <c r="F85" i="152"/>
  <c r="F86" i="152"/>
  <c r="F87" i="152"/>
  <c r="F88" i="152"/>
  <c r="F89" i="152"/>
  <c r="F90" i="152"/>
  <c r="F91" i="152"/>
  <c r="F92" i="152"/>
  <c r="F93" i="152"/>
  <c r="F94" i="152"/>
  <c r="F95" i="152"/>
  <c r="F96" i="152"/>
  <c r="F97" i="152"/>
  <c r="F98" i="152"/>
  <c r="F99" i="152"/>
  <c r="F100" i="152"/>
  <c r="F6" i="152"/>
  <c r="F7" i="152"/>
  <c r="F8" i="152"/>
  <c r="F9" i="152"/>
  <c r="E9" i="152"/>
  <c r="E10" i="152"/>
  <c r="E11" i="152"/>
  <c r="E12" i="152"/>
  <c r="E13" i="152"/>
  <c r="E14" i="152"/>
  <c r="E15" i="152"/>
  <c r="E16" i="152"/>
  <c r="E17" i="152"/>
  <c r="E18" i="152"/>
  <c r="E19" i="152"/>
  <c r="E20" i="152"/>
  <c r="E21" i="152"/>
  <c r="E22" i="152"/>
  <c r="E23" i="152"/>
  <c r="E24" i="152"/>
  <c r="E25" i="152"/>
  <c r="E26" i="152"/>
  <c r="E27" i="152"/>
  <c r="E28" i="152"/>
  <c r="E29" i="152"/>
  <c r="E30" i="152"/>
  <c r="E31" i="152"/>
  <c r="E32" i="152"/>
  <c r="E33" i="152"/>
  <c r="E34" i="152"/>
  <c r="E35" i="152"/>
  <c r="E36" i="152"/>
  <c r="E37" i="152"/>
  <c r="E38" i="152"/>
  <c r="E39" i="152"/>
  <c r="E40" i="152"/>
  <c r="E41" i="152"/>
  <c r="E42" i="152"/>
  <c r="E43" i="152"/>
  <c r="E44" i="152"/>
  <c r="E45" i="152"/>
  <c r="E46" i="152"/>
  <c r="E47" i="152"/>
  <c r="E48" i="152"/>
  <c r="E49" i="152"/>
  <c r="E50" i="152"/>
  <c r="E51" i="152"/>
  <c r="E52" i="152"/>
  <c r="E53" i="152"/>
  <c r="E54" i="152"/>
  <c r="E55" i="152"/>
  <c r="E56" i="152"/>
  <c r="E57" i="152"/>
  <c r="E58" i="152"/>
  <c r="E59" i="152"/>
  <c r="E60" i="152"/>
  <c r="E61" i="152"/>
  <c r="E62" i="152"/>
  <c r="E63" i="152"/>
  <c r="E64" i="152"/>
  <c r="E65" i="152"/>
  <c r="E66" i="152"/>
  <c r="E67" i="152"/>
  <c r="E68" i="152"/>
  <c r="E69" i="152"/>
  <c r="E70" i="152"/>
  <c r="E71" i="152"/>
  <c r="E72" i="152"/>
  <c r="E73" i="152"/>
  <c r="E74" i="152"/>
  <c r="E75" i="152"/>
  <c r="E76" i="152"/>
  <c r="E77" i="152"/>
  <c r="E78" i="152"/>
  <c r="E79" i="152"/>
  <c r="E80" i="152"/>
  <c r="E81" i="152"/>
  <c r="E82" i="152"/>
  <c r="E83" i="152"/>
  <c r="E84" i="152"/>
  <c r="E85" i="152"/>
  <c r="E86" i="152"/>
  <c r="E87" i="152"/>
  <c r="E88" i="152"/>
  <c r="E89" i="152"/>
  <c r="E90" i="152"/>
  <c r="E91" i="152"/>
  <c r="E92" i="152"/>
  <c r="E93" i="152"/>
  <c r="E94" i="152"/>
  <c r="E95" i="152"/>
  <c r="E96" i="152"/>
  <c r="E97" i="152"/>
  <c r="E98" i="152"/>
  <c r="E99" i="152"/>
  <c r="E100" i="152"/>
  <c r="E6" i="152"/>
  <c r="E7" i="152"/>
  <c r="E8" i="152"/>
  <c r="E5" i="152"/>
  <c r="D4" i="156"/>
  <c r="C209" i="149"/>
  <c r="N30" i="149"/>
  <c r="N31" i="149"/>
  <c r="N32" i="149"/>
  <c r="N33" i="149"/>
  <c r="N34" i="149"/>
  <c r="N35" i="149"/>
  <c r="N36" i="149"/>
  <c r="N37" i="149"/>
  <c r="N38" i="149"/>
  <c r="N39" i="149"/>
  <c r="N40" i="149"/>
  <c r="N41" i="149"/>
  <c r="N42" i="149"/>
  <c r="N43" i="149"/>
  <c r="N44" i="149"/>
  <c r="N45" i="149"/>
  <c r="N46" i="149"/>
  <c r="N47" i="149"/>
  <c r="N48" i="149"/>
  <c r="N49" i="149"/>
  <c r="N50" i="149"/>
  <c r="N51" i="149"/>
  <c r="N52" i="149"/>
  <c r="N53" i="149"/>
  <c r="N54" i="149"/>
  <c r="N55" i="149"/>
  <c r="N56" i="149"/>
  <c r="N57" i="149"/>
  <c r="N58" i="149"/>
  <c r="N59" i="149"/>
  <c r="N60" i="149"/>
  <c r="N61" i="149"/>
  <c r="N62" i="149"/>
  <c r="N63" i="149"/>
  <c r="N64" i="149"/>
  <c r="N65" i="149"/>
  <c r="N66" i="149"/>
  <c r="N67" i="149"/>
  <c r="N68" i="149"/>
  <c r="N69" i="149"/>
  <c r="N70" i="149"/>
  <c r="N71" i="149"/>
  <c r="N72" i="149"/>
  <c r="N73" i="149"/>
  <c r="N74" i="149"/>
  <c r="N75" i="149"/>
  <c r="N76" i="149"/>
  <c r="N77" i="149"/>
  <c r="N78" i="149"/>
  <c r="N79" i="149"/>
  <c r="N80" i="149"/>
  <c r="N81" i="149"/>
  <c r="N82" i="149"/>
  <c r="N83" i="149"/>
  <c r="N84" i="149"/>
  <c r="N85" i="149"/>
  <c r="N86" i="149"/>
  <c r="N87" i="149"/>
  <c r="N88" i="149"/>
  <c r="N89" i="149"/>
  <c r="N90" i="149"/>
  <c r="N91" i="149"/>
  <c r="N92" i="149"/>
  <c r="N93" i="149"/>
  <c r="N94" i="149"/>
  <c r="N95" i="149"/>
  <c r="N96" i="149"/>
  <c r="N97" i="149"/>
  <c r="N98" i="149"/>
  <c r="N99" i="149"/>
  <c r="N100" i="149"/>
  <c r="N101" i="149"/>
  <c r="N102" i="149"/>
  <c r="N103" i="149"/>
  <c r="N104" i="149"/>
  <c r="N105" i="149"/>
  <c r="N106" i="149"/>
  <c r="V208" i="154"/>
  <c r="E208" i="154"/>
  <c r="H101" i="154"/>
  <c r="Q101" i="154"/>
  <c r="H102" i="154"/>
  <c r="Q102" i="154"/>
  <c r="H103" i="154"/>
  <c r="Q103" i="154"/>
  <c r="H104" i="154"/>
  <c r="Q104" i="154"/>
  <c r="H105" i="154"/>
  <c r="Q105" i="154"/>
  <c r="H87" i="154"/>
  <c r="Q87" i="154"/>
  <c r="H88" i="154"/>
  <c r="Q88" i="154"/>
  <c r="H89" i="154"/>
  <c r="Q89" i="154"/>
  <c r="H90" i="154"/>
  <c r="Q90" i="154"/>
  <c r="H91" i="154"/>
  <c r="Q91" i="154"/>
  <c r="H92" i="154"/>
  <c r="Q92" i="154"/>
  <c r="H93" i="154"/>
  <c r="Q93" i="154"/>
  <c r="H94" i="154"/>
  <c r="Q94" i="154"/>
  <c r="H95" i="154"/>
  <c r="Q95" i="154"/>
  <c r="H96" i="154"/>
  <c r="Q96" i="154"/>
  <c r="H97" i="154"/>
  <c r="Q97" i="154"/>
  <c r="H98" i="154"/>
  <c r="Q98" i="154"/>
  <c r="H99" i="154"/>
  <c r="Q99" i="154"/>
  <c r="H100" i="154"/>
  <c r="Q100" i="154"/>
  <c r="H29" i="154"/>
  <c r="Q29" i="154"/>
  <c r="H30" i="154"/>
  <c r="Q30" i="154"/>
  <c r="H31" i="154"/>
  <c r="Q31" i="154"/>
  <c r="H32" i="154"/>
  <c r="Q32" i="154"/>
  <c r="H33" i="154"/>
  <c r="Q33" i="154"/>
  <c r="H34" i="154"/>
  <c r="Q34" i="154"/>
  <c r="H35" i="154"/>
  <c r="Q35" i="154"/>
  <c r="H36" i="154"/>
  <c r="Q36" i="154"/>
  <c r="H37" i="154"/>
  <c r="Q37" i="154"/>
  <c r="H38" i="154"/>
  <c r="Q38" i="154"/>
  <c r="H39" i="154"/>
  <c r="Q39" i="154"/>
  <c r="H40" i="154"/>
  <c r="Q40" i="154"/>
  <c r="H41" i="154"/>
  <c r="Q41" i="154"/>
  <c r="H42" i="154"/>
  <c r="Q42" i="154"/>
  <c r="H43" i="154"/>
  <c r="Q43" i="154"/>
  <c r="H44" i="154"/>
  <c r="Q44" i="154"/>
  <c r="H45" i="154"/>
  <c r="Q45" i="154"/>
  <c r="H46" i="154"/>
  <c r="Q46" i="154"/>
  <c r="H47" i="154"/>
  <c r="Q47" i="154"/>
  <c r="H48" i="154"/>
  <c r="Q48" i="154"/>
  <c r="H49" i="154"/>
  <c r="Q49" i="154"/>
  <c r="H50" i="154"/>
  <c r="Q50" i="154"/>
  <c r="H51" i="154"/>
  <c r="Q51" i="154"/>
  <c r="H52" i="154"/>
  <c r="Q52" i="154"/>
  <c r="H53" i="154"/>
  <c r="Q53" i="154"/>
  <c r="H54" i="154"/>
  <c r="Q54" i="154"/>
  <c r="H55" i="154"/>
  <c r="Q55" i="154"/>
  <c r="H56" i="154"/>
  <c r="Q56" i="154"/>
  <c r="H57" i="154"/>
  <c r="Q57" i="154"/>
  <c r="H58" i="154"/>
  <c r="Q58" i="154"/>
  <c r="H59" i="154"/>
  <c r="Q59" i="154"/>
  <c r="H60" i="154"/>
  <c r="Q60" i="154"/>
  <c r="H61" i="154"/>
  <c r="Q61" i="154"/>
  <c r="H62" i="154"/>
  <c r="Q62" i="154"/>
  <c r="H63" i="154"/>
  <c r="Q63" i="154"/>
  <c r="H64" i="154"/>
  <c r="Q64" i="154"/>
  <c r="H65" i="154"/>
  <c r="Q65" i="154"/>
  <c r="H66" i="154"/>
  <c r="Q66" i="154"/>
  <c r="H67" i="154"/>
  <c r="Q67" i="154"/>
  <c r="H68" i="154"/>
  <c r="Q68" i="154"/>
  <c r="H69" i="154"/>
  <c r="Q69" i="154"/>
  <c r="H70" i="154"/>
  <c r="Q70" i="154"/>
  <c r="H71" i="154"/>
  <c r="Q71" i="154"/>
  <c r="H72" i="154"/>
  <c r="Q72" i="154"/>
  <c r="H73" i="154"/>
  <c r="Q73" i="154"/>
  <c r="H74" i="154"/>
  <c r="Q74" i="154"/>
  <c r="H75" i="154"/>
  <c r="Q75" i="154"/>
  <c r="H76" i="154"/>
  <c r="Q76" i="154"/>
  <c r="H77" i="154"/>
  <c r="Q77" i="154"/>
  <c r="H78" i="154"/>
  <c r="Q78" i="154"/>
  <c r="H79" i="154"/>
  <c r="Q79" i="154"/>
  <c r="H80" i="154"/>
  <c r="Q80" i="154"/>
  <c r="H81" i="154"/>
  <c r="Q81" i="154"/>
  <c r="H82" i="154"/>
  <c r="Q82" i="154"/>
  <c r="H83" i="154"/>
  <c r="Q83" i="154"/>
  <c r="H84" i="154"/>
  <c r="Q84" i="154"/>
  <c r="H85" i="154"/>
  <c r="Q85" i="154"/>
  <c r="H86" i="154"/>
  <c r="Q86" i="154"/>
  <c r="I22" i="216"/>
  <c r="I21" i="216"/>
  <c r="I20" i="216"/>
  <c r="I18" i="216"/>
  <c r="I17" i="216"/>
  <c r="I16" i="216"/>
  <c r="I15" i="216"/>
  <c r="I14" i="216"/>
  <c r="I13" i="216"/>
  <c r="I11" i="216"/>
  <c r="I10" i="216"/>
  <c r="I9" i="216"/>
  <c r="I8" i="216"/>
  <c r="I7" i="216"/>
  <c r="B7" i="216"/>
  <c r="B14" i="216" s="1"/>
  <c r="B21" i="216" s="1"/>
  <c r="I6" i="216"/>
  <c r="B6" i="216"/>
  <c r="B13" i="216" s="1"/>
  <c r="B20" i="216" s="1"/>
  <c r="I4" i="216"/>
  <c r="B4" i="216"/>
  <c r="B11" i="216" s="1"/>
  <c r="B18" i="216" s="1"/>
  <c r="I3" i="216"/>
  <c r="B3" i="216"/>
  <c r="B10" i="216" s="1"/>
  <c r="B17" i="216" s="1"/>
  <c r="I2" i="216"/>
  <c r="B2" i="216"/>
  <c r="B9" i="216" s="1"/>
  <c r="B16" i="216" s="1"/>
  <c r="I22" i="215"/>
  <c r="I21" i="215"/>
  <c r="I20" i="215"/>
  <c r="I18" i="215"/>
  <c r="I17" i="215"/>
  <c r="I16" i="215"/>
  <c r="I15" i="215"/>
  <c r="I14" i="215"/>
  <c r="I13" i="215"/>
  <c r="I11" i="215"/>
  <c r="I10" i="215"/>
  <c r="I9" i="215"/>
  <c r="I8" i="215"/>
  <c r="I7" i="215"/>
  <c r="B7" i="215"/>
  <c r="B14" i="215" s="1"/>
  <c r="B21" i="215" s="1"/>
  <c r="I6" i="215"/>
  <c r="B6" i="215"/>
  <c r="B13" i="215" s="1"/>
  <c r="B20" i="215" s="1"/>
  <c r="I4" i="215"/>
  <c r="B4" i="215"/>
  <c r="B11" i="215" s="1"/>
  <c r="B18" i="215" s="1"/>
  <c r="I3" i="215"/>
  <c r="B3" i="215"/>
  <c r="B10" i="215" s="1"/>
  <c r="B17" i="215" s="1"/>
  <c r="I2" i="215"/>
  <c r="B2" i="215"/>
  <c r="B9" i="215" s="1"/>
  <c r="B16" i="215" s="1"/>
  <c r="I22" i="214"/>
  <c r="I21" i="214"/>
  <c r="I20" i="214"/>
  <c r="I18" i="214"/>
  <c r="I17" i="214"/>
  <c r="I16" i="214"/>
  <c r="I15" i="214"/>
  <c r="I14" i="214"/>
  <c r="I13" i="214"/>
  <c r="I11" i="214"/>
  <c r="I10" i="214"/>
  <c r="I9" i="214"/>
  <c r="I8" i="214"/>
  <c r="I7" i="214"/>
  <c r="B7" i="214"/>
  <c r="B14" i="214" s="1"/>
  <c r="B21" i="214" s="1"/>
  <c r="I6" i="214"/>
  <c r="B6" i="214"/>
  <c r="B13" i="214" s="1"/>
  <c r="B20" i="214" s="1"/>
  <c r="I4" i="214"/>
  <c r="B4" i="214"/>
  <c r="B11" i="214" s="1"/>
  <c r="B18" i="214" s="1"/>
  <c r="I3" i="214"/>
  <c r="B3" i="214"/>
  <c r="B10" i="214" s="1"/>
  <c r="B17" i="214" s="1"/>
  <c r="I2" i="214"/>
  <c r="B2" i="214"/>
  <c r="B9" i="214" s="1"/>
  <c r="B16" i="214" s="1"/>
  <c r="I22" i="213"/>
  <c r="I21" i="213"/>
  <c r="I20" i="213"/>
  <c r="I18" i="213"/>
  <c r="I17" i="213"/>
  <c r="I16" i="213"/>
  <c r="I15" i="213"/>
  <c r="I14" i="213"/>
  <c r="I13" i="213"/>
  <c r="I11" i="213"/>
  <c r="I10" i="213"/>
  <c r="I9" i="213"/>
  <c r="I8" i="213"/>
  <c r="I7" i="213"/>
  <c r="B7" i="213"/>
  <c r="B14" i="213" s="1"/>
  <c r="B21" i="213" s="1"/>
  <c r="B6" i="213"/>
  <c r="B13" i="213" s="1"/>
  <c r="B20" i="213" s="1"/>
  <c r="I4" i="213"/>
  <c r="B4" i="213"/>
  <c r="B11" i="213" s="1"/>
  <c r="B18" i="213" s="1"/>
  <c r="I3" i="213"/>
  <c r="B3" i="213"/>
  <c r="B10" i="213" s="1"/>
  <c r="B17" i="213" s="1"/>
  <c r="I2" i="213"/>
  <c r="B2" i="213"/>
  <c r="B9" i="213" s="1"/>
  <c r="B16" i="213" s="1"/>
  <c r="I22" i="212"/>
  <c r="I21" i="212"/>
  <c r="I20" i="212"/>
  <c r="I18" i="212"/>
  <c r="I17" i="212"/>
  <c r="I16" i="212"/>
  <c r="I15" i="212"/>
  <c r="I14" i="212"/>
  <c r="I13" i="212"/>
  <c r="I11" i="212"/>
  <c r="I10" i="212"/>
  <c r="I9" i="212"/>
  <c r="I8" i="212"/>
  <c r="I7" i="212"/>
  <c r="B7" i="212"/>
  <c r="B14" i="212" s="1"/>
  <c r="B21" i="212" s="1"/>
  <c r="I6" i="212"/>
  <c r="B6" i="212"/>
  <c r="B13" i="212" s="1"/>
  <c r="B20" i="212" s="1"/>
  <c r="I4" i="212"/>
  <c r="B4" i="212"/>
  <c r="B11" i="212" s="1"/>
  <c r="B18" i="212" s="1"/>
  <c r="I3" i="212"/>
  <c r="B3" i="212"/>
  <c r="B10" i="212" s="1"/>
  <c r="B17" i="212" s="1"/>
  <c r="I2" i="212"/>
  <c r="B2" i="212"/>
  <c r="B9" i="212" s="1"/>
  <c r="B16" i="212" s="1"/>
  <c r="I22" i="211"/>
  <c r="I21" i="211"/>
  <c r="I20" i="211"/>
  <c r="I18" i="211"/>
  <c r="I17" i="211"/>
  <c r="I16" i="211"/>
  <c r="I15" i="211"/>
  <c r="I14" i="211"/>
  <c r="I13" i="211"/>
  <c r="I11" i="211"/>
  <c r="I10" i="211"/>
  <c r="I9" i="211"/>
  <c r="I8" i="211"/>
  <c r="I7" i="211"/>
  <c r="B7" i="211"/>
  <c r="B14" i="211" s="1"/>
  <c r="B21" i="211" s="1"/>
  <c r="I6" i="211"/>
  <c r="B6" i="211"/>
  <c r="B13" i="211" s="1"/>
  <c r="B20" i="211" s="1"/>
  <c r="I4" i="211"/>
  <c r="B4" i="211"/>
  <c r="B11" i="211" s="1"/>
  <c r="B18" i="211" s="1"/>
  <c r="I3" i="211"/>
  <c r="B3" i="211"/>
  <c r="B10" i="211" s="1"/>
  <c r="B17" i="211" s="1"/>
  <c r="I2" i="211"/>
  <c r="B2" i="211"/>
  <c r="B9" i="211" s="1"/>
  <c r="B16" i="211" s="1"/>
  <c r="I22" i="210"/>
  <c r="I21" i="210"/>
  <c r="I20" i="210"/>
  <c r="I18" i="210"/>
  <c r="I17" i="210"/>
  <c r="I16" i="210"/>
  <c r="I15" i="210"/>
  <c r="I14" i="210"/>
  <c r="I13" i="210"/>
  <c r="I11" i="210"/>
  <c r="I10" i="210"/>
  <c r="I9" i="210"/>
  <c r="I8" i="210"/>
  <c r="I7" i="210"/>
  <c r="B7" i="210"/>
  <c r="B14" i="210" s="1"/>
  <c r="B21" i="210" s="1"/>
  <c r="I6" i="210"/>
  <c r="B6" i="210"/>
  <c r="B13" i="210" s="1"/>
  <c r="B20" i="210" s="1"/>
  <c r="I4" i="210"/>
  <c r="B4" i="210"/>
  <c r="B11" i="210" s="1"/>
  <c r="B18" i="210" s="1"/>
  <c r="I3" i="210"/>
  <c r="B3" i="210"/>
  <c r="B10" i="210" s="1"/>
  <c r="B17" i="210" s="1"/>
  <c r="I2" i="210"/>
  <c r="B2" i="210"/>
  <c r="B9" i="210" s="1"/>
  <c r="B16" i="210" s="1"/>
  <c r="I22" i="209"/>
  <c r="I21" i="209"/>
  <c r="I20" i="209"/>
  <c r="I18" i="209"/>
  <c r="I17" i="209"/>
  <c r="I16" i="209"/>
  <c r="I15" i="209"/>
  <c r="I14" i="209"/>
  <c r="I13" i="209"/>
  <c r="I11" i="209"/>
  <c r="I10" i="209"/>
  <c r="I9" i="209"/>
  <c r="I8" i="209"/>
  <c r="I7" i="209"/>
  <c r="B7" i="209"/>
  <c r="B14" i="209" s="1"/>
  <c r="B21" i="209" s="1"/>
  <c r="I6" i="209"/>
  <c r="B6" i="209"/>
  <c r="B13" i="209" s="1"/>
  <c r="B20" i="209" s="1"/>
  <c r="I4" i="209"/>
  <c r="B4" i="209"/>
  <c r="B11" i="209" s="1"/>
  <c r="B18" i="209" s="1"/>
  <c r="I3" i="209"/>
  <c r="B3" i="209"/>
  <c r="B10" i="209" s="1"/>
  <c r="B17" i="209" s="1"/>
  <c r="I2" i="209"/>
  <c r="B2" i="209"/>
  <c r="B9" i="209" s="1"/>
  <c r="B16" i="209" s="1"/>
  <c r="I22" i="208"/>
  <c r="I21" i="208"/>
  <c r="I20" i="208"/>
  <c r="I18" i="208"/>
  <c r="I17" i="208"/>
  <c r="I16" i="208"/>
  <c r="I15" i="208"/>
  <c r="I14" i="208"/>
  <c r="I13" i="208"/>
  <c r="I11" i="208"/>
  <c r="I10" i="208"/>
  <c r="I9" i="208"/>
  <c r="I8" i="208"/>
  <c r="I7" i="208"/>
  <c r="B7" i="208"/>
  <c r="B14" i="208" s="1"/>
  <c r="B21" i="208" s="1"/>
  <c r="I6" i="208"/>
  <c r="B13" i="208"/>
  <c r="B20" i="208" s="1"/>
  <c r="I4" i="208"/>
  <c r="B4" i="208"/>
  <c r="B11" i="208" s="1"/>
  <c r="B18" i="208" s="1"/>
  <c r="I3" i="208"/>
  <c r="B3" i="208"/>
  <c r="B10" i="208" s="1"/>
  <c r="B17" i="208" s="1"/>
  <c r="I2" i="208"/>
  <c r="B2" i="208"/>
  <c r="B9" i="208" s="1"/>
  <c r="B16" i="208" s="1"/>
  <c r="I22" i="207"/>
  <c r="I21" i="207"/>
  <c r="I20" i="207"/>
  <c r="I18" i="207"/>
  <c r="I17" i="207"/>
  <c r="I16" i="207"/>
  <c r="I15" i="207"/>
  <c r="I14" i="207"/>
  <c r="I13" i="207"/>
  <c r="I11" i="207"/>
  <c r="I10" i="207"/>
  <c r="I9" i="207"/>
  <c r="I8" i="207"/>
  <c r="I7" i="207"/>
  <c r="B7" i="207"/>
  <c r="B14" i="207" s="1"/>
  <c r="B21" i="207" s="1"/>
  <c r="I6" i="207"/>
  <c r="B6" i="207"/>
  <c r="B13" i="207" s="1"/>
  <c r="B20" i="207" s="1"/>
  <c r="I4" i="207"/>
  <c r="B4" i="207"/>
  <c r="B11" i="207" s="1"/>
  <c r="B18" i="207" s="1"/>
  <c r="I3" i="207"/>
  <c r="B3" i="207"/>
  <c r="B10" i="207" s="1"/>
  <c r="B17" i="207" s="1"/>
  <c r="I2" i="207"/>
  <c r="B2" i="207"/>
  <c r="B9" i="207" s="1"/>
  <c r="B16" i="207" s="1"/>
  <c r="I22" i="206"/>
  <c r="I21" i="206"/>
  <c r="I20" i="206"/>
  <c r="I18" i="206"/>
  <c r="I17" i="206"/>
  <c r="I16" i="206"/>
  <c r="I15" i="206"/>
  <c r="I14" i="206"/>
  <c r="I13" i="206"/>
  <c r="I11" i="206"/>
  <c r="I10" i="206"/>
  <c r="I9" i="206"/>
  <c r="I8" i="206"/>
  <c r="I7" i="206"/>
  <c r="B7" i="206"/>
  <c r="B14" i="206" s="1"/>
  <c r="B21" i="206" s="1"/>
  <c r="I6" i="206"/>
  <c r="B6" i="206"/>
  <c r="B13" i="206" s="1"/>
  <c r="B20" i="206" s="1"/>
  <c r="I4" i="206"/>
  <c r="B4" i="206"/>
  <c r="B11" i="206" s="1"/>
  <c r="B18" i="206" s="1"/>
  <c r="I3" i="206"/>
  <c r="B3" i="206"/>
  <c r="B10" i="206" s="1"/>
  <c r="B17" i="206" s="1"/>
  <c r="I2" i="206"/>
  <c r="B2" i="206"/>
  <c r="B9" i="206" s="1"/>
  <c r="B16" i="206" s="1"/>
  <c r="I22" i="205"/>
  <c r="I21" i="205"/>
  <c r="I20" i="205"/>
  <c r="I18" i="205"/>
  <c r="I17" i="205"/>
  <c r="I16" i="205"/>
  <c r="I15" i="205"/>
  <c r="I14" i="205"/>
  <c r="I13" i="205"/>
  <c r="I11" i="205"/>
  <c r="I10" i="205"/>
  <c r="I9" i="205"/>
  <c r="I8" i="205"/>
  <c r="I7" i="205"/>
  <c r="B7" i="205"/>
  <c r="B14" i="205" s="1"/>
  <c r="B21" i="205" s="1"/>
  <c r="I6" i="205"/>
  <c r="B6" i="205"/>
  <c r="B13" i="205" s="1"/>
  <c r="B20" i="205" s="1"/>
  <c r="I4" i="205"/>
  <c r="B4" i="205"/>
  <c r="B11" i="205" s="1"/>
  <c r="B18" i="205" s="1"/>
  <c r="I3" i="205"/>
  <c r="B3" i="205"/>
  <c r="B10" i="205" s="1"/>
  <c r="B17" i="205" s="1"/>
  <c r="I2" i="205"/>
  <c r="B2" i="205"/>
  <c r="B9" i="205" s="1"/>
  <c r="B16" i="205" s="1"/>
  <c r="I22" i="204"/>
  <c r="I21" i="204"/>
  <c r="I20" i="204"/>
  <c r="I18" i="204"/>
  <c r="I17" i="204"/>
  <c r="I16" i="204"/>
  <c r="I15" i="204"/>
  <c r="I14" i="204"/>
  <c r="I13" i="204"/>
  <c r="I11" i="204"/>
  <c r="I10" i="204"/>
  <c r="I9" i="204"/>
  <c r="I8" i="204"/>
  <c r="I7" i="204"/>
  <c r="B7" i="204"/>
  <c r="B14" i="204" s="1"/>
  <c r="B21" i="204" s="1"/>
  <c r="I6" i="204"/>
  <c r="B6" i="204"/>
  <c r="B13" i="204" s="1"/>
  <c r="B20" i="204" s="1"/>
  <c r="I4" i="204"/>
  <c r="B4" i="204"/>
  <c r="B11" i="204" s="1"/>
  <c r="B18" i="204" s="1"/>
  <c r="I3" i="204"/>
  <c r="B3" i="204"/>
  <c r="B10" i="204" s="1"/>
  <c r="B17" i="204" s="1"/>
  <c r="I2" i="204"/>
  <c r="B2" i="204"/>
  <c r="B9" i="204" s="1"/>
  <c r="B16" i="204" s="1"/>
  <c r="I22" i="203"/>
  <c r="I21" i="203"/>
  <c r="I20" i="203"/>
  <c r="I18" i="203"/>
  <c r="I17" i="203"/>
  <c r="I16" i="203"/>
  <c r="I15" i="203"/>
  <c r="I14" i="203"/>
  <c r="I13" i="203"/>
  <c r="I11" i="203"/>
  <c r="I10" i="203"/>
  <c r="I9" i="203"/>
  <c r="I8" i="203"/>
  <c r="I7" i="203"/>
  <c r="B7" i="203"/>
  <c r="B14" i="203" s="1"/>
  <c r="B21" i="203" s="1"/>
  <c r="I6" i="203"/>
  <c r="B6" i="203"/>
  <c r="B13" i="203" s="1"/>
  <c r="B20" i="203" s="1"/>
  <c r="I4" i="203"/>
  <c r="B4" i="203"/>
  <c r="B11" i="203" s="1"/>
  <c r="B18" i="203" s="1"/>
  <c r="I3" i="203"/>
  <c r="B3" i="203"/>
  <c r="B10" i="203" s="1"/>
  <c r="B17" i="203" s="1"/>
  <c r="I2" i="203"/>
  <c r="B2" i="203"/>
  <c r="B9" i="203" s="1"/>
  <c r="B16" i="203" s="1"/>
  <c r="I22" i="202"/>
  <c r="I21" i="202"/>
  <c r="I20" i="202"/>
  <c r="I18" i="202"/>
  <c r="I17" i="202"/>
  <c r="I16" i="202"/>
  <c r="I15" i="202"/>
  <c r="I14" i="202"/>
  <c r="I13" i="202"/>
  <c r="I11" i="202"/>
  <c r="I10" i="202"/>
  <c r="I9" i="202"/>
  <c r="I8" i="202"/>
  <c r="I7" i="202"/>
  <c r="B7" i="202"/>
  <c r="B14" i="202" s="1"/>
  <c r="B21" i="202" s="1"/>
  <c r="I6" i="202"/>
  <c r="B6" i="202"/>
  <c r="B13" i="202" s="1"/>
  <c r="B20" i="202" s="1"/>
  <c r="I4" i="202"/>
  <c r="B4" i="202"/>
  <c r="B11" i="202" s="1"/>
  <c r="B18" i="202" s="1"/>
  <c r="I3" i="202"/>
  <c r="B3" i="202"/>
  <c r="B10" i="202" s="1"/>
  <c r="B17" i="202" s="1"/>
  <c r="I2" i="202"/>
  <c r="B2" i="202"/>
  <c r="B9" i="202" s="1"/>
  <c r="B16" i="202" s="1"/>
  <c r="I22" i="201"/>
  <c r="I21" i="201"/>
  <c r="I20" i="201"/>
  <c r="I18" i="201"/>
  <c r="I17" i="201"/>
  <c r="I16" i="201"/>
  <c r="B7" i="201"/>
  <c r="B14" i="201" s="1"/>
  <c r="B21" i="201" s="1"/>
  <c r="B6" i="201"/>
  <c r="B13" i="201" s="1"/>
  <c r="B20" i="201" s="1"/>
  <c r="B4" i="201"/>
  <c r="B11" i="201" s="1"/>
  <c r="B18" i="201" s="1"/>
  <c r="B3" i="201"/>
  <c r="B10" i="201" s="1"/>
  <c r="B17" i="201" s="1"/>
  <c r="B2" i="201"/>
  <c r="B9" i="201" s="1"/>
  <c r="B16" i="201" s="1"/>
  <c r="I22" i="200"/>
  <c r="I21" i="200"/>
  <c r="I20" i="200"/>
  <c r="I18" i="200"/>
  <c r="I17" i="200"/>
  <c r="I16" i="200"/>
  <c r="B7" i="200"/>
  <c r="B14" i="200" s="1"/>
  <c r="B21" i="200" s="1"/>
  <c r="B6" i="200"/>
  <c r="B13" i="200" s="1"/>
  <c r="B20" i="200" s="1"/>
  <c r="B4" i="200"/>
  <c r="B11" i="200" s="1"/>
  <c r="B18" i="200" s="1"/>
  <c r="B3" i="200"/>
  <c r="B10" i="200" s="1"/>
  <c r="B17" i="200" s="1"/>
  <c r="B2" i="200"/>
  <c r="B9" i="200" s="1"/>
  <c r="B16" i="200" s="1"/>
  <c r="I22" i="199"/>
  <c r="I21" i="199"/>
  <c r="I20" i="199"/>
  <c r="I18" i="199"/>
  <c r="I17" i="199"/>
  <c r="I16" i="199"/>
  <c r="B7" i="199"/>
  <c r="B14" i="199" s="1"/>
  <c r="B21" i="199" s="1"/>
  <c r="B6" i="199"/>
  <c r="B13" i="199" s="1"/>
  <c r="B20" i="199" s="1"/>
  <c r="B4" i="199"/>
  <c r="B11" i="199" s="1"/>
  <c r="B18" i="199" s="1"/>
  <c r="B3" i="199"/>
  <c r="B10" i="199" s="1"/>
  <c r="B17" i="199" s="1"/>
  <c r="B2" i="199"/>
  <c r="B9" i="199" s="1"/>
  <c r="B16" i="199" s="1"/>
  <c r="AX101" i="3" l="1"/>
  <c r="D104" i="156"/>
  <c r="AS101" i="3"/>
  <c r="AR101" i="3"/>
  <c r="AT101" i="3"/>
  <c r="AQ101" i="3"/>
  <c r="AP101" i="3"/>
  <c r="H90" i="152"/>
  <c r="A106" i="152"/>
  <c r="A108" i="93"/>
  <c r="A108" i="149"/>
  <c r="A105" i="156"/>
  <c r="R105" i="152"/>
  <c r="N105" i="152"/>
  <c r="J105" i="152"/>
  <c r="F105" i="152"/>
  <c r="M105" i="152"/>
  <c r="Q105" i="152"/>
  <c r="I105" i="152"/>
  <c r="T105" i="152"/>
  <c r="P105" i="152"/>
  <c r="L105" i="152"/>
  <c r="H105" i="152"/>
  <c r="B105" i="152"/>
  <c r="K105" i="152"/>
  <c r="G105" i="152"/>
  <c r="S105" i="152"/>
  <c r="E105" i="152"/>
  <c r="O105" i="152"/>
  <c r="AW101" i="3"/>
  <c r="K90" i="152"/>
  <c r="L89" i="152"/>
  <c r="H76" i="152"/>
  <c r="K76" i="152"/>
  <c r="H77" i="152"/>
  <c r="K77" i="152"/>
  <c r="L77" i="152"/>
  <c r="K78" i="152"/>
  <c r="L78" i="152"/>
  <c r="L75" i="152"/>
  <c r="L76" i="152"/>
  <c r="H2" i="195"/>
  <c r="H2" i="194"/>
  <c r="H2" i="193"/>
  <c r="H2" i="189"/>
  <c r="H2" i="188"/>
  <c r="H2" i="187"/>
  <c r="AH56" i="3"/>
  <c r="AI56" i="3"/>
  <c r="AJ56" i="3"/>
  <c r="AK56" i="3"/>
  <c r="AL56" i="3"/>
  <c r="AJ82" i="3"/>
  <c r="AH105" i="3"/>
  <c r="AI105" i="3"/>
  <c r="AJ105" i="3"/>
  <c r="AK105" i="3"/>
  <c r="AL105" i="3"/>
  <c r="AH47" i="3"/>
  <c r="AH115" i="3" s="1"/>
  <c r="AI47" i="3"/>
  <c r="AI115" i="3" s="1"/>
  <c r="AJ47" i="3"/>
  <c r="AJ115" i="3" s="1"/>
  <c r="AK47" i="3"/>
  <c r="AK115" i="3" s="1"/>
  <c r="AL47" i="3"/>
  <c r="AL115" i="3" s="1"/>
  <c r="AM47" i="3"/>
  <c r="AM115" i="3" s="1"/>
  <c r="AN47" i="3"/>
  <c r="AN115" i="3" s="1"/>
  <c r="AO47" i="3"/>
  <c r="AO115" i="3" s="1"/>
  <c r="B2" i="168"/>
  <c r="C2" i="168" s="1"/>
  <c r="E2" i="168" s="1"/>
  <c r="I2" i="168" s="1"/>
  <c r="B2" i="169"/>
  <c r="B2" i="187"/>
  <c r="C2" i="187" s="1"/>
  <c r="E2" i="187" s="1"/>
  <c r="B2" i="188"/>
  <c r="C2" i="188" s="1"/>
  <c r="E2" i="188" s="1"/>
  <c r="B2" i="189"/>
  <c r="C2" i="189" s="1"/>
  <c r="E2" i="189" s="1"/>
  <c r="B2" i="193"/>
  <c r="C2" i="193" s="1"/>
  <c r="E2" i="193" s="1"/>
  <c r="B2" i="194"/>
  <c r="C2" i="194" s="1"/>
  <c r="E2" i="194" s="1"/>
  <c r="B2" i="195"/>
  <c r="C2" i="195" s="1"/>
  <c r="E2" i="195" s="1"/>
  <c r="AI93" i="3"/>
  <c r="AJ93" i="3"/>
  <c r="H2" i="186"/>
  <c r="H2" i="185"/>
  <c r="H2" i="184"/>
  <c r="AF47" i="3"/>
  <c r="AF115" i="3" s="1"/>
  <c r="AE47" i="3"/>
  <c r="AE115" i="3" s="1"/>
  <c r="AD47" i="3"/>
  <c r="AD115" i="3" s="1"/>
  <c r="AC47" i="3"/>
  <c r="AC115" i="3" s="1"/>
  <c r="AF105" i="3"/>
  <c r="AE105" i="3"/>
  <c r="AD105" i="3"/>
  <c r="AC105" i="3"/>
  <c r="AF82" i="3"/>
  <c r="AE82" i="3"/>
  <c r="AD82" i="3"/>
  <c r="AF56" i="3"/>
  <c r="AE56" i="3"/>
  <c r="AD56" i="3"/>
  <c r="AC56" i="3"/>
  <c r="B2" i="186"/>
  <c r="C2" i="186" s="1"/>
  <c r="E2" i="186" s="1"/>
  <c r="I2" i="186" s="1"/>
  <c r="B2" i="185"/>
  <c r="C2" i="185" s="1"/>
  <c r="E2" i="185" s="1"/>
  <c r="I2" i="185" s="1"/>
  <c r="B2" i="184"/>
  <c r="C2" i="184" s="1"/>
  <c r="E2" i="184" s="1"/>
  <c r="I2" i="184" s="1"/>
  <c r="B2" i="166"/>
  <c r="C2" i="166" s="1"/>
  <c r="E2" i="166" s="1"/>
  <c r="I2" i="166" s="1"/>
  <c r="H2" i="171"/>
  <c r="H2" i="170"/>
  <c r="H2" i="169"/>
  <c r="H2" i="168"/>
  <c r="H2" i="167"/>
  <c r="H2" i="166"/>
  <c r="H2" i="165"/>
  <c r="H2" i="164"/>
  <c r="H2" i="163"/>
  <c r="A106" i="149"/>
  <c r="A95" i="149"/>
  <c r="A96" i="149"/>
  <c r="A97" i="149"/>
  <c r="A98" i="149"/>
  <c r="A99" i="149"/>
  <c r="A100" i="149"/>
  <c r="A101" i="149"/>
  <c r="A102" i="149"/>
  <c r="A103" i="149"/>
  <c r="A104" i="149"/>
  <c r="A105" i="149"/>
  <c r="A48" i="149"/>
  <c r="A49" i="149"/>
  <c r="A50" i="149"/>
  <c r="A51" i="149"/>
  <c r="A52" i="149"/>
  <c r="A53" i="149"/>
  <c r="A54" i="149"/>
  <c r="A55" i="149"/>
  <c r="A56" i="149"/>
  <c r="A57" i="149"/>
  <c r="A58" i="149"/>
  <c r="A59" i="149"/>
  <c r="A60" i="149"/>
  <c r="A61" i="149"/>
  <c r="A62" i="149"/>
  <c r="A63" i="149"/>
  <c r="A64" i="149"/>
  <c r="A65" i="149"/>
  <c r="A66" i="149"/>
  <c r="A67" i="149"/>
  <c r="A68" i="149"/>
  <c r="A69" i="149"/>
  <c r="A70" i="149"/>
  <c r="A71" i="149"/>
  <c r="A72" i="149"/>
  <c r="A73" i="149"/>
  <c r="A74" i="149"/>
  <c r="A75" i="149"/>
  <c r="A76" i="149"/>
  <c r="A77" i="149"/>
  <c r="A78" i="149"/>
  <c r="A79" i="149"/>
  <c r="A80" i="149"/>
  <c r="A81" i="149"/>
  <c r="A82" i="149"/>
  <c r="A83" i="149"/>
  <c r="A84" i="149"/>
  <c r="A85" i="149"/>
  <c r="A86" i="149"/>
  <c r="A87" i="149"/>
  <c r="A88" i="149"/>
  <c r="A89" i="149"/>
  <c r="A90" i="149"/>
  <c r="A91" i="149"/>
  <c r="A92" i="149"/>
  <c r="A93" i="149"/>
  <c r="A94" i="149"/>
  <c r="A47" i="149"/>
  <c r="A89" i="93"/>
  <c r="A90" i="93"/>
  <c r="A91" i="93"/>
  <c r="A92" i="93"/>
  <c r="A93" i="93"/>
  <c r="A94" i="93"/>
  <c r="A95" i="93"/>
  <c r="A96" i="93"/>
  <c r="A97" i="93"/>
  <c r="A98" i="93"/>
  <c r="A99" i="93"/>
  <c r="A100" i="93"/>
  <c r="A101" i="93"/>
  <c r="A102" i="93"/>
  <c r="A103" i="93"/>
  <c r="A104" i="93"/>
  <c r="A105" i="93"/>
  <c r="A106" i="93"/>
  <c r="A49" i="93"/>
  <c r="A50" i="93"/>
  <c r="A51" i="93"/>
  <c r="A52" i="93"/>
  <c r="A53" i="93"/>
  <c r="A54" i="93"/>
  <c r="A55" i="93"/>
  <c r="A56" i="93"/>
  <c r="A57" i="93"/>
  <c r="A58" i="93"/>
  <c r="A59" i="93"/>
  <c r="A60" i="93"/>
  <c r="A61" i="93"/>
  <c r="A62" i="93"/>
  <c r="A63" i="93"/>
  <c r="A64" i="93"/>
  <c r="A65" i="93"/>
  <c r="A66" i="93"/>
  <c r="A67" i="93"/>
  <c r="A68" i="93"/>
  <c r="A69" i="93"/>
  <c r="A70" i="93"/>
  <c r="A71" i="93"/>
  <c r="A72" i="93"/>
  <c r="A73" i="93"/>
  <c r="A74" i="93"/>
  <c r="A75" i="93"/>
  <c r="A76" i="93"/>
  <c r="A77" i="93"/>
  <c r="A78" i="93"/>
  <c r="A79" i="93"/>
  <c r="A80" i="93"/>
  <c r="A81" i="93"/>
  <c r="A82" i="93"/>
  <c r="A83" i="93"/>
  <c r="A84" i="93"/>
  <c r="A85" i="93"/>
  <c r="A86" i="93"/>
  <c r="A87" i="93"/>
  <c r="A88" i="93"/>
  <c r="Q45" i="156"/>
  <c r="R45" i="156"/>
  <c r="S45" i="156"/>
  <c r="T45" i="156"/>
  <c r="U45" i="156"/>
  <c r="V45" i="156"/>
  <c r="W45" i="156"/>
  <c r="X45" i="156"/>
  <c r="Y45" i="156"/>
  <c r="Z45" i="156"/>
  <c r="AA45" i="156"/>
  <c r="Q46" i="156"/>
  <c r="R46" i="156"/>
  <c r="S46" i="156"/>
  <c r="T46" i="156"/>
  <c r="U46" i="156"/>
  <c r="V46" i="156"/>
  <c r="W46" i="156"/>
  <c r="X46" i="156"/>
  <c r="Y46" i="156"/>
  <c r="Z46" i="156"/>
  <c r="AA46" i="156"/>
  <c r="Q47" i="156"/>
  <c r="R47" i="156"/>
  <c r="S47" i="156"/>
  <c r="T47" i="156"/>
  <c r="U47" i="156"/>
  <c r="V47" i="156"/>
  <c r="W47" i="156"/>
  <c r="X47" i="156"/>
  <c r="Y47" i="156"/>
  <c r="Z47" i="156"/>
  <c r="AA47" i="156"/>
  <c r="Q48" i="156"/>
  <c r="R48" i="156"/>
  <c r="S48" i="156"/>
  <c r="T48" i="156"/>
  <c r="U48" i="156"/>
  <c r="V48" i="156"/>
  <c r="W48" i="156"/>
  <c r="X48" i="156"/>
  <c r="Y48" i="156"/>
  <c r="Z48" i="156"/>
  <c r="AA48" i="156"/>
  <c r="Q49" i="156"/>
  <c r="R49" i="156"/>
  <c r="S49" i="156"/>
  <c r="T49" i="156"/>
  <c r="U49" i="156"/>
  <c r="V49" i="156"/>
  <c r="W49" i="156"/>
  <c r="X49" i="156"/>
  <c r="Y49" i="156"/>
  <c r="Z49" i="156"/>
  <c r="AA49" i="156"/>
  <c r="Q50" i="156"/>
  <c r="R50" i="156"/>
  <c r="S50" i="156"/>
  <c r="T50" i="156"/>
  <c r="U50" i="156"/>
  <c r="V50" i="156"/>
  <c r="W50" i="156"/>
  <c r="X50" i="156"/>
  <c r="Y50" i="156"/>
  <c r="Z50" i="156"/>
  <c r="AA50" i="156"/>
  <c r="Q51" i="156"/>
  <c r="R51" i="156"/>
  <c r="S51" i="156"/>
  <c r="T51" i="156"/>
  <c r="U51" i="156"/>
  <c r="V51" i="156"/>
  <c r="W51" i="156"/>
  <c r="X51" i="156"/>
  <c r="Y51" i="156"/>
  <c r="Z51" i="156"/>
  <c r="AA51" i="156"/>
  <c r="Q52" i="156"/>
  <c r="R52" i="156"/>
  <c r="S52" i="156"/>
  <c r="T52" i="156"/>
  <c r="U52" i="156"/>
  <c r="V52" i="156"/>
  <c r="W52" i="156"/>
  <c r="X52" i="156"/>
  <c r="Y52" i="156"/>
  <c r="Z52" i="156"/>
  <c r="AA52" i="156"/>
  <c r="Q53" i="156"/>
  <c r="R53" i="156"/>
  <c r="S53" i="156"/>
  <c r="T53" i="156"/>
  <c r="U53" i="156"/>
  <c r="V53" i="156"/>
  <c r="W53" i="156"/>
  <c r="X53" i="156"/>
  <c r="Y53" i="156"/>
  <c r="Z53" i="156"/>
  <c r="AA53" i="156"/>
  <c r="Q54" i="156"/>
  <c r="R54" i="156"/>
  <c r="S54" i="156"/>
  <c r="T54" i="156"/>
  <c r="U54" i="156"/>
  <c r="V54" i="156"/>
  <c r="W54" i="156"/>
  <c r="X54" i="156"/>
  <c r="Y54" i="156"/>
  <c r="Z54" i="156"/>
  <c r="AA54" i="156"/>
  <c r="Q55" i="156"/>
  <c r="R55" i="156"/>
  <c r="S55" i="156"/>
  <c r="T55" i="156"/>
  <c r="U55" i="156"/>
  <c r="V55" i="156"/>
  <c r="W55" i="156"/>
  <c r="X55" i="156"/>
  <c r="Y55" i="156"/>
  <c r="Z55" i="156"/>
  <c r="AA55" i="156"/>
  <c r="Q56" i="156"/>
  <c r="R56" i="156"/>
  <c r="S56" i="156"/>
  <c r="T56" i="156"/>
  <c r="U56" i="156"/>
  <c r="V56" i="156"/>
  <c r="W56" i="156"/>
  <c r="X56" i="156"/>
  <c r="Y56" i="156"/>
  <c r="Z56" i="156"/>
  <c r="AA56" i="156"/>
  <c r="Q57" i="156"/>
  <c r="R57" i="156"/>
  <c r="S57" i="156"/>
  <c r="T57" i="156"/>
  <c r="U57" i="156"/>
  <c r="V57" i="156"/>
  <c r="W57" i="156"/>
  <c r="X57" i="156"/>
  <c r="Y57" i="156"/>
  <c r="Z57" i="156"/>
  <c r="AA57" i="156"/>
  <c r="Q58" i="156"/>
  <c r="R58" i="156"/>
  <c r="S58" i="156"/>
  <c r="T58" i="156"/>
  <c r="U58" i="156"/>
  <c r="V58" i="156"/>
  <c r="W58" i="156"/>
  <c r="X58" i="156"/>
  <c r="Y58" i="156"/>
  <c r="Z58" i="156"/>
  <c r="AA58" i="156"/>
  <c r="Q59" i="156"/>
  <c r="R59" i="156"/>
  <c r="S59" i="156"/>
  <c r="T59" i="156"/>
  <c r="U59" i="156"/>
  <c r="V59" i="156"/>
  <c r="W59" i="156"/>
  <c r="X59" i="156"/>
  <c r="Y59" i="156"/>
  <c r="Z59" i="156"/>
  <c r="AA59" i="156"/>
  <c r="Q60" i="156"/>
  <c r="R60" i="156"/>
  <c r="S60" i="156"/>
  <c r="T60" i="156"/>
  <c r="U60" i="156"/>
  <c r="V60" i="156"/>
  <c r="W60" i="156"/>
  <c r="X60" i="156"/>
  <c r="Y60" i="156"/>
  <c r="Z60" i="156"/>
  <c r="AA60" i="156"/>
  <c r="Q61" i="156"/>
  <c r="R61" i="156"/>
  <c r="S61" i="156"/>
  <c r="T61" i="156"/>
  <c r="U61" i="156"/>
  <c r="V61" i="156"/>
  <c r="W61" i="156"/>
  <c r="X61" i="156"/>
  <c r="Y61" i="156"/>
  <c r="Z61" i="156"/>
  <c r="AA61" i="156"/>
  <c r="Q62" i="156"/>
  <c r="R62" i="156"/>
  <c r="S62" i="156"/>
  <c r="T62" i="156"/>
  <c r="U62" i="156"/>
  <c r="V62" i="156"/>
  <c r="W62" i="156"/>
  <c r="X62" i="156"/>
  <c r="Y62" i="156"/>
  <c r="Z62" i="156"/>
  <c r="AA62" i="156"/>
  <c r="Q63" i="156"/>
  <c r="R63" i="156"/>
  <c r="S63" i="156"/>
  <c r="T63" i="156"/>
  <c r="U63" i="156"/>
  <c r="V63" i="156"/>
  <c r="W63" i="156"/>
  <c r="X63" i="156"/>
  <c r="Y63" i="156"/>
  <c r="Z63" i="156"/>
  <c r="AA63" i="156"/>
  <c r="Q64" i="156"/>
  <c r="R64" i="156"/>
  <c r="S64" i="156"/>
  <c r="T64" i="156"/>
  <c r="U64" i="156"/>
  <c r="V64" i="156"/>
  <c r="W64" i="156"/>
  <c r="X64" i="156"/>
  <c r="Y64" i="156"/>
  <c r="Z64" i="156"/>
  <c r="AA64" i="156"/>
  <c r="Q65" i="156"/>
  <c r="R65" i="156"/>
  <c r="S65" i="156"/>
  <c r="T65" i="156"/>
  <c r="U65" i="156"/>
  <c r="V65" i="156"/>
  <c r="W65" i="156"/>
  <c r="X65" i="156"/>
  <c r="Y65" i="156"/>
  <c r="Z65" i="156"/>
  <c r="AA65" i="156"/>
  <c r="Q66" i="156"/>
  <c r="R66" i="156"/>
  <c r="S66" i="156"/>
  <c r="T66" i="156"/>
  <c r="U66" i="156"/>
  <c r="V66" i="156"/>
  <c r="W66" i="156"/>
  <c r="X66" i="156"/>
  <c r="Y66" i="156"/>
  <c r="Z66" i="156"/>
  <c r="AA66" i="156"/>
  <c r="Q67" i="156"/>
  <c r="R67" i="156"/>
  <c r="S67" i="156"/>
  <c r="T67" i="156"/>
  <c r="U67" i="156"/>
  <c r="V67" i="156"/>
  <c r="W67" i="156"/>
  <c r="X67" i="156"/>
  <c r="Y67" i="156"/>
  <c r="Z67" i="156"/>
  <c r="AA67" i="156"/>
  <c r="Q68" i="156"/>
  <c r="R68" i="156"/>
  <c r="S68" i="156"/>
  <c r="T68" i="156"/>
  <c r="U68" i="156"/>
  <c r="V68" i="156"/>
  <c r="W68" i="156"/>
  <c r="X68" i="156"/>
  <c r="Y68" i="156"/>
  <c r="Z68" i="156"/>
  <c r="AA68" i="156"/>
  <c r="Q69" i="156"/>
  <c r="R69" i="156"/>
  <c r="S69" i="156"/>
  <c r="T69" i="156"/>
  <c r="U69" i="156"/>
  <c r="V69" i="156"/>
  <c r="W69" i="156"/>
  <c r="X69" i="156"/>
  <c r="Y69" i="156"/>
  <c r="Z69" i="156"/>
  <c r="AA69" i="156"/>
  <c r="Q70" i="156"/>
  <c r="R70" i="156"/>
  <c r="S70" i="156"/>
  <c r="T70" i="156"/>
  <c r="U70" i="156"/>
  <c r="V70" i="156"/>
  <c r="W70" i="156"/>
  <c r="X70" i="156"/>
  <c r="Y70" i="156"/>
  <c r="Z70" i="156"/>
  <c r="AA70" i="156"/>
  <c r="Q71" i="156"/>
  <c r="R71" i="156"/>
  <c r="S71" i="156"/>
  <c r="T71" i="156"/>
  <c r="U71" i="156"/>
  <c r="V71" i="156"/>
  <c r="W71" i="156"/>
  <c r="X71" i="156"/>
  <c r="Y71" i="156"/>
  <c r="Z71" i="156"/>
  <c r="AA71" i="156"/>
  <c r="Q72" i="156"/>
  <c r="R72" i="156"/>
  <c r="S72" i="156"/>
  <c r="T72" i="156"/>
  <c r="U72" i="156"/>
  <c r="V72" i="156"/>
  <c r="W72" i="156"/>
  <c r="X72" i="156"/>
  <c r="Y72" i="156"/>
  <c r="Z72" i="156"/>
  <c r="AA72" i="156"/>
  <c r="Q73" i="156"/>
  <c r="R73" i="156"/>
  <c r="S73" i="156"/>
  <c r="T73" i="156"/>
  <c r="U73" i="156"/>
  <c r="V73" i="156"/>
  <c r="W73" i="156"/>
  <c r="X73" i="156"/>
  <c r="Y73" i="156"/>
  <c r="Z73" i="156"/>
  <c r="AA73" i="156"/>
  <c r="Q74" i="156"/>
  <c r="R74" i="156"/>
  <c r="S74" i="156"/>
  <c r="T74" i="156"/>
  <c r="U74" i="156"/>
  <c r="V74" i="156"/>
  <c r="W74" i="156"/>
  <c r="X74" i="156"/>
  <c r="Y74" i="156"/>
  <c r="Z74" i="156"/>
  <c r="AA74" i="156"/>
  <c r="Q75" i="156"/>
  <c r="R75" i="156"/>
  <c r="S75" i="156"/>
  <c r="T75" i="156"/>
  <c r="U75" i="156"/>
  <c r="V75" i="156"/>
  <c r="W75" i="156"/>
  <c r="X75" i="156"/>
  <c r="Y75" i="156"/>
  <c r="Z75" i="156"/>
  <c r="AA75" i="156"/>
  <c r="Q76" i="156"/>
  <c r="R76" i="156"/>
  <c r="S76" i="156"/>
  <c r="T76" i="156"/>
  <c r="U76" i="156"/>
  <c r="V76" i="156"/>
  <c r="W76" i="156"/>
  <c r="X76" i="156"/>
  <c r="Y76" i="156"/>
  <c r="Z76" i="156"/>
  <c r="AA76" i="156"/>
  <c r="Q77" i="156"/>
  <c r="R77" i="156"/>
  <c r="S77" i="156"/>
  <c r="T77" i="156"/>
  <c r="U77" i="156"/>
  <c r="V77" i="156"/>
  <c r="W77" i="156"/>
  <c r="X77" i="156"/>
  <c r="Y77" i="156"/>
  <c r="Z77" i="156"/>
  <c r="AA77" i="156"/>
  <c r="Q78" i="156"/>
  <c r="R78" i="156"/>
  <c r="S78" i="156"/>
  <c r="T78" i="156"/>
  <c r="U78" i="156"/>
  <c r="V78" i="156"/>
  <c r="W78" i="156"/>
  <c r="X78" i="156"/>
  <c r="Y78" i="156"/>
  <c r="Z78" i="156"/>
  <c r="AA78" i="156"/>
  <c r="Q79" i="156"/>
  <c r="R79" i="156"/>
  <c r="S79" i="156"/>
  <c r="T79" i="156"/>
  <c r="U79" i="156"/>
  <c r="V79" i="156"/>
  <c r="W79" i="156"/>
  <c r="X79" i="156"/>
  <c r="Y79" i="156"/>
  <c r="Z79" i="156"/>
  <c r="AA79" i="156"/>
  <c r="Q80" i="156"/>
  <c r="R80" i="156"/>
  <c r="S80" i="156"/>
  <c r="T80" i="156"/>
  <c r="U80" i="156"/>
  <c r="V80" i="156"/>
  <c r="W80" i="156"/>
  <c r="X80" i="156"/>
  <c r="Y80" i="156"/>
  <c r="Z80" i="156"/>
  <c r="AA80" i="156"/>
  <c r="Q81" i="156"/>
  <c r="R81" i="156"/>
  <c r="S81" i="156"/>
  <c r="T81" i="156"/>
  <c r="U81" i="156"/>
  <c r="V81" i="156"/>
  <c r="W81" i="156"/>
  <c r="X81" i="156"/>
  <c r="Y81" i="156"/>
  <c r="Z81" i="156"/>
  <c r="AA81" i="156"/>
  <c r="Q82" i="156"/>
  <c r="R82" i="156"/>
  <c r="S82" i="156"/>
  <c r="T82" i="156"/>
  <c r="U82" i="156"/>
  <c r="V82" i="156"/>
  <c r="W82" i="156"/>
  <c r="X82" i="156"/>
  <c r="Y82" i="156"/>
  <c r="Z82" i="156"/>
  <c r="AA82" i="156"/>
  <c r="Q83" i="156"/>
  <c r="R83" i="156"/>
  <c r="S83" i="156"/>
  <c r="T83" i="156"/>
  <c r="U83" i="156"/>
  <c r="V83" i="156"/>
  <c r="W83" i="156"/>
  <c r="X83" i="156"/>
  <c r="Y83" i="156"/>
  <c r="Z83" i="156"/>
  <c r="AA83" i="156"/>
  <c r="Q84" i="156"/>
  <c r="R84" i="156"/>
  <c r="S84" i="156"/>
  <c r="T84" i="156"/>
  <c r="U84" i="156"/>
  <c r="V84" i="156"/>
  <c r="W84" i="156"/>
  <c r="X84" i="156"/>
  <c r="Y84" i="156"/>
  <c r="Z84" i="156"/>
  <c r="AA84" i="156"/>
  <c r="Q85" i="156"/>
  <c r="R85" i="156"/>
  <c r="S85" i="156"/>
  <c r="T85" i="156"/>
  <c r="U85" i="156"/>
  <c r="V85" i="156"/>
  <c r="W85" i="156"/>
  <c r="X85" i="156"/>
  <c r="Y85" i="156"/>
  <c r="Z85" i="156"/>
  <c r="AA85" i="156"/>
  <c r="Q86" i="156"/>
  <c r="R86" i="156"/>
  <c r="S86" i="156"/>
  <c r="T86" i="156"/>
  <c r="U86" i="156"/>
  <c r="V86" i="156"/>
  <c r="W86" i="156"/>
  <c r="X86" i="156"/>
  <c r="Y86" i="156"/>
  <c r="Z86" i="156"/>
  <c r="AA86" i="156"/>
  <c r="Q87" i="156"/>
  <c r="R87" i="156"/>
  <c r="S87" i="156"/>
  <c r="T87" i="156"/>
  <c r="U87" i="156"/>
  <c r="V87" i="156"/>
  <c r="W87" i="156"/>
  <c r="X87" i="156"/>
  <c r="Y87" i="156"/>
  <c r="Z87" i="156"/>
  <c r="AA87" i="156"/>
  <c r="Q88" i="156"/>
  <c r="R88" i="156"/>
  <c r="S88" i="156"/>
  <c r="T88" i="156"/>
  <c r="U88" i="156"/>
  <c r="V88" i="156"/>
  <c r="W88" i="156"/>
  <c r="X88" i="156"/>
  <c r="Y88" i="156"/>
  <c r="Z88" i="156"/>
  <c r="AA88" i="156"/>
  <c r="Q89" i="156"/>
  <c r="R89" i="156"/>
  <c r="S89" i="156"/>
  <c r="T89" i="156"/>
  <c r="U89" i="156"/>
  <c r="V89" i="156"/>
  <c r="W89" i="156"/>
  <c r="X89" i="156"/>
  <c r="Y89" i="156"/>
  <c r="Z89" i="156"/>
  <c r="AA89" i="156"/>
  <c r="Q90" i="156"/>
  <c r="R90" i="156"/>
  <c r="S90" i="156"/>
  <c r="T90" i="156"/>
  <c r="U90" i="156"/>
  <c r="V90" i="156"/>
  <c r="W90" i="156"/>
  <c r="X90" i="156"/>
  <c r="Y90" i="156"/>
  <c r="Z90" i="156"/>
  <c r="AA90" i="156"/>
  <c r="Q91" i="156"/>
  <c r="R91" i="156"/>
  <c r="S91" i="156"/>
  <c r="T91" i="156"/>
  <c r="U91" i="156"/>
  <c r="V91" i="156"/>
  <c r="W91" i="156"/>
  <c r="X91" i="156"/>
  <c r="Y91" i="156"/>
  <c r="Z91" i="156"/>
  <c r="AA91" i="156"/>
  <c r="Q92" i="156"/>
  <c r="R92" i="156"/>
  <c r="S92" i="156"/>
  <c r="T92" i="156"/>
  <c r="U92" i="156"/>
  <c r="V92" i="156"/>
  <c r="W92" i="156"/>
  <c r="X92" i="156"/>
  <c r="Y92" i="156"/>
  <c r="Z92" i="156"/>
  <c r="AA92" i="156"/>
  <c r="Q93" i="156"/>
  <c r="R93" i="156"/>
  <c r="S93" i="156"/>
  <c r="T93" i="156"/>
  <c r="U93" i="156"/>
  <c r="V93" i="156"/>
  <c r="W93" i="156"/>
  <c r="X93" i="156"/>
  <c r="Y93" i="156"/>
  <c r="Z93" i="156"/>
  <c r="AA93" i="156"/>
  <c r="Q94" i="156"/>
  <c r="R94" i="156"/>
  <c r="S94" i="156"/>
  <c r="T94" i="156"/>
  <c r="U94" i="156"/>
  <c r="V94" i="156"/>
  <c r="W94" i="156"/>
  <c r="X94" i="156"/>
  <c r="Y94" i="156"/>
  <c r="Z94" i="156"/>
  <c r="AA94" i="156"/>
  <c r="Q95" i="156"/>
  <c r="R95" i="156"/>
  <c r="S95" i="156"/>
  <c r="T95" i="156"/>
  <c r="U95" i="156"/>
  <c r="V95" i="156"/>
  <c r="W95" i="156"/>
  <c r="X95" i="156"/>
  <c r="Y95" i="156"/>
  <c r="Z95" i="156"/>
  <c r="AA95" i="156"/>
  <c r="Q96" i="156"/>
  <c r="R96" i="156"/>
  <c r="S96" i="156"/>
  <c r="T96" i="156"/>
  <c r="U96" i="156"/>
  <c r="V96" i="156"/>
  <c r="W96" i="156"/>
  <c r="X96" i="156"/>
  <c r="Y96" i="156"/>
  <c r="Z96" i="156"/>
  <c r="AA96" i="156"/>
  <c r="Q97" i="156"/>
  <c r="R97" i="156"/>
  <c r="S97" i="156"/>
  <c r="T97" i="156"/>
  <c r="U97" i="156"/>
  <c r="V97" i="156"/>
  <c r="W97" i="156"/>
  <c r="X97" i="156"/>
  <c r="Y97" i="156"/>
  <c r="Z97" i="156"/>
  <c r="AA97" i="156"/>
  <c r="Q98" i="156"/>
  <c r="R98" i="156"/>
  <c r="S98" i="156"/>
  <c r="T98" i="156"/>
  <c r="U98" i="156"/>
  <c r="V98" i="156"/>
  <c r="W98" i="156"/>
  <c r="X98" i="156"/>
  <c r="Y98" i="156"/>
  <c r="Z98" i="156"/>
  <c r="AA98" i="156"/>
  <c r="Q99" i="156"/>
  <c r="R99" i="156"/>
  <c r="S99" i="156"/>
  <c r="T99" i="156"/>
  <c r="U99" i="156"/>
  <c r="V99" i="156"/>
  <c r="W99" i="156"/>
  <c r="X99" i="156"/>
  <c r="Y99" i="156"/>
  <c r="Z99" i="156"/>
  <c r="AA99" i="156"/>
  <c r="Q100" i="156"/>
  <c r="R100" i="156"/>
  <c r="S100" i="156"/>
  <c r="T100" i="156"/>
  <c r="U100" i="156"/>
  <c r="V100" i="156"/>
  <c r="W100" i="156"/>
  <c r="X100" i="156"/>
  <c r="Y100" i="156"/>
  <c r="Z100" i="156"/>
  <c r="AA100" i="156"/>
  <c r="Q101" i="156"/>
  <c r="R101" i="156"/>
  <c r="S101" i="156"/>
  <c r="T101" i="156"/>
  <c r="U101" i="156"/>
  <c r="V101" i="156"/>
  <c r="W101" i="156"/>
  <c r="X101" i="156"/>
  <c r="Y101" i="156"/>
  <c r="Z101" i="156"/>
  <c r="AA101" i="156"/>
  <c r="Q102" i="156"/>
  <c r="R102" i="156"/>
  <c r="S102" i="156"/>
  <c r="T102" i="156"/>
  <c r="U102" i="156"/>
  <c r="V102" i="156"/>
  <c r="W102" i="156"/>
  <c r="X102" i="156"/>
  <c r="Y102" i="156"/>
  <c r="Z102" i="156"/>
  <c r="AA102" i="156"/>
  <c r="Q103" i="156"/>
  <c r="R103" i="156"/>
  <c r="S103" i="156"/>
  <c r="T103" i="156"/>
  <c r="U103" i="156"/>
  <c r="V103" i="156"/>
  <c r="W103" i="156"/>
  <c r="X103" i="156"/>
  <c r="Y103" i="156"/>
  <c r="Z103" i="156"/>
  <c r="AA103" i="156"/>
  <c r="A93" i="156"/>
  <c r="D93" i="156" s="1"/>
  <c r="A94" i="156"/>
  <c r="D94" i="156" s="1"/>
  <c r="A95" i="156"/>
  <c r="D95" i="156" s="1"/>
  <c r="A96" i="156"/>
  <c r="D96" i="156" s="1"/>
  <c r="A97" i="156"/>
  <c r="D97" i="156" s="1"/>
  <c r="A98" i="156"/>
  <c r="D98" i="156" s="1"/>
  <c r="A99" i="156"/>
  <c r="D99" i="156" s="1"/>
  <c r="A100" i="156"/>
  <c r="D100" i="156" s="1"/>
  <c r="A101" i="156"/>
  <c r="D101" i="156" s="1"/>
  <c r="A102" i="156"/>
  <c r="D102" i="156" s="1"/>
  <c r="A103" i="156"/>
  <c r="D103" i="156" s="1"/>
  <c r="A67" i="156"/>
  <c r="D67" i="156" s="1"/>
  <c r="A68" i="156"/>
  <c r="D68" i="156" s="1"/>
  <c r="A69" i="156"/>
  <c r="D69" i="156" s="1"/>
  <c r="A70" i="156"/>
  <c r="D70" i="156" s="1"/>
  <c r="A71" i="156"/>
  <c r="D71" i="156" s="1"/>
  <c r="A72" i="156"/>
  <c r="D72" i="156" s="1"/>
  <c r="A73" i="156"/>
  <c r="D73" i="156" s="1"/>
  <c r="A74" i="156"/>
  <c r="D74" i="156" s="1"/>
  <c r="A75" i="156"/>
  <c r="D75" i="156" s="1"/>
  <c r="A76" i="156"/>
  <c r="D76" i="156" s="1"/>
  <c r="A77" i="156"/>
  <c r="D77" i="156" s="1"/>
  <c r="A78" i="156"/>
  <c r="D78" i="156" s="1"/>
  <c r="A79" i="156"/>
  <c r="D79" i="156" s="1"/>
  <c r="A80" i="156"/>
  <c r="D80" i="156" s="1"/>
  <c r="A81" i="156"/>
  <c r="D81" i="156" s="1"/>
  <c r="A82" i="156"/>
  <c r="D82" i="156" s="1"/>
  <c r="A83" i="156"/>
  <c r="D83" i="156" s="1"/>
  <c r="A84" i="156"/>
  <c r="D84" i="156" s="1"/>
  <c r="A85" i="156"/>
  <c r="D85" i="156" s="1"/>
  <c r="A86" i="156"/>
  <c r="D86" i="156" s="1"/>
  <c r="A87" i="156"/>
  <c r="D87" i="156" s="1"/>
  <c r="A88" i="156"/>
  <c r="D88" i="156" s="1"/>
  <c r="A89" i="156"/>
  <c r="D89" i="156" s="1"/>
  <c r="A90" i="156"/>
  <c r="D90" i="156" s="1"/>
  <c r="A91" i="156"/>
  <c r="D91" i="156" s="1"/>
  <c r="A92" i="156"/>
  <c r="D92" i="156" s="1"/>
  <c r="A55" i="156"/>
  <c r="D55" i="156" s="1"/>
  <c r="A56" i="156"/>
  <c r="D56" i="156" s="1"/>
  <c r="A57" i="156"/>
  <c r="D57" i="156" s="1"/>
  <c r="A58" i="156"/>
  <c r="D58" i="156" s="1"/>
  <c r="A59" i="156"/>
  <c r="D59" i="156" s="1"/>
  <c r="A60" i="156"/>
  <c r="D60" i="156" s="1"/>
  <c r="A61" i="156"/>
  <c r="D61" i="156" s="1"/>
  <c r="A62" i="156"/>
  <c r="D62" i="156" s="1"/>
  <c r="A63" i="156"/>
  <c r="D63" i="156" s="1"/>
  <c r="A64" i="156"/>
  <c r="D64" i="156" s="1"/>
  <c r="A65" i="156"/>
  <c r="D65" i="156" s="1"/>
  <c r="A66" i="156"/>
  <c r="D66" i="156" s="1"/>
  <c r="A46" i="156"/>
  <c r="D46" i="156" s="1"/>
  <c r="A47" i="156"/>
  <c r="D47" i="156" s="1"/>
  <c r="A48" i="156"/>
  <c r="D48" i="156" s="1"/>
  <c r="A49" i="156"/>
  <c r="D49" i="156" s="1"/>
  <c r="A50" i="156"/>
  <c r="D50" i="156" s="1"/>
  <c r="A51" i="156"/>
  <c r="D51" i="156" s="1"/>
  <c r="A52" i="156"/>
  <c r="D52" i="156" s="1"/>
  <c r="A53" i="156"/>
  <c r="D53" i="156" s="1"/>
  <c r="A54" i="156"/>
  <c r="C5" i="191" l="1"/>
  <c r="K89" i="152"/>
  <c r="N89" i="152"/>
  <c r="AQ119" i="3"/>
  <c r="AU119" i="3"/>
  <c r="AP119" i="3"/>
  <c r="AV119" i="3"/>
  <c r="AR119" i="3"/>
  <c r="AW119" i="3"/>
  <c r="AS119" i="3"/>
  <c r="AX119" i="3"/>
  <c r="AT119" i="3"/>
  <c r="A107" i="152"/>
  <c r="A109" i="149"/>
  <c r="V105" i="152" s="1"/>
  <c r="A106" i="156"/>
  <c r="A109" i="93"/>
  <c r="Q106" i="152"/>
  <c r="M106" i="152"/>
  <c r="I106" i="152"/>
  <c r="E106" i="152"/>
  <c r="T106" i="152"/>
  <c r="L106" i="152"/>
  <c r="B106" i="152"/>
  <c r="P106" i="152"/>
  <c r="H106" i="152"/>
  <c r="S106" i="152"/>
  <c r="O106" i="152"/>
  <c r="K106" i="152"/>
  <c r="G106" i="152"/>
  <c r="J106" i="152"/>
  <c r="F106" i="152"/>
  <c r="N106" i="152"/>
  <c r="R106" i="152"/>
  <c r="AS102" i="3"/>
  <c r="D54" i="156"/>
  <c r="AW102" i="3"/>
  <c r="D105" i="156"/>
  <c r="AQ102" i="3"/>
  <c r="AT102" i="3"/>
  <c r="AR102" i="3"/>
  <c r="AP102" i="3"/>
  <c r="AX102" i="3"/>
  <c r="AK119" i="3"/>
  <c r="AJ119" i="3"/>
  <c r="AH119" i="3"/>
  <c r="AG119" i="3"/>
  <c r="AL119" i="3"/>
  <c r="AI119" i="3"/>
  <c r="V103" i="152"/>
  <c r="U102" i="152"/>
  <c r="V104" i="152"/>
  <c r="U103" i="152"/>
  <c r="U104" i="152"/>
  <c r="U105" i="152"/>
  <c r="V101" i="152"/>
  <c r="V102" i="152"/>
  <c r="U101" i="152"/>
  <c r="C5" i="192"/>
  <c r="V60" i="152"/>
  <c r="V68" i="152"/>
  <c r="V76" i="152"/>
  <c r="V84" i="152"/>
  <c r="V92" i="152"/>
  <c r="V100" i="152"/>
  <c r="U60" i="152"/>
  <c r="U68" i="152"/>
  <c r="U76" i="152"/>
  <c r="U84" i="152"/>
  <c r="U92" i="152"/>
  <c r="U100" i="152"/>
  <c r="U65" i="152"/>
  <c r="U97" i="152"/>
  <c r="V61" i="152"/>
  <c r="V69" i="152"/>
  <c r="V77" i="152"/>
  <c r="V85" i="152"/>
  <c r="V93" i="152"/>
  <c r="U61" i="152"/>
  <c r="U69" i="152"/>
  <c r="U77" i="152"/>
  <c r="U85" i="152"/>
  <c r="U93" i="152"/>
  <c r="V54" i="152"/>
  <c r="V62" i="152"/>
  <c r="V70" i="152"/>
  <c r="AG87" i="3" s="1"/>
  <c r="V78" i="152"/>
  <c r="V86" i="152"/>
  <c r="V94" i="152"/>
  <c r="U54" i="152"/>
  <c r="U62" i="152"/>
  <c r="U70" i="152"/>
  <c r="U78" i="152"/>
  <c r="U86" i="152"/>
  <c r="U94" i="152"/>
  <c r="U57" i="152"/>
  <c r="U89" i="152"/>
  <c r="V55" i="152"/>
  <c r="V63" i="152"/>
  <c r="V71" i="152"/>
  <c r="AH87" i="3" s="1"/>
  <c r="V79" i="152"/>
  <c r="V87" i="152"/>
  <c r="V95" i="152"/>
  <c r="U55" i="152"/>
  <c r="U63" i="152"/>
  <c r="U71" i="152"/>
  <c r="AH85" i="3" s="1"/>
  <c r="U79" i="152"/>
  <c r="U87" i="152"/>
  <c r="U95" i="152"/>
  <c r="V56" i="152"/>
  <c r="V64" i="152"/>
  <c r="V72" i="152"/>
  <c r="V80" i="152"/>
  <c r="V88" i="152"/>
  <c r="V96" i="152"/>
  <c r="U56" i="152"/>
  <c r="U64" i="152"/>
  <c r="U72" i="152"/>
  <c r="U80" i="152"/>
  <c r="U88" i="152"/>
  <c r="U96" i="152"/>
  <c r="U81" i="152"/>
  <c r="V57" i="152"/>
  <c r="V65" i="152"/>
  <c r="V73" i="152"/>
  <c r="V81" i="152"/>
  <c r="V89" i="152"/>
  <c r="V97" i="152"/>
  <c r="U73" i="152"/>
  <c r="V58" i="152"/>
  <c r="V66" i="152"/>
  <c r="V74" i="152"/>
  <c r="V82" i="152"/>
  <c r="V90" i="152"/>
  <c r="V98" i="152"/>
  <c r="U58" i="152"/>
  <c r="U66" i="152"/>
  <c r="U74" i="152"/>
  <c r="U82" i="152"/>
  <c r="U90" i="152"/>
  <c r="U98" i="152"/>
  <c r="V59" i="152"/>
  <c r="V67" i="152"/>
  <c r="V75" i="152"/>
  <c r="V83" i="152"/>
  <c r="V91" i="152"/>
  <c r="V99" i="152"/>
  <c r="U59" i="152"/>
  <c r="U67" i="152"/>
  <c r="U75" i="152"/>
  <c r="U83" i="152"/>
  <c r="U91" i="152"/>
  <c r="U99" i="152"/>
  <c r="C5" i="177"/>
  <c r="AF81" i="3"/>
  <c r="AI100" i="3"/>
  <c r="AL90" i="3"/>
  <c r="AJ100" i="3"/>
  <c r="AI90" i="3"/>
  <c r="AJ81" i="3"/>
  <c r="AK100" i="3"/>
  <c r="C5" i="183"/>
  <c r="C5" i="179"/>
  <c r="AI81" i="3"/>
  <c r="C5" i="182"/>
  <c r="AH93" i="3"/>
  <c r="AH98" i="3"/>
  <c r="AL81" i="3"/>
  <c r="AI98" i="3"/>
  <c r="AL82" i="3"/>
  <c r="AJ92" i="3"/>
  <c r="AK81" i="3"/>
  <c r="AE100" i="3"/>
  <c r="AK98" i="3"/>
  <c r="AJ98" i="3"/>
  <c r="AK82" i="3"/>
  <c r="AH81" i="3"/>
  <c r="AL98" i="3"/>
  <c r="AL93" i="3"/>
  <c r="AH100" i="3"/>
  <c r="AC100" i="3"/>
  <c r="AI82" i="3"/>
  <c r="AK93" i="3"/>
  <c r="AD100" i="3"/>
  <c r="AH82" i="3"/>
  <c r="I2" i="195"/>
  <c r="G2" i="195"/>
  <c r="F2" i="195"/>
  <c r="I2" i="194"/>
  <c r="G2" i="194"/>
  <c r="F2" i="194"/>
  <c r="I2" i="193"/>
  <c r="G2" i="193"/>
  <c r="F2" i="193"/>
  <c r="I2" i="189"/>
  <c r="G2" i="189"/>
  <c r="F2" i="189"/>
  <c r="I2" i="188"/>
  <c r="G2" i="188"/>
  <c r="F2" i="188"/>
  <c r="I2" i="187"/>
  <c r="G2" i="187"/>
  <c r="F2" i="187"/>
  <c r="AF93" i="3"/>
  <c r="AF100" i="3"/>
  <c r="AF98" i="3"/>
  <c r="AC93" i="3"/>
  <c r="AD81" i="3"/>
  <c r="AC81" i="3"/>
  <c r="AE81" i="3"/>
  <c r="AC98" i="3"/>
  <c r="AD98" i="3"/>
  <c r="AE98" i="3"/>
  <c r="C5" i="190"/>
  <c r="AC82" i="3"/>
  <c r="AE93" i="3"/>
  <c r="AD93" i="3"/>
  <c r="F2" i="186"/>
  <c r="G2" i="186"/>
  <c r="F2" i="185"/>
  <c r="G2" i="185"/>
  <c r="F2" i="184"/>
  <c r="G2" i="184"/>
  <c r="F2" i="168"/>
  <c r="G2" i="168"/>
  <c r="F2" i="166"/>
  <c r="G2" i="166"/>
  <c r="B2" i="3"/>
  <c r="C49" i="3" s="1"/>
  <c r="E105" i="3"/>
  <c r="F105" i="3"/>
  <c r="G105" i="3"/>
  <c r="H105" i="3"/>
  <c r="I105" i="3"/>
  <c r="J105" i="3"/>
  <c r="K105" i="3"/>
  <c r="L105" i="3"/>
  <c r="M105" i="3"/>
  <c r="N105" i="3"/>
  <c r="O105" i="3"/>
  <c r="P105" i="3"/>
  <c r="Q105" i="3"/>
  <c r="R105" i="3"/>
  <c r="S105" i="3"/>
  <c r="T105" i="3"/>
  <c r="U105" i="3"/>
  <c r="V105" i="3"/>
  <c r="W105" i="3"/>
  <c r="X105" i="3"/>
  <c r="Y105" i="3"/>
  <c r="Z105" i="3"/>
  <c r="AA105" i="3"/>
  <c r="AB105" i="3"/>
  <c r="AG105" i="3"/>
  <c r="AM105" i="3"/>
  <c r="AN105" i="3"/>
  <c r="AO105" i="3"/>
  <c r="E47" i="3"/>
  <c r="E115" i="3" s="1"/>
  <c r="F47" i="3"/>
  <c r="F115" i="3" s="1"/>
  <c r="G47" i="3"/>
  <c r="G115" i="3" s="1"/>
  <c r="H47" i="3"/>
  <c r="H115" i="3" s="1"/>
  <c r="I47" i="3"/>
  <c r="I115" i="3" s="1"/>
  <c r="J47" i="3"/>
  <c r="J115" i="3" s="1"/>
  <c r="K47" i="3"/>
  <c r="K115" i="3" s="1"/>
  <c r="L47" i="3"/>
  <c r="L115" i="3" s="1"/>
  <c r="M47" i="3"/>
  <c r="M115" i="3" s="1"/>
  <c r="N47" i="3"/>
  <c r="N115" i="3" s="1"/>
  <c r="O47" i="3"/>
  <c r="O115" i="3" s="1"/>
  <c r="P47" i="3"/>
  <c r="P115" i="3" s="1"/>
  <c r="Q47" i="3"/>
  <c r="Q115" i="3" s="1"/>
  <c r="R47" i="3"/>
  <c r="R115" i="3" s="1"/>
  <c r="S47" i="3"/>
  <c r="S115" i="3" s="1"/>
  <c r="T47" i="3"/>
  <c r="T115" i="3" s="1"/>
  <c r="U47" i="3"/>
  <c r="U115" i="3" s="1"/>
  <c r="V47" i="3"/>
  <c r="V115" i="3" s="1"/>
  <c r="W47" i="3"/>
  <c r="W115" i="3" s="1"/>
  <c r="X47" i="3"/>
  <c r="X115" i="3" s="1"/>
  <c r="Y47" i="3"/>
  <c r="Y115" i="3" s="1"/>
  <c r="Z47" i="3"/>
  <c r="Z115" i="3" s="1"/>
  <c r="AA47" i="3"/>
  <c r="AA115" i="3" s="1"/>
  <c r="AB47" i="3"/>
  <c r="AB115" i="3" s="1"/>
  <c r="AG47" i="3"/>
  <c r="AG115" i="3" s="1"/>
  <c r="D47" i="3"/>
  <c r="B2" i="165"/>
  <c r="C2" i="165" s="1"/>
  <c r="E2" i="165" s="1"/>
  <c r="I2" i="165" s="1"/>
  <c r="C2" i="169"/>
  <c r="E2" i="169" s="1"/>
  <c r="I2" i="169" s="1"/>
  <c r="AB93" i="3"/>
  <c r="AL100" i="3"/>
  <c r="D105" i="154"/>
  <c r="D84" i="154"/>
  <c r="D7" i="154"/>
  <c r="B7" i="154"/>
  <c r="C3" i="190" l="1"/>
  <c r="D98" i="3"/>
  <c r="D100" i="3"/>
  <c r="AL87" i="3"/>
  <c r="AW87" i="3"/>
  <c r="AQ87" i="3"/>
  <c r="B2" i="5"/>
  <c r="AT87" i="3"/>
  <c r="AV87" i="3"/>
  <c r="AK87" i="3"/>
  <c r="AS87" i="3"/>
  <c r="AI87" i="3"/>
  <c r="AX87" i="3"/>
  <c r="AU87" i="3"/>
  <c r="AR87" i="3"/>
  <c r="AP87" i="3"/>
  <c r="AI85" i="3"/>
  <c r="AQ85" i="3"/>
  <c r="C4" i="284" s="1"/>
  <c r="AX85" i="3"/>
  <c r="C4" i="291" s="1"/>
  <c r="AS85" i="3"/>
  <c r="C4" i="286" s="1"/>
  <c r="AW85" i="3"/>
  <c r="C4" i="290" s="1"/>
  <c r="AL85" i="3"/>
  <c r="C4" i="231" s="1"/>
  <c r="AP85" i="3"/>
  <c r="C4" i="283" s="1"/>
  <c r="AU85" i="3"/>
  <c r="C4" i="288" s="1"/>
  <c r="AT85" i="3"/>
  <c r="C4" i="287" s="1"/>
  <c r="AR85" i="3"/>
  <c r="C4" i="285" s="1"/>
  <c r="AV85" i="3"/>
  <c r="C4" i="289" s="1"/>
  <c r="AK85" i="3"/>
  <c r="C4" i="230" s="1"/>
  <c r="AJ85" i="3"/>
  <c r="AJ87" i="3"/>
  <c r="B2" i="4"/>
  <c r="C2" i="4" s="1"/>
  <c r="D106" i="156"/>
  <c r="B2" i="170"/>
  <c r="C2" i="170" s="1"/>
  <c r="E2" i="170" s="1"/>
  <c r="A108" i="152"/>
  <c r="A110" i="149"/>
  <c r="A107" i="156"/>
  <c r="A110" i="93"/>
  <c r="T107" i="152"/>
  <c r="P107" i="152"/>
  <c r="L107" i="152"/>
  <c r="H107" i="152"/>
  <c r="B107" i="152"/>
  <c r="O107" i="152"/>
  <c r="G107" i="152"/>
  <c r="S107" i="152"/>
  <c r="K107" i="152"/>
  <c r="R107" i="152"/>
  <c r="N107" i="152"/>
  <c r="J107" i="152"/>
  <c r="F107" i="152"/>
  <c r="I107" i="152"/>
  <c r="E107" i="152"/>
  <c r="M107" i="152"/>
  <c r="Q107" i="152"/>
  <c r="B84" i="154"/>
  <c r="B105" i="154"/>
  <c r="AH99" i="3"/>
  <c r="AH101" i="3" s="1"/>
  <c r="AH102" i="3" s="1"/>
  <c r="AJ90" i="3"/>
  <c r="AI99" i="3"/>
  <c r="AI101" i="3" s="1"/>
  <c r="AI102" i="3" s="1"/>
  <c r="AH92" i="3"/>
  <c r="C4" i="227"/>
  <c r="C2" i="181"/>
  <c r="C4" i="179"/>
  <c r="C3" i="182"/>
  <c r="C3" i="179"/>
  <c r="C5" i="180"/>
  <c r="AK90" i="3"/>
  <c r="C5" i="181"/>
  <c r="C2" i="182"/>
  <c r="AK99" i="3"/>
  <c r="AD99" i="3"/>
  <c r="AD101" i="3" s="1"/>
  <c r="AD102" i="3" s="1"/>
  <c r="AH90" i="3"/>
  <c r="B2" i="163"/>
  <c r="C2" i="163" s="1"/>
  <c r="E2" i="163" s="1"/>
  <c r="D90" i="154"/>
  <c r="AK92" i="3"/>
  <c r="G2" i="165"/>
  <c r="AI92" i="3"/>
  <c r="F2" i="165"/>
  <c r="AE90" i="3"/>
  <c r="AB81" i="3"/>
  <c r="D92" i="154"/>
  <c r="AF90" i="3"/>
  <c r="AF92" i="3"/>
  <c r="AC90" i="3"/>
  <c r="AB100" i="3"/>
  <c r="AE92" i="3"/>
  <c r="AD92" i="3"/>
  <c r="AD90" i="3"/>
  <c r="AC92" i="3"/>
  <c r="AB98" i="3"/>
  <c r="D94" i="154"/>
  <c r="D86" i="154"/>
  <c r="D102" i="154"/>
  <c r="D96" i="154"/>
  <c r="D104" i="154"/>
  <c r="D88" i="154"/>
  <c r="D100" i="154"/>
  <c r="D98" i="154"/>
  <c r="B2" i="167"/>
  <c r="C2" i="167" s="1"/>
  <c r="E2" i="167" s="1"/>
  <c r="B2" i="164"/>
  <c r="C2" i="164" s="1"/>
  <c r="E2" i="164" s="1"/>
  <c r="G2" i="169"/>
  <c r="F2" i="169"/>
  <c r="B2" i="171"/>
  <c r="C2" i="171" s="1"/>
  <c r="E2" i="171" s="1"/>
  <c r="C48" i="3"/>
  <c r="D101" i="154"/>
  <c r="D97" i="154"/>
  <c r="D93" i="154"/>
  <c r="D89" i="154"/>
  <c r="D85" i="154"/>
  <c r="D103" i="154"/>
  <c r="D99" i="154"/>
  <c r="D95" i="154"/>
  <c r="D91" i="154"/>
  <c r="D87" i="154"/>
  <c r="D77" i="154"/>
  <c r="D68" i="154"/>
  <c r="D78" i="154"/>
  <c r="D57" i="154"/>
  <c r="D46" i="154"/>
  <c r="D36" i="154"/>
  <c r="D25" i="154"/>
  <c r="D14" i="154"/>
  <c r="D81" i="154"/>
  <c r="D70" i="154"/>
  <c r="D60" i="154"/>
  <c r="D49" i="154"/>
  <c r="D38" i="154"/>
  <c r="D28" i="154"/>
  <c r="D17" i="154"/>
  <c r="D80" i="154"/>
  <c r="D69" i="154"/>
  <c r="D58" i="154"/>
  <c r="D48" i="154"/>
  <c r="D37" i="154"/>
  <c r="D26" i="154"/>
  <c r="D16" i="154"/>
  <c r="D76" i="154"/>
  <c r="D65" i="154"/>
  <c r="D54" i="154"/>
  <c r="D44" i="154"/>
  <c r="D33" i="154"/>
  <c r="D22" i="154"/>
  <c r="D12" i="154"/>
  <c r="D56" i="154"/>
  <c r="D45" i="154"/>
  <c r="D13" i="154"/>
  <c r="D74" i="154"/>
  <c r="D64" i="154"/>
  <c r="D53" i="154"/>
  <c r="D42" i="154"/>
  <c r="D32" i="154"/>
  <c r="D21" i="154"/>
  <c r="D10" i="154"/>
  <c r="D66" i="154"/>
  <c r="D34" i="154"/>
  <c r="D24" i="154"/>
  <c r="D41" i="154"/>
  <c r="D30" i="154"/>
  <c r="D9" i="154"/>
  <c r="D73" i="154"/>
  <c r="D62" i="154"/>
  <c r="D52" i="154"/>
  <c r="D20" i="154"/>
  <c r="D82" i="154"/>
  <c r="D72" i="154"/>
  <c r="D61" i="154"/>
  <c r="D50" i="154"/>
  <c r="D40" i="154"/>
  <c r="D29" i="154"/>
  <c r="D18" i="154"/>
  <c r="D8" i="154"/>
  <c r="D83" i="154"/>
  <c r="D75" i="154"/>
  <c r="D67" i="154"/>
  <c r="D59" i="154"/>
  <c r="D51" i="154"/>
  <c r="D43" i="154"/>
  <c r="D35" i="154"/>
  <c r="D27" i="154"/>
  <c r="D19" i="154"/>
  <c r="D11" i="154"/>
  <c r="D79" i="154"/>
  <c r="D71" i="154"/>
  <c r="D63" i="154"/>
  <c r="D55" i="154"/>
  <c r="D47" i="154"/>
  <c r="D39" i="154"/>
  <c r="D31" i="154"/>
  <c r="D23" i="154"/>
  <c r="D15" i="154"/>
  <c r="B22" i="154"/>
  <c r="B13" i="154"/>
  <c r="B21" i="154"/>
  <c r="B12" i="154"/>
  <c r="B16" i="154"/>
  <c r="B14" i="154"/>
  <c r="B20" i="154"/>
  <c r="B28" i="154"/>
  <c r="B19" i="154"/>
  <c r="B27" i="154"/>
  <c r="B18" i="154"/>
  <c r="B9" i="154"/>
  <c r="B25" i="154"/>
  <c r="B24" i="154"/>
  <c r="B11" i="154"/>
  <c r="B10" i="154"/>
  <c r="B26" i="154"/>
  <c r="B17" i="154"/>
  <c r="B8" i="154"/>
  <c r="B23" i="154"/>
  <c r="B15" i="154"/>
  <c r="I2" i="171" l="1"/>
  <c r="F2" i="171"/>
  <c r="G2" i="171"/>
  <c r="C2" i="190"/>
  <c r="C4" i="192"/>
  <c r="C4" i="191"/>
  <c r="C2" i="192"/>
  <c r="C2" i="177"/>
  <c r="C2" i="191"/>
  <c r="C4" i="190"/>
  <c r="C4" i="177"/>
  <c r="C2" i="180"/>
  <c r="I2" i="170"/>
  <c r="G2" i="170"/>
  <c r="F2" i="170"/>
  <c r="A109" i="152"/>
  <c r="A111" i="149"/>
  <c r="A111" i="93"/>
  <c r="A108" i="156"/>
  <c r="S108" i="152"/>
  <c r="O108" i="152"/>
  <c r="K108" i="152"/>
  <c r="G108" i="152"/>
  <c r="R108" i="152"/>
  <c r="N108" i="152"/>
  <c r="F108" i="152"/>
  <c r="J108" i="152"/>
  <c r="Q108" i="152"/>
  <c r="M108" i="152"/>
  <c r="I108" i="152"/>
  <c r="E108" i="152"/>
  <c r="H108" i="152"/>
  <c r="B108" i="152"/>
  <c r="L108" i="152"/>
  <c r="T108" i="152"/>
  <c r="P108" i="152"/>
  <c r="D107" i="156"/>
  <c r="B55" i="154"/>
  <c r="B74" i="154"/>
  <c r="B69" i="154"/>
  <c r="B41" i="154"/>
  <c r="B39" i="154"/>
  <c r="B56" i="154"/>
  <c r="B78" i="154"/>
  <c r="B45" i="154"/>
  <c r="B46" i="154"/>
  <c r="B34" i="154"/>
  <c r="B87" i="154"/>
  <c r="B99" i="154"/>
  <c r="B86" i="154"/>
  <c r="B96" i="154"/>
  <c r="B35" i="154"/>
  <c r="B30" i="154"/>
  <c r="B64" i="154"/>
  <c r="B85" i="154"/>
  <c r="B97" i="154"/>
  <c r="B101" i="154"/>
  <c r="B47" i="154"/>
  <c r="B65" i="154"/>
  <c r="B103" i="154"/>
  <c r="B88" i="154"/>
  <c r="B104" i="154"/>
  <c r="B48" i="154"/>
  <c r="B49" i="154"/>
  <c r="B66" i="154"/>
  <c r="B89" i="154"/>
  <c r="B93" i="154"/>
  <c r="B52" i="154"/>
  <c r="B100" i="154"/>
  <c r="B91" i="154"/>
  <c r="B63" i="154"/>
  <c r="B67" i="154"/>
  <c r="B98" i="154"/>
  <c r="B102" i="154"/>
  <c r="B92" i="154"/>
  <c r="B95" i="154"/>
  <c r="B29" i="154"/>
  <c r="B53" i="154"/>
  <c r="B73" i="154"/>
  <c r="B71" i="154"/>
  <c r="B62" i="154"/>
  <c r="B82" i="154"/>
  <c r="B43" i="154"/>
  <c r="B59" i="154"/>
  <c r="B72" i="154"/>
  <c r="B38" i="154"/>
  <c r="B68" i="154"/>
  <c r="B81" i="154"/>
  <c r="B57" i="154"/>
  <c r="B80" i="154"/>
  <c r="B76" i="154"/>
  <c r="B77" i="154"/>
  <c r="B94" i="154"/>
  <c r="B54" i="154"/>
  <c r="B51" i="154"/>
  <c r="B32" i="154"/>
  <c r="B44" i="154"/>
  <c r="B40" i="154"/>
  <c r="B70" i="154"/>
  <c r="B83" i="154"/>
  <c r="B50" i="154"/>
  <c r="B58" i="154"/>
  <c r="B79" i="154"/>
  <c r="B61" i="154"/>
  <c r="B42" i="154"/>
  <c r="B31" i="154"/>
  <c r="B60" i="154"/>
  <c r="B36" i="154"/>
  <c r="B37" i="154"/>
  <c r="B75" i="154"/>
  <c r="B33" i="154"/>
  <c r="B90" i="154"/>
  <c r="C3" i="180"/>
  <c r="C4" i="228"/>
  <c r="C4" i="229"/>
  <c r="AL99" i="3"/>
  <c r="AL101" i="3" s="1"/>
  <c r="AL102" i="3" s="1"/>
  <c r="C3" i="183"/>
  <c r="C2" i="179"/>
  <c r="C4" i="182"/>
  <c r="AJ99" i="3"/>
  <c r="AJ101" i="3" s="1"/>
  <c r="AJ102" i="3" s="1"/>
  <c r="C3" i="181"/>
  <c r="C4" i="180"/>
  <c r="C4" i="181"/>
  <c r="C2" i="183"/>
  <c r="AK101" i="3"/>
  <c r="AK102" i="3" s="1"/>
  <c r="I2" i="163"/>
  <c r="F2" i="163"/>
  <c r="G2" i="163"/>
  <c r="I2" i="164"/>
  <c r="F2" i="164"/>
  <c r="G2" i="164"/>
  <c r="I2" i="167"/>
  <c r="F2" i="167"/>
  <c r="G2" i="167"/>
  <c r="AE99" i="3"/>
  <c r="C3" i="191"/>
  <c r="AF99" i="3"/>
  <c r="C3" i="192"/>
  <c r="AC99" i="3"/>
  <c r="C3" i="177"/>
  <c r="A110" i="152" l="1"/>
  <c r="A112" i="93"/>
  <c r="A109" i="156"/>
  <c r="A112" i="149"/>
  <c r="R109" i="152"/>
  <c r="N109" i="152"/>
  <c r="J109" i="152"/>
  <c r="F109" i="152"/>
  <c r="Q109" i="152"/>
  <c r="I109" i="152"/>
  <c r="M109" i="152"/>
  <c r="E109" i="152"/>
  <c r="T109" i="152"/>
  <c r="P109" i="152"/>
  <c r="L109" i="152"/>
  <c r="H109" i="152"/>
  <c r="B109" i="152"/>
  <c r="G109" i="152"/>
  <c r="S109" i="152"/>
  <c r="K109" i="152"/>
  <c r="O109" i="152"/>
  <c r="D108" i="156"/>
  <c r="AC101" i="3"/>
  <c r="AC102" i="3" s="1"/>
  <c r="AF101" i="3"/>
  <c r="AF102" i="3" s="1"/>
  <c r="AE101" i="3"/>
  <c r="AE102" i="3" s="1"/>
  <c r="A111" i="152" l="1"/>
  <c r="A113" i="149"/>
  <c r="A113" i="93"/>
  <c r="A110" i="156"/>
  <c r="Q110" i="152"/>
  <c r="M110" i="152"/>
  <c r="I110" i="152"/>
  <c r="E110" i="152"/>
  <c r="P110" i="152"/>
  <c r="H110" i="152"/>
  <c r="T110" i="152"/>
  <c r="L110" i="152"/>
  <c r="B110" i="152"/>
  <c r="S110" i="152"/>
  <c r="O110" i="152"/>
  <c r="K110" i="152"/>
  <c r="G110" i="152"/>
  <c r="F110" i="152"/>
  <c r="R110" i="152"/>
  <c r="N110" i="152"/>
  <c r="J110" i="152"/>
  <c r="D109" i="156"/>
  <c r="C5" i="149"/>
  <c r="A112" i="152" l="1"/>
  <c r="A111" i="156"/>
  <c r="A114" i="149"/>
  <c r="A114" i="93"/>
  <c r="T111" i="152"/>
  <c r="P111" i="152"/>
  <c r="L111" i="152"/>
  <c r="H111" i="152"/>
  <c r="B111" i="152"/>
  <c r="O111" i="152"/>
  <c r="G111" i="152"/>
  <c r="S111" i="152"/>
  <c r="K111" i="152"/>
  <c r="R111" i="152"/>
  <c r="N111" i="152"/>
  <c r="J111" i="152"/>
  <c r="F111" i="152"/>
  <c r="E111" i="152"/>
  <c r="Q111" i="152"/>
  <c r="I111" i="152"/>
  <c r="M111" i="152"/>
  <c r="D110" i="156"/>
  <c r="F110" i="156" s="1"/>
  <c r="E174" i="156"/>
  <c r="L175" i="156"/>
  <c r="H177" i="156"/>
  <c r="O178" i="156"/>
  <c r="L180" i="156"/>
  <c r="L182" i="156"/>
  <c r="E184" i="156"/>
  <c r="J185" i="156"/>
  <c r="G187" i="156"/>
  <c r="J188" i="156"/>
  <c r="O189" i="156"/>
  <c r="H191" i="156"/>
  <c r="O192" i="156"/>
  <c r="K194" i="156"/>
  <c r="H196" i="156"/>
  <c r="G174" i="156"/>
  <c r="M175" i="156"/>
  <c r="M177" i="156"/>
  <c r="J179" i="156"/>
  <c r="M180" i="156"/>
  <c r="I182" i="156"/>
  <c r="O183" i="156"/>
  <c r="G185" i="156"/>
  <c r="J186" i="156"/>
  <c r="G188" i="156"/>
  <c r="L189" i="156"/>
  <c r="H174" i="156"/>
  <c r="N175" i="156"/>
  <c r="E177" i="156"/>
  <c r="M178" i="156"/>
  <c r="K181" i="156"/>
  <c r="N182" i="156"/>
  <c r="K184" i="156"/>
  <c r="G186" i="156"/>
  <c r="M187" i="156"/>
  <c r="M189" i="156"/>
  <c r="J174" i="156"/>
  <c r="G176" i="156"/>
  <c r="L177" i="156"/>
  <c r="I179" i="156"/>
  <c r="I181" i="156"/>
  <c r="E183" i="156"/>
  <c r="I184" i="156"/>
  <c r="N185" i="156"/>
  <c r="K187" i="156"/>
  <c r="N188" i="156"/>
  <c r="E190" i="156"/>
  <c r="L191" i="156"/>
  <c r="H193" i="156"/>
  <c r="O194" i="156"/>
  <c r="L196" i="156"/>
  <c r="K174" i="156"/>
  <c r="H176" i="156"/>
  <c r="H178" i="156"/>
  <c r="N179" i="156"/>
  <c r="E181" i="156"/>
  <c r="M182" i="156"/>
  <c r="K185" i="156"/>
  <c r="N186" i="156"/>
  <c r="K188" i="156"/>
  <c r="G190" i="156"/>
  <c r="L174" i="156"/>
  <c r="E176" i="156"/>
  <c r="J177" i="156"/>
  <c r="G179" i="156"/>
  <c r="J180" i="156"/>
  <c r="O181" i="156"/>
  <c r="H183" i="156"/>
  <c r="O184" i="156"/>
  <c r="K186" i="156"/>
  <c r="H188" i="156"/>
  <c r="H190" i="156"/>
  <c r="N191" i="156"/>
  <c r="E193" i="156"/>
  <c r="M194" i="156"/>
  <c r="K197" i="156"/>
  <c r="N198" i="156"/>
  <c r="K200" i="156"/>
  <c r="M174" i="156"/>
  <c r="K177" i="156"/>
  <c r="N178" i="156"/>
  <c r="K180" i="156"/>
  <c r="G182" i="156"/>
  <c r="M183" i="156"/>
  <c r="M185" i="156"/>
  <c r="J187" i="156"/>
  <c r="M188" i="156"/>
  <c r="I190" i="156"/>
  <c r="O191" i="156"/>
  <c r="G193" i="156"/>
  <c r="J194" i="156"/>
  <c r="I191" i="156"/>
  <c r="M196" i="156"/>
  <c r="J199" i="156"/>
  <c r="G201" i="156"/>
  <c r="O202" i="156"/>
  <c r="L204" i="156"/>
  <c r="E105" i="156"/>
  <c r="K106" i="156"/>
  <c r="G108" i="156"/>
  <c r="K109" i="156"/>
  <c r="E111" i="156"/>
  <c r="L112" i="156"/>
  <c r="M114" i="156"/>
  <c r="E116" i="156"/>
  <c r="M117" i="156"/>
  <c r="H119" i="156"/>
  <c r="N120" i="156"/>
  <c r="N174" i="156"/>
  <c r="K176" i="156"/>
  <c r="G178" i="156"/>
  <c r="M179" i="156"/>
  <c r="M181" i="156"/>
  <c r="J183" i="156"/>
  <c r="M184" i="156"/>
  <c r="I186" i="156"/>
  <c r="O187" i="156"/>
  <c r="G189" i="156"/>
  <c r="J190" i="156"/>
  <c r="G192" i="156"/>
  <c r="L193" i="156"/>
  <c r="I195" i="156"/>
  <c r="I197" i="156"/>
  <c r="O174" i="156"/>
  <c r="L176" i="156"/>
  <c r="L178" i="156"/>
  <c r="E180" i="156"/>
  <c r="J181" i="156"/>
  <c r="G183" i="156"/>
  <c r="J184" i="156"/>
  <c r="O185" i="156"/>
  <c r="H187" i="156"/>
  <c r="O188" i="156"/>
  <c r="K190" i="156"/>
  <c r="E175" i="156"/>
  <c r="H175" i="156"/>
  <c r="O176" i="156"/>
  <c r="K178" i="156"/>
  <c r="H180" i="156"/>
  <c r="H182" i="156"/>
  <c r="N183" i="156"/>
  <c r="E185" i="156"/>
  <c r="M186" i="156"/>
  <c r="K189" i="156"/>
  <c r="N190" i="156"/>
  <c r="K192" i="156"/>
  <c r="G194" i="156"/>
  <c r="M195" i="156"/>
  <c r="M197" i="156"/>
  <c r="I175" i="156"/>
  <c r="I177" i="156"/>
  <c r="E179" i="156"/>
  <c r="I180" i="156"/>
  <c r="N181" i="156"/>
  <c r="K183" i="156"/>
  <c r="N184" i="156"/>
  <c r="E186" i="156"/>
  <c r="L187" i="156"/>
  <c r="H189" i="156"/>
  <c r="O190" i="156"/>
  <c r="J175" i="156"/>
  <c r="M176" i="156"/>
  <c r="I178" i="156"/>
  <c r="O179" i="156"/>
  <c r="G181" i="156"/>
  <c r="J182" i="156"/>
  <c r="G184" i="156"/>
  <c r="L185" i="156"/>
  <c r="I187" i="156"/>
  <c r="I189" i="156"/>
  <c r="E191" i="156"/>
  <c r="I192" i="156"/>
  <c r="N193" i="156"/>
  <c r="K195" i="156"/>
  <c r="N196" i="156"/>
  <c r="E198" i="156"/>
  <c r="L199" i="156"/>
  <c r="H201" i="156"/>
  <c r="K175" i="156"/>
  <c r="N176" i="156"/>
  <c r="E178" i="156"/>
  <c r="L179" i="156"/>
  <c r="H181" i="156"/>
  <c r="O182" i="156"/>
  <c r="L184" i="156"/>
  <c r="L186" i="156"/>
  <c r="E188" i="156"/>
  <c r="J189" i="156"/>
  <c r="G191" i="156"/>
  <c r="J192" i="156"/>
  <c r="O193" i="156"/>
  <c r="H195" i="156"/>
  <c r="J195" i="156"/>
  <c r="I198" i="156"/>
  <c r="H200" i="156"/>
  <c r="G202" i="156"/>
  <c r="M203" i="156"/>
  <c r="J104" i="156"/>
  <c r="N105" i="156"/>
  <c r="I107" i="156"/>
  <c r="O108" i="156"/>
  <c r="H110" i="156"/>
  <c r="N111" i="156"/>
  <c r="L113" i="156"/>
  <c r="K115" i="156"/>
  <c r="M116" i="156"/>
  <c r="J118" i="156"/>
  <c r="J121" i="156"/>
  <c r="O122" i="156"/>
  <c r="I193" i="156"/>
  <c r="N197" i="156"/>
  <c r="M199" i="156"/>
  <c r="N201" i="156"/>
  <c r="K203" i="156"/>
  <c r="N204" i="156"/>
  <c r="L105" i="156"/>
  <c r="K107" i="156"/>
  <c r="M108" i="156"/>
  <c r="I176" i="156"/>
  <c r="E182" i="156"/>
  <c r="L188" i="156"/>
  <c r="M192" i="156"/>
  <c r="O195" i="156"/>
  <c r="J198" i="156"/>
  <c r="I174" i="156"/>
  <c r="G177" i="156"/>
  <c r="G180" i="156"/>
  <c r="I183" i="156"/>
  <c r="E187" i="156"/>
  <c r="N189" i="156"/>
  <c r="N192" i="156"/>
  <c r="L195" i="156"/>
  <c r="O198" i="156"/>
  <c r="K202" i="156"/>
  <c r="N104" i="156"/>
  <c r="M107" i="156"/>
  <c r="L110" i="156"/>
  <c r="I114" i="156"/>
  <c r="I117" i="156"/>
  <c r="J120" i="156"/>
  <c r="K122" i="156"/>
  <c r="L194" i="156"/>
  <c r="L198" i="156"/>
  <c r="J201" i="156"/>
  <c r="O203" i="156"/>
  <c r="L104" i="156"/>
  <c r="G107" i="156"/>
  <c r="I109" i="156"/>
  <c r="N110" i="156"/>
  <c r="J112" i="156"/>
  <c r="N113" i="156"/>
  <c r="I115" i="156"/>
  <c r="O116" i="156"/>
  <c r="H118" i="156"/>
  <c r="N119" i="156"/>
  <c r="L121" i="156"/>
  <c r="K123" i="156"/>
  <c r="M124" i="156"/>
  <c r="J126" i="156"/>
  <c r="H192" i="156"/>
  <c r="H197" i="156"/>
  <c r="N199" i="156"/>
  <c r="K201" i="156"/>
  <c r="N202" i="156"/>
  <c r="K204" i="156"/>
  <c r="M104" i="156"/>
  <c r="J106" i="156"/>
  <c r="F108" i="156"/>
  <c r="J109" i="156"/>
  <c r="O110" i="156"/>
  <c r="K112" i="156"/>
  <c r="O113" i="156"/>
  <c r="J115" i="156"/>
  <c r="H117" i="156"/>
  <c r="N177" i="156"/>
  <c r="L183" i="156"/>
  <c r="L190" i="156"/>
  <c r="J193" i="156"/>
  <c r="J196" i="156"/>
  <c r="H199" i="156"/>
  <c r="G175" i="156"/>
  <c r="O177" i="156"/>
  <c r="O180" i="156"/>
  <c r="H184" i="156"/>
  <c r="N187" i="156"/>
  <c r="M190" i="156"/>
  <c r="K193" i="156"/>
  <c r="L192" i="156"/>
  <c r="O199" i="156"/>
  <c r="I203" i="156"/>
  <c r="J105" i="156"/>
  <c r="K108" i="156"/>
  <c r="J111" i="156"/>
  <c r="G115" i="156"/>
  <c r="E118" i="156"/>
  <c r="E121" i="156"/>
  <c r="I123" i="156"/>
  <c r="I196" i="156"/>
  <c r="G199" i="156"/>
  <c r="I202" i="156"/>
  <c r="H105" i="156"/>
  <c r="O107" i="156"/>
  <c r="M109" i="156"/>
  <c r="H111" i="156"/>
  <c r="N112" i="156"/>
  <c r="G114" i="156"/>
  <c r="M115" i="156"/>
  <c r="G117" i="156"/>
  <c r="L118" i="156"/>
  <c r="H120" i="156"/>
  <c r="I122" i="156"/>
  <c r="O123" i="156"/>
  <c r="I125" i="156"/>
  <c r="N126" i="156"/>
  <c r="M193" i="156"/>
  <c r="H198" i="156"/>
  <c r="O201" i="156"/>
  <c r="H203" i="156"/>
  <c r="O204" i="156"/>
  <c r="I105" i="156"/>
  <c r="N106" i="156"/>
  <c r="J108" i="156"/>
  <c r="N109" i="156"/>
  <c r="I111" i="156"/>
  <c r="O112" i="156"/>
  <c r="H114" i="156"/>
  <c r="N115" i="156"/>
  <c r="L117" i="156"/>
  <c r="K119" i="156"/>
  <c r="K179" i="156"/>
  <c r="H185" i="156"/>
  <c r="J191" i="156"/>
  <c r="I194" i="156"/>
  <c r="G197" i="156"/>
  <c r="G200" i="156"/>
  <c r="O175" i="156"/>
  <c r="J178" i="156"/>
  <c r="L181" i="156"/>
  <c r="I185" i="156"/>
  <c r="I188" i="156"/>
  <c r="K191" i="156"/>
  <c r="E194" i="156"/>
  <c r="E196" i="156"/>
  <c r="M200" i="156"/>
  <c r="H204" i="156"/>
  <c r="G106" i="156"/>
  <c r="G109" i="156"/>
  <c r="H112" i="156"/>
  <c r="O115" i="156"/>
  <c r="N118" i="156"/>
  <c r="N121" i="156"/>
  <c r="M123" i="156"/>
  <c r="E197" i="156"/>
  <c r="E200" i="156"/>
  <c r="M202" i="156"/>
  <c r="J204" i="156"/>
  <c r="I106" i="156"/>
  <c r="E108" i="156"/>
  <c r="E110" i="156"/>
  <c r="L111" i="156"/>
  <c r="E113" i="156"/>
  <c r="K114" i="156"/>
  <c r="G116" i="156"/>
  <c r="K117" i="156"/>
  <c r="E119" i="156"/>
  <c r="L120" i="156"/>
  <c r="M122" i="156"/>
  <c r="E124" i="156"/>
  <c r="M125" i="156"/>
  <c r="H127" i="156"/>
  <c r="E195" i="156"/>
  <c r="M198" i="156"/>
  <c r="L200" i="156"/>
  <c r="E202" i="156"/>
  <c r="L203" i="156"/>
  <c r="E104" i="156"/>
  <c r="M105" i="156"/>
  <c r="H107" i="156"/>
  <c r="N108" i="156"/>
  <c r="G110" i="156"/>
  <c r="M111" i="156"/>
  <c r="G113" i="156"/>
  <c r="L114" i="156"/>
  <c r="H116" i="156"/>
  <c r="I118" i="156"/>
  <c r="O119" i="156"/>
  <c r="I121" i="156"/>
  <c r="N122" i="156"/>
  <c r="K199" i="156"/>
  <c r="K104" i="156"/>
  <c r="M110" i="156"/>
  <c r="N117" i="156"/>
  <c r="E123" i="156"/>
  <c r="E125" i="156"/>
  <c r="K127" i="156"/>
  <c r="H129" i="156"/>
  <c r="E131" i="156"/>
  <c r="L132" i="156"/>
  <c r="M134" i="156"/>
  <c r="E136" i="156"/>
  <c r="J137" i="156"/>
  <c r="N138" i="156"/>
  <c r="J140" i="156"/>
  <c r="O141" i="156"/>
  <c r="I143" i="156"/>
  <c r="O144" i="156"/>
  <c r="L146" i="156"/>
  <c r="H148" i="156"/>
  <c r="I150" i="156"/>
  <c r="O151" i="156"/>
  <c r="E153" i="156"/>
  <c r="O196" i="156"/>
  <c r="O104" i="156"/>
  <c r="L109" i="156"/>
  <c r="N180" i="156"/>
  <c r="O186" i="156"/>
  <c r="E192" i="156"/>
  <c r="G195" i="156"/>
  <c r="O197" i="156"/>
  <c r="O200" i="156"/>
  <c r="J176" i="156"/>
  <c r="H179" i="156"/>
  <c r="K182" i="156"/>
  <c r="H186" i="156"/>
  <c r="E189" i="156"/>
  <c r="N194" i="156"/>
  <c r="J197" i="156"/>
  <c r="L201" i="156"/>
  <c r="F104" i="156"/>
  <c r="O106" i="156"/>
  <c r="O109" i="156"/>
  <c r="H113" i="156"/>
  <c r="I116" i="156"/>
  <c r="L119" i="156"/>
  <c r="G122" i="156"/>
  <c r="G124" i="156"/>
  <c r="G198" i="156"/>
  <c r="J200" i="156"/>
  <c r="G203" i="156"/>
  <c r="H104" i="156"/>
  <c r="M106" i="156"/>
  <c r="I108" i="156"/>
  <c r="J110" i="156"/>
  <c r="J113" i="156"/>
  <c r="O114" i="156"/>
  <c r="K116" i="156"/>
  <c r="O117" i="156"/>
  <c r="J119" i="156"/>
  <c r="H121" i="156"/>
  <c r="G123" i="156"/>
  <c r="I124" i="156"/>
  <c r="E126" i="156"/>
  <c r="L127" i="156"/>
  <c r="K196" i="156"/>
  <c r="I199" i="156"/>
  <c r="E201" i="156"/>
  <c r="J202" i="156"/>
  <c r="I104" i="156"/>
  <c r="E106" i="156"/>
  <c r="L107" i="156"/>
  <c r="E109" i="156"/>
  <c r="K110" i="156"/>
  <c r="G112" i="156"/>
  <c r="K113" i="156"/>
  <c r="E115" i="156"/>
  <c r="L116" i="156"/>
  <c r="M118" i="156"/>
  <c r="E120" i="156"/>
  <c r="M121" i="156"/>
  <c r="M191" i="156"/>
  <c r="H202" i="156"/>
  <c r="O105" i="156"/>
  <c r="E112" i="156"/>
  <c r="O118" i="156"/>
  <c r="N123" i="156"/>
  <c r="K125" i="156"/>
  <c r="G128" i="156"/>
  <c r="L129" i="156"/>
  <c r="J131" i="156"/>
  <c r="I133" i="156"/>
  <c r="G135" i="156"/>
  <c r="I136" i="156"/>
  <c r="N137" i="156"/>
  <c r="H139" i="156"/>
  <c r="N140" i="156"/>
  <c r="G142" i="156"/>
  <c r="M143" i="156"/>
  <c r="H145" i="156"/>
  <c r="E147" i="156"/>
  <c r="L148" i="156"/>
  <c r="M150" i="156"/>
  <c r="E152" i="156"/>
  <c r="J153" i="156"/>
  <c r="I201" i="156"/>
  <c r="H106" i="156"/>
  <c r="G111" i="156"/>
  <c r="H123" i="156"/>
  <c r="L125" i="156"/>
  <c r="M127" i="156"/>
  <c r="M129" i="156"/>
  <c r="K131" i="156"/>
  <c r="M132" i="156"/>
  <c r="E134" i="156"/>
  <c r="L135" i="156"/>
  <c r="G137" i="156"/>
  <c r="K138" i="156"/>
  <c r="G140" i="156"/>
  <c r="L141" i="156"/>
  <c r="J143" i="156"/>
  <c r="I145" i="156"/>
  <c r="G147" i="156"/>
  <c r="K198" i="156"/>
  <c r="G105" i="156"/>
  <c r="M112" i="156"/>
  <c r="E117" i="156"/>
  <c r="H122" i="156"/>
  <c r="H125" i="156"/>
  <c r="I127" i="156"/>
  <c r="M128" i="156"/>
  <c r="E130" i="156"/>
  <c r="L131" i="156"/>
  <c r="G133" i="156"/>
  <c r="K134" i="156"/>
  <c r="G136" i="156"/>
  <c r="L137" i="156"/>
  <c r="J139" i="156"/>
  <c r="I141" i="156"/>
  <c r="G143" i="156"/>
  <c r="I144" i="156"/>
  <c r="N145" i="156"/>
  <c r="E204" i="156"/>
  <c r="I110" i="156"/>
  <c r="J117" i="156"/>
  <c r="L123" i="156"/>
  <c r="I126" i="156"/>
  <c r="K129" i="156"/>
  <c r="O130" i="156"/>
  <c r="K132" i="156"/>
  <c r="H134" i="156"/>
  <c r="N135" i="156"/>
  <c r="M137" i="156"/>
  <c r="K139" i="156"/>
  <c r="M140" i="156"/>
  <c r="E142" i="156"/>
  <c r="N146" i="156"/>
  <c r="O148" i="156"/>
  <c r="N150" i="156"/>
  <c r="K152" i="156"/>
  <c r="E155" i="156"/>
  <c r="L156" i="156"/>
  <c r="E158" i="156"/>
  <c r="J159" i="156"/>
  <c r="E161" i="156"/>
  <c r="J162" i="156"/>
  <c r="K165" i="156"/>
  <c r="O166" i="156"/>
  <c r="E168" i="156"/>
  <c r="K169" i="156"/>
  <c r="H171" i="156"/>
  <c r="N172" i="156"/>
  <c r="M147" i="156"/>
  <c r="K149" i="156"/>
  <c r="G152" i="156"/>
  <c r="I154" i="156"/>
  <c r="O155" i="156"/>
  <c r="G157" i="156"/>
  <c r="J158" i="156"/>
  <c r="O159" i="156"/>
  <c r="G161" i="156"/>
  <c r="K162" i="156"/>
  <c r="G119" i="156"/>
  <c r="J122" i="156"/>
  <c r="I204" i="156"/>
  <c r="N114" i="156"/>
  <c r="L124" i="156"/>
  <c r="O128" i="156"/>
  <c r="H132" i="156"/>
  <c r="O135" i="156"/>
  <c r="J138" i="156"/>
  <c r="K141" i="156"/>
  <c r="K144" i="156"/>
  <c r="N147" i="156"/>
  <c r="K151" i="156"/>
  <c r="N195" i="156"/>
  <c r="H108" i="156"/>
  <c r="I119" i="156"/>
  <c r="N124" i="156"/>
  <c r="G127" i="156"/>
  <c r="I130" i="156"/>
  <c r="E132" i="156"/>
  <c r="N133" i="156"/>
  <c r="O137" i="156"/>
  <c r="M139" i="156"/>
  <c r="H142" i="156"/>
  <c r="H144" i="156"/>
  <c r="M146" i="156"/>
  <c r="I200" i="156"/>
  <c r="L108" i="156"/>
  <c r="J116" i="156"/>
  <c r="J123" i="156"/>
  <c r="H126" i="156"/>
  <c r="I128" i="156"/>
  <c r="J130" i="156"/>
  <c r="J132" i="156"/>
  <c r="G134" i="156"/>
  <c r="K136" i="156"/>
  <c r="L138" i="156"/>
  <c r="L140" i="156"/>
  <c r="K143" i="156"/>
  <c r="E145" i="156"/>
  <c r="J203" i="156"/>
  <c r="O111" i="156"/>
  <c r="G121" i="156"/>
  <c r="O125" i="156"/>
  <c r="J128" i="156"/>
  <c r="G130" i="156"/>
  <c r="G132" i="156"/>
  <c r="L134" i="156"/>
  <c r="L136" i="156"/>
  <c r="G139" i="156"/>
  <c r="E141" i="156"/>
  <c r="N142" i="156"/>
  <c r="J148" i="156"/>
  <c r="I151" i="156"/>
  <c r="H154" i="156"/>
  <c r="H156" i="156"/>
  <c r="I158" i="156"/>
  <c r="I160" i="156"/>
  <c r="E162" i="156"/>
  <c r="J164" i="156"/>
  <c r="G166" i="156"/>
  <c r="O167" i="156"/>
  <c r="O169" i="156"/>
  <c r="E172" i="156"/>
  <c r="N173" i="156"/>
  <c r="O150" i="156"/>
  <c r="L153" i="156"/>
  <c r="E156" i="156"/>
  <c r="O157" i="156"/>
  <c r="K159" i="156"/>
  <c r="K161" i="156"/>
  <c r="I163" i="156"/>
  <c r="O164" i="156"/>
  <c r="L166" i="156"/>
  <c r="K168" i="156"/>
  <c r="E170" i="156"/>
  <c r="I171" i="156"/>
  <c r="O172" i="156"/>
  <c r="H143" i="156"/>
  <c r="H147" i="156"/>
  <c r="L149" i="156"/>
  <c r="L151" i="156"/>
  <c r="M153" i="156"/>
  <c r="I120" i="156"/>
  <c r="H194" i="156"/>
  <c r="J107" i="156"/>
  <c r="G120" i="156"/>
  <c r="K126" i="156"/>
  <c r="H130" i="156"/>
  <c r="M133" i="156"/>
  <c r="M136" i="156"/>
  <c r="L139" i="156"/>
  <c r="K142" i="156"/>
  <c r="L145" i="156"/>
  <c r="I149" i="156"/>
  <c r="I152" i="156"/>
  <c r="L202" i="156"/>
  <c r="I112" i="156"/>
  <c r="K120" i="156"/>
  <c r="G125" i="156"/>
  <c r="H128" i="156"/>
  <c r="M130" i="156"/>
  <c r="I132" i="156"/>
  <c r="J134" i="156"/>
  <c r="J136" i="156"/>
  <c r="G138" i="156"/>
  <c r="M120" i="156"/>
  <c r="G196" i="156"/>
  <c r="H109" i="156"/>
  <c r="K121" i="156"/>
  <c r="E127" i="156"/>
  <c r="L130" i="156"/>
  <c r="I134" i="156"/>
  <c r="E137" i="156"/>
  <c r="O142" i="156"/>
  <c r="H146" i="156"/>
  <c r="M149" i="156"/>
  <c r="M152" i="156"/>
  <c r="M204" i="156"/>
  <c r="M113" i="156"/>
  <c r="O121" i="156"/>
  <c r="G126" i="156"/>
  <c r="L128" i="156"/>
  <c r="G131" i="156"/>
  <c r="E133" i="156"/>
  <c r="N134" i="156"/>
  <c r="N136" i="156"/>
  <c r="E122" i="156"/>
  <c r="K128" i="156"/>
  <c r="G141" i="156"/>
  <c r="N153" i="156"/>
  <c r="L126" i="156"/>
  <c r="H135" i="156"/>
  <c r="K140" i="156"/>
  <c r="E143" i="156"/>
  <c r="I146" i="156"/>
  <c r="M201" i="156"/>
  <c r="E114" i="156"/>
  <c r="O120" i="156"/>
  <c r="M126" i="156"/>
  <c r="J129" i="156"/>
  <c r="O134" i="156"/>
  <c r="H137" i="156"/>
  <c r="H140" i="156"/>
  <c r="O143" i="156"/>
  <c r="E199" i="156"/>
  <c r="E107" i="156"/>
  <c r="L122" i="156"/>
  <c r="J127" i="156"/>
  <c r="O129" i="156"/>
  <c r="O132" i="156"/>
  <c r="J135" i="156"/>
  <c r="M138" i="156"/>
  <c r="J141" i="156"/>
  <c r="L147" i="156"/>
  <c r="H150" i="156"/>
  <c r="L154" i="156"/>
  <c r="J157" i="156"/>
  <c r="N159" i="156"/>
  <c r="N162" i="156"/>
  <c r="G165" i="156"/>
  <c r="K167" i="156"/>
  <c r="I170" i="156"/>
  <c r="E173" i="156"/>
  <c r="O146" i="156"/>
  <c r="J151" i="156"/>
  <c r="G155" i="156"/>
  <c r="K157" i="156"/>
  <c r="E160" i="156"/>
  <c r="G162" i="156"/>
  <c r="K164" i="156"/>
  <c r="H167" i="156"/>
  <c r="H169" i="156"/>
  <c r="E171" i="156"/>
  <c r="G173" i="156"/>
  <c r="K145" i="156"/>
  <c r="G149" i="156"/>
  <c r="H152" i="156"/>
  <c r="J154" i="156"/>
  <c r="L157" i="156"/>
  <c r="H159" i="156"/>
  <c r="O160" i="156"/>
  <c r="L162" i="156"/>
  <c r="H164" i="156"/>
  <c r="I166" i="156"/>
  <c r="M167" i="156"/>
  <c r="M169" i="156"/>
  <c r="L172" i="156"/>
  <c r="N144" i="156"/>
  <c r="I148" i="156"/>
  <c r="G150" i="156"/>
  <c r="J152" i="156"/>
  <c r="G154" i="156"/>
  <c r="M155" i="156"/>
  <c r="I157" i="156"/>
  <c r="I159" i="156"/>
  <c r="N203" i="156"/>
  <c r="N131" i="156"/>
  <c r="G144" i="156"/>
  <c r="N107" i="156"/>
  <c r="I129" i="156"/>
  <c r="K137" i="156"/>
  <c r="O140" i="156"/>
  <c r="N143" i="156"/>
  <c r="K147" i="156"/>
  <c r="E203" i="156"/>
  <c r="L115" i="156"/>
  <c r="J124" i="156"/>
  <c r="N127" i="156"/>
  <c r="N129" i="156"/>
  <c r="N132" i="156"/>
  <c r="I135" i="156"/>
  <c r="H138" i="156"/>
  <c r="M141" i="156"/>
  <c r="E144" i="156"/>
  <c r="N200" i="156"/>
  <c r="J114" i="156"/>
  <c r="K124" i="156"/>
  <c r="O127" i="156"/>
  <c r="K130" i="156"/>
  <c r="H133" i="156"/>
  <c r="H136" i="156"/>
  <c r="O139" i="156"/>
  <c r="N141" i="156"/>
  <c r="E148" i="156"/>
  <c r="N151" i="156"/>
  <c r="J155" i="156"/>
  <c r="N157" i="156"/>
  <c r="M160" i="156"/>
  <c r="H163" i="156"/>
  <c r="O165" i="156"/>
  <c r="J168" i="156"/>
  <c r="M170" i="156"/>
  <c r="J173" i="156"/>
  <c r="K148" i="156"/>
  <c r="L152" i="156"/>
  <c r="K155" i="156"/>
  <c r="J160" i="156"/>
  <c r="O162" i="156"/>
  <c r="H165" i="156"/>
  <c r="L167" i="156"/>
  <c r="L169" i="156"/>
  <c r="M171" i="156"/>
  <c r="K173" i="156"/>
  <c r="J146" i="156"/>
  <c r="E150" i="156"/>
  <c r="N152" i="156"/>
  <c r="N154" i="156"/>
  <c r="J156" i="156"/>
  <c r="G158" i="156"/>
  <c r="L159" i="156"/>
  <c r="H161" i="156"/>
  <c r="E163" i="156"/>
  <c r="L164" i="156"/>
  <c r="M166" i="156"/>
  <c r="H168" i="156"/>
  <c r="G170" i="156"/>
  <c r="J171" i="156"/>
  <c r="H173" i="156"/>
  <c r="O145" i="156"/>
  <c r="N148" i="156"/>
  <c r="L150" i="156"/>
  <c r="O152" i="156"/>
  <c r="K154" i="156"/>
  <c r="G156" i="156"/>
  <c r="M157" i="156"/>
  <c r="M159" i="156"/>
  <c r="M161" i="156"/>
  <c r="K163" i="156"/>
  <c r="M164" i="156"/>
  <c r="E166" i="156"/>
  <c r="J167" i="156"/>
  <c r="E169" i="156"/>
  <c r="L170" i="156"/>
  <c r="I172" i="156"/>
  <c r="E138" i="156"/>
  <c r="G151" i="156"/>
  <c r="H124" i="156"/>
  <c r="J133" i="156"/>
  <c r="I139" i="156"/>
  <c r="L142" i="156"/>
  <c r="M145" i="156"/>
  <c r="L197" i="156"/>
  <c r="K111" i="156"/>
  <c r="M119" i="156"/>
  <c r="N125" i="156"/>
  <c r="E129" i="156"/>
  <c r="H131" i="156"/>
  <c r="O133" i="156"/>
  <c r="O136" i="156"/>
  <c r="N139" i="156"/>
  <c r="M142" i="156"/>
  <c r="J145" i="156"/>
  <c r="K105" i="156"/>
  <c r="K118" i="156"/>
  <c r="O126" i="156"/>
  <c r="G129" i="156"/>
  <c r="M131" i="156"/>
  <c r="E135" i="156"/>
  <c r="I138" i="156"/>
  <c r="I140" i="156"/>
  <c r="E146" i="156"/>
  <c r="O149" i="156"/>
  <c r="K153" i="156"/>
  <c r="E157" i="156"/>
  <c r="E159" i="156"/>
  <c r="N161" i="156"/>
  <c r="N164" i="156"/>
  <c r="G167" i="156"/>
  <c r="G169" i="156"/>
  <c r="J172" i="156"/>
  <c r="G146" i="156"/>
  <c r="J150" i="156"/>
  <c r="M154" i="156"/>
  <c r="M156" i="156"/>
  <c r="G159" i="156"/>
  <c r="O161" i="156"/>
  <c r="G164" i="156"/>
  <c r="H166" i="156"/>
  <c r="O168" i="156"/>
  <c r="N170" i="156"/>
  <c r="K172" i="156"/>
  <c r="J144" i="156"/>
  <c r="M148" i="156"/>
  <c r="E151" i="156"/>
  <c r="E154" i="156"/>
  <c r="L155" i="156"/>
  <c r="H157" i="156"/>
  <c r="I113" i="156"/>
  <c r="O131" i="156"/>
  <c r="O147" i="156"/>
  <c r="E128" i="156"/>
  <c r="E139" i="156"/>
  <c r="N116" i="156"/>
  <c r="L133" i="156"/>
  <c r="J149" i="156"/>
  <c r="J161" i="156"/>
  <c r="L171" i="156"/>
  <c r="I156" i="156"/>
  <c r="L165" i="156"/>
  <c r="O173" i="156"/>
  <c r="H155" i="156"/>
  <c r="G160" i="156"/>
  <c r="J163" i="156"/>
  <c r="E167" i="156"/>
  <c r="K170" i="156"/>
  <c r="L173" i="156"/>
  <c r="H149" i="156"/>
  <c r="I153" i="156"/>
  <c r="K156" i="156"/>
  <c r="H160" i="156"/>
  <c r="M162" i="156"/>
  <c r="I164" i="156"/>
  <c r="J166" i="156"/>
  <c r="I168" i="156"/>
  <c r="H170" i="156"/>
  <c r="M172" i="156"/>
  <c r="F106" i="156"/>
  <c r="F105" i="156"/>
  <c r="K135" i="156"/>
  <c r="O138" i="156"/>
  <c r="L106" i="156"/>
  <c r="N130" i="156"/>
  <c r="I142" i="156"/>
  <c r="J125" i="156"/>
  <c r="I137" i="156"/>
  <c r="L163" i="156"/>
  <c r="G145" i="156"/>
  <c r="N158" i="156"/>
  <c r="G168" i="156"/>
  <c r="G148" i="156"/>
  <c r="N156" i="156"/>
  <c r="K160" i="156"/>
  <c r="N163" i="156"/>
  <c r="I167" i="156"/>
  <c r="O170" i="156"/>
  <c r="L143" i="156"/>
  <c r="N149" i="156"/>
  <c r="O153" i="156"/>
  <c r="O156" i="156"/>
  <c r="L160" i="156"/>
  <c r="G163" i="156"/>
  <c r="E165" i="156"/>
  <c r="N166" i="156"/>
  <c r="M168" i="156"/>
  <c r="G171" i="156"/>
  <c r="I173" i="156"/>
  <c r="F109" i="156"/>
  <c r="J147" i="156"/>
  <c r="H141" i="156"/>
  <c r="G118" i="156"/>
  <c r="K133" i="156"/>
  <c r="M144" i="156"/>
  <c r="N128" i="156"/>
  <c r="E140" i="156"/>
  <c r="N155" i="156"/>
  <c r="K166" i="156"/>
  <c r="E149" i="156"/>
  <c r="N160" i="156"/>
  <c r="J170" i="156"/>
  <c r="K150" i="156"/>
  <c r="K158" i="156"/>
  <c r="L161" i="156"/>
  <c r="I165" i="156"/>
  <c r="L168" i="156"/>
  <c r="N171" i="156"/>
  <c r="K146" i="156"/>
  <c r="H151" i="156"/>
  <c r="O154" i="156"/>
  <c r="H158" i="156"/>
  <c r="I161" i="156"/>
  <c r="O163" i="156"/>
  <c r="J165" i="156"/>
  <c r="J169" i="156"/>
  <c r="K171" i="156"/>
  <c r="M173" i="156"/>
  <c r="F107" i="156"/>
  <c r="H115" i="156"/>
  <c r="L144" i="156"/>
  <c r="O124" i="156"/>
  <c r="M135" i="156"/>
  <c r="G104" i="156"/>
  <c r="I131" i="156"/>
  <c r="J142" i="156"/>
  <c r="M158" i="156"/>
  <c r="N168" i="156"/>
  <c r="G153" i="156"/>
  <c r="M163" i="156"/>
  <c r="G172" i="156"/>
  <c r="H153" i="156"/>
  <c r="O158" i="156"/>
  <c r="H162" i="156"/>
  <c r="M165" i="156"/>
  <c r="I169" i="156"/>
  <c r="H172" i="156"/>
  <c r="I147" i="156"/>
  <c r="M151" i="156"/>
  <c r="I155" i="156"/>
  <c r="L158" i="156"/>
  <c r="I162" i="156"/>
  <c r="E164" i="156"/>
  <c r="N165" i="156"/>
  <c r="N167" i="156"/>
  <c r="N169" i="156"/>
  <c r="O171" i="156"/>
  <c r="I8" i="156"/>
  <c r="G151" i="3" s="1"/>
  <c r="G9" i="156"/>
  <c r="H145" i="3" s="1"/>
  <c r="O9" i="156"/>
  <c r="H169" i="3" s="1"/>
  <c r="M10" i="156"/>
  <c r="I163" i="3" s="1"/>
  <c r="K11" i="156"/>
  <c r="J157" i="3" s="1"/>
  <c r="I12" i="156"/>
  <c r="K151" i="3" s="1"/>
  <c r="G13" i="156"/>
  <c r="L145" i="3" s="1"/>
  <c r="O13" i="156"/>
  <c r="L169" i="3" s="1"/>
  <c r="M14" i="156"/>
  <c r="M163" i="3" s="1"/>
  <c r="K15" i="156"/>
  <c r="N157" i="3" s="1"/>
  <c r="I16" i="156"/>
  <c r="O151" i="3" s="1"/>
  <c r="G17" i="156"/>
  <c r="P145" i="3" s="1"/>
  <c r="O17" i="156"/>
  <c r="P169" i="3" s="1"/>
  <c r="M18" i="156"/>
  <c r="Q163" i="3" s="1"/>
  <c r="K19" i="156"/>
  <c r="R157" i="3" s="1"/>
  <c r="I20" i="156"/>
  <c r="S151" i="3" s="1"/>
  <c r="G21" i="156"/>
  <c r="T145" i="3" s="1"/>
  <c r="O21" i="156"/>
  <c r="T169" i="3" s="1"/>
  <c r="M22" i="156"/>
  <c r="U163" i="3" s="1"/>
  <c r="K23" i="156"/>
  <c r="V157" i="3" s="1"/>
  <c r="I24" i="156"/>
  <c r="W151" i="3" s="1"/>
  <c r="G25" i="156"/>
  <c r="X145" i="3" s="1"/>
  <c r="O25" i="156"/>
  <c r="X169" i="3" s="1"/>
  <c r="M26" i="156"/>
  <c r="Y163" i="3" s="1"/>
  <c r="K27" i="156"/>
  <c r="Z157" i="3" s="1"/>
  <c r="I28" i="156"/>
  <c r="G29" i="156"/>
  <c r="O29" i="156"/>
  <c r="M30" i="156"/>
  <c r="K31" i="156"/>
  <c r="I32" i="156"/>
  <c r="AM151" i="3" s="1"/>
  <c r="G33" i="156"/>
  <c r="AN145" i="3" s="1"/>
  <c r="O33" i="156"/>
  <c r="AN169" i="3" s="1"/>
  <c r="M34" i="156"/>
  <c r="AO163" i="3" s="1"/>
  <c r="K35" i="156"/>
  <c r="AA157" i="3" s="1"/>
  <c r="I36" i="156"/>
  <c r="G37" i="156"/>
  <c r="O37" i="156"/>
  <c r="M38" i="156"/>
  <c r="K39" i="156"/>
  <c r="I40" i="156"/>
  <c r="G41" i="156"/>
  <c r="O41" i="156"/>
  <c r="M42" i="156"/>
  <c r="K43" i="156"/>
  <c r="I44" i="156"/>
  <c r="G45" i="156"/>
  <c r="AB145" i="3" s="1"/>
  <c r="O45" i="156"/>
  <c r="AB169" i="3" s="1"/>
  <c r="M46" i="156"/>
  <c r="AC163" i="3" s="1"/>
  <c r="K47" i="156"/>
  <c r="AD157" i="3" s="1"/>
  <c r="I48" i="156"/>
  <c r="G49" i="156"/>
  <c r="AE145" i="3" s="1"/>
  <c r="O49" i="156"/>
  <c r="AE169" i="3" s="1"/>
  <c r="M50" i="156"/>
  <c r="K51" i="156"/>
  <c r="AF157" i="3" s="1"/>
  <c r="I52" i="156"/>
  <c r="G53" i="156"/>
  <c r="O53" i="156"/>
  <c r="M54" i="156"/>
  <c r="K55" i="156"/>
  <c r="I56" i="156"/>
  <c r="G57" i="156"/>
  <c r="O57" i="156"/>
  <c r="M58" i="156"/>
  <c r="K59" i="156"/>
  <c r="I60" i="156"/>
  <c r="G61" i="156"/>
  <c r="O61" i="156"/>
  <c r="M62" i="156"/>
  <c r="K63" i="156"/>
  <c r="I64" i="156"/>
  <c r="G65" i="156"/>
  <c r="O65" i="156"/>
  <c r="M66" i="156"/>
  <c r="K67" i="156"/>
  <c r="I68" i="156"/>
  <c r="G69" i="156"/>
  <c r="O69" i="156"/>
  <c r="M70" i="156"/>
  <c r="AG163" i="3" s="1"/>
  <c r="K71" i="156"/>
  <c r="AH157" i="3" s="1"/>
  <c r="I72" i="156"/>
  <c r="G73" i="156"/>
  <c r="L8" i="156"/>
  <c r="G160" i="3" s="1"/>
  <c r="J9" i="156"/>
  <c r="H154" i="3" s="1"/>
  <c r="H10" i="156"/>
  <c r="I148" i="3" s="1"/>
  <c r="E11" i="156"/>
  <c r="J139" i="3" s="1"/>
  <c r="N11" i="156"/>
  <c r="J166" i="3" s="1"/>
  <c r="L12" i="156"/>
  <c r="K160" i="3" s="1"/>
  <c r="J13" i="156"/>
  <c r="L154" i="3" s="1"/>
  <c r="H14" i="156"/>
  <c r="M148" i="3" s="1"/>
  <c r="E15" i="156"/>
  <c r="N139" i="3" s="1"/>
  <c r="N15" i="156"/>
  <c r="N166" i="3" s="1"/>
  <c r="L16" i="156"/>
  <c r="O160" i="3" s="1"/>
  <c r="J17" i="156"/>
  <c r="P154" i="3" s="1"/>
  <c r="H18" i="156"/>
  <c r="Q148" i="3" s="1"/>
  <c r="E19" i="156"/>
  <c r="R139" i="3" s="1"/>
  <c r="N19" i="156"/>
  <c r="R166" i="3" s="1"/>
  <c r="L20" i="156"/>
  <c r="S160" i="3" s="1"/>
  <c r="J21" i="156"/>
  <c r="T154" i="3" s="1"/>
  <c r="H22" i="156"/>
  <c r="U148" i="3" s="1"/>
  <c r="E23" i="156"/>
  <c r="V139" i="3" s="1"/>
  <c r="N23" i="156"/>
  <c r="V166" i="3" s="1"/>
  <c r="L24" i="156"/>
  <c r="W160" i="3" s="1"/>
  <c r="J25" i="156"/>
  <c r="X154" i="3" s="1"/>
  <c r="H26" i="156"/>
  <c r="Y148" i="3" s="1"/>
  <c r="E27" i="156"/>
  <c r="Z139" i="3" s="1"/>
  <c r="N27" i="156"/>
  <c r="Z166" i="3" s="1"/>
  <c r="L28" i="156"/>
  <c r="J29" i="156"/>
  <c r="H30" i="156"/>
  <c r="E31" i="156"/>
  <c r="N31" i="156"/>
  <c r="L32" i="156"/>
  <c r="AM160" i="3" s="1"/>
  <c r="J33" i="156"/>
  <c r="AN154" i="3" s="1"/>
  <c r="H34" i="156"/>
  <c r="AO148" i="3" s="1"/>
  <c r="E35" i="156"/>
  <c r="AA139" i="3" s="1"/>
  <c r="N35" i="156"/>
  <c r="AA166" i="3" s="1"/>
  <c r="L36" i="156"/>
  <c r="J37" i="156"/>
  <c r="H38" i="156"/>
  <c r="E39" i="156"/>
  <c r="N39" i="156"/>
  <c r="L40" i="156"/>
  <c r="J41" i="156"/>
  <c r="H42" i="156"/>
  <c r="E43" i="156"/>
  <c r="N43" i="156"/>
  <c r="L44" i="156"/>
  <c r="J45" i="156"/>
  <c r="AB154" i="3" s="1"/>
  <c r="H46" i="156"/>
  <c r="AC148" i="3" s="1"/>
  <c r="E47" i="156"/>
  <c r="AD139" i="3" s="1"/>
  <c r="N47" i="156"/>
  <c r="AD166" i="3" s="1"/>
  <c r="L48" i="156"/>
  <c r="J49" i="156"/>
  <c r="AE154" i="3" s="1"/>
  <c r="H50" i="156"/>
  <c r="E51" i="156"/>
  <c r="AF139" i="3" s="1"/>
  <c r="N51" i="156"/>
  <c r="AF166" i="3" s="1"/>
  <c r="L52" i="156"/>
  <c r="J53" i="156"/>
  <c r="H54" i="156"/>
  <c r="E55" i="156"/>
  <c r="N55" i="156"/>
  <c r="L56" i="156"/>
  <c r="J57" i="156"/>
  <c r="H58" i="156"/>
  <c r="E59" i="156"/>
  <c r="N59" i="156"/>
  <c r="L60" i="156"/>
  <c r="J61" i="156"/>
  <c r="H62" i="156"/>
  <c r="E63" i="156"/>
  <c r="N63" i="156"/>
  <c r="L64" i="156"/>
  <c r="J65" i="156"/>
  <c r="H66" i="156"/>
  <c r="E67" i="156"/>
  <c r="N67" i="156"/>
  <c r="L68" i="156"/>
  <c r="J69" i="156"/>
  <c r="H70" i="156"/>
  <c r="AG148" i="3" s="1"/>
  <c r="E71" i="156"/>
  <c r="AH139" i="3" s="1"/>
  <c r="N71" i="156"/>
  <c r="AH166" i="3" s="1"/>
  <c r="L72" i="156"/>
  <c r="J73" i="156"/>
  <c r="H74" i="156"/>
  <c r="E75" i="156"/>
  <c r="N75" i="156"/>
  <c r="M8" i="156"/>
  <c r="G163" i="3" s="1"/>
  <c r="K9" i="156"/>
  <c r="H157" i="3" s="1"/>
  <c r="I10" i="156"/>
  <c r="I151" i="3" s="1"/>
  <c r="G11" i="156"/>
  <c r="J145" i="3" s="1"/>
  <c r="O11" i="156"/>
  <c r="J169" i="3" s="1"/>
  <c r="M12" i="156"/>
  <c r="K163" i="3" s="1"/>
  <c r="K13" i="156"/>
  <c r="L157" i="3" s="1"/>
  <c r="I14" i="156"/>
  <c r="M151" i="3" s="1"/>
  <c r="G15" i="156"/>
  <c r="N145" i="3" s="1"/>
  <c r="O15" i="156"/>
  <c r="N169" i="3" s="1"/>
  <c r="M16" i="156"/>
  <c r="O163" i="3" s="1"/>
  <c r="K17" i="156"/>
  <c r="P157" i="3" s="1"/>
  <c r="I18" i="156"/>
  <c r="Q151" i="3" s="1"/>
  <c r="G19" i="156"/>
  <c r="R145" i="3" s="1"/>
  <c r="O19" i="156"/>
  <c r="R169" i="3" s="1"/>
  <c r="M20" i="156"/>
  <c r="S163" i="3" s="1"/>
  <c r="K21" i="156"/>
  <c r="T157" i="3" s="1"/>
  <c r="I22" i="156"/>
  <c r="U151" i="3" s="1"/>
  <c r="G23" i="156"/>
  <c r="V145" i="3" s="1"/>
  <c r="O23" i="156"/>
  <c r="V169" i="3" s="1"/>
  <c r="M24" i="156"/>
  <c r="W163" i="3" s="1"/>
  <c r="K25" i="156"/>
  <c r="X157" i="3" s="1"/>
  <c r="I26" i="156"/>
  <c r="Y151" i="3" s="1"/>
  <c r="G27" i="156"/>
  <c r="Z145" i="3" s="1"/>
  <c r="O27" i="156"/>
  <c r="Z169" i="3" s="1"/>
  <c r="M28" i="156"/>
  <c r="K29" i="156"/>
  <c r="I30" i="156"/>
  <c r="G31" i="156"/>
  <c r="O31" i="156"/>
  <c r="M32" i="156"/>
  <c r="AM163" i="3" s="1"/>
  <c r="K33" i="156"/>
  <c r="AN157" i="3" s="1"/>
  <c r="I34" i="156"/>
  <c r="AO151" i="3" s="1"/>
  <c r="G35" i="156"/>
  <c r="AA145" i="3" s="1"/>
  <c r="O35" i="156"/>
  <c r="AA169" i="3" s="1"/>
  <c r="M36" i="156"/>
  <c r="K37" i="156"/>
  <c r="I38" i="156"/>
  <c r="G39" i="156"/>
  <c r="O39" i="156"/>
  <c r="M40" i="156"/>
  <c r="K41" i="156"/>
  <c r="I42" i="156"/>
  <c r="G43" i="156"/>
  <c r="O43" i="156"/>
  <c r="M44" i="156"/>
  <c r="K45" i="156"/>
  <c r="AB157" i="3" s="1"/>
  <c r="I46" i="156"/>
  <c r="AC151" i="3" s="1"/>
  <c r="G47" i="156"/>
  <c r="AD145" i="3" s="1"/>
  <c r="O47" i="156"/>
  <c r="AD169" i="3" s="1"/>
  <c r="M48" i="156"/>
  <c r="K49" i="156"/>
  <c r="AE157" i="3" s="1"/>
  <c r="I50" i="156"/>
  <c r="G51" i="156"/>
  <c r="AF145" i="3" s="1"/>
  <c r="O51" i="156"/>
  <c r="AF169" i="3" s="1"/>
  <c r="M52" i="156"/>
  <c r="K53" i="156"/>
  <c r="I54" i="156"/>
  <c r="G55" i="156"/>
  <c r="O55" i="156"/>
  <c r="M56" i="156"/>
  <c r="K57" i="156"/>
  <c r="I58" i="156"/>
  <c r="G59" i="156"/>
  <c r="O59" i="156"/>
  <c r="M60" i="156"/>
  <c r="K61" i="156"/>
  <c r="I62" i="156"/>
  <c r="G63" i="156"/>
  <c r="O63" i="156"/>
  <c r="M64" i="156"/>
  <c r="K65" i="156"/>
  <c r="I66" i="156"/>
  <c r="G67" i="156"/>
  <c r="O67" i="156"/>
  <c r="M68" i="156"/>
  <c r="K69" i="156"/>
  <c r="I70" i="156"/>
  <c r="AG151" i="3" s="1"/>
  <c r="G71" i="156"/>
  <c r="AH145" i="3" s="1"/>
  <c r="O71" i="156"/>
  <c r="AH169" i="3" s="1"/>
  <c r="H8" i="156"/>
  <c r="G148" i="3" s="1"/>
  <c r="L9" i="156"/>
  <c r="H160" i="3" s="1"/>
  <c r="N10" i="156"/>
  <c r="I166" i="3" s="1"/>
  <c r="G12" i="156"/>
  <c r="K145" i="3" s="1"/>
  <c r="I13" i="156"/>
  <c r="L151" i="3" s="1"/>
  <c r="L14" i="156"/>
  <c r="M160" i="3" s="1"/>
  <c r="E16" i="156"/>
  <c r="O139" i="3" s="1"/>
  <c r="H17" i="156"/>
  <c r="P148" i="3" s="1"/>
  <c r="K18" i="156"/>
  <c r="Q157" i="3" s="1"/>
  <c r="M19" i="156"/>
  <c r="R163" i="3" s="1"/>
  <c r="E21" i="156"/>
  <c r="T139" i="3" s="1"/>
  <c r="J22" i="156"/>
  <c r="U154" i="3" s="1"/>
  <c r="L23" i="156"/>
  <c r="V160" i="3" s="1"/>
  <c r="O24" i="156"/>
  <c r="W169" i="3" s="1"/>
  <c r="G26" i="156"/>
  <c r="Y145" i="3" s="1"/>
  <c r="J27" i="156"/>
  <c r="Z154" i="3" s="1"/>
  <c r="N28" i="156"/>
  <c r="E30" i="156"/>
  <c r="I31" i="156"/>
  <c r="K32" i="156"/>
  <c r="AM157" i="3" s="1"/>
  <c r="N33" i="156"/>
  <c r="AN166" i="3" s="1"/>
  <c r="H35" i="156"/>
  <c r="AA148" i="3" s="1"/>
  <c r="J36" i="156"/>
  <c r="M37" i="156"/>
  <c r="O38" i="156"/>
  <c r="H40" i="156"/>
  <c r="L41" i="156"/>
  <c r="N42" i="156"/>
  <c r="G44" i="156"/>
  <c r="I45" i="156"/>
  <c r="AB151" i="3" s="1"/>
  <c r="L46" i="156"/>
  <c r="AC160" i="3" s="1"/>
  <c r="E48" i="156"/>
  <c r="H49" i="156"/>
  <c r="AE148" i="3" s="1"/>
  <c r="K50" i="156"/>
  <c r="M51" i="156"/>
  <c r="AF163" i="3" s="1"/>
  <c r="E53" i="156"/>
  <c r="J54" i="156"/>
  <c r="L55" i="156"/>
  <c r="O56" i="156"/>
  <c r="G58" i="156"/>
  <c r="J59" i="156"/>
  <c r="N60" i="156"/>
  <c r="E62" i="156"/>
  <c r="I63" i="156"/>
  <c r="K64" i="156"/>
  <c r="N65" i="156"/>
  <c r="H67" i="156"/>
  <c r="J68" i="156"/>
  <c r="M69" i="156"/>
  <c r="O70" i="156"/>
  <c r="AG169" i="3" s="1"/>
  <c r="H72" i="156"/>
  <c r="I73" i="156"/>
  <c r="I74" i="156"/>
  <c r="H75" i="156"/>
  <c r="G76" i="156"/>
  <c r="O76" i="156"/>
  <c r="M77" i="156"/>
  <c r="K78" i="156"/>
  <c r="I79" i="156"/>
  <c r="AI151" i="3" s="1"/>
  <c r="G80" i="156"/>
  <c r="AJ145" i="3" s="1"/>
  <c r="O80" i="156"/>
  <c r="AJ169" i="3" s="1"/>
  <c r="M81" i="156"/>
  <c r="AK163" i="3" s="1"/>
  <c r="K82" i="156"/>
  <c r="AL157" i="3" s="1"/>
  <c r="I83" i="156"/>
  <c r="AP151" i="3" s="1"/>
  <c r="G84" i="156"/>
  <c r="AQ145" i="3" s="1"/>
  <c r="O84" i="156"/>
  <c r="AQ169" i="3" s="1"/>
  <c r="M85" i="156"/>
  <c r="AR163" i="3" s="1"/>
  <c r="K86" i="156"/>
  <c r="AS157" i="3" s="1"/>
  <c r="I87" i="156"/>
  <c r="AT151" i="3" s="1"/>
  <c r="G88" i="156"/>
  <c r="AU145" i="3" s="1"/>
  <c r="O88" i="156"/>
  <c r="AU169" i="3" s="1"/>
  <c r="M89" i="156"/>
  <c r="AV163" i="3" s="1"/>
  <c r="K90" i="156"/>
  <c r="AW157" i="3" s="1"/>
  <c r="I91" i="156"/>
  <c r="G92" i="156"/>
  <c r="O92" i="156"/>
  <c r="M93" i="156"/>
  <c r="K94" i="156"/>
  <c r="I95" i="156"/>
  <c r="G96" i="156"/>
  <c r="O96" i="156"/>
  <c r="M97" i="156"/>
  <c r="K98" i="156"/>
  <c r="I99" i="156"/>
  <c r="G100" i="156"/>
  <c r="K8" i="156"/>
  <c r="G157" i="3" s="1"/>
  <c r="N9" i="156"/>
  <c r="H166" i="3" s="1"/>
  <c r="H11" i="156"/>
  <c r="J148" i="3" s="1"/>
  <c r="J12" i="156"/>
  <c r="K154" i="3" s="1"/>
  <c r="M13" i="156"/>
  <c r="L163" i="3" s="1"/>
  <c r="O14" i="156"/>
  <c r="M169" i="3" s="1"/>
  <c r="H16" i="156"/>
  <c r="O148" i="3" s="1"/>
  <c r="L17" i="156"/>
  <c r="P160" i="3" s="1"/>
  <c r="N18" i="156"/>
  <c r="Q166" i="3" s="1"/>
  <c r="G20" i="156"/>
  <c r="S145" i="3" s="1"/>
  <c r="I21" i="156"/>
  <c r="T151" i="3" s="1"/>
  <c r="L22" i="156"/>
  <c r="U160" i="3" s="1"/>
  <c r="E24" i="156"/>
  <c r="W139" i="3" s="1"/>
  <c r="H25" i="156"/>
  <c r="X148" i="3" s="1"/>
  <c r="K26" i="156"/>
  <c r="Y157" i="3" s="1"/>
  <c r="M27" i="156"/>
  <c r="Z163" i="3" s="1"/>
  <c r="E29" i="156"/>
  <c r="J30" i="156"/>
  <c r="E9" i="156"/>
  <c r="H139" i="3" s="1"/>
  <c r="J8" i="156"/>
  <c r="G154" i="3" s="1"/>
  <c r="J10" i="156"/>
  <c r="I154" i="3" s="1"/>
  <c r="E12" i="156"/>
  <c r="K139" i="3" s="1"/>
  <c r="N13" i="156"/>
  <c r="L166" i="3" s="1"/>
  <c r="J15" i="156"/>
  <c r="N154" i="3" s="1"/>
  <c r="E17" i="156"/>
  <c r="P139" i="3" s="1"/>
  <c r="O18" i="156"/>
  <c r="Q169" i="3" s="1"/>
  <c r="K20" i="156"/>
  <c r="S157" i="3" s="1"/>
  <c r="G22" i="156"/>
  <c r="U145" i="3" s="1"/>
  <c r="G24" i="156"/>
  <c r="W145" i="3" s="1"/>
  <c r="M25" i="156"/>
  <c r="X163" i="3" s="1"/>
  <c r="I27" i="156"/>
  <c r="Z151" i="3" s="1"/>
  <c r="H29" i="156"/>
  <c r="N30" i="156"/>
  <c r="H32" i="156"/>
  <c r="AM148" i="3" s="1"/>
  <c r="M33" i="156"/>
  <c r="AN163" i="3" s="1"/>
  <c r="I35" i="156"/>
  <c r="AA151" i="3" s="1"/>
  <c r="N36" i="156"/>
  <c r="G38" i="156"/>
  <c r="L39" i="156"/>
  <c r="E41" i="156"/>
  <c r="K42" i="156"/>
  <c r="E44" i="156"/>
  <c r="L45" i="156"/>
  <c r="AB160" i="3" s="1"/>
  <c r="O46" i="156"/>
  <c r="AC169" i="3" s="1"/>
  <c r="J48" i="156"/>
  <c r="N49" i="156"/>
  <c r="AE166" i="3" s="1"/>
  <c r="I51" i="156"/>
  <c r="AF151" i="3" s="1"/>
  <c r="N52" i="156"/>
  <c r="G54" i="156"/>
  <c r="M55" i="156"/>
  <c r="H57" i="156"/>
  <c r="L58" i="156"/>
  <c r="G60" i="156"/>
  <c r="L61" i="156"/>
  <c r="O62" i="156"/>
  <c r="J64" i="156"/>
  <c r="E66" i="156"/>
  <c r="J67" i="156"/>
  <c r="O68" i="156"/>
  <c r="J70" i="156"/>
  <c r="AG154" i="3" s="1"/>
  <c r="M71" i="156"/>
  <c r="AH163" i="3" s="1"/>
  <c r="E73" i="156"/>
  <c r="G74" i="156"/>
  <c r="I75" i="156"/>
  <c r="I76" i="156"/>
  <c r="H77" i="156"/>
  <c r="G78" i="156"/>
  <c r="E79" i="156"/>
  <c r="AI139" i="3" s="1"/>
  <c r="O79" i="156"/>
  <c r="AI169" i="3" s="1"/>
  <c r="N80" i="156"/>
  <c r="AJ166" i="3" s="1"/>
  <c r="N81" i="156"/>
  <c r="AK166" i="3" s="1"/>
  <c r="M82" i="156"/>
  <c r="AL163" i="3" s="1"/>
  <c r="L83" i="156"/>
  <c r="AP160" i="3" s="1"/>
  <c r="K84" i="156"/>
  <c r="AQ157" i="3" s="1"/>
  <c r="J85" i="156"/>
  <c r="AR154" i="3" s="1"/>
  <c r="I86" i="156"/>
  <c r="AS151" i="3" s="1"/>
  <c r="H87" i="156"/>
  <c r="AT148" i="3" s="1"/>
  <c r="H88" i="156"/>
  <c r="AU148" i="3" s="1"/>
  <c r="G89" i="156"/>
  <c r="AV145" i="3" s="1"/>
  <c r="E90" i="156"/>
  <c r="AW139" i="3" s="1"/>
  <c r="O90" i="156"/>
  <c r="AW169" i="3" s="1"/>
  <c r="N91" i="156"/>
  <c r="M92" i="156"/>
  <c r="L93" i="156"/>
  <c r="L94" i="156"/>
  <c r="K95" i="156"/>
  <c r="J96" i="156"/>
  <c r="I97" i="156"/>
  <c r="H98" i="156"/>
  <c r="G99" i="156"/>
  <c r="E100" i="156"/>
  <c r="O100" i="156"/>
  <c r="M101" i="156"/>
  <c r="K102" i="156"/>
  <c r="I103" i="156"/>
  <c r="AX151" i="3" s="1"/>
  <c r="G6" i="156"/>
  <c r="E145" i="3" s="1"/>
  <c r="O6" i="156"/>
  <c r="E169" i="3" s="1"/>
  <c r="M7" i="156"/>
  <c r="F163" i="3" s="1"/>
  <c r="L5" i="156"/>
  <c r="D160" i="3" s="1"/>
  <c r="E34" i="156"/>
  <c r="AO139" i="3" s="1"/>
  <c r="E72" i="156"/>
  <c r="G90" i="156"/>
  <c r="AW145" i="3" s="1"/>
  <c r="O91" i="156"/>
  <c r="N93" i="156"/>
  <c r="L95" i="156"/>
  <c r="I98" i="156"/>
  <c r="L102" i="156"/>
  <c r="H6" i="156"/>
  <c r="E148" i="3" s="1"/>
  <c r="N7" i="156"/>
  <c r="F166" i="3" s="1"/>
  <c r="N8" i="156"/>
  <c r="G166" i="3" s="1"/>
  <c r="K10" i="156"/>
  <c r="I157" i="3" s="1"/>
  <c r="H12" i="156"/>
  <c r="K148" i="3" s="1"/>
  <c r="E14" i="156"/>
  <c r="M139" i="3" s="1"/>
  <c r="L15" i="156"/>
  <c r="N160" i="3" s="1"/>
  <c r="I17" i="156"/>
  <c r="P151" i="3" s="1"/>
  <c r="H19" i="156"/>
  <c r="R148" i="3" s="1"/>
  <c r="N20" i="156"/>
  <c r="S166" i="3" s="1"/>
  <c r="K22" i="156"/>
  <c r="U157" i="3" s="1"/>
  <c r="H24" i="156"/>
  <c r="W148" i="3" s="1"/>
  <c r="N25" i="156"/>
  <c r="X166" i="3" s="1"/>
  <c r="L27" i="156"/>
  <c r="Z160" i="3" s="1"/>
  <c r="I29" i="156"/>
  <c r="O30" i="156"/>
  <c r="J32" i="156"/>
  <c r="AM154" i="3" s="1"/>
  <c r="J35" i="156"/>
  <c r="AA154" i="3" s="1"/>
  <c r="O36" i="156"/>
  <c r="J38" i="156"/>
  <c r="M39" i="156"/>
  <c r="H41" i="156"/>
  <c r="L42" i="156"/>
  <c r="H44" i="156"/>
  <c r="M45" i="156"/>
  <c r="AB163" i="3" s="1"/>
  <c r="H47" i="156"/>
  <c r="AD148" i="3" s="1"/>
  <c r="K48" i="156"/>
  <c r="E50" i="156"/>
  <c r="J51" i="156"/>
  <c r="AF154" i="3" s="1"/>
  <c r="O52" i="156"/>
  <c r="K54" i="156"/>
  <c r="E56" i="156"/>
  <c r="I57" i="156"/>
  <c r="N58" i="156"/>
  <c r="H60" i="156"/>
  <c r="M61" i="156"/>
  <c r="H63" i="156"/>
  <c r="N64" i="156"/>
  <c r="G66" i="156"/>
  <c r="L67" i="156"/>
  <c r="E69" i="156"/>
  <c r="K70" i="156"/>
  <c r="AG157" i="3" s="1"/>
  <c r="H73" i="156"/>
  <c r="J74" i="156"/>
  <c r="J75" i="156"/>
  <c r="J76" i="156"/>
  <c r="I77" i="156"/>
  <c r="H78" i="156"/>
  <c r="G79" i="156"/>
  <c r="AI145" i="3" s="1"/>
  <c r="E80" i="156"/>
  <c r="AJ139" i="3" s="1"/>
  <c r="E81" i="156"/>
  <c r="AK139" i="3" s="1"/>
  <c r="O81" i="156"/>
  <c r="AK169" i="3" s="1"/>
  <c r="N82" i="156"/>
  <c r="AL166" i="3" s="1"/>
  <c r="M83" i="156"/>
  <c r="AP163" i="3" s="1"/>
  <c r="L84" i="156"/>
  <c r="AQ160" i="3" s="1"/>
  <c r="K85" i="156"/>
  <c r="AR157" i="3" s="1"/>
  <c r="J86" i="156"/>
  <c r="AS154" i="3" s="1"/>
  <c r="J87" i="156"/>
  <c r="AT154" i="3" s="1"/>
  <c r="I88" i="156"/>
  <c r="AU151" i="3" s="1"/>
  <c r="H89" i="156"/>
  <c r="AV148" i="3" s="1"/>
  <c r="E91" i="156"/>
  <c r="N92" i="156"/>
  <c r="M94" i="156"/>
  <c r="K96" i="156"/>
  <c r="J97" i="156"/>
  <c r="H99" i="156"/>
  <c r="H100" i="156"/>
  <c r="E101" i="156"/>
  <c r="N101" i="156"/>
  <c r="J103" i="156"/>
  <c r="AX154" i="3" s="1"/>
  <c r="E7" i="156"/>
  <c r="F139" i="3" s="1"/>
  <c r="M5" i="156"/>
  <c r="D163" i="3" s="1"/>
  <c r="O8" i="156"/>
  <c r="G169" i="3" s="1"/>
  <c r="L10" i="156"/>
  <c r="I160" i="3" s="1"/>
  <c r="K12" i="156"/>
  <c r="K157" i="3" s="1"/>
  <c r="G14" i="156"/>
  <c r="M145" i="3" s="1"/>
  <c r="M15" i="156"/>
  <c r="N163" i="3" s="1"/>
  <c r="M17" i="156"/>
  <c r="P163" i="3" s="1"/>
  <c r="I19" i="156"/>
  <c r="R151" i="3" s="1"/>
  <c r="O20" i="156"/>
  <c r="S169" i="3" s="1"/>
  <c r="N22" i="156"/>
  <c r="U166" i="3" s="1"/>
  <c r="J24" i="156"/>
  <c r="W154" i="3" s="1"/>
  <c r="E26" i="156"/>
  <c r="Y139" i="3" s="1"/>
  <c r="E28" i="156"/>
  <c r="L29" i="156"/>
  <c r="H31" i="156"/>
  <c r="N32" i="156"/>
  <c r="AM166" i="3" s="1"/>
  <c r="G34" i="156"/>
  <c r="AO145" i="3" s="1"/>
  <c r="L35" i="156"/>
  <c r="AA160" i="3" s="1"/>
  <c r="E37" i="156"/>
  <c r="K38" i="156"/>
  <c r="E40" i="156"/>
  <c r="I41" i="156"/>
  <c r="O42" i="156"/>
  <c r="J44" i="156"/>
  <c r="N45" i="156"/>
  <c r="AB166" i="3" s="1"/>
  <c r="I47" i="156"/>
  <c r="AD151" i="3" s="1"/>
  <c r="N48" i="156"/>
  <c r="G50" i="156"/>
  <c r="L51" i="156"/>
  <c r="AF160" i="3" s="1"/>
  <c r="H53" i="156"/>
  <c r="L54" i="156"/>
  <c r="G56" i="156"/>
  <c r="L57" i="156"/>
  <c r="O58" i="156"/>
  <c r="J60" i="156"/>
  <c r="N61" i="156"/>
  <c r="J63" i="156"/>
  <c r="O64" i="156"/>
  <c r="J66" i="156"/>
  <c r="M67" i="156"/>
  <c r="H69" i="156"/>
  <c r="L70" i="156"/>
  <c r="AG160" i="3" s="1"/>
  <c r="G72" i="156"/>
  <c r="K73" i="156"/>
  <c r="K74" i="156"/>
  <c r="K75" i="156"/>
  <c r="K76" i="156"/>
  <c r="J77" i="156"/>
  <c r="I78" i="156"/>
  <c r="H79" i="156"/>
  <c r="AI148" i="3" s="1"/>
  <c r="H80" i="156"/>
  <c r="AJ148" i="3" s="1"/>
  <c r="G81" i="156"/>
  <c r="AK145" i="3" s="1"/>
  <c r="E82" i="156"/>
  <c r="AL139" i="3" s="1"/>
  <c r="O82" i="156"/>
  <c r="AL169" i="3" s="1"/>
  <c r="N83" i="156"/>
  <c r="AP166" i="3" s="1"/>
  <c r="M84" i="156"/>
  <c r="AQ163" i="3" s="1"/>
  <c r="L85" i="156"/>
  <c r="AR160" i="3" s="1"/>
  <c r="L86" i="156"/>
  <c r="AS160" i="3" s="1"/>
  <c r="K87" i="156"/>
  <c r="AT157" i="3" s="1"/>
  <c r="J88" i="156"/>
  <c r="AU154" i="3" s="1"/>
  <c r="I89" i="156"/>
  <c r="AV151" i="3" s="1"/>
  <c r="H90" i="156"/>
  <c r="AW148" i="3" s="1"/>
  <c r="G91" i="156"/>
  <c r="E92" i="156"/>
  <c r="E93" i="156"/>
  <c r="O93" i="156"/>
  <c r="N94" i="156"/>
  <c r="M95" i="156"/>
  <c r="L96" i="156"/>
  <c r="K97" i="156"/>
  <c r="J98" i="156"/>
  <c r="J99" i="156"/>
  <c r="I100" i="156"/>
  <c r="G101" i="156"/>
  <c r="O101" i="156"/>
  <c r="M102" i="156"/>
  <c r="K103" i="156"/>
  <c r="AX157" i="3" s="1"/>
  <c r="I6" i="156"/>
  <c r="E151" i="3" s="1"/>
  <c r="G7" i="156"/>
  <c r="F145" i="3" s="1"/>
  <c r="O7" i="156"/>
  <c r="F169" i="3" s="1"/>
  <c r="N5" i="156"/>
  <c r="D166" i="3" s="1"/>
  <c r="H9" i="156"/>
  <c r="H148" i="3" s="1"/>
  <c r="O10" i="156"/>
  <c r="I169" i="3" s="1"/>
  <c r="N12" i="156"/>
  <c r="K166" i="3" s="1"/>
  <c r="J14" i="156"/>
  <c r="M154" i="3" s="1"/>
  <c r="G16" i="156"/>
  <c r="O145" i="3" s="1"/>
  <c r="N17" i="156"/>
  <c r="P166" i="3" s="1"/>
  <c r="J19" i="156"/>
  <c r="R154" i="3" s="1"/>
  <c r="H21" i="156"/>
  <c r="T148" i="3" s="1"/>
  <c r="O22" i="156"/>
  <c r="U169" i="3" s="1"/>
  <c r="K24" i="156"/>
  <c r="W157" i="3" s="1"/>
  <c r="J26" i="156"/>
  <c r="Y154" i="3" s="1"/>
  <c r="G28" i="156"/>
  <c r="M29" i="156"/>
  <c r="J31" i="156"/>
  <c r="O32" i="156"/>
  <c r="AM169" i="3" s="1"/>
  <c r="J34" i="156"/>
  <c r="AO154" i="3" s="1"/>
  <c r="M35" i="156"/>
  <c r="AA163" i="3" s="1"/>
  <c r="H37" i="156"/>
  <c r="L38" i="156"/>
  <c r="G40" i="156"/>
  <c r="M41" i="156"/>
  <c r="H43" i="156"/>
  <c r="K44" i="156"/>
  <c r="E46" i="156"/>
  <c r="AC139" i="3" s="1"/>
  <c r="J47" i="156"/>
  <c r="AD154" i="3" s="1"/>
  <c r="O48" i="156"/>
  <c r="J50" i="156"/>
  <c r="E52" i="156"/>
  <c r="I53" i="156"/>
  <c r="N54" i="156"/>
  <c r="H56" i="156"/>
  <c r="M57" i="156"/>
  <c r="H59" i="156"/>
  <c r="K60" i="156"/>
  <c r="G62" i="156"/>
  <c r="L63" i="156"/>
  <c r="E65" i="156"/>
  <c r="K66" i="156"/>
  <c r="E68" i="156"/>
  <c r="I69" i="156"/>
  <c r="N70" i="156"/>
  <c r="AG166" i="3" s="1"/>
  <c r="J72" i="156"/>
  <c r="L73" i="156"/>
  <c r="L74" i="156"/>
  <c r="L75" i="156"/>
  <c r="L76" i="156"/>
  <c r="K77" i="156"/>
  <c r="J78" i="156"/>
  <c r="J79" i="156"/>
  <c r="AI154" i="3" s="1"/>
  <c r="I80" i="156"/>
  <c r="AJ151" i="3" s="1"/>
  <c r="H81" i="156"/>
  <c r="AK148" i="3" s="1"/>
  <c r="G82" i="156"/>
  <c r="AL145" i="3" s="1"/>
  <c r="E83" i="156"/>
  <c r="AP139" i="3" s="1"/>
  <c r="O83" i="156"/>
  <c r="AP169" i="3" s="1"/>
  <c r="N84" i="156"/>
  <c r="AQ166" i="3" s="1"/>
  <c r="N85" i="156"/>
  <c r="AR166" i="3" s="1"/>
  <c r="M86" i="156"/>
  <c r="AS163" i="3" s="1"/>
  <c r="L87" i="156"/>
  <c r="AT160" i="3" s="1"/>
  <c r="K88" i="156"/>
  <c r="AU157" i="3" s="1"/>
  <c r="J89" i="156"/>
  <c r="AV154" i="3" s="1"/>
  <c r="I90" i="156"/>
  <c r="AW151" i="3" s="1"/>
  <c r="H91" i="156"/>
  <c r="H92" i="156"/>
  <c r="G93" i="156"/>
  <c r="E94" i="156"/>
  <c r="O94" i="156"/>
  <c r="N95" i="156"/>
  <c r="M96" i="156"/>
  <c r="L97" i="156"/>
  <c r="L98" i="156"/>
  <c r="K99" i="156"/>
  <c r="J100" i="156"/>
  <c r="H101" i="156"/>
  <c r="E102" i="156"/>
  <c r="N102" i="156"/>
  <c r="L103" i="156"/>
  <c r="AX160" i="3" s="1"/>
  <c r="J6" i="156"/>
  <c r="E154" i="3" s="1"/>
  <c r="H7" i="156"/>
  <c r="F148" i="3" s="1"/>
  <c r="G5" i="156"/>
  <c r="D145" i="3" s="1"/>
  <c r="O5" i="156"/>
  <c r="D169" i="3" s="1"/>
  <c r="I9" i="156"/>
  <c r="H151" i="3" s="1"/>
  <c r="I11" i="156"/>
  <c r="J151" i="3" s="1"/>
  <c r="O12" i="156"/>
  <c r="K169" i="3" s="1"/>
  <c r="K14" i="156"/>
  <c r="M157" i="3" s="1"/>
  <c r="J16" i="156"/>
  <c r="O154" i="3" s="1"/>
  <c r="E18" i="156"/>
  <c r="Q139" i="3" s="1"/>
  <c r="L19" i="156"/>
  <c r="R160" i="3" s="1"/>
  <c r="L21" i="156"/>
  <c r="T160" i="3" s="1"/>
  <c r="H23" i="156"/>
  <c r="V148" i="3" s="1"/>
  <c r="N24" i="156"/>
  <c r="W166" i="3" s="1"/>
  <c r="L26" i="156"/>
  <c r="Y160" i="3" s="1"/>
  <c r="H28" i="156"/>
  <c r="N29" i="156"/>
  <c r="L31" i="156"/>
  <c r="E33" i="156"/>
  <c r="AN139" i="3" s="1"/>
  <c r="K34" i="156"/>
  <c r="AO157" i="3" s="1"/>
  <c r="E36" i="156"/>
  <c r="I37" i="156"/>
  <c r="N38" i="156"/>
  <c r="J40" i="156"/>
  <c r="N41" i="156"/>
  <c r="I43" i="156"/>
  <c r="N44" i="156"/>
  <c r="G46" i="156"/>
  <c r="AC145" i="3" s="1"/>
  <c r="L47" i="156"/>
  <c r="AD160" i="3" s="1"/>
  <c r="E49" i="156"/>
  <c r="AE139" i="3" s="1"/>
  <c r="L50" i="156"/>
  <c r="G52" i="156"/>
  <c r="L53" i="156"/>
  <c r="O54" i="156"/>
  <c r="J56" i="156"/>
  <c r="N57" i="156"/>
  <c r="I59" i="156"/>
  <c r="O60" i="156"/>
  <c r="J62" i="156"/>
  <c r="M63" i="156"/>
  <c r="H65" i="156"/>
  <c r="L66" i="156"/>
  <c r="G68" i="156"/>
  <c r="L69" i="156"/>
  <c r="H71" i="156"/>
  <c r="AH148" i="3" s="1"/>
  <c r="K72" i="156"/>
  <c r="M73" i="156"/>
  <c r="M74" i="156"/>
  <c r="M75" i="156"/>
  <c r="M76" i="156"/>
  <c r="L77" i="156"/>
  <c r="L78" i="156"/>
  <c r="K79" i="156"/>
  <c r="AI157" i="3" s="1"/>
  <c r="J80" i="156"/>
  <c r="AJ154" i="3" s="1"/>
  <c r="I81" i="156"/>
  <c r="AK151" i="3" s="1"/>
  <c r="H82" i="156"/>
  <c r="AL148" i="3" s="1"/>
  <c r="G83" i="156"/>
  <c r="AP145" i="3" s="1"/>
  <c r="E84" i="156"/>
  <c r="AQ139" i="3" s="1"/>
  <c r="E85" i="156"/>
  <c r="AR139" i="3" s="1"/>
  <c r="O85" i="156"/>
  <c r="AR169" i="3" s="1"/>
  <c r="N86" i="156"/>
  <c r="AS166" i="3" s="1"/>
  <c r="M87" i="156"/>
  <c r="AT163" i="3" s="1"/>
  <c r="L88" i="156"/>
  <c r="AU160" i="3" s="1"/>
  <c r="K89" i="156"/>
  <c r="AV157" i="3" s="1"/>
  <c r="J90" i="156"/>
  <c r="AW154" i="3" s="1"/>
  <c r="J91" i="156"/>
  <c r="I92" i="156"/>
  <c r="H93" i="156"/>
  <c r="G94" i="156"/>
  <c r="E95" i="156"/>
  <c r="O95" i="156"/>
  <c r="N96" i="156"/>
  <c r="N97" i="156"/>
  <c r="M98" i="156"/>
  <c r="L99" i="156"/>
  <c r="K100" i="156"/>
  <c r="I101" i="156"/>
  <c r="G102" i="156"/>
  <c r="O102" i="156"/>
  <c r="M103" i="156"/>
  <c r="AX163" i="3" s="1"/>
  <c r="K6" i="156"/>
  <c r="E157" i="3" s="1"/>
  <c r="I7" i="156"/>
  <c r="F151" i="3" s="1"/>
  <c r="H5" i="156"/>
  <c r="D148" i="3" s="1"/>
  <c r="E5" i="156"/>
  <c r="D139" i="3" s="1"/>
  <c r="M9" i="156"/>
  <c r="H163" i="3" s="1"/>
  <c r="J11" i="156"/>
  <c r="J154" i="3" s="1"/>
  <c r="E13" i="156"/>
  <c r="L139" i="3" s="1"/>
  <c r="N14" i="156"/>
  <c r="M166" i="3" s="1"/>
  <c r="K16" i="156"/>
  <c r="O157" i="3" s="1"/>
  <c r="G18" i="156"/>
  <c r="Q145" i="3" s="1"/>
  <c r="E20" i="156"/>
  <c r="S139" i="3" s="1"/>
  <c r="M21" i="156"/>
  <c r="T163" i="3" s="1"/>
  <c r="I23" i="156"/>
  <c r="V151" i="3" s="1"/>
  <c r="E25" i="156"/>
  <c r="X139" i="3" s="1"/>
  <c r="N26" i="156"/>
  <c r="Y166" i="3" s="1"/>
  <c r="J28" i="156"/>
  <c r="G30" i="156"/>
  <c r="M31" i="156"/>
  <c r="H33" i="156"/>
  <c r="AN148" i="3" s="1"/>
  <c r="L34" i="156"/>
  <c r="AO160" i="3" s="1"/>
  <c r="G36" i="156"/>
  <c r="L37" i="156"/>
  <c r="H39" i="156"/>
  <c r="K40" i="156"/>
  <c r="E42" i="156"/>
  <c r="J43" i="156"/>
  <c r="O44" i="156"/>
  <c r="J46" i="156"/>
  <c r="AC154" i="3" s="1"/>
  <c r="M47" i="156"/>
  <c r="AD163" i="3" s="1"/>
  <c r="I49" i="156"/>
  <c r="AE151" i="3" s="1"/>
  <c r="N50" i="156"/>
  <c r="H52" i="156"/>
  <c r="M53" i="156"/>
  <c r="H55" i="156"/>
  <c r="K56" i="156"/>
  <c r="E58" i="156"/>
  <c r="L59" i="156"/>
  <c r="E61" i="156"/>
  <c r="K62" i="156"/>
  <c r="E64" i="156"/>
  <c r="I65" i="156"/>
  <c r="N66" i="156"/>
  <c r="H68" i="156"/>
  <c r="N69" i="156"/>
  <c r="I71" i="156"/>
  <c r="AH151" i="3" s="1"/>
  <c r="M72" i="156"/>
  <c r="N73" i="156"/>
  <c r="N74" i="156"/>
  <c r="O75" i="156"/>
  <c r="N76" i="156"/>
  <c r="N77" i="156"/>
  <c r="M78" i="156"/>
  <c r="L79" i="156"/>
  <c r="AI160" i="3" s="1"/>
  <c r="K80" i="156"/>
  <c r="AJ157" i="3" s="1"/>
  <c r="J81" i="156"/>
  <c r="AK154" i="3" s="1"/>
  <c r="I82" i="156"/>
  <c r="AL151" i="3" s="1"/>
  <c r="H83" i="156"/>
  <c r="AP148" i="3" s="1"/>
  <c r="H84" i="156"/>
  <c r="AQ148" i="3" s="1"/>
  <c r="G85" i="156"/>
  <c r="AR145" i="3" s="1"/>
  <c r="E86" i="156"/>
  <c r="AS139" i="3" s="1"/>
  <c r="O86" i="156"/>
  <c r="AS169" i="3" s="1"/>
  <c r="N87" i="156"/>
  <c r="AT166" i="3" s="1"/>
  <c r="M88" i="156"/>
  <c r="AU163" i="3" s="1"/>
  <c r="L89" i="156"/>
  <c r="AV160" i="3" s="1"/>
  <c r="L90" i="156"/>
  <c r="AW160" i="3" s="1"/>
  <c r="K91" i="156"/>
  <c r="J92" i="156"/>
  <c r="I93" i="156"/>
  <c r="H94" i="156"/>
  <c r="G95" i="156"/>
  <c r="E96" i="156"/>
  <c r="E97" i="156"/>
  <c r="O97" i="156"/>
  <c r="N98" i="156"/>
  <c r="M99" i="156"/>
  <c r="L100" i="156"/>
  <c r="J101" i="156"/>
  <c r="H102" i="156"/>
  <c r="E103" i="156"/>
  <c r="AX139" i="3" s="1"/>
  <c r="N103" i="156"/>
  <c r="AX166" i="3" s="1"/>
  <c r="L6" i="156"/>
  <c r="E160" i="3" s="1"/>
  <c r="J7" i="156"/>
  <c r="F154" i="3" s="1"/>
  <c r="I5" i="156"/>
  <c r="D151" i="3" s="1"/>
  <c r="E8" i="156"/>
  <c r="G139" i="3" s="1"/>
  <c r="E10" i="156"/>
  <c r="I139" i="3" s="1"/>
  <c r="L11" i="156"/>
  <c r="J160" i="3" s="1"/>
  <c r="H13" i="156"/>
  <c r="L148" i="3" s="1"/>
  <c r="H15" i="156"/>
  <c r="N148" i="3" s="1"/>
  <c r="N16" i="156"/>
  <c r="O166" i="3" s="1"/>
  <c r="J18" i="156"/>
  <c r="Q154" i="3" s="1"/>
  <c r="H20" i="156"/>
  <c r="S148" i="3" s="1"/>
  <c r="N21" i="156"/>
  <c r="T166" i="3" s="1"/>
  <c r="J23" i="156"/>
  <c r="V154" i="3" s="1"/>
  <c r="I25" i="156"/>
  <c r="X151" i="3" s="1"/>
  <c r="O26" i="156"/>
  <c r="Y169" i="3" s="1"/>
  <c r="K28" i="156"/>
  <c r="K30" i="156"/>
  <c r="E32" i="156"/>
  <c r="AM139" i="3" s="1"/>
  <c r="I33" i="156"/>
  <c r="AN151" i="3" s="1"/>
  <c r="N34" i="156"/>
  <c r="AO166" i="3" s="1"/>
  <c r="H36" i="156"/>
  <c r="N37" i="156"/>
  <c r="I39" i="156"/>
  <c r="N40" i="156"/>
  <c r="G42" i="156"/>
  <c r="L43" i="156"/>
  <c r="E45" i="156"/>
  <c r="AB139" i="3" s="1"/>
  <c r="K46" i="156"/>
  <c r="AC157" i="3" s="1"/>
  <c r="G48" i="156"/>
  <c r="L49" i="156"/>
  <c r="AE160" i="3" s="1"/>
  <c r="O50" i="156"/>
  <c r="J52" i="156"/>
  <c r="N53" i="156"/>
  <c r="I55" i="156"/>
  <c r="N56" i="156"/>
  <c r="J58" i="156"/>
  <c r="M59" i="156"/>
  <c r="H61" i="156"/>
  <c r="L62" i="156"/>
  <c r="G64" i="156"/>
  <c r="L65" i="156"/>
  <c r="O66" i="156"/>
  <c r="K68" i="156"/>
  <c r="E70" i="156"/>
  <c r="AG139" i="3" s="1"/>
  <c r="J71" i="156"/>
  <c r="AH154" i="3" s="1"/>
  <c r="N72" i="156"/>
  <c r="O73" i="156"/>
  <c r="O74" i="156"/>
  <c r="E76" i="156"/>
  <c r="E77" i="156"/>
  <c r="O77" i="156"/>
  <c r="N78" i="156"/>
  <c r="M79" i="156"/>
  <c r="AI163" i="3" s="1"/>
  <c r="L80" i="156"/>
  <c r="AJ160" i="3" s="1"/>
  <c r="K81" i="156"/>
  <c r="AK157" i="3" s="1"/>
  <c r="J82" i="156"/>
  <c r="AL154" i="3" s="1"/>
  <c r="J83" i="156"/>
  <c r="AP154" i="3" s="1"/>
  <c r="I84" i="156"/>
  <c r="AQ151" i="3" s="1"/>
  <c r="H85" i="156"/>
  <c r="AR148" i="3" s="1"/>
  <c r="G86" i="156"/>
  <c r="AS145" i="3" s="1"/>
  <c r="E87" i="156"/>
  <c r="AT139" i="3" s="1"/>
  <c r="O87" i="156"/>
  <c r="AT169" i="3" s="1"/>
  <c r="N88" i="156"/>
  <c r="AU166" i="3" s="1"/>
  <c r="N89" i="156"/>
  <c r="AV166" i="3" s="1"/>
  <c r="M90" i="156"/>
  <c r="AW163" i="3" s="1"/>
  <c r="L91" i="156"/>
  <c r="K92" i="156"/>
  <c r="J93" i="156"/>
  <c r="I94" i="156"/>
  <c r="H95" i="156"/>
  <c r="H96" i="156"/>
  <c r="G97" i="156"/>
  <c r="E98" i="156"/>
  <c r="O98" i="156"/>
  <c r="N99" i="156"/>
  <c r="M100" i="156"/>
  <c r="K101" i="156"/>
  <c r="I102" i="156"/>
  <c r="G103" i="156"/>
  <c r="AX145" i="3" s="1"/>
  <c r="O103" i="156"/>
  <c r="AX169" i="3" s="1"/>
  <c r="M6" i="156"/>
  <c r="E163" i="3" s="1"/>
  <c r="K7" i="156"/>
  <c r="F157" i="3" s="1"/>
  <c r="J5" i="156"/>
  <c r="D154" i="3" s="1"/>
  <c r="G8" i="156"/>
  <c r="G145" i="3" s="1"/>
  <c r="G10" i="156"/>
  <c r="I145" i="3" s="1"/>
  <c r="M11" i="156"/>
  <c r="J163" i="3" s="1"/>
  <c r="L13" i="156"/>
  <c r="L160" i="3" s="1"/>
  <c r="I15" i="156"/>
  <c r="N151" i="3" s="1"/>
  <c r="O16" i="156"/>
  <c r="O169" i="3" s="1"/>
  <c r="L18" i="156"/>
  <c r="Q160" i="3" s="1"/>
  <c r="J20" i="156"/>
  <c r="S154" i="3" s="1"/>
  <c r="E22" i="156"/>
  <c r="U139" i="3" s="1"/>
  <c r="M23" i="156"/>
  <c r="V163" i="3" s="1"/>
  <c r="L25" i="156"/>
  <c r="X160" i="3" s="1"/>
  <c r="H27" i="156"/>
  <c r="Z148" i="3" s="1"/>
  <c r="O28" i="156"/>
  <c r="L30" i="156"/>
  <c r="G32" i="156"/>
  <c r="AM145" i="3" s="1"/>
  <c r="L33" i="156"/>
  <c r="AN160" i="3" s="1"/>
  <c r="O34" i="156"/>
  <c r="AO169" i="3" s="1"/>
  <c r="K36" i="156"/>
  <c r="E38" i="156"/>
  <c r="J39" i="156"/>
  <c r="O40" i="156"/>
  <c r="J42" i="156"/>
  <c r="M43" i="156"/>
  <c r="H45" i="156"/>
  <c r="AB148" i="3" s="1"/>
  <c r="N46" i="156"/>
  <c r="AC166" i="3" s="1"/>
  <c r="H48" i="156"/>
  <c r="M49" i="156"/>
  <c r="AE163" i="3" s="1"/>
  <c r="H51" i="156"/>
  <c r="AF148" i="3" s="1"/>
  <c r="K52" i="156"/>
  <c r="E54" i="156"/>
  <c r="J55" i="156"/>
  <c r="E57" i="156"/>
  <c r="K58" i="156"/>
  <c r="E60" i="156"/>
  <c r="I61" i="156"/>
  <c r="N62" i="156"/>
  <c r="H64" i="156"/>
  <c r="M65" i="156"/>
  <c r="I67" i="156"/>
  <c r="N68" i="156"/>
  <c r="G70" i="156"/>
  <c r="AG145" i="3" s="1"/>
  <c r="L71" i="156"/>
  <c r="AH160" i="3" s="1"/>
  <c r="O72" i="156"/>
  <c r="E74" i="156"/>
  <c r="G75" i="156"/>
  <c r="H76" i="156"/>
  <c r="G77" i="156"/>
  <c r="E78" i="156"/>
  <c r="O78" i="156"/>
  <c r="N79" i="156"/>
  <c r="AI166" i="3" s="1"/>
  <c r="M80" i="156"/>
  <c r="AJ163" i="3" s="1"/>
  <c r="L81" i="156"/>
  <c r="AK160" i="3" s="1"/>
  <c r="L82" i="156"/>
  <c r="AL160" i="3" s="1"/>
  <c r="K83" i="156"/>
  <c r="AP157" i="3" s="1"/>
  <c r="J84" i="156"/>
  <c r="AQ154" i="3" s="1"/>
  <c r="I85" i="156"/>
  <c r="AR151" i="3" s="1"/>
  <c r="H86" i="156"/>
  <c r="AS148" i="3" s="1"/>
  <c r="G87" i="156"/>
  <c r="AT145" i="3" s="1"/>
  <c r="E88" i="156"/>
  <c r="AU139" i="3" s="1"/>
  <c r="E89" i="156"/>
  <c r="AV139" i="3" s="1"/>
  <c r="O89" i="156"/>
  <c r="AV169" i="3" s="1"/>
  <c r="N90" i="156"/>
  <c r="AW166" i="3" s="1"/>
  <c r="M91" i="156"/>
  <c r="L92" i="156"/>
  <c r="K93" i="156"/>
  <c r="J94" i="156"/>
  <c r="J95" i="156"/>
  <c r="I96" i="156"/>
  <c r="H97" i="156"/>
  <c r="G98" i="156"/>
  <c r="E99" i="156"/>
  <c r="O99" i="156"/>
  <c r="N100" i="156"/>
  <c r="L101" i="156"/>
  <c r="J102" i="156"/>
  <c r="H103" i="156"/>
  <c r="AX148" i="3" s="1"/>
  <c r="E6" i="156"/>
  <c r="E139" i="3" s="1"/>
  <c r="N6" i="156"/>
  <c r="E166" i="3" s="1"/>
  <c r="L7" i="156"/>
  <c r="F160" i="3" s="1"/>
  <c r="K5" i="156"/>
  <c r="D157" i="3" s="1"/>
  <c r="F76" i="156"/>
  <c r="F79" i="156"/>
  <c r="AI142" i="3" s="1"/>
  <c r="F56" i="156"/>
  <c r="F85" i="156"/>
  <c r="AR142" i="3" s="1"/>
  <c r="F83" i="156"/>
  <c r="AP142" i="3" s="1"/>
  <c r="F89" i="156"/>
  <c r="AV142" i="3" s="1"/>
  <c r="F60" i="156"/>
  <c r="F101" i="156"/>
  <c r="F67" i="156"/>
  <c r="F71" i="156"/>
  <c r="AH142" i="3" s="1"/>
  <c r="F86" i="156"/>
  <c r="AS142" i="3" s="1"/>
  <c r="F77" i="156"/>
  <c r="F103" i="156"/>
  <c r="AX142" i="3" s="1"/>
  <c r="F81" i="156"/>
  <c r="AK142" i="3" s="1"/>
  <c r="F95" i="156"/>
  <c r="F93" i="156"/>
  <c r="F47" i="156"/>
  <c r="AD142" i="3" s="1"/>
  <c r="F100" i="156"/>
  <c r="F78" i="156"/>
  <c r="F69" i="156"/>
  <c r="F68" i="156"/>
  <c r="F73" i="156"/>
  <c r="F53" i="156"/>
  <c r="F82" i="156"/>
  <c r="AL142" i="3" s="1"/>
  <c r="F92" i="156"/>
  <c r="F70" i="156"/>
  <c r="AG142" i="3" s="1"/>
  <c r="F98" i="156"/>
  <c r="F91" i="156"/>
  <c r="F102" i="156"/>
  <c r="F66" i="156"/>
  <c r="F52" i="156"/>
  <c r="F75" i="156"/>
  <c r="F99" i="156"/>
  <c r="F49" i="156"/>
  <c r="AE142" i="3" s="1"/>
  <c r="F90" i="156"/>
  <c r="AW142" i="3" s="1"/>
  <c r="F94" i="156"/>
  <c r="F58" i="156"/>
  <c r="F65" i="156"/>
  <c r="F74" i="156"/>
  <c r="F50" i="156"/>
  <c r="F97" i="156"/>
  <c r="F54" i="156"/>
  <c r="F62" i="156"/>
  <c r="F88" i="156"/>
  <c r="AU142" i="3" s="1"/>
  <c r="F57" i="156"/>
  <c r="F51" i="156"/>
  <c r="AF142" i="3" s="1"/>
  <c r="F63" i="156"/>
  <c r="F61" i="156"/>
  <c r="F46" i="156"/>
  <c r="AC142" i="3" s="1"/>
  <c r="F48" i="156"/>
  <c r="F80" i="156"/>
  <c r="AJ142" i="3" s="1"/>
  <c r="F87" i="156"/>
  <c r="AT142" i="3" s="1"/>
  <c r="F64" i="156"/>
  <c r="F55" i="156"/>
  <c r="F84" i="156"/>
  <c r="AQ142" i="3" s="1"/>
  <c r="F59" i="156"/>
  <c r="F96" i="156"/>
  <c r="F72" i="156"/>
  <c r="AA98" i="3"/>
  <c r="AG98" i="3"/>
  <c r="AM98" i="3"/>
  <c r="AN98" i="3"/>
  <c r="AO98" i="3"/>
  <c r="AA100" i="3"/>
  <c r="AG100" i="3"/>
  <c r="AM100" i="3"/>
  <c r="AN100" i="3"/>
  <c r="AO100" i="3"/>
  <c r="AA81" i="3"/>
  <c r="AG81" i="3"/>
  <c r="AM81" i="3"/>
  <c r="AN81" i="3"/>
  <c r="AO81" i="3"/>
  <c r="AA93" i="3"/>
  <c r="AG93" i="3"/>
  <c r="AM93" i="3"/>
  <c r="AN93" i="3"/>
  <c r="AO93" i="3"/>
  <c r="AA56" i="3"/>
  <c r="AB56" i="3"/>
  <c r="AG56" i="3"/>
  <c r="AM56" i="3"/>
  <c r="AN56" i="3"/>
  <c r="AO56" i="3"/>
  <c r="AA82" i="3"/>
  <c r="AB82" i="3"/>
  <c r="AG82" i="3"/>
  <c r="AM82" i="3"/>
  <c r="AO82" i="3"/>
  <c r="AM92" i="3"/>
  <c r="AN92" i="3"/>
  <c r="AO92" i="3"/>
  <c r="AM90" i="3"/>
  <c r="AN90" i="3"/>
  <c r="AO90" i="3"/>
  <c r="D111" i="156" l="1"/>
  <c r="F111" i="156" s="1"/>
  <c r="A113" i="152"/>
  <c r="A112" i="156"/>
  <c r="A115" i="149"/>
  <c r="A115" i="93"/>
  <c r="S112" i="152"/>
  <c r="O112" i="152"/>
  <c r="K112" i="152"/>
  <c r="G112" i="152"/>
  <c r="R112" i="152"/>
  <c r="J112" i="152"/>
  <c r="F112" i="152"/>
  <c r="N112" i="152"/>
  <c r="Q112" i="152"/>
  <c r="M112" i="152"/>
  <c r="I112" i="152"/>
  <c r="E112" i="152"/>
  <c r="T112" i="152"/>
  <c r="B112" i="152"/>
  <c r="P112" i="152"/>
  <c r="H112" i="152"/>
  <c r="L112" i="152"/>
  <c r="AN82" i="3"/>
  <c r="D112" i="156" l="1"/>
  <c r="F112" i="156" s="1"/>
  <c r="A114" i="152"/>
  <c r="A113" i="156"/>
  <c r="A116" i="149"/>
  <c r="A116" i="93"/>
  <c r="R113" i="152"/>
  <c r="N113" i="152"/>
  <c r="J113" i="152"/>
  <c r="F113" i="152"/>
  <c r="M113" i="152"/>
  <c r="I113" i="152"/>
  <c r="Q113" i="152"/>
  <c r="E113" i="152"/>
  <c r="T113" i="152"/>
  <c r="P113" i="152"/>
  <c r="L113" i="152"/>
  <c r="H113" i="152"/>
  <c r="B113" i="152"/>
  <c r="S113" i="152"/>
  <c r="O113" i="152"/>
  <c r="G113" i="152"/>
  <c r="K113" i="152"/>
  <c r="A115" i="152" l="1"/>
  <c r="A117" i="149"/>
  <c r="A117" i="93"/>
  <c r="A114" i="156"/>
  <c r="Q114" i="152"/>
  <c r="M114" i="152"/>
  <c r="I114" i="152"/>
  <c r="E114" i="152"/>
  <c r="T114" i="152"/>
  <c r="L114" i="152"/>
  <c r="B114" i="152"/>
  <c r="P114" i="152"/>
  <c r="H114" i="152"/>
  <c r="S114" i="152"/>
  <c r="O114" i="152"/>
  <c r="K114" i="152"/>
  <c r="G114" i="152"/>
  <c r="R114" i="152"/>
  <c r="N114" i="152"/>
  <c r="F114" i="152"/>
  <c r="J114" i="152"/>
  <c r="D113" i="156"/>
  <c r="F113" i="156" s="1"/>
  <c r="R209" i="149"/>
  <c r="A46" i="149"/>
  <c r="Q43" i="156"/>
  <c r="R43" i="156"/>
  <c r="S43" i="156"/>
  <c r="T43" i="156"/>
  <c r="U43" i="156"/>
  <c r="V43" i="156"/>
  <c r="W43" i="156"/>
  <c r="X43" i="156"/>
  <c r="Y43" i="156"/>
  <c r="Z43" i="156"/>
  <c r="AA43" i="156"/>
  <c r="Q44" i="156"/>
  <c r="R44" i="156"/>
  <c r="S44" i="156"/>
  <c r="T44" i="156"/>
  <c r="U44" i="156"/>
  <c r="V44" i="156"/>
  <c r="W44" i="156"/>
  <c r="X44" i="156"/>
  <c r="Y44" i="156"/>
  <c r="Z44" i="156"/>
  <c r="AA44" i="156"/>
  <c r="A46" i="93"/>
  <c r="A47" i="93"/>
  <c r="A43" i="156"/>
  <c r="A44" i="156"/>
  <c r="D114" i="156" l="1"/>
  <c r="F114" i="156" s="1"/>
  <c r="A116" i="152"/>
  <c r="A115" i="156"/>
  <c r="A118" i="93"/>
  <c r="A118" i="149"/>
  <c r="T115" i="152"/>
  <c r="P115" i="152"/>
  <c r="L115" i="152"/>
  <c r="H115" i="152"/>
  <c r="B115" i="152"/>
  <c r="S115" i="152"/>
  <c r="K115" i="152"/>
  <c r="O115" i="152"/>
  <c r="G115" i="152"/>
  <c r="R115" i="152"/>
  <c r="N115" i="152"/>
  <c r="J115" i="152"/>
  <c r="F115" i="152"/>
  <c r="Q115" i="152"/>
  <c r="M115" i="152"/>
  <c r="I115" i="152"/>
  <c r="E115" i="152"/>
  <c r="D44" i="156"/>
  <c r="F44" i="156" s="1"/>
  <c r="D43" i="156"/>
  <c r="F43" i="156" s="1"/>
  <c r="C2" i="196"/>
  <c r="C4" i="198"/>
  <c r="C5" i="197"/>
  <c r="C3" i="198"/>
  <c r="C4" i="197"/>
  <c r="C5" i="196"/>
  <c r="C2" i="198"/>
  <c r="C3" i="197"/>
  <c r="C4" i="196"/>
  <c r="C2" i="197"/>
  <c r="C3" i="196"/>
  <c r="C5" i="198"/>
  <c r="AO99" i="3"/>
  <c r="AN99" i="3"/>
  <c r="AM99" i="3"/>
  <c r="A117" i="152" l="1"/>
  <c r="A119" i="149"/>
  <c r="A116" i="156"/>
  <c r="A119" i="93"/>
  <c r="S116" i="152"/>
  <c r="O116" i="152"/>
  <c r="K116" i="152"/>
  <c r="G116" i="152"/>
  <c r="N116" i="152"/>
  <c r="F116" i="152"/>
  <c r="R116" i="152"/>
  <c r="J116" i="152"/>
  <c r="Q116" i="152"/>
  <c r="M116" i="152"/>
  <c r="I116" i="152"/>
  <c r="E116" i="152"/>
  <c r="P116" i="152"/>
  <c r="B116" i="152"/>
  <c r="L116" i="152"/>
  <c r="T116" i="152"/>
  <c r="H116" i="152"/>
  <c r="D115" i="156"/>
  <c r="F115" i="156" s="1"/>
  <c r="C3" i="174"/>
  <c r="C4" i="174"/>
  <c r="C5" i="174"/>
  <c r="C2" i="174"/>
  <c r="AN101" i="3"/>
  <c r="AN102" i="3" s="1"/>
  <c r="AM101" i="3"/>
  <c r="AM102" i="3" s="1"/>
  <c r="AO101" i="3"/>
  <c r="AO102" i="3" s="1"/>
  <c r="A31" i="149"/>
  <c r="A32" i="149"/>
  <c r="A33" i="149"/>
  <c r="A34" i="149"/>
  <c r="A35" i="149"/>
  <c r="A36" i="149"/>
  <c r="A37" i="149"/>
  <c r="A38" i="149"/>
  <c r="A39" i="149"/>
  <c r="A40" i="149"/>
  <c r="A41" i="149"/>
  <c r="A42" i="149"/>
  <c r="A43" i="149"/>
  <c r="A44" i="149"/>
  <c r="A45" i="149"/>
  <c r="A31" i="93"/>
  <c r="A32" i="93"/>
  <c r="A33" i="93"/>
  <c r="A34" i="93"/>
  <c r="A35" i="93"/>
  <c r="A36" i="93"/>
  <c r="A37" i="93"/>
  <c r="A38" i="93"/>
  <c r="A39" i="93"/>
  <c r="A40" i="93"/>
  <c r="A41" i="93"/>
  <c r="A42" i="93"/>
  <c r="A43" i="93"/>
  <c r="A44" i="93"/>
  <c r="A45" i="93"/>
  <c r="A48" i="93"/>
  <c r="A28" i="156"/>
  <c r="Q28" i="156"/>
  <c r="R28" i="156"/>
  <c r="S28" i="156"/>
  <c r="T28" i="156"/>
  <c r="U28" i="156"/>
  <c r="V28" i="156"/>
  <c r="W28" i="156"/>
  <c r="X28" i="156"/>
  <c r="Y28" i="156"/>
  <c r="Z28" i="156"/>
  <c r="AA28" i="156"/>
  <c r="A29" i="156"/>
  <c r="D29" i="156" s="1"/>
  <c r="F29" i="156" s="1"/>
  <c r="Q29" i="156"/>
  <c r="R29" i="156"/>
  <c r="S29" i="156"/>
  <c r="T29" i="156"/>
  <c r="U29" i="156"/>
  <c r="V29" i="156"/>
  <c r="W29" i="156"/>
  <c r="X29" i="156"/>
  <c r="Y29" i="156"/>
  <c r="Z29" i="156"/>
  <c r="AA29" i="156"/>
  <c r="A30" i="156"/>
  <c r="Q30" i="156"/>
  <c r="R30" i="156"/>
  <c r="S30" i="156"/>
  <c r="T30" i="156"/>
  <c r="U30" i="156"/>
  <c r="V30" i="156"/>
  <c r="W30" i="156"/>
  <c r="X30" i="156"/>
  <c r="Y30" i="156"/>
  <c r="Z30" i="156"/>
  <c r="AA30" i="156"/>
  <c r="A31" i="156"/>
  <c r="D31" i="156" s="1"/>
  <c r="F31" i="156" s="1"/>
  <c r="Q31" i="156"/>
  <c r="R31" i="156"/>
  <c r="S31" i="156"/>
  <c r="T31" i="156"/>
  <c r="U31" i="156"/>
  <c r="V31" i="156"/>
  <c r="W31" i="156"/>
  <c r="X31" i="156"/>
  <c r="Y31" i="156"/>
  <c r="Z31" i="156"/>
  <c r="AA31" i="156"/>
  <c r="A32" i="156"/>
  <c r="Q32" i="156"/>
  <c r="R32" i="156"/>
  <c r="S32" i="156"/>
  <c r="T32" i="156"/>
  <c r="U32" i="156"/>
  <c r="V32" i="156"/>
  <c r="W32" i="156"/>
  <c r="X32" i="156"/>
  <c r="Y32" i="156"/>
  <c r="Z32" i="156"/>
  <c r="AA32" i="156"/>
  <c r="A33" i="156"/>
  <c r="D33" i="156" s="1"/>
  <c r="F33" i="156" s="1"/>
  <c r="AN142" i="3" s="1"/>
  <c r="Q33" i="156"/>
  <c r="R33" i="156"/>
  <c r="S33" i="156"/>
  <c r="T33" i="156"/>
  <c r="U33" i="156"/>
  <c r="V33" i="156"/>
  <c r="W33" i="156"/>
  <c r="X33" i="156"/>
  <c r="Y33" i="156"/>
  <c r="Z33" i="156"/>
  <c r="AA33" i="156"/>
  <c r="A34" i="156"/>
  <c r="Q34" i="156"/>
  <c r="R34" i="156"/>
  <c r="S34" i="156"/>
  <c r="T34" i="156"/>
  <c r="U34" i="156"/>
  <c r="V34" i="156"/>
  <c r="W34" i="156"/>
  <c r="X34" i="156"/>
  <c r="Y34" i="156"/>
  <c r="Z34" i="156"/>
  <c r="AA34" i="156"/>
  <c r="A35" i="156"/>
  <c r="D35" i="156" s="1"/>
  <c r="F35" i="156" s="1"/>
  <c r="AA142" i="3" s="1"/>
  <c r="Q35" i="156"/>
  <c r="R35" i="156"/>
  <c r="S35" i="156"/>
  <c r="T35" i="156"/>
  <c r="U35" i="156"/>
  <c r="V35" i="156"/>
  <c r="W35" i="156"/>
  <c r="X35" i="156"/>
  <c r="Y35" i="156"/>
  <c r="Z35" i="156"/>
  <c r="AA35" i="156"/>
  <c r="A36" i="156"/>
  <c r="Q36" i="156"/>
  <c r="R36" i="156"/>
  <c r="S36" i="156"/>
  <c r="T36" i="156"/>
  <c r="U36" i="156"/>
  <c r="V36" i="156"/>
  <c r="W36" i="156"/>
  <c r="X36" i="156"/>
  <c r="Y36" i="156"/>
  <c r="Z36" i="156"/>
  <c r="AA36" i="156"/>
  <c r="A37" i="156"/>
  <c r="D37" i="156" s="1"/>
  <c r="F37" i="156" s="1"/>
  <c r="Q37" i="156"/>
  <c r="R37" i="156"/>
  <c r="S37" i="156"/>
  <c r="T37" i="156"/>
  <c r="U37" i="156"/>
  <c r="V37" i="156"/>
  <c r="W37" i="156"/>
  <c r="X37" i="156"/>
  <c r="Y37" i="156"/>
  <c r="Z37" i="156"/>
  <c r="AA37" i="156"/>
  <c r="A38" i="156"/>
  <c r="Q38" i="156"/>
  <c r="R38" i="156"/>
  <c r="S38" i="156"/>
  <c r="T38" i="156"/>
  <c r="U38" i="156"/>
  <c r="V38" i="156"/>
  <c r="W38" i="156"/>
  <c r="X38" i="156"/>
  <c r="Y38" i="156"/>
  <c r="Z38" i="156"/>
  <c r="AA38" i="156"/>
  <c r="A39" i="156"/>
  <c r="D39" i="156" s="1"/>
  <c r="F39" i="156" s="1"/>
  <c r="Q39" i="156"/>
  <c r="R39" i="156"/>
  <c r="S39" i="156"/>
  <c r="T39" i="156"/>
  <c r="U39" i="156"/>
  <c r="V39" i="156"/>
  <c r="W39" i="156"/>
  <c r="X39" i="156"/>
  <c r="Y39" i="156"/>
  <c r="Z39" i="156"/>
  <c r="AA39" i="156"/>
  <c r="A40" i="156"/>
  <c r="Q40" i="156"/>
  <c r="R40" i="156"/>
  <c r="S40" i="156"/>
  <c r="T40" i="156"/>
  <c r="U40" i="156"/>
  <c r="V40" i="156"/>
  <c r="W40" i="156"/>
  <c r="X40" i="156"/>
  <c r="Y40" i="156"/>
  <c r="Z40" i="156"/>
  <c r="AA40" i="156"/>
  <c r="A41" i="156"/>
  <c r="Q41" i="156"/>
  <c r="R41" i="156"/>
  <c r="S41" i="156"/>
  <c r="T41" i="156"/>
  <c r="U41" i="156"/>
  <c r="V41" i="156"/>
  <c r="W41" i="156"/>
  <c r="X41" i="156"/>
  <c r="Y41" i="156"/>
  <c r="Z41" i="156"/>
  <c r="AA41" i="156"/>
  <c r="A42" i="156"/>
  <c r="Q42" i="156"/>
  <c r="R42" i="156"/>
  <c r="S42" i="156"/>
  <c r="T42" i="156"/>
  <c r="U42" i="156"/>
  <c r="V42" i="156"/>
  <c r="W42" i="156"/>
  <c r="X42" i="156"/>
  <c r="Y42" i="156"/>
  <c r="Z42" i="156"/>
  <c r="AA42" i="156"/>
  <c r="A45" i="156"/>
  <c r="D45" i="156" s="1"/>
  <c r="F45" i="156" s="1"/>
  <c r="AB142" i="3" s="1"/>
  <c r="Q6" i="156"/>
  <c r="R6" i="156"/>
  <c r="S6" i="156"/>
  <c r="T6" i="156"/>
  <c r="U6" i="156"/>
  <c r="V6" i="156"/>
  <c r="W6" i="156"/>
  <c r="X6" i="156"/>
  <c r="Y6" i="156"/>
  <c r="Z6" i="156"/>
  <c r="AA6" i="156"/>
  <c r="Q7" i="156"/>
  <c r="R7" i="156"/>
  <c r="S7" i="156"/>
  <c r="T7" i="156"/>
  <c r="U7" i="156"/>
  <c r="V7" i="156"/>
  <c r="W7" i="156"/>
  <c r="X7" i="156"/>
  <c r="Y7" i="156"/>
  <c r="Z7" i="156"/>
  <c r="AA7" i="156"/>
  <c r="Q8" i="156"/>
  <c r="R8" i="156"/>
  <c r="S8" i="156"/>
  <c r="T8" i="156"/>
  <c r="U8" i="156"/>
  <c r="V8" i="156"/>
  <c r="W8" i="156"/>
  <c r="X8" i="156"/>
  <c r="Y8" i="156"/>
  <c r="Z8" i="156"/>
  <c r="AA8" i="156"/>
  <c r="Q9" i="156"/>
  <c r="R9" i="156"/>
  <c r="S9" i="156"/>
  <c r="T9" i="156"/>
  <c r="U9" i="156"/>
  <c r="V9" i="156"/>
  <c r="W9" i="156"/>
  <c r="X9" i="156"/>
  <c r="Y9" i="156"/>
  <c r="Z9" i="156"/>
  <c r="AA9" i="156"/>
  <c r="Q10" i="156"/>
  <c r="R10" i="156"/>
  <c r="S10" i="156"/>
  <c r="T10" i="156"/>
  <c r="U10" i="156"/>
  <c r="V10" i="156"/>
  <c r="W10" i="156"/>
  <c r="X10" i="156"/>
  <c r="Y10" i="156"/>
  <c r="Z10" i="156"/>
  <c r="AA10" i="156"/>
  <c r="Q11" i="156"/>
  <c r="R11" i="156"/>
  <c r="S11" i="156"/>
  <c r="T11" i="156"/>
  <c r="U11" i="156"/>
  <c r="V11" i="156"/>
  <c r="W11" i="156"/>
  <c r="X11" i="156"/>
  <c r="Y11" i="156"/>
  <c r="Z11" i="156"/>
  <c r="AA11" i="156"/>
  <c r="Q12" i="156"/>
  <c r="R12" i="156"/>
  <c r="S12" i="156"/>
  <c r="T12" i="156"/>
  <c r="U12" i="156"/>
  <c r="V12" i="156"/>
  <c r="W12" i="156"/>
  <c r="X12" i="156"/>
  <c r="Y12" i="156"/>
  <c r="Z12" i="156"/>
  <c r="AA12" i="156"/>
  <c r="Q13" i="156"/>
  <c r="R13" i="156"/>
  <c r="S13" i="156"/>
  <c r="T13" i="156"/>
  <c r="U13" i="156"/>
  <c r="V13" i="156"/>
  <c r="W13" i="156"/>
  <c r="X13" i="156"/>
  <c r="Y13" i="156"/>
  <c r="Z13" i="156"/>
  <c r="AA13" i="156"/>
  <c r="Q14" i="156"/>
  <c r="R14" i="156"/>
  <c r="S14" i="156"/>
  <c r="T14" i="156"/>
  <c r="U14" i="156"/>
  <c r="V14" i="156"/>
  <c r="W14" i="156"/>
  <c r="X14" i="156"/>
  <c r="Y14" i="156"/>
  <c r="Z14" i="156"/>
  <c r="AA14" i="156"/>
  <c r="Q15" i="156"/>
  <c r="R15" i="156"/>
  <c r="S15" i="156"/>
  <c r="T15" i="156"/>
  <c r="U15" i="156"/>
  <c r="V15" i="156"/>
  <c r="W15" i="156"/>
  <c r="X15" i="156"/>
  <c r="Y15" i="156"/>
  <c r="Z15" i="156"/>
  <c r="AA15" i="156"/>
  <c r="Q16" i="156"/>
  <c r="R16" i="156"/>
  <c r="S16" i="156"/>
  <c r="T16" i="156"/>
  <c r="U16" i="156"/>
  <c r="V16" i="156"/>
  <c r="W16" i="156"/>
  <c r="X16" i="156"/>
  <c r="Y16" i="156"/>
  <c r="Z16" i="156"/>
  <c r="AA16" i="156"/>
  <c r="Q17" i="156"/>
  <c r="R17" i="156"/>
  <c r="S17" i="156"/>
  <c r="T17" i="156"/>
  <c r="U17" i="156"/>
  <c r="V17" i="156"/>
  <c r="W17" i="156"/>
  <c r="X17" i="156"/>
  <c r="Y17" i="156"/>
  <c r="Z17" i="156"/>
  <c r="AA17" i="156"/>
  <c r="Q18" i="156"/>
  <c r="R18" i="156"/>
  <c r="S18" i="156"/>
  <c r="T18" i="156"/>
  <c r="U18" i="156"/>
  <c r="V18" i="156"/>
  <c r="W18" i="156"/>
  <c r="X18" i="156"/>
  <c r="Y18" i="156"/>
  <c r="Z18" i="156"/>
  <c r="AA18" i="156"/>
  <c r="Q19" i="156"/>
  <c r="R19" i="156"/>
  <c r="S19" i="156"/>
  <c r="T19" i="156"/>
  <c r="U19" i="156"/>
  <c r="V19" i="156"/>
  <c r="W19" i="156"/>
  <c r="X19" i="156"/>
  <c r="Y19" i="156"/>
  <c r="Z19" i="156"/>
  <c r="AA19" i="156"/>
  <c r="Q20" i="156"/>
  <c r="R20" i="156"/>
  <c r="S20" i="156"/>
  <c r="T20" i="156"/>
  <c r="U20" i="156"/>
  <c r="V20" i="156"/>
  <c r="W20" i="156"/>
  <c r="X20" i="156"/>
  <c r="Y20" i="156"/>
  <c r="Z20" i="156"/>
  <c r="AA20" i="156"/>
  <c r="Q21" i="156"/>
  <c r="R21" i="156"/>
  <c r="S21" i="156"/>
  <c r="T21" i="156"/>
  <c r="U21" i="156"/>
  <c r="V21" i="156"/>
  <c r="W21" i="156"/>
  <c r="X21" i="156"/>
  <c r="Y21" i="156"/>
  <c r="Z21" i="156"/>
  <c r="AA21" i="156"/>
  <c r="Q22" i="156"/>
  <c r="R22" i="156"/>
  <c r="S22" i="156"/>
  <c r="T22" i="156"/>
  <c r="U22" i="156"/>
  <c r="V22" i="156"/>
  <c r="W22" i="156"/>
  <c r="X22" i="156"/>
  <c r="Y22" i="156"/>
  <c r="Z22" i="156"/>
  <c r="AA22" i="156"/>
  <c r="Q23" i="156"/>
  <c r="R23" i="156"/>
  <c r="S23" i="156"/>
  <c r="T23" i="156"/>
  <c r="U23" i="156"/>
  <c r="V23" i="156"/>
  <c r="W23" i="156"/>
  <c r="X23" i="156"/>
  <c r="Y23" i="156"/>
  <c r="Z23" i="156"/>
  <c r="AA23" i="156"/>
  <c r="Q24" i="156"/>
  <c r="R24" i="156"/>
  <c r="S24" i="156"/>
  <c r="T24" i="156"/>
  <c r="U24" i="156"/>
  <c r="V24" i="156"/>
  <c r="W24" i="156"/>
  <c r="X24" i="156"/>
  <c r="Y24" i="156"/>
  <c r="Z24" i="156"/>
  <c r="AA24" i="156"/>
  <c r="Q25" i="156"/>
  <c r="R25" i="156"/>
  <c r="S25" i="156"/>
  <c r="T25" i="156"/>
  <c r="U25" i="156"/>
  <c r="V25" i="156"/>
  <c r="W25" i="156"/>
  <c r="X25" i="156"/>
  <c r="Y25" i="156"/>
  <c r="Z25" i="156"/>
  <c r="AA25" i="156"/>
  <c r="Q26" i="156"/>
  <c r="R26" i="156"/>
  <c r="S26" i="156"/>
  <c r="T26" i="156"/>
  <c r="U26" i="156"/>
  <c r="V26" i="156"/>
  <c r="W26" i="156"/>
  <c r="X26" i="156"/>
  <c r="Y26" i="156"/>
  <c r="Z26" i="156"/>
  <c r="AA26" i="156"/>
  <c r="Q27" i="156"/>
  <c r="R27" i="156"/>
  <c r="S27" i="156"/>
  <c r="T27" i="156"/>
  <c r="U27" i="156"/>
  <c r="V27" i="156"/>
  <c r="W27" i="156"/>
  <c r="X27" i="156"/>
  <c r="Y27" i="156"/>
  <c r="Z27" i="156"/>
  <c r="AA27" i="156"/>
  <c r="R5" i="156"/>
  <c r="S5" i="156"/>
  <c r="T5" i="156"/>
  <c r="U5" i="156"/>
  <c r="V5" i="156"/>
  <c r="W5" i="156"/>
  <c r="X5" i="156"/>
  <c r="Y5" i="156"/>
  <c r="Z5" i="156"/>
  <c r="AA5" i="156"/>
  <c r="Q5" i="156"/>
  <c r="D107" i="3"/>
  <c r="D106" i="3"/>
  <c r="AL118" i="3" l="1"/>
  <c r="AL121" i="3" s="1"/>
  <c r="AL128" i="3" s="1"/>
  <c r="AX118" i="3"/>
  <c r="AX121" i="3" s="1"/>
  <c r="AX128" i="3" s="1"/>
  <c r="AQ112" i="3"/>
  <c r="AV112" i="3"/>
  <c r="AX112" i="3"/>
  <c r="AS112" i="3"/>
  <c r="AR118" i="3"/>
  <c r="AR121" i="3" s="1"/>
  <c r="AR128" i="3" s="1"/>
  <c r="AW112" i="3"/>
  <c r="AP112" i="3"/>
  <c r="AT118" i="3"/>
  <c r="AT121" i="3" s="1"/>
  <c r="AT128" i="3" s="1"/>
  <c r="AQ118" i="3"/>
  <c r="AQ121" i="3" s="1"/>
  <c r="AQ128" i="3" s="1"/>
  <c r="AU112" i="3"/>
  <c r="AU118" i="3"/>
  <c r="AU121" i="3" s="1"/>
  <c r="AU128" i="3" s="1"/>
  <c r="AP118" i="3"/>
  <c r="AP121" i="3" s="1"/>
  <c r="AP128" i="3" s="1"/>
  <c r="AU117" i="3"/>
  <c r="AT112" i="3"/>
  <c r="AS118" i="3"/>
  <c r="AS121" i="3" s="1"/>
  <c r="AS128" i="3" s="1"/>
  <c r="AW118" i="3"/>
  <c r="AW121" i="3" s="1"/>
  <c r="AW128" i="3" s="1"/>
  <c r="AV118" i="3"/>
  <c r="AV121" i="3" s="1"/>
  <c r="AV128" i="3" s="1"/>
  <c r="AV117" i="3"/>
  <c r="AR112" i="3"/>
  <c r="AR117" i="3"/>
  <c r="AX117" i="3"/>
  <c r="AP117" i="3"/>
  <c r="AW117" i="3"/>
  <c r="AS117" i="3"/>
  <c r="AT117" i="3"/>
  <c r="AQ117" i="3"/>
  <c r="AU109" i="3"/>
  <c r="AV109" i="3"/>
  <c r="AW109" i="3"/>
  <c r="AT109" i="3"/>
  <c r="AR109" i="3"/>
  <c r="AP109" i="3"/>
  <c r="AX109" i="3"/>
  <c r="AQ109" i="3"/>
  <c r="AS109" i="3"/>
  <c r="D116" i="156"/>
  <c r="F116" i="156" s="1"/>
  <c r="A118" i="152"/>
  <c r="A120" i="93"/>
  <c r="A120" i="149"/>
  <c r="A117" i="156"/>
  <c r="R117" i="152"/>
  <c r="N117" i="152"/>
  <c r="J117" i="152"/>
  <c r="F117" i="152"/>
  <c r="M117" i="152"/>
  <c r="E117" i="152"/>
  <c r="Q117" i="152"/>
  <c r="I117" i="152"/>
  <c r="T117" i="152"/>
  <c r="P117" i="152"/>
  <c r="L117" i="152"/>
  <c r="H117" i="152"/>
  <c r="B117" i="152"/>
  <c r="O117" i="152"/>
  <c r="K117" i="152"/>
  <c r="S117" i="152"/>
  <c r="G117" i="152"/>
  <c r="AC119" i="3"/>
  <c r="AN119" i="3"/>
  <c r="AF119" i="3"/>
  <c r="AB119" i="3"/>
  <c r="AO119" i="3"/>
  <c r="AA119" i="3"/>
  <c r="AE119" i="3"/>
  <c r="AD119" i="3"/>
  <c r="AM119" i="3"/>
  <c r="AF118" i="3"/>
  <c r="AK118" i="3"/>
  <c r="AJ118" i="3"/>
  <c r="AJ121" i="3" s="1"/>
  <c r="AJ128" i="3" s="1"/>
  <c r="AC118" i="3"/>
  <c r="AI118" i="3"/>
  <c r="AD118" i="3"/>
  <c r="AH118" i="3"/>
  <c r="AE118" i="3"/>
  <c r="U118" i="3"/>
  <c r="M118" i="3"/>
  <c r="K118" i="3"/>
  <c r="I118" i="3"/>
  <c r="AB118" i="3"/>
  <c r="X118" i="3"/>
  <c r="AM118" i="3"/>
  <c r="Z118" i="3"/>
  <c r="AG118" i="3"/>
  <c r="O118" i="3"/>
  <c r="J118" i="3"/>
  <c r="W118" i="3"/>
  <c r="R118" i="3"/>
  <c r="AN118" i="3"/>
  <c r="G118" i="3"/>
  <c r="T118" i="3"/>
  <c r="E118" i="3"/>
  <c r="P118" i="3"/>
  <c r="V118" i="3"/>
  <c r="L118" i="3"/>
  <c r="AO118" i="3"/>
  <c r="H118" i="3"/>
  <c r="N118" i="3"/>
  <c r="AA118" i="3"/>
  <c r="Y118" i="3"/>
  <c r="F118" i="3"/>
  <c r="S118" i="3"/>
  <c r="Q118" i="3"/>
  <c r="V53" i="152"/>
  <c r="V46" i="152"/>
  <c r="AC87" i="3" s="1"/>
  <c r="U50" i="152"/>
  <c r="U51" i="152"/>
  <c r="AF85" i="3" s="1"/>
  <c r="U32" i="152"/>
  <c r="AM85" i="3" s="1"/>
  <c r="V49" i="152"/>
  <c r="AE87" i="3" s="1"/>
  <c r="U52" i="152"/>
  <c r="U30" i="152"/>
  <c r="V35" i="152"/>
  <c r="AA87" i="3" s="1"/>
  <c r="U48" i="152"/>
  <c r="V36" i="152"/>
  <c r="U53" i="152"/>
  <c r="U41" i="152"/>
  <c r="V50" i="152"/>
  <c r="V51" i="152"/>
  <c r="AF87" i="3" s="1"/>
  <c r="V29" i="152"/>
  <c r="U49" i="152"/>
  <c r="AE85" i="3" s="1"/>
  <c r="V52" i="152"/>
  <c r="V37" i="152"/>
  <c r="V48" i="152"/>
  <c r="U34" i="152"/>
  <c r="AO85" i="3" s="1"/>
  <c r="U39" i="152"/>
  <c r="D42" i="156"/>
  <c r="F42" i="156" s="1"/>
  <c r="D40" i="156"/>
  <c r="F40" i="156" s="1"/>
  <c r="D38" i="156"/>
  <c r="F38" i="156" s="1"/>
  <c r="D36" i="156"/>
  <c r="F36" i="156" s="1"/>
  <c r="D34" i="156"/>
  <c r="F34" i="156" s="1"/>
  <c r="AO142" i="3" s="1"/>
  <c r="D32" i="156"/>
  <c r="F32" i="156" s="1"/>
  <c r="AM142" i="3" s="1"/>
  <c r="D30" i="156"/>
  <c r="F30" i="156" s="1"/>
  <c r="D28" i="156"/>
  <c r="F28" i="156" s="1"/>
  <c r="D41" i="156"/>
  <c r="F41" i="156" s="1"/>
  <c r="AI109" i="3"/>
  <c r="AH109" i="3"/>
  <c r="AJ109" i="3"/>
  <c r="AK109" i="3"/>
  <c r="AL109" i="3"/>
  <c r="AJ112" i="3"/>
  <c r="AI112" i="3"/>
  <c r="AK112" i="3"/>
  <c r="AI117" i="3"/>
  <c r="AL112" i="3"/>
  <c r="AH117" i="3"/>
  <c r="AH112" i="3"/>
  <c r="AK117" i="3"/>
  <c r="AJ117" i="3"/>
  <c r="AL117" i="3"/>
  <c r="AD117" i="3"/>
  <c r="AE117" i="3"/>
  <c r="AC117" i="3"/>
  <c r="AF117" i="3"/>
  <c r="AM117" i="3"/>
  <c r="AO117" i="3"/>
  <c r="AN117" i="3"/>
  <c r="AD109" i="3"/>
  <c r="AE109" i="3"/>
  <c r="AF109" i="3"/>
  <c r="AC109" i="3"/>
  <c r="AD112" i="3"/>
  <c r="AF112" i="3"/>
  <c r="AE112" i="3"/>
  <c r="AC112" i="3"/>
  <c r="AB112" i="3"/>
  <c r="AM109" i="3"/>
  <c r="AO109" i="3"/>
  <c r="AN109" i="3"/>
  <c r="AO112" i="3"/>
  <c r="AG112" i="3"/>
  <c r="AM112" i="3"/>
  <c r="AA112" i="3"/>
  <c r="AN112" i="3"/>
  <c r="D115" i="3"/>
  <c r="D105" i="3"/>
  <c r="D118" i="3" s="1"/>
  <c r="E56" i="3"/>
  <c r="F56" i="3"/>
  <c r="G56" i="3"/>
  <c r="H56" i="3"/>
  <c r="I56" i="3"/>
  <c r="J56" i="3"/>
  <c r="K56" i="3"/>
  <c r="L56" i="3"/>
  <c r="M56" i="3"/>
  <c r="N56" i="3"/>
  <c r="O56" i="3"/>
  <c r="P56" i="3"/>
  <c r="Q56" i="3"/>
  <c r="R56" i="3"/>
  <c r="S56" i="3"/>
  <c r="T56" i="3"/>
  <c r="U56" i="3"/>
  <c r="V56" i="3"/>
  <c r="W56" i="3"/>
  <c r="X56" i="3"/>
  <c r="Y56" i="3"/>
  <c r="Z56" i="3"/>
  <c r="D56" i="3"/>
  <c r="A9" i="149"/>
  <c r="A10" i="149"/>
  <c r="A11" i="149"/>
  <c r="A12" i="149"/>
  <c r="A13" i="149"/>
  <c r="A14" i="149"/>
  <c r="A15" i="149"/>
  <c r="A16" i="149"/>
  <c r="A17" i="149"/>
  <c r="A18" i="149"/>
  <c r="A19" i="149"/>
  <c r="A20" i="149"/>
  <c r="A21" i="149"/>
  <c r="A22" i="149"/>
  <c r="A23" i="149"/>
  <c r="A24" i="149"/>
  <c r="A25" i="149"/>
  <c r="A26" i="149"/>
  <c r="A27" i="149"/>
  <c r="A28" i="149"/>
  <c r="A29" i="149"/>
  <c r="U36" i="152" s="1"/>
  <c r="A30" i="149"/>
  <c r="A6" i="156"/>
  <c r="A7" i="156"/>
  <c r="A8" i="156"/>
  <c r="A9" i="156"/>
  <c r="A10" i="156"/>
  <c r="A11" i="156"/>
  <c r="A12" i="156"/>
  <c r="A13" i="156"/>
  <c r="A14" i="156"/>
  <c r="A15" i="156"/>
  <c r="A16" i="156"/>
  <c r="A17" i="156"/>
  <c r="D17" i="156" s="1"/>
  <c r="F17" i="156" s="1"/>
  <c r="P142" i="3" s="1"/>
  <c r="A18" i="156"/>
  <c r="A19" i="156"/>
  <c r="A20" i="156"/>
  <c r="A21" i="156"/>
  <c r="A22" i="156"/>
  <c r="A23" i="156"/>
  <c r="A24" i="156"/>
  <c r="A25" i="156"/>
  <c r="A26" i="156"/>
  <c r="A27" i="156"/>
  <c r="D27" i="156" s="1"/>
  <c r="F27" i="156" s="1"/>
  <c r="Z142" i="3" s="1"/>
  <c r="A5" i="156"/>
  <c r="D5" i="156" s="1"/>
  <c r="F5" i="156" s="1"/>
  <c r="D142" i="3" s="1"/>
  <c r="A8" i="149"/>
  <c r="C5" i="175" l="1"/>
  <c r="AC121" i="3"/>
  <c r="AC128" i="3" s="1"/>
  <c r="AA121" i="3"/>
  <c r="AA128" i="3" s="1"/>
  <c r="AN121" i="3"/>
  <c r="AN128" i="3" s="1"/>
  <c r="AM121" i="3"/>
  <c r="AM128" i="3" s="1"/>
  <c r="AO121" i="3"/>
  <c r="AO128" i="3" s="1"/>
  <c r="AT127" i="3"/>
  <c r="AT135" i="3" s="1"/>
  <c r="AX127" i="3"/>
  <c r="AX135" i="3" s="1"/>
  <c r="AS127" i="3"/>
  <c r="AS135" i="3" s="1"/>
  <c r="AR127" i="3"/>
  <c r="AR135" i="3" s="1"/>
  <c r="A119" i="152"/>
  <c r="A121" i="149"/>
  <c r="A118" i="156"/>
  <c r="A121" i="93"/>
  <c r="Q118" i="152"/>
  <c r="M118" i="152"/>
  <c r="I118" i="152"/>
  <c r="E118" i="152"/>
  <c r="T118" i="152"/>
  <c r="L118" i="152"/>
  <c r="B118" i="152"/>
  <c r="P118" i="152"/>
  <c r="H118" i="152"/>
  <c r="S118" i="152"/>
  <c r="O118" i="152"/>
  <c r="K118" i="152"/>
  <c r="G118" i="152"/>
  <c r="N118" i="152"/>
  <c r="J118" i="152"/>
  <c r="R118" i="152"/>
  <c r="F118" i="152"/>
  <c r="AW127" i="3"/>
  <c r="AW135" i="3" s="1"/>
  <c r="AV127" i="3"/>
  <c r="AV135" i="3" s="1"/>
  <c r="AU127" i="3"/>
  <c r="AU135" i="3" s="1"/>
  <c r="D117" i="156"/>
  <c r="F117" i="156" s="1"/>
  <c r="AQ127" i="3"/>
  <c r="AQ135" i="3" s="1"/>
  <c r="AP127" i="3"/>
  <c r="AP135" i="3" s="1"/>
  <c r="S119" i="3"/>
  <c r="S121" i="3" s="1"/>
  <c r="S128" i="3" s="1"/>
  <c r="V33" i="152"/>
  <c r="AN87" i="3" s="1"/>
  <c r="U35" i="152"/>
  <c r="AA85" i="3" s="1"/>
  <c r="V30" i="152"/>
  <c r="V40" i="152"/>
  <c r="U33" i="152"/>
  <c r="AN85" i="3" s="1"/>
  <c r="U45" i="152"/>
  <c r="AB85" i="3" s="1"/>
  <c r="V39" i="152"/>
  <c r="U44" i="152"/>
  <c r="U47" i="152"/>
  <c r="AD85" i="3" s="1"/>
  <c r="AE121" i="3"/>
  <c r="AE128" i="3" s="1"/>
  <c r="U43" i="152"/>
  <c r="V38" i="152"/>
  <c r="V44" i="152"/>
  <c r="V32" i="152"/>
  <c r="AM87" i="3" s="1"/>
  <c r="V43" i="152"/>
  <c r="V47" i="152"/>
  <c r="AD87" i="3" s="1"/>
  <c r="V34" i="152"/>
  <c r="AO87" i="3" s="1"/>
  <c r="U37" i="152"/>
  <c r="V31" i="152"/>
  <c r="AD121" i="3"/>
  <c r="AD128" i="3" s="1"/>
  <c r="U42" i="152"/>
  <c r="V45" i="152"/>
  <c r="AB87" i="3" s="1"/>
  <c r="U31" i="152"/>
  <c r="U46" i="152"/>
  <c r="AC85" i="3" s="1"/>
  <c r="V42" i="152"/>
  <c r="U38" i="152"/>
  <c r="U40" i="152"/>
  <c r="U29" i="152"/>
  <c r="V41" i="152"/>
  <c r="AF121" i="3"/>
  <c r="AF128" i="3" s="1"/>
  <c r="P119" i="3"/>
  <c r="P121" i="3" s="1"/>
  <c r="P128" i="3" s="1"/>
  <c r="G119" i="3"/>
  <c r="G121" i="3" s="1"/>
  <c r="G128" i="3" s="1"/>
  <c r="K119" i="3"/>
  <c r="K121" i="3" s="1"/>
  <c r="K128" i="3" s="1"/>
  <c r="O119" i="3"/>
  <c r="O121" i="3" s="1"/>
  <c r="O128" i="3" s="1"/>
  <c r="D119" i="3"/>
  <c r="D121" i="3" s="1"/>
  <c r="F119" i="3"/>
  <c r="F121" i="3" s="1"/>
  <c r="F128" i="3" s="1"/>
  <c r="Q119" i="3"/>
  <c r="Q121" i="3" s="1"/>
  <c r="Q128" i="3" s="1"/>
  <c r="U119" i="3"/>
  <c r="U121" i="3" s="1"/>
  <c r="U128" i="3" s="1"/>
  <c r="H119" i="3"/>
  <c r="H121" i="3" s="1"/>
  <c r="H128" i="3" s="1"/>
  <c r="R119" i="3"/>
  <c r="R121" i="3" s="1"/>
  <c r="R128" i="3" s="1"/>
  <c r="I119" i="3"/>
  <c r="I121" i="3" s="1"/>
  <c r="I128" i="3" s="1"/>
  <c r="V119" i="3"/>
  <c r="V121" i="3" s="1"/>
  <c r="V128" i="3" s="1"/>
  <c r="J119" i="3"/>
  <c r="J121" i="3" s="1"/>
  <c r="J128" i="3" s="1"/>
  <c r="L119" i="3"/>
  <c r="L121" i="3" s="1"/>
  <c r="L128" i="3" s="1"/>
  <c r="T119" i="3"/>
  <c r="T121" i="3" s="1"/>
  <c r="T128" i="3" s="1"/>
  <c r="N119" i="3"/>
  <c r="N121" i="3" s="1"/>
  <c r="N128" i="3" s="1"/>
  <c r="M119" i="3"/>
  <c r="M121" i="3" s="1"/>
  <c r="M128" i="3" s="1"/>
  <c r="Y119" i="3"/>
  <c r="Y121" i="3" s="1"/>
  <c r="Y128" i="3" s="1"/>
  <c r="W119" i="3"/>
  <c r="W121" i="3" s="1"/>
  <c r="W128" i="3" s="1"/>
  <c r="Z119" i="3"/>
  <c r="Z121" i="3" s="1"/>
  <c r="Z128" i="3" s="1"/>
  <c r="E119" i="3"/>
  <c r="E121" i="3" s="1"/>
  <c r="E128" i="3" s="1"/>
  <c r="X119" i="3"/>
  <c r="X121" i="3" s="1"/>
  <c r="X128" i="3" s="1"/>
  <c r="AH121" i="3"/>
  <c r="AH128" i="3" s="1"/>
  <c r="AB121" i="3"/>
  <c r="AB128" i="3" s="1"/>
  <c r="AK121" i="3"/>
  <c r="AK128" i="3" s="1"/>
  <c r="AI121" i="3"/>
  <c r="AI128" i="3" s="1"/>
  <c r="AG121" i="3"/>
  <c r="AG128" i="3" s="1"/>
  <c r="U24" i="152"/>
  <c r="U16" i="152"/>
  <c r="V7" i="152"/>
  <c r="F87" i="3" s="1"/>
  <c r="V22" i="152"/>
  <c r="U87" i="3" s="1"/>
  <c r="U19" i="152"/>
  <c r="U11" i="152"/>
  <c r="V16" i="152"/>
  <c r="O87" i="3" s="1"/>
  <c r="U5" i="152"/>
  <c r="U27" i="152"/>
  <c r="V14" i="152"/>
  <c r="M87" i="3" s="1"/>
  <c r="U22" i="152"/>
  <c r="V15" i="152"/>
  <c r="N87" i="3" s="1"/>
  <c r="U26" i="152"/>
  <c r="U12" i="152"/>
  <c r="U18" i="152"/>
  <c r="U10" i="152"/>
  <c r="V6" i="152"/>
  <c r="E87" i="3" s="1"/>
  <c r="V27" i="152"/>
  <c r="Z87" i="3" s="1"/>
  <c r="V19" i="152"/>
  <c r="R87" i="3" s="1"/>
  <c r="V23" i="152"/>
  <c r="V87" i="3" s="1"/>
  <c r="U20" i="152"/>
  <c r="V21" i="152"/>
  <c r="T87" i="3" s="1"/>
  <c r="V26" i="152"/>
  <c r="Y87" i="3" s="1"/>
  <c r="U14" i="152"/>
  <c r="V11" i="152"/>
  <c r="J87" i="3" s="1"/>
  <c r="U13" i="152"/>
  <c r="V25" i="152"/>
  <c r="X87" i="3" s="1"/>
  <c r="V17" i="152"/>
  <c r="P87" i="3" s="1"/>
  <c r="V13" i="152"/>
  <c r="L87" i="3" s="1"/>
  <c r="U17" i="152"/>
  <c r="V12" i="152"/>
  <c r="K87" i="3" s="1"/>
  <c r="V18" i="152"/>
  <c r="Q87" i="3" s="1"/>
  <c r="U8" i="152"/>
  <c r="V5" i="152"/>
  <c r="D87" i="3" s="1"/>
  <c r="V9" i="152"/>
  <c r="H87" i="3" s="1"/>
  <c r="V28" i="152"/>
  <c r="U25" i="152"/>
  <c r="V20" i="152"/>
  <c r="S87" i="3" s="1"/>
  <c r="U9" i="152"/>
  <c r="U21" i="152"/>
  <c r="V10" i="152"/>
  <c r="I87" i="3" s="1"/>
  <c r="U28" i="152"/>
  <c r="V24" i="152"/>
  <c r="W87" i="3" s="1"/>
  <c r="U6" i="152"/>
  <c r="U23" i="152"/>
  <c r="U15" i="152"/>
  <c r="U7" i="152"/>
  <c r="V8" i="152"/>
  <c r="G87" i="3" s="1"/>
  <c r="D20" i="156"/>
  <c r="F20" i="156" s="1"/>
  <c r="S142" i="3" s="1"/>
  <c r="D12" i="156"/>
  <c r="F12" i="156" s="1"/>
  <c r="K142" i="3" s="1"/>
  <c r="D10" i="156"/>
  <c r="F10" i="156" s="1"/>
  <c r="I142" i="3" s="1"/>
  <c r="D19" i="156"/>
  <c r="F19" i="156" s="1"/>
  <c r="R142" i="3" s="1"/>
  <c r="D16" i="156"/>
  <c r="F16" i="156" s="1"/>
  <c r="O142" i="3" s="1"/>
  <c r="D26" i="156"/>
  <c r="F26" i="156" s="1"/>
  <c r="Y142" i="3" s="1"/>
  <c r="D9" i="156"/>
  <c r="F9" i="156" s="1"/>
  <c r="H142" i="3" s="1"/>
  <c r="D24" i="156"/>
  <c r="F24" i="156" s="1"/>
  <c r="W142" i="3" s="1"/>
  <c r="D23" i="156"/>
  <c r="F23" i="156" s="1"/>
  <c r="V142" i="3" s="1"/>
  <c r="D11" i="156"/>
  <c r="F11" i="156" s="1"/>
  <c r="J142" i="3" s="1"/>
  <c r="D8" i="156"/>
  <c r="F8" i="156" s="1"/>
  <c r="G142" i="3" s="1"/>
  <c r="D7" i="156"/>
  <c r="F7" i="156" s="1"/>
  <c r="F142" i="3" s="1"/>
  <c r="D22" i="156"/>
  <c r="F22" i="156" s="1"/>
  <c r="U142" i="3" s="1"/>
  <c r="D14" i="156"/>
  <c r="F14" i="156" s="1"/>
  <c r="M142" i="3" s="1"/>
  <c r="D6" i="156"/>
  <c r="F6" i="156" s="1"/>
  <c r="E142" i="3" s="1"/>
  <c r="D18" i="156"/>
  <c r="F18" i="156" s="1"/>
  <c r="Q142" i="3" s="1"/>
  <c r="D25" i="156"/>
  <c r="F25" i="156" s="1"/>
  <c r="X142" i="3" s="1"/>
  <c r="D15" i="156"/>
  <c r="F15" i="156" s="1"/>
  <c r="N142" i="3" s="1"/>
  <c r="D21" i="156"/>
  <c r="F21" i="156" s="1"/>
  <c r="T142" i="3" s="1"/>
  <c r="D13" i="156"/>
  <c r="F13" i="156" s="1"/>
  <c r="L142" i="3" s="1"/>
  <c r="C4" i="234"/>
  <c r="C4" i="224"/>
  <c r="C4" i="225"/>
  <c r="C4" i="232"/>
  <c r="AI127" i="3"/>
  <c r="AI135" i="3" s="1"/>
  <c r="AJ127" i="3"/>
  <c r="AJ135" i="3" s="1"/>
  <c r="AK127" i="3"/>
  <c r="AK135" i="3" s="1"/>
  <c r="AL127" i="3"/>
  <c r="AL135" i="3" s="1"/>
  <c r="AH127" i="3"/>
  <c r="AH135" i="3" s="1"/>
  <c r="C5" i="178"/>
  <c r="C5" i="173" s="1"/>
  <c r="AN127" i="3"/>
  <c r="AN135" i="3" s="1"/>
  <c r="AO127" i="3"/>
  <c r="AO135" i="3" s="1"/>
  <c r="AD127" i="3"/>
  <c r="AD135" i="3" s="1"/>
  <c r="AE127" i="3"/>
  <c r="AE135" i="3" s="1"/>
  <c r="AM127" i="3"/>
  <c r="AM135" i="3" s="1"/>
  <c r="AF127" i="3"/>
  <c r="AF135" i="3" s="1"/>
  <c r="AC127" i="3"/>
  <c r="AC135" i="3" s="1"/>
  <c r="C5" i="176"/>
  <c r="C5" i="172" s="1"/>
  <c r="AG85" i="3"/>
  <c r="D128" i="3" l="1"/>
  <c r="C4" i="300"/>
  <c r="C4" i="299"/>
  <c r="C4" i="298"/>
  <c r="C4" i="297"/>
  <c r="C4" i="296"/>
  <c r="C4" i="294"/>
  <c r="C4" i="293"/>
  <c r="C4" i="292"/>
  <c r="A120" i="152"/>
  <c r="A119" i="156"/>
  <c r="A122" i="149"/>
  <c r="A122" i="93"/>
  <c r="T119" i="152"/>
  <c r="P119" i="152"/>
  <c r="L119" i="152"/>
  <c r="H119" i="152"/>
  <c r="B119" i="152"/>
  <c r="O119" i="152"/>
  <c r="G119" i="152"/>
  <c r="S119" i="152"/>
  <c r="K119" i="152"/>
  <c r="R119" i="152"/>
  <c r="N119" i="152"/>
  <c r="J119" i="152"/>
  <c r="F119" i="152"/>
  <c r="M119" i="152"/>
  <c r="I119" i="152"/>
  <c r="Q119" i="152"/>
  <c r="E119" i="152"/>
  <c r="D118" i="156"/>
  <c r="F118" i="156" s="1"/>
  <c r="C4" i="222"/>
  <c r="C4" i="223"/>
  <c r="C4" i="233"/>
  <c r="C4" i="219" s="1"/>
  <c r="C4" i="246"/>
  <c r="C4" i="245"/>
  <c r="C4" i="247"/>
  <c r="C4" i="252"/>
  <c r="C4" i="249"/>
  <c r="C4" i="240"/>
  <c r="C4" i="250"/>
  <c r="C4" i="251"/>
  <c r="C4" i="242"/>
  <c r="C4" i="243"/>
  <c r="C4" i="241"/>
  <c r="C4" i="248"/>
  <c r="C4" i="220"/>
  <c r="C4" i="221"/>
  <c r="C4" i="226"/>
  <c r="C4" i="218" s="1"/>
  <c r="C4" i="295" l="1"/>
  <c r="D119" i="156"/>
  <c r="F119" i="156" s="1"/>
  <c r="A121" i="152"/>
  <c r="A123" i="149"/>
  <c r="A120" i="156"/>
  <c r="A123" i="93"/>
  <c r="S120" i="152"/>
  <c r="O120" i="152"/>
  <c r="K120" i="152"/>
  <c r="G120" i="152"/>
  <c r="R120" i="152"/>
  <c r="N120" i="152"/>
  <c r="F120" i="152"/>
  <c r="J120" i="152"/>
  <c r="Q120" i="152"/>
  <c r="M120" i="152"/>
  <c r="I120" i="152"/>
  <c r="E120" i="152"/>
  <c r="L120" i="152"/>
  <c r="H120" i="152"/>
  <c r="P120" i="152"/>
  <c r="T120" i="152"/>
  <c r="B120" i="152"/>
  <c r="C4" i="237"/>
  <c r="C4" i="217"/>
  <c r="A8" i="93"/>
  <c r="I22" i="88"/>
  <c r="I21" i="88"/>
  <c r="I20" i="88"/>
  <c r="I18" i="88"/>
  <c r="I17" i="88"/>
  <c r="I16" i="88"/>
  <c r="I15" i="88"/>
  <c r="I14" i="88"/>
  <c r="I13" i="88"/>
  <c r="I11" i="88"/>
  <c r="I10" i="88"/>
  <c r="I9" i="88"/>
  <c r="I8" i="88"/>
  <c r="I7" i="88"/>
  <c r="I6" i="88"/>
  <c r="I4" i="88"/>
  <c r="I3" i="88"/>
  <c r="I2" i="88"/>
  <c r="I22" i="87"/>
  <c r="I21" i="87"/>
  <c r="I20" i="87"/>
  <c r="I18" i="87"/>
  <c r="I17" i="87"/>
  <c r="I16" i="87"/>
  <c r="I15" i="87"/>
  <c r="I14" i="87"/>
  <c r="I13" i="87"/>
  <c r="I11" i="87"/>
  <c r="I10" i="87"/>
  <c r="I9" i="87"/>
  <c r="I8" i="87"/>
  <c r="I7" i="87"/>
  <c r="I6" i="87"/>
  <c r="I4" i="87"/>
  <c r="I3" i="87"/>
  <c r="I2" i="87"/>
  <c r="I22" i="86"/>
  <c r="I21" i="86"/>
  <c r="I20" i="86"/>
  <c r="I18" i="86"/>
  <c r="I17" i="86"/>
  <c r="I16" i="86"/>
  <c r="I15" i="86"/>
  <c r="I14" i="86"/>
  <c r="I13" i="86"/>
  <c r="I11" i="86"/>
  <c r="I10" i="86"/>
  <c r="I9" i="86"/>
  <c r="I8" i="86"/>
  <c r="I7" i="86"/>
  <c r="I6" i="86"/>
  <c r="I4" i="86"/>
  <c r="I3" i="86"/>
  <c r="I2" i="86"/>
  <c r="I22" i="85"/>
  <c r="I21" i="85"/>
  <c r="I20" i="85"/>
  <c r="I18" i="85"/>
  <c r="I17" i="85"/>
  <c r="I16" i="85"/>
  <c r="I15" i="85"/>
  <c r="I14" i="85"/>
  <c r="I13" i="85"/>
  <c r="I11" i="85"/>
  <c r="I10" i="85"/>
  <c r="I9" i="85"/>
  <c r="I8" i="85"/>
  <c r="I7" i="85"/>
  <c r="I6" i="85"/>
  <c r="I4" i="85"/>
  <c r="I3" i="85"/>
  <c r="I2" i="85"/>
  <c r="I22" i="112"/>
  <c r="I21" i="112"/>
  <c r="I20" i="112"/>
  <c r="I18" i="112"/>
  <c r="I17" i="112"/>
  <c r="I16" i="112"/>
  <c r="I15" i="112"/>
  <c r="I14" i="112"/>
  <c r="I13" i="112"/>
  <c r="I11" i="112"/>
  <c r="I10" i="112"/>
  <c r="I9" i="112"/>
  <c r="I8" i="112"/>
  <c r="I7" i="112"/>
  <c r="I6" i="112"/>
  <c r="I4" i="112"/>
  <c r="I3" i="112"/>
  <c r="I2" i="112"/>
  <c r="I22" i="111"/>
  <c r="I21" i="111"/>
  <c r="I20" i="111"/>
  <c r="I18" i="111"/>
  <c r="I17" i="111"/>
  <c r="I16" i="111"/>
  <c r="I15" i="111"/>
  <c r="I14" i="111"/>
  <c r="I13" i="111"/>
  <c r="I11" i="111"/>
  <c r="I10" i="111"/>
  <c r="I9" i="111"/>
  <c r="I8" i="111"/>
  <c r="I7" i="111"/>
  <c r="I6" i="111"/>
  <c r="I4" i="111"/>
  <c r="I3" i="111"/>
  <c r="I2" i="111"/>
  <c r="I22" i="110"/>
  <c r="I21" i="110"/>
  <c r="I20" i="110"/>
  <c r="I18" i="110"/>
  <c r="I17" i="110"/>
  <c r="I16" i="110"/>
  <c r="I15" i="110"/>
  <c r="I14" i="110"/>
  <c r="I13" i="110"/>
  <c r="I11" i="110"/>
  <c r="I10" i="110"/>
  <c r="I9" i="110"/>
  <c r="I8" i="110"/>
  <c r="I7" i="110"/>
  <c r="I6" i="110"/>
  <c r="I4" i="110"/>
  <c r="I3" i="110"/>
  <c r="I2" i="110"/>
  <c r="I22" i="109"/>
  <c r="I21" i="109"/>
  <c r="I20" i="109"/>
  <c r="I18" i="109"/>
  <c r="I17" i="109"/>
  <c r="I16" i="109"/>
  <c r="I15" i="109"/>
  <c r="I14" i="109"/>
  <c r="I13" i="109"/>
  <c r="I11" i="109"/>
  <c r="I10" i="109"/>
  <c r="I9" i="109"/>
  <c r="I8" i="109"/>
  <c r="I7" i="109"/>
  <c r="I6" i="109"/>
  <c r="I4" i="109"/>
  <c r="I3" i="109"/>
  <c r="I2" i="109"/>
  <c r="I22" i="108"/>
  <c r="I21" i="108"/>
  <c r="I20" i="108"/>
  <c r="I18" i="108"/>
  <c r="I17" i="108"/>
  <c r="I16" i="108"/>
  <c r="I15" i="108"/>
  <c r="I14" i="108"/>
  <c r="I13" i="108"/>
  <c r="I11" i="108"/>
  <c r="I10" i="108"/>
  <c r="I9" i="108"/>
  <c r="I8" i="108"/>
  <c r="I7" i="108"/>
  <c r="I6" i="108"/>
  <c r="I4" i="108"/>
  <c r="I3" i="108"/>
  <c r="I2" i="108"/>
  <c r="I22" i="107"/>
  <c r="I21" i="107"/>
  <c r="I20" i="107"/>
  <c r="I18" i="107"/>
  <c r="I17" i="107"/>
  <c r="I16" i="107"/>
  <c r="I15" i="107"/>
  <c r="I14" i="107"/>
  <c r="I13" i="107"/>
  <c r="I11" i="107"/>
  <c r="I10" i="107"/>
  <c r="I9" i="107"/>
  <c r="I8" i="107"/>
  <c r="I7" i="107"/>
  <c r="I6" i="107"/>
  <c r="I4" i="107"/>
  <c r="I3" i="107"/>
  <c r="I2" i="107"/>
  <c r="I22" i="84"/>
  <c r="I21" i="84"/>
  <c r="I20" i="84"/>
  <c r="I18" i="84"/>
  <c r="I17" i="84"/>
  <c r="I16" i="84"/>
  <c r="I15" i="84"/>
  <c r="I14" i="84"/>
  <c r="I13" i="84"/>
  <c r="I11" i="84"/>
  <c r="I10" i="84"/>
  <c r="I9" i="84"/>
  <c r="I8" i="84"/>
  <c r="I7" i="84"/>
  <c r="I6" i="84"/>
  <c r="I4" i="84"/>
  <c r="I3" i="84"/>
  <c r="I2" i="84"/>
  <c r="I22" i="83"/>
  <c r="I21" i="83"/>
  <c r="I20" i="83"/>
  <c r="I18" i="83"/>
  <c r="I17" i="83"/>
  <c r="I16" i="83"/>
  <c r="I15" i="83"/>
  <c r="I14" i="83"/>
  <c r="I13" i="83"/>
  <c r="I11" i="83"/>
  <c r="I10" i="83"/>
  <c r="I9" i="83"/>
  <c r="I8" i="83"/>
  <c r="I7" i="83"/>
  <c r="I6" i="83"/>
  <c r="I4" i="83"/>
  <c r="I3" i="83"/>
  <c r="I2" i="83"/>
  <c r="I22" i="82"/>
  <c r="I21" i="82"/>
  <c r="I20" i="82"/>
  <c r="I18" i="82"/>
  <c r="I17" i="82"/>
  <c r="I16" i="82"/>
  <c r="I15" i="82"/>
  <c r="I14" i="82"/>
  <c r="I13" i="82"/>
  <c r="I11" i="82"/>
  <c r="I10" i="82"/>
  <c r="I9" i="82"/>
  <c r="I8" i="82"/>
  <c r="I7" i="82"/>
  <c r="I6" i="82"/>
  <c r="I4" i="82"/>
  <c r="I3" i="82"/>
  <c r="I2" i="82"/>
  <c r="I22" i="81"/>
  <c r="I21" i="81"/>
  <c r="I20" i="81"/>
  <c r="I18" i="81"/>
  <c r="I17" i="81"/>
  <c r="I16" i="81"/>
  <c r="I15" i="81"/>
  <c r="I14" i="81"/>
  <c r="I13" i="81"/>
  <c r="I11" i="81"/>
  <c r="I10" i="81"/>
  <c r="I9" i="81"/>
  <c r="I8" i="81"/>
  <c r="I7" i="81"/>
  <c r="I6" i="81"/>
  <c r="I4" i="81"/>
  <c r="I3" i="81"/>
  <c r="I2" i="81"/>
  <c r="I22" i="80"/>
  <c r="I21" i="80"/>
  <c r="I20" i="80"/>
  <c r="I18" i="80"/>
  <c r="I17" i="80"/>
  <c r="I16" i="80"/>
  <c r="I15" i="80"/>
  <c r="I14" i="80"/>
  <c r="I13" i="80"/>
  <c r="I11" i="80"/>
  <c r="I10" i="80"/>
  <c r="I9" i="80"/>
  <c r="I8" i="80"/>
  <c r="I7" i="80"/>
  <c r="I6" i="80"/>
  <c r="I4" i="80"/>
  <c r="I3" i="80"/>
  <c r="I2" i="80"/>
  <c r="I22" i="79"/>
  <c r="I21" i="79"/>
  <c r="I20" i="79"/>
  <c r="I18" i="79"/>
  <c r="I17" i="79"/>
  <c r="I16" i="79"/>
  <c r="I15" i="79"/>
  <c r="I14" i="79"/>
  <c r="I13" i="79"/>
  <c r="I11" i="79"/>
  <c r="I10" i="79"/>
  <c r="I9" i="79"/>
  <c r="I8" i="79"/>
  <c r="I7" i="79"/>
  <c r="I6" i="79"/>
  <c r="I4" i="79"/>
  <c r="I3" i="79"/>
  <c r="I2" i="79"/>
  <c r="I22" i="78"/>
  <c r="I21" i="78"/>
  <c r="I20" i="78"/>
  <c r="I18" i="78"/>
  <c r="I17" i="78"/>
  <c r="I16" i="78"/>
  <c r="I15" i="78"/>
  <c r="I14" i="78"/>
  <c r="I13" i="78"/>
  <c r="I11" i="78"/>
  <c r="I10" i="78"/>
  <c r="I9" i="78"/>
  <c r="I8" i="78"/>
  <c r="I7" i="78"/>
  <c r="I6" i="78"/>
  <c r="I4" i="78"/>
  <c r="I3" i="78"/>
  <c r="I2" i="78"/>
  <c r="I22" i="144"/>
  <c r="I21" i="144"/>
  <c r="I20" i="144"/>
  <c r="I18" i="144"/>
  <c r="I17" i="144"/>
  <c r="I16" i="144"/>
  <c r="I15" i="144"/>
  <c r="I14" i="144"/>
  <c r="I13" i="144"/>
  <c r="I11" i="144"/>
  <c r="I10" i="144"/>
  <c r="I9" i="144"/>
  <c r="I8" i="144"/>
  <c r="I7" i="144"/>
  <c r="I6" i="144"/>
  <c r="I4" i="144"/>
  <c r="I3" i="144"/>
  <c r="I2" i="144"/>
  <c r="I22" i="143"/>
  <c r="I21" i="143"/>
  <c r="I20" i="143"/>
  <c r="I18" i="143"/>
  <c r="I17" i="143"/>
  <c r="I16" i="143"/>
  <c r="I15" i="143"/>
  <c r="I14" i="143"/>
  <c r="I13" i="143"/>
  <c r="I11" i="143"/>
  <c r="I10" i="143"/>
  <c r="I9" i="143"/>
  <c r="I8" i="143"/>
  <c r="I7" i="143"/>
  <c r="I6" i="143"/>
  <c r="I4" i="143"/>
  <c r="I3" i="143"/>
  <c r="I2" i="143"/>
  <c r="I22" i="77"/>
  <c r="I21" i="77"/>
  <c r="I20" i="77"/>
  <c r="I18" i="77"/>
  <c r="I17" i="77"/>
  <c r="I16" i="77"/>
  <c r="I15" i="77"/>
  <c r="I14" i="77"/>
  <c r="I13" i="77"/>
  <c r="I11" i="77"/>
  <c r="I10" i="77"/>
  <c r="I9" i="77"/>
  <c r="I8" i="77"/>
  <c r="I7" i="77"/>
  <c r="I6" i="77"/>
  <c r="I4" i="77"/>
  <c r="I3" i="77"/>
  <c r="I2" i="77"/>
  <c r="I22" i="76"/>
  <c r="I21" i="76"/>
  <c r="I20" i="76"/>
  <c r="I18" i="76"/>
  <c r="I17" i="76"/>
  <c r="I16" i="76"/>
  <c r="I15" i="76"/>
  <c r="I14" i="76"/>
  <c r="I13" i="76"/>
  <c r="I11" i="76"/>
  <c r="I10" i="76"/>
  <c r="I9" i="76"/>
  <c r="I8" i="76"/>
  <c r="I7" i="76"/>
  <c r="I6" i="76"/>
  <c r="I4" i="76"/>
  <c r="I3" i="76"/>
  <c r="I2" i="76"/>
  <c r="I22" i="75"/>
  <c r="I21" i="75"/>
  <c r="I20" i="75"/>
  <c r="I18" i="75"/>
  <c r="I17" i="75"/>
  <c r="I16" i="75"/>
  <c r="I15" i="75"/>
  <c r="I14" i="75"/>
  <c r="I13" i="75"/>
  <c r="I11" i="75"/>
  <c r="I10" i="75"/>
  <c r="I9" i="75"/>
  <c r="I8" i="75"/>
  <c r="I7" i="75"/>
  <c r="I4" i="75"/>
  <c r="I3" i="75"/>
  <c r="I2" i="75"/>
  <c r="A9" i="93"/>
  <c r="A10" i="93"/>
  <c r="A11" i="93"/>
  <c r="A12" i="93"/>
  <c r="A13" i="93"/>
  <c r="A14" i="93"/>
  <c r="A15" i="93"/>
  <c r="A16" i="93"/>
  <c r="A17" i="93"/>
  <c r="A18" i="93"/>
  <c r="A19" i="93"/>
  <c r="A20" i="93"/>
  <c r="A21" i="93"/>
  <c r="A22" i="93"/>
  <c r="A23" i="93"/>
  <c r="A24" i="93"/>
  <c r="A25" i="93"/>
  <c r="A26" i="93"/>
  <c r="A27" i="93"/>
  <c r="A28" i="93"/>
  <c r="A29" i="93"/>
  <c r="A30" i="93"/>
  <c r="D120" i="156" l="1"/>
  <c r="F120" i="156" s="1"/>
  <c r="A122" i="152"/>
  <c r="A124" i="149"/>
  <c r="A121" i="156"/>
  <c r="A124" i="93"/>
  <c r="S121" i="152"/>
  <c r="O121" i="152"/>
  <c r="K121" i="152"/>
  <c r="G121" i="152"/>
  <c r="Q121" i="152"/>
  <c r="L121" i="152"/>
  <c r="F121" i="152"/>
  <c r="J121" i="152"/>
  <c r="P121" i="152"/>
  <c r="E121" i="152"/>
  <c r="T121" i="152"/>
  <c r="N121" i="152"/>
  <c r="I121" i="152"/>
  <c r="B121" i="152"/>
  <c r="M121" i="152"/>
  <c r="H121" i="152"/>
  <c r="R121" i="152"/>
  <c r="A123" i="152" l="1"/>
  <c r="A125" i="149"/>
  <c r="A125" i="93"/>
  <c r="A122" i="156"/>
  <c r="R122" i="152"/>
  <c r="N122" i="152"/>
  <c r="J122" i="152"/>
  <c r="F122" i="152"/>
  <c r="P122" i="152"/>
  <c r="K122" i="152"/>
  <c r="E122" i="152"/>
  <c r="O122" i="152"/>
  <c r="B122" i="152"/>
  <c r="T122" i="152"/>
  <c r="I122" i="152"/>
  <c r="S122" i="152"/>
  <c r="M122" i="152"/>
  <c r="H122" i="152"/>
  <c r="Q122" i="152"/>
  <c r="L122" i="152"/>
  <c r="G122" i="152"/>
  <c r="D121" i="156"/>
  <c r="F121" i="156" s="1"/>
  <c r="D122" i="156" l="1"/>
  <c r="F122" i="156" s="1"/>
  <c r="A124" i="152"/>
  <c r="A126" i="93"/>
  <c r="A126" i="149"/>
  <c r="A123" i="156"/>
  <c r="Q123" i="152"/>
  <c r="M123" i="152"/>
  <c r="I123" i="152"/>
  <c r="E123" i="152"/>
  <c r="T123" i="152"/>
  <c r="O123" i="152"/>
  <c r="J123" i="152"/>
  <c r="B123" i="152"/>
  <c r="N123" i="152"/>
  <c r="H123" i="152"/>
  <c r="S123" i="152"/>
  <c r="R123" i="152"/>
  <c r="L123" i="152"/>
  <c r="G123" i="152"/>
  <c r="P123" i="152"/>
  <c r="F123" i="152"/>
  <c r="K123" i="152"/>
  <c r="A125" i="152" l="1"/>
  <c r="A127" i="149"/>
  <c r="A127" i="93"/>
  <c r="A124" i="156"/>
  <c r="T124" i="152"/>
  <c r="P124" i="152"/>
  <c r="L124" i="152"/>
  <c r="H124" i="152"/>
  <c r="B124" i="152"/>
  <c r="S124" i="152"/>
  <c r="N124" i="152"/>
  <c r="I124" i="152"/>
  <c r="M124" i="152"/>
  <c r="G124" i="152"/>
  <c r="R124" i="152"/>
  <c r="Q124" i="152"/>
  <c r="K124" i="152"/>
  <c r="F124" i="152"/>
  <c r="E124" i="152"/>
  <c r="J124" i="152"/>
  <c r="O124" i="152"/>
  <c r="D123" i="156"/>
  <c r="F123" i="156" s="1"/>
  <c r="H7" i="154"/>
  <c r="D124" i="156" l="1"/>
  <c r="F124" i="156" s="1"/>
  <c r="A126" i="152"/>
  <c r="A125" i="156"/>
  <c r="A128" i="149"/>
  <c r="S125" i="152"/>
  <c r="O125" i="152"/>
  <c r="K125" i="152"/>
  <c r="G125" i="152"/>
  <c r="R125" i="152"/>
  <c r="M125" i="152"/>
  <c r="H125" i="152"/>
  <c r="Q125" i="152"/>
  <c r="F125" i="152"/>
  <c r="L125" i="152"/>
  <c r="A128" i="93"/>
  <c r="C124" i="156" s="1"/>
  <c r="P125" i="152"/>
  <c r="J125" i="152"/>
  <c r="E125" i="152"/>
  <c r="I125" i="152"/>
  <c r="N125" i="152"/>
  <c r="B125" i="152"/>
  <c r="T125" i="152"/>
  <c r="Y85" i="3"/>
  <c r="X85" i="3"/>
  <c r="W85" i="3"/>
  <c r="V85" i="3"/>
  <c r="U85" i="3"/>
  <c r="T85" i="3"/>
  <c r="S85" i="3"/>
  <c r="R85" i="3"/>
  <c r="Q85" i="3"/>
  <c r="P85" i="3"/>
  <c r="O85" i="3"/>
  <c r="N85" i="3"/>
  <c r="M85" i="3"/>
  <c r="L85" i="3"/>
  <c r="K85" i="3"/>
  <c r="J85" i="3"/>
  <c r="I85" i="3"/>
  <c r="H85" i="3"/>
  <c r="G85" i="3"/>
  <c r="F85" i="3"/>
  <c r="Z85" i="3"/>
  <c r="D46" i="94"/>
  <c r="P124" i="156" l="1"/>
  <c r="A127" i="152"/>
  <c r="A129" i="149"/>
  <c r="A129" i="93"/>
  <c r="C125" i="156" s="1"/>
  <c r="A126" i="156"/>
  <c r="R126" i="152"/>
  <c r="N126" i="152"/>
  <c r="J126" i="152"/>
  <c r="F126" i="152"/>
  <c r="Q126" i="152"/>
  <c r="L126" i="152"/>
  <c r="G126" i="152"/>
  <c r="K126" i="152"/>
  <c r="P126" i="152"/>
  <c r="E126" i="152"/>
  <c r="T126" i="152"/>
  <c r="O126" i="152"/>
  <c r="I126" i="152"/>
  <c r="B126" i="152"/>
  <c r="M126" i="152"/>
  <c r="H126" i="152"/>
  <c r="S126" i="152"/>
  <c r="AS7" i="3"/>
  <c r="AW7" i="3"/>
  <c r="AP7" i="3"/>
  <c r="AT7" i="3"/>
  <c r="AX7" i="3"/>
  <c r="AQ7" i="3"/>
  <c r="AU7" i="3"/>
  <c r="AR7" i="3"/>
  <c r="AV7" i="3"/>
  <c r="C104" i="156"/>
  <c r="P104" i="156" s="1"/>
  <c r="C105" i="156"/>
  <c r="P105" i="156" s="1"/>
  <c r="AK7" i="3"/>
  <c r="C100" i="156"/>
  <c r="P100" i="156" s="1"/>
  <c r="C86" i="156"/>
  <c r="P86" i="156" s="1"/>
  <c r="C78" i="156"/>
  <c r="P78" i="156" s="1"/>
  <c r="C70" i="156"/>
  <c r="P70" i="156" s="1"/>
  <c r="C62" i="156"/>
  <c r="P62" i="156" s="1"/>
  <c r="C103" i="156"/>
  <c r="P103" i="156" s="1"/>
  <c r="C95" i="156"/>
  <c r="P95" i="156" s="1"/>
  <c r="C87" i="156"/>
  <c r="P87" i="156" s="1"/>
  <c r="C79" i="156"/>
  <c r="P79" i="156" s="1"/>
  <c r="C71" i="156"/>
  <c r="P71" i="156" s="1"/>
  <c r="C63" i="156"/>
  <c r="P63" i="156" s="1"/>
  <c r="AJ7" i="3"/>
  <c r="C96" i="156"/>
  <c r="P96" i="156" s="1"/>
  <c r="C84" i="156"/>
  <c r="P84" i="156" s="1"/>
  <c r="C76" i="156"/>
  <c r="P76" i="156" s="1"/>
  <c r="C68" i="156"/>
  <c r="P68" i="156" s="1"/>
  <c r="C102" i="156"/>
  <c r="P102" i="156" s="1"/>
  <c r="C101" i="156"/>
  <c r="P101" i="156" s="1"/>
  <c r="C93" i="156"/>
  <c r="P93" i="156" s="1"/>
  <c r="C85" i="156"/>
  <c r="P85" i="156" s="1"/>
  <c r="C77" i="156"/>
  <c r="P77" i="156" s="1"/>
  <c r="C69" i="156"/>
  <c r="P69" i="156" s="1"/>
  <c r="C61" i="156"/>
  <c r="P61" i="156" s="1"/>
  <c r="AI7" i="3"/>
  <c r="AH7" i="3"/>
  <c r="C94" i="156"/>
  <c r="P94" i="156" s="1"/>
  <c r="C82" i="156"/>
  <c r="P82" i="156" s="1"/>
  <c r="C74" i="156"/>
  <c r="P74" i="156" s="1"/>
  <c r="C66" i="156"/>
  <c r="P66" i="156" s="1"/>
  <c r="C98" i="156"/>
  <c r="P98" i="156" s="1"/>
  <c r="C99" i="156"/>
  <c r="P99" i="156" s="1"/>
  <c r="C91" i="156"/>
  <c r="P91" i="156" s="1"/>
  <c r="C83" i="156"/>
  <c r="P83" i="156" s="1"/>
  <c r="C75" i="156"/>
  <c r="P75" i="156" s="1"/>
  <c r="C67" i="156"/>
  <c r="P67" i="156" s="1"/>
  <c r="AL7" i="3"/>
  <c r="C88" i="156"/>
  <c r="P88" i="156" s="1"/>
  <c r="C90" i="156"/>
  <c r="P90" i="156" s="1"/>
  <c r="C80" i="156"/>
  <c r="P80" i="156" s="1"/>
  <c r="C72" i="156"/>
  <c r="P72" i="156" s="1"/>
  <c r="C64" i="156"/>
  <c r="P64" i="156" s="1"/>
  <c r="C92" i="156"/>
  <c r="P92" i="156" s="1"/>
  <c r="C97" i="156"/>
  <c r="P97" i="156" s="1"/>
  <c r="C89" i="156"/>
  <c r="P89" i="156" s="1"/>
  <c r="C81" i="156"/>
  <c r="P81" i="156" s="1"/>
  <c r="C73" i="156"/>
  <c r="P73" i="156" s="1"/>
  <c r="C65" i="156"/>
  <c r="P65" i="156" s="1"/>
  <c r="C106" i="156"/>
  <c r="P106" i="156" s="1"/>
  <c r="C107" i="156"/>
  <c r="P107" i="156" s="1"/>
  <c r="C108" i="156"/>
  <c r="P108" i="156" s="1"/>
  <c r="C109" i="156"/>
  <c r="P109" i="156" s="1"/>
  <c r="C110" i="156"/>
  <c r="P110" i="156" s="1"/>
  <c r="C111" i="156"/>
  <c r="P111" i="156" s="1"/>
  <c r="C112" i="156"/>
  <c r="P112" i="156" s="1"/>
  <c r="C113" i="156"/>
  <c r="P113" i="156" s="1"/>
  <c r="C114" i="156"/>
  <c r="P114" i="156" s="1"/>
  <c r="C115" i="156"/>
  <c r="P115" i="156" s="1"/>
  <c r="C116" i="156"/>
  <c r="P116" i="156" s="1"/>
  <c r="C45" i="156"/>
  <c r="P45" i="156" s="1"/>
  <c r="AD7" i="3"/>
  <c r="C49" i="156"/>
  <c r="P49" i="156" s="1"/>
  <c r="C47" i="156"/>
  <c r="C37" i="156"/>
  <c r="P37" i="156" s="1"/>
  <c r="C42" i="156"/>
  <c r="P42" i="156" s="1"/>
  <c r="AC7" i="3"/>
  <c r="C56" i="156"/>
  <c r="P56" i="156" s="1"/>
  <c r="C54" i="156"/>
  <c r="P54" i="156" s="1"/>
  <c r="C60" i="156"/>
  <c r="P60" i="156" s="1"/>
  <c r="C44" i="156"/>
  <c r="P44" i="156" s="1"/>
  <c r="C34" i="156"/>
  <c r="P34" i="156" s="1"/>
  <c r="AF7" i="3"/>
  <c r="C48" i="156"/>
  <c r="P48" i="156" s="1"/>
  <c r="C46" i="156"/>
  <c r="P46" i="156" s="1"/>
  <c r="C52" i="156"/>
  <c r="P52" i="156" s="1"/>
  <c r="C59" i="156"/>
  <c r="P59" i="156" s="1"/>
  <c r="C43" i="156"/>
  <c r="P43" i="156" s="1"/>
  <c r="C39" i="156"/>
  <c r="P39" i="156" s="1"/>
  <c r="C40" i="156"/>
  <c r="P40" i="156" s="1"/>
  <c r="C32" i="156"/>
  <c r="P32" i="156" s="1"/>
  <c r="C35" i="156"/>
  <c r="P35" i="156" s="1"/>
  <c r="C50" i="156"/>
  <c r="P50" i="156" s="1"/>
  <c r="C33" i="156"/>
  <c r="AE7" i="3"/>
  <c r="C57" i="156"/>
  <c r="P57" i="156" s="1"/>
  <c r="C55" i="156"/>
  <c r="P55" i="156" s="1"/>
  <c r="C53" i="156"/>
  <c r="P53" i="156" s="1"/>
  <c r="C51" i="156"/>
  <c r="C31" i="156"/>
  <c r="P31" i="156" s="1"/>
  <c r="C38" i="156"/>
  <c r="P38" i="156" s="1"/>
  <c r="C30" i="156"/>
  <c r="P30" i="156" s="1"/>
  <c r="C58" i="156"/>
  <c r="P58" i="156" s="1"/>
  <c r="C29" i="156"/>
  <c r="C41" i="156"/>
  <c r="P41" i="156" s="1"/>
  <c r="C36" i="156"/>
  <c r="P36" i="156" s="1"/>
  <c r="C117" i="156"/>
  <c r="P117" i="156" s="1"/>
  <c r="C118" i="156"/>
  <c r="P118" i="156" s="1"/>
  <c r="C119" i="156"/>
  <c r="P119" i="156" s="1"/>
  <c r="AN7" i="3"/>
  <c r="C5" i="156"/>
  <c r="V7" i="3"/>
  <c r="C20" i="156"/>
  <c r="P20" i="156" s="1"/>
  <c r="O7" i="3"/>
  <c r="C11" i="156"/>
  <c r="P11" i="156" s="1"/>
  <c r="E7" i="3"/>
  <c r="X7" i="3"/>
  <c r="C22" i="156"/>
  <c r="P22" i="156" s="1"/>
  <c r="C8" i="156"/>
  <c r="P8" i="156" s="1"/>
  <c r="C7" i="156"/>
  <c r="P7" i="156" s="1"/>
  <c r="C23" i="156"/>
  <c r="P23" i="156" s="1"/>
  <c r="C27" i="156"/>
  <c r="P27" i="156" s="1"/>
  <c r="C120" i="156"/>
  <c r="P120" i="156" s="1"/>
  <c r="AM7" i="3"/>
  <c r="U7" i="3"/>
  <c r="C12" i="156"/>
  <c r="P12" i="156" s="1"/>
  <c r="I7" i="3"/>
  <c r="C16" i="156"/>
  <c r="P16" i="156" s="1"/>
  <c r="AO7" i="3"/>
  <c r="AG7" i="3"/>
  <c r="F7" i="3"/>
  <c r="Z7" i="3"/>
  <c r="C6" i="156"/>
  <c r="P6" i="156" s="1"/>
  <c r="Q7" i="3"/>
  <c r="T7" i="3"/>
  <c r="H7" i="3"/>
  <c r="C21" i="156"/>
  <c r="P21" i="156" s="1"/>
  <c r="J7" i="3"/>
  <c r="C9" i="156"/>
  <c r="P9" i="156" s="1"/>
  <c r="C24" i="156"/>
  <c r="P24" i="156" s="1"/>
  <c r="C18" i="156"/>
  <c r="P18" i="156" s="1"/>
  <c r="C28" i="156"/>
  <c r="P28" i="156" s="1"/>
  <c r="W7" i="3"/>
  <c r="L7" i="3"/>
  <c r="C26" i="156"/>
  <c r="P26" i="156" s="1"/>
  <c r="AB7" i="3"/>
  <c r="AA7" i="3"/>
  <c r="N7" i="3"/>
  <c r="S7" i="3"/>
  <c r="G7" i="3"/>
  <c r="R7" i="3"/>
  <c r="C13" i="156"/>
  <c r="P13" i="156" s="1"/>
  <c r="P7" i="3"/>
  <c r="M7" i="3"/>
  <c r="K7" i="3"/>
  <c r="C17" i="156"/>
  <c r="P17" i="156" s="1"/>
  <c r="C25" i="156"/>
  <c r="P25" i="156" s="1"/>
  <c r="C10" i="156"/>
  <c r="P10" i="156" s="1"/>
  <c r="D7" i="3"/>
  <c r="Y7" i="3"/>
  <c r="C14" i="156"/>
  <c r="P14" i="156" s="1"/>
  <c r="C19" i="156"/>
  <c r="P19" i="156" s="1"/>
  <c r="C15" i="156"/>
  <c r="P15" i="156" s="1"/>
  <c r="C121" i="156"/>
  <c r="P121" i="156" s="1"/>
  <c r="C122" i="156"/>
  <c r="P122" i="156" s="1"/>
  <c r="C123" i="156"/>
  <c r="P123" i="156" s="1"/>
  <c r="D125" i="156"/>
  <c r="F125" i="156" s="1"/>
  <c r="C4" i="44"/>
  <c r="C4" i="145"/>
  <c r="C4" i="42"/>
  <c r="C4" i="54"/>
  <c r="C4" i="53"/>
  <c r="C4" i="52"/>
  <c r="C4" i="51"/>
  <c r="C4" i="118"/>
  <c r="C4" i="117"/>
  <c r="C4" i="116"/>
  <c r="C4" i="115"/>
  <c r="C4" i="114"/>
  <c r="C4" i="113"/>
  <c r="C4" i="50"/>
  <c r="C4" i="49"/>
  <c r="C4" i="48"/>
  <c r="C4" i="47"/>
  <c r="C4" i="46"/>
  <c r="C4" i="45"/>
  <c r="C4" i="146"/>
  <c r="C4" i="43"/>
  <c r="H4" i="291" l="1"/>
  <c r="F4" i="300"/>
  <c r="H4" i="290"/>
  <c r="F4" i="299"/>
  <c r="H4" i="289"/>
  <c r="F4" i="298"/>
  <c r="H4" i="288"/>
  <c r="F4" i="297"/>
  <c r="H4" i="287"/>
  <c r="F4" i="296"/>
  <c r="H4" i="286"/>
  <c r="F4" i="295"/>
  <c r="H4" i="285"/>
  <c r="F4" i="294"/>
  <c r="H4" i="284"/>
  <c r="F4" i="293"/>
  <c r="H4" i="283"/>
  <c r="F4" i="292"/>
  <c r="F4" i="252"/>
  <c r="F2" i="198"/>
  <c r="F4" i="198"/>
  <c r="F3" i="198"/>
  <c r="H4" i="234"/>
  <c r="F5" i="198"/>
  <c r="F5" i="177"/>
  <c r="F4" i="177"/>
  <c r="F3" i="177"/>
  <c r="F2" i="177"/>
  <c r="H4" i="222"/>
  <c r="F4" i="240"/>
  <c r="F5" i="179"/>
  <c r="F3" i="179"/>
  <c r="F4" i="179"/>
  <c r="H4" i="227"/>
  <c r="F2" i="179"/>
  <c r="F4" i="245"/>
  <c r="F5" i="270"/>
  <c r="F4" i="270"/>
  <c r="F3" i="270"/>
  <c r="F2" i="270"/>
  <c r="F4" i="264"/>
  <c r="F5" i="264"/>
  <c r="F2" i="264"/>
  <c r="F3" i="264"/>
  <c r="F5" i="271"/>
  <c r="F2" i="271"/>
  <c r="F4" i="271"/>
  <c r="F3" i="271"/>
  <c r="D126" i="156"/>
  <c r="F126" i="156" s="1"/>
  <c r="F5" i="196"/>
  <c r="H4" i="232"/>
  <c r="F4" i="196"/>
  <c r="F4" i="250"/>
  <c r="F2" i="196"/>
  <c r="F3" i="196"/>
  <c r="F3" i="190"/>
  <c r="F2" i="190"/>
  <c r="F5" i="190"/>
  <c r="F4" i="190"/>
  <c r="F4" i="241"/>
  <c r="H4" i="223"/>
  <c r="F5" i="183"/>
  <c r="H4" i="231"/>
  <c r="F3" i="183"/>
  <c r="F2" i="183"/>
  <c r="F4" i="249"/>
  <c r="F2" i="180"/>
  <c r="F5" i="180"/>
  <c r="H4" i="228"/>
  <c r="F3" i="180"/>
  <c r="F4" i="180"/>
  <c r="F4" i="246"/>
  <c r="F5" i="181"/>
  <c r="F2" i="181"/>
  <c r="F4" i="181"/>
  <c r="H4" i="229"/>
  <c r="F3" i="181"/>
  <c r="F4" i="247"/>
  <c r="F5" i="182"/>
  <c r="F3" i="182"/>
  <c r="H4" i="230"/>
  <c r="F2" i="182"/>
  <c r="F4" i="182"/>
  <c r="F4" i="248"/>
  <c r="F5" i="272"/>
  <c r="F4" i="272"/>
  <c r="F3" i="272"/>
  <c r="F2" i="272"/>
  <c r="F4" i="266"/>
  <c r="F5" i="266"/>
  <c r="F2" i="266"/>
  <c r="F3" i="266"/>
  <c r="P125" i="156"/>
  <c r="F5" i="175"/>
  <c r="H4" i="220"/>
  <c r="P5" i="156"/>
  <c r="P51" i="156"/>
  <c r="F4" i="191"/>
  <c r="F3" i="191"/>
  <c r="F2" i="191"/>
  <c r="F5" i="191"/>
  <c r="H4" i="224"/>
  <c r="F4" i="242"/>
  <c r="F5" i="192"/>
  <c r="F3" i="192"/>
  <c r="F4" i="192"/>
  <c r="F2" i="192"/>
  <c r="H4" i="225"/>
  <c r="F4" i="243"/>
  <c r="F4" i="265"/>
  <c r="F2" i="265"/>
  <c r="F5" i="265"/>
  <c r="F3" i="265"/>
  <c r="F5" i="267"/>
  <c r="F4" i="267"/>
  <c r="F2" i="267"/>
  <c r="F3" i="267"/>
  <c r="H4" i="221"/>
  <c r="F5" i="176"/>
  <c r="H4" i="226"/>
  <c r="F5" i="178"/>
  <c r="F4" i="251"/>
  <c r="F3" i="197"/>
  <c r="F4" i="197"/>
  <c r="F5" i="197"/>
  <c r="H4" i="233"/>
  <c r="F2" i="197"/>
  <c r="P33" i="156"/>
  <c r="P47" i="156"/>
  <c r="F4" i="269"/>
  <c r="F3" i="269"/>
  <c r="F2" i="269"/>
  <c r="F5" i="269"/>
  <c r="F5" i="263"/>
  <c r="F4" i="263"/>
  <c r="F2" i="263"/>
  <c r="F3" i="263"/>
  <c r="A128" i="152"/>
  <c r="E129" i="149" s="1"/>
  <c r="A127" i="156"/>
  <c r="A130" i="149"/>
  <c r="A130" i="93"/>
  <c r="Q127" i="152"/>
  <c r="M127" i="152"/>
  <c r="I127" i="152"/>
  <c r="E127" i="152"/>
  <c r="P127" i="152"/>
  <c r="K127" i="152"/>
  <c r="F127" i="152"/>
  <c r="T127" i="152"/>
  <c r="J127" i="152"/>
  <c r="B127" i="152"/>
  <c r="O127" i="152"/>
  <c r="S127" i="152"/>
  <c r="N127" i="152"/>
  <c r="H127" i="152"/>
  <c r="R127" i="152"/>
  <c r="L127" i="152"/>
  <c r="G127" i="152"/>
  <c r="C4" i="57"/>
  <c r="D112" i="3"/>
  <c r="A37" i="136"/>
  <c r="A38" i="136" s="1"/>
  <c r="D19" i="94"/>
  <c r="D21" i="94" s="1"/>
  <c r="F5" i="173" l="1"/>
  <c r="H4" i="218"/>
  <c r="B130" i="149"/>
  <c r="E130" i="149"/>
  <c r="F5" i="172"/>
  <c r="F4" i="174"/>
  <c r="D127" i="156"/>
  <c r="F127" i="156" s="1"/>
  <c r="B127" i="156"/>
  <c r="F3" i="174"/>
  <c r="H4" i="219"/>
  <c r="A129" i="152"/>
  <c r="AR104" i="3"/>
  <c r="AR111" i="3" s="1"/>
  <c r="AV104" i="3"/>
  <c r="AV111" i="3" s="1"/>
  <c r="AP68" i="3"/>
  <c r="AT68" i="3"/>
  <c r="AX68" i="3"/>
  <c r="AS69" i="3"/>
  <c r="AW69" i="3"/>
  <c r="AR70" i="3"/>
  <c r="AV70" i="3"/>
  <c r="AQ71" i="3"/>
  <c r="AU71" i="3"/>
  <c r="AP72" i="3"/>
  <c r="AT72" i="3"/>
  <c r="AX72" i="3"/>
  <c r="AS73" i="3"/>
  <c r="AW73" i="3"/>
  <c r="AR74" i="3"/>
  <c r="AV74" i="3"/>
  <c r="AR77" i="3"/>
  <c r="AV77" i="3"/>
  <c r="AQ78" i="3"/>
  <c r="AU78" i="3"/>
  <c r="AP64" i="3"/>
  <c r="AT64" i="3"/>
  <c r="AX64" i="3"/>
  <c r="AP55" i="3"/>
  <c r="AT55" i="3"/>
  <c r="AX55" i="3"/>
  <c r="AQ3" i="3"/>
  <c r="A1" i="293" s="1"/>
  <c r="AU3" i="3"/>
  <c r="A1" i="297" s="1"/>
  <c r="AP4" i="3"/>
  <c r="AT4" i="3"/>
  <c r="AX4" i="3"/>
  <c r="AS5" i="3"/>
  <c r="AW5" i="3"/>
  <c r="A131" i="149"/>
  <c r="AS104" i="3"/>
  <c r="AS111" i="3" s="1"/>
  <c r="AW104" i="3"/>
  <c r="AW111" i="3" s="1"/>
  <c r="AQ68" i="3"/>
  <c r="AU68" i="3"/>
  <c r="AP69" i="3"/>
  <c r="AT69" i="3"/>
  <c r="AX69" i="3"/>
  <c r="AS70" i="3"/>
  <c r="AW70" i="3"/>
  <c r="AR71" i="3"/>
  <c r="AV71" i="3"/>
  <c r="AQ72" i="3"/>
  <c r="AU72" i="3"/>
  <c r="AP73" i="3"/>
  <c r="AT73" i="3"/>
  <c r="AX73" i="3"/>
  <c r="AS74" i="3"/>
  <c r="AW74" i="3"/>
  <c r="AS77" i="3"/>
  <c r="AW77" i="3"/>
  <c r="AR78" i="3"/>
  <c r="AV78" i="3"/>
  <c r="AQ64" i="3"/>
  <c r="AU64" i="3"/>
  <c r="AQ55" i="3"/>
  <c r="AU55" i="3"/>
  <c r="AR3" i="3"/>
  <c r="A1" i="294" s="1"/>
  <c r="AV3" i="3"/>
  <c r="A1" i="298" s="1"/>
  <c r="AQ4" i="3"/>
  <c r="AU4" i="3"/>
  <c r="AP5" i="3"/>
  <c r="AT5" i="3"/>
  <c r="AX5" i="3"/>
  <c r="AP104" i="3"/>
  <c r="AP111" i="3" s="1"/>
  <c r="AT104" i="3"/>
  <c r="AT111" i="3" s="1"/>
  <c r="AX104" i="3"/>
  <c r="AX111" i="3" s="1"/>
  <c r="AR68" i="3"/>
  <c r="AV68" i="3"/>
  <c r="AQ69" i="3"/>
  <c r="AU69" i="3"/>
  <c r="AP70" i="3"/>
  <c r="AT70" i="3"/>
  <c r="AX70" i="3"/>
  <c r="AS71" i="3"/>
  <c r="AW71" i="3"/>
  <c r="AR72" i="3"/>
  <c r="AV72" i="3"/>
  <c r="AQ73" i="3"/>
  <c r="AU73" i="3"/>
  <c r="AP74" i="3"/>
  <c r="AT74" i="3"/>
  <c r="AX74" i="3"/>
  <c r="AP77" i="3"/>
  <c r="AT77" i="3"/>
  <c r="AX77" i="3"/>
  <c r="AS78" i="3"/>
  <c r="AW78" i="3"/>
  <c r="AR64" i="3"/>
  <c r="AV64" i="3"/>
  <c r="AR55" i="3"/>
  <c r="AV55" i="3"/>
  <c r="AS3" i="3"/>
  <c r="A1" i="295" s="1"/>
  <c r="AW3" i="3"/>
  <c r="A1" i="299" s="1"/>
  <c r="AR4" i="3"/>
  <c r="AV4" i="3"/>
  <c r="AQ5" i="3"/>
  <c r="AU5" i="3"/>
  <c r="A128" i="156"/>
  <c r="H2" i="197" s="1"/>
  <c r="AQ104" i="3"/>
  <c r="AQ111" i="3" s="1"/>
  <c r="AW68" i="3"/>
  <c r="AU70" i="3"/>
  <c r="AS72" i="3"/>
  <c r="AQ74" i="3"/>
  <c r="AU77" i="3"/>
  <c r="AS64" i="3"/>
  <c r="AS55" i="3"/>
  <c r="AX3" i="3"/>
  <c r="A1" i="300" s="1"/>
  <c r="AV5" i="3"/>
  <c r="AU104" i="3"/>
  <c r="AU111" i="3" s="1"/>
  <c r="AR69" i="3"/>
  <c r="AP71" i="3"/>
  <c r="AW72" i="3"/>
  <c r="AU74" i="3"/>
  <c r="AP78" i="3"/>
  <c r="AW64" i="3"/>
  <c r="AW55" i="3"/>
  <c r="AS4" i="3"/>
  <c r="AV69" i="3"/>
  <c r="AT71" i="3"/>
  <c r="AR73" i="3"/>
  <c r="AT78" i="3"/>
  <c r="AP3" i="3"/>
  <c r="A1" i="292" s="1"/>
  <c r="AW4" i="3"/>
  <c r="A131" i="93"/>
  <c r="T128" i="152"/>
  <c r="P128" i="152"/>
  <c r="L128" i="152"/>
  <c r="H128" i="152"/>
  <c r="B128" i="152"/>
  <c r="AQ70" i="3"/>
  <c r="AX78" i="3"/>
  <c r="AT3" i="3"/>
  <c r="A1" i="296" s="1"/>
  <c r="O128" i="152"/>
  <c r="J128" i="152"/>
  <c r="E128" i="152"/>
  <c r="AR5" i="3"/>
  <c r="N128" i="152"/>
  <c r="AX71" i="3"/>
  <c r="S128" i="152"/>
  <c r="I128" i="152"/>
  <c r="AV73" i="3"/>
  <c r="R128" i="152"/>
  <c r="M128" i="152"/>
  <c r="G128" i="152"/>
  <c r="F128" i="152"/>
  <c r="Q128" i="152"/>
  <c r="AS68" i="3"/>
  <c r="K128" i="152"/>
  <c r="AQ77" i="3"/>
  <c r="B107" i="93"/>
  <c r="B107" i="149"/>
  <c r="C107" i="93"/>
  <c r="E107" i="149"/>
  <c r="B104" i="156"/>
  <c r="B108" i="149"/>
  <c r="B108" i="93"/>
  <c r="E108" i="149"/>
  <c r="C108" i="93"/>
  <c r="B105" i="156"/>
  <c r="E109" i="149"/>
  <c r="C109" i="93"/>
  <c r="B106" i="156"/>
  <c r="B109" i="93"/>
  <c r="B109" i="149"/>
  <c r="B110" i="93"/>
  <c r="B107" i="156"/>
  <c r="B110" i="149"/>
  <c r="C110" i="93"/>
  <c r="E110" i="149"/>
  <c r="B108" i="156"/>
  <c r="C111" i="93"/>
  <c r="B111" i="149"/>
  <c r="B111" i="93"/>
  <c r="E111" i="149"/>
  <c r="B112" i="93"/>
  <c r="C112" i="93"/>
  <c r="B112" i="149"/>
  <c r="E112" i="149"/>
  <c r="B109" i="156"/>
  <c r="B113" i="149"/>
  <c r="C113" i="93"/>
  <c r="E113" i="149"/>
  <c r="B113" i="93"/>
  <c r="B110" i="156"/>
  <c r="B114" i="93"/>
  <c r="B114" i="149"/>
  <c r="E114" i="149"/>
  <c r="B111" i="156"/>
  <c r="C114" i="93"/>
  <c r="B115" i="93"/>
  <c r="B112" i="156"/>
  <c r="C115" i="93"/>
  <c r="B115" i="149"/>
  <c r="E115" i="149"/>
  <c r="E116" i="149"/>
  <c r="C116" i="93"/>
  <c r="B113" i="156"/>
  <c r="B116" i="93"/>
  <c r="B116" i="149"/>
  <c r="B117" i="149"/>
  <c r="E117" i="149"/>
  <c r="C117" i="93"/>
  <c r="B114" i="156"/>
  <c r="B117" i="93"/>
  <c r="E118" i="149"/>
  <c r="B115" i="156"/>
  <c r="B118" i="93"/>
  <c r="C118" i="93"/>
  <c r="B118" i="149"/>
  <c r="E119" i="149"/>
  <c r="C119" i="93"/>
  <c r="B116" i="156"/>
  <c r="B119" i="93"/>
  <c r="B119" i="149"/>
  <c r="B120" i="149"/>
  <c r="B117" i="156"/>
  <c r="E120" i="149"/>
  <c r="B120" i="93"/>
  <c r="C120" i="93"/>
  <c r="B118" i="156"/>
  <c r="E121" i="149"/>
  <c r="C121" i="93"/>
  <c r="B121" i="93"/>
  <c r="B121" i="149"/>
  <c r="C122" i="93"/>
  <c r="B122" i="149"/>
  <c r="E122" i="149"/>
  <c r="B119" i="156"/>
  <c r="B122" i="93"/>
  <c r="B120" i="156"/>
  <c r="E123" i="149"/>
  <c r="B123" i="93"/>
  <c r="C123" i="93"/>
  <c r="B123" i="149"/>
  <c r="B124" i="93"/>
  <c r="C124" i="93"/>
  <c r="B124" i="149"/>
  <c r="B121" i="156"/>
  <c r="E124" i="149"/>
  <c r="B125" i="93"/>
  <c r="B122" i="156"/>
  <c r="B125" i="149"/>
  <c r="E125" i="149"/>
  <c r="C125" i="93"/>
  <c r="B123" i="156"/>
  <c r="C126" i="93"/>
  <c r="E126" i="149"/>
  <c r="B126" i="149"/>
  <c r="B126" i="93"/>
  <c r="B124" i="156"/>
  <c r="B127" i="93"/>
  <c r="B127" i="149"/>
  <c r="E127" i="149"/>
  <c r="C127" i="93"/>
  <c r="E128" i="149"/>
  <c r="C128" i="93"/>
  <c r="B128" i="93"/>
  <c r="B128" i="149"/>
  <c r="B125" i="156"/>
  <c r="B129" i="149"/>
  <c r="C129" i="93"/>
  <c r="F2" i="174"/>
  <c r="F5" i="174"/>
  <c r="B130" i="93"/>
  <c r="C130" i="93"/>
  <c r="AF8" i="3"/>
  <c r="H4" i="217"/>
  <c r="B129" i="93"/>
  <c r="F4" i="237"/>
  <c r="B126" i="156"/>
  <c r="H8" i="3"/>
  <c r="D38" i="94"/>
  <c r="D31" i="94"/>
  <c r="H28" i="154"/>
  <c r="H27" i="154"/>
  <c r="H26" i="154"/>
  <c r="H25" i="154"/>
  <c r="H24" i="154"/>
  <c r="H23" i="154"/>
  <c r="H22" i="154"/>
  <c r="H21" i="154"/>
  <c r="H20" i="154"/>
  <c r="H19" i="154"/>
  <c r="H18" i="154"/>
  <c r="H17" i="154"/>
  <c r="H16" i="154"/>
  <c r="H15" i="154"/>
  <c r="H14" i="154"/>
  <c r="H13" i="154"/>
  <c r="H12" i="154"/>
  <c r="H11" i="154"/>
  <c r="H10" i="154"/>
  <c r="Q28" i="154"/>
  <c r="Q27" i="154"/>
  <c r="Q26" i="154"/>
  <c r="Q25" i="154"/>
  <c r="Q24" i="154"/>
  <c r="Q23" i="154"/>
  <c r="Q22" i="154"/>
  <c r="Q21" i="154"/>
  <c r="Q20" i="154"/>
  <c r="Q19" i="154"/>
  <c r="Q18" i="154"/>
  <c r="Q17" i="154"/>
  <c r="Q16" i="154"/>
  <c r="Q15" i="154"/>
  <c r="Q14" i="154"/>
  <c r="Q13" i="154"/>
  <c r="Q12" i="154"/>
  <c r="Q11" i="154"/>
  <c r="Q10" i="154"/>
  <c r="Q9" i="154"/>
  <c r="Q8" i="154"/>
  <c r="Q7" i="154"/>
  <c r="H9" i="154"/>
  <c r="H8" i="154"/>
  <c r="N29" i="149"/>
  <c r="N28" i="149"/>
  <c r="N27" i="149"/>
  <c r="N26" i="149"/>
  <c r="N25" i="149"/>
  <c r="N24" i="149"/>
  <c r="N23" i="149"/>
  <c r="N22" i="149"/>
  <c r="N21" i="149"/>
  <c r="N20" i="149"/>
  <c r="N19" i="149"/>
  <c r="N18" i="149"/>
  <c r="N17" i="149"/>
  <c r="N16" i="149"/>
  <c r="N15" i="149"/>
  <c r="N14" i="149"/>
  <c r="N13" i="149"/>
  <c r="N12" i="149"/>
  <c r="N11" i="149"/>
  <c r="N10" i="149"/>
  <c r="N9" i="149"/>
  <c r="N8" i="149"/>
  <c r="H3" i="6" l="1"/>
  <c r="H4" i="6"/>
  <c r="H3" i="192"/>
  <c r="H4" i="190"/>
  <c r="H2" i="6"/>
  <c r="H2" i="192"/>
  <c r="H3" i="190"/>
  <c r="H5" i="197"/>
  <c r="H5" i="6"/>
  <c r="H3" i="197"/>
  <c r="H2" i="190"/>
  <c r="H5" i="190"/>
  <c r="H4" i="192"/>
  <c r="P11" i="262"/>
  <c r="P3" i="262"/>
  <c r="P6" i="261"/>
  <c r="P9" i="260"/>
  <c r="P12" i="258"/>
  <c r="P4" i="258"/>
  <c r="P7" i="257"/>
  <c r="P10" i="256"/>
  <c r="P2" i="256"/>
  <c r="P5" i="255"/>
  <c r="P8" i="254"/>
  <c r="P11" i="253"/>
  <c r="P3" i="253"/>
  <c r="P6" i="195"/>
  <c r="P9" i="194"/>
  <c r="P7" i="189"/>
  <c r="P10" i="188"/>
  <c r="P2" i="188"/>
  <c r="P5" i="187"/>
  <c r="P8" i="169"/>
  <c r="P11" i="168"/>
  <c r="P3" i="168"/>
  <c r="P9" i="186"/>
  <c r="P12" i="185"/>
  <c r="P4" i="185"/>
  <c r="P7" i="184"/>
  <c r="P10" i="166"/>
  <c r="P2" i="166"/>
  <c r="P5" i="165"/>
  <c r="P11" i="23"/>
  <c r="P3" i="23"/>
  <c r="P6" i="22"/>
  <c r="P9" i="21"/>
  <c r="P12" i="20"/>
  <c r="P4" i="20"/>
  <c r="P7" i="100"/>
  <c r="P10" i="99"/>
  <c r="P2" i="99"/>
  <c r="P5" i="98"/>
  <c r="P8" i="97"/>
  <c r="P11" i="96"/>
  <c r="P3" i="96"/>
  <c r="P6" i="95"/>
  <c r="P9" i="19"/>
  <c r="P12" i="18"/>
  <c r="P4" i="18"/>
  <c r="P10" i="16"/>
  <c r="P2" i="16"/>
  <c r="P5" i="15"/>
  <c r="P8" i="14"/>
  <c r="P11" i="13"/>
  <c r="P3" i="13"/>
  <c r="P6" i="140"/>
  <c r="P9" i="139"/>
  <c r="P12" i="12"/>
  <c r="P4" i="12"/>
  <c r="P7" i="11"/>
  <c r="P9" i="10"/>
  <c r="P3" i="12"/>
  <c r="P8" i="10"/>
  <c r="P10" i="258"/>
  <c r="P11" i="255"/>
  <c r="P6" i="254"/>
  <c r="P12" i="195"/>
  <c r="P4" i="195"/>
  <c r="P11" i="187"/>
  <c r="P3" i="187"/>
  <c r="P9" i="168"/>
  <c r="P10" i="185"/>
  <c r="P5" i="184"/>
  <c r="P11" i="165"/>
  <c r="P12" i="22"/>
  <c r="P7" i="21"/>
  <c r="P5" i="100"/>
  <c r="P8" i="99"/>
  <c r="P6" i="97"/>
  <c r="P12" i="95"/>
  <c r="P10" i="262"/>
  <c r="P2" i="262"/>
  <c r="P5" i="261"/>
  <c r="P8" i="260"/>
  <c r="P11" i="258"/>
  <c r="P3" i="258"/>
  <c r="P6" i="257"/>
  <c r="P9" i="256"/>
  <c r="P12" i="255"/>
  <c r="P4" i="255"/>
  <c r="P7" i="254"/>
  <c r="P10" i="253"/>
  <c r="P2" i="253"/>
  <c r="P5" i="195"/>
  <c r="P8" i="194"/>
  <c r="P6" i="189"/>
  <c r="P9" i="188"/>
  <c r="P12" i="187"/>
  <c r="P4" i="187"/>
  <c r="P7" i="169"/>
  <c r="P10" i="168"/>
  <c r="P2" i="168"/>
  <c r="P8" i="186"/>
  <c r="P11" i="185"/>
  <c r="P3" i="185"/>
  <c r="P6" i="184"/>
  <c r="P9" i="166"/>
  <c r="P12" i="165"/>
  <c r="P4" i="165"/>
  <c r="P10" i="23"/>
  <c r="P2" i="23"/>
  <c r="P5" i="22"/>
  <c r="P8" i="21"/>
  <c r="P11" i="20"/>
  <c r="P3" i="20"/>
  <c r="P6" i="100"/>
  <c r="P9" i="99"/>
  <c r="P12" i="98"/>
  <c r="P4" i="98"/>
  <c r="P7" i="97"/>
  <c r="P10" i="96"/>
  <c r="P2" i="96"/>
  <c r="P5" i="95"/>
  <c r="P8" i="19"/>
  <c r="P11" i="18"/>
  <c r="P3" i="18"/>
  <c r="P9" i="16"/>
  <c r="P12" i="15"/>
  <c r="P4" i="15"/>
  <c r="P7" i="14"/>
  <c r="P10" i="13"/>
  <c r="P2" i="13"/>
  <c r="P5" i="140"/>
  <c r="P8" i="139"/>
  <c r="P11" i="12"/>
  <c r="P6" i="11"/>
  <c r="P7" i="260"/>
  <c r="P2" i="258"/>
  <c r="P8" i="256"/>
  <c r="P3" i="255"/>
  <c r="P9" i="253"/>
  <c r="P7" i="194"/>
  <c r="P8" i="188"/>
  <c r="P6" i="169"/>
  <c r="P7" i="186"/>
  <c r="P2" i="185"/>
  <c r="P8" i="166"/>
  <c r="P3" i="165"/>
  <c r="P9" i="23"/>
  <c r="P4" i="22"/>
  <c r="P2" i="20"/>
  <c r="P11" i="98"/>
  <c r="P3" i="98"/>
  <c r="P9" i="96"/>
  <c r="P4" i="95"/>
  <c r="P9" i="262"/>
  <c r="P12" i="261"/>
  <c r="P4" i="261"/>
  <c r="P5" i="257"/>
  <c r="P5" i="189"/>
  <c r="P8" i="262"/>
  <c r="P11" i="261"/>
  <c r="P3" i="261"/>
  <c r="P6" i="260"/>
  <c r="P9" i="258"/>
  <c r="P12" i="257"/>
  <c r="P4" i="257"/>
  <c r="P7" i="256"/>
  <c r="P10" i="255"/>
  <c r="P7" i="262"/>
  <c r="P10" i="261"/>
  <c r="P2" i="261"/>
  <c r="P5" i="260"/>
  <c r="P8" i="258"/>
  <c r="P11" i="257"/>
  <c r="P3" i="257"/>
  <c r="P6" i="256"/>
  <c r="P9" i="255"/>
  <c r="P12" i="254"/>
  <c r="P6" i="262"/>
  <c r="P10" i="260"/>
  <c r="P9" i="257"/>
  <c r="P8" i="255"/>
  <c r="P4" i="254"/>
  <c r="P4" i="253"/>
  <c r="P12" i="194"/>
  <c r="P9" i="189"/>
  <c r="P6" i="188"/>
  <c r="P6" i="187"/>
  <c r="P3" i="169"/>
  <c r="P11" i="186"/>
  <c r="P8" i="185"/>
  <c r="P8" i="184"/>
  <c r="P5" i="166"/>
  <c r="P2" i="165"/>
  <c r="P10" i="22"/>
  <c r="P10" i="21"/>
  <c r="P8" i="20"/>
  <c r="P8" i="100"/>
  <c r="P5" i="99"/>
  <c r="P2" i="98"/>
  <c r="P2" i="97"/>
  <c r="P10" i="95"/>
  <c r="P10" i="19"/>
  <c r="P9" i="18"/>
  <c r="P11" i="16"/>
  <c r="P10" i="15"/>
  <c r="P11" i="14"/>
  <c r="P12" i="13"/>
  <c r="P11" i="140"/>
  <c r="P12" i="139"/>
  <c r="P2" i="139"/>
  <c r="P12" i="11"/>
  <c r="P12" i="10"/>
  <c r="P11" i="139"/>
  <c r="P11" i="11"/>
  <c r="P11" i="10"/>
  <c r="P12" i="169"/>
  <c r="P3" i="184"/>
  <c r="P5" i="21"/>
  <c r="P3" i="99"/>
  <c r="P8" i="95"/>
  <c r="P9" i="14"/>
  <c r="P10" i="139"/>
  <c r="P10" i="10"/>
  <c r="P2" i="260"/>
  <c r="P2" i="255"/>
  <c r="P3" i="189"/>
  <c r="P10" i="165"/>
  <c r="P2" i="100"/>
  <c r="P5" i="19"/>
  <c r="P7" i="13"/>
  <c r="P8" i="195"/>
  <c r="P2" i="189"/>
  <c r="P12" i="184"/>
  <c r="P12" i="99"/>
  <c r="P3" i="95"/>
  <c r="P5" i="14"/>
  <c r="P6" i="10"/>
  <c r="P7" i="261"/>
  <c r="P4" i="194"/>
  <c r="P3" i="186"/>
  <c r="P2" i="22"/>
  <c r="P5" i="96"/>
  <c r="P3" i="15"/>
  <c r="P5" i="11"/>
  <c r="P5" i="262"/>
  <c r="P4" i="260"/>
  <c r="P8" i="257"/>
  <c r="P7" i="255"/>
  <c r="P3" i="254"/>
  <c r="P11" i="195"/>
  <c r="P11" i="194"/>
  <c r="P8" i="189"/>
  <c r="P5" i="188"/>
  <c r="P2" i="187"/>
  <c r="P2" i="169"/>
  <c r="P10" i="186"/>
  <c r="P7" i="185"/>
  <c r="P4" i="184"/>
  <c r="P4" i="166"/>
  <c r="P12" i="23"/>
  <c r="P9" i="22"/>
  <c r="P6" i="21"/>
  <c r="P7" i="20"/>
  <c r="P4" i="100"/>
  <c r="P4" i="99"/>
  <c r="P12" i="97"/>
  <c r="P12" i="96"/>
  <c r="P9" i="95"/>
  <c r="P7" i="19"/>
  <c r="P8" i="18"/>
  <c r="P8" i="16"/>
  <c r="P9" i="15"/>
  <c r="P10" i="14"/>
  <c r="P9" i="13"/>
  <c r="P10" i="140"/>
  <c r="P10" i="12"/>
  <c r="P8" i="22"/>
  <c r="P3" i="100"/>
  <c r="P8" i="96"/>
  <c r="P6" i="19"/>
  <c r="P7" i="16"/>
  <c r="P8" i="13"/>
  <c r="P9" i="12"/>
  <c r="P6" i="194"/>
  <c r="P5" i="186"/>
  <c r="P7" i="23"/>
  <c r="P10" i="98"/>
  <c r="P6" i="16"/>
  <c r="P8" i="12"/>
  <c r="P8" i="261"/>
  <c r="P10" i="187"/>
  <c r="P12" i="166"/>
  <c r="P3" i="21"/>
  <c r="P4" i="19"/>
  <c r="P7" i="140"/>
  <c r="P6" i="258"/>
  <c r="P7" i="195"/>
  <c r="P9" i="169"/>
  <c r="P8" i="165"/>
  <c r="P11" i="99"/>
  <c r="P2" i="18"/>
  <c r="P4" i="140"/>
  <c r="P4" i="262"/>
  <c r="P3" i="260"/>
  <c r="P2" i="257"/>
  <c r="P6" i="255"/>
  <c r="P2" i="254"/>
  <c r="P10" i="195"/>
  <c r="P10" i="194"/>
  <c r="P4" i="189"/>
  <c r="P4" i="188"/>
  <c r="P12" i="168"/>
  <c r="P6" i="186"/>
  <c r="P6" i="185"/>
  <c r="P3" i="166"/>
  <c r="P8" i="23"/>
  <c r="P6" i="20"/>
  <c r="P11" i="97"/>
  <c r="P7" i="18"/>
  <c r="P8" i="15"/>
  <c r="P9" i="140"/>
  <c r="P10" i="11"/>
  <c r="P12" i="256"/>
  <c r="P8" i="168"/>
  <c r="P10" i="97"/>
  <c r="P7" i="139"/>
  <c r="P7" i="258"/>
  <c r="P10" i="169"/>
  <c r="P9" i="98"/>
  <c r="P6" i="13"/>
  <c r="P5" i="256"/>
  <c r="P9" i="187"/>
  <c r="P11" i="166"/>
  <c r="P11" i="100"/>
  <c r="P3" i="19"/>
  <c r="P5" i="13"/>
  <c r="P9" i="261"/>
  <c r="P7" i="22"/>
  <c r="P7" i="96"/>
  <c r="P7" i="15"/>
  <c r="P9" i="11"/>
  <c r="P11" i="256"/>
  <c r="P7" i="168"/>
  <c r="P9" i="165"/>
  <c r="P12" i="100"/>
  <c r="P5" i="18"/>
  <c r="P6" i="139"/>
  <c r="P6" i="168"/>
  <c r="P8" i="98"/>
  <c r="P5" i="139"/>
  <c r="P12" i="260"/>
  <c r="P5" i="258"/>
  <c r="P4" i="256"/>
  <c r="P9" i="254"/>
  <c r="P6" i="253"/>
  <c r="P3" i="195"/>
  <c r="P3" i="194"/>
  <c r="P11" i="189"/>
  <c r="P11" i="188"/>
  <c r="P8" i="187"/>
  <c r="P5" i="169"/>
  <c r="P5" i="168"/>
  <c r="P2" i="186"/>
  <c r="P10" i="184"/>
  <c r="P7" i="166"/>
  <c r="P7" i="165"/>
  <c r="P4" i="23"/>
  <c r="P12" i="21"/>
  <c r="P10" i="20"/>
  <c r="P10" i="100"/>
  <c r="P7" i="99"/>
  <c r="P7" i="98"/>
  <c r="P4" i="97"/>
  <c r="P4" i="96"/>
  <c r="P12" i="19"/>
  <c r="P2" i="19"/>
  <c r="P3" i="16"/>
  <c r="P2" i="15"/>
  <c r="P3" i="14"/>
  <c r="P4" i="13"/>
  <c r="P3" i="140"/>
  <c r="P4" i="139"/>
  <c r="P5" i="12"/>
  <c r="P4" i="11"/>
  <c r="P4" i="10"/>
  <c r="P9" i="195"/>
  <c r="P11" i="169"/>
  <c r="P2" i="184"/>
  <c r="P5" i="20"/>
  <c r="P6" i="18"/>
  <c r="P8" i="140"/>
  <c r="P8" i="253"/>
  <c r="P4" i="186"/>
  <c r="P3" i="22"/>
  <c r="P6" i="96"/>
  <c r="P6" i="15"/>
  <c r="P7" i="12"/>
  <c r="P7" i="253"/>
  <c r="P12" i="188"/>
  <c r="P11" i="184"/>
  <c r="P2" i="21"/>
  <c r="P2" i="95"/>
  <c r="P4" i="14"/>
  <c r="P5" i="10"/>
  <c r="P12" i="262"/>
  <c r="P11" i="260"/>
  <c r="P10" i="257"/>
  <c r="P3" i="256"/>
  <c r="P5" i="254"/>
  <c r="P5" i="253"/>
  <c r="P2" i="195"/>
  <c r="P2" i="194"/>
  <c r="P10" i="189"/>
  <c r="P7" i="188"/>
  <c r="P7" i="187"/>
  <c r="P4" i="169"/>
  <c r="P4" i="168"/>
  <c r="P12" i="186"/>
  <c r="P9" i="185"/>
  <c r="P9" i="184"/>
  <c r="P6" i="166"/>
  <c r="P6" i="165"/>
  <c r="P11" i="22"/>
  <c r="P11" i="21"/>
  <c r="P9" i="20"/>
  <c r="P9" i="100"/>
  <c r="P6" i="99"/>
  <c r="P6" i="98"/>
  <c r="P3" i="97"/>
  <c r="P11" i="95"/>
  <c r="P11" i="19"/>
  <c r="P10" i="18"/>
  <c r="P12" i="16"/>
  <c r="P11" i="15"/>
  <c r="P12" i="14"/>
  <c r="P2" i="14"/>
  <c r="P12" i="140"/>
  <c r="P2" i="140"/>
  <c r="P3" i="139"/>
  <c r="P2" i="12"/>
  <c r="P3" i="11"/>
  <c r="P3" i="10"/>
  <c r="P12" i="253"/>
  <c r="P3" i="188"/>
  <c r="P5" i="185"/>
  <c r="P4" i="21"/>
  <c r="P7" i="95"/>
  <c r="P6" i="14"/>
  <c r="P7" i="10"/>
  <c r="P11" i="254"/>
  <c r="P5" i="194"/>
  <c r="P6" i="23"/>
  <c r="P9" i="97"/>
  <c r="P5" i="16"/>
  <c r="P8" i="11"/>
  <c r="P10" i="254"/>
  <c r="P12" i="189"/>
  <c r="P5" i="23"/>
  <c r="P5" i="97"/>
  <c r="P4" i="16"/>
  <c r="P6" i="12"/>
  <c r="P2" i="10"/>
  <c r="P2" i="11"/>
  <c r="Y5" i="272"/>
  <c r="W5" i="272"/>
  <c r="AB5" i="270"/>
  <c r="W5" i="270"/>
  <c r="L5" i="270"/>
  <c r="P5" i="272"/>
  <c r="J5" i="272"/>
  <c r="S5" i="270"/>
  <c r="J5" i="270"/>
  <c r="AF5" i="270"/>
  <c r="AD5" i="272"/>
  <c r="AA5" i="272"/>
  <c r="V5" i="272"/>
  <c r="K5" i="270"/>
  <c r="V5" i="270"/>
  <c r="N5" i="270"/>
  <c r="AB5" i="272"/>
  <c r="M5" i="272"/>
  <c r="T5" i="272"/>
  <c r="Z5" i="270"/>
  <c r="T5" i="270"/>
  <c r="AE5" i="270"/>
  <c r="S5" i="272"/>
  <c r="AF5" i="272"/>
  <c r="AC5" i="272"/>
  <c r="Q5" i="270"/>
  <c r="R5" i="270"/>
  <c r="AA5" i="270"/>
  <c r="K5" i="272"/>
  <c r="X5" i="272"/>
  <c r="N5" i="272"/>
  <c r="Y5" i="270"/>
  <c r="O5" i="270"/>
  <c r="M5" i="270"/>
  <c r="Z5" i="272"/>
  <c r="L5" i="272"/>
  <c r="O5" i="272"/>
  <c r="P5" i="270"/>
  <c r="AD5" i="270"/>
  <c r="Q5" i="272"/>
  <c r="AE5" i="272"/>
  <c r="R5" i="272"/>
  <c r="AC5" i="270"/>
  <c r="X5" i="270"/>
  <c r="AA5" i="269"/>
  <c r="AE5" i="269"/>
  <c r="Z5" i="269"/>
  <c r="V4" i="264"/>
  <c r="R4" i="264"/>
  <c r="X4" i="264"/>
  <c r="R4" i="267"/>
  <c r="S4" i="267"/>
  <c r="M4" i="267"/>
  <c r="V4" i="263"/>
  <c r="R4" i="263"/>
  <c r="Y4" i="263"/>
  <c r="M5" i="263"/>
  <c r="R5" i="263"/>
  <c r="Z5" i="263"/>
  <c r="T5" i="267"/>
  <c r="AF5" i="267"/>
  <c r="R5" i="267"/>
  <c r="AE2" i="265"/>
  <c r="T5" i="264"/>
  <c r="AD5" i="264"/>
  <c r="X5" i="264"/>
  <c r="R5" i="271"/>
  <c r="AB5" i="271"/>
  <c r="K5" i="271"/>
  <c r="V4" i="265"/>
  <c r="R4" i="265"/>
  <c r="Z4" i="265"/>
  <c r="V4" i="269"/>
  <c r="X4" i="269"/>
  <c r="K5" i="266"/>
  <c r="M5" i="266"/>
  <c r="AF4" i="270"/>
  <c r="AA4" i="270"/>
  <c r="L4" i="270"/>
  <c r="V5" i="265"/>
  <c r="X5" i="265"/>
  <c r="O5" i="265"/>
  <c r="V5" i="269"/>
  <c r="N5" i="263"/>
  <c r="V5" i="264"/>
  <c r="W4" i="269"/>
  <c r="K5" i="265"/>
  <c r="R5" i="269"/>
  <c r="S5" i="269"/>
  <c r="L5" i="269"/>
  <c r="M4" i="264"/>
  <c r="AA4" i="264"/>
  <c r="AD4" i="264"/>
  <c r="J4" i="267"/>
  <c r="Q4" i="267"/>
  <c r="AB4" i="267"/>
  <c r="M4" i="263"/>
  <c r="AC4" i="263"/>
  <c r="P4" i="263"/>
  <c r="AF5" i="263"/>
  <c r="AC5" i="263"/>
  <c r="O5" i="263"/>
  <c r="L5" i="267"/>
  <c r="Y5" i="267"/>
  <c r="AA2" i="265"/>
  <c r="K5" i="264"/>
  <c r="Z5" i="264"/>
  <c r="W5" i="264"/>
  <c r="J5" i="271"/>
  <c r="N5" i="271"/>
  <c r="X5" i="271"/>
  <c r="K4" i="265"/>
  <c r="AB4" i="265"/>
  <c r="M4" i="269"/>
  <c r="J4" i="269"/>
  <c r="W5" i="266"/>
  <c r="V5" i="266"/>
  <c r="O5" i="266"/>
  <c r="V4" i="270"/>
  <c r="R4" i="270"/>
  <c r="X4" i="270"/>
  <c r="M5" i="265"/>
  <c r="L5" i="265"/>
  <c r="AA5" i="265"/>
  <c r="AC4" i="269"/>
  <c r="O4" i="270"/>
  <c r="AB5" i="265"/>
  <c r="Q4" i="269"/>
  <c r="S4" i="264"/>
  <c r="T5" i="263"/>
  <c r="AA5" i="264"/>
  <c r="W4" i="265"/>
  <c r="AB5" i="266"/>
  <c r="T4" i="270"/>
  <c r="J5" i="269"/>
  <c r="AD5" i="269"/>
  <c r="T5" i="269"/>
  <c r="T4" i="264"/>
  <c r="Q4" i="264"/>
  <c r="O4" i="264"/>
  <c r="Y4" i="267"/>
  <c r="AC4" i="267"/>
  <c r="AF4" i="267"/>
  <c r="T4" i="263"/>
  <c r="X4" i="263"/>
  <c r="AD4" i="263"/>
  <c r="V5" i="263"/>
  <c r="AA5" i="263"/>
  <c r="AB5" i="267"/>
  <c r="J5" i="267"/>
  <c r="AD2" i="265"/>
  <c r="W2" i="265"/>
  <c r="AF5" i="264"/>
  <c r="P5" i="264"/>
  <c r="M5" i="264"/>
  <c r="Z5" i="271"/>
  <c r="AE5" i="271"/>
  <c r="AE4" i="265"/>
  <c r="Q4" i="265"/>
  <c r="Y4" i="269"/>
  <c r="AB4" i="269"/>
  <c r="T4" i="269"/>
  <c r="N5" i="266"/>
  <c r="J5" i="266"/>
  <c r="AA5" i="266"/>
  <c r="M4" i="270"/>
  <c r="J4" i="270"/>
  <c r="W4" i="270"/>
  <c r="AD5" i="265"/>
  <c r="W5" i="265"/>
  <c r="Q5" i="265"/>
  <c r="AC5" i="265"/>
  <c r="R5" i="266"/>
  <c r="Q4" i="270"/>
  <c r="T5" i="265"/>
  <c r="N5" i="269"/>
  <c r="V5" i="267"/>
  <c r="P5" i="271"/>
  <c r="R4" i="269"/>
  <c r="Y5" i="269"/>
  <c r="Q5" i="269"/>
  <c r="K5" i="269"/>
  <c r="K4" i="264"/>
  <c r="AE4" i="264"/>
  <c r="Y4" i="264"/>
  <c r="P4" i="267"/>
  <c r="N4" i="267"/>
  <c r="L4" i="267"/>
  <c r="L4" i="263"/>
  <c r="O4" i="263"/>
  <c r="L5" i="263"/>
  <c r="Q5" i="263"/>
  <c r="X5" i="267"/>
  <c r="P5" i="267"/>
  <c r="AE5" i="267"/>
  <c r="Z2" i="265"/>
  <c r="X2" i="265"/>
  <c r="AC5" i="264"/>
  <c r="Y5" i="264"/>
  <c r="Q5" i="271"/>
  <c r="Y5" i="271"/>
  <c r="Y4" i="265"/>
  <c r="T4" i="265"/>
  <c r="X4" i="265"/>
  <c r="P4" i="269"/>
  <c r="O4" i="269"/>
  <c r="AE5" i="266"/>
  <c r="S5" i="266"/>
  <c r="P5" i="266"/>
  <c r="AD4" i="270"/>
  <c r="P4" i="270"/>
  <c r="J5" i="265"/>
  <c r="AF5" i="266"/>
  <c r="AB4" i="270"/>
  <c r="S5" i="265"/>
  <c r="P5" i="265"/>
  <c r="O4" i="267"/>
  <c r="S4" i="263"/>
  <c r="N5" i="267"/>
  <c r="T5" i="271"/>
  <c r="L4" i="269"/>
  <c r="R5" i="265"/>
  <c r="P5" i="269"/>
  <c r="AC5" i="269"/>
  <c r="W5" i="269"/>
  <c r="AC4" i="264"/>
  <c r="Z4" i="264"/>
  <c r="N4" i="264"/>
  <c r="X4" i="267"/>
  <c r="AD4" i="267"/>
  <c r="AB4" i="263"/>
  <c r="AE4" i="263"/>
  <c r="AB5" i="263"/>
  <c r="AE5" i="263"/>
  <c r="X5" i="263"/>
  <c r="O5" i="267"/>
  <c r="AA5" i="267"/>
  <c r="W5" i="267"/>
  <c r="V2" i="265"/>
  <c r="Y2" i="265"/>
  <c r="S5" i="264"/>
  <c r="O5" i="264"/>
  <c r="AC5" i="271"/>
  <c r="S5" i="271"/>
  <c r="M5" i="271"/>
  <c r="P4" i="265"/>
  <c r="J4" i="265"/>
  <c r="L4" i="265"/>
  <c r="AE4" i="269"/>
  <c r="AA4" i="269"/>
  <c r="AC5" i="266"/>
  <c r="AE4" i="270"/>
  <c r="AF5" i="269"/>
  <c r="W4" i="267"/>
  <c r="V5" i="271"/>
  <c r="X5" i="269"/>
  <c r="AB5" i="269"/>
  <c r="J4" i="264"/>
  <c r="W4" i="264"/>
  <c r="AE4" i="267"/>
  <c r="V4" i="267"/>
  <c r="K4" i="267"/>
  <c r="W4" i="263"/>
  <c r="K4" i="263"/>
  <c r="J4" i="263"/>
  <c r="K5" i="263"/>
  <c r="J5" i="263"/>
  <c r="Y5" i="263"/>
  <c r="M5" i="267"/>
  <c r="Z5" i="267"/>
  <c r="S5" i="267"/>
  <c r="AF2" i="265"/>
  <c r="R5" i="264"/>
  <c r="AB5" i="264"/>
  <c r="L5" i="264"/>
  <c r="L5" i="271"/>
  <c r="O5" i="271"/>
  <c r="AD5" i="271"/>
  <c r="N4" i="265"/>
  <c r="S4" i="265"/>
  <c r="AA4" i="265"/>
  <c r="N4" i="269"/>
  <c r="Z4" i="269"/>
  <c r="S4" i="269"/>
  <c r="L5" i="266"/>
  <c r="Q5" i="266"/>
  <c r="AD5" i="266"/>
  <c r="K4" i="270"/>
  <c r="N4" i="270"/>
  <c r="Y5" i="265"/>
  <c r="AE5" i="265"/>
  <c r="T4" i="267"/>
  <c r="AD5" i="267"/>
  <c r="J5" i="264"/>
  <c r="N5" i="264"/>
  <c r="AF5" i="271"/>
  <c r="AF4" i="265"/>
  <c r="M4" i="265"/>
  <c r="K4" i="269"/>
  <c r="X5" i="266"/>
  <c r="AC4" i="270"/>
  <c r="AF5" i="265"/>
  <c r="Z5" i="265"/>
  <c r="AF4" i="263"/>
  <c r="S5" i="263"/>
  <c r="AC2" i="265"/>
  <c r="O4" i="265"/>
  <c r="Z5" i="266"/>
  <c r="Z4" i="270"/>
  <c r="O5" i="269"/>
  <c r="M5" i="269"/>
  <c r="AF4" i="264"/>
  <c r="AB4" i="264"/>
  <c r="L4" i="264"/>
  <c r="AA4" i="267"/>
  <c r="Z4" i="267"/>
  <c r="N4" i="263"/>
  <c r="AA4" i="263"/>
  <c r="Z4" i="263"/>
  <c r="W5" i="263"/>
  <c r="AD5" i="263"/>
  <c r="P5" i="263"/>
  <c r="AC5" i="267"/>
  <c r="K5" i="267"/>
  <c r="AB2" i="265"/>
  <c r="Q5" i="264"/>
  <c r="AA5" i="271"/>
  <c r="W5" i="271"/>
  <c r="AC4" i="265"/>
  <c r="AD4" i="269"/>
  <c r="AF4" i="269"/>
  <c r="Y5" i="266"/>
  <c r="Y4" i="270"/>
  <c r="N5" i="265"/>
  <c r="P4" i="264"/>
  <c r="Q4" i="263"/>
  <c r="Q5" i="267"/>
  <c r="AE5" i="264"/>
  <c r="AD4" i="265"/>
  <c r="T5" i="266"/>
  <c r="S4" i="270"/>
  <c r="W2" i="264"/>
  <c r="X2" i="263"/>
  <c r="AD2" i="271"/>
  <c r="AB2" i="266"/>
  <c r="AF2" i="269"/>
  <c r="AE2" i="270"/>
  <c r="Z2" i="267"/>
  <c r="O4" i="266"/>
  <c r="AB4" i="266"/>
  <c r="W4" i="266"/>
  <c r="T4" i="272"/>
  <c r="P4" i="272"/>
  <c r="J4" i="272"/>
  <c r="AD4" i="271"/>
  <c r="R4" i="271"/>
  <c r="AA4" i="271"/>
  <c r="AF2" i="272"/>
  <c r="Y2" i="264"/>
  <c r="AF2" i="264"/>
  <c r="AD2" i="263"/>
  <c r="AC2" i="271"/>
  <c r="AA2" i="271"/>
  <c r="AF2" i="266"/>
  <c r="AE2" i="269"/>
  <c r="Z2" i="269"/>
  <c r="AB2" i="270"/>
  <c r="V2" i="267"/>
  <c r="Y2" i="267"/>
  <c r="AE4" i="266"/>
  <c r="P4" i="266"/>
  <c r="M4" i="266"/>
  <c r="L4" i="272"/>
  <c r="AF4" i="272"/>
  <c r="X4" i="272"/>
  <c r="AB4" i="271"/>
  <c r="Q4" i="271"/>
  <c r="AB2" i="272"/>
  <c r="AD2" i="264"/>
  <c r="Z2" i="264"/>
  <c r="W2" i="263"/>
  <c r="Y2" i="271"/>
  <c r="Z2" i="271"/>
  <c r="Z2" i="266"/>
  <c r="W2" i="269"/>
  <c r="AD2" i="269"/>
  <c r="AD2" i="270"/>
  <c r="AF2" i="267"/>
  <c r="X2" i="267"/>
  <c r="T4" i="266"/>
  <c r="AA4" i="266"/>
  <c r="L4" i="266"/>
  <c r="AD4" i="272"/>
  <c r="AA4" i="272"/>
  <c r="S4" i="271"/>
  <c r="AC4" i="271"/>
  <c r="Z2" i="272"/>
  <c r="AC2" i="272"/>
  <c r="V2" i="264"/>
  <c r="X2" i="264"/>
  <c r="AC2" i="263"/>
  <c r="W2" i="271"/>
  <c r="X2" i="271"/>
  <c r="AD2" i="266"/>
  <c r="AC2" i="269"/>
  <c r="AA2" i="269"/>
  <c r="AA2" i="270"/>
  <c r="AD2" i="267"/>
  <c r="W2" i="267"/>
  <c r="J4" i="266"/>
  <c r="N4" i="266"/>
  <c r="AB4" i="272"/>
  <c r="O4" i="272"/>
  <c r="W4" i="271"/>
  <c r="K4" i="271"/>
  <c r="Z4" i="271"/>
  <c r="X2" i="272"/>
  <c r="AE2" i="272"/>
  <c r="AC2" i="264"/>
  <c r="V2" i="263"/>
  <c r="V2" i="271"/>
  <c r="Y2" i="266"/>
  <c r="AB2" i="269"/>
  <c r="W2" i="270"/>
  <c r="AB2" i="267"/>
  <c r="AD4" i="266"/>
  <c r="AF4" i="266"/>
  <c r="W4" i="272"/>
  <c r="S4" i="272"/>
  <c r="Z4" i="272"/>
  <c r="N4" i="271"/>
  <c r="Y4" i="271"/>
  <c r="M4" i="271"/>
  <c r="W2" i="272"/>
  <c r="AD2" i="272"/>
  <c r="AB2" i="264"/>
  <c r="AF2" i="263"/>
  <c r="Z2" i="263"/>
  <c r="AF2" i="271"/>
  <c r="AE2" i="266"/>
  <c r="X2" i="266"/>
  <c r="Y2" i="269"/>
  <c r="X2" i="270"/>
  <c r="Z2" i="270"/>
  <c r="AE2" i="267"/>
  <c r="Z4" i="266"/>
  <c r="S4" i="266"/>
  <c r="V4" i="266"/>
  <c r="N4" i="272"/>
  <c r="K4" i="272"/>
  <c r="M4" i="272"/>
  <c r="AE4" i="271"/>
  <c r="J4" i="271"/>
  <c r="O4" i="271"/>
  <c r="AA2" i="272"/>
  <c r="AA2" i="264"/>
  <c r="Y2" i="263"/>
  <c r="AB2" i="263"/>
  <c r="AE2" i="271"/>
  <c r="AC2" i="266"/>
  <c r="W2" i="266"/>
  <c r="X2" i="269"/>
  <c r="V2" i="270"/>
  <c r="AC2" i="270"/>
  <c r="AA2" i="267"/>
  <c r="Q4" i="266"/>
  <c r="AC4" i="266"/>
  <c r="K4" i="266"/>
  <c r="AE4" i="272"/>
  <c r="R4" i="272"/>
  <c r="V4" i="272"/>
  <c r="T4" i="271"/>
  <c r="X4" i="271"/>
  <c r="P4" i="271"/>
  <c r="Y2" i="272"/>
  <c r="AE2" i="264"/>
  <c r="AE2" i="263"/>
  <c r="AA2" i="263"/>
  <c r="AB2" i="271"/>
  <c r="AA2" i="266"/>
  <c r="V2" i="266"/>
  <c r="V2" i="269"/>
  <c r="AF2" i="270"/>
  <c r="Y2" i="270"/>
  <c r="AC2" i="267"/>
  <c r="X4" i="266"/>
  <c r="R4" i="266"/>
  <c r="Y4" i="266"/>
  <c r="AC4" i="272"/>
  <c r="Q4" i="272"/>
  <c r="Y4" i="272"/>
  <c r="L4" i="271"/>
  <c r="V4" i="271"/>
  <c r="AF4" i="271"/>
  <c r="V2" i="272"/>
  <c r="Y5" i="190"/>
  <c r="K5" i="190"/>
  <c r="L5" i="190"/>
  <c r="AF5" i="183"/>
  <c r="T5" i="183"/>
  <c r="J5" i="183"/>
  <c r="O5" i="191"/>
  <c r="AA5" i="191"/>
  <c r="T5" i="191"/>
  <c r="AB5" i="182"/>
  <c r="X5" i="182"/>
  <c r="AA5" i="182"/>
  <c r="Q5" i="179"/>
  <c r="X5" i="179"/>
  <c r="R5" i="192"/>
  <c r="P5" i="192"/>
  <c r="W5" i="192"/>
  <c r="Z5" i="177"/>
  <c r="N5" i="177"/>
  <c r="L5" i="177"/>
  <c r="L5" i="192"/>
  <c r="P5" i="190"/>
  <c r="V5" i="190"/>
  <c r="AE5" i="190"/>
  <c r="X5" i="183"/>
  <c r="S5" i="183"/>
  <c r="AD5" i="183"/>
  <c r="AC5" i="191"/>
  <c r="M5" i="191"/>
  <c r="R5" i="191"/>
  <c r="S5" i="182"/>
  <c r="L5" i="182"/>
  <c r="AC5" i="179"/>
  <c r="AE5" i="179"/>
  <c r="AD5" i="179"/>
  <c r="J5" i="192"/>
  <c r="AF5" i="192"/>
  <c r="V5" i="192"/>
  <c r="P5" i="177"/>
  <c r="AA5" i="177"/>
  <c r="AE5" i="177"/>
  <c r="AF5" i="177"/>
  <c r="Z5" i="190"/>
  <c r="AF5" i="190"/>
  <c r="AB5" i="190"/>
  <c r="O5" i="183"/>
  <c r="AB5" i="183"/>
  <c r="AA5" i="183"/>
  <c r="S5" i="191"/>
  <c r="W5" i="191"/>
  <c r="L5" i="191"/>
  <c r="K5" i="182"/>
  <c r="R5" i="182"/>
  <c r="T5" i="179"/>
  <c r="AB5" i="179"/>
  <c r="V5" i="179"/>
  <c r="X5" i="192"/>
  <c r="O5" i="192"/>
  <c r="T5" i="192"/>
  <c r="AC5" i="177"/>
  <c r="M5" i="177"/>
  <c r="Y5" i="177"/>
  <c r="N5" i="179"/>
  <c r="O5" i="190"/>
  <c r="T5" i="190"/>
  <c r="AA5" i="190"/>
  <c r="AE5" i="183"/>
  <c r="K5" i="183"/>
  <c r="AC5" i="183"/>
  <c r="J5" i="191"/>
  <c r="K5" i="191"/>
  <c r="AF5" i="182"/>
  <c r="W5" i="182"/>
  <c r="Q5" i="182"/>
  <c r="L5" i="179"/>
  <c r="P5" i="179"/>
  <c r="O5" i="179"/>
  <c r="N5" i="192"/>
  <c r="AD5" i="192"/>
  <c r="AE5" i="192"/>
  <c r="S5" i="177"/>
  <c r="W5" i="177"/>
  <c r="R5" i="179"/>
  <c r="AC5" i="190"/>
  <c r="AD5" i="190"/>
  <c r="X5" i="190"/>
  <c r="W5" i="183"/>
  <c r="V5" i="183"/>
  <c r="AD5" i="191"/>
  <c r="AF5" i="191"/>
  <c r="V5" i="182"/>
  <c r="J5" i="182"/>
  <c r="P5" i="182"/>
  <c r="AA5" i="179"/>
  <c r="W5" i="179"/>
  <c r="S5" i="179"/>
  <c r="AC5" i="192"/>
  <c r="Y5" i="192"/>
  <c r="M5" i="192"/>
  <c r="J5" i="177"/>
  <c r="K5" i="177"/>
  <c r="K5" i="179"/>
  <c r="V5" i="177"/>
  <c r="S5" i="190"/>
  <c r="Q5" i="190"/>
  <c r="R5" i="190"/>
  <c r="N5" i="183"/>
  <c r="R5" i="183"/>
  <c r="Z5" i="191"/>
  <c r="P5" i="191"/>
  <c r="AE5" i="191"/>
  <c r="M5" i="182"/>
  <c r="T5" i="182"/>
  <c r="N5" i="182"/>
  <c r="AB5" i="192"/>
  <c r="AD5" i="177"/>
  <c r="J5" i="190"/>
  <c r="N5" i="190"/>
  <c r="Y5" i="183"/>
  <c r="Z5" i="183"/>
  <c r="M5" i="183"/>
  <c r="Q5" i="191"/>
  <c r="AB5" i="191"/>
  <c r="X5" i="191"/>
  <c r="AE5" i="182"/>
  <c r="Z5" i="182"/>
  <c r="AC5" i="182"/>
  <c r="J5" i="179"/>
  <c r="Z5" i="179"/>
  <c r="M5" i="179"/>
  <c r="Q5" i="192"/>
  <c r="K5" i="192"/>
  <c r="X5" i="177"/>
  <c r="Q5" i="177"/>
  <c r="T5" i="177"/>
  <c r="W5" i="190"/>
  <c r="M5" i="190"/>
  <c r="P5" i="183"/>
  <c r="Q5" i="183"/>
  <c r="L5" i="183"/>
  <c r="Y5" i="191"/>
  <c r="N5" i="191"/>
  <c r="V5" i="191"/>
  <c r="AD5" i="182"/>
  <c r="O5" i="182"/>
  <c r="Y5" i="182"/>
  <c r="AF5" i="179"/>
  <c r="Y5" i="179"/>
  <c r="AA5" i="192"/>
  <c r="S5" i="192"/>
  <c r="Z5" i="192"/>
  <c r="O5" i="177"/>
  <c r="AB5" i="177"/>
  <c r="R5" i="177"/>
  <c r="W4" i="179"/>
  <c r="M4" i="179"/>
  <c r="AD4" i="179"/>
  <c r="T5" i="181"/>
  <c r="K5" i="181"/>
  <c r="S5" i="181"/>
  <c r="AC2" i="182"/>
  <c r="AB5" i="180"/>
  <c r="X5" i="180"/>
  <c r="AC5" i="180"/>
  <c r="W2" i="181"/>
  <c r="N7" i="5"/>
  <c r="N4" i="179"/>
  <c r="AC4" i="179"/>
  <c r="Q4" i="179"/>
  <c r="L5" i="181"/>
  <c r="AB5" i="181"/>
  <c r="AF5" i="181"/>
  <c r="S5" i="180"/>
  <c r="M5" i="180"/>
  <c r="J5" i="180"/>
  <c r="V2" i="181"/>
  <c r="AA2" i="182"/>
  <c r="N11" i="5"/>
  <c r="AE4" i="179"/>
  <c r="R4" i="179"/>
  <c r="AF4" i="179"/>
  <c r="AA5" i="181"/>
  <c r="P5" i="181"/>
  <c r="Z5" i="181"/>
  <c r="V2" i="182"/>
  <c r="K5" i="180"/>
  <c r="R5" i="180"/>
  <c r="AA5" i="180"/>
  <c r="AF2" i="181"/>
  <c r="N6" i="5"/>
  <c r="L4" i="179"/>
  <c r="Q5" i="181"/>
  <c r="Y2" i="182"/>
  <c r="L5" i="180"/>
  <c r="N5" i="5"/>
  <c r="T4" i="179"/>
  <c r="AB4" i="179"/>
  <c r="K4" i="179"/>
  <c r="R5" i="181"/>
  <c r="AD5" i="181"/>
  <c r="V5" i="181"/>
  <c r="X2" i="182"/>
  <c r="Z5" i="180"/>
  <c r="V5" i="180"/>
  <c r="W5" i="180"/>
  <c r="AE2" i="181"/>
  <c r="N10" i="5"/>
  <c r="N2" i="5"/>
  <c r="J4" i="179"/>
  <c r="J5" i="181"/>
  <c r="AD2" i="182"/>
  <c r="AF5" i="180"/>
  <c r="N12" i="5"/>
  <c r="S4" i="179"/>
  <c r="Q5" i="180"/>
  <c r="AD2" i="181"/>
  <c r="Z4" i="179"/>
  <c r="AA4" i="179"/>
  <c r="P4" i="179"/>
  <c r="X5" i="181"/>
  <c r="O5" i="181"/>
  <c r="AB2" i="182"/>
  <c r="W2" i="182"/>
  <c r="AE5" i="180"/>
  <c r="T5" i="180"/>
  <c r="AA2" i="181"/>
  <c r="AB2" i="181"/>
  <c r="N9" i="5"/>
  <c r="O4" i="179"/>
  <c r="X4" i="179"/>
  <c r="AE5" i="181"/>
  <c r="M5" i="181"/>
  <c r="N5" i="181"/>
  <c r="Z2" i="182"/>
  <c r="AF2" i="182"/>
  <c r="Y5" i="180"/>
  <c r="P5" i="180"/>
  <c r="Y2" i="181"/>
  <c r="Z2" i="181"/>
  <c r="N8" i="5"/>
  <c r="Y4" i="179"/>
  <c r="V4" i="179"/>
  <c r="AC5" i="181"/>
  <c r="W5" i="181"/>
  <c r="Y5" i="181"/>
  <c r="AE2" i="182"/>
  <c r="AD5" i="180"/>
  <c r="N5" i="180"/>
  <c r="O5" i="180"/>
  <c r="AC2" i="181"/>
  <c r="X2" i="181"/>
  <c r="N4" i="5"/>
  <c r="AF2" i="190"/>
  <c r="M4" i="181"/>
  <c r="R4" i="181"/>
  <c r="W4" i="181"/>
  <c r="N4" i="192"/>
  <c r="R4" i="192"/>
  <c r="M4" i="192"/>
  <c r="W4" i="191"/>
  <c r="T4" i="191"/>
  <c r="AC2" i="179"/>
  <c r="X2" i="179"/>
  <c r="AD2" i="192"/>
  <c r="AB2" i="183"/>
  <c r="Y2" i="183"/>
  <c r="V2" i="177"/>
  <c r="AE4" i="180"/>
  <c r="J4" i="180"/>
  <c r="M4" i="180"/>
  <c r="AA2" i="191"/>
  <c r="Y4" i="182"/>
  <c r="R4" i="182"/>
  <c r="M4" i="182"/>
  <c r="W4" i="190"/>
  <c r="AF4" i="190"/>
  <c r="AB4" i="190"/>
  <c r="M4" i="177"/>
  <c r="Z4" i="177"/>
  <c r="AF4" i="177"/>
  <c r="Y2" i="180"/>
  <c r="AC2" i="190"/>
  <c r="Q4" i="181"/>
  <c r="AA4" i="192"/>
  <c r="M4" i="191"/>
  <c r="Y2" i="179"/>
  <c r="AC2" i="192"/>
  <c r="W2" i="183"/>
  <c r="AC4" i="180"/>
  <c r="AB4" i="180"/>
  <c r="P4" i="182"/>
  <c r="K4" i="182"/>
  <c r="R4" i="190"/>
  <c r="Z4" i="190"/>
  <c r="L4" i="177"/>
  <c r="AA2" i="180"/>
  <c r="S4" i="192"/>
  <c r="AD4" i="180"/>
  <c r="O4" i="190"/>
  <c r="AF4" i="180"/>
  <c r="Q4" i="182"/>
  <c r="X2" i="180"/>
  <c r="Z2" i="190"/>
  <c r="AE4" i="181"/>
  <c r="K4" i="181"/>
  <c r="AF4" i="192"/>
  <c r="AE4" i="191"/>
  <c r="AF2" i="179"/>
  <c r="AA2" i="183"/>
  <c r="AE2" i="177"/>
  <c r="AA4" i="180"/>
  <c r="Y2" i="191"/>
  <c r="X4" i="182"/>
  <c r="N4" i="190"/>
  <c r="AC4" i="177"/>
  <c r="AE4" i="177"/>
  <c r="L4" i="191"/>
  <c r="K4" i="180"/>
  <c r="X4" i="190"/>
  <c r="Z2" i="192"/>
  <c r="AA4" i="177"/>
  <c r="X2" i="190"/>
  <c r="W2" i="190"/>
  <c r="T4" i="181"/>
  <c r="P4" i="181"/>
  <c r="Q4" i="192"/>
  <c r="AD4" i="192"/>
  <c r="AF4" i="191"/>
  <c r="AA4" i="191"/>
  <c r="AD4" i="191"/>
  <c r="AD2" i="179"/>
  <c r="AE2" i="179"/>
  <c r="AB2" i="192"/>
  <c r="AD2" i="183"/>
  <c r="AF2" i="177"/>
  <c r="T4" i="180"/>
  <c r="P4" i="180"/>
  <c r="Z4" i="180"/>
  <c r="W2" i="191"/>
  <c r="W4" i="182"/>
  <c r="L4" i="182"/>
  <c r="AA4" i="182"/>
  <c r="AC4" i="190"/>
  <c r="AD4" i="190"/>
  <c r="Y4" i="190"/>
  <c r="S4" i="177"/>
  <c r="Y4" i="177"/>
  <c r="AB4" i="177"/>
  <c r="W2" i="180"/>
  <c r="N4" i="182"/>
  <c r="V2" i="180"/>
  <c r="K4" i="192"/>
  <c r="V2" i="192"/>
  <c r="AC2" i="177"/>
  <c r="AC2" i="191"/>
  <c r="Z4" i="182"/>
  <c r="P4" i="190"/>
  <c r="AF2" i="180"/>
  <c r="R4" i="191"/>
  <c r="Z2" i="177"/>
  <c r="S4" i="182"/>
  <c r="AC2" i="180"/>
  <c r="Y2" i="177"/>
  <c r="V2" i="191"/>
  <c r="L4" i="190"/>
  <c r="AE2" i="180"/>
  <c r="AA2" i="190"/>
  <c r="V2" i="190"/>
  <c r="J4" i="181"/>
  <c r="AC4" i="181"/>
  <c r="AE4" i="192"/>
  <c r="Y4" i="192"/>
  <c r="AB4" i="192"/>
  <c r="X4" i="191"/>
  <c r="N4" i="191"/>
  <c r="AB4" i="191"/>
  <c r="W2" i="179"/>
  <c r="Y2" i="192"/>
  <c r="V2" i="183"/>
  <c r="AB2" i="177"/>
  <c r="AD2" i="177"/>
  <c r="L4" i="180"/>
  <c r="Y4" i="180"/>
  <c r="O4" i="180"/>
  <c r="AE2" i="191"/>
  <c r="AF4" i="182"/>
  <c r="AB4" i="182"/>
  <c r="S4" i="190"/>
  <c r="Q4" i="190"/>
  <c r="V4" i="190"/>
  <c r="J4" i="177"/>
  <c r="K4" i="177"/>
  <c r="W4" i="177"/>
  <c r="Z4" i="192"/>
  <c r="V2" i="179"/>
  <c r="AF2" i="183"/>
  <c r="S4" i="180"/>
  <c r="T4" i="182"/>
  <c r="AA4" i="190"/>
  <c r="T4" i="177"/>
  <c r="AA2" i="179"/>
  <c r="AA2" i="177"/>
  <c r="AB2" i="191"/>
  <c r="V4" i="182"/>
  <c r="R4" i="177"/>
  <c r="AA2" i="192"/>
  <c r="Z2" i="191"/>
  <c r="AD4" i="177"/>
  <c r="AE2" i="190"/>
  <c r="X4" i="181"/>
  <c r="AD4" i="181"/>
  <c r="L4" i="181"/>
  <c r="T4" i="192"/>
  <c r="O4" i="191"/>
  <c r="Z4" i="191"/>
  <c r="V4" i="191"/>
  <c r="W2" i="192"/>
  <c r="X2" i="177"/>
  <c r="X4" i="180"/>
  <c r="AE4" i="182"/>
  <c r="J4" i="190"/>
  <c r="X4" i="177"/>
  <c r="X2" i="192"/>
  <c r="X2" i="183"/>
  <c r="AD2" i="191"/>
  <c r="J4" i="182"/>
  <c r="N4" i="177"/>
  <c r="W4" i="180"/>
  <c r="R4" i="180"/>
  <c r="M4" i="190"/>
  <c r="Q4" i="177"/>
  <c r="AD2" i="190"/>
  <c r="O4" i="181"/>
  <c r="S4" i="181"/>
  <c r="AA4" i="181"/>
  <c r="L4" i="192"/>
  <c r="W4" i="192"/>
  <c r="AC4" i="191"/>
  <c r="AF2" i="192"/>
  <c r="Z2" i="180"/>
  <c r="AB2" i="190"/>
  <c r="AF4" i="181"/>
  <c r="Z4" i="181"/>
  <c r="AB4" i="181"/>
  <c r="AC4" i="192"/>
  <c r="J4" i="192"/>
  <c r="P4" i="192"/>
  <c r="S4" i="191"/>
  <c r="Y4" i="191"/>
  <c r="Q4" i="191"/>
  <c r="AB2" i="179"/>
  <c r="AE2" i="183"/>
  <c r="AD4" i="182"/>
  <c r="Y2" i="190"/>
  <c r="V4" i="181"/>
  <c r="N4" i="181"/>
  <c r="Y4" i="181"/>
  <c r="X4" i="192"/>
  <c r="V4" i="192"/>
  <c r="O4" i="192"/>
  <c r="J4" i="191"/>
  <c r="K4" i="191"/>
  <c r="P4" i="191"/>
  <c r="Z2" i="179"/>
  <c r="AE2" i="192"/>
  <c r="AC2" i="183"/>
  <c r="Z2" i="183"/>
  <c r="W2" i="177"/>
  <c r="N4" i="180"/>
  <c r="V4" i="180"/>
  <c r="Q4" i="180"/>
  <c r="X2" i="191"/>
  <c r="AF2" i="191"/>
  <c r="AC4" i="182"/>
  <c r="O4" i="182"/>
  <c r="AE4" i="190"/>
  <c r="T4" i="190"/>
  <c r="K4" i="190"/>
  <c r="V4" i="177"/>
  <c r="O4" i="177"/>
  <c r="P4" i="177"/>
  <c r="AD2" i="180"/>
  <c r="AB2" i="180"/>
  <c r="AD2" i="33"/>
  <c r="X2" i="33"/>
  <c r="AF4" i="36"/>
  <c r="V4" i="36"/>
  <c r="S4" i="36"/>
  <c r="N5" i="142"/>
  <c r="V5" i="142"/>
  <c r="W4" i="106"/>
  <c r="AB4" i="106"/>
  <c r="J4" i="106"/>
  <c r="AC2" i="103"/>
  <c r="AC4" i="141"/>
  <c r="L4" i="141"/>
  <c r="AB4" i="141"/>
  <c r="J4" i="101"/>
  <c r="V4" i="101"/>
  <c r="S4" i="101"/>
  <c r="L5" i="102"/>
  <c r="R5" i="102"/>
  <c r="X5" i="102"/>
  <c r="V4" i="31"/>
  <c r="K4" i="31"/>
  <c r="AD5" i="34"/>
  <c r="V5" i="34"/>
  <c r="X5" i="34"/>
  <c r="P4" i="32"/>
  <c r="Z4" i="32"/>
  <c r="Y4" i="32"/>
  <c r="R5" i="27"/>
  <c r="V5" i="27"/>
  <c r="Y5" i="27"/>
  <c r="AA2" i="36"/>
  <c r="J5" i="35"/>
  <c r="Y5" i="35"/>
  <c r="AA5" i="35"/>
  <c r="J4" i="25"/>
  <c r="S4" i="25"/>
  <c r="N4" i="25"/>
  <c r="W5" i="28"/>
  <c r="AE5" i="28"/>
  <c r="X2" i="37"/>
  <c r="AA2" i="37"/>
  <c r="V5" i="26"/>
  <c r="O5" i="26"/>
  <c r="Z4" i="105"/>
  <c r="AB4" i="105"/>
  <c r="J4" i="105"/>
  <c r="AD2" i="141"/>
  <c r="Z2" i="141"/>
  <c r="X2" i="101"/>
  <c r="T4" i="37"/>
  <c r="AC4" i="37"/>
  <c r="P4" i="37"/>
  <c r="AC4" i="33"/>
  <c r="AF4" i="33"/>
  <c r="AF4" i="34"/>
  <c r="AD4" i="34"/>
  <c r="R4" i="34"/>
  <c r="Q5" i="36"/>
  <c r="J5" i="36"/>
  <c r="AE5" i="36"/>
  <c r="T5" i="25"/>
  <c r="P5" i="25"/>
  <c r="V5" i="25"/>
  <c r="AC2" i="28"/>
  <c r="Y4" i="142"/>
  <c r="Q4" i="142"/>
  <c r="AF4" i="142"/>
  <c r="L5" i="29"/>
  <c r="Y5" i="29"/>
  <c r="J5" i="29"/>
  <c r="K5" i="30"/>
  <c r="Q5" i="30"/>
  <c r="X2" i="105"/>
  <c r="Y2" i="105"/>
  <c r="T5" i="103"/>
  <c r="Q5" i="103"/>
  <c r="AC5" i="37"/>
  <c r="AE5" i="37"/>
  <c r="O5" i="37"/>
  <c r="AF2" i="26"/>
  <c r="X2" i="26"/>
  <c r="Y2" i="29"/>
  <c r="Z4" i="27"/>
  <c r="V4" i="27"/>
  <c r="M4" i="27"/>
  <c r="X2" i="30"/>
  <c r="K5" i="31"/>
  <c r="AB5" i="31"/>
  <c r="Z5" i="31"/>
  <c r="Z2" i="106"/>
  <c r="K4" i="102"/>
  <c r="V4" i="102"/>
  <c r="X4" i="102"/>
  <c r="S5" i="104"/>
  <c r="Z5" i="104"/>
  <c r="Y5" i="104"/>
  <c r="W2" i="25"/>
  <c r="W2" i="35"/>
  <c r="Z5" i="141"/>
  <c r="K5" i="141"/>
  <c r="AB5" i="141"/>
  <c r="AD5" i="101"/>
  <c r="J5" i="101"/>
  <c r="O5" i="101"/>
  <c r="AC2" i="102"/>
  <c r="W2" i="142"/>
  <c r="AD2" i="142"/>
  <c r="AC2" i="27"/>
  <c r="AB2" i="104"/>
  <c r="AA4" i="28"/>
  <c r="Z4" i="28"/>
  <c r="T4" i="28"/>
  <c r="Z2" i="31"/>
  <c r="W2" i="31"/>
  <c r="K5" i="32"/>
  <c r="AE5" i="32"/>
  <c r="X2" i="34"/>
  <c r="AD2" i="34"/>
  <c r="AC4" i="103"/>
  <c r="S4" i="103"/>
  <c r="AB5" i="105"/>
  <c r="AA5" i="105"/>
  <c r="AD5" i="105"/>
  <c r="AF4" i="26"/>
  <c r="T4" i="26"/>
  <c r="AA4" i="26"/>
  <c r="R4" i="29"/>
  <c r="W4" i="29"/>
  <c r="N4" i="29"/>
  <c r="AA2" i="32"/>
  <c r="N4" i="30"/>
  <c r="AC4" i="30"/>
  <c r="J4" i="30"/>
  <c r="AC5" i="33"/>
  <c r="Y5" i="33"/>
  <c r="W5" i="33"/>
  <c r="W4" i="104"/>
  <c r="Y4" i="104"/>
  <c r="P5" i="106"/>
  <c r="AE5" i="106"/>
  <c r="Q5" i="106"/>
  <c r="W4" i="35"/>
  <c r="AC4" i="35"/>
  <c r="Z4" i="35"/>
  <c r="Y5" i="6"/>
  <c r="X2" i="6"/>
  <c r="AD4" i="6"/>
  <c r="W5" i="101"/>
  <c r="Z2" i="104"/>
  <c r="S4" i="28"/>
  <c r="S5" i="32"/>
  <c r="AE4" i="103"/>
  <c r="K5" i="105"/>
  <c r="V4" i="26"/>
  <c r="AB4" i="29"/>
  <c r="AC2" i="32"/>
  <c r="AB4" i="30"/>
  <c r="AF4" i="104"/>
  <c r="W5" i="106"/>
  <c r="AE4" i="35"/>
  <c r="V2" i="33"/>
  <c r="Z2" i="33"/>
  <c r="O4" i="36"/>
  <c r="AD4" i="36"/>
  <c r="AA5" i="142"/>
  <c r="AF5" i="142"/>
  <c r="K5" i="142"/>
  <c r="T4" i="106"/>
  <c r="N4" i="106"/>
  <c r="AF4" i="106"/>
  <c r="AB2" i="103"/>
  <c r="R4" i="141"/>
  <c r="AF4" i="141"/>
  <c r="Q4" i="141"/>
  <c r="AE4" i="101"/>
  <c r="L4" i="101"/>
  <c r="Q4" i="101"/>
  <c r="AC5" i="102"/>
  <c r="Y5" i="102"/>
  <c r="W5" i="102"/>
  <c r="M4" i="31"/>
  <c r="J4" i="31"/>
  <c r="Q5" i="34"/>
  <c r="L5" i="34"/>
  <c r="K5" i="34"/>
  <c r="AD4" i="32"/>
  <c r="T4" i="32"/>
  <c r="K4" i="32"/>
  <c r="J5" i="27"/>
  <c r="P5" i="27"/>
  <c r="L5" i="27"/>
  <c r="Y2" i="36"/>
  <c r="AF5" i="35"/>
  <c r="O5" i="35"/>
  <c r="S5" i="35"/>
  <c r="Y4" i="25"/>
  <c r="AC4" i="25"/>
  <c r="AC5" i="28"/>
  <c r="N5" i="28"/>
  <c r="J5" i="28"/>
  <c r="W2" i="37"/>
  <c r="Z2" i="37"/>
  <c r="K5" i="26"/>
  <c r="AC5" i="26"/>
  <c r="Q4" i="105"/>
  <c r="O4" i="105"/>
  <c r="V4" i="105"/>
  <c r="V2" i="141"/>
  <c r="AE2" i="101"/>
  <c r="V2" i="101"/>
  <c r="K4" i="37"/>
  <c r="N4" i="37"/>
  <c r="Q4" i="37"/>
  <c r="M4" i="33"/>
  <c r="W4" i="33"/>
  <c r="X4" i="34"/>
  <c r="O4" i="34"/>
  <c r="Y4" i="34"/>
  <c r="X5" i="36"/>
  <c r="AD5" i="36"/>
  <c r="P5" i="36"/>
  <c r="L5" i="25"/>
  <c r="O5" i="25"/>
  <c r="J5" i="25"/>
  <c r="AB2" i="28"/>
  <c r="W4" i="142"/>
  <c r="AB4" i="142"/>
  <c r="T4" i="142"/>
  <c r="AB5" i="29"/>
  <c r="X5" i="29"/>
  <c r="AE5" i="30"/>
  <c r="AC5" i="30"/>
  <c r="AA5" i="30"/>
  <c r="AD2" i="105"/>
  <c r="W2" i="105"/>
  <c r="K5" i="103"/>
  <c r="AE5" i="103"/>
  <c r="T5" i="37"/>
  <c r="S5" i="37"/>
  <c r="AA5" i="37"/>
  <c r="AE2" i="26"/>
  <c r="AD2" i="29"/>
  <c r="AF2" i="29"/>
  <c r="X4" i="27"/>
  <c r="J4" i="27"/>
  <c r="L4" i="27"/>
  <c r="W2" i="30"/>
  <c r="AE5" i="31"/>
  <c r="Y5" i="31"/>
  <c r="V5" i="31"/>
  <c r="W2" i="106"/>
  <c r="AE4" i="102"/>
  <c r="L4" i="102"/>
  <c r="R4" i="102"/>
  <c r="J5" i="104"/>
  <c r="N5" i="104"/>
  <c r="X5" i="104"/>
  <c r="AA2" i="25"/>
  <c r="AE2" i="35"/>
  <c r="O5" i="141"/>
  <c r="AE5" i="141"/>
  <c r="Q5" i="141"/>
  <c r="V5" i="101"/>
  <c r="Z5" i="101"/>
  <c r="X5" i="101"/>
  <c r="AB2" i="102"/>
  <c r="Y2" i="142"/>
  <c r="AC2" i="142"/>
  <c r="AF2" i="27"/>
  <c r="AA2" i="104"/>
  <c r="Y4" i="28"/>
  <c r="Q4" i="28"/>
  <c r="AD4" i="28"/>
  <c r="Y2" i="31"/>
  <c r="Y5" i="32"/>
  <c r="AB5" i="32"/>
  <c r="N5" i="32"/>
  <c r="AF2" i="34"/>
  <c r="AC2" i="34"/>
  <c r="N4" i="103"/>
  <c r="J4" i="103"/>
  <c r="S5" i="105"/>
  <c r="P5" i="105"/>
  <c r="R5" i="105"/>
  <c r="X4" i="26"/>
  <c r="J4" i="26"/>
  <c r="P4" i="26"/>
  <c r="J4" i="29"/>
  <c r="AF4" i="29"/>
  <c r="M4" i="29"/>
  <c r="X2" i="32"/>
  <c r="AF4" i="30"/>
  <c r="R4" i="30"/>
  <c r="AE4" i="30"/>
  <c r="T5" i="33"/>
  <c r="Q5" i="33"/>
  <c r="AB4" i="104"/>
  <c r="M4" i="104"/>
  <c r="R4" i="104"/>
  <c r="AF5" i="106"/>
  <c r="M5" i="106"/>
  <c r="Y5" i="106"/>
  <c r="Q4" i="35"/>
  <c r="V4" i="35"/>
  <c r="X4" i="35"/>
  <c r="V5" i="6"/>
  <c r="Z2" i="6"/>
  <c r="AF2" i="6"/>
  <c r="AE4" i="6"/>
  <c r="AF5" i="141"/>
  <c r="AA2" i="102"/>
  <c r="AE2" i="27"/>
  <c r="L4" i="28"/>
  <c r="T5" i="32"/>
  <c r="W2" i="34"/>
  <c r="AF4" i="103"/>
  <c r="Z5" i="105"/>
  <c r="AD4" i="26"/>
  <c r="V4" i="29"/>
  <c r="V2" i="32"/>
  <c r="T4" i="30"/>
  <c r="AE5" i="33"/>
  <c r="AE4" i="104"/>
  <c r="AF2" i="33"/>
  <c r="Y2" i="33"/>
  <c r="AE4" i="36"/>
  <c r="T4" i="36"/>
  <c r="R5" i="142"/>
  <c r="X5" i="142"/>
  <c r="AC5" i="142"/>
  <c r="L4" i="106"/>
  <c r="AA4" i="106"/>
  <c r="P4" i="106"/>
  <c r="AA2" i="103"/>
  <c r="J4" i="141"/>
  <c r="V4" i="141"/>
  <c r="Z4" i="141"/>
  <c r="O4" i="101"/>
  <c r="Z4" i="101"/>
  <c r="Y4" i="101"/>
  <c r="T5" i="102"/>
  <c r="Q5" i="102"/>
  <c r="Z4" i="31"/>
  <c r="AE4" i="31"/>
  <c r="T4" i="31"/>
  <c r="AF5" i="34"/>
  <c r="J5" i="34"/>
  <c r="Z5" i="34"/>
  <c r="O4" i="32"/>
  <c r="L4" i="32"/>
  <c r="X4" i="32"/>
  <c r="Z5" i="27"/>
  <c r="AF5" i="27"/>
  <c r="AD2" i="36"/>
  <c r="W2" i="36"/>
  <c r="N5" i="35"/>
  <c r="X5" i="35"/>
  <c r="Q5" i="35"/>
  <c r="X4" i="25"/>
  <c r="Q4" i="25"/>
  <c r="Y5" i="28"/>
  <c r="AD5" i="28"/>
  <c r="V5" i="28"/>
  <c r="AF2" i="37"/>
  <c r="Y5" i="26"/>
  <c r="X5" i="26"/>
  <c r="N5" i="26"/>
  <c r="AA4" i="105"/>
  <c r="Y4" i="105"/>
  <c r="L4" i="105"/>
  <c r="Y2" i="141"/>
  <c r="W2" i="101"/>
  <c r="Z2" i="101"/>
  <c r="W4" i="37"/>
  <c r="AB4" i="37"/>
  <c r="AB4" i="33"/>
  <c r="AA4" i="33"/>
  <c r="P4" i="33"/>
  <c r="V4" i="34"/>
  <c r="AC4" i="34"/>
  <c r="N4" i="34"/>
  <c r="V5" i="36"/>
  <c r="O5" i="36"/>
  <c r="W5" i="36"/>
  <c r="AA5" i="25"/>
  <c r="AE5" i="25"/>
  <c r="Y2" i="28"/>
  <c r="AA2" i="28"/>
  <c r="N4" i="142"/>
  <c r="O4" i="142"/>
  <c r="J4" i="142"/>
  <c r="S5" i="29"/>
  <c r="R5" i="29"/>
  <c r="W5" i="30"/>
  <c r="R5" i="30"/>
  <c r="P5" i="30"/>
  <c r="AE2" i="105"/>
  <c r="AC5" i="103"/>
  <c r="AA5" i="103"/>
  <c r="M5" i="103"/>
  <c r="L5" i="37"/>
  <c r="AD5" i="37"/>
  <c r="K5" i="37"/>
  <c r="AD2" i="26"/>
  <c r="AC2" i="29"/>
  <c r="AA2" i="29"/>
  <c r="O4" i="27"/>
  <c r="AD4" i="27"/>
  <c r="AC2" i="30"/>
  <c r="AF2" i="30"/>
  <c r="W5" i="31"/>
  <c r="T5" i="31"/>
  <c r="P5" i="31"/>
  <c r="AC2" i="106"/>
  <c r="O4" i="102"/>
  <c r="Z4" i="102"/>
  <c r="Q4" i="102"/>
  <c r="AD5" i="104"/>
  <c r="T5" i="104"/>
  <c r="AF2" i="25"/>
  <c r="V2" i="25"/>
  <c r="AC2" i="35"/>
  <c r="T5" i="141"/>
  <c r="AA5" i="141"/>
  <c r="L5" i="101"/>
  <c r="R5" i="101"/>
  <c r="AB2" i="142"/>
  <c r="AB2" i="27"/>
  <c r="P4" i="28"/>
  <c r="AC2" i="31"/>
  <c r="AF5" i="32"/>
  <c r="AB4" i="103"/>
  <c r="AE5" i="105"/>
  <c r="Y4" i="26"/>
  <c r="X4" i="30"/>
  <c r="K5" i="33"/>
  <c r="AA4" i="104"/>
  <c r="X5" i="106"/>
  <c r="W2" i="33"/>
  <c r="AC4" i="36"/>
  <c r="M4" i="36"/>
  <c r="Y4" i="36"/>
  <c r="J5" i="142"/>
  <c r="M5" i="142"/>
  <c r="T5" i="142"/>
  <c r="X4" i="106"/>
  <c r="M4" i="106"/>
  <c r="R4" i="106"/>
  <c r="AF2" i="103"/>
  <c r="AA4" i="141"/>
  <c r="K4" i="141"/>
  <c r="O4" i="141"/>
  <c r="AD4" i="101"/>
  <c r="T4" i="101"/>
  <c r="X4" i="101"/>
  <c r="K5" i="102"/>
  <c r="AE5" i="102"/>
  <c r="O4" i="31"/>
  <c r="W4" i="31"/>
  <c r="S4" i="31"/>
  <c r="W5" i="34"/>
  <c r="T5" i="34"/>
  <c r="Y5" i="34"/>
  <c r="AC4" i="32"/>
  <c r="AF4" i="32"/>
  <c r="J4" i="32"/>
  <c r="Q5" i="27"/>
  <c r="O5" i="27"/>
  <c r="Z2" i="36"/>
  <c r="X2" i="36"/>
  <c r="AD5" i="35"/>
  <c r="K5" i="35"/>
  <c r="AF4" i="25"/>
  <c r="M4" i="25"/>
  <c r="AB4" i="25"/>
  <c r="P5" i="28"/>
  <c r="Z5" i="28"/>
  <c r="T5" i="28"/>
  <c r="V2" i="37"/>
  <c r="R5" i="26"/>
  <c r="T5" i="26"/>
  <c r="AB5" i="26"/>
  <c r="P4" i="105"/>
  <c r="N4" i="105"/>
  <c r="K4" i="105"/>
  <c r="W2" i="141"/>
  <c r="AF2" i="101"/>
  <c r="Y2" i="101"/>
  <c r="L4" i="37"/>
  <c r="M4" i="37"/>
  <c r="Q4" i="33"/>
  <c r="V4" i="33"/>
  <c r="X4" i="33"/>
  <c r="M4" i="34"/>
  <c r="AB4" i="34"/>
  <c r="J4" i="34"/>
  <c r="L5" i="36"/>
  <c r="AC5" i="36"/>
  <c r="R5" i="36"/>
  <c r="S5" i="25"/>
  <c r="M5" i="25"/>
  <c r="AF2" i="28"/>
  <c r="V2" i="28"/>
  <c r="AE4" i="142"/>
  <c r="M4" i="142"/>
  <c r="AD5" i="29"/>
  <c r="K5" i="29"/>
  <c r="Q5" i="29"/>
  <c r="T5" i="30"/>
  <c r="J5" i="30"/>
  <c r="Z5" i="30"/>
  <c r="AC2" i="105"/>
  <c r="P5" i="103"/>
  <c r="S5" i="103"/>
  <c r="AF5" i="103"/>
  <c r="Z5" i="37"/>
  <c r="R5" i="37"/>
  <c r="AB5" i="37"/>
  <c r="AC2" i="26"/>
  <c r="AB2" i="29"/>
  <c r="W2" i="29"/>
  <c r="AC4" i="27"/>
  <c r="T4" i="27"/>
  <c r="AB2" i="30"/>
  <c r="AE2" i="30"/>
  <c r="R5" i="31"/>
  <c r="L5" i="31"/>
  <c r="Y2" i="106"/>
  <c r="V2" i="106"/>
  <c r="AC4" i="102"/>
  <c r="T4" i="102"/>
  <c r="Y4" i="102"/>
  <c r="R5" i="104"/>
  <c r="K5" i="104"/>
  <c r="AD2" i="25"/>
  <c r="Z2" i="25"/>
  <c r="AB2" i="35"/>
  <c r="X5" i="141"/>
  <c r="J5" i="141"/>
  <c r="P5" i="141"/>
  <c r="AC5" i="101"/>
  <c r="Y5" i="101"/>
  <c r="P5" i="101"/>
  <c r="W2" i="102"/>
  <c r="X2" i="142"/>
  <c r="X2" i="27"/>
  <c r="AD2" i="27"/>
  <c r="Y2" i="104"/>
  <c r="X4" i="28"/>
  <c r="K4" i="28"/>
  <c r="AC4" i="28"/>
  <c r="AF2" i="31"/>
  <c r="L5" i="32"/>
  <c r="AE2" i="33"/>
  <c r="Z4" i="36"/>
  <c r="X4" i="36"/>
  <c r="Q4" i="36"/>
  <c r="Z5" i="142"/>
  <c r="AE5" i="142"/>
  <c r="AB5" i="142"/>
  <c r="Q4" i="106"/>
  <c r="Z4" i="106"/>
  <c r="S4" i="106"/>
  <c r="W2" i="103"/>
  <c r="P4" i="141"/>
  <c r="AE4" i="141"/>
  <c r="Y4" i="141"/>
  <c r="N4" i="101"/>
  <c r="K4" i="101"/>
  <c r="AB5" i="102"/>
  <c r="AA5" i="102"/>
  <c r="M5" i="102"/>
  <c r="Y4" i="31"/>
  <c r="AD4" i="31"/>
  <c r="R4" i="31"/>
  <c r="N5" i="34"/>
  <c r="AB5" i="34"/>
  <c r="P5" i="34"/>
  <c r="N4" i="32"/>
  <c r="W4" i="32"/>
  <c r="AB5" i="27"/>
  <c r="AC5" i="27"/>
  <c r="AE5" i="27"/>
  <c r="AF2" i="36"/>
  <c r="V2" i="36"/>
  <c r="M5" i="35"/>
  <c r="T5" i="35"/>
  <c r="T4" i="25"/>
  <c r="W4" i="25"/>
  <c r="P4" i="25"/>
  <c r="AB5" i="28"/>
  <c r="Q5" i="28"/>
  <c r="S5" i="28"/>
  <c r="AE2" i="37"/>
  <c r="J5" i="26"/>
  <c r="S5" i="26"/>
  <c r="M5" i="26"/>
  <c r="AD4" i="105"/>
  <c r="X4" i="105"/>
  <c r="AF4" i="105"/>
  <c r="AE2" i="141"/>
  <c r="AD2" i="101"/>
  <c r="AA4" i="37"/>
  <c r="AF4" i="37"/>
  <c r="Z4" i="37"/>
  <c r="AE4" i="33"/>
  <c r="L4" i="33"/>
  <c r="S4" i="33"/>
  <c r="W4" i="34"/>
  <c r="T4" i="34"/>
  <c r="K4" i="34"/>
  <c r="T5" i="36"/>
  <c r="N5" i="36"/>
  <c r="AF5" i="25"/>
  <c r="Z5" i="25"/>
  <c r="AC5" i="25"/>
  <c r="X2" i="28"/>
  <c r="AD2" i="28"/>
  <c r="S4" i="142"/>
  <c r="X4" i="142"/>
  <c r="V5" i="29"/>
  <c r="AE5" i="29"/>
  <c r="P5" i="29"/>
  <c r="L5" i="30"/>
  <c r="AF5" i="30"/>
  <c r="O5" i="30"/>
  <c r="AB2" i="105"/>
  <c r="AD5" i="103"/>
  <c r="J5" i="103"/>
  <c r="N5" i="103"/>
  <c r="P5" i="37"/>
  <c r="Y5" i="37"/>
  <c r="N5" i="37"/>
  <c r="W2" i="26"/>
  <c r="X2" i="29"/>
  <c r="AB4" i="27"/>
  <c r="AF4" i="27"/>
  <c r="Y4" i="27"/>
  <c r="AA2" i="30"/>
  <c r="Z2" i="30"/>
  <c r="J5" i="31"/>
  <c r="O5" i="31"/>
  <c r="X2" i="106"/>
  <c r="AF2" i="106"/>
  <c r="N4" i="102"/>
  <c r="J4" i="102"/>
  <c r="AA5" i="104"/>
  <c r="AC5" i="104"/>
  <c r="W5" i="104"/>
  <c r="AE2" i="25"/>
  <c r="Y2" i="25"/>
  <c r="Z2" i="35"/>
  <c r="M5" i="141"/>
  <c r="AD5" i="141"/>
  <c r="Y5" i="141"/>
  <c r="T5" i="101"/>
  <c r="Q5" i="101"/>
  <c r="AF2" i="102"/>
  <c r="Z2" i="102"/>
  <c r="Z2" i="142"/>
  <c r="AC2" i="33"/>
  <c r="W4" i="36"/>
  <c r="L4" i="36"/>
  <c r="R4" i="36"/>
  <c r="Y5" i="142"/>
  <c r="W5" i="142"/>
  <c r="S5" i="142"/>
  <c r="AD4" i="106"/>
  <c r="K4" i="106"/>
  <c r="Y2" i="103"/>
  <c r="V2" i="103"/>
  <c r="X4" i="141"/>
  <c r="T4" i="141"/>
  <c r="N4" i="141"/>
  <c r="AB4" i="101"/>
  <c r="AF4" i="101"/>
  <c r="O5" i="102"/>
  <c r="S5" i="102"/>
  <c r="P5" i="102"/>
  <c r="N4" i="31"/>
  <c r="AA4" i="31"/>
  <c r="Q4" i="31"/>
  <c r="AE5" i="34"/>
  <c r="S5" i="34"/>
  <c r="O5" i="34"/>
  <c r="AB4" i="32"/>
  <c r="Q4" i="32"/>
  <c r="S5" i="27"/>
  <c r="AB2" i="33"/>
  <c r="N4" i="36"/>
  <c r="K4" i="36"/>
  <c r="AB4" i="36"/>
  <c r="P5" i="142"/>
  <c r="L5" i="142"/>
  <c r="Q5" i="142"/>
  <c r="AC4" i="106"/>
  <c r="Y4" i="106"/>
  <c r="AE2" i="103"/>
  <c r="Z2" i="103"/>
  <c r="M4" i="141"/>
  <c r="AD4" i="141"/>
  <c r="AC4" i="101"/>
  <c r="M4" i="101"/>
  <c r="W4" i="101"/>
  <c r="AD5" i="102"/>
  <c r="J5" i="102"/>
  <c r="AF5" i="102"/>
  <c r="AF4" i="31"/>
  <c r="P4" i="31"/>
  <c r="AC4" i="31"/>
  <c r="M5" i="34"/>
  <c r="AA5" i="34"/>
  <c r="AA4" i="32"/>
  <c r="V4" i="32"/>
  <c r="AA2" i="33"/>
  <c r="P4" i="36"/>
  <c r="J4" i="36"/>
  <c r="AA4" i="36"/>
  <c r="O5" i="142"/>
  <c r="AD5" i="142"/>
  <c r="AE4" i="106"/>
  <c r="O4" i="106"/>
  <c r="V4" i="106"/>
  <c r="AD2" i="103"/>
  <c r="X2" i="103"/>
  <c r="W4" i="141"/>
  <c r="S4" i="141"/>
  <c r="R4" i="101"/>
  <c r="AA4" i="101"/>
  <c r="P4" i="101"/>
  <c r="V5" i="102"/>
  <c r="Z5" i="102"/>
  <c r="N5" i="102"/>
  <c r="X4" i="31"/>
  <c r="AB4" i="31"/>
  <c r="L4" i="31"/>
  <c r="AC5" i="34"/>
  <c r="R5" i="34"/>
  <c r="AE4" i="32"/>
  <c r="M4" i="32"/>
  <c r="R4" i="32"/>
  <c r="AA5" i="27"/>
  <c r="W5" i="27"/>
  <c r="M5" i="27"/>
  <c r="AB2" i="36"/>
  <c r="R5" i="35"/>
  <c r="L5" i="35"/>
  <c r="AB5" i="35"/>
  <c r="R4" i="25"/>
  <c r="AE4" i="25"/>
  <c r="Z4" i="25"/>
  <c r="AA5" i="28"/>
  <c r="K5" i="28"/>
  <c r="Y2" i="37"/>
  <c r="AB2" i="37"/>
  <c r="Z5" i="26"/>
  <c r="AD5" i="26"/>
  <c r="L5" i="26"/>
  <c r="R4" i="105"/>
  <c r="T4" i="105"/>
  <c r="X2" i="141"/>
  <c r="AA2" i="141"/>
  <c r="AA2" i="101"/>
  <c r="AD4" i="37"/>
  <c r="S4" i="37"/>
  <c r="O4" i="37"/>
  <c r="N4" i="33"/>
  <c r="K4" i="33"/>
  <c r="J4" i="33"/>
  <c r="P4" i="34"/>
  <c r="Z4" i="34"/>
  <c r="Z5" i="36"/>
  <c r="S5" i="36"/>
  <c r="Y5" i="36"/>
  <c r="AD5" i="25"/>
  <c r="Q5" i="25"/>
  <c r="AB5" i="25"/>
  <c r="Z2" i="28"/>
  <c r="Z4" i="142"/>
  <c r="AC4" i="142"/>
  <c r="K4" i="142"/>
  <c r="T5" i="29"/>
  <c r="S4" i="32"/>
  <c r="AE5" i="35"/>
  <c r="K4" i="25"/>
  <c r="R5" i="28"/>
  <c r="AA5" i="26"/>
  <c r="AC2" i="141"/>
  <c r="Y4" i="37"/>
  <c r="Q4" i="34"/>
  <c r="AA5" i="36"/>
  <c r="AE2" i="28"/>
  <c r="M5" i="29"/>
  <c r="AD5" i="30"/>
  <c r="AF2" i="105"/>
  <c r="R5" i="103"/>
  <c r="X5" i="37"/>
  <c r="Z2" i="26"/>
  <c r="K4" i="27"/>
  <c r="AF5" i="31"/>
  <c r="AA5" i="31"/>
  <c r="M4" i="102"/>
  <c r="Q5" i="104"/>
  <c r="AB2" i="25"/>
  <c r="L5" i="141"/>
  <c r="K5" i="101"/>
  <c r="AD2" i="102"/>
  <c r="W2" i="27"/>
  <c r="AD2" i="104"/>
  <c r="AF4" i="28"/>
  <c r="V2" i="31"/>
  <c r="AA5" i="32"/>
  <c r="Z2" i="34"/>
  <c r="L4" i="103"/>
  <c r="P4" i="103"/>
  <c r="AC5" i="105"/>
  <c r="T5" i="105"/>
  <c r="AE4" i="26"/>
  <c r="S4" i="29"/>
  <c r="AA4" i="29"/>
  <c r="AD2" i="32"/>
  <c r="AA4" i="30"/>
  <c r="K4" i="30"/>
  <c r="J5" i="33"/>
  <c r="T4" i="104"/>
  <c r="S4" i="104"/>
  <c r="AD5" i="106"/>
  <c r="Z5" i="106"/>
  <c r="AD4" i="35"/>
  <c r="L4" i="35"/>
  <c r="Z5" i="6"/>
  <c r="AC2" i="6"/>
  <c r="Y4" i="6"/>
  <c r="W5" i="35"/>
  <c r="M5" i="36"/>
  <c r="V5" i="30"/>
  <c r="Y5" i="103"/>
  <c r="AE2" i="29"/>
  <c r="X5" i="31"/>
  <c r="AA4" i="102"/>
  <c r="AA2" i="35"/>
  <c r="AB5" i="101"/>
  <c r="Z2" i="27"/>
  <c r="V4" i="28"/>
  <c r="R5" i="32"/>
  <c r="AD4" i="103"/>
  <c r="Q5" i="105"/>
  <c r="S4" i="26"/>
  <c r="P4" i="29"/>
  <c r="P4" i="30"/>
  <c r="AA5" i="33"/>
  <c r="J4" i="104"/>
  <c r="T5" i="106"/>
  <c r="M4" i="35"/>
  <c r="V2" i="6"/>
  <c r="Z4" i="6"/>
  <c r="M5" i="101"/>
  <c r="M5" i="32"/>
  <c r="AA4" i="103"/>
  <c r="AE4" i="29"/>
  <c r="AD5" i="33"/>
  <c r="P4" i="104"/>
  <c r="AD5" i="6"/>
  <c r="AB4" i="6"/>
  <c r="N5" i="141"/>
  <c r="N4" i="28"/>
  <c r="X5" i="105"/>
  <c r="O4" i="30"/>
  <c r="N4" i="35"/>
  <c r="AA5" i="101"/>
  <c r="V5" i="32"/>
  <c r="W5" i="105"/>
  <c r="W2" i="32"/>
  <c r="AA5" i="106"/>
  <c r="AA2" i="6"/>
  <c r="K5" i="27"/>
  <c r="V4" i="25"/>
  <c r="M5" i="28"/>
  <c r="W5" i="26"/>
  <c r="AB2" i="141"/>
  <c r="X4" i="37"/>
  <c r="AE4" i="34"/>
  <c r="W2" i="28"/>
  <c r="AC5" i="29"/>
  <c r="AA2" i="105"/>
  <c r="W5" i="37"/>
  <c r="AE4" i="27"/>
  <c r="AE2" i="106"/>
  <c r="AB5" i="104"/>
  <c r="V5" i="141"/>
  <c r="Y2" i="102"/>
  <c r="AE2" i="104"/>
  <c r="AD2" i="31"/>
  <c r="AE2" i="34"/>
  <c r="R4" i="103"/>
  <c r="J5" i="105"/>
  <c r="K4" i="29"/>
  <c r="AB2" i="32"/>
  <c r="Z5" i="33"/>
  <c r="L4" i="104"/>
  <c r="V5" i="106"/>
  <c r="O4" i="35"/>
  <c r="AA5" i="6"/>
  <c r="V2" i="142"/>
  <c r="M4" i="28"/>
  <c r="Y2" i="34"/>
  <c r="M4" i="26"/>
  <c r="Y4" i="29"/>
  <c r="AC4" i="104"/>
  <c r="AB5" i="106"/>
  <c r="AF5" i="104"/>
  <c r="X5" i="32"/>
  <c r="L4" i="26"/>
  <c r="W4" i="30"/>
  <c r="K5" i="106"/>
  <c r="AD2" i="35"/>
  <c r="AA2" i="31"/>
  <c r="L5" i="105"/>
  <c r="Y4" i="30"/>
  <c r="AF4" i="35"/>
  <c r="T5" i="27"/>
  <c r="AC5" i="35"/>
  <c r="AA4" i="25"/>
  <c r="AD2" i="37"/>
  <c r="S4" i="105"/>
  <c r="AC2" i="101"/>
  <c r="O4" i="33"/>
  <c r="AA4" i="34"/>
  <c r="W5" i="25"/>
  <c r="AA4" i="142"/>
  <c r="W5" i="29"/>
  <c r="S5" i="30"/>
  <c r="Z2" i="105"/>
  <c r="X5" i="103"/>
  <c r="Q5" i="37"/>
  <c r="Z2" i="29"/>
  <c r="S4" i="27"/>
  <c r="S5" i="31"/>
  <c r="AB2" i="106"/>
  <c r="AF4" i="102"/>
  <c r="P5" i="104"/>
  <c r="X2" i="35"/>
  <c r="S5" i="141"/>
  <c r="S5" i="101"/>
  <c r="V2" i="102"/>
  <c r="V2" i="27"/>
  <c r="V2" i="104"/>
  <c r="AE4" i="28"/>
  <c r="X2" i="31"/>
  <c r="Z5" i="32"/>
  <c r="AA2" i="34"/>
  <c r="O4" i="103"/>
  <c r="Q4" i="103"/>
  <c r="O5" i="105"/>
  <c r="Z4" i="26"/>
  <c r="AC4" i="26"/>
  <c r="AC4" i="29"/>
  <c r="Z4" i="29"/>
  <c r="Z2" i="32"/>
  <c r="AD4" i="30"/>
  <c r="V5" i="33"/>
  <c r="R5" i="33"/>
  <c r="AD4" i="104"/>
  <c r="O4" i="104"/>
  <c r="L5" i="106"/>
  <c r="S5" i="106"/>
  <c r="K4" i="35"/>
  <c r="R4" i="35"/>
  <c r="AB5" i="6"/>
  <c r="AD2" i="6"/>
  <c r="AA4" i="6"/>
  <c r="V2" i="35"/>
  <c r="N5" i="105"/>
  <c r="Q4" i="30"/>
  <c r="AB4" i="35"/>
  <c r="Y2" i="35"/>
  <c r="X2" i="104"/>
  <c r="AB2" i="34"/>
  <c r="AF2" i="32"/>
  <c r="V4" i="104"/>
  <c r="AE5" i="6"/>
  <c r="AE2" i="142"/>
  <c r="W4" i="103"/>
  <c r="L4" i="29"/>
  <c r="K4" i="104"/>
  <c r="X5" i="27"/>
  <c r="V5" i="35"/>
  <c r="O4" i="25"/>
  <c r="AC2" i="37"/>
  <c r="AC4" i="105"/>
  <c r="AB2" i="101"/>
  <c r="AD4" i="33"/>
  <c r="S4" i="34"/>
  <c r="N5" i="25"/>
  <c r="P4" i="142"/>
  <c r="N5" i="29"/>
  <c r="X5" i="30"/>
  <c r="V2" i="105"/>
  <c r="W5" i="103"/>
  <c r="M5" i="37"/>
  <c r="V2" i="29"/>
  <c r="R4" i="27"/>
  <c r="AD5" i="31"/>
  <c r="AA2" i="106"/>
  <c r="W4" i="102"/>
  <c r="V5" i="104"/>
  <c r="AF2" i="35"/>
  <c r="AC5" i="141"/>
  <c r="AE5" i="101"/>
  <c r="AA2" i="142"/>
  <c r="Y2" i="27"/>
  <c r="O4" i="28"/>
  <c r="R4" i="28"/>
  <c r="AD5" i="32"/>
  <c r="Q5" i="32"/>
  <c r="V2" i="34"/>
  <c r="M4" i="103"/>
  <c r="Y4" i="103"/>
  <c r="Y5" i="105"/>
  <c r="O4" i="26"/>
  <c r="R4" i="26"/>
  <c r="Q4" i="29"/>
  <c r="O4" i="29"/>
  <c r="Y2" i="32"/>
  <c r="S4" i="30"/>
  <c r="M5" i="33"/>
  <c r="N5" i="33"/>
  <c r="N4" i="104"/>
  <c r="Q4" i="104"/>
  <c r="O5" i="106"/>
  <c r="R5" i="106"/>
  <c r="J4" i="35"/>
  <c r="AC5" i="6"/>
  <c r="AE2" i="6"/>
  <c r="V4" i="6"/>
  <c r="M5" i="104"/>
  <c r="X4" i="103"/>
  <c r="Z4" i="30"/>
  <c r="Y4" i="35"/>
  <c r="Y2" i="6"/>
  <c r="AC5" i="31"/>
  <c r="AF5" i="101"/>
  <c r="AB2" i="31"/>
  <c r="V4" i="103"/>
  <c r="Q4" i="26"/>
  <c r="L5" i="33"/>
  <c r="AB4" i="28"/>
  <c r="W4" i="26"/>
  <c r="AB5" i="33"/>
  <c r="AA4" i="35"/>
  <c r="N5" i="27"/>
  <c r="Z5" i="35"/>
  <c r="X5" i="28"/>
  <c r="AE5" i="26"/>
  <c r="M4" i="105"/>
  <c r="R4" i="37"/>
  <c r="Z4" i="33"/>
  <c r="L4" i="34"/>
  <c r="R5" i="25"/>
  <c r="AD4" i="142"/>
  <c r="Z5" i="29"/>
  <c r="M5" i="30"/>
  <c r="V5" i="103"/>
  <c r="O5" i="103"/>
  <c r="AA2" i="26"/>
  <c r="Q4" i="27"/>
  <c r="N4" i="27"/>
  <c r="Q5" i="31"/>
  <c r="AD2" i="106"/>
  <c r="P4" i="102"/>
  <c r="R5" i="141"/>
  <c r="AF2" i="104"/>
  <c r="W4" i="28"/>
  <c r="O5" i="32"/>
  <c r="AB4" i="26"/>
  <c r="P5" i="33"/>
  <c r="AD4" i="102"/>
  <c r="AF2" i="142"/>
  <c r="AC5" i="32"/>
  <c r="AF5" i="105"/>
  <c r="T4" i="29"/>
  <c r="AF5" i="33"/>
  <c r="T4" i="35"/>
  <c r="AC4" i="6"/>
  <c r="X2" i="102"/>
  <c r="K4" i="103"/>
  <c r="N4" i="26"/>
  <c r="L4" i="30"/>
  <c r="AC5" i="106"/>
  <c r="AD5" i="27"/>
  <c r="P5" i="35"/>
  <c r="O5" i="28"/>
  <c r="P5" i="26"/>
  <c r="AE4" i="105"/>
  <c r="J4" i="37"/>
  <c r="T4" i="33"/>
  <c r="AB5" i="36"/>
  <c r="Y5" i="25"/>
  <c r="R4" i="142"/>
  <c r="AF5" i="29"/>
  <c r="AB5" i="30"/>
  <c r="L5" i="103"/>
  <c r="AF5" i="37"/>
  <c r="Y2" i="26"/>
  <c r="AA4" i="27"/>
  <c r="AD2" i="30"/>
  <c r="L5" i="104"/>
  <c r="X4" i="104"/>
  <c r="AE2" i="36"/>
  <c r="L4" i="25"/>
  <c r="L5" i="28"/>
  <c r="AF5" i="26"/>
  <c r="W4" i="105"/>
  <c r="V4" i="37"/>
  <c r="R4" i="33"/>
  <c r="K5" i="36"/>
  <c r="X5" i="25"/>
  <c r="L4" i="142"/>
  <c r="O5" i="29"/>
  <c r="Y5" i="30"/>
  <c r="AB5" i="103"/>
  <c r="V5" i="37"/>
  <c r="AB2" i="26"/>
  <c r="P4" i="27"/>
  <c r="V2" i="30"/>
  <c r="N5" i="31"/>
  <c r="S4" i="102"/>
  <c r="O5" i="104"/>
  <c r="AC2" i="25"/>
  <c r="W5" i="32"/>
  <c r="X5" i="6"/>
  <c r="AC2" i="36"/>
  <c r="AD4" i="25"/>
  <c r="AF5" i="28"/>
  <c r="Q5" i="26"/>
  <c r="AF2" i="141"/>
  <c r="AE4" i="37"/>
  <c r="Y4" i="33"/>
  <c r="AF5" i="36"/>
  <c r="K5" i="25"/>
  <c r="V4" i="142"/>
  <c r="AA5" i="29"/>
  <c r="N5" i="30"/>
  <c r="Z5" i="103"/>
  <c r="J5" i="37"/>
  <c r="V2" i="26"/>
  <c r="W4" i="27"/>
  <c r="Y2" i="30"/>
  <c r="M5" i="31"/>
  <c r="AB4" i="102"/>
  <c r="AE5" i="104"/>
  <c r="X2" i="25"/>
  <c r="W5" i="141"/>
  <c r="N5" i="101"/>
  <c r="AE2" i="102"/>
  <c r="AA2" i="27"/>
  <c r="W2" i="104"/>
  <c r="J4" i="28"/>
  <c r="AE2" i="31"/>
  <c r="J5" i="32"/>
  <c r="P5" i="32"/>
  <c r="T4" i="103"/>
  <c r="Z4" i="103"/>
  <c r="M5" i="105"/>
  <c r="V5" i="105"/>
  <c r="K4" i="26"/>
  <c r="AD4" i="29"/>
  <c r="X4" i="29"/>
  <c r="AE2" i="32"/>
  <c r="M4" i="30"/>
  <c r="V4" i="30"/>
  <c r="S5" i="33"/>
  <c r="X5" i="33"/>
  <c r="Z4" i="104"/>
  <c r="N5" i="106"/>
  <c r="J5" i="106"/>
  <c r="P4" i="35"/>
  <c r="S4" i="35"/>
  <c r="AF5" i="6"/>
  <c r="AB2" i="6"/>
  <c r="AF4" i="6"/>
  <c r="AC2" i="104"/>
  <c r="O5" i="33"/>
  <c r="X4" i="6"/>
  <c r="Q2" i="181"/>
  <c r="T2" i="31"/>
  <c r="K2" i="267"/>
  <c r="Q2" i="29"/>
  <c r="O2" i="182"/>
  <c r="M2" i="182"/>
  <c r="J2" i="182"/>
  <c r="J2" i="28"/>
  <c r="Q2" i="103"/>
  <c r="S2" i="102"/>
  <c r="O2" i="27"/>
  <c r="K2" i="191"/>
  <c r="L2" i="197"/>
  <c r="P2" i="177"/>
  <c r="T2" i="265"/>
  <c r="Q2" i="265"/>
  <c r="R2" i="197"/>
  <c r="M2" i="33"/>
  <c r="M2" i="101"/>
  <c r="L2" i="29"/>
  <c r="O2" i="142"/>
  <c r="R2" i="266"/>
  <c r="P2" i="104"/>
  <c r="N2" i="197"/>
  <c r="S2" i="264"/>
  <c r="Q2" i="264"/>
  <c r="T2" i="269"/>
  <c r="R2" i="196"/>
  <c r="L2" i="35"/>
  <c r="N2" i="198"/>
  <c r="Q2" i="101"/>
  <c r="N2" i="25"/>
  <c r="R2" i="33"/>
  <c r="J2" i="33"/>
  <c r="Q2" i="30"/>
  <c r="Q2" i="32"/>
  <c r="R2" i="27"/>
  <c r="S2" i="197"/>
  <c r="M2" i="105"/>
  <c r="R2" i="191"/>
  <c r="T2" i="264"/>
  <c r="T2" i="270"/>
  <c r="Q2" i="270"/>
  <c r="O2" i="270"/>
  <c r="M2" i="270"/>
  <c r="N2" i="37"/>
  <c r="L2" i="28"/>
  <c r="O2" i="104"/>
  <c r="M9" i="5"/>
  <c r="O2" i="267"/>
  <c r="M2" i="5"/>
  <c r="P2" i="181"/>
  <c r="K2" i="179"/>
  <c r="K2" i="269"/>
  <c r="L2" i="272"/>
  <c r="S2" i="36"/>
  <c r="O2" i="36"/>
  <c r="P2" i="105"/>
  <c r="M2" i="35"/>
  <c r="L2" i="106"/>
  <c r="M2" i="30"/>
  <c r="L2" i="104"/>
  <c r="J2" i="191"/>
  <c r="R2" i="180"/>
  <c r="L2" i="105"/>
  <c r="N2" i="103"/>
  <c r="S2" i="198"/>
  <c r="L2" i="177"/>
  <c r="P2" i="103"/>
  <c r="T2" i="179"/>
  <c r="S2" i="27"/>
  <c r="K2" i="271"/>
  <c r="P2" i="141"/>
  <c r="Q2" i="266"/>
  <c r="K2" i="183"/>
  <c r="M2" i="103"/>
  <c r="T2" i="196"/>
  <c r="Q2" i="31"/>
  <c r="P2" i="183"/>
  <c r="N2" i="36"/>
  <c r="R2" i="101"/>
  <c r="T2" i="190"/>
  <c r="T2" i="26"/>
  <c r="L2" i="31"/>
  <c r="P2" i="25"/>
  <c r="J2" i="264"/>
  <c r="O2" i="272"/>
  <c r="S2" i="101"/>
  <c r="M2" i="142"/>
  <c r="O2" i="34"/>
  <c r="Q2" i="179"/>
  <c r="K2" i="192"/>
  <c r="R2" i="271"/>
  <c r="O2" i="271"/>
  <c r="M2" i="271"/>
  <c r="J2" i="271"/>
  <c r="Q2" i="106"/>
  <c r="S2" i="31"/>
  <c r="Q2" i="27"/>
  <c r="M2" i="180"/>
  <c r="Q2" i="183"/>
  <c r="N2" i="183"/>
  <c r="L2" i="183"/>
  <c r="T2" i="182"/>
  <c r="S2" i="29"/>
  <c r="P2" i="191"/>
  <c r="J2" i="31"/>
  <c r="M10" i="5"/>
  <c r="L2" i="33"/>
  <c r="R2" i="267"/>
  <c r="S2" i="180"/>
  <c r="K2" i="265"/>
  <c r="S2" i="269"/>
  <c r="J2" i="29"/>
  <c r="S2" i="28"/>
  <c r="S2" i="26"/>
  <c r="T2" i="30"/>
  <c r="R2" i="32"/>
  <c r="P2" i="190"/>
  <c r="R2" i="30"/>
  <c r="N2" i="181"/>
  <c r="N2" i="179"/>
  <c r="O2" i="28"/>
  <c r="K2" i="190"/>
  <c r="S2" i="104"/>
  <c r="P2" i="198"/>
  <c r="L2" i="198"/>
  <c r="J2" i="141"/>
  <c r="N2" i="177"/>
  <c r="T2" i="267"/>
  <c r="M2" i="36"/>
  <c r="Q2" i="28"/>
  <c r="N2" i="265"/>
  <c r="L2" i="265"/>
  <c r="O2" i="102"/>
  <c r="R2" i="25"/>
  <c r="Q2" i="177"/>
  <c r="T2" i="102"/>
  <c r="N2" i="28"/>
  <c r="M2" i="102"/>
  <c r="J2" i="192"/>
  <c r="N2" i="264"/>
  <c r="J2" i="101"/>
  <c r="R2" i="263"/>
  <c r="P2" i="26"/>
  <c r="L2" i="192"/>
  <c r="T2" i="191"/>
  <c r="S2" i="103"/>
  <c r="J2" i="267"/>
  <c r="K2" i="182"/>
  <c r="O2" i="263"/>
  <c r="L2" i="263"/>
  <c r="T2" i="183"/>
  <c r="R2" i="183"/>
  <c r="N2" i="29"/>
  <c r="O2" i="141"/>
  <c r="N2" i="191"/>
  <c r="S2" i="192"/>
  <c r="S2" i="105"/>
  <c r="N2" i="31"/>
  <c r="S2" i="30"/>
  <c r="O2" i="30"/>
  <c r="M2" i="34"/>
  <c r="P2" i="36"/>
  <c r="T2" i="106"/>
  <c r="Q2" i="26"/>
  <c r="M11" i="5"/>
  <c r="O2" i="106"/>
  <c r="J2" i="183"/>
  <c r="N2" i="32"/>
  <c r="M7" i="5"/>
  <c r="S2" i="34"/>
  <c r="T2" i="266"/>
  <c r="M2" i="272"/>
  <c r="P2" i="182"/>
  <c r="Q2" i="269"/>
  <c r="O2" i="269"/>
  <c r="L2" i="271"/>
  <c r="R2" i="265"/>
  <c r="N2" i="142"/>
  <c r="R2" i="198"/>
  <c r="N2" i="26"/>
  <c r="S2" i="266"/>
  <c r="P2" i="101"/>
  <c r="M2" i="266"/>
  <c r="J2" i="26"/>
  <c r="Q2" i="104"/>
  <c r="T2" i="103"/>
  <c r="N2" i="104"/>
  <c r="P2" i="197"/>
  <c r="P2" i="192"/>
  <c r="N2" i="35"/>
  <c r="T2" i="197"/>
  <c r="M2" i="197"/>
  <c r="T2" i="25"/>
  <c r="P2" i="264"/>
  <c r="L2" i="36"/>
  <c r="P2" i="29"/>
  <c r="R2" i="181"/>
  <c r="R2" i="177"/>
  <c r="J2" i="180"/>
  <c r="J2" i="102"/>
  <c r="J2" i="196"/>
  <c r="M2" i="25"/>
  <c r="Q2" i="37"/>
  <c r="L2" i="269"/>
  <c r="P2" i="35"/>
  <c r="N2" i="34"/>
  <c r="R2" i="179"/>
  <c r="Q2" i="180"/>
  <c r="K2" i="270"/>
  <c r="S2" i="32"/>
  <c r="O2" i="32"/>
  <c r="R2" i="31"/>
  <c r="O2" i="31"/>
  <c r="R2" i="34"/>
  <c r="L2" i="191"/>
  <c r="N2" i="27"/>
  <c r="P2" i="37"/>
  <c r="M2" i="26"/>
  <c r="T2" i="272"/>
  <c r="R2" i="272"/>
  <c r="P2" i="272"/>
  <c r="P2" i="142"/>
  <c r="M2" i="32"/>
  <c r="P2" i="33"/>
  <c r="M12" i="5"/>
  <c r="M4" i="5"/>
  <c r="K2" i="272"/>
  <c r="M2" i="183"/>
  <c r="J2" i="190"/>
  <c r="P2" i="34"/>
  <c r="N2" i="141"/>
  <c r="J2" i="270"/>
  <c r="T2" i="36"/>
  <c r="N2" i="182"/>
  <c r="L2" i="182"/>
  <c r="M2" i="269"/>
  <c r="N2" i="180"/>
  <c r="S2" i="179"/>
  <c r="T2" i="104"/>
  <c r="M2" i="141"/>
  <c r="L2" i="34"/>
  <c r="M2" i="106"/>
  <c r="L2" i="190"/>
  <c r="S2" i="177"/>
  <c r="J2" i="266"/>
  <c r="S2" i="265"/>
  <c r="P2" i="265"/>
  <c r="M2" i="27"/>
  <c r="L2" i="37"/>
  <c r="O2" i="181"/>
  <c r="L2" i="142"/>
  <c r="J2" i="198"/>
  <c r="R2" i="36"/>
  <c r="Q2" i="197"/>
  <c r="J2" i="103"/>
  <c r="R2" i="264"/>
  <c r="M2" i="196"/>
  <c r="J2" i="32"/>
  <c r="O2" i="191"/>
  <c r="J2" i="35"/>
  <c r="K2" i="180"/>
  <c r="T2" i="29"/>
  <c r="O2" i="101"/>
  <c r="T2" i="263"/>
  <c r="J2" i="30"/>
  <c r="R2" i="182"/>
  <c r="L2" i="102"/>
  <c r="T2" i="33"/>
  <c r="J2" i="34"/>
  <c r="R2" i="141"/>
  <c r="S2" i="183"/>
  <c r="R2" i="37"/>
  <c r="N2" i="101"/>
  <c r="P2" i="106"/>
  <c r="M2" i="181"/>
  <c r="L2" i="267"/>
  <c r="Q2" i="25"/>
  <c r="S2" i="270"/>
  <c r="P2" i="270"/>
  <c r="N2" i="270"/>
  <c r="N2" i="272"/>
  <c r="P2" i="266"/>
  <c r="L2" i="27"/>
  <c r="R2" i="105"/>
  <c r="M5" i="5"/>
  <c r="T2" i="27"/>
  <c r="L2" i="181"/>
  <c r="T2" i="141"/>
  <c r="T2" i="105"/>
  <c r="Q2" i="182"/>
  <c r="M2" i="29"/>
  <c r="Q2" i="36"/>
  <c r="J2" i="36"/>
  <c r="S2" i="181"/>
  <c r="R2" i="192"/>
  <c r="M2" i="177"/>
  <c r="P2" i="31"/>
  <c r="P2" i="179"/>
  <c r="R2" i="102"/>
  <c r="O2" i="180"/>
  <c r="T2" i="37"/>
  <c r="T2" i="198"/>
  <c r="O2" i="177"/>
  <c r="J2" i="177"/>
  <c r="N2" i="33"/>
  <c r="R2" i="270"/>
  <c r="R2" i="103"/>
  <c r="N2" i="196"/>
  <c r="P2" i="267"/>
  <c r="J2" i="142"/>
  <c r="T2" i="177"/>
  <c r="K2" i="177"/>
  <c r="O2" i="103"/>
  <c r="J2" i="265"/>
  <c r="S2" i="196"/>
  <c r="T2" i="101"/>
  <c r="L2" i="179"/>
  <c r="S2" i="106"/>
  <c r="Q2" i="267"/>
  <c r="R2" i="106"/>
  <c r="Q2" i="105"/>
  <c r="K2" i="264"/>
  <c r="O2" i="25"/>
  <c r="S2" i="33"/>
  <c r="R2" i="28"/>
  <c r="P2" i="27"/>
  <c r="Q2" i="141"/>
  <c r="O2" i="190"/>
  <c r="S2" i="271"/>
  <c r="Q2" i="271"/>
  <c r="N2" i="271"/>
  <c r="O2" i="192"/>
  <c r="O2" i="183"/>
  <c r="L2" i="270"/>
  <c r="M2" i="267"/>
  <c r="O2" i="266"/>
  <c r="M2" i="192"/>
  <c r="J2" i="272"/>
  <c r="T2" i="28"/>
  <c r="P2" i="28"/>
  <c r="S2" i="191"/>
  <c r="J2" i="104"/>
  <c r="O2" i="197"/>
  <c r="L2" i="141"/>
  <c r="Q2" i="35"/>
  <c r="N2" i="105"/>
  <c r="N2" i="190"/>
  <c r="R2" i="26"/>
  <c r="L2" i="26"/>
  <c r="Q2" i="198"/>
  <c r="O2" i="198"/>
  <c r="O2" i="265"/>
  <c r="N2" i="263"/>
  <c r="N2" i="30"/>
  <c r="T2" i="35"/>
  <c r="Q2" i="142"/>
  <c r="N2" i="106"/>
  <c r="O2" i="26"/>
  <c r="M2" i="265"/>
  <c r="J2" i="197"/>
  <c r="N2" i="102"/>
  <c r="L2" i="103"/>
  <c r="T2" i="192"/>
  <c r="O2" i="33"/>
  <c r="T2" i="142"/>
  <c r="O2" i="179"/>
  <c r="L2" i="264"/>
  <c r="O2" i="264"/>
  <c r="M2" i="264"/>
  <c r="L2" i="25"/>
  <c r="T2" i="271"/>
  <c r="K2" i="181"/>
  <c r="J2" i="179"/>
  <c r="P2" i="263"/>
  <c r="M2" i="263"/>
  <c r="J2" i="263"/>
  <c r="S2" i="35"/>
  <c r="N2" i="267"/>
  <c r="S2" i="190"/>
  <c r="R2" i="142"/>
  <c r="S2" i="25"/>
  <c r="R2" i="190"/>
  <c r="K2" i="263"/>
  <c r="M2" i="31"/>
  <c r="P2" i="30"/>
  <c r="Q2" i="192"/>
  <c r="S2" i="182"/>
  <c r="P2" i="196"/>
  <c r="M2" i="198"/>
  <c r="R2" i="29"/>
  <c r="N2" i="266"/>
  <c r="M2" i="37"/>
  <c r="R2" i="269"/>
  <c r="P2" i="269"/>
  <c r="N2" i="269"/>
  <c r="R2" i="35"/>
  <c r="S2" i="142"/>
  <c r="J2" i="37"/>
  <c r="Q2" i="191"/>
  <c r="S2" i="267"/>
  <c r="Q2" i="196"/>
  <c r="O2" i="196"/>
  <c r="O2" i="35"/>
  <c r="L2" i="266"/>
  <c r="R2" i="104"/>
  <c r="M2" i="104"/>
  <c r="O2" i="37"/>
  <c r="Q2" i="34"/>
  <c r="P2" i="102"/>
  <c r="M2" i="190"/>
  <c r="M2" i="179"/>
  <c r="P2" i="271"/>
  <c r="J2" i="105"/>
  <c r="Q2" i="102"/>
  <c r="J2" i="25"/>
  <c r="S2" i="141"/>
  <c r="J2" i="27"/>
  <c r="J2" i="181"/>
  <c r="P2" i="180"/>
  <c r="M2" i="191"/>
  <c r="L2" i="196"/>
  <c r="L2" i="101"/>
  <c r="S2" i="263"/>
  <c r="Q2" i="263"/>
  <c r="T2" i="34"/>
  <c r="J2" i="106"/>
  <c r="J2" i="269"/>
  <c r="O2" i="29"/>
  <c r="L2" i="180"/>
  <c r="T2" i="32"/>
  <c r="P2" i="32"/>
  <c r="L2" i="32"/>
  <c r="M2" i="28"/>
  <c r="T2" i="181"/>
  <c r="K2" i="266"/>
  <c r="T2" i="180"/>
  <c r="Q2" i="190"/>
  <c r="S2" i="272"/>
  <c r="Q2" i="272"/>
  <c r="L2" i="30"/>
  <c r="N2" i="192"/>
  <c r="O2" i="105"/>
  <c r="S2" i="37"/>
  <c r="M8" i="5"/>
  <c r="Q2" i="33"/>
  <c r="M6" i="5"/>
  <c r="AC4" i="198"/>
  <c r="AA4" i="198"/>
  <c r="Z4" i="198"/>
  <c r="L4" i="197"/>
  <c r="J4" i="197"/>
  <c r="Z4" i="197"/>
  <c r="AD2" i="197"/>
  <c r="AB4" i="196"/>
  <c r="Q4" i="196"/>
  <c r="AF4" i="196"/>
  <c r="Y5" i="198"/>
  <c r="R5" i="198"/>
  <c r="M5" i="198"/>
  <c r="Y2" i="196"/>
  <c r="J5" i="197"/>
  <c r="N5" i="197"/>
  <c r="AC5" i="197"/>
  <c r="AB2" i="198"/>
  <c r="Q5" i="196"/>
  <c r="J5" i="196"/>
  <c r="AB5" i="196"/>
  <c r="AC2" i="198"/>
  <c r="N4" i="198"/>
  <c r="AA4" i="196"/>
  <c r="L5" i="198"/>
  <c r="O5" i="197"/>
  <c r="X5" i="196"/>
  <c r="S4" i="198"/>
  <c r="O4" i="197"/>
  <c r="Y2" i="197"/>
  <c r="AD5" i="198"/>
  <c r="X2" i="196"/>
  <c r="W2" i="198"/>
  <c r="X4" i="198"/>
  <c r="AA2" i="197"/>
  <c r="AE5" i="198"/>
  <c r="S5" i="197"/>
  <c r="AA5" i="196"/>
  <c r="T4" i="197"/>
  <c r="AE2" i="197"/>
  <c r="Q5" i="198"/>
  <c r="N5" i="198"/>
  <c r="AE5" i="197"/>
  <c r="W5" i="196"/>
  <c r="T4" i="198"/>
  <c r="R4" i="198"/>
  <c r="AF4" i="198"/>
  <c r="AD4" i="197"/>
  <c r="AF4" i="197"/>
  <c r="Y4" i="197"/>
  <c r="Z2" i="197"/>
  <c r="S4" i="196"/>
  <c r="AE4" i="196"/>
  <c r="V4" i="196"/>
  <c r="P5" i="198"/>
  <c r="J5" i="198"/>
  <c r="K5" i="198"/>
  <c r="AC2" i="196"/>
  <c r="Z5" i="197"/>
  <c r="M5" i="197"/>
  <c r="X5" i="197"/>
  <c r="AA2" i="198"/>
  <c r="Y5" i="196"/>
  <c r="AD5" i="196"/>
  <c r="S5" i="196"/>
  <c r="V5" i="197"/>
  <c r="AB4" i="198"/>
  <c r="K4" i="197"/>
  <c r="AB2" i="197"/>
  <c r="M4" i="196"/>
  <c r="AF2" i="196"/>
  <c r="X2" i="198"/>
  <c r="T5" i="196"/>
  <c r="P4" i="198"/>
  <c r="W4" i="196"/>
  <c r="AB2" i="196"/>
  <c r="L5" i="197"/>
  <c r="L5" i="196"/>
  <c r="K4" i="198"/>
  <c r="X2" i="197"/>
  <c r="Z5" i="198"/>
  <c r="AA5" i="197"/>
  <c r="AE2" i="198"/>
  <c r="O4" i="198"/>
  <c r="Q4" i="197"/>
  <c r="Y4" i="196"/>
  <c r="Z2" i="196"/>
  <c r="Y2" i="198"/>
  <c r="R5" i="196"/>
  <c r="L4" i="198"/>
  <c r="J4" i="198"/>
  <c r="W4" i="198"/>
  <c r="AB4" i="197"/>
  <c r="V4" i="197"/>
  <c r="W4" i="197"/>
  <c r="AF2" i="197"/>
  <c r="K4" i="196"/>
  <c r="T4" i="196"/>
  <c r="P4" i="196"/>
  <c r="X5" i="198"/>
  <c r="V5" i="198"/>
  <c r="AC5" i="198"/>
  <c r="AA2" i="196"/>
  <c r="Q5" i="197"/>
  <c r="AD5" i="197"/>
  <c r="T5" i="197"/>
  <c r="AD2" i="198"/>
  <c r="P5" i="196"/>
  <c r="V5" i="196"/>
  <c r="N5" i="196"/>
  <c r="AF5" i="196"/>
  <c r="K5" i="196"/>
  <c r="M4" i="198"/>
  <c r="P4" i="197"/>
  <c r="X4" i="196"/>
  <c r="AF5" i="198"/>
  <c r="P5" i="197"/>
  <c r="Z2" i="198"/>
  <c r="M5" i="196"/>
  <c r="Y4" i="198"/>
  <c r="AC4" i="197"/>
  <c r="R4" i="196"/>
  <c r="W5" i="198"/>
  <c r="AB5" i="197"/>
  <c r="O5" i="196"/>
  <c r="AE4" i="197"/>
  <c r="X4" i="197"/>
  <c r="N4" i="196"/>
  <c r="W2" i="196"/>
  <c r="V2" i="198"/>
  <c r="AE5" i="196"/>
  <c r="AD4" i="198"/>
  <c r="R4" i="197"/>
  <c r="AD4" i="196"/>
  <c r="AA5" i="198"/>
  <c r="K5" i="197"/>
  <c r="Z5" i="196"/>
  <c r="AE4" i="198"/>
  <c r="V4" i="198"/>
  <c r="Q4" i="198"/>
  <c r="S4" i="197"/>
  <c r="M4" i="197"/>
  <c r="N4" i="197"/>
  <c r="AC2" i="197"/>
  <c r="AC4" i="196"/>
  <c r="L4" i="196"/>
  <c r="O4" i="196"/>
  <c r="O5" i="198"/>
  <c r="T5" i="198"/>
  <c r="V2" i="196"/>
  <c r="AE2" i="196"/>
  <c r="Y5" i="197"/>
  <c r="W5" i="197"/>
  <c r="AC5" i="196"/>
  <c r="W2" i="197"/>
  <c r="AD2" i="196"/>
  <c r="V2" i="197"/>
  <c r="AB5" i="198"/>
  <c r="AF2" i="198"/>
  <c r="AA4" i="197"/>
  <c r="J4" i="196"/>
  <c r="S5" i="198"/>
  <c r="AF5" i="197"/>
  <c r="Z4" i="196"/>
  <c r="R5" i="197"/>
  <c r="W2" i="6"/>
  <c r="W4" i="6"/>
  <c r="N3" i="5"/>
  <c r="K2" i="197"/>
  <c r="W5" i="6"/>
  <c r="K2" i="198"/>
  <c r="X5" i="178"/>
  <c r="T5" i="178"/>
  <c r="L5" i="178"/>
  <c r="J5" i="176"/>
  <c r="AA5" i="176"/>
  <c r="R5" i="175"/>
  <c r="L5" i="175"/>
  <c r="Q5" i="24"/>
  <c r="AA5" i="24"/>
  <c r="AE5" i="24"/>
  <c r="AC5" i="178"/>
  <c r="Q5" i="175"/>
  <c r="V5" i="24"/>
  <c r="AB5" i="178"/>
  <c r="V5" i="176"/>
  <c r="AA5" i="175"/>
  <c r="AC5" i="24"/>
  <c r="Z5" i="178"/>
  <c r="T5" i="176"/>
  <c r="O5" i="175"/>
  <c r="L5" i="24"/>
  <c r="K5" i="178"/>
  <c r="AA5" i="178"/>
  <c r="P5" i="176"/>
  <c r="AD5" i="176"/>
  <c r="L5" i="176"/>
  <c r="T5" i="175"/>
  <c r="R5" i="24"/>
  <c r="M3" i="5"/>
  <c r="K2" i="37"/>
  <c r="N5" i="178"/>
  <c r="AE5" i="178"/>
  <c r="AE5" i="176"/>
  <c r="X5" i="176"/>
  <c r="Y5" i="176"/>
  <c r="AD5" i="175"/>
  <c r="AB5" i="175"/>
  <c r="AF5" i="175"/>
  <c r="X5" i="24"/>
  <c r="K5" i="24"/>
  <c r="N5" i="24"/>
  <c r="P5" i="178"/>
  <c r="W5" i="176"/>
  <c r="K5" i="176"/>
  <c r="R5" i="176"/>
  <c r="K5" i="175"/>
  <c r="W5" i="24"/>
  <c r="AF5" i="178"/>
  <c r="N5" i="176"/>
  <c r="M5" i="175"/>
  <c r="P5" i="24"/>
  <c r="S5" i="178"/>
  <c r="M5" i="176"/>
  <c r="J5" i="175"/>
  <c r="O5" i="24"/>
  <c r="J5" i="178"/>
  <c r="P5" i="175"/>
  <c r="W5" i="175"/>
  <c r="J5" i="24"/>
  <c r="Y5" i="178"/>
  <c r="Q5" i="178"/>
  <c r="AC5" i="176"/>
  <c r="AF5" i="176"/>
  <c r="S5" i="175"/>
  <c r="AD5" i="24"/>
  <c r="O5" i="178"/>
  <c r="V5" i="178"/>
  <c r="M5" i="178"/>
  <c r="S5" i="176"/>
  <c r="AB5" i="176"/>
  <c r="K2" i="196"/>
  <c r="AE5" i="175"/>
  <c r="N5" i="175"/>
  <c r="AB5" i="24"/>
  <c r="S5" i="24"/>
  <c r="M5" i="24"/>
  <c r="K2" i="33"/>
  <c r="V5" i="175"/>
  <c r="T5" i="24"/>
  <c r="R5" i="178"/>
  <c r="O5" i="176"/>
  <c r="Y5" i="175"/>
  <c r="AF5" i="24"/>
  <c r="AD5" i="178"/>
  <c r="Z5" i="176"/>
  <c r="Z5" i="175"/>
  <c r="Y5" i="24"/>
  <c r="W5" i="178"/>
  <c r="Q5" i="176"/>
  <c r="AC5" i="175"/>
  <c r="X5" i="175"/>
  <c r="Z5" i="24"/>
  <c r="K2" i="35"/>
  <c r="K2" i="34"/>
  <c r="K2" i="32"/>
  <c r="K2" i="103"/>
  <c r="K2" i="105"/>
  <c r="K2" i="104"/>
  <c r="K2" i="101"/>
  <c r="K2" i="29"/>
  <c r="K2" i="26"/>
  <c r="K2" i="25"/>
  <c r="K2" i="142"/>
  <c r="K2" i="36"/>
  <c r="K2" i="102"/>
  <c r="K2" i="31"/>
  <c r="K2" i="106"/>
  <c r="K2" i="30"/>
  <c r="K2" i="27"/>
  <c r="K2" i="141"/>
  <c r="K2" i="28"/>
  <c r="H2" i="37"/>
  <c r="J3" i="271"/>
  <c r="AD3" i="271"/>
  <c r="V3" i="271"/>
  <c r="AE3" i="264"/>
  <c r="X3" i="264"/>
  <c r="AC3" i="264"/>
  <c r="AB3" i="264"/>
  <c r="L3" i="272"/>
  <c r="AE3" i="272"/>
  <c r="O3" i="272"/>
  <c r="H4" i="191"/>
  <c r="AE3" i="269"/>
  <c r="L3" i="269"/>
  <c r="Z3" i="269"/>
  <c r="X3" i="269"/>
  <c r="H3" i="25"/>
  <c r="N3" i="270"/>
  <c r="S3" i="270"/>
  <c r="H3" i="270"/>
  <c r="H4" i="265"/>
  <c r="S3" i="265"/>
  <c r="AR167" i="3" s="1"/>
  <c r="Z3" i="265"/>
  <c r="N3" i="265"/>
  <c r="AR152" i="3" s="1"/>
  <c r="H2" i="26"/>
  <c r="H3" i="142"/>
  <c r="H4" i="105"/>
  <c r="Z3" i="266"/>
  <c r="W3" i="266"/>
  <c r="L3" i="266"/>
  <c r="H2" i="177"/>
  <c r="T3" i="263"/>
  <c r="AP170" i="3" s="1"/>
  <c r="AF3" i="263"/>
  <c r="H5" i="263"/>
  <c r="H5" i="34"/>
  <c r="AC3" i="267"/>
  <c r="J3" i="267"/>
  <c r="AT140" i="3" s="1"/>
  <c r="AD3" i="267"/>
  <c r="H4" i="141"/>
  <c r="H4" i="27"/>
  <c r="H3" i="27"/>
  <c r="H4" i="181"/>
  <c r="H5" i="102"/>
  <c r="H4" i="198"/>
  <c r="AF3" i="271"/>
  <c r="H5" i="271"/>
  <c r="M3" i="271"/>
  <c r="H5" i="264"/>
  <c r="O3" i="264"/>
  <c r="T3" i="264"/>
  <c r="AA3" i="264"/>
  <c r="AB3" i="272"/>
  <c r="H5" i="272"/>
  <c r="N3" i="272"/>
  <c r="AX152" i="3" s="1"/>
  <c r="H5" i="106"/>
  <c r="H4" i="103"/>
  <c r="H2" i="103"/>
  <c r="H3" i="191"/>
  <c r="W3" i="269"/>
  <c r="AB3" i="269"/>
  <c r="Q3" i="269"/>
  <c r="P3" i="269"/>
  <c r="H4" i="25"/>
  <c r="H2" i="270"/>
  <c r="K3" i="270"/>
  <c r="AV143" i="3" s="1"/>
  <c r="Y3" i="270"/>
  <c r="V3" i="265"/>
  <c r="K3" i="265"/>
  <c r="Q3" i="265"/>
  <c r="X3" i="265"/>
  <c r="H5" i="29"/>
  <c r="H4" i="29"/>
  <c r="H3" i="105"/>
  <c r="Q3" i="266"/>
  <c r="N3" i="266"/>
  <c r="AA3" i="266"/>
  <c r="H5" i="35"/>
  <c r="H5" i="101"/>
  <c r="H3" i="102"/>
  <c r="Z3" i="271"/>
  <c r="X3" i="271"/>
  <c r="S3" i="271"/>
  <c r="Z3" i="264"/>
  <c r="W3" i="264"/>
  <c r="L3" i="264"/>
  <c r="H4" i="272"/>
  <c r="S3" i="272"/>
  <c r="Z3" i="272"/>
  <c r="X3" i="272"/>
  <c r="H3" i="106"/>
  <c r="H3" i="182"/>
  <c r="H4" i="182"/>
  <c r="N3" i="269"/>
  <c r="AU152" i="3" s="1"/>
  <c r="S3" i="269"/>
  <c r="H3" i="269"/>
  <c r="V3" i="270"/>
  <c r="AA3" i="270"/>
  <c r="X3" i="270"/>
  <c r="M3" i="265"/>
  <c r="AF3" i="265"/>
  <c r="H3" i="265"/>
  <c r="H3" i="183"/>
  <c r="H3" i="28"/>
  <c r="H5" i="105"/>
  <c r="H4" i="179"/>
  <c r="H3" i="266"/>
  <c r="H4" i="266"/>
  <c r="S3" i="266"/>
  <c r="AS167" i="3" s="1"/>
  <c r="H3" i="35"/>
  <c r="H3" i="177"/>
  <c r="W3" i="263"/>
  <c r="AB3" i="263"/>
  <c r="Q3" i="263"/>
  <c r="AE3" i="263"/>
  <c r="H2" i="180"/>
  <c r="H4" i="33"/>
  <c r="H5" i="33"/>
  <c r="L3" i="267"/>
  <c r="Z3" i="267"/>
  <c r="W3" i="267"/>
  <c r="H2" i="30"/>
  <c r="H5" i="141"/>
  <c r="H2" i="141"/>
  <c r="H3" i="37"/>
  <c r="Q3" i="271"/>
  <c r="AW161" i="3" s="1"/>
  <c r="O3" i="271"/>
  <c r="L3" i="271"/>
  <c r="Q3" i="264"/>
  <c r="AQ161" i="3" s="1"/>
  <c r="N3" i="264"/>
  <c r="S3" i="264"/>
  <c r="V3" i="272"/>
  <c r="K3" i="272"/>
  <c r="Q3" i="272"/>
  <c r="W3" i="272"/>
  <c r="H3" i="104"/>
  <c r="H4" i="106"/>
  <c r="AD3" i="269"/>
  <c r="K3" i="269"/>
  <c r="AU143" i="3" s="1"/>
  <c r="O3" i="269"/>
  <c r="H5" i="25"/>
  <c r="M3" i="270"/>
  <c r="AV149" i="3" s="1"/>
  <c r="R3" i="270"/>
  <c r="AV164" i="3" s="1"/>
  <c r="P3" i="270"/>
  <c r="AV158" i="3" s="1"/>
  <c r="H2" i="265"/>
  <c r="AA3" i="265"/>
  <c r="AD3" i="265"/>
  <c r="H5" i="178"/>
  <c r="H4" i="37"/>
  <c r="H5" i="198"/>
  <c r="H2" i="198"/>
  <c r="H3" i="271"/>
  <c r="AC3" i="271"/>
  <c r="K3" i="271"/>
  <c r="H3" i="264"/>
  <c r="H4" i="264"/>
  <c r="R3" i="264"/>
  <c r="M3" i="272"/>
  <c r="AX149" i="3" s="1"/>
  <c r="AF3" i="272"/>
  <c r="H3" i="272"/>
  <c r="H3" i="36"/>
  <c r="H5" i="104"/>
  <c r="H3" i="103"/>
  <c r="H5" i="191"/>
  <c r="V3" i="269"/>
  <c r="AA3" i="269"/>
  <c r="H4" i="269"/>
  <c r="H3" i="32"/>
  <c r="H2" i="25"/>
  <c r="H4" i="270"/>
  <c r="J3" i="270"/>
  <c r="O3" i="270"/>
  <c r="AV155" i="3" s="1"/>
  <c r="AC3" i="265"/>
  <c r="R3" i="265"/>
  <c r="AR164" i="3" s="1"/>
  <c r="Y3" i="265"/>
  <c r="H4" i="26"/>
  <c r="H2" i="102"/>
  <c r="H4" i="102"/>
  <c r="AE3" i="271"/>
  <c r="W3" i="271"/>
  <c r="H4" i="271"/>
  <c r="AD3" i="264"/>
  <c r="V3" i="264"/>
  <c r="K3" i="264"/>
  <c r="AQ143" i="3" s="1"/>
  <c r="H2" i="272"/>
  <c r="AA3" i="272"/>
  <c r="AD3" i="272"/>
  <c r="H5" i="36"/>
  <c r="H2" i="36"/>
  <c r="AA3" i="271"/>
  <c r="Y3" i="271"/>
  <c r="N3" i="271"/>
  <c r="AW152" i="3" s="1"/>
  <c r="AB3" i="271"/>
  <c r="Y3" i="264"/>
  <c r="M3" i="264"/>
  <c r="AQ149" i="3" s="1"/>
  <c r="J3" i="264"/>
  <c r="AQ140" i="3" s="1"/>
  <c r="AC3" i="272"/>
  <c r="R3" i="272"/>
  <c r="AX164" i="3" s="1"/>
  <c r="Y3" i="272"/>
  <c r="H4" i="104"/>
  <c r="H2" i="106"/>
  <c r="AC3" i="269"/>
  <c r="J3" i="269"/>
  <c r="AU140" i="3" s="1"/>
  <c r="AF3" i="269"/>
  <c r="H4" i="32"/>
  <c r="AC3" i="270"/>
  <c r="L3" i="270"/>
  <c r="Z3" i="270"/>
  <c r="AE3" i="270"/>
  <c r="L3" i="265"/>
  <c r="AR146" i="3" s="1"/>
  <c r="AE3" i="265"/>
  <c r="W3" i="265"/>
  <c r="H5" i="183"/>
  <c r="H5" i="142"/>
  <c r="H3" i="179"/>
  <c r="AE3" i="266"/>
  <c r="X3" i="266"/>
  <c r="AC3" i="266"/>
  <c r="AF3" i="266"/>
  <c r="H2" i="35"/>
  <c r="T3" i="272"/>
  <c r="AX170" i="3" s="1"/>
  <c r="H5" i="103"/>
  <c r="H5" i="182"/>
  <c r="T3" i="269"/>
  <c r="AU170" i="3" s="1"/>
  <c r="H5" i="32"/>
  <c r="H5" i="270"/>
  <c r="H5" i="176"/>
  <c r="H4" i="28"/>
  <c r="Y3" i="266"/>
  <c r="K3" i="266"/>
  <c r="H3" i="101"/>
  <c r="M3" i="263"/>
  <c r="AP149" i="3" s="1"/>
  <c r="Z3" i="263"/>
  <c r="H5" i="180"/>
  <c r="H3" i="34"/>
  <c r="T3" i="267"/>
  <c r="H3" i="267"/>
  <c r="H3" i="33"/>
  <c r="Y3" i="267"/>
  <c r="AB3" i="270"/>
  <c r="H3" i="26"/>
  <c r="H5" i="30"/>
  <c r="R3" i="271"/>
  <c r="J3" i="272"/>
  <c r="AX140" i="3" s="1"/>
  <c r="R3" i="269"/>
  <c r="AU164" i="3" s="1"/>
  <c r="T3" i="265"/>
  <c r="AR170" i="3" s="1"/>
  <c r="H3" i="29"/>
  <c r="H5" i="28"/>
  <c r="P3" i="266"/>
  <c r="AS158" i="3" s="1"/>
  <c r="J3" i="266"/>
  <c r="H4" i="263"/>
  <c r="H3" i="263"/>
  <c r="AB3" i="267"/>
  <c r="AF3" i="267"/>
  <c r="H2" i="31"/>
  <c r="H5" i="196"/>
  <c r="H4" i="196"/>
  <c r="H2" i="181"/>
  <c r="H3" i="31"/>
  <c r="K3" i="263"/>
  <c r="P3" i="271"/>
  <c r="AW158" i="3" s="1"/>
  <c r="P3" i="272"/>
  <c r="AX158" i="3" s="1"/>
  <c r="H2" i="269"/>
  <c r="W3" i="270"/>
  <c r="AB3" i="265"/>
  <c r="H2" i="183"/>
  <c r="H2" i="28"/>
  <c r="H2" i="179"/>
  <c r="O3" i="266"/>
  <c r="AB3" i="266"/>
  <c r="H4" i="101"/>
  <c r="H5" i="177"/>
  <c r="L3" i="263"/>
  <c r="AD3" i="263"/>
  <c r="H4" i="180"/>
  <c r="H5" i="175"/>
  <c r="S3" i="267"/>
  <c r="H4" i="30"/>
  <c r="AC3" i="263"/>
  <c r="AA3" i="267"/>
  <c r="H2" i="271"/>
  <c r="H4" i="36"/>
  <c r="H2" i="182"/>
  <c r="H5" i="269"/>
  <c r="T3" i="270"/>
  <c r="J3" i="265"/>
  <c r="V3" i="266"/>
  <c r="H4" i="35"/>
  <c r="H2" i="101"/>
  <c r="S3" i="263"/>
  <c r="Y3" i="263"/>
  <c r="H3" i="180"/>
  <c r="K3" i="267"/>
  <c r="P3" i="267"/>
  <c r="AT158" i="3" s="1"/>
  <c r="H5" i="27"/>
  <c r="X3" i="267"/>
  <c r="H5" i="37"/>
  <c r="P3" i="264"/>
  <c r="AQ158" i="3" s="1"/>
  <c r="AF3" i="270"/>
  <c r="P3" i="265"/>
  <c r="H2" i="29"/>
  <c r="H2" i="142"/>
  <c r="H5" i="179"/>
  <c r="H2" i="266"/>
  <c r="N3" i="263"/>
  <c r="AP152" i="3" s="1"/>
  <c r="AA3" i="263"/>
  <c r="P3" i="263"/>
  <c r="H4" i="34"/>
  <c r="V3" i="267"/>
  <c r="R3" i="267"/>
  <c r="AT164" i="3" s="1"/>
  <c r="O3" i="267"/>
  <c r="H5" i="31"/>
  <c r="H3" i="196"/>
  <c r="H3" i="30"/>
  <c r="H4" i="31"/>
  <c r="AF3" i="264"/>
  <c r="H2" i="32"/>
  <c r="AD3" i="270"/>
  <c r="R3" i="266"/>
  <c r="H5" i="24"/>
  <c r="J3" i="263"/>
  <c r="AP140" i="3" s="1"/>
  <c r="H2" i="34"/>
  <c r="Q3" i="267"/>
  <c r="H3" i="181"/>
  <c r="T3" i="271"/>
  <c r="H5" i="265"/>
  <c r="M3" i="266"/>
  <c r="H4" i="267"/>
  <c r="H5" i="181"/>
  <c r="H3" i="198"/>
  <c r="H2" i="264"/>
  <c r="H2" i="191"/>
  <c r="Q3" i="270"/>
  <c r="AV161" i="3" s="1"/>
  <c r="O3" i="265"/>
  <c r="H2" i="105"/>
  <c r="H5" i="266"/>
  <c r="T3" i="266"/>
  <c r="AS170" i="3" s="1"/>
  <c r="H4" i="177"/>
  <c r="H2" i="263"/>
  <c r="R3" i="263"/>
  <c r="O3" i="263"/>
  <c r="AP155" i="3" s="1"/>
  <c r="H2" i="33"/>
  <c r="M3" i="267"/>
  <c r="H5" i="267"/>
  <c r="N3" i="267"/>
  <c r="AT152" i="3" s="1"/>
  <c r="H3" i="141"/>
  <c r="H2" i="104"/>
  <c r="M3" i="269"/>
  <c r="AU149" i="3" s="1"/>
  <c r="H5" i="26"/>
  <c r="H4" i="142"/>
  <c r="AD3" i="266"/>
  <c r="V3" i="263"/>
  <c r="H2" i="267"/>
  <c r="AE3" i="267"/>
  <c r="H2" i="27"/>
  <c r="H2" i="196"/>
  <c r="Y3" i="269"/>
  <c r="X3" i="263"/>
  <c r="H5" i="192"/>
  <c r="H4" i="197"/>
  <c r="R4" i="300"/>
  <c r="K4" i="300"/>
  <c r="M4" i="299"/>
  <c r="R4" i="298"/>
  <c r="S4" i="298"/>
  <c r="L4" i="297"/>
  <c r="R4" i="296"/>
  <c r="S4" i="296"/>
  <c r="M4" i="294"/>
  <c r="R4" i="293"/>
  <c r="S4" i="293"/>
  <c r="M4" i="292"/>
  <c r="P4" i="300"/>
  <c r="I4" i="299"/>
  <c r="N4" i="298"/>
  <c r="Q4" i="297"/>
  <c r="N4" i="296"/>
  <c r="I4" i="294"/>
  <c r="O4" i="293"/>
  <c r="Q4" i="294"/>
  <c r="N4" i="300"/>
  <c r="O4" i="298"/>
  <c r="O4" i="296"/>
  <c r="N4" i="293"/>
  <c r="I4" i="292"/>
  <c r="J4" i="300"/>
  <c r="L4" i="300"/>
  <c r="P4" i="299"/>
  <c r="J4" i="298"/>
  <c r="K4" i="298"/>
  <c r="M4" i="297"/>
  <c r="J4" i="296"/>
  <c r="K4" i="296"/>
  <c r="P4" i="294"/>
  <c r="J4" i="293"/>
  <c r="K4" i="293"/>
  <c r="P4" i="292"/>
  <c r="N4" i="299"/>
  <c r="N4" i="297"/>
  <c r="I4" i="293"/>
  <c r="S4" i="300"/>
  <c r="J4" i="297"/>
  <c r="J4" i="294"/>
  <c r="K4" i="292"/>
  <c r="P4" i="297"/>
  <c r="L4" i="293"/>
  <c r="Q4" i="300"/>
  <c r="L4" i="299"/>
  <c r="Q4" i="298"/>
  <c r="I4" i="297"/>
  <c r="Q4" i="296"/>
  <c r="L4" i="294"/>
  <c r="Q4" i="293"/>
  <c r="L4" i="292"/>
  <c r="I4" i="298"/>
  <c r="I4" i="296"/>
  <c r="N4" i="294"/>
  <c r="N4" i="292"/>
  <c r="K4" i="297"/>
  <c r="P4" i="293"/>
  <c r="L4" i="298"/>
  <c r="Q4" i="292"/>
  <c r="M4" i="300"/>
  <c r="R4" i="299"/>
  <c r="S4" i="299"/>
  <c r="M4" i="298"/>
  <c r="R4" i="297"/>
  <c r="S4" i="297"/>
  <c r="M4" i="296"/>
  <c r="R4" i="294"/>
  <c r="S4" i="294"/>
  <c r="M4" i="293"/>
  <c r="R4" i="292"/>
  <c r="S4" i="292"/>
  <c r="I4" i="300"/>
  <c r="O4" i="297"/>
  <c r="O4" i="294"/>
  <c r="J4" i="299"/>
  <c r="P4" i="298"/>
  <c r="P4" i="296"/>
  <c r="J4" i="292"/>
  <c r="O4" i="300"/>
  <c r="O4" i="299"/>
  <c r="O4" i="292"/>
  <c r="K4" i="299"/>
  <c r="K4" i="294"/>
  <c r="Q4" i="299"/>
  <c r="L4" i="296"/>
  <c r="R4" i="295"/>
  <c r="S4" i="295"/>
  <c r="N4" i="295"/>
  <c r="O4" i="295"/>
  <c r="J4" i="295"/>
  <c r="K4" i="295"/>
  <c r="Q4" i="295"/>
  <c r="M4" i="295"/>
  <c r="I4" i="295"/>
  <c r="P4" i="295"/>
  <c r="L4" i="295"/>
  <c r="AV75" i="3"/>
  <c r="AF4" i="300"/>
  <c r="W4" i="300"/>
  <c r="AC4" i="300"/>
  <c r="Z4" i="300"/>
  <c r="AB4" i="300"/>
  <c r="Y4" i="300"/>
  <c r="AD4" i="300"/>
  <c r="X4" i="300"/>
  <c r="AE4" i="300"/>
  <c r="AA4" i="300"/>
  <c r="V4" i="300"/>
  <c r="AB4" i="299"/>
  <c r="Z4" i="299"/>
  <c r="AC4" i="299"/>
  <c r="Y4" i="299"/>
  <c r="X4" i="299"/>
  <c r="AE4" i="299"/>
  <c r="V4" i="299"/>
  <c r="AA4" i="299"/>
  <c r="AF4" i="299"/>
  <c r="W4" i="299"/>
  <c r="AD4" i="299"/>
  <c r="X4" i="298"/>
  <c r="AE4" i="298"/>
  <c r="V4" i="298"/>
  <c r="Y4" i="298"/>
  <c r="AA4" i="298"/>
  <c r="AF4" i="298"/>
  <c r="W4" i="298"/>
  <c r="AD4" i="298"/>
  <c r="AB4" i="298"/>
  <c r="Z4" i="298"/>
  <c r="AC4" i="298"/>
  <c r="Z4" i="297"/>
  <c r="AE4" i="297"/>
  <c r="V4" i="297"/>
  <c r="AA4" i="297"/>
  <c r="AB4" i="297"/>
  <c r="W4" i="297"/>
  <c r="AC4" i="297"/>
  <c r="AF4" i="297"/>
  <c r="X4" i="297"/>
  <c r="AD4" i="297"/>
  <c r="Y4" i="297"/>
  <c r="AF4" i="296"/>
  <c r="W4" i="296"/>
  <c r="AD4" i="296"/>
  <c r="X4" i="296"/>
  <c r="AB4" i="296"/>
  <c r="Z4" i="296"/>
  <c r="AC4" i="296"/>
  <c r="AA4" i="296"/>
  <c r="AE4" i="296"/>
  <c r="V4" i="296"/>
  <c r="Y4" i="296"/>
  <c r="AF4" i="295"/>
  <c r="W4" i="295"/>
  <c r="AD4" i="295"/>
  <c r="AB4" i="295"/>
  <c r="AC4" i="295"/>
  <c r="X4" i="295"/>
  <c r="AE4" i="295"/>
  <c r="V4" i="295"/>
  <c r="Y4" i="295"/>
  <c r="AA4" i="295"/>
  <c r="Z4" i="295"/>
  <c r="AB4" i="294"/>
  <c r="Z4" i="294"/>
  <c r="AC4" i="294"/>
  <c r="X4" i="294"/>
  <c r="AE4" i="294"/>
  <c r="V4" i="294"/>
  <c r="Y4" i="294"/>
  <c r="AA4" i="294"/>
  <c r="AF4" i="294"/>
  <c r="W4" i="294"/>
  <c r="AD4" i="294"/>
  <c r="X4" i="293"/>
  <c r="AE4" i="293"/>
  <c r="V4" i="293"/>
  <c r="Y4" i="293"/>
  <c r="W4" i="293"/>
  <c r="AD4" i="293"/>
  <c r="AA4" i="293"/>
  <c r="AB4" i="293"/>
  <c r="Z4" i="293"/>
  <c r="AC4" i="293"/>
  <c r="AF4" i="293"/>
  <c r="AA4" i="292"/>
  <c r="AB4" i="292"/>
  <c r="AF4" i="292"/>
  <c r="W4" i="292"/>
  <c r="AD4" i="292"/>
  <c r="Z4" i="292"/>
  <c r="X4" i="292"/>
  <c r="AE4" i="292"/>
  <c r="V4" i="292"/>
  <c r="Y4" i="292"/>
  <c r="AC4" i="292"/>
  <c r="A1" i="281"/>
  <c r="A1" i="291"/>
  <c r="A1" i="273"/>
  <c r="A1" i="283"/>
  <c r="AG4" i="291"/>
  <c r="AC4" i="291"/>
  <c r="Y4" i="291"/>
  <c r="S4" i="291"/>
  <c r="O4" i="291"/>
  <c r="K4" i="291"/>
  <c r="AG4" i="290"/>
  <c r="AE4" i="291"/>
  <c r="AA4" i="291"/>
  <c r="U4" i="291"/>
  <c r="Q4" i="291"/>
  <c r="M4" i="291"/>
  <c r="AH4" i="291"/>
  <c r="AD4" i="291"/>
  <c r="Z4" i="291"/>
  <c r="T4" i="291"/>
  <c r="P4" i="291"/>
  <c r="L4" i="291"/>
  <c r="AF4" i="291"/>
  <c r="N4" i="291"/>
  <c r="AF4" i="290"/>
  <c r="AB4" i="290"/>
  <c r="X4" i="290"/>
  <c r="R4" i="290"/>
  <c r="N4" i="290"/>
  <c r="AE4" i="289"/>
  <c r="AA4" i="289"/>
  <c r="U4" i="289"/>
  <c r="Q4" i="289"/>
  <c r="M4" i="289"/>
  <c r="AE4" i="288"/>
  <c r="AA4" i="288"/>
  <c r="U4" i="288"/>
  <c r="Q4" i="288"/>
  <c r="M4" i="288"/>
  <c r="AE4" i="287"/>
  <c r="AA4" i="287"/>
  <c r="U4" i="287"/>
  <c r="Q4" i="287"/>
  <c r="M4" i="287"/>
  <c r="AH4" i="286"/>
  <c r="AD4" i="286"/>
  <c r="Z4" i="286"/>
  <c r="T4" i="286"/>
  <c r="P4" i="286"/>
  <c r="L4" i="286"/>
  <c r="AG4" i="285"/>
  <c r="AC4" i="285"/>
  <c r="Y4" i="285"/>
  <c r="S4" i="285"/>
  <c r="O4" i="285"/>
  <c r="K4" i="285"/>
  <c r="AF4" i="284"/>
  <c r="AB4" i="284"/>
  <c r="X4" i="284"/>
  <c r="R4" i="284"/>
  <c r="N4" i="284"/>
  <c r="AE4" i="283"/>
  <c r="AA4" i="283"/>
  <c r="U4" i="283"/>
  <c r="Q4" i="283"/>
  <c r="M4" i="283"/>
  <c r="AA4" i="290"/>
  <c r="AD4" i="289"/>
  <c r="P4" i="289"/>
  <c r="AD4" i="288"/>
  <c r="T4" i="288"/>
  <c r="Z4" i="287"/>
  <c r="P4" i="287"/>
  <c r="AC4" i="286"/>
  <c r="O4" i="286"/>
  <c r="AB4" i="285"/>
  <c r="N4" i="285"/>
  <c r="AE4" i="284"/>
  <c r="Q4" i="284"/>
  <c r="Z4" i="283"/>
  <c r="L4" i="283"/>
  <c r="X4" i="291"/>
  <c r="AD4" i="290"/>
  <c r="Z4" i="290"/>
  <c r="T4" i="290"/>
  <c r="P4" i="290"/>
  <c r="L4" i="290"/>
  <c r="AG4" i="289"/>
  <c r="AC4" i="289"/>
  <c r="Y4" i="289"/>
  <c r="S4" i="289"/>
  <c r="O4" i="289"/>
  <c r="K4" i="289"/>
  <c r="AG4" i="288"/>
  <c r="AC4" i="288"/>
  <c r="Y4" i="288"/>
  <c r="S4" i="288"/>
  <c r="O4" i="288"/>
  <c r="K4" i="288"/>
  <c r="AG4" i="287"/>
  <c r="AC4" i="287"/>
  <c r="Y4" i="287"/>
  <c r="S4" i="287"/>
  <c r="O4" i="287"/>
  <c r="K4" i="287"/>
  <c r="AF4" i="286"/>
  <c r="AB4" i="286"/>
  <c r="X4" i="286"/>
  <c r="R4" i="286"/>
  <c r="N4" i="286"/>
  <c r="AE4" i="285"/>
  <c r="AA4" i="285"/>
  <c r="U4" i="285"/>
  <c r="Q4" i="285"/>
  <c r="M4" i="285"/>
  <c r="AH4" i="284"/>
  <c r="AD4" i="284"/>
  <c r="Z4" i="284"/>
  <c r="T4" i="284"/>
  <c r="P4" i="284"/>
  <c r="L4" i="284"/>
  <c r="AG4" i="283"/>
  <c r="AC4" i="283"/>
  <c r="Y4" i="283"/>
  <c r="S4" i="283"/>
  <c r="O4" i="283"/>
  <c r="K4" i="283"/>
  <c r="AE4" i="290"/>
  <c r="Q4" i="290"/>
  <c r="Z4" i="289"/>
  <c r="L4" i="289"/>
  <c r="Z4" i="288"/>
  <c r="L4" i="288"/>
  <c r="AH4" i="287"/>
  <c r="T4" i="287"/>
  <c r="AG4" i="286"/>
  <c r="S4" i="286"/>
  <c r="AF4" i="285"/>
  <c r="R4" i="285"/>
  <c r="U4" i="284"/>
  <c r="AD4" i="283"/>
  <c r="P4" i="283"/>
  <c r="R4" i="291"/>
  <c r="AH4" i="290"/>
  <c r="AC4" i="290"/>
  <c r="Y4" i="290"/>
  <c r="S4" i="290"/>
  <c r="O4" i="290"/>
  <c r="K4" i="290"/>
  <c r="AF4" i="289"/>
  <c r="AB4" i="289"/>
  <c r="X4" i="289"/>
  <c r="R4" i="289"/>
  <c r="N4" i="289"/>
  <c r="AF4" i="288"/>
  <c r="AB4" i="288"/>
  <c r="X4" i="288"/>
  <c r="R4" i="288"/>
  <c r="N4" i="288"/>
  <c r="AF4" i="287"/>
  <c r="AB4" i="287"/>
  <c r="X4" i="287"/>
  <c r="R4" i="287"/>
  <c r="N4" i="287"/>
  <c r="AE4" i="286"/>
  <c r="AA4" i="286"/>
  <c r="U4" i="286"/>
  <c r="Q4" i="286"/>
  <c r="M4" i="286"/>
  <c r="AH4" i="285"/>
  <c r="AD4" i="285"/>
  <c r="Z4" i="285"/>
  <c r="T4" i="285"/>
  <c r="P4" i="285"/>
  <c r="L4" i="285"/>
  <c r="AG4" i="284"/>
  <c r="AC4" i="284"/>
  <c r="Y4" i="284"/>
  <c r="S4" i="284"/>
  <c r="O4" i="284"/>
  <c r="K4" i="284"/>
  <c r="AF4" i="283"/>
  <c r="AB4" i="283"/>
  <c r="X4" i="283"/>
  <c r="R4" i="283"/>
  <c r="N4" i="283"/>
  <c r="AB4" i="291"/>
  <c r="U4" i="290"/>
  <c r="M4" i="290"/>
  <c r="AH4" i="289"/>
  <c r="T4" i="289"/>
  <c r="AH4" i="288"/>
  <c r="P4" i="288"/>
  <c r="AD4" i="287"/>
  <c r="L4" i="287"/>
  <c r="Y4" i="286"/>
  <c r="K4" i="286"/>
  <c r="X4" i="285"/>
  <c r="AA4" i="284"/>
  <c r="M4" i="284"/>
  <c r="AH4" i="283"/>
  <c r="T4" i="283"/>
  <c r="A1" i="279"/>
  <c r="A1" i="289"/>
  <c r="A1" i="280"/>
  <c r="A1" i="290"/>
  <c r="A1" i="275"/>
  <c r="A1" i="285"/>
  <c r="A1" i="274"/>
  <c r="A1" i="284"/>
  <c r="A1" i="277"/>
  <c r="A1" i="287"/>
  <c r="A1" i="276"/>
  <c r="A1" i="286"/>
  <c r="A1" i="278"/>
  <c r="A1" i="288"/>
  <c r="AS75" i="3"/>
  <c r="AW65" i="3"/>
  <c r="AW91" i="3" s="1"/>
  <c r="A1" i="272"/>
  <c r="A1" i="262"/>
  <c r="AV57" i="3"/>
  <c r="C14" i="279" s="1"/>
  <c r="AV59" i="3"/>
  <c r="AV86" i="3"/>
  <c r="C5" i="289" s="1"/>
  <c r="H5" i="289" s="1"/>
  <c r="AR75" i="3"/>
  <c r="AQ57" i="3"/>
  <c r="C14" i="274" s="1"/>
  <c r="AQ59" i="3"/>
  <c r="AQ86" i="3"/>
  <c r="C5" i="284" s="1"/>
  <c r="H5" i="284" s="1"/>
  <c r="A1" i="264"/>
  <c r="A1" i="254"/>
  <c r="AX65" i="3"/>
  <c r="AX91" i="3" s="1"/>
  <c r="AX75" i="3"/>
  <c r="A1" i="263"/>
  <c r="A1" i="253"/>
  <c r="AS57" i="3"/>
  <c r="C17" i="276" s="1"/>
  <c r="AS86" i="3"/>
  <c r="C5" i="286" s="1"/>
  <c r="H5" i="286" s="1"/>
  <c r="AS59" i="3"/>
  <c r="B128" i="156"/>
  <c r="AR8" i="3"/>
  <c r="AV8" i="3"/>
  <c r="AS8" i="3"/>
  <c r="AW8" i="3"/>
  <c r="AP8" i="3"/>
  <c r="AT8" i="3"/>
  <c r="AX8" i="3"/>
  <c r="AQ8" i="3"/>
  <c r="AU8" i="3"/>
  <c r="D128" i="156"/>
  <c r="F128" i="156" s="1"/>
  <c r="AG4" i="230"/>
  <c r="AB4" i="230"/>
  <c r="AF4" i="231"/>
  <c r="AD4" i="231"/>
  <c r="AG4" i="231"/>
  <c r="AC4" i="227"/>
  <c r="Z4" i="227"/>
  <c r="X4" i="227"/>
  <c r="Y4" i="230"/>
  <c r="AE4" i="230"/>
  <c r="AH4" i="230"/>
  <c r="X4" i="231"/>
  <c r="AC4" i="231"/>
  <c r="Z4" i="231"/>
  <c r="AB4" i="227"/>
  <c r="AG4" i="227"/>
  <c r="AF4" i="230"/>
  <c r="AD4" i="230"/>
  <c r="AA4" i="230"/>
  <c r="AB4" i="231"/>
  <c r="Y4" i="231"/>
  <c r="AA4" i="227"/>
  <c r="Y4" i="227"/>
  <c r="AD4" i="227"/>
  <c r="X4" i="230"/>
  <c r="AC4" i="230"/>
  <c r="Z4" i="230"/>
  <c r="AE4" i="231"/>
  <c r="AA4" i="231"/>
  <c r="AH4" i="231"/>
  <c r="AH4" i="227"/>
  <c r="AF4" i="227"/>
  <c r="AE4" i="227"/>
  <c r="AC4" i="228"/>
  <c r="AG4" i="228"/>
  <c r="AH4" i="229"/>
  <c r="AF4" i="229"/>
  <c r="AC4" i="229"/>
  <c r="AB4" i="228"/>
  <c r="Y4" i="228"/>
  <c r="AD4" i="228"/>
  <c r="Z4" i="229"/>
  <c r="X4" i="229"/>
  <c r="AH4" i="228"/>
  <c r="AF4" i="228"/>
  <c r="AA4" i="228"/>
  <c r="AG4" i="229"/>
  <c r="AE4" i="229"/>
  <c r="AB4" i="229"/>
  <c r="Z4" i="228"/>
  <c r="AE4" i="228"/>
  <c r="X4" i="228"/>
  <c r="Y4" i="229"/>
  <c r="AD4" i="229"/>
  <c r="AA4" i="229"/>
  <c r="K4" i="229"/>
  <c r="K4" i="228"/>
  <c r="K4" i="231"/>
  <c r="K4" i="230"/>
  <c r="K4" i="227"/>
  <c r="AL8" i="3"/>
  <c r="AH8" i="3"/>
  <c r="AI8" i="3"/>
  <c r="AK8" i="3"/>
  <c r="AJ8" i="3"/>
  <c r="AF4" i="234"/>
  <c r="AD4" i="234"/>
  <c r="AA4" i="234"/>
  <c r="AC4" i="224"/>
  <c r="AF4" i="224"/>
  <c r="AH4" i="224"/>
  <c r="AB4" i="222"/>
  <c r="AB4" i="225"/>
  <c r="Z4" i="225"/>
  <c r="AD4" i="225"/>
  <c r="AF4" i="232"/>
  <c r="AD4" i="232"/>
  <c r="AA4" i="232"/>
  <c r="Y4" i="232"/>
  <c r="J4" i="6"/>
  <c r="X4" i="234"/>
  <c r="AC4" i="234"/>
  <c r="Z4" i="234"/>
  <c r="AB4" i="224"/>
  <c r="Y4" i="224"/>
  <c r="K4" i="224"/>
  <c r="Z4" i="222"/>
  <c r="K4" i="225"/>
  <c r="AG4" i="225"/>
  <c r="X4" i="225"/>
  <c r="X4" i="232"/>
  <c r="AC4" i="232"/>
  <c r="AH4" i="232"/>
  <c r="O2" i="6"/>
  <c r="AG4" i="234"/>
  <c r="AB4" i="234"/>
  <c r="AH4" i="234"/>
  <c r="AA4" i="224"/>
  <c r="AG4" i="224"/>
  <c r="X4" i="222"/>
  <c r="AA4" i="225"/>
  <c r="Y4" i="225"/>
  <c r="AB4" i="232"/>
  <c r="AG4" i="232"/>
  <c r="R2" i="6"/>
  <c r="Y4" i="234"/>
  <c r="AE4" i="234"/>
  <c r="K4" i="234"/>
  <c r="AD4" i="224"/>
  <c r="Z4" i="224"/>
  <c r="X4" i="224"/>
  <c r="AE4" i="224"/>
  <c r="AC4" i="225"/>
  <c r="AH4" i="225"/>
  <c r="AE4" i="225"/>
  <c r="AF4" i="225"/>
  <c r="AE4" i="232"/>
  <c r="K4" i="232"/>
  <c r="Z4" i="232"/>
  <c r="K4" i="6"/>
  <c r="Q5" i="6"/>
  <c r="L4" i="6"/>
  <c r="R5" i="6"/>
  <c r="R4" i="6"/>
  <c r="M4" i="6"/>
  <c r="P5" i="6"/>
  <c r="K5" i="6"/>
  <c r="L5" i="6"/>
  <c r="J2" i="6"/>
  <c r="AB8" i="3"/>
  <c r="O4" i="6"/>
  <c r="P4" i="6"/>
  <c r="N2" i="6"/>
  <c r="O5" i="6"/>
  <c r="T5" i="6"/>
  <c r="S4" i="6"/>
  <c r="L2" i="6"/>
  <c r="T4" i="6"/>
  <c r="T2" i="6"/>
  <c r="AG8" i="3"/>
  <c r="J5" i="6"/>
  <c r="S5" i="6"/>
  <c r="P2" i="6"/>
  <c r="M5" i="6"/>
  <c r="Q2" i="6"/>
  <c r="N5" i="6"/>
  <c r="N4" i="6"/>
  <c r="Q4" i="6"/>
  <c r="M2" i="6"/>
  <c r="S2" i="6"/>
  <c r="K4" i="222"/>
  <c r="AE4" i="222"/>
  <c r="AD4" i="222"/>
  <c r="AG4" i="222"/>
  <c r="X4" i="223"/>
  <c r="AG4" i="233"/>
  <c r="AA4" i="223"/>
  <c r="AE4" i="223"/>
  <c r="Y4" i="233"/>
  <c r="O4" i="225"/>
  <c r="R4" i="234"/>
  <c r="M4" i="223"/>
  <c r="R4" i="222"/>
  <c r="L4" i="231"/>
  <c r="M4" i="229"/>
  <c r="T4" i="231"/>
  <c r="O4" i="230"/>
  <c r="L4" i="225"/>
  <c r="N4" i="223"/>
  <c r="R4" i="229"/>
  <c r="N4" i="229"/>
  <c r="Q4" i="232"/>
  <c r="L4" i="224"/>
  <c r="M4" i="234"/>
  <c r="U4" i="227"/>
  <c r="P4" i="231"/>
  <c r="R4" i="225"/>
  <c r="P4" i="223"/>
  <c r="P4" i="228"/>
  <c r="Q4" i="227"/>
  <c r="U4" i="232"/>
  <c r="S4" i="222"/>
  <c r="S4" i="231"/>
  <c r="T4" i="233"/>
  <c r="Q4" i="223"/>
  <c r="T4" i="227"/>
  <c r="N4" i="227"/>
  <c r="S4" i="232"/>
  <c r="Q4" i="222"/>
  <c r="Q4" i="228"/>
  <c r="U4" i="228"/>
  <c r="R4" i="246"/>
  <c r="M4" i="246"/>
  <c r="L4" i="246"/>
  <c r="P4" i="245"/>
  <c r="K4" i="245"/>
  <c r="Q4" i="245"/>
  <c r="R4" i="247"/>
  <c r="M4" i="247"/>
  <c r="L4" i="247"/>
  <c r="R4" i="252"/>
  <c r="M4" i="252"/>
  <c r="S4" i="252"/>
  <c r="Q4" i="249"/>
  <c r="L4" i="249"/>
  <c r="O4" i="240"/>
  <c r="R4" i="240"/>
  <c r="N4" i="250"/>
  <c r="I4" i="250"/>
  <c r="L4" i="250"/>
  <c r="N4" i="251"/>
  <c r="I4" i="251"/>
  <c r="L4" i="251"/>
  <c r="Q4" i="242"/>
  <c r="R4" i="242"/>
  <c r="O4" i="242"/>
  <c r="R4" i="243"/>
  <c r="K4" i="243"/>
  <c r="S4" i="243"/>
  <c r="S4" i="241"/>
  <c r="I4" i="241"/>
  <c r="L4" i="241"/>
  <c r="Q4" i="248"/>
  <c r="P4" i="248"/>
  <c r="O4" i="248"/>
  <c r="AE8" i="3"/>
  <c r="Z4" i="220"/>
  <c r="P4" i="220"/>
  <c r="U4" i="220"/>
  <c r="AC4" i="220"/>
  <c r="AG4" i="221"/>
  <c r="X4" i="221"/>
  <c r="N4" i="221"/>
  <c r="AC4" i="221"/>
  <c r="AB4" i="221"/>
  <c r="AD4" i="226"/>
  <c r="T4" i="226"/>
  <c r="K4" i="226"/>
  <c r="Z4" i="226"/>
  <c r="Y4" i="226"/>
  <c r="N4" i="226"/>
  <c r="AO8" i="3"/>
  <c r="M4" i="248"/>
  <c r="Q4" i="220"/>
  <c r="S4" i="220"/>
  <c r="AD4" i="221"/>
  <c r="U4" i="226"/>
  <c r="P4" i="226"/>
  <c r="AH4" i="223"/>
  <c r="AF4" i="222"/>
  <c r="Y4" i="222"/>
  <c r="AF4" i="233"/>
  <c r="AH4" i="233"/>
  <c r="K4" i="233"/>
  <c r="AE4" i="233"/>
  <c r="Z4" i="223"/>
  <c r="AA4" i="233"/>
  <c r="S4" i="227"/>
  <c r="S4" i="224"/>
  <c r="R4" i="224"/>
  <c r="L4" i="230"/>
  <c r="N4" i="233"/>
  <c r="Q4" i="234"/>
  <c r="Q4" i="229"/>
  <c r="P4" i="230"/>
  <c r="S4" i="233"/>
  <c r="O4" i="223"/>
  <c r="L4" i="228"/>
  <c r="R4" i="230"/>
  <c r="R4" i="232"/>
  <c r="N4" i="222"/>
  <c r="U4" i="234"/>
  <c r="N4" i="230"/>
  <c r="L4" i="229"/>
  <c r="O4" i="233"/>
  <c r="L4" i="223"/>
  <c r="M4" i="231"/>
  <c r="U4" i="222"/>
  <c r="S4" i="223"/>
  <c r="T4" i="228"/>
  <c r="N4" i="228"/>
  <c r="N4" i="232"/>
  <c r="L4" i="222"/>
  <c r="N4" i="231"/>
  <c r="S4" i="228"/>
  <c r="N4" i="246"/>
  <c r="I4" i="246"/>
  <c r="O4" i="246"/>
  <c r="L4" i="245"/>
  <c r="R4" i="245"/>
  <c r="M4" i="245"/>
  <c r="N4" i="247"/>
  <c r="I4" i="247"/>
  <c r="S4" i="247"/>
  <c r="N4" i="252"/>
  <c r="I4" i="252"/>
  <c r="K4" i="252"/>
  <c r="M4" i="249"/>
  <c r="S4" i="249"/>
  <c r="R4" i="249"/>
  <c r="K4" i="240"/>
  <c r="M4" i="240"/>
  <c r="P4" i="240"/>
  <c r="J4" i="250"/>
  <c r="S4" i="250"/>
  <c r="J4" i="251"/>
  <c r="P4" i="251"/>
  <c r="S4" i="251"/>
  <c r="M4" i="242"/>
  <c r="L4" i="242"/>
  <c r="N4" i="243"/>
  <c r="O4" i="241"/>
  <c r="N4" i="248"/>
  <c r="AE4" i="220"/>
  <c r="AH4" i="221"/>
  <c r="R4" i="221"/>
  <c r="AA4" i="226"/>
  <c r="AN8" i="3"/>
  <c r="AD4" i="233"/>
  <c r="AH4" i="222"/>
  <c r="AA4" i="222"/>
  <c r="AC4" i="233"/>
  <c r="Y4" i="223"/>
  <c r="AD4" i="223"/>
  <c r="Z4" i="233"/>
  <c r="K4" i="223"/>
  <c r="AC4" i="223"/>
  <c r="P4" i="232"/>
  <c r="O4" i="232"/>
  <c r="T4" i="225"/>
  <c r="T4" i="232"/>
  <c r="N4" i="225"/>
  <c r="U4" i="231"/>
  <c r="T4" i="223"/>
  <c r="L4" i="232"/>
  <c r="U4" i="233"/>
  <c r="T4" i="234"/>
  <c r="Q4" i="231"/>
  <c r="M4" i="222"/>
  <c r="U4" i="223"/>
  <c r="L4" i="227"/>
  <c r="U4" i="230"/>
  <c r="M4" i="232"/>
  <c r="P4" i="222"/>
  <c r="P4" i="234"/>
  <c r="R4" i="231"/>
  <c r="S4" i="230"/>
  <c r="Q4" i="233"/>
  <c r="R4" i="228"/>
  <c r="Q4" i="224"/>
  <c r="S4" i="234"/>
  <c r="P4" i="229"/>
  <c r="O4" i="228"/>
  <c r="M4" i="225"/>
  <c r="N4" i="224"/>
  <c r="O4" i="227"/>
  <c r="J4" i="246"/>
  <c r="K4" i="246"/>
  <c r="S4" i="245"/>
  <c r="N4" i="245"/>
  <c r="J4" i="247"/>
  <c r="O4" i="247"/>
  <c r="J4" i="252"/>
  <c r="P4" i="252"/>
  <c r="I4" i="249"/>
  <c r="O4" i="249"/>
  <c r="N4" i="249"/>
  <c r="N4" i="240"/>
  <c r="Q4" i="240"/>
  <c r="J4" i="240"/>
  <c r="Q4" i="250"/>
  <c r="P4" i="250"/>
  <c r="K4" i="250"/>
  <c r="Q4" i="251"/>
  <c r="O4" i="251"/>
  <c r="K4" i="251"/>
  <c r="I4" i="242"/>
  <c r="P4" i="242"/>
  <c r="S4" i="242"/>
  <c r="J4" i="243"/>
  <c r="O4" i="243"/>
  <c r="L4" i="243"/>
  <c r="K4" i="241"/>
  <c r="M4" i="241"/>
  <c r="J4" i="241"/>
  <c r="I4" i="248"/>
  <c r="R4" i="248"/>
  <c r="S4" i="248"/>
  <c r="R4" i="220"/>
  <c r="AG4" i="220"/>
  <c r="X4" i="220"/>
  <c r="N4" i="220"/>
  <c r="L4" i="220"/>
  <c r="T4" i="220"/>
  <c r="Z4" i="221"/>
  <c r="P4" i="221"/>
  <c r="U4" i="221"/>
  <c r="L4" i="221"/>
  <c r="AA4" i="221"/>
  <c r="M4" i="226"/>
  <c r="AB4" i="226"/>
  <c r="R4" i="226"/>
  <c r="X4" i="226"/>
  <c r="AE4" i="226"/>
  <c r="AA8" i="3"/>
  <c r="M4" i="243"/>
  <c r="P4" i="241"/>
  <c r="AA4" i="220"/>
  <c r="M4" i="220"/>
  <c r="O4" i="221"/>
  <c r="L4" i="226"/>
  <c r="AF4" i="226"/>
  <c r="AB4" i="223"/>
  <c r="AC4" i="222"/>
  <c r="X4" i="233"/>
  <c r="AG4" i="223"/>
  <c r="AB4" i="233"/>
  <c r="AF4" i="223"/>
  <c r="P4" i="233"/>
  <c r="T4" i="222"/>
  <c r="M4" i="233"/>
  <c r="R4" i="233"/>
  <c r="L4" i="234"/>
  <c r="O4" i="224"/>
  <c r="T4" i="229"/>
  <c r="O4" i="231"/>
  <c r="Q4" i="225"/>
  <c r="O4" i="222"/>
  <c r="O4" i="234"/>
  <c r="Q4" i="230"/>
  <c r="P4" i="224"/>
  <c r="R4" i="223"/>
  <c r="O4" i="229"/>
  <c r="T4" i="230"/>
  <c r="U4" i="225"/>
  <c r="T4" i="224"/>
  <c r="U4" i="229"/>
  <c r="S4" i="229"/>
  <c r="R4" i="227"/>
  <c r="L4" i="233"/>
  <c r="M4" i="227"/>
  <c r="P4" i="225"/>
  <c r="M4" i="224"/>
  <c r="N4" i="234"/>
  <c r="M4" i="230"/>
  <c r="P4" i="227"/>
  <c r="S4" i="225"/>
  <c r="U4" i="224"/>
  <c r="M4" i="228"/>
  <c r="AC8" i="3"/>
  <c r="Q4" i="246"/>
  <c r="P4" i="246"/>
  <c r="S4" i="246"/>
  <c r="O4" i="245"/>
  <c r="J4" i="245"/>
  <c r="I4" i="245"/>
  <c r="Q4" i="247"/>
  <c r="P4" i="247"/>
  <c r="K4" i="247"/>
  <c r="Q4" i="252"/>
  <c r="L4" i="252"/>
  <c r="O4" i="252"/>
  <c r="P4" i="249"/>
  <c r="K4" i="249"/>
  <c r="J4" i="249"/>
  <c r="S4" i="240"/>
  <c r="I4" i="240"/>
  <c r="L4" i="240"/>
  <c r="R4" i="250"/>
  <c r="M4" i="250"/>
  <c r="O4" i="250"/>
  <c r="R4" i="251"/>
  <c r="M4" i="251"/>
  <c r="AD8" i="3"/>
  <c r="K4" i="242"/>
  <c r="N4" i="242"/>
  <c r="P4" i="243"/>
  <c r="I4" i="243"/>
  <c r="Q4" i="243"/>
  <c r="N4" i="241"/>
  <c r="Q4" i="241"/>
  <c r="J4" i="248"/>
  <c r="K4" i="248"/>
  <c r="AH4" i="220"/>
  <c r="Y4" i="220"/>
  <c r="O4" i="220"/>
  <c r="AD4" i="220"/>
  <c r="K4" i="220"/>
  <c r="AB4" i="220"/>
  <c r="Q4" i="221"/>
  <c r="AF4" i="221"/>
  <c r="AE4" i="221"/>
  <c r="M4" i="221"/>
  <c r="K4" i="221"/>
  <c r="S4" i="221"/>
  <c r="AC4" i="226"/>
  <c r="S4" i="226"/>
  <c r="AH4" i="226"/>
  <c r="AG4" i="226"/>
  <c r="O4" i="226"/>
  <c r="AM8" i="3"/>
  <c r="J4" i="242"/>
  <c r="R4" i="241"/>
  <c r="L4" i="248"/>
  <c r="AF4" i="220"/>
  <c r="Y4" i="221"/>
  <c r="T4" i="221"/>
  <c r="Q4" i="226"/>
  <c r="D8" i="3"/>
  <c r="E8" i="3"/>
  <c r="AD4" i="44"/>
  <c r="X4" i="44"/>
  <c r="P4" i="44"/>
  <c r="L4" i="44"/>
  <c r="T4" i="44"/>
  <c r="AF4" i="145"/>
  <c r="AH4" i="145"/>
  <c r="AC4" i="145"/>
  <c r="O4" i="145"/>
  <c r="P4" i="145"/>
  <c r="S4" i="145"/>
  <c r="AC4" i="42"/>
  <c r="AA4" i="42"/>
  <c r="Z4" i="42"/>
  <c r="N4" i="42"/>
  <c r="M4" i="42"/>
  <c r="S4" i="42"/>
  <c r="X4" i="54"/>
  <c r="Y4" i="54"/>
  <c r="AC4" i="54"/>
  <c r="P4" i="54"/>
  <c r="S4" i="54"/>
  <c r="AF4" i="53"/>
  <c r="AA4" i="53"/>
  <c r="P4" i="53"/>
  <c r="N4" i="53"/>
  <c r="Q4" i="53"/>
  <c r="Y4" i="52"/>
  <c r="Z4" i="52"/>
  <c r="AB4" i="52"/>
  <c r="S4" i="52"/>
  <c r="Q4" i="52"/>
  <c r="R4" i="52"/>
  <c r="AA4" i="51"/>
  <c r="Z4" i="51"/>
  <c r="Y4" i="51"/>
  <c r="K4" i="51"/>
  <c r="U4" i="51"/>
  <c r="R4" i="51"/>
  <c r="AA4" i="118"/>
  <c r="AH4" i="118"/>
  <c r="S4" i="118"/>
  <c r="Y4" i="118"/>
  <c r="N4" i="118"/>
  <c r="AH4" i="117"/>
  <c r="AE4" i="117"/>
  <c r="P4" i="117"/>
  <c r="R4" i="117"/>
  <c r="N4" i="117"/>
  <c r="AH4" i="116"/>
  <c r="AF4" i="116"/>
  <c r="AB4" i="116"/>
  <c r="P4" i="116"/>
  <c r="S4" i="116"/>
  <c r="R4" i="116"/>
  <c r="AA4" i="115"/>
  <c r="Z4" i="115"/>
  <c r="X4" i="115"/>
  <c r="K4" i="115"/>
  <c r="P4" i="115"/>
  <c r="S4" i="115"/>
  <c r="AF4" i="114"/>
  <c r="AB4" i="114"/>
  <c r="Y4" i="114"/>
  <c r="O4" i="114"/>
  <c r="M4" i="114"/>
  <c r="AH4" i="113"/>
  <c r="AB4" i="113"/>
  <c r="M4" i="113"/>
  <c r="T4" i="113"/>
  <c r="Q4" i="113"/>
  <c r="AG4" i="50"/>
  <c r="AB4" i="50"/>
  <c r="AD4" i="50"/>
  <c r="L4" i="50"/>
  <c r="K4" i="50"/>
  <c r="P4" i="50"/>
  <c r="Z4" i="49"/>
  <c r="AF4" i="49"/>
  <c r="AA4" i="49"/>
  <c r="S4" i="49"/>
  <c r="K4" i="49"/>
  <c r="R4" i="49"/>
  <c r="AH4" i="48"/>
  <c r="AB4" i="48"/>
  <c r="Y4" i="48"/>
  <c r="T4" i="48"/>
  <c r="L4" i="48"/>
  <c r="AF4" i="47"/>
  <c r="AA4" i="47"/>
  <c r="K4" i="47"/>
  <c r="T4" i="47"/>
  <c r="M4" i="47"/>
  <c r="AG4" i="46"/>
  <c r="AB4" i="46"/>
  <c r="AH4" i="46"/>
  <c r="N4" i="46"/>
  <c r="M4" i="46"/>
  <c r="U4" i="46"/>
  <c r="AC4" i="45"/>
  <c r="X4" i="45"/>
  <c r="AD4" i="45"/>
  <c r="M4" i="45"/>
  <c r="K4" i="45"/>
  <c r="L4" i="45"/>
  <c r="X4" i="146"/>
  <c r="AE4" i="146"/>
  <c r="Y4" i="146"/>
  <c r="U4" i="146"/>
  <c r="T4" i="146"/>
  <c r="AF4" i="43"/>
  <c r="AH4" i="43"/>
  <c r="U4" i="43"/>
  <c r="O4" i="43"/>
  <c r="N4" i="43"/>
  <c r="AH4" i="146"/>
  <c r="O4" i="146"/>
  <c r="Q4" i="43"/>
  <c r="AE4" i="44"/>
  <c r="Z4" i="44"/>
  <c r="AF4" i="44"/>
  <c r="N4" i="44"/>
  <c r="O4" i="44"/>
  <c r="R4" i="44"/>
  <c r="AB4" i="145"/>
  <c r="AD4" i="145"/>
  <c r="X4" i="145"/>
  <c r="T4" i="145"/>
  <c r="N4" i="145"/>
  <c r="R4" i="145"/>
  <c r="X4" i="42"/>
  <c r="AF4" i="42"/>
  <c r="Y4" i="42"/>
  <c r="L4" i="42"/>
  <c r="K4" i="42"/>
  <c r="AE4" i="54"/>
  <c r="AH4" i="54"/>
  <c r="T4" i="54"/>
  <c r="L4" i="54"/>
  <c r="R4" i="54"/>
  <c r="AG4" i="53"/>
  <c r="AB4" i="53"/>
  <c r="AH4" i="53"/>
  <c r="R4" i="53"/>
  <c r="S4" i="53"/>
  <c r="U4" i="53"/>
  <c r="AC4" i="52"/>
  <c r="AA4" i="52"/>
  <c r="AF4" i="52"/>
  <c r="U4" i="52"/>
  <c r="K4" i="52"/>
  <c r="M4" i="52"/>
  <c r="AB4" i="51"/>
  <c r="AF4" i="51"/>
  <c r="X4" i="51"/>
  <c r="T4" i="51"/>
  <c r="P4" i="51"/>
  <c r="AC4" i="118"/>
  <c r="AD4" i="118"/>
  <c r="M4" i="118"/>
  <c r="P4" i="118"/>
  <c r="L4" i="118"/>
  <c r="AG4" i="117"/>
  <c r="AF4" i="117"/>
  <c r="AA4" i="117"/>
  <c r="U4" i="117"/>
  <c r="M4" i="117"/>
  <c r="S4" i="117"/>
  <c r="AD4" i="116"/>
  <c r="AA4" i="116"/>
  <c r="AE4" i="116"/>
  <c r="O4" i="116"/>
  <c r="M4" i="116"/>
  <c r="T4" i="116"/>
  <c r="AB4" i="115"/>
  <c r="AF4" i="115"/>
  <c r="Y4" i="115"/>
  <c r="R4" i="115"/>
  <c r="O4" i="115"/>
  <c r="AH4" i="114"/>
  <c r="AG4" i="114"/>
  <c r="T4" i="114"/>
  <c r="Q4" i="114"/>
  <c r="N4" i="114"/>
  <c r="AD4" i="113"/>
  <c r="AC4" i="113"/>
  <c r="AA4" i="113"/>
  <c r="N4" i="113"/>
  <c r="U4" i="113"/>
  <c r="L4" i="113"/>
  <c r="AC4" i="50"/>
  <c r="AE4" i="50"/>
  <c r="Z4" i="50"/>
  <c r="S4" i="50"/>
  <c r="R4" i="50"/>
  <c r="O4" i="50"/>
  <c r="AH4" i="49"/>
  <c r="AG4" i="49"/>
  <c r="Y4" i="49"/>
  <c r="Q4" i="49"/>
  <c r="M4" i="49"/>
  <c r="AC4" i="48"/>
  <c r="AE4" i="48"/>
  <c r="U4" i="48"/>
  <c r="M4" i="48"/>
  <c r="K4" i="48"/>
  <c r="AG4" i="47"/>
  <c r="AB4" i="47"/>
  <c r="AH4" i="47"/>
  <c r="U4" i="47"/>
  <c r="P4" i="47"/>
  <c r="O4" i="47"/>
  <c r="AC4" i="46"/>
  <c r="X4" i="46"/>
  <c r="AD4" i="46"/>
  <c r="Q4" i="46"/>
  <c r="T4" i="46"/>
  <c r="P4" i="46"/>
  <c r="Y4" i="45"/>
  <c r="AE4" i="45"/>
  <c r="Z4" i="45"/>
  <c r="O4" i="45"/>
  <c r="U4" i="45"/>
  <c r="AF4" i="146"/>
  <c r="AA4" i="146"/>
  <c r="M4" i="146"/>
  <c r="S4" i="146"/>
  <c r="R4" i="146"/>
  <c r="AG4" i="43"/>
  <c r="AB4" i="43"/>
  <c r="AD4" i="43"/>
  <c r="S4" i="43"/>
  <c r="T4" i="43"/>
  <c r="L4" i="43"/>
  <c r="N4" i="146"/>
  <c r="AA4" i="43"/>
  <c r="K4" i="43"/>
  <c r="AA4" i="44"/>
  <c r="AG4" i="44"/>
  <c r="AB4" i="44"/>
  <c r="M4" i="44"/>
  <c r="K4" i="44"/>
  <c r="Q4" i="44"/>
  <c r="AE4" i="145"/>
  <c r="Z4" i="145"/>
  <c r="Y4" i="145"/>
  <c r="M4" i="145"/>
  <c r="L4" i="145"/>
  <c r="AB4" i="42"/>
  <c r="AH4" i="42"/>
  <c r="Q4" i="42"/>
  <c r="U4" i="42"/>
  <c r="P4" i="42"/>
  <c r="AF4" i="54"/>
  <c r="AA4" i="54"/>
  <c r="AD4" i="54"/>
  <c r="N4" i="54"/>
  <c r="Q4" i="54"/>
  <c r="M4" i="54"/>
  <c r="AC4" i="53"/>
  <c r="X4" i="53"/>
  <c r="AD4" i="53"/>
  <c r="M4" i="53"/>
  <c r="K4" i="53"/>
  <c r="T4" i="53"/>
  <c r="AG4" i="52"/>
  <c r="AE4" i="52"/>
  <c r="AH4" i="52"/>
  <c r="P4" i="52"/>
  <c r="O4" i="52"/>
  <c r="AH4" i="51"/>
  <c r="AG4" i="51"/>
  <c r="L4" i="51"/>
  <c r="N4" i="51"/>
  <c r="M4" i="51"/>
  <c r="AF4" i="118"/>
  <c r="AE4" i="118"/>
  <c r="Z4" i="118"/>
  <c r="T4" i="118"/>
  <c r="K4" i="118"/>
  <c r="Q4" i="118"/>
  <c r="AC4" i="117"/>
  <c r="AB4" i="117"/>
  <c r="AD4" i="117"/>
  <c r="L4" i="117"/>
  <c r="T4" i="117"/>
  <c r="K4" i="117"/>
  <c r="Z4" i="116"/>
  <c r="AG4" i="116"/>
  <c r="Y4" i="116"/>
  <c r="Q4" i="116"/>
  <c r="N4" i="116"/>
  <c r="AH4" i="115"/>
  <c r="AG4" i="115"/>
  <c r="M4" i="115"/>
  <c r="T4" i="115"/>
  <c r="Q4" i="115"/>
  <c r="AE4" i="114"/>
  <c r="AD4" i="114"/>
  <c r="AC4" i="114"/>
  <c r="U4" i="114"/>
  <c r="L4" i="114"/>
  <c r="K4" i="114"/>
  <c r="Z4" i="113"/>
  <c r="X4" i="113"/>
  <c r="Y4" i="113"/>
  <c r="K4" i="113"/>
  <c r="P4" i="113"/>
  <c r="S4" i="113"/>
  <c r="X4" i="50"/>
  <c r="AA4" i="50"/>
  <c r="Y4" i="50"/>
  <c r="M4" i="50"/>
  <c r="T4" i="50"/>
  <c r="AC4" i="49"/>
  <c r="AB4" i="49"/>
  <c r="U4" i="49"/>
  <c r="P4" i="49"/>
  <c r="L4" i="49"/>
  <c r="AD4" i="48"/>
  <c r="X4" i="48"/>
  <c r="AA4" i="48"/>
  <c r="S4" i="48"/>
  <c r="O4" i="48"/>
  <c r="Q4" i="48"/>
  <c r="AC4" i="47"/>
  <c r="X4" i="47"/>
  <c r="AD4" i="47"/>
  <c r="Q4" i="47"/>
  <c r="S4" i="47"/>
  <c r="N4" i="47"/>
  <c r="Y4" i="46"/>
  <c r="AE4" i="46"/>
  <c r="Z4" i="46"/>
  <c r="L4" i="46"/>
  <c r="S4" i="46"/>
  <c r="AF4" i="45"/>
  <c r="AA4" i="45"/>
  <c r="S4" i="45"/>
  <c r="N4" i="45"/>
  <c r="P4" i="45"/>
  <c r="AG4" i="146"/>
  <c r="AB4" i="146"/>
  <c r="AD4" i="146"/>
  <c r="K4" i="146"/>
  <c r="L4" i="146"/>
  <c r="Q4" i="146"/>
  <c r="AC4" i="43"/>
  <c r="AE4" i="43"/>
  <c r="Z4" i="43"/>
  <c r="P4" i="43"/>
  <c r="M4" i="43"/>
  <c r="R4" i="43"/>
  <c r="Z4" i="146"/>
  <c r="X4" i="43"/>
  <c r="F8" i="3"/>
  <c r="AH4" i="44"/>
  <c r="AC4" i="44"/>
  <c r="Y4" i="44"/>
  <c r="S4" i="44"/>
  <c r="U4" i="44"/>
  <c r="AA4" i="145"/>
  <c r="AG4" i="145"/>
  <c r="Q4" i="145"/>
  <c r="K4" i="145"/>
  <c r="U4" i="145"/>
  <c r="AG4" i="42"/>
  <c r="AE4" i="42"/>
  <c r="AD4" i="42"/>
  <c r="O4" i="42"/>
  <c r="R4" i="42"/>
  <c r="T4" i="42"/>
  <c r="AB4" i="54"/>
  <c r="AG4" i="54"/>
  <c r="Z4" i="54"/>
  <c r="K4" i="54"/>
  <c r="O4" i="54"/>
  <c r="U4" i="54"/>
  <c r="Y4" i="53"/>
  <c r="AE4" i="53"/>
  <c r="Z4" i="53"/>
  <c r="L4" i="53"/>
  <c r="O4" i="53"/>
  <c r="AD4" i="52"/>
  <c r="X4" i="52"/>
  <c r="L4" i="52"/>
  <c r="N4" i="52"/>
  <c r="T4" i="52"/>
  <c r="AE4" i="51"/>
  <c r="AD4" i="51"/>
  <c r="AC4" i="51"/>
  <c r="O4" i="51"/>
  <c r="Q4" i="51"/>
  <c r="S4" i="51"/>
  <c r="AB4" i="118"/>
  <c r="AG4" i="118"/>
  <c r="X4" i="118"/>
  <c r="O4" i="118"/>
  <c r="U4" i="118"/>
  <c r="R4" i="118"/>
  <c r="X4" i="117"/>
  <c r="Z4" i="117"/>
  <c r="Y4" i="117"/>
  <c r="Q4" i="117"/>
  <c r="O4" i="117"/>
  <c r="X4" i="116"/>
  <c r="AC4" i="116"/>
  <c r="U4" i="116"/>
  <c r="L4" i="116"/>
  <c r="K4" i="116"/>
  <c r="AE4" i="115"/>
  <c r="AD4" i="115"/>
  <c r="AC4" i="115"/>
  <c r="N4" i="115"/>
  <c r="U4" i="115"/>
  <c r="L4" i="115"/>
  <c r="AA4" i="114"/>
  <c r="Z4" i="114"/>
  <c r="X4" i="114"/>
  <c r="P4" i="114"/>
  <c r="S4" i="114"/>
  <c r="R4" i="114"/>
  <c r="AE4" i="113"/>
  <c r="AG4" i="113"/>
  <c r="AF4" i="113"/>
  <c r="R4" i="113"/>
  <c r="O4" i="113"/>
  <c r="AF4" i="50"/>
  <c r="AH4" i="50"/>
  <c r="Q4" i="50"/>
  <c r="N4" i="50"/>
  <c r="U4" i="50"/>
  <c r="AD4" i="49"/>
  <c r="X4" i="49"/>
  <c r="AE4" i="49"/>
  <c r="T4" i="49"/>
  <c r="O4" i="49"/>
  <c r="N4" i="49"/>
  <c r="Z4" i="48"/>
  <c r="AG4" i="48"/>
  <c r="AF4" i="48"/>
  <c r="R4" i="48"/>
  <c r="N4" i="48"/>
  <c r="P4" i="48"/>
  <c r="Y4" i="47"/>
  <c r="AE4" i="47"/>
  <c r="Z4" i="47"/>
  <c r="L4" i="47"/>
  <c r="R4" i="47"/>
  <c r="AF4" i="46"/>
  <c r="AA4" i="46"/>
  <c r="O4" i="46"/>
  <c r="K4" i="46"/>
  <c r="R4" i="46"/>
  <c r="AG4" i="45"/>
  <c r="AB4" i="45"/>
  <c r="AH4" i="45"/>
  <c r="R4" i="45"/>
  <c r="T4" i="45"/>
  <c r="Q4" i="45"/>
  <c r="AC4" i="146"/>
  <c r="P4" i="146"/>
  <c r="Y4" i="43"/>
  <c r="G8" i="3"/>
  <c r="AR57" i="3"/>
  <c r="C18" i="275" s="1"/>
  <c r="AR59" i="3"/>
  <c r="AR86" i="3"/>
  <c r="C5" i="285" s="1"/>
  <c r="H5" i="285" s="1"/>
  <c r="AU75" i="3"/>
  <c r="A1" i="270"/>
  <c r="A1" i="260"/>
  <c r="AU65" i="3"/>
  <c r="AU91" i="3" s="1"/>
  <c r="B131" i="149"/>
  <c r="E131" i="149"/>
  <c r="AX57" i="3"/>
  <c r="C13" i="281" s="1"/>
  <c r="AX59" i="3"/>
  <c r="AX86" i="3"/>
  <c r="C5" i="291" s="1"/>
  <c r="H5" i="291" s="1"/>
  <c r="AT65" i="3"/>
  <c r="AT91" i="3" s="1"/>
  <c r="AT75" i="3"/>
  <c r="A130" i="152"/>
  <c r="A132" i="93"/>
  <c r="A129" i="156"/>
  <c r="A132" i="149"/>
  <c r="S129" i="152"/>
  <c r="O129" i="152"/>
  <c r="K129" i="152"/>
  <c r="G129" i="152"/>
  <c r="T129" i="152"/>
  <c r="N129" i="152"/>
  <c r="I129" i="152"/>
  <c r="B129" i="152"/>
  <c r="R129" i="152"/>
  <c r="H129" i="152"/>
  <c r="M129" i="152"/>
  <c r="Q129" i="152"/>
  <c r="L129" i="152"/>
  <c r="F129" i="152"/>
  <c r="E129" i="152"/>
  <c r="P129" i="152"/>
  <c r="J129" i="152"/>
  <c r="AS65" i="3"/>
  <c r="AS91" i="3" s="1"/>
  <c r="A1" i="261"/>
  <c r="A1" i="271"/>
  <c r="AV65" i="3"/>
  <c r="AV91" i="3" s="1"/>
  <c r="AQ75" i="3"/>
  <c r="A1" i="255"/>
  <c r="A1" i="265"/>
  <c r="AQ65" i="3"/>
  <c r="AQ91" i="3" s="1"/>
  <c r="AT57" i="3"/>
  <c r="C11" i="277" s="1"/>
  <c r="AT86" i="3"/>
  <c r="C5" i="287" s="1"/>
  <c r="H5" i="287" s="1"/>
  <c r="AT59" i="3"/>
  <c r="AP65" i="3"/>
  <c r="AP91" i="3" s="1"/>
  <c r="AP75" i="3"/>
  <c r="A1" i="267"/>
  <c r="A1" i="257"/>
  <c r="C131" i="93"/>
  <c r="B131" i="93"/>
  <c r="AW57" i="3"/>
  <c r="C19" i="280" s="1"/>
  <c r="AW59" i="3"/>
  <c r="AW86" i="3"/>
  <c r="C5" i="290" s="1"/>
  <c r="H5" i="290" s="1"/>
  <c r="AW75" i="3"/>
  <c r="A1" i="256"/>
  <c r="A1" i="266"/>
  <c r="AR65" i="3"/>
  <c r="AR91" i="3" s="1"/>
  <c r="AU57" i="3"/>
  <c r="C10" i="278" s="1"/>
  <c r="AU59" i="3"/>
  <c r="AU86" i="3"/>
  <c r="C5" i="288" s="1"/>
  <c r="H5" i="288" s="1"/>
  <c r="A1" i="269"/>
  <c r="A1" i="258"/>
  <c r="AP57" i="3"/>
  <c r="C13" i="273" s="1"/>
  <c r="AP59" i="3"/>
  <c r="AP86" i="3"/>
  <c r="C5" i="283" s="1"/>
  <c r="H5" i="283" s="1"/>
  <c r="H208" i="154"/>
  <c r="P29" i="156"/>
  <c r="K2" i="6"/>
  <c r="H4" i="48"/>
  <c r="H4" i="51"/>
  <c r="H4" i="50"/>
  <c r="H4" i="146"/>
  <c r="H4" i="114"/>
  <c r="H4" i="49"/>
  <c r="H4" i="145"/>
  <c r="H4" i="53"/>
  <c r="H4" i="44"/>
  <c r="H4" i="118"/>
  <c r="H4" i="52"/>
  <c r="H4" i="113"/>
  <c r="H4" i="54"/>
  <c r="H4" i="45"/>
  <c r="H4" i="115"/>
  <c r="H4" i="46"/>
  <c r="H4" i="116"/>
  <c r="H4" i="47"/>
  <c r="H4" i="117"/>
  <c r="I8" i="3"/>
  <c r="D45" i="94"/>
  <c r="AA5" i="173" l="1"/>
  <c r="AP146" i="3"/>
  <c r="AR161" i="3"/>
  <c r="AR143" i="3"/>
  <c r="AP164" i="3"/>
  <c r="AP158" i="3"/>
  <c r="AT149" i="3"/>
  <c r="AS149" i="3"/>
  <c r="AS164" i="3"/>
  <c r="AT155" i="3"/>
  <c r="AV146" i="3"/>
  <c r="AW155" i="3"/>
  <c r="AT146" i="3"/>
  <c r="AU167" i="3"/>
  <c r="AU158" i="3"/>
  <c r="AS146" i="3"/>
  <c r="AU146" i="3"/>
  <c r="AR155" i="3"/>
  <c r="AR140" i="3"/>
  <c r="AS143" i="3"/>
  <c r="AX161" i="3"/>
  <c r="AQ146" i="3"/>
  <c r="AU161" i="3"/>
  <c r="AW146" i="3"/>
  <c r="AX167" i="3"/>
  <c r="AW149" i="3"/>
  <c r="AW170" i="3"/>
  <c r="AT143" i="3"/>
  <c r="AV170" i="3"/>
  <c r="AT167" i="3"/>
  <c r="AS155" i="3"/>
  <c r="AQ164" i="3"/>
  <c r="AX143" i="3"/>
  <c r="AR158" i="3"/>
  <c r="AP143" i="3"/>
  <c r="AT170" i="3"/>
  <c r="AU155" i="3"/>
  <c r="AR149" i="3"/>
  <c r="AS152" i="3"/>
  <c r="AV167" i="3"/>
  <c r="AX155" i="3"/>
  <c r="AT161" i="3"/>
  <c r="AW164" i="3"/>
  <c r="AV140" i="3"/>
  <c r="AQ167" i="3"/>
  <c r="AW167" i="3"/>
  <c r="AS161" i="3"/>
  <c r="AQ170" i="3"/>
  <c r="AV152" i="3"/>
  <c r="AW140" i="3"/>
  <c r="AP167" i="3"/>
  <c r="AS140" i="3"/>
  <c r="AW143" i="3"/>
  <c r="AQ152" i="3"/>
  <c r="AP161" i="3"/>
  <c r="AQ155" i="3"/>
  <c r="AX146" i="3"/>
  <c r="R4" i="174"/>
  <c r="L4" i="174"/>
  <c r="T4" i="174"/>
  <c r="AD5" i="173"/>
  <c r="Y5" i="172"/>
  <c r="J4" i="174"/>
  <c r="Z5" i="174"/>
  <c r="K4" i="174"/>
  <c r="R5" i="174"/>
  <c r="Q4" i="174"/>
  <c r="N4" i="174"/>
  <c r="M5" i="38"/>
  <c r="S5" i="173"/>
  <c r="M5" i="173"/>
  <c r="AC5" i="174"/>
  <c r="AC2" i="174"/>
  <c r="AF4" i="174"/>
  <c r="M9" i="170"/>
  <c r="M10" i="163"/>
  <c r="S5" i="39"/>
  <c r="Z4" i="174"/>
  <c r="AD2" i="174"/>
  <c r="H5" i="172"/>
  <c r="K5" i="172"/>
  <c r="AE5" i="39"/>
  <c r="AC5" i="172"/>
  <c r="N5" i="173"/>
  <c r="AD5" i="174"/>
  <c r="AB4" i="174"/>
  <c r="M11" i="171"/>
  <c r="O5" i="39"/>
  <c r="P5" i="39"/>
  <c r="H4" i="174"/>
  <c r="N2" i="174"/>
  <c r="AC4" i="174"/>
  <c r="J5" i="39"/>
  <c r="V5" i="172"/>
  <c r="W5" i="172"/>
  <c r="L5" i="173"/>
  <c r="S2" i="174"/>
  <c r="J5" i="173"/>
  <c r="P5" i="174"/>
  <c r="L2" i="174"/>
  <c r="J2" i="174"/>
  <c r="M4" i="1"/>
  <c r="T2" i="174"/>
  <c r="AE2" i="38"/>
  <c r="AA5" i="39"/>
  <c r="K5" i="38"/>
  <c r="H2" i="174"/>
  <c r="N3" i="1"/>
  <c r="P3" i="5"/>
  <c r="H5" i="39"/>
  <c r="M10" i="1"/>
  <c r="M2" i="1"/>
  <c r="R2" i="174"/>
  <c r="AD5" i="39"/>
  <c r="X5" i="38"/>
  <c r="Z5" i="39"/>
  <c r="AB4" i="38"/>
  <c r="R4" i="38"/>
  <c r="L5" i="38"/>
  <c r="Z4" i="38"/>
  <c r="N5" i="1"/>
  <c r="P5" i="5"/>
  <c r="P3" i="167"/>
  <c r="N3" i="170"/>
  <c r="P3" i="170" s="1"/>
  <c r="R5" i="194"/>
  <c r="Q5" i="194"/>
  <c r="T5" i="194"/>
  <c r="Q12" i="253"/>
  <c r="T12" i="253"/>
  <c r="R12" i="253"/>
  <c r="R12" i="14"/>
  <c r="T12" i="14"/>
  <c r="Q12" i="14"/>
  <c r="R6" i="98"/>
  <c r="Q6" i="98"/>
  <c r="T6" i="98"/>
  <c r="T6" i="166"/>
  <c r="Q6" i="166"/>
  <c r="R6" i="166"/>
  <c r="T10" i="189"/>
  <c r="Q10" i="189"/>
  <c r="R10" i="189"/>
  <c r="T12" i="262"/>
  <c r="R12" i="262"/>
  <c r="Q12" i="262"/>
  <c r="T7" i="12"/>
  <c r="Q7" i="12"/>
  <c r="R7" i="12"/>
  <c r="T6" i="18"/>
  <c r="Q6" i="18"/>
  <c r="R6" i="18"/>
  <c r="R4" i="139"/>
  <c r="Q4" i="139"/>
  <c r="T4" i="139"/>
  <c r="Q2" i="19"/>
  <c r="T2" i="19"/>
  <c r="R2" i="19"/>
  <c r="Q12" i="21"/>
  <c r="T12" i="21"/>
  <c r="R12" i="21"/>
  <c r="T5" i="168"/>
  <c r="R5" i="168"/>
  <c r="Q5" i="168"/>
  <c r="T9" i="254"/>
  <c r="Q9" i="254"/>
  <c r="R9" i="254"/>
  <c r="T6" i="168"/>
  <c r="R6" i="168"/>
  <c r="Q6" i="168"/>
  <c r="T7" i="15"/>
  <c r="Q7" i="15"/>
  <c r="R7" i="15"/>
  <c r="R11" i="166"/>
  <c r="Q11" i="166"/>
  <c r="T11" i="166"/>
  <c r="T7" i="258"/>
  <c r="Q7" i="258"/>
  <c r="R7" i="258"/>
  <c r="T10" i="11"/>
  <c r="Q10" i="11"/>
  <c r="R10" i="11"/>
  <c r="T6" i="185"/>
  <c r="R6" i="185"/>
  <c r="Q6" i="185"/>
  <c r="R2" i="254"/>
  <c r="T2" i="254"/>
  <c r="Q2" i="254"/>
  <c r="T8" i="165"/>
  <c r="Q8" i="165"/>
  <c r="R8" i="165"/>
  <c r="T10" i="187"/>
  <c r="R10" i="187"/>
  <c r="Q10" i="187"/>
  <c r="Q9" i="12"/>
  <c r="T9" i="12"/>
  <c r="R9" i="12"/>
  <c r="T10" i="12"/>
  <c r="R10" i="12"/>
  <c r="Q10" i="12"/>
  <c r="T7" i="19"/>
  <c r="Q7" i="19"/>
  <c r="R7" i="19"/>
  <c r="R9" i="22"/>
  <c r="Q9" i="22"/>
  <c r="T9" i="22"/>
  <c r="R2" i="169"/>
  <c r="Q2" i="169"/>
  <c r="T2" i="169"/>
  <c r="T7" i="255"/>
  <c r="Q7" i="255"/>
  <c r="R7" i="255"/>
  <c r="T3" i="186"/>
  <c r="R3" i="186"/>
  <c r="Q3" i="186"/>
  <c r="R2" i="189"/>
  <c r="Q2" i="189"/>
  <c r="T2" i="189"/>
  <c r="R2" i="260"/>
  <c r="Q2" i="260"/>
  <c r="T2" i="260"/>
  <c r="P11" i="164"/>
  <c r="N11" i="163"/>
  <c r="P11" i="163" s="1"/>
  <c r="R2" i="139"/>
  <c r="Q2" i="139"/>
  <c r="T2" i="139"/>
  <c r="Q9" i="18"/>
  <c r="R9" i="18"/>
  <c r="T9" i="18"/>
  <c r="T10" i="21"/>
  <c r="R10" i="21"/>
  <c r="Q10" i="21"/>
  <c r="P11" i="167"/>
  <c r="N11" i="170"/>
  <c r="P11" i="170" s="1"/>
  <c r="T4" i="254"/>
  <c r="R4" i="254"/>
  <c r="Q4" i="254"/>
  <c r="T3" i="257"/>
  <c r="R3" i="257"/>
  <c r="Q3" i="257"/>
  <c r="T7" i="256"/>
  <c r="Q7" i="256"/>
  <c r="R7" i="256"/>
  <c r="Q5" i="189"/>
  <c r="T5" i="189"/>
  <c r="R5" i="189"/>
  <c r="T11" i="98"/>
  <c r="R11" i="98"/>
  <c r="Q11" i="98"/>
  <c r="P12" i="167"/>
  <c r="N12" i="170"/>
  <c r="P12" i="170" s="1"/>
  <c r="R2" i="258"/>
  <c r="Q2" i="258"/>
  <c r="T2" i="258"/>
  <c r="Q7" i="14"/>
  <c r="R7" i="14"/>
  <c r="T7" i="14"/>
  <c r="Q5" i="95"/>
  <c r="T5" i="95"/>
  <c r="R5" i="95"/>
  <c r="R3" i="20"/>
  <c r="Q3" i="20"/>
  <c r="T3" i="20"/>
  <c r="T12" i="165"/>
  <c r="R12" i="165"/>
  <c r="Q12" i="165"/>
  <c r="T10" i="168"/>
  <c r="R10" i="168"/>
  <c r="Q10" i="168"/>
  <c r="R8" i="194"/>
  <c r="T8" i="194"/>
  <c r="Q8" i="194"/>
  <c r="T6" i="257"/>
  <c r="Q6" i="257"/>
  <c r="R6" i="257"/>
  <c r="T6" i="97"/>
  <c r="R6" i="97"/>
  <c r="Q6" i="97"/>
  <c r="R10" i="185"/>
  <c r="Q10" i="185"/>
  <c r="T10" i="185"/>
  <c r="Q6" i="254"/>
  <c r="R6" i="254"/>
  <c r="T6" i="254"/>
  <c r="R12" i="12"/>
  <c r="Q12" i="12"/>
  <c r="T12" i="12"/>
  <c r="Q10" i="16"/>
  <c r="R10" i="16"/>
  <c r="T10" i="16"/>
  <c r="Q8" i="97"/>
  <c r="R8" i="97"/>
  <c r="T8" i="97"/>
  <c r="Q6" i="22"/>
  <c r="T6" i="22"/>
  <c r="R6" i="22"/>
  <c r="T4" i="185"/>
  <c r="R4" i="185"/>
  <c r="Q4" i="185"/>
  <c r="R2" i="188"/>
  <c r="T2" i="188"/>
  <c r="Q2" i="188"/>
  <c r="R11" i="253"/>
  <c r="Q11" i="253"/>
  <c r="T11" i="253"/>
  <c r="Q9" i="260"/>
  <c r="R9" i="260"/>
  <c r="T9" i="260"/>
  <c r="S5" i="172"/>
  <c r="AF5" i="172"/>
  <c r="Z5" i="173"/>
  <c r="T5" i="174"/>
  <c r="S5" i="174"/>
  <c r="W2" i="174"/>
  <c r="M6" i="163"/>
  <c r="M10" i="2"/>
  <c r="P2" i="38"/>
  <c r="M11" i="163"/>
  <c r="M11" i="2"/>
  <c r="M12" i="163"/>
  <c r="Q2" i="38"/>
  <c r="M12" i="2"/>
  <c r="N5" i="38"/>
  <c r="X4" i="38"/>
  <c r="AC4" i="38"/>
  <c r="AD4" i="38"/>
  <c r="R5" i="38"/>
  <c r="AC2" i="38"/>
  <c r="J4" i="38"/>
  <c r="N11" i="1"/>
  <c r="P11" i="5"/>
  <c r="R12" i="189"/>
  <c r="Q12" i="189"/>
  <c r="T12" i="189"/>
  <c r="R11" i="254"/>
  <c r="Q11" i="254"/>
  <c r="T11" i="254"/>
  <c r="Q3" i="10"/>
  <c r="R3" i="10"/>
  <c r="T3" i="10"/>
  <c r="R11" i="15"/>
  <c r="Q11" i="15"/>
  <c r="T11" i="15"/>
  <c r="R6" i="99"/>
  <c r="Q6" i="99"/>
  <c r="T6" i="99"/>
  <c r="T9" i="184"/>
  <c r="R9" i="184"/>
  <c r="Q9" i="184"/>
  <c r="R2" i="194"/>
  <c r="Q2" i="194"/>
  <c r="T2" i="194"/>
  <c r="T5" i="10"/>
  <c r="Q5" i="10"/>
  <c r="R5" i="10"/>
  <c r="R6" i="15"/>
  <c r="T6" i="15"/>
  <c r="Q6" i="15"/>
  <c r="R5" i="20"/>
  <c r="T5" i="20"/>
  <c r="Q5" i="20"/>
  <c r="Q3" i="140"/>
  <c r="T3" i="140"/>
  <c r="R3" i="140"/>
  <c r="T12" i="19"/>
  <c r="R12" i="19"/>
  <c r="Q12" i="19"/>
  <c r="Q4" i="23"/>
  <c r="T4" i="23"/>
  <c r="R4" i="23"/>
  <c r="R5" i="169"/>
  <c r="T5" i="169"/>
  <c r="Q5" i="169"/>
  <c r="T4" i="256"/>
  <c r="R4" i="256"/>
  <c r="Q4" i="256"/>
  <c r="T6" i="139"/>
  <c r="R6" i="139"/>
  <c r="Q6" i="139"/>
  <c r="T7" i="96"/>
  <c r="Q7" i="96"/>
  <c r="R7" i="96"/>
  <c r="Q9" i="187"/>
  <c r="R9" i="187"/>
  <c r="T9" i="187"/>
  <c r="T7" i="139"/>
  <c r="Q7" i="139"/>
  <c r="R7" i="139"/>
  <c r="Q9" i="140"/>
  <c r="R9" i="140"/>
  <c r="T9" i="140"/>
  <c r="R6" i="186"/>
  <c r="Q6" i="186"/>
  <c r="T6" i="186"/>
  <c r="T6" i="255"/>
  <c r="R6" i="255"/>
  <c r="Q6" i="255"/>
  <c r="Q9" i="169"/>
  <c r="T9" i="169"/>
  <c r="R9" i="169"/>
  <c r="Q8" i="261"/>
  <c r="R8" i="261"/>
  <c r="T8" i="261"/>
  <c r="R8" i="13"/>
  <c r="T8" i="13"/>
  <c r="Q8" i="13"/>
  <c r="R10" i="140"/>
  <c r="T10" i="140"/>
  <c r="Q10" i="140"/>
  <c r="R9" i="95"/>
  <c r="Q9" i="95"/>
  <c r="T9" i="95"/>
  <c r="T12" i="23"/>
  <c r="R12" i="23"/>
  <c r="Q12" i="23"/>
  <c r="R2" i="187"/>
  <c r="Q2" i="187"/>
  <c r="T2" i="187"/>
  <c r="T8" i="257"/>
  <c r="Q8" i="257"/>
  <c r="R8" i="257"/>
  <c r="T4" i="194"/>
  <c r="R4" i="194"/>
  <c r="Q4" i="194"/>
  <c r="T8" i="195"/>
  <c r="R8" i="195"/>
  <c r="Q8" i="195"/>
  <c r="R10" i="10"/>
  <c r="Q10" i="10"/>
  <c r="T10" i="10"/>
  <c r="R3" i="184"/>
  <c r="T3" i="184"/>
  <c r="Q3" i="184"/>
  <c r="T12" i="139"/>
  <c r="R12" i="139"/>
  <c r="Q12" i="139"/>
  <c r="Q10" i="19"/>
  <c r="R10" i="19"/>
  <c r="T10" i="19"/>
  <c r="Q10" i="22"/>
  <c r="R10" i="22"/>
  <c r="T10" i="22"/>
  <c r="R3" i="169"/>
  <c r="Q3" i="169"/>
  <c r="T3" i="169"/>
  <c r="Q8" i="255"/>
  <c r="T8" i="255"/>
  <c r="R8" i="255"/>
  <c r="R11" i="257"/>
  <c r="Q11" i="257"/>
  <c r="T11" i="257"/>
  <c r="T4" i="257"/>
  <c r="R4" i="257"/>
  <c r="Q4" i="257"/>
  <c r="Q5" i="257"/>
  <c r="T5" i="257"/>
  <c r="R5" i="257"/>
  <c r="Q2" i="20"/>
  <c r="R2" i="20"/>
  <c r="T2" i="20"/>
  <c r="R6" i="169"/>
  <c r="Q6" i="169"/>
  <c r="T6" i="169"/>
  <c r="R7" i="260"/>
  <c r="Q7" i="260"/>
  <c r="T7" i="260"/>
  <c r="T4" i="15"/>
  <c r="R4" i="15"/>
  <c r="Q4" i="15"/>
  <c r="R2" i="96"/>
  <c r="Q2" i="96"/>
  <c r="T2" i="96"/>
  <c r="T11" i="20"/>
  <c r="R11" i="20"/>
  <c r="Q11" i="20"/>
  <c r="T9" i="166"/>
  <c r="Q9" i="166"/>
  <c r="R9" i="166"/>
  <c r="R7" i="169"/>
  <c r="T7" i="169"/>
  <c r="Q7" i="169"/>
  <c r="T5" i="195"/>
  <c r="R5" i="195"/>
  <c r="Q5" i="195"/>
  <c r="R3" i="258"/>
  <c r="Q3" i="258"/>
  <c r="T3" i="258"/>
  <c r="R8" i="99"/>
  <c r="T8" i="99"/>
  <c r="Q8" i="99"/>
  <c r="P4" i="167"/>
  <c r="N4" i="170"/>
  <c r="P4" i="170" s="1"/>
  <c r="R11" i="255"/>
  <c r="Q11" i="255"/>
  <c r="T11" i="255"/>
  <c r="Q9" i="139"/>
  <c r="T9" i="139"/>
  <c r="R9" i="139"/>
  <c r="P7" i="17"/>
  <c r="N7" i="2"/>
  <c r="P7" i="2" s="1"/>
  <c r="R5" i="98"/>
  <c r="T5" i="98"/>
  <c r="Q5" i="98"/>
  <c r="T3" i="23"/>
  <c r="Q3" i="23"/>
  <c r="R3" i="23"/>
  <c r="T12" i="185"/>
  <c r="R12" i="185"/>
  <c r="Q12" i="185"/>
  <c r="Q10" i="188"/>
  <c r="T10" i="188"/>
  <c r="R10" i="188"/>
  <c r="T8" i="254"/>
  <c r="Q8" i="254"/>
  <c r="R8" i="254"/>
  <c r="R6" i="261"/>
  <c r="Q6" i="261"/>
  <c r="T6" i="261"/>
  <c r="J2" i="38"/>
  <c r="M8" i="163"/>
  <c r="M9" i="163"/>
  <c r="X2" i="38"/>
  <c r="AA2" i="38"/>
  <c r="AD2" i="38"/>
  <c r="P4" i="38"/>
  <c r="Y4" i="38"/>
  <c r="P5" i="38"/>
  <c r="M4" i="38"/>
  <c r="K4" i="38"/>
  <c r="R2" i="11"/>
  <c r="Q2" i="11"/>
  <c r="T2" i="11"/>
  <c r="R10" i="254"/>
  <c r="Q10" i="254"/>
  <c r="T10" i="254"/>
  <c r="Q7" i="10"/>
  <c r="R7" i="10"/>
  <c r="T7" i="10"/>
  <c r="Q3" i="11"/>
  <c r="T3" i="11"/>
  <c r="R3" i="11"/>
  <c r="T12" i="16"/>
  <c r="Q12" i="16"/>
  <c r="R12" i="16"/>
  <c r="Q9" i="100"/>
  <c r="R9" i="100"/>
  <c r="T9" i="100"/>
  <c r="T9" i="185"/>
  <c r="R9" i="185"/>
  <c r="Q9" i="185"/>
  <c r="R2" i="195"/>
  <c r="Q2" i="195"/>
  <c r="T2" i="195"/>
  <c r="T4" i="14"/>
  <c r="R4" i="14"/>
  <c r="Q4" i="14"/>
  <c r="Q6" i="96"/>
  <c r="T6" i="96"/>
  <c r="R6" i="96"/>
  <c r="R2" i="184"/>
  <c r="Q2" i="184"/>
  <c r="T2" i="184"/>
  <c r="Q4" i="13"/>
  <c r="T4" i="13"/>
  <c r="R4" i="13"/>
  <c r="R4" i="96"/>
  <c r="T4" i="96"/>
  <c r="Q4" i="96"/>
  <c r="P4" i="164"/>
  <c r="N4" i="163"/>
  <c r="P4" i="163" s="1"/>
  <c r="T8" i="187"/>
  <c r="R8" i="187"/>
  <c r="Q8" i="187"/>
  <c r="T5" i="258"/>
  <c r="Q5" i="258"/>
  <c r="R5" i="258"/>
  <c r="T5" i="18"/>
  <c r="Q5" i="18"/>
  <c r="R5" i="18"/>
  <c r="T7" i="22"/>
  <c r="R7" i="22"/>
  <c r="Q7" i="22"/>
  <c r="T5" i="256"/>
  <c r="R5" i="256"/>
  <c r="Q5" i="256"/>
  <c r="P5" i="17"/>
  <c r="N5" i="2"/>
  <c r="P5" i="2" s="1"/>
  <c r="T8" i="15"/>
  <c r="Q8" i="15"/>
  <c r="R8" i="15"/>
  <c r="T12" i="168"/>
  <c r="R12" i="168"/>
  <c r="Q12" i="168"/>
  <c r="R2" i="257"/>
  <c r="Q2" i="257"/>
  <c r="T2" i="257"/>
  <c r="R7" i="195"/>
  <c r="T7" i="195"/>
  <c r="Q7" i="195"/>
  <c r="T8" i="12"/>
  <c r="R8" i="12"/>
  <c r="Q8" i="12"/>
  <c r="T7" i="16"/>
  <c r="R7" i="16"/>
  <c r="Q7" i="16"/>
  <c r="T9" i="13"/>
  <c r="R9" i="13"/>
  <c r="Q9" i="13"/>
  <c r="Q12" i="96"/>
  <c r="T12" i="96"/>
  <c r="R12" i="96"/>
  <c r="P12" i="164"/>
  <c r="N12" i="163"/>
  <c r="P12" i="163" s="1"/>
  <c r="Q5" i="188"/>
  <c r="R5" i="188"/>
  <c r="T5" i="188"/>
  <c r="Q4" i="260"/>
  <c r="T4" i="260"/>
  <c r="R4" i="260"/>
  <c r="Q7" i="261"/>
  <c r="R7" i="261"/>
  <c r="T7" i="261"/>
  <c r="R7" i="13"/>
  <c r="T7" i="13"/>
  <c r="Q7" i="13"/>
  <c r="T10" i="139"/>
  <c r="R10" i="139"/>
  <c r="Q10" i="139"/>
  <c r="R12" i="169"/>
  <c r="Q12" i="169"/>
  <c r="T12" i="169"/>
  <c r="Q11" i="140"/>
  <c r="T11" i="140"/>
  <c r="R11" i="140"/>
  <c r="R10" i="95"/>
  <c r="T10" i="95"/>
  <c r="Q10" i="95"/>
  <c r="P2" i="164"/>
  <c r="N2" i="163"/>
  <c r="P2" i="163" s="1"/>
  <c r="T6" i="187"/>
  <c r="Q6" i="187"/>
  <c r="R6" i="187"/>
  <c r="Q9" i="257"/>
  <c r="R9" i="257"/>
  <c r="T9" i="257"/>
  <c r="R8" i="258"/>
  <c r="Q8" i="258"/>
  <c r="T8" i="258"/>
  <c r="Q12" i="257"/>
  <c r="T12" i="257"/>
  <c r="R12" i="257"/>
  <c r="T4" i="261"/>
  <c r="R4" i="261"/>
  <c r="Q4" i="261"/>
  <c r="R4" i="22"/>
  <c r="Q4" i="22"/>
  <c r="T4" i="22"/>
  <c r="Q8" i="188"/>
  <c r="T8" i="188"/>
  <c r="R8" i="188"/>
  <c r="T6" i="11"/>
  <c r="Q6" i="11"/>
  <c r="R6" i="11"/>
  <c r="T12" i="15"/>
  <c r="R12" i="15"/>
  <c r="Q12" i="15"/>
  <c r="Q10" i="96"/>
  <c r="R10" i="96"/>
  <c r="T10" i="96"/>
  <c r="T8" i="21"/>
  <c r="R8" i="21"/>
  <c r="Q8" i="21"/>
  <c r="T6" i="184"/>
  <c r="Q6" i="184"/>
  <c r="R6" i="184"/>
  <c r="T4" i="187"/>
  <c r="R4" i="187"/>
  <c r="Q4" i="187"/>
  <c r="R2" i="253"/>
  <c r="Q2" i="253"/>
  <c r="T2" i="253"/>
  <c r="R11" i="258"/>
  <c r="Q11" i="258"/>
  <c r="T11" i="258"/>
  <c r="T5" i="100"/>
  <c r="Q5" i="100"/>
  <c r="R5" i="100"/>
  <c r="Q9" i="168"/>
  <c r="R9" i="168"/>
  <c r="T9" i="168"/>
  <c r="R10" i="258"/>
  <c r="Q10" i="258"/>
  <c r="T10" i="258"/>
  <c r="R6" i="140"/>
  <c r="Q6" i="140"/>
  <c r="T6" i="140"/>
  <c r="Q4" i="18"/>
  <c r="T4" i="18"/>
  <c r="R4" i="18"/>
  <c r="Q2" i="99"/>
  <c r="R2" i="99"/>
  <c r="T2" i="99"/>
  <c r="R11" i="23"/>
  <c r="Q11" i="23"/>
  <c r="T11" i="23"/>
  <c r="Q9" i="186"/>
  <c r="T9" i="186"/>
  <c r="R9" i="186"/>
  <c r="T7" i="189"/>
  <c r="Q7" i="189"/>
  <c r="R7" i="189"/>
  <c r="R5" i="255"/>
  <c r="Q5" i="255"/>
  <c r="T5" i="255"/>
  <c r="R3" i="262"/>
  <c r="Q3" i="262"/>
  <c r="T3" i="262"/>
  <c r="H3" i="174"/>
  <c r="AA4" i="174"/>
  <c r="M8" i="1"/>
  <c r="R5" i="39"/>
  <c r="H2" i="38"/>
  <c r="V5" i="173"/>
  <c r="P5" i="172"/>
  <c r="AD5" i="172"/>
  <c r="K5" i="173"/>
  <c r="Q5" i="172"/>
  <c r="T5" i="173"/>
  <c r="AE2" i="174"/>
  <c r="M5" i="174"/>
  <c r="AF5" i="174"/>
  <c r="AA2" i="174"/>
  <c r="Z2" i="174"/>
  <c r="AF2" i="174"/>
  <c r="Y5" i="174"/>
  <c r="M5" i="170"/>
  <c r="M10" i="170"/>
  <c r="M2" i="38"/>
  <c r="M4" i="170"/>
  <c r="M2" i="174"/>
  <c r="M2" i="2"/>
  <c r="M7" i="171"/>
  <c r="L2" i="38"/>
  <c r="M7" i="163"/>
  <c r="M9" i="1"/>
  <c r="M12" i="171"/>
  <c r="Q5" i="38"/>
  <c r="AF4" i="38"/>
  <c r="S4" i="38"/>
  <c r="T5" i="38"/>
  <c r="V4" i="38"/>
  <c r="N8" i="1"/>
  <c r="P8" i="5"/>
  <c r="N2" i="1"/>
  <c r="P2" i="5"/>
  <c r="R2" i="10"/>
  <c r="Q2" i="10"/>
  <c r="T2" i="10"/>
  <c r="R8" i="11"/>
  <c r="T8" i="11"/>
  <c r="Q8" i="11"/>
  <c r="Q6" i="14"/>
  <c r="T6" i="14"/>
  <c r="R6" i="14"/>
  <c r="R2" i="12"/>
  <c r="Q2" i="12"/>
  <c r="T2" i="12"/>
  <c r="P11" i="17"/>
  <c r="N11" i="2"/>
  <c r="P11" i="2" s="1"/>
  <c r="Q9" i="20"/>
  <c r="R9" i="20"/>
  <c r="T9" i="20"/>
  <c r="T12" i="186"/>
  <c r="R12" i="186"/>
  <c r="Q12" i="186"/>
  <c r="R5" i="253"/>
  <c r="Q5" i="253"/>
  <c r="T5" i="253"/>
  <c r="R2" i="95"/>
  <c r="Q2" i="95"/>
  <c r="T2" i="95"/>
  <c r="T3" i="22"/>
  <c r="Q3" i="22"/>
  <c r="R3" i="22"/>
  <c r="T11" i="169"/>
  <c r="R11" i="169"/>
  <c r="Q11" i="169"/>
  <c r="R3" i="14"/>
  <c r="T3" i="14"/>
  <c r="Q3" i="14"/>
  <c r="Q4" i="97"/>
  <c r="R4" i="97"/>
  <c r="T4" i="97"/>
  <c r="T7" i="165"/>
  <c r="Q7" i="165"/>
  <c r="R7" i="165"/>
  <c r="T11" i="188"/>
  <c r="R11" i="188"/>
  <c r="Q11" i="188"/>
  <c r="R12" i="260"/>
  <c r="Q12" i="260"/>
  <c r="T12" i="260"/>
  <c r="Q12" i="100"/>
  <c r="R12" i="100"/>
  <c r="T12" i="100"/>
  <c r="P8" i="167"/>
  <c r="N8" i="170"/>
  <c r="P8" i="170" s="1"/>
  <c r="R6" i="13"/>
  <c r="T6" i="13"/>
  <c r="Q6" i="13"/>
  <c r="Q10" i="97"/>
  <c r="R10" i="97"/>
  <c r="T10" i="97"/>
  <c r="T7" i="18"/>
  <c r="Q7" i="18"/>
  <c r="R7" i="18"/>
  <c r="T4" i="188"/>
  <c r="R4" i="188"/>
  <c r="Q4" i="188"/>
  <c r="T3" i="260"/>
  <c r="Q3" i="260"/>
  <c r="R3" i="260"/>
  <c r="R6" i="258"/>
  <c r="Q6" i="258"/>
  <c r="T6" i="258"/>
  <c r="Q6" i="16"/>
  <c r="T6" i="16"/>
  <c r="R6" i="16"/>
  <c r="T6" i="19"/>
  <c r="R6" i="19"/>
  <c r="Q6" i="19"/>
  <c r="T10" i="14"/>
  <c r="R10" i="14"/>
  <c r="Q10" i="14"/>
  <c r="R12" i="97"/>
  <c r="T12" i="97"/>
  <c r="Q12" i="97"/>
  <c r="T4" i="166"/>
  <c r="Q4" i="166"/>
  <c r="R4" i="166"/>
  <c r="Q8" i="189"/>
  <c r="T8" i="189"/>
  <c r="R8" i="189"/>
  <c r="Q5" i="262"/>
  <c r="T5" i="262"/>
  <c r="R5" i="262"/>
  <c r="Q6" i="10"/>
  <c r="T6" i="10"/>
  <c r="R6" i="10"/>
  <c r="Q5" i="19"/>
  <c r="T5" i="19"/>
  <c r="R5" i="19"/>
  <c r="R9" i="14"/>
  <c r="Q9" i="14"/>
  <c r="T9" i="14"/>
  <c r="Q11" i="10"/>
  <c r="T11" i="10"/>
  <c r="R11" i="10"/>
  <c r="T12" i="13"/>
  <c r="R12" i="13"/>
  <c r="Q12" i="13"/>
  <c r="Q2" i="97"/>
  <c r="R2" i="97"/>
  <c r="T2" i="97"/>
  <c r="Q2" i="165"/>
  <c r="T2" i="165"/>
  <c r="R2" i="165"/>
  <c r="R6" i="188"/>
  <c r="T6" i="188"/>
  <c r="Q6" i="188"/>
  <c r="R10" i="260"/>
  <c r="Q10" i="260"/>
  <c r="T10" i="260"/>
  <c r="T5" i="260"/>
  <c r="R5" i="260"/>
  <c r="Q5" i="260"/>
  <c r="Q9" i="258"/>
  <c r="T9" i="258"/>
  <c r="R9" i="258"/>
  <c r="R12" i="261"/>
  <c r="Q12" i="261"/>
  <c r="T12" i="261"/>
  <c r="T9" i="23"/>
  <c r="Q9" i="23"/>
  <c r="R9" i="23"/>
  <c r="P10" i="193"/>
  <c r="N10" i="171"/>
  <c r="P10" i="171" s="1"/>
  <c r="T11" i="12"/>
  <c r="R11" i="12"/>
  <c r="Q11" i="12"/>
  <c r="R9" i="16"/>
  <c r="Q9" i="16"/>
  <c r="T9" i="16"/>
  <c r="T7" i="97"/>
  <c r="R7" i="97"/>
  <c r="Q7" i="97"/>
  <c r="T5" i="22"/>
  <c r="R5" i="22"/>
  <c r="Q5" i="22"/>
  <c r="R3" i="185"/>
  <c r="Q3" i="185"/>
  <c r="T3" i="185"/>
  <c r="R12" i="187"/>
  <c r="Q12" i="187"/>
  <c r="T12" i="187"/>
  <c r="R10" i="253"/>
  <c r="Q10" i="253"/>
  <c r="T10" i="253"/>
  <c r="R8" i="260"/>
  <c r="Q8" i="260"/>
  <c r="T8" i="260"/>
  <c r="T7" i="21"/>
  <c r="R7" i="21"/>
  <c r="Q7" i="21"/>
  <c r="R3" i="187"/>
  <c r="T3" i="187"/>
  <c r="Q3" i="187"/>
  <c r="Q8" i="10"/>
  <c r="R8" i="10"/>
  <c r="T8" i="10"/>
  <c r="T3" i="13"/>
  <c r="R3" i="13"/>
  <c r="Q3" i="13"/>
  <c r="R12" i="18"/>
  <c r="Q12" i="18"/>
  <c r="T12" i="18"/>
  <c r="Q10" i="99"/>
  <c r="R10" i="99"/>
  <c r="T10" i="99"/>
  <c r="P8" i="164"/>
  <c r="N8" i="163"/>
  <c r="P8" i="163" s="1"/>
  <c r="P6" i="167"/>
  <c r="N6" i="170"/>
  <c r="P6" i="170" s="1"/>
  <c r="P4" i="193"/>
  <c r="N4" i="171"/>
  <c r="P4" i="171" s="1"/>
  <c r="R2" i="256"/>
  <c r="Q2" i="256"/>
  <c r="T2" i="256"/>
  <c r="R11" i="262"/>
  <c r="Q11" i="262"/>
  <c r="T11" i="262"/>
  <c r="K5" i="174"/>
  <c r="M7" i="2"/>
  <c r="N5" i="39"/>
  <c r="H5" i="38"/>
  <c r="H5" i="173"/>
  <c r="K2" i="38"/>
  <c r="M3" i="170"/>
  <c r="O5" i="173"/>
  <c r="Q5" i="173"/>
  <c r="M3" i="1"/>
  <c r="AC5" i="173"/>
  <c r="X5" i="173"/>
  <c r="V2" i="174"/>
  <c r="AD4" i="174"/>
  <c r="N5" i="174"/>
  <c r="Y4" i="174"/>
  <c r="L5" i="174"/>
  <c r="M4" i="174"/>
  <c r="V4" i="174"/>
  <c r="AA5" i="174"/>
  <c r="Y2" i="174"/>
  <c r="M10" i="171"/>
  <c r="O2" i="38"/>
  <c r="M11" i="1"/>
  <c r="M4" i="2"/>
  <c r="S2" i="38"/>
  <c r="M5" i="2"/>
  <c r="AF5" i="39"/>
  <c r="X5" i="39"/>
  <c r="AB2" i="38"/>
  <c r="AD5" i="38"/>
  <c r="V2" i="38"/>
  <c r="W4" i="38"/>
  <c r="W5" i="38"/>
  <c r="N10" i="1"/>
  <c r="P10" i="5"/>
  <c r="R6" i="12"/>
  <c r="T6" i="12"/>
  <c r="Q6" i="12"/>
  <c r="T5" i="16"/>
  <c r="R5" i="16"/>
  <c r="Q5" i="16"/>
  <c r="T7" i="95"/>
  <c r="R7" i="95"/>
  <c r="Q7" i="95"/>
  <c r="R3" i="139"/>
  <c r="Q3" i="139"/>
  <c r="T3" i="139"/>
  <c r="Q10" i="18"/>
  <c r="T10" i="18"/>
  <c r="R10" i="18"/>
  <c r="R11" i="21"/>
  <c r="T11" i="21"/>
  <c r="Q11" i="21"/>
  <c r="R4" i="168"/>
  <c r="Q4" i="168"/>
  <c r="T4" i="168"/>
  <c r="R5" i="254"/>
  <c r="Q5" i="254"/>
  <c r="T5" i="254"/>
  <c r="R2" i="21"/>
  <c r="Q2" i="21"/>
  <c r="T2" i="21"/>
  <c r="T4" i="186"/>
  <c r="R4" i="186"/>
  <c r="Q4" i="186"/>
  <c r="R9" i="195"/>
  <c r="T9" i="195"/>
  <c r="Q9" i="195"/>
  <c r="T2" i="15"/>
  <c r="Q2" i="15"/>
  <c r="R2" i="15"/>
  <c r="R7" i="98"/>
  <c r="Q7" i="98"/>
  <c r="T7" i="98"/>
  <c r="Q7" i="166"/>
  <c r="T7" i="166"/>
  <c r="R7" i="166"/>
  <c r="R11" i="189"/>
  <c r="Q11" i="189"/>
  <c r="T11" i="189"/>
  <c r="T5" i="139"/>
  <c r="Q5" i="139"/>
  <c r="R5" i="139"/>
  <c r="R9" i="165"/>
  <c r="Q9" i="165"/>
  <c r="T9" i="165"/>
  <c r="T9" i="261"/>
  <c r="Q9" i="261"/>
  <c r="R9" i="261"/>
  <c r="P4" i="17"/>
  <c r="N4" i="2"/>
  <c r="P4" i="2" s="1"/>
  <c r="P10" i="164"/>
  <c r="N10" i="163"/>
  <c r="P10" i="163" s="1"/>
  <c r="T11" i="97"/>
  <c r="R11" i="97"/>
  <c r="Q11" i="97"/>
  <c r="T4" i="189"/>
  <c r="R4" i="189"/>
  <c r="Q4" i="189"/>
  <c r="R4" i="262"/>
  <c r="Q4" i="262"/>
  <c r="T4" i="262"/>
  <c r="R7" i="140"/>
  <c r="Q7" i="140"/>
  <c r="T7" i="140"/>
  <c r="Q10" i="98"/>
  <c r="R10" i="98"/>
  <c r="T10" i="98"/>
  <c r="T8" i="96"/>
  <c r="R8" i="96"/>
  <c r="Q8" i="96"/>
  <c r="T9" i="15"/>
  <c r="R9" i="15"/>
  <c r="Q9" i="15"/>
  <c r="Q4" i="99"/>
  <c r="R4" i="99"/>
  <c r="T4" i="99"/>
  <c r="Q4" i="184"/>
  <c r="T4" i="184"/>
  <c r="R4" i="184"/>
  <c r="N8" i="171"/>
  <c r="P8" i="171" s="1"/>
  <c r="P8" i="193"/>
  <c r="Q5" i="11"/>
  <c r="R5" i="11"/>
  <c r="T5" i="11"/>
  <c r="T5" i="14"/>
  <c r="R5" i="14"/>
  <c r="Q5" i="14"/>
  <c r="R2" i="100"/>
  <c r="Q2" i="100"/>
  <c r="T2" i="100"/>
  <c r="P8" i="17"/>
  <c r="N8" i="2"/>
  <c r="P8" i="2" s="1"/>
  <c r="Q11" i="11"/>
  <c r="R11" i="11"/>
  <c r="T11" i="11"/>
  <c r="Q11" i="14"/>
  <c r="T11" i="14"/>
  <c r="R11" i="14"/>
  <c r="R2" i="98"/>
  <c r="Q2" i="98"/>
  <c r="T2" i="98"/>
  <c r="Q5" i="166"/>
  <c r="R5" i="166"/>
  <c r="T5" i="166"/>
  <c r="Q9" i="189"/>
  <c r="R9" i="189"/>
  <c r="T9" i="189"/>
  <c r="R6" i="262"/>
  <c r="Q6" i="262"/>
  <c r="T6" i="262"/>
  <c r="R2" i="261"/>
  <c r="Q2" i="261"/>
  <c r="T2" i="261"/>
  <c r="T6" i="260"/>
  <c r="Q6" i="260"/>
  <c r="R6" i="260"/>
  <c r="R9" i="262"/>
  <c r="Q9" i="262"/>
  <c r="T9" i="262"/>
  <c r="R3" i="165"/>
  <c r="Q3" i="165"/>
  <c r="T3" i="165"/>
  <c r="R7" i="194"/>
  <c r="T7" i="194"/>
  <c r="Q7" i="194"/>
  <c r="R8" i="139"/>
  <c r="T8" i="139"/>
  <c r="Q8" i="139"/>
  <c r="P6" i="17"/>
  <c r="N6" i="2"/>
  <c r="P6" i="2" s="1"/>
  <c r="T4" i="98"/>
  <c r="R4" i="98"/>
  <c r="Q4" i="98"/>
  <c r="R2" i="23"/>
  <c r="Q2" i="23"/>
  <c r="T2" i="23"/>
  <c r="R11" i="185"/>
  <c r="Q11" i="185"/>
  <c r="T11" i="185"/>
  <c r="Q9" i="188"/>
  <c r="R9" i="188"/>
  <c r="T9" i="188"/>
  <c r="T7" i="254"/>
  <c r="Q7" i="254"/>
  <c r="R7" i="254"/>
  <c r="T5" i="261"/>
  <c r="R5" i="261"/>
  <c r="Q5" i="261"/>
  <c r="Q12" i="22"/>
  <c r="T12" i="22"/>
  <c r="R12" i="22"/>
  <c r="Q11" i="187"/>
  <c r="R11" i="187"/>
  <c r="T11" i="187"/>
  <c r="R3" i="12"/>
  <c r="Q3" i="12"/>
  <c r="T3" i="12"/>
  <c r="R11" i="13"/>
  <c r="T11" i="13"/>
  <c r="Q11" i="13"/>
  <c r="Q9" i="19"/>
  <c r="R9" i="19"/>
  <c r="T9" i="19"/>
  <c r="T7" i="100"/>
  <c r="Q7" i="100"/>
  <c r="R7" i="100"/>
  <c r="R5" i="165"/>
  <c r="T5" i="165"/>
  <c r="Q5" i="165"/>
  <c r="Q3" i="168"/>
  <c r="T3" i="168"/>
  <c r="R3" i="168"/>
  <c r="P12" i="193"/>
  <c r="N12" i="171"/>
  <c r="P12" i="171" s="1"/>
  <c r="R10" i="256"/>
  <c r="Q10" i="256"/>
  <c r="T10" i="256"/>
  <c r="X2" i="174"/>
  <c r="Q5" i="39"/>
  <c r="N5" i="172"/>
  <c r="Y5" i="173"/>
  <c r="M5" i="172"/>
  <c r="M3" i="2"/>
  <c r="AA5" i="172"/>
  <c r="O5" i="174"/>
  <c r="V5" i="174"/>
  <c r="AE4" i="174"/>
  <c r="AB5" i="174"/>
  <c r="M5" i="163"/>
  <c r="M4" i="171"/>
  <c r="M5" i="1"/>
  <c r="M12" i="170"/>
  <c r="R2" i="38"/>
  <c r="M2" i="170"/>
  <c r="M9" i="2"/>
  <c r="M8" i="170"/>
  <c r="M6" i="170"/>
  <c r="M8" i="2"/>
  <c r="T2" i="38"/>
  <c r="S5" i="38"/>
  <c r="Q4" i="38"/>
  <c r="O5" i="38"/>
  <c r="O4" i="38"/>
  <c r="V5" i="39"/>
  <c r="Y2" i="38"/>
  <c r="V5" i="38"/>
  <c r="W2" i="38"/>
  <c r="N6" i="1"/>
  <c r="P6" i="5"/>
  <c r="N7" i="1"/>
  <c r="P7" i="5"/>
  <c r="T4" i="16"/>
  <c r="R4" i="16"/>
  <c r="Q4" i="16"/>
  <c r="T9" i="97"/>
  <c r="R9" i="97"/>
  <c r="Q9" i="97"/>
  <c r="Q4" i="21"/>
  <c r="T4" i="21"/>
  <c r="R4" i="21"/>
  <c r="R2" i="140"/>
  <c r="Q2" i="140"/>
  <c r="T2" i="140"/>
  <c r="Q11" i="19"/>
  <c r="T11" i="19"/>
  <c r="R11" i="19"/>
  <c r="R11" i="22"/>
  <c r="Q11" i="22"/>
  <c r="T11" i="22"/>
  <c r="T4" i="169"/>
  <c r="R4" i="169"/>
  <c r="Q4" i="169"/>
  <c r="Q3" i="256"/>
  <c r="T3" i="256"/>
  <c r="R3" i="256"/>
  <c r="R11" i="184"/>
  <c r="Q11" i="184"/>
  <c r="T11" i="184"/>
  <c r="P5" i="193"/>
  <c r="N5" i="171"/>
  <c r="P5" i="171" s="1"/>
  <c r="T4" i="10"/>
  <c r="Q4" i="10"/>
  <c r="R4" i="10"/>
  <c r="T3" i="16"/>
  <c r="R3" i="16"/>
  <c r="Q3" i="16"/>
  <c r="Q7" i="99"/>
  <c r="T7" i="99"/>
  <c r="R7" i="99"/>
  <c r="T10" i="184"/>
  <c r="R10" i="184"/>
  <c r="Q10" i="184"/>
  <c r="Q3" i="194"/>
  <c r="T3" i="194"/>
  <c r="R3" i="194"/>
  <c r="N3" i="2"/>
  <c r="P3" i="2" s="1"/>
  <c r="P3" i="17"/>
  <c r="T7" i="168"/>
  <c r="R7" i="168"/>
  <c r="Q7" i="168"/>
  <c r="T5" i="13"/>
  <c r="Q5" i="13"/>
  <c r="R5" i="13"/>
  <c r="T9" i="98"/>
  <c r="Q9" i="98"/>
  <c r="R9" i="98"/>
  <c r="R8" i="168"/>
  <c r="Q8" i="168"/>
  <c r="T8" i="168"/>
  <c r="T6" i="20"/>
  <c r="Q6" i="20"/>
  <c r="R6" i="20"/>
  <c r="N7" i="171"/>
  <c r="P7" i="171" s="1"/>
  <c r="P7" i="193"/>
  <c r="R4" i="140"/>
  <c r="T4" i="140"/>
  <c r="Q4" i="140"/>
  <c r="Q4" i="19"/>
  <c r="T4" i="19"/>
  <c r="R4" i="19"/>
  <c r="R7" i="23"/>
  <c r="T7" i="23"/>
  <c r="Q7" i="23"/>
  <c r="Q3" i="100"/>
  <c r="R3" i="100"/>
  <c r="T3" i="100"/>
  <c r="Q8" i="16"/>
  <c r="R8" i="16"/>
  <c r="T8" i="16"/>
  <c r="T4" i="100"/>
  <c r="R4" i="100"/>
  <c r="Q4" i="100"/>
  <c r="T7" i="185"/>
  <c r="Q7" i="185"/>
  <c r="R7" i="185"/>
  <c r="R11" i="194"/>
  <c r="Q11" i="194"/>
  <c r="T11" i="194"/>
  <c r="R3" i="15"/>
  <c r="Q3" i="15"/>
  <c r="T3" i="15"/>
  <c r="R3" i="95"/>
  <c r="T3" i="95"/>
  <c r="Q3" i="95"/>
  <c r="R10" i="165"/>
  <c r="Q10" i="165"/>
  <c r="T10" i="165"/>
  <c r="Q8" i="95"/>
  <c r="R8" i="95"/>
  <c r="T8" i="95"/>
  <c r="R11" i="139"/>
  <c r="Q11" i="139"/>
  <c r="T11" i="139"/>
  <c r="Q10" i="15"/>
  <c r="T10" i="15"/>
  <c r="R10" i="15"/>
  <c r="R5" i="99"/>
  <c r="Q5" i="99"/>
  <c r="T5" i="99"/>
  <c r="T8" i="184"/>
  <c r="R8" i="184"/>
  <c r="Q8" i="184"/>
  <c r="P9" i="193"/>
  <c r="N9" i="171"/>
  <c r="P9" i="171" s="1"/>
  <c r="Q12" i="254"/>
  <c r="R12" i="254"/>
  <c r="T12" i="254"/>
  <c r="R10" i="261"/>
  <c r="Q10" i="261"/>
  <c r="T10" i="261"/>
  <c r="T3" i="261"/>
  <c r="R3" i="261"/>
  <c r="Q3" i="261"/>
  <c r="Q4" i="95"/>
  <c r="R4" i="95"/>
  <c r="T4" i="95"/>
  <c r="R8" i="166"/>
  <c r="T8" i="166"/>
  <c r="Q8" i="166"/>
  <c r="Q9" i="253"/>
  <c r="T9" i="253"/>
  <c r="R9" i="253"/>
  <c r="T5" i="140"/>
  <c r="Q5" i="140"/>
  <c r="R5" i="140"/>
  <c r="Q3" i="18"/>
  <c r="T3" i="18"/>
  <c r="R3" i="18"/>
  <c r="R12" i="98"/>
  <c r="T12" i="98"/>
  <c r="Q12" i="98"/>
  <c r="T10" i="23"/>
  <c r="R10" i="23"/>
  <c r="Q10" i="23"/>
  <c r="Q8" i="186"/>
  <c r="T8" i="186"/>
  <c r="R8" i="186"/>
  <c r="R6" i="189"/>
  <c r="Q6" i="189"/>
  <c r="T6" i="189"/>
  <c r="T4" i="255"/>
  <c r="R4" i="255"/>
  <c r="Q4" i="255"/>
  <c r="R2" i="262"/>
  <c r="Q2" i="262"/>
  <c r="T2" i="262"/>
  <c r="P6" i="164"/>
  <c r="N6" i="163"/>
  <c r="P6" i="163" s="1"/>
  <c r="P2" i="193"/>
  <c r="N2" i="171"/>
  <c r="P2" i="171" s="1"/>
  <c r="R9" i="10"/>
  <c r="T9" i="10"/>
  <c r="Q9" i="10"/>
  <c r="R8" i="14"/>
  <c r="T8" i="14"/>
  <c r="Q8" i="14"/>
  <c r="Q6" i="95"/>
  <c r="T6" i="95"/>
  <c r="R6" i="95"/>
  <c r="T4" i="20"/>
  <c r="R4" i="20"/>
  <c r="Q4" i="20"/>
  <c r="R2" i="166"/>
  <c r="Q2" i="166"/>
  <c r="T2" i="166"/>
  <c r="T11" i="168"/>
  <c r="R11" i="168"/>
  <c r="Q11" i="168"/>
  <c r="Q9" i="194"/>
  <c r="R9" i="194"/>
  <c r="T9" i="194"/>
  <c r="R7" i="257"/>
  <c r="T7" i="257"/>
  <c r="Q7" i="257"/>
  <c r="AB5" i="172"/>
  <c r="M2" i="163"/>
  <c r="M12" i="1"/>
  <c r="M5" i="39"/>
  <c r="L5" i="39"/>
  <c r="H3" i="38"/>
  <c r="Z5" i="172"/>
  <c r="R5" i="173"/>
  <c r="AE5" i="172"/>
  <c r="T5" i="172"/>
  <c r="L5" i="172"/>
  <c r="W5" i="39"/>
  <c r="AB2" i="174"/>
  <c r="S4" i="174"/>
  <c r="W5" i="174"/>
  <c r="J5" i="174"/>
  <c r="M6" i="1"/>
  <c r="O2" i="174"/>
  <c r="M5" i="171"/>
  <c r="N2" i="38"/>
  <c r="M2" i="171"/>
  <c r="M8" i="171"/>
  <c r="M6" i="171"/>
  <c r="M11" i="170"/>
  <c r="AC5" i="38"/>
  <c r="AC5" i="39"/>
  <c r="AB5" i="39"/>
  <c r="AA5" i="38"/>
  <c r="AA4" i="38"/>
  <c r="J5" i="38"/>
  <c r="T4" i="38"/>
  <c r="Y5" i="38"/>
  <c r="Y5" i="39"/>
  <c r="Z2" i="38"/>
  <c r="Z5" i="38"/>
  <c r="N12" i="1"/>
  <c r="P12" i="5"/>
  <c r="W5" i="173"/>
  <c r="R5" i="97"/>
  <c r="Q5" i="97"/>
  <c r="T5" i="97"/>
  <c r="R6" i="23"/>
  <c r="Q6" i="23"/>
  <c r="T6" i="23"/>
  <c r="T5" i="185"/>
  <c r="Q5" i="185"/>
  <c r="R5" i="185"/>
  <c r="T12" i="140"/>
  <c r="R12" i="140"/>
  <c r="Q12" i="140"/>
  <c r="R11" i="95"/>
  <c r="Q11" i="95"/>
  <c r="T11" i="95"/>
  <c r="N3" i="163"/>
  <c r="P3" i="163" s="1"/>
  <c r="P3" i="164"/>
  <c r="R7" i="187"/>
  <c r="Q7" i="187"/>
  <c r="T7" i="187"/>
  <c r="T10" i="257"/>
  <c r="R10" i="257"/>
  <c r="Q10" i="257"/>
  <c r="R12" i="188"/>
  <c r="Q12" i="188"/>
  <c r="T12" i="188"/>
  <c r="R8" i="253"/>
  <c r="T8" i="253"/>
  <c r="Q8" i="253"/>
  <c r="R4" i="11"/>
  <c r="Q4" i="11"/>
  <c r="T4" i="11"/>
  <c r="P2" i="17"/>
  <c r="N2" i="2"/>
  <c r="P2" i="2" s="1"/>
  <c r="Q10" i="100"/>
  <c r="R10" i="100"/>
  <c r="T10" i="100"/>
  <c r="T2" i="186"/>
  <c r="R2" i="186"/>
  <c r="Q2" i="186"/>
  <c r="T3" i="195"/>
  <c r="R3" i="195"/>
  <c r="Q3" i="195"/>
  <c r="R8" i="98"/>
  <c r="Q8" i="98"/>
  <c r="T8" i="98"/>
  <c r="R11" i="256"/>
  <c r="Q11" i="256"/>
  <c r="T11" i="256"/>
  <c r="Q3" i="19"/>
  <c r="T3" i="19"/>
  <c r="R3" i="19"/>
  <c r="P9" i="164"/>
  <c r="N9" i="163"/>
  <c r="P9" i="163" s="1"/>
  <c r="P6" i="193"/>
  <c r="N6" i="171"/>
  <c r="P6" i="171" s="1"/>
  <c r="R8" i="23"/>
  <c r="Q8" i="23"/>
  <c r="T8" i="23"/>
  <c r="T10" i="194"/>
  <c r="R10" i="194"/>
  <c r="Q10" i="194"/>
  <c r="R2" i="18"/>
  <c r="T2" i="18"/>
  <c r="Q2" i="18"/>
  <c r="T3" i="21"/>
  <c r="R3" i="21"/>
  <c r="Q3" i="21"/>
  <c r="T5" i="186"/>
  <c r="R5" i="186"/>
  <c r="Q5" i="186"/>
  <c r="T8" i="22"/>
  <c r="R8" i="22"/>
  <c r="Q8" i="22"/>
  <c r="P9" i="17"/>
  <c r="N9" i="2"/>
  <c r="P9" i="2" s="1"/>
  <c r="R7" i="20"/>
  <c r="Q7" i="20"/>
  <c r="T7" i="20"/>
  <c r="R10" i="186"/>
  <c r="Q10" i="186"/>
  <c r="T10" i="186"/>
  <c r="Q11" i="195"/>
  <c r="T11" i="195"/>
  <c r="R11" i="195"/>
  <c r="T5" i="96"/>
  <c r="R5" i="96"/>
  <c r="Q5" i="96"/>
  <c r="R12" i="99"/>
  <c r="T12" i="99"/>
  <c r="Q12" i="99"/>
  <c r="R3" i="189"/>
  <c r="Q3" i="189"/>
  <c r="T3" i="189"/>
  <c r="R3" i="99"/>
  <c r="T3" i="99"/>
  <c r="Q3" i="99"/>
  <c r="T12" i="10"/>
  <c r="R12" i="10"/>
  <c r="Q12" i="10"/>
  <c r="R11" i="16"/>
  <c r="Q11" i="16"/>
  <c r="T11" i="16"/>
  <c r="Q8" i="100"/>
  <c r="R8" i="100"/>
  <c r="T8" i="100"/>
  <c r="Q8" i="185"/>
  <c r="T8" i="185"/>
  <c r="R8" i="185"/>
  <c r="Q12" i="194"/>
  <c r="T12" i="194"/>
  <c r="R12" i="194"/>
  <c r="T9" i="255"/>
  <c r="Q9" i="255"/>
  <c r="R9" i="255"/>
  <c r="R7" i="262"/>
  <c r="T7" i="262"/>
  <c r="Q7" i="262"/>
  <c r="T11" i="261"/>
  <c r="R11" i="261"/>
  <c r="Q11" i="261"/>
  <c r="Q9" i="96"/>
  <c r="R9" i="96"/>
  <c r="T9" i="96"/>
  <c r="R2" i="185"/>
  <c r="Q2" i="185"/>
  <c r="T2" i="185"/>
  <c r="T3" i="255"/>
  <c r="R3" i="255"/>
  <c r="Q3" i="255"/>
  <c r="Q2" i="13"/>
  <c r="R2" i="13"/>
  <c r="T2" i="13"/>
  <c r="Q11" i="18"/>
  <c r="T11" i="18"/>
  <c r="R11" i="18"/>
  <c r="R9" i="99"/>
  <c r="T9" i="99"/>
  <c r="Q9" i="99"/>
  <c r="N7" i="163"/>
  <c r="P7" i="163" s="1"/>
  <c r="P7" i="164"/>
  <c r="N5" i="170"/>
  <c r="P5" i="170" s="1"/>
  <c r="P5" i="167"/>
  <c r="N3" i="171"/>
  <c r="P3" i="171" s="1"/>
  <c r="P3" i="193"/>
  <c r="Q12" i="255"/>
  <c r="R12" i="255"/>
  <c r="T12" i="255"/>
  <c r="R10" i="262"/>
  <c r="Q10" i="262"/>
  <c r="T10" i="262"/>
  <c r="Q11" i="165"/>
  <c r="T11" i="165"/>
  <c r="R11" i="165"/>
  <c r="T4" i="195"/>
  <c r="R4" i="195"/>
  <c r="Q4" i="195"/>
  <c r="R7" i="11"/>
  <c r="T7" i="11"/>
  <c r="Q7" i="11"/>
  <c r="Q5" i="15"/>
  <c r="T5" i="15"/>
  <c r="R5" i="15"/>
  <c r="T3" i="96"/>
  <c r="R3" i="96"/>
  <c r="Q3" i="96"/>
  <c r="T12" i="20"/>
  <c r="Q12" i="20"/>
  <c r="R12" i="20"/>
  <c r="Q10" i="166"/>
  <c r="T10" i="166"/>
  <c r="R10" i="166"/>
  <c r="T8" i="169"/>
  <c r="Q8" i="169"/>
  <c r="R8" i="169"/>
  <c r="T6" i="195"/>
  <c r="Q6" i="195"/>
  <c r="R6" i="195"/>
  <c r="T4" i="258"/>
  <c r="R4" i="258"/>
  <c r="Q4" i="258"/>
  <c r="H5" i="174"/>
  <c r="T5" i="39"/>
  <c r="K5" i="39"/>
  <c r="H4" i="38"/>
  <c r="X5" i="172"/>
  <c r="M3" i="171"/>
  <c r="K2" i="174"/>
  <c r="J5" i="172"/>
  <c r="AF5" i="173"/>
  <c r="P5" i="173"/>
  <c r="AE5" i="173"/>
  <c r="O5" i="172"/>
  <c r="AB5" i="173"/>
  <c r="M3" i="163"/>
  <c r="R5" i="172"/>
  <c r="O4" i="174"/>
  <c r="AE5" i="174"/>
  <c r="X4" i="174"/>
  <c r="P4" i="174"/>
  <c r="W4" i="174"/>
  <c r="X5" i="174"/>
  <c r="Q5" i="174"/>
  <c r="M9" i="171"/>
  <c r="Q2" i="174"/>
  <c r="P2" i="174"/>
  <c r="M4" i="163"/>
  <c r="M7" i="1"/>
  <c r="M6" i="2"/>
  <c r="M7" i="170"/>
  <c r="AF5" i="38"/>
  <c r="L4" i="38"/>
  <c r="N4" i="38"/>
  <c r="AF2" i="38"/>
  <c r="AE4" i="38"/>
  <c r="AE5" i="38"/>
  <c r="AB5" i="38"/>
  <c r="N4" i="1"/>
  <c r="P4" i="5"/>
  <c r="P9" i="5"/>
  <c r="N9" i="1"/>
  <c r="Q5" i="23"/>
  <c r="T5" i="23"/>
  <c r="R5" i="23"/>
  <c r="P7" i="167"/>
  <c r="N7" i="170"/>
  <c r="P7" i="170" s="1"/>
  <c r="T3" i="188"/>
  <c r="R3" i="188"/>
  <c r="Q3" i="188"/>
  <c r="R2" i="14"/>
  <c r="Q2" i="14"/>
  <c r="T2" i="14"/>
  <c r="R3" i="97"/>
  <c r="Q3" i="97"/>
  <c r="T3" i="97"/>
  <c r="T6" i="165"/>
  <c r="R6" i="165"/>
  <c r="Q6" i="165"/>
  <c r="R7" i="188"/>
  <c r="T7" i="188"/>
  <c r="Q7" i="188"/>
  <c r="T11" i="260"/>
  <c r="R11" i="260"/>
  <c r="Q11" i="260"/>
  <c r="T7" i="253"/>
  <c r="Q7" i="253"/>
  <c r="R7" i="253"/>
  <c r="Q8" i="140"/>
  <c r="T8" i="140"/>
  <c r="R8" i="140"/>
  <c r="Q5" i="12"/>
  <c r="T5" i="12"/>
  <c r="R5" i="12"/>
  <c r="P12" i="17"/>
  <c r="N12" i="2"/>
  <c r="P12" i="2" s="1"/>
  <c r="R10" i="20"/>
  <c r="Q10" i="20"/>
  <c r="T10" i="20"/>
  <c r="N2" i="170"/>
  <c r="P2" i="170" s="1"/>
  <c r="P2" i="167"/>
  <c r="T6" i="253"/>
  <c r="R6" i="253"/>
  <c r="Q6" i="253"/>
  <c r="P5" i="164"/>
  <c r="N5" i="163"/>
  <c r="P5" i="163" s="1"/>
  <c r="Q9" i="11"/>
  <c r="T9" i="11"/>
  <c r="R9" i="11"/>
  <c r="T11" i="100"/>
  <c r="R11" i="100"/>
  <c r="Q11" i="100"/>
  <c r="R10" i="169"/>
  <c r="Q10" i="169"/>
  <c r="T10" i="169"/>
  <c r="Q12" i="256"/>
  <c r="T12" i="256"/>
  <c r="R12" i="256"/>
  <c r="R3" i="166"/>
  <c r="Q3" i="166"/>
  <c r="T3" i="166"/>
  <c r="T10" i="195"/>
  <c r="R10" i="195"/>
  <c r="Q10" i="195"/>
  <c r="T11" i="99"/>
  <c r="R11" i="99"/>
  <c r="Q11" i="99"/>
  <c r="R12" i="166"/>
  <c r="T12" i="166"/>
  <c r="Q12" i="166"/>
  <c r="R6" i="194"/>
  <c r="T6" i="194"/>
  <c r="Q6" i="194"/>
  <c r="P9" i="167"/>
  <c r="N9" i="170"/>
  <c r="P9" i="170" s="1"/>
  <c r="Q8" i="18"/>
  <c r="T8" i="18"/>
  <c r="R8" i="18"/>
  <c r="T6" i="21"/>
  <c r="Q6" i="21"/>
  <c r="R6" i="21"/>
  <c r="N10" i="170"/>
  <c r="P10" i="170" s="1"/>
  <c r="P10" i="167"/>
  <c r="Q3" i="254"/>
  <c r="R3" i="254"/>
  <c r="T3" i="254"/>
  <c r="Q2" i="22"/>
  <c r="T2" i="22"/>
  <c r="R2" i="22"/>
  <c r="T12" i="184"/>
  <c r="R12" i="184"/>
  <c r="Q12" i="184"/>
  <c r="R2" i="255"/>
  <c r="Q2" i="255"/>
  <c r="T2" i="255"/>
  <c r="R5" i="21"/>
  <c r="T5" i="21"/>
  <c r="Q5" i="21"/>
  <c r="Q12" i="11"/>
  <c r="R12" i="11"/>
  <c r="T12" i="11"/>
  <c r="P10" i="17"/>
  <c r="N10" i="2"/>
  <c r="P10" i="2" s="1"/>
  <c r="T8" i="20"/>
  <c r="R8" i="20"/>
  <c r="Q8" i="20"/>
  <c r="R11" i="186"/>
  <c r="Q11" i="186"/>
  <c r="T11" i="186"/>
  <c r="T4" i="253"/>
  <c r="R4" i="253"/>
  <c r="Q4" i="253"/>
  <c r="T6" i="256"/>
  <c r="R6" i="256"/>
  <c r="Q6" i="256"/>
  <c r="R10" i="255"/>
  <c r="Q10" i="255"/>
  <c r="T10" i="255"/>
  <c r="T8" i="262"/>
  <c r="R8" i="262"/>
  <c r="Q8" i="262"/>
  <c r="R3" i="98"/>
  <c r="Q3" i="98"/>
  <c r="T3" i="98"/>
  <c r="T7" i="186"/>
  <c r="Q7" i="186"/>
  <c r="R7" i="186"/>
  <c r="R8" i="256"/>
  <c r="Q8" i="256"/>
  <c r="T8" i="256"/>
  <c r="Q10" i="13"/>
  <c r="T10" i="13"/>
  <c r="R10" i="13"/>
  <c r="R8" i="19"/>
  <c r="T8" i="19"/>
  <c r="Q8" i="19"/>
  <c r="R6" i="100"/>
  <c r="T6" i="100"/>
  <c r="Q6" i="100"/>
  <c r="T4" i="165"/>
  <c r="R4" i="165"/>
  <c r="Q4" i="165"/>
  <c r="R2" i="168"/>
  <c r="Q2" i="168"/>
  <c r="T2" i="168"/>
  <c r="N11" i="171"/>
  <c r="P11" i="171" s="1"/>
  <c r="P11" i="193"/>
  <c r="Q9" i="256"/>
  <c r="R9" i="256"/>
  <c r="T9" i="256"/>
  <c r="Q12" i="95"/>
  <c r="T12" i="95"/>
  <c r="R12" i="95"/>
  <c r="T5" i="184"/>
  <c r="R5" i="184"/>
  <c r="Q5" i="184"/>
  <c r="T12" i="195"/>
  <c r="R12" i="195"/>
  <c r="Q12" i="195"/>
  <c r="T4" i="12"/>
  <c r="Q4" i="12"/>
  <c r="R4" i="12"/>
  <c r="R2" i="16"/>
  <c r="Q2" i="16"/>
  <c r="T2" i="16"/>
  <c r="R11" i="96"/>
  <c r="T11" i="96"/>
  <c r="Q11" i="96"/>
  <c r="Q9" i="21"/>
  <c r="T9" i="21"/>
  <c r="R9" i="21"/>
  <c r="T7" i="184"/>
  <c r="Q7" i="184"/>
  <c r="R7" i="184"/>
  <c r="R5" i="187"/>
  <c r="Q5" i="187"/>
  <c r="T5" i="187"/>
  <c r="T3" i="253"/>
  <c r="R3" i="253"/>
  <c r="Q3" i="253"/>
  <c r="Q12" i="258"/>
  <c r="T12" i="258"/>
  <c r="R12" i="258"/>
  <c r="K4" i="218"/>
  <c r="C19" i="281"/>
  <c r="M19" i="281" s="1"/>
  <c r="C5" i="280"/>
  <c r="O5" i="280" s="1"/>
  <c r="C12" i="273"/>
  <c r="N12" i="273" s="1"/>
  <c r="C19" i="274"/>
  <c r="Q19" i="274" s="1"/>
  <c r="C12" i="278"/>
  <c r="Q12" i="278" s="1"/>
  <c r="C5" i="279"/>
  <c r="J5" i="279" s="1"/>
  <c r="C5" i="276"/>
  <c r="K5" i="276" s="1"/>
  <c r="C12" i="281"/>
  <c r="L12" i="281" s="1"/>
  <c r="C12" i="280"/>
  <c r="N12" i="280" s="1"/>
  <c r="C5" i="277"/>
  <c r="P5" i="277" s="1"/>
  <c r="C5" i="274"/>
  <c r="L5" i="274" s="1"/>
  <c r="C5" i="278"/>
  <c r="M5" i="278" s="1"/>
  <c r="C5" i="275"/>
  <c r="P5" i="275" s="1"/>
  <c r="C12" i="276"/>
  <c r="R12" i="276" s="1"/>
  <c r="C5" i="281"/>
  <c r="M5" i="281" s="1"/>
  <c r="C5" i="273"/>
  <c r="P5" i="273" s="1"/>
  <c r="C12" i="277"/>
  <c r="P12" i="277" s="1"/>
  <c r="C12" i="274"/>
  <c r="T12" i="274" s="1"/>
  <c r="C12" i="279"/>
  <c r="R12" i="279" s="1"/>
  <c r="C12" i="275"/>
  <c r="Q12" i="275" s="1"/>
  <c r="C19" i="276"/>
  <c r="M19" i="276" s="1"/>
  <c r="C19" i="273"/>
  <c r="P19" i="273" s="1"/>
  <c r="C19" i="277"/>
  <c r="O19" i="277" s="1"/>
  <c r="C19" i="278"/>
  <c r="P19" i="278" s="1"/>
  <c r="C19" i="279"/>
  <c r="J19" i="279" s="1"/>
  <c r="C19" i="275"/>
  <c r="P19" i="275" s="1"/>
  <c r="L19" i="280"/>
  <c r="Q19" i="280"/>
  <c r="R19" i="280"/>
  <c r="N19" i="280"/>
  <c r="S19" i="280"/>
  <c r="O19" i="280"/>
  <c r="K19" i="280"/>
  <c r="P19" i="280"/>
  <c r="T19" i="280"/>
  <c r="J19" i="280"/>
  <c r="M19" i="280"/>
  <c r="G19" i="280"/>
  <c r="H19" i="280"/>
  <c r="Y4" i="219"/>
  <c r="AF4" i="218"/>
  <c r="AF4" i="219"/>
  <c r="AG4" i="218"/>
  <c r="Y4" i="218"/>
  <c r="AH4" i="218"/>
  <c r="AE4" i="218"/>
  <c r="X4" i="218"/>
  <c r="AA4" i="218"/>
  <c r="AC4" i="218"/>
  <c r="AD4" i="218"/>
  <c r="T5" i="284"/>
  <c r="AB4" i="218"/>
  <c r="AF5" i="289"/>
  <c r="AS83" i="3"/>
  <c r="AH2" i="286" s="1"/>
  <c r="AA5" i="284"/>
  <c r="AB4" i="219"/>
  <c r="Y5" i="286"/>
  <c r="U5" i="286"/>
  <c r="N5" i="289"/>
  <c r="N5" i="286"/>
  <c r="X4" i="219"/>
  <c r="M4" i="218"/>
  <c r="AE4" i="219"/>
  <c r="Z4" i="218"/>
  <c r="U5" i="289"/>
  <c r="AF5" i="286"/>
  <c r="O5" i="289"/>
  <c r="N5" i="284"/>
  <c r="AE5" i="289"/>
  <c r="L5" i="286"/>
  <c r="AG5" i="289"/>
  <c r="T5" i="286"/>
  <c r="Z5" i="289"/>
  <c r="S5" i="284"/>
  <c r="Q4" i="218"/>
  <c r="O4" i="218"/>
  <c r="R4" i="218"/>
  <c r="N4" i="218"/>
  <c r="T4" i="218"/>
  <c r="K5" i="285"/>
  <c r="Q5" i="287"/>
  <c r="T5" i="288"/>
  <c r="S5" i="283"/>
  <c r="U5" i="285"/>
  <c r="S5" i="287"/>
  <c r="AB5" i="288"/>
  <c r="AC5" i="290"/>
  <c r="S5" i="285"/>
  <c r="U5" i="287"/>
  <c r="Z5" i="288"/>
  <c r="Z5" i="283"/>
  <c r="R5" i="285"/>
  <c r="Z5" i="287"/>
  <c r="Y5" i="288"/>
  <c r="Q5" i="290"/>
  <c r="AF5" i="291"/>
  <c r="AE5" i="283"/>
  <c r="N5" i="283"/>
  <c r="AF5" i="283"/>
  <c r="T5" i="285"/>
  <c r="N5" i="287"/>
  <c r="AF5" i="287"/>
  <c r="U5" i="288"/>
  <c r="AA5" i="290"/>
  <c r="L5" i="291"/>
  <c r="AD5" i="291"/>
  <c r="X5" i="290"/>
  <c r="M5" i="291"/>
  <c r="AE5" i="291"/>
  <c r="T5" i="290"/>
  <c r="S5" i="291"/>
  <c r="T4" i="219"/>
  <c r="P4" i="218"/>
  <c r="R5" i="284"/>
  <c r="Y5" i="285"/>
  <c r="Z5" i="286"/>
  <c r="AE5" i="287"/>
  <c r="AH5" i="288"/>
  <c r="Y5" i="283"/>
  <c r="Z5" i="284"/>
  <c r="AA5" i="285"/>
  <c r="R5" i="286"/>
  <c r="Y5" i="287"/>
  <c r="N5" i="288"/>
  <c r="AF5" i="288"/>
  <c r="S5" i="289"/>
  <c r="Q5" i="283"/>
  <c r="AB5" i="284"/>
  <c r="AG5" i="285"/>
  <c r="AH5" i="286"/>
  <c r="L5" i="283"/>
  <c r="AD5" i="283"/>
  <c r="M5" i="284"/>
  <c r="AE5" i="284"/>
  <c r="X5" i="285"/>
  <c r="K5" i="286"/>
  <c r="AC5" i="286"/>
  <c r="L5" i="287"/>
  <c r="AD5" i="287"/>
  <c r="K5" i="288"/>
  <c r="AC5" i="288"/>
  <c r="L5" i="289"/>
  <c r="AD5" i="289"/>
  <c r="AG5" i="290"/>
  <c r="S5" i="290"/>
  <c r="R5" i="283"/>
  <c r="Y5" i="284"/>
  <c r="Z5" i="285"/>
  <c r="AA5" i="286"/>
  <c r="R5" i="287"/>
  <c r="AA5" i="288"/>
  <c r="R5" i="289"/>
  <c r="AE5" i="290"/>
  <c r="P5" i="291"/>
  <c r="AH5" i="291"/>
  <c r="AB5" i="290"/>
  <c r="Q5" i="291"/>
  <c r="Z5" i="290"/>
  <c r="Y5" i="291"/>
  <c r="U4" i="218"/>
  <c r="AA5" i="283"/>
  <c r="AF5" i="284"/>
  <c r="K5" i="283"/>
  <c r="AC5" i="283"/>
  <c r="L5" i="284"/>
  <c r="AD5" i="284"/>
  <c r="M5" i="285"/>
  <c r="AE5" i="285"/>
  <c r="X5" i="286"/>
  <c r="K5" i="287"/>
  <c r="AC5" i="287"/>
  <c r="R5" i="288"/>
  <c r="Y5" i="289"/>
  <c r="AB5" i="291"/>
  <c r="U5" i="283"/>
  <c r="P5" i="283"/>
  <c r="AH5" i="283"/>
  <c r="Q5" i="284"/>
  <c r="AB5" i="285"/>
  <c r="O5" i="286"/>
  <c r="AG5" i="286"/>
  <c r="P5" i="287"/>
  <c r="AH5" i="287"/>
  <c r="O5" i="288"/>
  <c r="AG5" i="288"/>
  <c r="P5" i="289"/>
  <c r="AH5" i="289"/>
  <c r="O5" i="285"/>
  <c r="P5" i="286"/>
  <c r="M5" i="287"/>
  <c r="P5" i="288"/>
  <c r="Q5" i="289"/>
  <c r="R5" i="291"/>
  <c r="X5" i="283"/>
  <c r="K5" i="284"/>
  <c r="AC5" i="284"/>
  <c r="L5" i="285"/>
  <c r="AD5" i="285"/>
  <c r="M5" i="286"/>
  <c r="AE5" i="286"/>
  <c r="X5" i="287"/>
  <c r="M5" i="288"/>
  <c r="AE5" i="288"/>
  <c r="X5" i="289"/>
  <c r="M5" i="290"/>
  <c r="X5" i="291"/>
  <c r="T5" i="291"/>
  <c r="N5" i="290"/>
  <c r="AF5" i="290"/>
  <c r="U5" i="291"/>
  <c r="L5" i="290"/>
  <c r="AD5" i="290"/>
  <c r="K5" i="291"/>
  <c r="AC5" i="291"/>
  <c r="S4" i="218"/>
  <c r="L4" i="218"/>
  <c r="Z4" i="219"/>
  <c r="K5" i="290"/>
  <c r="O5" i="283"/>
  <c r="AG5" i="283"/>
  <c r="P5" i="284"/>
  <c r="AH5" i="284"/>
  <c r="Q5" i="285"/>
  <c r="AB5" i="286"/>
  <c r="O5" i="287"/>
  <c r="AG5" i="287"/>
  <c r="X5" i="288"/>
  <c r="K5" i="289"/>
  <c r="AC5" i="289"/>
  <c r="O5" i="290"/>
  <c r="L5" i="288"/>
  <c r="M5" i="289"/>
  <c r="T5" i="283"/>
  <c r="U5" i="284"/>
  <c r="N5" i="285"/>
  <c r="AF5" i="285"/>
  <c r="S5" i="286"/>
  <c r="T5" i="287"/>
  <c r="S5" i="288"/>
  <c r="T5" i="289"/>
  <c r="N5" i="291"/>
  <c r="M5" i="283"/>
  <c r="X5" i="284"/>
  <c r="AC5" i="285"/>
  <c r="AD5" i="286"/>
  <c r="AA5" i="287"/>
  <c r="AD5" i="288"/>
  <c r="AA5" i="289"/>
  <c r="AB5" i="283"/>
  <c r="O5" i="284"/>
  <c r="AG5" i="284"/>
  <c r="P5" i="285"/>
  <c r="AH5" i="285"/>
  <c r="Q5" i="286"/>
  <c r="AB5" i="287"/>
  <c r="Q5" i="288"/>
  <c r="AB5" i="289"/>
  <c r="Y5" i="290"/>
  <c r="U5" i="290"/>
  <c r="Z5" i="291"/>
  <c r="R5" i="290"/>
  <c r="AA5" i="291"/>
  <c r="P5" i="290"/>
  <c r="AH5" i="290"/>
  <c r="O5" i="291"/>
  <c r="AG5" i="291"/>
  <c r="AD4" i="217"/>
  <c r="C3" i="276"/>
  <c r="K3" i="276" s="1"/>
  <c r="C2" i="279"/>
  <c r="H2" i="279" s="1"/>
  <c r="AB4" i="217"/>
  <c r="C15" i="279"/>
  <c r="N15" i="279" s="1"/>
  <c r="C22" i="279"/>
  <c r="P22" i="279" s="1"/>
  <c r="C16" i="279"/>
  <c r="G16" i="279" s="1"/>
  <c r="T10" i="278"/>
  <c r="H10" i="278"/>
  <c r="G10" i="278"/>
  <c r="Q10" i="278"/>
  <c r="M10" i="278"/>
  <c r="L10" i="278"/>
  <c r="J10" i="278"/>
  <c r="O10" i="278"/>
  <c r="S10" i="278"/>
  <c r="K10" i="278"/>
  <c r="P10" i="278"/>
  <c r="N10" i="278"/>
  <c r="R10" i="278"/>
  <c r="R14" i="274"/>
  <c r="H14" i="274"/>
  <c r="G14" i="274"/>
  <c r="S14" i="274"/>
  <c r="P14" i="274"/>
  <c r="T14" i="274"/>
  <c r="L14" i="274"/>
  <c r="N14" i="274"/>
  <c r="M14" i="274"/>
  <c r="K14" i="274"/>
  <c r="Q14" i="274"/>
  <c r="J14" i="274"/>
  <c r="O14" i="274"/>
  <c r="R14" i="279"/>
  <c r="H14" i="279"/>
  <c r="G14" i="279"/>
  <c r="P14" i="279"/>
  <c r="O14" i="279"/>
  <c r="T14" i="279"/>
  <c r="J14" i="279"/>
  <c r="S14" i="279"/>
  <c r="M14" i="279"/>
  <c r="Q14" i="279"/>
  <c r="N14" i="279"/>
  <c r="L14" i="279"/>
  <c r="K14" i="279"/>
  <c r="T13" i="273"/>
  <c r="H13" i="273"/>
  <c r="G13" i="273"/>
  <c r="S13" i="273"/>
  <c r="L13" i="273"/>
  <c r="N13" i="273"/>
  <c r="M13" i="273"/>
  <c r="Q13" i="273"/>
  <c r="R13" i="273"/>
  <c r="O13" i="273"/>
  <c r="K13" i="273"/>
  <c r="J13" i="273"/>
  <c r="P13" i="273"/>
  <c r="T11" i="277"/>
  <c r="H11" i="277"/>
  <c r="G11" i="277"/>
  <c r="M11" i="277"/>
  <c r="R11" i="277"/>
  <c r="Q11" i="277"/>
  <c r="J11" i="277"/>
  <c r="O11" i="277"/>
  <c r="L11" i="277"/>
  <c r="P11" i="277"/>
  <c r="N11" i="277"/>
  <c r="S11" i="277"/>
  <c r="K11" i="277"/>
  <c r="R18" i="275"/>
  <c r="G18" i="275"/>
  <c r="H18" i="275"/>
  <c r="L18" i="275"/>
  <c r="O18" i="275"/>
  <c r="K18" i="275"/>
  <c r="Q18" i="275"/>
  <c r="J18" i="275"/>
  <c r="N18" i="275"/>
  <c r="S18" i="275"/>
  <c r="M18" i="275"/>
  <c r="P18" i="275"/>
  <c r="T18" i="275"/>
  <c r="C11" i="280"/>
  <c r="C18" i="280"/>
  <c r="C4" i="280"/>
  <c r="C16" i="281"/>
  <c r="C9" i="281"/>
  <c r="C2" i="281"/>
  <c r="L4" i="217"/>
  <c r="R4" i="217"/>
  <c r="T17" i="276"/>
  <c r="H17" i="276"/>
  <c r="G17" i="276"/>
  <c r="R17" i="276"/>
  <c r="O17" i="276"/>
  <c r="M17" i="276"/>
  <c r="K17" i="276"/>
  <c r="L17" i="276"/>
  <c r="P17" i="276"/>
  <c r="C6" i="281"/>
  <c r="C7" i="273"/>
  <c r="C15" i="280"/>
  <c r="C20" i="275"/>
  <c r="C22" i="273"/>
  <c r="C9" i="280"/>
  <c r="C21" i="275"/>
  <c r="C9" i="273"/>
  <c r="C17" i="280"/>
  <c r="C2" i="274"/>
  <c r="C3" i="281"/>
  <c r="C21" i="277"/>
  <c r="C18" i="281"/>
  <c r="C20" i="279"/>
  <c r="C15" i="277"/>
  <c r="C22" i="278"/>
  <c r="C21" i="279"/>
  <c r="C16" i="277"/>
  <c r="C20" i="273"/>
  <c r="C14" i="280"/>
  <c r="C9" i="278"/>
  <c r="C6" i="274"/>
  <c r="C7" i="281"/>
  <c r="C17" i="278"/>
  <c r="C22" i="281"/>
  <c r="Q17" i="276"/>
  <c r="O4" i="217"/>
  <c r="C22" i="276"/>
  <c r="C2" i="276"/>
  <c r="C8" i="276"/>
  <c r="C13" i="276"/>
  <c r="C9" i="276"/>
  <c r="C15" i="276"/>
  <c r="C20" i="276"/>
  <c r="C16" i="276"/>
  <c r="C6" i="276"/>
  <c r="C10" i="276"/>
  <c r="C3" i="277"/>
  <c r="C21" i="273"/>
  <c r="C8" i="280"/>
  <c r="C13" i="275"/>
  <c r="C15" i="273"/>
  <c r="C20" i="280"/>
  <c r="C14" i="275"/>
  <c r="C2" i="273"/>
  <c r="C14" i="276"/>
  <c r="C9" i="274"/>
  <c r="C10" i="281"/>
  <c r="C3" i="274"/>
  <c r="C4" i="281"/>
  <c r="C13" i="279"/>
  <c r="C11" i="278"/>
  <c r="C15" i="278"/>
  <c r="C7" i="280"/>
  <c r="C4" i="276"/>
  <c r="C13" i="274"/>
  <c r="C14" i="281"/>
  <c r="C7" i="274"/>
  <c r="C8" i="281"/>
  <c r="S17" i="276"/>
  <c r="C18" i="273"/>
  <c r="C3" i="273"/>
  <c r="C4" i="273"/>
  <c r="C10" i="273"/>
  <c r="C11" i="273"/>
  <c r="C17" i="273"/>
  <c r="AU84" i="3"/>
  <c r="C13" i="277"/>
  <c r="H13" i="277" s="1"/>
  <c r="C6" i="277"/>
  <c r="C20" i="277"/>
  <c r="C15" i="275"/>
  <c r="C17" i="275"/>
  <c r="C16" i="275"/>
  <c r="C22" i="275"/>
  <c r="C2" i="275"/>
  <c r="C8" i="275"/>
  <c r="C3" i="275"/>
  <c r="C9" i="275"/>
  <c r="C10" i="275"/>
  <c r="C10" i="277"/>
  <c r="C14" i="273"/>
  <c r="C4" i="277"/>
  <c r="C6" i="275"/>
  <c r="C2" i="280"/>
  <c r="C13" i="280"/>
  <c r="C7" i="275"/>
  <c r="C10" i="280"/>
  <c r="C7" i="276"/>
  <c r="C16" i="274"/>
  <c r="C7" i="277"/>
  <c r="C10" i="274"/>
  <c r="C11" i="281"/>
  <c r="C22" i="277"/>
  <c r="C4" i="278"/>
  <c r="C8" i="278"/>
  <c r="C2" i="277"/>
  <c r="C11" i="275"/>
  <c r="C6" i="273"/>
  <c r="C2" i="278"/>
  <c r="C18" i="276"/>
  <c r="C20" i="274"/>
  <c r="C15" i="281"/>
  <c r="N17" i="276"/>
  <c r="C14" i="278"/>
  <c r="C13" i="278"/>
  <c r="C21" i="278"/>
  <c r="C20" i="278"/>
  <c r="C6" i="278"/>
  <c r="C7" i="278"/>
  <c r="C22" i="274"/>
  <c r="C18" i="274"/>
  <c r="C15" i="274"/>
  <c r="C11" i="274"/>
  <c r="C8" i="274"/>
  <c r="C4" i="274"/>
  <c r="C18" i="279"/>
  <c r="C10" i="279"/>
  <c r="C17" i="279"/>
  <c r="C4" i="279"/>
  <c r="C11" i="279"/>
  <c r="C3" i="279"/>
  <c r="C20" i="281"/>
  <c r="C8" i="279"/>
  <c r="C17" i="277"/>
  <c r="C22" i="280"/>
  <c r="C9" i="279"/>
  <c r="C18" i="277"/>
  <c r="C8" i="273"/>
  <c r="C16" i="280"/>
  <c r="C6" i="280"/>
  <c r="C16" i="273"/>
  <c r="C3" i="280"/>
  <c r="C21" i="276"/>
  <c r="C17" i="281"/>
  <c r="C14" i="277"/>
  <c r="C17" i="274"/>
  <c r="C6" i="279"/>
  <c r="C8" i="277"/>
  <c r="C18" i="278"/>
  <c r="C7" i="279"/>
  <c r="C9" i="277"/>
  <c r="C4" i="275"/>
  <c r="C21" i="280"/>
  <c r="C16" i="278"/>
  <c r="C11" i="276"/>
  <c r="C21" i="281"/>
  <c r="C3" i="278"/>
  <c r="C21" i="274"/>
  <c r="J17" i="276"/>
  <c r="R4" i="237"/>
  <c r="Q4" i="237"/>
  <c r="S4" i="237"/>
  <c r="N4" i="57"/>
  <c r="Z4" i="57"/>
  <c r="S4" i="57"/>
  <c r="O4" i="237"/>
  <c r="K4" i="237"/>
  <c r="S4" i="219"/>
  <c r="AP83" i="3"/>
  <c r="AR83" i="3"/>
  <c r="M4" i="237"/>
  <c r="AA4" i="217"/>
  <c r="AE4" i="217"/>
  <c r="N4" i="219"/>
  <c r="AV83" i="3"/>
  <c r="AX83" i="3"/>
  <c r="AT84" i="3"/>
  <c r="R4" i="57"/>
  <c r="AR84" i="3"/>
  <c r="AF4" i="57"/>
  <c r="Q4" i="57"/>
  <c r="X4" i="57"/>
  <c r="M4" i="57"/>
  <c r="AB4" i="57"/>
  <c r="AF4" i="217"/>
  <c r="Y4" i="217"/>
  <c r="X4" i="217"/>
  <c r="O4" i="219"/>
  <c r="AC4" i="217"/>
  <c r="L4" i="237"/>
  <c r="AH4" i="219"/>
  <c r="AP84" i="3"/>
  <c r="AW83" i="3"/>
  <c r="AW84" i="3"/>
  <c r="AT83" i="3"/>
  <c r="D129" i="156"/>
  <c r="F129" i="156" s="1"/>
  <c r="AX84" i="3"/>
  <c r="P4" i="57"/>
  <c r="AG4" i="57"/>
  <c r="O4" i="57"/>
  <c r="AD4" i="57"/>
  <c r="U4" i="57"/>
  <c r="L4" i="57"/>
  <c r="AH4" i="57"/>
  <c r="K4" i="217"/>
  <c r="AH4" i="217"/>
  <c r="T4" i="217"/>
  <c r="AG4" i="217"/>
  <c r="M4" i="219"/>
  <c r="L4" i="219"/>
  <c r="P4" i="219"/>
  <c r="J4" i="237"/>
  <c r="S4" i="217"/>
  <c r="U4" i="217"/>
  <c r="I4" i="237"/>
  <c r="U4" i="219"/>
  <c r="AC4" i="219"/>
  <c r="AA4" i="219"/>
  <c r="AQ84" i="3"/>
  <c r="AE4" i="57"/>
  <c r="T4" i="57"/>
  <c r="M4" i="217"/>
  <c r="Q4" i="217"/>
  <c r="P4" i="217"/>
  <c r="N4" i="237"/>
  <c r="Q4" i="219"/>
  <c r="AG4" i="219"/>
  <c r="AD4" i="219"/>
  <c r="AS84" i="3"/>
  <c r="AQ83" i="3"/>
  <c r="AV84" i="3"/>
  <c r="AU83" i="3"/>
  <c r="A131" i="152"/>
  <c r="A133" i="149"/>
  <c r="A133" i="93"/>
  <c r="A130" i="156"/>
  <c r="R130" i="152"/>
  <c r="N130" i="152"/>
  <c r="J130" i="152"/>
  <c r="F130" i="152"/>
  <c r="S130" i="152"/>
  <c r="M130" i="152"/>
  <c r="H130" i="152"/>
  <c r="Q130" i="152"/>
  <c r="G130" i="152"/>
  <c r="L130" i="152"/>
  <c r="P130" i="152"/>
  <c r="K130" i="152"/>
  <c r="E130" i="152"/>
  <c r="I130" i="152"/>
  <c r="B130" i="152"/>
  <c r="O130" i="152"/>
  <c r="T130" i="152"/>
  <c r="AA4" i="57"/>
  <c r="K4" i="57"/>
  <c r="AC4" i="57"/>
  <c r="Y4" i="57"/>
  <c r="N4" i="217"/>
  <c r="P4" i="237"/>
  <c r="R4" i="219"/>
  <c r="Z4" i="217"/>
  <c r="K4" i="219"/>
  <c r="H4" i="57"/>
  <c r="J8" i="3"/>
  <c r="I16" i="7"/>
  <c r="I17" i="7"/>
  <c r="I18" i="7"/>
  <c r="I20" i="7"/>
  <c r="I21" i="7"/>
  <c r="I22" i="7"/>
  <c r="I17" i="91"/>
  <c r="I18" i="91"/>
  <c r="I20" i="91"/>
  <c r="I21" i="91"/>
  <c r="I22" i="91"/>
  <c r="I16" i="91"/>
  <c r="I17" i="90"/>
  <c r="I18" i="90"/>
  <c r="I20" i="90"/>
  <c r="I21" i="90"/>
  <c r="I22" i="90"/>
  <c r="I16" i="90"/>
  <c r="O19" i="278" l="1"/>
  <c r="P19" i="279"/>
  <c r="S12" i="280"/>
  <c r="O12" i="280"/>
  <c r="G19" i="279"/>
  <c r="M12" i="280"/>
  <c r="P12" i="281"/>
  <c r="S19" i="281"/>
  <c r="H19" i="281"/>
  <c r="R19" i="281"/>
  <c r="O19" i="281"/>
  <c r="M19" i="275"/>
  <c r="T19" i="281"/>
  <c r="N19" i="275"/>
  <c r="J12" i="280"/>
  <c r="Q12" i="277"/>
  <c r="H12" i="275"/>
  <c r="L19" i="279"/>
  <c r="Q12" i="280"/>
  <c r="M12" i="277"/>
  <c r="H12" i="277"/>
  <c r="N19" i="279"/>
  <c r="L5" i="275"/>
  <c r="L12" i="280"/>
  <c r="O12" i="277"/>
  <c r="Q19" i="279"/>
  <c r="G12" i="280"/>
  <c r="G19" i="281"/>
  <c r="R12" i="277"/>
  <c r="R19" i="279"/>
  <c r="T12" i="280"/>
  <c r="P19" i="281"/>
  <c r="S12" i="277"/>
  <c r="G5" i="275"/>
  <c r="G12" i="278"/>
  <c r="Q5" i="275"/>
  <c r="O12" i="278"/>
  <c r="H5" i="275"/>
  <c r="R12" i="278"/>
  <c r="H19" i="276"/>
  <c r="J19" i="274"/>
  <c r="M12" i="4"/>
  <c r="N19" i="274"/>
  <c r="L5" i="273"/>
  <c r="T12" i="278"/>
  <c r="J19" i="276"/>
  <c r="L19" i="274"/>
  <c r="S12" i="275"/>
  <c r="J19" i="275"/>
  <c r="T19" i="279"/>
  <c r="N19" i="276"/>
  <c r="K12" i="280"/>
  <c r="R5" i="280"/>
  <c r="N12" i="277"/>
  <c r="J12" i="281"/>
  <c r="M19" i="273"/>
  <c r="Q5" i="279"/>
  <c r="H12" i="274"/>
  <c r="M19" i="278"/>
  <c r="N5" i="277"/>
  <c r="J19" i="277"/>
  <c r="M5" i="277"/>
  <c r="G5" i="280"/>
  <c r="M4" i="4"/>
  <c r="T19" i="277"/>
  <c r="Q5" i="277"/>
  <c r="M5" i="280"/>
  <c r="R19" i="277"/>
  <c r="Q19" i="275"/>
  <c r="J19" i="273"/>
  <c r="S19" i="276"/>
  <c r="L5" i="279"/>
  <c r="P5" i="280"/>
  <c r="O12" i="274"/>
  <c r="J5" i="281"/>
  <c r="Q11" i="193"/>
  <c r="R11" i="193"/>
  <c r="T11" i="193"/>
  <c r="H5" i="277"/>
  <c r="G19" i="275"/>
  <c r="L19" i="275"/>
  <c r="O19" i="279"/>
  <c r="T19" i="278"/>
  <c r="L5" i="277"/>
  <c r="T5" i="277"/>
  <c r="P12" i="280"/>
  <c r="Q5" i="276"/>
  <c r="M12" i="273"/>
  <c r="S5" i="280"/>
  <c r="N19" i="281"/>
  <c r="L19" i="281"/>
  <c r="L12" i="277"/>
  <c r="T12" i="277"/>
  <c r="T12" i="2"/>
  <c r="Q12" i="2"/>
  <c r="R12" i="2"/>
  <c r="T5" i="170"/>
  <c r="R5" i="170"/>
  <c r="Q5" i="170"/>
  <c r="T9" i="163"/>
  <c r="Q9" i="163"/>
  <c r="R9" i="163"/>
  <c r="P12" i="1"/>
  <c r="N12" i="4"/>
  <c r="P12" i="4" s="1"/>
  <c r="T2" i="171"/>
  <c r="Q2" i="171"/>
  <c r="R2" i="171"/>
  <c r="R7" i="193"/>
  <c r="T7" i="193"/>
  <c r="Q7" i="193"/>
  <c r="N7" i="4"/>
  <c r="P7" i="4" s="1"/>
  <c r="P7" i="1"/>
  <c r="T6" i="17"/>
  <c r="R6" i="17"/>
  <c r="Q6" i="17"/>
  <c r="R8" i="193"/>
  <c r="T8" i="193"/>
  <c r="Q8" i="193"/>
  <c r="Q4" i="17"/>
  <c r="T4" i="17"/>
  <c r="R4" i="17"/>
  <c r="P10" i="1"/>
  <c r="N10" i="4"/>
  <c r="P10" i="4" s="1"/>
  <c r="M11" i="4"/>
  <c r="T4" i="171"/>
  <c r="R4" i="171"/>
  <c r="Q4" i="171"/>
  <c r="T10" i="171"/>
  <c r="Q10" i="171"/>
  <c r="R10" i="171"/>
  <c r="Q8" i="170"/>
  <c r="R8" i="170"/>
  <c r="T8" i="170"/>
  <c r="T12" i="163"/>
  <c r="R12" i="163"/>
  <c r="Q12" i="163"/>
  <c r="T12" i="170"/>
  <c r="R12" i="170"/>
  <c r="Q12" i="170"/>
  <c r="R5" i="5"/>
  <c r="T5" i="5"/>
  <c r="Q5" i="5"/>
  <c r="H5" i="40"/>
  <c r="T10" i="167"/>
  <c r="R10" i="167"/>
  <c r="Q10" i="167"/>
  <c r="R9" i="170"/>
  <c r="Q9" i="170"/>
  <c r="T9" i="170"/>
  <c r="Q12" i="17"/>
  <c r="R12" i="17"/>
  <c r="T12" i="17"/>
  <c r="T7" i="164"/>
  <c r="Q7" i="164"/>
  <c r="R7" i="164"/>
  <c r="Q9" i="164"/>
  <c r="T9" i="164"/>
  <c r="R9" i="164"/>
  <c r="R2" i="193"/>
  <c r="T2" i="193"/>
  <c r="Q2" i="193"/>
  <c r="R7" i="171"/>
  <c r="Q7" i="171"/>
  <c r="T7" i="171"/>
  <c r="Q3" i="17"/>
  <c r="R3" i="17"/>
  <c r="T3" i="17"/>
  <c r="Q6" i="5"/>
  <c r="T6" i="5"/>
  <c r="R6" i="5"/>
  <c r="T8" i="171"/>
  <c r="R8" i="171"/>
  <c r="Q8" i="171"/>
  <c r="T4" i="193"/>
  <c r="R4" i="193"/>
  <c r="Q4" i="193"/>
  <c r="R10" i="193"/>
  <c r="Q10" i="193"/>
  <c r="T10" i="193"/>
  <c r="Q8" i="167"/>
  <c r="T8" i="167"/>
  <c r="R8" i="167"/>
  <c r="M9" i="4"/>
  <c r="Q12" i="164"/>
  <c r="T12" i="164"/>
  <c r="R12" i="164"/>
  <c r="T12" i="167"/>
  <c r="R12" i="167"/>
  <c r="Q12" i="167"/>
  <c r="Q11" i="170"/>
  <c r="T11" i="170"/>
  <c r="R11" i="170"/>
  <c r="P5" i="1"/>
  <c r="N5" i="4"/>
  <c r="P5" i="4" s="1"/>
  <c r="T6" i="163"/>
  <c r="R6" i="163"/>
  <c r="Q6" i="163"/>
  <c r="Q3" i="2"/>
  <c r="T3" i="2"/>
  <c r="R3" i="2"/>
  <c r="Q5" i="171"/>
  <c r="T5" i="171"/>
  <c r="R5" i="171"/>
  <c r="N6" i="4"/>
  <c r="P6" i="4" s="1"/>
  <c r="P6" i="1"/>
  <c r="Q6" i="170"/>
  <c r="T6" i="170"/>
  <c r="R6" i="170"/>
  <c r="R5" i="2"/>
  <c r="T5" i="2"/>
  <c r="Q5" i="2"/>
  <c r="T11" i="167"/>
  <c r="R11" i="167"/>
  <c r="Q11" i="167"/>
  <c r="T10" i="170"/>
  <c r="Q10" i="170"/>
  <c r="R10" i="170"/>
  <c r="R9" i="2"/>
  <c r="T9" i="2"/>
  <c r="Q9" i="2"/>
  <c r="H19" i="275"/>
  <c r="T19" i="275"/>
  <c r="R19" i="275"/>
  <c r="J5" i="274"/>
  <c r="O5" i="277"/>
  <c r="K5" i="280"/>
  <c r="Q5" i="280"/>
  <c r="N12" i="274"/>
  <c r="R2" i="167"/>
  <c r="T2" i="167"/>
  <c r="Q2" i="167"/>
  <c r="Q9" i="5"/>
  <c r="R9" i="5"/>
  <c r="T9" i="5"/>
  <c r="R9" i="17"/>
  <c r="T9" i="17"/>
  <c r="Q9" i="17"/>
  <c r="Q6" i="164"/>
  <c r="T6" i="164"/>
  <c r="R6" i="164"/>
  <c r="R5" i="193"/>
  <c r="Q5" i="193"/>
  <c r="T5" i="193"/>
  <c r="T12" i="171"/>
  <c r="R12" i="171"/>
  <c r="Q12" i="171"/>
  <c r="Q6" i="167"/>
  <c r="R6" i="167"/>
  <c r="T6" i="167"/>
  <c r="T5" i="17"/>
  <c r="R5" i="17"/>
  <c r="Q5" i="17"/>
  <c r="T4" i="163"/>
  <c r="Q4" i="163"/>
  <c r="R4" i="163"/>
  <c r="T7" i="2"/>
  <c r="R7" i="2"/>
  <c r="Q7" i="2"/>
  <c r="T4" i="170"/>
  <c r="R4" i="170"/>
  <c r="Q4" i="170"/>
  <c r="M2" i="4"/>
  <c r="Q3" i="5"/>
  <c r="T3" i="5"/>
  <c r="R3" i="5"/>
  <c r="Q11" i="171"/>
  <c r="T11" i="171"/>
  <c r="R11" i="171"/>
  <c r="R9" i="167"/>
  <c r="Q9" i="167"/>
  <c r="T9" i="167"/>
  <c r="S19" i="275"/>
  <c r="P5" i="274"/>
  <c r="R5" i="277"/>
  <c r="J5" i="280"/>
  <c r="L5" i="280"/>
  <c r="P12" i="274"/>
  <c r="T2" i="170"/>
  <c r="Q2" i="170"/>
  <c r="R2" i="170"/>
  <c r="Q4" i="5"/>
  <c r="T4" i="5"/>
  <c r="R4" i="5"/>
  <c r="M7" i="4"/>
  <c r="T2" i="2"/>
  <c r="R2" i="2"/>
  <c r="Q2" i="2"/>
  <c r="M6" i="4"/>
  <c r="R12" i="193"/>
  <c r="Q12" i="193"/>
  <c r="T12" i="193"/>
  <c r="Q8" i="163"/>
  <c r="T8" i="163"/>
  <c r="R8" i="163"/>
  <c r="Q2" i="5"/>
  <c r="T2" i="5"/>
  <c r="R2" i="5"/>
  <c r="Q4" i="164"/>
  <c r="T4" i="164"/>
  <c r="R4" i="164"/>
  <c r="T7" i="17"/>
  <c r="Q7" i="17"/>
  <c r="R7" i="17"/>
  <c r="T4" i="167"/>
  <c r="R4" i="167"/>
  <c r="Q4" i="167"/>
  <c r="R11" i="5"/>
  <c r="Q11" i="5"/>
  <c r="T11" i="5"/>
  <c r="Q11" i="163"/>
  <c r="R11" i="163"/>
  <c r="T11" i="163"/>
  <c r="M10" i="4"/>
  <c r="P3" i="1"/>
  <c r="N3" i="4"/>
  <c r="P3" i="4" s="1"/>
  <c r="N9" i="4"/>
  <c r="P9" i="4" s="1"/>
  <c r="P9" i="1"/>
  <c r="T7" i="163"/>
  <c r="R7" i="163"/>
  <c r="Q7" i="163"/>
  <c r="K19" i="275"/>
  <c r="Q5" i="274"/>
  <c r="S5" i="277"/>
  <c r="T5" i="280"/>
  <c r="R12" i="274"/>
  <c r="T10" i="2"/>
  <c r="Q10" i="2"/>
  <c r="R10" i="2"/>
  <c r="T7" i="170"/>
  <c r="R7" i="170"/>
  <c r="Q7" i="170"/>
  <c r="P4" i="1"/>
  <c r="N4" i="4"/>
  <c r="P4" i="4" s="1"/>
  <c r="R3" i="193"/>
  <c r="T3" i="193"/>
  <c r="Q3" i="193"/>
  <c r="T2" i="17"/>
  <c r="R2" i="17"/>
  <c r="Q2" i="17"/>
  <c r="R3" i="164"/>
  <c r="Q3" i="164"/>
  <c r="T3" i="164"/>
  <c r="Q8" i="2"/>
  <c r="R8" i="2"/>
  <c r="T8" i="2"/>
  <c r="T10" i="163"/>
  <c r="R10" i="163"/>
  <c r="Q10" i="163"/>
  <c r="T8" i="164"/>
  <c r="Q8" i="164"/>
  <c r="R8" i="164"/>
  <c r="N2" i="4"/>
  <c r="P2" i="4" s="1"/>
  <c r="P2" i="1"/>
  <c r="M8" i="4"/>
  <c r="N11" i="4"/>
  <c r="P11" i="4" s="1"/>
  <c r="P11" i="1"/>
  <c r="R11" i="164"/>
  <c r="T11" i="164"/>
  <c r="Q11" i="164"/>
  <c r="H19" i="279"/>
  <c r="H12" i="280"/>
  <c r="O19" i="275"/>
  <c r="S19" i="279"/>
  <c r="K19" i="279"/>
  <c r="G5" i="277"/>
  <c r="K5" i="277"/>
  <c r="R12" i="280"/>
  <c r="T5" i="276"/>
  <c r="R12" i="273"/>
  <c r="N5" i="280"/>
  <c r="Q19" i="281"/>
  <c r="J19" i="281"/>
  <c r="G12" i="277"/>
  <c r="K12" i="277"/>
  <c r="R10" i="17"/>
  <c r="T10" i="17"/>
  <c r="Q10" i="17"/>
  <c r="T5" i="163"/>
  <c r="R5" i="163"/>
  <c r="Q5" i="163"/>
  <c r="R7" i="167"/>
  <c r="Q7" i="167"/>
  <c r="T7" i="167"/>
  <c r="Q3" i="171"/>
  <c r="T3" i="171"/>
  <c r="R3" i="171"/>
  <c r="T6" i="171"/>
  <c r="R6" i="171"/>
  <c r="Q6" i="171"/>
  <c r="Q3" i="163"/>
  <c r="R3" i="163"/>
  <c r="T3" i="163"/>
  <c r="R9" i="171"/>
  <c r="Q9" i="171"/>
  <c r="T9" i="171"/>
  <c r="M5" i="4"/>
  <c r="M3" i="4"/>
  <c r="T8" i="17"/>
  <c r="Q8" i="17"/>
  <c r="R8" i="17"/>
  <c r="T10" i="164"/>
  <c r="R10" i="164"/>
  <c r="Q10" i="164"/>
  <c r="Q11" i="2"/>
  <c r="R11" i="2"/>
  <c r="T11" i="2"/>
  <c r="Q8" i="5"/>
  <c r="R8" i="5"/>
  <c r="T8" i="5"/>
  <c r="T2" i="163"/>
  <c r="R2" i="163"/>
  <c r="Q2" i="163"/>
  <c r="Q3" i="170"/>
  <c r="R3" i="170"/>
  <c r="T3" i="170"/>
  <c r="H5" i="273"/>
  <c r="H5" i="280"/>
  <c r="M19" i="279"/>
  <c r="K19" i="273"/>
  <c r="J5" i="277"/>
  <c r="J5" i="276"/>
  <c r="K12" i="273"/>
  <c r="K19" i="281"/>
  <c r="J12" i="277"/>
  <c r="R5" i="164"/>
  <c r="T5" i="164"/>
  <c r="Q5" i="164"/>
  <c r="T5" i="167"/>
  <c r="R5" i="167"/>
  <c r="Q5" i="167"/>
  <c r="Q6" i="193"/>
  <c r="T6" i="193"/>
  <c r="R6" i="193"/>
  <c r="Q12" i="5"/>
  <c r="T12" i="5"/>
  <c r="R12" i="5"/>
  <c r="T9" i="193"/>
  <c r="R9" i="193"/>
  <c r="Q9" i="193"/>
  <c r="Q7" i="5"/>
  <c r="T7" i="5"/>
  <c r="R7" i="5"/>
  <c r="R6" i="2"/>
  <c r="Q6" i="2"/>
  <c r="T6" i="2"/>
  <c r="T4" i="2"/>
  <c r="Q4" i="2"/>
  <c r="R4" i="2"/>
  <c r="T10" i="5"/>
  <c r="Q10" i="5"/>
  <c r="R10" i="5"/>
  <c r="Q11" i="17"/>
  <c r="R11" i="17"/>
  <c r="T11" i="17"/>
  <c r="P8" i="1"/>
  <c r="N8" i="4"/>
  <c r="P8" i="4" s="1"/>
  <c r="Q2" i="164"/>
  <c r="R2" i="164"/>
  <c r="T2" i="164"/>
  <c r="T3" i="167"/>
  <c r="R3" i="167"/>
  <c r="Q3" i="167"/>
  <c r="Q19" i="273"/>
  <c r="O19" i="273"/>
  <c r="P19" i="276"/>
  <c r="Q19" i="276"/>
  <c r="J5" i="275"/>
  <c r="M5" i="279"/>
  <c r="M12" i="278"/>
  <c r="H5" i="279"/>
  <c r="H12" i="276"/>
  <c r="R19" i="273"/>
  <c r="R19" i="276"/>
  <c r="M5" i="275"/>
  <c r="T5" i="275"/>
  <c r="R5" i="279"/>
  <c r="S12" i="276"/>
  <c r="L12" i="278"/>
  <c r="P12" i="278"/>
  <c r="H12" i="278"/>
  <c r="T19" i="273"/>
  <c r="T19" i="276"/>
  <c r="S5" i="275"/>
  <c r="K5" i="275"/>
  <c r="G5" i="279"/>
  <c r="P5" i="279"/>
  <c r="J12" i="276"/>
  <c r="J12" i="278"/>
  <c r="S12" i="278"/>
  <c r="N19" i="273"/>
  <c r="O19" i="276"/>
  <c r="N5" i="275"/>
  <c r="R5" i="275"/>
  <c r="O5" i="279"/>
  <c r="S5" i="279"/>
  <c r="N12" i="276"/>
  <c r="K12" i="278"/>
  <c r="H19" i="273"/>
  <c r="G19" i="273"/>
  <c r="L19" i="273"/>
  <c r="G19" i="276"/>
  <c r="K19" i="276"/>
  <c r="O5" i="275"/>
  <c r="T5" i="279"/>
  <c r="K5" i="279"/>
  <c r="J12" i="275"/>
  <c r="T12" i="276"/>
  <c r="N12" i="278"/>
  <c r="S19" i="273"/>
  <c r="L19" i="276"/>
  <c r="N5" i="279"/>
  <c r="K12" i="275"/>
  <c r="J12" i="279"/>
  <c r="Q12" i="274"/>
  <c r="S12" i="274"/>
  <c r="G12" i="276"/>
  <c r="Q12" i="276"/>
  <c r="K12" i="276"/>
  <c r="G12" i="274"/>
  <c r="J12" i="274"/>
  <c r="L12" i="274"/>
  <c r="L12" i="276"/>
  <c r="O12" i="276"/>
  <c r="S5" i="278"/>
  <c r="S12" i="279"/>
  <c r="P5" i="281"/>
  <c r="H12" i="273"/>
  <c r="H19" i="277"/>
  <c r="L19" i="277"/>
  <c r="Q19" i="277"/>
  <c r="S19" i="277"/>
  <c r="M5" i="274"/>
  <c r="O5" i="274"/>
  <c r="R5" i="274"/>
  <c r="P5" i="276"/>
  <c r="R5" i="276"/>
  <c r="S5" i="276"/>
  <c r="T12" i="273"/>
  <c r="L12" i="273"/>
  <c r="O12" i="273"/>
  <c r="G12" i="279"/>
  <c r="O12" i="279"/>
  <c r="K12" i="279"/>
  <c r="S5" i="281"/>
  <c r="H12" i="279"/>
  <c r="H5" i="274"/>
  <c r="H5" i="276"/>
  <c r="N19" i="277"/>
  <c r="M19" i="277"/>
  <c r="K19" i="277"/>
  <c r="K5" i="274"/>
  <c r="S5" i="274"/>
  <c r="T5" i="274"/>
  <c r="M5" i="276"/>
  <c r="O5" i="276"/>
  <c r="N5" i="276"/>
  <c r="G12" i="273"/>
  <c r="J12" i="273"/>
  <c r="S12" i="273"/>
  <c r="L12" i="279"/>
  <c r="T12" i="279"/>
  <c r="K5" i="281"/>
  <c r="H5" i="281"/>
  <c r="G19" i="277"/>
  <c r="P19" i="277"/>
  <c r="G5" i="274"/>
  <c r="N5" i="274"/>
  <c r="G5" i="276"/>
  <c r="L5" i="276"/>
  <c r="Q12" i="273"/>
  <c r="P12" i="273"/>
  <c r="P12" i="279"/>
  <c r="Q12" i="279"/>
  <c r="L5" i="281"/>
  <c r="H5" i="278"/>
  <c r="K19" i="278"/>
  <c r="S19" i="278"/>
  <c r="Q19" i="278"/>
  <c r="T19" i="274"/>
  <c r="O19" i="274"/>
  <c r="P19" i="274"/>
  <c r="L12" i="275"/>
  <c r="O12" i="275"/>
  <c r="R12" i="275"/>
  <c r="T5" i="273"/>
  <c r="N5" i="278"/>
  <c r="S12" i="281"/>
  <c r="M12" i="281"/>
  <c r="H19" i="274"/>
  <c r="H12" i="281"/>
  <c r="G19" i="278"/>
  <c r="J19" i="278"/>
  <c r="N19" i="278"/>
  <c r="G19" i="274"/>
  <c r="S19" i="274"/>
  <c r="K19" i="274"/>
  <c r="G12" i="275"/>
  <c r="T12" i="275"/>
  <c r="P12" i="275"/>
  <c r="Q5" i="273"/>
  <c r="O5" i="273"/>
  <c r="T5" i="278"/>
  <c r="Q5" i="278"/>
  <c r="R12" i="281"/>
  <c r="H19" i="278"/>
  <c r="L19" i="278"/>
  <c r="R19" i="278"/>
  <c r="R19" i="274"/>
  <c r="M19" i="274"/>
  <c r="N12" i="275"/>
  <c r="M12" i="275"/>
  <c r="M12" i="279"/>
  <c r="N12" i="279"/>
  <c r="M12" i="274"/>
  <c r="K12" i="274"/>
  <c r="R5" i="273"/>
  <c r="M5" i="273"/>
  <c r="R5" i="281"/>
  <c r="P12" i="276"/>
  <c r="M12" i="276"/>
  <c r="J5" i="278"/>
  <c r="R5" i="278"/>
  <c r="N12" i="281"/>
  <c r="S13" i="277"/>
  <c r="O13" i="277"/>
  <c r="L13" i="277"/>
  <c r="R13" i="277"/>
  <c r="M13" i="277"/>
  <c r="J13" i="277"/>
  <c r="P13" i="277"/>
  <c r="K13" i="277"/>
  <c r="Q13" i="277"/>
  <c r="N13" i="277"/>
  <c r="T13" i="277"/>
  <c r="G13" i="277"/>
  <c r="G5" i="273"/>
  <c r="N5" i="273"/>
  <c r="J5" i="273"/>
  <c r="G5" i="281"/>
  <c r="Q5" i="281"/>
  <c r="O5" i="281"/>
  <c r="G5" i="278"/>
  <c r="K5" i="278"/>
  <c r="P5" i="278"/>
  <c r="G12" i="281"/>
  <c r="T12" i="281"/>
  <c r="K12" i="281"/>
  <c r="K5" i="273"/>
  <c r="S5" i="273"/>
  <c r="N5" i="281"/>
  <c r="T5" i="281"/>
  <c r="L5" i="278"/>
  <c r="O5" i="278"/>
  <c r="O12" i="281"/>
  <c r="Q12" i="281"/>
  <c r="R16" i="279"/>
  <c r="T2" i="286"/>
  <c r="P16" i="279"/>
  <c r="O16" i="279"/>
  <c r="T16" i="279"/>
  <c r="L16" i="279"/>
  <c r="Q3" i="276"/>
  <c r="S16" i="279"/>
  <c r="J3" i="276"/>
  <c r="O3" i="276"/>
  <c r="R3" i="276"/>
  <c r="J16" i="279"/>
  <c r="R2" i="279"/>
  <c r="R22" i="279"/>
  <c r="J22" i="279"/>
  <c r="H22" i="279"/>
  <c r="S22" i="279"/>
  <c r="O22" i="279"/>
  <c r="T22" i="279"/>
  <c r="M22" i="279"/>
  <c r="L22" i="279"/>
  <c r="N22" i="279"/>
  <c r="Q22" i="279"/>
  <c r="G22" i="279"/>
  <c r="Q16" i="279"/>
  <c r="H16" i="279"/>
  <c r="N16" i="279"/>
  <c r="M16" i="279"/>
  <c r="K16" i="279"/>
  <c r="K22" i="279"/>
  <c r="U2" i="286"/>
  <c r="R2" i="286"/>
  <c r="AC2" i="286"/>
  <c r="K2" i="286"/>
  <c r="C2" i="286"/>
  <c r="H2" i="286" s="1"/>
  <c r="AA2" i="286"/>
  <c r="X2" i="286"/>
  <c r="O2" i="286"/>
  <c r="AG2" i="286"/>
  <c r="Z2" i="286"/>
  <c r="M2" i="286"/>
  <c r="AE2" i="286"/>
  <c r="AB2" i="286"/>
  <c r="S2" i="286"/>
  <c r="L2" i="286"/>
  <c r="AD2" i="286"/>
  <c r="Q2" i="286"/>
  <c r="N2" i="286"/>
  <c r="AF2" i="286"/>
  <c r="Y2" i="286"/>
  <c r="P2" i="286"/>
  <c r="L15" i="279"/>
  <c r="S3" i="276"/>
  <c r="G3" i="276"/>
  <c r="L3" i="276"/>
  <c r="H3" i="276"/>
  <c r="P3" i="276"/>
  <c r="M3" i="276"/>
  <c r="N3" i="276"/>
  <c r="T3" i="276"/>
  <c r="J2" i="279"/>
  <c r="P15" i="279"/>
  <c r="L2" i="279"/>
  <c r="T15" i="279"/>
  <c r="T2" i="279"/>
  <c r="S15" i="279"/>
  <c r="J15" i="279"/>
  <c r="R15" i="279"/>
  <c r="P2" i="279"/>
  <c r="Q2" i="279"/>
  <c r="S2" i="279"/>
  <c r="O15" i="279"/>
  <c r="M15" i="279"/>
  <c r="G15" i="279"/>
  <c r="M2" i="279"/>
  <c r="O2" i="279"/>
  <c r="G2" i="279"/>
  <c r="K15" i="279"/>
  <c r="Q15" i="279"/>
  <c r="H15" i="279"/>
  <c r="N2" i="279"/>
  <c r="K2" i="279"/>
  <c r="AH2" i="291"/>
  <c r="AD2" i="291"/>
  <c r="Z2" i="291"/>
  <c r="T2" i="291"/>
  <c r="P2" i="291"/>
  <c r="L2" i="291"/>
  <c r="AF2" i="291"/>
  <c r="AB2" i="291"/>
  <c r="R2" i="291"/>
  <c r="AG2" i="291"/>
  <c r="AC2" i="291"/>
  <c r="Y2" i="291"/>
  <c r="S2" i="291"/>
  <c r="O2" i="291"/>
  <c r="K2" i="291"/>
  <c r="AE2" i="291"/>
  <c r="AA2" i="291"/>
  <c r="U2" i="291"/>
  <c r="Q2" i="291"/>
  <c r="M2" i="291"/>
  <c r="C2" i="291"/>
  <c r="H2" i="291" s="1"/>
  <c r="X2" i="291"/>
  <c r="N2" i="291"/>
  <c r="AH3" i="291"/>
  <c r="AD3" i="291"/>
  <c r="Z3" i="291"/>
  <c r="T3" i="291"/>
  <c r="P3" i="291"/>
  <c r="L3" i="291"/>
  <c r="AF3" i="291"/>
  <c r="AB3" i="291"/>
  <c r="X3" i="291"/>
  <c r="R3" i="291"/>
  <c r="N3" i="291"/>
  <c r="AG3" i="291"/>
  <c r="AC3" i="291"/>
  <c r="Y3" i="291"/>
  <c r="S3" i="291"/>
  <c r="O3" i="291"/>
  <c r="K3" i="291"/>
  <c r="AE3" i="291"/>
  <c r="AA3" i="291"/>
  <c r="U3" i="291"/>
  <c r="Q3" i="291"/>
  <c r="M3" i="291"/>
  <c r="C3" i="291"/>
  <c r="H3" i="291" s="1"/>
  <c r="AH2" i="290"/>
  <c r="AD2" i="290"/>
  <c r="Z2" i="290"/>
  <c r="T2" i="290"/>
  <c r="P2" i="290"/>
  <c r="L2" i="290"/>
  <c r="AE2" i="290"/>
  <c r="AA2" i="290"/>
  <c r="U2" i="290"/>
  <c r="Q2" i="290"/>
  <c r="C2" i="290"/>
  <c r="H2" i="290" s="1"/>
  <c r="AG2" i="290"/>
  <c r="AC2" i="290"/>
  <c r="Y2" i="290"/>
  <c r="S2" i="290"/>
  <c r="O2" i="290"/>
  <c r="K2" i="290"/>
  <c r="AF2" i="290"/>
  <c r="AB2" i="290"/>
  <c r="X2" i="290"/>
  <c r="R2" i="290"/>
  <c r="N2" i="290"/>
  <c r="M2" i="290"/>
  <c r="AH3" i="290"/>
  <c r="AD3" i="290"/>
  <c r="Z3" i="290"/>
  <c r="T3" i="290"/>
  <c r="P3" i="290"/>
  <c r="L3" i="290"/>
  <c r="AE3" i="290"/>
  <c r="AA3" i="290"/>
  <c r="U3" i="290"/>
  <c r="Q3" i="290"/>
  <c r="M3" i="290"/>
  <c r="C3" i="290"/>
  <c r="H3" i="290" s="1"/>
  <c r="AG3" i="290"/>
  <c r="AC3" i="290"/>
  <c r="Y3" i="290"/>
  <c r="S3" i="290"/>
  <c r="O3" i="290"/>
  <c r="K3" i="290"/>
  <c r="AF3" i="290"/>
  <c r="AB3" i="290"/>
  <c r="X3" i="290"/>
  <c r="R3" i="290"/>
  <c r="N3" i="290"/>
  <c r="AH3" i="289"/>
  <c r="AD3" i="289"/>
  <c r="Z3" i="289"/>
  <c r="T3" i="289"/>
  <c r="P3" i="289"/>
  <c r="L3" i="289"/>
  <c r="M3" i="289"/>
  <c r="AG3" i="289"/>
  <c r="AC3" i="289"/>
  <c r="Y3" i="289"/>
  <c r="S3" i="289"/>
  <c r="O3" i="289"/>
  <c r="K3" i="289"/>
  <c r="AB3" i="289"/>
  <c r="X3" i="289"/>
  <c r="R3" i="289"/>
  <c r="N3" i="289"/>
  <c r="AF3" i="289"/>
  <c r="AE3" i="289"/>
  <c r="AA3" i="289"/>
  <c r="U3" i="289"/>
  <c r="Q3" i="289"/>
  <c r="C3" i="289"/>
  <c r="H3" i="289" s="1"/>
  <c r="AH2" i="289"/>
  <c r="AD2" i="289"/>
  <c r="Z2" i="289"/>
  <c r="T2" i="289"/>
  <c r="P2" i="289"/>
  <c r="L2" i="289"/>
  <c r="AA2" i="289"/>
  <c r="M2" i="289"/>
  <c r="AG2" i="289"/>
  <c r="AC2" i="289"/>
  <c r="Y2" i="289"/>
  <c r="S2" i="289"/>
  <c r="O2" i="289"/>
  <c r="K2" i="289"/>
  <c r="AF2" i="289"/>
  <c r="AB2" i="289"/>
  <c r="X2" i="289"/>
  <c r="R2" i="289"/>
  <c r="N2" i="289"/>
  <c r="U2" i="289"/>
  <c r="C2" i="289"/>
  <c r="H2" i="289" s="1"/>
  <c r="AE2" i="289"/>
  <c r="Q2" i="289"/>
  <c r="AH2" i="288"/>
  <c r="AD2" i="288"/>
  <c r="Z2" i="288"/>
  <c r="T2" i="288"/>
  <c r="P2" i="288"/>
  <c r="L2" i="288"/>
  <c r="AB2" i="288"/>
  <c r="R2" i="288"/>
  <c r="AG2" i="288"/>
  <c r="AC2" i="288"/>
  <c r="Y2" i="288"/>
  <c r="S2" i="288"/>
  <c r="O2" i="288"/>
  <c r="K2" i="288"/>
  <c r="AF2" i="288"/>
  <c r="X2" i="288"/>
  <c r="N2" i="288"/>
  <c r="AE2" i="288"/>
  <c r="AA2" i="288"/>
  <c r="U2" i="288"/>
  <c r="Q2" i="288"/>
  <c r="M2" i="288"/>
  <c r="C2" i="288"/>
  <c r="H2" i="288" s="1"/>
  <c r="AH3" i="288"/>
  <c r="AD3" i="288"/>
  <c r="Z3" i="288"/>
  <c r="T3" i="288"/>
  <c r="P3" i="288"/>
  <c r="L3" i="288"/>
  <c r="AF3" i="288"/>
  <c r="AB3" i="288"/>
  <c r="X3" i="288"/>
  <c r="N3" i="288"/>
  <c r="AG3" i="288"/>
  <c r="AC3" i="288"/>
  <c r="Y3" i="288"/>
  <c r="S3" i="288"/>
  <c r="O3" i="288"/>
  <c r="K3" i="288"/>
  <c r="R3" i="288"/>
  <c r="AE3" i="288"/>
  <c r="AA3" i="288"/>
  <c r="U3" i="288"/>
  <c r="Q3" i="288"/>
  <c r="M3" i="288"/>
  <c r="C3" i="288"/>
  <c r="H3" i="288" s="1"/>
  <c r="AH2" i="287"/>
  <c r="AD2" i="287"/>
  <c r="Z2" i="287"/>
  <c r="T2" i="287"/>
  <c r="P2" i="287"/>
  <c r="L2" i="287"/>
  <c r="AF2" i="287"/>
  <c r="AB2" i="287"/>
  <c r="X2" i="287"/>
  <c r="R2" i="287"/>
  <c r="N2" i="287"/>
  <c r="Q2" i="287"/>
  <c r="AG2" i="287"/>
  <c r="AC2" i="287"/>
  <c r="Y2" i="287"/>
  <c r="S2" i="287"/>
  <c r="O2" i="287"/>
  <c r="K2" i="287"/>
  <c r="AA2" i="287"/>
  <c r="M2" i="287"/>
  <c r="AE2" i="287"/>
  <c r="U2" i="287"/>
  <c r="C2" i="287"/>
  <c r="H2" i="287" s="1"/>
  <c r="AH3" i="287"/>
  <c r="AD3" i="287"/>
  <c r="Z3" i="287"/>
  <c r="T3" i="287"/>
  <c r="P3" i="287"/>
  <c r="L3" i="287"/>
  <c r="AF3" i="287"/>
  <c r="AB3" i="287"/>
  <c r="X3" i="287"/>
  <c r="R3" i="287"/>
  <c r="N3" i="287"/>
  <c r="AG3" i="287"/>
  <c r="AC3" i="287"/>
  <c r="Y3" i="287"/>
  <c r="S3" i="287"/>
  <c r="O3" i="287"/>
  <c r="K3" i="287"/>
  <c r="M3" i="287"/>
  <c r="AE3" i="287"/>
  <c r="AA3" i="287"/>
  <c r="U3" i="287"/>
  <c r="Q3" i="287"/>
  <c r="C3" i="287"/>
  <c r="H3" i="287" s="1"/>
  <c r="AH3" i="286"/>
  <c r="AD3" i="286"/>
  <c r="Z3" i="286"/>
  <c r="T3" i="286"/>
  <c r="P3" i="286"/>
  <c r="L3" i="286"/>
  <c r="AG3" i="286"/>
  <c r="AC3" i="286"/>
  <c r="Y3" i="286"/>
  <c r="S3" i="286"/>
  <c r="O3" i="286"/>
  <c r="K3" i="286"/>
  <c r="AF3" i="286"/>
  <c r="AB3" i="286"/>
  <c r="X3" i="286"/>
  <c r="R3" i="286"/>
  <c r="N3" i="286"/>
  <c r="AE3" i="286"/>
  <c r="AA3" i="286"/>
  <c r="U3" i="286"/>
  <c r="Q3" i="286"/>
  <c r="M3" i="286"/>
  <c r="C3" i="286"/>
  <c r="H3" i="286" s="1"/>
  <c r="AH3" i="285"/>
  <c r="AD3" i="285"/>
  <c r="Z3" i="285"/>
  <c r="T3" i="285"/>
  <c r="P3" i="285"/>
  <c r="L3" i="285"/>
  <c r="AE3" i="285"/>
  <c r="AA3" i="285"/>
  <c r="U3" i="285"/>
  <c r="Q3" i="285"/>
  <c r="M3" i="285"/>
  <c r="C3" i="285"/>
  <c r="H3" i="285" s="1"/>
  <c r="AG3" i="285"/>
  <c r="AC3" i="285"/>
  <c r="Y3" i="285"/>
  <c r="S3" i="285"/>
  <c r="O3" i="285"/>
  <c r="K3" i="285"/>
  <c r="AF3" i="285"/>
  <c r="AB3" i="285"/>
  <c r="X3" i="285"/>
  <c r="R3" i="285"/>
  <c r="N3" i="285"/>
  <c r="AH2" i="285"/>
  <c r="AD2" i="285"/>
  <c r="Z2" i="285"/>
  <c r="T2" i="285"/>
  <c r="P2" i="285"/>
  <c r="L2" i="285"/>
  <c r="AE2" i="285"/>
  <c r="AA2" i="285"/>
  <c r="U2" i="285"/>
  <c r="Q2" i="285"/>
  <c r="M2" i="285"/>
  <c r="C2" i="285"/>
  <c r="H2" i="285" s="1"/>
  <c r="AG2" i="285"/>
  <c r="AC2" i="285"/>
  <c r="Y2" i="285"/>
  <c r="S2" i="285"/>
  <c r="O2" i="285"/>
  <c r="K2" i="285"/>
  <c r="AF2" i="285"/>
  <c r="AB2" i="285"/>
  <c r="X2" i="285"/>
  <c r="R2" i="285"/>
  <c r="N2" i="285"/>
  <c r="AH2" i="284"/>
  <c r="AD2" i="284"/>
  <c r="Z2" i="284"/>
  <c r="T2" i="284"/>
  <c r="P2" i="284"/>
  <c r="L2" i="284"/>
  <c r="AG2" i="284"/>
  <c r="AC2" i="284"/>
  <c r="Y2" i="284"/>
  <c r="S2" i="284"/>
  <c r="O2" i="284"/>
  <c r="K2" i="284"/>
  <c r="AF2" i="284"/>
  <c r="AB2" i="284"/>
  <c r="X2" i="284"/>
  <c r="R2" i="284"/>
  <c r="N2" i="284"/>
  <c r="AE2" i="284"/>
  <c r="AA2" i="284"/>
  <c r="U2" i="284"/>
  <c r="Q2" i="284"/>
  <c r="M2" i="284"/>
  <c r="C2" i="284"/>
  <c r="H2" i="284" s="1"/>
  <c r="AH3" i="284"/>
  <c r="AD3" i="284"/>
  <c r="Z3" i="284"/>
  <c r="T3" i="284"/>
  <c r="P3" i="284"/>
  <c r="L3" i="284"/>
  <c r="AG3" i="284"/>
  <c r="AC3" i="284"/>
  <c r="Y3" i="284"/>
  <c r="S3" i="284"/>
  <c r="O3" i="284"/>
  <c r="K3" i="284"/>
  <c r="AF3" i="284"/>
  <c r="AB3" i="284"/>
  <c r="X3" i="284"/>
  <c r="R3" i="284"/>
  <c r="N3" i="284"/>
  <c r="AE3" i="284"/>
  <c r="AA3" i="284"/>
  <c r="U3" i="284"/>
  <c r="Q3" i="284"/>
  <c r="M3" i="284"/>
  <c r="C3" i="284"/>
  <c r="H3" i="284" s="1"/>
  <c r="AH3" i="283"/>
  <c r="AD3" i="283"/>
  <c r="Z3" i="283"/>
  <c r="T3" i="283"/>
  <c r="P3" i="283"/>
  <c r="L3" i="283"/>
  <c r="AG3" i="283"/>
  <c r="AC3" i="283"/>
  <c r="Y3" i="283"/>
  <c r="S3" i="283"/>
  <c r="O3" i="283"/>
  <c r="K3" i="283"/>
  <c r="AE3" i="283"/>
  <c r="U3" i="283"/>
  <c r="Q3" i="283"/>
  <c r="C3" i="283"/>
  <c r="H3" i="283" s="1"/>
  <c r="AF3" i="283"/>
  <c r="AB3" i="283"/>
  <c r="X3" i="283"/>
  <c r="R3" i="283"/>
  <c r="N3" i="283"/>
  <c r="AA3" i="283"/>
  <c r="M3" i="283"/>
  <c r="AH2" i="283"/>
  <c r="AD2" i="283"/>
  <c r="Z2" i="283"/>
  <c r="T2" i="283"/>
  <c r="P2" i="283"/>
  <c r="L2" i="283"/>
  <c r="AG2" i="283"/>
  <c r="AC2" i="283"/>
  <c r="Y2" i="283"/>
  <c r="S2" i="283"/>
  <c r="O2" i="283"/>
  <c r="K2" i="283"/>
  <c r="AA2" i="283"/>
  <c r="Q2" i="283"/>
  <c r="C2" i="283"/>
  <c r="H2" i="283" s="1"/>
  <c r="AF2" i="283"/>
  <c r="AB2" i="283"/>
  <c r="X2" i="283"/>
  <c r="R2" i="283"/>
  <c r="N2" i="283"/>
  <c r="AE2" i="283"/>
  <c r="U2" i="283"/>
  <c r="M2" i="283"/>
  <c r="T3" i="278"/>
  <c r="H3" i="278"/>
  <c r="G3" i="278"/>
  <c r="M3" i="278"/>
  <c r="Q3" i="278"/>
  <c r="J3" i="278"/>
  <c r="S3" i="278"/>
  <c r="L3" i="278"/>
  <c r="K3" i="278"/>
  <c r="N3" i="278"/>
  <c r="O3" i="278"/>
  <c r="R3" i="278"/>
  <c r="P3" i="278"/>
  <c r="R21" i="280"/>
  <c r="H21" i="280"/>
  <c r="G21" i="280"/>
  <c r="T21" i="280"/>
  <c r="Q21" i="280"/>
  <c r="O21" i="280"/>
  <c r="N21" i="280"/>
  <c r="M21" i="280"/>
  <c r="K21" i="280"/>
  <c r="J21" i="280"/>
  <c r="P21" i="280"/>
  <c r="L21" i="280"/>
  <c r="S21" i="280"/>
  <c r="R18" i="278"/>
  <c r="G18" i="278"/>
  <c r="H18" i="278"/>
  <c r="S18" i="278"/>
  <c r="T18" i="278"/>
  <c r="K18" i="278"/>
  <c r="L18" i="278"/>
  <c r="P18" i="278"/>
  <c r="J18" i="278"/>
  <c r="M18" i="278"/>
  <c r="Q18" i="278"/>
  <c r="N18" i="278"/>
  <c r="O18" i="278"/>
  <c r="T14" i="277"/>
  <c r="H14" i="277"/>
  <c r="G14" i="277"/>
  <c r="R14" i="277"/>
  <c r="N14" i="277"/>
  <c r="K14" i="277"/>
  <c r="M14" i="277"/>
  <c r="J14" i="277"/>
  <c r="O14" i="277"/>
  <c r="S14" i="277"/>
  <c r="Q14" i="277"/>
  <c r="P14" i="277"/>
  <c r="L14" i="277"/>
  <c r="R16" i="273"/>
  <c r="H16" i="273"/>
  <c r="G16" i="273"/>
  <c r="Q16" i="273"/>
  <c r="M16" i="273"/>
  <c r="T16" i="273"/>
  <c r="N16" i="273"/>
  <c r="L16" i="273"/>
  <c r="J16" i="273"/>
  <c r="S16" i="273"/>
  <c r="K16" i="273"/>
  <c r="O16" i="273"/>
  <c r="P16" i="273"/>
  <c r="T18" i="277"/>
  <c r="H18" i="277"/>
  <c r="G18" i="277"/>
  <c r="R18" i="277"/>
  <c r="N18" i="277"/>
  <c r="J18" i="277"/>
  <c r="M18" i="277"/>
  <c r="Q18" i="277"/>
  <c r="P18" i="277"/>
  <c r="K18" i="277"/>
  <c r="O18" i="277"/>
  <c r="S18" i="277"/>
  <c r="L18" i="277"/>
  <c r="T8" i="279"/>
  <c r="H8" i="279"/>
  <c r="G8" i="279"/>
  <c r="Q8" i="279"/>
  <c r="J8" i="279"/>
  <c r="N8" i="279"/>
  <c r="O8" i="279"/>
  <c r="P8" i="279"/>
  <c r="S8" i="279"/>
  <c r="M8" i="279"/>
  <c r="K8" i="279"/>
  <c r="L8" i="279"/>
  <c r="R8" i="279"/>
  <c r="R4" i="279"/>
  <c r="H4" i="279"/>
  <c r="G4" i="279"/>
  <c r="O4" i="279"/>
  <c r="P4" i="279"/>
  <c r="M4" i="279"/>
  <c r="J4" i="279"/>
  <c r="S4" i="279"/>
  <c r="K4" i="279"/>
  <c r="T4" i="279"/>
  <c r="Q4" i="279"/>
  <c r="N4" i="279"/>
  <c r="L4" i="279"/>
  <c r="R4" i="274"/>
  <c r="H4" i="274"/>
  <c r="G4" i="274"/>
  <c r="P4" i="274"/>
  <c r="S4" i="274"/>
  <c r="T4" i="274"/>
  <c r="K4" i="274"/>
  <c r="J4" i="274"/>
  <c r="L4" i="274"/>
  <c r="M4" i="274"/>
  <c r="O4" i="274"/>
  <c r="Q4" i="274"/>
  <c r="N4" i="274"/>
  <c r="R18" i="274"/>
  <c r="H18" i="274"/>
  <c r="G18" i="274"/>
  <c r="N18" i="274"/>
  <c r="K18" i="274"/>
  <c r="P18" i="274"/>
  <c r="L18" i="274"/>
  <c r="O18" i="274"/>
  <c r="S18" i="274"/>
  <c r="Q18" i="274"/>
  <c r="J18" i="274"/>
  <c r="T18" i="274"/>
  <c r="M18" i="274"/>
  <c r="T20" i="278"/>
  <c r="H20" i="278"/>
  <c r="G20" i="278"/>
  <c r="Q20" i="278"/>
  <c r="M20" i="278"/>
  <c r="L20" i="278"/>
  <c r="O20" i="278"/>
  <c r="K20" i="278"/>
  <c r="N20" i="278"/>
  <c r="P20" i="278"/>
  <c r="J20" i="278"/>
  <c r="S20" i="278"/>
  <c r="R20" i="278"/>
  <c r="T15" i="281"/>
  <c r="H15" i="281"/>
  <c r="G15" i="281"/>
  <c r="O15" i="281"/>
  <c r="P15" i="281"/>
  <c r="M15" i="281"/>
  <c r="R15" i="281"/>
  <c r="Q15" i="281"/>
  <c r="S15" i="281"/>
  <c r="N15" i="281"/>
  <c r="J15" i="281"/>
  <c r="K15" i="281"/>
  <c r="L15" i="281"/>
  <c r="T6" i="273"/>
  <c r="G6" i="273"/>
  <c r="H6" i="273"/>
  <c r="Q6" i="273"/>
  <c r="R6" i="273"/>
  <c r="O6" i="273"/>
  <c r="L6" i="273"/>
  <c r="J6" i="273"/>
  <c r="S6" i="273"/>
  <c r="N6" i="273"/>
  <c r="M6" i="273"/>
  <c r="K6" i="273"/>
  <c r="P6" i="273"/>
  <c r="R4" i="278"/>
  <c r="H4" i="278"/>
  <c r="G4" i="278"/>
  <c r="L4" i="278"/>
  <c r="K4" i="278"/>
  <c r="S4" i="278"/>
  <c r="T4" i="278"/>
  <c r="M4" i="278"/>
  <c r="N4" i="278"/>
  <c r="O4" i="278"/>
  <c r="P4" i="278"/>
  <c r="J4" i="278"/>
  <c r="Q4" i="278"/>
  <c r="T7" i="277"/>
  <c r="H7" i="277"/>
  <c r="G7" i="277"/>
  <c r="J7" i="277"/>
  <c r="M7" i="277"/>
  <c r="Q7" i="277"/>
  <c r="N7" i="277"/>
  <c r="S7" i="277"/>
  <c r="P7" i="277"/>
  <c r="R7" i="277"/>
  <c r="O7" i="277"/>
  <c r="K7" i="277"/>
  <c r="L7" i="277"/>
  <c r="R7" i="275"/>
  <c r="G7" i="275"/>
  <c r="H7" i="275"/>
  <c r="M7" i="275"/>
  <c r="O7" i="275"/>
  <c r="J7" i="275"/>
  <c r="T7" i="275"/>
  <c r="N7" i="275"/>
  <c r="P7" i="275"/>
  <c r="Q7" i="275"/>
  <c r="S7" i="275"/>
  <c r="L7" i="275"/>
  <c r="K7" i="275"/>
  <c r="T4" i="277"/>
  <c r="H4" i="277"/>
  <c r="G4" i="277"/>
  <c r="N4" i="277"/>
  <c r="J4" i="277"/>
  <c r="Q4" i="277"/>
  <c r="R4" i="277"/>
  <c r="K4" i="277"/>
  <c r="M4" i="277"/>
  <c r="P4" i="277"/>
  <c r="O4" i="277"/>
  <c r="S4" i="277"/>
  <c r="L4" i="277"/>
  <c r="S10" i="277"/>
  <c r="G10" i="277"/>
  <c r="H10" i="277"/>
  <c r="T10" i="277"/>
  <c r="L10" i="277"/>
  <c r="K10" i="277"/>
  <c r="J10" i="277"/>
  <c r="P10" i="277"/>
  <c r="M10" i="277"/>
  <c r="N10" i="277"/>
  <c r="Q10" i="277"/>
  <c r="O10" i="277"/>
  <c r="R10" i="277"/>
  <c r="T8" i="275"/>
  <c r="H8" i="275"/>
  <c r="G8" i="275"/>
  <c r="Q8" i="275"/>
  <c r="S8" i="275"/>
  <c r="P8" i="275"/>
  <c r="M8" i="275"/>
  <c r="N8" i="275"/>
  <c r="O8" i="275"/>
  <c r="L8" i="275"/>
  <c r="R8" i="275"/>
  <c r="J8" i="275"/>
  <c r="K8" i="275"/>
  <c r="T17" i="275"/>
  <c r="H17" i="275"/>
  <c r="G17" i="275"/>
  <c r="M17" i="275"/>
  <c r="Q17" i="275"/>
  <c r="P17" i="275"/>
  <c r="S17" i="275"/>
  <c r="J17" i="275"/>
  <c r="L17" i="275"/>
  <c r="K17" i="275"/>
  <c r="O17" i="275"/>
  <c r="N17" i="275"/>
  <c r="R17" i="275"/>
  <c r="T10" i="273"/>
  <c r="H10" i="273"/>
  <c r="G10" i="273"/>
  <c r="J10" i="273"/>
  <c r="Q10" i="273"/>
  <c r="O10" i="273"/>
  <c r="P10" i="273"/>
  <c r="R10" i="273"/>
  <c r="K10" i="273"/>
  <c r="L10" i="273"/>
  <c r="N10" i="273"/>
  <c r="S10" i="273"/>
  <c r="M10" i="273"/>
  <c r="R14" i="281"/>
  <c r="G14" i="281"/>
  <c r="H14" i="281"/>
  <c r="M14" i="281"/>
  <c r="K14" i="281"/>
  <c r="T14" i="281"/>
  <c r="L14" i="281"/>
  <c r="S14" i="281"/>
  <c r="Q14" i="281"/>
  <c r="N14" i="281"/>
  <c r="J14" i="281"/>
  <c r="P14" i="281"/>
  <c r="O14" i="281"/>
  <c r="T15" i="278"/>
  <c r="H15" i="278"/>
  <c r="G15" i="278"/>
  <c r="Q15" i="278"/>
  <c r="S15" i="278"/>
  <c r="R15" i="278"/>
  <c r="K15" i="278"/>
  <c r="L15" i="278"/>
  <c r="P15" i="278"/>
  <c r="M15" i="278"/>
  <c r="N15" i="278"/>
  <c r="O15" i="278"/>
  <c r="J15" i="278"/>
  <c r="T3" i="274"/>
  <c r="H3" i="274"/>
  <c r="G3" i="274"/>
  <c r="Q3" i="274"/>
  <c r="R3" i="274"/>
  <c r="N3" i="274"/>
  <c r="P3" i="274"/>
  <c r="J3" i="274"/>
  <c r="M3" i="274"/>
  <c r="K3" i="274"/>
  <c r="O3" i="274"/>
  <c r="L3" i="274"/>
  <c r="S3" i="274"/>
  <c r="R2" i="273"/>
  <c r="H2" i="273"/>
  <c r="G2" i="273"/>
  <c r="Q2" i="273"/>
  <c r="M2" i="273"/>
  <c r="L2" i="273"/>
  <c r="S2" i="273"/>
  <c r="K2" i="273"/>
  <c r="P2" i="273"/>
  <c r="J2" i="273"/>
  <c r="O2" i="273"/>
  <c r="N2" i="273"/>
  <c r="T2" i="273"/>
  <c r="T13" i="275"/>
  <c r="H13" i="275"/>
  <c r="G13" i="275"/>
  <c r="Q13" i="275"/>
  <c r="M13" i="275"/>
  <c r="S13" i="275"/>
  <c r="N13" i="275"/>
  <c r="O13" i="275"/>
  <c r="R13" i="275"/>
  <c r="K13" i="275"/>
  <c r="L13" i="275"/>
  <c r="P13" i="275"/>
  <c r="J13" i="275"/>
  <c r="T13" i="281"/>
  <c r="H13" i="281"/>
  <c r="G13" i="281"/>
  <c r="R13" i="281"/>
  <c r="L13" i="281"/>
  <c r="J13" i="281"/>
  <c r="S13" i="281"/>
  <c r="P13" i="281"/>
  <c r="O13" i="281"/>
  <c r="M13" i="281"/>
  <c r="K13" i="281"/>
  <c r="Q13" i="281"/>
  <c r="N13" i="281"/>
  <c r="T20" i="276"/>
  <c r="H20" i="276"/>
  <c r="G20" i="276"/>
  <c r="Q20" i="276"/>
  <c r="J20" i="276"/>
  <c r="O20" i="276"/>
  <c r="L20" i="276"/>
  <c r="P20" i="276"/>
  <c r="N20" i="276"/>
  <c r="S20" i="276"/>
  <c r="R20" i="276"/>
  <c r="M20" i="276"/>
  <c r="K20" i="276"/>
  <c r="T8" i="276"/>
  <c r="H8" i="276"/>
  <c r="G8" i="276"/>
  <c r="K8" i="276"/>
  <c r="O8" i="276"/>
  <c r="J8" i="276"/>
  <c r="Q8" i="276"/>
  <c r="S8" i="276"/>
  <c r="L8" i="276"/>
  <c r="N8" i="276"/>
  <c r="R8" i="276"/>
  <c r="M8" i="276"/>
  <c r="P8" i="276"/>
  <c r="R7" i="281"/>
  <c r="G7" i="281"/>
  <c r="H7" i="281"/>
  <c r="T7" i="281"/>
  <c r="P7" i="281"/>
  <c r="L7" i="281"/>
  <c r="M7" i="281"/>
  <c r="N7" i="281"/>
  <c r="Q7" i="281"/>
  <c r="S7" i="281"/>
  <c r="K7" i="281"/>
  <c r="J7" i="281"/>
  <c r="O7" i="281"/>
  <c r="T20" i="273"/>
  <c r="G20" i="273"/>
  <c r="H20" i="273"/>
  <c r="Q20" i="273"/>
  <c r="J20" i="273"/>
  <c r="O20" i="273"/>
  <c r="P20" i="273"/>
  <c r="N20" i="273"/>
  <c r="S20" i="273"/>
  <c r="K20" i="273"/>
  <c r="R20" i="273"/>
  <c r="M20" i="273"/>
  <c r="L20" i="273"/>
  <c r="S15" i="277"/>
  <c r="G15" i="277"/>
  <c r="H15" i="277"/>
  <c r="P15" i="277"/>
  <c r="T15" i="277"/>
  <c r="L15" i="277"/>
  <c r="M15" i="277"/>
  <c r="K15" i="277"/>
  <c r="R15" i="277"/>
  <c r="J15" i="277"/>
  <c r="N15" i="277"/>
  <c r="Q15" i="277"/>
  <c r="O15" i="277"/>
  <c r="T3" i="281"/>
  <c r="H3" i="281"/>
  <c r="G3" i="281"/>
  <c r="R3" i="281"/>
  <c r="L3" i="281"/>
  <c r="J3" i="281"/>
  <c r="P3" i="281"/>
  <c r="K3" i="281"/>
  <c r="O3" i="281"/>
  <c r="N3" i="281"/>
  <c r="Q3" i="281"/>
  <c r="M3" i="281"/>
  <c r="S3" i="281"/>
  <c r="R21" i="275"/>
  <c r="H21" i="275"/>
  <c r="G21" i="275"/>
  <c r="K21" i="275"/>
  <c r="O21" i="275"/>
  <c r="M21" i="275"/>
  <c r="L21" i="275"/>
  <c r="P21" i="275"/>
  <c r="Q21" i="275"/>
  <c r="T21" i="275"/>
  <c r="J21" i="275"/>
  <c r="N21" i="275"/>
  <c r="S21" i="275"/>
  <c r="R2" i="281"/>
  <c r="G2" i="281"/>
  <c r="H2" i="281"/>
  <c r="T2" i="281"/>
  <c r="L2" i="281"/>
  <c r="J2" i="281"/>
  <c r="S2" i="281"/>
  <c r="P2" i="281"/>
  <c r="M2" i="281"/>
  <c r="N2" i="281"/>
  <c r="O2" i="281"/>
  <c r="Q2" i="281"/>
  <c r="K2" i="281"/>
  <c r="R18" i="280"/>
  <c r="G18" i="280"/>
  <c r="H18" i="280"/>
  <c r="Q18" i="280"/>
  <c r="N18" i="280"/>
  <c r="J18" i="280"/>
  <c r="M18" i="280"/>
  <c r="O18" i="280"/>
  <c r="P18" i="280"/>
  <c r="T18" i="280"/>
  <c r="L18" i="280"/>
  <c r="S18" i="280"/>
  <c r="K18" i="280"/>
  <c r="R21" i="281"/>
  <c r="G21" i="281"/>
  <c r="H21" i="281"/>
  <c r="J21" i="281"/>
  <c r="T21" i="281"/>
  <c r="O21" i="281"/>
  <c r="L21" i="281"/>
  <c r="K21" i="281"/>
  <c r="M21" i="281"/>
  <c r="P21" i="281"/>
  <c r="N21" i="281"/>
  <c r="S21" i="281"/>
  <c r="Q21" i="281"/>
  <c r="R4" i="275"/>
  <c r="H4" i="275"/>
  <c r="G4" i="275"/>
  <c r="P4" i="275"/>
  <c r="N4" i="275"/>
  <c r="T4" i="275"/>
  <c r="K4" i="275"/>
  <c r="Q4" i="275"/>
  <c r="M4" i="275"/>
  <c r="L4" i="275"/>
  <c r="O4" i="275"/>
  <c r="S4" i="275"/>
  <c r="J4" i="275"/>
  <c r="S8" i="277"/>
  <c r="G8" i="277"/>
  <c r="H8" i="277"/>
  <c r="T8" i="277"/>
  <c r="L8" i="277"/>
  <c r="P8" i="277"/>
  <c r="N8" i="277"/>
  <c r="M8" i="277"/>
  <c r="J8" i="277"/>
  <c r="K8" i="277"/>
  <c r="R8" i="277"/>
  <c r="O8" i="277"/>
  <c r="Q8" i="277"/>
  <c r="T17" i="281"/>
  <c r="H17" i="281"/>
  <c r="G17" i="281"/>
  <c r="R17" i="281"/>
  <c r="Q17" i="281"/>
  <c r="N17" i="281"/>
  <c r="S17" i="281"/>
  <c r="P17" i="281"/>
  <c r="J17" i="281"/>
  <c r="L17" i="281"/>
  <c r="K17" i="281"/>
  <c r="M17" i="281"/>
  <c r="O17" i="281"/>
  <c r="T6" i="280"/>
  <c r="H6" i="280"/>
  <c r="G6" i="280"/>
  <c r="M6" i="280"/>
  <c r="J6" i="280"/>
  <c r="R6" i="280"/>
  <c r="O6" i="280"/>
  <c r="S6" i="280"/>
  <c r="Q6" i="280"/>
  <c r="N6" i="280"/>
  <c r="P6" i="280"/>
  <c r="L6" i="280"/>
  <c r="K6" i="280"/>
  <c r="R9" i="279"/>
  <c r="G9" i="279"/>
  <c r="H9" i="279"/>
  <c r="K9" i="279"/>
  <c r="S9" i="279"/>
  <c r="O9" i="279"/>
  <c r="N9" i="279"/>
  <c r="L9" i="279"/>
  <c r="P9" i="279"/>
  <c r="Q9" i="279"/>
  <c r="M9" i="279"/>
  <c r="T9" i="279"/>
  <c r="J9" i="279"/>
  <c r="T20" i="281"/>
  <c r="H20" i="281"/>
  <c r="G20" i="281"/>
  <c r="S20" i="281"/>
  <c r="K20" i="281"/>
  <c r="L20" i="281"/>
  <c r="R20" i="281"/>
  <c r="M20" i="281"/>
  <c r="O20" i="281"/>
  <c r="Q20" i="281"/>
  <c r="N20" i="281"/>
  <c r="P20" i="281"/>
  <c r="J20" i="281"/>
  <c r="T17" i="279"/>
  <c r="H17" i="279"/>
  <c r="G17" i="279"/>
  <c r="M17" i="279"/>
  <c r="K17" i="279"/>
  <c r="O17" i="279"/>
  <c r="P17" i="279"/>
  <c r="Q17" i="279"/>
  <c r="J17" i="279"/>
  <c r="N17" i="279"/>
  <c r="L17" i="279"/>
  <c r="R17" i="279"/>
  <c r="S17" i="279"/>
  <c r="T8" i="274"/>
  <c r="H8" i="274"/>
  <c r="G8" i="274"/>
  <c r="N8" i="274"/>
  <c r="M8" i="274"/>
  <c r="R8" i="274"/>
  <c r="Q8" i="274"/>
  <c r="J8" i="274"/>
  <c r="O8" i="274"/>
  <c r="P8" i="274"/>
  <c r="L8" i="274"/>
  <c r="K8" i="274"/>
  <c r="S8" i="274"/>
  <c r="T22" i="274"/>
  <c r="H22" i="274"/>
  <c r="G22" i="274"/>
  <c r="Q22" i="274"/>
  <c r="R22" i="274"/>
  <c r="M22" i="274"/>
  <c r="N22" i="274"/>
  <c r="P22" i="274"/>
  <c r="J22" i="274"/>
  <c r="L22" i="274"/>
  <c r="O22" i="274"/>
  <c r="K22" i="274"/>
  <c r="S22" i="274"/>
  <c r="R21" i="278"/>
  <c r="G21" i="278"/>
  <c r="H21" i="278"/>
  <c r="L21" i="278"/>
  <c r="J21" i="278"/>
  <c r="O21" i="278"/>
  <c r="S21" i="278"/>
  <c r="M21" i="278"/>
  <c r="P21" i="278"/>
  <c r="K21" i="278"/>
  <c r="T21" i="278"/>
  <c r="Q21" i="278"/>
  <c r="N21" i="278"/>
  <c r="T20" i="274"/>
  <c r="H20" i="274"/>
  <c r="G20" i="274"/>
  <c r="R20" i="274"/>
  <c r="N20" i="274"/>
  <c r="M20" i="274"/>
  <c r="J20" i="274"/>
  <c r="Q20" i="274"/>
  <c r="O20" i="274"/>
  <c r="P20" i="274"/>
  <c r="L20" i="274"/>
  <c r="K20" i="274"/>
  <c r="S20" i="274"/>
  <c r="R11" i="275"/>
  <c r="G11" i="275"/>
  <c r="H11" i="275"/>
  <c r="L11" i="275"/>
  <c r="P11" i="275"/>
  <c r="O11" i="275"/>
  <c r="M11" i="275"/>
  <c r="Q11" i="275"/>
  <c r="S11" i="275"/>
  <c r="N11" i="275"/>
  <c r="J11" i="275"/>
  <c r="K11" i="275"/>
  <c r="T11" i="275"/>
  <c r="T22" i="277"/>
  <c r="G22" i="277"/>
  <c r="H22" i="277"/>
  <c r="P22" i="277"/>
  <c r="M22" i="277"/>
  <c r="Q22" i="277"/>
  <c r="N22" i="277"/>
  <c r="J22" i="277"/>
  <c r="S22" i="277"/>
  <c r="R22" i="277"/>
  <c r="O22" i="277"/>
  <c r="L22" i="277"/>
  <c r="K22" i="277"/>
  <c r="R16" i="274"/>
  <c r="G16" i="274"/>
  <c r="H16" i="274"/>
  <c r="P16" i="274"/>
  <c r="Q16" i="274"/>
  <c r="K16" i="274"/>
  <c r="O16" i="274"/>
  <c r="J16" i="274"/>
  <c r="T16" i="274"/>
  <c r="S16" i="274"/>
  <c r="M16" i="274"/>
  <c r="L16" i="274"/>
  <c r="N16" i="274"/>
  <c r="T13" i="280"/>
  <c r="H13" i="280"/>
  <c r="G13" i="280"/>
  <c r="S13" i="280"/>
  <c r="R13" i="280"/>
  <c r="O13" i="280"/>
  <c r="N13" i="280"/>
  <c r="K13" i="280"/>
  <c r="M13" i="280"/>
  <c r="J13" i="280"/>
  <c r="P13" i="280"/>
  <c r="Q13" i="280"/>
  <c r="L13" i="280"/>
  <c r="T10" i="275"/>
  <c r="H10" i="275"/>
  <c r="G10" i="275"/>
  <c r="M10" i="275"/>
  <c r="Q10" i="275"/>
  <c r="O10" i="275"/>
  <c r="K10" i="275"/>
  <c r="J10" i="275"/>
  <c r="L10" i="275"/>
  <c r="N10" i="275"/>
  <c r="S10" i="275"/>
  <c r="P10" i="275"/>
  <c r="R10" i="275"/>
  <c r="R2" i="275"/>
  <c r="H2" i="275"/>
  <c r="G2" i="275"/>
  <c r="M2" i="275"/>
  <c r="L2" i="275"/>
  <c r="Q2" i="275"/>
  <c r="K2" i="275"/>
  <c r="T2" i="275"/>
  <c r="O2" i="275"/>
  <c r="N2" i="275"/>
  <c r="P2" i="275"/>
  <c r="J2" i="275"/>
  <c r="S2" i="275"/>
  <c r="T15" i="275"/>
  <c r="H15" i="275"/>
  <c r="G15" i="275"/>
  <c r="Q15" i="275"/>
  <c r="M15" i="275"/>
  <c r="K15" i="275"/>
  <c r="R15" i="275"/>
  <c r="J15" i="275"/>
  <c r="S15" i="275"/>
  <c r="L15" i="275"/>
  <c r="O15" i="275"/>
  <c r="P15" i="275"/>
  <c r="N15" i="275"/>
  <c r="R4" i="273"/>
  <c r="H4" i="273"/>
  <c r="G4" i="273"/>
  <c r="Q4" i="273"/>
  <c r="M4" i="273"/>
  <c r="P4" i="273"/>
  <c r="O4" i="273"/>
  <c r="T4" i="273"/>
  <c r="K4" i="273"/>
  <c r="N4" i="273"/>
  <c r="S4" i="273"/>
  <c r="J4" i="273"/>
  <c r="L4" i="273"/>
  <c r="T13" i="274"/>
  <c r="H13" i="274"/>
  <c r="G13" i="274"/>
  <c r="Q13" i="274"/>
  <c r="R13" i="274"/>
  <c r="J13" i="274"/>
  <c r="M13" i="274"/>
  <c r="P13" i="274"/>
  <c r="N13" i="274"/>
  <c r="S13" i="274"/>
  <c r="K13" i="274"/>
  <c r="L13" i="274"/>
  <c r="O13" i="274"/>
  <c r="R11" i="278"/>
  <c r="G11" i="278"/>
  <c r="H11" i="278"/>
  <c r="M11" i="278"/>
  <c r="K11" i="278"/>
  <c r="P11" i="278"/>
  <c r="L11" i="278"/>
  <c r="Q11" i="278"/>
  <c r="O11" i="278"/>
  <c r="S11" i="278"/>
  <c r="T11" i="278"/>
  <c r="J11" i="278"/>
  <c r="N11" i="278"/>
  <c r="T10" i="281"/>
  <c r="H10" i="281"/>
  <c r="G10" i="281"/>
  <c r="N10" i="281"/>
  <c r="J10" i="281"/>
  <c r="M10" i="281"/>
  <c r="Q10" i="281"/>
  <c r="L10" i="281"/>
  <c r="O10" i="281"/>
  <c r="S10" i="281"/>
  <c r="K10" i="281"/>
  <c r="R10" i="281"/>
  <c r="P10" i="281"/>
  <c r="R14" i="275"/>
  <c r="H14" i="275"/>
  <c r="G14" i="275"/>
  <c r="N14" i="275"/>
  <c r="P14" i="275"/>
  <c r="S14" i="275"/>
  <c r="K14" i="275"/>
  <c r="Q14" i="275"/>
  <c r="J14" i="275"/>
  <c r="T14" i="275"/>
  <c r="L14" i="275"/>
  <c r="M14" i="275"/>
  <c r="O14" i="275"/>
  <c r="T8" i="280"/>
  <c r="H8" i="280"/>
  <c r="G8" i="280"/>
  <c r="Q8" i="280"/>
  <c r="P8" i="280"/>
  <c r="R8" i="280"/>
  <c r="J8" i="280"/>
  <c r="M8" i="280"/>
  <c r="S8" i="280"/>
  <c r="K8" i="280"/>
  <c r="O8" i="280"/>
  <c r="N8" i="280"/>
  <c r="L8" i="280"/>
  <c r="T10" i="276"/>
  <c r="G10" i="276"/>
  <c r="H10" i="276"/>
  <c r="Q10" i="276"/>
  <c r="R10" i="276"/>
  <c r="L10" i="276"/>
  <c r="O10" i="276"/>
  <c r="P10" i="276"/>
  <c r="J10" i="276"/>
  <c r="M10" i="276"/>
  <c r="K10" i="276"/>
  <c r="N10" i="276"/>
  <c r="S10" i="276"/>
  <c r="T15" i="276"/>
  <c r="G15" i="276"/>
  <c r="H15" i="276"/>
  <c r="M15" i="276"/>
  <c r="J15" i="276"/>
  <c r="Q15" i="276"/>
  <c r="R15" i="276"/>
  <c r="S15" i="276"/>
  <c r="L15" i="276"/>
  <c r="P15" i="276"/>
  <c r="K15" i="276"/>
  <c r="O15" i="276"/>
  <c r="N15" i="276"/>
  <c r="R2" i="276"/>
  <c r="H2" i="276"/>
  <c r="G2" i="276"/>
  <c r="Q2" i="276"/>
  <c r="M2" i="276"/>
  <c r="N2" i="276"/>
  <c r="L2" i="276"/>
  <c r="S2" i="276"/>
  <c r="O2" i="276"/>
  <c r="P2" i="276"/>
  <c r="T2" i="276"/>
  <c r="J2" i="276"/>
  <c r="K2" i="276"/>
  <c r="T6" i="274"/>
  <c r="H6" i="274"/>
  <c r="G6" i="274"/>
  <c r="R6" i="274"/>
  <c r="Q6" i="274"/>
  <c r="J6" i="274"/>
  <c r="N6" i="274"/>
  <c r="M6" i="274"/>
  <c r="O6" i="274"/>
  <c r="L6" i="274"/>
  <c r="K6" i="274"/>
  <c r="S6" i="274"/>
  <c r="P6" i="274"/>
  <c r="T16" i="277"/>
  <c r="H16" i="277"/>
  <c r="G16" i="277"/>
  <c r="J16" i="277"/>
  <c r="M16" i="277"/>
  <c r="Q16" i="277"/>
  <c r="N16" i="277"/>
  <c r="R16" i="277"/>
  <c r="L16" i="277"/>
  <c r="S16" i="277"/>
  <c r="K16" i="277"/>
  <c r="O16" i="277"/>
  <c r="P16" i="277"/>
  <c r="T20" i="279"/>
  <c r="H20" i="279"/>
  <c r="G20" i="279"/>
  <c r="Q20" i="279"/>
  <c r="O20" i="279"/>
  <c r="M20" i="279"/>
  <c r="N20" i="279"/>
  <c r="R20" i="279"/>
  <c r="J20" i="279"/>
  <c r="K20" i="279"/>
  <c r="S20" i="279"/>
  <c r="L20" i="279"/>
  <c r="P20" i="279"/>
  <c r="R2" i="274"/>
  <c r="G2" i="274"/>
  <c r="H2" i="274"/>
  <c r="O2" i="274"/>
  <c r="Q2" i="274"/>
  <c r="J2" i="274"/>
  <c r="P2" i="274"/>
  <c r="S2" i="274"/>
  <c r="L2" i="274"/>
  <c r="N2" i="274"/>
  <c r="K2" i="274"/>
  <c r="M2" i="274"/>
  <c r="T2" i="274"/>
  <c r="R9" i="280"/>
  <c r="G9" i="280"/>
  <c r="H9" i="280"/>
  <c r="P9" i="280"/>
  <c r="Q9" i="280"/>
  <c r="S9" i="280"/>
  <c r="N9" i="280"/>
  <c r="K9" i="280"/>
  <c r="T9" i="280"/>
  <c r="J9" i="280"/>
  <c r="L9" i="280"/>
  <c r="M9" i="280"/>
  <c r="O9" i="280"/>
  <c r="T15" i="280"/>
  <c r="H15" i="280"/>
  <c r="G15" i="280"/>
  <c r="Q15" i="280"/>
  <c r="N15" i="280"/>
  <c r="K15" i="280"/>
  <c r="O15" i="280"/>
  <c r="M15" i="280"/>
  <c r="P15" i="280"/>
  <c r="J15" i="280"/>
  <c r="R15" i="280"/>
  <c r="S15" i="280"/>
  <c r="L15" i="280"/>
  <c r="R9" i="281"/>
  <c r="G9" i="281"/>
  <c r="H9" i="281"/>
  <c r="S9" i="281"/>
  <c r="K9" i="281"/>
  <c r="Q9" i="281"/>
  <c r="P9" i="281"/>
  <c r="M9" i="281"/>
  <c r="T9" i="281"/>
  <c r="L9" i="281"/>
  <c r="J9" i="281"/>
  <c r="N9" i="281"/>
  <c r="O9" i="281"/>
  <c r="R11" i="280"/>
  <c r="H11" i="280"/>
  <c r="G11" i="280"/>
  <c r="S11" i="280"/>
  <c r="L11" i="280"/>
  <c r="Q11" i="280"/>
  <c r="N11" i="280"/>
  <c r="J11" i="280"/>
  <c r="O11" i="280"/>
  <c r="T11" i="280"/>
  <c r="K11" i="280"/>
  <c r="M11" i="280"/>
  <c r="P11" i="280"/>
  <c r="R11" i="276"/>
  <c r="H11" i="276"/>
  <c r="G11" i="276"/>
  <c r="Q11" i="276"/>
  <c r="M11" i="276"/>
  <c r="K11" i="276"/>
  <c r="L11" i="276"/>
  <c r="O11" i="276"/>
  <c r="T11" i="276"/>
  <c r="N11" i="276"/>
  <c r="S11" i="276"/>
  <c r="P11" i="276"/>
  <c r="J11" i="276"/>
  <c r="T9" i="277"/>
  <c r="H9" i="277"/>
  <c r="G9" i="277"/>
  <c r="R9" i="277"/>
  <c r="J9" i="277"/>
  <c r="N9" i="277"/>
  <c r="K9" i="277"/>
  <c r="P9" i="277"/>
  <c r="L9" i="277"/>
  <c r="M9" i="277"/>
  <c r="Q9" i="277"/>
  <c r="S9" i="277"/>
  <c r="O9" i="277"/>
  <c r="T6" i="279"/>
  <c r="H6" i="279"/>
  <c r="G6" i="279"/>
  <c r="Q6" i="279"/>
  <c r="M6" i="279"/>
  <c r="L6" i="279"/>
  <c r="N6" i="279"/>
  <c r="S6" i="279"/>
  <c r="O6" i="279"/>
  <c r="P6" i="279"/>
  <c r="J6" i="279"/>
  <c r="R6" i="279"/>
  <c r="K6" i="279"/>
  <c r="R21" i="276"/>
  <c r="H21" i="276"/>
  <c r="G21" i="276"/>
  <c r="Q21" i="276"/>
  <c r="M21" i="276"/>
  <c r="J21" i="276"/>
  <c r="L21" i="276"/>
  <c r="T21" i="276"/>
  <c r="S21" i="276"/>
  <c r="O21" i="276"/>
  <c r="P21" i="276"/>
  <c r="K21" i="276"/>
  <c r="N21" i="276"/>
  <c r="R16" i="280"/>
  <c r="H16" i="280"/>
  <c r="G16" i="280"/>
  <c r="L16" i="280"/>
  <c r="N16" i="280"/>
  <c r="S16" i="280"/>
  <c r="T16" i="280"/>
  <c r="K16" i="280"/>
  <c r="P16" i="280"/>
  <c r="O16" i="280"/>
  <c r="M16" i="280"/>
  <c r="Q16" i="280"/>
  <c r="J16" i="280"/>
  <c r="T22" i="280"/>
  <c r="H22" i="280"/>
  <c r="G22" i="280"/>
  <c r="M22" i="280"/>
  <c r="J22" i="280"/>
  <c r="Q22" i="280"/>
  <c r="O22" i="280"/>
  <c r="S22" i="280"/>
  <c r="P22" i="280"/>
  <c r="R22" i="280"/>
  <c r="L22" i="280"/>
  <c r="N22" i="280"/>
  <c r="K22" i="280"/>
  <c r="T3" i="279"/>
  <c r="H3" i="279"/>
  <c r="G3" i="279"/>
  <c r="P3" i="279"/>
  <c r="Q3" i="279"/>
  <c r="N3" i="279"/>
  <c r="R3" i="279"/>
  <c r="O3" i="279"/>
  <c r="M3" i="279"/>
  <c r="K3" i="279"/>
  <c r="L3" i="279"/>
  <c r="J3" i="279"/>
  <c r="S3" i="279"/>
  <c r="T10" i="279"/>
  <c r="H10" i="279"/>
  <c r="G10" i="279"/>
  <c r="M10" i="279"/>
  <c r="J10" i="279"/>
  <c r="O10" i="279"/>
  <c r="Q10" i="279"/>
  <c r="S10" i="279"/>
  <c r="N10" i="279"/>
  <c r="R10" i="279"/>
  <c r="L10" i="279"/>
  <c r="K10" i="279"/>
  <c r="P10" i="279"/>
  <c r="R11" i="274"/>
  <c r="G11" i="274"/>
  <c r="H11" i="274"/>
  <c r="Q11" i="274"/>
  <c r="J11" i="274"/>
  <c r="O11" i="274"/>
  <c r="P11" i="274"/>
  <c r="M11" i="274"/>
  <c r="L11" i="274"/>
  <c r="N11" i="274"/>
  <c r="S11" i="274"/>
  <c r="T11" i="274"/>
  <c r="K11" i="274"/>
  <c r="R7" i="278"/>
  <c r="G7" i="278"/>
  <c r="H7" i="278"/>
  <c r="O7" i="278"/>
  <c r="P7" i="278"/>
  <c r="T7" i="278"/>
  <c r="Q7" i="278"/>
  <c r="M7" i="278"/>
  <c r="N7" i="278"/>
  <c r="L7" i="278"/>
  <c r="S7" i="278"/>
  <c r="K7" i="278"/>
  <c r="J7" i="278"/>
  <c r="T13" i="278"/>
  <c r="H13" i="278"/>
  <c r="G13" i="278"/>
  <c r="Q13" i="278"/>
  <c r="J13" i="278"/>
  <c r="L13" i="278"/>
  <c r="S13" i="278"/>
  <c r="R13" i="278"/>
  <c r="P13" i="278"/>
  <c r="K13" i="278"/>
  <c r="M13" i="278"/>
  <c r="N13" i="278"/>
  <c r="O13" i="278"/>
  <c r="R18" i="276"/>
  <c r="H18" i="276"/>
  <c r="G18" i="276"/>
  <c r="Q18" i="276"/>
  <c r="M18" i="276"/>
  <c r="J18" i="276"/>
  <c r="S18" i="276"/>
  <c r="L18" i="276"/>
  <c r="O18" i="276"/>
  <c r="T18" i="276"/>
  <c r="P18" i="276"/>
  <c r="N18" i="276"/>
  <c r="K18" i="276"/>
  <c r="T2" i="277"/>
  <c r="H2" i="277"/>
  <c r="G2" i="277"/>
  <c r="Q2" i="277"/>
  <c r="M2" i="277"/>
  <c r="J2" i="277"/>
  <c r="N2" i="277"/>
  <c r="R2" i="277"/>
  <c r="S2" i="277"/>
  <c r="K2" i="277"/>
  <c r="P2" i="277"/>
  <c r="O2" i="277"/>
  <c r="L2" i="277"/>
  <c r="R11" i="281"/>
  <c r="G11" i="281"/>
  <c r="H11" i="281"/>
  <c r="T11" i="281"/>
  <c r="L11" i="281"/>
  <c r="S11" i="281"/>
  <c r="M11" i="281"/>
  <c r="J11" i="281"/>
  <c r="O11" i="281"/>
  <c r="P11" i="281"/>
  <c r="K11" i="281"/>
  <c r="N11" i="281"/>
  <c r="Q11" i="281"/>
  <c r="R7" i="276"/>
  <c r="H7" i="276"/>
  <c r="G7" i="276"/>
  <c r="M7" i="276"/>
  <c r="Q7" i="276"/>
  <c r="O7" i="276"/>
  <c r="T7" i="276"/>
  <c r="K7" i="276"/>
  <c r="P7" i="276"/>
  <c r="N7" i="276"/>
  <c r="S7" i="276"/>
  <c r="L7" i="276"/>
  <c r="J7" i="276"/>
  <c r="R2" i="280"/>
  <c r="H2" i="280"/>
  <c r="G2" i="280"/>
  <c r="T2" i="280"/>
  <c r="Q2" i="280"/>
  <c r="N2" i="280"/>
  <c r="S2" i="280"/>
  <c r="M2" i="280"/>
  <c r="J2" i="280"/>
  <c r="P2" i="280"/>
  <c r="L2" i="280"/>
  <c r="O2" i="280"/>
  <c r="K2" i="280"/>
  <c r="R9" i="275"/>
  <c r="G9" i="275"/>
  <c r="H9" i="275"/>
  <c r="L9" i="275"/>
  <c r="M9" i="275"/>
  <c r="J9" i="275"/>
  <c r="P9" i="275"/>
  <c r="N9" i="275"/>
  <c r="Q9" i="275"/>
  <c r="K9" i="275"/>
  <c r="T9" i="275"/>
  <c r="O9" i="275"/>
  <c r="S9" i="275"/>
  <c r="T22" i="275"/>
  <c r="H22" i="275"/>
  <c r="G22" i="275"/>
  <c r="Q22" i="275"/>
  <c r="M22" i="275"/>
  <c r="S22" i="275"/>
  <c r="N22" i="275"/>
  <c r="R22" i="275"/>
  <c r="K22" i="275"/>
  <c r="O22" i="275"/>
  <c r="L22" i="275"/>
  <c r="P22" i="275"/>
  <c r="J22" i="275"/>
  <c r="T20" i="277"/>
  <c r="G20" i="277"/>
  <c r="H20" i="277"/>
  <c r="L20" i="277"/>
  <c r="M20" i="277"/>
  <c r="Q20" i="277"/>
  <c r="N20" i="277"/>
  <c r="R20" i="277"/>
  <c r="O20" i="277"/>
  <c r="K20" i="277"/>
  <c r="P20" i="277"/>
  <c r="J20" i="277"/>
  <c r="S20" i="277"/>
  <c r="T17" i="273"/>
  <c r="H17" i="273"/>
  <c r="G17" i="273"/>
  <c r="K17" i="273"/>
  <c r="P17" i="273"/>
  <c r="N17" i="273"/>
  <c r="L17" i="273"/>
  <c r="O17" i="273"/>
  <c r="S17" i="273"/>
  <c r="R17" i="273"/>
  <c r="Q17" i="273"/>
  <c r="J17" i="273"/>
  <c r="M17" i="273"/>
  <c r="T3" i="273"/>
  <c r="H3" i="273"/>
  <c r="G3" i="273"/>
  <c r="N3" i="273"/>
  <c r="L3" i="273"/>
  <c r="S3" i="273"/>
  <c r="M3" i="273"/>
  <c r="R3" i="273"/>
  <c r="K3" i="273"/>
  <c r="O3" i="273"/>
  <c r="Q3" i="273"/>
  <c r="J3" i="273"/>
  <c r="P3" i="273"/>
  <c r="T8" i="281"/>
  <c r="H8" i="281"/>
  <c r="G8" i="281"/>
  <c r="K8" i="281"/>
  <c r="P8" i="281"/>
  <c r="N8" i="281"/>
  <c r="L8" i="281"/>
  <c r="R8" i="281"/>
  <c r="S8" i="281"/>
  <c r="M8" i="281"/>
  <c r="O8" i="281"/>
  <c r="J8" i="281"/>
  <c r="Q8" i="281"/>
  <c r="R4" i="276"/>
  <c r="H4" i="276"/>
  <c r="G4" i="276"/>
  <c r="Q4" i="276"/>
  <c r="K4" i="276"/>
  <c r="O4" i="276"/>
  <c r="N4" i="276"/>
  <c r="M4" i="276"/>
  <c r="P4" i="276"/>
  <c r="S4" i="276"/>
  <c r="T4" i="276"/>
  <c r="J4" i="276"/>
  <c r="L4" i="276"/>
  <c r="T13" i="279"/>
  <c r="H13" i="279"/>
  <c r="G13" i="279"/>
  <c r="P13" i="279"/>
  <c r="M13" i="279"/>
  <c r="N13" i="279"/>
  <c r="R13" i="279"/>
  <c r="S13" i="279"/>
  <c r="Q13" i="279"/>
  <c r="K13" i="279"/>
  <c r="O13" i="279"/>
  <c r="L13" i="279"/>
  <c r="J13" i="279"/>
  <c r="R9" i="274"/>
  <c r="H9" i="274"/>
  <c r="G9" i="274"/>
  <c r="N9" i="274"/>
  <c r="K9" i="274"/>
  <c r="P9" i="274"/>
  <c r="M9" i="274"/>
  <c r="J9" i="274"/>
  <c r="Q9" i="274"/>
  <c r="O9" i="274"/>
  <c r="T9" i="274"/>
  <c r="S9" i="274"/>
  <c r="L9" i="274"/>
  <c r="T20" i="280"/>
  <c r="H20" i="280"/>
  <c r="G20" i="280"/>
  <c r="K20" i="280"/>
  <c r="N20" i="280"/>
  <c r="Q20" i="280"/>
  <c r="M20" i="280"/>
  <c r="L20" i="280"/>
  <c r="J20" i="280"/>
  <c r="P20" i="280"/>
  <c r="S20" i="280"/>
  <c r="O20" i="280"/>
  <c r="R20" i="280"/>
  <c r="R21" i="273"/>
  <c r="H21" i="273"/>
  <c r="G21" i="273"/>
  <c r="Q21" i="273"/>
  <c r="M21" i="273"/>
  <c r="L21" i="273"/>
  <c r="P21" i="273"/>
  <c r="S21" i="273"/>
  <c r="K21" i="273"/>
  <c r="T21" i="273"/>
  <c r="N21" i="273"/>
  <c r="J21" i="273"/>
  <c r="O21" i="273"/>
  <c r="T6" i="276"/>
  <c r="G6" i="276"/>
  <c r="H6" i="276"/>
  <c r="R6" i="276"/>
  <c r="N6" i="276"/>
  <c r="J6" i="276"/>
  <c r="K6" i="276"/>
  <c r="Q6" i="276"/>
  <c r="P6" i="276"/>
  <c r="L6" i="276"/>
  <c r="M6" i="276"/>
  <c r="S6" i="276"/>
  <c r="O6" i="276"/>
  <c r="R9" i="276"/>
  <c r="H9" i="276"/>
  <c r="G9" i="276"/>
  <c r="Q9" i="276"/>
  <c r="M9" i="276"/>
  <c r="J9" i="276"/>
  <c r="K9" i="276"/>
  <c r="P9" i="276"/>
  <c r="O9" i="276"/>
  <c r="L9" i="276"/>
  <c r="N9" i="276"/>
  <c r="T9" i="276"/>
  <c r="S9" i="276"/>
  <c r="T22" i="276"/>
  <c r="H22" i="276"/>
  <c r="G22" i="276"/>
  <c r="J22" i="276"/>
  <c r="S22" i="276"/>
  <c r="L22" i="276"/>
  <c r="N22" i="276"/>
  <c r="Q22" i="276"/>
  <c r="K22" i="276"/>
  <c r="P22" i="276"/>
  <c r="M22" i="276"/>
  <c r="R22" i="276"/>
  <c r="O22" i="276"/>
  <c r="T22" i="281"/>
  <c r="H22" i="281"/>
  <c r="G22" i="281"/>
  <c r="R22" i="281"/>
  <c r="L22" i="281"/>
  <c r="J22" i="281"/>
  <c r="M22" i="281"/>
  <c r="P22" i="281"/>
  <c r="K22" i="281"/>
  <c r="O22" i="281"/>
  <c r="Q22" i="281"/>
  <c r="N22" i="281"/>
  <c r="S22" i="281"/>
  <c r="R9" i="278"/>
  <c r="G9" i="278"/>
  <c r="H9" i="278"/>
  <c r="M9" i="278"/>
  <c r="O9" i="278"/>
  <c r="K9" i="278"/>
  <c r="T9" i="278"/>
  <c r="J9" i="278"/>
  <c r="L9" i="278"/>
  <c r="S9" i="278"/>
  <c r="Q9" i="278"/>
  <c r="P9" i="278"/>
  <c r="N9" i="278"/>
  <c r="R21" i="279"/>
  <c r="H21" i="279"/>
  <c r="G21" i="279"/>
  <c r="L21" i="279"/>
  <c r="Q21" i="279"/>
  <c r="O21" i="279"/>
  <c r="N21" i="279"/>
  <c r="S21" i="279"/>
  <c r="P21" i="279"/>
  <c r="T21" i="279"/>
  <c r="K21" i="279"/>
  <c r="J21" i="279"/>
  <c r="M21" i="279"/>
  <c r="R18" i="281"/>
  <c r="H18" i="281"/>
  <c r="G18" i="281"/>
  <c r="L18" i="281"/>
  <c r="Q18" i="281"/>
  <c r="P18" i="281"/>
  <c r="O18" i="281"/>
  <c r="J18" i="281"/>
  <c r="S18" i="281"/>
  <c r="N18" i="281"/>
  <c r="K18" i="281"/>
  <c r="M18" i="281"/>
  <c r="T18" i="281"/>
  <c r="T17" i="280"/>
  <c r="H17" i="280"/>
  <c r="G17" i="280"/>
  <c r="P17" i="280"/>
  <c r="K17" i="280"/>
  <c r="N17" i="280"/>
  <c r="Q17" i="280"/>
  <c r="R17" i="280"/>
  <c r="J17" i="280"/>
  <c r="L17" i="280"/>
  <c r="M17" i="280"/>
  <c r="S17" i="280"/>
  <c r="O17" i="280"/>
  <c r="T22" i="273"/>
  <c r="H22" i="273"/>
  <c r="G22" i="273"/>
  <c r="N22" i="273"/>
  <c r="L22" i="273"/>
  <c r="S22" i="273"/>
  <c r="M22" i="273"/>
  <c r="P22" i="273"/>
  <c r="R22" i="273"/>
  <c r="Q22" i="273"/>
  <c r="O22" i="273"/>
  <c r="J22" i="273"/>
  <c r="K22" i="273"/>
  <c r="R7" i="273"/>
  <c r="H7" i="273"/>
  <c r="G7" i="273"/>
  <c r="M7" i="273"/>
  <c r="Q7" i="273"/>
  <c r="N7" i="273"/>
  <c r="T7" i="273"/>
  <c r="J7" i="273"/>
  <c r="L7" i="273"/>
  <c r="K7" i="273"/>
  <c r="S7" i="273"/>
  <c r="P7" i="273"/>
  <c r="O7" i="273"/>
  <c r="R16" i="281"/>
  <c r="G16" i="281"/>
  <c r="H16" i="281"/>
  <c r="L16" i="281"/>
  <c r="P16" i="281"/>
  <c r="S16" i="281"/>
  <c r="K16" i="281"/>
  <c r="N16" i="281"/>
  <c r="Q16" i="281"/>
  <c r="O16" i="281"/>
  <c r="T16" i="281"/>
  <c r="M16" i="281"/>
  <c r="J16" i="281"/>
  <c r="R21" i="274"/>
  <c r="G21" i="274"/>
  <c r="H21" i="274"/>
  <c r="Q21" i="274"/>
  <c r="J21" i="274"/>
  <c r="O21" i="274"/>
  <c r="P21" i="274"/>
  <c r="M21" i="274"/>
  <c r="S21" i="274"/>
  <c r="K21" i="274"/>
  <c r="L21" i="274"/>
  <c r="N21" i="274"/>
  <c r="T21" i="274"/>
  <c r="R16" i="278"/>
  <c r="G16" i="278"/>
  <c r="H16" i="278"/>
  <c r="O16" i="278"/>
  <c r="P16" i="278"/>
  <c r="Q16" i="278"/>
  <c r="N16" i="278"/>
  <c r="S16" i="278"/>
  <c r="T16" i="278"/>
  <c r="M16" i="278"/>
  <c r="J16" i="278"/>
  <c r="K16" i="278"/>
  <c r="L16" i="278"/>
  <c r="R7" i="279"/>
  <c r="G7" i="279"/>
  <c r="H7" i="279"/>
  <c r="O7" i="279"/>
  <c r="T7" i="279"/>
  <c r="Q7" i="279"/>
  <c r="K7" i="279"/>
  <c r="J7" i="279"/>
  <c r="N7" i="279"/>
  <c r="S7" i="279"/>
  <c r="P7" i="279"/>
  <c r="L7" i="279"/>
  <c r="M7" i="279"/>
  <c r="T17" i="274"/>
  <c r="H17" i="274"/>
  <c r="G17" i="274"/>
  <c r="N17" i="274"/>
  <c r="M17" i="274"/>
  <c r="R17" i="274"/>
  <c r="J17" i="274"/>
  <c r="Q17" i="274"/>
  <c r="O17" i="274"/>
  <c r="S17" i="274"/>
  <c r="K17" i="274"/>
  <c r="P17" i="274"/>
  <c r="L17" i="274"/>
  <c r="T3" i="280"/>
  <c r="H3" i="280"/>
  <c r="G3" i="280"/>
  <c r="M3" i="280"/>
  <c r="J3" i="280"/>
  <c r="Q3" i="280"/>
  <c r="O3" i="280"/>
  <c r="S3" i="280"/>
  <c r="P3" i="280"/>
  <c r="R3" i="280"/>
  <c r="L3" i="280"/>
  <c r="N3" i="280"/>
  <c r="K3" i="280"/>
  <c r="T8" i="273"/>
  <c r="H8" i="273"/>
  <c r="G8" i="273"/>
  <c r="K8" i="273"/>
  <c r="M8" i="273"/>
  <c r="S8" i="273"/>
  <c r="N8" i="273"/>
  <c r="L8" i="273"/>
  <c r="R8" i="273"/>
  <c r="O8" i="273"/>
  <c r="Q8" i="273"/>
  <c r="P8" i="273"/>
  <c r="J8" i="273"/>
  <c r="S17" i="277"/>
  <c r="G17" i="277"/>
  <c r="H17" i="277"/>
  <c r="T17" i="277"/>
  <c r="L17" i="277"/>
  <c r="P17" i="277"/>
  <c r="N17" i="277"/>
  <c r="R17" i="277"/>
  <c r="O17" i="277"/>
  <c r="Q17" i="277"/>
  <c r="M17" i="277"/>
  <c r="K17" i="277"/>
  <c r="J17" i="277"/>
  <c r="R11" i="279"/>
  <c r="H11" i="279"/>
  <c r="G11" i="279"/>
  <c r="K11" i="279"/>
  <c r="O11" i="279"/>
  <c r="L11" i="279"/>
  <c r="Q11" i="279"/>
  <c r="N11" i="279"/>
  <c r="J11" i="279"/>
  <c r="S11" i="279"/>
  <c r="P11" i="279"/>
  <c r="T11" i="279"/>
  <c r="M11" i="279"/>
  <c r="R18" i="279"/>
  <c r="G18" i="279"/>
  <c r="H18" i="279"/>
  <c r="N18" i="279"/>
  <c r="M18" i="279"/>
  <c r="Q18" i="279"/>
  <c r="K18" i="279"/>
  <c r="L18" i="279"/>
  <c r="O18" i="279"/>
  <c r="P18" i="279"/>
  <c r="S18" i="279"/>
  <c r="J18" i="279"/>
  <c r="T18" i="279"/>
  <c r="T15" i="274"/>
  <c r="H15" i="274"/>
  <c r="G15" i="274"/>
  <c r="R15" i="274"/>
  <c r="Q15" i="274"/>
  <c r="J15" i="274"/>
  <c r="N15" i="274"/>
  <c r="M15" i="274"/>
  <c r="O15" i="274"/>
  <c r="L15" i="274"/>
  <c r="S15" i="274"/>
  <c r="P15" i="274"/>
  <c r="K15" i="274"/>
  <c r="T6" i="278"/>
  <c r="H6" i="278"/>
  <c r="G6" i="278"/>
  <c r="M6" i="278"/>
  <c r="N6" i="278"/>
  <c r="K6" i="278"/>
  <c r="Q6" i="278"/>
  <c r="S6" i="278"/>
  <c r="L6" i="278"/>
  <c r="R6" i="278"/>
  <c r="O6" i="278"/>
  <c r="P6" i="278"/>
  <c r="J6" i="278"/>
  <c r="R14" i="278"/>
  <c r="H14" i="278"/>
  <c r="G14" i="278"/>
  <c r="K14" i="278"/>
  <c r="L14" i="278"/>
  <c r="P14" i="278"/>
  <c r="O14" i="278"/>
  <c r="T14" i="278"/>
  <c r="Q14" i="278"/>
  <c r="S14" i="278"/>
  <c r="M14" i="278"/>
  <c r="N14" i="278"/>
  <c r="J14" i="278"/>
  <c r="R2" i="278"/>
  <c r="G2" i="278"/>
  <c r="H2" i="278"/>
  <c r="L2" i="278"/>
  <c r="K2" i="278"/>
  <c r="N2" i="278"/>
  <c r="J2" i="278"/>
  <c r="Q2" i="278"/>
  <c r="P2" i="278"/>
  <c r="M2" i="278"/>
  <c r="O2" i="278"/>
  <c r="T2" i="278"/>
  <c r="S2" i="278"/>
  <c r="T8" i="278"/>
  <c r="H8" i="278"/>
  <c r="G8" i="278"/>
  <c r="Q8" i="278"/>
  <c r="M8" i="278"/>
  <c r="N8" i="278"/>
  <c r="R8" i="278"/>
  <c r="J8" i="278"/>
  <c r="O8" i="278"/>
  <c r="S8" i="278"/>
  <c r="K8" i="278"/>
  <c r="L8" i="278"/>
  <c r="P8" i="278"/>
  <c r="T10" i="274"/>
  <c r="H10" i="274"/>
  <c r="G10" i="274"/>
  <c r="R10" i="274"/>
  <c r="N10" i="274"/>
  <c r="M10" i="274"/>
  <c r="J10" i="274"/>
  <c r="Q10" i="274"/>
  <c r="O10" i="274"/>
  <c r="S10" i="274"/>
  <c r="L10" i="274"/>
  <c r="K10" i="274"/>
  <c r="P10" i="274"/>
  <c r="T10" i="280"/>
  <c r="H10" i="280"/>
  <c r="G10" i="280"/>
  <c r="S10" i="280"/>
  <c r="R10" i="280"/>
  <c r="L10" i="280"/>
  <c r="K10" i="280"/>
  <c r="P10" i="280"/>
  <c r="N10" i="280"/>
  <c r="M10" i="280"/>
  <c r="J10" i="280"/>
  <c r="Q10" i="280"/>
  <c r="O10" i="280"/>
  <c r="T6" i="275"/>
  <c r="H6" i="275"/>
  <c r="G6" i="275"/>
  <c r="Q6" i="275"/>
  <c r="M6" i="275"/>
  <c r="R6" i="275"/>
  <c r="K6" i="275"/>
  <c r="L6" i="275"/>
  <c r="P6" i="275"/>
  <c r="N6" i="275"/>
  <c r="O6" i="275"/>
  <c r="J6" i="275"/>
  <c r="S6" i="275"/>
  <c r="R14" i="273"/>
  <c r="H14" i="273"/>
  <c r="G14" i="273"/>
  <c r="M14" i="273"/>
  <c r="Q14" i="273"/>
  <c r="O14" i="273"/>
  <c r="P14" i="273"/>
  <c r="J14" i="273"/>
  <c r="L14" i="273"/>
  <c r="S14" i="273"/>
  <c r="T14" i="273"/>
  <c r="K14" i="273"/>
  <c r="N14" i="273"/>
  <c r="T3" i="275"/>
  <c r="H3" i="275"/>
  <c r="G3" i="275"/>
  <c r="Q3" i="275"/>
  <c r="M3" i="275"/>
  <c r="S3" i="275"/>
  <c r="N3" i="275"/>
  <c r="R3" i="275"/>
  <c r="K3" i="275"/>
  <c r="J3" i="275"/>
  <c r="O3" i="275"/>
  <c r="L3" i="275"/>
  <c r="P3" i="275"/>
  <c r="R16" i="275"/>
  <c r="G16" i="275"/>
  <c r="H16" i="275"/>
  <c r="T16" i="275"/>
  <c r="J16" i="275"/>
  <c r="M16" i="275"/>
  <c r="N16" i="275"/>
  <c r="K16" i="275"/>
  <c r="L16" i="275"/>
  <c r="O16" i="275"/>
  <c r="Q16" i="275"/>
  <c r="P16" i="275"/>
  <c r="S16" i="275"/>
  <c r="S6" i="277"/>
  <c r="G6" i="277"/>
  <c r="H6" i="277"/>
  <c r="P6" i="277"/>
  <c r="T6" i="277"/>
  <c r="L6" i="277"/>
  <c r="M6" i="277"/>
  <c r="K6" i="277"/>
  <c r="J6" i="277"/>
  <c r="O6" i="277"/>
  <c r="Q6" i="277"/>
  <c r="N6" i="277"/>
  <c r="R6" i="277"/>
  <c r="R11" i="273"/>
  <c r="H11" i="273"/>
  <c r="G11" i="273"/>
  <c r="Q11" i="273"/>
  <c r="M11" i="273"/>
  <c r="L11" i="273"/>
  <c r="T11" i="273"/>
  <c r="J11" i="273"/>
  <c r="K11" i="273"/>
  <c r="S11" i="273"/>
  <c r="O11" i="273"/>
  <c r="N11" i="273"/>
  <c r="P11" i="273"/>
  <c r="R18" i="273"/>
  <c r="H18" i="273"/>
  <c r="G18" i="273"/>
  <c r="M18" i="273"/>
  <c r="Q18" i="273"/>
  <c r="O18" i="273"/>
  <c r="J18" i="273"/>
  <c r="K18" i="273"/>
  <c r="L18" i="273"/>
  <c r="N18" i="273"/>
  <c r="P18" i="273"/>
  <c r="S18" i="273"/>
  <c r="T18" i="273"/>
  <c r="R7" i="274"/>
  <c r="G7" i="274"/>
  <c r="H7" i="274"/>
  <c r="P7" i="274"/>
  <c r="Q7" i="274"/>
  <c r="J7" i="274"/>
  <c r="K7" i="274"/>
  <c r="T7" i="274"/>
  <c r="O7" i="274"/>
  <c r="S7" i="274"/>
  <c r="N7" i="274"/>
  <c r="L7" i="274"/>
  <c r="M7" i="274"/>
  <c r="R7" i="280"/>
  <c r="H7" i="280"/>
  <c r="G7" i="280"/>
  <c r="M7" i="280"/>
  <c r="N7" i="280"/>
  <c r="S7" i="280"/>
  <c r="K7" i="280"/>
  <c r="L7" i="280"/>
  <c r="T7" i="280"/>
  <c r="Q7" i="280"/>
  <c r="J7" i="280"/>
  <c r="P7" i="280"/>
  <c r="O7" i="280"/>
  <c r="R4" i="281"/>
  <c r="G4" i="281"/>
  <c r="H4" i="281"/>
  <c r="O4" i="281"/>
  <c r="T4" i="281"/>
  <c r="L4" i="281"/>
  <c r="K4" i="281"/>
  <c r="M4" i="281"/>
  <c r="Q4" i="281"/>
  <c r="N4" i="281"/>
  <c r="P4" i="281"/>
  <c r="S4" i="281"/>
  <c r="J4" i="281"/>
  <c r="R14" i="276"/>
  <c r="H14" i="276"/>
  <c r="G14" i="276"/>
  <c r="M14" i="276"/>
  <c r="Q14" i="276"/>
  <c r="O14" i="276"/>
  <c r="P14" i="276"/>
  <c r="T14" i="276"/>
  <c r="J14" i="276"/>
  <c r="L14" i="276"/>
  <c r="K14" i="276"/>
  <c r="N14" i="276"/>
  <c r="S14" i="276"/>
  <c r="T15" i="273"/>
  <c r="G15" i="273"/>
  <c r="H15" i="273"/>
  <c r="Q15" i="273"/>
  <c r="R15" i="273"/>
  <c r="O15" i="273"/>
  <c r="L15" i="273"/>
  <c r="P15" i="273"/>
  <c r="N15" i="273"/>
  <c r="K15" i="273"/>
  <c r="M15" i="273"/>
  <c r="J15" i="273"/>
  <c r="S15" i="273"/>
  <c r="S3" i="277"/>
  <c r="G3" i="277"/>
  <c r="H3" i="277"/>
  <c r="T3" i="277"/>
  <c r="L3" i="277"/>
  <c r="P3" i="277"/>
  <c r="N3" i="277"/>
  <c r="M3" i="277"/>
  <c r="J3" i="277"/>
  <c r="Q3" i="277"/>
  <c r="R3" i="277"/>
  <c r="K3" i="277"/>
  <c r="O3" i="277"/>
  <c r="R16" i="276"/>
  <c r="H16" i="276"/>
  <c r="G16" i="276"/>
  <c r="M16" i="276"/>
  <c r="S16" i="276"/>
  <c r="P16" i="276"/>
  <c r="Q16" i="276"/>
  <c r="T16" i="276"/>
  <c r="N16" i="276"/>
  <c r="L16" i="276"/>
  <c r="J16" i="276"/>
  <c r="K16" i="276"/>
  <c r="O16" i="276"/>
  <c r="T13" i="276"/>
  <c r="H13" i="276"/>
  <c r="G13" i="276"/>
  <c r="N13" i="276"/>
  <c r="M13" i="276"/>
  <c r="J13" i="276"/>
  <c r="K13" i="276"/>
  <c r="S13" i="276"/>
  <c r="L13" i="276"/>
  <c r="Q13" i="276"/>
  <c r="R13" i="276"/>
  <c r="O13" i="276"/>
  <c r="P13" i="276"/>
  <c r="T17" i="278"/>
  <c r="H17" i="278"/>
  <c r="G17" i="278"/>
  <c r="M17" i="278"/>
  <c r="S17" i="278"/>
  <c r="N17" i="278"/>
  <c r="R17" i="278"/>
  <c r="K17" i="278"/>
  <c r="Q17" i="278"/>
  <c r="J17" i="278"/>
  <c r="L17" i="278"/>
  <c r="P17" i="278"/>
  <c r="O17" i="278"/>
  <c r="R14" i="280"/>
  <c r="G14" i="280"/>
  <c r="H14" i="280"/>
  <c r="K14" i="280"/>
  <c r="T14" i="280"/>
  <c r="J14" i="280"/>
  <c r="Q14" i="280"/>
  <c r="N14" i="280"/>
  <c r="P14" i="280"/>
  <c r="S14" i="280"/>
  <c r="M14" i="280"/>
  <c r="L14" i="280"/>
  <c r="O14" i="280"/>
  <c r="T22" i="278"/>
  <c r="H22" i="278"/>
  <c r="G22" i="278"/>
  <c r="M22" i="278"/>
  <c r="Q22" i="278"/>
  <c r="L22" i="278"/>
  <c r="K22" i="278"/>
  <c r="O22" i="278"/>
  <c r="N22" i="278"/>
  <c r="P22" i="278"/>
  <c r="J22" i="278"/>
  <c r="S22" i="278"/>
  <c r="R22" i="278"/>
  <c r="T21" i="277"/>
  <c r="H21" i="277"/>
  <c r="G21" i="277"/>
  <c r="R21" i="277"/>
  <c r="J21" i="277"/>
  <c r="N21" i="277"/>
  <c r="M21" i="277"/>
  <c r="Q21" i="277"/>
  <c r="K21" i="277"/>
  <c r="S21" i="277"/>
  <c r="O21" i="277"/>
  <c r="L21" i="277"/>
  <c r="P21" i="277"/>
  <c r="R9" i="273"/>
  <c r="H9" i="273"/>
  <c r="G9" i="273"/>
  <c r="M9" i="273"/>
  <c r="Q9" i="273"/>
  <c r="O9" i="273"/>
  <c r="J9" i="273"/>
  <c r="L9" i="273"/>
  <c r="T9" i="273"/>
  <c r="P9" i="273"/>
  <c r="N9" i="273"/>
  <c r="S9" i="273"/>
  <c r="K9" i="273"/>
  <c r="T20" i="275"/>
  <c r="H20" i="275"/>
  <c r="G20" i="275"/>
  <c r="M20" i="275"/>
  <c r="Q20" i="275"/>
  <c r="K20" i="275"/>
  <c r="J20" i="275"/>
  <c r="L20" i="275"/>
  <c r="R20" i="275"/>
  <c r="P20" i="275"/>
  <c r="N20" i="275"/>
  <c r="O20" i="275"/>
  <c r="S20" i="275"/>
  <c r="T6" i="281"/>
  <c r="H6" i="281"/>
  <c r="G6" i="281"/>
  <c r="K6" i="281"/>
  <c r="O6" i="281"/>
  <c r="P6" i="281"/>
  <c r="M6" i="281"/>
  <c r="R6" i="281"/>
  <c r="Q6" i="281"/>
  <c r="N6" i="281"/>
  <c r="J6" i="281"/>
  <c r="L6" i="281"/>
  <c r="S6" i="281"/>
  <c r="R4" i="280"/>
  <c r="G4" i="280"/>
  <c r="H4" i="280"/>
  <c r="O4" i="280"/>
  <c r="P4" i="280"/>
  <c r="M4" i="280"/>
  <c r="L4" i="280"/>
  <c r="J4" i="280"/>
  <c r="Q4" i="280"/>
  <c r="N4" i="280"/>
  <c r="K4" i="280"/>
  <c r="T4" i="280"/>
  <c r="S4" i="280"/>
  <c r="D130" i="156"/>
  <c r="F130" i="156" s="1"/>
  <c r="A132" i="152"/>
  <c r="A134" i="149"/>
  <c r="A134" i="93"/>
  <c r="A131" i="156"/>
  <c r="Q131" i="152"/>
  <c r="M131" i="152"/>
  <c r="I131" i="152"/>
  <c r="E131" i="152"/>
  <c r="R131" i="152"/>
  <c r="L131" i="152"/>
  <c r="G131" i="152"/>
  <c r="P131" i="152"/>
  <c r="F131" i="152"/>
  <c r="K131" i="152"/>
  <c r="T131" i="152"/>
  <c r="O131" i="152"/>
  <c r="J131" i="152"/>
  <c r="B131" i="152"/>
  <c r="N131" i="152"/>
  <c r="S131" i="152"/>
  <c r="H131" i="152"/>
  <c r="K8" i="3"/>
  <c r="B7" i="144"/>
  <c r="B14" i="144" s="1"/>
  <c r="B6" i="144"/>
  <c r="B13" i="144" s="1"/>
  <c r="B4" i="144"/>
  <c r="B11" i="144" s="1"/>
  <c r="B3" i="144"/>
  <c r="B10" i="144" s="1"/>
  <c r="B2" i="144"/>
  <c r="B9" i="144" s="1"/>
  <c r="B7" i="143"/>
  <c r="B14" i="143" s="1"/>
  <c r="B21" i="143" s="1"/>
  <c r="B6" i="143"/>
  <c r="B13" i="143" s="1"/>
  <c r="B20" i="143" s="1"/>
  <c r="B4" i="143"/>
  <c r="B11" i="143" s="1"/>
  <c r="B18" i="143" s="1"/>
  <c r="B3" i="143"/>
  <c r="B10" i="143" s="1"/>
  <c r="B17" i="143" s="1"/>
  <c r="B2" i="143"/>
  <c r="B9" i="143" s="1"/>
  <c r="B16" i="143" s="1"/>
  <c r="I15" i="7"/>
  <c r="I8" i="7"/>
  <c r="C5" i="142"/>
  <c r="F5" i="142" s="1"/>
  <c r="C5" i="141"/>
  <c r="F5" i="141" s="1"/>
  <c r="B2" i="1"/>
  <c r="C2" i="1" s="1"/>
  <c r="B2" i="140"/>
  <c r="C2" i="140" s="1"/>
  <c r="E2" i="140" s="1"/>
  <c r="I2" i="140" s="1"/>
  <c r="B2" i="139"/>
  <c r="C2" i="139" s="1"/>
  <c r="E2" i="139" s="1"/>
  <c r="I2" i="139" s="1"/>
  <c r="H2" i="140"/>
  <c r="H2" i="139"/>
  <c r="H98" i="3"/>
  <c r="I98" i="3"/>
  <c r="H100" i="3"/>
  <c r="H112" i="3" s="1"/>
  <c r="I100" i="3"/>
  <c r="I112" i="3" s="1"/>
  <c r="I82" i="3"/>
  <c r="I81" i="3"/>
  <c r="H82" i="3"/>
  <c r="H81" i="3"/>
  <c r="I93" i="3"/>
  <c r="H93" i="3"/>
  <c r="Q11" i="4" l="1"/>
  <c r="T11" i="4"/>
  <c r="R11" i="4"/>
  <c r="Q3" i="4"/>
  <c r="T3" i="4"/>
  <c r="R3" i="4"/>
  <c r="Q10" i="4"/>
  <c r="R10" i="4"/>
  <c r="T10" i="4"/>
  <c r="R3" i="1"/>
  <c r="Q3" i="1"/>
  <c r="T3" i="1"/>
  <c r="T5" i="4"/>
  <c r="Q5" i="4"/>
  <c r="R5" i="4"/>
  <c r="T10" i="1"/>
  <c r="Q10" i="1"/>
  <c r="R10" i="1"/>
  <c r="T2" i="1"/>
  <c r="R2" i="1"/>
  <c r="Q2" i="1"/>
  <c r="Q5" i="1"/>
  <c r="T5" i="1"/>
  <c r="R5" i="1"/>
  <c r="T8" i="4"/>
  <c r="R8" i="4"/>
  <c r="Q8" i="4"/>
  <c r="Q2" i="4"/>
  <c r="T2" i="4"/>
  <c r="R2" i="4"/>
  <c r="T7" i="1"/>
  <c r="Q7" i="1"/>
  <c r="R7" i="1"/>
  <c r="R12" i="4"/>
  <c r="Q12" i="4"/>
  <c r="T12" i="4"/>
  <c r="T8" i="1"/>
  <c r="R8" i="1"/>
  <c r="Q8" i="1"/>
  <c r="Q7" i="4"/>
  <c r="T7" i="4"/>
  <c r="R7" i="4"/>
  <c r="T12" i="1"/>
  <c r="R12" i="1"/>
  <c r="Q12" i="1"/>
  <c r="R4" i="4"/>
  <c r="T4" i="4"/>
  <c r="Q4" i="4"/>
  <c r="Q9" i="1"/>
  <c r="R9" i="1"/>
  <c r="T9" i="1"/>
  <c r="R6" i="1"/>
  <c r="Q6" i="1"/>
  <c r="T6" i="1"/>
  <c r="T11" i="1"/>
  <c r="R11" i="1"/>
  <c r="Q11" i="1"/>
  <c r="R4" i="1"/>
  <c r="T4" i="1"/>
  <c r="Q4" i="1"/>
  <c r="R9" i="4"/>
  <c r="T9" i="4"/>
  <c r="Q9" i="4"/>
  <c r="R6" i="4"/>
  <c r="Q6" i="4"/>
  <c r="T6" i="4"/>
  <c r="D131" i="156"/>
  <c r="F131" i="156" s="1"/>
  <c r="A133" i="152"/>
  <c r="A135" i="149"/>
  <c r="A135" i="93"/>
  <c r="A132" i="156"/>
  <c r="T132" i="152"/>
  <c r="P132" i="152"/>
  <c r="L132" i="152"/>
  <c r="H132" i="152"/>
  <c r="B132" i="152"/>
  <c r="Q132" i="152"/>
  <c r="K132" i="152"/>
  <c r="F132" i="152"/>
  <c r="J132" i="152"/>
  <c r="O132" i="152"/>
  <c r="E132" i="152"/>
  <c r="S132" i="152"/>
  <c r="N132" i="152"/>
  <c r="I132" i="152"/>
  <c r="R132" i="152"/>
  <c r="M132" i="152"/>
  <c r="G132" i="152"/>
  <c r="G2" i="140"/>
  <c r="H92" i="3"/>
  <c r="I92" i="3"/>
  <c r="I90" i="3"/>
  <c r="I99" i="3"/>
  <c r="I117" i="3" s="1"/>
  <c r="L8" i="3"/>
  <c r="F2" i="139"/>
  <c r="G2" i="139"/>
  <c r="F2" i="140"/>
  <c r="E100" i="3"/>
  <c r="E112" i="3" s="1"/>
  <c r="E98" i="3"/>
  <c r="A17" i="138"/>
  <c r="A8" i="138"/>
  <c r="A9" i="138" s="1"/>
  <c r="A11" i="138" s="1"/>
  <c r="B6" i="128"/>
  <c r="S37" i="136"/>
  <c r="S38" i="136" s="1"/>
  <c r="S31" i="136"/>
  <c r="S22" i="136"/>
  <c r="S23" i="136" s="1"/>
  <c r="S25" i="136" s="1"/>
  <c r="A22" i="136"/>
  <c r="A23" i="136" s="1"/>
  <c r="A25" i="136" s="1"/>
  <c r="E3" i="136" s="1"/>
  <c r="G37" i="136"/>
  <c r="G38" i="136" s="1"/>
  <c r="G31" i="136"/>
  <c r="G22" i="136"/>
  <c r="G23" i="136" s="1"/>
  <c r="G25" i="136" s="1"/>
  <c r="E4" i="136" s="1"/>
  <c r="M29" i="136"/>
  <c r="M31" i="136" s="1"/>
  <c r="M37" i="136"/>
  <c r="M38" i="136" s="1"/>
  <c r="M22" i="136"/>
  <c r="M23" i="136" s="1"/>
  <c r="M25" i="136" s="1"/>
  <c r="A31" i="136"/>
  <c r="J7" i="136"/>
  <c r="B9" i="136" s="1"/>
  <c r="J6" i="136"/>
  <c r="B8" i="136" s="1"/>
  <c r="J5" i="136"/>
  <c r="B25" i="135"/>
  <c r="B6" i="135" s="1"/>
  <c r="D6" i="134"/>
  <c r="E6" i="134" s="1"/>
  <c r="B11" i="132"/>
  <c r="B5" i="132" s="1"/>
  <c r="B19" i="132"/>
  <c r="B6" i="132" s="1"/>
  <c r="O100" i="3"/>
  <c r="H14" i="131"/>
  <c r="J14" i="131" s="1"/>
  <c r="H13" i="131"/>
  <c r="J13" i="131" s="1"/>
  <c r="H12" i="131"/>
  <c r="J12" i="131" s="1"/>
  <c r="H11" i="131"/>
  <c r="J11" i="131" s="1"/>
  <c r="H10" i="131"/>
  <c r="J10" i="131" s="1"/>
  <c r="H9" i="131"/>
  <c r="J9" i="131" s="1"/>
  <c r="H8" i="131"/>
  <c r="J8" i="131" s="1"/>
  <c r="H7" i="131"/>
  <c r="J7" i="131" s="1"/>
  <c r="H6" i="131"/>
  <c r="J6" i="131" s="1"/>
  <c r="H5" i="131"/>
  <c r="J5" i="131" s="1"/>
  <c r="H4" i="131"/>
  <c r="J4" i="131" s="1"/>
  <c r="N100" i="3"/>
  <c r="N112" i="3" s="1"/>
  <c r="B22" i="130"/>
  <c r="B6" i="130" s="1"/>
  <c r="A16" i="129"/>
  <c r="A7" i="129"/>
  <c r="A8" i="129" s="1"/>
  <c r="A10" i="129" s="1"/>
  <c r="K38" i="128"/>
  <c r="K39" i="128" s="1"/>
  <c r="K30" i="128"/>
  <c r="K31" i="128" s="1"/>
  <c r="K24" i="128"/>
  <c r="K15" i="128"/>
  <c r="K16" i="128" s="1"/>
  <c r="K18" i="128" s="1"/>
  <c r="E5" i="128" s="1"/>
  <c r="F12" i="128"/>
  <c r="F28" i="128"/>
  <c r="F22" i="128"/>
  <c r="F24" i="128" s="1"/>
  <c r="F30" i="128"/>
  <c r="A30" i="128"/>
  <c r="A31" i="128" s="1"/>
  <c r="A24" i="128"/>
  <c r="F15" i="128"/>
  <c r="A15" i="128"/>
  <c r="A16" i="128" s="1"/>
  <c r="A18" i="128" s="1"/>
  <c r="E3" i="128" s="1"/>
  <c r="C27" i="127"/>
  <c r="D27" i="127"/>
  <c r="B27" i="127"/>
  <c r="E6" i="127"/>
  <c r="F6" i="127" s="1"/>
  <c r="E7" i="127"/>
  <c r="G7" i="127" s="1"/>
  <c r="E8" i="127"/>
  <c r="F8" i="127" s="1"/>
  <c r="E9" i="127"/>
  <c r="F9" i="127" s="1"/>
  <c r="E10" i="127"/>
  <c r="F10" i="127" s="1"/>
  <c r="E11" i="127"/>
  <c r="F11" i="127" s="1"/>
  <c r="E12" i="127"/>
  <c r="H12" i="127" s="1"/>
  <c r="E13" i="127"/>
  <c r="F13" i="127" s="1"/>
  <c r="E14" i="127"/>
  <c r="F14" i="127" s="1"/>
  <c r="E15" i="127"/>
  <c r="G15" i="127" s="1"/>
  <c r="E16" i="127"/>
  <c r="F16" i="127" s="1"/>
  <c r="E17" i="127"/>
  <c r="F17" i="127" s="1"/>
  <c r="E18" i="127"/>
  <c r="F18" i="127" s="1"/>
  <c r="E19" i="127"/>
  <c r="F19" i="127" s="1"/>
  <c r="E20" i="127"/>
  <c r="H20" i="127" s="1"/>
  <c r="E21" i="127"/>
  <c r="F21" i="127" s="1"/>
  <c r="E22" i="127"/>
  <c r="F22" i="127" s="1"/>
  <c r="E23" i="127"/>
  <c r="G23" i="127" s="1"/>
  <c r="E24" i="127"/>
  <c r="F24" i="127" s="1"/>
  <c r="E25" i="127"/>
  <c r="F25" i="127" s="1"/>
  <c r="E26" i="127"/>
  <c r="F26" i="127" s="1"/>
  <c r="E5" i="127"/>
  <c r="G5" i="127" s="1"/>
  <c r="B10" i="126"/>
  <c r="I11" i="126"/>
  <c r="H11" i="126"/>
  <c r="G11" i="126"/>
  <c r="F11" i="126"/>
  <c r="E11" i="126"/>
  <c r="D11" i="126"/>
  <c r="C11" i="126"/>
  <c r="B11" i="126"/>
  <c r="I10" i="126"/>
  <c r="H10" i="126"/>
  <c r="G10" i="126"/>
  <c r="F10" i="126"/>
  <c r="E10" i="126"/>
  <c r="D10" i="126"/>
  <c r="C10" i="126"/>
  <c r="F8" i="126"/>
  <c r="E8" i="126"/>
  <c r="A134" i="152" l="1"/>
  <c r="A133" i="156"/>
  <c r="A136" i="93"/>
  <c r="A136" i="149"/>
  <c r="S133" i="152"/>
  <c r="O133" i="152"/>
  <c r="K133" i="152"/>
  <c r="G133" i="152"/>
  <c r="P133" i="152"/>
  <c r="J133" i="152"/>
  <c r="E133" i="152"/>
  <c r="N133" i="152"/>
  <c r="B133" i="152"/>
  <c r="T133" i="152"/>
  <c r="I133" i="152"/>
  <c r="R133" i="152"/>
  <c r="M133" i="152"/>
  <c r="H133" i="152"/>
  <c r="Q133" i="152"/>
  <c r="F133" i="152"/>
  <c r="L133" i="152"/>
  <c r="AT129" i="3"/>
  <c r="AT136" i="3" s="1"/>
  <c r="AP129" i="3"/>
  <c r="AP136" i="3" s="1"/>
  <c r="AQ129" i="3"/>
  <c r="AQ136" i="3" s="1"/>
  <c r="AR129" i="3"/>
  <c r="AR136" i="3" s="1"/>
  <c r="AW129" i="3"/>
  <c r="AW136" i="3" s="1"/>
  <c r="AS129" i="3"/>
  <c r="AS136" i="3" s="1"/>
  <c r="AV129" i="3"/>
  <c r="AV136" i="3" s="1"/>
  <c r="AU129" i="3"/>
  <c r="AU136" i="3" s="1"/>
  <c r="AX129" i="3"/>
  <c r="AX136" i="3" s="1"/>
  <c r="AQ124" i="3"/>
  <c r="AS124" i="3"/>
  <c r="AR124" i="3"/>
  <c r="AX124" i="3"/>
  <c r="AU124" i="3"/>
  <c r="AT124" i="3"/>
  <c r="AP124" i="3"/>
  <c r="AW124" i="3"/>
  <c r="AV124" i="3"/>
  <c r="D132" i="156"/>
  <c r="F132" i="156" s="1"/>
  <c r="AE129" i="3"/>
  <c r="AE136" i="3" s="1"/>
  <c r="AD129" i="3"/>
  <c r="AD136" i="3" s="1"/>
  <c r="AL129" i="3"/>
  <c r="AL136" i="3" s="1"/>
  <c r="AC129" i="3"/>
  <c r="AC136" i="3" s="1"/>
  <c r="AG129" i="3"/>
  <c r="AG136" i="3" s="1"/>
  <c r="AH129" i="3"/>
  <c r="AH136" i="3" s="1"/>
  <c r="AO129" i="3"/>
  <c r="AO136" i="3" s="1"/>
  <c r="AJ129" i="3"/>
  <c r="AJ136" i="3" s="1"/>
  <c r="AA129" i="3"/>
  <c r="AA136" i="3" s="1"/>
  <c r="AM129" i="3"/>
  <c r="AM136" i="3" s="1"/>
  <c r="AK129" i="3"/>
  <c r="AK136" i="3" s="1"/>
  <c r="AN129" i="3"/>
  <c r="AN136" i="3" s="1"/>
  <c r="AB129" i="3"/>
  <c r="AB136" i="3" s="1"/>
  <c r="AI129" i="3"/>
  <c r="AI136" i="3" s="1"/>
  <c r="AF129" i="3"/>
  <c r="AF136" i="3" s="1"/>
  <c r="H129" i="3"/>
  <c r="H136" i="3" s="1"/>
  <c r="I129" i="3"/>
  <c r="I136" i="3" s="1"/>
  <c r="I127" i="3"/>
  <c r="I135" i="3" s="1"/>
  <c r="N129" i="3"/>
  <c r="N136" i="3" s="1"/>
  <c r="E129" i="3"/>
  <c r="E136" i="3" s="1"/>
  <c r="A35" i="128"/>
  <c r="A19" i="128" s="1"/>
  <c r="A22" i="138"/>
  <c r="A12" i="138" s="1"/>
  <c r="G2" i="138" s="1"/>
  <c r="J15" i="131"/>
  <c r="K7" i="131" s="1"/>
  <c r="B6" i="136"/>
  <c r="B7" i="136"/>
  <c r="H99" i="3"/>
  <c r="H117" i="3" s="1"/>
  <c r="I101" i="3"/>
  <c r="I102" i="3" s="1"/>
  <c r="C4" i="141"/>
  <c r="F4" i="141" s="1"/>
  <c r="C2" i="142"/>
  <c r="F2" i="142" s="1"/>
  <c r="C3" i="142"/>
  <c r="F3" i="142" s="1"/>
  <c r="C4" i="142"/>
  <c r="F4" i="142" s="1"/>
  <c r="C3" i="141"/>
  <c r="F3" i="141" s="1"/>
  <c r="M8" i="3"/>
  <c r="H90" i="3"/>
  <c r="S42" i="136"/>
  <c r="S32" i="136" s="1"/>
  <c r="A42" i="136"/>
  <c r="G42" i="136"/>
  <c r="G39" i="136" s="1"/>
  <c r="M42" i="136"/>
  <c r="M32" i="136" s="1"/>
  <c r="A20" i="129"/>
  <c r="A17" i="129" s="1"/>
  <c r="J10" i="126"/>
  <c r="K43" i="128"/>
  <c r="K40" i="128" s="1"/>
  <c r="F16" i="128"/>
  <c r="F18" i="128" s="1"/>
  <c r="E4" i="128" s="1"/>
  <c r="F31" i="128"/>
  <c r="H25" i="127"/>
  <c r="F23" i="127"/>
  <c r="G20" i="127"/>
  <c r="H17" i="127"/>
  <c r="F15" i="127"/>
  <c r="G12" i="127"/>
  <c r="H9" i="127"/>
  <c r="F7" i="127"/>
  <c r="E27" i="127"/>
  <c r="G25" i="127"/>
  <c r="H22" i="127"/>
  <c r="F20" i="127"/>
  <c r="G17" i="127"/>
  <c r="H14" i="127"/>
  <c r="F12" i="127"/>
  <c r="G9" i="127"/>
  <c r="H6" i="127"/>
  <c r="F5" i="127"/>
  <c r="G22" i="127"/>
  <c r="H19" i="127"/>
  <c r="G14" i="127"/>
  <c r="H11" i="127"/>
  <c r="G6" i="127"/>
  <c r="H5" i="127"/>
  <c r="H24" i="127"/>
  <c r="G19" i="127"/>
  <c r="H16" i="127"/>
  <c r="G11" i="127"/>
  <c r="H8" i="127"/>
  <c r="G24" i="127"/>
  <c r="H21" i="127"/>
  <c r="G16" i="127"/>
  <c r="H13" i="127"/>
  <c r="G8" i="127"/>
  <c r="H26" i="127"/>
  <c r="G21" i="127"/>
  <c r="H18" i="127"/>
  <c r="G13" i="127"/>
  <c r="H10" i="127"/>
  <c r="G26" i="127"/>
  <c r="H23" i="127"/>
  <c r="G18" i="127"/>
  <c r="H15" i="127"/>
  <c r="G10" i="127"/>
  <c r="H7" i="127"/>
  <c r="J11" i="126"/>
  <c r="AE5" i="300" l="1"/>
  <c r="AA5" i="300"/>
  <c r="W5" i="300"/>
  <c r="Q5" i="300"/>
  <c r="M5" i="300"/>
  <c r="I5" i="300"/>
  <c r="AD5" i="300"/>
  <c r="Z5" i="300"/>
  <c r="V5" i="300"/>
  <c r="P5" i="300"/>
  <c r="L5" i="300"/>
  <c r="C5" i="300"/>
  <c r="F5" i="300" s="1"/>
  <c r="AC5" i="300"/>
  <c r="Y5" i="300"/>
  <c r="S5" i="300"/>
  <c r="O5" i="300"/>
  <c r="K5" i="300"/>
  <c r="AF5" i="300"/>
  <c r="AB5" i="300"/>
  <c r="X5" i="300"/>
  <c r="R5" i="300"/>
  <c r="N5" i="300"/>
  <c r="J5" i="300"/>
  <c r="AC5" i="299"/>
  <c r="Y5" i="299"/>
  <c r="S5" i="299"/>
  <c r="O5" i="299"/>
  <c r="K5" i="299"/>
  <c r="AF5" i="299"/>
  <c r="AB5" i="299"/>
  <c r="X5" i="299"/>
  <c r="R5" i="299"/>
  <c r="N5" i="299"/>
  <c r="J5" i="299"/>
  <c r="AE5" i="299"/>
  <c r="AA5" i="299"/>
  <c r="W5" i="299"/>
  <c r="Q5" i="299"/>
  <c r="M5" i="299"/>
  <c r="I5" i="299"/>
  <c r="AD5" i="299"/>
  <c r="Z5" i="299"/>
  <c r="V5" i="299"/>
  <c r="P5" i="299"/>
  <c r="L5" i="299"/>
  <c r="C5" i="299"/>
  <c r="F5" i="299" s="1"/>
  <c r="AE5" i="298"/>
  <c r="AA5" i="298"/>
  <c r="W5" i="298"/>
  <c r="Q5" i="298"/>
  <c r="M5" i="298"/>
  <c r="I5" i="298"/>
  <c r="AD5" i="298"/>
  <c r="Z5" i="298"/>
  <c r="V5" i="298"/>
  <c r="P5" i="298"/>
  <c r="L5" i="298"/>
  <c r="C5" i="298"/>
  <c r="F5" i="298" s="1"/>
  <c r="AC5" i="298"/>
  <c r="Y5" i="298"/>
  <c r="S5" i="298"/>
  <c r="O5" i="298"/>
  <c r="K5" i="298"/>
  <c r="AF5" i="298"/>
  <c r="AB5" i="298"/>
  <c r="X5" i="298"/>
  <c r="R5" i="298"/>
  <c r="N5" i="298"/>
  <c r="J5" i="298"/>
  <c r="AC5" i="297"/>
  <c r="Y5" i="297"/>
  <c r="S5" i="297"/>
  <c r="O5" i="297"/>
  <c r="K5" i="297"/>
  <c r="AF5" i="297"/>
  <c r="AB5" i="297"/>
  <c r="X5" i="297"/>
  <c r="R5" i="297"/>
  <c r="N5" i="297"/>
  <c r="J5" i="297"/>
  <c r="AE5" i="297"/>
  <c r="AA5" i="297"/>
  <c r="W5" i="297"/>
  <c r="Q5" i="297"/>
  <c r="M5" i="297"/>
  <c r="I5" i="297"/>
  <c r="AD5" i="297"/>
  <c r="Z5" i="297"/>
  <c r="V5" i="297"/>
  <c r="P5" i="297"/>
  <c r="L5" i="297"/>
  <c r="C5" i="297"/>
  <c r="F5" i="297" s="1"/>
  <c r="AE5" i="296"/>
  <c r="AA5" i="296"/>
  <c r="W5" i="296"/>
  <c r="Q5" i="296"/>
  <c r="M5" i="296"/>
  <c r="I5" i="296"/>
  <c r="X5" i="296"/>
  <c r="J5" i="296"/>
  <c r="AD5" i="296"/>
  <c r="Z5" i="296"/>
  <c r="V5" i="296"/>
  <c r="P5" i="296"/>
  <c r="L5" i="296"/>
  <c r="C5" i="296"/>
  <c r="F5" i="296" s="1"/>
  <c r="AF5" i="296"/>
  <c r="R5" i="296"/>
  <c r="AC5" i="296"/>
  <c r="Y5" i="296"/>
  <c r="S5" i="296"/>
  <c r="O5" i="296"/>
  <c r="K5" i="296"/>
  <c r="AB5" i="296"/>
  <c r="N5" i="296"/>
  <c r="AC5" i="295"/>
  <c r="Y5" i="295"/>
  <c r="S5" i="295"/>
  <c r="O5" i="295"/>
  <c r="K5" i="295"/>
  <c r="AF5" i="295"/>
  <c r="AB5" i="295"/>
  <c r="X5" i="295"/>
  <c r="R5" i="295"/>
  <c r="N5" i="295"/>
  <c r="J5" i="295"/>
  <c r="AE5" i="295"/>
  <c r="W5" i="295"/>
  <c r="M5" i="295"/>
  <c r="AA5" i="295"/>
  <c r="Q5" i="295"/>
  <c r="I5" i="295"/>
  <c r="AD5" i="295"/>
  <c r="Z5" i="295"/>
  <c r="V5" i="295"/>
  <c r="P5" i="295"/>
  <c r="L5" i="295"/>
  <c r="C5" i="295"/>
  <c r="F5" i="295" s="1"/>
  <c r="AE5" i="294"/>
  <c r="AA5" i="294"/>
  <c r="W5" i="294"/>
  <c r="Q5" i="294"/>
  <c r="M5" i="294"/>
  <c r="I5" i="294"/>
  <c r="AD5" i="294"/>
  <c r="Z5" i="294"/>
  <c r="V5" i="294"/>
  <c r="P5" i="294"/>
  <c r="L5" i="294"/>
  <c r="C5" i="294"/>
  <c r="F5" i="294" s="1"/>
  <c r="AC5" i="294"/>
  <c r="Y5" i="294"/>
  <c r="S5" i="294"/>
  <c r="O5" i="294"/>
  <c r="K5" i="294"/>
  <c r="AF5" i="294"/>
  <c r="AB5" i="294"/>
  <c r="X5" i="294"/>
  <c r="R5" i="294"/>
  <c r="N5" i="294"/>
  <c r="J5" i="294"/>
  <c r="AC5" i="293"/>
  <c r="Y5" i="293"/>
  <c r="S5" i="293"/>
  <c r="O5" i="293"/>
  <c r="K5" i="293"/>
  <c r="AF5" i="293"/>
  <c r="N5" i="293"/>
  <c r="AE5" i="293"/>
  <c r="AA5" i="293"/>
  <c r="W5" i="293"/>
  <c r="Q5" i="293"/>
  <c r="M5" i="293"/>
  <c r="I5" i="293"/>
  <c r="AB5" i="293"/>
  <c r="R5" i="293"/>
  <c r="AD5" i="293"/>
  <c r="Z5" i="293"/>
  <c r="V5" i="293"/>
  <c r="P5" i="293"/>
  <c r="L5" i="293"/>
  <c r="C5" i="293"/>
  <c r="F5" i="293" s="1"/>
  <c r="X5" i="293"/>
  <c r="J5" i="293"/>
  <c r="AE5" i="292"/>
  <c r="AA5" i="292"/>
  <c r="W5" i="292"/>
  <c r="Q5" i="292"/>
  <c r="M5" i="292"/>
  <c r="I5" i="292"/>
  <c r="AD5" i="292"/>
  <c r="Z5" i="292"/>
  <c r="V5" i="292"/>
  <c r="P5" i="292"/>
  <c r="L5" i="292"/>
  <c r="C5" i="292"/>
  <c r="F5" i="292" s="1"/>
  <c r="AC5" i="292"/>
  <c r="Y5" i="292"/>
  <c r="S5" i="292"/>
  <c r="O5" i="292"/>
  <c r="K5" i="292"/>
  <c r="AF5" i="292"/>
  <c r="AB5" i="292"/>
  <c r="X5" i="292"/>
  <c r="R5" i="292"/>
  <c r="N5" i="292"/>
  <c r="J5" i="292"/>
  <c r="AV116" i="3"/>
  <c r="AV126" i="3" s="1"/>
  <c r="AW116" i="3"/>
  <c r="AW126" i="3" s="1"/>
  <c r="AX116" i="3"/>
  <c r="AX126" i="3" s="1"/>
  <c r="AR116" i="3"/>
  <c r="AR126" i="3" s="1"/>
  <c r="AU116" i="3"/>
  <c r="AU126" i="3" s="1"/>
  <c r="AT116" i="3"/>
  <c r="AT126" i="3" s="1"/>
  <c r="AQ116" i="3"/>
  <c r="AQ126" i="3" s="1"/>
  <c r="AS116" i="3"/>
  <c r="AS126" i="3" s="1"/>
  <c r="AP116" i="3"/>
  <c r="AP126" i="3" s="1"/>
  <c r="D133" i="156"/>
  <c r="F133" i="156" s="1"/>
  <c r="A135" i="152"/>
  <c r="A137" i="149"/>
  <c r="A134" i="156"/>
  <c r="A137" i="93"/>
  <c r="R134" i="152"/>
  <c r="N134" i="152"/>
  <c r="J134" i="152"/>
  <c r="F134" i="152"/>
  <c r="T134" i="152"/>
  <c r="O134" i="152"/>
  <c r="I134" i="152"/>
  <c r="B134" i="152"/>
  <c r="S134" i="152"/>
  <c r="H134" i="152"/>
  <c r="M134" i="152"/>
  <c r="Q134" i="152"/>
  <c r="L134" i="152"/>
  <c r="G134" i="152"/>
  <c r="E134" i="152"/>
  <c r="K134" i="152"/>
  <c r="P134" i="152"/>
  <c r="AF71" i="3"/>
  <c r="R71" i="3"/>
  <c r="AK71" i="3"/>
  <c r="AG71" i="3"/>
  <c r="AJ71" i="3"/>
  <c r="T71" i="3"/>
  <c r="AD71" i="3"/>
  <c r="D71" i="3"/>
  <c r="AM71" i="3"/>
  <c r="K71" i="3"/>
  <c r="AA78" i="3"/>
  <c r="AO78" i="3"/>
  <c r="AN78" i="3"/>
  <c r="AM78" i="3"/>
  <c r="Z78" i="3"/>
  <c r="Y78" i="3"/>
  <c r="X78" i="3"/>
  <c r="W78" i="3"/>
  <c r="V78" i="3"/>
  <c r="U78" i="3"/>
  <c r="T78" i="3"/>
  <c r="S78" i="3"/>
  <c r="R78" i="3"/>
  <c r="Q78" i="3"/>
  <c r="P78" i="3"/>
  <c r="O78" i="3"/>
  <c r="N78" i="3"/>
  <c r="M78" i="3"/>
  <c r="L78" i="3"/>
  <c r="K78" i="3"/>
  <c r="J78" i="3"/>
  <c r="I78" i="3"/>
  <c r="H78" i="3"/>
  <c r="G78" i="3"/>
  <c r="F78" i="3"/>
  <c r="E78" i="3"/>
  <c r="D78" i="3"/>
  <c r="AA71" i="3"/>
  <c r="N71" i="3"/>
  <c r="AO71" i="3"/>
  <c r="Y71" i="3"/>
  <c r="AB71" i="3"/>
  <c r="P71" i="3"/>
  <c r="AC71" i="3"/>
  <c r="AE71" i="3"/>
  <c r="W71" i="3"/>
  <c r="G71" i="3"/>
  <c r="AD78" i="3"/>
  <c r="AC78" i="3"/>
  <c r="AB78" i="3"/>
  <c r="Y77" i="3"/>
  <c r="Z71" i="3"/>
  <c r="J71" i="3"/>
  <c r="M71" i="3"/>
  <c r="Q71" i="3"/>
  <c r="AN71" i="3"/>
  <c r="L71" i="3"/>
  <c r="U71" i="3"/>
  <c r="AL71" i="3"/>
  <c r="S71" i="3"/>
  <c r="AJ78" i="3"/>
  <c r="AI78" i="3"/>
  <c r="AH78" i="3"/>
  <c r="AE78" i="3"/>
  <c r="AG77" i="3"/>
  <c r="V71" i="3"/>
  <c r="F71" i="3"/>
  <c r="AH71" i="3"/>
  <c r="E71" i="3"/>
  <c r="X71" i="3"/>
  <c r="H71" i="3"/>
  <c r="I71" i="3"/>
  <c r="AI71" i="3"/>
  <c r="O71" i="3"/>
  <c r="AL78" i="3"/>
  <c r="AK78" i="3"/>
  <c r="AF78" i="3"/>
  <c r="AG78" i="3"/>
  <c r="AG104" i="3"/>
  <c r="AG111" i="3" s="1"/>
  <c r="AG124" i="3" s="1"/>
  <c r="U104" i="3"/>
  <c r="U116" i="3" s="1"/>
  <c r="U126" i="3" s="1"/>
  <c r="E104" i="3"/>
  <c r="E111" i="3" s="1"/>
  <c r="E124" i="3" s="1"/>
  <c r="F68" i="3"/>
  <c r="H68" i="3"/>
  <c r="J68" i="3"/>
  <c r="L68" i="3"/>
  <c r="N68" i="3"/>
  <c r="P68" i="3"/>
  <c r="R68" i="3"/>
  <c r="T68" i="3"/>
  <c r="V68" i="3"/>
  <c r="X68" i="3"/>
  <c r="Z68" i="3"/>
  <c r="AN68" i="3"/>
  <c r="AA68" i="3"/>
  <c r="AC69" i="3"/>
  <c r="AE70" i="3"/>
  <c r="AG74" i="3"/>
  <c r="AI77" i="3"/>
  <c r="AL72" i="3"/>
  <c r="AB104" i="3"/>
  <c r="AB111" i="3" s="1"/>
  <c r="AB124" i="3" s="1"/>
  <c r="P104" i="3"/>
  <c r="P116" i="3" s="1"/>
  <c r="P126" i="3" s="1"/>
  <c r="D74" i="3"/>
  <c r="F74" i="3"/>
  <c r="H74" i="3"/>
  <c r="J74" i="3"/>
  <c r="L74" i="3"/>
  <c r="N74" i="3"/>
  <c r="P74" i="3"/>
  <c r="R74" i="3"/>
  <c r="T74" i="3"/>
  <c r="V74" i="3"/>
  <c r="X74" i="3"/>
  <c r="Z74" i="3"/>
  <c r="AN74" i="3"/>
  <c r="AB70" i="3"/>
  <c r="AD70" i="3"/>
  <c r="AF73" i="3"/>
  <c r="AJ72" i="3"/>
  <c r="W104" i="3"/>
  <c r="W116" i="3" s="1"/>
  <c r="W126" i="3" s="1"/>
  <c r="G104" i="3"/>
  <c r="G116" i="3" s="1"/>
  <c r="G126" i="3" s="1"/>
  <c r="E77" i="3"/>
  <c r="G77" i="3"/>
  <c r="I77" i="3"/>
  <c r="K77" i="3"/>
  <c r="M77" i="3"/>
  <c r="O77" i="3"/>
  <c r="Q77" i="3"/>
  <c r="S77" i="3"/>
  <c r="U77" i="3"/>
  <c r="W77" i="3"/>
  <c r="Z70" i="3"/>
  <c r="AN70" i="3"/>
  <c r="AA70" i="3"/>
  <c r="AD72" i="3"/>
  <c r="AF74" i="3"/>
  <c r="AI73" i="3"/>
  <c r="AL69" i="3"/>
  <c r="AF104" i="3"/>
  <c r="AF111" i="3" s="1"/>
  <c r="AF124" i="3" s="1"/>
  <c r="V104" i="3"/>
  <c r="V116" i="3" s="1"/>
  <c r="V126" i="3" s="1"/>
  <c r="F104" i="3"/>
  <c r="F116" i="3" s="1"/>
  <c r="F126" i="3" s="1"/>
  <c r="G72" i="3"/>
  <c r="K72" i="3"/>
  <c r="O72" i="3"/>
  <c r="S72" i="3"/>
  <c r="W72" i="3"/>
  <c r="AM72" i="3"/>
  <c r="AB68" i="3"/>
  <c r="AD68" i="3"/>
  <c r="AF70" i="3"/>
  <c r="AH74" i="3"/>
  <c r="AJ74" i="3"/>
  <c r="AL77" i="3"/>
  <c r="AI68" i="3"/>
  <c r="D6" i="3"/>
  <c r="AF4" i="3"/>
  <c r="P4" i="3"/>
  <c r="AI4" i="3"/>
  <c r="S4" i="3"/>
  <c r="AL4" i="3"/>
  <c r="V4" i="3"/>
  <c r="F4" i="3"/>
  <c r="AC4" i="3"/>
  <c r="M4" i="3"/>
  <c r="AH64" i="3"/>
  <c r="AL64" i="3"/>
  <c r="AK55" i="3"/>
  <c r="AE64" i="3"/>
  <c r="AD55" i="3"/>
  <c r="AC104" i="3"/>
  <c r="AC111" i="3" s="1"/>
  <c r="AC124" i="3" s="1"/>
  <c r="Q104" i="3"/>
  <c r="Q116" i="3" s="1"/>
  <c r="Q126" i="3" s="1"/>
  <c r="D73" i="3"/>
  <c r="F73" i="3"/>
  <c r="H73" i="3"/>
  <c r="J73" i="3"/>
  <c r="L73" i="3"/>
  <c r="N73" i="3"/>
  <c r="P73" i="3"/>
  <c r="R73" i="3"/>
  <c r="T73" i="3"/>
  <c r="V73" i="3"/>
  <c r="X73" i="3"/>
  <c r="Z73" i="3"/>
  <c r="AN73" i="3"/>
  <c r="AA73" i="3"/>
  <c r="AC74" i="3"/>
  <c r="AE77" i="3"/>
  <c r="AH70" i="3"/>
  <c r="AJ70" i="3"/>
  <c r="D104" i="3"/>
  <c r="D111" i="3" s="1"/>
  <c r="D124" i="3" s="1"/>
  <c r="AN104" i="3"/>
  <c r="AN111" i="3" s="1"/>
  <c r="AN124" i="3" s="1"/>
  <c r="L104" i="3"/>
  <c r="L116" i="3" s="1"/>
  <c r="L126" i="3" s="1"/>
  <c r="E69" i="3"/>
  <c r="G69" i="3"/>
  <c r="I69" i="3"/>
  <c r="K69" i="3"/>
  <c r="M69" i="3"/>
  <c r="O69" i="3"/>
  <c r="Q69" i="3"/>
  <c r="S69" i="3"/>
  <c r="U69" i="3"/>
  <c r="W69" i="3"/>
  <c r="Y69" i="3"/>
  <c r="AM69" i="3"/>
  <c r="AO69" i="3"/>
  <c r="AB77" i="3"/>
  <c r="AD77" i="3"/>
  <c r="AG70" i="3"/>
  <c r="AK73" i="3"/>
  <c r="AL104" i="3"/>
  <c r="AL111" i="3" s="1"/>
  <c r="AL124" i="3" s="1"/>
  <c r="S104" i="3"/>
  <c r="S116" i="3" s="1"/>
  <c r="S126" i="3" s="1"/>
  <c r="D70" i="3"/>
  <c r="F70" i="3"/>
  <c r="H70" i="3"/>
  <c r="J70" i="3"/>
  <c r="L70" i="3"/>
  <c r="N70" i="3"/>
  <c r="P70" i="3"/>
  <c r="R70" i="3"/>
  <c r="T70" i="3"/>
  <c r="V70" i="3"/>
  <c r="X70" i="3"/>
  <c r="Z77" i="3"/>
  <c r="AN77" i="3"/>
  <c r="AA77" i="3"/>
  <c r="AE68" i="3"/>
  <c r="AG72" i="3"/>
  <c r="AJ73" i="3"/>
  <c r="AL74" i="3"/>
  <c r="AD104" i="3"/>
  <c r="AD111" i="3" s="1"/>
  <c r="AD124" i="3" s="1"/>
  <c r="R104" i="3"/>
  <c r="D72" i="3"/>
  <c r="H72" i="3"/>
  <c r="L72" i="3"/>
  <c r="P72" i="3"/>
  <c r="T72" i="3"/>
  <c r="X72" i="3"/>
  <c r="AN72" i="3"/>
  <c r="AB73" i="3"/>
  <c r="AD73" i="3"/>
  <c r="AF77" i="3"/>
  <c r="AI69" i="3"/>
  <c r="AK70" i="3"/>
  <c r="AA69" i="3"/>
  <c r="AJ68" i="3"/>
  <c r="D4" i="3"/>
  <c r="AB4" i="3"/>
  <c r="L4" i="3"/>
  <c r="AE4" i="3"/>
  <c r="O4" i="3"/>
  <c r="AH4" i="3"/>
  <c r="R4" i="3"/>
  <c r="AO4" i="3"/>
  <c r="Y4" i="3"/>
  <c r="I4" i="3"/>
  <c r="AI64" i="3"/>
  <c r="AH55" i="3"/>
  <c r="AL55" i="3"/>
  <c r="AB64" i="3"/>
  <c r="AB65" i="3" s="1"/>
  <c r="AF64" i="3"/>
  <c r="AC55" i="3"/>
  <c r="AO104" i="3"/>
  <c r="AO111" i="3" s="1"/>
  <c r="AO124" i="3" s="1"/>
  <c r="M104" i="3"/>
  <c r="M116" i="3" s="1"/>
  <c r="M126" i="3" s="1"/>
  <c r="E68" i="3"/>
  <c r="G68" i="3"/>
  <c r="I68" i="3"/>
  <c r="K68" i="3"/>
  <c r="M68" i="3"/>
  <c r="O68" i="3"/>
  <c r="Q68" i="3"/>
  <c r="S68" i="3"/>
  <c r="U68" i="3"/>
  <c r="W68" i="3"/>
  <c r="Y68" i="3"/>
  <c r="AM68" i="3"/>
  <c r="AO68" i="3"/>
  <c r="AB69" i="3"/>
  <c r="AD69" i="3"/>
  <c r="AF72" i="3"/>
  <c r="AH77" i="3"/>
  <c r="AJ77" i="3"/>
  <c r="AJ104" i="3"/>
  <c r="AJ111" i="3" s="1"/>
  <c r="AJ124" i="3" s="1"/>
  <c r="X104" i="3"/>
  <c r="X116" i="3" s="1"/>
  <c r="X126" i="3" s="1"/>
  <c r="H104" i="3"/>
  <c r="H111" i="3" s="1"/>
  <c r="H124" i="3" s="1"/>
  <c r="E74" i="3"/>
  <c r="G74" i="3"/>
  <c r="I74" i="3"/>
  <c r="K74" i="3"/>
  <c r="M74" i="3"/>
  <c r="O74" i="3"/>
  <c r="Q74" i="3"/>
  <c r="S74" i="3"/>
  <c r="U74" i="3"/>
  <c r="W74" i="3"/>
  <c r="Y74" i="3"/>
  <c r="AM74" i="3"/>
  <c r="AO74" i="3"/>
  <c r="AC70" i="3"/>
  <c r="AE72" i="3"/>
  <c r="AH72" i="3"/>
  <c r="AL73" i="3"/>
  <c r="AI104" i="3"/>
  <c r="AI111" i="3" s="1"/>
  <c r="AI124" i="3" s="1"/>
  <c r="O104" i="3"/>
  <c r="D77" i="3"/>
  <c r="F77" i="3"/>
  <c r="H77" i="3"/>
  <c r="J77" i="3"/>
  <c r="L77" i="3"/>
  <c r="N77" i="3"/>
  <c r="P77" i="3"/>
  <c r="R77" i="3"/>
  <c r="T77" i="3"/>
  <c r="V77" i="3"/>
  <c r="X77" i="3"/>
  <c r="AM70" i="3"/>
  <c r="AO70" i="3"/>
  <c r="AB72" i="3"/>
  <c r="AE73" i="3"/>
  <c r="AH68" i="3"/>
  <c r="AK69" i="3"/>
  <c r="AK104" i="3"/>
  <c r="AK111" i="3" s="1"/>
  <c r="AK124" i="3" s="1"/>
  <c r="AA104" i="3"/>
  <c r="AA111" i="3" s="1"/>
  <c r="AA124" i="3" s="1"/>
  <c r="N104" i="3"/>
  <c r="N116" i="3" s="1"/>
  <c r="N126" i="3" s="1"/>
  <c r="E72" i="3"/>
  <c r="I72" i="3"/>
  <c r="M72" i="3"/>
  <c r="Q72" i="3"/>
  <c r="U72" i="3"/>
  <c r="Y72" i="3"/>
  <c r="AO72" i="3"/>
  <c r="AC68" i="3"/>
  <c r="AE69" i="3"/>
  <c r="AG73" i="3"/>
  <c r="AI74" i="3"/>
  <c r="AK77" i="3"/>
  <c r="D68" i="3"/>
  <c r="AK68" i="3"/>
  <c r="AN4" i="3"/>
  <c r="X4" i="3"/>
  <c r="H4" i="3"/>
  <c r="AA4" i="3"/>
  <c r="K4" i="3"/>
  <c r="AD4" i="3"/>
  <c r="N4" i="3"/>
  <c r="AK4" i="3"/>
  <c r="U4" i="3"/>
  <c r="E4" i="3"/>
  <c r="AJ64" i="3"/>
  <c r="AI55" i="3"/>
  <c r="AC64" i="3"/>
  <c r="AF55" i="3"/>
  <c r="Y104" i="3"/>
  <c r="Y116" i="3" s="1"/>
  <c r="Y126" i="3" s="1"/>
  <c r="I104" i="3"/>
  <c r="I111" i="3" s="1"/>
  <c r="I124" i="3" s="1"/>
  <c r="E73" i="3"/>
  <c r="G73" i="3"/>
  <c r="I73" i="3"/>
  <c r="K73" i="3"/>
  <c r="M73" i="3"/>
  <c r="O73" i="3"/>
  <c r="Q73" i="3"/>
  <c r="S73" i="3"/>
  <c r="U73" i="3"/>
  <c r="W73" i="3"/>
  <c r="Y73" i="3"/>
  <c r="AM73" i="3"/>
  <c r="AO73" i="3"/>
  <c r="AB74" i="3"/>
  <c r="AD74" i="3"/>
  <c r="AG69" i="3"/>
  <c r="AI70" i="3"/>
  <c r="AK72" i="3"/>
  <c r="AE104" i="3"/>
  <c r="AE111" i="3" s="1"/>
  <c r="AE124" i="3" s="1"/>
  <c r="T104" i="3"/>
  <c r="T116" i="3" s="1"/>
  <c r="T126" i="3" s="1"/>
  <c r="D69" i="3"/>
  <c r="F69" i="3"/>
  <c r="H69" i="3"/>
  <c r="J69" i="3"/>
  <c r="L69" i="3"/>
  <c r="N69" i="3"/>
  <c r="P69" i="3"/>
  <c r="R69" i="3"/>
  <c r="T69" i="3"/>
  <c r="V69" i="3"/>
  <c r="X69" i="3"/>
  <c r="Z69" i="3"/>
  <c r="AN69" i="3"/>
  <c r="AA74" i="3"/>
  <c r="AC77" i="3"/>
  <c r="AF68" i="3"/>
  <c r="AI72" i="3"/>
  <c r="AM104" i="3"/>
  <c r="AM111" i="3" s="1"/>
  <c r="AM124" i="3" s="1"/>
  <c r="K104" i="3"/>
  <c r="K116" i="3" s="1"/>
  <c r="K126" i="3" s="1"/>
  <c r="E70" i="3"/>
  <c r="G70" i="3"/>
  <c r="I70" i="3"/>
  <c r="K70" i="3"/>
  <c r="M70" i="3"/>
  <c r="O70" i="3"/>
  <c r="Q70" i="3"/>
  <c r="S70" i="3"/>
  <c r="U70" i="3"/>
  <c r="W70" i="3"/>
  <c r="Y70" i="3"/>
  <c r="AM77" i="3"/>
  <c r="AO77" i="3"/>
  <c r="AC72" i="3"/>
  <c r="AF69" i="3"/>
  <c r="AH73" i="3"/>
  <c r="AK74" i="3"/>
  <c r="AH104" i="3"/>
  <c r="AH111" i="3" s="1"/>
  <c r="AH124" i="3" s="1"/>
  <c r="Z104" i="3"/>
  <c r="Z116" i="3" s="1"/>
  <c r="Z126" i="3" s="1"/>
  <c r="J104" i="3"/>
  <c r="J116" i="3" s="1"/>
  <c r="J126" i="3" s="1"/>
  <c r="F72" i="3"/>
  <c r="J72" i="3"/>
  <c r="N72" i="3"/>
  <c r="R72" i="3"/>
  <c r="V72" i="3"/>
  <c r="Z72" i="3"/>
  <c r="AA72" i="3"/>
  <c r="AC73" i="3"/>
  <c r="AE74" i="3"/>
  <c r="AH69" i="3"/>
  <c r="AJ69" i="3"/>
  <c r="AL70" i="3"/>
  <c r="AG68" i="3"/>
  <c r="AL68" i="3"/>
  <c r="AJ4" i="3"/>
  <c r="T4" i="3"/>
  <c r="AM4" i="3"/>
  <c r="W4" i="3"/>
  <c r="G4" i="3"/>
  <c r="Z4" i="3"/>
  <c r="J4" i="3"/>
  <c r="AG4" i="3"/>
  <c r="Q4" i="3"/>
  <c r="AK64" i="3"/>
  <c r="AJ55" i="3"/>
  <c r="AD64" i="3"/>
  <c r="AE55" i="3"/>
  <c r="E47" i="149"/>
  <c r="E75" i="149"/>
  <c r="E59" i="149"/>
  <c r="E97" i="149"/>
  <c r="E90" i="149"/>
  <c r="E74" i="149"/>
  <c r="E58" i="149"/>
  <c r="E96" i="149"/>
  <c r="E81" i="149"/>
  <c r="E65" i="149"/>
  <c r="E103" i="149"/>
  <c r="E88" i="149"/>
  <c r="E68" i="149"/>
  <c r="E48" i="149"/>
  <c r="E79" i="149"/>
  <c r="C85" i="93"/>
  <c r="D5" i="3"/>
  <c r="E91" i="149"/>
  <c r="E71" i="149"/>
  <c r="E55" i="149"/>
  <c r="E86" i="149"/>
  <c r="E70" i="149"/>
  <c r="E54" i="149"/>
  <c r="E93" i="149"/>
  <c r="E77" i="149"/>
  <c r="E61" i="149"/>
  <c r="E99" i="149"/>
  <c r="E84" i="149"/>
  <c r="E60" i="149"/>
  <c r="E102" i="149"/>
  <c r="E80" i="149"/>
  <c r="E87" i="149"/>
  <c r="E67" i="149"/>
  <c r="E51" i="149"/>
  <c r="E82" i="149"/>
  <c r="E66" i="149"/>
  <c r="E50" i="149"/>
  <c r="E89" i="149"/>
  <c r="E73" i="149"/>
  <c r="E53" i="149"/>
  <c r="E95" i="149"/>
  <c r="E76" i="149"/>
  <c r="E56" i="149"/>
  <c r="E98" i="149"/>
  <c r="E106" i="149"/>
  <c r="E64" i="149"/>
  <c r="E83" i="149"/>
  <c r="E63" i="149"/>
  <c r="E101" i="149"/>
  <c r="E94" i="149"/>
  <c r="E78" i="149"/>
  <c r="E62" i="149"/>
  <c r="E100" i="149"/>
  <c r="E85" i="149"/>
  <c r="E69" i="149"/>
  <c r="E49" i="149"/>
  <c r="E92" i="149"/>
  <c r="E72" i="149"/>
  <c r="E52" i="149"/>
  <c r="E104" i="149"/>
  <c r="E105" i="149"/>
  <c r="E57" i="149"/>
  <c r="C106" i="93"/>
  <c r="B85" i="149"/>
  <c r="B106" i="93"/>
  <c r="C88" i="93"/>
  <c r="C92" i="93"/>
  <c r="C95" i="93"/>
  <c r="C90" i="93"/>
  <c r="B82" i="156"/>
  <c r="C93" i="93"/>
  <c r="C63" i="93"/>
  <c r="C62" i="93"/>
  <c r="C60" i="93"/>
  <c r="C66" i="93"/>
  <c r="C57" i="93"/>
  <c r="C56" i="93"/>
  <c r="C84" i="93"/>
  <c r="C72" i="93"/>
  <c r="C68" i="93"/>
  <c r="B103" i="156"/>
  <c r="C104" i="93"/>
  <c r="C87" i="93"/>
  <c r="C89" i="93"/>
  <c r="C86" i="93"/>
  <c r="C99" i="93"/>
  <c r="C53" i="93"/>
  <c r="C69" i="93"/>
  <c r="C61" i="93"/>
  <c r="C58" i="93"/>
  <c r="C55" i="93"/>
  <c r="C54" i="93"/>
  <c r="C67" i="93"/>
  <c r="C81" i="93"/>
  <c r="C80" i="93"/>
  <c r="C78" i="93"/>
  <c r="C73" i="93"/>
  <c r="C51" i="93"/>
  <c r="C98" i="93"/>
  <c r="C103" i="93"/>
  <c r="C105" i="93"/>
  <c r="C102" i="93"/>
  <c r="C91" i="93"/>
  <c r="C77" i="93"/>
  <c r="C79" i="93"/>
  <c r="C59" i="93"/>
  <c r="C70" i="93"/>
  <c r="C64" i="93"/>
  <c r="B106" i="149"/>
  <c r="C94" i="93"/>
  <c r="C97" i="93"/>
  <c r="C100" i="93"/>
  <c r="C96" i="93"/>
  <c r="B85" i="93"/>
  <c r="C101" i="93"/>
  <c r="C71" i="93"/>
  <c r="C65" i="93"/>
  <c r="B57" i="149"/>
  <c r="B66" i="149"/>
  <c r="B89" i="149"/>
  <c r="B49" i="149"/>
  <c r="B63" i="149"/>
  <c r="B60" i="149"/>
  <c r="B78" i="149"/>
  <c r="B55" i="149"/>
  <c r="B84" i="149"/>
  <c r="B76" i="149"/>
  <c r="B91" i="149"/>
  <c r="C76" i="93"/>
  <c r="AI3" i="3"/>
  <c r="AL5" i="3"/>
  <c r="AE3" i="3"/>
  <c r="AD5" i="3"/>
  <c r="B54" i="93"/>
  <c r="B74" i="93"/>
  <c r="B80" i="93"/>
  <c r="B63" i="156"/>
  <c r="B62" i="93"/>
  <c r="B64" i="93"/>
  <c r="B55" i="93"/>
  <c r="B56" i="93"/>
  <c r="B50" i="156"/>
  <c r="B75" i="93"/>
  <c r="B67" i="156"/>
  <c r="B74" i="156"/>
  <c r="B81" i="156"/>
  <c r="B50" i="93"/>
  <c r="B49" i="93"/>
  <c r="B54" i="156"/>
  <c r="B79" i="93"/>
  <c r="B56" i="156"/>
  <c r="B87" i="156"/>
  <c r="B96" i="156"/>
  <c r="B102" i="93"/>
  <c r="B91" i="93"/>
  <c r="B83" i="156"/>
  <c r="B88" i="93"/>
  <c r="B87" i="93"/>
  <c r="B101" i="156"/>
  <c r="B101" i="93"/>
  <c r="B92" i="93"/>
  <c r="B97" i="156"/>
  <c r="B86" i="156"/>
  <c r="B89" i="93"/>
  <c r="B56" i="149"/>
  <c r="B70" i="149"/>
  <c r="B88" i="149"/>
  <c r="B87" i="149"/>
  <c r="B86" i="149"/>
  <c r="B102" i="149"/>
  <c r="B67" i="149"/>
  <c r="B94" i="149"/>
  <c r="B101" i="149"/>
  <c r="B64" i="149"/>
  <c r="B99" i="149"/>
  <c r="B93" i="149"/>
  <c r="B58" i="149"/>
  <c r="B52" i="149"/>
  <c r="B59" i="149"/>
  <c r="B62" i="149"/>
  <c r="B61" i="149"/>
  <c r="AJ5" i="3"/>
  <c r="AJ3" i="3"/>
  <c r="C75" i="93"/>
  <c r="AL3" i="3"/>
  <c r="AF3" i="3"/>
  <c r="C52" i="93"/>
  <c r="C49" i="93"/>
  <c r="B58" i="156"/>
  <c r="B69" i="156"/>
  <c r="B73" i="93"/>
  <c r="B52" i="93"/>
  <c r="B65" i="156"/>
  <c r="B68" i="156"/>
  <c r="B66" i="156"/>
  <c r="B79" i="156"/>
  <c r="B65" i="93"/>
  <c r="B58" i="93"/>
  <c r="B81" i="93"/>
  <c r="B78" i="93"/>
  <c r="B76" i="93"/>
  <c r="B48" i="156"/>
  <c r="B63" i="93"/>
  <c r="B64" i="156"/>
  <c r="B80" i="156"/>
  <c r="B60" i="93"/>
  <c r="B91" i="156"/>
  <c r="B100" i="156"/>
  <c r="B95" i="156"/>
  <c r="B97" i="93"/>
  <c r="B92" i="156"/>
  <c r="B90" i="156"/>
  <c r="B105" i="93"/>
  <c r="B47" i="149"/>
  <c r="B100" i="149"/>
  <c r="B97" i="149"/>
  <c r="B65" i="149"/>
  <c r="B98" i="149"/>
  <c r="B105" i="149"/>
  <c r="B50" i="149"/>
  <c r="B90" i="149"/>
  <c r="B92" i="149"/>
  <c r="B68" i="149"/>
  <c r="B103" i="149"/>
  <c r="B54" i="149"/>
  <c r="B72" i="149"/>
  <c r="B83" i="149"/>
  <c r="B73" i="149"/>
  <c r="B69" i="149"/>
  <c r="B77" i="149"/>
  <c r="B95" i="149"/>
  <c r="C74" i="93"/>
  <c r="C82" i="93"/>
  <c r="AI5" i="3"/>
  <c r="AH3" i="3"/>
  <c r="AK3" i="3"/>
  <c r="AC3" i="3"/>
  <c r="AE5" i="3"/>
  <c r="AC5" i="3"/>
  <c r="B61" i="93"/>
  <c r="B72" i="93"/>
  <c r="B70" i="156"/>
  <c r="B49" i="156"/>
  <c r="B68" i="93"/>
  <c r="B71" i="93"/>
  <c r="B69" i="93"/>
  <c r="B82" i="93"/>
  <c r="B62" i="156"/>
  <c r="B55" i="156"/>
  <c r="B78" i="156"/>
  <c r="B75" i="156"/>
  <c r="B73" i="156"/>
  <c r="B51" i="93"/>
  <c r="B60" i="156"/>
  <c r="B67" i="93"/>
  <c r="B83" i="93"/>
  <c r="B57" i="156"/>
  <c r="B94" i="93"/>
  <c r="B103" i="93"/>
  <c r="B98" i="93"/>
  <c r="B94" i="156"/>
  <c r="B95" i="93"/>
  <c r="B100" i="93"/>
  <c r="B93" i="93"/>
  <c r="B102" i="156"/>
  <c r="B75" i="149"/>
  <c r="B79" i="149"/>
  <c r="B48" i="149"/>
  <c r="B104" i="149"/>
  <c r="B53" i="149"/>
  <c r="B96" i="149"/>
  <c r="B74" i="149"/>
  <c r="B82" i="149"/>
  <c r="B81" i="149"/>
  <c r="B71" i="149"/>
  <c r="B51" i="149"/>
  <c r="B80" i="149"/>
  <c r="AH5" i="3"/>
  <c r="AK5" i="3"/>
  <c r="C83" i="93"/>
  <c r="AD3" i="3"/>
  <c r="C50" i="93"/>
  <c r="B51" i="156"/>
  <c r="B71" i="156"/>
  <c r="B77" i="156"/>
  <c r="B66" i="93"/>
  <c r="B59" i="156"/>
  <c r="B61" i="156"/>
  <c r="B52" i="156"/>
  <c r="B53" i="156"/>
  <c r="B53" i="93"/>
  <c r="B72" i="156"/>
  <c r="B70" i="93"/>
  <c r="B77" i="93"/>
  <c r="B84" i="93"/>
  <c r="B47" i="156"/>
  <c r="B46" i="156"/>
  <c r="B57" i="93"/>
  <c r="B76" i="156"/>
  <c r="B59" i="93"/>
  <c r="B90" i="93"/>
  <c r="B99" i="93"/>
  <c r="B99" i="156"/>
  <c r="B88" i="156"/>
  <c r="B86" i="93"/>
  <c r="B85" i="156"/>
  <c r="B84" i="156"/>
  <c r="B104" i="93"/>
  <c r="B98" i="156"/>
  <c r="B89" i="156"/>
  <c r="B93" i="156"/>
  <c r="B96" i="93"/>
  <c r="AM64" i="3"/>
  <c r="AB55" i="3"/>
  <c r="AO55" i="3"/>
  <c r="AO64" i="3"/>
  <c r="AG64" i="3"/>
  <c r="AG65" i="3" s="1"/>
  <c r="AN55" i="3"/>
  <c r="AN64" i="3"/>
  <c r="AG55" i="3"/>
  <c r="AA64" i="3"/>
  <c r="AA65" i="3" s="1"/>
  <c r="AM55" i="3"/>
  <c r="AA55" i="3"/>
  <c r="AG3" i="3"/>
  <c r="AB3" i="3"/>
  <c r="AM5" i="3"/>
  <c r="AA3" i="3"/>
  <c r="AM3" i="3"/>
  <c r="Z3" i="3"/>
  <c r="AO5" i="3"/>
  <c r="AB5" i="3"/>
  <c r="AN3" i="3"/>
  <c r="AF5" i="3"/>
  <c r="AO3" i="3"/>
  <c r="AG5" i="3"/>
  <c r="AA5" i="3"/>
  <c r="AN5" i="3"/>
  <c r="B47" i="93"/>
  <c r="B44" i="156"/>
  <c r="C47" i="93"/>
  <c r="B46" i="93"/>
  <c r="E46" i="149"/>
  <c r="B43" i="156"/>
  <c r="B46" i="149"/>
  <c r="C46" i="93"/>
  <c r="C39" i="93"/>
  <c r="C33" i="93"/>
  <c r="C43" i="93"/>
  <c r="B42" i="93"/>
  <c r="B36" i="149"/>
  <c r="B35" i="149"/>
  <c r="B34" i="149"/>
  <c r="B33" i="149"/>
  <c r="B32" i="149"/>
  <c r="B38" i="149"/>
  <c r="B39" i="149"/>
  <c r="B37" i="149"/>
  <c r="B43" i="93"/>
  <c r="C38" i="93"/>
  <c r="B37" i="93"/>
  <c r="C44" i="93"/>
  <c r="B45" i="156"/>
  <c r="B35" i="156"/>
  <c r="D55" i="3"/>
  <c r="D57" i="3" s="1"/>
  <c r="E5" i="3"/>
  <c r="F5" i="3"/>
  <c r="C42" i="93"/>
  <c r="C32" i="93"/>
  <c r="B37" i="156"/>
  <c r="B29" i="156"/>
  <c r="C45" i="93"/>
  <c r="B44" i="93"/>
  <c r="B31" i="93"/>
  <c r="B38" i="93"/>
  <c r="E44" i="149"/>
  <c r="E43" i="149"/>
  <c r="E42" i="149"/>
  <c r="E41" i="149"/>
  <c r="E40" i="149"/>
  <c r="E31" i="149"/>
  <c r="B40" i="156"/>
  <c r="B36" i="156"/>
  <c r="B32" i="156"/>
  <c r="B28" i="156"/>
  <c r="E45" i="149"/>
  <c r="B39" i="93"/>
  <c r="B32" i="93"/>
  <c r="C31" i="93"/>
  <c r="B35" i="93"/>
  <c r="C34" i="93"/>
  <c r="B33" i="93"/>
  <c r="C40" i="93"/>
  <c r="B41" i="156"/>
  <c r="B33" i="156"/>
  <c r="D3" i="3"/>
  <c r="E3" i="3"/>
  <c r="B41" i="93"/>
  <c r="D64" i="3"/>
  <c r="C41" i="93"/>
  <c r="B40" i="93"/>
  <c r="C35" i="93"/>
  <c r="B34" i="93"/>
  <c r="B44" i="149"/>
  <c r="B43" i="149"/>
  <c r="B42" i="149"/>
  <c r="B41" i="149"/>
  <c r="B40" i="149"/>
  <c r="B31" i="149"/>
  <c r="B45" i="149"/>
  <c r="C48" i="93"/>
  <c r="B45" i="93"/>
  <c r="C36" i="93"/>
  <c r="B39" i="156"/>
  <c r="B31" i="156"/>
  <c r="E6" i="3"/>
  <c r="F3" i="3"/>
  <c r="C37" i="93"/>
  <c r="B36" i="93"/>
  <c r="B48" i="93"/>
  <c r="E36" i="149"/>
  <c r="E35" i="149"/>
  <c r="E34" i="149"/>
  <c r="E33" i="149"/>
  <c r="E32" i="149"/>
  <c r="B42" i="156"/>
  <c r="B38" i="156"/>
  <c r="B34" i="156"/>
  <c r="B30" i="156"/>
  <c r="E38" i="149"/>
  <c r="E39" i="149"/>
  <c r="E37" i="149"/>
  <c r="B30" i="149"/>
  <c r="E29" i="149"/>
  <c r="E13" i="149"/>
  <c r="B5" i="156"/>
  <c r="E23" i="149"/>
  <c r="E15" i="149"/>
  <c r="B25" i="149"/>
  <c r="B12" i="156"/>
  <c r="B19" i="156"/>
  <c r="B26" i="156"/>
  <c r="B24" i="156"/>
  <c r="B11" i="156"/>
  <c r="B7" i="156"/>
  <c r="B14" i="156"/>
  <c r="B18" i="156"/>
  <c r="B15" i="156"/>
  <c r="B13" i="156"/>
  <c r="B17" i="149"/>
  <c r="B27" i="149"/>
  <c r="B19" i="149"/>
  <c r="B11" i="149"/>
  <c r="E25" i="149"/>
  <c r="B22" i="149"/>
  <c r="B14" i="149"/>
  <c r="E21" i="149"/>
  <c r="E8" i="149"/>
  <c r="E24" i="149"/>
  <c r="B12" i="149"/>
  <c r="E14" i="149"/>
  <c r="B9" i="149"/>
  <c r="B28" i="149"/>
  <c r="E12" i="149"/>
  <c r="B16" i="149"/>
  <c r="E26" i="149"/>
  <c r="E10" i="149"/>
  <c r="B8" i="149"/>
  <c r="E16" i="149"/>
  <c r="B27" i="156"/>
  <c r="E17" i="149"/>
  <c r="E27" i="149"/>
  <c r="E19" i="149"/>
  <c r="E11" i="149"/>
  <c r="E22" i="149"/>
  <c r="B20" i="149"/>
  <c r="E18" i="149"/>
  <c r="B24" i="149"/>
  <c r="B20" i="156"/>
  <c r="B10" i="156"/>
  <c r="B16" i="156"/>
  <c r="B9" i="156"/>
  <c r="B23" i="156"/>
  <c r="B8" i="156"/>
  <c r="B22" i="156"/>
  <c r="B6" i="156"/>
  <c r="B25" i="156"/>
  <c r="B21" i="156"/>
  <c r="E30" i="149"/>
  <c r="B29" i="149"/>
  <c r="B13" i="149"/>
  <c r="B23" i="149"/>
  <c r="B15" i="149"/>
  <c r="B26" i="149"/>
  <c r="B18" i="149"/>
  <c r="B10" i="149"/>
  <c r="E9" i="149"/>
  <c r="E28" i="149"/>
  <c r="E20" i="149"/>
  <c r="B21" i="149"/>
  <c r="B17" i="156"/>
  <c r="H5" i="3"/>
  <c r="L5" i="3"/>
  <c r="Q5" i="3"/>
  <c r="U5" i="3"/>
  <c r="Y5" i="3"/>
  <c r="M5" i="3"/>
  <c r="R5" i="3"/>
  <c r="Z5" i="3"/>
  <c r="J5" i="3"/>
  <c r="O5" i="3"/>
  <c r="W5" i="3"/>
  <c r="P5" i="3"/>
  <c r="I5" i="3"/>
  <c r="V5" i="3"/>
  <c r="N5" i="3"/>
  <c r="S5" i="3"/>
  <c r="G5" i="3"/>
  <c r="K5" i="3"/>
  <c r="T5" i="3"/>
  <c r="X5" i="3"/>
  <c r="C27" i="93"/>
  <c r="C14" i="93"/>
  <c r="C22" i="93"/>
  <c r="C12" i="93"/>
  <c r="C10" i="93"/>
  <c r="C9" i="93"/>
  <c r="C21" i="93"/>
  <c r="C18" i="93"/>
  <c r="B22" i="93"/>
  <c r="C20" i="93"/>
  <c r="C19" i="93"/>
  <c r="C13" i="93"/>
  <c r="C8" i="93"/>
  <c r="B28" i="93"/>
  <c r="B26" i="93"/>
  <c r="B25" i="93"/>
  <c r="B24" i="93"/>
  <c r="B29" i="93"/>
  <c r="B20" i="93"/>
  <c r="B17" i="93"/>
  <c r="B19" i="93"/>
  <c r="B14" i="93"/>
  <c r="B11" i="93"/>
  <c r="C15" i="93"/>
  <c r="C23" i="93"/>
  <c r="C28" i="93"/>
  <c r="C26" i="93"/>
  <c r="C25" i="93"/>
  <c r="C24" i="93"/>
  <c r="C29" i="93"/>
  <c r="B23" i="93"/>
  <c r="C30" i="93"/>
  <c r="C11" i="93"/>
  <c r="B12" i="93"/>
  <c r="B10" i="93"/>
  <c r="B9" i="93"/>
  <c r="B16" i="93"/>
  <c r="C16" i="93"/>
  <c r="B21" i="93"/>
  <c r="B18" i="93"/>
  <c r="B8" i="93"/>
  <c r="B30" i="93"/>
  <c r="B15" i="93"/>
  <c r="B27" i="93"/>
  <c r="B13" i="93"/>
  <c r="C17" i="93"/>
  <c r="AF6" i="3"/>
  <c r="AK6" i="3"/>
  <c r="AA6" i="3"/>
  <c r="AB6" i="3"/>
  <c r="AL6" i="3"/>
  <c r="AG6" i="3"/>
  <c r="G6" i="3"/>
  <c r="I3" i="3"/>
  <c r="O3" i="3"/>
  <c r="P6" i="3"/>
  <c r="U6" i="3"/>
  <c r="K6" i="3"/>
  <c r="J6" i="3"/>
  <c r="I6" i="3"/>
  <c r="W6" i="3"/>
  <c r="G55" i="3"/>
  <c r="N64" i="3"/>
  <c r="X55" i="3"/>
  <c r="I55" i="3"/>
  <c r="P64" i="3"/>
  <c r="Z55" i="3"/>
  <c r="K55" i="3"/>
  <c r="R64" i="3"/>
  <c r="K64" i="3"/>
  <c r="L64" i="3"/>
  <c r="M3" i="3"/>
  <c r="N6" i="3"/>
  <c r="G64" i="3"/>
  <c r="I64" i="3"/>
  <c r="S64" i="3"/>
  <c r="F6" i="3"/>
  <c r="N55" i="3"/>
  <c r="M6" i="3"/>
  <c r="P3" i="3"/>
  <c r="R6" i="3"/>
  <c r="H6" i="3"/>
  <c r="T6" i="3"/>
  <c r="W3" i="3"/>
  <c r="N3" i="3"/>
  <c r="U3" i="3"/>
  <c r="O6" i="3"/>
  <c r="O55" i="3"/>
  <c r="V64" i="3"/>
  <c r="X64" i="3"/>
  <c r="Z64" i="3"/>
  <c r="S3" i="3"/>
  <c r="L55" i="3"/>
  <c r="Y3" i="3"/>
  <c r="H3" i="3"/>
  <c r="V3" i="3"/>
  <c r="R3" i="3"/>
  <c r="L6" i="3"/>
  <c r="G3" i="3"/>
  <c r="Y6" i="3"/>
  <c r="T3" i="3"/>
  <c r="M64" i="3"/>
  <c r="W55" i="3"/>
  <c r="H55" i="3"/>
  <c r="O64" i="3"/>
  <c r="Y55" i="3"/>
  <c r="J55" i="3"/>
  <c r="Q64" i="3"/>
  <c r="M55" i="3"/>
  <c r="Q3" i="3"/>
  <c r="S6" i="3"/>
  <c r="X6" i="3"/>
  <c r="J3" i="3"/>
  <c r="X3" i="3"/>
  <c r="Z6" i="3"/>
  <c r="Q6" i="3"/>
  <c r="L3" i="3"/>
  <c r="U64" i="3"/>
  <c r="F64" i="3"/>
  <c r="P55" i="3"/>
  <c r="W64" i="3"/>
  <c r="H64" i="3"/>
  <c r="R55" i="3"/>
  <c r="Y64" i="3"/>
  <c r="J64" i="3"/>
  <c r="T55" i="3"/>
  <c r="U55" i="3"/>
  <c r="V55" i="3"/>
  <c r="V6" i="3"/>
  <c r="Q55" i="3"/>
  <c r="S55" i="3"/>
  <c r="T64" i="3"/>
  <c r="F55" i="3"/>
  <c r="K3" i="3"/>
  <c r="R116" i="3"/>
  <c r="R126" i="3" s="1"/>
  <c r="AO116" i="3"/>
  <c r="AO126" i="3" s="1"/>
  <c r="AN116" i="3"/>
  <c r="AN126" i="3" s="1"/>
  <c r="O116" i="3"/>
  <c r="O126" i="3" s="1"/>
  <c r="AE5" i="249"/>
  <c r="AA5" i="249"/>
  <c r="W5" i="249"/>
  <c r="AD5" i="249"/>
  <c r="Z5" i="249"/>
  <c r="V5" i="249"/>
  <c r="Y5" i="249"/>
  <c r="R5" i="249"/>
  <c r="N5" i="249"/>
  <c r="J5" i="249"/>
  <c r="AF5" i="249"/>
  <c r="X5" i="249"/>
  <c r="Q5" i="249"/>
  <c r="M5" i="249"/>
  <c r="I5" i="249"/>
  <c r="C5" i="249"/>
  <c r="F5" i="249" s="1"/>
  <c r="AC5" i="249"/>
  <c r="P5" i="249"/>
  <c r="L5" i="249"/>
  <c r="AB5" i="249"/>
  <c r="S5" i="249"/>
  <c r="O5" i="249"/>
  <c r="K5" i="249"/>
  <c r="P5" i="240"/>
  <c r="L5" i="240"/>
  <c r="AC5" i="240"/>
  <c r="Y5" i="240"/>
  <c r="S5" i="240"/>
  <c r="N5" i="240"/>
  <c r="I5" i="240"/>
  <c r="AB5" i="240"/>
  <c r="W5" i="240"/>
  <c r="R5" i="240"/>
  <c r="M5" i="240"/>
  <c r="AF5" i="240"/>
  <c r="AA5" i="240"/>
  <c r="V5" i="240"/>
  <c r="C5" i="240"/>
  <c r="F5" i="240" s="1"/>
  <c r="Q5" i="240"/>
  <c r="K5" i="240"/>
  <c r="AE5" i="240"/>
  <c r="Z5" i="240"/>
  <c r="O5" i="240"/>
  <c r="J5" i="240"/>
  <c r="AD5" i="240"/>
  <c r="X5" i="240"/>
  <c r="AF5" i="250"/>
  <c r="AB5" i="250"/>
  <c r="X5" i="250"/>
  <c r="S5" i="250"/>
  <c r="O5" i="250"/>
  <c r="K5" i="250"/>
  <c r="C5" i="250"/>
  <c r="AE5" i="250"/>
  <c r="AA5" i="250"/>
  <c r="W5" i="250"/>
  <c r="R5" i="250"/>
  <c r="N5" i="250"/>
  <c r="J5" i="250"/>
  <c r="AD5" i="250"/>
  <c r="V5" i="250"/>
  <c r="M5" i="250"/>
  <c r="AC5" i="250"/>
  <c r="L5" i="250"/>
  <c r="Z5" i="250"/>
  <c r="Q5" i="250"/>
  <c r="I5" i="250"/>
  <c r="Y5" i="250"/>
  <c r="P5" i="250"/>
  <c r="AE5" i="244"/>
  <c r="AA5" i="244"/>
  <c r="W5" i="244"/>
  <c r="R5" i="244"/>
  <c r="N5" i="244"/>
  <c r="J5" i="244"/>
  <c r="AB5" i="244"/>
  <c r="V5" i="244"/>
  <c r="P5" i="244"/>
  <c r="K5" i="244"/>
  <c r="AF5" i="244"/>
  <c r="Z5" i="244"/>
  <c r="O5" i="244"/>
  <c r="I5" i="244"/>
  <c r="AD5" i="244"/>
  <c r="Y5" i="244"/>
  <c r="S5" i="244"/>
  <c r="M5" i="244"/>
  <c r="C5" i="244"/>
  <c r="X5" i="244"/>
  <c r="L5" i="244"/>
  <c r="AC5" i="244"/>
  <c r="Q5" i="244"/>
  <c r="AF5" i="251"/>
  <c r="AB5" i="251"/>
  <c r="X5" i="251"/>
  <c r="S5" i="251"/>
  <c r="O5" i="251"/>
  <c r="K5" i="251"/>
  <c r="AE5" i="251"/>
  <c r="AA5" i="251"/>
  <c r="W5" i="251"/>
  <c r="R5" i="251"/>
  <c r="N5" i="251"/>
  <c r="J5" i="251"/>
  <c r="Z5" i="251"/>
  <c r="M5" i="251"/>
  <c r="C5" i="251"/>
  <c r="F5" i="251" s="1"/>
  <c r="Y5" i="251"/>
  <c r="L5" i="251"/>
  <c r="AD5" i="251"/>
  <c r="V5" i="251"/>
  <c r="Q5" i="251"/>
  <c r="I5" i="251"/>
  <c r="AC5" i="251"/>
  <c r="P5" i="251"/>
  <c r="AF5" i="252"/>
  <c r="AB5" i="252"/>
  <c r="X5" i="252"/>
  <c r="S5" i="252"/>
  <c r="O5" i="252"/>
  <c r="K5" i="252"/>
  <c r="C5" i="252"/>
  <c r="F5" i="252" s="1"/>
  <c r="AE5" i="252"/>
  <c r="AA5" i="252"/>
  <c r="W5" i="252"/>
  <c r="R5" i="252"/>
  <c r="N5" i="252"/>
  <c r="J5" i="252"/>
  <c r="AD5" i="252"/>
  <c r="AC5" i="252"/>
  <c r="Z5" i="252"/>
  <c r="Q5" i="252"/>
  <c r="I5" i="252"/>
  <c r="Y5" i="252"/>
  <c r="P5" i="252"/>
  <c r="V5" i="252"/>
  <c r="M5" i="252"/>
  <c r="L5" i="252"/>
  <c r="AE5" i="248"/>
  <c r="AA5" i="248"/>
  <c r="W5" i="248"/>
  <c r="R5" i="248"/>
  <c r="N5" i="248"/>
  <c r="J5" i="248"/>
  <c r="AD5" i="248"/>
  <c r="Z5" i="248"/>
  <c r="V5" i="248"/>
  <c r="Q5" i="248"/>
  <c r="M5" i="248"/>
  <c r="I5" i="248"/>
  <c r="AC5" i="248"/>
  <c r="Y5" i="248"/>
  <c r="AF5" i="248"/>
  <c r="AB5" i="248"/>
  <c r="X5" i="248"/>
  <c r="O5" i="248"/>
  <c r="L5" i="248"/>
  <c r="S5" i="248"/>
  <c r="K5" i="248"/>
  <c r="C5" i="248"/>
  <c r="F5" i="248" s="1"/>
  <c r="P5" i="248"/>
  <c r="AE5" i="238"/>
  <c r="AA5" i="238"/>
  <c r="W5" i="238"/>
  <c r="R5" i="238"/>
  <c r="N5" i="238"/>
  <c r="J5" i="238"/>
  <c r="AC5" i="238"/>
  <c r="X5" i="238"/>
  <c r="Q5" i="238"/>
  <c r="L5" i="238"/>
  <c r="AB5" i="238"/>
  <c r="V5" i="238"/>
  <c r="P5" i="238"/>
  <c r="K5" i="238"/>
  <c r="AF5" i="238"/>
  <c r="Z5" i="238"/>
  <c r="O5" i="238"/>
  <c r="I5" i="238"/>
  <c r="AD5" i="238"/>
  <c r="Y5" i="238"/>
  <c r="S5" i="238"/>
  <c r="M5" i="238"/>
  <c r="C5" i="238"/>
  <c r="R5" i="242"/>
  <c r="N5" i="242"/>
  <c r="J5" i="242"/>
  <c r="AE5" i="242"/>
  <c r="AA5" i="242"/>
  <c r="W5" i="242"/>
  <c r="Q5" i="242"/>
  <c r="L5" i="242"/>
  <c r="AF5" i="242"/>
  <c r="Z5" i="242"/>
  <c r="C5" i="242"/>
  <c r="F5" i="242" s="1"/>
  <c r="P5" i="242"/>
  <c r="K5" i="242"/>
  <c r="AD5" i="242"/>
  <c r="Y5" i="242"/>
  <c r="O5" i="242"/>
  <c r="I5" i="242"/>
  <c r="AC5" i="242"/>
  <c r="X5" i="242"/>
  <c r="S5" i="242"/>
  <c r="M5" i="242"/>
  <c r="AB5" i="242"/>
  <c r="V5" i="242"/>
  <c r="I5" i="147"/>
  <c r="H127" i="3"/>
  <c r="H135" i="3" s="1"/>
  <c r="H101" i="3"/>
  <c r="H102" i="3" s="1"/>
  <c r="I109" i="3"/>
  <c r="F3" i="128"/>
  <c r="G3" i="128" s="1"/>
  <c r="K4" i="131"/>
  <c r="K14" i="131"/>
  <c r="K25" i="128"/>
  <c r="K12" i="131"/>
  <c r="AB5" i="65"/>
  <c r="K13" i="131"/>
  <c r="M39" i="136"/>
  <c r="A32" i="136"/>
  <c r="A39" i="136"/>
  <c r="F3" i="136"/>
  <c r="K5" i="131"/>
  <c r="K6" i="131"/>
  <c r="F35" i="128"/>
  <c r="F25" i="128" s="1"/>
  <c r="K10" i="131"/>
  <c r="K11" i="131"/>
  <c r="K9" i="131"/>
  <c r="F6" i="136"/>
  <c r="E6" i="136"/>
  <c r="G27" i="127"/>
  <c r="K32" i="128"/>
  <c r="F5" i="128"/>
  <c r="G5" i="128" s="1"/>
  <c r="G26" i="136"/>
  <c r="F4" i="136"/>
  <c r="G4" i="136" s="1"/>
  <c r="E7" i="136"/>
  <c r="F7" i="136"/>
  <c r="K8" i="131"/>
  <c r="E6" i="128"/>
  <c r="C2" i="141"/>
  <c r="F2" i="141" s="1"/>
  <c r="N8" i="3"/>
  <c r="A18" i="138"/>
  <c r="S26" i="136"/>
  <c r="S39" i="136"/>
  <c r="A26" i="136"/>
  <c r="G32" i="136"/>
  <c r="M26" i="136"/>
  <c r="A11" i="129"/>
  <c r="D1" i="129" s="1"/>
  <c r="A32" i="128"/>
  <c r="K19" i="128"/>
  <c r="A25" i="128"/>
  <c r="H27" i="127"/>
  <c r="F27" i="127"/>
  <c r="T3" i="104" l="1"/>
  <c r="T170" i="3" s="1"/>
  <c r="AD3" i="104"/>
  <c r="O3" i="104"/>
  <c r="T155" i="3" s="1"/>
  <c r="X3" i="104"/>
  <c r="W3" i="104"/>
  <c r="J3" i="104"/>
  <c r="T140" i="3" s="1"/>
  <c r="L3" i="104"/>
  <c r="T146" i="3" s="1"/>
  <c r="Y3" i="104"/>
  <c r="R3" i="104"/>
  <c r="T164" i="3" s="1"/>
  <c r="AA3" i="104"/>
  <c r="AC3" i="104"/>
  <c r="P3" i="104"/>
  <c r="T158" i="3" s="1"/>
  <c r="N3" i="104"/>
  <c r="T152" i="3" s="1"/>
  <c r="AE3" i="104"/>
  <c r="S3" i="104"/>
  <c r="T167" i="3" s="1"/>
  <c r="M3" i="104"/>
  <c r="T149" i="3" s="1"/>
  <c r="V3" i="104"/>
  <c r="Q3" i="104"/>
  <c r="T161" i="3" s="1"/>
  <c r="K3" i="104"/>
  <c r="T143" i="3" s="1"/>
  <c r="Z3" i="104"/>
  <c r="AB3" i="104"/>
  <c r="AF3" i="104"/>
  <c r="Y65" i="3"/>
  <c r="Y91" i="3" s="1"/>
  <c r="S3" i="36"/>
  <c r="Y167" i="3" s="1"/>
  <c r="W3" i="36"/>
  <c r="N3" i="36"/>
  <c r="Y152" i="3" s="1"/>
  <c r="Q3" i="36"/>
  <c r="Y161" i="3" s="1"/>
  <c r="T3" i="36"/>
  <c r="Y170" i="3" s="1"/>
  <c r="L3" i="36"/>
  <c r="Y146" i="3" s="1"/>
  <c r="K3" i="36"/>
  <c r="Y143" i="3" s="1"/>
  <c r="AE3" i="36"/>
  <c r="R3" i="36"/>
  <c r="Y164" i="3" s="1"/>
  <c r="AD3" i="36"/>
  <c r="AB3" i="36"/>
  <c r="O3" i="36"/>
  <c r="Y155" i="3" s="1"/>
  <c r="V3" i="36"/>
  <c r="Y3" i="36"/>
  <c r="M3" i="36"/>
  <c r="Y149" i="3" s="1"/>
  <c r="P3" i="36"/>
  <c r="Y158" i="3" s="1"/>
  <c r="AA3" i="36"/>
  <c r="AF3" i="36"/>
  <c r="Z3" i="36"/>
  <c r="AC3" i="36"/>
  <c r="X3" i="36"/>
  <c r="J3" i="36"/>
  <c r="Y140" i="3" s="1"/>
  <c r="X3" i="101"/>
  <c r="V3" i="101"/>
  <c r="W3" i="101"/>
  <c r="L3" i="101"/>
  <c r="Q146" i="3" s="1"/>
  <c r="AE3" i="101"/>
  <c r="AD3" i="101"/>
  <c r="AB3" i="101"/>
  <c r="Q3" i="101"/>
  <c r="Q161" i="3" s="1"/>
  <c r="AF3" i="101"/>
  <c r="M3" i="101"/>
  <c r="Q149" i="3" s="1"/>
  <c r="P3" i="101"/>
  <c r="Q158" i="3" s="1"/>
  <c r="N3" i="101"/>
  <c r="Q152" i="3" s="1"/>
  <c r="Y3" i="101"/>
  <c r="K3" i="101"/>
  <c r="Q143" i="3" s="1"/>
  <c r="O3" i="101"/>
  <c r="Q155" i="3" s="1"/>
  <c r="AC3" i="101"/>
  <c r="T3" i="101"/>
  <c r="Q170" i="3" s="1"/>
  <c r="AA3" i="101"/>
  <c r="J3" i="101"/>
  <c r="Q140" i="3" s="1"/>
  <c r="Z3" i="101"/>
  <c r="S3" i="101"/>
  <c r="Q167" i="3" s="1"/>
  <c r="R3" i="101"/>
  <c r="Q164" i="3" s="1"/>
  <c r="X3" i="103"/>
  <c r="R3" i="103"/>
  <c r="S164" i="3" s="1"/>
  <c r="V3" i="103"/>
  <c r="AF3" i="103"/>
  <c r="AD3" i="103"/>
  <c r="Q3" i="103"/>
  <c r="S161" i="3" s="1"/>
  <c r="Y3" i="103"/>
  <c r="T3" i="103"/>
  <c r="S170" i="3" s="1"/>
  <c r="N3" i="103"/>
  <c r="S152" i="3" s="1"/>
  <c r="Z3" i="103"/>
  <c r="L3" i="103"/>
  <c r="S146" i="3" s="1"/>
  <c r="K3" i="103"/>
  <c r="S143" i="3" s="1"/>
  <c r="P3" i="103"/>
  <c r="S158" i="3" s="1"/>
  <c r="M3" i="103"/>
  <c r="S149" i="3" s="1"/>
  <c r="O3" i="103"/>
  <c r="S155" i="3" s="1"/>
  <c r="AE3" i="103"/>
  <c r="S3" i="103"/>
  <c r="S167" i="3" s="1"/>
  <c r="J3" i="103"/>
  <c r="S140" i="3" s="1"/>
  <c r="AB3" i="103"/>
  <c r="W3" i="103"/>
  <c r="AA3" i="103"/>
  <c r="AC3" i="103"/>
  <c r="Y3" i="198"/>
  <c r="J3" i="198"/>
  <c r="AO140" i="3" s="1"/>
  <c r="Z3" i="198"/>
  <c r="AD3" i="198"/>
  <c r="N3" i="198"/>
  <c r="AO152" i="3" s="1"/>
  <c r="P3" i="198"/>
  <c r="AO158" i="3" s="1"/>
  <c r="AE3" i="198"/>
  <c r="T3" i="198"/>
  <c r="AO170" i="3" s="1"/>
  <c r="R3" i="198"/>
  <c r="AO164" i="3" s="1"/>
  <c r="K3" i="198"/>
  <c r="AO143" i="3" s="1"/>
  <c r="AA3" i="198"/>
  <c r="AC3" i="198"/>
  <c r="S3" i="198"/>
  <c r="AO167" i="3" s="1"/>
  <c r="AF3" i="198"/>
  <c r="X3" i="198"/>
  <c r="AB3" i="198"/>
  <c r="V3" i="198"/>
  <c r="M3" i="198"/>
  <c r="AO149" i="3" s="1"/>
  <c r="O3" i="198"/>
  <c r="AO155" i="3" s="1"/>
  <c r="L3" i="198"/>
  <c r="AO146" i="3" s="1"/>
  <c r="Q3" i="198"/>
  <c r="AO161" i="3" s="1"/>
  <c r="W3" i="198"/>
  <c r="AD3" i="33"/>
  <c r="V3" i="33"/>
  <c r="M3" i="33"/>
  <c r="P149" i="3" s="1"/>
  <c r="T3" i="33"/>
  <c r="P170" i="3" s="1"/>
  <c r="L3" i="33"/>
  <c r="P146" i="3" s="1"/>
  <c r="AA3" i="33"/>
  <c r="Q3" i="33"/>
  <c r="P161" i="3" s="1"/>
  <c r="X3" i="33"/>
  <c r="AB3" i="33"/>
  <c r="AF3" i="33"/>
  <c r="S3" i="33"/>
  <c r="P167" i="3" s="1"/>
  <c r="O3" i="33"/>
  <c r="P155" i="3" s="1"/>
  <c r="K3" i="33"/>
  <c r="P143" i="3" s="1"/>
  <c r="AE3" i="33"/>
  <c r="Z3" i="33"/>
  <c r="N3" i="33"/>
  <c r="P152" i="3" s="1"/>
  <c r="P3" i="33"/>
  <c r="P158" i="3" s="1"/>
  <c r="J3" i="33"/>
  <c r="P140" i="3" s="1"/>
  <c r="Y3" i="33"/>
  <c r="AC3" i="33"/>
  <c r="W3" i="33"/>
  <c r="R3" i="33"/>
  <c r="P164" i="3" s="1"/>
  <c r="Z65" i="3"/>
  <c r="Z91" i="3" s="1"/>
  <c r="W3" i="37"/>
  <c r="Q3" i="37"/>
  <c r="Z161" i="3" s="1"/>
  <c r="O3" i="37"/>
  <c r="Z155" i="3" s="1"/>
  <c r="V3" i="37"/>
  <c r="AD3" i="37"/>
  <c r="AC3" i="37"/>
  <c r="K3" i="37"/>
  <c r="Z143" i="3" s="1"/>
  <c r="AA3" i="37"/>
  <c r="J3" i="37"/>
  <c r="Z140" i="3" s="1"/>
  <c r="T3" i="37"/>
  <c r="Z170" i="3" s="1"/>
  <c r="R3" i="37"/>
  <c r="Z164" i="3" s="1"/>
  <c r="P3" i="37"/>
  <c r="Z158" i="3" s="1"/>
  <c r="AF3" i="37"/>
  <c r="Z3" i="37"/>
  <c r="Y3" i="37"/>
  <c r="M3" i="37"/>
  <c r="Z149" i="3" s="1"/>
  <c r="AB3" i="37"/>
  <c r="AE3" i="37"/>
  <c r="X3" i="37"/>
  <c r="L3" i="37"/>
  <c r="Z146" i="3" s="1"/>
  <c r="N3" i="37"/>
  <c r="Z152" i="3" s="1"/>
  <c r="S3" i="37"/>
  <c r="Z167" i="3" s="1"/>
  <c r="L3" i="142"/>
  <c r="I146" i="3" s="1"/>
  <c r="J3" i="142"/>
  <c r="I140" i="3" s="1"/>
  <c r="S3" i="142"/>
  <c r="I167" i="3" s="1"/>
  <c r="O3" i="142"/>
  <c r="I155" i="3" s="1"/>
  <c r="P3" i="142"/>
  <c r="I158" i="3" s="1"/>
  <c r="AD3" i="142"/>
  <c r="Y3" i="142"/>
  <c r="T3" i="142"/>
  <c r="I170" i="3" s="1"/>
  <c r="K3" i="142"/>
  <c r="I143" i="3" s="1"/>
  <c r="AB3" i="142"/>
  <c r="V3" i="142"/>
  <c r="M3" i="142"/>
  <c r="I149" i="3" s="1"/>
  <c r="X3" i="142"/>
  <c r="W3" i="142"/>
  <c r="Q3" i="142"/>
  <c r="I161" i="3" s="1"/>
  <c r="AF3" i="142"/>
  <c r="AC3" i="142"/>
  <c r="Z3" i="142"/>
  <c r="R3" i="142"/>
  <c r="I164" i="3" s="1"/>
  <c r="N3" i="142"/>
  <c r="I152" i="3" s="1"/>
  <c r="AE3" i="142"/>
  <c r="AA3" i="142"/>
  <c r="L3" i="180"/>
  <c r="AI146" i="3" s="1"/>
  <c r="W3" i="180"/>
  <c r="AD3" i="180"/>
  <c r="T3" i="180"/>
  <c r="AI170" i="3" s="1"/>
  <c r="J3" i="180"/>
  <c r="AI140" i="3" s="1"/>
  <c r="K3" i="180"/>
  <c r="AI143" i="3" s="1"/>
  <c r="Y3" i="180"/>
  <c r="AC3" i="180"/>
  <c r="V3" i="180"/>
  <c r="AA3" i="180"/>
  <c r="P3" i="180"/>
  <c r="AI158" i="3" s="1"/>
  <c r="Q3" i="180"/>
  <c r="AI161" i="3" s="1"/>
  <c r="N3" i="180"/>
  <c r="AI152" i="3" s="1"/>
  <c r="Z3" i="180"/>
  <c r="X3" i="180"/>
  <c r="S3" i="180"/>
  <c r="AI167" i="3" s="1"/>
  <c r="AE3" i="180"/>
  <c r="M3" i="180"/>
  <c r="AI149" i="3" s="1"/>
  <c r="AB3" i="180"/>
  <c r="O3" i="180"/>
  <c r="AI155" i="3" s="1"/>
  <c r="R3" i="180"/>
  <c r="AI164" i="3" s="1"/>
  <c r="AF3" i="180"/>
  <c r="V3" i="191"/>
  <c r="M3" i="191"/>
  <c r="AE149" i="3" s="1"/>
  <c r="R3" i="191"/>
  <c r="AE164" i="3" s="1"/>
  <c r="P3" i="191"/>
  <c r="AE158" i="3" s="1"/>
  <c r="X3" i="191"/>
  <c r="AE3" i="191"/>
  <c r="Y3" i="191"/>
  <c r="AC3" i="191"/>
  <c r="O3" i="191"/>
  <c r="AE155" i="3" s="1"/>
  <c r="AD3" i="191"/>
  <c r="L3" i="191"/>
  <c r="AE146" i="3" s="1"/>
  <c r="W3" i="191"/>
  <c r="J3" i="191"/>
  <c r="AE140" i="3" s="1"/>
  <c r="AB3" i="191"/>
  <c r="AF3" i="191"/>
  <c r="T3" i="191"/>
  <c r="AE170" i="3" s="1"/>
  <c r="Q3" i="191"/>
  <c r="AE161" i="3" s="1"/>
  <c r="N3" i="191"/>
  <c r="AE152" i="3" s="1"/>
  <c r="S3" i="191"/>
  <c r="AE167" i="3" s="1"/>
  <c r="K3" i="191"/>
  <c r="AE143" i="3" s="1"/>
  <c r="AA3" i="191"/>
  <c r="Z3" i="191"/>
  <c r="AE3" i="141"/>
  <c r="Z3" i="141"/>
  <c r="Y3" i="141"/>
  <c r="N3" i="141"/>
  <c r="H152" i="3" s="1"/>
  <c r="Q3" i="141"/>
  <c r="H161" i="3" s="1"/>
  <c r="P3" i="141"/>
  <c r="H158" i="3" s="1"/>
  <c r="AC3" i="141"/>
  <c r="O3" i="141"/>
  <c r="H155" i="3" s="1"/>
  <c r="J3" i="141"/>
  <c r="H140" i="3" s="1"/>
  <c r="W3" i="141"/>
  <c r="R3" i="141"/>
  <c r="H164" i="3" s="1"/>
  <c r="X3" i="141"/>
  <c r="S3" i="141"/>
  <c r="H167" i="3" s="1"/>
  <c r="V3" i="141"/>
  <c r="M3" i="141"/>
  <c r="H149" i="3" s="1"/>
  <c r="AD3" i="141"/>
  <c r="L3" i="141"/>
  <c r="H146" i="3" s="1"/>
  <c r="AB3" i="141"/>
  <c r="T3" i="141"/>
  <c r="H170" i="3" s="1"/>
  <c r="K3" i="141"/>
  <c r="H143" i="3" s="1"/>
  <c r="AF3" i="141"/>
  <c r="AA3" i="141"/>
  <c r="AD3" i="26"/>
  <c r="P3" i="26"/>
  <c r="G158" i="3" s="1"/>
  <c r="R3" i="26"/>
  <c r="G164" i="3" s="1"/>
  <c r="AF3" i="26"/>
  <c r="T3" i="26"/>
  <c r="G170" i="3" s="1"/>
  <c r="Y3" i="26"/>
  <c r="AE3" i="26"/>
  <c r="O3" i="26"/>
  <c r="G155" i="3" s="1"/>
  <c r="Q3" i="26"/>
  <c r="G161" i="3" s="1"/>
  <c r="J3" i="26"/>
  <c r="G140" i="3" s="1"/>
  <c r="K3" i="26"/>
  <c r="G143" i="3" s="1"/>
  <c r="AA3" i="26"/>
  <c r="N3" i="26"/>
  <c r="G152" i="3" s="1"/>
  <c r="X3" i="26"/>
  <c r="S3" i="26"/>
  <c r="G167" i="3" s="1"/>
  <c r="Z3" i="26"/>
  <c r="W3" i="26"/>
  <c r="M3" i="26"/>
  <c r="G149" i="3" s="1"/>
  <c r="V3" i="26"/>
  <c r="L3" i="26"/>
  <c r="G146" i="3" s="1"/>
  <c r="AB3" i="26"/>
  <c r="AC3" i="26"/>
  <c r="W65" i="3"/>
  <c r="W91" i="3" s="1"/>
  <c r="N3" i="34"/>
  <c r="W152" i="3" s="1"/>
  <c r="AB3" i="34"/>
  <c r="J3" i="34"/>
  <c r="W140" i="3" s="1"/>
  <c r="Y3" i="34"/>
  <c r="M3" i="34"/>
  <c r="W149" i="3" s="1"/>
  <c r="X3" i="34"/>
  <c r="AC3" i="34"/>
  <c r="Z3" i="34"/>
  <c r="V3" i="34"/>
  <c r="W3" i="34"/>
  <c r="AA3" i="34"/>
  <c r="P3" i="34"/>
  <c r="W158" i="3" s="1"/>
  <c r="T3" i="34"/>
  <c r="W170" i="3" s="1"/>
  <c r="L3" i="34"/>
  <c r="W146" i="3" s="1"/>
  <c r="AE3" i="34"/>
  <c r="K3" i="34"/>
  <c r="W143" i="3" s="1"/>
  <c r="AF3" i="34"/>
  <c r="Q3" i="34"/>
  <c r="W161" i="3" s="1"/>
  <c r="O3" i="34"/>
  <c r="W155" i="3" s="1"/>
  <c r="R3" i="34"/>
  <c r="W164" i="3" s="1"/>
  <c r="AD3" i="34"/>
  <c r="S3" i="34"/>
  <c r="W167" i="3" s="1"/>
  <c r="V65" i="3"/>
  <c r="V91" i="3" s="1"/>
  <c r="AD3" i="106"/>
  <c r="AC3" i="106"/>
  <c r="T3" i="106"/>
  <c r="V170" i="3" s="1"/>
  <c r="N3" i="106"/>
  <c r="V152" i="3" s="1"/>
  <c r="AF3" i="106"/>
  <c r="AE3" i="106"/>
  <c r="J3" i="106"/>
  <c r="V140" i="3" s="1"/>
  <c r="L3" i="106"/>
  <c r="V146" i="3" s="1"/>
  <c r="Z3" i="106"/>
  <c r="P3" i="106"/>
  <c r="V158" i="3" s="1"/>
  <c r="O3" i="106"/>
  <c r="V155" i="3" s="1"/>
  <c r="X3" i="106"/>
  <c r="V3" i="106"/>
  <c r="R3" i="106"/>
  <c r="V164" i="3" s="1"/>
  <c r="AB3" i="106"/>
  <c r="Q3" i="106"/>
  <c r="V161" i="3" s="1"/>
  <c r="M3" i="106"/>
  <c r="V149" i="3" s="1"/>
  <c r="Y3" i="106"/>
  <c r="AA3" i="106"/>
  <c r="W3" i="106"/>
  <c r="S3" i="106"/>
  <c r="V167" i="3" s="1"/>
  <c r="K3" i="106"/>
  <c r="V143" i="3" s="1"/>
  <c r="X65" i="3"/>
  <c r="X91" i="3" s="1"/>
  <c r="Y3" i="35"/>
  <c r="K3" i="35"/>
  <c r="X143" i="3" s="1"/>
  <c r="Z3" i="35"/>
  <c r="AE3" i="35"/>
  <c r="L3" i="35"/>
  <c r="X146" i="3" s="1"/>
  <c r="X3" i="35"/>
  <c r="V3" i="35"/>
  <c r="R3" i="35"/>
  <c r="X164" i="3" s="1"/>
  <c r="J3" i="35"/>
  <c r="X140" i="3" s="1"/>
  <c r="AF3" i="35"/>
  <c r="AD3" i="35"/>
  <c r="AC3" i="35"/>
  <c r="AB3" i="35"/>
  <c r="Q3" i="35"/>
  <c r="X161" i="3" s="1"/>
  <c r="M3" i="35"/>
  <c r="X149" i="3" s="1"/>
  <c r="W3" i="35"/>
  <c r="O3" i="35"/>
  <c r="X155" i="3" s="1"/>
  <c r="AA3" i="35"/>
  <c r="T3" i="35"/>
  <c r="X170" i="3" s="1"/>
  <c r="P3" i="35"/>
  <c r="X158" i="3" s="1"/>
  <c r="S3" i="35"/>
  <c r="X167" i="3" s="1"/>
  <c r="N3" i="35"/>
  <c r="X152" i="3" s="1"/>
  <c r="K3" i="32"/>
  <c r="O143" i="3" s="1"/>
  <c r="Y3" i="32"/>
  <c r="T3" i="32"/>
  <c r="O170" i="3" s="1"/>
  <c r="S3" i="32"/>
  <c r="O167" i="3" s="1"/>
  <c r="P3" i="32"/>
  <c r="O158" i="3" s="1"/>
  <c r="O3" i="32"/>
  <c r="O155" i="3" s="1"/>
  <c r="AE3" i="32"/>
  <c r="AC3" i="32"/>
  <c r="Z3" i="32"/>
  <c r="R3" i="32"/>
  <c r="O164" i="3" s="1"/>
  <c r="L3" i="32"/>
  <c r="O146" i="3" s="1"/>
  <c r="V3" i="32"/>
  <c r="X3" i="32"/>
  <c r="AF3" i="32"/>
  <c r="AD3" i="32"/>
  <c r="Q3" i="32"/>
  <c r="O161" i="3" s="1"/>
  <c r="AA3" i="32"/>
  <c r="J3" i="32"/>
  <c r="O140" i="3" s="1"/>
  <c r="W3" i="32"/>
  <c r="AB3" i="32"/>
  <c r="M3" i="32"/>
  <c r="O149" i="3" s="1"/>
  <c r="N3" i="32"/>
  <c r="O152" i="3" s="1"/>
  <c r="AK116" i="3"/>
  <c r="AK126" i="3" s="1"/>
  <c r="F65" i="3"/>
  <c r="F91" i="3" s="1"/>
  <c r="K3" i="25"/>
  <c r="F143" i="3" s="1"/>
  <c r="M3" i="25"/>
  <c r="F149" i="3" s="1"/>
  <c r="AC3" i="25"/>
  <c r="AA3" i="25"/>
  <c r="AD3" i="25"/>
  <c r="AF3" i="25"/>
  <c r="T3" i="25"/>
  <c r="F170" i="3" s="1"/>
  <c r="R3" i="25"/>
  <c r="F164" i="3" s="1"/>
  <c r="J3" i="25"/>
  <c r="F140" i="3" s="1"/>
  <c r="W3" i="25"/>
  <c r="Y3" i="25"/>
  <c r="P3" i="25"/>
  <c r="F158" i="3" s="1"/>
  <c r="L3" i="25"/>
  <c r="F146" i="3" s="1"/>
  <c r="X3" i="25"/>
  <c r="Z3" i="25"/>
  <c r="N3" i="25"/>
  <c r="F152" i="3" s="1"/>
  <c r="S3" i="25"/>
  <c r="F167" i="3" s="1"/>
  <c r="V3" i="25"/>
  <c r="O3" i="25"/>
  <c r="F155" i="3" s="1"/>
  <c r="AB3" i="25"/>
  <c r="AE3" i="25"/>
  <c r="Q3" i="25"/>
  <c r="F161" i="3" s="1"/>
  <c r="L65" i="3"/>
  <c r="L91" i="3" s="1"/>
  <c r="W3" i="29"/>
  <c r="S3" i="29"/>
  <c r="L167" i="3" s="1"/>
  <c r="O3" i="29"/>
  <c r="L155" i="3" s="1"/>
  <c r="Z3" i="29"/>
  <c r="J3" i="29"/>
  <c r="L140" i="3" s="1"/>
  <c r="AE3" i="29"/>
  <c r="K3" i="29"/>
  <c r="L143" i="3" s="1"/>
  <c r="AC3" i="29"/>
  <c r="R3" i="29"/>
  <c r="L164" i="3" s="1"/>
  <c r="N3" i="29"/>
  <c r="L152" i="3" s="1"/>
  <c r="V3" i="29"/>
  <c r="Q3" i="29"/>
  <c r="L161" i="3" s="1"/>
  <c r="AB3" i="29"/>
  <c r="AA3" i="29"/>
  <c r="L3" i="29"/>
  <c r="L146" i="3" s="1"/>
  <c r="X3" i="29"/>
  <c r="AF3" i="29"/>
  <c r="AD3" i="29"/>
  <c r="Y3" i="29"/>
  <c r="T3" i="29"/>
  <c r="L170" i="3" s="1"/>
  <c r="M3" i="29"/>
  <c r="L149" i="3" s="1"/>
  <c r="P3" i="29"/>
  <c r="L158" i="3" s="1"/>
  <c r="N3" i="31"/>
  <c r="N152" i="3" s="1"/>
  <c r="W3" i="31"/>
  <c r="V3" i="31"/>
  <c r="Z3" i="31"/>
  <c r="L3" i="31"/>
  <c r="N146" i="3" s="1"/>
  <c r="P3" i="31"/>
  <c r="N158" i="3" s="1"/>
  <c r="Q3" i="31"/>
  <c r="N161" i="3" s="1"/>
  <c r="J3" i="31"/>
  <c r="N140" i="3" s="1"/>
  <c r="AE3" i="31"/>
  <c r="AA3" i="31"/>
  <c r="T3" i="31"/>
  <c r="N170" i="3" s="1"/>
  <c r="AB3" i="31"/>
  <c r="X3" i="31"/>
  <c r="AD3" i="31"/>
  <c r="R3" i="31"/>
  <c r="N164" i="3" s="1"/>
  <c r="Y3" i="31"/>
  <c r="K3" i="31"/>
  <c r="N143" i="3" s="1"/>
  <c r="M3" i="31"/>
  <c r="N149" i="3" s="1"/>
  <c r="AF3" i="31"/>
  <c r="O3" i="31"/>
  <c r="N155" i="3" s="1"/>
  <c r="AC3" i="31"/>
  <c r="S3" i="31"/>
  <c r="N167" i="3" s="1"/>
  <c r="AD3" i="197"/>
  <c r="K3" i="197"/>
  <c r="AN143" i="3" s="1"/>
  <c r="M3" i="197"/>
  <c r="AN149" i="3" s="1"/>
  <c r="R3" i="197"/>
  <c r="AN164" i="3" s="1"/>
  <c r="T3" i="197"/>
  <c r="AN170" i="3" s="1"/>
  <c r="AB3" i="197"/>
  <c r="W3" i="197"/>
  <c r="O3" i="197"/>
  <c r="AN155" i="3" s="1"/>
  <c r="AA3" i="197"/>
  <c r="Z3" i="197"/>
  <c r="V3" i="197"/>
  <c r="L3" i="197"/>
  <c r="AN146" i="3" s="1"/>
  <c r="X3" i="197"/>
  <c r="AF3" i="197"/>
  <c r="Y3" i="197"/>
  <c r="AE3" i="197"/>
  <c r="AC3" i="197"/>
  <c r="J3" i="197"/>
  <c r="AN140" i="3" s="1"/>
  <c r="S3" i="197"/>
  <c r="AN167" i="3" s="1"/>
  <c r="P3" i="197"/>
  <c r="AN158" i="3" s="1"/>
  <c r="N3" i="197"/>
  <c r="AN152" i="3" s="1"/>
  <c r="Q3" i="197"/>
  <c r="AN161" i="3" s="1"/>
  <c r="AE3" i="190"/>
  <c r="Q3" i="190"/>
  <c r="AD161" i="3" s="1"/>
  <c r="AD3" i="190"/>
  <c r="O3" i="190"/>
  <c r="AD155" i="3" s="1"/>
  <c r="K3" i="190"/>
  <c r="AD143" i="3" s="1"/>
  <c r="S3" i="190"/>
  <c r="AD167" i="3" s="1"/>
  <c r="J3" i="190"/>
  <c r="AD140" i="3" s="1"/>
  <c r="V3" i="190"/>
  <c r="W3" i="190"/>
  <c r="P3" i="190"/>
  <c r="AD158" i="3" s="1"/>
  <c r="Y3" i="190"/>
  <c r="N3" i="190"/>
  <c r="AD152" i="3" s="1"/>
  <c r="AB3" i="190"/>
  <c r="R3" i="190"/>
  <c r="AD164" i="3" s="1"/>
  <c r="AA3" i="190"/>
  <c r="X3" i="190"/>
  <c r="L3" i="190"/>
  <c r="AD146" i="3" s="1"/>
  <c r="Z3" i="190"/>
  <c r="AF3" i="190"/>
  <c r="M3" i="190"/>
  <c r="AD149" i="3" s="1"/>
  <c r="AC3" i="190"/>
  <c r="T3" i="190"/>
  <c r="AD170" i="3" s="1"/>
  <c r="AB3" i="177"/>
  <c r="W3" i="177"/>
  <c r="AD3" i="177"/>
  <c r="AC3" i="177"/>
  <c r="Y3" i="177"/>
  <c r="N3" i="177"/>
  <c r="AC152" i="3" s="1"/>
  <c r="AF3" i="177"/>
  <c r="Q3" i="177"/>
  <c r="AC161" i="3" s="1"/>
  <c r="L3" i="177"/>
  <c r="AC146" i="3" s="1"/>
  <c r="J3" i="177"/>
  <c r="AC140" i="3" s="1"/>
  <c r="P3" i="177"/>
  <c r="AC158" i="3" s="1"/>
  <c r="AE3" i="177"/>
  <c r="M3" i="177"/>
  <c r="AC149" i="3" s="1"/>
  <c r="X3" i="177"/>
  <c r="Z3" i="177"/>
  <c r="AA3" i="177"/>
  <c r="V3" i="177"/>
  <c r="O3" i="177"/>
  <c r="AC155" i="3" s="1"/>
  <c r="T3" i="177"/>
  <c r="AC170" i="3" s="1"/>
  <c r="S3" i="177"/>
  <c r="AC167" i="3" s="1"/>
  <c r="R3" i="177"/>
  <c r="AC164" i="3" s="1"/>
  <c r="K3" i="177"/>
  <c r="AC143" i="3" s="1"/>
  <c r="Z3" i="183"/>
  <c r="AB3" i="183"/>
  <c r="X3" i="183"/>
  <c r="Q3" i="183"/>
  <c r="V3" i="183"/>
  <c r="AA3" i="183"/>
  <c r="P3" i="183"/>
  <c r="S3" i="183"/>
  <c r="O3" i="183"/>
  <c r="L3" i="183"/>
  <c r="T3" i="183"/>
  <c r="W3" i="183"/>
  <c r="K3" i="183"/>
  <c r="AE3" i="183"/>
  <c r="M3" i="183"/>
  <c r="R3" i="183"/>
  <c r="AF3" i="183"/>
  <c r="AD3" i="183"/>
  <c r="AC3" i="183"/>
  <c r="Y3" i="183"/>
  <c r="N3" i="183"/>
  <c r="J3" i="183"/>
  <c r="AF3" i="196"/>
  <c r="T3" i="196"/>
  <c r="AM170" i="3" s="1"/>
  <c r="AA3" i="196"/>
  <c r="AB3" i="196"/>
  <c r="P3" i="196"/>
  <c r="AM158" i="3" s="1"/>
  <c r="R3" i="196"/>
  <c r="AM164" i="3" s="1"/>
  <c r="Q3" i="196"/>
  <c r="AM161" i="3" s="1"/>
  <c r="J3" i="196"/>
  <c r="AM140" i="3" s="1"/>
  <c r="M3" i="196"/>
  <c r="AM149" i="3" s="1"/>
  <c r="X3" i="196"/>
  <c r="S3" i="196"/>
  <c r="AM167" i="3" s="1"/>
  <c r="W3" i="196"/>
  <c r="AE3" i="196"/>
  <c r="AD3" i="196"/>
  <c r="AC3" i="196"/>
  <c r="L3" i="196"/>
  <c r="AM146" i="3" s="1"/>
  <c r="K3" i="196"/>
  <c r="AM143" i="3" s="1"/>
  <c r="V3" i="196"/>
  <c r="Z3" i="196"/>
  <c r="O3" i="196"/>
  <c r="AM155" i="3" s="1"/>
  <c r="Y3" i="196"/>
  <c r="N3" i="196"/>
  <c r="AM152" i="3" s="1"/>
  <c r="I116" i="3"/>
  <c r="I126" i="3" s="1"/>
  <c r="U65" i="3"/>
  <c r="U91" i="3" s="1"/>
  <c r="AC3" i="105"/>
  <c r="Q3" i="105"/>
  <c r="U161" i="3" s="1"/>
  <c r="O3" i="105"/>
  <c r="U155" i="3" s="1"/>
  <c r="Z3" i="105"/>
  <c r="V3" i="105"/>
  <c r="AE3" i="105"/>
  <c r="T3" i="105"/>
  <c r="U170" i="3" s="1"/>
  <c r="P3" i="105"/>
  <c r="U158" i="3" s="1"/>
  <c r="N3" i="105"/>
  <c r="U152" i="3" s="1"/>
  <c r="L3" i="105"/>
  <c r="U146" i="3" s="1"/>
  <c r="S3" i="105"/>
  <c r="U167" i="3" s="1"/>
  <c r="AD3" i="105"/>
  <c r="J3" i="105"/>
  <c r="U140" i="3" s="1"/>
  <c r="Y3" i="105"/>
  <c r="K3" i="105"/>
  <c r="U143" i="3" s="1"/>
  <c r="AF3" i="105"/>
  <c r="R3" i="105"/>
  <c r="U164" i="3" s="1"/>
  <c r="M3" i="105"/>
  <c r="U149" i="3" s="1"/>
  <c r="X3" i="105"/>
  <c r="AA3" i="105"/>
  <c r="W3" i="105"/>
  <c r="AB3" i="105"/>
  <c r="M65" i="3"/>
  <c r="M91" i="3" s="1"/>
  <c r="T3" i="30"/>
  <c r="M170" i="3" s="1"/>
  <c r="L3" i="30"/>
  <c r="M146" i="3" s="1"/>
  <c r="X3" i="30"/>
  <c r="M3" i="30"/>
  <c r="M149" i="3" s="1"/>
  <c r="K3" i="30"/>
  <c r="M143" i="3" s="1"/>
  <c r="AC3" i="30"/>
  <c r="S3" i="30"/>
  <c r="M167" i="3" s="1"/>
  <c r="Y3" i="30"/>
  <c r="AD3" i="30"/>
  <c r="AA3" i="30"/>
  <c r="P3" i="30"/>
  <c r="M158" i="3" s="1"/>
  <c r="N3" i="30"/>
  <c r="M152" i="3" s="1"/>
  <c r="O3" i="30"/>
  <c r="M155" i="3" s="1"/>
  <c r="V3" i="30"/>
  <c r="J3" i="30"/>
  <c r="M140" i="3" s="1"/>
  <c r="AB3" i="30"/>
  <c r="Z3" i="30"/>
  <c r="R3" i="30"/>
  <c r="M164" i="3" s="1"/>
  <c r="Q3" i="30"/>
  <c r="M161" i="3" s="1"/>
  <c r="W3" i="30"/>
  <c r="AF3" i="30"/>
  <c r="AE3" i="30"/>
  <c r="K65" i="3"/>
  <c r="K91" i="3" s="1"/>
  <c r="N3" i="28"/>
  <c r="K152" i="3" s="1"/>
  <c r="R3" i="28"/>
  <c r="K164" i="3" s="1"/>
  <c r="AC3" i="28"/>
  <c r="L3" i="28"/>
  <c r="K146" i="3" s="1"/>
  <c r="AA3" i="28"/>
  <c r="S3" i="28"/>
  <c r="K167" i="3" s="1"/>
  <c r="AF3" i="28"/>
  <c r="AD3" i="28"/>
  <c r="X3" i="28"/>
  <c r="O3" i="28"/>
  <c r="K155" i="3" s="1"/>
  <c r="K3" i="28"/>
  <c r="K143" i="3" s="1"/>
  <c r="Z3" i="28"/>
  <c r="P3" i="28"/>
  <c r="K158" i="3" s="1"/>
  <c r="T3" i="28"/>
  <c r="K170" i="3" s="1"/>
  <c r="W3" i="28"/>
  <c r="J3" i="28"/>
  <c r="K140" i="3" s="1"/>
  <c r="AE3" i="28"/>
  <c r="M3" i="28"/>
  <c r="K149" i="3" s="1"/>
  <c r="V3" i="28"/>
  <c r="Y3" i="28"/>
  <c r="AB3" i="28"/>
  <c r="Q3" i="28"/>
  <c r="K161" i="3" s="1"/>
  <c r="X3" i="179"/>
  <c r="V3" i="179"/>
  <c r="S3" i="179"/>
  <c r="AH167" i="3" s="1"/>
  <c r="O3" i="179"/>
  <c r="AH155" i="3" s="1"/>
  <c r="AC3" i="179"/>
  <c r="Y3" i="179"/>
  <c r="K3" i="179"/>
  <c r="AH143" i="3" s="1"/>
  <c r="R3" i="179"/>
  <c r="AH164" i="3" s="1"/>
  <c r="J3" i="179"/>
  <c r="AH140" i="3" s="1"/>
  <c r="W3" i="179"/>
  <c r="AB3" i="179"/>
  <c r="Z3" i="179"/>
  <c r="N3" i="179"/>
  <c r="AH152" i="3" s="1"/>
  <c r="Q3" i="179"/>
  <c r="AH161" i="3" s="1"/>
  <c r="AD3" i="179"/>
  <c r="M3" i="179"/>
  <c r="AH149" i="3" s="1"/>
  <c r="T3" i="179"/>
  <c r="AH170" i="3" s="1"/>
  <c r="L3" i="179"/>
  <c r="AH146" i="3" s="1"/>
  <c r="AF3" i="179"/>
  <c r="P3" i="179"/>
  <c r="AH158" i="3" s="1"/>
  <c r="AA3" i="179"/>
  <c r="AE3" i="179"/>
  <c r="J65" i="3"/>
  <c r="J91" i="3" s="1"/>
  <c r="P3" i="27"/>
  <c r="J158" i="3" s="1"/>
  <c r="AF3" i="27"/>
  <c r="T3" i="27"/>
  <c r="J170" i="3" s="1"/>
  <c r="AD3" i="27"/>
  <c r="R3" i="27"/>
  <c r="J164" i="3" s="1"/>
  <c r="AE3" i="27"/>
  <c r="K3" i="27"/>
  <c r="J143" i="3" s="1"/>
  <c r="Z3" i="27"/>
  <c r="L3" i="27"/>
  <c r="J146" i="3" s="1"/>
  <c r="X3" i="27"/>
  <c r="W3" i="27"/>
  <c r="S3" i="27"/>
  <c r="J167" i="3" s="1"/>
  <c r="Y3" i="27"/>
  <c r="M3" i="27"/>
  <c r="J149" i="3" s="1"/>
  <c r="AC3" i="27"/>
  <c r="J3" i="27"/>
  <c r="J140" i="3" s="1"/>
  <c r="AA3" i="27"/>
  <c r="Q3" i="27"/>
  <c r="J161" i="3" s="1"/>
  <c r="N3" i="27"/>
  <c r="J152" i="3" s="1"/>
  <c r="V3" i="27"/>
  <c r="O3" i="27"/>
  <c r="J155" i="3" s="1"/>
  <c r="AB3" i="27"/>
  <c r="O3" i="102"/>
  <c r="R155" i="3" s="1"/>
  <c r="X3" i="102"/>
  <c r="Z3" i="102"/>
  <c r="AC3" i="102"/>
  <c r="R3" i="102"/>
  <c r="R164" i="3" s="1"/>
  <c r="AD3" i="102"/>
  <c r="V3" i="102"/>
  <c r="W3" i="102"/>
  <c r="AA3" i="102"/>
  <c r="S3" i="102"/>
  <c r="R167" i="3" s="1"/>
  <c r="Q3" i="102"/>
  <c r="R161" i="3" s="1"/>
  <c r="Y3" i="102"/>
  <c r="T3" i="102"/>
  <c r="R170" i="3" s="1"/>
  <c r="P3" i="102"/>
  <c r="R158" i="3" s="1"/>
  <c r="M3" i="102"/>
  <c r="R149" i="3" s="1"/>
  <c r="AF3" i="102"/>
  <c r="AB3" i="102"/>
  <c r="L3" i="102"/>
  <c r="R146" i="3" s="1"/>
  <c r="K3" i="102"/>
  <c r="R143" i="3" s="1"/>
  <c r="J3" i="102"/>
  <c r="R140" i="3" s="1"/>
  <c r="AE3" i="102"/>
  <c r="N3" i="102"/>
  <c r="R152" i="3" s="1"/>
  <c r="AB3" i="182"/>
  <c r="AD3" i="182"/>
  <c r="V3" i="182"/>
  <c r="Z3" i="182"/>
  <c r="P3" i="182"/>
  <c r="AK158" i="3" s="1"/>
  <c r="AF3" i="182"/>
  <c r="AA3" i="182"/>
  <c r="S3" i="182"/>
  <c r="AK167" i="3" s="1"/>
  <c r="R3" i="182"/>
  <c r="AK164" i="3" s="1"/>
  <c r="T3" i="182"/>
  <c r="AK170" i="3" s="1"/>
  <c r="Y3" i="182"/>
  <c r="O3" i="182"/>
  <c r="AK155" i="3" s="1"/>
  <c r="M3" i="182"/>
  <c r="AK149" i="3" s="1"/>
  <c r="AE3" i="182"/>
  <c r="J3" i="182"/>
  <c r="AK140" i="3" s="1"/>
  <c r="X3" i="182"/>
  <c r="W3" i="182"/>
  <c r="Q3" i="182"/>
  <c r="AK161" i="3" s="1"/>
  <c r="AC3" i="182"/>
  <c r="K3" i="182"/>
  <c r="AK143" i="3" s="1"/>
  <c r="L3" i="182"/>
  <c r="AK146" i="3" s="1"/>
  <c r="N3" i="182"/>
  <c r="AK152" i="3" s="1"/>
  <c r="AE3" i="181"/>
  <c r="V3" i="181"/>
  <c r="P3" i="181"/>
  <c r="AJ158" i="3" s="1"/>
  <c r="T3" i="181"/>
  <c r="AJ170" i="3" s="1"/>
  <c r="AA3" i="181"/>
  <c r="W3" i="181"/>
  <c r="AD3" i="181"/>
  <c r="AF3" i="181"/>
  <c r="Y3" i="181"/>
  <c r="AB3" i="181"/>
  <c r="Q3" i="181"/>
  <c r="AJ161" i="3" s="1"/>
  <c r="N3" i="181"/>
  <c r="AJ152" i="3" s="1"/>
  <c r="M3" i="181"/>
  <c r="AJ149" i="3" s="1"/>
  <c r="AC3" i="181"/>
  <c r="J3" i="181"/>
  <c r="AJ140" i="3" s="1"/>
  <c r="Z3" i="181"/>
  <c r="L3" i="181"/>
  <c r="AJ146" i="3" s="1"/>
  <c r="R3" i="181"/>
  <c r="AJ164" i="3" s="1"/>
  <c r="O3" i="181"/>
  <c r="AJ155" i="3" s="1"/>
  <c r="K3" i="181"/>
  <c r="AJ143" i="3" s="1"/>
  <c r="S3" i="181"/>
  <c r="AJ167" i="3" s="1"/>
  <c r="X3" i="181"/>
  <c r="Y3" i="192"/>
  <c r="S3" i="192"/>
  <c r="AF167" i="3" s="1"/>
  <c r="Q3" i="192"/>
  <c r="AF161" i="3" s="1"/>
  <c r="AD3" i="192"/>
  <c r="N3" i="192"/>
  <c r="AF152" i="3" s="1"/>
  <c r="V3" i="192"/>
  <c r="AB3" i="192"/>
  <c r="R3" i="192"/>
  <c r="AF164" i="3" s="1"/>
  <c r="W3" i="192"/>
  <c r="L3" i="192"/>
  <c r="AF146" i="3" s="1"/>
  <c r="AA3" i="192"/>
  <c r="AC3" i="192"/>
  <c r="K3" i="192"/>
  <c r="AF143" i="3" s="1"/>
  <c r="J3" i="192"/>
  <c r="AF140" i="3" s="1"/>
  <c r="T3" i="192"/>
  <c r="AF170" i="3" s="1"/>
  <c r="Z3" i="192"/>
  <c r="O3" i="192"/>
  <c r="AF155" i="3" s="1"/>
  <c r="AF3" i="192"/>
  <c r="M3" i="192"/>
  <c r="AF149" i="3" s="1"/>
  <c r="AE3" i="192"/>
  <c r="X3" i="192"/>
  <c r="P3" i="192"/>
  <c r="AF158" i="3" s="1"/>
  <c r="AA3" i="6"/>
  <c r="AF3" i="6"/>
  <c r="AB3" i="6"/>
  <c r="Z3" i="6"/>
  <c r="V3" i="6"/>
  <c r="AC3" i="6"/>
  <c r="AD3" i="6"/>
  <c r="W3" i="6"/>
  <c r="Y3" i="6"/>
  <c r="X3" i="6"/>
  <c r="AE3" i="6"/>
  <c r="C19" i="7"/>
  <c r="C5" i="7"/>
  <c r="C12" i="7"/>
  <c r="AJ116" i="3"/>
  <c r="AJ126" i="3" s="1"/>
  <c r="H116" i="3"/>
  <c r="H126" i="3" s="1"/>
  <c r="AG116" i="3"/>
  <c r="AG126" i="3" s="1"/>
  <c r="AE116" i="3"/>
  <c r="AE126" i="3" s="1"/>
  <c r="AD116" i="3"/>
  <c r="AD126" i="3" s="1"/>
  <c r="E116" i="3"/>
  <c r="E126" i="3" s="1"/>
  <c r="AA116" i="3"/>
  <c r="AA126" i="3" s="1"/>
  <c r="AL116" i="3"/>
  <c r="AL126" i="3" s="1"/>
  <c r="D116" i="3"/>
  <c r="D126" i="3" s="1"/>
  <c r="AC116" i="3"/>
  <c r="AC126" i="3" s="1"/>
  <c r="D134" i="156"/>
  <c r="F134" i="156" s="1"/>
  <c r="A136" i="152"/>
  <c r="A138" i="93"/>
  <c r="A135" i="156"/>
  <c r="A138" i="149"/>
  <c r="Q135" i="152"/>
  <c r="M135" i="152"/>
  <c r="I135" i="152"/>
  <c r="E135" i="152"/>
  <c r="S135" i="152"/>
  <c r="N135" i="152"/>
  <c r="H135" i="152"/>
  <c r="L135" i="152"/>
  <c r="R135" i="152"/>
  <c r="G135" i="152"/>
  <c r="P135" i="152"/>
  <c r="K135" i="152"/>
  <c r="F135" i="152"/>
  <c r="J135" i="152"/>
  <c r="B135" i="152"/>
  <c r="O135" i="152"/>
  <c r="T135" i="152"/>
  <c r="AH116" i="3"/>
  <c r="AH126" i="3" s="1"/>
  <c r="AI116" i="3"/>
  <c r="AI126" i="3" s="1"/>
  <c r="AM116" i="3"/>
  <c r="AM126" i="3" s="1"/>
  <c r="AF116" i="3"/>
  <c r="AF126" i="3" s="1"/>
  <c r="AB116" i="3"/>
  <c r="AB126" i="3" s="1"/>
  <c r="A1" i="79"/>
  <c r="A1" i="62"/>
  <c r="A1" i="14"/>
  <c r="A1" i="45"/>
  <c r="A1" i="28"/>
  <c r="Q57" i="3"/>
  <c r="C18" i="107" s="1"/>
  <c r="G18" i="107" s="1"/>
  <c r="Q86" i="3"/>
  <c r="Q59" i="3"/>
  <c r="T57" i="3"/>
  <c r="C17" i="110" s="1"/>
  <c r="G17" i="110" s="1"/>
  <c r="T86" i="3"/>
  <c r="T59" i="3"/>
  <c r="H65" i="3"/>
  <c r="H91" i="3" s="1"/>
  <c r="A1" i="69"/>
  <c r="A1" i="86"/>
  <c r="A1" i="52"/>
  <c r="A1" i="21"/>
  <c r="A1" i="35"/>
  <c r="A1" i="101"/>
  <c r="A1" i="95"/>
  <c r="A1" i="119"/>
  <c r="A1" i="113"/>
  <c r="A1" i="107"/>
  <c r="Y57" i="3"/>
  <c r="C19" i="87" s="1"/>
  <c r="Y86" i="3"/>
  <c r="Y59" i="3"/>
  <c r="A1" i="70"/>
  <c r="A1" i="87"/>
  <c r="A1" i="53"/>
  <c r="A1" i="22"/>
  <c r="A1" i="36"/>
  <c r="A1" i="123"/>
  <c r="A1" i="105"/>
  <c r="A1" i="117"/>
  <c r="A1" i="111"/>
  <c r="A1" i="99"/>
  <c r="N57" i="3"/>
  <c r="C10" i="82" s="1"/>
  <c r="H10" i="82" s="1"/>
  <c r="N86" i="3"/>
  <c r="N59" i="3"/>
  <c r="G65" i="3"/>
  <c r="G91" i="3" s="1"/>
  <c r="P65" i="3"/>
  <c r="P91" i="3" s="1"/>
  <c r="G57" i="3"/>
  <c r="C21" i="77" s="1"/>
  <c r="G86" i="3"/>
  <c r="G59" i="3"/>
  <c r="A1" i="146"/>
  <c r="A1" i="144"/>
  <c r="A1" i="142"/>
  <c r="A1" i="148"/>
  <c r="A1" i="140"/>
  <c r="D65" i="3"/>
  <c r="D91" i="3" s="1"/>
  <c r="J3" i="6"/>
  <c r="D140" i="3" s="1"/>
  <c r="T3" i="6"/>
  <c r="D170" i="3" s="1"/>
  <c r="O3" i="6"/>
  <c r="D155" i="3" s="1"/>
  <c r="N3" i="6"/>
  <c r="D152" i="3" s="1"/>
  <c r="K3" i="6"/>
  <c r="D143" i="3" s="1"/>
  <c r="L3" i="6"/>
  <c r="D146" i="3" s="1"/>
  <c r="P3" i="6"/>
  <c r="D158" i="3" s="1"/>
  <c r="R3" i="6"/>
  <c r="D164" i="3" s="1"/>
  <c r="Q3" i="6"/>
  <c r="D161" i="3" s="1"/>
  <c r="S3" i="6"/>
  <c r="D167" i="3" s="1"/>
  <c r="M3" i="6"/>
  <c r="D149" i="3" s="1"/>
  <c r="A1" i="252"/>
  <c r="A1" i="195"/>
  <c r="A1" i="234"/>
  <c r="A1" i="216"/>
  <c r="A1" i="198"/>
  <c r="AM59" i="3"/>
  <c r="AM57" i="3"/>
  <c r="C16" i="214" s="1"/>
  <c r="AM86" i="3"/>
  <c r="AN57" i="3"/>
  <c r="C10" i="215" s="1"/>
  <c r="AN59" i="3"/>
  <c r="AN86" i="3"/>
  <c r="AB57" i="3"/>
  <c r="C8" i="203" s="1"/>
  <c r="AB59" i="3"/>
  <c r="AB86" i="3"/>
  <c r="A1" i="243"/>
  <c r="A1" i="225"/>
  <c r="A1" i="186"/>
  <c r="A1" i="207"/>
  <c r="A1" i="192"/>
  <c r="A1" i="169"/>
  <c r="A1" i="246"/>
  <c r="A1" i="210"/>
  <c r="A1" i="180"/>
  <c r="A1" i="228"/>
  <c r="AE57" i="3"/>
  <c r="C7" i="206" s="1"/>
  <c r="AE86" i="3"/>
  <c r="AE59" i="3"/>
  <c r="AF57" i="3"/>
  <c r="C3" i="207" s="1"/>
  <c r="AF59" i="3"/>
  <c r="AF86" i="3"/>
  <c r="AC75" i="3"/>
  <c r="AH75" i="3"/>
  <c r="AM75" i="3"/>
  <c r="S75" i="3"/>
  <c r="K75" i="3"/>
  <c r="AK57" i="3"/>
  <c r="C20" i="212" s="1"/>
  <c r="AK59" i="3"/>
  <c r="AK86" i="3"/>
  <c r="AA75" i="3"/>
  <c r="V75" i="3"/>
  <c r="N75" i="3"/>
  <c r="F75" i="3"/>
  <c r="F57" i="3"/>
  <c r="C3" i="76" s="1"/>
  <c r="F86" i="3"/>
  <c r="F59" i="3"/>
  <c r="A1" i="46"/>
  <c r="A1" i="80"/>
  <c r="A1" i="63"/>
  <c r="A1" i="15"/>
  <c r="A1" i="29"/>
  <c r="A1" i="61"/>
  <c r="A1" i="13"/>
  <c r="A1" i="44"/>
  <c r="A1" i="78"/>
  <c r="A1" i="27"/>
  <c r="M57" i="3"/>
  <c r="C19" i="81" s="1"/>
  <c r="M86" i="3"/>
  <c r="M59" i="3"/>
  <c r="O65" i="3"/>
  <c r="O91" i="3" s="1"/>
  <c r="A1" i="122"/>
  <c r="A1" i="98"/>
  <c r="A1" i="116"/>
  <c r="A1" i="110"/>
  <c r="A1" i="104"/>
  <c r="A1" i="102"/>
  <c r="A1" i="96"/>
  <c r="A1" i="108"/>
  <c r="A1" i="120"/>
  <c r="A1" i="114"/>
  <c r="L57" i="3"/>
  <c r="C22" i="80" s="1"/>
  <c r="L86" i="3"/>
  <c r="L59" i="3"/>
  <c r="A1" i="48"/>
  <c r="A1" i="17"/>
  <c r="A1" i="65"/>
  <c r="A1" i="82"/>
  <c r="A1" i="31"/>
  <c r="R65" i="3"/>
  <c r="R91" i="3" s="1"/>
  <c r="I57" i="3"/>
  <c r="C4" i="144" s="1"/>
  <c r="I86" i="3"/>
  <c r="I59" i="3"/>
  <c r="A1" i="23"/>
  <c r="A1" i="37"/>
  <c r="A1" i="54"/>
  <c r="A1" i="88"/>
  <c r="A1" i="71"/>
  <c r="A1" i="239"/>
  <c r="A1" i="221"/>
  <c r="A1" i="165"/>
  <c r="A1" i="203"/>
  <c r="A1" i="176"/>
  <c r="AM65" i="3"/>
  <c r="AM91" i="3" s="1"/>
  <c r="AE4" i="250"/>
  <c r="V4" i="250"/>
  <c r="X4" i="250"/>
  <c r="AB4" i="250"/>
  <c r="AA4" i="250"/>
  <c r="Y4" i="250"/>
  <c r="AF4" i="250"/>
  <c r="W4" i="250"/>
  <c r="AD4" i="250"/>
  <c r="Z4" i="250"/>
  <c r="AC4" i="250"/>
  <c r="A1" i="205"/>
  <c r="A1" i="223"/>
  <c r="A1" i="184"/>
  <c r="A1" i="241"/>
  <c r="A1" i="190"/>
  <c r="A1" i="222"/>
  <c r="A1" i="166"/>
  <c r="A1" i="240"/>
  <c r="A1" i="177"/>
  <c r="A1" i="204"/>
  <c r="A1" i="189"/>
  <c r="A1" i="213"/>
  <c r="A1" i="249"/>
  <c r="A1" i="183"/>
  <c r="A1" i="231"/>
  <c r="AD65" i="3"/>
  <c r="AD91" i="3" s="1"/>
  <c r="AF4" i="241"/>
  <c r="Y4" i="241"/>
  <c r="Z4" i="241"/>
  <c r="AB4" i="241"/>
  <c r="AC4" i="241"/>
  <c r="V4" i="241"/>
  <c r="X4" i="241"/>
  <c r="W4" i="241"/>
  <c r="AE4" i="241"/>
  <c r="AD4" i="241"/>
  <c r="AA4" i="241"/>
  <c r="AL75" i="3"/>
  <c r="AC65" i="3"/>
  <c r="AC91" i="3" s="1"/>
  <c r="AF4" i="240"/>
  <c r="AB4" i="240"/>
  <c r="AC4" i="240"/>
  <c r="AA4" i="240"/>
  <c r="AE4" i="240"/>
  <c r="V4" i="240"/>
  <c r="Y4" i="240"/>
  <c r="W4" i="240"/>
  <c r="X4" i="240"/>
  <c r="Z4" i="240"/>
  <c r="AD4" i="240"/>
  <c r="Y75" i="3"/>
  <c r="Q75" i="3"/>
  <c r="I75" i="3"/>
  <c r="AL86" i="3"/>
  <c r="AL57" i="3"/>
  <c r="C16" i="213" s="1"/>
  <c r="AL59" i="3"/>
  <c r="AE75" i="3"/>
  <c r="AL65" i="3"/>
  <c r="AL91" i="3" s="1"/>
  <c r="AC4" i="249"/>
  <c r="W4" i="249"/>
  <c r="AD4" i="249"/>
  <c r="Y4" i="249"/>
  <c r="AF4" i="249"/>
  <c r="V4" i="249"/>
  <c r="X4" i="249"/>
  <c r="AB4" i="249"/>
  <c r="AA4" i="249"/>
  <c r="AE4" i="249"/>
  <c r="Z4" i="249"/>
  <c r="AI75" i="3"/>
  <c r="AN75" i="3"/>
  <c r="T75" i="3"/>
  <c r="L75" i="3"/>
  <c r="T65" i="3"/>
  <c r="T91" i="3" s="1"/>
  <c r="V57" i="3"/>
  <c r="C12" i="112" s="1"/>
  <c r="V86" i="3"/>
  <c r="V59" i="3"/>
  <c r="P57" i="3"/>
  <c r="C13" i="84" s="1"/>
  <c r="P86" i="3"/>
  <c r="P59" i="3"/>
  <c r="Q65" i="3"/>
  <c r="Q91" i="3" s="1"/>
  <c r="H57" i="3"/>
  <c r="C11" i="143" s="1"/>
  <c r="H86" i="3"/>
  <c r="H59" i="3"/>
  <c r="A1" i="118"/>
  <c r="A1" i="100"/>
  <c r="A1" i="106"/>
  <c r="A1" i="124"/>
  <c r="A1" i="112"/>
  <c r="A1" i="103"/>
  <c r="A1" i="109"/>
  <c r="A1" i="121"/>
  <c r="A1" i="97"/>
  <c r="A1" i="115"/>
  <c r="O57" i="3"/>
  <c r="C14" i="83" s="1"/>
  <c r="O86" i="3"/>
  <c r="O59" i="3"/>
  <c r="A1" i="20"/>
  <c r="A1" i="34"/>
  <c r="A1" i="68"/>
  <c r="A1" i="51"/>
  <c r="A1" i="85"/>
  <c r="A1" i="84"/>
  <c r="A1" i="33"/>
  <c r="A1" i="50"/>
  <c r="A1" i="19"/>
  <c r="A1" i="67"/>
  <c r="S65" i="3"/>
  <c r="S91" i="3" s="1"/>
  <c r="A1" i="30"/>
  <c r="A1" i="16"/>
  <c r="A1" i="81"/>
  <c r="A1" i="64"/>
  <c r="A1" i="47"/>
  <c r="K57" i="3"/>
  <c r="C12" i="79" s="1"/>
  <c r="K86" i="3"/>
  <c r="K59" i="3"/>
  <c r="X57" i="3"/>
  <c r="C4" i="86" s="1"/>
  <c r="G4" i="86" s="1"/>
  <c r="X86" i="3"/>
  <c r="X59" i="3"/>
  <c r="A1" i="42"/>
  <c r="A1" i="25"/>
  <c r="A1" i="11"/>
  <c r="A1" i="59"/>
  <c r="A1" i="76"/>
  <c r="A1" i="233"/>
  <c r="A1" i="215"/>
  <c r="A1" i="197"/>
  <c r="A1" i="251"/>
  <c r="A1" i="194"/>
  <c r="A1" i="193"/>
  <c r="A1" i="250"/>
  <c r="A1" i="214"/>
  <c r="A1" i="232"/>
  <c r="A1" i="196"/>
  <c r="A1" i="244"/>
  <c r="A1" i="167"/>
  <c r="A1" i="208"/>
  <c r="A1" i="178"/>
  <c r="A1" i="226"/>
  <c r="AG59" i="3"/>
  <c r="AG57" i="3"/>
  <c r="C13" i="208" s="1"/>
  <c r="AG86" i="3"/>
  <c r="AO65" i="3"/>
  <c r="AO91" i="3" s="1"/>
  <c r="W4" i="252"/>
  <c r="AD4" i="252"/>
  <c r="Y4" i="252"/>
  <c r="Z4" i="252"/>
  <c r="AB4" i="252"/>
  <c r="AF4" i="252"/>
  <c r="AE4" i="252"/>
  <c r="X4" i="252"/>
  <c r="AA4" i="252"/>
  <c r="V4" i="252"/>
  <c r="AC4" i="252"/>
  <c r="A1" i="212"/>
  <c r="A1" i="182"/>
  <c r="A1" i="248"/>
  <c r="A1" i="230"/>
  <c r="A1" i="188"/>
  <c r="A1" i="206"/>
  <c r="A1" i="185"/>
  <c r="A1" i="242"/>
  <c r="A1" i="191"/>
  <c r="A1" i="224"/>
  <c r="AJ59" i="3"/>
  <c r="AJ57" i="3"/>
  <c r="C3" i="211" s="1"/>
  <c r="AJ86" i="3"/>
  <c r="AG75" i="3"/>
  <c r="AF75" i="3"/>
  <c r="AI57" i="3"/>
  <c r="C13" i="210" s="1"/>
  <c r="AI59" i="3"/>
  <c r="AI86" i="3"/>
  <c r="AK75" i="3"/>
  <c r="W75" i="3"/>
  <c r="O75" i="3"/>
  <c r="G75" i="3"/>
  <c r="AC86" i="3"/>
  <c r="AC59" i="3"/>
  <c r="AC57" i="3"/>
  <c r="C20" i="204" s="1"/>
  <c r="AH59" i="3"/>
  <c r="AH57" i="3"/>
  <c r="C8" i="209" s="1"/>
  <c r="AH86" i="3"/>
  <c r="AJ75" i="3"/>
  <c r="AD57" i="3"/>
  <c r="C18" i="205" s="1"/>
  <c r="AD59" i="3"/>
  <c r="AD86" i="3"/>
  <c r="AH65" i="3"/>
  <c r="AH91" i="3" s="1"/>
  <c r="W4" i="245"/>
  <c r="Y4" i="245"/>
  <c r="AA4" i="245"/>
  <c r="X4" i="245"/>
  <c r="AC4" i="245"/>
  <c r="AD4" i="245"/>
  <c r="AB4" i="245"/>
  <c r="AE4" i="245"/>
  <c r="AF4" i="245"/>
  <c r="V4" i="245"/>
  <c r="Z4" i="245"/>
  <c r="AD75" i="3"/>
  <c r="Z75" i="3"/>
  <c r="R75" i="3"/>
  <c r="J75" i="3"/>
  <c r="S57" i="3"/>
  <c r="C7" i="109" s="1"/>
  <c r="G7" i="109" s="1"/>
  <c r="S86" i="3"/>
  <c r="S59" i="3"/>
  <c r="U57" i="3"/>
  <c r="C21" i="111" s="1"/>
  <c r="G21" i="111" s="1"/>
  <c r="U86" i="3"/>
  <c r="U59" i="3"/>
  <c r="R57" i="3"/>
  <c r="C11" i="108" s="1"/>
  <c r="G11" i="108" s="1"/>
  <c r="R86" i="3"/>
  <c r="R59" i="3"/>
  <c r="J57" i="3"/>
  <c r="C21" i="78" s="1"/>
  <c r="J86" i="3"/>
  <c r="J59" i="3"/>
  <c r="W57" i="3"/>
  <c r="C18" i="85" s="1"/>
  <c r="G18" i="85" s="1"/>
  <c r="W86" i="3"/>
  <c r="W59" i="3"/>
  <c r="A1" i="12"/>
  <c r="A1" i="60"/>
  <c r="A1" i="43"/>
  <c r="A1" i="77"/>
  <c r="A1" i="26"/>
  <c r="A1" i="147"/>
  <c r="A1" i="141"/>
  <c r="A1" i="145"/>
  <c r="A1" i="139"/>
  <c r="A1" i="143"/>
  <c r="I65" i="3"/>
  <c r="I91" i="3" s="1"/>
  <c r="Z57" i="3"/>
  <c r="C6" i="88" s="1"/>
  <c r="G6" i="88" s="1"/>
  <c r="Z86" i="3"/>
  <c r="Z59" i="3"/>
  <c r="N65" i="3"/>
  <c r="N91" i="3" s="1"/>
  <c r="A1" i="18"/>
  <c r="A1" i="66"/>
  <c r="A1" i="83"/>
  <c r="A1" i="49"/>
  <c r="A1" i="32"/>
  <c r="A1" i="202"/>
  <c r="A1" i="175"/>
  <c r="A1" i="220"/>
  <c r="A1" i="238"/>
  <c r="A1" i="164"/>
  <c r="AA59" i="3"/>
  <c r="AA57" i="3"/>
  <c r="C17" i="202" s="1"/>
  <c r="AA86" i="3"/>
  <c r="AN65" i="3"/>
  <c r="AN91" i="3" s="1"/>
  <c r="AA4" i="251"/>
  <c r="Y4" i="251"/>
  <c r="W4" i="251"/>
  <c r="AD4" i="251"/>
  <c r="AB4" i="251"/>
  <c r="AF4" i="251"/>
  <c r="X4" i="251"/>
  <c r="AE4" i="251"/>
  <c r="Z4" i="251"/>
  <c r="V4" i="251"/>
  <c r="AC4" i="251"/>
  <c r="AO59" i="3"/>
  <c r="AO57" i="3"/>
  <c r="C3" i="216" s="1"/>
  <c r="AO86" i="3"/>
  <c r="A1" i="245"/>
  <c r="A1" i="179"/>
  <c r="A1" i="227"/>
  <c r="A1" i="168"/>
  <c r="A1" i="209"/>
  <c r="A1" i="247"/>
  <c r="A1" i="181"/>
  <c r="A1" i="229"/>
  <c r="A1" i="187"/>
  <c r="A1" i="211"/>
  <c r="AK65" i="3"/>
  <c r="AK91" i="3" s="1"/>
  <c r="Z4" i="248"/>
  <c r="AE4" i="248"/>
  <c r="AD4" i="248"/>
  <c r="W4" i="248"/>
  <c r="V4" i="248"/>
  <c r="AF4" i="248"/>
  <c r="AC4" i="248"/>
  <c r="AA4" i="248"/>
  <c r="X4" i="248"/>
  <c r="AB4" i="248"/>
  <c r="Y4" i="248"/>
  <c r="AJ65" i="3"/>
  <c r="AJ91" i="3" s="1"/>
  <c r="AA4" i="247"/>
  <c r="AC4" i="247"/>
  <c r="W4" i="247"/>
  <c r="AD4" i="247"/>
  <c r="Y4" i="247"/>
  <c r="AF4" i="247"/>
  <c r="X4" i="247"/>
  <c r="V4" i="247"/>
  <c r="AB4" i="247"/>
  <c r="AE4" i="247"/>
  <c r="Z4" i="247"/>
  <c r="D75" i="3"/>
  <c r="AO75" i="3"/>
  <c r="U75" i="3"/>
  <c r="M75" i="3"/>
  <c r="AF65" i="3"/>
  <c r="AF91" i="3" s="1"/>
  <c r="AA4" i="243"/>
  <c r="AD4" i="243"/>
  <c r="Z4" i="243"/>
  <c r="W4" i="243"/>
  <c r="Y4" i="243"/>
  <c r="AC4" i="243"/>
  <c r="AE4" i="243"/>
  <c r="AB4" i="243"/>
  <c r="AF4" i="243"/>
  <c r="X4" i="243"/>
  <c r="V4" i="243"/>
  <c r="AI65" i="3"/>
  <c r="AI91" i="3" s="1"/>
  <c r="AF4" i="246"/>
  <c r="W4" i="246"/>
  <c r="AD4" i="246"/>
  <c r="AB4" i="246"/>
  <c r="Z4" i="246"/>
  <c r="AC4" i="246"/>
  <c r="X4" i="246"/>
  <c r="AE4" i="246"/>
  <c r="Y4" i="246"/>
  <c r="AA4" i="246"/>
  <c r="V4" i="246"/>
  <c r="AE65" i="3"/>
  <c r="AE91" i="3" s="1"/>
  <c r="Z4" i="242"/>
  <c r="V4" i="242"/>
  <c r="AF4" i="242"/>
  <c r="AE4" i="242"/>
  <c r="AC4" i="242"/>
  <c r="AD4" i="242"/>
  <c r="AA4" i="242"/>
  <c r="X4" i="242"/>
  <c r="AB4" i="242"/>
  <c r="Y4" i="242"/>
  <c r="W4" i="242"/>
  <c r="AB75" i="3"/>
  <c r="X75" i="3"/>
  <c r="P75" i="3"/>
  <c r="H75" i="3"/>
  <c r="J5" i="237"/>
  <c r="AA5" i="237"/>
  <c r="O5" i="237"/>
  <c r="AF5" i="237"/>
  <c r="AF5" i="247"/>
  <c r="AE5" i="247"/>
  <c r="AA5" i="247"/>
  <c r="AC5" i="247"/>
  <c r="X5" i="247"/>
  <c r="S5" i="247"/>
  <c r="O5" i="247"/>
  <c r="K5" i="247"/>
  <c r="C5" i="247"/>
  <c r="F5" i="247" s="1"/>
  <c r="AB5" i="247"/>
  <c r="W5" i="247"/>
  <c r="R5" i="247"/>
  <c r="N5" i="247"/>
  <c r="J5" i="247"/>
  <c r="Z5" i="247"/>
  <c r="V5" i="247"/>
  <c r="Q5" i="247"/>
  <c r="M5" i="247"/>
  <c r="I5" i="247"/>
  <c r="Y5" i="247"/>
  <c r="P5" i="247"/>
  <c r="L5" i="247"/>
  <c r="AD5" i="247"/>
  <c r="S5" i="243"/>
  <c r="O5" i="243"/>
  <c r="K5" i="243"/>
  <c r="AF5" i="243"/>
  <c r="AB5" i="243"/>
  <c r="X5" i="243"/>
  <c r="P5" i="243"/>
  <c r="J5" i="243"/>
  <c r="AD5" i="243"/>
  <c r="Y5" i="243"/>
  <c r="N5" i="243"/>
  <c r="I5" i="243"/>
  <c r="AC5" i="243"/>
  <c r="W5" i="243"/>
  <c r="R5" i="243"/>
  <c r="M5" i="243"/>
  <c r="AA5" i="243"/>
  <c r="V5" i="243"/>
  <c r="Q5" i="243"/>
  <c r="AE5" i="243"/>
  <c r="L5" i="243"/>
  <c r="Z5" i="243"/>
  <c r="C5" i="243"/>
  <c r="F5" i="243" s="1"/>
  <c r="F5" i="238"/>
  <c r="F5" i="244"/>
  <c r="Y5" i="237"/>
  <c r="L5" i="237"/>
  <c r="AD5" i="237"/>
  <c r="W5" i="237"/>
  <c r="K5" i="237"/>
  <c r="AB5" i="237"/>
  <c r="S5" i="246"/>
  <c r="O5" i="246"/>
  <c r="K5" i="246"/>
  <c r="AC5" i="246"/>
  <c r="Y5" i="246"/>
  <c r="C5" i="246"/>
  <c r="R5" i="246"/>
  <c r="N5" i="246"/>
  <c r="J5" i="246"/>
  <c r="AF5" i="246"/>
  <c r="AB5" i="246"/>
  <c r="X5" i="246"/>
  <c r="Q5" i="246"/>
  <c r="M5" i="246"/>
  <c r="I5" i="246"/>
  <c r="AE5" i="246"/>
  <c r="AA5" i="246"/>
  <c r="W5" i="246"/>
  <c r="V5" i="246"/>
  <c r="P5" i="246"/>
  <c r="L5" i="246"/>
  <c r="AD5" i="246"/>
  <c r="Z5" i="246"/>
  <c r="Q5" i="239"/>
  <c r="M5" i="239"/>
  <c r="I5" i="239"/>
  <c r="AD5" i="239"/>
  <c r="Z5" i="239"/>
  <c r="V5" i="239"/>
  <c r="O5" i="239"/>
  <c r="J5" i="239"/>
  <c r="AC5" i="239"/>
  <c r="X5" i="239"/>
  <c r="S5" i="239"/>
  <c r="N5" i="239"/>
  <c r="AB5" i="239"/>
  <c r="W5" i="239"/>
  <c r="R5" i="239"/>
  <c r="L5" i="239"/>
  <c r="AF5" i="239"/>
  <c r="AA5" i="239"/>
  <c r="C5" i="239"/>
  <c r="F5" i="239" s="1"/>
  <c r="P5" i="239"/>
  <c r="K5" i="239"/>
  <c r="AE5" i="239"/>
  <c r="Y5" i="239"/>
  <c r="I5" i="237"/>
  <c r="AC5" i="237"/>
  <c r="P5" i="241"/>
  <c r="L5" i="241"/>
  <c r="S5" i="241"/>
  <c r="N5" i="241"/>
  <c r="I5" i="241"/>
  <c r="AC5" i="241"/>
  <c r="Y5" i="241"/>
  <c r="R5" i="241"/>
  <c r="M5" i="241"/>
  <c r="Q5" i="241"/>
  <c r="K5" i="241"/>
  <c r="J5" i="241"/>
  <c r="AD5" i="241"/>
  <c r="X5" i="241"/>
  <c r="AB5" i="241"/>
  <c r="W5" i="241"/>
  <c r="AF5" i="241"/>
  <c r="AA5" i="241"/>
  <c r="V5" i="241"/>
  <c r="C5" i="241"/>
  <c r="F5" i="241" s="1"/>
  <c r="O5" i="241"/>
  <c r="AE5" i="241"/>
  <c r="Z5" i="241"/>
  <c r="Q5" i="237"/>
  <c r="M5" i="237"/>
  <c r="N5" i="237"/>
  <c r="AE5" i="237"/>
  <c r="S5" i="237"/>
  <c r="Y5" i="245"/>
  <c r="AC5" i="245"/>
  <c r="Q5" i="245"/>
  <c r="M5" i="245"/>
  <c r="I5" i="245"/>
  <c r="Z5" i="245"/>
  <c r="AD5" i="245"/>
  <c r="P5" i="245"/>
  <c r="L5" i="245"/>
  <c r="W5" i="245"/>
  <c r="AA5" i="245"/>
  <c r="AE5" i="245"/>
  <c r="S5" i="245"/>
  <c r="O5" i="245"/>
  <c r="K5" i="245"/>
  <c r="J5" i="245"/>
  <c r="V5" i="245"/>
  <c r="X5" i="245"/>
  <c r="C5" i="245"/>
  <c r="F5" i="245" s="1"/>
  <c r="AB5" i="245"/>
  <c r="R5" i="245"/>
  <c r="AF5" i="245"/>
  <c r="N5" i="245"/>
  <c r="P5" i="237"/>
  <c r="Z5" i="237"/>
  <c r="V5" i="237"/>
  <c r="R5" i="237"/>
  <c r="F5" i="250"/>
  <c r="F5" i="237" s="1"/>
  <c r="C5" i="237"/>
  <c r="X5" i="237"/>
  <c r="C4" i="147"/>
  <c r="F4" i="147" s="1"/>
  <c r="H109" i="3"/>
  <c r="AA5" i="65"/>
  <c r="AC5" i="65"/>
  <c r="I5" i="65"/>
  <c r="N5" i="65"/>
  <c r="J5" i="65"/>
  <c r="M5" i="65"/>
  <c r="Q5" i="65"/>
  <c r="AD5" i="65"/>
  <c r="AF5" i="65"/>
  <c r="C5" i="65"/>
  <c r="F5" i="65" s="1"/>
  <c r="K5" i="65"/>
  <c r="P5" i="65"/>
  <c r="Z5" i="65"/>
  <c r="X5" i="65"/>
  <c r="R5" i="65"/>
  <c r="S5" i="65"/>
  <c r="AE5" i="65"/>
  <c r="Y5" i="65"/>
  <c r="L5" i="147"/>
  <c r="P5" i="147"/>
  <c r="Z5" i="147"/>
  <c r="G6" i="136"/>
  <c r="V5" i="147"/>
  <c r="R5" i="147"/>
  <c r="X5" i="147"/>
  <c r="J5" i="147"/>
  <c r="S5" i="147"/>
  <c r="Y5" i="147"/>
  <c r="AD5" i="147"/>
  <c r="C5" i="147"/>
  <c r="F5" i="147" s="1"/>
  <c r="N5" i="147"/>
  <c r="Q5" i="147"/>
  <c r="W5" i="147"/>
  <c r="AE5" i="147"/>
  <c r="AB5" i="147"/>
  <c r="AA5" i="147"/>
  <c r="K5" i="147"/>
  <c r="AC5" i="147"/>
  <c r="M5" i="147"/>
  <c r="AF5" i="147"/>
  <c r="O5" i="147"/>
  <c r="L5" i="65"/>
  <c r="O5" i="65"/>
  <c r="W5" i="65"/>
  <c r="V5" i="65"/>
  <c r="E10" i="136"/>
  <c r="G7" i="136"/>
  <c r="C5" i="148"/>
  <c r="F5" i="148" s="1"/>
  <c r="Y5" i="148"/>
  <c r="AE5" i="148"/>
  <c r="O5" i="148"/>
  <c r="K5" i="148"/>
  <c r="M5" i="148"/>
  <c r="AD5" i="148"/>
  <c r="AF5" i="148"/>
  <c r="AA5" i="148"/>
  <c r="L5" i="148"/>
  <c r="S5" i="148"/>
  <c r="Q5" i="148"/>
  <c r="Z5" i="148"/>
  <c r="AB5" i="148"/>
  <c r="V5" i="148"/>
  <c r="P5" i="148"/>
  <c r="J5" i="148"/>
  <c r="N5" i="148"/>
  <c r="AC5" i="148"/>
  <c r="X5" i="148"/>
  <c r="W5" i="148"/>
  <c r="R5" i="148"/>
  <c r="I5" i="148"/>
  <c r="F10" i="136"/>
  <c r="G3" i="136"/>
  <c r="F19" i="128"/>
  <c r="F4" i="128"/>
  <c r="F32" i="128"/>
  <c r="N98" i="3"/>
  <c r="N111" i="3" s="1"/>
  <c r="C4" i="148"/>
  <c r="F4" i="148" s="1"/>
  <c r="J4" i="148"/>
  <c r="P4" i="148"/>
  <c r="O4" i="148"/>
  <c r="S4" i="148"/>
  <c r="K4" i="148"/>
  <c r="I4" i="148"/>
  <c r="M4" i="148"/>
  <c r="Q4" i="148"/>
  <c r="R4" i="148"/>
  <c r="N4" i="148"/>
  <c r="L4" i="148"/>
  <c r="W4" i="148"/>
  <c r="V4" i="148"/>
  <c r="Y4" i="148"/>
  <c r="AC4" i="148"/>
  <c r="AF4" i="148"/>
  <c r="AE4" i="148"/>
  <c r="X4" i="148"/>
  <c r="Z4" i="148"/>
  <c r="AA4" i="148"/>
  <c r="AB4" i="148"/>
  <c r="AD4" i="148"/>
  <c r="O8" i="3"/>
  <c r="C2" i="81" l="1"/>
  <c r="T3" i="174"/>
  <c r="AF3" i="38"/>
  <c r="N3" i="174"/>
  <c r="T3" i="38"/>
  <c r="X3" i="174"/>
  <c r="C16" i="86"/>
  <c r="G16" i="86" s="1"/>
  <c r="J3" i="174"/>
  <c r="Q3" i="174"/>
  <c r="AC3" i="174"/>
  <c r="L3" i="174"/>
  <c r="R3" i="174"/>
  <c r="M3" i="38"/>
  <c r="AD3" i="174"/>
  <c r="C3" i="107"/>
  <c r="G3" i="107" s="1"/>
  <c r="AF3" i="174"/>
  <c r="AB3" i="174"/>
  <c r="O3" i="38"/>
  <c r="AB3" i="38"/>
  <c r="Z3" i="38"/>
  <c r="V3" i="38"/>
  <c r="P3" i="174"/>
  <c r="AA3" i="38"/>
  <c r="W3" i="38"/>
  <c r="S3" i="174"/>
  <c r="V3" i="174"/>
  <c r="M3" i="174"/>
  <c r="K3" i="38"/>
  <c r="AE3" i="38"/>
  <c r="N3" i="38"/>
  <c r="C18" i="80"/>
  <c r="Q18" i="80" s="1"/>
  <c r="Z3" i="174"/>
  <c r="K3" i="174"/>
  <c r="Y3" i="38"/>
  <c r="J3" i="38"/>
  <c r="C11" i="110"/>
  <c r="G11" i="110" s="1"/>
  <c r="AA3" i="174"/>
  <c r="R3" i="38"/>
  <c r="Q3" i="38"/>
  <c r="C13" i="80"/>
  <c r="O13" i="80" s="1"/>
  <c r="AE3" i="174"/>
  <c r="O3" i="174"/>
  <c r="S3" i="38"/>
  <c r="AD3" i="38"/>
  <c r="P3" i="38"/>
  <c r="Y3" i="174"/>
  <c r="W3" i="174"/>
  <c r="AC3" i="38"/>
  <c r="X3" i="38"/>
  <c r="L3" i="38"/>
  <c r="C4" i="82"/>
  <c r="H4" i="82" s="1"/>
  <c r="C2" i="215"/>
  <c r="C12" i="144"/>
  <c r="T12" i="144" s="1"/>
  <c r="C19" i="206"/>
  <c r="R19" i="206" s="1"/>
  <c r="C10" i="84"/>
  <c r="G10" i="84" s="1"/>
  <c r="C12" i="82"/>
  <c r="H12" i="82" s="1"/>
  <c r="C19" i="208"/>
  <c r="P19" i="208" s="1"/>
  <c r="C5" i="216"/>
  <c r="M5" i="216" s="1"/>
  <c r="C12" i="209"/>
  <c r="R12" i="209" s="1"/>
  <c r="C19" i="110"/>
  <c r="S19" i="110" s="1"/>
  <c r="C19" i="86"/>
  <c r="N19" i="86" s="1"/>
  <c r="C5" i="204"/>
  <c r="R5" i="204" s="1"/>
  <c r="C5" i="78"/>
  <c r="O5" i="78" s="1"/>
  <c r="C5" i="85"/>
  <c r="M5" i="85" s="1"/>
  <c r="C12" i="83"/>
  <c r="O12" i="83" s="1"/>
  <c r="C12" i="84"/>
  <c r="P12" i="84" s="1"/>
  <c r="C5" i="215"/>
  <c r="O5" i="215" s="1"/>
  <c r="C12" i="214"/>
  <c r="S12" i="214" s="1"/>
  <c r="C12" i="80"/>
  <c r="N12" i="80" s="1"/>
  <c r="C5" i="81"/>
  <c r="G5" i="81" s="1"/>
  <c r="C19" i="205"/>
  <c r="P19" i="205" s="1"/>
  <c r="C5" i="77"/>
  <c r="O5" i="77" s="1"/>
  <c r="C5" i="109"/>
  <c r="S5" i="109" s="1"/>
  <c r="C12" i="87"/>
  <c r="Q12" i="87" s="1"/>
  <c r="C19" i="80"/>
  <c r="Q19" i="80" s="1"/>
  <c r="C5" i="82"/>
  <c r="H5" i="82" s="1"/>
  <c r="C12" i="213"/>
  <c r="R12" i="213" s="1"/>
  <c r="C19" i="88"/>
  <c r="O19" i="88" s="1"/>
  <c r="C19" i="211"/>
  <c r="S19" i="211" s="1"/>
  <c r="C5" i="108"/>
  <c r="P5" i="108" s="1"/>
  <c r="C5" i="79"/>
  <c r="P5" i="79" s="1"/>
  <c r="C5" i="203"/>
  <c r="J5" i="203" s="1"/>
  <c r="C5" i="107"/>
  <c r="T5" i="107" s="1"/>
  <c r="C12" i="76"/>
  <c r="T12" i="76" s="1"/>
  <c r="C17" i="112"/>
  <c r="G17" i="112" s="1"/>
  <c r="C6" i="112"/>
  <c r="G6" i="112" s="1"/>
  <c r="C19" i="216"/>
  <c r="J19" i="216" s="1"/>
  <c r="C12" i="204"/>
  <c r="O12" i="204" s="1"/>
  <c r="C19" i="109"/>
  <c r="T19" i="109" s="1"/>
  <c r="C5" i="209"/>
  <c r="K5" i="209" s="1"/>
  <c r="C5" i="207"/>
  <c r="M5" i="207" s="1"/>
  <c r="C12" i="211"/>
  <c r="O12" i="211" s="1"/>
  <c r="C19" i="214"/>
  <c r="O19" i="214" s="1"/>
  <c r="C19" i="78"/>
  <c r="T19" i="78" s="1"/>
  <c r="C12" i="210"/>
  <c r="Q12" i="210" s="1"/>
  <c r="C19" i="108"/>
  <c r="S19" i="108" s="1"/>
  <c r="C12" i="110"/>
  <c r="O12" i="110" s="1"/>
  <c r="C5" i="202"/>
  <c r="L5" i="202" s="1"/>
  <c r="C19" i="203"/>
  <c r="R19" i="203" s="1"/>
  <c r="C19" i="85"/>
  <c r="O19" i="85" s="1"/>
  <c r="C5" i="111"/>
  <c r="N5" i="111" s="1"/>
  <c r="C19" i="112"/>
  <c r="Q19" i="112" s="1"/>
  <c r="C5" i="86"/>
  <c r="T5" i="86" s="1"/>
  <c r="C12" i="212"/>
  <c r="O12" i="212" s="1"/>
  <c r="C5" i="205"/>
  <c r="M5" i="205" s="1"/>
  <c r="C12" i="107"/>
  <c r="C5" i="213"/>
  <c r="S5" i="213" s="1"/>
  <c r="C5" i="143"/>
  <c r="R5" i="143" s="1"/>
  <c r="C7" i="107"/>
  <c r="G7" i="107" s="1"/>
  <c r="C12" i="208"/>
  <c r="H12" i="208" s="1"/>
  <c r="C12" i="216"/>
  <c r="T12" i="216" s="1"/>
  <c r="C5" i="88"/>
  <c r="Q5" i="88" s="1"/>
  <c r="C19" i="215"/>
  <c r="L19" i="215" s="1"/>
  <c r="C12" i="109"/>
  <c r="Q12" i="109" s="1"/>
  <c r="C5" i="144"/>
  <c r="N5" i="144" s="1"/>
  <c r="C12" i="207"/>
  <c r="T12" i="207" s="1"/>
  <c r="C5" i="211"/>
  <c r="K5" i="211" s="1"/>
  <c r="C5" i="206"/>
  <c r="P5" i="206" s="1"/>
  <c r="C12" i="78"/>
  <c r="S12" i="78" s="1"/>
  <c r="C19" i="210"/>
  <c r="R19" i="210" s="1"/>
  <c r="C12" i="108"/>
  <c r="K12" i="108" s="1"/>
  <c r="C19" i="202"/>
  <c r="H19" i="202" s="1"/>
  <c r="C12" i="203"/>
  <c r="S12" i="203" s="1"/>
  <c r="C12" i="111"/>
  <c r="S12" i="111" s="1"/>
  <c r="C5" i="112"/>
  <c r="J5" i="112" s="1"/>
  <c r="C19" i="83"/>
  <c r="L19" i="83" s="1"/>
  <c r="C19" i="212"/>
  <c r="Q19" i="212" s="1"/>
  <c r="C12" i="205"/>
  <c r="R12" i="205" s="1"/>
  <c r="C19" i="84"/>
  <c r="T19" i="84" s="1"/>
  <c r="C19" i="77"/>
  <c r="T19" i="77" s="1"/>
  <c r="C19" i="107"/>
  <c r="P19" i="107" s="1"/>
  <c r="C5" i="76"/>
  <c r="N5" i="76" s="1"/>
  <c r="C12" i="143"/>
  <c r="M12" i="143" s="1"/>
  <c r="C9" i="79"/>
  <c r="Q9" i="79" s="1"/>
  <c r="C6" i="79"/>
  <c r="C9" i="107"/>
  <c r="G9" i="107" s="1"/>
  <c r="C7" i="81"/>
  <c r="R7" i="81" s="1"/>
  <c r="C13" i="81"/>
  <c r="R13" i="81" s="1"/>
  <c r="C4" i="87"/>
  <c r="G4" i="87" s="1"/>
  <c r="C13" i="87"/>
  <c r="C5" i="208"/>
  <c r="R5" i="208" s="1"/>
  <c r="C19" i="204"/>
  <c r="K19" i="204" s="1"/>
  <c r="C12" i="88"/>
  <c r="J12" i="88" s="1"/>
  <c r="C12" i="215"/>
  <c r="N12" i="215" s="1"/>
  <c r="C19" i="209"/>
  <c r="P19" i="209" s="1"/>
  <c r="C19" i="144"/>
  <c r="Q19" i="144" s="1"/>
  <c r="C19" i="207"/>
  <c r="R19" i="207" s="1"/>
  <c r="C5" i="214"/>
  <c r="Q5" i="214" s="1"/>
  <c r="C5" i="87"/>
  <c r="M5" i="87" s="1"/>
  <c r="C12" i="206"/>
  <c r="C5" i="80"/>
  <c r="N5" i="80" s="1"/>
  <c r="C5" i="210"/>
  <c r="Q5" i="210" s="1"/>
  <c r="C5" i="110"/>
  <c r="M5" i="110" s="1"/>
  <c r="C19" i="79"/>
  <c r="N19" i="79" s="1"/>
  <c r="C12" i="202"/>
  <c r="M12" i="202" s="1"/>
  <c r="C12" i="85"/>
  <c r="L12" i="85" s="1"/>
  <c r="C12" i="81"/>
  <c r="S12" i="81" s="1"/>
  <c r="C19" i="111"/>
  <c r="C12" i="86"/>
  <c r="N12" i="86" s="1"/>
  <c r="C5" i="83"/>
  <c r="T5" i="83" s="1"/>
  <c r="C5" i="212"/>
  <c r="Q5" i="212" s="1"/>
  <c r="C19" i="82"/>
  <c r="C5" i="84"/>
  <c r="J5" i="84" s="1"/>
  <c r="C12" i="77"/>
  <c r="S12" i="77" s="1"/>
  <c r="C19" i="213"/>
  <c r="M19" i="213" s="1"/>
  <c r="C19" i="76"/>
  <c r="C19" i="143"/>
  <c r="S19" i="143" s="1"/>
  <c r="G12" i="209"/>
  <c r="L12" i="112"/>
  <c r="R12" i="112"/>
  <c r="N12" i="112"/>
  <c r="J12" i="112"/>
  <c r="O12" i="112"/>
  <c r="M12" i="112"/>
  <c r="S12" i="112"/>
  <c r="P12" i="112"/>
  <c r="Q12" i="112"/>
  <c r="T12" i="112"/>
  <c r="K12" i="112"/>
  <c r="G12" i="112"/>
  <c r="J19" i="86"/>
  <c r="Q12" i="76"/>
  <c r="T12" i="7"/>
  <c r="R12" i="7"/>
  <c r="O12" i="7"/>
  <c r="M12" i="7"/>
  <c r="S12" i="7"/>
  <c r="L12" i="7"/>
  <c r="P12" i="7"/>
  <c r="Q12" i="7"/>
  <c r="J12" i="7"/>
  <c r="N12" i="7"/>
  <c r="K12" i="7"/>
  <c r="G12" i="7"/>
  <c r="H12" i="7"/>
  <c r="R5" i="215"/>
  <c r="P5" i="215"/>
  <c r="G5" i="215"/>
  <c r="K5" i="207"/>
  <c r="T19" i="80"/>
  <c r="L19" i="80"/>
  <c r="G19" i="80"/>
  <c r="L19" i="203"/>
  <c r="G19" i="203"/>
  <c r="O12" i="107"/>
  <c r="T5" i="213"/>
  <c r="R5" i="213"/>
  <c r="G5" i="213"/>
  <c r="P5" i="7"/>
  <c r="S5" i="7"/>
  <c r="J5" i="7"/>
  <c r="O5" i="7"/>
  <c r="L5" i="7"/>
  <c r="N5" i="7"/>
  <c r="T5" i="7"/>
  <c r="Q5" i="7"/>
  <c r="R5" i="7"/>
  <c r="M5" i="7"/>
  <c r="K5" i="7"/>
  <c r="G5" i="7"/>
  <c r="H5" i="7"/>
  <c r="M5" i="144"/>
  <c r="J5" i="144"/>
  <c r="J19" i="87"/>
  <c r="Q19" i="87"/>
  <c r="T19" i="87"/>
  <c r="S19" i="87"/>
  <c r="O19" i="87"/>
  <c r="M19" i="87"/>
  <c r="L19" i="87"/>
  <c r="R19" i="87"/>
  <c r="N19" i="87"/>
  <c r="P19" i="87"/>
  <c r="K19" i="87"/>
  <c r="G19" i="87"/>
  <c r="J12" i="79"/>
  <c r="M12" i="79"/>
  <c r="T12" i="79"/>
  <c r="S12" i="79"/>
  <c r="P12" i="79"/>
  <c r="O12" i="79"/>
  <c r="Q12" i="79"/>
  <c r="R12" i="79"/>
  <c r="N12" i="79"/>
  <c r="L12" i="79"/>
  <c r="K12" i="79"/>
  <c r="G12" i="79"/>
  <c r="H12" i="79"/>
  <c r="J12" i="203"/>
  <c r="N12" i="203"/>
  <c r="M19" i="81"/>
  <c r="T19" i="81"/>
  <c r="R19" i="81"/>
  <c r="Q19" i="81"/>
  <c r="S19" i="81"/>
  <c r="N19" i="81"/>
  <c r="P19" i="81"/>
  <c r="L19" i="81"/>
  <c r="O19" i="81"/>
  <c r="J19" i="81"/>
  <c r="K19" i="81"/>
  <c r="G19" i="81"/>
  <c r="H19" i="81"/>
  <c r="T12" i="111"/>
  <c r="R12" i="111"/>
  <c r="M19" i="107"/>
  <c r="J19" i="107"/>
  <c r="O19" i="107"/>
  <c r="Q5" i="76"/>
  <c r="N19" i="7"/>
  <c r="J19" i="7"/>
  <c r="Q19" i="7"/>
  <c r="O19" i="7"/>
  <c r="L19" i="7"/>
  <c r="R19" i="7"/>
  <c r="T19" i="7"/>
  <c r="P19" i="7"/>
  <c r="M19" i="7"/>
  <c r="S19" i="7"/>
  <c r="K19" i="7"/>
  <c r="G19" i="7"/>
  <c r="H19" i="7"/>
  <c r="P19" i="144"/>
  <c r="M19" i="207"/>
  <c r="P19" i="207"/>
  <c r="L19" i="207"/>
  <c r="J5" i="214"/>
  <c r="L12" i="202"/>
  <c r="N12" i="202"/>
  <c r="G12" i="202"/>
  <c r="N12" i="85"/>
  <c r="P19" i="82"/>
  <c r="S5" i="84"/>
  <c r="L5" i="84"/>
  <c r="T5" i="84"/>
  <c r="R12" i="77"/>
  <c r="C10" i="203"/>
  <c r="P10" i="203" s="1"/>
  <c r="C22" i="203"/>
  <c r="S22" i="203" s="1"/>
  <c r="C20" i="83"/>
  <c r="K20" i="83" s="1"/>
  <c r="C9" i="203"/>
  <c r="R9" i="203" s="1"/>
  <c r="C20" i="209"/>
  <c r="M20" i="209" s="1"/>
  <c r="C6" i="203"/>
  <c r="O6" i="203" s="1"/>
  <c r="C4" i="209"/>
  <c r="M4" i="209" s="1"/>
  <c r="C18" i="203"/>
  <c r="Q18" i="203" s="1"/>
  <c r="C13" i="83"/>
  <c r="R13" i="83" s="1"/>
  <c r="C14" i="209"/>
  <c r="Q14" i="209" s="1"/>
  <c r="C9" i="83"/>
  <c r="J9" i="83" s="1"/>
  <c r="C6" i="83"/>
  <c r="G6" i="83" s="1"/>
  <c r="C16" i="83"/>
  <c r="J16" i="83" s="1"/>
  <c r="C17" i="84"/>
  <c r="G17" i="84" s="1"/>
  <c r="C6" i="81"/>
  <c r="L6" i="81" s="1"/>
  <c r="C3" i="84"/>
  <c r="G3" i="84" s="1"/>
  <c r="C2" i="84"/>
  <c r="Q2" i="84" s="1"/>
  <c r="C16" i="84"/>
  <c r="G16" i="84" s="1"/>
  <c r="C15" i="107"/>
  <c r="G15" i="107" s="1"/>
  <c r="C9" i="84"/>
  <c r="N9" i="84" s="1"/>
  <c r="C4" i="216"/>
  <c r="K4" i="216" s="1"/>
  <c r="C13" i="111"/>
  <c r="G13" i="111" s="1"/>
  <c r="C14" i="205"/>
  <c r="C8" i="84"/>
  <c r="G8" i="84" s="1"/>
  <c r="C8" i="205"/>
  <c r="P8" i="205" s="1"/>
  <c r="C22" i="84"/>
  <c r="K22" i="84" s="1"/>
  <c r="C2" i="83"/>
  <c r="J2" i="83" s="1"/>
  <c r="C15" i="84"/>
  <c r="G15" i="84" s="1"/>
  <c r="C22" i="87"/>
  <c r="G22" i="87" s="1"/>
  <c r="C15" i="79"/>
  <c r="N15" i="79" s="1"/>
  <c r="Y5" i="236"/>
  <c r="P5" i="236"/>
  <c r="X5" i="236"/>
  <c r="AC5" i="236"/>
  <c r="C18" i="112"/>
  <c r="G18" i="112" s="1"/>
  <c r="V5" i="236"/>
  <c r="K5" i="236"/>
  <c r="W5" i="236"/>
  <c r="O5" i="236"/>
  <c r="AA5" i="236"/>
  <c r="AE5" i="236"/>
  <c r="N5" i="236"/>
  <c r="Z5" i="236"/>
  <c r="I5" i="236"/>
  <c r="R5" i="236"/>
  <c r="AD5" i="236"/>
  <c r="L5" i="236"/>
  <c r="Q5" i="236"/>
  <c r="J5" i="236"/>
  <c r="S5" i="236"/>
  <c r="AB5" i="236"/>
  <c r="M5" i="236"/>
  <c r="AF5" i="236"/>
  <c r="F5" i="246"/>
  <c r="F5" i="236" s="1"/>
  <c r="C5" i="236"/>
  <c r="C6" i="207"/>
  <c r="H6" i="207" s="1"/>
  <c r="C3" i="212"/>
  <c r="G3" i="212" s="1"/>
  <c r="C20" i="143"/>
  <c r="N20" i="143" s="1"/>
  <c r="C2" i="82"/>
  <c r="G2" i="82" s="1"/>
  <c r="C13" i="82"/>
  <c r="H13" i="82" s="1"/>
  <c r="C11" i="203"/>
  <c r="M11" i="203" s="1"/>
  <c r="C2" i="203"/>
  <c r="O2" i="203" s="1"/>
  <c r="C14" i="80"/>
  <c r="O14" i="80" s="1"/>
  <c r="C11" i="80"/>
  <c r="Q11" i="80" s="1"/>
  <c r="C14" i="144"/>
  <c r="L14" i="144" s="1"/>
  <c r="C17" i="86"/>
  <c r="G17" i="86" s="1"/>
  <c r="C20" i="108"/>
  <c r="G20" i="108" s="1"/>
  <c r="C17" i="203"/>
  <c r="L17" i="203" s="1"/>
  <c r="C20" i="203"/>
  <c r="O20" i="203" s="1"/>
  <c r="C13" i="144"/>
  <c r="H13" i="144" s="1"/>
  <c r="C10" i="80"/>
  <c r="O10" i="80" s="1"/>
  <c r="C21" i="203"/>
  <c r="Q21" i="203" s="1"/>
  <c r="C20" i="107"/>
  <c r="G20" i="107" s="1"/>
  <c r="C4" i="107"/>
  <c r="G4" i="107" s="1"/>
  <c r="C15" i="112"/>
  <c r="G15" i="112" s="1"/>
  <c r="C11" i="88"/>
  <c r="G11" i="88" s="1"/>
  <c r="C16" i="203"/>
  <c r="N16" i="203" s="1"/>
  <c r="C21" i="80"/>
  <c r="O21" i="80" s="1"/>
  <c r="C11" i="208"/>
  <c r="O11" i="208" s="1"/>
  <c r="C7" i="144"/>
  <c r="M7" i="144" s="1"/>
  <c r="C14" i="107"/>
  <c r="G14" i="107" s="1"/>
  <c r="C13" i="108"/>
  <c r="G13" i="108" s="1"/>
  <c r="C22" i="86"/>
  <c r="G22" i="86" s="1"/>
  <c r="C3" i="203"/>
  <c r="P3" i="203" s="1"/>
  <c r="C6" i="144"/>
  <c r="T6" i="144" s="1"/>
  <c r="C16" i="107"/>
  <c r="G16" i="107" s="1"/>
  <c r="C17" i="107"/>
  <c r="G17" i="107" s="1"/>
  <c r="C8" i="107"/>
  <c r="G8" i="107" s="1"/>
  <c r="C13" i="107"/>
  <c r="G13" i="107" s="1"/>
  <c r="C11" i="107"/>
  <c r="G11" i="107" s="1"/>
  <c r="C4" i="203"/>
  <c r="N4" i="203" s="1"/>
  <c r="C7" i="80"/>
  <c r="O7" i="80" s="1"/>
  <c r="C4" i="80"/>
  <c r="S4" i="80" s="1"/>
  <c r="C21" i="144"/>
  <c r="N21" i="144" s="1"/>
  <c r="C21" i="107"/>
  <c r="G21" i="107" s="1"/>
  <c r="C6" i="108"/>
  <c r="G6" i="108" s="1"/>
  <c r="C21" i="112"/>
  <c r="G21" i="112" s="1"/>
  <c r="C13" i="203"/>
  <c r="M13" i="203" s="1"/>
  <c r="C20" i="144"/>
  <c r="N20" i="144" s="1"/>
  <c r="C9" i="80"/>
  <c r="N9" i="80" s="1"/>
  <c r="C2" i="107"/>
  <c r="G2" i="107" s="1"/>
  <c r="C10" i="107"/>
  <c r="G10" i="107" s="1"/>
  <c r="C22" i="107"/>
  <c r="G22" i="107" s="1"/>
  <c r="C6" i="107"/>
  <c r="G6" i="107" s="1"/>
  <c r="C13" i="213"/>
  <c r="N13" i="213" s="1"/>
  <c r="C4" i="213"/>
  <c r="O4" i="213" s="1"/>
  <c r="C17" i="81"/>
  <c r="G17" i="81" s="1"/>
  <c r="C15" i="81"/>
  <c r="N15" i="81" s="1"/>
  <c r="C21" i="81"/>
  <c r="N21" i="81" s="1"/>
  <c r="C6" i="213"/>
  <c r="C16" i="81"/>
  <c r="Q16" i="81" s="1"/>
  <c r="C21" i="213"/>
  <c r="M21" i="213" s="1"/>
  <c r="C4" i="81"/>
  <c r="R4" i="81" s="1"/>
  <c r="C20" i="213"/>
  <c r="K20" i="213" s="1"/>
  <c r="C9" i="81"/>
  <c r="R9" i="81" s="1"/>
  <c r="C7" i="208"/>
  <c r="S7" i="208" s="1"/>
  <c r="A137" i="152"/>
  <c r="A139" i="149"/>
  <c r="A139" i="93"/>
  <c r="A136" i="156"/>
  <c r="T136" i="152"/>
  <c r="P136" i="152"/>
  <c r="L136" i="152"/>
  <c r="H136" i="152"/>
  <c r="B136" i="152"/>
  <c r="R136" i="152"/>
  <c r="M136" i="152"/>
  <c r="G136" i="152"/>
  <c r="Q136" i="152"/>
  <c r="F136" i="152"/>
  <c r="K136" i="152"/>
  <c r="O136" i="152"/>
  <c r="J136" i="152"/>
  <c r="E136" i="152"/>
  <c r="N136" i="152"/>
  <c r="I136" i="152"/>
  <c r="S136" i="152"/>
  <c r="D135" i="156"/>
  <c r="F135" i="156" s="1"/>
  <c r="C2" i="86"/>
  <c r="G2" i="86" s="1"/>
  <c r="C3" i="204"/>
  <c r="L3" i="204" s="1"/>
  <c r="C8" i="112"/>
  <c r="G8" i="112" s="1"/>
  <c r="C4" i="208"/>
  <c r="H4" i="208" s="1"/>
  <c r="C8" i="214"/>
  <c r="Q8" i="214" s="1"/>
  <c r="C10" i="86"/>
  <c r="G10" i="86" s="1"/>
  <c r="C14" i="112"/>
  <c r="G14" i="112" s="1"/>
  <c r="C20" i="86"/>
  <c r="G20" i="86" s="1"/>
  <c r="C10" i="208"/>
  <c r="K10" i="208" s="1"/>
  <c r="C8" i="110"/>
  <c r="G8" i="110" s="1"/>
  <c r="C22" i="112"/>
  <c r="G22" i="112" s="1"/>
  <c r="C14" i="110"/>
  <c r="G14" i="110" s="1"/>
  <c r="C18" i="208"/>
  <c r="N18" i="208" s="1"/>
  <c r="C3" i="86"/>
  <c r="G3" i="86" s="1"/>
  <c r="C8" i="86"/>
  <c r="G8" i="86" s="1"/>
  <c r="C7" i="112"/>
  <c r="G7" i="112" s="1"/>
  <c r="C11" i="112"/>
  <c r="G11" i="112" s="1"/>
  <c r="C6" i="86"/>
  <c r="G6" i="86" s="1"/>
  <c r="C17" i="208"/>
  <c r="S17" i="208" s="1"/>
  <c r="C13" i="112"/>
  <c r="G13" i="112" s="1"/>
  <c r="C13" i="214"/>
  <c r="M13" i="214" s="1"/>
  <c r="C9" i="86"/>
  <c r="G9" i="86" s="1"/>
  <c r="C3" i="109"/>
  <c r="G3" i="109" s="1"/>
  <c r="C20" i="110"/>
  <c r="G20" i="110" s="1"/>
  <c r="C15" i="86"/>
  <c r="G15" i="86" s="1"/>
  <c r="C14" i="214"/>
  <c r="P14" i="214" s="1"/>
  <c r="C9" i="208"/>
  <c r="K9" i="208" s="1"/>
  <c r="C11" i="213"/>
  <c r="M11" i="213" s="1"/>
  <c r="C21" i="212"/>
  <c r="M21" i="212" s="1"/>
  <c r="C15" i="213"/>
  <c r="C8" i="81"/>
  <c r="L8" i="81" s="1"/>
  <c r="C18" i="81"/>
  <c r="P18" i="81" s="1"/>
  <c r="C20" i="81"/>
  <c r="M20" i="81" s="1"/>
  <c r="C14" i="81"/>
  <c r="R14" i="81" s="1"/>
  <c r="C7" i="203"/>
  <c r="R7" i="203" s="1"/>
  <c r="C18" i="213"/>
  <c r="N18" i="213" s="1"/>
  <c r="C10" i="81"/>
  <c r="G10" i="81" s="1"/>
  <c r="C22" i="213"/>
  <c r="G22" i="213" s="1"/>
  <c r="C7" i="213"/>
  <c r="R7" i="213" s="1"/>
  <c r="C16" i="212"/>
  <c r="S16" i="212" s="1"/>
  <c r="C8" i="212"/>
  <c r="G8" i="212" s="1"/>
  <c r="C3" i="81"/>
  <c r="R3" i="81" s="1"/>
  <c r="C8" i="213"/>
  <c r="Q8" i="213" s="1"/>
  <c r="C22" i="81"/>
  <c r="T22" i="81" s="1"/>
  <c r="C14" i="213"/>
  <c r="L14" i="213" s="1"/>
  <c r="C21" i="208"/>
  <c r="S21" i="208" s="1"/>
  <c r="C3" i="208"/>
  <c r="S3" i="208" s="1"/>
  <c r="C11" i="81"/>
  <c r="M11" i="81" s="1"/>
  <c r="C16" i="208"/>
  <c r="Q16" i="208" s="1"/>
  <c r="M10" i="84"/>
  <c r="N10" i="84"/>
  <c r="S10" i="84"/>
  <c r="C22" i="143"/>
  <c r="H22" i="143" s="1"/>
  <c r="P10" i="84"/>
  <c r="L10" i="84"/>
  <c r="C17" i="143"/>
  <c r="G17" i="143" s="1"/>
  <c r="R10" i="84"/>
  <c r="Q10" i="84"/>
  <c r="C9" i="143"/>
  <c r="P9" i="143" s="1"/>
  <c r="C11" i="215"/>
  <c r="Q11" i="215" s="1"/>
  <c r="C13" i="77"/>
  <c r="O13" i="77" s="1"/>
  <c r="C18" i="88"/>
  <c r="G18" i="88" s="1"/>
  <c r="C4" i="88"/>
  <c r="G4" i="88" s="1"/>
  <c r="C10" i="213"/>
  <c r="N10" i="213" s="1"/>
  <c r="C16" i="143"/>
  <c r="K16" i="143" s="1"/>
  <c r="C22" i="207"/>
  <c r="L22" i="207" s="1"/>
  <c r="C8" i="143"/>
  <c r="O8" i="143" s="1"/>
  <c r="C6" i="143"/>
  <c r="H6" i="143" s="1"/>
  <c r="C2" i="77"/>
  <c r="C10" i="77"/>
  <c r="R10" i="77" s="1"/>
  <c r="C6" i="215"/>
  <c r="G6" i="215" s="1"/>
  <c r="C10" i="204"/>
  <c r="M10" i="204" s="1"/>
  <c r="C10" i="143"/>
  <c r="L10" i="143" s="1"/>
  <c r="C7" i="204"/>
  <c r="C15" i="143"/>
  <c r="Q15" i="143" s="1"/>
  <c r="C7" i="210"/>
  <c r="L7" i="210" s="1"/>
  <c r="C13" i="143"/>
  <c r="G13" i="143" s="1"/>
  <c r="C6" i="87"/>
  <c r="G6" i="87" s="1"/>
  <c r="C18" i="207"/>
  <c r="P18" i="207" s="1"/>
  <c r="C2" i="206"/>
  <c r="J2" i="206" s="1"/>
  <c r="C16" i="87"/>
  <c r="G16" i="87" s="1"/>
  <c r="C2" i="143"/>
  <c r="C17" i="204"/>
  <c r="T17" i="204" s="1"/>
  <c r="C3" i="206"/>
  <c r="M3" i="206" s="1"/>
  <c r="C21" i="87"/>
  <c r="G21" i="87" s="1"/>
  <c r="C3" i="143"/>
  <c r="C21" i="204"/>
  <c r="N21" i="204" s="1"/>
  <c r="C18" i="206"/>
  <c r="P18" i="206" s="1"/>
  <c r="C16" i="207"/>
  <c r="Q16" i="207" s="1"/>
  <c r="C21" i="207"/>
  <c r="L21" i="207" s="1"/>
  <c r="C22" i="77"/>
  <c r="P22" i="77" s="1"/>
  <c r="C8" i="207"/>
  <c r="M8" i="207" s="1"/>
  <c r="C21" i="215"/>
  <c r="C21" i="205"/>
  <c r="L21" i="205" s="1"/>
  <c r="C10" i="206"/>
  <c r="C15" i="205"/>
  <c r="N15" i="205" s="1"/>
  <c r="C9" i="77"/>
  <c r="P9" i="77" s="1"/>
  <c r="C2" i="207"/>
  <c r="N2" i="207" s="1"/>
  <c r="C8" i="206"/>
  <c r="G8" i="206" s="1"/>
  <c r="C11" i="207"/>
  <c r="P11" i="207" s="1"/>
  <c r="C17" i="77"/>
  <c r="T17" i="77" s="1"/>
  <c r="C9" i="206"/>
  <c r="L9" i="206" s="1"/>
  <c r="C13" i="215"/>
  <c r="P13" i="215" s="1"/>
  <c r="C8" i="77"/>
  <c r="O8" i="77" s="1"/>
  <c r="C15" i="76"/>
  <c r="L15" i="76" s="1"/>
  <c r="C15" i="207"/>
  <c r="P15" i="207" s="1"/>
  <c r="C14" i="215"/>
  <c r="K14" i="215" s="1"/>
  <c r="C3" i="79"/>
  <c r="G3" i="79" s="1"/>
  <c r="C7" i="205"/>
  <c r="N7" i="205" s="1"/>
  <c r="C7" i="87"/>
  <c r="G7" i="87" s="1"/>
  <c r="C4" i="206"/>
  <c r="Q4" i="206" s="1"/>
  <c r="C4" i="215"/>
  <c r="M4" i="215" s="1"/>
  <c r="C9" i="205"/>
  <c r="L9" i="205" s="1"/>
  <c r="C7" i="76"/>
  <c r="L7" i="76" s="1"/>
  <c r="C11" i="76"/>
  <c r="C16" i="77"/>
  <c r="J16" i="77" s="1"/>
  <c r="G13" i="87"/>
  <c r="C9" i="207"/>
  <c r="Q9" i="207" s="1"/>
  <c r="C15" i="206"/>
  <c r="M15" i="206" s="1"/>
  <c r="C9" i="215"/>
  <c r="S9" i="215" s="1"/>
  <c r="C7" i="207"/>
  <c r="L7" i="207" s="1"/>
  <c r="C20" i="77"/>
  <c r="L20" i="77" s="1"/>
  <c r="C4" i="207"/>
  <c r="L4" i="207" s="1"/>
  <c r="C3" i="77"/>
  <c r="O3" i="77" s="1"/>
  <c r="C16" i="206"/>
  <c r="R16" i="206" s="1"/>
  <c r="C20" i="215"/>
  <c r="O20" i="215" s="1"/>
  <c r="C9" i="87"/>
  <c r="G9" i="87" s="1"/>
  <c r="C14" i="206"/>
  <c r="S14" i="206" s="1"/>
  <c r="C18" i="77"/>
  <c r="T18" i="77" s="1"/>
  <c r="C7" i="215"/>
  <c r="K7" i="215" s="1"/>
  <c r="C17" i="206"/>
  <c r="T17" i="206" s="1"/>
  <c r="C14" i="87"/>
  <c r="G14" i="87" s="1"/>
  <c r="C11" i="206"/>
  <c r="C18" i="215"/>
  <c r="Q18" i="215" s="1"/>
  <c r="C20" i="87"/>
  <c r="G20" i="87" s="1"/>
  <c r="C20" i="76"/>
  <c r="N20" i="76" s="1"/>
  <c r="C22" i="206"/>
  <c r="Q22" i="206" s="1"/>
  <c r="C16" i="215"/>
  <c r="L16" i="215" s="1"/>
  <c r="C14" i="207"/>
  <c r="Q14" i="207" s="1"/>
  <c r="C6" i="77"/>
  <c r="T6" i="77" s="1"/>
  <c r="C2" i="87"/>
  <c r="G2" i="87" s="1"/>
  <c r="C15" i="77"/>
  <c r="J15" i="77" s="1"/>
  <c r="C16" i="111"/>
  <c r="G16" i="111" s="1"/>
  <c r="C16" i="216"/>
  <c r="H16" i="216" s="1"/>
  <c r="C14" i="82"/>
  <c r="C4" i="76"/>
  <c r="O4" i="76" s="1"/>
  <c r="C13" i="76"/>
  <c r="S13" i="76" s="1"/>
  <c r="C3" i="82"/>
  <c r="H3" i="82" s="1"/>
  <c r="C6" i="82"/>
  <c r="H6" i="82" s="1"/>
  <c r="C9" i="111"/>
  <c r="G9" i="111" s="1"/>
  <c r="C20" i="111"/>
  <c r="G20" i="111" s="1"/>
  <c r="C18" i="79"/>
  <c r="M18" i="79" s="1"/>
  <c r="C14" i="76"/>
  <c r="Q14" i="76" s="1"/>
  <c r="C7" i="82"/>
  <c r="H7" i="82" s="1"/>
  <c r="C18" i="82"/>
  <c r="H18" i="82" s="1"/>
  <c r="C16" i="82"/>
  <c r="H16" i="82" s="1"/>
  <c r="C17" i="82"/>
  <c r="R17" i="82" s="1"/>
  <c r="C20" i="82"/>
  <c r="H20" i="82" s="1"/>
  <c r="C8" i="82"/>
  <c r="H8" i="82" s="1"/>
  <c r="C8" i="76"/>
  <c r="K8" i="76" s="1"/>
  <c r="C22" i="82"/>
  <c r="C2" i="216"/>
  <c r="M2" i="216" s="1"/>
  <c r="C22" i="76"/>
  <c r="Q22" i="76" s="1"/>
  <c r="C15" i="82"/>
  <c r="H15" i="82" s="1"/>
  <c r="C8" i="211"/>
  <c r="C2" i="111"/>
  <c r="G2" i="111" s="1"/>
  <c r="C18" i="216"/>
  <c r="L18" i="216" s="1"/>
  <c r="C6" i="111"/>
  <c r="G6" i="111" s="1"/>
  <c r="C22" i="205"/>
  <c r="R22" i="205" s="1"/>
  <c r="C14" i="204"/>
  <c r="J14" i="204" s="1"/>
  <c r="C14" i="210"/>
  <c r="K14" i="210" s="1"/>
  <c r="C21" i="76"/>
  <c r="P21" i="76" s="1"/>
  <c r="C21" i="82"/>
  <c r="S21" i="82" s="1"/>
  <c r="C18" i="76"/>
  <c r="T18" i="76" s="1"/>
  <c r="C11" i="82"/>
  <c r="R11" i="82" s="1"/>
  <c r="C4" i="112"/>
  <c r="G4" i="112" s="1"/>
  <c r="C13" i="86"/>
  <c r="G13" i="86" s="1"/>
  <c r="C14" i="208"/>
  <c r="R14" i="208" s="1"/>
  <c r="C6" i="76"/>
  <c r="K6" i="76" s="1"/>
  <c r="C20" i="112"/>
  <c r="G20" i="112" s="1"/>
  <c r="C9" i="82"/>
  <c r="H9" i="82" s="1"/>
  <c r="C18" i="87"/>
  <c r="G18" i="87" s="1"/>
  <c r="C15" i="211"/>
  <c r="J15" i="211" s="1"/>
  <c r="C11" i="209"/>
  <c r="P11" i="209" s="1"/>
  <c r="C17" i="79"/>
  <c r="N17" i="79" s="1"/>
  <c r="C3" i="214"/>
  <c r="O3" i="214" s="1"/>
  <c r="C7" i="211"/>
  <c r="S7" i="211" s="1"/>
  <c r="C13" i="110"/>
  <c r="G13" i="110" s="1"/>
  <c r="C22" i="109"/>
  <c r="G22" i="109" s="1"/>
  <c r="C15" i="214"/>
  <c r="R15" i="214" s="1"/>
  <c r="C17" i="212"/>
  <c r="M17" i="212" s="1"/>
  <c r="C11" i="109"/>
  <c r="G11" i="109" s="1"/>
  <c r="C7" i="212"/>
  <c r="S7" i="212" s="1"/>
  <c r="C16" i="211"/>
  <c r="O16" i="211" s="1"/>
  <c r="C9" i="212"/>
  <c r="S9" i="212" s="1"/>
  <c r="C21" i="214"/>
  <c r="K21" i="214" s="1"/>
  <c r="C15" i="212"/>
  <c r="O15" i="212" s="1"/>
  <c r="C16" i="110"/>
  <c r="G16" i="110" s="1"/>
  <c r="C10" i="110"/>
  <c r="G10" i="110" s="1"/>
  <c r="C15" i="110"/>
  <c r="G15" i="110" s="1"/>
  <c r="C6" i="214"/>
  <c r="P6" i="214" s="1"/>
  <c r="C9" i="214"/>
  <c r="Q9" i="214" s="1"/>
  <c r="C18" i="214"/>
  <c r="N18" i="214" s="1"/>
  <c r="C22" i="211"/>
  <c r="L22" i="211" s="1"/>
  <c r="C7" i="110"/>
  <c r="G7" i="110" s="1"/>
  <c r="C18" i="209"/>
  <c r="G18" i="209" s="1"/>
  <c r="C17" i="109"/>
  <c r="G17" i="109" s="1"/>
  <c r="C17" i="214"/>
  <c r="T17" i="214" s="1"/>
  <c r="C4" i="110"/>
  <c r="G4" i="110" s="1"/>
  <c r="C21" i="211"/>
  <c r="N21" i="211" s="1"/>
  <c r="C6" i="110"/>
  <c r="G6" i="110" s="1"/>
  <c r="C10" i="202"/>
  <c r="C8" i="79"/>
  <c r="N8" i="79" s="1"/>
  <c r="C8" i="109"/>
  <c r="G8" i="109" s="1"/>
  <c r="C13" i="209"/>
  <c r="N13" i="209" s="1"/>
  <c r="C11" i="79"/>
  <c r="M11" i="79" s="1"/>
  <c r="C21" i="209"/>
  <c r="M21" i="209" s="1"/>
  <c r="C14" i="212"/>
  <c r="G14" i="212" s="1"/>
  <c r="C2" i="212"/>
  <c r="P2" i="212" s="1"/>
  <c r="C14" i="79"/>
  <c r="T14" i="79" s="1"/>
  <c r="C22" i="212"/>
  <c r="L22" i="212" s="1"/>
  <c r="C9" i="110"/>
  <c r="G9" i="110" s="1"/>
  <c r="C3" i="110"/>
  <c r="G3" i="110" s="1"/>
  <c r="C22" i="110"/>
  <c r="G22" i="110" s="1"/>
  <c r="C2" i="214"/>
  <c r="T2" i="214" s="1"/>
  <c r="C4" i="214"/>
  <c r="C21" i="110"/>
  <c r="G21" i="110" s="1"/>
  <c r="C10" i="79"/>
  <c r="R10" i="79" s="1"/>
  <c r="C10" i="109"/>
  <c r="G10" i="109" s="1"/>
  <c r="C10" i="214"/>
  <c r="K10" i="214" s="1"/>
  <c r="C18" i="110"/>
  <c r="G18" i="110" s="1"/>
  <c r="C14" i="211"/>
  <c r="O14" i="211" s="1"/>
  <c r="C22" i="79"/>
  <c r="S22" i="79" s="1"/>
  <c r="C22" i="214"/>
  <c r="C6" i="209"/>
  <c r="C10" i="212"/>
  <c r="T10" i="212" s="1"/>
  <c r="C4" i="79"/>
  <c r="T4" i="79" s="1"/>
  <c r="C7" i="209"/>
  <c r="R7" i="209" s="1"/>
  <c r="C9" i="108"/>
  <c r="G9" i="108" s="1"/>
  <c r="C7" i="214"/>
  <c r="J7" i="214" s="1"/>
  <c r="C2" i="110"/>
  <c r="G2" i="110" s="1"/>
  <c r="C20" i="214"/>
  <c r="C11" i="214"/>
  <c r="L11" i="214" s="1"/>
  <c r="C2" i="78"/>
  <c r="L2" i="78" s="1"/>
  <c r="C2" i="208"/>
  <c r="G2" i="208" s="1"/>
  <c r="C3" i="213"/>
  <c r="L3" i="213" s="1"/>
  <c r="C16" i="78"/>
  <c r="J16" i="78" s="1"/>
  <c r="C17" i="213"/>
  <c r="N17" i="213" s="1"/>
  <c r="C16" i="76"/>
  <c r="C3" i="202"/>
  <c r="T3" i="202" s="1"/>
  <c r="C15" i="109"/>
  <c r="G15" i="109" s="1"/>
  <c r="C18" i="109"/>
  <c r="G18" i="109" s="1"/>
  <c r="C16" i="108"/>
  <c r="G16" i="108" s="1"/>
  <c r="C2" i="88"/>
  <c r="G2" i="88" s="1"/>
  <c r="C11" i="211"/>
  <c r="O11" i="211" s="1"/>
  <c r="C2" i="211"/>
  <c r="J2" i="211" s="1"/>
  <c r="C21" i="79"/>
  <c r="L21" i="79" s="1"/>
  <c r="C16" i="80"/>
  <c r="N16" i="80" s="1"/>
  <c r="C6" i="80"/>
  <c r="H6" i="80" s="1"/>
  <c r="C2" i="144"/>
  <c r="O2" i="144" s="1"/>
  <c r="C21" i="206"/>
  <c r="N21" i="206" s="1"/>
  <c r="C17" i="80"/>
  <c r="N17" i="80" s="1"/>
  <c r="C17" i="215"/>
  <c r="T17" i="215" s="1"/>
  <c r="C17" i="87"/>
  <c r="G17" i="87" s="1"/>
  <c r="C6" i="206"/>
  <c r="C14" i="77"/>
  <c r="S14" i="77" s="1"/>
  <c r="C15" i="80"/>
  <c r="N15" i="80" s="1"/>
  <c r="C3" i="144"/>
  <c r="M3" i="144" s="1"/>
  <c r="C4" i="109"/>
  <c r="G4" i="109" s="1"/>
  <c r="C9" i="78"/>
  <c r="N9" i="78" s="1"/>
  <c r="C21" i="210"/>
  <c r="O21" i="210" s="1"/>
  <c r="C4" i="211"/>
  <c r="G4" i="211" s="1"/>
  <c r="C7" i="79"/>
  <c r="C2" i="80"/>
  <c r="C16" i="144"/>
  <c r="O16" i="144" s="1"/>
  <c r="C3" i="80"/>
  <c r="R3" i="80" s="1"/>
  <c r="C3" i="215"/>
  <c r="O3" i="215" s="1"/>
  <c r="C11" i="77"/>
  <c r="H11" i="77" s="1"/>
  <c r="C8" i="80"/>
  <c r="T8" i="80" s="1"/>
  <c r="C22" i="215"/>
  <c r="Q22" i="215" s="1"/>
  <c r="C17" i="144"/>
  <c r="S17" i="144" s="1"/>
  <c r="C10" i="87"/>
  <c r="G10" i="87" s="1"/>
  <c r="C15" i="87"/>
  <c r="G15" i="87" s="1"/>
  <c r="C11" i="87"/>
  <c r="G11" i="87" s="1"/>
  <c r="C9" i="88"/>
  <c r="G9" i="88" s="1"/>
  <c r="C18" i="211"/>
  <c r="J18" i="211" s="1"/>
  <c r="C9" i="211"/>
  <c r="C20" i="80"/>
  <c r="P20" i="80" s="1"/>
  <c r="C9" i="144"/>
  <c r="R9" i="144" s="1"/>
  <c r="C4" i="77"/>
  <c r="C3" i="87"/>
  <c r="G3" i="87" s="1"/>
  <c r="C8" i="87"/>
  <c r="G8" i="87" s="1"/>
  <c r="O21" i="78"/>
  <c r="J21" i="78"/>
  <c r="L21" i="78"/>
  <c r="P21" i="78"/>
  <c r="R21" i="78"/>
  <c r="M21" i="78"/>
  <c r="Q21" i="78"/>
  <c r="K21" i="78"/>
  <c r="T21" i="78"/>
  <c r="N21" i="78"/>
  <c r="G21" i="78"/>
  <c r="S21" i="78"/>
  <c r="H21" i="78"/>
  <c r="O11" i="143"/>
  <c r="R11" i="143"/>
  <c r="L11" i="143"/>
  <c r="H11" i="143"/>
  <c r="T11" i="143"/>
  <c r="M11" i="143"/>
  <c r="N11" i="143"/>
  <c r="Q11" i="143"/>
  <c r="P11" i="143"/>
  <c r="S11" i="143"/>
  <c r="G11" i="143"/>
  <c r="J11" i="143"/>
  <c r="K11" i="143"/>
  <c r="P13" i="208"/>
  <c r="H13" i="208"/>
  <c r="K13" i="208"/>
  <c r="T13" i="208"/>
  <c r="O13" i="208"/>
  <c r="R13" i="208"/>
  <c r="N13" i="208"/>
  <c r="Q13" i="208"/>
  <c r="M13" i="208"/>
  <c r="L13" i="208"/>
  <c r="S13" i="208"/>
  <c r="J13" i="208"/>
  <c r="G13" i="208"/>
  <c r="M20" i="204"/>
  <c r="S20" i="204"/>
  <c r="Q20" i="204"/>
  <c r="L20" i="204"/>
  <c r="R20" i="204"/>
  <c r="O20" i="204"/>
  <c r="P20" i="204"/>
  <c r="J20" i="204"/>
  <c r="G20" i="204"/>
  <c r="T20" i="204"/>
  <c r="K20" i="204"/>
  <c r="N20" i="204"/>
  <c r="H20" i="204"/>
  <c r="G20" i="212"/>
  <c r="T20" i="212"/>
  <c r="L20" i="212"/>
  <c r="S20" i="212"/>
  <c r="J20" i="212"/>
  <c r="M20" i="212"/>
  <c r="O20" i="212"/>
  <c r="P20" i="212"/>
  <c r="K20" i="212"/>
  <c r="N20" i="212"/>
  <c r="R20" i="212"/>
  <c r="Q20" i="212"/>
  <c r="H20" i="212"/>
  <c r="G3" i="211"/>
  <c r="L3" i="211"/>
  <c r="S3" i="211"/>
  <c r="O3" i="211"/>
  <c r="N3" i="211"/>
  <c r="K3" i="211"/>
  <c r="J3" i="211"/>
  <c r="Q3" i="211"/>
  <c r="R3" i="211"/>
  <c r="M3" i="211"/>
  <c r="T3" i="211"/>
  <c r="P3" i="211"/>
  <c r="H3" i="211"/>
  <c r="N4" i="144"/>
  <c r="H4" i="144"/>
  <c r="R4" i="144"/>
  <c r="L4" i="144"/>
  <c r="O4" i="144"/>
  <c r="Q4" i="144"/>
  <c r="S4" i="144"/>
  <c r="T4" i="144"/>
  <c r="G4" i="144"/>
  <c r="J4" i="144"/>
  <c r="M4" i="144"/>
  <c r="P4" i="144"/>
  <c r="K4" i="144"/>
  <c r="G22" i="80"/>
  <c r="P22" i="80"/>
  <c r="Q22" i="80"/>
  <c r="M22" i="80"/>
  <c r="T22" i="80"/>
  <c r="R22" i="80"/>
  <c r="N22" i="80"/>
  <c r="S22" i="80"/>
  <c r="L22" i="80"/>
  <c r="O22" i="80"/>
  <c r="K22" i="80"/>
  <c r="J22" i="80"/>
  <c r="H22" i="80"/>
  <c r="H21" i="77"/>
  <c r="L21" i="77"/>
  <c r="R21" i="77"/>
  <c r="J21" i="77"/>
  <c r="M21" i="77"/>
  <c r="S21" i="77"/>
  <c r="N21" i="77"/>
  <c r="T21" i="77"/>
  <c r="P21" i="77"/>
  <c r="O21" i="77"/>
  <c r="K21" i="77"/>
  <c r="Q21" i="77"/>
  <c r="N3" i="216"/>
  <c r="J3" i="216"/>
  <c r="T3" i="216"/>
  <c r="P3" i="216"/>
  <c r="M3" i="216"/>
  <c r="K3" i="216"/>
  <c r="L3" i="216"/>
  <c r="S3" i="216"/>
  <c r="H3" i="216"/>
  <c r="Q3" i="216"/>
  <c r="O3" i="216"/>
  <c r="R3" i="216"/>
  <c r="G3" i="216"/>
  <c r="G8" i="209"/>
  <c r="R8" i="209"/>
  <c r="L8" i="209"/>
  <c r="M8" i="209"/>
  <c r="O8" i="209"/>
  <c r="K8" i="209"/>
  <c r="N8" i="209"/>
  <c r="Q8" i="209"/>
  <c r="P8" i="209"/>
  <c r="J8" i="209"/>
  <c r="T8" i="209"/>
  <c r="S8" i="209"/>
  <c r="H8" i="209"/>
  <c r="G13" i="210"/>
  <c r="T13" i="210"/>
  <c r="P13" i="210"/>
  <c r="N13" i="210"/>
  <c r="M13" i="210"/>
  <c r="S13" i="210"/>
  <c r="Q13" i="210"/>
  <c r="L13" i="210"/>
  <c r="O13" i="210"/>
  <c r="J13" i="210"/>
  <c r="K13" i="210"/>
  <c r="R13" i="210"/>
  <c r="H13" i="210"/>
  <c r="G14" i="83"/>
  <c r="M14" i="83"/>
  <c r="T14" i="83"/>
  <c r="S14" i="83"/>
  <c r="L14" i="83"/>
  <c r="N14" i="83"/>
  <c r="R14" i="83"/>
  <c r="Q14" i="83"/>
  <c r="O14" i="83"/>
  <c r="P14" i="83"/>
  <c r="K14" i="83"/>
  <c r="J14" i="83"/>
  <c r="G13" i="84"/>
  <c r="O13" i="84"/>
  <c r="Q13" i="84"/>
  <c r="P13" i="84"/>
  <c r="T13" i="84"/>
  <c r="R13" i="84"/>
  <c r="L13" i="84"/>
  <c r="N13" i="84"/>
  <c r="M13" i="84"/>
  <c r="S13" i="84"/>
  <c r="Q3" i="76"/>
  <c r="L3" i="76"/>
  <c r="R3" i="76"/>
  <c r="M3" i="76"/>
  <c r="J3" i="76"/>
  <c r="O3" i="76"/>
  <c r="P3" i="76"/>
  <c r="S3" i="76"/>
  <c r="K3" i="76"/>
  <c r="T3" i="76"/>
  <c r="N3" i="76"/>
  <c r="H3" i="76"/>
  <c r="O3" i="207"/>
  <c r="R3" i="207"/>
  <c r="P3" i="207"/>
  <c r="S3" i="207"/>
  <c r="H3" i="207"/>
  <c r="J3" i="207"/>
  <c r="G3" i="207"/>
  <c r="N3" i="207"/>
  <c r="Q3" i="207"/>
  <c r="K3" i="207"/>
  <c r="M3" i="207"/>
  <c r="T3" i="207"/>
  <c r="L3" i="207"/>
  <c r="G2" i="81"/>
  <c r="Q2" i="81"/>
  <c r="O2" i="81"/>
  <c r="T2" i="81"/>
  <c r="S2" i="81"/>
  <c r="L2" i="81"/>
  <c r="R2" i="81"/>
  <c r="M2" i="81"/>
  <c r="P2" i="81"/>
  <c r="N2" i="81"/>
  <c r="K2" i="81"/>
  <c r="J2" i="81"/>
  <c r="H2" i="81"/>
  <c r="C5" i="234"/>
  <c r="H5" i="234" s="1"/>
  <c r="Z5" i="234"/>
  <c r="AC5" i="234"/>
  <c r="AA5" i="234"/>
  <c r="AF5" i="234"/>
  <c r="AD5" i="234"/>
  <c r="AG5" i="234"/>
  <c r="Y5" i="234"/>
  <c r="AB5" i="234"/>
  <c r="AE5" i="234"/>
  <c r="AH5" i="234"/>
  <c r="X5" i="234"/>
  <c r="K5" i="234"/>
  <c r="L5" i="234"/>
  <c r="M5" i="234"/>
  <c r="T5" i="234"/>
  <c r="U5" i="234"/>
  <c r="R5" i="234"/>
  <c r="S5" i="234"/>
  <c r="O5" i="234"/>
  <c r="N5" i="234"/>
  <c r="Q5" i="234"/>
  <c r="P5" i="234"/>
  <c r="AA83" i="3"/>
  <c r="AA84" i="3"/>
  <c r="C5" i="117"/>
  <c r="H5" i="117" s="1"/>
  <c r="AD5" i="117"/>
  <c r="AC5" i="117"/>
  <c r="Y5" i="117"/>
  <c r="S5" i="117"/>
  <c r="L5" i="117"/>
  <c r="AH5" i="117"/>
  <c r="AG5" i="117"/>
  <c r="M5" i="117"/>
  <c r="AE5" i="117"/>
  <c r="Z5" i="117"/>
  <c r="X5" i="117"/>
  <c r="R5" i="117"/>
  <c r="N5" i="117"/>
  <c r="Q5" i="117"/>
  <c r="T5" i="117"/>
  <c r="AA5" i="117"/>
  <c r="AF5" i="117"/>
  <c r="AB5" i="117"/>
  <c r="U5" i="117"/>
  <c r="P5" i="117"/>
  <c r="O5" i="117"/>
  <c r="K5" i="117"/>
  <c r="J18" i="205"/>
  <c r="N18" i="205"/>
  <c r="K18" i="205"/>
  <c r="P18" i="205"/>
  <c r="M18" i="205"/>
  <c r="G18" i="205"/>
  <c r="S18" i="205"/>
  <c r="T18" i="205"/>
  <c r="L18" i="205"/>
  <c r="Q18" i="205"/>
  <c r="R18" i="205"/>
  <c r="O18" i="205"/>
  <c r="H18" i="205"/>
  <c r="C13" i="109"/>
  <c r="G13" i="109" s="1"/>
  <c r="AD84" i="3"/>
  <c r="AD83" i="3"/>
  <c r="C7" i="202"/>
  <c r="C10" i="111"/>
  <c r="G10" i="111" s="1"/>
  <c r="C15" i="111"/>
  <c r="G15" i="111" s="1"/>
  <c r="C17" i="78"/>
  <c r="C3" i="88"/>
  <c r="G3" i="88" s="1"/>
  <c r="C11" i="111"/>
  <c r="G11" i="111" s="1"/>
  <c r="AH5" i="145"/>
  <c r="AC5" i="145"/>
  <c r="AE5" i="145"/>
  <c r="U5" i="145"/>
  <c r="Q5" i="145"/>
  <c r="R5" i="145"/>
  <c r="AB5" i="145"/>
  <c r="O5" i="145"/>
  <c r="AD5" i="145"/>
  <c r="X5" i="145"/>
  <c r="AA5" i="145"/>
  <c r="P5" i="145"/>
  <c r="K5" i="145"/>
  <c r="L5" i="145"/>
  <c r="AG5" i="145"/>
  <c r="T5" i="145"/>
  <c r="Z5" i="145"/>
  <c r="AF5" i="145"/>
  <c r="Y5" i="145"/>
  <c r="N5" i="145"/>
  <c r="M5" i="145"/>
  <c r="C5" i="145"/>
  <c r="H5" i="145" s="1"/>
  <c r="S5" i="145"/>
  <c r="K2" i="215"/>
  <c r="P2" i="215"/>
  <c r="J2" i="215"/>
  <c r="O2" i="215"/>
  <c r="T2" i="215"/>
  <c r="H2" i="215"/>
  <c r="N2" i="215"/>
  <c r="S2" i="215"/>
  <c r="M2" i="215"/>
  <c r="R2" i="215"/>
  <c r="L2" i="215"/>
  <c r="Q2" i="215"/>
  <c r="G2" i="215"/>
  <c r="C15" i="208"/>
  <c r="C8" i="78"/>
  <c r="C22" i="108"/>
  <c r="G22" i="108" s="1"/>
  <c r="C18" i="202"/>
  <c r="C13" i="85"/>
  <c r="G13" i="85" s="1"/>
  <c r="C2" i="210"/>
  <c r="C14" i="143"/>
  <c r="C14" i="86"/>
  <c r="G14" i="86" s="1"/>
  <c r="C15" i="204"/>
  <c r="C10" i="85"/>
  <c r="G10" i="85" s="1"/>
  <c r="C18" i="84"/>
  <c r="K18" i="84" s="1"/>
  <c r="C17" i="210"/>
  <c r="C17" i="205"/>
  <c r="C8" i="83"/>
  <c r="H8" i="83" s="1"/>
  <c r="C4" i="204"/>
  <c r="C22" i="210"/>
  <c r="C14" i="111"/>
  <c r="G14" i="111" s="1"/>
  <c r="C18" i="210"/>
  <c r="C18" i="83"/>
  <c r="H18" i="83" s="1"/>
  <c r="C13" i="78"/>
  <c r="C20" i="88"/>
  <c r="G20" i="88" s="1"/>
  <c r="AC4" i="237"/>
  <c r="W4" i="237"/>
  <c r="AF4" i="237"/>
  <c r="AE4" i="237"/>
  <c r="AA5" i="42"/>
  <c r="X5" i="42"/>
  <c r="Z5" i="42"/>
  <c r="T5" i="42"/>
  <c r="P5" i="42"/>
  <c r="R5" i="42"/>
  <c r="AC5" i="42"/>
  <c r="AB5" i="42"/>
  <c r="L5" i="42"/>
  <c r="AH5" i="42"/>
  <c r="AD5" i="42"/>
  <c r="Y5" i="42"/>
  <c r="N5" i="42"/>
  <c r="K5" i="42"/>
  <c r="U5" i="42"/>
  <c r="C5" i="42"/>
  <c r="AG5" i="42"/>
  <c r="AF5" i="42"/>
  <c r="S5" i="42"/>
  <c r="O5" i="42"/>
  <c r="M5" i="42"/>
  <c r="AE5" i="42"/>
  <c r="Q5" i="42"/>
  <c r="C2" i="112"/>
  <c r="G2" i="112" s="1"/>
  <c r="C2" i="202"/>
  <c r="C6" i="211"/>
  <c r="C6" i="205"/>
  <c r="C22" i="209"/>
  <c r="C14" i="78"/>
  <c r="C7" i="88"/>
  <c r="G7" i="88" s="1"/>
  <c r="C11" i="78"/>
  <c r="C4" i="108"/>
  <c r="G4" i="108" s="1"/>
  <c r="C6" i="208"/>
  <c r="C4" i="212"/>
  <c r="C2" i="79"/>
  <c r="C16" i="109"/>
  <c r="G16" i="109" s="1"/>
  <c r="C2" i="209"/>
  <c r="C21" i="85"/>
  <c r="G21" i="85" s="1"/>
  <c r="O8" i="203"/>
  <c r="Q8" i="203"/>
  <c r="N8" i="203"/>
  <c r="S8" i="203"/>
  <c r="J8" i="203"/>
  <c r="T8" i="203"/>
  <c r="H8" i="203"/>
  <c r="M8" i="203"/>
  <c r="P8" i="203"/>
  <c r="L8" i="203"/>
  <c r="K8" i="203"/>
  <c r="R8" i="203"/>
  <c r="G8" i="203"/>
  <c r="C3" i="112"/>
  <c r="G3" i="112" s="1"/>
  <c r="C22" i="202"/>
  <c r="C13" i="202"/>
  <c r="C17" i="211"/>
  <c r="AE84" i="3"/>
  <c r="AE83" i="3"/>
  <c r="AN84" i="3"/>
  <c r="AN83" i="3"/>
  <c r="K5" i="113"/>
  <c r="C5" i="113"/>
  <c r="H5" i="113" s="1"/>
  <c r="AG5" i="113"/>
  <c r="AA5" i="113"/>
  <c r="O5" i="113"/>
  <c r="S5" i="113"/>
  <c r="L5" i="113"/>
  <c r="AH5" i="113"/>
  <c r="AB5" i="113"/>
  <c r="N5" i="113"/>
  <c r="R5" i="113"/>
  <c r="AE5" i="113"/>
  <c r="U5" i="113"/>
  <c r="Z5" i="113"/>
  <c r="M5" i="113"/>
  <c r="X5" i="113"/>
  <c r="T5" i="113"/>
  <c r="AC5" i="113"/>
  <c r="AD5" i="113"/>
  <c r="AF5" i="113"/>
  <c r="P5" i="113"/>
  <c r="Q5" i="113"/>
  <c r="Y5" i="113"/>
  <c r="AO84" i="3"/>
  <c r="AO83" i="3"/>
  <c r="Y5" i="54"/>
  <c r="X5" i="54"/>
  <c r="Z5" i="54"/>
  <c r="P5" i="54"/>
  <c r="N5" i="54"/>
  <c r="AB5" i="54"/>
  <c r="M5" i="54"/>
  <c r="C5" i="54"/>
  <c r="H5" i="54" s="1"/>
  <c r="AD5" i="54"/>
  <c r="AH5" i="54"/>
  <c r="T5" i="54"/>
  <c r="R5" i="54"/>
  <c r="O5" i="54"/>
  <c r="AC5" i="54"/>
  <c r="Q5" i="54"/>
  <c r="AG5" i="54"/>
  <c r="AF5" i="54"/>
  <c r="AE5" i="54"/>
  <c r="K5" i="54"/>
  <c r="L5" i="54"/>
  <c r="U5" i="54"/>
  <c r="AA5" i="54"/>
  <c r="S5" i="54"/>
  <c r="X5" i="114"/>
  <c r="AD5" i="114"/>
  <c r="Y5" i="114"/>
  <c r="U5" i="114"/>
  <c r="M5" i="114"/>
  <c r="C5" i="114"/>
  <c r="H5" i="114" s="1"/>
  <c r="AH5" i="114"/>
  <c r="K5" i="114"/>
  <c r="L5" i="114"/>
  <c r="AC5" i="114"/>
  <c r="T5" i="114"/>
  <c r="N5" i="114"/>
  <c r="AE5" i="114"/>
  <c r="Q5" i="114"/>
  <c r="Z5" i="114"/>
  <c r="AG5" i="114"/>
  <c r="AF5" i="114"/>
  <c r="AA5" i="114"/>
  <c r="P5" i="114"/>
  <c r="S5" i="114"/>
  <c r="O5" i="114"/>
  <c r="AB5" i="114"/>
  <c r="R5" i="114"/>
  <c r="C6" i="109"/>
  <c r="G6" i="109" s="1"/>
  <c r="C3" i="111"/>
  <c r="G3" i="111" s="1"/>
  <c r="G4" i="82"/>
  <c r="O4" i="82"/>
  <c r="R4" i="82"/>
  <c r="Q4" i="82"/>
  <c r="M4" i="82"/>
  <c r="L4" i="82"/>
  <c r="T4" i="82"/>
  <c r="N4" i="82"/>
  <c r="S4" i="82"/>
  <c r="P4" i="82"/>
  <c r="J4" i="82"/>
  <c r="K4" i="82"/>
  <c r="AC83" i="3"/>
  <c r="AC84" i="3"/>
  <c r="C16" i="85"/>
  <c r="G16" i="85" s="1"/>
  <c r="R10" i="203"/>
  <c r="Q10" i="203"/>
  <c r="C15" i="216"/>
  <c r="AI84" i="3"/>
  <c r="AI83" i="3"/>
  <c r="C14" i="109"/>
  <c r="G14" i="109" s="1"/>
  <c r="C17" i="108"/>
  <c r="G17" i="108" s="1"/>
  <c r="C17" i="88"/>
  <c r="G17" i="88" s="1"/>
  <c r="AC5" i="229"/>
  <c r="Z5" i="229"/>
  <c r="AG5" i="229"/>
  <c r="AE5" i="229"/>
  <c r="AB5" i="229"/>
  <c r="AF5" i="229"/>
  <c r="AD5" i="229"/>
  <c r="AA5" i="229"/>
  <c r="Y5" i="229"/>
  <c r="C5" i="229"/>
  <c r="H5" i="229" s="1"/>
  <c r="AH5" i="229"/>
  <c r="X5" i="229"/>
  <c r="K5" i="229"/>
  <c r="Q5" i="229"/>
  <c r="M5" i="229"/>
  <c r="S5" i="229"/>
  <c r="O5" i="229"/>
  <c r="U5" i="229"/>
  <c r="N5" i="229"/>
  <c r="P5" i="229"/>
  <c r="R5" i="229"/>
  <c r="L5" i="229"/>
  <c r="T5" i="229"/>
  <c r="Z5" i="45"/>
  <c r="AF5" i="45"/>
  <c r="AA5" i="45"/>
  <c r="K5" i="45"/>
  <c r="P5" i="45"/>
  <c r="C5" i="45"/>
  <c r="H5" i="45" s="1"/>
  <c r="AG5" i="45"/>
  <c r="O5" i="45"/>
  <c r="U5" i="45"/>
  <c r="AH5" i="45"/>
  <c r="AC5" i="45"/>
  <c r="T5" i="45"/>
  <c r="L5" i="45"/>
  <c r="Y5" i="45"/>
  <c r="N5" i="45"/>
  <c r="AB5" i="45"/>
  <c r="M5" i="45"/>
  <c r="X5" i="45"/>
  <c r="AD5" i="45"/>
  <c r="Q5" i="45"/>
  <c r="R5" i="45"/>
  <c r="AE5" i="45"/>
  <c r="S5" i="45"/>
  <c r="H83" i="3"/>
  <c r="H84" i="3"/>
  <c r="C8" i="208"/>
  <c r="C22" i="78"/>
  <c r="C8" i="88"/>
  <c r="G8" i="88" s="1"/>
  <c r="C11" i="202"/>
  <c r="C20" i="85"/>
  <c r="G20" i="85" s="1"/>
  <c r="C9" i="210"/>
  <c r="C14" i="84"/>
  <c r="K14" i="84" s="1"/>
  <c r="C7" i="86"/>
  <c r="G7" i="86" s="1"/>
  <c r="C22" i="204"/>
  <c r="C17" i="83"/>
  <c r="H17" i="83" s="1"/>
  <c r="C3" i="85"/>
  <c r="G3" i="85" s="1"/>
  <c r="C4" i="143"/>
  <c r="C18" i="86"/>
  <c r="G18" i="86" s="1"/>
  <c r="C3" i="205"/>
  <c r="C15" i="85"/>
  <c r="G15" i="85" s="1"/>
  <c r="C18" i="204"/>
  <c r="C6" i="216"/>
  <c r="C15" i="210"/>
  <c r="C14" i="216"/>
  <c r="C4" i="210"/>
  <c r="C20" i="210"/>
  <c r="C11" i="85"/>
  <c r="G11" i="85" s="1"/>
  <c r="C6" i="204"/>
  <c r="C6" i="78"/>
  <c r="C10" i="209"/>
  <c r="G16" i="213"/>
  <c r="L16" i="213"/>
  <c r="O16" i="213"/>
  <c r="K16" i="213"/>
  <c r="J16" i="213"/>
  <c r="N16" i="213"/>
  <c r="R16" i="213"/>
  <c r="Q16" i="213"/>
  <c r="S16" i="213"/>
  <c r="T16" i="213"/>
  <c r="P16" i="213"/>
  <c r="M16" i="213"/>
  <c r="H16" i="213"/>
  <c r="Z4" i="237"/>
  <c r="AB4" i="237"/>
  <c r="C16" i="202"/>
  <c r="C13" i="211"/>
  <c r="C13" i="205"/>
  <c r="C15" i="209"/>
  <c r="AK83" i="3"/>
  <c r="AK84" i="3"/>
  <c r="C21" i="108"/>
  <c r="G21" i="108" s="1"/>
  <c r="C21" i="88"/>
  <c r="G21" i="88" s="1"/>
  <c r="C4" i="78"/>
  <c r="C18" i="108"/>
  <c r="G18" i="108" s="1"/>
  <c r="C6" i="84"/>
  <c r="K6" i="84" s="1"/>
  <c r="C11" i="212"/>
  <c r="C16" i="79"/>
  <c r="C9" i="109"/>
  <c r="G9" i="109" s="1"/>
  <c r="C15" i="144"/>
  <c r="C9" i="209"/>
  <c r="C9" i="204"/>
  <c r="AF83" i="3"/>
  <c r="AF84" i="3"/>
  <c r="C7" i="83"/>
  <c r="H7" i="83" s="1"/>
  <c r="C7" i="85"/>
  <c r="G7" i="85" s="1"/>
  <c r="H22" i="203"/>
  <c r="N22" i="203"/>
  <c r="C10" i="76"/>
  <c r="C10" i="112"/>
  <c r="G10" i="112" s="1"/>
  <c r="C11" i="144"/>
  <c r="C20" i="202"/>
  <c r="AB83" i="3"/>
  <c r="AB84" i="3"/>
  <c r="C5" i="232"/>
  <c r="AD5" i="232"/>
  <c r="K5" i="232"/>
  <c r="AB5" i="232"/>
  <c r="AG5" i="232"/>
  <c r="AA5" i="232"/>
  <c r="X5" i="232"/>
  <c r="Y5" i="232"/>
  <c r="AF5" i="232"/>
  <c r="AH5" i="232"/>
  <c r="Z5" i="232"/>
  <c r="AC5" i="232"/>
  <c r="AE5" i="232"/>
  <c r="L5" i="232"/>
  <c r="O5" i="232"/>
  <c r="U5" i="232"/>
  <c r="Q5" i="232"/>
  <c r="N5" i="232"/>
  <c r="P5" i="232"/>
  <c r="M5" i="232"/>
  <c r="S5" i="232"/>
  <c r="R5" i="232"/>
  <c r="T5" i="232"/>
  <c r="AF5" i="116"/>
  <c r="AE5" i="116"/>
  <c r="AD5" i="116"/>
  <c r="L5" i="116"/>
  <c r="M5" i="116"/>
  <c r="K5" i="116"/>
  <c r="X5" i="116"/>
  <c r="P5" i="116"/>
  <c r="C5" i="116"/>
  <c r="H5" i="116" s="1"/>
  <c r="AG5" i="116"/>
  <c r="R5" i="116"/>
  <c r="AB5" i="116"/>
  <c r="AA5" i="116"/>
  <c r="T5" i="116"/>
  <c r="Q5" i="116"/>
  <c r="U5" i="116"/>
  <c r="N5" i="116"/>
  <c r="AH5" i="116"/>
  <c r="Z5" i="116"/>
  <c r="Y5" i="116"/>
  <c r="S5" i="116"/>
  <c r="O5" i="116"/>
  <c r="AC5" i="116"/>
  <c r="G13" i="83"/>
  <c r="Q13" i="83"/>
  <c r="T13" i="83"/>
  <c r="S13" i="83"/>
  <c r="N13" i="83"/>
  <c r="O13" i="83"/>
  <c r="P13" i="83"/>
  <c r="R18" i="80"/>
  <c r="J18" i="80"/>
  <c r="C5" i="44"/>
  <c r="H5" i="44" s="1"/>
  <c r="AF5" i="44"/>
  <c r="AH5" i="44"/>
  <c r="S5" i="44"/>
  <c r="R5" i="44"/>
  <c r="N5" i="44"/>
  <c r="X5" i="44"/>
  <c r="O5" i="44"/>
  <c r="P5" i="44"/>
  <c r="AG5" i="44"/>
  <c r="AB5" i="44"/>
  <c r="AD5" i="44"/>
  <c r="M5" i="44"/>
  <c r="U5" i="44"/>
  <c r="L5" i="44"/>
  <c r="Y5" i="44"/>
  <c r="AC5" i="44"/>
  <c r="AE5" i="44"/>
  <c r="Z5" i="44"/>
  <c r="T5" i="44"/>
  <c r="K5" i="44"/>
  <c r="Q5" i="44"/>
  <c r="AA5" i="44"/>
  <c r="C16" i="88"/>
  <c r="G16" i="88" s="1"/>
  <c r="C11" i="205"/>
  <c r="C16" i="205"/>
  <c r="C5" i="223"/>
  <c r="H5" i="223" s="1"/>
  <c r="AE5" i="223"/>
  <c r="X5" i="223"/>
  <c r="Y5" i="223"/>
  <c r="AA5" i="223"/>
  <c r="AC5" i="223"/>
  <c r="AB5" i="223"/>
  <c r="AD5" i="223"/>
  <c r="AF5" i="223"/>
  <c r="Z5" i="223"/>
  <c r="AH5" i="223"/>
  <c r="AG5" i="223"/>
  <c r="K5" i="223"/>
  <c r="Q5" i="223"/>
  <c r="P5" i="223"/>
  <c r="N5" i="223"/>
  <c r="S5" i="223"/>
  <c r="U5" i="223"/>
  <c r="T5" i="223"/>
  <c r="R5" i="223"/>
  <c r="O5" i="223"/>
  <c r="M5" i="223"/>
  <c r="L5" i="223"/>
  <c r="C21" i="202"/>
  <c r="C17" i="216"/>
  <c r="Y5" i="227"/>
  <c r="AD5" i="227"/>
  <c r="AA5" i="227"/>
  <c r="AH5" i="227"/>
  <c r="AF5" i="227"/>
  <c r="C5" i="227"/>
  <c r="H5" i="227" s="1"/>
  <c r="Z5" i="227"/>
  <c r="X5" i="227"/>
  <c r="AC5" i="227"/>
  <c r="AG5" i="227"/>
  <c r="AE5" i="227"/>
  <c r="AB5" i="227"/>
  <c r="K5" i="227"/>
  <c r="Q5" i="227"/>
  <c r="R5" i="227"/>
  <c r="M5" i="227"/>
  <c r="N5" i="227"/>
  <c r="U5" i="227"/>
  <c r="S5" i="227"/>
  <c r="T5" i="227"/>
  <c r="L5" i="227"/>
  <c r="P5" i="227"/>
  <c r="O5" i="227"/>
  <c r="C9" i="85"/>
  <c r="G9" i="85" s="1"/>
  <c r="C8" i="111"/>
  <c r="G8" i="111" s="1"/>
  <c r="C8" i="216"/>
  <c r="C21" i="109"/>
  <c r="G21" i="109" s="1"/>
  <c r="C10" i="78"/>
  <c r="C10" i="108"/>
  <c r="G10" i="108" s="1"/>
  <c r="C10" i="88"/>
  <c r="G10" i="88" s="1"/>
  <c r="C4" i="111"/>
  <c r="G4" i="111" s="1"/>
  <c r="AJ84" i="3"/>
  <c r="AJ83" i="3"/>
  <c r="AH5" i="226"/>
  <c r="Y5" i="226"/>
  <c r="O5" i="226"/>
  <c r="AD5" i="226"/>
  <c r="T5" i="226"/>
  <c r="S5" i="226"/>
  <c r="AA5" i="226"/>
  <c r="AG5" i="226"/>
  <c r="C5" i="226"/>
  <c r="M5" i="226"/>
  <c r="AB5" i="226"/>
  <c r="R5" i="226"/>
  <c r="P5" i="226"/>
  <c r="AE5" i="226"/>
  <c r="L5" i="226"/>
  <c r="Z5" i="226"/>
  <c r="AF5" i="226"/>
  <c r="N5" i="226"/>
  <c r="K5" i="226"/>
  <c r="Q5" i="226"/>
  <c r="X5" i="226"/>
  <c r="U5" i="226"/>
  <c r="AC5" i="226"/>
  <c r="AA5" i="52"/>
  <c r="AC5" i="52"/>
  <c r="AD5" i="52"/>
  <c r="P5" i="52"/>
  <c r="K5" i="52"/>
  <c r="L5" i="52"/>
  <c r="C5" i="52"/>
  <c r="H5" i="52" s="1"/>
  <c r="R5" i="52"/>
  <c r="T5" i="52"/>
  <c r="AE5" i="52"/>
  <c r="AG5" i="52"/>
  <c r="AH5" i="52"/>
  <c r="S5" i="52"/>
  <c r="Q5" i="52"/>
  <c r="M5" i="52"/>
  <c r="Y5" i="52"/>
  <c r="AF5" i="52"/>
  <c r="AB5" i="52"/>
  <c r="X5" i="52"/>
  <c r="U5" i="52"/>
  <c r="O5" i="52"/>
  <c r="Z5" i="52"/>
  <c r="N5" i="52"/>
  <c r="Z5" i="118"/>
  <c r="X5" i="118"/>
  <c r="N5" i="118"/>
  <c r="U5" i="118"/>
  <c r="L5" i="118"/>
  <c r="AD5" i="118"/>
  <c r="P5" i="118"/>
  <c r="C5" i="118"/>
  <c r="H5" i="118" s="1"/>
  <c r="AA5" i="118"/>
  <c r="AF5" i="118"/>
  <c r="T5" i="118"/>
  <c r="K5" i="118"/>
  <c r="S5" i="118"/>
  <c r="AC5" i="118"/>
  <c r="Y5" i="118"/>
  <c r="AH5" i="118"/>
  <c r="AG5" i="118"/>
  <c r="AB5" i="118"/>
  <c r="Q5" i="118"/>
  <c r="R5" i="118"/>
  <c r="O5" i="118"/>
  <c r="AE5" i="118"/>
  <c r="M5" i="118"/>
  <c r="C22" i="208"/>
  <c r="C15" i="108"/>
  <c r="G15" i="108" s="1"/>
  <c r="C22" i="88"/>
  <c r="G22" i="88" s="1"/>
  <c r="C6" i="85"/>
  <c r="G6" i="85" s="1"/>
  <c r="C16" i="210"/>
  <c r="C7" i="143"/>
  <c r="C7" i="84"/>
  <c r="K7" i="84" s="1"/>
  <c r="C21" i="86"/>
  <c r="G21" i="86" s="1"/>
  <c r="C10" i="83"/>
  <c r="H10" i="83" s="1"/>
  <c r="C17" i="85"/>
  <c r="G17" i="85" s="1"/>
  <c r="C11" i="84"/>
  <c r="J11" i="84" s="1"/>
  <c r="C11" i="86"/>
  <c r="G11" i="86" s="1"/>
  <c r="C10" i="210"/>
  <c r="AL83" i="3"/>
  <c r="AL84" i="3"/>
  <c r="C10" i="205"/>
  <c r="C22" i="83"/>
  <c r="H22" i="83" s="1"/>
  <c r="C8" i="85"/>
  <c r="G8" i="85" s="1"/>
  <c r="C11" i="204"/>
  <c r="C13" i="216"/>
  <c r="C8" i="210"/>
  <c r="C7" i="111"/>
  <c r="G7" i="111" s="1"/>
  <c r="C21" i="216"/>
  <c r="C11" i="210"/>
  <c r="N10" i="215"/>
  <c r="M10" i="215"/>
  <c r="O10" i="215"/>
  <c r="S10" i="215"/>
  <c r="P10" i="215"/>
  <c r="R10" i="215"/>
  <c r="L10" i="215"/>
  <c r="J10" i="215"/>
  <c r="T10" i="215"/>
  <c r="H10" i="215"/>
  <c r="Q10" i="215"/>
  <c r="K10" i="215"/>
  <c r="G10" i="215"/>
  <c r="C6" i="210"/>
  <c r="C11" i="83"/>
  <c r="H11" i="83" s="1"/>
  <c r="C4" i="85"/>
  <c r="G4" i="85" s="1"/>
  <c r="C13" i="204"/>
  <c r="C13" i="88"/>
  <c r="G13" i="88" s="1"/>
  <c r="C17" i="209"/>
  <c r="C2" i="213"/>
  <c r="Y4" i="237"/>
  <c r="X4" i="237"/>
  <c r="C5" i="146"/>
  <c r="H5" i="146" s="1"/>
  <c r="AH5" i="146"/>
  <c r="AC5" i="146"/>
  <c r="O5" i="146"/>
  <c r="M5" i="146"/>
  <c r="U5" i="146"/>
  <c r="AE5" i="146"/>
  <c r="AD5" i="146"/>
  <c r="Q5" i="146"/>
  <c r="R5" i="146"/>
  <c r="AF5" i="146"/>
  <c r="P5" i="146"/>
  <c r="AB5" i="146"/>
  <c r="AG5" i="146"/>
  <c r="S5" i="146"/>
  <c r="X5" i="146"/>
  <c r="T5" i="146"/>
  <c r="AA5" i="146"/>
  <c r="N5" i="146"/>
  <c r="K5" i="146"/>
  <c r="Z5" i="146"/>
  <c r="L5" i="146"/>
  <c r="Y5" i="146"/>
  <c r="AD5" i="46"/>
  <c r="Y5" i="46"/>
  <c r="AE5" i="46"/>
  <c r="S5" i="46"/>
  <c r="O5" i="46"/>
  <c r="R5" i="46"/>
  <c r="Z5" i="46"/>
  <c r="AA5" i="46"/>
  <c r="N5" i="46"/>
  <c r="C5" i="46"/>
  <c r="H5" i="46" s="1"/>
  <c r="AB5" i="46"/>
  <c r="U5" i="46"/>
  <c r="AC5" i="46"/>
  <c r="X5" i="46"/>
  <c r="K5" i="46"/>
  <c r="AF5" i="46"/>
  <c r="M5" i="46"/>
  <c r="Q5" i="46"/>
  <c r="T5" i="46"/>
  <c r="AG5" i="46"/>
  <c r="L5" i="46"/>
  <c r="AH5" i="46"/>
  <c r="P5" i="46"/>
  <c r="C9" i="76"/>
  <c r="C16" i="112"/>
  <c r="G16" i="112" s="1"/>
  <c r="C9" i="202"/>
  <c r="C8" i="215"/>
  <c r="C20" i="211"/>
  <c r="C20" i="79"/>
  <c r="C7" i="78"/>
  <c r="C14" i="108"/>
  <c r="G14" i="108" s="1"/>
  <c r="C14" i="88"/>
  <c r="G14" i="88" s="1"/>
  <c r="C18" i="78"/>
  <c r="C20" i="84"/>
  <c r="K20" i="84" s="1"/>
  <c r="C14" i="203"/>
  <c r="C2" i="109"/>
  <c r="G2" i="109" s="1"/>
  <c r="J16" i="214"/>
  <c r="M16" i="214"/>
  <c r="H16" i="214"/>
  <c r="K16" i="214"/>
  <c r="P16" i="214"/>
  <c r="R16" i="214"/>
  <c r="O16" i="214"/>
  <c r="L16" i="214"/>
  <c r="N16" i="214"/>
  <c r="S16" i="214"/>
  <c r="Q16" i="214"/>
  <c r="T16" i="214"/>
  <c r="G16" i="214"/>
  <c r="C20" i="207"/>
  <c r="C8" i="144"/>
  <c r="C13" i="206"/>
  <c r="C2" i="204"/>
  <c r="C7" i="77"/>
  <c r="C21" i="83"/>
  <c r="H21" i="83" s="1"/>
  <c r="C14" i="85"/>
  <c r="G14" i="85" s="1"/>
  <c r="C13" i="212"/>
  <c r="C17" i="76"/>
  <c r="G10" i="82"/>
  <c r="M10" i="82"/>
  <c r="O10" i="82"/>
  <c r="P10" i="82"/>
  <c r="S10" i="82"/>
  <c r="Q10" i="82"/>
  <c r="R10" i="82"/>
  <c r="L10" i="82"/>
  <c r="N10" i="82"/>
  <c r="T10" i="82"/>
  <c r="K10" i="82"/>
  <c r="J10" i="82"/>
  <c r="C15" i="202"/>
  <c r="C17" i="207"/>
  <c r="C6" i="202"/>
  <c r="C5" i="233"/>
  <c r="H5" i="233" s="1"/>
  <c r="AH5" i="233"/>
  <c r="AD5" i="233"/>
  <c r="AE5" i="233"/>
  <c r="X5" i="233"/>
  <c r="AF5" i="233"/>
  <c r="Z5" i="233"/>
  <c r="AB5" i="233"/>
  <c r="AG5" i="233"/>
  <c r="AA5" i="233"/>
  <c r="Y5" i="233"/>
  <c r="AC5" i="233"/>
  <c r="K5" i="233"/>
  <c r="Q5" i="233"/>
  <c r="R5" i="233"/>
  <c r="N5" i="233"/>
  <c r="O5" i="233"/>
  <c r="S5" i="233"/>
  <c r="T5" i="233"/>
  <c r="U5" i="233"/>
  <c r="L5" i="233"/>
  <c r="M5" i="233"/>
  <c r="P5" i="233"/>
  <c r="AM84" i="3"/>
  <c r="AM83" i="3"/>
  <c r="C5" i="48"/>
  <c r="AG5" i="48"/>
  <c r="AD5" i="48"/>
  <c r="M5" i="48"/>
  <c r="T5" i="48"/>
  <c r="Q5" i="48"/>
  <c r="AH5" i="48"/>
  <c r="Z5" i="48"/>
  <c r="L5" i="48"/>
  <c r="P5" i="48"/>
  <c r="AF5" i="48"/>
  <c r="K5" i="48"/>
  <c r="X5" i="48"/>
  <c r="Y5" i="48"/>
  <c r="S5" i="48"/>
  <c r="AB5" i="48"/>
  <c r="O5" i="48"/>
  <c r="AC5" i="48"/>
  <c r="N5" i="48"/>
  <c r="AA5" i="48"/>
  <c r="AE5" i="48"/>
  <c r="R5" i="48"/>
  <c r="U5" i="48"/>
  <c r="P9" i="84"/>
  <c r="L6" i="83"/>
  <c r="N6" i="83"/>
  <c r="N17" i="202"/>
  <c r="S17" i="202"/>
  <c r="H17" i="202"/>
  <c r="R17" i="202"/>
  <c r="L17" i="202"/>
  <c r="M17" i="202"/>
  <c r="K17" i="202"/>
  <c r="P17" i="202"/>
  <c r="Q17" i="202"/>
  <c r="J17" i="202"/>
  <c r="O17" i="202"/>
  <c r="T17" i="202"/>
  <c r="G17" i="202"/>
  <c r="C9" i="216"/>
  <c r="C11" i="216"/>
  <c r="X5" i="220"/>
  <c r="AD5" i="220"/>
  <c r="AC5" i="220"/>
  <c r="S5" i="220"/>
  <c r="AH5" i="220"/>
  <c r="Y5" i="220"/>
  <c r="O5" i="220"/>
  <c r="M5" i="220"/>
  <c r="AB5" i="220"/>
  <c r="Z5" i="220"/>
  <c r="AE5" i="220"/>
  <c r="C5" i="220"/>
  <c r="K5" i="220"/>
  <c r="Q5" i="220"/>
  <c r="N5" i="220"/>
  <c r="T5" i="220"/>
  <c r="AA5" i="220"/>
  <c r="AG5" i="220"/>
  <c r="AF5" i="220"/>
  <c r="U5" i="220"/>
  <c r="L5" i="220"/>
  <c r="R5" i="220"/>
  <c r="P5" i="220"/>
  <c r="AB5" i="51"/>
  <c r="AA5" i="51"/>
  <c r="Z5" i="51"/>
  <c r="S5" i="51"/>
  <c r="N5" i="51"/>
  <c r="K5" i="51"/>
  <c r="AE5" i="51"/>
  <c r="AD5" i="51"/>
  <c r="Q5" i="51"/>
  <c r="X5" i="51"/>
  <c r="AC5" i="51"/>
  <c r="AG5" i="51"/>
  <c r="T5" i="51"/>
  <c r="P5" i="51"/>
  <c r="AF5" i="51"/>
  <c r="O5" i="51"/>
  <c r="C5" i="51"/>
  <c r="H5" i="51" s="1"/>
  <c r="Y5" i="51"/>
  <c r="AH5" i="51"/>
  <c r="R5" i="51"/>
  <c r="U5" i="51"/>
  <c r="M5" i="51"/>
  <c r="L5" i="51"/>
  <c r="AC5" i="115"/>
  <c r="Z5" i="115"/>
  <c r="AA5" i="115"/>
  <c r="K5" i="115"/>
  <c r="L5" i="115"/>
  <c r="Q5" i="115"/>
  <c r="X5" i="115"/>
  <c r="Y5" i="115"/>
  <c r="S5" i="115"/>
  <c r="AD5" i="115"/>
  <c r="AE5" i="115"/>
  <c r="M5" i="115"/>
  <c r="AF5" i="115"/>
  <c r="P5" i="115"/>
  <c r="N5" i="115"/>
  <c r="C5" i="115"/>
  <c r="H5" i="115" s="1"/>
  <c r="AH5" i="115"/>
  <c r="AB5" i="115"/>
  <c r="O5" i="115"/>
  <c r="T5" i="115"/>
  <c r="R5" i="115"/>
  <c r="AG5" i="115"/>
  <c r="U5" i="115"/>
  <c r="C2" i="108"/>
  <c r="G2" i="108" s="1"/>
  <c r="C4" i="205"/>
  <c r="C20" i="109"/>
  <c r="G20" i="109" s="1"/>
  <c r="C2" i="205"/>
  <c r="C14" i="202"/>
  <c r="C17" i="111"/>
  <c r="G17" i="111" s="1"/>
  <c r="C10" i="216"/>
  <c r="AH83" i="3"/>
  <c r="AH84" i="3"/>
  <c r="C5" i="222"/>
  <c r="H5" i="222" s="1"/>
  <c r="Y5" i="222"/>
  <c r="Z5" i="222"/>
  <c r="AF5" i="222"/>
  <c r="AC5" i="222"/>
  <c r="AA5" i="222"/>
  <c r="X5" i="222"/>
  <c r="AE5" i="222"/>
  <c r="AB5" i="222"/>
  <c r="AD5" i="222"/>
  <c r="AH5" i="222"/>
  <c r="AG5" i="222"/>
  <c r="U5" i="222"/>
  <c r="K5" i="222"/>
  <c r="Q5" i="222"/>
  <c r="R5" i="222"/>
  <c r="T5" i="222"/>
  <c r="N5" i="222"/>
  <c r="P5" i="222"/>
  <c r="O5" i="222"/>
  <c r="L5" i="222"/>
  <c r="M5" i="222"/>
  <c r="S5" i="222"/>
  <c r="C2" i="85"/>
  <c r="G2" i="85" s="1"/>
  <c r="C22" i="111"/>
  <c r="G22" i="111" s="1"/>
  <c r="C22" i="216"/>
  <c r="Y5" i="228"/>
  <c r="X5" i="228"/>
  <c r="AB5" i="228"/>
  <c r="AH5" i="228"/>
  <c r="AE5" i="228"/>
  <c r="C5" i="228"/>
  <c r="H5" i="228" s="1"/>
  <c r="Z5" i="228"/>
  <c r="AD5" i="228"/>
  <c r="AF5" i="228"/>
  <c r="AG5" i="228"/>
  <c r="AA5" i="228"/>
  <c r="AC5" i="228"/>
  <c r="K5" i="228"/>
  <c r="Q5" i="228"/>
  <c r="P5" i="228"/>
  <c r="U5" i="228"/>
  <c r="N5" i="228"/>
  <c r="R5" i="228"/>
  <c r="O5" i="228"/>
  <c r="S5" i="228"/>
  <c r="T5" i="228"/>
  <c r="M5" i="228"/>
  <c r="L5" i="228"/>
  <c r="C3" i="78"/>
  <c r="C3" i="108"/>
  <c r="G3" i="108" s="1"/>
  <c r="C18" i="111"/>
  <c r="G18" i="111" s="1"/>
  <c r="AG83" i="3"/>
  <c r="AG84" i="3"/>
  <c r="X5" i="49"/>
  <c r="AE5" i="49"/>
  <c r="R5" i="49"/>
  <c r="S5" i="49"/>
  <c r="O5" i="49"/>
  <c r="AA5" i="49"/>
  <c r="U5" i="49"/>
  <c r="L5" i="49"/>
  <c r="K5" i="49"/>
  <c r="AB5" i="49"/>
  <c r="T5" i="49"/>
  <c r="C5" i="49"/>
  <c r="H5" i="49" s="1"/>
  <c r="AF5" i="49"/>
  <c r="Q5" i="49"/>
  <c r="AC5" i="49"/>
  <c r="P5" i="49"/>
  <c r="AH5" i="49"/>
  <c r="AG5" i="49"/>
  <c r="AD5" i="49"/>
  <c r="M5" i="49"/>
  <c r="Y5" i="49"/>
  <c r="Z5" i="49"/>
  <c r="N5" i="49"/>
  <c r="AA5" i="50"/>
  <c r="AG5" i="50"/>
  <c r="AB5" i="50"/>
  <c r="M5" i="50"/>
  <c r="K5" i="50"/>
  <c r="L5" i="50"/>
  <c r="AH5" i="50"/>
  <c r="Y5" i="50"/>
  <c r="Q5" i="50"/>
  <c r="P5" i="50"/>
  <c r="AE5" i="50"/>
  <c r="R5" i="50"/>
  <c r="U5" i="50"/>
  <c r="AC5" i="50"/>
  <c r="AF5" i="50"/>
  <c r="C5" i="50"/>
  <c r="H5" i="50" s="1"/>
  <c r="AD5" i="50"/>
  <c r="X5" i="50"/>
  <c r="S5" i="50"/>
  <c r="O5" i="50"/>
  <c r="T5" i="50"/>
  <c r="Z5" i="50"/>
  <c r="N5" i="50"/>
  <c r="C15" i="78"/>
  <c r="C8" i="108"/>
  <c r="G8" i="108" s="1"/>
  <c r="C15" i="88"/>
  <c r="G15" i="88" s="1"/>
  <c r="C4" i="202"/>
  <c r="C21" i="143"/>
  <c r="C21" i="84"/>
  <c r="J21" i="84" s="1"/>
  <c r="C8" i="204"/>
  <c r="C3" i="83"/>
  <c r="H3" i="83" s="1"/>
  <c r="C18" i="143"/>
  <c r="C4" i="84"/>
  <c r="J4" i="84" s="1"/>
  <c r="C3" i="210"/>
  <c r="AH5" i="231"/>
  <c r="AF5" i="231"/>
  <c r="AD5" i="231"/>
  <c r="AC5" i="231"/>
  <c r="Z5" i="231"/>
  <c r="X5" i="231"/>
  <c r="AB5" i="231"/>
  <c r="AG5" i="231"/>
  <c r="C5" i="231"/>
  <c r="H5" i="231" s="1"/>
  <c r="AA5" i="231"/>
  <c r="Y5" i="231"/>
  <c r="AE5" i="231"/>
  <c r="K5" i="231"/>
  <c r="L5" i="231"/>
  <c r="T5" i="231"/>
  <c r="P5" i="231"/>
  <c r="N5" i="231"/>
  <c r="U5" i="231"/>
  <c r="O5" i="231"/>
  <c r="R5" i="231"/>
  <c r="S5" i="231"/>
  <c r="Q5" i="231"/>
  <c r="M5" i="231"/>
  <c r="C15" i="83"/>
  <c r="H15" i="83" s="1"/>
  <c r="C22" i="85"/>
  <c r="G22" i="85" s="1"/>
  <c r="N7" i="206"/>
  <c r="S7" i="206"/>
  <c r="P7" i="206"/>
  <c r="O7" i="206"/>
  <c r="J7" i="206"/>
  <c r="Q7" i="206"/>
  <c r="K7" i="206"/>
  <c r="R7" i="206"/>
  <c r="L7" i="206"/>
  <c r="T7" i="206"/>
  <c r="M7" i="206"/>
  <c r="G7" i="206"/>
  <c r="H7" i="206"/>
  <c r="C20" i="216"/>
  <c r="M7" i="81"/>
  <c r="H7" i="81"/>
  <c r="C7" i="216"/>
  <c r="C4" i="83"/>
  <c r="H4" i="83" s="1"/>
  <c r="C20" i="78"/>
  <c r="C3" i="209"/>
  <c r="C9" i="213"/>
  <c r="AD4" i="237"/>
  <c r="AA4" i="237"/>
  <c r="V4" i="237"/>
  <c r="I84" i="3"/>
  <c r="I83" i="3"/>
  <c r="AH5" i="47"/>
  <c r="AC5" i="47"/>
  <c r="X5" i="47"/>
  <c r="P5" i="47"/>
  <c r="S5" i="47"/>
  <c r="T5" i="47"/>
  <c r="AD5" i="47"/>
  <c r="AE5" i="47"/>
  <c r="N5" i="47"/>
  <c r="K5" i="47"/>
  <c r="Z5" i="47"/>
  <c r="M5" i="47"/>
  <c r="AG5" i="47"/>
  <c r="L5" i="47"/>
  <c r="Y5" i="47"/>
  <c r="R5" i="47"/>
  <c r="AA5" i="47"/>
  <c r="O5" i="47"/>
  <c r="C5" i="47"/>
  <c r="H5" i="47" s="1"/>
  <c r="AB5" i="47"/>
  <c r="U5" i="47"/>
  <c r="AF5" i="47"/>
  <c r="Q5" i="47"/>
  <c r="C2" i="76"/>
  <c r="C9" i="112"/>
  <c r="G9" i="112" s="1"/>
  <c r="C15" i="215"/>
  <c r="C20" i="205"/>
  <c r="C13" i="79"/>
  <c r="AD5" i="230"/>
  <c r="AA5" i="230"/>
  <c r="Y5" i="230"/>
  <c r="C5" i="230"/>
  <c r="H5" i="230" s="1"/>
  <c r="AH5" i="230"/>
  <c r="X5" i="230"/>
  <c r="AC5" i="230"/>
  <c r="Z5" i="230"/>
  <c r="AF5" i="230"/>
  <c r="AB5" i="230"/>
  <c r="AG5" i="230"/>
  <c r="AE5" i="230"/>
  <c r="K5" i="230"/>
  <c r="R5" i="230"/>
  <c r="P5" i="230"/>
  <c r="S5" i="230"/>
  <c r="O5" i="230"/>
  <c r="N5" i="230"/>
  <c r="U5" i="230"/>
  <c r="Q5" i="230"/>
  <c r="M5" i="230"/>
  <c r="T5" i="230"/>
  <c r="L5" i="230"/>
  <c r="C7" i="108"/>
  <c r="G7" i="108" s="1"/>
  <c r="C10" i="144"/>
  <c r="C20" i="208"/>
  <c r="C18" i="212"/>
  <c r="C13" i="207"/>
  <c r="C22" i="144"/>
  <c r="C20" i="206"/>
  <c r="C16" i="209"/>
  <c r="C16" i="204"/>
  <c r="C5" i="225"/>
  <c r="H5" i="225" s="1"/>
  <c r="AD5" i="225"/>
  <c r="AA5" i="225"/>
  <c r="AC5" i="225"/>
  <c r="AB5" i="225"/>
  <c r="AF5" i="225"/>
  <c r="AG5" i="225"/>
  <c r="AH5" i="225"/>
  <c r="Z5" i="225"/>
  <c r="X5" i="225"/>
  <c r="Y5" i="225"/>
  <c r="AE5" i="225"/>
  <c r="K5" i="225"/>
  <c r="P5" i="225"/>
  <c r="Q5" i="225"/>
  <c r="U5" i="225"/>
  <c r="S5" i="225"/>
  <c r="R5" i="225"/>
  <c r="L5" i="225"/>
  <c r="N5" i="225"/>
  <c r="O5" i="225"/>
  <c r="M5" i="225"/>
  <c r="T5" i="225"/>
  <c r="C15" i="203"/>
  <c r="C6" i="212"/>
  <c r="C8" i="202"/>
  <c r="C18" i="144"/>
  <c r="C10" i="207"/>
  <c r="C10" i="211"/>
  <c r="C5" i="224"/>
  <c r="H5" i="224" s="1"/>
  <c r="Z5" i="224"/>
  <c r="AB5" i="224"/>
  <c r="AF5" i="224"/>
  <c r="AH5" i="224"/>
  <c r="AC5" i="224"/>
  <c r="AA5" i="224"/>
  <c r="AG5" i="224"/>
  <c r="AE5" i="224"/>
  <c r="Y5" i="224"/>
  <c r="X5" i="224"/>
  <c r="AD5" i="224"/>
  <c r="K5" i="224"/>
  <c r="P5" i="224"/>
  <c r="O5" i="224"/>
  <c r="S5" i="224"/>
  <c r="T5" i="224"/>
  <c r="U5" i="224"/>
  <c r="M5" i="224"/>
  <c r="N5" i="224"/>
  <c r="R5" i="224"/>
  <c r="Q5" i="224"/>
  <c r="L5" i="224"/>
  <c r="N5" i="221"/>
  <c r="C5" i="221"/>
  <c r="H5" i="221" s="1"/>
  <c r="AB5" i="221"/>
  <c r="R5" i="221"/>
  <c r="AG5" i="221"/>
  <c r="P5" i="221"/>
  <c r="AD5" i="221"/>
  <c r="T5" i="221"/>
  <c r="AA5" i="221"/>
  <c r="AF5" i="221"/>
  <c r="U5" i="221"/>
  <c r="L5" i="221"/>
  <c r="AH5" i="221"/>
  <c r="Y5" i="221"/>
  <c r="M5" i="221"/>
  <c r="S5" i="221"/>
  <c r="Z5" i="221"/>
  <c r="X5" i="221"/>
  <c r="AE5" i="221"/>
  <c r="AC5" i="221"/>
  <c r="K5" i="221"/>
  <c r="Q5" i="221"/>
  <c r="O5" i="221"/>
  <c r="AE5" i="43"/>
  <c r="Z5" i="43"/>
  <c r="AF5" i="43"/>
  <c r="S5" i="43"/>
  <c r="O5" i="43"/>
  <c r="T5" i="43"/>
  <c r="AA5" i="43"/>
  <c r="AG5" i="43"/>
  <c r="U5" i="43"/>
  <c r="Q5" i="43"/>
  <c r="AH5" i="43"/>
  <c r="N5" i="43"/>
  <c r="K5" i="43"/>
  <c r="C5" i="43"/>
  <c r="L5" i="43"/>
  <c r="R5" i="43"/>
  <c r="AB5" i="43"/>
  <c r="P5" i="43"/>
  <c r="AC5" i="43"/>
  <c r="X5" i="43"/>
  <c r="Y5" i="43"/>
  <c r="AD5" i="43"/>
  <c r="M5" i="43"/>
  <c r="C5" i="53"/>
  <c r="H5" i="53" s="1"/>
  <c r="AG5" i="53"/>
  <c r="AB5" i="53"/>
  <c r="O5" i="53"/>
  <c r="T5" i="53"/>
  <c r="N5" i="53"/>
  <c r="Z5" i="53"/>
  <c r="AF5" i="53"/>
  <c r="M5" i="53"/>
  <c r="AH5" i="53"/>
  <c r="AC5" i="53"/>
  <c r="X5" i="53"/>
  <c r="U5" i="53"/>
  <c r="K5" i="53"/>
  <c r="P5" i="53"/>
  <c r="R5" i="53"/>
  <c r="AD5" i="53"/>
  <c r="Y5" i="53"/>
  <c r="AE5" i="53"/>
  <c r="L5" i="53"/>
  <c r="Q5" i="53"/>
  <c r="S5" i="53"/>
  <c r="AA5" i="53"/>
  <c r="N5" i="235"/>
  <c r="K5" i="235"/>
  <c r="P5" i="235"/>
  <c r="J5" i="235"/>
  <c r="AE5" i="235"/>
  <c r="X5" i="235"/>
  <c r="Y5" i="235"/>
  <c r="R5" i="235"/>
  <c r="S5" i="235"/>
  <c r="O5" i="235"/>
  <c r="I5" i="235"/>
  <c r="Z5" i="235"/>
  <c r="AB4" i="147"/>
  <c r="L4" i="147"/>
  <c r="S4" i="147"/>
  <c r="AC4" i="147"/>
  <c r="AF4" i="147"/>
  <c r="AD4" i="147"/>
  <c r="O4" i="147"/>
  <c r="J4" i="147"/>
  <c r="W5" i="235"/>
  <c r="V5" i="235"/>
  <c r="M5" i="235"/>
  <c r="X4" i="147"/>
  <c r="V4" i="147"/>
  <c r="I4" i="147"/>
  <c r="P4" i="147"/>
  <c r="N4" i="147"/>
  <c r="AA5" i="235"/>
  <c r="AC5" i="235"/>
  <c r="L5" i="235"/>
  <c r="AF5" i="235"/>
  <c r="AB5" i="235"/>
  <c r="Q5" i="235"/>
  <c r="Z4" i="147"/>
  <c r="Y4" i="147"/>
  <c r="K4" i="147"/>
  <c r="Q4" i="147"/>
  <c r="AD5" i="235"/>
  <c r="F5" i="235"/>
  <c r="C5" i="235"/>
  <c r="AE4" i="147"/>
  <c r="W4" i="147"/>
  <c r="AA4" i="147"/>
  <c r="R4" i="147"/>
  <c r="M4" i="147"/>
  <c r="N124" i="3"/>
  <c r="G10" i="136"/>
  <c r="F6" i="128"/>
  <c r="G6" i="128" s="1"/>
  <c r="I6" i="128" s="1"/>
  <c r="G4" i="128"/>
  <c r="H6" i="83"/>
  <c r="H13" i="83"/>
  <c r="H14" i="83"/>
  <c r="P7" i="107"/>
  <c r="P18" i="107"/>
  <c r="S7" i="107"/>
  <c r="S18" i="107"/>
  <c r="T7" i="107"/>
  <c r="T18" i="107"/>
  <c r="T3" i="107"/>
  <c r="R7" i="107"/>
  <c r="R18" i="107"/>
  <c r="L7" i="107"/>
  <c r="L18" i="107"/>
  <c r="M7" i="107"/>
  <c r="M3" i="107"/>
  <c r="M18" i="107"/>
  <c r="N7" i="107"/>
  <c r="N18" i="107"/>
  <c r="O7" i="107"/>
  <c r="O18" i="107"/>
  <c r="Q7" i="107"/>
  <c r="Q18" i="107"/>
  <c r="K13" i="84"/>
  <c r="K2" i="84"/>
  <c r="K10" i="84"/>
  <c r="J10" i="84"/>
  <c r="J9" i="84"/>
  <c r="J2" i="84"/>
  <c r="J13" i="84"/>
  <c r="P8" i="3"/>
  <c r="P12" i="144" l="1"/>
  <c r="O3" i="107"/>
  <c r="L3" i="107"/>
  <c r="Q3" i="107"/>
  <c r="P3" i="107"/>
  <c r="K18" i="80"/>
  <c r="M18" i="80"/>
  <c r="T6" i="203"/>
  <c r="P18" i="80"/>
  <c r="L16" i="83"/>
  <c r="G18" i="80"/>
  <c r="L18" i="80"/>
  <c r="Q20" i="209"/>
  <c r="G16" i="83"/>
  <c r="T18" i="80"/>
  <c r="N20" i="209"/>
  <c r="O18" i="80"/>
  <c r="N18" i="80"/>
  <c r="K20" i="209"/>
  <c r="S3" i="107"/>
  <c r="S18" i="80"/>
  <c r="L6" i="203"/>
  <c r="N3" i="107"/>
  <c r="R3" i="107"/>
  <c r="H18" i="80"/>
  <c r="S6" i="203"/>
  <c r="O16" i="83"/>
  <c r="H20" i="209"/>
  <c r="L20" i="209"/>
  <c r="P20" i="209"/>
  <c r="O20" i="209"/>
  <c r="J20" i="209"/>
  <c r="G20" i="209"/>
  <c r="P16" i="83"/>
  <c r="S20" i="209"/>
  <c r="Q16" i="83"/>
  <c r="T20" i="209"/>
  <c r="H16" i="83"/>
  <c r="N16" i="83"/>
  <c r="R20" i="209"/>
  <c r="T10" i="84"/>
  <c r="O10" i="84"/>
  <c r="T16" i="83"/>
  <c r="R16" i="83"/>
  <c r="M16" i="83"/>
  <c r="S16" i="83"/>
  <c r="M14" i="213"/>
  <c r="O9" i="107"/>
  <c r="S13" i="80"/>
  <c r="S9" i="79"/>
  <c r="Q13" i="80"/>
  <c r="P4" i="216"/>
  <c r="S9" i="107"/>
  <c r="N13" i="80"/>
  <c r="Q4" i="216"/>
  <c r="P14" i="213"/>
  <c r="N9" i="107"/>
  <c r="P9" i="107"/>
  <c r="M9" i="107"/>
  <c r="R9" i="107"/>
  <c r="Q9" i="107"/>
  <c r="L9" i="107"/>
  <c r="T9" i="107"/>
  <c r="Q4" i="209"/>
  <c r="M13" i="80"/>
  <c r="O14" i="213"/>
  <c r="L13" i="80"/>
  <c r="G14" i="213"/>
  <c r="H13" i="80"/>
  <c r="P13" i="80"/>
  <c r="J13" i="80"/>
  <c r="R13" i="80"/>
  <c r="G14" i="215"/>
  <c r="L9" i="143"/>
  <c r="K13" i="80"/>
  <c r="G13" i="80"/>
  <c r="S9" i="143"/>
  <c r="T13" i="80"/>
  <c r="R4" i="216"/>
  <c r="O4" i="216"/>
  <c r="M19" i="216"/>
  <c r="M4" i="216"/>
  <c r="G4" i="216"/>
  <c r="N4" i="216"/>
  <c r="S12" i="84"/>
  <c r="J5" i="202"/>
  <c r="T19" i="202"/>
  <c r="T16" i="207"/>
  <c r="M12" i="82"/>
  <c r="Q19" i="108"/>
  <c r="T19" i="212"/>
  <c r="L12" i="88"/>
  <c r="H20" i="80"/>
  <c r="R5" i="77"/>
  <c r="T14" i="213"/>
  <c r="P12" i="82"/>
  <c r="O12" i="82"/>
  <c r="Q12" i="82"/>
  <c r="R12" i="82"/>
  <c r="G7" i="81"/>
  <c r="S7" i="81"/>
  <c r="P12" i="86"/>
  <c r="L5" i="80"/>
  <c r="Q12" i="88"/>
  <c r="R12" i="216"/>
  <c r="M19" i="208"/>
  <c r="N7" i="81"/>
  <c r="T7" i="81"/>
  <c r="T2" i="84"/>
  <c r="T19" i="143"/>
  <c r="P5" i="212"/>
  <c r="K5" i="210"/>
  <c r="R19" i="212"/>
  <c r="K7" i="81"/>
  <c r="T15" i="107"/>
  <c r="P7" i="81"/>
  <c r="O19" i="143"/>
  <c r="M5" i="83"/>
  <c r="O5" i="210"/>
  <c r="R12" i="215"/>
  <c r="M19" i="212"/>
  <c r="J12" i="78"/>
  <c r="K19" i="215"/>
  <c r="J7" i="81"/>
  <c r="Q7" i="81"/>
  <c r="L7" i="81"/>
  <c r="O7" i="81"/>
  <c r="L19" i="143"/>
  <c r="L12" i="86"/>
  <c r="P5" i="80"/>
  <c r="P12" i="215"/>
  <c r="L12" i="78"/>
  <c r="O5" i="88"/>
  <c r="R9" i="206"/>
  <c r="S9" i="206"/>
  <c r="M22" i="213"/>
  <c r="P5" i="84"/>
  <c r="N5" i="84"/>
  <c r="H12" i="202"/>
  <c r="R12" i="202"/>
  <c r="T19" i="207"/>
  <c r="N19" i="107"/>
  <c r="Q12" i="203"/>
  <c r="R5" i="144"/>
  <c r="L5" i="213"/>
  <c r="N19" i="203"/>
  <c r="P19" i="80"/>
  <c r="L12" i="144"/>
  <c r="J5" i="87"/>
  <c r="Q12" i="144"/>
  <c r="Q16" i="82"/>
  <c r="R5" i="84"/>
  <c r="K12" i="202"/>
  <c r="Q12" i="202"/>
  <c r="O19" i="207"/>
  <c r="O5" i="208"/>
  <c r="L19" i="107"/>
  <c r="M12" i="203"/>
  <c r="L5" i="144"/>
  <c r="M5" i="213"/>
  <c r="P19" i="203"/>
  <c r="K12" i="213"/>
  <c r="O19" i="213"/>
  <c r="M5" i="84"/>
  <c r="P12" i="202"/>
  <c r="T12" i="202"/>
  <c r="H19" i="207"/>
  <c r="K19" i="207"/>
  <c r="Q19" i="107"/>
  <c r="H12" i="203"/>
  <c r="T12" i="203"/>
  <c r="M5" i="211"/>
  <c r="T5" i="144"/>
  <c r="O5" i="213"/>
  <c r="Q19" i="203"/>
  <c r="H5" i="207"/>
  <c r="K5" i="107"/>
  <c r="O12" i="209"/>
  <c r="O5" i="84"/>
  <c r="J12" i="202"/>
  <c r="O12" i="202"/>
  <c r="G19" i="207"/>
  <c r="S19" i="207"/>
  <c r="G19" i="107"/>
  <c r="R19" i="107"/>
  <c r="G12" i="203"/>
  <c r="R12" i="203"/>
  <c r="H5" i="144"/>
  <c r="S5" i="144"/>
  <c r="N5" i="213"/>
  <c r="N5" i="207"/>
  <c r="M5" i="107"/>
  <c r="R12" i="80"/>
  <c r="G5" i="84"/>
  <c r="Q5" i="84"/>
  <c r="S12" i="202"/>
  <c r="Q19" i="207"/>
  <c r="J19" i="207"/>
  <c r="K19" i="107"/>
  <c r="S19" i="107"/>
  <c r="K12" i="203"/>
  <c r="L12" i="203"/>
  <c r="G5" i="144"/>
  <c r="O5" i="144"/>
  <c r="J5" i="213"/>
  <c r="Q5" i="207"/>
  <c r="M12" i="80"/>
  <c r="S17" i="84"/>
  <c r="L17" i="84"/>
  <c r="K5" i="84"/>
  <c r="N12" i="81"/>
  <c r="N19" i="207"/>
  <c r="T19" i="107"/>
  <c r="P12" i="203"/>
  <c r="O12" i="203"/>
  <c r="K5" i="144"/>
  <c r="Q5" i="144"/>
  <c r="K5" i="213"/>
  <c r="N12" i="210"/>
  <c r="S5" i="207"/>
  <c r="Q5" i="82"/>
  <c r="H5" i="78"/>
  <c r="K19" i="143"/>
  <c r="P19" i="143"/>
  <c r="K12" i="86"/>
  <c r="R12" i="86"/>
  <c r="R5" i="210"/>
  <c r="T5" i="80"/>
  <c r="M12" i="215"/>
  <c r="O12" i="88"/>
  <c r="G19" i="212"/>
  <c r="L19" i="212"/>
  <c r="K12" i="78"/>
  <c r="L12" i="216"/>
  <c r="N19" i="108"/>
  <c r="J19" i="143"/>
  <c r="N5" i="83"/>
  <c r="O12" i="86"/>
  <c r="S5" i="210"/>
  <c r="R5" i="80"/>
  <c r="T12" i="215"/>
  <c r="T12" i="88"/>
  <c r="K12" i="205"/>
  <c r="K19" i="212"/>
  <c r="M12" i="78"/>
  <c r="P5" i="88"/>
  <c r="Q5" i="77"/>
  <c r="Q12" i="212"/>
  <c r="Q19" i="216"/>
  <c r="M19" i="143"/>
  <c r="Q5" i="83"/>
  <c r="S12" i="86"/>
  <c r="H5" i="80"/>
  <c r="J5" i="80"/>
  <c r="L12" i="215"/>
  <c r="R12" i="88"/>
  <c r="T12" i="205"/>
  <c r="N19" i="212"/>
  <c r="H19" i="210"/>
  <c r="O12" i="78"/>
  <c r="T5" i="88"/>
  <c r="G5" i="86"/>
  <c r="Q19" i="143"/>
  <c r="L5" i="83"/>
  <c r="Q12" i="86"/>
  <c r="K5" i="80"/>
  <c r="M5" i="80"/>
  <c r="G12" i="88"/>
  <c r="P12" i="88"/>
  <c r="N12" i="205"/>
  <c r="O19" i="212"/>
  <c r="G19" i="210"/>
  <c r="Q12" i="78"/>
  <c r="H12" i="216"/>
  <c r="K5" i="86"/>
  <c r="O19" i="203"/>
  <c r="R5" i="207"/>
  <c r="T5" i="85"/>
  <c r="H19" i="143"/>
  <c r="N19" i="143"/>
  <c r="P5" i="83"/>
  <c r="M12" i="86"/>
  <c r="O5" i="80"/>
  <c r="Q5" i="80"/>
  <c r="K12" i="88"/>
  <c r="M12" i="88"/>
  <c r="M12" i="205"/>
  <c r="P19" i="212"/>
  <c r="J19" i="210"/>
  <c r="R12" i="78"/>
  <c r="M12" i="216"/>
  <c r="Q5" i="86"/>
  <c r="N5" i="108"/>
  <c r="G19" i="143"/>
  <c r="R19" i="143"/>
  <c r="G12" i="86"/>
  <c r="J12" i="86"/>
  <c r="S5" i="80"/>
  <c r="H12" i="215"/>
  <c r="N12" i="88"/>
  <c r="H19" i="212"/>
  <c r="J19" i="212"/>
  <c r="G12" i="78"/>
  <c r="P5" i="144"/>
  <c r="N12" i="216"/>
  <c r="H5" i="213"/>
  <c r="Q5" i="213"/>
  <c r="J12" i="82"/>
  <c r="J5" i="86"/>
  <c r="K19" i="108"/>
  <c r="J19" i="80"/>
  <c r="L5" i="215"/>
  <c r="L19" i="86"/>
  <c r="P12" i="80"/>
  <c r="N12" i="209"/>
  <c r="T15" i="211"/>
  <c r="Q9" i="83"/>
  <c r="M20" i="83"/>
  <c r="G5" i="83"/>
  <c r="T5" i="210"/>
  <c r="G12" i="215"/>
  <c r="H12" i="205"/>
  <c r="O19" i="210"/>
  <c r="P12" i="78"/>
  <c r="G12" i="216"/>
  <c r="H5" i="77"/>
  <c r="N5" i="86"/>
  <c r="J12" i="204"/>
  <c r="J12" i="83"/>
  <c r="S5" i="85"/>
  <c r="Q20" i="83"/>
  <c r="H5" i="83"/>
  <c r="K5" i="83"/>
  <c r="N5" i="210"/>
  <c r="K12" i="215"/>
  <c r="O12" i="205"/>
  <c r="S19" i="210"/>
  <c r="T12" i="78"/>
  <c r="Q12" i="216"/>
  <c r="G5" i="77"/>
  <c r="R5" i="86"/>
  <c r="T12" i="204"/>
  <c r="L5" i="203"/>
  <c r="J5" i="83"/>
  <c r="T12" i="86"/>
  <c r="M5" i="210"/>
  <c r="G5" i="80"/>
  <c r="Q12" i="215"/>
  <c r="S12" i="88"/>
  <c r="Q12" i="205"/>
  <c r="S19" i="212"/>
  <c r="H12" i="78"/>
  <c r="N12" i="78"/>
  <c r="G5" i="88"/>
  <c r="O12" i="216"/>
  <c r="J5" i="77"/>
  <c r="K12" i="212"/>
  <c r="M5" i="86"/>
  <c r="G19" i="108"/>
  <c r="O5" i="209"/>
  <c r="T19" i="216"/>
  <c r="S5" i="108"/>
  <c r="M15" i="84"/>
  <c r="T5" i="76"/>
  <c r="P12" i="76"/>
  <c r="M5" i="214"/>
  <c r="Q19" i="85"/>
  <c r="G19" i="110"/>
  <c r="K12" i="85"/>
  <c r="O5" i="214"/>
  <c r="O12" i="111"/>
  <c r="H12" i="207"/>
  <c r="P5" i="213"/>
  <c r="K19" i="203"/>
  <c r="N19" i="80"/>
  <c r="P5" i="207"/>
  <c r="N5" i="215"/>
  <c r="R5" i="107"/>
  <c r="O19" i="110"/>
  <c r="J12" i="87"/>
  <c r="P12" i="207"/>
  <c r="L19" i="110"/>
  <c r="N12" i="214"/>
  <c r="N12" i="201" s="1"/>
  <c r="O12" i="85"/>
  <c r="H5" i="76"/>
  <c r="J12" i="207"/>
  <c r="L12" i="211"/>
  <c r="Q12" i="77"/>
  <c r="P12" i="85"/>
  <c r="K5" i="76"/>
  <c r="P5" i="143"/>
  <c r="R12" i="211"/>
  <c r="O12" i="76"/>
  <c r="K5" i="82"/>
  <c r="G20" i="83"/>
  <c r="N12" i="143"/>
  <c r="K12" i="216"/>
  <c r="S12" i="216"/>
  <c r="T5" i="143"/>
  <c r="P5" i="86"/>
  <c r="T5" i="111"/>
  <c r="O12" i="210"/>
  <c r="O12" i="213"/>
  <c r="L5" i="82"/>
  <c r="J19" i="110"/>
  <c r="P12" i="216"/>
  <c r="J12" i="216"/>
  <c r="J5" i="143"/>
  <c r="L5" i="86"/>
  <c r="T19" i="85"/>
  <c r="K12" i="210"/>
  <c r="L19" i="214"/>
  <c r="P12" i="213"/>
  <c r="G12" i="83"/>
  <c r="G12" i="214"/>
  <c r="S5" i="86"/>
  <c r="S19" i="85"/>
  <c r="M12" i="211"/>
  <c r="G19" i="86"/>
  <c r="H12" i="80"/>
  <c r="L12" i="214"/>
  <c r="K19" i="208"/>
  <c r="M13" i="83"/>
  <c r="O22" i="203"/>
  <c r="N10" i="203"/>
  <c r="O5" i="83"/>
  <c r="J5" i="210"/>
  <c r="P5" i="210"/>
  <c r="J12" i="215"/>
  <c r="S12" i="205"/>
  <c r="P12" i="205"/>
  <c r="K19" i="210"/>
  <c r="L5" i="88"/>
  <c r="T5" i="77"/>
  <c r="K12" i="82"/>
  <c r="T12" i="82"/>
  <c r="R12" i="212"/>
  <c r="P12" i="212"/>
  <c r="O5" i="86"/>
  <c r="M19" i="108"/>
  <c r="R12" i="210"/>
  <c r="P12" i="204"/>
  <c r="M12" i="204"/>
  <c r="Q19" i="205"/>
  <c r="N5" i="85"/>
  <c r="T5" i="108"/>
  <c r="N19" i="208"/>
  <c r="K10" i="203"/>
  <c r="O4" i="81"/>
  <c r="Q5" i="205"/>
  <c r="M12" i="212"/>
  <c r="L19" i="108"/>
  <c r="J19" i="108"/>
  <c r="L12" i="204"/>
  <c r="L12" i="83"/>
  <c r="G5" i="85"/>
  <c r="J5" i="85"/>
  <c r="J5" i="108"/>
  <c r="H10" i="203"/>
  <c r="G19" i="84"/>
  <c r="P19" i="210"/>
  <c r="L19" i="210"/>
  <c r="K5" i="88"/>
  <c r="R5" i="88"/>
  <c r="K5" i="77"/>
  <c r="N5" i="77"/>
  <c r="H12" i="212"/>
  <c r="N12" i="212"/>
  <c r="O19" i="108"/>
  <c r="R19" i="108"/>
  <c r="H12" i="204"/>
  <c r="Q12" i="204"/>
  <c r="K5" i="85"/>
  <c r="O5" i="85"/>
  <c r="G5" i="108"/>
  <c r="R5" i="108"/>
  <c r="G19" i="211"/>
  <c r="M10" i="203"/>
  <c r="S5" i="110"/>
  <c r="M19" i="210"/>
  <c r="T19" i="210"/>
  <c r="S5" i="88"/>
  <c r="J5" i="88"/>
  <c r="P5" i="77"/>
  <c r="M5" i="77"/>
  <c r="N12" i="82"/>
  <c r="G12" i="212"/>
  <c r="J12" i="212"/>
  <c r="P19" i="108"/>
  <c r="H12" i="210"/>
  <c r="G12" i="204"/>
  <c r="K12" i="204"/>
  <c r="R5" i="85"/>
  <c r="L5" i="85"/>
  <c r="K5" i="108"/>
  <c r="Q5" i="108"/>
  <c r="T5" i="78"/>
  <c r="J19" i="211"/>
  <c r="K5" i="109"/>
  <c r="L13" i="83"/>
  <c r="T10" i="203"/>
  <c r="O10" i="203"/>
  <c r="S5" i="83"/>
  <c r="R5" i="83"/>
  <c r="H5" i="210"/>
  <c r="L5" i="210"/>
  <c r="S12" i="215"/>
  <c r="O12" i="215"/>
  <c r="G12" i="205"/>
  <c r="L12" i="205"/>
  <c r="Q19" i="210"/>
  <c r="N19" i="210"/>
  <c r="N5" i="88"/>
  <c r="M5" i="88"/>
  <c r="L5" i="77"/>
  <c r="S5" i="77"/>
  <c r="S12" i="82"/>
  <c r="S12" i="212"/>
  <c r="L12" i="212"/>
  <c r="T19" i="108"/>
  <c r="S12" i="210"/>
  <c r="S19" i="109"/>
  <c r="N12" i="204"/>
  <c r="R12" i="204"/>
  <c r="G19" i="205"/>
  <c r="Q5" i="85"/>
  <c r="P5" i="85"/>
  <c r="O5" i="108"/>
  <c r="M5" i="108"/>
  <c r="S5" i="78"/>
  <c r="N19" i="211"/>
  <c r="J5" i="109"/>
  <c r="L13" i="143"/>
  <c r="N22" i="215"/>
  <c r="J10" i="203"/>
  <c r="G5" i="210"/>
  <c r="J12" i="205"/>
  <c r="G12" i="82"/>
  <c r="L12" i="82"/>
  <c r="T12" i="212"/>
  <c r="L12" i="210"/>
  <c r="S12" i="204"/>
  <c r="L19" i="205"/>
  <c r="L5" i="108"/>
  <c r="R5" i="78"/>
  <c r="P5" i="109"/>
  <c r="L12" i="77"/>
  <c r="M12" i="85"/>
  <c r="S12" i="85"/>
  <c r="P5" i="214"/>
  <c r="G5" i="76"/>
  <c r="R5" i="76"/>
  <c r="M12" i="111"/>
  <c r="P12" i="111"/>
  <c r="O12" i="207"/>
  <c r="N5" i="143"/>
  <c r="L5" i="143"/>
  <c r="R19" i="85"/>
  <c r="Q12" i="211"/>
  <c r="P12" i="211"/>
  <c r="M12" i="76"/>
  <c r="S12" i="76"/>
  <c r="G5" i="82"/>
  <c r="T5" i="82"/>
  <c r="K19" i="110"/>
  <c r="P19" i="110"/>
  <c r="H12" i="214"/>
  <c r="T12" i="214"/>
  <c r="T12" i="201" s="1"/>
  <c r="H12" i="77"/>
  <c r="P12" i="77"/>
  <c r="T12" i="85"/>
  <c r="S5" i="214"/>
  <c r="P5" i="76"/>
  <c r="J5" i="76"/>
  <c r="L12" i="111"/>
  <c r="G12" i="207"/>
  <c r="K12" i="207"/>
  <c r="O5" i="143"/>
  <c r="N19" i="85"/>
  <c r="K19" i="206"/>
  <c r="K12" i="211"/>
  <c r="R12" i="76"/>
  <c r="S5" i="82"/>
  <c r="R5" i="82"/>
  <c r="M19" i="110"/>
  <c r="T19" i="110"/>
  <c r="K12" i="214"/>
  <c r="O12" i="214"/>
  <c r="O12" i="201" s="1"/>
  <c r="G12" i="77"/>
  <c r="M12" i="77"/>
  <c r="R12" i="85"/>
  <c r="H5" i="214"/>
  <c r="N5" i="214"/>
  <c r="O5" i="76"/>
  <c r="S5" i="76"/>
  <c r="J12" i="111"/>
  <c r="L12" i="207"/>
  <c r="S12" i="207"/>
  <c r="S5" i="143"/>
  <c r="L19" i="85"/>
  <c r="S12" i="211"/>
  <c r="L12" i="76"/>
  <c r="O5" i="82"/>
  <c r="P5" i="82"/>
  <c r="N19" i="110"/>
  <c r="P12" i="214"/>
  <c r="M12" i="214"/>
  <c r="K12" i="77"/>
  <c r="O12" i="77"/>
  <c r="Q12" i="85"/>
  <c r="G5" i="214"/>
  <c r="R5" i="214"/>
  <c r="M5" i="76"/>
  <c r="Q12" i="111"/>
  <c r="N12" i="207"/>
  <c r="M12" i="207"/>
  <c r="H5" i="143"/>
  <c r="Q5" i="143"/>
  <c r="G19" i="85"/>
  <c r="P19" i="85"/>
  <c r="H12" i="211"/>
  <c r="J12" i="211"/>
  <c r="H12" i="76"/>
  <c r="N12" i="76"/>
  <c r="J5" i="82"/>
  <c r="R19" i="110"/>
  <c r="J12" i="214"/>
  <c r="Q12" i="214"/>
  <c r="Q12" i="201" s="1"/>
  <c r="J12" i="77"/>
  <c r="T12" i="77"/>
  <c r="J12" i="85"/>
  <c r="K5" i="214"/>
  <c r="T5" i="214"/>
  <c r="L5" i="76"/>
  <c r="G12" i="111"/>
  <c r="N12" i="111"/>
  <c r="Q12" i="207"/>
  <c r="R12" i="207"/>
  <c r="G5" i="143"/>
  <c r="M5" i="143"/>
  <c r="K19" i="85"/>
  <c r="J19" i="85"/>
  <c r="G12" i="211"/>
  <c r="N12" i="211"/>
  <c r="G12" i="76"/>
  <c r="J12" i="76"/>
  <c r="N5" i="82"/>
  <c r="Q19" i="110"/>
  <c r="R12" i="214"/>
  <c r="N12" i="77"/>
  <c r="G12" i="85"/>
  <c r="L5" i="214"/>
  <c r="K12" i="111"/>
  <c r="K5" i="143"/>
  <c r="M19" i="85"/>
  <c r="T12" i="211"/>
  <c r="K12" i="76"/>
  <c r="M5" i="82"/>
  <c r="M19" i="76"/>
  <c r="R19" i="76"/>
  <c r="O19" i="76"/>
  <c r="K19" i="76"/>
  <c r="Q19" i="111"/>
  <c r="S19" i="111"/>
  <c r="O19" i="111"/>
  <c r="R12" i="206"/>
  <c r="O12" i="206"/>
  <c r="G12" i="206"/>
  <c r="C12" i="199"/>
  <c r="S12" i="206"/>
  <c r="N12" i="206"/>
  <c r="T12" i="206"/>
  <c r="H12" i="206"/>
  <c r="Q12" i="206"/>
  <c r="K12" i="206"/>
  <c r="P12" i="206"/>
  <c r="N19" i="204"/>
  <c r="O19" i="204"/>
  <c r="L19" i="204"/>
  <c r="T19" i="204"/>
  <c r="Q19" i="204"/>
  <c r="G19" i="204"/>
  <c r="M19" i="204"/>
  <c r="J19" i="204"/>
  <c r="P19" i="204"/>
  <c r="H19" i="204"/>
  <c r="T9" i="79"/>
  <c r="G9" i="79"/>
  <c r="J9" i="79"/>
  <c r="L9" i="79"/>
  <c r="N9" i="79"/>
  <c r="J19" i="83"/>
  <c r="M19" i="83"/>
  <c r="K19" i="83"/>
  <c r="T19" i="83"/>
  <c r="N19" i="83"/>
  <c r="G19" i="83"/>
  <c r="H19" i="83"/>
  <c r="P19" i="83"/>
  <c r="S19" i="83"/>
  <c r="O19" i="83"/>
  <c r="R5" i="206"/>
  <c r="O5" i="206"/>
  <c r="M5" i="206"/>
  <c r="S5" i="206"/>
  <c r="T5" i="206"/>
  <c r="G5" i="206"/>
  <c r="N5" i="206"/>
  <c r="Q5" i="206"/>
  <c r="L5" i="206"/>
  <c r="H5" i="206"/>
  <c r="Q12" i="208"/>
  <c r="S12" i="208"/>
  <c r="R12" i="208"/>
  <c r="T12" i="208"/>
  <c r="O12" i="208"/>
  <c r="J12" i="208"/>
  <c r="M12" i="208"/>
  <c r="L12" i="208"/>
  <c r="G12" i="208"/>
  <c r="O19" i="112"/>
  <c r="T19" i="112"/>
  <c r="K19" i="112"/>
  <c r="N19" i="112"/>
  <c r="S19" i="112"/>
  <c r="G19" i="112"/>
  <c r="L19" i="112"/>
  <c r="R19" i="112"/>
  <c r="J19" i="112"/>
  <c r="R19" i="78"/>
  <c r="M19" i="78"/>
  <c r="L19" i="78"/>
  <c r="O19" i="78"/>
  <c r="J19" i="78"/>
  <c r="K19" i="78"/>
  <c r="N19" i="78"/>
  <c r="P19" i="78"/>
  <c r="G19" i="78"/>
  <c r="P19" i="88"/>
  <c r="L19" i="88"/>
  <c r="K19" i="88"/>
  <c r="R19" i="88"/>
  <c r="S19" i="88"/>
  <c r="G19" i="88"/>
  <c r="M19" i="88"/>
  <c r="T19" i="88"/>
  <c r="N19" i="88"/>
  <c r="T5" i="81"/>
  <c r="P5" i="81"/>
  <c r="L5" i="81"/>
  <c r="H5" i="81"/>
  <c r="M5" i="81"/>
  <c r="Q5" i="81"/>
  <c r="S5" i="81"/>
  <c r="R5" i="81"/>
  <c r="O5" i="81"/>
  <c r="K5" i="81"/>
  <c r="T5" i="204"/>
  <c r="S5" i="204"/>
  <c r="G5" i="204"/>
  <c r="M5" i="204"/>
  <c r="N5" i="204"/>
  <c r="L5" i="204"/>
  <c r="H5" i="204"/>
  <c r="J5" i="204"/>
  <c r="O5" i="204"/>
  <c r="P5" i="204"/>
  <c r="M16" i="82"/>
  <c r="P9" i="79"/>
  <c r="O9" i="79"/>
  <c r="L12" i="206"/>
  <c r="R19" i="204"/>
  <c r="Q19" i="83"/>
  <c r="K5" i="206"/>
  <c r="N12" i="208"/>
  <c r="P19" i="112"/>
  <c r="S19" i="78"/>
  <c r="J5" i="81"/>
  <c r="J19" i="88"/>
  <c r="G5" i="216"/>
  <c r="H19" i="82"/>
  <c r="M19" i="82"/>
  <c r="N19" i="82"/>
  <c r="T19" i="79"/>
  <c r="M19" i="79"/>
  <c r="Q19" i="79"/>
  <c r="S19" i="144"/>
  <c r="O19" i="144"/>
  <c r="R19" i="144"/>
  <c r="H19" i="144"/>
  <c r="T19" i="144"/>
  <c r="J19" i="144"/>
  <c r="M19" i="144"/>
  <c r="N19" i="144"/>
  <c r="L19" i="144"/>
  <c r="K19" i="144"/>
  <c r="O19" i="77"/>
  <c r="P19" i="77"/>
  <c r="G19" i="77"/>
  <c r="S19" i="77"/>
  <c r="M19" i="77"/>
  <c r="J19" i="77"/>
  <c r="H19" i="77"/>
  <c r="N19" i="77"/>
  <c r="R19" i="77"/>
  <c r="Q19" i="77"/>
  <c r="O19" i="202"/>
  <c r="P19" i="202"/>
  <c r="L19" i="202"/>
  <c r="R19" i="202"/>
  <c r="J19" i="202"/>
  <c r="K19" i="202"/>
  <c r="C19" i="199"/>
  <c r="N19" i="202"/>
  <c r="M19" i="202"/>
  <c r="G19" i="202"/>
  <c r="S12" i="109"/>
  <c r="P12" i="109"/>
  <c r="T12" i="109"/>
  <c r="N12" i="109"/>
  <c r="L12" i="109"/>
  <c r="K12" i="109"/>
  <c r="J12" i="109"/>
  <c r="R12" i="109"/>
  <c r="G12" i="109"/>
  <c r="J12" i="107"/>
  <c r="S12" i="107"/>
  <c r="G12" i="107"/>
  <c r="P12" i="107"/>
  <c r="M12" i="107"/>
  <c r="R12" i="107"/>
  <c r="T12" i="107"/>
  <c r="N12" i="107"/>
  <c r="Q12" i="107"/>
  <c r="Q5" i="202"/>
  <c r="R5" i="202"/>
  <c r="G5" i="202"/>
  <c r="O5" i="202"/>
  <c r="N5" i="202"/>
  <c r="M5" i="202"/>
  <c r="H5" i="202"/>
  <c r="T5" i="202"/>
  <c r="S5" i="202"/>
  <c r="P5" i="202"/>
  <c r="R5" i="209"/>
  <c r="T5" i="209"/>
  <c r="M5" i="209"/>
  <c r="H5" i="209"/>
  <c r="S5" i="209"/>
  <c r="N5" i="209"/>
  <c r="P5" i="209"/>
  <c r="J5" i="209"/>
  <c r="Q5" i="209"/>
  <c r="L5" i="209"/>
  <c r="T5" i="203"/>
  <c r="O5" i="203"/>
  <c r="P5" i="203"/>
  <c r="S5" i="203"/>
  <c r="N5" i="203"/>
  <c r="K5" i="203"/>
  <c r="M5" i="203"/>
  <c r="Q5" i="203"/>
  <c r="G5" i="203"/>
  <c r="T12" i="87"/>
  <c r="R12" i="87"/>
  <c r="N12" i="87"/>
  <c r="S12" i="87"/>
  <c r="M12" i="87"/>
  <c r="K12" i="87"/>
  <c r="O12" i="87"/>
  <c r="L12" i="87"/>
  <c r="G12" i="87"/>
  <c r="J12" i="84"/>
  <c r="T12" i="84"/>
  <c r="K12" i="84"/>
  <c r="L12" i="84"/>
  <c r="R12" i="84"/>
  <c r="G12" i="84"/>
  <c r="M12" i="84"/>
  <c r="N12" i="84"/>
  <c r="O12" i="84"/>
  <c r="N19" i="206"/>
  <c r="M19" i="206"/>
  <c r="P19" i="206"/>
  <c r="S19" i="206"/>
  <c r="O19" i="206"/>
  <c r="G19" i="206"/>
  <c r="Q19" i="206"/>
  <c r="J19" i="206"/>
  <c r="T19" i="206"/>
  <c r="H19" i="206"/>
  <c r="S16" i="82"/>
  <c r="H2" i="211"/>
  <c r="H9" i="79"/>
  <c r="M9" i="79"/>
  <c r="S4" i="216"/>
  <c r="J4" i="216"/>
  <c r="T4" i="216"/>
  <c r="G2" i="84"/>
  <c r="P2" i="84"/>
  <c r="N2" i="84"/>
  <c r="L2" i="84"/>
  <c r="O2" i="84"/>
  <c r="J13" i="83"/>
  <c r="K13" i="83"/>
  <c r="L19" i="111"/>
  <c r="M12" i="206"/>
  <c r="K19" i="77"/>
  <c r="R19" i="83"/>
  <c r="S19" i="202"/>
  <c r="J5" i="206"/>
  <c r="M12" i="109"/>
  <c r="K12" i="208"/>
  <c r="K12" i="107"/>
  <c r="M19" i="112"/>
  <c r="Q19" i="78"/>
  <c r="Q12" i="84"/>
  <c r="N5" i="81"/>
  <c r="R5" i="203"/>
  <c r="Q5" i="204"/>
  <c r="R5" i="216"/>
  <c r="Q5" i="216"/>
  <c r="T5" i="216"/>
  <c r="H5" i="216"/>
  <c r="O5" i="216"/>
  <c r="L5" i="216"/>
  <c r="P5" i="216"/>
  <c r="J5" i="216"/>
  <c r="S5" i="216"/>
  <c r="K5" i="216"/>
  <c r="C5" i="201"/>
  <c r="K16" i="82"/>
  <c r="G10" i="203"/>
  <c r="S10" i="203"/>
  <c r="L10" i="203"/>
  <c r="O2" i="211"/>
  <c r="H4" i="216"/>
  <c r="L4" i="216"/>
  <c r="K9" i="79"/>
  <c r="R9" i="79"/>
  <c r="M2" i="84"/>
  <c r="T15" i="213"/>
  <c r="R15" i="213"/>
  <c r="J12" i="206"/>
  <c r="G19" i="144"/>
  <c r="S19" i="204"/>
  <c r="L19" i="77"/>
  <c r="Q19" i="202"/>
  <c r="O12" i="109"/>
  <c r="P12" i="208"/>
  <c r="L12" i="107"/>
  <c r="K5" i="202"/>
  <c r="H19" i="78"/>
  <c r="L19" i="206"/>
  <c r="G5" i="209"/>
  <c r="H5" i="203"/>
  <c r="P12" i="87"/>
  <c r="Q19" i="88"/>
  <c r="K5" i="204"/>
  <c r="N5" i="216"/>
  <c r="C12" i="201"/>
  <c r="S8" i="207"/>
  <c r="K22" i="213"/>
  <c r="J22" i="215"/>
  <c r="O15" i="213"/>
  <c r="L22" i="215"/>
  <c r="J15" i="213"/>
  <c r="Q22" i="213"/>
  <c r="H15" i="213"/>
  <c r="L15" i="213"/>
  <c r="S6" i="81"/>
  <c r="G8" i="79"/>
  <c r="G22" i="215"/>
  <c r="R22" i="215"/>
  <c r="O22" i="215"/>
  <c r="H22" i="215"/>
  <c r="K9" i="206"/>
  <c r="T9" i="206"/>
  <c r="Q2" i="211"/>
  <c r="P20" i="83"/>
  <c r="T20" i="83"/>
  <c r="L20" i="83"/>
  <c r="R2" i="84"/>
  <c r="S2" i="84"/>
  <c r="S19" i="203"/>
  <c r="T19" i="203"/>
  <c r="C5" i="199"/>
  <c r="J12" i="210"/>
  <c r="M12" i="210"/>
  <c r="T12" i="210"/>
  <c r="K19" i="80"/>
  <c r="O19" i="80"/>
  <c r="M19" i="80"/>
  <c r="G5" i="207"/>
  <c r="L5" i="207"/>
  <c r="O5" i="207"/>
  <c r="K5" i="215"/>
  <c r="J5" i="215"/>
  <c r="Q5" i="215"/>
  <c r="H19" i="216"/>
  <c r="L19" i="216"/>
  <c r="S19" i="216"/>
  <c r="R19" i="216"/>
  <c r="N5" i="107"/>
  <c r="J5" i="107"/>
  <c r="L5" i="107"/>
  <c r="S19" i="205"/>
  <c r="N19" i="205"/>
  <c r="T19" i="205"/>
  <c r="G5" i="78"/>
  <c r="M5" i="78"/>
  <c r="Q5" i="78"/>
  <c r="L19" i="211"/>
  <c r="R19" i="211"/>
  <c r="O19" i="211"/>
  <c r="L12" i="209"/>
  <c r="K12" i="209"/>
  <c r="Q12" i="209"/>
  <c r="T5" i="215"/>
  <c r="G19" i="216"/>
  <c r="P19" i="216"/>
  <c r="N19" i="216"/>
  <c r="S5" i="107"/>
  <c r="O5" i="107"/>
  <c r="P5" i="107"/>
  <c r="K19" i="205"/>
  <c r="R19" i="205"/>
  <c r="M19" i="205"/>
  <c r="K5" i="78"/>
  <c r="P5" i="78"/>
  <c r="N5" i="78"/>
  <c r="T19" i="211"/>
  <c r="M19" i="211"/>
  <c r="K19" i="211"/>
  <c r="T12" i="209"/>
  <c r="J12" i="209"/>
  <c r="S12" i="209"/>
  <c r="T4" i="209"/>
  <c r="H6" i="81"/>
  <c r="K22" i="215"/>
  <c r="P22" i="215"/>
  <c r="S22" i="215"/>
  <c r="M9" i="206"/>
  <c r="P9" i="206"/>
  <c r="R2" i="211"/>
  <c r="S2" i="211"/>
  <c r="O20" i="80"/>
  <c r="O7" i="214"/>
  <c r="R20" i="83"/>
  <c r="O20" i="83"/>
  <c r="H19" i="203"/>
  <c r="J19" i="203"/>
  <c r="M19" i="203"/>
  <c r="G12" i="210"/>
  <c r="P12" i="210"/>
  <c r="H19" i="80"/>
  <c r="S19" i="80"/>
  <c r="R19" i="80"/>
  <c r="T5" i="207"/>
  <c r="J5" i="207"/>
  <c r="H5" i="215"/>
  <c r="S5" i="215"/>
  <c r="M5" i="215"/>
  <c r="K19" i="216"/>
  <c r="O19" i="216"/>
  <c r="G5" i="107"/>
  <c r="Q5" i="107"/>
  <c r="H19" i="205"/>
  <c r="J19" i="205"/>
  <c r="O19" i="205"/>
  <c r="L5" i="78"/>
  <c r="J5" i="78"/>
  <c r="H19" i="211"/>
  <c r="Q19" i="211"/>
  <c r="P19" i="211"/>
  <c r="H12" i="209"/>
  <c r="M12" i="209"/>
  <c r="P12" i="209"/>
  <c r="H20" i="83"/>
  <c r="G4" i="209"/>
  <c r="T6" i="81"/>
  <c r="T22" i="215"/>
  <c r="M22" i="215"/>
  <c r="Q9" i="206"/>
  <c r="O9" i="206"/>
  <c r="P2" i="211"/>
  <c r="G2" i="211"/>
  <c r="Q7" i="214"/>
  <c r="K21" i="205"/>
  <c r="S20" i="83"/>
  <c r="N20" i="83"/>
  <c r="Q22" i="203"/>
  <c r="K22" i="203"/>
  <c r="R22" i="203"/>
  <c r="H6" i="203"/>
  <c r="R6" i="203"/>
  <c r="Q6" i="203"/>
  <c r="L14" i="209"/>
  <c r="L19" i="76"/>
  <c r="Q19" i="76"/>
  <c r="T19" i="76"/>
  <c r="G19" i="82"/>
  <c r="O19" i="82"/>
  <c r="T19" i="82"/>
  <c r="J19" i="111"/>
  <c r="T19" i="111"/>
  <c r="P19" i="111"/>
  <c r="H19" i="79"/>
  <c r="L19" i="79"/>
  <c r="P19" i="79"/>
  <c r="J19" i="79"/>
  <c r="O16" i="82"/>
  <c r="G16" i="82"/>
  <c r="T22" i="203"/>
  <c r="M22" i="203"/>
  <c r="P22" i="203"/>
  <c r="J16" i="80"/>
  <c r="G6" i="203"/>
  <c r="M6" i="203"/>
  <c r="P6" i="203"/>
  <c r="J6" i="203"/>
  <c r="H19" i="76"/>
  <c r="N19" i="76"/>
  <c r="J19" i="76"/>
  <c r="S19" i="76"/>
  <c r="K19" i="82"/>
  <c r="J19" i="82"/>
  <c r="L19" i="82"/>
  <c r="G19" i="111"/>
  <c r="R19" i="111"/>
  <c r="N19" i="111"/>
  <c r="G19" i="79"/>
  <c r="R19" i="79"/>
  <c r="S19" i="79"/>
  <c r="P16" i="82"/>
  <c r="G22" i="203"/>
  <c r="L22" i="203"/>
  <c r="J22" i="203"/>
  <c r="K16" i="207"/>
  <c r="K6" i="203"/>
  <c r="N6" i="203"/>
  <c r="O17" i="84"/>
  <c r="G19" i="76"/>
  <c r="P19" i="76"/>
  <c r="S19" i="82"/>
  <c r="Q19" i="82"/>
  <c r="R19" i="82"/>
  <c r="K19" i="111"/>
  <c r="M19" i="111"/>
  <c r="K19" i="79"/>
  <c r="O19" i="79"/>
  <c r="T15" i="212"/>
  <c r="Q15" i="212"/>
  <c r="G15" i="212"/>
  <c r="Q15" i="107"/>
  <c r="O15" i="107"/>
  <c r="L15" i="107"/>
  <c r="P15" i="107"/>
  <c r="K9" i="84"/>
  <c r="O6" i="83"/>
  <c r="T6" i="83"/>
  <c r="H8" i="207"/>
  <c r="P8" i="207"/>
  <c r="R9" i="84"/>
  <c r="N15" i="211"/>
  <c r="O13" i="82"/>
  <c r="J14" i="206"/>
  <c r="M9" i="215"/>
  <c r="T15" i="84"/>
  <c r="H12" i="83"/>
  <c r="Q19" i="213"/>
  <c r="C19" i="91"/>
  <c r="K12" i="81"/>
  <c r="S12" i="199"/>
  <c r="J5" i="110"/>
  <c r="L5" i="87"/>
  <c r="T19" i="209"/>
  <c r="C5" i="200"/>
  <c r="N19" i="84"/>
  <c r="N5" i="112"/>
  <c r="Q12" i="108"/>
  <c r="J19" i="215"/>
  <c r="C12" i="200"/>
  <c r="H5" i="205"/>
  <c r="L12" i="110"/>
  <c r="Q19" i="214"/>
  <c r="N19" i="109"/>
  <c r="H12" i="213"/>
  <c r="J12" i="213"/>
  <c r="N12" i="213"/>
  <c r="S12" i="213"/>
  <c r="M12" i="83"/>
  <c r="Q12" i="83"/>
  <c r="P12" i="83"/>
  <c r="P19" i="86"/>
  <c r="O19" i="86"/>
  <c r="R19" i="86"/>
  <c r="O5" i="79"/>
  <c r="K12" i="80"/>
  <c r="T12" i="80"/>
  <c r="J12" i="80"/>
  <c r="G12" i="144"/>
  <c r="M12" i="144"/>
  <c r="O12" i="144"/>
  <c r="M5" i="109"/>
  <c r="N5" i="109"/>
  <c r="Q5" i="109"/>
  <c r="G19" i="208"/>
  <c r="J19" i="208"/>
  <c r="O19" i="208"/>
  <c r="K15" i="84"/>
  <c r="H22" i="79"/>
  <c r="S6" i="83"/>
  <c r="R6" i="83"/>
  <c r="Q8" i="207"/>
  <c r="K8" i="207"/>
  <c r="N13" i="82"/>
  <c r="M14" i="206"/>
  <c r="O15" i="84"/>
  <c r="T5" i="212"/>
  <c r="N19" i="209"/>
  <c r="G5" i="208"/>
  <c r="T12" i="143"/>
  <c r="R5" i="112"/>
  <c r="R12" i="108"/>
  <c r="G5" i="211"/>
  <c r="L5" i="205"/>
  <c r="R5" i="111"/>
  <c r="J12" i="110"/>
  <c r="G12" i="213"/>
  <c r="L12" i="213"/>
  <c r="Q12" i="213"/>
  <c r="S12" i="83"/>
  <c r="T12" i="83"/>
  <c r="R12" i="83"/>
  <c r="S19" i="86"/>
  <c r="Q19" i="86"/>
  <c r="M19" i="86"/>
  <c r="S12" i="80"/>
  <c r="O12" i="80"/>
  <c r="Q12" i="80"/>
  <c r="K12" i="144"/>
  <c r="J12" i="144"/>
  <c r="N12" i="144"/>
  <c r="G5" i="109"/>
  <c r="T5" i="109"/>
  <c r="R5" i="109"/>
  <c r="L19" i="208"/>
  <c r="T19" i="208"/>
  <c r="S19" i="208"/>
  <c r="M9" i="144"/>
  <c r="Q6" i="83"/>
  <c r="R8" i="207"/>
  <c r="S9" i="84"/>
  <c r="R15" i="211"/>
  <c r="T13" i="82"/>
  <c r="R14" i="206"/>
  <c r="J9" i="215"/>
  <c r="N15" i="84"/>
  <c r="T12" i="213"/>
  <c r="M12" i="213"/>
  <c r="K12" i="83"/>
  <c r="N12" i="83"/>
  <c r="K19" i="86"/>
  <c r="T19" i="86"/>
  <c r="G12" i="80"/>
  <c r="L12" i="80"/>
  <c r="H12" i="144"/>
  <c r="R12" i="144"/>
  <c r="S12" i="144"/>
  <c r="L5" i="109"/>
  <c r="O5" i="109"/>
  <c r="H19" i="208"/>
  <c r="R19" i="208"/>
  <c r="Q19" i="208"/>
  <c r="M4" i="107"/>
  <c r="R4" i="107"/>
  <c r="L4" i="213"/>
  <c r="R11" i="107"/>
  <c r="P11" i="107"/>
  <c r="N4" i="213"/>
  <c r="N4" i="107"/>
  <c r="J17" i="84"/>
  <c r="O10" i="107"/>
  <c r="K17" i="84"/>
  <c r="P17" i="84"/>
  <c r="T4" i="215"/>
  <c r="P4" i="211"/>
  <c r="S11" i="207"/>
  <c r="R11" i="207"/>
  <c r="O4" i="211"/>
  <c r="M17" i="213"/>
  <c r="J17" i="213"/>
  <c r="P17" i="213"/>
  <c r="H17" i="213"/>
  <c r="Q17" i="213"/>
  <c r="K17" i="213"/>
  <c r="G17" i="213"/>
  <c r="S17" i="213"/>
  <c r="R17" i="213"/>
  <c r="O17" i="213"/>
  <c r="T17" i="213"/>
  <c r="L17" i="213"/>
  <c r="Q11" i="207"/>
  <c r="J11" i="207"/>
  <c r="K4" i="211"/>
  <c r="L4" i="211"/>
  <c r="H11" i="207"/>
  <c r="O11" i="207"/>
  <c r="G4" i="215"/>
  <c r="T4" i="211"/>
  <c r="K11" i="207"/>
  <c r="T11" i="207"/>
  <c r="J4" i="215"/>
  <c r="Q4" i="211"/>
  <c r="R19" i="213"/>
  <c r="K19" i="213"/>
  <c r="G19" i="213"/>
  <c r="S19" i="213"/>
  <c r="P19" i="213"/>
  <c r="L19" i="213"/>
  <c r="H19" i="213"/>
  <c r="T19" i="213"/>
  <c r="N19" i="213"/>
  <c r="J19" i="213"/>
  <c r="M5" i="212"/>
  <c r="O5" i="212"/>
  <c r="S5" i="212"/>
  <c r="L5" i="212"/>
  <c r="K5" i="212"/>
  <c r="G5" i="212"/>
  <c r="N5" i="212"/>
  <c r="J5" i="212"/>
  <c r="R5" i="212"/>
  <c r="H5" i="212"/>
  <c r="R12" i="81"/>
  <c r="P12" i="81"/>
  <c r="G12" i="81"/>
  <c r="T12" i="81"/>
  <c r="J12" i="81"/>
  <c r="L12" i="81"/>
  <c r="H12" i="81"/>
  <c r="M12" i="81"/>
  <c r="O12" i="81"/>
  <c r="Q12" i="81"/>
  <c r="P5" i="110"/>
  <c r="R5" i="110"/>
  <c r="K5" i="110"/>
  <c r="L5" i="110"/>
  <c r="Q5" i="110"/>
  <c r="G5" i="110"/>
  <c r="C5" i="91"/>
  <c r="T5" i="110"/>
  <c r="N5" i="110"/>
  <c r="O5" i="110"/>
  <c r="T5" i="87"/>
  <c r="R5" i="87"/>
  <c r="K5" i="87"/>
  <c r="S5" i="87"/>
  <c r="P5" i="87"/>
  <c r="G5" i="87"/>
  <c r="O5" i="87"/>
  <c r="Q5" i="87"/>
  <c r="N5" i="87"/>
  <c r="Q19" i="209"/>
  <c r="J19" i="209"/>
  <c r="G19" i="209"/>
  <c r="S19" i="209"/>
  <c r="O19" i="209"/>
  <c r="L19" i="209"/>
  <c r="H19" i="209"/>
  <c r="C19" i="200"/>
  <c r="R19" i="209"/>
  <c r="M19" i="209"/>
  <c r="K19" i="209"/>
  <c r="P5" i="208"/>
  <c r="K5" i="208"/>
  <c r="L5" i="208"/>
  <c r="H5" i="208"/>
  <c r="T5" i="208"/>
  <c r="S5" i="208"/>
  <c r="N5" i="208"/>
  <c r="J5" i="208"/>
  <c r="Q5" i="208"/>
  <c r="M5" i="208"/>
  <c r="J12" i="143"/>
  <c r="Q12" i="143"/>
  <c r="K12" i="143"/>
  <c r="P12" i="143"/>
  <c r="O12" i="143"/>
  <c r="G12" i="143"/>
  <c r="L12" i="143"/>
  <c r="R12" i="143"/>
  <c r="S12" i="143"/>
  <c r="H12" i="143"/>
  <c r="M19" i="84"/>
  <c r="L19" i="84"/>
  <c r="Q19" i="84"/>
  <c r="O19" i="84"/>
  <c r="J19" i="84"/>
  <c r="S19" i="84"/>
  <c r="R19" i="84"/>
  <c r="P19" i="84"/>
  <c r="K19" i="84"/>
  <c r="O5" i="112"/>
  <c r="T5" i="112"/>
  <c r="K5" i="112"/>
  <c r="M5" i="112"/>
  <c r="P5" i="112"/>
  <c r="G5" i="112"/>
  <c r="L5" i="112"/>
  <c r="Q5" i="112"/>
  <c r="S5" i="112"/>
  <c r="C12" i="91"/>
  <c r="J12" i="108"/>
  <c r="L12" i="108"/>
  <c r="G12" i="108"/>
  <c r="S12" i="108"/>
  <c r="N12" i="108"/>
  <c r="M12" i="108"/>
  <c r="O12" i="108"/>
  <c r="P12" i="108"/>
  <c r="T12" i="108"/>
  <c r="R5" i="211"/>
  <c r="O5" i="211"/>
  <c r="T5" i="211"/>
  <c r="H5" i="211"/>
  <c r="J5" i="211"/>
  <c r="N5" i="211"/>
  <c r="Q5" i="211"/>
  <c r="S5" i="211"/>
  <c r="P5" i="211"/>
  <c r="L5" i="211"/>
  <c r="T19" i="215"/>
  <c r="P19" i="215"/>
  <c r="G19" i="215"/>
  <c r="O19" i="215"/>
  <c r="N19" i="215"/>
  <c r="M19" i="215"/>
  <c r="H19" i="215"/>
  <c r="R19" i="215"/>
  <c r="S19" i="215"/>
  <c r="Q19" i="215"/>
  <c r="P5" i="205"/>
  <c r="S5" i="205"/>
  <c r="J5" i="205"/>
  <c r="O5" i="205"/>
  <c r="R5" i="205"/>
  <c r="K5" i="205"/>
  <c r="T5" i="205"/>
  <c r="N5" i="205"/>
  <c r="G5" i="205"/>
  <c r="S5" i="111"/>
  <c r="Q5" i="111"/>
  <c r="K5" i="111"/>
  <c r="L5" i="111"/>
  <c r="O5" i="111"/>
  <c r="G5" i="111"/>
  <c r="P5" i="111"/>
  <c r="J5" i="111"/>
  <c r="M5" i="111"/>
  <c r="T12" i="110"/>
  <c r="S12" i="110"/>
  <c r="P12" i="110"/>
  <c r="R12" i="110"/>
  <c r="N12" i="110"/>
  <c r="K12" i="110"/>
  <c r="M12" i="110"/>
  <c r="Q12" i="110"/>
  <c r="G12" i="110"/>
  <c r="S19" i="214"/>
  <c r="R19" i="214"/>
  <c r="K19" i="214"/>
  <c r="C19" i="201"/>
  <c r="M19" i="214"/>
  <c r="P19" i="214"/>
  <c r="G19" i="214"/>
  <c r="N19" i="214"/>
  <c r="J19" i="214"/>
  <c r="T19" i="214"/>
  <c r="H19" i="214"/>
  <c r="L19" i="109"/>
  <c r="M19" i="109"/>
  <c r="K19" i="109"/>
  <c r="P19" i="109"/>
  <c r="R19" i="109"/>
  <c r="G19" i="109"/>
  <c r="Q19" i="109"/>
  <c r="J19" i="109"/>
  <c r="O19" i="109"/>
  <c r="T5" i="79"/>
  <c r="Q5" i="79"/>
  <c r="K5" i="79"/>
  <c r="J5" i="79"/>
  <c r="N5" i="79"/>
  <c r="G5" i="79"/>
  <c r="S5" i="79"/>
  <c r="M5" i="79"/>
  <c r="L5" i="79"/>
  <c r="H5" i="79"/>
  <c r="G9" i="84"/>
  <c r="O9" i="84"/>
  <c r="J6" i="83"/>
  <c r="P6" i="83"/>
  <c r="M6" i="83"/>
  <c r="K6" i="83"/>
  <c r="T9" i="203"/>
  <c r="P9" i="203"/>
  <c r="Q9" i="203"/>
  <c r="N9" i="203"/>
  <c r="K5" i="218"/>
  <c r="S18" i="76"/>
  <c r="M18" i="76"/>
  <c r="P18" i="76"/>
  <c r="S11" i="76"/>
  <c r="K11" i="76"/>
  <c r="H13" i="77"/>
  <c r="Q13" i="77"/>
  <c r="L13" i="77"/>
  <c r="Q14" i="205"/>
  <c r="T14" i="205"/>
  <c r="P14" i="205"/>
  <c r="R5" i="79"/>
  <c r="J4" i="77"/>
  <c r="S4" i="77"/>
  <c r="Q2" i="80"/>
  <c r="T2" i="80"/>
  <c r="L14" i="77"/>
  <c r="K14" i="77"/>
  <c r="P14" i="77"/>
  <c r="N14" i="77"/>
  <c r="M20" i="214"/>
  <c r="K20" i="214"/>
  <c r="S22" i="214"/>
  <c r="L22" i="214"/>
  <c r="J15" i="212"/>
  <c r="K15" i="212"/>
  <c r="R6" i="213"/>
  <c r="O6" i="213"/>
  <c r="T6" i="213"/>
  <c r="Q6" i="213"/>
  <c r="N6" i="213"/>
  <c r="L6" i="213"/>
  <c r="K6" i="213"/>
  <c r="M6" i="213"/>
  <c r="S6" i="213"/>
  <c r="J6" i="213"/>
  <c r="P6" i="213"/>
  <c r="G6" i="213"/>
  <c r="H6" i="213"/>
  <c r="Q20" i="80"/>
  <c r="Q17" i="84"/>
  <c r="G9" i="203"/>
  <c r="K9" i="203"/>
  <c r="O9" i="203"/>
  <c r="M9" i="203"/>
  <c r="T9" i="84"/>
  <c r="M2" i="211"/>
  <c r="N2" i="211"/>
  <c r="J9" i="203"/>
  <c r="S9" i="203"/>
  <c r="L9" i="203"/>
  <c r="M9" i="84"/>
  <c r="L9" i="84"/>
  <c r="H9" i="203"/>
  <c r="Q9" i="84"/>
  <c r="H5" i="84"/>
  <c r="H12" i="84"/>
  <c r="H19" i="84"/>
  <c r="T18" i="203"/>
  <c r="Q10" i="107"/>
  <c r="R17" i="107"/>
  <c r="P10" i="107"/>
  <c r="Q17" i="107"/>
  <c r="R10" i="107"/>
  <c r="S17" i="107"/>
  <c r="N3" i="84"/>
  <c r="P3" i="84"/>
  <c r="K9" i="83"/>
  <c r="J20" i="83"/>
  <c r="K16" i="83"/>
  <c r="K9" i="82"/>
  <c r="N9" i="82"/>
  <c r="H11" i="81"/>
  <c r="M18" i="82"/>
  <c r="J2" i="203"/>
  <c r="P18" i="203"/>
  <c r="N4" i="209"/>
  <c r="K6" i="81"/>
  <c r="N6" i="81"/>
  <c r="M13" i="77"/>
  <c r="R13" i="77"/>
  <c r="K14" i="205"/>
  <c r="T3" i="84"/>
  <c r="L18" i="82"/>
  <c r="O11" i="81"/>
  <c r="G18" i="82"/>
  <c r="G18" i="203"/>
  <c r="O18" i="203"/>
  <c r="K4" i="209"/>
  <c r="J6" i="81"/>
  <c r="O6" i="81"/>
  <c r="K13" i="77"/>
  <c r="N13" i="77"/>
  <c r="L18" i="207"/>
  <c r="R15" i="79"/>
  <c r="S14" i="205"/>
  <c r="M3" i="84"/>
  <c r="R17" i="84"/>
  <c r="R18" i="203"/>
  <c r="O14" i="205"/>
  <c r="K3" i="84"/>
  <c r="M18" i="203"/>
  <c r="L18" i="203"/>
  <c r="H4" i="209"/>
  <c r="R4" i="209"/>
  <c r="M6" i="81"/>
  <c r="Q6" i="81"/>
  <c r="J13" i="77"/>
  <c r="S13" i="77"/>
  <c r="S15" i="81"/>
  <c r="H14" i="205"/>
  <c r="M14" i="205"/>
  <c r="S3" i="84"/>
  <c r="O3" i="84"/>
  <c r="J3" i="84"/>
  <c r="H18" i="203"/>
  <c r="K18" i="203"/>
  <c r="P4" i="209"/>
  <c r="L4" i="209"/>
  <c r="R6" i="81"/>
  <c r="G6" i="81"/>
  <c r="P13" i="77"/>
  <c r="P15" i="81"/>
  <c r="R14" i="205"/>
  <c r="L14" i="205"/>
  <c r="R3" i="84"/>
  <c r="N18" i="203"/>
  <c r="S18" i="203"/>
  <c r="J4" i="209"/>
  <c r="O4" i="209"/>
  <c r="P6" i="81"/>
  <c r="L9" i="80"/>
  <c r="T13" i="77"/>
  <c r="J14" i="205"/>
  <c r="N14" i="205"/>
  <c r="M17" i="84"/>
  <c r="J18" i="203"/>
  <c r="S4" i="209"/>
  <c r="P9" i="80"/>
  <c r="T8" i="79"/>
  <c r="G14" i="205"/>
  <c r="T17" i="84"/>
  <c r="N17" i="84"/>
  <c r="Q3" i="84"/>
  <c r="L3" i="84"/>
  <c r="H14" i="209"/>
  <c r="M14" i="209"/>
  <c r="Q16" i="84"/>
  <c r="S14" i="209"/>
  <c r="O14" i="209"/>
  <c r="L21" i="107"/>
  <c r="Q20" i="76"/>
  <c r="N14" i="209"/>
  <c r="K14" i="209"/>
  <c r="M21" i="107"/>
  <c r="R18" i="77"/>
  <c r="M7" i="207"/>
  <c r="H20" i="76"/>
  <c r="M9" i="205"/>
  <c r="P14" i="209"/>
  <c r="R14" i="209"/>
  <c r="S21" i="107"/>
  <c r="M18" i="77"/>
  <c r="J20" i="76"/>
  <c r="T14" i="209"/>
  <c r="G14" i="209"/>
  <c r="P21" i="107"/>
  <c r="N18" i="77"/>
  <c r="R20" i="76"/>
  <c r="J14" i="209"/>
  <c r="J16" i="84"/>
  <c r="K16" i="84"/>
  <c r="Q18" i="77"/>
  <c r="L20" i="76"/>
  <c r="N15" i="107"/>
  <c r="P9" i="83"/>
  <c r="S9" i="83"/>
  <c r="R15" i="107"/>
  <c r="S15" i="107"/>
  <c r="G15" i="143"/>
  <c r="H15" i="207"/>
  <c r="M21" i="204"/>
  <c r="M9" i="83"/>
  <c r="T9" i="83"/>
  <c r="K21" i="204"/>
  <c r="R9" i="83"/>
  <c r="G9" i="83"/>
  <c r="T14" i="107"/>
  <c r="H9" i="83"/>
  <c r="N9" i="83"/>
  <c r="P20" i="77"/>
  <c r="L9" i="83"/>
  <c r="M15" i="107"/>
  <c r="S7" i="76"/>
  <c r="O9" i="83"/>
  <c r="N11" i="208"/>
  <c r="R16" i="84"/>
  <c r="P11" i="208"/>
  <c r="O18" i="209"/>
  <c r="T16" i="84"/>
  <c r="N16" i="84"/>
  <c r="S8" i="205"/>
  <c r="O16" i="84"/>
  <c r="O8" i="205"/>
  <c r="S16" i="84"/>
  <c r="L16" i="84"/>
  <c r="S15" i="84"/>
  <c r="M16" i="84"/>
  <c r="P16" i="84"/>
  <c r="M11" i="80"/>
  <c r="L8" i="214"/>
  <c r="R18" i="214"/>
  <c r="O15" i="77"/>
  <c r="L15" i="77"/>
  <c r="S21" i="76"/>
  <c r="J8" i="205"/>
  <c r="G14" i="214"/>
  <c r="N7" i="82"/>
  <c r="M18" i="209"/>
  <c r="M8" i="205"/>
  <c r="J18" i="215"/>
  <c r="O18" i="215"/>
  <c r="M15" i="82"/>
  <c r="L4" i="208"/>
  <c r="R7" i="211"/>
  <c r="T15" i="77"/>
  <c r="L13" i="209"/>
  <c r="H13" i="209"/>
  <c r="Q13" i="209"/>
  <c r="S13" i="209"/>
  <c r="K13" i="209"/>
  <c r="R13" i="209"/>
  <c r="O13" i="209"/>
  <c r="G15" i="82"/>
  <c r="K7" i="211"/>
  <c r="T18" i="214"/>
  <c r="R7" i="82"/>
  <c r="N15" i="77"/>
  <c r="N18" i="215"/>
  <c r="N7" i="211"/>
  <c r="M18" i="214"/>
  <c r="O7" i="82"/>
  <c r="G2" i="216"/>
  <c r="S11" i="80"/>
  <c r="Q15" i="77"/>
  <c r="K18" i="215"/>
  <c r="J7" i="211"/>
  <c r="O8" i="214"/>
  <c r="P18" i="214"/>
  <c r="Q11" i="213"/>
  <c r="J2" i="216"/>
  <c r="M18" i="215"/>
  <c r="M14" i="144"/>
  <c r="P15" i="82"/>
  <c r="G7" i="211"/>
  <c r="J18" i="214"/>
  <c r="K3" i="82"/>
  <c r="Q2" i="207"/>
  <c r="N11" i="213"/>
  <c r="S15" i="82"/>
  <c r="H21" i="76"/>
  <c r="Q7" i="211"/>
  <c r="T15" i="82"/>
  <c r="J21" i="76"/>
  <c r="P7" i="211"/>
  <c r="K7" i="82"/>
  <c r="K15" i="77"/>
  <c r="R18" i="215"/>
  <c r="N15" i="82"/>
  <c r="L21" i="76"/>
  <c r="M7" i="211"/>
  <c r="Q18" i="214"/>
  <c r="J7" i="82"/>
  <c r="N15" i="207"/>
  <c r="P15" i="214"/>
  <c r="H9" i="144"/>
  <c r="K22" i="206"/>
  <c r="T7" i="76"/>
  <c r="Q7" i="76"/>
  <c r="N22" i="79"/>
  <c r="Q15" i="207"/>
  <c r="M15" i="207"/>
  <c r="N17" i="77"/>
  <c r="N20" i="77"/>
  <c r="S20" i="77"/>
  <c r="H13" i="143"/>
  <c r="S13" i="143"/>
  <c r="H4" i="215"/>
  <c r="Q15" i="214"/>
  <c r="N14" i="206"/>
  <c r="P9" i="215"/>
  <c r="L16" i="207"/>
  <c r="M14" i="211"/>
  <c r="Q9" i="144"/>
  <c r="M7" i="76"/>
  <c r="K7" i="76"/>
  <c r="R15" i="207"/>
  <c r="T15" i="207"/>
  <c r="O17" i="77"/>
  <c r="R20" i="77"/>
  <c r="O20" i="77"/>
  <c r="K21" i="79"/>
  <c r="M13" i="143"/>
  <c r="R13" i="143"/>
  <c r="P4" i="215"/>
  <c r="T17" i="82"/>
  <c r="K14" i="206"/>
  <c r="T9" i="215"/>
  <c r="P16" i="207"/>
  <c r="G16" i="207"/>
  <c r="S14" i="211"/>
  <c r="H20" i="77"/>
  <c r="O13" i="143"/>
  <c r="T9" i="144"/>
  <c r="R7" i="76"/>
  <c r="N7" i="76"/>
  <c r="N9" i="81"/>
  <c r="L15" i="207"/>
  <c r="S15" i="207"/>
  <c r="J6" i="82"/>
  <c r="T20" i="77"/>
  <c r="K20" i="77"/>
  <c r="Q21" i="79"/>
  <c r="T13" i="143"/>
  <c r="P13" i="143"/>
  <c r="N21" i="82"/>
  <c r="K4" i="215"/>
  <c r="Q14" i="206"/>
  <c r="N9" i="215"/>
  <c r="O16" i="207"/>
  <c r="M16" i="207"/>
  <c r="P7" i="76"/>
  <c r="J15" i="207"/>
  <c r="Q20" i="77"/>
  <c r="S16" i="207"/>
  <c r="P9" i="144"/>
  <c r="O7" i="76"/>
  <c r="M9" i="81"/>
  <c r="G15" i="207"/>
  <c r="M20" i="77"/>
  <c r="G21" i="79"/>
  <c r="Q13" i="143"/>
  <c r="N13" i="143"/>
  <c r="S4" i="215"/>
  <c r="J17" i="144"/>
  <c r="T14" i="206"/>
  <c r="J16" i="207"/>
  <c r="N16" i="207"/>
  <c r="M20" i="80"/>
  <c r="T7" i="214"/>
  <c r="H7" i="76"/>
  <c r="O22" i="79"/>
  <c r="L9" i="144"/>
  <c r="J7" i="76"/>
  <c r="K15" i="207"/>
  <c r="J20" i="77"/>
  <c r="J13" i="143"/>
  <c r="K13" i="143"/>
  <c r="N4" i="215"/>
  <c r="P14" i="206"/>
  <c r="R16" i="207"/>
  <c r="H16" i="207"/>
  <c r="J9" i="144"/>
  <c r="G22" i="79"/>
  <c r="O15" i="207"/>
  <c r="G15" i="214"/>
  <c r="S7" i="213"/>
  <c r="N22" i="206"/>
  <c r="S17" i="77"/>
  <c r="H8" i="79"/>
  <c r="P8" i="79"/>
  <c r="J8" i="84"/>
  <c r="J8" i="79"/>
  <c r="M8" i="79"/>
  <c r="K8" i="79"/>
  <c r="L8" i="79"/>
  <c r="K16" i="77"/>
  <c r="N18" i="207"/>
  <c r="N22" i="212"/>
  <c r="O8" i="79"/>
  <c r="R8" i="79"/>
  <c r="O18" i="207"/>
  <c r="S22" i="212"/>
  <c r="Q8" i="79"/>
  <c r="H22" i="77"/>
  <c r="T22" i="212"/>
  <c r="S8" i="79"/>
  <c r="O22" i="77"/>
  <c r="K8" i="84"/>
  <c r="R3" i="79"/>
  <c r="Q22" i="77"/>
  <c r="P2" i="80"/>
  <c r="K16" i="216"/>
  <c r="Q20" i="214"/>
  <c r="P16" i="80"/>
  <c r="Q20" i="203"/>
  <c r="J21" i="205"/>
  <c r="K22" i="207"/>
  <c r="C16" i="201"/>
  <c r="N16" i="216"/>
  <c r="R20" i="214"/>
  <c r="H22" i="214"/>
  <c r="N21" i="205"/>
  <c r="J7" i="84"/>
  <c r="G20" i="82"/>
  <c r="J2" i="80"/>
  <c r="P16" i="216"/>
  <c r="M3" i="204"/>
  <c r="L20" i="214"/>
  <c r="H16" i="80"/>
  <c r="J22" i="214"/>
  <c r="M21" i="205"/>
  <c r="S2" i="80"/>
  <c r="N20" i="214"/>
  <c r="K4" i="77"/>
  <c r="K16" i="80"/>
  <c r="P22" i="214"/>
  <c r="O21" i="205"/>
  <c r="N2" i="80"/>
  <c r="H3" i="202"/>
  <c r="P20" i="214"/>
  <c r="Q4" i="77"/>
  <c r="Q16" i="80"/>
  <c r="O22" i="214"/>
  <c r="M2" i="80"/>
  <c r="P3" i="202"/>
  <c r="O20" i="214"/>
  <c r="T4" i="77"/>
  <c r="S16" i="80"/>
  <c r="R16" i="212"/>
  <c r="S21" i="205"/>
  <c r="H22" i="207"/>
  <c r="R2" i="80"/>
  <c r="G16" i="215"/>
  <c r="T20" i="214"/>
  <c r="O4" i="77"/>
  <c r="G16" i="80"/>
  <c r="G20" i="203"/>
  <c r="G21" i="205"/>
  <c r="M22" i="207"/>
  <c r="P8" i="84"/>
  <c r="N8" i="84"/>
  <c r="N18" i="81"/>
  <c r="K6" i="143"/>
  <c r="M6" i="143"/>
  <c r="P2" i="78"/>
  <c r="O13" i="81"/>
  <c r="J18" i="76"/>
  <c r="P9" i="82"/>
  <c r="L18" i="77"/>
  <c r="Q20" i="81"/>
  <c r="R15" i="77"/>
  <c r="S10" i="77"/>
  <c r="G11" i="207"/>
  <c r="L11" i="207"/>
  <c r="L2" i="80"/>
  <c r="L18" i="215"/>
  <c r="G7" i="144"/>
  <c r="T13" i="209"/>
  <c r="M13" i="209"/>
  <c r="L11" i="208"/>
  <c r="L8" i="207"/>
  <c r="Q3" i="202"/>
  <c r="O15" i="82"/>
  <c r="L6" i="82"/>
  <c r="N16" i="82"/>
  <c r="H16" i="144"/>
  <c r="H15" i="212"/>
  <c r="L15" i="212"/>
  <c r="O21" i="213"/>
  <c r="O21" i="76"/>
  <c r="Q21" i="76"/>
  <c r="Q4" i="215"/>
  <c r="O4" i="215"/>
  <c r="S21" i="209"/>
  <c r="T7" i="211"/>
  <c r="S18" i="214"/>
  <c r="J20" i="214"/>
  <c r="R4" i="77"/>
  <c r="H14" i="81"/>
  <c r="O14" i="206"/>
  <c r="G9" i="215"/>
  <c r="R9" i="215"/>
  <c r="O16" i="80"/>
  <c r="R16" i="80"/>
  <c r="O20" i="76"/>
  <c r="T7" i="82"/>
  <c r="O3" i="82"/>
  <c r="T14" i="77"/>
  <c r="M14" i="77"/>
  <c r="L21" i="203"/>
  <c r="G13" i="81"/>
  <c r="N18" i="76"/>
  <c r="O18" i="76"/>
  <c r="M22" i="214"/>
  <c r="O2" i="216"/>
  <c r="M8" i="84"/>
  <c r="L8" i="84"/>
  <c r="O22" i="107"/>
  <c r="M17" i="107"/>
  <c r="T17" i="107"/>
  <c r="S10" i="107"/>
  <c r="Q21" i="107"/>
  <c r="L10" i="107"/>
  <c r="P17" i="107"/>
  <c r="T11" i="214"/>
  <c r="M9" i="82"/>
  <c r="T20" i="81"/>
  <c r="H15" i="77"/>
  <c r="N11" i="207"/>
  <c r="G2" i="80"/>
  <c r="M3" i="208"/>
  <c r="C22" i="201"/>
  <c r="G18" i="215"/>
  <c r="P18" i="215"/>
  <c r="J7" i="144"/>
  <c r="J13" i="209"/>
  <c r="G13" i="209"/>
  <c r="K11" i="208"/>
  <c r="J8" i="207"/>
  <c r="O8" i="207"/>
  <c r="O3" i="202"/>
  <c r="Q15" i="82"/>
  <c r="T6" i="82"/>
  <c r="L16" i="82"/>
  <c r="N16" i="144"/>
  <c r="P15" i="212"/>
  <c r="S15" i="212"/>
  <c r="S21" i="214"/>
  <c r="T21" i="76"/>
  <c r="N21" i="76"/>
  <c r="L4" i="215"/>
  <c r="N21" i="209"/>
  <c r="O7" i="211"/>
  <c r="G18" i="214"/>
  <c r="L18" i="214"/>
  <c r="S20" i="214"/>
  <c r="L4" i="77"/>
  <c r="P4" i="77"/>
  <c r="L14" i="206"/>
  <c r="K9" i="215"/>
  <c r="H9" i="215"/>
  <c r="L16" i="80"/>
  <c r="M16" i="80"/>
  <c r="S20" i="76"/>
  <c r="K20" i="143"/>
  <c r="P7" i="82"/>
  <c r="R3" i="82"/>
  <c r="O14" i="77"/>
  <c r="J14" i="77"/>
  <c r="N21" i="203"/>
  <c r="H10" i="80"/>
  <c r="K18" i="76"/>
  <c r="Q18" i="76"/>
  <c r="K22" i="214"/>
  <c r="T2" i="216"/>
  <c r="T2" i="201" s="1"/>
  <c r="T22" i="84"/>
  <c r="O8" i="84"/>
  <c r="M20" i="76"/>
  <c r="R11" i="214"/>
  <c r="R9" i="82"/>
  <c r="G20" i="81"/>
  <c r="S15" i="77"/>
  <c r="M15" i="77"/>
  <c r="M11" i="207"/>
  <c r="H2" i="80"/>
  <c r="O2" i="80"/>
  <c r="H18" i="215"/>
  <c r="S18" i="215"/>
  <c r="S7" i="144"/>
  <c r="P13" i="209"/>
  <c r="R11" i="208"/>
  <c r="T8" i="207"/>
  <c r="N8" i="207"/>
  <c r="K3" i="202"/>
  <c r="K15" i="82"/>
  <c r="R15" i="82"/>
  <c r="R16" i="82"/>
  <c r="L16" i="144"/>
  <c r="N15" i="212"/>
  <c r="M15" i="212"/>
  <c r="J21" i="214"/>
  <c r="R21" i="76"/>
  <c r="K21" i="76"/>
  <c r="R4" i="215"/>
  <c r="Q22" i="143"/>
  <c r="H8" i="205"/>
  <c r="L7" i="211"/>
  <c r="G3" i="204"/>
  <c r="H18" i="214"/>
  <c r="O18" i="214"/>
  <c r="H20" i="214"/>
  <c r="H4" i="77"/>
  <c r="M4" i="77"/>
  <c r="G14" i="206"/>
  <c r="L9" i="215"/>
  <c r="Q9" i="215"/>
  <c r="T16" i="80"/>
  <c r="P20" i="76"/>
  <c r="T20" i="76"/>
  <c r="N9" i="212"/>
  <c r="P20" i="143"/>
  <c r="L7" i="82"/>
  <c r="Q14" i="77"/>
  <c r="R14" i="77"/>
  <c r="K21" i="203"/>
  <c r="M10" i="80"/>
  <c r="R18" i="76"/>
  <c r="L18" i="76"/>
  <c r="N22" i="214"/>
  <c r="J11" i="80"/>
  <c r="O22" i="84"/>
  <c r="Q22" i="84"/>
  <c r="Q8" i="84"/>
  <c r="J21" i="209"/>
  <c r="O11" i="214"/>
  <c r="T9" i="82"/>
  <c r="P18" i="77"/>
  <c r="P15" i="77"/>
  <c r="K2" i="80"/>
  <c r="T18" i="215"/>
  <c r="K7" i="144"/>
  <c r="N18" i="209"/>
  <c r="G8" i="207"/>
  <c r="R3" i="202"/>
  <c r="J15" i="82"/>
  <c r="L15" i="82"/>
  <c r="J16" i="82"/>
  <c r="T16" i="82"/>
  <c r="R15" i="212"/>
  <c r="T21" i="214"/>
  <c r="M21" i="76"/>
  <c r="S22" i="143"/>
  <c r="K8" i="205"/>
  <c r="H7" i="211"/>
  <c r="Q15" i="76"/>
  <c r="P3" i="204"/>
  <c r="K18" i="214"/>
  <c r="G20" i="214"/>
  <c r="N4" i="77"/>
  <c r="H14" i="206"/>
  <c r="O9" i="215"/>
  <c r="K20" i="76"/>
  <c r="Q9" i="212"/>
  <c r="J20" i="143"/>
  <c r="M7" i="82"/>
  <c r="H14" i="77"/>
  <c r="J21" i="203"/>
  <c r="T10" i="80"/>
  <c r="H10" i="213"/>
  <c r="H18" i="76"/>
  <c r="G22" i="214"/>
  <c r="R22" i="214"/>
  <c r="K11" i="80"/>
  <c r="C4" i="201"/>
  <c r="J21" i="213"/>
  <c r="N8" i="107"/>
  <c r="T21" i="107"/>
  <c r="J3" i="208"/>
  <c r="P10" i="204"/>
  <c r="G14" i="144"/>
  <c r="G18" i="81"/>
  <c r="O21" i="203"/>
  <c r="L16" i="212"/>
  <c r="O6" i="143"/>
  <c r="R11" i="80"/>
  <c r="P11" i="80"/>
  <c r="O17" i="107"/>
  <c r="N10" i="107"/>
  <c r="L8" i="107"/>
  <c r="L17" i="107"/>
  <c r="S8" i="107"/>
  <c r="N3" i="208"/>
  <c r="M17" i="143"/>
  <c r="T7" i="144"/>
  <c r="M11" i="208"/>
  <c r="K10" i="204"/>
  <c r="T14" i="144"/>
  <c r="N3" i="79"/>
  <c r="H22" i="213"/>
  <c r="O22" i="213"/>
  <c r="R8" i="205"/>
  <c r="Q8" i="205"/>
  <c r="S16" i="81"/>
  <c r="H3" i="204"/>
  <c r="J3" i="204"/>
  <c r="M22" i="77"/>
  <c r="R14" i="213"/>
  <c r="T8" i="81"/>
  <c r="N2" i="83"/>
  <c r="T20" i="143"/>
  <c r="M15" i="213"/>
  <c r="K15" i="213"/>
  <c r="R21" i="203"/>
  <c r="N10" i="80"/>
  <c r="H18" i="207"/>
  <c r="J16" i="212"/>
  <c r="P6" i="143"/>
  <c r="J15" i="205"/>
  <c r="O11" i="80"/>
  <c r="T11" i="80"/>
  <c r="Q8" i="107"/>
  <c r="M22" i="107"/>
  <c r="Q2" i="83"/>
  <c r="Q20" i="107"/>
  <c r="L6" i="107"/>
  <c r="L17" i="143"/>
  <c r="L7" i="144"/>
  <c r="H11" i="208"/>
  <c r="R14" i="144"/>
  <c r="H21" i="213"/>
  <c r="R22" i="213"/>
  <c r="L22" i="213"/>
  <c r="L8" i="205"/>
  <c r="G8" i="205"/>
  <c r="K3" i="204"/>
  <c r="T3" i="204"/>
  <c r="N14" i="213"/>
  <c r="L2" i="83"/>
  <c r="H20" i="143"/>
  <c r="O20" i="143"/>
  <c r="Q15" i="213"/>
  <c r="N15" i="213"/>
  <c r="H21" i="203"/>
  <c r="M16" i="212"/>
  <c r="M21" i="144"/>
  <c r="J8" i="76"/>
  <c r="L11" i="80"/>
  <c r="T4" i="208"/>
  <c r="Q18" i="81"/>
  <c r="R22" i="107"/>
  <c r="S22" i="107"/>
  <c r="P22" i="107"/>
  <c r="G11" i="208"/>
  <c r="H14" i="144"/>
  <c r="S21" i="213"/>
  <c r="S22" i="213"/>
  <c r="J22" i="213"/>
  <c r="G22" i="143"/>
  <c r="T8" i="205"/>
  <c r="P3" i="212"/>
  <c r="O3" i="204"/>
  <c r="Q3" i="204"/>
  <c r="K22" i="77"/>
  <c r="T18" i="81"/>
  <c r="H14" i="213"/>
  <c r="J14" i="213"/>
  <c r="M2" i="83"/>
  <c r="S20" i="143"/>
  <c r="R20" i="143"/>
  <c r="S15" i="213"/>
  <c r="G15" i="213"/>
  <c r="H8" i="143"/>
  <c r="T21" i="203"/>
  <c r="T16" i="212"/>
  <c r="H17" i="204"/>
  <c r="G11" i="80"/>
  <c r="L22" i="84"/>
  <c r="N22" i="84"/>
  <c r="N20" i="107"/>
  <c r="R13" i="107"/>
  <c r="P7" i="144"/>
  <c r="L3" i="208"/>
  <c r="N22" i="107"/>
  <c r="L22" i="107"/>
  <c r="T8" i="107"/>
  <c r="Q3" i="208"/>
  <c r="R17" i="143"/>
  <c r="Q11" i="208"/>
  <c r="J4" i="208"/>
  <c r="L13" i="107"/>
  <c r="R3" i="208"/>
  <c r="O7" i="144"/>
  <c r="N7" i="144"/>
  <c r="T11" i="208"/>
  <c r="J11" i="208"/>
  <c r="N14" i="144"/>
  <c r="P4" i="208"/>
  <c r="T21" i="213"/>
  <c r="P22" i="213"/>
  <c r="N22" i="213"/>
  <c r="N22" i="143"/>
  <c r="N8" i="205"/>
  <c r="Q3" i="212"/>
  <c r="R3" i="204"/>
  <c r="S3" i="204"/>
  <c r="S22" i="77"/>
  <c r="O18" i="81"/>
  <c r="S14" i="213"/>
  <c r="K14" i="213"/>
  <c r="G2" i="83"/>
  <c r="M20" i="143"/>
  <c r="G20" i="143"/>
  <c r="P15" i="213"/>
  <c r="G21" i="203"/>
  <c r="P21" i="203"/>
  <c r="H16" i="212"/>
  <c r="J6" i="143"/>
  <c r="Q22" i="214"/>
  <c r="T22" i="214"/>
  <c r="J17" i="204"/>
  <c r="N11" i="80"/>
  <c r="M22" i="84"/>
  <c r="S8" i="84"/>
  <c r="R8" i="84"/>
  <c r="P3" i="208"/>
  <c r="K14" i="144"/>
  <c r="N16" i="212"/>
  <c r="Q6" i="107"/>
  <c r="H7" i="144"/>
  <c r="L20" i="143"/>
  <c r="M21" i="203"/>
  <c r="N21" i="107"/>
  <c r="L20" i="107"/>
  <c r="P8" i="107"/>
  <c r="Q22" i="107"/>
  <c r="T6" i="107"/>
  <c r="P6" i="107"/>
  <c r="Q7" i="144"/>
  <c r="O14" i="107"/>
  <c r="M8" i="107"/>
  <c r="M20" i="107"/>
  <c r="T22" i="107"/>
  <c r="S6" i="107"/>
  <c r="J22" i="84"/>
  <c r="O8" i="107"/>
  <c r="O21" i="107"/>
  <c r="N17" i="107"/>
  <c r="M10" i="107"/>
  <c r="R8" i="107"/>
  <c r="R21" i="107"/>
  <c r="T20" i="107"/>
  <c r="T10" i="107"/>
  <c r="H3" i="208"/>
  <c r="R7" i="144"/>
  <c r="S11" i="208"/>
  <c r="R4" i="208"/>
  <c r="K21" i="213"/>
  <c r="T22" i="213"/>
  <c r="T22" i="143"/>
  <c r="T3" i="212"/>
  <c r="K14" i="80"/>
  <c r="N3" i="204"/>
  <c r="J22" i="77"/>
  <c r="R18" i="81"/>
  <c r="Q14" i="213"/>
  <c r="M16" i="77"/>
  <c r="Q20" i="143"/>
  <c r="S21" i="203"/>
  <c r="S18" i="207"/>
  <c r="K16" i="212"/>
  <c r="G6" i="143"/>
  <c r="H11" i="80"/>
  <c r="T8" i="84"/>
  <c r="Q6" i="77"/>
  <c r="M6" i="77"/>
  <c r="H4" i="213"/>
  <c r="J13" i="81"/>
  <c r="Q4" i="107"/>
  <c r="R20" i="144"/>
  <c r="G7" i="215"/>
  <c r="J13" i="82"/>
  <c r="G15" i="79"/>
  <c r="R15" i="84"/>
  <c r="J15" i="84"/>
  <c r="N14" i="107"/>
  <c r="N11" i="107"/>
  <c r="M14" i="107"/>
  <c r="T11" i="107"/>
  <c r="S4" i="107"/>
  <c r="M20" i="82"/>
  <c r="H10" i="77"/>
  <c r="S22" i="206"/>
  <c r="G11" i="81"/>
  <c r="O3" i="208"/>
  <c r="Q13" i="203"/>
  <c r="R4" i="213"/>
  <c r="P17" i="212"/>
  <c r="T7" i="215"/>
  <c r="S14" i="144"/>
  <c r="P3" i="206"/>
  <c r="G4" i="208"/>
  <c r="K4" i="208"/>
  <c r="Q3" i="79"/>
  <c r="S13" i="213"/>
  <c r="M2" i="206"/>
  <c r="S16" i="215"/>
  <c r="Q21" i="213"/>
  <c r="L21" i="213"/>
  <c r="R22" i="143"/>
  <c r="M22" i="143"/>
  <c r="M2" i="78"/>
  <c r="G21" i="209"/>
  <c r="M16" i="216"/>
  <c r="M14" i="215"/>
  <c r="K13" i="82"/>
  <c r="R13" i="82"/>
  <c r="P3" i="80"/>
  <c r="Q14" i="81"/>
  <c r="R22" i="77"/>
  <c r="L22" i="77"/>
  <c r="G9" i="206"/>
  <c r="S18" i="81"/>
  <c r="O14" i="214"/>
  <c r="O2" i="83"/>
  <c r="L16" i="77"/>
  <c r="N13" i="81"/>
  <c r="N8" i="77"/>
  <c r="K18" i="207"/>
  <c r="M18" i="207"/>
  <c r="M16" i="208"/>
  <c r="Q16" i="212"/>
  <c r="G16" i="212"/>
  <c r="T6" i="143"/>
  <c r="M15" i="79"/>
  <c r="P21" i="205"/>
  <c r="R17" i="204"/>
  <c r="K2" i="83"/>
  <c r="S14" i="214"/>
  <c r="G16" i="208"/>
  <c r="O4" i="107"/>
  <c r="M11" i="107"/>
  <c r="L11" i="107"/>
  <c r="S11" i="107"/>
  <c r="L20" i="82"/>
  <c r="T11" i="81"/>
  <c r="K17" i="212"/>
  <c r="J14" i="81"/>
  <c r="S15" i="205"/>
  <c r="Q15" i="84"/>
  <c r="O6" i="107"/>
  <c r="R6" i="107"/>
  <c r="T4" i="107"/>
  <c r="P14" i="107"/>
  <c r="P20" i="82"/>
  <c r="H13" i="215"/>
  <c r="T10" i="77"/>
  <c r="T3" i="208"/>
  <c r="P4" i="213"/>
  <c r="J17" i="212"/>
  <c r="J17" i="214"/>
  <c r="O7" i="215"/>
  <c r="G8" i="82"/>
  <c r="J14" i="144"/>
  <c r="N3" i="206"/>
  <c r="M4" i="208"/>
  <c r="N4" i="208"/>
  <c r="O3" i="79"/>
  <c r="T13" i="213"/>
  <c r="Q2" i="206"/>
  <c r="R16" i="215"/>
  <c r="R21" i="213"/>
  <c r="N21" i="213"/>
  <c r="R7" i="212"/>
  <c r="O22" i="143"/>
  <c r="L22" i="143"/>
  <c r="Q2" i="78"/>
  <c r="H18" i="79"/>
  <c r="S16" i="216"/>
  <c r="O14" i="215"/>
  <c r="P13" i="82"/>
  <c r="M13" i="82"/>
  <c r="M3" i="80"/>
  <c r="N14" i="81"/>
  <c r="N22" i="77"/>
  <c r="N9" i="206"/>
  <c r="H18" i="81"/>
  <c r="M18" i="81"/>
  <c r="R14" i="214"/>
  <c r="P2" i="83"/>
  <c r="T16" i="77"/>
  <c r="H9" i="78"/>
  <c r="T13" i="81"/>
  <c r="G18" i="207"/>
  <c r="T18" i="207"/>
  <c r="H16" i="208"/>
  <c r="P16" i="212"/>
  <c r="S6" i="143"/>
  <c r="R6" i="143"/>
  <c r="R21" i="205"/>
  <c r="J10" i="79"/>
  <c r="P17" i="204"/>
  <c r="P9" i="208"/>
  <c r="L15" i="79"/>
  <c r="M7" i="209"/>
  <c r="K14" i="81"/>
  <c r="T15" i="205"/>
  <c r="L10" i="77"/>
  <c r="M4" i="213"/>
  <c r="T3" i="79"/>
  <c r="K2" i="78"/>
  <c r="K21" i="209"/>
  <c r="P16" i="77"/>
  <c r="K16" i="208"/>
  <c r="Q14" i="107"/>
  <c r="O20" i="107"/>
  <c r="L4" i="107"/>
  <c r="R14" i="107"/>
  <c r="S20" i="107"/>
  <c r="P20" i="107"/>
  <c r="P4" i="107"/>
  <c r="H2" i="83"/>
  <c r="Q20" i="82"/>
  <c r="J13" i="215"/>
  <c r="O10" i="77"/>
  <c r="K3" i="208"/>
  <c r="J4" i="213"/>
  <c r="O17" i="214"/>
  <c r="H7" i="215"/>
  <c r="J20" i="213"/>
  <c r="Q14" i="144"/>
  <c r="O14" i="144"/>
  <c r="S4" i="208"/>
  <c r="Q4" i="208"/>
  <c r="L13" i="213"/>
  <c r="R2" i="206"/>
  <c r="K16" i="215"/>
  <c r="K16" i="201" s="1"/>
  <c r="N9" i="207"/>
  <c r="P21" i="213"/>
  <c r="G21" i="213"/>
  <c r="M7" i="212"/>
  <c r="J22" i="143"/>
  <c r="P22" i="143"/>
  <c r="N2" i="78"/>
  <c r="K18" i="216"/>
  <c r="O16" i="216"/>
  <c r="Q13" i="82"/>
  <c r="G13" i="82"/>
  <c r="G13" i="91" s="1"/>
  <c r="Q3" i="80"/>
  <c r="L14" i="81"/>
  <c r="T22" i="77"/>
  <c r="J9" i="206"/>
  <c r="J18" i="81"/>
  <c r="L18" i="81"/>
  <c r="K14" i="214"/>
  <c r="S2" i="83"/>
  <c r="N16" i="77"/>
  <c r="S9" i="78"/>
  <c r="Q13" i="81"/>
  <c r="P2" i="144"/>
  <c r="Q18" i="207"/>
  <c r="R18" i="207"/>
  <c r="P16" i="208"/>
  <c r="O16" i="212"/>
  <c r="L6" i="143"/>
  <c r="Q6" i="143"/>
  <c r="H21" i="205"/>
  <c r="Q21" i="205"/>
  <c r="P8" i="76"/>
  <c r="O15" i="79"/>
  <c r="J16" i="215"/>
  <c r="R16" i="216"/>
  <c r="G15" i="211"/>
  <c r="L13" i="82"/>
  <c r="J3" i="80"/>
  <c r="H14" i="214"/>
  <c r="K13" i="81"/>
  <c r="O11" i="107"/>
  <c r="Q11" i="107"/>
  <c r="N6" i="107"/>
  <c r="M6" i="107"/>
  <c r="L14" i="107"/>
  <c r="R20" i="107"/>
  <c r="S14" i="107"/>
  <c r="T20" i="82"/>
  <c r="G11" i="214"/>
  <c r="H20" i="81"/>
  <c r="O13" i="215"/>
  <c r="J10" i="77"/>
  <c r="G3" i="208"/>
  <c r="K4" i="213"/>
  <c r="L17" i="214"/>
  <c r="J7" i="215"/>
  <c r="T10" i="204"/>
  <c r="P14" i="144"/>
  <c r="O4" i="208"/>
  <c r="P9" i="207"/>
  <c r="K22" i="143"/>
  <c r="T18" i="216"/>
  <c r="T16" i="216"/>
  <c r="M15" i="211"/>
  <c r="S13" i="82"/>
  <c r="M14" i="81"/>
  <c r="H9" i="206"/>
  <c r="K18" i="81"/>
  <c r="J14" i="214"/>
  <c r="R2" i="83"/>
  <c r="T2" i="83"/>
  <c r="S16" i="77"/>
  <c r="P3" i="144"/>
  <c r="S13" i="81"/>
  <c r="T2" i="144"/>
  <c r="J18" i="207"/>
  <c r="N16" i="208"/>
  <c r="N6" i="143"/>
  <c r="K15" i="79"/>
  <c r="T21" i="205"/>
  <c r="P15" i="84"/>
  <c r="Q15" i="206"/>
  <c r="H16" i="211"/>
  <c r="P21" i="204"/>
  <c r="S18" i="213"/>
  <c r="Q9" i="78"/>
  <c r="S21" i="204"/>
  <c r="L6" i="207"/>
  <c r="H20" i="203"/>
  <c r="R20" i="82"/>
  <c r="Q6" i="214"/>
  <c r="J17" i="80"/>
  <c r="M10" i="77"/>
  <c r="N10" i="77"/>
  <c r="L13" i="203"/>
  <c r="Q4" i="213"/>
  <c r="G4" i="213"/>
  <c r="N7" i="215"/>
  <c r="M7" i="215"/>
  <c r="H3" i="79"/>
  <c r="M3" i="79"/>
  <c r="H16" i="215"/>
  <c r="H16" i="201" s="1"/>
  <c r="M16" i="215"/>
  <c r="Q2" i="212"/>
  <c r="P18" i="211"/>
  <c r="H2" i="78"/>
  <c r="S2" i="78"/>
  <c r="H21" i="209"/>
  <c r="R21" i="209"/>
  <c r="Q18" i="79"/>
  <c r="Q16" i="216"/>
  <c r="H15" i="211"/>
  <c r="S15" i="211"/>
  <c r="O11" i="203"/>
  <c r="O18" i="213"/>
  <c r="T3" i="80"/>
  <c r="T14" i="81"/>
  <c r="O14" i="81"/>
  <c r="H20" i="215"/>
  <c r="M14" i="214"/>
  <c r="L14" i="214"/>
  <c r="R16" i="77"/>
  <c r="L4" i="203"/>
  <c r="M2" i="214"/>
  <c r="M2" i="201" s="1"/>
  <c r="M13" i="81"/>
  <c r="L2" i="144"/>
  <c r="Q3" i="77"/>
  <c r="R16" i="208"/>
  <c r="L16" i="208"/>
  <c r="R14" i="204"/>
  <c r="S10" i="143"/>
  <c r="Q15" i="79"/>
  <c r="L10" i="79"/>
  <c r="T7" i="212"/>
  <c r="N18" i="206"/>
  <c r="M8" i="76"/>
  <c r="R11" i="203"/>
  <c r="P18" i="213"/>
  <c r="O4" i="203"/>
  <c r="O14" i="204"/>
  <c r="J14" i="84"/>
  <c r="N20" i="82"/>
  <c r="T17" i="80"/>
  <c r="K10" i="77"/>
  <c r="Q10" i="77"/>
  <c r="S13" i="203"/>
  <c r="T4" i="213"/>
  <c r="J7" i="209"/>
  <c r="P7" i="215"/>
  <c r="L7" i="215"/>
  <c r="K3" i="79"/>
  <c r="S3" i="79"/>
  <c r="R4" i="214"/>
  <c r="P16" i="215"/>
  <c r="N16" i="215"/>
  <c r="L2" i="212"/>
  <c r="T4" i="76"/>
  <c r="M18" i="211"/>
  <c r="O2" i="78"/>
  <c r="G2" i="78"/>
  <c r="T21" i="209"/>
  <c r="L21" i="209"/>
  <c r="L16" i="216"/>
  <c r="L16" i="201" s="1"/>
  <c r="K15" i="211"/>
  <c r="O15" i="211"/>
  <c r="L18" i="213"/>
  <c r="L3" i="80"/>
  <c r="S14" i="81"/>
  <c r="G14" i="81"/>
  <c r="N20" i="215"/>
  <c r="T14" i="214"/>
  <c r="Q14" i="214"/>
  <c r="O16" i="77"/>
  <c r="S16" i="143"/>
  <c r="K2" i="214"/>
  <c r="L13" i="81"/>
  <c r="L3" i="77"/>
  <c r="O16" i="208"/>
  <c r="T16" i="208"/>
  <c r="L14" i="204"/>
  <c r="G10" i="143"/>
  <c r="P15" i="79"/>
  <c r="Q2" i="203"/>
  <c r="J18" i="79"/>
  <c r="S2" i="207"/>
  <c r="P14" i="204"/>
  <c r="N18" i="79"/>
  <c r="K20" i="82"/>
  <c r="O20" i="82"/>
  <c r="C7" i="201"/>
  <c r="G16" i="206"/>
  <c r="P10" i="77"/>
  <c r="P6" i="77"/>
  <c r="S4" i="213"/>
  <c r="P7" i="209"/>
  <c r="S7" i="215"/>
  <c r="Q7" i="215"/>
  <c r="T8" i="82"/>
  <c r="J3" i="79"/>
  <c r="P3" i="79"/>
  <c r="P7" i="80"/>
  <c r="C13" i="201"/>
  <c r="T3" i="213"/>
  <c r="Q16" i="215"/>
  <c r="O16" i="215"/>
  <c r="M7" i="208"/>
  <c r="N3" i="203"/>
  <c r="R4" i="76"/>
  <c r="O18" i="211"/>
  <c r="S7" i="210"/>
  <c r="R2" i="78"/>
  <c r="J2" i="78"/>
  <c r="Q21" i="209"/>
  <c r="O21" i="209"/>
  <c r="J16" i="216"/>
  <c r="Q15" i="211"/>
  <c r="L15" i="211"/>
  <c r="H3" i="80"/>
  <c r="G3" i="80"/>
  <c r="P14" i="81"/>
  <c r="N14" i="214"/>
  <c r="H16" i="77"/>
  <c r="P2" i="214"/>
  <c r="M11" i="77"/>
  <c r="P13" i="81"/>
  <c r="L8" i="77"/>
  <c r="R3" i="77"/>
  <c r="S16" i="208"/>
  <c r="J16" i="208"/>
  <c r="M14" i="208"/>
  <c r="J15" i="81"/>
  <c r="P10" i="143"/>
  <c r="H15" i="79"/>
  <c r="S15" i="79"/>
  <c r="P4" i="206"/>
  <c r="P22" i="76"/>
  <c r="G6" i="214"/>
  <c r="L8" i="213"/>
  <c r="T20" i="203"/>
  <c r="J6" i="84"/>
  <c r="O6" i="214"/>
  <c r="M8" i="213"/>
  <c r="M2" i="207"/>
  <c r="T15" i="79"/>
  <c r="J18" i="84"/>
  <c r="J20" i="82"/>
  <c r="S20" i="82"/>
  <c r="K6" i="77"/>
  <c r="J14" i="212"/>
  <c r="N15" i="143"/>
  <c r="O7" i="209"/>
  <c r="H9" i="81"/>
  <c r="G21" i="211"/>
  <c r="R7" i="215"/>
  <c r="P8" i="82"/>
  <c r="L3" i="79"/>
  <c r="N7" i="80"/>
  <c r="M3" i="213"/>
  <c r="T16" i="215"/>
  <c r="S3" i="203"/>
  <c r="P7" i="212"/>
  <c r="G18" i="211"/>
  <c r="T2" i="78"/>
  <c r="P21" i="209"/>
  <c r="G16" i="216"/>
  <c r="J18" i="208"/>
  <c r="P15" i="211"/>
  <c r="K3" i="80"/>
  <c r="Q16" i="77"/>
  <c r="N11" i="77"/>
  <c r="H13" i="81"/>
  <c r="Q8" i="77"/>
  <c r="T14" i="208"/>
  <c r="K15" i="81"/>
  <c r="R10" i="143"/>
  <c r="J15" i="79"/>
  <c r="L8" i="76"/>
  <c r="L15" i="84"/>
  <c r="O2" i="107"/>
  <c r="L2" i="107"/>
  <c r="L4" i="80"/>
  <c r="Q7" i="209"/>
  <c r="G7" i="209"/>
  <c r="K9" i="81"/>
  <c r="Q9" i="81"/>
  <c r="S2" i="203"/>
  <c r="Q8" i="82"/>
  <c r="J16" i="203"/>
  <c r="K3" i="213"/>
  <c r="S9" i="80"/>
  <c r="N13" i="76"/>
  <c r="G9" i="207"/>
  <c r="H2" i="212"/>
  <c r="J2" i="212"/>
  <c r="K7" i="208"/>
  <c r="N4" i="76"/>
  <c r="O7" i="212"/>
  <c r="J7" i="212"/>
  <c r="Q18" i="211"/>
  <c r="M7" i="210"/>
  <c r="G21" i="204"/>
  <c r="R21" i="204"/>
  <c r="K18" i="79"/>
  <c r="L18" i="79"/>
  <c r="P3" i="214"/>
  <c r="G11" i="203"/>
  <c r="P11" i="203"/>
  <c r="Q9" i="143"/>
  <c r="K9" i="143"/>
  <c r="Q18" i="213"/>
  <c r="J18" i="213"/>
  <c r="G20" i="215"/>
  <c r="J20" i="215"/>
  <c r="K9" i="78"/>
  <c r="M9" i="78"/>
  <c r="J11" i="77"/>
  <c r="S10" i="213"/>
  <c r="K2" i="207"/>
  <c r="K14" i="208"/>
  <c r="S20" i="203"/>
  <c r="L20" i="203"/>
  <c r="T15" i="81"/>
  <c r="R15" i="81"/>
  <c r="H11" i="213"/>
  <c r="O11" i="213"/>
  <c r="S14" i="204"/>
  <c r="T14" i="204"/>
  <c r="Q8" i="76"/>
  <c r="R8" i="76"/>
  <c r="K2" i="203"/>
  <c r="S9" i="214"/>
  <c r="O8" i="213"/>
  <c r="O15" i="143"/>
  <c r="T7" i="209"/>
  <c r="J9" i="81"/>
  <c r="L9" i="81"/>
  <c r="L2" i="203"/>
  <c r="M8" i="82"/>
  <c r="Q16" i="203"/>
  <c r="H9" i="80"/>
  <c r="M9" i="80"/>
  <c r="R13" i="76"/>
  <c r="S9" i="207"/>
  <c r="R9" i="207"/>
  <c r="R2" i="212"/>
  <c r="T2" i="212"/>
  <c r="H6" i="144"/>
  <c r="P4" i="76"/>
  <c r="L4" i="76"/>
  <c r="Q7" i="212"/>
  <c r="G7" i="212"/>
  <c r="K18" i="211"/>
  <c r="T21" i="204"/>
  <c r="R18" i="79"/>
  <c r="P18" i="79"/>
  <c r="R3" i="214"/>
  <c r="K11" i="203"/>
  <c r="S11" i="203"/>
  <c r="J9" i="143"/>
  <c r="O9" i="143"/>
  <c r="T18" i="213"/>
  <c r="G18" i="213"/>
  <c r="Q20" i="215"/>
  <c r="K20" i="215"/>
  <c r="O9" i="78"/>
  <c r="R9" i="78"/>
  <c r="R11" i="77"/>
  <c r="K10" i="213"/>
  <c r="H2" i="207"/>
  <c r="G14" i="208"/>
  <c r="S14" i="208"/>
  <c r="M20" i="203"/>
  <c r="N20" i="203"/>
  <c r="M15" i="81"/>
  <c r="G15" i="81"/>
  <c r="S11" i="213"/>
  <c r="L11" i="213"/>
  <c r="M14" i="204"/>
  <c r="N14" i="204"/>
  <c r="O8" i="76"/>
  <c r="J4" i="206"/>
  <c r="N15" i="206"/>
  <c r="P18" i="208"/>
  <c r="O16" i="107"/>
  <c r="H14" i="79"/>
  <c r="R8" i="213"/>
  <c r="S15" i="143"/>
  <c r="N16" i="107"/>
  <c r="K6" i="214"/>
  <c r="H22" i="81"/>
  <c r="L7" i="209"/>
  <c r="O9" i="81"/>
  <c r="T2" i="203"/>
  <c r="L8" i="82"/>
  <c r="O16" i="203"/>
  <c r="J9" i="80"/>
  <c r="O9" i="80"/>
  <c r="K13" i="76"/>
  <c r="H9" i="207"/>
  <c r="K9" i="207"/>
  <c r="O2" i="212"/>
  <c r="M2" i="212"/>
  <c r="R6" i="144"/>
  <c r="J4" i="76"/>
  <c r="Q4" i="76"/>
  <c r="N7" i="212"/>
  <c r="L18" i="211"/>
  <c r="J21" i="204"/>
  <c r="G18" i="79"/>
  <c r="T18" i="79"/>
  <c r="J17" i="79"/>
  <c r="N11" i="203"/>
  <c r="J11" i="203"/>
  <c r="T9" i="143"/>
  <c r="R9" i="143"/>
  <c r="M18" i="213"/>
  <c r="R20" i="215"/>
  <c r="P20" i="215"/>
  <c r="L9" i="78"/>
  <c r="P9" i="78"/>
  <c r="K11" i="77"/>
  <c r="L11" i="77"/>
  <c r="G10" i="213"/>
  <c r="P2" i="207"/>
  <c r="L2" i="207"/>
  <c r="Q14" i="208"/>
  <c r="O14" i="208"/>
  <c r="K20" i="203"/>
  <c r="J20" i="203"/>
  <c r="O15" i="81"/>
  <c r="P11" i="213"/>
  <c r="J11" i="213"/>
  <c r="K14" i="204"/>
  <c r="J21" i="80"/>
  <c r="S8" i="76"/>
  <c r="K8" i="213"/>
  <c r="M16" i="107"/>
  <c r="N9" i="214"/>
  <c r="M6" i="214"/>
  <c r="L17" i="80"/>
  <c r="H6" i="77"/>
  <c r="N14" i="79"/>
  <c r="T8" i="213"/>
  <c r="J8" i="213"/>
  <c r="T15" i="143"/>
  <c r="M15" i="143"/>
  <c r="T9" i="81"/>
  <c r="G2" i="203"/>
  <c r="R16" i="107"/>
  <c r="S16" i="107"/>
  <c r="O9" i="214"/>
  <c r="R6" i="214"/>
  <c r="J6" i="214"/>
  <c r="R17" i="215"/>
  <c r="G17" i="80"/>
  <c r="R6" i="77"/>
  <c r="G14" i="79"/>
  <c r="P22" i="81"/>
  <c r="P8" i="213"/>
  <c r="N8" i="213"/>
  <c r="P11" i="211"/>
  <c r="P15" i="143"/>
  <c r="R15" i="143"/>
  <c r="N7" i="209"/>
  <c r="S9" i="81"/>
  <c r="G9" i="81"/>
  <c r="P2" i="203"/>
  <c r="N2" i="203"/>
  <c r="K8" i="82"/>
  <c r="N8" i="82"/>
  <c r="S13" i="214"/>
  <c r="K9" i="80"/>
  <c r="R9" i="80"/>
  <c r="T9" i="207"/>
  <c r="J9" i="207"/>
  <c r="N2" i="212"/>
  <c r="S2" i="212"/>
  <c r="K4" i="76"/>
  <c r="M4" i="76"/>
  <c r="K7" i="212"/>
  <c r="H18" i="211"/>
  <c r="S18" i="211"/>
  <c r="Q21" i="204"/>
  <c r="O18" i="79"/>
  <c r="P17" i="79"/>
  <c r="L11" i="203"/>
  <c r="T11" i="203"/>
  <c r="G9" i="143"/>
  <c r="H9" i="143"/>
  <c r="R18" i="213"/>
  <c r="M20" i="215"/>
  <c r="S20" i="215"/>
  <c r="G9" i="78"/>
  <c r="T9" i="78"/>
  <c r="P11" i="77"/>
  <c r="T11" i="77"/>
  <c r="G2" i="207"/>
  <c r="J2" i="207"/>
  <c r="P14" i="208"/>
  <c r="H14" i="208"/>
  <c r="R20" i="203"/>
  <c r="Q15" i="81"/>
  <c r="R11" i="213"/>
  <c r="K11" i="213"/>
  <c r="G14" i="204"/>
  <c r="T8" i="76"/>
  <c r="P7" i="208"/>
  <c r="G9" i="214"/>
  <c r="L6" i="214"/>
  <c r="K15" i="143"/>
  <c r="Q16" i="107"/>
  <c r="N6" i="214"/>
  <c r="O17" i="80"/>
  <c r="L16" i="107"/>
  <c r="S14" i="79"/>
  <c r="N22" i="81"/>
  <c r="J15" i="143"/>
  <c r="J8" i="82"/>
  <c r="S8" i="82"/>
  <c r="H7" i="80"/>
  <c r="J22" i="76"/>
  <c r="N13" i="214"/>
  <c r="Q9" i="80"/>
  <c r="T9" i="80"/>
  <c r="M9" i="207"/>
  <c r="L9" i="207"/>
  <c r="K2" i="212"/>
  <c r="G2" i="212"/>
  <c r="H4" i="76"/>
  <c r="S4" i="76"/>
  <c r="L7" i="212"/>
  <c r="R18" i="211"/>
  <c r="N18" i="211"/>
  <c r="S18" i="206"/>
  <c r="H21" i="204"/>
  <c r="O21" i="204"/>
  <c r="S18" i="79"/>
  <c r="S17" i="79"/>
  <c r="H11" i="203"/>
  <c r="Q11" i="203"/>
  <c r="N9" i="143"/>
  <c r="M9" i="143"/>
  <c r="K18" i="213"/>
  <c r="T20" i="215"/>
  <c r="L20" i="215"/>
  <c r="J9" i="78"/>
  <c r="O6" i="207"/>
  <c r="O11" i="77"/>
  <c r="Q11" i="77"/>
  <c r="O2" i="207"/>
  <c r="T2" i="207"/>
  <c r="J14" i="208"/>
  <c r="L14" i="208"/>
  <c r="P20" i="203"/>
  <c r="L15" i="81"/>
  <c r="T11" i="213"/>
  <c r="G11" i="213"/>
  <c r="Q14" i="204"/>
  <c r="N8" i="76"/>
  <c r="K6" i="207"/>
  <c r="S6" i="214"/>
  <c r="M17" i="80"/>
  <c r="S6" i="77"/>
  <c r="H8" i="213"/>
  <c r="M4" i="206"/>
  <c r="T6" i="214"/>
  <c r="O6" i="77"/>
  <c r="H6" i="214"/>
  <c r="L17" i="215"/>
  <c r="L6" i="77"/>
  <c r="N6" i="77"/>
  <c r="S8" i="213"/>
  <c r="G8" i="213"/>
  <c r="L15" i="143"/>
  <c r="H7" i="209"/>
  <c r="K7" i="209"/>
  <c r="P9" i="81"/>
  <c r="H2" i="203"/>
  <c r="R2" i="203"/>
  <c r="T16" i="107"/>
  <c r="P16" i="107"/>
  <c r="K17" i="215"/>
  <c r="J6" i="77"/>
  <c r="G22" i="81"/>
  <c r="H15" i="143"/>
  <c r="S7" i="209"/>
  <c r="M2" i="203"/>
  <c r="R8" i="82"/>
  <c r="O8" i="82"/>
  <c r="S7" i="80"/>
  <c r="N22" i="76"/>
  <c r="T13" i="214"/>
  <c r="G9" i="80"/>
  <c r="P15" i="206"/>
  <c r="O9" i="207"/>
  <c r="G7" i="208"/>
  <c r="H7" i="212"/>
  <c r="T18" i="211"/>
  <c r="M18" i="206"/>
  <c r="L21" i="204"/>
  <c r="G18" i="208"/>
  <c r="H18" i="213"/>
  <c r="M6" i="207"/>
  <c r="S11" i="77"/>
  <c r="R2" i="207"/>
  <c r="N14" i="208"/>
  <c r="H15" i="81"/>
  <c r="H14" i="204"/>
  <c r="H8" i="76"/>
  <c r="N6" i="207"/>
  <c r="G6" i="207"/>
  <c r="P4" i="80"/>
  <c r="K21" i="80"/>
  <c r="Q4" i="80"/>
  <c r="L21" i="80"/>
  <c r="M8" i="80"/>
  <c r="P6" i="207"/>
  <c r="Q13" i="144"/>
  <c r="R4" i="80"/>
  <c r="G21" i="80"/>
  <c r="R6" i="207"/>
  <c r="N13" i="144"/>
  <c r="G4" i="80"/>
  <c r="N21" i="80"/>
  <c r="T6" i="207"/>
  <c r="M13" i="144"/>
  <c r="J6" i="207"/>
  <c r="S6" i="207"/>
  <c r="M21" i="210"/>
  <c r="Q6" i="207"/>
  <c r="L21" i="81"/>
  <c r="J4" i="80"/>
  <c r="H21" i="80"/>
  <c r="O4" i="80"/>
  <c r="H10" i="214"/>
  <c r="R21" i="80"/>
  <c r="Q21" i="80"/>
  <c r="T10" i="81"/>
  <c r="T4" i="80"/>
  <c r="Q10" i="214"/>
  <c r="P21" i="80"/>
  <c r="M21" i="80"/>
  <c r="M4" i="80"/>
  <c r="L10" i="214"/>
  <c r="T21" i="80"/>
  <c r="H4" i="80"/>
  <c r="N4" i="80"/>
  <c r="S21" i="80"/>
  <c r="G22" i="84"/>
  <c r="P22" i="84"/>
  <c r="S22" i="84"/>
  <c r="R22" i="84"/>
  <c r="K4" i="80"/>
  <c r="L16" i="206"/>
  <c r="J9" i="208"/>
  <c r="P20" i="144"/>
  <c r="H17" i="206"/>
  <c r="G20" i="213"/>
  <c r="H22" i="205"/>
  <c r="O4" i="214"/>
  <c r="K3" i="203"/>
  <c r="Q3" i="203"/>
  <c r="J4" i="203"/>
  <c r="T4" i="203"/>
  <c r="J16" i="206"/>
  <c r="Q9" i="208"/>
  <c r="H20" i="144"/>
  <c r="H9" i="77"/>
  <c r="R17" i="206"/>
  <c r="S22" i="205"/>
  <c r="Q4" i="214"/>
  <c r="M14" i="207"/>
  <c r="L3" i="203"/>
  <c r="T3" i="203"/>
  <c r="M7" i="203"/>
  <c r="K4" i="203"/>
  <c r="K11" i="84"/>
  <c r="O16" i="206"/>
  <c r="S9" i="208"/>
  <c r="K20" i="144"/>
  <c r="J20" i="144"/>
  <c r="L9" i="77"/>
  <c r="O17" i="206"/>
  <c r="K22" i="205"/>
  <c r="M4" i="214"/>
  <c r="C11" i="200"/>
  <c r="O14" i="207"/>
  <c r="R3" i="203"/>
  <c r="O3" i="203"/>
  <c r="M17" i="81"/>
  <c r="Q4" i="203"/>
  <c r="T9" i="208"/>
  <c r="L22" i="205"/>
  <c r="J14" i="207"/>
  <c r="J3" i="203"/>
  <c r="R17" i="81"/>
  <c r="R4" i="203"/>
  <c r="R17" i="203"/>
  <c r="P16" i="206"/>
  <c r="G20" i="144"/>
  <c r="O20" i="144"/>
  <c r="J9" i="77"/>
  <c r="P17" i="206"/>
  <c r="N16" i="206"/>
  <c r="R9" i="208"/>
  <c r="Q20" i="144"/>
  <c r="S20" i="144"/>
  <c r="H21" i="211"/>
  <c r="S14" i="207"/>
  <c r="H3" i="203"/>
  <c r="S4" i="79"/>
  <c r="J2" i="208"/>
  <c r="G4" i="203"/>
  <c r="H4" i="203"/>
  <c r="M20" i="144"/>
  <c r="L20" i="144"/>
  <c r="O14" i="212"/>
  <c r="P21" i="211"/>
  <c r="H20" i="213"/>
  <c r="M3" i="203"/>
  <c r="S4" i="203"/>
  <c r="M4" i="203"/>
  <c r="H16" i="206"/>
  <c r="G9" i="208"/>
  <c r="T20" i="144"/>
  <c r="S14" i="212"/>
  <c r="S21" i="211"/>
  <c r="T20" i="213"/>
  <c r="G3" i="203"/>
  <c r="R11" i="209"/>
  <c r="M17" i="208"/>
  <c r="P4" i="203"/>
  <c r="C3" i="200"/>
  <c r="P22" i="212"/>
  <c r="Q22" i="212"/>
  <c r="M22" i="212"/>
  <c r="H17" i="212"/>
  <c r="O17" i="212"/>
  <c r="L17" i="212"/>
  <c r="G17" i="212"/>
  <c r="K3" i="212"/>
  <c r="R3" i="212"/>
  <c r="M3" i="212"/>
  <c r="C4" i="200"/>
  <c r="P9" i="212"/>
  <c r="M9" i="212"/>
  <c r="G9" i="212"/>
  <c r="H22" i="212"/>
  <c r="O22" i="212"/>
  <c r="J22" i="212"/>
  <c r="G22" i="212"/>
  <c r="N17" i="212"/>
  <c r="Q17" i="212"/>
  <c r="T17" i="212"/>
  <c r="O3" i="212"/>
  <c r="S3" i="212"/>
  <c r="L3" i="212"/>
  <c r="O9" i="212"/>
  <c r="J9" i="212"/>
  <c r="K22" i="212"/>
  <c r="R22" i="212"/>
  <c r="R17" i="212"/>
  <c r="S17" i="212"/>
  <c r="H3" i="212"/>
  <c r="N3" i="212"/>
  <c r="J3" i="212"/>
  <c r="H9" i="212"/>
  <c r="R9" i="212"/>
  <c r="L9" i="212"/>
  <c r="P10" i="212"/>
  <c r="G14" i="211"/>
  <c r="H14" i="211"/>
  <c r="Q5" i="218"/>
  <c r="Z5" i="218"/>
  <c r="R5" i="218"/>
  <c r="AG5" i="218"/>
  <c r="AD5" i="218"/>
  <c r="AC5" i="218"/>
  <c r="L5" i="218"/>
  <c r="AB5" i="218"/>
  <c r="AA5" i="218"/>
  <c r="O5" i="218"/>
  <c r="U5" i="218"/>
  <c r="N5" i="218"/>
  <c r="AE5" i="218"/>
  <c r="M5" i="218"/>
  <c r="S5" i="218"/>
  <c r="Y5" i="218"/>
  <c r="X5" i="218"/>
  <c r="AF5" i="218"/>
  <c r="P5" i="218"/>
  <c r="C5" i="218"/>
  <c r="T5" i="218"/>
  <c r="AH5" i="218"/>
  <c r="J20" i="84"/>
  <c r="N13" i="203"/>
  <c r="R13" i="203"/>
  <c r="T13" i="203"/>
  <c r="R9" i="77"/>
  <c r="Q9" i="77"/>
  <c r="M9" i="77"/>
  <c r="K18" i="82"/>
  <c r="T18" i="82"/>
  <c r="R18" i="82"/>
  <c r="Q14" i="212"/>
  <c r="N14" i="212"/>
  <c r="T14" i="212"/>
  <c r="T17" i="143"/>
  <c r="K17" i="143"/>
  <c r="N17" i="143"/>
  <c r="P17" i="143"/>
  <c r="S17" i="206"/>
  <c r="N17" i="206"/>
  <c r="G17" i="206"/>
  <c r="K22" i="79"/>
  <c r="P22" i="79"/>
  <c r="Q22" i="79"/>
  <c r="T21" i="211"/>
  <c r="K21" i="211"/>
  <c r="L21" i="211"/>
  <c r="S18" i="209"/>
  <c r="Q18" i="209"/>
  <c r="R18" i="209"/>
  <c r="Q20" i="213"/>
  <c r="M20" i="213"/>
  <c r="O20" i="213"/>
  <c r="Q22" i="205"/>
  <c r="G22" i="205"/>
  <c r="J22" i="205"/>
  <c r="G16" i="203"/>
  <c r="H16" i="203"/>
  <c r="L16" i="203"/>
  <c r="P16" i="203"/>
  <c r="P6" i="82"/>
  <c r="R6" i="82"/>
  <c r="G6" i="82"/>
  <c r="S4" i="214"/>
  <c r="P4" i="214"/>
  <c r="K4" i="214"/>
  <c r="K17" i="77"/>
  <c r="R17" i="77"/>
  <c r="Q17" i="77"/>
  <c r="T14" i="207"/>
  <c r="N14" i="207"/>
  <c r="L14" i="207"/>
  <c r="H21" i="214"/>
  <c r="O21" i="214"/>
  <c r="N21" i="214"/>
  <c r="S21" i="79"/>
  <c r="M21" i="79"/>
  <c r="O21" i="79"/>
  <c r="P6" i="144"/>
  <c r="N6" i="144"/>
  <c r="J6" i="144"/>
  <c r="H17" i="81"/>
  <c r="N17" i="81"/>
  <c r="S17" i="81"/>
  <c r="J21" i="82"/>
  <c r="P21" i="82"/>
  <c r="J16" i="81"/>
  <c r="P7" i="205"/>
  <c r="J11" i="209"/>
  <c r="J4" i="79"/>
  <c r="H7" i="203"/>
  <c r="H17" i="144"/>
  <c r="T3" i="215"/>
  <c r="N2" i="208"/>
  <c r="T21" i="208"/>
  <c r="O3" i="81"/>
  <c r="P8" i="143"/>
  <c r="N2" i="82"/>
  <c r="G21" i="144"/>
  <c r="J9" i="82"/>
  <c r="O9" i="82"/>
  <c r="S9" i="82"/>
  <c r="J18" i="77"/>
  <c r="H18" i="77"/>
  <c r="K18" i="77"/>
  <c r="O9" i="144"/>
  <c r="N9" i="144"/>
  <c r="G9" i="144"/>
  <c r="M16" i="206"/>
  <c r="Q16" i="206"/>
  <c r="S16" i="206"/>
  <c r="M9" i="208"/>
  <c r="H9" i="208"/>
  <c r="L9" i="208"/>
  <c r="G13" i="203"/>
  <c r="J13" i="203"/>
  <c r="P13" i="203"/>
  <c r="O13" i="203"/>
  <c r="S9" i="77"/>
  <c r="O9" i="77"/>
  <c r="N9" i="77"/>
  <c r="N18" i="82"/>
  <c r="O18" i="82"/>
  <c r="Q18" i="82"/>
  <c r="P14" i="212"/>
  <c r="R14" i="212"/>
  <c r="L14" i="212"/>
  <c r="Q17" i="143"/>
  <c r="H17" i="143"/>
  <c r="J17" i="143"/>
  <c r="L17" i="206"/>
  <c r="M17" i="206"/>
  <c r="J17" i="206"/>
  <c r="R22" i="79"/>
  <c r="T22" i="79"/>
  <c r="L22" i="79"/>
  <c r="Q21" i="211"/>
  <c r="J21" i="211"/>
  <c r="O21" i="211"/>
  <c r="P18" i="209"/>
  <c r="J18" i="209"/>
  <c r="L18" i="209"/>
  <c r="R20" i="213"/>
  <c r="L20" i="213"/>
  <c r="N20" i="213"/>
  <c r="N22" i="205"/>
  <c r="O22" i="205"/>
  <c r="M22" i="205"/>
  <c r="K16" i="203"/>
  <c r="R16" i="203"/>
  <c r="M16" i="203"/>
  <c r="K6" i="82"/>
  <c r="N6" i="82"/>
  <c r="Q6" i="82"/>
  <c r="G4" i="214"/>
  <c r="L4" i="214"/>
  <c r="J4" i="214"/>
  <c r="H4" i="214"/>
  <c r="J17" i="77"/>
  <c r="M17" i="77"/>
  <c r="L17" i="77"/>
  <c r="P14" i="207"/>
  <c r="R14" i="207"/>
  <c r="G14" i="207"/>
  <c r="L21" i="214"/>
  <c r="R21" i="214"/>
  <c r="Q21" i="214"/>
  <c r="H21" i="79"/>
  <c r="N21" i="79"/>
  <c r="P21" i="79"/>
  <c r="T21" i="79"/>
  <c r="Q6" i="144"/>
  <c r="J17" i="81"/>
  <c r="O17" i="81"/>
  <c r="K21" i="82"/>
  <c r="L17" i="144"/>
  <c r="N17" i="144"/>
  <c r="O17" i="144"/>
  <c r="M17" i="144"/>
  <c r="Q17" i="144"/>
  <c r="K17" i="144"/>
  <c r="P17" i="144"/>
  <c r="T17" i="144"/>
  <c r="G17" i="144"/>
  <c r="Q3" i="215"/>
  <c r="S3" i="215"/>
  <c r="M3" i="215"/>
  <c r="P3" i="215"/>
  <c r="R3" i="215"/>
  <c r="J3" i="215"/>
  <c r="L3" i="215"/>
  <c r="N3" i="215"/>
  <c r="H3" i="215"/>
  <c r="G3" i="215"/>
  <c r="N7" i="79"/>
  <c r="P7" i="79"/>
  <c r="Q7" i="79"/>
  <c r="T7" i="79"/>
  <c r="P6" i="206"/>
  <c r="Q6" i="206"/>
  <c r="R6" i="206"/>
  <c r="J6" i="206"/>
  <c r="J21" i="206"/>
  <c r="G21" i="206"/>
  <c r="T21" i="206"/>
  <c r="P16" i="76"/>
  <c r="M16" i="76"/>
  <c r="H16" i="76"/>
  <c r="T16" i="76"/>
  <c r="R2" i="208"/>
  <c r="Q2" i="208"/>
  <c r="P2" i="208"/>
  <c r="O2" i="208"/>
  <c r="L2" i="208"/>
  <c r="S2" i="208"/>
  <c r="H2" i="208"/>
  <c r="M2" i="208"/>
  <c r="K2" i="208"/>
  <c r="M4" i="79"/>
  <c r="N4" i="79"/>
  <c r="K4" i="79"/>
  <c r="R4" i="79"/>
  <c r="Q4" i="79"/>
  <c r="O4" i="79"/>
  <c r="H4" i="79"/>
  <c r="P4" i="79"/>
  <c r="L4" i="79"/>
  <c r="G4" i="79"/>
  <c r="L11" i="209"/>
  <c r="O11" i="209"/>
  <c r="N11" i="209"/>
  <c r="K11" i="209"/>
  <c r="Q11" i="209"/>
  <c r="S11" i="209"/>
  <c r="G11" i="209"/>
  <c r="M11" i="209"/>
  <c r="T11" i="209"/>
  <c r="H11" i="209"/>
  <c r="H21" i="82"/>
  <c r="G21" i="82"/>
  <c r="O21" i="82"/>
  <c r="M21" i="82"/>
  <c r="T21" i="82"/>
  <c r="R21" i="82"/>
  <c r="L21" i="82"/>
  <c r="N8" i="211"/>
  <c r="S8" i="211"/>
  <c r="Q8" i="211"/>
  <c r="H14" i="82"/>
  <c r="P14" i="82"/>
  <c r="L14" i="82"/>
  <c r="S14" i="82"/>
  <c r="K7" i="207"/>
  <c r="N7" i="207"/>
  <c r="S7" i="207"/>
  <c r="T7" i="207"/>
  <c r="J7" i="207"/>
  <c r="Q7" i="207"/>
  <c r="O7" i="207"/>
  <c r="P7" i="207"/>
  <c r="H7" i="207"/>
  <c r="G7" i="207"/>
  <c r="P9" i="205"/>
  <c r="Q9" i="205"/>
  <c r="S9" i="205"/>
  <c r="H9" i="205"/>
  <c r="R9" i="205"/>
  <c r="J9" i="205"/>
  <c r="K9" i="205"/>
  <c r="T9" i="205"/>
  <c r="G9" i="205"/>
  <c r="O9" i="205"/>
  <c r="Q7" i="205"/>
  <c r="J7" i="205"/>
  <c r="T7" i="205"/>
  <c r="L7" i="205"/>
  <c r="K7" i="205"/>
  <c r="M7" i="205"/>
  <c r="H7" i="205"/>
  <c r="S7" i="205"/>
  <c r="G7" i="205"/>
  <c r="R7" i="205"/>
  <c r="M15" i="76"/>
  <c r="N15" i="76"/>
  <c r="S15" i="76"/>
  <c r="P15" i="76"/>
  <c r="K15" i="76"/>
  <c r="O15" i="76"/>
  <c r="J15" i="76"/>
  <c r="T15" i="76"/>
  <c r="H15" i="76"/>
  <c r="R21" i="215"/>
  <c r="Q21" i="215"/>
  <c r="T21" i="215"/>
  <c r="T21" i="207"/>
  <c r="S21" i="207"/>
  <c r="M21" i="207"/>
  <c r="R21" i="207"/>
  <c r="K3" i="143"/>
  <c r="R3" i="143"/>
  <c r="Q3" i="143"/>
  <c r="H3" i="143"/>
  <c r="N2" i="143"/>
  <c r="O2" i="143"/>
  <c r="R2" i="143"/>
  <c r="Q2" i="143"/>
  <c r="T7" i="204"/>
  <c r="H7" i="204"/>
  <c r="M7" i="204"/>
  <c r="K7" i="204"/>
  <c r="S6" i="215"/>
  <c r="J6" i="215"/>
  <c r="P6" i="215"/>
  <c r="R6" i="215"/>
  <c r="T8" i="143"/>
  <c r="J8" i="143"/>
  <c r="L8" i="143"/>
  <c r="K8" i="143"/>
  <c r="S8" i="143"/>
  <c r="G8" i="143"/>
  <c r="M8" i="143"/>
  <c r="N8" i="143"/>
  <c r="R8" i="143"/>
  <c r="N21" i="208"/>
  <c r="P21" i="208"/>
  <c r="H21" i="208"/>
  <c r="G21" i="208"/>
  <c r="L21" i="208"/>
  <c r="J21" i="208"/>
  <c r="Q21" i="208"/>
  <c r="R21" i="208"/>
  <c r="K21" i="208"/>
  <c r="O21" i="208"/>
  <c r="G3" i="81"/>
  <c r="P3" i="81"/>
  <c r="S3" i="81"/>
  <c r="H3" i="81"/>
  <c r="M3" i="81"/>
  <c r="T3" i="81"/>
  <c r="K3" i="81"/>
  <c r="N3" i="81"/>
  <c r="Q3" i="81"/>
  <c r="J3" i="81"/>
  <c r="N7" i="213"/>
  <c r="K7" i="213"/>
  <c r="P7" i="213"/>
  <c r="L7" i="213"/>
  <c r="T7" i="213"/>
  <c r="M7" i="213"/>
  <c r="G7" i="213"/>
  <c r="O7" i="213"/>
  <c r="Q7" i="213"/>
  <c r="H7" i="213"/>
  <c r="Q7" i="203"/>
  <c r="N7" i="203"/>
  <c r="S7" i="203"/>
  <c r="L7" i="203"/>
  <c r="J7" i="203"/>
  <c r="P7" i="203"/>
  <c r="T7" i="203"/>
  <c r="K7" i="203"/>
  <c r="O7" i="203"/>
  <c r="G8" i="81"/>
  <c r="O8" i="81"/>
  <c r="Q8" i="81"/>
  <c r="H8" i="81"/>
  <c r="M8" i="81"/>
  <c r="P8" i="81"/>
  <c r="K8" i="81"/>
  <c r="N8" i="81"/>
  <c r="S8" i="81"/>
  <c r="J8" i="81"/>
  <c r="Q17" i="208"/>
  <c r="N17" i="208"/>
  <c r="K17" i="208"/>
  <c r="P17" i="208"/>
  <c r="R17" i="208"/>
  <c r="J17" i="208"/>
  <c r="L17" i="208"/>
  <c r="H17" i="208"/>
  <c r="O17" i="208"/>
  <c r="G17" i="208"/>
  <c r="P16" i="81"/>
  <c r="O16" i="81"/>
  <c r="N16" i="81"/>
  <c r="L16" i="81"/>
  <c r="M16" i="81"/>
  <c r="K16" i="81"/>
  <c r="G16" i="81"/>
  <c r="R16" i="81"/>
  <c r="T16" i="81"/>
  <c r="H16" i="81"/>
  <c r="T17" i="81"/>
  <c r="P17" i="81"/>
  <c r="K17" i="81"/>
  <c r="K21" i="144"/>
  <c r="S21" i="144"/>
  <c r="L21" i="144"/>
  <c r="T21" i="144"/>
  <c r="P21" i="144"/>
  <c r="Q21" i="144"/>
  <c r="O21" i="144"/>
  <c r="J21" i="144"/>
  <c r="R21" i="144"/>
  <c r="G6" i="144"/>
  <c r="K6" i="144"/>
  <c r="S6" i="144"/>
  <c r="K17" i="203"/>
  <c r="M17" i="203"/>
  <c r="P17" i="203"/>
  <c r="G17" i="203"/>
  <c r="N17" i="203"/>
  <c r="Q17" i="203"/>
  <c r="O17" i="203"/>
  <c r="S17" i="203"/>
  <c r="T17" i="203"/>
  <c r="H17" i="203"/>
  <c r="N14" i="80"/>
  <c r="R14" i="80"/>
  <c r="T14" i="80"/>
  <c r="Q14" i="80"/>
  <c r="S14" i="80"/>
  <c r="J14" i="80"/>
  <c r="L14" i="80"/>
  <c r="G14" i="80"/>
  <c r="P14" i="80"/>
  <c r="H14" i="80"/>
  <c r="H2" i="82"/>
  <c r="Q2" i="82"/>
  <c r="R2" i="82"/>
  <c r="K2" i="82"/>
  <c r="P2" i="82"/>
  <c r="T2" i="82"/>
  <c r="L2" i="82"/>
  <c r="O2" i="82"/>
  <c r="M2" i="82"/>
  <c r="J2" i="82"/>
  <c r="C6" i="201"/>
  <c r="L9" i="82"/>
  <c r="Q9" i="82"/>
  <c r="G9" i="82"/>
  <c r="S18" i="77"/>
  <c r="O18" i="77"/>
  <c r="S9" i="144"/>
  <c r="K9" i="144"/>
  <c r="K16" i="206"/>
  <c r="T16" i="206"/>
  <c r="N9" i="208"/>
  <c r="O9" i="208"/>
  <c r="K13" i="203"/>
  <c r="H13" i="203"/>
  <c r="T9" i="77"/>
  <c r="K9" i="77"/>
  <c r="J18" i="82"/>
  <c r="S18" i="82"/>
  <c r="P18" i="82"/>
  <c r="H14" i="212"/>
  <c r="K14" i="212"/>
  <c r="M14" i="212"/>
  <c r="O17" i="143"/>
  <c r="S17" i="143"/>
  <c r="Q17" i="206"/>
  <c r="K17" i="206"/>
  <c r="J22" i="79"/>
  <c r="M22" i="79"/>
  <c r="R21" i="211"/>
  <c r="M21" i="211"/>
  <c r="H18" i="209"/>
  <c r="T18" i="209"/>
  <c r="K18" i="209"/>
  <c r="S20" i="213"/>
  <c r="P20" i="213"/>
  <c r="T22" i="205"/>
  <c r="P22" i="205"/>
  <c r="T16" i="203"/>
  <c r="S16" i="203"/>
  <c r="O6" i="82"/>
  <c r="S6" i="82"/>
  <c r="M6" i="82"/>
  <c r="T4" i="214"/>
  <c r="N4" i="214"/>
  <c r="H17" i="77"/>
  <c r="P17" i="77"/>
  <c r="H14" i="207"/>
  <c r="K14" i="207"/>
  <c r="G21" i="214"/>
  <c r="P21" i="214"/>
  <c r="M21" i="214"/>
  <c r="J21" i="79"/>
  <c r="R21" i="79"/>
  <c r="O6" i="144"/>
  <c r="M6" i="144"/>
  <c r="L6" i="144"/>
  <c r="L17" i="81"/>
  <c r="Q17" i="81"/>
  <c r="Q21" i="82"/>
  <c r="O7" i="205"/>
  <c r="M14" i="80"/>
  <c r="R15" i="76"/>
  <c r="G7" i="203"/>
  <c r="R17" i="144"/>
  <c r="K3" i="215"/>
  <c r="R7" i="207"/>
  <c r="T2" i="208"/>
  <c r="T17" i="208"/>
  <c r="M21" i="208"/>
  <c r="R8" i="81"/>
  <c r="L3" i="81"/>
  <c r="N9" i="205"/>
  <c r="Q8" i="143"/>
  <c r="S2" i="82"/>
  <c r="J7" i="213"/>
  <c r="J17" i="203"/>
  <c r="H21" i="144"/>
  <c r="O21" i="215"/>
  <c r="H2" i="143"/>
  <c r="G7" i="204"/>
  <c r="O8" i="211"/>
  <c r="C3" i="199"/>
  <c r="C7" i="200"/>
  <c r="C15" i="200"/>
  <c r="S9" i="211"/>
  <c r="K9" i="211"/>
  <c r="Q15" i="80"/>
  <c r="K15" i="80"/>
  <c r="G15" i="80"/>
  <c r="P6" i="80"/>
  <c r="M6" i="80"/>
  <c r="K6" i="80"/>
  <c r="N6" i="80"/>
  <c r="S6" i="80"/>
  <c r="J6" i="80"/>
  <c r="G6" i="80"/>
  <c r="R6" i="80"/>
  <c r="L6" i="80"/>
  <c r="H22" i="82"/>
  <c r="T22" i="82"/>
  <c r="M22" i="82"/>
  <c r="G22" i="82"/>
  <c r="S11" i="206"/>
  <c r="Q11" i="206"/>
  <c r="K11" i="206"/>
  <c r="N11" i="206"/>
  <c r="T10" i="206"/>
  <c r="L10" i="206"/>
  <c r="K10" i="206"/>
  <c r="N10" i="206"/>
  <c r="L8" i="212"/>
  <c r="M8" i="212"/>
  <c r="P8" i="212"/>
  <c r="S8" i="212"/>
  <c r="K8" i="212"/>
  <c r="N8" i="212"/>
  <c r="T8" i="212"/>
  <c r="J8" i="212"/>
  <c r="R8" i="212"/>
  <c r="Q13" i="107"/>
  <c r="Q2" i="107"/>
  <c r="M2" i="107"/>
  <c r="R2" i="107"/>
  <c r="Q11" i="214"/>
  <c r="J11" i="214"/>
  <c r="T13" i="107"/>
  <c r="S13" i="107"/>
  <c r="S2" i="107"/>
  <c r="K11" i="214"/>
  <c r="P11" i="214"/>
  <c r="M11" i="214"/>
  <c r="L9" i="214"/>
  <c r="T9" i="214"/>
  <c r="P9" i="214"/>
  <c r="O17" i="215"/>
  <c r="M17" i="215"/>
  <c r="H17" i="215"/>
  <c r="N20" i="81"/>
  <c r="P20" i="81"/>
  <c r="O20" i="81"/>
  <c r="M13" i="215"/>
  <c r="T13" i="215"/>
  <c r="R13" i="215"/>
  <c r="R22" i="206"/>
  <c r="G22" i="206"/>
  <c r="L22" i="206"/>
  <c r="N11" i="81"/>
  <c r="L11" i="81"/>
  <c r="R11" i="81"/>
  <c r="Q14" i="79"/>
  <c r="M14" i="79"/>
  <c r="O14" i="79"/>
  <c r="L22" i="81"/>
  <c r="R22" i="81"/>
  <c r="Q22" i="81"/>
  <c r="H11" i="211"/>
  <c r="L4" i="206"/>
  <c r="K4" i="206"/>
  <c r="G4" i="206"/>
  <c r="H17" i="214"/>
  <c r="S17" i="214"/>
  <c r="R17" i="214"/>
  <c r="S22" i="211"/>
  <c r="G10" i="204"/>
  <c r="N10" i="204"/>
  <c r="L10" i="204"/>
  <c r="T3" i="206"/>
  <c r="J3" i="206"/>
  <c r="O3" i="206"/>
  <c r="M7" i="80"/>
  <c r="R7" i="80"/>
  <c r="T7" i="80"/>
  <c r="L22" i="76"/>
  <c r="S22" i="76"/>
  <c r="R22" i="76"/>
  <c r="H13" i="213"/>
  <c r="R13" i="213"/>
  <c r="O13" i="213"/>
  <c r="G13" i="213"/>
  <c r="G13" i="214"/>
  <c r="O13" i="214"/>
  <c r="R13" i="214"/>
  <c r="P13" i="214"/>
  <c r="C8" i="200"/>
  <c r="J16" i="144"/>
  <c r="Q16" i="144"/>
  <c r="P16" i="144"/>
  <c r="H2" i="206"/>
  <c r="O2" i="206"/>
  <c r="L2" i="206"/>
  <c r="N2" i="206"/>
  <c r="G15" i="206"/>
  <c r="L15" i="206"/>
  <c r="K15" i="206"/>
  <c r="T13" i="76"/>
  <c r="J13" i="76"/>
  <c r="P13" i="76"/>
  <c r="J7" i="208"/>
  <c r="T7" i="208"/>
  <c r="Q7" i="208"/>
  <c r="G16" i="211"/>
  <c r="C17" i="201"/>
  <c r="H7" i="210"/>
  <c r="O7" i="210"/>
  <c r="T7" i="210"/>
  <c r="G7" i="210"/>
  <c r="H18" i="206"/>
  <c r="R18" i="206"/>
  <c r="G18" i="206"/>
  <c r="O18" i="206"/>
  <c r="R18" i="216"/>
  <c r="Q18" i="216"/>
  <c r="M15" i="214"/>
  <c r="T15" i="214"/>
  <c r="S18" i="208"/>
  <c r="J3" i="214"/>
  <c r="L3" i="214"/>
  <c r="T14" i="215"/>
  <c r="N8" i="214"/>
  <c r="R8" i="214"/>
  <c r="T6" i="80"/>
  <c r="Q8" i="212"/>
  <c r="O11" i="215"/>
  <c r="H16" i="143"/>
  <c r="K4" i="81"/>
  <c r="R10" i="81"/>
  <c r="H11" i="206"/>
  <c r="N8" i="80"/>
  <c r="L8" i="80"/>
  <c r="J8" i="80"/>
  <c r="S8" i="80"/>
  <c r="P8" i="80"/>
  <c r="K8" i="80"/>
  <c r="G8" i="80"/>
  <c r="Q8" i="80"/>
  <c r="R8" i="80"/>
  <c r="K16" i="78"/>
  <c r="T16" i="78"/>
  <c r="P16" i="78"/>
  <c r="M6" i="209"/>
  <c r="N6" i="209"/>
  <c r="H6" i="209"/>
  <c r="O6" i="209"/>
  <c r="S10" i="202"/>
  <c r="P10" i="202"/>
  <c r="L10" i="202"/>
  <c r="R10" i="202"/>
  <c r="T3" i="214"/>
  <c r="T3" i="201" s="1"/>
  <c r="K3" i="214"/>
  <c r="K3" i="201" s="1"/>
  <c r="Q3" i="214"/>
  <c r="H3" i="214"/>
  <c r="H11" i="82"/>
  <c r="G11" i="82"/>
  <c r="P11" i="82"/>
  <c r="M18" i="216"/>
  <c r="S18" i="216"/>
  <c r="H18" i="216"/>
  <c r="H17" i="82"/>
  <c r="M17" i="82"/>
  <c r="P17" i="82"/>
  <c r="N17" i="82"/>
  <c r="L17" i="82"/>
  <c r="O17" i="82"/>
  <c r="J17" i="82"/>
  <c r="G17" i="82"/>
  <c r="S17" i="82"/>
  <c r="Q17" i="82"/>
  <c r="J14" i="76"/>
  <c r="M14" i="76"/>
  <c r="K14" i="76"/>
  <c r="H14" i="76"/>
  <c r="P14" i="76"/>
  <c r="R14" i="76"/>
  <c r="S14" i="76"/>
  <c r="L14" i="76"/>
  <c r="T14" i="76"/>
  <c r="N4" i="207"/>
  <c r="H4" i="207"/>
  <c r="Q4" i="207"/>
  <c r="P4" i="207"/>
  <c r="G4" i="207"/>
  <c r="M4" i="207"/>
  <c r="K4" i="207"/>
  <c r="O4" i="207"/>
  <c r="R4" i="207"/>
  <c r="S4" i="207"/>
  <c r="R11" i="76"/>
  <c r="M11" i="76"/>
  <c r="N11" i="76"/>
  <c r="J11" i="76"/>
  <c r="L11" i="76"/>
  <c r="P11" i="76"/>
  <c r="O11" i="76"/>
  <c r="H11" i="76"/>
  <c r="T11" i="76"/>
  <c r="L14" i="215"/>
  <c r="J14" i="215"/>
  <c r="N14" i="215"/>
  <c r="Q8" i="206"/>
  <c r="S8" i="206"/>
  <c r="T8" i="206"/>
  <c r="G21" i="212"/>
  <c r="T21" i="212"/>
  <c r="N21" i="212"/>
  <c r="H21" i="212"/>
  <c r="J21" i="212"/>
  <c r="L21" i="212"/>
  <c r="P21" i="212"/>
  <c r="S21" i="212"/>
  <c r="R21" i="212"/>
  <c r="Q21" i="212"/>
  <c r="M18" i="208"/>
  <c r="R18" i="208"/>
  <c r="H18" i="208"/>
  <c r="T10" i="208"/>
  <c r="J10" i="208"/>
  <c r="O10" i="208"/>
  <c r="G10" i="208"/>
  <c r="N10" i="208"/>
  <c r="S10" i="208"/>
  <c r="P10" i="208"/>
  <c r="H10" i="208"/>
  <c r="M10" i="208"/>
  <c r="Q10" i="208"/>
  <c r="R21" i="81"/>
  <c r="Q21" i="81"/>
  <c r="S21" i="81"/>
  <c r="P21" i="81"/>
  <c r="T21" i="81"/>
  <c r="K21" i="81"/>
  <c r="G21" i="81"/>
  <c r="O21" i="81"/>
  <c r="M21" i="81"/>
  <c r="H21" i="81"/>
  <c r="M13" i="107"/>
  <c r="T2" i="107"/>
  <c r="P13" i="107"/>
  <c r="P2" i="107"/>
  <c r="H11" i="214"/>
  <c r="N11" i="214"/>
  <c r="S11" i="214"/>
  <c r="K9" i="214"/>
  <c r="H9" i="214"/>
  <c r="M9" i="214"/>
  <c r="R9" i="214"/>
  <c r="P17" i="215"/>
  <c r="Q17" i="215"/>
  <c r="N17" i="215"/>
  <c r="J20" i="81"/>
  <c r="L20" i="81"/>
  <c r="S20" i="81"/>
  <c r="G13" i="215"/>
  <c r="N13" i="215"/>
  <c r="K13" i="215"/>
  <c r="L13" i="215"/>
  <c r="H22" i="206"/>
  <c r="J22" i="206"/>
  <c r="O22" i="206"/>
  <c r="T22" i="206"/>
  <c r="J11" i="81"/>
  <c r="P11" i="81"/>
  <c r="S11" i="81"/>
  <c r="J14" i="79"/>
  <c r="R14" i="79"/>
  <c r="L14" i="79"/>
  <c r="K22" i="81"/>
  <c r="S22" i="81"/>
  <c r="O22" i="81"/>
  <c r="L11" i="211"/>
  <c r="H4" i="206"/>
  <c r="S4" i="206"/>
  <c r="T4" i="206"/>
  <c r="R4" i="206"/>
  <c r="K17" i="214"/>
  <c r="M17" i="214"/>
  <c r="N17" i="214"/>
  <c r="M22" i="211"/>
  <c r="S10" i="204"/>
  <c r="J10" i="204"/>
  <c r="O10" i="204"/>
  <c r="H3" i="206"/>
  <c r="Q3" i="206"/>
  <c r="S3" i="206"/>
  <c r="K3" i="206"/>
  <c r="J7" i="80"/>
  <c r="Q7" i="80"/>
  <c r="G7" i="80"/>
  <c r="O22" i="76"/>
  <c r="M22" i="76"/>
  <c r="T22" i="76"/>
  <c r="Q13" i="213"/>
  <c r="M13" i="213"/>
  <c r="J13" i="213"/>
  <c r="Q13" i="214"/>
  <c r="K13" i="214"/>
  <c r="H13" i="214"/>
  <c r="S16" i="144"/>
  <c r="M16" i="144"/>
  <c r="R16" i="144"/>
  <c r="P2" i="206"/>
  <c r="K2" i="206"/>
  <c r="S2" i="206"/>
  <c r="H15" i="206"/>
  <c r="O15" i="206"/>
  <c r="S15" i="206"/>
  <c r="T15" i="206"/>
  <c r="Q13" i="76"/>
  <c r="L13" i="76"/>
  <c r="O13" i="76"/>
  <c r="O7" i="208"/>
  <c r="H7" i="208"/>
  <c r="N7" i="208"/>
  <c r="P16" i="211"/>
  <c r="J7" i="210"/>
  <c r="Q7" i="210"/>
  <c r="N7" i="210"/>
  <c r="L18" i="206"/>
  <c r="T18" i="206"/>
  <c r="J18" i="206"/>
  <c r="N18" i="216"/>
  <c r="O18" i="216"/>
  <c r="L15" i="214"/>
  <c r="O15" i="214"/>
  <c r="T18" i="208"/>
  <c r="K18" i="208"/>
  <c r="Q18" i="208"/>
  <c r="C3" i="201"/>
  <c r="N3" i="214"/>
  <c r="S14" i="215"/>
  <c r="P14" i="215"/>
  <c r="R14" i="215"/>
  <c r="G8" i="214"/>
  <c r="H8" i="214"/>
  <c r="C18" i="201"/>
  <c r="H8" i="80"/>
  <c r="O6" i="80"/>
  <c r="J4" i="207"/>
  <c r="H8" i="212"/>
  <c r="K21" i="212"/>
  <c r="O14" i="76"/>
  <c r="R10" i="208"/>
  <c r="C21" i="200"/>
  <c r="G21" i="210"/>
  <c r="R21" i="210"/>
  <c r="Q21" i="210"/>
  <c r="H21" i="210"/>
  <c r="N21" i="210"/>
  <c r="T21" i="210"/>
  <c r="L21" i="210"/>
  <c r="P21" i="210"/>
  <c r="S21" i="210"/>
  <c r="K21" i="210"/>
  <c r="Q11" i="79"/>
  <c r="R11" i="79"/>
  <c r="T11" i="79"/>
  <c r="K15" i="214"/>
  <c r="J15" i="214"/>
  <c r="S15" i="214"/>
  <c r="M6" i="76"/>
  <c r="R6" i="76"/>
  <c r="O6" i="76"/>
  <c r="P14" i="210"/>
  <c r="O14" i="210"/>
  <c r="P2" i="77"/>
  <c r="R2" i="77"/>
  <c r="H2" i="77"/>
  <c r="M16" i="143"/>
  <c r="Q16" i="143"/>
  <c r="T16" i="143"/>
  <c r="P16" i="143"/>
  <c r="J16" i="143"/>
  <c r="R16" i="143"/>
  <c r="G16" i="143"/>
  <c r="N16" i="143"/>
  <c r="L16" i="143"/>
  <c r="O16" i="143"/>
  <c r="P11" i="215"/>
  <c r="S11" i="215"/>
  <c r="R11" i="215"/>
  <c r="M11" i="215"/>
  <c r="N11" i="215"/>
  <c r="K11" i="215"/>
  <c r="J11" i="215"/>
  <c r="H11" i="215"/>
  <c r="L11" i="215"/>
  <c r="G11" i="215"/>
  <c r="S10" i="81"/>
  <c r="L10" i="81"/>
  <c r="J10" i="81"/>
  <c r="M10" i="81"/>
  <c r="Q10" i="81"/>
  <c r="K10" i="81"/>
  <c r="P10" i="81"/>
  <c r="N10" i="81"/>
  <c r="O10" i="81"/>
  <c r="S8" i="214"/>
  <c r="J8" i="214"/>
  <c r="T8" i="214"/>
  <c r="G4" i="81"/>
  <c r="Q4" i="81"/>
  <c r="T4" i="81"/>
  <c r="H4" i="81"/>
  <c r="P4" i="81"/>
  <c r="L4" i="81"/>
  <c r="N4" i="81"/>
  <c r="M4" i="81"/>
  <c r="S4" i="81"/>
  <c r="J4" i="81"/>
  <c r="N2" i="107"/>
  <c r="O13" i="107"/>
  <c r="N13" i="107"/>
  <c r="J9" i="214"/>
  <c r="C9" i="201"/>
  <c r="G17" i="215"/>
  <c r="J17" i="215"/>
  <c r="S17" i="215"/>
  <c r="K20" i="81"/>
  <c r="R20" i="81"/>
  <c r="S13" i="215"/>
  <c r="Q13" i="215"/>
  <c r="P22" i="206"/>
  <c r="M22" i="206"/>
  <c r="K11" i="81"/>
  <c r="Q11" i="81"/>
  <c r="K14" i="79"/>
  <c r="P14" i="79"/>
  <c r="J22" i="81"/>
  <c r="M22" i="81"/>
  <c r="G11" i="211"/>
  <c r="O4" i="206"/>
  <c r="N4" i="206"/>
  <c r="C11" i="201"/>
  <c r="G17" i="214"/>
  <c r="P17" i="214"/>
  <c r="Q17" i="214"/>
  <c r="K22" i="211"/>
  <c r="H10" i="204"/>
  <c r="Q10" i="204"/>
  <c r="R10" i="204"/>
  <c r="G3" i="206"/>
  <c r="R3" i="206"/>
  <c r="L3" i="206"/>
  <c r="K7" i="80"/>
  <c r="L7" i="80"/>
  <c r="K22" i="76"/>
  <c r="H22" i="76"/>
  <c r="P13" i="213"/>
  <c r="K13" i="213"/>
  <c r="L13" i="214"/>
  <c r="J13" i="214"/>
  <c r="C6" i="200"/>
  <c r="K16" i="144"/>
  <c r="T16" i="144"/>
  <c r="G16" i="144"/>
  <c r="T2" i="206"/>
  <c r="G2" i="206"/>
  <c r="J15" i="206"/>
  <c r="R15" i="206"/>
  <c r="M13" i="76"/>
  <c r="H13" i="76"/>
  <c r="L7" i="208"/>
  <c r="R7" i="208"/>
  <c r="N16" i="211"/>
  <c r="K7" i="210"/>
  <c r="R7" i="210"/>
  <c r="P7" i="210"/>
  <c r="K18" i="206"/>
  <c r="Q18" i="206"/>
  <c r="G18" i="216"/>
  <c r="J18" i="216"/>
  <c r="P18" i="216"/>
  <c r="N15" i="214"/>
  <c r="H15" i="214"/>
  <c r="L18" i="208"/>
  <c r="O18" i="208"/>
  <c r="G3" i="214"/>
  <c r="S3" i="214"/>
  <c r="M3" i="214"/>
  <c r="H14" i="215"/>
  <c r="Q14" i="215"/>
  <c r="K8" i="214"/>
  <c r="P8" i="214"/>
  <c r="M8" i="214"/>
  <c r="K17" i="82"/>
  <c r="O8" i="80"/>
  <c r="Q6" i="80"/>
  <c r="T4" i="207"/>
  <c r="O8" i="212"/>
  <c r="Q11" i="76"/>
  <c r="O21" i="212"/>
  <c r="N14" i="76"/>
  <c r="J21" i="210"/>
  <c r="T11" i="215"/>
  <c r="J21" i="81"/>
  <c r="L10" i="208"/>
  <c r="L2" i="77"/>
  <c r="H10" i="81"/>
  <c r="G6" i="209"/>
  <c r="G10" i="202"/>
  <c r="R10" i="80"/>
  <c r="P10" i="80"/>
  <c r="S10" i="80"/>
  <c r="C2" i="200"/>
  <c r="K13" i="144"/>
  <c r="T13" i="144"/>
  <c r="L13" i="144"/>
  <c r="O13" i="144"/>
  <c r="K10" i="80"/>
  <c r="L10" i="80"/>
  <c r="G10" i="80"/>
  <c r="C18" i="200"/>
  <c r="R13" i="144"/>
  <c r="J13" i="144"/>
  <c r="S13" i="144"/>
  <c r="C13" i="200"/>
  <c r="J10" i="80"/>
  <c r="Q10" i="80"/>
  <c r="C17" i="200"/>
  <c r="G13" i="144"/>
  <c r="P13" i="144"/>
  <c r="T11" i="211"/>
  <c r="R11" i="211"/>
  <c r="S11" i="211"/>
  <c r="Q22" i="211"/>
  <c r="O22" i="211"/>
  <c r="N22" i="211"/>
  <c r="T16" i="211"/>
  <c r="K16" i="211"/>
  <c r="L16" i="211"/>
  <c r="C22" i="200"/>
  <c r="L9" i="211"/>
  <c r="Q11" i="211"/>
  <c r="N11" i="211"/>
  <c r="J11" i="211"/>
  <c r="H22" i="211"/>
  <c r="T22" i="211"/>
  <c r="J22" i="211"/>
  <c r="G22" i="211"/>
  <c r="C16" i="200"/>
  <c r="Q16" i="211"/>
  <c r="J16" i="211"/>
  <c r="S16" i="211"/>
  <c r="C9" i="200"/>
  <c r="K11" i="211"/>
  <c r="M11" i="211"/>
  <c r="R22" i="211"/>
  <c r="P22" i="211"/>
  <c r="C10" i="200"/>
  <c r="M16" i="211"/>
  <c r="R16" i="211"/>
  <c r="C20" i="200"/>
  <c r="M9" i="211"/>
  <c r="G14" i="210"/>
  <c r="C14" i="200"/>
  <c r="A138" i="152"/>
  <c r="A137" i="156"/>
  <c r="A140" i="149"/>
  <c r="T137" i="152"/>
  <c r="P137" i="152"/>
  <c r="L137" i="152"/>
  <c r="H137" i="152"/>
  <c r="B137" i="152"/>
  <c r="S137" i="152"/>
  <c r="O137" i="152"/>
  <c r="K137" i="152"/>
  <c r="G137" i="152"/>
  <c r="A140" i="93"/>
  <c r="Q137" i="152"/>
  <c r="I137" i="152"/>
  <c r="N137" i="152"/>
  <c r="F137" i="152"/>
  <c r="M137" i="152"/>
  <c r="E137" i="152"/>
  <c r="R137" i="152"/>
  <c r="J137" i="152"/>
  <c r="AS114" i="3"/>
  <c r="AW114" i="3"/>
  <c r="AR114" i="3"/>
  <c r="AQ114" i="3"/>
  <c r="AX114" i="3"/>
  <c r="AP114" i="3"/>
  <c r="AT114" i="3"/>
  <c r="AV114" i="3"/>
  <c r="AU114" i="3"/>
  <c r="D136" i="156"/>
  <c r="F136" i="156" s="1"/>
  <c r="K21" i="84"/>
  <c r="K4" i="84"/>
  <c r="C20" i="91"/>
  <c r="C17" i="199"/>
  <c r="H3" i="213"/>
  <c r="S3" i="213"/>
  <c r="O3" i="213"/>
  <c r="G3" i="213"/>
  <c r="H17" i="79"/>
  <c r="M17" i="79"/>
  <c r="O17" i="79"/>
  <c r="R17" i="79"/>
  <c r="Q10" i="213"/>
  <c r="R10" i="213"/>
  <c r="O10" i="213"/>
  <c r="N10" i="214"/>
  <c r="P10" i="214"/>
  <c r="S10" i="214"/>
  <c r="M17" i="204"/>
  <c r="N17" i="204"/>
  <c r="S17" i="204"/>
  <c r="K17" i="80"/>
  <c r="R17" i="80"/>
  <c r="S17" i="80"/>
  <c r="G3" i="202"/>
  <c r="L3" i="202"/>
  <c r="J3" i="202"/>
  <c r="M3" i="202"/>
  <c r="P3" i="213"/>
  <c r="Q3" i="213"/>
  <c r="J3" i="213"/>
  <c r="K17" i="79"/>
  <c r="Q17" i="79"/>
  <c r="L17" i="79"/>
  <c r="O3" i="80"/>
  <c r="S3" i="80"/>
  <c r="R3" i="144"/>
  <c r="T10" i="213"/>
  <c r="J10" i="213"/>
  <c r="L10" i="213"/>
  <c r="G10" i="214"/>
  <c r="T10" i="214"/>
  <c r="O10" i="214"/>
  <c r="R10" i="214"/>
  <c r="L17" i="204"/>
  <c r="K17" i="204"/>
  <c r="G17" i="204"/>
  <c r="O10" i="212"/>
  <c r="H17" i="80"/>
  <c r="P17" i="80"/>
  <c r="Q17" i="80"/>
  <c r="S3" i="202"/>
  <c r="N3" i="202"/>
  <c r="R3" i="213"/>
  <c r="N3" i="213"/>
  <c r="T17" i="79"/>
  <c r="G17" i="79"/>
  <c r="N3" i="80"/>
  <c r="O3" i="144"/>
  <c r="M10" i="213"/>
  <c r="P10" i="213"/>
  <c r="M10" i="214"/>
  <c r="J10" i="214"/>
  <c r="P10" i="79"/>
  <c r="O17" i="204"/>
  <c r="Q17" i="204"/>
  <c r="L10" i="212"/>
  <c r="H15" i="80"/>
  <c r="T15" i="80"/>
  <c r="R15" i="80"/>
  <c r="M15" i="80"/>
  <c r="H8" i="206"/>
  <c r="P8" i="206"/>
  <c r="M8" i="206"/>
  <c r="N8" i="206"/>
  <c r="T6" i="76"/>
  <c r="N6" i="76"/>
  <c r="Q6" i="76"/>
  <c r="M2" i="77"/>
  <c r="S2" i="77"/>
  <c r="O2" i="77"/>
  <c r="H9" i="211"/>
  <c r="P9" i="211"/>
  <c r="O9" i="211"/>
  <c r="G9" i="211"/>
  <c r="Q11" i="82"/>
  <c r="O11" i="82"/>
  <c r="M11" i="82"/>
  <c r="Q14" i="210"/>
  <c r="R14" i="210"/>
  <c r="S14" i="210"/>
  <c r="O11" i="206"/>
  <c r="T11" i="206"/>
  <c r="P11" i="206"/>
  <c r="L16" i="78"/>
  <c r="S16" i="78"/>
  <c r="O16" i="78"/>
  <c r="J11" i="79"/>
  <c r="G11" i="79"/>
  <c r="S11" i="79"/>
  <c r="P10" i="206"/>
  <c r="J10" i="206"/>
  <c r="O10" i="206"/>
  <c r="T6" i="209"/>
  <c r="R6" i="209"/>
  <c r="K6" i="209"/>
  <c r="N10" i="202"/>
  <c r="M10" i="202"/>
  <c r="K10" i="202"/>
  <c r="S22" i="82"/>
  <c r="Q22" i="82"/>
  <c r="L22" i="82"/>
  <c r="J15" i="80"/>
  <c r="O15" i="80"/>
  <c r="S15" i="80"/>
  <c r="J8" i="206"/>
  <c r="O8" i="206"/>
  <c r="R8" i="206"/>
  <c r="H6" i="76"/>
  <c r="L6" i="76"/>
  <c r="J6" i="76"/>
  <c r="K2" i="77"/>
  <c r="Q2" i="77"/>
  <c r="T2" i="77"/>
  <c r="Q9" i="211"/>
  <c r="T9" i="211"/>
  <c r="J9" i="211"/>
  <c r="J11" i="82"/>
  <c r="S11" i="82"/>
  <c r="N11" i="82"/>
  <c r="J14" i="210"/>
  <c r="M14" i="210"/>
  <c r="N14" i="210"/>
  <c r="L11" i="206"/>
  <c r="M11" i="206"/>
  <c r="R11" i="206"/>
  <c r="H16" i="78"/>
  <c r="Q16" i="78"/>
  <c r="M16" i="78"/>
  <c r="R16" i="78"/>
  <c r="H11" i="79"/>
  <c r="L11" i="79"/>
  <c r="N11" i="79"/>
  <c r="P11" i="79"/>
  <c r="G10" i="206"/>
  <c r="S10" i="206"/>
  <c r="Q10" i="206"/>
  <c r="P6" i="209"/>
  <c r="S6" i="209"/>
  <c r="L6" i="209"/>
  <c r="Q10" i="202"/>
  <c r="T10" i="202"/>
  <c r="O10" i="202"/>
  <c r="J22" i="82"/>
  <c r="R22" i="82"/>
  <c r="N22" i="82"/>
  <c r="P15" i="80"/>
  <c r="L15" i="80"/>
  <c r="K8" i="206"/>
  <c r="L8" i="206"/>
  <c r="P6" i="76"/>
  <c r="S6" i="76"/>
  <c r="N2" i="77"/>
  <c r="J2" i="77"/>
  <c r="R9" i="211"/>
  <c r="N9" i="211"/>
  <c r="K11" i="82"/>
  <c r="T11" i="82"/>
  <c r="L11" i="82"/>
  <c r="H14" i="210"/>
  <c r="L14" i="210"/>
  <c r="T14" i="210"/>
  <c r="G11" i="206"/>
  <c r="J11" i="206"/>
  <c r="N16" i="78"/>
  <c r="G16" i="78"/>
  <c r="K11" i="79"/>
  <c r="O11" i="79"/>
  <c r="H10" i="206"/>
  <c r="R10" i="206"/>
  <c r="M10" i="206"/>
  <c r="Q6" i="209"/>
  <c r="J6" i="209"/>
  <c r="H10" i="202"/>
  <c r="J10" i="202"/>
  <c r="K22" i="82"/>
  <c r="O22" i="82"/>
  <c r="P22" i="82"/>
  <c r="O3" i="201"/>
  <c r="L2" i="211"/>
  <c r="R4" i="211"/>
  <c r="N4" i="211"/>
  <c r="J4" i="211"/>
  <c r="N3" i="82"/>
  <c r="Q3" i="82"/>
  <c r="G3" i="82"/>
  <c r="G2" i="214"/>
  <c r="N2" i="214"/>
  <c r="Q2" i="214"/>
  <c r="J2" i="214"/>
  <c r="L3" i="144"/>
  <c r="S3" i="144"/>
  <c r="K3" i="144"/>
  <c r="S8" i="77"/>
  <c r="P8" i="77"/>
  <c r="H8" i="77"/>
  <c r="M2" i="144"/>
  <c r="N2" i="144"/>
  <c r="J2" i="144"/>
  <c r="R2" i="144"/>
  <c r="J20" i="80"/>
  <c r="L20" i="80"/>
  <c r="S20" i="80"/>
  <c r="N3" i="77"/>
  <c r="P3" i="77"/>
  <c r="K3" i="77"/>
  <c r="G7" i="214"/>
  <c r="L7" i="214"/>
  <c r="R7" i="214"/>
  <c r="M7" i="214"/>
  <c r="J10" i="143"/>
  <c r="Q10" i="143"/>
  <c r="H10" i="143"/>
  <c r="K15" i="205"/>
  <c r="P15" i="205"/>
  <c r="R15" i="205"/>
  <c r="N2" i="216"/>
  <c r="L2" i="216"/>
  <c r="K2" i="216"/>
  <c r="R14" i="211"/>
  <c r="Q14" i="211"/>
  <c r="N14" i="211"/>
  <c r="Q10" i="79"/>
  <c r="G10" i="79"/>
  <c r="N10" i="79"/>
  <c r="O22" i="207"/>
  <c r="R22" i="207"/>
  <c r="N22" i="207"/>
  <c r="R10" i="212"/>
  <c r="M10" i="212"/>
  <c r="S10" i="212"/>
  <c r="K9" i="212"/>
  <c r="T9" i="212"/>
  <c r="T2" i="211"/>
  <c r="K2" i="211"/>
  <c r="H4" i="211"/>
  <c r="M4" i="211"/>
  <c r="S4" i="211"/>
  <c r="Q7" i="82"/>
  <c r="S7" i="82"/>
  <c r="G7" i="82"/>
  <c r="J3" i="82"/>
  <c r="L3" i="82"/>
  <c r="S3" i="82"/>
  <c r="H2" i="214"/>
  <c r="C2" i="201"/>
  <c r="S2" i="214"/>
  <c r="R2" i="214"/>
  <c r="T3" i="144"/>
  <c r="J3" i="144"/>
  <c r="H3" i="144"/>
  <c r="Q3" i="144"/>
  <c r="M8" i="77"/>
  <c r="T8" i="77"/>
  <c r="J8" i="77"/>
  <c r="G2" i="144"/>
  <c r="Q2" i="144"/>
  <c r="K2" i="144"/>
  <c r="G20" i="80"/>
  <c r="T20" i="80"/>
  <c r="N20" i="80"/>
  <c r="M3" i="77"/>
  <c r="H3" i="77"/>
  <c r="S3" i="77"/>
  <c r="H7" i="214"/>
  <c r="N7" i="214"/>
  <c r="K7" i="214"/>
  <c r="N10" i="143"/>
  <c r="K10" i="143"/>
  <c r="O10" i="143"/>
  <c r="M15" i="205"/>
  <c r="G15" i="205"/>
  <c r="Q15" i="205"/>
  <c r="P2" i="216"/>
  <c r="S2" i="216"/>
  <c r="H2" i="216"/>
  <c r="T14" i="211"/>
  <c r="L14" i="211"/>
  <c r="J14" i="211"/>
  <c r="H10" i="79"/>
  <c r="M10" i="79"/>
  <c r="O10" i="79"/>
  <c r="S10" i="79"/>
  <c r="J22" i="207"/>
  <c r="Q22" i="207"/>
  <c r="T22" i="207"/>
  <c r="G22" i="207"/>
  <c r="H10" i="212"/>
  <c r="K10" i="212"/>
  <c r="J10" i="212"/>
  <c r="G10" i="212"/>
  <c r="M3" i="82"/>
  <c r="P3" i="82"/>
  <c r="T3" i="82"/>
  <c r="L2" i="214"/>
  <c r="O2" i="214"/>
  <c r="G3" i="144"/>
  <c r="N3" i="144"/>
  <c r="K8" i="77"/>
  <c r="R8" i="77"/>
  <c r="S2" i="144"/>
  <c r="H2" i="144"/>
  <c r="K20" i="80"/>
  <c r="R20" i="80"/>
  <c r="T3" i="77"/>
  <c r="J3" i="77"/>
  <c r="S7" i="214"/>
  <c r="P7" i="214"/>
  <c r="M10" i="143"/>
  <c r="T10" i="143"/>
  <c r="H15" i="205"/>
  <c r="L15" i="205"/>
  <c r="O15" i="205"/>
  <c r="R2" i="216"/>
  <c r="Q2" i="216"/>
  <c r="K14" i="211"/>
  <c r="P14" i="211"/>
  <c r="K10" i="79"/>
  <c r="T10" i="79"/>
  <c r="P22" i="207"/>
  <c r="S22" i="207"/>
  <c r="N10" i="212"/>
  <c r="Q10" i="212"/>
  <c r="M6" i="206"/>
  <c r="T6" i="206"/>
  <c r="O6" i="206"/>
  <c r="S16" i="76"/>
  <c r="Q16" i="76"/>
  <c r="O16" i="76"/>
  <c r="L21" i="206"/>
  <c r="P21" i="206"/>
  <c r="K21" i="206"/>
  <c r="L6" i="215"/>
  <c r="H6" i="215"/>
  <c r="N6" i="215"/>
  <c r="P21" i="207"/>
  <c r="G21" i="207"/>
  <c r="N21" i="207"/>
  <c r="K7" i="79"/>
  <c r="O7" i="79"/>
  <c r="L7" i="79"/>
  <c r="K14" i="82"/>
  <c r="M14" i="82"/>
  <c r="N14" i="82"/>
  <c r="H21" i="215"/>
  <c r="J21" i="215"/>
  <c r="L21" i="215"/>
  <c r="L2" i="143"/>
  <c r="M2" i="143"/>
  <c r="S2" i="143"/>
  <c r="P7" i="204"/>
  <c r="R7" i="204"/>
  <c r="Q7" i="204"/>
  <c r="L3" i="143"/>
  <c r="P3" i="143"/>
  <c r="G3" i="143"/>
  <c r="P8" i="211"/>
  <c r="T8" i="211"/>
  <c r="L8" i="211"/>
  <c r="H6" i="206"/>
  <c r="K6" i="206"/>
  <c r="G6" i="206"/>
  <c r="L6" i="206"/>
  <c r="J16" i="76"/>
  <c r="R16" i="76"/>
  <c r="N16" i="76"/>
  <c r="R21" i="206"/>
  <c r="O21" i="206"/>
  <c r="Q21" i="206"/>
  <c r="O6" i="215"/>
  <c r="K6" i="215"/>
  <c r="T6" i="215"/>
  <c r="H21" i="207"/>
  <c r="O21" i="207"/>
  <c r="K21" i="207"/>
  <c r="H7" i="79"/>
  <c r="M7" i="79"/>
  <c r="R7" i="79"/>
  <c r="G7" i="79"/>
  <c r="Q14" i="82"/>
  <c r="R14" i="82"/>
  <c r="G14" i="82"/>
  <c r="G21" i="215"/>
  <c r="S21" i="215"/>
  <c r="K21" i="215"/>
  <c r="N21" i="215"/>
  <c r="J2" i="143"/>
  <c r="T2" i="143"/>
  <c r="K2" i="143"/>
  <c r="O7" i="204"/>
  <c r="L7" i="204"/>
  <c r="N7" i="204"/>
  <c r="J3" i="143"/>
  <c r="N3" i="143"/>
  <c r="M3" i="143"/>
  <c r="T3" i="143"/>
  <c r="H8" i="211"/>
  <c r="K8" i="211"/>
  <c r="J8" i="211"/>
  <c r="G8" i="211"/>
  <c r="S6" i="206"/>
  <c r="N6" i="206"/>
  <c r="L16" i="76"/>
  <c r="K16" i="76"/>
  <c r="H21" i="206"/>
  <c r="S21" i="206"/>
  <c r="M21" i="206"/>
  <c r="Q6" i="215"/>
  <c r="M6" i="215"/>
  <c r="Q21" i="207"/>
  <c r="J21" i="207"/>
  <c r="J7" i="79"/>
  <c r="S7" i="79"/>
  <c r="J14" i="82"/>
  <c r="O14" i="82"/>
  <c r="T14" i="82"/>
  <c r="M21" i="215"/>
  <c r="P21" i="215"/>
  <c r="G2" i="143"/>
  <c r="P2" i="143"/>
  <c r="J7" i="204"/>
  <c r="S7" i="204"/>
  <c r="O3" i="143"/>
  <c r="S3" i="143"/>
  <c r="R8" i="211"/>
  <c r="M8" i="211"/>
  <c r="C21" i="91"/>
  <c r="K10" i="207"/>
  <c r="G10" i="207"/>
  <c r="R10" i="207"/>
  <c r="P10" i="207"/>
  <c r="S10" i="207"/>
  <c r="M10" i="207"/>
  <c r="J10" i="207"/>
  <c r="H10" i="207"/>
  <c r="L10" i="207"/>
  <c r="N10" i="207"/>
  <c r="Q10" i="207"/>
  <c r="O10" i="207"/>
  <c r="T10" i="207"/>
  <c r="J15" i="203"/>
  <c r="Q15" i="203"/>
  <c r="T15" i="203"/>
  <c r="H15" i="203"/>
  <c r="P15" i="203"/>
  <c r="S15" i="203"/>
  <c r="N15" i="203"/>
  <c r="K15" i="203"/>
  <c r="M15" i="203"/>
  <c r="O15" i="203"/>
  <c r="R15" i="203"/>
  <c r="L15" i="203"/>
  <c r="G15" i="203"/>
  <c r="J16" i="204"/>
  <c r="L16" i="204"/>
  <c r="O16" i="204"/>
  <c r="G16" i="204"/>
  <c r="Q16" i="204"/>
  <c r="T16" i="204"/>
  <c r="N16" i="204"/>
  <c r="K16" i="204"/>
  <c r="M16" i="204"/>
  <c r="P16" i="204"/>
  <c r="R16" i="204"/>
  <c r="S16" i="204"/>
  <c r="H16" i="204"/>
  <c r="L20" i="206"/>
  <c r="K20" i="206"/>
  <c r="J20" i="206"/>
  <c r="P20" i="206"/>
  <c r="Q20" i="206"/>
  <c r="G20" i="206"/>
  <c r="T20" i="206"/>
  <c r="M20" i="206"/>
  <c r="N20" i="206"/>
  <c r="R20" i="206"/>
  <c r="S20" i="206"/>
  <c r="O20" i="206"/>
  <c r="H20" i="206"/>
  <c r="P15" i="215"/>
  <c r="L15" i="215"/>
  <c r="T15" i="215"/>
  <c r="H15" i="215"/>
  <c r="K15" i="215"/>
  <c r="Q15" i="215"/>
  <c r="N15" i="215"/>
  <c r="O15" i="215"/>
  <c r="S15" i="215"/>
  <c r="R15" i="215"/>
  <c r="M15" i="215"/>
  <c r="J15" i="215"/>
  <c r="G15" i="215"/>
  <c r="G4" i="83"/>
  <c r="O4" i="83"/>
  <c r="Q4" i="83"/>
  <c r="S4" i="83"/>
  <c r="M4" i="83"/>
  <c r="P4" i="83"/>
  <c r="R4" i="83"/>
  <c r="L4" i="83"/>
  <c r="T4" i="83"/>
  <c r="N4" i="83"/>
  <c r="K4" i="83"/>
  <c r="J4" i="83"/>
  <c r="T8" i="204"/>
  <c r="G8" i="204"/>
  <c r="S8" i="204"/>
  <c r="P8" i="204"/>
  <c r="M8" i="204"/>
  <c r="R8" i="204"/>
  <c r="Q8" i="204"/>
  <c r="L8" i="204"/>
  <c r="O8" i="204"/>
  <c r="K8" i="204"/>
  <c r="N8" i="204"/>
  <c r="J8" i="204"/>
  <c r="H8" i="204"/>
  <c r="G15" i="78"/>
  <c r="J15" i="78"/>
  <c r="K15" i="78"/>
  <c r="O15" i="78"/>
  <c r="R15" i="78"/>
  <c r="L15" i="78"/>
  <c r="M15" i="78"/>
  <c r="P15" i="78"/>
  <c r="S15" i="78"/>
  <c r="N15" i="78"/>
  <c r="Q15" i="78"/>
  <c r="T15" i="78"/>
  <c r="H15" i="78"/>
  <c r="X3" i="226"/>
  <c r="AB3" i="226"/>
  <c r="AA3" i="226"/>
  <c r="AG3" i="226"/>
  <c r="AE3" i="226"/>
  <c r="K3" i="226"/>
  <c r="Z3" i="226"/>
  <c r="Y3" i="226"/>
  <c r="AD3" i="226"/>
  <c r="C3" i="226"/>
  <c r="AF3" i="226"/>
  <c r="AC3" i="226"/>
  <c r="AH3" i="226"/>
  <c r="O3" i="226"/>
  <c r="N3" i="226"/>
  <c r="T3" i="226"/>
  <c r="U3" i="226"/>
  <c r="P3" i="226"/>
  <c r="R3" i="226"/>
  <c r="Q3" i="226"/>
  <c r="S3" i="226"/>
  <c r="L3" i="226"/>
  <c r="M3" i="226"/>
  <c r="R5" i="217"/>
  <c r="AG5" i="217"/>
  <c r="Q5" i="217"/>
  <c r="Z5" i="217"/>
  <c r="Y5" i="217"/>
  <c r="AD5" i="217"/>
  <c r="M11" i="216"/>
  <c r="P11" i="216"/>
  <c r="R11" i="216"/>
  <c r="J11" i="216"/>
  <c r="K11" i="216"/>
  <c r="S11" i="216"/>
  <c r="O11" i="216"/>
  <c r="Q11" i="216"/>
  <c r="N11" i="216"/>
  <c r="T11" i="216"/>
  <c r="L11" i="216"/>
  <c r="H11" i="216"/>
  <c r="G11" i="216"/>
  <c r="AA5" i="57"/>
  <c r="AB5" i="57"/>
  <c r="K5" i="57"/>
  <c r="Z5" i="57"/>
  <c r="M5" i="57"/>
  <c r="C2" i="232"/>
  <c r="AA2" i="232"/>
  <c r="AC2" i="232"/>
  <c r="X2" i="232"/>
  <c r="K2" i="232"/>
  <c r="AG2" i="232"/>
  <c r="Z2" i="232"/>
  <c r="AE2" i="232"/>
  <c r="AH2" i="232"/>
  <c r="AF2" i="232"/>
  <c r="AD2" i="232"/>
  <c r="AB2" i="232"/>
  <c r="Y2" i="232"/>
  <c r="M2" i="232"/>
  <c r="P2" i="232"/>
  <c r="Q2" i="232"/>
  <c r="U2" i="232"/>
  <c r="N2" i="232"/>
  <c r="L2" i="232"/>
  <c r="O2" i="232"/>
  <c r="R2" i="232"/>
  <c r="S2" i="232"/>
  <c r="T2" i="232"/>
  <c r="J17" i="76"/>
  <c r="Q17" i="76"/>
  <c r="M17" i="76"/>
  <c r="R17" i="76"/>
  <c r="T17" i="76"/>
  <c r="N17" i="76"/>
  <c r="K17" i="76"/>
  <c r="L17" i="76"/>
  <c r="O17" i="76"/>
  <c r="S17" i="76"/>
  <c r="H17" i="76"/>
  <c r="P17" i="76"/>
  <c r="J7" i="77"/>
  <c r="H7" i="77"/>
  <c r="Q7" i="77"/>
  <c r="R7" i="77"/>
  <c r="N7" i="77"/>
  <c r="T7" i="77"/>
  <c r="K7" i="77"/>
  <c r="O7" i="77"/>
  <c r="M7" i="77"/>
  <c r="S7" i="77"/>
  <c r="P7" i="77"/>
  <c r="L7" i="77"/>
  <c r="L13" i="206"/>
  <c r="Q13" i="206"/>
  <c r="S13" i="206"/>
  <c r="T13" i="206"/>
  <c r="R13" i="206"/>
  <c r="O13" i="206"/>
  <c r="K13" i="206"/>
  <c r="J13" i="206"/>
  <c r="N13" i="206"/>
  <c r="G13" i="206"/>
  <c r="M13" i="206"/>
  <c r="P13" i="206"/>
  <c r="H13" i="206"/>
  <c r="M18" i="78"/>
  <c r="Q18" i="78"/>
  <c r="G18" i="78"/>
  <c r="N18" i="78"/>
  <c r="R18" i="78"/>
  <c r="K18" i="78"/>
  <c r="L18" i="78"/>
  <c r="O18" i="78"/>
  <c r="J18" i="78"/>
  <c r="T18" i="78"/>
  <c r="P18" i="78"/>
  <c r="S18" i="78"/>
  <c r="H18" i="78"/>
  <c r="L8" i="215"/>
  <c r="J8" i="215"/>
  <c r="Q8" i="215"/>
  <c r="M8" i="215"/>
  <c r="N8" i="215"/>
  <c r="H8" i="215"/>
  <c r="R8" i="215"/>
  <c r="S8" i="215"/>
  <c r="T8" i="215"/>
  <c r="K8" i="215"/>
  <c r="O8" i="215"/>
  <c r="P8" i="215"/>
  <c r="G8" i="215"/>
  <c r="O9" i="76"/>
  <c r="K9" i="76"/>
  <c r="Q9" i="76"/>
  <c r="P9" i="76"/>
  <c r="L9" i="76"/>
  <c r="H9" i="76"/>
  <c r="J9" i="76"/>
  <c r="M9" i="76"/>
  <c r="R9" i="76"/>
  <c r="T9" i="76"/>
  <c r="N9" i="76"/>
  <c r="S9" i="76"/>
  <c r="G17" i="209"/>
  <c r="L17" i="209"/>
  <c r="R17" i="209"/>
  <c r="M17" i="209"/>
  <c r="O17" i="209"/>
  <c r="P17" i="209"/>
  <c r="K17" i="209"/>
  <c r="S17" i="209"/>
  <c r="Q17" i="209"/>
  <c r="T17" i="209"/>
  <c r="J17" i="209"/>
  <c r="N17" i="209"/>
  <c r="H17" i="209"/>
  <c r="G11" i="83"/>
  <c r="Q11" i="83"/>
  <c r="O11" i="83"/>
  <c r="N11" i="83"/>
  <c r="P11" i="83"/>
  <c r="M11" i="83"/>
  <c r="R11" i="83"/>
  <c r="S11" i="83"/>
  <c r="L11" i="83"/>
  <c r="T11" i="83"/>
  <c r="J11" i="83"/>
  <c r="K11" i="83"/>
  <c r="O21" i="216"/>
  <c r="T21" i="216"/>
  <c r="N21" i="216"/>
  <c r="S21" i="216"/>
  <c r="H21" i="216"/>
  <c r="R21" i="216"/>
  <c r="L21" i="216"/>
  <c r="M21" i="216"/>
  <c r="J21" i="216"/>
  <c r="K21" i="216"/>
  <c r="P21" i="216"/>
  <c r="Q21" i="216"/>
  <c r="G21" i="216"/>
  <c r="R10" i="205"/>
  <c r="L10" i="205"/>
  <c r="J10" i="205"/>
  <c r="G10" i="205"/>
  <c r="S10" i="205"/>
  <c r="O10" i="205"/>
  <c r="K10" i="205"/>
  <c r="M10" i="205"/>
  <c r="Q10" i="205"/>
  <c r="P10" i="205"/>
  <c r="T10" i="205"/>
  <c r="N10" i="205"/>
  <c r="H10" i="205"/>
  <c r="G10" i="210"/>
  <c r="T10" i="210"/>
  <c r="M10" i="210"/>
  <c r="N10" i="210"/>
  <c r="S10" i="210"/>
  <c r="R10" i="210"/>
  <c r="Q10" i="210"/>
  <c r="P10" i="210"/>
  <c r="J10" i="210"/>
  <c r="K10" i="210"/>
  <c r="O10" i="210"/>
  <c r="L10" i="210"/>
  <c r="H10" i="210"/>
  <c r="G11" i="84"/>
  <c r="L11" i="84"/>
  <c r="N11" i="84"/>
  <c r="T11" i="84"/>
  <c r="O11" i="84"/>
  <c r="Q11" i="84"/>
  <c r="P11" i="84"/>
  <c r="S11" i="84"/>
  <c r="R11" i="84"/>
  <c r="M11" i="84"/>
  <c r="G7" i="84"/>
  <c r="R7" i="84"/>
  <c r="O7" i="84"/>
  <c r="S7" i="84"/>
  <c r="T7" i="84"/>
  <c r="L7" i="84"/>
  <c r="P7" i="84"/>
  <c r="M7" i="84"/>
  <c r="Q7" i="84"/>
  <c r="N7" i="84"/>
  <c r="L22" i="208"/>
  <c r="S22" i="208"/>
  <c r="J22" i="208"/>
  <c r="P22" i="208"/>
  <c r="H22" i="208"/>
  <c r="Q22" i="208"/>
  <c r="T22" i="208"/>
  <c r="M22" i="208"/>
  <c r="R22" i="208"/>
  <c r="N22" i="208"/>
  <c r="O22" i="208"/>
  <c r="K22" i="208"/>
  <c r="G22" i="208"/>
  <c r="C2" i="229"/>
  <c r="H2" i="229" s="1"/>
  <c r="Z2" i="229"/>
  <c r="AA2" i="229"/>
  <c r="AB2" i="229"/>
  <c r="AH2" i="229"/>
  <c r="AC2" i="229"/>
  <c r="AE2" i="229"/>
  <c r="AD2" i="229"/>
  <c r="Y2" i="229"/>
  <c r="AG2" i="229"/>
  <c r="X2" i="229"/>
  <c r="AF2" i="229"/>
  <c r="K2" i="229"/>
  <c r="Q2" i="229"/>
  <c r="P2" i="229"/>
  <c r="M2" i="229"/>
  <c r="R2" i="229"/>
  <c r="U2" i="229"/>
  <c r="O2" i="229"/>
  <c r="T2" i="229"/>
  <c r="N2" i="229"/>
  <c r="S2" i="229"/>
  <c r="L2" i="229"/>
  <c r="Q10" i="78"/>
  <c r="K10" i="78"/>
  <c r="M10" i="78"/>
  <c r="J10" i="78"/>
  <c r="S10" i="78"/>
  <c r="N10" i="78"/>
  <c r="R10" i="78"/>
  <c r="L10" i="78"/>
  <c r="O10" i="78"/>
  <c r="G10" i="78"/>
  <c r="T10" i="78"/>
  <c r="P10" i="78"/>
  <c r="H10" i="78"/>
  <c r="R5" i="219"/>
  <c r="N5" i="219"/>
  <c r="L5" i="219"/>
  <c r="AH5" i="219"/>
  <c r="AA5" i="219"/>
  <c r="AD5" i="219"/>
  <c r="T20" i="202"/>
  <c r="J20" i="202"/>
  <c r="S20" i="202"/>
  <c r="H20" i="202"/>
  <c r="N20" i="202"/>
  <c r="O20" i="202"/>
  <c r="L20" i="202"/>
  <c r="M20" i="202"/>
  <c r="R20" i="202"/>
  <c r="C20" i="199"/>
  <c r="P20" i="202"/>
  <c r="Q20" i="202"/>
  <c r="K20" i="202"/>
  <c r="G20" i="202"/>
  <c r="L10" i="76"/>
  <c r="H10" i="76"/>
  <c r="O10" i="76"/>
  <c r="Q10" i="76"/>
  <c r="T10" i="76"/>
  <c r="J10" i="76"/>
  <c r="P10" i="76"/>
  <c r="M10" i="76"/>
  <c r="R10" i="76"/>
  <c r="K10" i="76"/>
  <c r="S10" i="76"/>
  <c r="N10" i="76"/>
  <c r="C3" i="225"/>
  <c r="H3" i="225" s="1"/>
  <c r="K3" i="225"/>
  <c r="R3" i="225"/>
  <c r="Q3" i="225"/>
  <c r="AE3" i="225"/>
  <c r="X3" i="225"/>
  <c r="AB3" i="225"/>
  <c r="AA3" i="225"/>
  <c r="AG3" i="225"/>
  <c r="AC3" i="225"/>
  <c r="T3" i="225"/>
  <c r="P3" i="225"/>
  <c r="S3" i="225"/>
  <c r="L3" i="225"/>
  <c r="U3" i="225"/>
  <c r="M3" i="225"/>
  <c r="O3" i="225"/>
  <c r="Z3" i="225"/>
  <c r="AD3" i="225"/>
  <c r="AF3" i="225"/>
  <c r="N3" i="225"/>
  <c r="AH3" i="225"/>
  <c r="Y3" i="225"/>
  <c r="M16" i="79"/>
  <c r="Q16" i="79"/>
  <c r="N16" i="79"/>
  <c r="R16" i="79"/>
  <c r="L16" i="79"/>
  <c r="O16" i="79"/>
  <c r="S16" i="79"/>
  <c r="T16" i="79"/>
  <c r="P16" i="79"/>
  <c r="G16" i="79"/>
  <c r="J16" i="79"/>
  <c r="K16" i="79"/>
  <c r="H16" i="79"/>
  <c r="G10" i="209"/>
  <c r="L10" i="209"/>
  <c r="R10" i="209"/>
  <c r="K10" i="209"/>
  <c r="O10" i="209"/>
  <c r="P10" i="209"/>
  <c r="M10" i="209"/>
  <c r="N10" i="209"/>
  <c r="S10" i="209"/>
  <c r="J10" i="209"/>
  <c r="T10" i="209"/>
  <c r="Q10" i="209"/>
  <c r="H10" i="209"/>
  <c r="G20" i="210"/>
  <c r="T20" i="210"/>
  <c r="M20" i="210"/>
  <c r="S20" i="210"/>
  <c r="N20" i="210"/>
  <c r="P20" i="210"/>
  <c r="J20" i="210"/>
  <c r="K20" i="210"/>
  <c r="L20" i="210"/>
  <c r="O20" i="210"/>
  <c r="R20" i="210"/>
  <c r="Q20" i="210"/>
  <c r="H20" i="210"/>
  <c r="L14" i="216"/>
  <c r="P14" i="216"/>
  <c r="R14" i="216"/>
  <c r="H14" i="216"/>
  <c r="T14" i="216"/>
  <c r="K14" i="216"/>
  <c r="N14" i="216"/>
  <c r="M14" i="216"/>
  <c r="S14" i="216"/>
  <c r="O14" i="216"/>
  <c r="Q14" i="216"/>
  <c r="J14" i="216"/>
  <c r="G14" i="216"/>
  <c r="S4" i="143"/>
  <c r="R4" i="143"/>
  <c r="N4" i="143"/>
  <c r="P4" i="143"/>
  <c r="L4" i="143"/>
  <c r="J4" i="143"/>
  <c r="O4" i="143"/>
  <c r="Q4" i="143"/>
  <c r="T4" i="143"/>
  <c r="H4" i="143"/>
  <c r="K4" i="143"/>
  <c r="G4" i="143"/>
  <c r="M4" i="143"/>
  <c r="L22" i="78"/>
  <c r="O22" i="78"/>
  <c r="R22" i="78"/>
  <c r="T22" i="78"/>
  <c r="P22" i="78"/>
  <c r="J22" i="78"/>
  <c r="K22" i="78"/>
  <c r="M22" i="78"/>
  <c r="G22" i="78"/>
  <c r="S22" i="78"/>
  <c r="N22" i="78"/>
  <c r="Q22" i="78"/>
  <c r="H22" i="78"/>
  <c r="C3" i="145"/>
  <c r="H3" i="145" s="1"/>
  <c r="P3" i="145"/>
  <c r="R3" i="145"/>
  <c r="AG3" i="145"/>
  <c r="AH3" i="145"/>
  <c r="Y3" i="145"/>
  <c r="S3" i="145"/>
  <c r="K3" i="145"/>
  <c r="O3" i="145"/>
  <c r="AA3" i="145"/>
  <c r="X3" i="145"/>
  <c r="Z3" i="145"/>
  <c r="M3" i="145"/>
  <c r="U3" i="145"/>
  <c r="Q3" i="145"/>
  <c r="AB3" i="145"/>
  <c r="AE3" i="145"/>
  <c r="AD3" i="145"/>
  <c r="N3" i="145"/>
  <c r="T3" i="145"/>
  <c r="L3" i="145"/>
  <c r="AC3" i="145"/>
  <c r="AF3" i="145"/>
  <c r="C2" i="228"/>
  <c r="H2" i="228" s="1"/>
  <c r="AB2" i="228"/>
  <c r="AA2" i="228"/>
  <c r="AE2" i="228"/>
  <c r="Y2" i="228"/>
  <c r="AG2" i="228"/>
  <c r="AD2" i="228"/>
  <c r="Z2" i="228"/>
  <c r="AH2" i="228"/>
  <c r="AF2" i="228"/>
  <c r="AC2" i="228"/>
  <c r="X2" i="228"/>
  <c r="K2" i="228"/>
  <c r="Q2" i="228"/>
  <c r="T2" i="228"/>
  <c r="M2" i="228"/>
  <c r="U2" i="228"/>
  <c r="S2" i="228"/>
  <c r="R2" i="228"/>
  <c r="N2" i="228"/>
  <c r="O2" i="228"/>
  <c r="L2" i="228"/>
  <c r="P2" i="228"/>
  <c r="C3" i="224"/>
  <c r="H3" i="224" s="1"/>
  <c r="K3" i="224"/>
  <c r="N3" i="224"/>
  <c r="AG3" i="224"/>
  <c r="AF3" i="224"/>
  <c r="R3" i="224"/>
  <c r="P3" i="224"/>
  <c r="T3" i="224"/>
  <c r="L3" i="224"/>
  <c r="Q3" i="224"/>
  <c r="M3" i="224"/>
  <c r="S3" i="224"/>
  <c r="O3" i="224"/>
  <c r="U3" i="224"/>
  <c r="AD3" i="224"/>
  <c r="X3" i="224"/>
  <c r="Z3" i="224"/>
  <c r="AE3" i="224"/>
  <c r="AH3" i="224"/>
  <c r="AA3" i="224"/>
  <c r="AB3" i="224"/>
  <c r="AC3" i="224"/>
  <c r="Y3" i="224"/>
  <c r="L6" i="208"/>
  <c r="O6" i="208"/>
  <c r="M6" i="208"/>
  <c r="P6" i="208"/>
  <c r="K6" i="208"/>
  <c r="N6" i="208"/>
  <c r="T6" i="208"/>
  <c r="Q6" i="208"/>
  <c r="J6" i="208"/>
  <c r="H6" i="208"/>
  <c r="S6" i="208"/>
  <c r="R6" i="208"/>
  <c r="G6" i="208"/>
  <c r="R6" i="205"/>
  <c r="J6" i="205"/>
  <c r="L6" i="205"/>
  <c r="G6" i="205"/>
  <c r="P6" i="205"/>
  <c r="T6" i="205"/>
  <c r="M6" i="205"/>
  <c r="K6" i="205"/>
  <c r="O6" i="205"/>
  <c r="S6" i="205"/>
  <c r="N6" i="205"/>
  <c r="Q6" i="205"/>
  <c r="H6" i="205"/>
  <c r="G18" i="210"/>
  <c r="P18" i="210"/>
  <c r="M18" i="210"/>
  <c r="S18" i="210"/>
  <c r="N18" i="210"/>
  <c r="T18" i="210"/>
  <c r="K18" i="210"/>
  <c r="Q18" i="210"/>
  <c r="O18" i="210"/>
  <c r="J18" i="210"/>
  <c r="R18" i="210"/>
  <c r="L18" i="210"/>
  <c r="H18" i="210"/>
  <c r="O17" i="205"/>
  <c r="K17" i="205"/>
  <c r="M17" i="205"/>
  <c r="N17" i="205"/>
  <c r="J17" i="205"/>
  <c r="S17" i="205"/>
  <c r="P17" i="205"/>
  <c r="G17" i="205"/>
  <c r="Q17" i="205"/>
  <c r="T17" i="205"/>
  <c r="R17" i="205"/>
  <c r="L17" i="205"/>
  <c r="H17" i="205"/>
  <c r="C2" i="223"/>
  <c r="H2" i="223" s="1"/>
  <c r="AH2" i="223"/>
  <c r="AC2" i="223"/>
  <c r="Y2" i="223"/>
  <c r="X2" i="223"/>
  <c r="AB2" i="223"/>
  <c r="AG2" i="223"/>
  <c r="AF2" i="223"/>
  <c r="AA2" i="223"/>
  <c r="Z2" i="223"/>
  <c r="AE2" i="223"/>
  <c r="AD2" i="223"/>
  <c r="K2" i="223"/>
  <c r="Q2" i="223"/>
  <c r="L2" i="223"/>
  <c r="R2" i="223"/>
  <c r="U2" i="223"/>
  <c r="T2" i="223"/>
  <c r="S2" i="223"/>
  <c r="O2" i="223"/>
  <c r="P2" i="223"/>
  <c r="M2" i="223"/>
  <c r="N2" i="223"/>
  <c r="Q18" i="144"/>
  <c r="S18" i="144"/>
  <c r="H18" i="144"/>
  <c r="J18" i="144"/>
  <c r="G18" i="144"/>
  <c r="M18" i="144"/>
  <c r="R18" i="144"/>
  <c r="L18" i="144"/>
  <c r="N18" i="144"/>
  <c r="P18" i="144"/>
  <c r="K18" i="144"/>
  <c r="T18" i="144"/>
  <c r="O18" i="144"/>
  <c r="G16" i="209"/>
  <c r="K16" i="209"/>
  <c r="L16" i="209"/>
  <c r="R16" i="209"/>
  <c r="M16" i="209"/>
  <c r="O16" i="209"/>
  <c r="P16" i="209"/>
  <c r="J16" i="209"/>
  <c r="T16" i="209"/>
  <c r="S16" i="209"/>
  <c r="N16" i="209"/>
  <c r="Q16" i="209"/>
  <c r="H16" i="209"/>
  <c r="O22" i="144"/>
  <c r="H22" i="144"/>
  <c r="S22" i="144"/>
  <c r="L22" i="144"/>
  <c r="P22" i="144"/>
  <c r="J22" i="144"/>
  <c r="M22" i="144"/>
  <c r="G22" i="144"/>
  <c r="R22" i="144"/>
  <c r="N22" i="144"/>
  <c r="Q22" i="144"/>
  <c r="K22" i="144"/>
  <c r="T22" i="144"/>
  <c r="G18" i="212"/>
  <c r="S18" i="212"/>
  <c r="M18" i="212"/>
  <c r="L18" i="212"/>
  <c r="T18" i="212"/>
  <c r="J18" i="212"/>
  <c r="Q18" i="212"/>
  <c r="R18" i="212"/>
  <c r="P18" i="212"/>
  <c r="N18" i="212"/>
  <c r="O18" i="212"/>
  <c r="K18" i="212"/>
  <c r="H18" i="212"/>
  <c r="G9" i="213"/>
  <c r="N9" i="213"/>
  <c r="O9" i="213"/>
  <c r="K9" i="213"/>
  <c r="J9" i="213"/>
  <c r="L9" i="213"/>
  <c r="T9" i="213"/>
  <c r="Q9" i="213"/>
  <c r="S9" i="213"/>
  <c r="M9" i="213"/>
  <c r="R9" i="213"/>
  <c r="P9" i="213"/>
  <c r="H9" i="213"/>
  <c r="M20" i="216"/>
  <c r="K20" i="216"/>
  <c r="L20" i="216"/>
  <c r="Q20" i="216"/>
  <c r="O20" i="216"/>
  <c r="P20" i="216"/>
  <c r="N20" i="216"/>
  <c r="S20" i="216"/>
  <c r="T20" i="216"/>
  <c r="R20" i="216"/>
  <c r="J20" i="216"/>
  <c r="H20" i="216"/>
  <c r="G20" i="216"/>
  <c r="G15" i="83"/>
  <c r="S15" i="83"/>
  <c r="L15" i="83"/>
  <c r="Q15" i="83"/>
  <c r="O15" i="83"/>
  <c r="T15" i="83"/>
  <c r="M15" i="83"/>
  <c r="P15" i="83"/>
  <c r="N15" i="83"/>
  <c r="R15" i="83"/>
  <c r="K15" i="83"/>
  <c r="J15" i="83"/>
  <c r="G4" i="84"/>
  <c r="P4" i="84"/>
  <c r="S4" i="84"/>
  <c r="T4" i="84"/>
  <c r="M4" i="84"/>
  <c r="L4" i="84"/>
  <c r="O4" i="84"/>
  <c r="Q4" i="84"/>
  <c r="N4" i="84"/>
  <c r="R4" i="84"/>
  <c r="G21" i="84"/>
  <c r="Q21" i="84"/>
  <c r="L21" i="84"/>
  <c r="S21" i="84"/>
  <c r="O21" i="84"/>
  <c r="P21" i="84"/>
  <c r="R21" i="84"/>
  <c r="N21" i="84"/>
  <c r="M21" i="84"/>
  <c r="T21" i="84"/>
  <c r="M4" i="202"/>
  <c r="L4" i="202"/>
  <c r="J4" i="202"/>
  <c r="C4" i="199"/>
  <c r="Q4" i="202"/>
  <c r="R4" i="202"/>
  <c r="H4" i="202"/>
  <c r="K4" i="202"/>
  <c r="N4" i="202"/>
  <c r="O4" i="202"/>
  <c r="P4" i="202"/>
  <c r="S4" i="202"/>
  <c r="T4" i="202"/>
  <c r="G4" i="202"/>
  <c r="AB2" i="226"/>
  <c r="AG2" i="226"/>
  <c r="AE2" i="226"/>
  <c r="AA2" i="226"/>
  <c r="Y2" i="226"/>
  <c r="C2" i="226"/>
  <c r="AH2" i="226"/>
  <c r="AF2" i="226"/>
  <c r="AD2" i="226"/>
  <c r="Z2" i="226"/>
  <c r="X2" i="226"/>
  <c r="AC2" i="226"/>
  <c r="K2" i="226"/>
  <c r="P2" i="226"/>
  <c r="L2" i="226"/>
  <c r="M2" i="226"/>
  <c r="R2" i="226"/>
  <c r="T2" i="226"/>
  <c r="U2" i="226"/>
  <c r="Q2" i="226"/>
  <c r="S2" i="226"/>
  <c r="O2" i="226"/>
  <c r="N2" i="226"/>
  <c r="S3" i="78"/>
  <c r="N3" i="78"/>
  <c r="J3" i="78"/>
  <c r="L3" i="78"/>
  <c r="O3" i="78"/>
  <c r="Q3" i="78"/>
  <c r="P3" i="78"/>
  <c r="K3" i="78"/>
  <c r="G3" i="78"/>
  <c r="T3" i="78"/>
  <c r="R3" i="78"/>
  <c r="M3" i="78"/>
  <c r="H3" i="78"/>
  <c r="C3" i="227"/>
  <c r="H3" i="227" s="1"/>
  <c r="K3" i="227"/>
  <c r="X3" i="227"/>
  <c r="AH3" i="227"/>
  <c r="AF3" i="227"/>
  <c r="AD3" i="227"/>
  <c r="AE3" i="227"/>
  <c r="AC3" i="227"/>
  <c r="Y3" i="227"/>
  <c r="Z3" i="227"/>
  <c r="AB3" i="227"/>
  <c r="AG3" i="227"/>
  <c r="AA3" i="227"/>
  <c r="S3" i="227"/>
  <c r="L3" i="227"/>
  <c r="M3" i="227"/>
  <c r="N3" i="227"/>
  <c r="U3" i="227"/>
  <c r="Q3" i="227"/>
  <c r="T3" i="227"/>
  <c r="R3" i="227"/>
  <c r="O3" i="227"/>
  <c r="P3" i="227"/>
  <c r="M14" i="202"/>
  <c r="C14" i="199"/>
  <c r="K14" i="202"/>
  <c r="H14" i="202"/>
  <c r="Q14" i="202"/>
  <c r="J14" i="202"/>
  <c r="P14" i="202"/>
  <c r="N14" i="202"/>
  <c r="O14" i="202"/>
  <c r="L14" i="202"/>
  <c r="S14" i="202"/>
  <c r="T14" i="202"/>
  <c r="R14" i="202"/>
  <c r="G14" i="202"/>
  <c r="J4" i="205"/>
  <c r="S4" i="205"/>
  <c r="Q4" i="205"/>
  <c r="M4" i="205"/>
  <c r="R4" i="205"/>
  <c r="T4" i="205"/>
  <c r="O4" i="205"/>
  <c r="L4" i="205"/>
  <c r="G4" i="205"/>
  <c r="P4" i="205"/>
  <c r="N4" i="205"/>
  <c r="K4" i="205"/>
  <c r="H4" i="205"/>
  <c r="L5" i="217"/>
  <c r="AA5" i="217"/>
  <c r="K5" i="217"/>
  <c r="AB5" i="217"/>
  <c r="AH5" i="217"/>
  <c r="X5" i="217"/>
  <c r="U5" i="57"/>
  <c r="N5" i="57"/>
  <c r="S5" i="57"/>
  <c r="AF5" i="57"/>
  <c r="AH5" i="57"/>
  <c r="AD5" i="57"/>
  <c r="C3" i="232"/>
  <c r="K3" i="232"/>
  <c r="N3" i="232"/>
  <c r="L3" i="232"/>
  <c r="M3" i="232"/>
  <c r="Q3" i="232"/>
  <c r="AB3" i="232"/>
  <c r="AH3" i="232"/>
  <c r="AE3" i="232"/>
  <c r="AF3" i="232"/>
  <c r="O3" i="232"/>
  <c r="U3" i="232"/>
  <c r="R3" i="232"/>
  <c r="P3" i="232"/>
  <c r="S3" i="232"/>
  <c r="AC3" i="232"/>
  <c r="Z3" i="232"/>
  <c r="T3" i="232"/>
  <c r="X3" i="232"/>
  <c r="AG3" i="232"/>
  <c r="AA3" i="232"/>
  <c r="Y3" i="232"/>
  <c r="AD3" i="232"/>
  <c r="J6" i="202"/>
  <c r="P6" i="202"/>
  <c r="M6" i="202"/>
  <c r="C6" i="199"/>
  <c r="N6" i="202"/>
  <c r="H6" i="202"/>
  <c r="S6" i="202"/>
  <c r="R6" i="202"/>
  <c r="L6" i="202"/>
  <c r="T6" i="202"/>
  <c r="K6" i="202"/>
  <c r="Q6" i="202"/>
  <c r="O6" i="202"/>
  <c r="G6" i="202"/>
  <c r="G13" i="212"/>
  <c r="L13" i="212"/>
  <c r="J13" i="212"/>
  <c r="M13" i="212"/>
  <c r="T13" i="212"/>
  <c r="S13" i="212"/>
  <c r="R13" i="212"/>
  <c r="N13" i="212"/>
  <c r="P13" i="212"/>
  <c r="K13" i="212"/>
  <c r="O13" i="212"/>
  <c r="Q13" i="212"/>
  <c r="H13" i="212"/>
  <c r="M2" i="204"/>
  <c r="G2" i="204"/>
  <c r="L2" i="204"/>
  <c r="J2" i="204"/>
  <c r="K2" i="204"/>
  <c r="S2" i="204"/>
  <c r="P2" i="204"/>
  <c r="N2" i="204"/>
  <c r="O2" i="204"/>
  <c r="Q2" i="204"/>
  <c r="R2" i="204"/>
  <c r="T2" i="204"/>
  <c r="H2" i="204"/>
  <c r="K8" i="144"/>
  <c r="G8" i="144"/>
  <c r="O8" i="144"/>
  <c r="P8" i="144"/>
  <c r="S8" i="144"/>
  <c r="M8" i="144"/>
  <c r="Q8" i="144"/>
  <c r="L8" i="144"/>
  <c r="H8" i="144"/>
  <c r="R8" i="144"/>
  <c r="T8" i="144"/>
  <c r="N8" i="144"/>
  <c r="J8" i="144"/>
  <c r="M9" i="202"/>
  <c r="T9" i="202"/>
  <c r="R9" i="202"/>
  <c r="K9" i="202"/>
  <c r="S9" i="202"/>
  <c r="Q9" i="202"/>
  <c r="P9" i="202"/>
  <c r="C9" i="199"/>
  <c r="J9" i="202"/>
  <c r="L9" i="202"/>
  <c r="O9" i="202"/>
  <c r="N9" i="202"/>
  <c r="H9" i="202"/>
  <c r="G9" i="202"/>
  <c r="G6" i="210"/>
  <c r="N6" i="210"/>
  <c r="M6" i="210"/>
  <c r="P6" i="210"/>
  <c r="T6" i="210"/>
  <c r="S6" i="210"/>
  <c r="Q6" i="210"/>
  <c r="L6" i="210"/>
  <c r="O6" i="210"/>
  <c r="J6" i="210"/>
  <c r="K6" i="210"/>
  <c r="R6" i="210"/>
  <c r="H6" i="210"/>
  <c r="R11" i="204"/>
  <c r="S11" i="204"/>
  <c r="P11" i="204"/>
  <c r="J11" i="204"/>
  <c r="O11" i="204"/>
  <c r="L11" i="204"/>
  <c r="G11" i="204"/>
  <c r="T11" i="204"/>
  <c r="Q11" i="204"/>
  <c r="M11" i="204"/>
  <c r="N11" i="204"/>
  <c r="K11" i="204"/>
  <c r="H11" i="204"/>
  <c r="R7" i="143"/>
  <c r="H7" i="143"/>
  <c r="Q7" i="143"/>
  <c r="G7" i="143"/>
  <c r="M7" i="143"/>
  <c r="T7" i="143"/>
  <c r="K7" i="143"/>
  <c r="N7" i="143"/>
  <c r="L7" i="143"/>
  <c r="J7" i="143"/>
  <c r="S7" i="143"/>
  <c r="P7" i="143"/>
  <c r="O7" i="143"/>
  <c r="C3" i="229"/>
  <c r="H3" i="229" s="1"/>
  <c r="K3" i="229"/>
  <c r="AG3" i="229"/>
  <c r="AE3" i="229"/>
  <c r="AF3" i="229"/>
  <c r="X3" i="229"/>
  <c r="AA3" i="229"/>
  <c r="AH3" i="229"/>
  <c r="AB3" i="229"/>
  <c r="AC3" i="229"/>
  <c r="Z3" i="229"/>
  <c r="AD3" i="229"/>
  <c r="Y3" i="229"/>
  <c r="N3" i="229"/>
  <c r="M3" i="229"/>
  <c r="R3" i="229"/>
  <c r="T3" i="229"/>
  <c r="P3" i="229"/>
  <c r="L3" i="229"/>
  <c r="U3" i="229"/>
  <c r="Q3" i="229"/>
  <c r="O3" i="229"/>
  <c r="S3" i="229"/>
  <c r="C8" i="201"/>
  <c r="S5" i="219"/>
  <c r="Q5" i="219"/>
  <c r="AE5" i="219"/>
  <c r="AF5" i="219"/>
  <c r="AG5" i="219"/>
  <c r="C5" i="219"/>
  <c r="H5" i="232"/>
  <c r="H5" i="219" s="1"/>
  <c r="K11" i="144"/>
  <c r="M11" i="144"/>
  <c r="Q11" i="144"/>
  <c r="J11" i="144"/>
  <c r="S11" i="144"/>
  <c r="N11" i="144"/>
  <c r="G11" i="144"/>
  <c r="R11" i="144"/>
  <c r="L11" i="144"/>
  <c r="O11" i="144"/>
  <c r="H11" i="144"/>
  <c r="T11" i="144"/>
  <c r="P11" i="144"/>
  <c r="C2" i="225"/>
  <c r="H2" i="225" s="1"/>
  <c r="AH2" i="225"/>
  <c r="Z2" i="225"/>
  <c r="AF2" i="225"/>
  <c r="AD2" i="225"/>
  <c r="Y2" i="225"/>
  <c r="AE2" i="225"/>
  <c r="AB2" i="225"/>
  <c r="AC2" i="225"/>
  <c r="AG2" i="225"/>
  <c r="AA2" i="225"/>
  <c r="X2" i="225"/>
  <c r="K2" i="225"/>
  <c r="S2" i="225"/>
  <c r="O2" i="225"/>
  <c r="M2" i="225"/>
  <c r="N2" i="225"/>
  <c r="P2" i="225"/>
  <c r="U2" i="225"/>
  <c r="R2" i="225"/>
  <c r="Q2" i="225"/>
  <c r="T2" i="225"/>
  <c r="L2" i="225"/>
  <c r="G11" i="212"/>
  <c r="J11" i="212"/>
  <c r="M11" i="212"/>
  <c r="L11" i="212"/>
  <c r="S11" i="212"/>
  <c r="Q11" i="212"/>
  <c r="T11" i="212"/>
  <c r="O11" i="212"/>
  <c r="P11" i="212"/>
  <c r="K11" i="212"/>
  <c r="N11" i="212"/>
  <c r="R11" i="212"/>
  <c r="H11" i="212"/>
  <c r="R4" i="78"/>
  <c r="T4" i="78"/>
  <c r="O4" i="78"/>
  <c r="P4" i="78"/>
  <c r="K4" i="78"/>
  <c r="M4" i="78"/>
  <c r="Q4" i="78"/>
  <c r="S4" i="78"/>
  <c r="N4" i="78"/>
  <c r="J4" i="78"/>
  <c r="L4" i="78"/>
  <c r="G4" i="78"/>
  <c r="H4" i="78"/>
  <c r="C3" i="230"/>
  <c r="H3" i="230" s="1"/>
  <c r="K3" i="230"/>
  <c r="AF3" i="230"/>
  <c r="X3" i="230"/>
  <c r="AE3" i="230"/>
  <c r="AC3" i="230"/>
  <c r="Z3" i="230"/>
  <c r="AD3" i="230"/>
  <c r="AG3" i="230"/>
  <c r="AH3" i="230"/>
  <c r="Y3" i="230"/>
  <c r="AB3" i="230"/>
  <c r="AA3" i="230"/>
  <c r="N3" i="230"/>
  <c r="S3" i="230"/>
  <c r="R3" i="230"/>
  <c r="U3" i="230"/>
  <c r="Q3" i="230"/>
  <c r="P3" i="230"/>
  <c r="L3" i="230"/>
  <c r="M3" i="230"/>
  <c r="O3" i="230"/>
  <c r="T3" i="230"/>
  <c r="N6" i="78"/>
  <c r="Q6" i="78"/>
  <c r="L6" i="78"/>
  <c r="G6" i="78"/>
  <c r="J6" i="78"/>
  <c r="S6" i="78"/>
  <c r="O6" i="78"/>
  <c r="R6" i="78"/>
  <c r="T6" i="78"/>
  <c r="M6" i="78"/>
  <c r="P6" i="78"/>
  <c r="K6" i="78"/>
  <c r="H6" i="78"/>
  <c r="G18" i="204"/>
  <c r="S18" i="204"/>
  <c r="P18" i="204"/>
  <c r="N18" i="204"/>
  <c r="Q18" i="204"/>
  <c r="T18" i="204"/>
  <c r="O18" i="204"/>
  <c r="L18" i="204"/>
  <c r="M18" i="204"/>
  <c r="R18" i="204"/>
  <c r="K18" i="204"/>
  <c r="J18" i="204"/>
  <c r="H18" i="204"/>
  <c r="G14" i="84"/>
  <c r="N14" i="84"/>
  <c r="O14" i="84"/>
  <c r="R14" i="84"/>
  <c r="M14" i="84"/>
  <c r="L14" i="84"/>
  <c r="S14" i="84"/>
  <c r="T14" i="84"/>
  <c r="Q14" i="84"/>
  <c r="P14" i="84"/>
  <c r="S11" i="202"/>
  <c r="P11" i="202"/>
  <c r="M11" i="202"/>
  <c r="N11" i="202"/>
  <c r="H11" i="202"/>
  <c r="R11" i="202"/>
  <c r="K11" i="202"/>
  <c r="T11" i="202"/>
  <c r="L11" i="202"/>
  <c r="C11" i="199"/>
  <c r="O11" i="202"/>
  <c r="J11" i="202"/>
  <c r="Q11" i="202"/>
  <c r="G11" i="202"/>
  <c r="H8" i="208"/>
  <c r="M8" i="208"/>
  <c r="R8" i="208"/>
  <c r="L8" i="208"/>
  <c r="K8" i="208"/>
  <c r="S8" i="208"/>
  <c r="P8" i="208"/>
  <c r="Q8" i="208"/>
  <c r="N8" i="208"/>
  <c r="T8" i="208"/>
  <c r="J8" i="208"/>
  <c r="O8" i="208"/>
  <c r="G8" i="208"/>
  <c r="C2" i="145"/>
  <c r="H2" i="145" s="1"/>
  <c r="AF2" i="145"/>
  <c r="AA2" i="145"/>
  <c r="AB2" i="8"/>
  <c r="M2" i="145"/>
  <c r="P2" i="145"/>
  <c r="AG2" i="145"/>
  <c r="AB2" i="145"/>
  <c r="AH2" i="145"/>
  <c r="Q2" i="145"/>
  <c r="S2" i="145"/>
  <c r="U2" i="145"/>
  <c r="AC2" i="145"/>
  <c r="X2" i="145"/>
  <c r="Z2" i="145"/>
  <c r="T2" i="145"/>
  <c r="N2" i="145"/>
  <c r="K2" i="145"/>
  <c r="Y2" i="145"/>
  <c r="AE2" i="145"/>
  <c r="AD2" i="145"/>
  <c r="O2" i="145"/>
  <c r="L2" i="145"/>
  <c r="R2" i="145"/>
  <c r="C3" i="228"/>
  <c r="H3" i="228" s="1"/>
  <c r="K3" i="228"/>
  <c r="X3" i="228"/>
  <c r="Y3" i="228"/>
  <c r="AC3" i="228"/>
  <c r="AF3" i="228"/>
  <c r="AE3" i="228"/>
  <c r="AD3" i="228"/>
  <c r="AH3" i="228"/>
  <c r="AG3" i="228"/>
  <c r="AB3" i="228"/>
  <c r="Z3" i="228"/>
  <c r="AA3" i="228"/>
  <c r="R3" i="228"/>
  <c r="T3" i="228"/>
  <c r="S3" i="228"/>
  <c r="N3" i="228"/>
  <c r="L3" i="228"/>
  <c r="Q3" i="228"/>
  <c r="O3" i="228"/>
  <c r="P3" i="228"/>
  <c r="M3" i="228"/>
  <c r="U3" i="228"/>
  <c r="C3" i="222"/>
  <c r="H3" i="222" s="1"/>
  <c r="K3" i="222"/>
  <c r="N3" i="222"/>
  <c r="Q3" i="222"/>
  <c r="P3" i="222"/>
  <c r="Z3" i="222"/>
  <c r="AF3" i="222"/>
  <c r="AA3" i="222"/>
  <c r="R3" i="222"/>
  <c r="AE3" i="222"/>
  <c r="AH3" i="222"/>
  <c r="O3" i="222"/>
  <c r="S3" i="222"/>
  <c r="M3" i="222"/>
  <c r="L3" i="222"/>
  <c r="T3" i="222"/>
  <c r="AC3" i="222"/>
  <c r="AB3" i="222"/>
  <c r="AD3" i="222"/>
  <c r="X3" i="222"/>
  <c r="U3" i="222"/>
  <c r="Y3" i="222"/>
  <c r="AG3" i="222"/>
  <c r="C2" i="233"/>
  <c r="H2" i="233" s="1"/>
  <c r="AA2" i="233"/>
  <c r="X2" i="233"/>
  <c r="AH2" i="233"/>
  <c r="Z2" i="233"/>
  <c r="AF2" i="233"/>
  <c r="AD2" i="233"/>
  <c r="Y2" i="233"/>
  <c r="AE2" i="233"/>
  <c r="AC2" i="233"/>
  <c r="AB2" i="233"/>
  <c r="AG2" i="233"/>
  <c r="K2" i="233"/>
  <c r="N2" i="233"/>
  <c r="T2" i="233"/>
  <c r="U2" i="233"/>
  <c r="S2" i="233"/>
  <c r="L2" i="233"/>
  <c r="M2" i="233"/>
  <c r="R2" i="233"/>
  <c r="Q2" i="233"/>
  <c r="P2" i="233"/>
  <c r="O2" i="233"/>
  <c r="G17" i="211"/>
  <c r="S17" i="211"/>
  <c r="N17" i="211"/>
  <c r="J17" i="211"/>
  <c r="O17" i="211"/>
  <c r="L17" i="211"/>
  <c r="Q17" i="211"/>
  <c r="T17" i="211"/>
  <c r="P17" i="211"/>
  <c r="R17" i="211"/>
  <c r="M17" i="211"/>
  <c r="K17" i="211"/>
  <c r="H17" i="211"/>
  <c r="S2" i="79"/>
  <c r="R2" i="79"/>
  <c r="N2" i="79"/>
  <c r="M2" i="79"/>
  <c r="Q2" i="79"/>
  <c r="O2" i="79"/>
  <c r="L2" i="79"/>
  <c r="G2" i="79"/>
  <c r="T2" i="79"/>
  <c r="P2" i="79"/>
  <c r="K2" i="79"/>
  <c r="J2" i="79"/>
  <c r="H2" i="79"/>
  <c r="P14" i="78"/>
  <c r="K14" i="78"/>
  <c r="M14" i="78"/>
  <c r="Q14" i="78"/>
  <c r="S14" i="78"/>
  <c r="G14" i="78"/>
  <c r="J14" i="78"/>
  <c r="L14" i="78"/>
  <c r="N14" i="78"/>
  <c r="R14" i="78"/>
  <c r="T14" i="78"/>
  <c r="O14" i="78"/>
  <c r="H14" i="78"/>
  <c r="G6" i="211"/>
  <c r="S6" i="211"/>
  <c r="L6" i="211"/>
  <c r="O6" i="211"/>
  <c r="J6" i="211"/>
  <c r="N6" i="211"/>
  <c r="R6" i="211"/>
  <c r="T6" i="211"/>
  <c r="K6" i="211"/>
  <c r="Q6" i="211"/>
  <c r="P6" i="211"/>
  <c r="M6" i="211"/>
  <c r="H6" i="211"/>
  <c r="L13" i="78"/>
  <c r="O13" i="78"/>
  <c r="Q13" i="78"/>
  <c r="M13" i="78"/>
  <c r="S13" i="78"/>
  <c r="T13" i="78"/>
  <c r="P13" i="78"/>
  <c r="R13" i="78"/>
  <c r="K13" i="78"/>
  <c r="G13" i="78"/>
  <c r="N13" i="78"/>
  <c r="J13" i="78"/>
  <c r="H13" i="78"/>
  <c r="G18" i="84"/>
  <c r="S18" i="84"/>
  <c r="T18" i="84"/>
  <c r="Q18" i="84"/>
  <c r="R18" i="84"/>
  <c r="N18" i="84"/>
  <c r="O18" i="84"/>
  <c r="P18" i="84"/>
  <c r="M18" i="84"/>
  <c r="L18" i="84"/>
  <c r="S14" i="143"/>
  <c r="O14" i="143"/>
  <c r="J14" i="143"/>
  <c r="P14" i="143"/>
  <c r="L14" i="143"/>
  <c r="R14" i="143"/>
  <c r="M14" i="143"/>
  <c r="Q14" i="143"/>
  <c r="T14" i="143"/>
  <c r="G14" i="143"/>
  <c r="K14" i="143"/>
  <c r="N14" i="143"/>
  <c r="H14" i="143"/>
  <c r="O8" i="78"/>
  <c r="R8" i="78"/>
  <c r="T8" i="78"/>
  <c r="P8" i="78"/>
  <c r="K8" i="78"/>
  <c r="G8" i="78"/>
  <c r="Q8" i="78"/>
  <c r="S8" i="78"/>
  <c r="M8" i="78"/>
  <c r="J8" i="78"/>
  <c r="L8" i="78"/>
  <c r="N8" i="78"/>
  <c r="H8" i="78"/>
  <c r="C3" i="223"/>
  <c r="H3" i="223" s="1"/>
  <c r="K3" i="223"/>
  <c r="O3" i="223"/>
  <c r="S3" i="223"/>
  <c r="M3" i="223"/>
  <c r="Z3" i="223"/>
  <c r="X3" i="223"/>
  <c r="AB3" i="223"/>
  <c r="P3" i="223"/>
  <c r="R3" i="223"/>
  <c r="U3" i="223"/>
  <c r="AD3" i="223"/>
  <c r="AG3" i="223"/>
  <c r="L3" i="223"/>
  <c r="Q3" i="223"/>
  <c r="Y3" i="223"/>
  <c r="AF3" i="223"/>
  <c r="T3" i="223"/>
  <c r="AC3" i="223"/>
  <c r="AA3" i="223"/>
  <c r="N3" i="223"/>
  <c r="AE3" i="223"/>
  <c r="AH3" i="223"/>
  <c r="G10" i="211"/>
  <c r="O10" i="211"/>
  <c r="S10" i="211"/>
  <c r="J10" i="211"/>
  <c r="L10" i="211"/>
  <c r="N10" i="211"/>
  <c r="K10" i="211"/>
  <c r="Q10" i="211"/>
  <c r="T10" i="211"/>
  <c r="P10" i="211"/>
  <c r="R10" i="211"/>
  <c r="M10" i="211"/>
  <c r="H10" i="211"/>
  <c r="T8" i="202"/>
  <c r="Q8" i="202"/>
  <c r="S8" i="202"/>
  <c r="J8" i="202"/>
  <c r="M8" i="202"/>
  <c r="N8" i="202"/>
  <c r="L8" i="202"/>
  <c r="O8" i="202"/>
  <c r="R8" i="202"/>
  <c r="C8" i="199"/>
  <c r="P8" i="202"/>
  <c r="K8" i="202"/>
  <c r="H8" i="202"/>
  <c r="G8" i="202"/>
  <c r="G13" i="207"/>
  <c r="H13" i="207"/>
  <c r="L13" i="207"/>
  <c r="K13" i="207"/>
  <c r="M13" i="207"/>
  <c r="N13" i="207"/>
  <c r="Q13" i="207"/>
  <c r="O13" i="207"/>
  <c r="R13" i="207"/>
  <c r="T13" i="207"/>
  <c r="S13" i="207"/>
  <c r="P13" i="207"/>
  <c r="J13" i="207"/>
  <c r="P20" i="208"/>
  <c r="J20" i="208"/>
  <c r="N20" i="208"/>
  <c r="T20" i="208"/>
  <c r="H20" i="208"/>
  <c r="O20" i="208"/>
  <c r="M20" i="208"/>
  <c r="K20" i="208"/>
  <c r="Q20" i="208"/>
  <c r="L20" i="208"/>
  <c r="R20" i="208"/>
  <c r="S20" i="208"/>
  <c r="G20" i="208"/>
  <c r="L13" i="79"/>
  <c r="Q13" i="79"/>
  <c r="G13" i="79"/>
  <c r="R13" i="79"/>
  <c r="M13" i="79"/>
  <c r="O13" i="79"/>
  <c r="S13" i="79"/>
  <c r="N13" i="79"/>
  <c r="P13" i="79"/>
  <c r="T13" i="79"/>
  <c r="K13" i="79"/>
  <c r="J13" i="79"/>
  <c r="H13" i="79"/>
  <c r="R2" i="76"/>
  <c r="L2" i="76"/>
  <c r="Q2" i="76"/>
  <c r="J2" i="76"/>
  <c r="K2" i="76"/>
  <c r="P2" i="76"/>
  <c r="N2" i="76"/>
  <c r="T2" i="76"/>
  <c r="O2" i="76"/>
  <c r="S2" i="76"/>
  <c r="M2" i="76"/>
  <c r="H2" i="76"/>
  <c r="AA2" i="146"/>
  <c r="Z2" i="146"/>
  <c r="Y2" i="146"/>
  <c r="S2" i="146"/>
  <c r="Q2" i="146"/>
  <c r="K2" i="146"/>
  <c r="AB2" i="146"/>
  <c r="AF2" i="146"/>
  <c r="X2" i="146"/>
  <c r="R2" i="146"/>
  <c r="O2" i="146"/>
  <c r="T2" i="146"/>
  <c r="C2" i="146"/>
  <c r="H2" i="146" s="1"/>
  <c r="AH2" i="146"/>
  <c r="AG2" i="146"/>
  <c r="AC2" i="8"/>
  <c r="P2" i="146"/>
  <c r="L2" i="146"/>
  <c r="AE2" i="146"/>
  <c r="AD2" i="146"/>
  <c r="AC2" i="146"/>
  <c r="U2" i="146"/>
  <c r="N2" i="146"/>
  <c r="M2" i="146"/>
  <c r="G3" i="209"/>
  <c r="O3" i="209"/>
  <c r="R3" i="209"/>
  <c r="K3" i="209"/>
  <c r="M3" i="209"/>
  <c r="L3" i="209"/>
  <c r="P3" i="209"/>
  <c r="S3" i="209"/>
  <c r="Q3" i="209"/>
  <c r="T3" i="209"/>
  <c r="N3" i="209"/>
  <c r="J3" i="209"/>
  <c r="H3" i="209"/>
  <c r="G3" i="210"/>
  <c r="P3" i="210"/>
  <c r="T3" i="210"/>
  <c r="M3" i="210"/>
  <c r="N3" i="210"/>
  <c r="J3" i="210"/>
  <c r="K3" i="210"/>
  <c r="O3" i="210"/>
  <c r="S3" i="210"/>
  <c r="R3" i="210"/>
  <c r="Q3" i="210"/>
  <c r="L3" i="210"/>
  <c r="H3" i="210"/>
  <c r="T18" i="143"/>
  <c r="O18" i="143"/>
  <c r="H18" i="143"/>
  <c r="M18" i="143"/>
  <c r="P18" i="143"/>
  <c r="R18" i="143"/>
  <c r="K18" i="143"/>
  <c r="G18" i="143"/>
  <c r="J18" i="143"/>
  <c r="L18" i="143"/>
  <c r="N18" i="143"/>
  <c r="Q18" i="143"/>
  <c r="S18" i="143"/>
  <c r="O21" i="143"/>
  <c r="M21" i="143"/>
  <c r="T21" i="143"/>
  <c r="H21" i="143"/>
  <c r="P21" i="143"/>
  <c r="S21" i="143"/>
  <c r="N21" i="143"/>
  <c r="K21" i="143"/>
  <c r="Q21" i="143"/>
  <c r="J21" i="143"/>
  <c r="G21" i="143"/>
  <c r="L21" i="143"/>
  <c r="R21" i="143"/>
  <c r="J22" i="216"/>
  <c r="O22" i="216"/>
  <c r="T22" i="216"/>
  <c r="N22" i="216"/>
  <c r="S22" i="216"/>
  <c r="H22" i="216"/>
  <c r="M22" i="216"/>
  <c r="R22" i="216"/>
  <c r="L22" i="216"/>
  <c r="Q22" i="216"/>
  <c r="K22" i="216"/>
  <c r="P22" i="216"/>
  <c r="G22" i="216"/>
  <c r="C2" i="227"/>
  <c r="H2" i="227" s="1"/>
  <c r="AG2" i="227"/>
  <c r="Y2" i="227"/>
  <c r="AD2" i="227"/>
  <c r="AC2" i="227"/>
  <c r="X2" i="227"/>
  <c r="AH2" i="227"/>
  <c r="AB2" i="227"/>
  <c r="AF2" i="227"/>
  <c r="AA2" i="227"/>
  <c r="Z2" i="227"/>
  <c r="AE2" i="227"/>
  <c r="K2" i="227"/>
  <c r="S2" i="227"/>
  <c r="O2" i="227"/>
  <c r="M2" i="227"/>
  <c r="Q2" i="227"/>
  <c r="T2" i="227"/>
  <c r="U2" i="227"/>
  <c r="P2" i="227"/>
  <c r="N2" i="227"/>
  <c r="L2" i="227"/>
  <c r="R2" i="227"/>
  <c r="R10" i="216"/>
  <c r="P10" i="216"/>
  <c r="J10" i="216"/>
  <c r="K10" i="216"/>
  <c r="K10" i="201" s="1"/>
  <c r="Q10" i="216"/>
  <c r="M10" i="216"/>
  <c r="O10" i="216"/>
  <c r="L10" i="216"/>
  <c r="H10" i="216"/>
  <c r="N10" i="216"/>
  <c r="S10" i="216"/>
  <c r="T10" i="216"/>
  <c r="G10" i="216"/>
  <c r="G2" i="205"/>
  <c r="M2" i="205"/>
  <c r="O2" i="205"/>
  <c r="P2" i="205"/>
  <c r="R2" i="205"/>
  <c r="S2" i="205"/>
  <c r="N2" i="205"/>
  <c r="Q2" i="205"/>
  <c r="T2" i="205"/>
  <c r="K2" i="205"/>
  <c r="L2" i="205"/>
  <c r="J2" i="205"/>
  <c r="H2" i="205"/>
  <c r="U5" i="217"/>
  <c r="T5" i="217"/>
  <c r="C5" i="217"/>
  <c r="H5" i="220"/>
  <c r="H5" i="217" s="1"/>
  <c r="M5" i="217"/>
  <c r="S5" i="217"/>
  <c r="C15" i="91"/>
  <c r="R5" i="57"/>
  <c r="AC5" i="57"/>
  <c r="Y5" i="57"/>
  <c r="P5" i="57"/>
  <c r="Q5" i="57"/>
  <c r="AG5" i="57"/>
  <c r="G17" i="207"/>
  <c r="M17" i="207"/>
  <c r="N17" i="207"/>
  <c r="P17" i="207"/>
  <c r="H17" i="207"/>
  <c r="L17" i="207"/>
  <c r="J17" i="207"/>
  <c r="Q17" i="207"/>
  <c r="S17" i="207"/>
  <c r="K17" i="207"/>
  <c r="O17" i="207"/>
  <c r="T17" i="207"/>
  <c r="R17" i="207"/>
  <c r="S20" i="207"/>
  <c r="Q20" i="207"/>
  <c r="N20" i="207"/>
  <c r="J20" i="207"/>
  <c r="M20" i="207"/>
  <c r="T20" i="207"/>
  <c r="K20" i="207"/>
  <c r="G20" i="207"/>
  <c r="R20" i="207"/>
  <c r="P20" i="207"/>
  <c r="H20" i="207"/>
  <c r="L20" i="207"/>
  <c r="O20" i="207"/>
  <c r="M14" i="203"/>
  <c r="J14" i="203"/>
  <c r="L14" i="203"/>
  <c r="Q14" i="203"/>
  <c r="H14" i="203"/>
  <c r="R14" i="203"/>
  <c r="O14" i="203"/>
  <c r="K14" i="203"/>
  <c r="N14" i="203"/>
  <c r="S14" i="203"/>
  <c r="T14" i="203"/>
  <c r="P14" i="203"/>
  <c r="G14" i="203"/>
  <c r="M20" i="79"/>
  <c r="G20" i="79"/>
  <c r="S20" i="79"/>
  <c r="N20" i="79"/>
  <c r="Q20" i="79"/>
  <c r="L20" i="79"/>
  <c r="O20" i="79"/>
  <c r="R20" i="79"/>
  <c r="T20" i="79"/>
  <c r="P20" i="79"/>
  <c r="K20" i="79"/>
  <c r="J20" i="79"/>
  <c r="H20" i="79"/>
  <c r="C16" i="91"/>
  <c r="P13" i="204"/>
  <c r="O13" i="204"/>
  <c r="R13" i="204"/>
  <c r="S13" i="204"/>
  <c r="J13" i="204"/>
  <c r="L13" i="204"/>
  <c r="K13" i="204"/>
  <c r="M13" i="204"/>
  <c r="T13" i="204"/>
  <c r="Q13" i="204"/>
  <c r="N13" i="204"/>
  <c r="G13" i="204"/>
  <c r="H13" i="204"/>
  <c r="G8" i="210"/>
  <c r="T8" i="210"/>
  <c r="M8" i="210"/>
  <c r="P8" i="210"/>
  <c r="R8" i="210"/>
  <c r="N8" i="210"/>
  <c r="O8" i="210"/>
  <c r="J8" i="210"/>
  <c r="L8" i="210"/>
  <c r="Q8" i="210"/>
  <c r="K8" i="210"/>
  <c r="S8" i="210"/>
  <c r="H8" i="210"/>
  <c r="C3" i="231"/>
  <c r="H3" i="231" s="1"/>
  <c r="K3" i="231"/>
  <c r="X3" i="231"/>
  <c r="Y3" i="231"/>
  <c r="AF3" i="231"/>
  <c r="AD3" i="231"/>
  <c r="AB3" i="231"/>
  <c r="AE3" i="231"/>
  <c r="AH3" i="231"/>
  <c r="AC3" i="231"/>
  <c r="AA3" i="231"/>
  <c r="AG3" i="231"/>
  <c r="Z3" i="231"/>
  <c r="M3" i="231"/>
  <c r="P3" i="231"/>
  <c r="R3" i="231"/>
  <c r="L3" i="231"/>
  <c r="Q3" i="231"/>
  <c r="U3" i="231"/>
  <c r="O3" i="231"/>
  <c r="T3" i="231"/>
  <c r="S3" i="231"/>
  <c r="N3" i="231"/>
  <c r="G10" i="83"/>
  <c r="G10" i="91" s="1"/>
  <c r="M10" i="83"/>
  <c r="P10" i="83"/>
  <c r="N10" i="83"/>
  <c r="O10" i="83"/>
  <c r="T10" i="83"/>
  <c r="L10" i="83"/>
  <c r="S10" i="83"/>
  <c r="Q10" i="83"/>
  <c r="R10" i="83"/>
  <c r="K10" i="83"/>
  <c r="J10" i="83"/>
  <c r="G16" i="210"/>
  <c r="N16" i="210"/>
  <c r="M16" i="210"/>
  <c r="T16" i="210"/>
  <c r="P16" i="210"/>
  <c r="L16" i="210"/>
  <c r="O16" i="210"/>
  <c r="J16" i="210"/>
  <c r="K16" i="210"/>
  <c r="R16" i="210"/>
  <c r="Q16" i="210"/>
  <c r="S16" i="210"/>
  <c r="H16" i="210"/>
  <c r="C21" i="201"/>
  <c r="K8" i="216"/>
  <c r="T8" i="216"/>
  <c r="Q8" i="216"/>
  <c r="O8" i="216"/>
  <c r="J8" i="216"/>
  <c r="H8" i="216"/>
  <c r="N8" i="216"/>
  <c r="S8" i="216"/>
  <c r="M8" i="216"/>
  <c r="R8" i="216"/>
  <c r="L8" i="216"/>
  <c r="P8" i="216"/>
  <c r="G8" i="216"/>
  <c r="N21" i="202"/>
  <c r="O21" i="202"/>
  <c r="T21" i="202"/>
  <c r="M21" i="202"/>
  <c r="R21" i="202"/>
  <c r="S21" i="202"/>
  <c r="C21" i="199"/>
  <c r="Q21" i="202"/>
  <c r="H21" i="202"/>
  <c r="L21" i="202"/>
  <c r="J21" i="202"/>
  <c r="K21" i="202"/>
  <c r="P21" i="202"/>
  <c r="G21" i="202"/>
  <c r="T11" i="205"/>
  <c r="O11" i="205"/>
  <c r="G11" i="205"/>
  <c r="K11" i="205"/>
  <c r="R11" i="205"/>
  <c r="N11" i="205"/>
  <c r="L11" i="205"/>
  <c r="Q11" i="205"/>
  <c r="M11" i="205"/>
  <c r="J11" i="205"/>
  <c r="S11" i="205"/>
  <c r="P11" i="205"/>
  <c r="H11" i="205"/>
  <c r="C15" i="201"/>
  <c r="M5" i="219"/>
  <c r="U5" i="219"/>
  <c r="AC5" i="219"/>
  <c r="Y5" i="219"/>
  <c r="AB5" i="219"/>
  <c r="AB3" i="221"/>
  <c r="R3" i="221"/>
  <c r="C3" i="221"/>
  <c r="H3" i="221" s="1"/>
  <c r="AF3" i="221"/>
  <c r="U3" i="221"/>
  <c r="AC3" i="221"/>
  <c r="S3" i="221"/>
  <c r="AH3" i="221"/>
  <c r="AG3" i="221"/>
  <c r="X3" i="221"/>
  <c r="AD3" i="221"/>
  <c r="T3" i="221"/>
  <c r="K3" i="221"/>
  <c r="Z3" i="221"/>
  <c r="Y3" i="221"/>
  <c r="O3" i="221"/>
  <c r="N3" i="221"/>
  <c r="L3" i="221"/>
  <c r="AA3" i="221"/>
  <c r="Q3" i="221"/>
  <c r="P3" i="221"/>
  <c r="AE3" i="221"/>
  <c r="M3" i="221"/>
  <c r="C17" i="91"/>
  <c r="R9" i="204"/>
  <c r="M9" i="204"/>
  <c r="T9" i="204"/>
  <c r="G9" i="204"/>
  <c r="J9" i="204"/>
  <c r="L9" i="204"/>
  <c r="O9" i="204"/>
  <c r="Q9" i="204"/>
  <c r="K9" i="204"/>
  <c r="N9" i="204"/>
  <c r="S9" i="204"/>
  <c r="P9" i="204"/>
  <c r="H9" i="204"/>
  <c r="R15" i="144"/>
  <c r="T15" i="144"/>
  <c r="P15" i="144"/>
  <c r="K15" i="144"/>
  <c r="M15" i="144"/>
  <c r="H15" i="144"/>
  <c r="Q15" i="144"/>
  <c r="S15" i="144"/>
  <c r="O15" i="144"/>
  <c r="N15" i="144"/>
  <c r="J15" i="144"/>
  <c r="L15" i="144"/>
  <c r="G15" i="144"/>
  <c r="C2" i="230"/>
  <c r="H2" i="230" s="1"/>
  <c r="AH2" i="230"/>
  <c r="AD2" i="230"/>
  <c r="X2" i="230"/>
  <c r="AG2" i="230"/>
  <c r="AC2" i="230"/>
  <c r="AF2" i="230"/>
  <c r="AA2" i="230"/>
  <c r="AB2" i="230"/>
  <c r="Y2" i="230"/>
  <c r="AE2" i="230"/>
  <c r="Z2" i="230"/>
  <c r="K2" i="230"/>
  <c r="U2" i="230"/>
  <c r="P2" i="230"/>
  <c r="T2" i="230"/>
  <c r="L2" i="230"/>
  <c r="S2" i="230"/>
  <c r="Q2" i="230"/>
  <c r="N2" i="230"/>
  <c r="O2" i="230"/>
  <c r="R2" i="230"/>
  <c r="M2" i="230"/>
  <c r="N13" i="205"/>
  <c r="Q13" i="205"/>
  <c r="P13" i="205"/>
  <c r="M13" i="205"/>
  <c r="K13" i="205"/>
  <c r="R13" i="205"/>
  <c r="T13" i="205"/>
  <c r="S13" i="205"/>
  <c r="G13" i="205"/>
  <c r="O13" i="205"/>
  <c r="L13" i="205"/>
  <c r="J13" i="205"/>
  <c r="H13" i="205"/>
  <c r="N16" i="202"/>
  <c r="S16" i="202"/>
  <c r="C16" i="199"/>
  <c r="M16" i="202"/>
  <c r="O16" i="202"/>
  <c r="Q16" i="202"/>
  <c r="T16" i="202"/>
  <c r="R16" i="202"/>
  <c r="L16" i="202"/>
  <c r="K16" i="202"/>
  <c r="J16" i="202"/>
  <c r="P16" i="202"/>
  <c r="H16" i="202"/>
  <c r="G16" i="202"/>
  <c r="T6" i="204"/>
  <c r="G6" i="204"/>
  <c r="J6" i="204"/>
  <c r="L6" i="204"/>
  <c r="K6" i="204"/>
  <c r="R6" i="204"/>
  <c r="O6" i="204"/>
  <c r="S6" i="204"/>
  <c r="M6" i="204"/>
  <c r="N6" i="204"/>
  <c r="Q6" i="204"/>
  <c r="P6" i="204"/>
  <c r="H6" i="204"/>
  <c r="G15" i="210"/>
  <c r="N15" i="210"/>
  <c r="M15" i="210"/>
  <c r="P15" i="210"/>
  <c r="T15" i="210"/>
  <c r="R15" i="210"/>
  <c r="S15" i="210"/>
  <c r="O15" i="210"/>
  <c r="J15" i="210"/>
  <c r="Q15" i="210"/>
  <c r="L15" i="210"/>
  <c r="K15" i="210"/>
  <c r="H15" i="210"/>
  <c r="G17" i="83"/>
  <c r="Q17" i="83"/>
  <c r="T17" i="83"/>
  <c r="P17" i="83"/>
  <c r="O17" i="83"/>
  <c r="L17" i="83"/>
  <c r="R17" i="83"/>
  <c r="S17" i="83"/>
  <c r="N17" i="83"/>
  <c r="M17" i="83"/>
  <c r="J17" i="83"/>
  <c r="K17" i="83"/>
  <c r="G9" i="210"/>
  <c r="N9" i="210"/>
  <c r="T9" i="210"/>
  <c r="M9" i="210"/>
  <c r="P9" i="210"/>
  <c r="R9" i="210"/>
  <c r="K9" i="210"/>
  <c r="O9" i="210"/>
  <c r="S9" i="210"/>
  <c r="J9" i="210"/>
  <c r="Q9" i="210"/>
  <c r="L9" i="210"/>
  <c r="H9" i="210"/>
  <c r="C14" i="201"/>
  <c r="C2" i="222"/>
  <c r="H2" i="222" s="1"/>
  <c r="AF2" i="222"/>
  <c r="AB2" i="222"/>
  <c r="AC2" i="222"/>
  <c r="AG2" i="222"/>
  <c r="Z2" i="222"/>
  <c r="X2" i="222"/>
  <c r="AH2" i="222"/>
  <c r="AE2" i="222"/>
  <c r="AA2" i="222"/>
  <c r="AD2" i="222"/>
  <c r="Y2" i="222"/>
  <c r="K2" i="222"/>
  <c r="P2" i="222"/>
  <c r="R2" i="222"/>
  <c r="Q2" i="222"/>
  <c r="U2" i="222"/>
  <c r="T2" i="222"/>
  <c r="L2" i="222"/>
  <c r="S2" i="222"/>
  <c r="N2" i="222"/>
  <c r="O2" i="222"/>
  <c r="M2" i="222"/>
  <c r="C2" i="234"/>
  <c r="H2" i="234" s="1"/>
  <c r="X2" i="234"/>
  <c r="AF2" i="234"/>
  <c r="AE2" i="234"/>
  <c r="AD2" i="234"/>
  <c r="Z2" i="234"/>
  <c r="AB2" i="234"/>
  <c r="AC2" i="234"/>
  <c r="AH2" i="234"/>
  <c r="AG2" i="234"/>
  <c r="AA2" i="234"/>
  <c r="Y2" i="234"/>
  <c r="K2" i="234"/>
  <c r="L2" i="234"/>
  <c r="R2" i="234"/>
  <c r="M2" i="234"/>
  <c r="U2" i="234"/>
  <c r="O2" i="234"/>
  <c r="S2" i="234"/>
  <c r="Q2" i="234"/>
  <c r="T2" i="234"/>
  <c r="N2" i="234"/>
  <c r="P2" i="234"/>
  <c r="C3" i="233"/>
  <c r="H3" i="233" s="1"/>
  <c r="K3" i="233"/>
  <c r="N3" i="233"/>
  <c r="AA3" i="233"/>
  <c r="AD3" i="233"/>
  <c r="Z3" i="233"/>
  <c r="T3" i="233"/>
  <c r="L3" i="233"/>
  <c r="R3" i="233"/>
  <c r="M3" i="233"/>
  <c r="Q3" i="233"/>
  <c r="AE3" i="233"/>
  <c r="AB3" i="233"/>
  <c r="U3" i="233"/>
  <c r="P3" i="233"/>
  <c r="O3" i="233"/>
  <c r="AG3" i="233"/>
  <c r="Y3" i="233"/>
  <c r="AF3" i="233"/>
  <c r="X3" i="233"/>
  <c r="S3" i="233"/>
  <c r="AH3" i="233"/>
  <c r="AC3" i="233"/>
  <c r="N13" i="202"/>
  <c r="K13" i="202"/>
  <c r="M13" i="202"/>
  <c r="L13" i="202"/>
  <c r="S13" i="202"/>
  <c r="Q13" i="202"/>
  <c r="C13" i="199"/>
  <c r="P13" i="202"/>
  <c r="J13" i="202"/>
  <c r="H13" i="202"/>
  <c r="T13" i="202"/>
  <c r="O13" i="202"/>
  <c r="R13" i="202"/>
  <c r="G13" i="202"/>
  <c r="G4" i="212"/>
  <c r="T4" i="212"/>
  <c r="J4" i="212"/>
  <c r="M4" i="212"/>
  <c r="L4" i="212"/>
  <c r="S4" i="212"/>
  <c r="Q4" i="212"/>
  <c r="O4" i="212"/>
  <c r="N4" i="212"/>
  <c r="R4" i="212"/>
  <c r="K4" i="212"/>
  <c r="P4" i="212"/>
  <c r="H4" i="212"/>
  <c r="N11" i="78"/>
  <c r="G11" i="78"/>
  <c r="S11" i="78"/>
  <c r="O11" i="78"/>
  <c r="J11" i="78"/>
  <c r="T11" i="78"/>
  <c r="P11" i="78"/>
  <c r="R11" i="78"/>
  <c r="L11" i="78"/>
  <c r="Q11" i="78"/>
  <c r="K11" i="78"/>
  <c r="M11" i="78"/>
  <c r="H11" i="78"/>
  <c r="G22" i="209"/>
  <c r="L22" i="209"/>
  <c r="M22" i="209"/>
  <c r="R22" i="209"/>
  <c r="O22" i="209"/>
  <c r="N22" i="209"/>
  <c r="K22" i="209"/>
  <c r="P22" i="209"/>
  <c r="Q22" i="209"/>
  <c r="J22" i="209"/>
  <c r="T22" i="209"/>
  <c r="S22" i="209"/>
  <c r="H22" i="209"/>
  <c r="G18" i="83"/>
  <c r="O18" i="83"/>
  <c r="S18" i="83"/>
  <c r="P18" i="83"/>
  <c r="Q18" i="83"/>
  <c r="T18" i="83"/>
  <c r="M18" i="83"/>
  <c r="N18" i="83"/>
  <c r="R18" i="83"/>
  <c r="L18" i="83"/>
  <c r="K18" i="83"/>
  <c r="J18" i="83"/>
  <c r="O4" i="204"/>
  <c r="L4" i="204"/>
  <c r="M4" i="204"/>
  <c r="N4" i="204"/>
  <c r="T4" i="204"/>
  <c r="Q4" i="204"/>
  <c r="R4" i="204"/>
  <c r="K4" i="204"/>
  <c r="J4" i="204"/>
  <c r="P4" i="204"/>
  <c r="G4" i="204"/>
  <c r="S4" i="204"/>
  <c r="H4" i="204"/>
  <c r="G17" i="210"/>
  <c r="N17" i="210"/>
  <c r="P17" i="210"/>
  <c r="T17" i="210"/>
  <c r="M17" i="210"/>
  <c r="Q17" i="210"/>
  <c r="S17" i="210"/>
  <c r="L17" i="210"/>
  <c r="J17" i="210"/>
  <c r="R17" i="210"/>
  <c r="K17" i="210"/>
  <c r="O17" i="210"/>
  <c r="H17" i="210"/>
  <c r="G2" i="210"/>
  <c r="N2" i="210"/>
  <c r="P2" i="210"/>
  <c r="Q2" i="210"/>
  <c r="T2" i="210"/>
  <c r="M2" i="210"/>
  <c r="S2" i="210"/>
  <c r="R2" i="210"/>
  <c r="J2" i="210"/>
  <c r="K2" i="210"/>
  <c r="L2" i="210"/>
  <c r="O2" i="210"/>
  <c r="H2" i="210"/>
  <c r="L18" i="202"/>
  <c r="M18" i="202"/>
  <c r="N18" i="202"/>
  <c r="K18" i="202"/>
  <c r="P18" i="202"/>
  <c r="Q18" i="202"/>
  <c r="H18" i="202"/>
  <c r="O18" i="202"/>
  <c r="T18" i="202"/>
  <c r="R18" i="202"/>
  <c r="S18" i="202"/>
  <c r="C18" i="199"/>
  <c r="J18" i="202"/>
  <c r="G18" i="202"/>
  <c r="T15" i="208"/>
  <c r="K15" i="208"/>
  <c r="J15" i="208"/>
  <c r="O15" i="208"/>
  <c r="R15" i="208"/>
  <c r="N15" i="208"/>
  <c r="L15" i="208"/>
  <c r="H15" i="208"/>
  <c r="M15" i="208"/>
  <c r="P15" i="208"/>
  <c r="Q15" i="208"/>
  <c r="S15" i="208"/>
  <c r="G15" i="208"/>
  <c r="O17" i="78"/>
  <c r="R17" i="78"/>
  <c r="T17" i="78"/>
  <c r="P17" i="78"/>
  <c r="K17" i="78"/>
  <c r="G17" i="78"/>
  <c r="Q17" i="78"/>
  <c r="S17" i="78"/>
  <c r="M17" i="78"/>
  <c r="J17" i="78"/>
  <c r="L17" i="78"/>
  <c r="N17" i="78"/>
  <c r="H17" i="78"/>
  <c r="C3" i="220"/>
  <c r="K3" i="220"/>
  <c r="T3" i="220"/>
  <c r="M3" i="220"/>
  <c r="Q3" i="220"/>
  <c r="O3" i="220"/>
  <c r="AC3" i="220"/>
  <c r="Y3" i="220"/>
  <c r="N3" i="220"/>
  <c r="R3" i="220"/>
  <c r="AG3" i="220"/>
  <c r="Z3" i="220"/>
  <c r="AB3" i="220"/>
  <c r="S3" i="220"/>
  <c r="L3" i="220"/>
  <c r="P3" i="220"/>
  <c r="AA3" i="220"/>
  <c r="AH3" i="220"/>
  <c r="U3" i="220"/>
  <c r="X3" i="220"/>
  <c r="AF3" i="220"/>
  <c r="AE3" i="220"/>
  <c r="AD3" i="220"/>
  <c r="C10" i="199"/>
  <c r="G6" i="212"/>
  <c r="M6" i="212"/>
  <c r="L6" i="212"/>
  <c r="T6" i="212"/>
  <c r="S6" i="212"/>
  <c r="J6" i="212"/>
  <c r="K6" i="212"/>
  <c r="P6" i="212"/>
  <c r="R6" i="212"/>
  <c r="Q6" i="212"/>
  <c r="O6" i="212"/>
  <c r="N6" i="212"/>
  <c r="H6" i="212"/>
  <c r="N10" i="144"/>
  <c r="R10" i="144"/>
  <c r="G10" i="144"/>
  <c r="O10" i="144"/>
  <c r="S10" i="144"/>
  <c r="H10" i="144"/>
  <c r="P10" i="144"/>
  <c r="K10" i="144"/>
  <c r="J10" i="144"/>
  <c r="M10" i="144"/>
  <c r="Q10" i="144"/>
  <c r="T10" i="144"/>
  <c r="L10" i="144"/>
  <c r="G20" i="205"/>
  <c r="L20" i="205"/>
  <c r="T20" i="205"/>
  <c r="N20" i="205"/>
  <c r="P20" i="205"/>
  <c r="J20" i="205"/>
  <c r="S20" i="205"/>
  <c r="K20" i="205"/>
  <c r="Q20" i="205"/>
  <c r="R20" i="205"/>
  <c r="M20" i="205"/>
  <c r="O20" i="205"/>
  <c r="H20" i="205"/>
  <c r="S3" i="146"/>
  <c r="Q3" i="146"/>
  <c r="R3" i="146"/>
  <c r="Z3" i="146"/>
  <c r="AC3" i="146"/>
  <c r="AH3" i="146"/>
  <c r="U3" i="146"/>
  <c r="T3" i="146"/>
  <c r="P3" i="146"/>
  <c r="AG3" i="146"/>
  <c r="AB3" i="146"/>
  <c r="AD3" i="146"/>
  <c r="L3" i="146"/>
  <c r="K3" i="146"/>
  <c r="N3" i="146"/>
  <c r="AA3" i="146"/>
  <c r="X3" i="146"/>
  <c r="C3" i="146"/>
  <c r="H3" i="146" s="1"/>
  <c r="O3" i="146"/>
  <c r="M3" i="146"/>
  <c r="AE3" i="146"/>
  <c r="AF3" i="146"/>
  <c r="Y3" i="146"/>
  <c r="J20" i="78"/>
  <c r="S20" i="78"/>
  <c r="N20" i="78"/>
  <c r="R20" i="78"/>
  <c r="L20" i="78"/>
  <c r="O20" i="78"/>
  <c r="G20" i="78"/>
  <c r="T20" i="78"/>
  <c r="P20" i="78"/>
  <c r="Q20" i="78"/>
  <c r="K20" i="78"/>
  <c r="M20" i="78"/>
  <c r="H20" i="78"/>
  <c r="M7" i="216"/>
  <c r="J7" i="216"/>
  <c r="P7" i="216"/>
  <c r="R7" i="216"/>
  <c r="K7" i="216"/>
  <c r="Q7" i="216"/>
  <c r="O7" i="216"/>
  <c r="H7" i="216"/>
  <c r="T7" i="216"/>
  <c r="S7" i="216"/>
  <c r="L7" i="216"/>
  <c r="N7" i="216"/>
  <c r="G7" i="216"/>
  <c r="G3" i="83"/>
  <c r="Q3" i="83"/>
  <c r="T3" i="83"/>
  <c r="M3" i="83"/>
  <c r="R3" i="83"/>
  <c r="N3" i="83"/>
  <c r="O3" i="83"/>
  <c r="P3" i="83"/>
  <c r="S3" i="83"/>
  <c r="L3" i="83"/>
  <c r="K3" i="83"/>
  <c r="J3" i="83"/>
  <c r="C18" i="91"/>
  <c r="P5" i="217"/>
  <c r="AF5" i="217"/>
  <c r="N5" i="217"/>
  <c r="AE5" i="217"/>
  <c r="O5" i="217"/>
  <c r="AC5" i="217"/>
  <c r="L9" i="216"/>
  <c r="Q9" i="216"/>
  <c r="J9" i="216"/>
  <c r="P9" i="216"/>
  <c r="R9" i="216"/>
  <c r="H9" i="216"/>
  <c r="T9" i="216"/>
  <c r="K9" i="216"/>
  <c r="N9" i="216"/>
  <c r="M9" i="216"/>
  <c r="S9" i="216"/>
  <c r="O9" i="216"/>
  <c r="G9" i="216"/>
  <c r="C8" i="91"/>
  <c r="AE5" i="57"/>
  <c r="O5" i="57"/>
  <c r="X5" i="57"/>
  <c r="L5" i="57"/>
  <c r="T5" i="57"/>
  <c r="C5" i="57"/>
  <c r="H5" i="48"/>
  <c r="H5" i="57" s="1"/>
  <c r="J15" i="202"/>
  <c r="S15" i="202"/>
  <c r="K15" i="202"/>
  <c r="C15" i="199"/>
  <c r="N15" i="202"/>
  <c r="H15" i="202"/>
  <c r="P15" i="202"/>
  <c r="R15" i="202"/>
  <c r="O15" i="202"/>
  <c r="Q15" i="202"/>
  <c r="M15" i="202"/>
  <c r="T15" i="202"/>
  <c r="L15" i="202"/>
  <c r="G15" i="202"/>
  <c r="G21" i="83"/>
  <c r="M21" i="83"/>
  <c r="O21" i="83"/>
  <c r="R21" i="83"/>
  <c r="T21" i="83"/>
  <c r="N21" i="83"/>
  <c r="P21" i="83"/>
  <c r="Q21" i="83"/>
  <c r="S21" i="83"/>
  <c r="L21" i="83"/>
  <c r="J21" i="83"/>
  <c r="K21" i="83"/>
  <c r="G20" i="84"/>
  <c r="P20" i="84"/>
  <c r="Q20" i="84"/>
  <c r="S20" i="84"/>
  <c r="N20" i="84"/>
  <c r="T20" i="84"/>
  <c r="L20" i="84"/>
  <c r="O20" i="84"/>
  <c r="M20" i="84"/>
  <c r="R20" i="84"/>
  <c r="K7" i="78"/>
  <c r="M7" i="78"/>
  <c r="P7" i="78"/>
  <c r="S7" i="78"/>
  <c r="G7" i="78"/>
  <c r="Q7" i="78"/>
  <c r="J7" i="78"/>
  <c r="L7" i="78"/>
  <c r="N7" i="78"/>
  <c r="R7" i="78"/>
  <c r="T7" i="78"/>
  <c r="O7" i="78"/>
  <c r="H7" i="78"/>
  <c r="G20" i="211"/>
  <c r="S20" i="211"/>
  <c r="L20" i="211"/>
  <c r="J20" i="211"/>
  <c r="N20" i="211"/>
  <c r="K20" i="211"/>
  <c r="O20" i="211"/>
  <c r="R20" i="211"/>
  <c r="T20" i="211"/>
  <c r="Q20" i="211"/>
  <c r="M20" i="211"/>
  <c r="P20" i="211"/>
  <c r="H20" i="211"/>
  <c r="G16" i="91"/>
  <c r="G2" i="213"/>
  <c r="O2" i="213"/>
  <c r="K2" i="213"/>
  <c r="N2" i="213"/>
  <c r="J2" i="213"/>
  <c r="M2" i="213"/>
  <c r="L2" i="213"/>
  <c r="T2" i="213"/>
  <c r="Q2" i="213"/>
  <c r="P2" i="213"/>
  <c r="S2" i="213"/>
  <c r="R2" i="213"/>
  <c r="H2" i="213"/>
  <c r="G11" i="210"/>
  <c r="T11" i="210"/>
  <c r="M11" i="210"/>
  <c r="P11" i="210"/>
  <c r="N11" i="210"/>
  <c r="S11" i="210"/>
  <c r="R11" i="210"/>
  <c r="Q11" i="210"/>
  <c r="L11" i="210"/>
  <c r="K11" i="210"/>
  <c r="O11" i="210"/>
  <c r="J11" i="210"/>
  <c r="H11" i="210"/>
  <c r="R13" i="216"/>
  <c r="L13" i="216"/>
  <c r="P13" i="216"/>
  <c r="K13" i="216"/>
  <c r="T13" i="216"/>
  <c r="Q13" i="216"/>
  <c r="O13" i="216"/>
  <c r="J13" i="216"/>
  <c r="H13" i="216"/>
  <c r="N13" i="216"/>
  <c r="S13" i="216"/>
  <c r="M13" i="216"/>
  <c r="G13" i="216"/>
  <c r="G22" i="83"/>
  <c r="L22" i="83"/>
  <c r="N22" i="83"/>
  <c r="O22" i="83"/>
  <c r="T22" i="83"/>
  <c r="P22" i="83"/>
  <c r="S22" i="83"/>
  <c r="R22" i="83"/>
  <c r="Q22" i="83"/>
  <c r="M22" i="83"/>
  <c r="K22" i="83"/>
  <c r="J22" i="83"/>
  <c r="C2" i="231"/>
  <c r="H2" i="231" s="1"/>
  <c r="Z2" i="231"/>
  <c r="AG2" i="231"/>
  <c r="Y2" i="231"/>
  <c r="AF2" i="231"/>
  <c r="AD2" i="231"/>
  <c r="AB2" i="231"/>
  <c r="X2" i="231"/>
  <c r="AH2" i="231"/>
  <c r="AE2" i="231"/>
  <c r="AC2" i="231"/>
  <c r="AA2" i="231"/>
  <c r="K2" i="231"/>
  <c r="U2" i="231"/>
  <c r="L2" i="231"/>
  <c r="O2" i="231"/>
  <c r="Q2" i="231"/>
  <c r="S2" i="231"/>
  <c r="P2" i="231"/>
  <c r="N2" i="231"/>
  <c r="R2" i="231"/>
  <c r="T2" i="231"/>
  <c r="M2" i="231"/>
  <c r="H5" i="226"/>
  <c r="H5" i="218" s="1"/>
  <c r="K17" i="216"/>
  <c r="T17" i="216"/>
  <c r="T17" i="201" s="1"/>
  <c r="Q17" i="216"/>
  <c r="O17" i="216"/>
  <c r="J17" i="216"/>
  <c r="H17" i="216"/>
  <c r="N17" i="216"/>
  <c r="S17" i="216"/>
  <c r="M17" i="216"/>
  <c r="R17" i="216"/>
  <c r="L17" i="216"/>
  <c r="P17" i="216"/>
  <c r="G17" i="216"/>
  <c r="T16" i="205"/>
  <c r="K16" i="205"/>
  <c r="O16" i="205"/>
  <c r="N16" i="205"/>
  <c r="R16" i="205"/>
  <c r="Q16" i="205"/>
  <c r="L16" i="205"/>
  <c r="S16" i="205"/>
  <c r="J16" i="205"/>
  <c r="M16" i="205"/>
  <c r="P16" i="205"/>
  <c r="G16" i="205"/>
  <c r="H16" i="205"/>
  <c r="T5" i="219"/>
  <c r="P5" i="219"/>
  <c r="O5" i="219"/>
  <c r="Z5" i="219"/>
  <c r="X5" i="219"/>
  <c r="K5" i="219"/>
  <c r="C2" i="221"/>
  <c r="H2" i="221" s="1"/>
  <c r="AA2" i="221"/>
  <c r="AC2" i="221"/>
  <c r="AH2" i="221"/>
  <c r="Z2" i="221"/>
  <c r="Y2" i="221"/>
  <c r="AG2" i="221"/>
  <c r="AE2" i="221"/>
  <c r="X2" i="221"/>
  <c r="AB2" i="221"/>
  <c r="AF2" i="221"/>
  <c r="AD2" i="221"/>
  <c r="K2" i="221"/>
  <c r="R2" i="221"/>
  <c r="T2" i="221"/>
  <c r="P2" i="221"/>
  <c r="L2" i="221"/>
  <c r="U2" i="221"/>
  <c r="S2" i="221"/>
  <c r="M2" i="221"/>
  <c r="N2" i="221"/>
  <c r="Q2" i="221"/>
  <c r="O2" i="221"/>
  <c r="G7" i="83"/>
  <c r="O7" i="83"/>
  <c r="M7" i="83"/>
  <c r="S7" i="83"/>
  <c r="L7" i="83"/>
  <c r="R7" i="83"/>
  <c r="Q7" i="83"/>
  <c r="T7" i="83"/>
  <c r="P7" i="83"/>
  <c r="N7" i="83"/>
  <c r="J7" i="83"/>
  <c r="K7" i="83"/>
  <c r="G9" i="209"/>
  <c r="O9" i="209"/>
  <c r="M9" i="209"/>
  <c r="K9" i="209"/>
  <c r="L9" i="209"/>
  <c r="R9" i="209"/>
  <c r="N9" i="209"/>
  <c r="P9" i="209"/>
  <c r="Q9" i="209"/>
  <c r="S9" i="209"/>
  <c r="T9" i="209"/>
  <c r="J9" i="209"/>
  <c r="H9" i="209"/>
  <c r="G6" i="84"/>
  <c r="P6" i="84"/>
  <c r="S6" i="84"/>
  <c r="R6" i="84"/>
  <c r="T6" i="84"/>
  <c r="M6" i="84"/>
  <c r="L6" i="84"/>
  <c r="N6" i="84"/>
  <c r="Q6" i="84"/>
  <c r="O6" i="84"/>
  <c r="G15" i="209"/>
  <c r="R15" i="209"/>
  <c r="K15" i="209"/>
  <c r="M15" i="209"/>
  <c r="L15" i="209"/>
  <c r="O15" i="209"/>
  <c r="P15" i="209"/>
  <c r="S15" i="209"/>
  <c r="Q15" i="209"/>
  <c r="J15" i="209"/>
  <c r="T15" i="209"/>
  <c r="N15" i="209"/>
  <c r="H15" i="209"/>
  <c r="C20" i="201"/>
  <c r="G13" i="211"/>
  <c r="S13" i="211"/>
  <c r="N13" i="211"/>
  <c r="J13" i="211"/>
  <c r="L13" i="211"/>
  <c r="K13" i="211"/>
  <c r="O13" i="211"/>
  <c r="R13" i="211"/>
  <c r="M13" i="211"/>
  <c r="Q13" i="211"/>
  <c r="T13" i="211"/>
  <c r="P13" i="211"/>
  <c r="H13" i="211"/>
  <c r="G4" i="210"/>
  <c r="T4" i="210"/>
  <c r="N4" i="210"/>
  <c r="M4" i="210"/>
  <c r="P4" i="210"/>
  <c r="S4" i="210"/>
  <c r="R4" i="210"/>
  <c r="K4" i="210"/>
  <c r="Q4" i="210"/>
  <c r="L4" i="210"/>
  <c r="O4" i="210"/>
  <c r="J4" i="210"/>
  <c r="H4" i="210"/>
  <c r="R6" i="216"/>
  <c r="P6" i="216"/>
  <c r="J6" i="216"/>
  <c r="K6" i="216"/>
  <c r="Q6" i="216"/>
  <c r="M6" i="216"/>
  <c r="O6" i="216"/>
  <c r="L6" i="216"/>
  <c r="H6" i="216"/>
  <c r="N6" i="216"/>
  <c r="S6" i="216"/>
  <c r="T6" i="216"/>
  <c r="G6" i="216"/>
  <c r="N3" i="205"/>
  <c r="Q3" i="205"/>
  <c r="S3" i="205"/>
  <c r="R3" i="205"/>
  <c r="G3" i="205"/>
  <c r="P3" i="205"/>
  <c r="M3" i="205"/>
  <c r="L3" i="205"/>
  <c r="T3" i="205"/>
  <c r="O3" i="205"/>
  <c r="K3" i="205"/>
  <c r="J3" i="205"/>
  <c r="H3" i="205"/>
  <c r="L22" i="204"/>
  <c r="S22" i="204"/>
  <c r="Q22" i="204"/>
  <c r="P22" i="204"/>
  <c r="O22" i="204"/>
  <c r="G22" i="204"/>
  <c r="T22" i="204"/>
  <c r="J22" i="204"/>
  <c r="R22" i="204"/>
  <c r="M22" i="204"/>
  <c r="N22" i="204"/>
  <c r="K22" i="204"/>
  <c r="H22" i="204"/>
  <c r="O15" i="216"/>
  <c r="L15" i="216"/>
  <c r="H15" i="216"/>
  <c r="N15" i="216"/>
  <c r="S15" i="216"/>
  <c r="T15" i="216"/>
  <c r="R15" i="216"/>
  <c r="P15" i="216"/>
  <c r="J15" i="216"/>
  <c r="K15" i="216"/>
  <c r="Q15" i="216"/>
  <c r="M15" i="216"/>
  <c r="G15" i="216"/>
  <c r="C3" i="234"/>
  <c r="H3" i="234" s="1"/>
  <c r="K3" i="234"/>
  <c r="P3" i="234"/>
  <c r="AE3" i="234"/>
  <c r="AH3" i="234"/>
  <c r="Z3" i="234"/>
  <c r="L3" i="234"/>
  <c r="AB3" i="234"/>
  <c r="AC3" i="234"/>
  <c r="N3" i="234"/>
  <c r="M3" i="234"/>
  <c r="R3" i="234"/>
  <c r="Q3" i="234"/>
  <c r="O3" i="234"/>
  <c r="S3" i="234"/>
  <c r="AA3" i="234"/>
  <c r="X3" i="234"/>
  <c r="AF3" i="234"/>
  <c r="U3" i="234"/>
  <c r="Y3" i="234"/>
  <c r="AG3" i="234"/>
  <c r="T3" i="234"/>
  <c r="AD3" i="234"/>
  <c r="C2" i="224"/>
  <c r="H2" i="224" s="1"/>
  <c r="AA2" i="224"/>
  <c r="AF2" i="224"/>
  <c r="AH2" i="224"/>
  <c r="AD2" i="224"/>
  <c r="Y2" i="224"/>
  <c r="AE2" i="224"/>
  <c r="AC2" i="224"/>
  <c r="Z2" i="224"/>
  <c r="AB2" i="224"/>
  <c r="X2" i="224"/>
  <c r="AG2" i="224"/>
  <c r="K2" i="224"/>
  <c r="O2" i="224"/>
  <c r="N2" i="224"/>
  <c r="T2" i="224"/>
  <c r="L2" i="224"/>
  <c r="P2" i="224"/>
  <c r="M2" i="224"/>
  <c r="R2" i="224"/>
  <c r="Q2" i="224"/>
  <c r="S2" i="224"/>
  <c r="U2" i="224"/>
  <c r="J22" i="202"/>
  <c r="O22" i="202"/>
  <c r="T22" i="202"/>
  <c r="C22" i="199"/>
  <c r="N22" i="202"/>
  <c r="S22" i="202"/>
  <c r="H22" i="202"/>
  <c r="R22" i="202"/>
  <c r="L22" i="202"/>
  <c r="Q22" i="202"/>
  <c r="K22" i="202"/>
  <c r="P22" i="202"/>
  <c r="M22" i="202"/>
  <c r="G22" i="202"/>
  <c r="G2" i="209"/>
  <c r="R2" i="209"/>
  <c r="L2" i="209"/>
  <c r="O2" i="209"/>
  <c r="M2" i="209"/>
  <c r="P2" i="209"/>
  <c r="K2" i="209"/>
  <c r="N2" i="209"/>
  <c r="J2" i="209"/>
  <c r="Q2" i="209"/>
  <c r="T2" i="209"/>
  <c r="S2" i="209"/>
  <c r="H2" i="209"/>
  <c r="O6" i="79"/>
  <c r="Q6" i="79"/>
  <c r="L6" i="79"/>
  <c r="P6" i="79"/>
  <c r="R6" i="79"/>
  <c r="G6" i="79"/>
  <c r="M6" i="79"/>
  <c r="S6" i="79"/>
  <c r="N6" i="79"/>
  <c r="T6" i="79"/>
  <c r="K6" i="79"/>
  <c r="J6" i="79"/>
  <c r="H6" i="79"/>
  <c r="P2" i="202"/>
  <c r="J2" i="202"/>
  <c r="K2" i="202"/>
  <c r="T2" i="202"/>
  <c r="N2" i="202"/>
  <c r="S2" i="202"/>
  <c r="M2" i="202"/>
  <c r="R2" i="202"/>
  <c r="O2" i="202"/>
  <c r="L2" i="202"/>
  <c r="Q2" i="202"/>
  <c r="H2" i="202"/>
  <c r="C2" i="199"/>
  <c r="G2" i="202"/>
  <c r="G22" i="210"/>
  <c r="N22" i="210"/>
  <c r="T22" i="210"/>
  <c r="P22" i="210"/>
  <c r="Q22" i="210"/>
  <c r="M22" i="210"/>
  <c r="S22" i="210"/>
  <c r="K22" i="210"/>
  <c r="L22" i="210"/>
  <c r="O22" i="210"/>
  <c r="J22" i="210"/>
  <c r="R22" i="210"/>
  <c r="H22" i="210"/>
  <c r="G8" i="83"/>
  <c r="Q8" i="83"/>
  <c r="T8" i="83"/>
  <c r="S8" i="83"/>
  <c r="L8" i="83"/>
  <c r="N8" i="83"/>
  <c r="P8" i="83"/>
  <c r="R8" i="83"/>
  <c r="M8" i="83"/>
  <c r="O8" i="83"/>
  <c r="J8" i="83"/>
  <c r="K8" i="83"/>
  <c r="L15" i="204"/>
  <c r="K15" i="204"/>
  <c r="M15" i="204"/>
  <c r="T15" i="204"/>
  <c r="J15" i="204"/>
  <c r="S15" i="204"/>
  <c r="G15" i="204"/>
  <c r="O15" i="204"/>
  <c r="Q15" i="204"/>
  <c r="P15" i="204"/>
  <c r="R15" i="204"/>
  <c r="N15" i="204"/>
  <c r="H15" i="204"/>
  <c r="O7" i="202"/>
  <c r="L7" i="202"/>
  <c r="R7" i="202"/>
  <c r="S7" i="202"/>
  <c r="Q7" i="202"/>
  <c r="N7" i="202"/>
  <c r="J7" i="202"/>
  <c r="H7" i="202"/>
  <c r="T7" i="202"/>
  <c r="K7" i="202"/>
  <c r="P7" i="202"/>
  <c r="M7" i="202"/>
  <c r="C7" i="199"/>
  <c r="G7" i="202"/>
  <c r="C2" i="220"/>
  <c r="AE2" i="220"/>
  <c r="AG2" i="220"/>
  <c r="AB2" i="220"/>
  <c r="AF2" i="220"/>
  <c r="X2" i="220"/>
  <c r="Y2" i="220"/>
  <c r="AH2" i="220"/>
  <c r="AC2" i="220"/>
  <c r="AD2" i="220"/>
  <c r="AA2" i="220"/>
  <c r="Z2" i="220"/>
  <c r="K2" i="220"/>
  <c r="N2" i="220"/>
  <c r="Q2" i="220"/>
  <c r="T2" i="220"/>
  <c r="O2" i="220"/>
  <c r="S2" i="220"/>
  <c r="L2" i="220"/>
  <c r="R2" i="220"/>
  <c r="P2" i="220"/>
  <c r="M2" i="220"/>
  <c r="U2" i="220"/>
  <c r="C10" i="201"/>
  <c r="C22" i="91"/>
  <c r="F114" i="3"/>
  <c r="AE114" i="3"/>
  <c r="AI114" i="3"/>
  <c r="AL114" i="3"/>
  <c r="AD114" i="3"/>
  <c r="AH114" i="3"/>
  <c r="AK114" i="3"/>
  <c r="AJ114" i="3"/>
  <c r="AC114" i="3"/>
  <c r="AF114" i="3"/>
  <c r="AG114" i="3"/>
  <c r="H114" i="3"/>
  <c r="P114" i="3"/>
  <c r="X114" i="3"/>
  <c r="AB114" i="3"/>
  <c r="AN114" i="3"/>
  <c r="I114" i="3"/>
  <c r="Q114" i="3"/>
  <c r="Y114" i="3"/>
  <c r="J114" i="3"/>
  <c r="R114" i="3"/>
  <c r="Z114" i="3"/>
  <c r="K114" i="3"/>
  <c r="S114" i="3"/>
  <c r="AM114" i="3"/>
  <c r="L114" i="3"/>
  <c r="T114" i="3"/>
  <c r="AA114" i="3"/>
  <c r="M114" i="3"/>
  <c r="U114" i="3"/>
  <c r="N114" i="3"/>
  <c r="V114" i="3"/>
  <c r="AO114" i="3"/>
  <c r="G114" i="3"/>
  <c r="O114" i="3"/>
  <c r="W114" i="3"/>
  <c r="D114" i="3"/>
  <c r="E114" i="3"/>
  <c r="J10" i="136"/>
  <c r="H4" i="84"/>
  <c r="H2" i="84"/>
  <c r="H21" i="84"/>
  <c r="H16" i="84"/>
  <c r="H17" i="84"/>
  <c r="H3" i="84"/>
  <c r="H22" i="84"/>
  <c r="H14" i="84"/>
  <c r="H6" i="84"/>
  <c r="H11" i="84"/>
  <c r="H8" i="84"/>
  <c r="H7" i="84"/>
  <c r="H20" i="84"/>
  <c r="H13" i="84"/>
  <c r="H10" i="84"/>
  <c r="H15" i="84"/>
  <c r="H9" i="84"/>
  <c r="H18" i="84"/>
  <c r="T15" i="108"/>
  <c r="T16" i="108"/>
  <c r="T9" i="108"/>
  <c r="T17" i="108"/>
  <c r="T11" i="108"/>
  <c r="T3" i="108"/>
  <c r="T10" i="108"/>
  <c r="T13" i="108"/>
  <c r="T7" i="108"/>
  <c r="T14" i="108"/>
  <c r="T8" i="108"/>
  <c r="T21" i="108"/>
  <c r="T20" i="108"/>
  <c r="T22" i="108"/>
  <c r="T18" i="108"/>
  <c r="T4" i="108"/>
  <c r="T2" i="108"/>
  <c r="T6" i="108"/>
  <c r="N9" i="108"/>
  <c r="N15" i="108"/>
  <c r="N16" i="108"/>
  <c r="N10" i="108"/>
  <c r="N17" i="108"/>
  <c r="N3" i="108"/>
  <c r="N11" i="108"/>
  <c r="N7" i="108"/>
  <c r="N13" i="108"/>
  <c r="N18" i="108"/>
  <c r="N4" i="108"/>
  <c r="N14" i="108"/>
  <c r="N6" i="108"/>
  <c r="N8" i="108"/>
  <c r="N2" i="108"/>
  <c r="N22" i="108"/>
  <c r="N21" i="108"/>
  <c r="N20" i="108"/>
  <c r="Q15" i="108"/>
  <c r="Q9" i="108"/>
  <c r="Q16" i="108"/>
  <c r="Q17" i="108"/>
  <c r="Q11" i="108"/>
  <c r="Q14" i="108"/>
  <c r="Q10" i="108"/>
  <c r="Q3" i="108"/>
  <c r="Q13" i="108"/>
  <c r="Q4" i="108"/>
  <c r="Q7" i="108"/>
  <c r="Q18" i="108"/>
  <c r="Q2" i="108"/>
  <c r="Q20" i="108"/>
  <c r="Q6" i="108"/>
  <c r="Q8" i="108"/>
  <c r="Q22" i="108"/>
  <c r="Q21" i="108"/>
  <c r="O9" i="108"/>
  <c r="O16" i="108"/>
  <c r="O10" i="108"/>
  <c r="O15" i="108"/>
  <c r="O17" i="108"/>
  <c r="O18" i="108"/>
  <c r="O11" i="108"/>
  <c r="O14" i="108"/>
  <c r="O3" i="108"/>
  <c r="O4" i="108"/>
  <c r="O7" i="108"/>
  <c r="O13" i="108"/>
  <c r="O6" i="108"/>
  <c r="O2" i="108"/>
  <c r="O8" i="108"/>
  <c r="O21" i="108"/>
  <c r="O22" i="108"/>
  <c r="O20" i="108"/>
  <c r="M9" i="108"/>
  <c r="M15" i="108"/>
  <c r="M16" i="108"/>
  <c r="M17" i="108"/>
  <c r="M10" i="108"/>
  <c r="M3" i="108"/>
  <c r="M11" i="108"/>
  <c r="M18" i="108"/>
  <c r="M14" i="108"/>
  <c r="M13" i="108"/>
  <c r="M8" i="108"/>
  <c r="M6" i="108"/>
  <c r="M21" i="108"/>
  <c r="M7" i="108"/>
  <c r="M2" i="108"/>
  <c r="M4" i="108"/>
  <c r="M20" i="108"/>
  <c r="M22" i="108"/>
  <c r="R15" i="108"/>
  <c r="R9" i="108"/>
  <c r="R16" i="108"/>
  <c r="R10" i="108"/>
  <c r="R11" i="108"/>
  <c r="R18" i="108"/>
  <c r="R14" i="108"/>
  <c r="R17" i="108"/>
  <c r="R3" i="108"/>
  <c r="R13" i="108"/>
  <c r="R4" i="108"/>
  <c r="R21" i="108"/>
  <c r="R20" i="108"/>
  <c r="R22" i="108"/>
  <c r="R7" i="108"/>
  <c r="R6" i="108"/>
  <c r="R8" i="108"/>
  <c r="R2" i="108"/>
  <c r="L15" i="108"/>
  <c r="L16" i="108"/>
  <c r="L9" i="108"/>
  <c r="L17" i="108"/>
  <c r="L11" i="108"/>
  <c r="L18" i="108"/>
  <c r="L10" i="108"/>
  <c r="L14" i="108"/>
  <c r="L7" i="108"/>
  <c r="L8" i="108"/>
  <c r="L3" i="108"/>
  <c r="L4" i="108"/>
  <c r="L13" i="108"/>
  <c r="L21" i="108"/>
  <c r="L22" i="108"/>
  <c r="L2" i="108"/>
  <c r="L6" i="108"/>
  <c r="L20" i="108"/>
  <c r="K2" i="107"/>
  <c r="K7" i="107"/>
  <c r="K11" i="107"/>
  <c r="K10" i="107"/>
  <c r="K14" i="107"/>
  <c r="K20" i="107"/>
  <c r="K6" i="107"/>
  <c r="K17" i="107"/>
  <c r="K18" i="107"/>
  <c r="K4" i="107"/>
  <c r="K3" i="107"/>
  <c r="K21" i="107"/>
  <c r="K22" i="107"/>
  <c r="K8" i="107"/>
  <c r="K13" i="107"/>
  <c r="K16" i="107"/>
  <c r="K9" i="107"/>
  <c r="K15" i="107"/>
  <c r="P15" i="108"/>
  <c r="P9" i="108"/>
  <c r="P16" i="108"/>
  <c r="P10" i="108"/>
  <c r="P17" i="108"/>
  <c r="P3" i="108"/>
  <c r="P11" i="108"/>
  <c r="P6" i="108"/>
  <c r="P4" i="108"/>
  <c r="P7" i="108"/>
  <c r="P14" i="108"/>
  <c r="P2" i="108"/>
  <c r="P13" i="108"/>
  <c r="P8" i="108"/>
  <c r="P18" i="108"/>
  <c r="P21" i="108"/>
  <c r="P20" i="108"/>
  <c r="P22" i="108"/>
  <c r="S15" i="108"/>
  <c r="S16" i="108"/>
  <c r="S9" i="108"/>
  <c r="S11" i="108"/>
  <c r="S17" i="108"/>
  <c r="S10" i="108"/>
  <c r="S3" i="108"/>
  <c r="S6" i="108"/>
  <c r="S18" i="108"/>
  <c r="S14" i="108"/>
  <c r="S4" i="108"/>
  <c r="S7" i="108"/>
  <c r="S8" i="108"/>
  <c r="S13" i="108"/>
  <c r="S21" i="108"/>
  <c r="S20" i="108"/>
  <c r="S22" i="108"/>
  <c r="S2" i="108"/>
  <c r="J22" i="107"/>
  <c r="J8" i="107"/>
  <c r="J20" i="107"/>
  <c r="J4" i="107"/>
  <c r="J13" i="107"/>
  <c r="J16" i="107"/>
  <c r="J14" i="107"/>
  <c r="J11" i="107"/>
  <c r="J9" i="107"/>
  <c r="J6" i="107"/>
  <c r="J10" i="107"/>
  <c r="J7" i="107"/>
  <c r="J17" i="107"/>
  <c r="J15" i="107"/>
  <c r="J2" i="107"/>
  <c r="J3" i="107"/>
  <c r="J21" i="107"/>
  <c r="J18" i="107"/>
  <c r="Q8" i="3"/>
  <c r="C5" i="106"/>
  <c r="F5" i="106" s="1"/>
  <c r="C5" i="105"/>
  <c r="F5" i="105" s="1"/>
  <c r="C5" i="104"/>
  <c r="F5" i="104" s="1"/>
  <c r="C5" i="103"/>
  <c r="F5" i="103" s="1"/>
  <c r="C5" i="102"/>
  <c r="F5" i="102" s="1"/>
  <c r="C5" i="101"/>
  <c r="F5" i="101" s="1"/>
  <c r="B2" i="2"/>
  <c r="C2" i="2" s="1"/>
  <c r="B2" i="100"/>
  <c r="C2" i="100" s="1"/>
  <c r="E2" i="100" s="1"/>
  <c r="I2" i="100" s="1"/>
  <c r="B2" i="99"/>
  <c r="C2" i="99" s="1"/>
  <c r="E2" i="99" s="1"/>
  <c r="I2" i="99" s="1"/>
  <c r="B2" i="98"/>
  <c r="C2" i="98" s="1"/>
  <c r="E2" i="98" s="1"/>
  <c r="I2" i="98" s="1"/>
  <c r="B2" i="97"/>
  <c r="C2" i="97" s="1"/>
  <c r="E2" i="97" s="1"/>
  <c r="I2" i="97" s="1"/>
  <c r="B2" i="96"/>
  <c r="C2" i="96" s="1"/>
  <c r="E2" i="96" s="1"/>
  <c r="I2" i="96" s="1"/>
  <c r="B2" i="95"/>
  <c r="C2" i="95" s="1"/>
  <c r="E2" i="95" s="1"/>
  <c r="I2" i="95" s="1"/>
  <c r="B7" i="112"/>
  <c r="B14" i="112" s="1"/>
  <c r="B21" i="112" s="1"/>
  <c r="B6" i="112"/>
  <c r="B13" i="112" s="1"/>
  <c r="B20" i="112" s="1"/>
  <c r="B4" i="112"/>
  <c r="B11" i="112" s="1"/>
  <c r="B18" i="112" s="1"/>
  <c r="B3" i="112"/>
  <c r="B10" i="112" s="1"/>
  <c r="B17" i="112" s="1"/>
  <c r="B2" i="112"/>
  <c r="B9" i="112" s="1"/>
  <c r="B16" i="112" s="1"/>
  <c r="B7" i="111"/>
  <c r="B14" i="111" s="1"/>
  <c r="B21" i="111" s="1"/>
  <c r="B6" i="111"/>
  <c r="B13" i="111" s="1"/>
  <c r="B20" i="111" s="1"/>
  <c r="B4" i="111"/>
  <c r="B11" i="111" s="1"/>
  <c r="B18" i="111" s="1"/>
  <c r="B3" i="111"/>
  <c r="B10" i="111" s="1"/>
  <c r="B17" i="111" s="1"/>
  <c r="B2" i="111"/>
  <c r="B9" i="111" s="1"/>
  <c r="B16" i="111" s="1"/>
  <c r="B7" i="110"/>
  <c r="B14" i="110" s="1"/>
  <c r="B21" i="110" s="1"/>
  <c r="B6" i="110"/>
  <c r="B13" i="110" s="1"/>
  <c r="B20" i="110" s="1"/>
  <c r="B4" i="110"/>
  <c r="B11" i="110" s="1"/>
  <c r="B18" i="110" s="1"/>
  <c r="B3" i="110"/>
  <c r="B10" i="110" s="1"/>
  <c r="B17" i="110" s="1"/>
  <c r="B2" i="110"/>
  <c r="B9" i="110" s="1"/>
  <c r="B16" i="110" s="1"/>
  <c r="B7" i="109"/>
  <c r="B14" i="109" s="1"/>
  <c r="B21" i="109" s="1"/>
  <c r="B6" i="109"/>
  <c r="B13" i="109" s="1"/>
  <c r="B20" i="109" s="1"/>
  <c r="B4" i="109"/>
  <c r="B11" i="109" s="1"/>
  <c r="B18" i="109" s="1"/>
  <c r="B3" i="109"/>
  <c r="B10" i="109" s="1"/>
  <c r="B17" i="109" s="1"/>
  <c r="B2" i="109"/>
  <c r="B9" i="109" s="1"/>
  <c r="B16" i="109" s="1"/>
  <c r="B7" i="108"/>
  <c r="B14" i="108" s="1"/>
  <c r="B21" i="108" s="1"/>
  <c r="B6" i="108"/>
  <c r="B13" i="108" s="1"/>
  <c r="B20" i="108" s="1"/>
  <c r="B4" i="108"/>
  <c r="B11" i="108" s="1"/>
  <c r="B18" i="108" s="1"/>
  <c r="B3" i="108"/>
  <c r="B10" i="108" s="1"/>
  <c r="B17" i="108" s="1"/>
  <c r="B2" i="108"/>
  <c r="B9" i="108" s="1"/>
  <c r="B16" i="108" s="1"/>
  <c r="B7" i="107"/>
  <c r="B14" i="107" s="1"/>
  <c r="B21" i="107" s="1"/>
  <c r="B6" i="107"/>
  <c r="B13" i="107" s="1"/>
  <c r="B20" i="107" s="1"/>
  <c r="B4" i="107"/>
  <c r="B11" i="107" s="1"/>
  <c r="B18" i="107" s="1"/>
  <c r="B3" i="107"/>
  <c r="B10" i="107" s="1"/>
  <c r="B17" i="107" s="1"/>
  <c r="B2" i="107"/>
  <c r="B9" i="107" s="1"/>
  <c r="B16" i="107" s="1"/>
  <c r="H2" i="100"/>
  <c r="H2" i="99"/>
  <c r="H2" i="98"/>
  <c r="H2" i="97"/>
  <c r="H2" i="96"/>
  <c r="H2" i="95"/>
  <c r="X100" i="3"/>
  <c r="X112" i="3" s="1"/>
  <c r="C3" i="104"/>
  <c r="F3" i="104" s="1"/>
  <c r="C3" i="103"/>
  <c r="F3" i="103" s="1"/>
  <c r="Q98" i="3"/>
  <c r="Q111" i="3" s="1"/>
  <c r="R98" i="3"/>
  <c r="R111" i="3" s="1"/>
  <c r="S98" i="3"/>
  <c r="S111" i="3" s="1"/>
  <c r="T98" i="3"/>
  <c r="T111" i="3" s="1"/>
  <c r="U98" i="3"/>
  <c r="U111" i="3" s="1"/>
  <c r="V98" i="3"/>
  <c r="V111" i="3" s="1"/>
  <c r="Q100" i="3"/>
  <c r="Q112" i="3" s="1"/>
  <c r="R100" i="3"/>
  <c r="S100" i="3"/>
  <c r="T100" i="3"/>
  <c r="U100" i="3"/>
  <c r="V100" i="3"/>
  <c r="Q81" i="3"/>
  <c r="Q84" i="3" s="1"/>
  <c r="R81" i="3"/>
  <c r="R84" i="3" s="1"/>
  <c r="S81" i="3"/>
  <c r="S84" i="3" s="1"/>
  <c r="T81" i="3"/>
  <c r="T84" i="3" s="1"/>
  <c r="U81" i="3"/>
  <c r="U84" i="3" s="1"/>
  <c r="V81" i="3"/>
  <c r="V84" i="3" s="1"/>
  <c r="Q82" i="3"/>
  <c r="R82" i="3"/>
  <c r="S82" i="3"/>
  <c r="S99" i="3" s="1"/>
  <c r="S117" i="3" s="1"/>
  <c r="T82" i="3"/>
  <c r="U82" i="3"/>
  <c r="V82" i="3"/>
  <c r="Q93" i="3"/>
  <c r="R93" i="3"/>
  <c r="S93" i="3"/>
  <c r="T93" i="3"/>
  <c r="U93" i="3"/>
  <c r="V93" i="3"/>
  <c r="R12" i="201" l="1"/>
  <c r="T22" i="201"/>
  <c r="M4" i="201"/>
  <c r="O5" i="201"/>
  <c r="L12" i="201"/>
  <c r="S12" i="201"/>
  <c r="T12" i="199"/>
  <c r="J12" i="201"/>
  <c r="K12" i="201"/>
  <c r="M12" i="199"/>
  <c r="O12" i="199"/>
  <c r="P12" i="201"/>
  <c r="L22" i="201"/>
  <c r="G4" i="201"/>
  <c r="L19" i="201"/>
  <c r="M5" i="201"/>
  <c r="N12" i="199"/>
  <c r="M12" i="201"/>
  <c r="O12" i="200"/>
  <c r="P12" i="199"/>
  <c r="H12" i="201"/>
  <c r="AO130" i="3"/>
  <c r="M123" i="3"/>
  <c r="AM130" i="3"/>
  <c r="R123" i="3"/>
  <c r="I130" i="3"/>
  <c r="P123" i="3"/>
  <c r="AC130" i="3"/>
  <c r="AD130" i="3"/>
  <c r="F123" i="3"/>
  <c r="AP130" i="3"/>
  <c r="AW130" i="3"/>
  <c r="W123" i="3"/>
  <c r="V123" i="3"/>
  <c r="S123" i="3"/>
  <c r="J123" i="3"/>
  <c r="AN130" i="3"/>
  <c r="H130" i="3"/>
  <c r="AJ130" i="3"/>
  <c r="AL130" i="3"/>
  <c r="AU130" i="3"/>
  <c r="AX130" i="3"/>
  <c r="AS130" i="3"/>
  <c r="O123" i="3"/>
  <c r="T123" i="3"/>
  <c r="K123" i="3"/>
  <c r="Y123" i="3"/>
  <c r="AG123" i="3"/>
  <c r="AK130" i="3"/>
  <c r="AI130" i="3"/>
  <c r="AV130" i="3"/>
  <c r="AQ130" i="3"/>
  <c r="G123" i="3"/>
  <c r="U123" i="3"/>
  <c r="L123" i="3"/>
  <c r="Z123" i="3"/>
  <c r="Q123" i="3"/>
  <c r="X123" i="3"/>
  <c r="AF130" i="3"/>
  <c r="AH130" i="3"/>
  <c r="AE130" i="3"/>
  <c r="AT130" i="3"/>
  <c r="AR130" i="3"/>
  <c r="G2" i="91"/>
  <c r="G12" i="199"/>
  <c r="G12" i="201"/>
  <c r="K12" i="199"/>
  <c r="L5" i="199"/>
  <c r="L12" i="199"/>
  <c r="P19" i="200"/>
  <c r="N5" i="201"/>
  <c r="J12" i="199"/>
  <c r="K19" i="199"/>
  <c r="R12" i="200"/>
  <c r="T5" i="201"/>
  <c r="G5" i="201"/>
  <c r="H12" i="199"/>
  <c r="O19" i="199"/>
  <c r="L5" i="201"/>
  <c r="R5" i="201"/>
  <c r="P5" i="201"/>
  <c r="M19" i="199"/>
  <c r="J5" i="199"/>
  <c r="Q12" i="199"/>
  <c r="R12" i="199"/>
  <c r="M12" i="200"/>
  <c r="N12" i="200"/>
  <c r="T12" i="200"/>
  <c r="J12" i="200"/>
  <c r="Q5" i="199"/>
  <c r="H3" i="24"/>
  <c r="G12" i="200"/>
  <c r="G5" i="200"/>
  <c r="G19" i="200"/>
  <c r="O19" i="201"/>
  <c r="J5" i="91"/>
  <c r="P5" i="199"/>
  <c r="L12" i="200"/>
  <c r="J19" i="199"/>
  <c r="P19" i="199"/>
  <c r="H5" i="201"/>
  <c r="O5" i="200"/>
  <c r="M5" i="200"/>
  <c r="R5" i="199"/>
  <c r="R5" i="200"/>
  <c r="L12" i="91"/>
  <c r="N19" i="201"/>
  <c r="T19" i="199"/>
  <c r="S12" i="200"/>
  <c r="M5" i="199"/>
  <c r="Q19" i="199"/>
  <c r="Q12" i="200"/>
  <c r="O5" i="199"/>
  <c r="R22" i="201"/>
  <c r="J4" i="201"/>
  <c r="P22" i="201"/>
  <c r="O12" i="91"/>
  <c r="O19" i="91"/>
  <c r="T12" i="91"/>
  <c r="S5" i="201"/>
  <c r="S12" i="91"/>
  <c r="M12" i="91"/>
  <c r="T19" i="200"/>
  <c r="N19" i="199"/>
  <c r="S5" i="91"/>
  <c r="Q5" i="201"/>
  <c r="N12" i="91"/>
  <c r="T5" i="199"/>
  <c r="Q19" i="91"/>
  <c r="P12" i="91"/>
  <c r="P19" i="201"/>
  <c r="M19" i="200"/>
  <c r="K12" i="200"/>
  <c r="S19" i="199"/>
  <c r="L19" i="199"/>
  <c r="K12" i="91"/>
  <c r="S5" i="199"/>
  <c r="J12" i="91"/>
  <c r="R19" i="199"/>
  <c r="N5" i="199"/>
  <c r="N19" i="91"/>
  <c r="K5" i="199"/>
  <c r="J5" i="201"/>
  <c r="O5" i="91"/>
  <c r="H12" i="200"/>
  <c r="M19" i="201"/>
  <c r="K19" i="201"/>
  <c r="S19" i="200"/>
  <c r="Q4" i="201"/>
  <c r="P4" i="201"/>
  <c r="T4" i="201"/>
  <c r="P19" i="91"/>
  <c r="G9" i="91"/>
  <c r="L5" i="200"/>
  <c r="K5" i="200"/>
  <c r="R19" i="91"/>
  <c r="Q5" i="200"/>
  <c r="K5" i="201"/>
  <c r="H5" i="199"/>
  <c r="H19" i="200"/>
  <c r="G19" i="199"/>
  <c r="G5" i="91"/>
  <c r="H5" i="200"/>
  <c r="G5" i="199"/>
  <c r="M19" i="91"/>
  <c r="G19" i="91"/>
  <c r="P12" i="200"/>
  <c r="H19" i="199"/>
  <c r="J19" i="200"/>
  <c r="Q19" i="200"/>
  <c r="S19" i="201"/>
  <c r="T19" i="201"/>
  <c r="S22" i="201"/>
  <c r="Q12" i="91"/>
  <c r="T19" i="91"/>
  <c r="Q5" i="91"/>
  <c r="T5" i="200"/>
  <c r="N13" i="200"/>
  <c r="S19" i="91"/>
  <c r="N19" i="200"/>
  <c r="N5" i="91"/>
  <c r="Q19" i="201"/>
  <c r="J19" i="201"/>
  <c r="K19" i="91"/>
  <c r="P5" i="200"/>
  <c r="K5" i="91"/>
  <c r="S5" i="200"/>
  <c r="T7" i="201"/>
  <c r="K14" i="201"/>
  <c r="J22" i="201"/>
  <c r="O20" i="201"/>
  <c r="J2" i="201"/>
  <c r="J19" i="91"/>
  <c r="H19" i="201"/>
  <c r="G19" i="201"/>
  <c r="R12" i="91"/>
  <c r="M5" i="91"/>
  <c r="R19" i="201"/>
  <c r="N5" i="200"/>
  <c r="R19" i="200"/>
  <c r="O19" i="200"/>
  <c r="G12" i="91"/>
  <c r="P5" i="91"/>
  <c r="L19" i="91"/>
  <c r="R5" i="91"/>
  <c r="T5" i="91"/>
  <c r="L5" i="91"/>
  <c r="J5" i="200"/>
  <c r="L19" i="200"/>
  <c r="K19" i="200"/>
  <c r="Q18" i="201"/>
  <c r="T3" i="199"/>
  <c r="T10" i="201"/>
  <c r="G2" i="201"/>
  <c r="G13" i="200"/>
  <c r="K3" i="218"/>
  <c r="K2" i="218"/>
  <c r="Q7" i="201"/>
  <c r="Q9" i="201"/>
  <c r="K13" i="200"/>
  <c r="S13" i="200"/>
  <c r="J13" i="200"/>
  <c r="Q13" i="200"/>
  <c r="M13" i="200"/>
  <c r="P13" i="200"/>
  <c r="T13" i="200"/>
  <c r="L13" i="200"/>
  <c r="O13" i="200"/>
  <c r="S16" i="201"/>
  <c r="N18" i="201"/>
  <c r="N4" i="201"/>
  <c r="R13" i="200"/>
  <c r="G15" i="201"/>
  <c r="H13" i="200"/>
  <c r="H19" i="107"/>
  <c r="H12" i="107"/>
  <c r="H5" i="107"/>
  <c r="L18" i="201"/>
  <c r="M18" i="201"/>
  <c r="O9" i="201"/>
  <c r="H10" i="201"/>
  <c r="M20" i="201"/>
  <c r="L14" i="201"/>
  <c r="S9" i="201"/>
  <c r="J9" i="201"/>
  <c r="N22" i="201"/>
  <c r="M9" i="201"/>
  <c r="Q3" i="199"/>
  <c r="M17" i="201"/>
  <c r="R18" i="201"/>
  <c r="Q22" i="201"/>
  <c r="G14" i="201"/>
  <c r="N16" i="201"/>
  <c r="J18" i="201"/>
  <c r="S18" i="201"/>
  <c r="S4" i="201"/>
  <c r="O6" i="201"/>
  <c r="O22" i="201"/>
  <c r="O17" i="201"/>
  <c r="M22" i="201"/>
  <c r="K4" i="201"/>
  <c r="G13" i="201"/>
  <c r="G8" i="91"/>
  <c r="H9" i="201"/>
  <c r="H14" i="201"/>
  <c r="K22" i="201"/>
  <c r="O3" i="199"/>
  <c r="M7" i="199"/>
  <c r="J17" i="201"/>
  <c r="L7" i="201"/>
  <c r="O18" i="201"/>
  <c r="K18" i="201"/>
  <c r="G16" i="201"/>
  <c r="G15" i="91"/>
  <c r="O11" i="201"/>
  <c r="K7" i="200"/>
  <c r="J13" i="201"/>
  <c r="P3" i="199"/>
  <c r="H22" i="201"/>
  <c r="Q20" i="201"/>
  <c r="G11" i="201"/>
  <c r="M3" i="201"/>
  <c r="K9" i="201"/>
  <c r="G22" i="91"/>
  <c r="M11" i="200"/>
  <c r="P9" i="201"/>
  <c r="J20" i="201"/>
  <c r="L20" i="201"/>
  <c r="O4" i="201"/>
  <c r="T13" i="201"/>
  <c r="K8" i="201"/>
  <c r="R20" i="201"/>
  <c r="L11" i="201"/>
  <c r="L17" i="201"/>
  <c r="S7" i="201"/>
  <c r="J7" i="201"/>
  <c r="P14" i="201"/>
  <c r="P3" i="201"/>
  <c r="O17" i="200"/>
  <c r="O16" i="200"/>
  <c r="O8" i="200"/>
  <c r="L10" i="201"/>
  <c r="R15" i="201"/>
  <c r="L4" i="201"/>
  <c r="G17" i="201"/>
  <c r="P3" i="200"/>
  <c r="N3" i="199"/>
  <c r="O2" i="201"/>
  <c r="G7" i="201"/>
  <c r="G20" i="91"/>
  <c r="Q16" i="201"/>
  <c r="R16" i="201"/>
  <c r="H18" i="201"/>
  <c r="H4" i="201"/>
  <c r="O21" i="201"/>
  <c r="S7" i="200"/>
  <c r="P16" i="201"/>
  <c r="R17" i="200"/>
  <c r="N17" i="200"/>
  <c r="K11" i="201"/>
  <c r="P14" i="200"/>
  <c r="S20" i="201"/>
  <c r="R11" i="201"/>
  <c r="P13" i="201"/>
  <c r="R13" i="201"/>
  <c r="P18" i="201"/>
  <c r="T11" i="200"/>
  <c r="L11" i="200"/>
  <c r="N4" i="200"/>
  <c r="R4" i="201"/>
  <c r="T18" i="201"/>
  <c r="O16" i="201"/>
  <c r="G18" i="201"/>
  <c r="N20" i="201"/>
  <c r="O4" i="200"/>
  <c r="Q17" i="200"/>
  <c r="N8" i="200"/>
  <c r="G4" i="91"/>
  <c r="R21" i="201"/>
  <c r="J16" i="201"/>
  <c r="P20" i="201"/>
  <c r="G21" i="91"/>
  <c r="G22" i="201"/>
  <c r="Q14" i="201"/>
  <c r="R14" i="201"/>
  <c r="Q11" i="201"/>
  <c r="H3" i="201"/>
  <c r="T16" i="201"/>
  <c r="Q6" i="201"/>
  <c r="L17" i="200"/>
  <c r="H16" i="200"/>
  <c r="P16" i="200"/>
  <c r="R8" i="200"/>
  <c r="T20" i="201"/>
  <c r="K14" i="200"/>
  <c r="M13" i="201"/>
  <c r="L9" i="201"/>
  <c r="Q10" i="201"/>
  <c r="O14" i="201"/>
  <c r="H11" i="201"/>
  <c r="J11" i="201"/>
  <c r="S3" i="201"/>
  <c r="Q3" i="201"/>
  <c r="Q17" i="199"/>
  <c r="Q7" i="199"/>
  <c r="O2" i="199"/>
  <c r="M3" i="199"/>
  <c r="R11" i="200"/>
  <c r="S14" i="201"/>
  <c r="Q10" i="199"/>
  <c r="R10" i="199"/>
  <c r="G3" i="201"/>
  <c r="M14" i="201"/>
  <c r="P2" i="201"/>
  <c r="T22" i="200"/>
  <c r="Q15" i="201"/>
  <c r="P6" i="201"/>
  <c r="H13" i="201"/>
  <c r="T9" i="201"/>
  <c r="R3" i="199"/>
  <c r="N17" i="201"/>
  <c r="G20" i="201"/>
  <c r="K2" i="201"/>
  <c r="S13" i="201"/>
  <c r="S11" i="200"/>
  <c r="O13" i="201"/>
  <c r="J8" i="200"/>
  <c r="R10" i="201"/>
  <c r="H20" i="201"/>
  <c r="N11" i="201"/>
  <c r="M16" i="201"/>
  <c r="J11" i="200"/>
  <c r="J16" i="200"/>
  <c r="N7" i="201"/>
  <c r="H2" i="199"/>
  <c r="G6" i="91"/>
  <c r="T21" i="199"/>
  <c r="P7" i="200"/>
  <c r="P4" i="200"/>
  <c r="M4" i="200"/>
  <c r="Q13" i="201"/>
  <c r="K11" i="200"/>
  <c r="J22" i="200"/>
  <c r="G6" i="201"/>
  <c r="M21" i="200"/>
  <c r="P15" i="201"/>
  <c r="O11" i="200"/>
  <c r="P17" i="201"/>
  <c r="S7" i="199"/>
  <c r="O22" i="200"/>
  <c r="N22" i="200"/>
  <c r="Q11" i="200"/>
  <c r="T16" i="200"/>
  <c r="P10" i="199"/>
  <c r="L10" i="199"/>
  <c r="P7" i="199"/>
  <c r="R7" i="199"/>
  <c r="L22" i="200"/>
  <c r="M16" i="200"/>
  <c r="N6" i="201"/>
  <c r="O7" i="201"/>
  <c r="N18" i="199"/>
  <c r="H17" i="200"/>
  <c r="M11" i="201"/>
  <c r="J7" i="200"/>
  <c r="N3" i="201"/>
  <c r="N7" i="200"/>
  <c r="L7" i="200"/>
  <c r="J21" i="200"/>
  <c r="N14" i="201"/>
  <c r="L3" i="201"/>
  <c r="M14" i="200"/>
  <c r="J3" i="201"/>
  <c r="R3" i="201"/>
  <c r="M7" i="200"/>
  <c r="S21" i="201"/>
  <c r="O21" i="200"/>
  <c r="L16" i="200"/>
  <c r="M10" i="199"/>
  <c r="J17" i="200"/>
  <c r="G22" i="200"/>
  <c r="T11" i="201"/>
  <c r="R17" i="201"/>
  <c r="N9" i="201"/>
  <c r="P18" i="199"/>
  <c r="J17" i="199"/>
  <c r="M10" i="201"/>
  <c r="Q21" i="201"/>
  <c r="S14" i="200"/>
  <c r="O14" i="200"/>
  <c r="L3" i="199"/>
  <c r="T6" i="201"/>
  <c r="J6" i="201"/>
  <c r="S16" i="200"/>
  <c r="S8" i="200"/>
  <c r="G10" i="201"/>
  <c r="T14" i="201"/>
  <c r="H14" i="200"/>
  <c r="Q17" i="201"/>
  <c r="G11" i="200"/>
  <c r="P11" i="201"/>
  <c r="M7" i="201"/>
  <c r="K17" i="201"/>
  <c r="H8" i="201"/>
  <c r="T2" i="199"/>
  <c r="S17" i="201"/>
  <c r="M17" i="200"/>
  <c r="J8" i="201"/>
  <c r="Q16" i="200"/>
  <c r="K8" i="200"/>
  <c r="M8" i="200"/>
  <c r="K3" i="200"/>
  <c r="G14" i="91"/>
  <c r="K20" i="201"/>
  <c r="J14" i="201"/>
  <c r="T21" i="201"/>
  <c r="T4" i="200"/>
  <c r="K7" i="199"/>
  <c r="S17" i="200"/>
  <c r="T7" i="199"/>
  <c r="S22" i="200"/>
  <c r="S6" i="201"/>
  <c r="N13" i="201"/>
  <c r="P8" i="200"/>
  <c r="L17" i="199"/>
  <c r="H7" i="199"/>
  <c r="K15" i="201"/>
  <c r="R4" i="200"/>
  <c r="Q22" i="200"/>
  <c r="R6" i="201"/>
  <c r="S4" i="200"/>
  <c r="N11" i="200"/>
  <c r="T17" i="200"/>
  <c r="R16" i="200"/>
  <c r="N16" i="200"/>
  <c r="Q8" i="200"/>
  <c r="S10" i="201"/>
  <c r="G10" i="199"/>
  <c r="S11" i="201"/>
  <c r="R21" i="200"/>
  <c r="S15" i="201"/>
  <c r="K13" i="201"/>
  <c r="K22" i="200"/>
  <c r="O21" i="199"/>
  <c r="O7" i="199"/>
  <c r="L13" i="201"/>
  <c r="M22" i="200"/>
  <c r="H3" i="199"/>
  <c r="N7" i="199"/>
  <c r="R22" i="200"/>
  <c r="P22" i="200"/>
  <c r="K3" i="199"/>
  <c r="L6" i="201"/>
  <c r="P11" i="200"/>
  <c r="G9" i="201"/>
  <c r="R9" i="201"/>
  <c r="T18" i="199"/>
  <c r="K17" i="200"/>
  <c r="P17" i="200"/>
  <c r="G21" i="199"/>
  <c r="S21" i="199"/>
  <c r="K16" i="200"/>
  <c r="L8" i="200"/>
  <c r="N10" i="201"/>
  <c r="G21" i="200"/>
  <c r="R3" i="200"/>
  <c r="K21" i="200"/>
  <c r="M3" i="200"/>
  <c r="L21" i="200"/>
  <c r="H22" i="200"/>
  <c r="H11" i="200"/>
  <c r="G7" i="199"/>
  <c r="H17" i="201"/>
  <c r="G16" i="200"/>
  <c r="G17" i="200"/>
  <c r="G17" i="91"/>
  <c r="G14" i="200"/>
  <c r="H4" i="200"/>
  <c r="G4" i="200"/>
  <c r="T21" i="200"/>
  <c r="L4" i="200"/>
  <c r="P21" i="200"/>
  <c r="S21" i="200"/>
  <c r="Z2" i="218"/>
  <c r="N21" i="200"/>
  <c r="L3" i="200"/>
  <c r="O3" i="200"/>
  <c r="Q21" i="200"/>
  <c r="G7" i="200"/>
  <c r="AA3" i="218"/>
  <c r="AD2" i="218"/>
  <c r="Y2" i="218"/>
  <c r="AB2" i="218"/>
  <c r="AB3" i="218"/>
  <c r="AF3" i="218"/>
  <c r="Z3" i="218"/>
  <c r="AC2" i="218"/>
  <c r="AF2" i="218"/>
  <c r="AA2" i="218"/>
  <c r="AH3" i="218"/>
  <c r="AD3" i="218"/>
  <c r="AE3" i="218"/>
  <c r="AG2" i="218"/>
  <c r="AH2" i="218"/>
  <c r="AE2" i="218"/>
  <c r="AC3" i="218"/>
  <c r="Y3" i="218"/>
  <c r="AG3" i="218"/>
  <c r="X3" i="218"/>
  <c r="X2" i="218"/>
  <c r="N2" i="218"/>
  <c r="U2" i="218"/>
  <c r="L2" i="218"/>
  <c r="M3" i="218"/>
  <c r="R3" i="218"/>
  <c r="N3" i="218"/>
  <c r="O2" i="218"/>
  <c r="T2" i="218"/>
  <c r="P2" i="218"/>
  <c r="L3" i="218"/>
  <c r="P3" i="218"/>
  <c r="O3" i="218"/>
  <c r="S2" i="218"/>
  <c r="R2" i="218"/>
  <c r="S3" i="218"/>
  <c r="U3" i="218"/>
  <c r="Q2" i="218"/>
  <c r="M2" i="218"/>
  <c r="Q3" i="218"/>
  <c r="T3" i="218"/>
  <c r="C2" i="218"/>
  <c r="C3" i="218"/>
  <c r="N2" i="200"/>
  <c r="T9" i="200"/>
  <c r="Q3" i="200"/>
  <c r="T3" i="200"/>
  <c r="R18" i="200"/>
  <c r="K18" i="200"/>
  <c r="R7" i="200"/>
  <c r="T8" i="200"/>
  <c r="T18" i="200"/>
  <c r="P18" i="200"/>
  <c r="G11" i="91"/>
  <c r="H21" i="200"/>
  <c r="Q7" i="200"/>
  <c r="J4" i="200"/>
  <c r="K4" i="200"/>
  <c r="L2" i="200"/>
  <c r="S2" i="200"/>
  <c r="P2" i="200"/>
  <c r="L9" i="200"/>
  <c r="O9" i="200"/>
  <c r="M9" i="200"/>
  <c r="H15" i="200"/>
  <c r="J15" i="200"/>
  <c r="T15" i="200"/>
  <c r="G15" i="200"/>
  <c r="L18" i="200"/>
  <c r="Q18" i="200"/>
  <c r="S18" i="200"/>
  <c r="L21" i="201"/>
  <c r="H7" i="200"/>
  <c r="K2" i="200"/>
  <c r="M2" i="200"/>
  <c r="Q9" i="200"/>
  <c r="K9" i="200"/>
  <c r="K15" i="200"/>
  <c r="O15" i="200"/>
  <c r="P15" i="200"/>
  <c r="M18" i="200"/>
  <c r="H2" i="200"/>
  <c r="J2" i="200"/>
  <c r="T2" i="200"/>
  <c r="G2" i="200"/>
  <c r="J9" i="200"/>
  <c r="R9" i="200"/>
  <c r="N9" i="200"/>
  <c r="L15" i="200"/>
  <c r="S15" i="200"/>
  <c r="M15" i="200"/>
  <c r="J3" i="200"/>
  <c r="J18" i="200"/>
  <c r="T7" i="200"/>
  <c r="Q4" i="200"/>
  <c r="O2" i="200"/>
  <c r="R2" i="200"/>
  <c r="Q2" i="200"/>
  <c r="H9" i="200"/>
  <c r="S9" i="200"/>
  <c r="P9" i="200"/>
  <c r="G9" i="200"/>
  <c r="Q15" i="200"/>
  <c r="R15" i="200"/>
  <c r="N15" i="200"/>
  <c r="H8" i="200"/>
  <c r="G8" i="200"/>
  <c r="H3" i="200"/>
  <c r="S3" i="200"/>
  <c r="N3" i="200"/>
  <c r="G3" i="200"/>
  <c r="H18" i="200"/>
  <c r="O18" i="200"/>
  <c r="N18" i="200"/>
  <c r="G18" i="200"/>
  <c r="O7" i="200"/>
  <c r="J6" i="200"/>
  <c r="S6" i="200"/>
  <c r="N6" i="200"/>
  <c r="Q20" i="200"/>
  <c r="K20" i="200"/>
  <c r="S20" i="200"/>
  <c r="H10" i="200"/>
  <c r="J10" i="200"/>
  <c r="S10" i="200"/>
  <c r="G10" i="200"/>
  <c r="R14" i="200"/>
  <c r="H6" i="200"/>
  <c r="O6" i="200"/>
  <c r="T6" i="200"/>
  <c r="G6" i="200"/>
  <c r="R20" i="200"/>
  <c r="J20" i="200"/>
  <c r="M20" i="200"/>
  <c r="L10" i="200"/>
  <c r="P10" i="200"/>
  <c r="N10" i="200"/>
  <c r="N14" i="200"/>
  <c r="Q14" i="200"/>
  <c r="R6" i="200"/>
  <c r="L6" i="200"/>
  <c r="P6" i="200"/>
  <c r="O20" i="200"/>
  <c r="P20" i="200"/>
  <c r="T20" i="200"/>
  <c r="O10" i="200"/>
  <c r="Q10" i="200"/>
  <c r="M10" i="200"/>
  <c r="T14" i="200"/>
  <c r="K6" i="200"/>
  <c r="Q6" i="200"/>
  <c r="M6" i="200"/>
  <c r="H20" i="200"/>
  <c r="L20" i="200"/>
  <c r="N20" i="200"/>
  <c r="G20" i="200"/>
  <c r="K10" i="200"/>
  <c r="R10" i="200"/>
  <c r="T10" i="200"/>
  <c r="L14" i="200"/>
  <c r="J14" i="200"/>
  <c r="G21" i="201"/>
  <c r="N10" i="199"/>
  <c r="P7" i="201"/>
  <c r="M17" i="199"/>
  <c r="O10" i="201"/>
  <c r="AU123" i="3"/>
  <c r="AU131" i="3" s="1"/>
  <c r="AX123" i="3"/>
  <c r="AX131" i="3" s="1"/>
  <c r="AS123" i="3"/>
  <c r="AS131" i="3" s="1"/>
  <c r="AV123" i="3"/>
  <c r="AV131" i="3" s="1"/>
  <c r="AQ123" i="3"/>
  <c r="AQ131" i="3" s="1"/>
  <c r="AT123" i="3"/>
  <c r="AT131" i="3" s="1"/>
  <c r="AR123" i="3"/>
  <c r="AR131" i="3" s="1"/>
  <c r="D137" i="156"/>
  <c r="F137" i="156" s="1"/>
  <c r="AP123" i="3"/>
  <c r="AP131" i="3" s="1"/>
  <c r="AW123" i="3"/>
  <c r="AW131" i="3" s="1"/>
  <c r="A139" i="152"/>
  <c r="A141" i="149"/>
  <c r="A138" i="156"/>
  <c r="A141" i="93"/>
  <c r="S138" i="152"/>
  <c r="O138" i="152"/>
  <c r="K138" i="152"/>
  <c r="G138" i="152"/>
  <c r="R138" i="152"/>
  <c r="N138" i="152"/>
  <c r="J138" i="152"/>
  <c r="F138" i="152"/>
  <c r="P138" i="152"/>
  <c r="H138" i="152"/>
  <c r="M138" i="152"/>
  <c r="E138" i="152"/>
  <c r="T138" i="152"/>
  <c r="L138" i="152"/>
  <c r="B138" i="152"/>
  <c r="I138" i="152"/>
  <c r="Q138" i="152"/>
  <c r="M21" i="201"/>
  <c r="L15" i="201"/>
  <c r="M6" i="201"/>
  <c r="O8" i="201"/>
  <c r="P10" i="201"/>
  <c r="J7" i="199"/>
  <c r="H6" i="201"/>
  <c r="J18" i="199"/>
  <c r="L18" i="199"/>
  <c r="S13" i="199"/>
  <c r="Q8" i="201"/>
  <c r="H8" i="199"/>
  <c r="M8" i="199"/>
  <c r="T8" i="199"/>
  <c r="L7" i="199"/>
  <c r="K6" i="201"/>
  <c r="R7" i="201"/>
  <c r="L13" i="199"/>
  <c r="R21" i="199"/>
  <c r="N21" i="199"/>
  <c r="R8" i="201"/>
  <c r="O8" i="199"/>
  <c r="T10" i="199"/>
  <c r="K10" i="199"/>
  <c r="J15" i="201"/>
  <c r="O15" i="201"/>
  <c r="J3" i="199"/>
  <c r="K7" i="201"/>
  <c r="K21" i="199"/>
  <c r="J10" i="201"/>
  <c r="P8" i="199"/>
  <c r="L8" i="199"/>
  <c r="J21" i="201"/>
  <c r="S3" i="199"/>
  <c r="N17" i="199"/>
  <c r="P21" i="199"/>
  <c r="T8" i="201"/>
  <c r="J8" i="199"/>
  <c r="N13" i="199"/>
  <c r="P21" i="201"/>
  <c r="K22" i="199"/>
  <c r="H21" i="201"/>
  <c r="H21" i="199"/>
  <c r="G17" i="199"/>
  <c r="H7" i="201"/>
  <c r="G3" i="199"/>
  <c r="O10" i="199"/>
  <c r="N21" i="201"/>
  <c r="S10" i="199"/>
  <c r="T22" i="199"/>
  <c r="J21" i="199"/>
  <c r="P17" i="199"/>
  <c r="S8" i="199"/>
  <c r="L2" i="201"/>
  <c r="Q22" i="199"/>
  <c r="N2" i="199"/>
  <c r="N22" i="199"/>
  <c r="H15" i="201"/>
  <c r="G3" i="91"/>
  <c r="G18" i="199"/>
  <c r="Q18" i="199"/>
  <c r="M18" i="199"/>
  <c r="L21" i="199"/>
  <c r="L8" i="201"/>
  <c r="N8" i="201"/>
  <c r="N8" i="199"/>
  <c r="Q8" i="199"/>
  <c r="Q21" i="199"/>
  <c r="M21" i="199"/>
  <c r="G8" i="201"/>
  <c r="R17" i="199"/>
  <c r="H10" i="199"/>
  <c r="K21" i="201"/>
  <c r="H2" i="201"/>
  <c r="Q2" i="201"/>
  <c r="R2" i="201"/>
  <c r="N2" i="201"/>
  <c r="S2" i="201"/>
  <c r="O18" i="199"/>
  <c r="K18" i="199"/>
  <c r="H22" i="199"/>
  <c r="T17" i="199"/>
  <c r="M8" i="201"/>
  <c r="J10" i="199"/>
  <c r="J2" i="199"/>
  <c r="R13" i="199"/>
  <c r="J13" i="199"/>
  <c r="K8" i="199"/>
  <c r="L2" i="199"/>
  <c r="R2" i="199"/>
  <c r="T15" i="201"/>
  <c r="H18" i="199"/>
  <c r="T13" i="199"/>
  <c r="M13" i="199"/>
  <c r="S2" i="217"/>
  <c r="Q2" i="199"/>
  <c r="O13" i="199"/>
  <c r="P13" i="199"/>
  <c r="M2" i="199"/>
  <c r="G2" i="199"/>
  <c r="S22" i="199"/>
  <c r="O22" i="199"/>
  <c r="G8" i="199"/>
  <c r="K2" i="199"/>
  <c r="S2" i="199"/>
  <c r="G22" i="199"/>
  <c r="M15" i="201"/>
  <c r="N15" i="201"/>
  <c r="S18" i="199"/>
  <c r="P2" i="199"/>
  <c r="M22" i="199"/>
  <c r="L22" i="199"/>
  <c r="J22" i="199"/>
  <c r="G7" i="91"/>
  <c r="R18" i="199"/>
  <c r="G18" i="91"/>
  <c r="P8" i="201"/>
  <c r="S8" i="201"/>
  <c r="S17" i="199"/>
  <c r="R8" i="199"/>
  <c r="K2" i="217"/>
  <c r="AH2" i="217"/>
  <c r="O2" i="217"/>
  <c r="AF2" i="217"/>
  <c r="P2" i="217"/>
  <c r="AC2" i="217"/>
  <c r="T2" i="217"/>
  <c r="U2" i="217"/>
  <c r="R2" i="217"/>
  <c r="AB2" i="217"/>
  <c r="M2" i="217"/>
  <c r="N2" i="217"/>
  <c r="AD2" i="217"/>
  <c r="X2" i="217"/>
  <c r="AE2" i="217"/>
  <c r="Z2" i="217"/>
  <c r="K17" i="199"/>
  <c r="L2" i="217"/>
  <c r="Q2" i="217"/>
  <c r="AA2" i="217"/>
  <c r="Y2" i="217"/>
  <c r="AG2" i="217"/>
  <c r="P22" i="199"/>
  <c r="R22" i="199"/>
  <c r="G13" i="199"/>
  <c r="H13" i="199"/>
  <c r="Q13" i="199"/>
  <c r="K13" i="199"/>
  <c r="H17" i="199"/>
  <c r="O17" i="199"/>
  <c r="C2" i="217"/>
  <c r="H2" i="220"/>
  <c r="H2" i="217" s="1"/>
  <c r="M15" i="199"/>
  <c r="P15" i="199"/>
  <c r="K15" i="199"/>
  <c r="G16" i="199"/>
  <c r="K16" i="199"/>
  <c r="Q16" i="199"/>
  <c r="S16" i="199"/>
  <c r="AE3" i="217"/>
  <c r="L3" i="217"/>
  <c r="Z3" i="217"/>
  <c r="X3" i="217"/>
  <c r="AC3" i="217"/>
  <c r="R3" i="217"/>
  <c r="J11" i="199"/>
  <c r="T11" i="199"/>
  <c r="N11" i="199"/>
  <c r="O9" i="199"/>
  <c r="P9" i="199"/>
  <c r="R9" i="199"/>
  <c r="Q6" i="199"/>
  <c r="R6" i="199"/>
  <c r="AD3" i="219"/>
  <c r="X3" i="219"/>
  <c r="S3" i="219"/>
  <c r="O3" i="219"/>
  <c r="AB3" i="219"/>
  <c r="N3" i="219"/>
  <c r="S14" i="199"/>
  <c r="P14" i="199"/>
  <c r="K14" i="199"/>
  <c r="G4" i="199"/>
  <c r="O4" i="199"/>
  <c r="R4" i="199"/>
  <c r="L4" i="199"/>
  <c r="K20" i="199"/>
  <c r="R20" i="199"/>
  <c r="N20" i="199"/>
  <c r="T20" i="199"/>
  <c r="R2" i="219"/>
  <c r="U2" i="219"/>
  <c r="Y2" i="219"/>
  <c r="AH2" i="219"/>
  <c r="K2" i="219"/>
  <c r="C2" i="219"/>
  <c r="H2" i="232"/>
  <c r="H2" i="219" s="1"/>
  <c r="G15" i="199"/>
  <c r="Q15" i="199"/>
  <c r="H15" i="199"/>
  <c r="S15" i="199"/>
  <c r="H16" i="199"/>
  <c r="L16" i="199"/>
  <c r="O16" i="199"/>
  <c r="N16" i="199"/>
  <c r="P3" i="217"/>
  <c r="N3" i="217"/>
  <c r="K3" i="217"/>
  <c r="AG3" i="217"/>
  <c r="U3" i="217"/>
  <c r="AB3" i="217"/>
  <c r="O11" i="199"/>
  <c r="K11" i="199"/>
  <c r="M11" i="199"/>
  <c r="G9" i="199"/>
  <c r="L9" i="199"/>
  <c r="Q9" i="199"/>
  <c r="T9" i="199"/>
  <c r="K6" i="199"/>
  <c r="S6" i="199"/>
  <c r="M6" i="199"/>
  <c r="Y3" i="219"/>
  <c r="T3" i="219"/>
  <c r="P3" i="219"/>
  <c r="AF3" i="219"/>
  <c r="Q3" i="219"/>
  <c r="K3" i="219"/>
  <c r="G14" i="199"/>
  <c r="L14" i="199"/>
  <c r="J14" i="199"/>
  <c r="T4" i="199"/>
  <c r="N4" i="199"/>
  <c r="Q4" i="199"/>
  <c r="M4" i="199"/>
  <c r="Q20" i="199"/>
  <c r="M20" i="199"/>
  <c r="H20" i="199"/>
  <c r="O2" i="219"/>
  <c r="Q2" i="219"/>
  <c r="AB2" i="219"/>
  <c r="AE2" i="219"/>
  <c r="X2" i="219"/>
  <c r="L15" i="199"/>
  <c r="O15" i="199"/>
  <c r="N15" i="199"/>
  <c r="J15" i="199"/>
  <c r="H3" i="220"/>
  <c r="H3" i="217" s="1"/>
  <c r="C3" i="217"/>
  <c r="P16" i="199"/>
  <c r="R16" i="199"/>
  <c r="M16" i="199"/>
  <c r="Q3" i="217"/>
  <c r="O3" i="217"/>
  <c r="T3" i="217"/>
  <c r="AH3" i="217"/>
  <c r="AF3" i="217"/>
  <c r="G11" i="199"/>
  <c r="R11" i="199"/>
  <c r="P11" i="199"/>
  <c r="H9" i="199"/>
  <c r="J9" i="199"/>
  <c r="S9" i="199"/>
  <c r="M9" i="199"/>
  <c r="G6" i="199"/>
  <c r="T6" i="199"/>
  <c r="H6" i="199"/>
  <c r="P6" i="199"/>
  <c r="AA3" i="219"/>
  <c r="Z3" i="219"/>
  <c r="R3" i="219"/>
  <c r="AE3" i="219"/>
  <c r="M3" i="219"/>
  <c r="C3" i="219"/>
  <c r="H3" i="232"/>
  <c r="H3" i="219" s="1"/>
  <c r="R14" i="199"/>
  <c r="O14" i="199"/>
  <c r="Q14" i="199"/>
  <c r="M14" i="199"/>
  <c r="H2" i="226"/>
  <c r="H2" i="218" s="1"/>
  <c r="S4" i="199"/>
  <c r="K4" i="199"/>
  <c r="P20" i="199"/>
  <c r="L20" i="199"/>
  <c r="S20" i="199"/>
  <c r="T2" i="219"/>
  <c r="L2" i="219"/>
  <c r="P2" i="219"/>
  <c r="AD2" i="219"/>
  <c r="Z2" i="219"/>
  <c r="AC2" i="219"/>
  <c r="H3" i="226"/>
  <c r="H3" i="218" s="1"/>
  <c r="T15" i="199"/>
  <c r="R15" i="199"/>
  <c r="J16" i="199"/>
  <c r="T16" i="199"/>
  <c r="M3" i="217"/>
  <c r="AA3" i="217"/>
  <c r="Y3" i="217"/>
  <c r="AD3" i="217"/>
  <c r="S3" i="217"/>
  <c r="Q11" i="199"/>
  <c r="L11" i="199"/>
  <c r="H11" i="199"/>
  <c r="S11" i="199"/>
  <c r="N9" i="199"/>
  <c r="K9" i="199"/>
  <c r="O6" i="199"/>
  <c r="L6" i="199"/>
  <c r="N6" i="199"/>
  <c r="J6" i="199"/>
  <c r="AG3" i="219"/>
  <c r="AC3" i="219"/>
  <c r="U3" i="219"/>
  <c r="AH3" i="219"/>
  <c r="L3" i="219"/>
  <c r="T14" i="199"/>
  <c r="N14" i="199"/>
  <c r="H14" i="199"/>
  <c r="P4" i="199"/>
  <c r="H4" i="199"/>
  <c r="J4" i="199"/>
  <c r="G20" i="199"/>
  <c r="O20" i="199"/>
  <c r="J20" i="199"/>
  <c r="S2" i="219"/>
  <c r="N2" i="219"/>
  <c r="M2" i="219"/>
  <c r="AF2" i="219"/>
  <c r="AG2" i="219"/>
  <c r="AA2" i="219"/>
  <c r="D123" i="3"/>
  <c r="D134" i="3" s="1"/>
  <c r="AC123" i="3"/>
  <c r="AC131" i="3" s="1"/>
  <c r="E123" i="3"/>
  <c r="E134" i="3" s="1"/>
  <c r="AO123" i="3"/>
  <c r="AO131" i="3" s="1"/>
  <c r="AA123" i="3"/>
  <c r="AA134" i="3" s="1"/>
  <c r="AL123" i="3"/>
  <c r="AL131" i="3" s="1"/>
  <c r="AF123" i="3"/>
  <c r="AF131" i="3" s="1"/>
  <c r="I123" i="3"/>
  <c r="I131" i="3" s="1"/>
  <c r="AB123" i="3"/>
  <c r="AB134" i="3" s="1"/>
  <c r="AD123" i="3"/>
  <c r="AD131" i="3" s="1"/>
  <c r="AJ123" i="3"/>
  <c r="AJ131" i="3" s="1"/>
  <c r="N123" i="3"/>
  <c r="N134" i="3" s="1"/>
  <c r="AK123" i="3"/>
  <c r="AK131" i="3" s="1"/>
  <c r="AI123" i="3"/>
  <c r="AI131" i="3" s="1"/>
  <c r="H123" i="3"/>
  <c r="H131" i="3" s="1"/>
  <c r="AE123" i="3"/>
  <c r="AE131" i="3" s="1"/>
  <c r="AN123" i="3"/>
  <c r="AN131" i="3" s="1"/>
  <c r="AM123" i="3"/>
  <c r="AM131" i="3" s="1"/>
  <c r="AH123" i="3"/>
  <c r="AH131" i="3" s="1"/>
  <c r="Q129" i="3"/>
  <c r="Q136" i="3" s="1"/>
  <c r="X129" i="3"/>
  <c r="X136" i="3" s="1"/>
  <c r="S127" i="3"/>
  <c r="S135" i="3" s="1"/>
  <c r="G2" i="96"/>
  <c r="C3" i="118"/>
  <c r="H3" i="118" s="1"/>
  <c r="R3" i="118"/>
  <c r="Q3" i="118"/>
  <c r="L3" i="118"/>
  <c r="S3" i="118"/>
  <c r="T3" i="118"/>
  <c r="O3" i="118"/>
  <c r="N3" i="118"/>
  <c r="M3" i="118"/>
  <c r="U3" i="118"/>
  <c r="P3" i="118"/>
  <c r="K3" i="118"/>
  <c r="AB3" i="118"/>
  <c r="AH3" i="118"/>
  <c r="AC3" i="118"/>
  <c r="AE3" i="118"/>
  <c r="Z3" i="118"/>
  <c r="AD3" i="118"/>
  <c r="AF3" i="118"/>
  <c r="AA3" i="118"/>
  <c r="AG3" i="118"/>
  <c r="X3" i="118"/>
  <c r="Y3" i="118"/>
  <c r="C3" i="117"/>
  <c r="H3" i="117" s="1"/>
  <c r="S3" i="117"/>
  <c r="R3" i="117"/>
  <c r="T3" i="117"/>
  <c r="N3" i="117"/>
  <c r="M3" i="117"/>
  <c r="U3" i="117"/>
  <c r="O3" i="117"/>
  <c r="P3" i="117"/>
  <c r="K3" i="117"/>
  <c r="Q3" i="117"/>
  <c r="L3" i="117"/>
  <c r="AF3" i="117"/>
  <c r="X3" i="117"/>
  <c r="AG3" i="117"/>
  <c r="AE3" i="117"/>
  <c r="AB3" i="117"/>
  <c r="AC3" i="117"/>
  <c r="Z3" i="117"/>
  <c r="AH3" i="117"/>
  <c r="Y3" i="117"/>
  <c r="AD3" i="117"/>
  <c r="AA3" i="117"/>
  <c r="C3" i="116"/>
  <c r="H3" i="116" s="1"/>
  <c r="O3" i="116"/>
  <c r="L3" i="116"/>
  <c r="N3" i="116"/>
  <c r="P3" i="116"/>
  <c r="K3" i="116"/>
  <c r="U3" i="116"/>
  <c r="R3" i="116"/>
  <c r="M3" i="116"/>
  <c r="S3" i="116"/>
  <c r="T3" i="116"/>
  <c r="Q3" i="116"/>
  <c r="AG3" i="116"/>
  <c r="AB3" i="116"/>
  <c r="AA3" i="116"/>
  <c r="AD3" i="116"/>
  <c r="AC3" i="116"/>
  <c r="X3" i="116"/>
  <c r="AH3" i="116"/>
  <c r="Y3" i="116"/>
  <c r="AE3" i="116"/>
  <c r="Z3" i="116"/>
  <c r="AF3" i="116"/>
  <c r="C3" i="115"/>
  <c r="H3" i="115" s="1"/>
  <c r="R3" i="115"/>
  <c r="M3" i="115"/>
  <c r="S3" i="115"/>
  <c r="N3" i="115"/>
  <c r="T3" i="115"/>
  <c r="Q3" i="115"/>
  <c r="P3" i="115"/>
  <c r="O3" i="115"/>
  <c r="L3" i="115"/>
  <c r="K3" i="115"/>
  <c r="U3" i="115"/>
  <c r="AF3" i="115"/>
  <c r="AD3" i="115"/>
  <c r="AG3" i="115"/>
  <c r="AB3" i="115"/>
  <c r="AA3" i="115"/>
  <c r="AC3" i="115"/>
  <c r="X3" i="115"/>
  <c r="AH3" i="115"/>
  <c r="Y3" i="115"/>
  <c r="AE3" i="115"/>
  <c r="Z3" i="115"/>
  <c r="C3" i="114"/>
  <c r="H3" i="114" s="1"/>
  <c r="S3" i="114"/>
  <c r="N3" i="114"/>
  <c r="T3" i="114"/>
  <c r="Q3" i="114"/>
  <c r="P3" i="114"/>
  <c r="O3" i="114"/>
  <c r="L3" i="114"/>
  <c r="K3" i="114"/>
  <c r="U3" i="114"/>
  <c r="R3" i="114"/>
  <c r="M3" i="114"/>
  <c r="AC3" i="114"/>
  <c r="X3" i="114"/>
  <c r="AH3" i="114"/>
  <c r="Y3" i="114"/>
  <c r="AE3" i="114"/>
  <c r="Z3" i="114"/>
  <c r="AF3" i="114"/>
  <c r="AD3" i="114"/>
  <c r="AG3" i="114"/>
  <c r="AB3" i="114"/>
  <c r="AA3" i="114"/>
  <c r="C3" i="113"/>
  <c r="H3" i="113" s="1"/>
  <c r="R3" i="113"/>
  <c r="M3" i="113"/>
  <c r="Q3" i="113"/>
  <c r="S3" i="113"/>
  <c r="N3" i="113"/>
  <c r="T3" i="113"/>
  <c r="P3" i="113"/>
  <c r="K3" i="113"/>
  <c r="U3" i="113"/>
  <c r="O3" i="113"/>
  <c r="L3" i="113"/>
  <c r="AF3" i="113"/>
  <c r="AD3" i="113"/>
  <c r="AG3" i="113"/>
  <c r="AB3" i="113"/>
  <c r="AA3" i="113"/>
  <c r="AC3" i="113"/>
  <c r="X3" i="113"/>
  <c r="AH3" i="113"/>
  <c r="Y3" i="113"/>
  <c r="AE3" i="113"/>
  <c r="Z3" i="113"/>
  <c r="G2" i="100"/>
  <c r="C3" i="106"/>
  <c r="F3" i="106" s="1"/>
  <c r="C3" i="105"/>
  <c r="F3" i="105" s="1"/>
  <c r="V99" i="3"/>
  <c r="V117" i="3" s="1"/>
  <c r="U99" i="3"/>
  <c r="U117" i="3" s="1"/>
  <c r="T99" i="3"/>
  <c r="T117" i="3" s="1"/>
  <c r="C3" i="101"/>
  <c r="F3" i="101" s="1"/>
  <c r="Q92" i="3"/>
  <c r="R92" i="3"/>
  <c r="R90" i="3"/>
  <c r="S92" i="3"/>
  <c r="C4" i="103"/>
  <c r="F4" i="103" s="1"/>
  <c r="V90" i="3"/>
  <c r="Q90" i="3"/>
  <c r="R99" i="3"/>
  <c r="R117" i="3" s="1"/>
  <c r="S90" i="3"/>
  <c r="C2" i="103"/>
  <c r="F2" i="103" s="1"/>
  <c r="U90" i="3"/>
  <c r="T90" i="3"/>
  <c r="C2" i="104"/>
  <c r="F2" i="104" s="1"/>
  <c r="V92" i="3"/>
  <c r="U92" i="3"/>
  <c r="T92" i="3"/>
  <c r="C4" i="104"/>
  <c r="F4" i="104" s="1"/>
  <c r="C3" i="102"/>
  <c r="F3" i="102" s="1"/>
  <c r="H14" i="107"/>
  <c r="H15" i="107"/>
  <c r="H7" i="107"/>
  <c r="H6" i="107"/>
  <c r="H16" i="107"/>
  <c r="H3" i="107"/>
  <c r="H11" i="107"/>
  <c r="H21" i="107"/>
  <c r="H20" i="107"/>
  <c r="H4" i="107"/>
  <c r="H22" i="107"/>
  <c r="H13" i="107"/>
  <c r="H9" i="107"/>
  <c r="H2" i="107"/>
  <c r="H8" i="107"/>
  <c r="H17" i="107"/>
  <c r="H10" i="107"/>
  <c r="H18" i="107"/>
  <c r="K16" i="108"/>
  <c r="K9" i="108"/>
  <c r="K15" i="108"/>
  <c r="K17" i="108"/>
  <c r="K10" i="108"/>
  <c r="K6" i="108"/>
  <c r="K18" i="108"/>
  <c r="K3" i="108"/>
  <c r="K4" i="108"/>
  <c r="K11" i="108"/>
  <c r="K13" i="108"/>
  <c r="K22" i="108"/>
  <c r="K7" i="108"/>
  <c r="K14" i="108"/>
  <c r="K2" i="108"/>
  <c r="K21" i="108"/>
  <c r="K8" i="108"/>
  <c r="K20" i="108"/>
  <c r="R8" i="109"/>
  <c r="R18" i="109"/>
  <c r="R16" i="109"/>
  <c r="R22" i="109"/>
  <c r="R13" i="109"/>
  <c r="R17" i="109"/>
  <c r="R20" i="109"/>
  <c r="R4" i="109"/>
  <c r="R3" i="109"/>
  <c r="R21" i="109"/>
  <c r="R10" i="109"/>
  <c r="R7" i="109"/>
  <c r="R14" i="109"/>
  <c r="R6" i="109"/>
  <c r="R15" i="109"/>
  <c r="R9" i="109"/>
  <c r="R2" i="109"/>
  <c r="R11" i="109"/>
  <c r="S8" i="109"/>
  <c r="S18" i="109"/>
  <c r="S22" i="109"/>
  <c r="S17" i="109"/>
  <c r="S3" i="109"/>
  <c r="S10" i="109"/>
  <c r="S4" i="109"/>
  <c r="S16" i="109"/>
  <c r="S14" i="109"/>
  <c r="S20" i="109"/>
  <c r="S21" i="109"/>
  <c r="S6" i="109"/>
  <c r="S13" i="109"/>
  <c r="S11" i="109"/>
  <c r="S7" i="109"/>
  <c r="S15" i="109"/>
  <c r="S2" i="109"/>
  <c r="S9" i="109"/>
  <c r="N8" i="109"/>
  <c r="N18" i="109"/>
  <c r="N16" i="109"/>
  <c r="N22" i="109"/>
  <c r="N4" i="109"/>
  <c r="N10" i="109"/>
  <c r="N20" i="109"/>
  <c r="N17" i="109"/>
  <c r="N6" i="109"/>
  <c r="N21" i="109"/>
  <c r="N3" i="109"/>
  <c r="N14" i="109"/>
  <c r="N9" i="109"/>
  <c r="N11" i="109"/>
  <c r="N13" i="109"/>
  <c r="N7" i="109"/>
  <c r="N2" i="109"/>
  <c r="N15" i="109"/>
  <c r="T17" i="109"/>
  <c r="T16" i="109"/>
  <c r="T18" i="109"/>
  <c r="T8" i="109"/>
  <c r="T20" i="109"/>
  <c r="T10" i="109"/>
  <c r="T4" i="109"/>
  <c r="T22" i="109"/>
  <c r="T13" i="109"/>
  <c r="T21" i="109"/>
  <c r="T6" i="109"/>
  <c r="T14" i="109"/>
  <c r="T3" i="109"/>
  <c r="T11" i="109"/>
  <c r="T9" i="109"/>
  <c r="T7" i="109"/>
  <c r="T15" i="109"/>
  <c r="T2" i="109"/>
  <c r="O22" i="109"/>
  <c r="O17" i="109"/>
  <c r="O18" i="109"/>
  <c r="O8" i="109"/>
  <c r="O10" i="109"/>
  <c r="O4" i="109"/>
  <c r="O20" i="109"/>
  <c r="O16" i="109"/>
  <c r="O3" i="109"/>
  <c r="O6" i="109"/>
  <c r="O14" i="109"/>
  <c r="O13" i="109"/>
  <c r="O21" i="109"/>
  <c r="O9" i="109"/>
  <c r="O15" i="109"/>
  <c r="O2" i="109"/>
  <c r="O11" i="109"/>
  <c r="O7" i="109"/>
  <c r="L18" i="109"/>
  <c r="L16" i="109"/>
  <c r="L8" i="109"/>
  <c r="L22" i="109"/>
  <c r="L3" i="109"/>
  <c r="L17" i="109"/>
  <c r="L20" i="109"/>
  <c r="L10" i="109"/>
  <c r="L4" i="109"/>
  <c r="L6" i="109"/>
  <c r="L13" i="109"/>
  <c r="L9" i="109"/>
  <c r="L7" i="109"/>
  <c r="L21" i="109"/>
  <c r="L14" i="109"/>
  <c r="L15" i="109"/>
  <c r="L11" i="109"/>
  <c r="L2" i="109"/>
  <c r="M16" i="109"/>
  <c r="M17" i="109"/>
  <c r="M18" i="109"/>
  <c r="M8" i="109"/>
  <c r="M4" i="109"/>
  <c r="M22" i="109"/>
  <c r="M20" i="109"/>
  <c r="M6" i="109"/>
  <c r="M10" i="109"/>
  <c r="M13" i="109"/>
  <c r="M14" i="109"/>
  <c r="M21" i="109"/>
  <c r="M7" i="109"/>
  <c r="M3" i="109"/>
  <c r="M11" i="109"/>
  <c r="M9" i="109"/>
  <c r="M15" i="109"/>
  <c r="M2" i="109"/>
  <c r="Q16" i="109"/>
  <c r="Q8" i="109"/>
  <c r="Q22" i="109"/>
  <c r="Q18" i="109"/>
  <c r="Q17" i="109"/>
  <c r="Q3" i="109"/>
  <c r="Q20" i="109"/>
  <c r="Q4" i="109"/>
  <c r="Q21" i="109"/>
  <c r="Q10" i="109"/>
  <c r="Q13" i="109"/>
  <c r="Q14" i="109"/>
  <c r="Q6" i="109"/>
  <c r="Q7" i="109"/>
  <c r="Q15" i="109"/>
  <c r="Q9" i="109"/>
  <c r="Q11" i="109"/>
  <c r="Q2" i="109"/>
  <c r="P22" i="109"/>
  <c r="P17" i="109"/>
  <c r="P18" i="109"/>
  <c r="P8" i="109"/>
  <c r="P16" i="109"/>
  <c r="P4" i="109"/>
  <c r="P10" i="109"/>
  <c r="P20" i="109"/>
  <c r="P21" i="109"/>
  <c r="P3" i="109"/>
  <c r="P13" i="109"/>
  <c r="P6" i="109"/>
  <c r="P14" i="109"/>
  <c r="P2" i="109"/>
  <c r="P9" i="109"/>
  <c r="P15" i="109"/>
  <c r="P11" i="109"/>
  <c r="P7" i="109"/>
  <c r="J17" i="108"/>
  <c r="J13" i="108"/>
  <c r="J8" i="108"/>
  <c r="J10" i="108"/>
  <c r="J7" i="108"/>
  <c r="J21" i="108"/>
  <c r="J18" i="108"/>
  <c r="J4" i="108"/>
  <c r="J22" i="108"/>
  <c r="J16" i="108"/>
  <c r="J9" i="108"/>
  <c r="J11" i="108"/>
  <c r="J3" i="108"/>
  <c r="J6" i="108"/>
  <c r="J2" i="108"/>
  <c r="J15" i="108"/>
  <c r="J20" i="108"/>
  <c r="J14" i="108"/>
  <c r="R8" i="3"/>
  <c r="R83" i="3"/>
  <c r="S83" i="3"/>
  <c r="Q83" i="3"/>
  <c r="V83" i="3"/>
  <c r="U83" i="3"/>
  <c r="T83" i="3"/>
  <c r="R112" i="3"/>
  <c r="U112" i="3"/>
  <c r="V112" i="3"/>
  <c r="T112" i="3"/>
  <c r="S112" i="3"/>
  <c r="S130" i="3" s="1"/>
  <c r="Q99" i="3"/>
  <c r="Q117" i="3" s="1"/>
  <c r="F2" i="100"/>
  <c r="F2" i="99"/>
  <c r="G2" i="99"/>
  <c r="F2" i="98"/>
  <c r="G2" i="98"/>
  <c r="F2" i="97"/>
  <c r="G2" i="97"/>
  <c r="F2" i="96"/>
  <c r="F2" i="95"/>
  <c r="G2" i="95"/>
  <c r="S101" i="3"/>
  <c r="S102" i="3" s="1"/>
  <c r="D81" i="3"/>
  <c r="AA90" i="3"/>
  <c r="AB90" i="3"/>
  <c r="AG90" i="3"/>
  <c r="AA91" i="3"/>
  <c r="AB91" i="3"/>
  <c r="AG91" i="3"/>
  <c r="AA92" i="3"/>
  <c r="AB92" i="3"/>
  <c r="AG92" i="3"/>
  <c r="AL92" i="3"/>
  <c r="D82" i="3"/>
  <c r="D99" i="3" s="1"/>
  <c r="D93" i="3"/>
  <c r="E81" i="3"/>
  <c r="F81" i="3"/>
  <c r="F84" i="3" s="1"/>
  <c r="G81" i="3"/>
  <c r="G84" i="3" s="1"/>
  <c r="J81" i="3"/>
  <c r="J84" i="3" s="1"/>
  <c r="K81" i="3"/>
  <c r="K84" i="3" s="1"/>
  <c r="L81" i="3"/>
  <c r="L84" i="3" s="1"/>
  <c r="M81" i="3"/>
  <c r="M84" i="3" s="1"/>
  <c r="N81" i="3"/>
  <c r="N84" i="3" s="1"/>
  <c r="O81" i="3"/>
  <c r="P81" i="3"/>
  <c r="P84" i="3" s="1"/>
  <c r="W81" i="3"/>
  <c r="W84" i="3" s="1"/>
  <c r="X81" i="3"/>
  <c r="X84" i="3" s="1"/>
  <c r="Y81" i="3"/>
  <c r="Y84" i="3" s="1"/>
  <c r="Z81" i="3"/>
  <c r="Z84" i="3" s="1"/>
  <c r="F100" i="3"/>
  <c r="F112" i="3" s="1"/>
  <c r="G100" i="3"/>
  <c r="J100" i="3"/>
  <c r="J112" i="3" s="1"/>
  <c r="K100" i="3"/>
  <c r="K112" i="3" s="1"/>
  <c r="L100" i="3"/>
  <c r="L112" i="3" s="1"/>
  <c r="M100" i="3"/>
  <c r="M112" i="3" s="1"/>
  <c r="O112" i="3"/>
  <c r="P100" i="3"/>
  <c r="P112" i="3" s="1"/>
  <c r="W100" i="3"/>
  <c r="W112" i="3" s="1"/>
  <c r="Y100" i="3"/>
  <c r="Y112" i="3" s="1"/>
  <c r="Z100" i="3"/>
  <c r="Z112" i="3" s="1"/>
  <c r="F98" i="3"/>
  <c r="F111" i="3" s="1"/>
  <c r="G98" i="3"/>
  <c r="G111" i="3" s="1"/>
  <c r="J98" i="3"/>
  <c r="J111" i="3" s="1"/>
  <c r="K98" i="3"/>
  <c r="K111" i="3" s="1"/>
  <c r="L98" i="3"/>
  <c r="L111" i="3" s="1"/>
  <c r="M98" i="3"/>
  <c r="M111" i="3" s="1"/>
  <c r="O98" i="3"/>
  <c r="O111" i="3" s="1"/>
  <c r="P98" i="3"/>
  <c r="P111" i="3" s="1"/>
  <c r="W98" i="3"/>
  <c r="W111" i="3" s="1"/>
  <c r="X98" i="3"/>
  <c r="X111" i="3" s="1"/>
  <c r="Y98" i="3"/>
  <c r="Y111" i="3" s="1"/>
  <c r="Z98" i="3"/>
  <c r="Z111" i="3" s="1"/>
  <c r="T130" i="3" l="1"/>
  <c r="AL134" i="3"/>
  <c r="H134" i="3"/>
  <c r="AP134" i="3"/>
  <c r="AX134" i="3"/>
  <c r="U130" i="3"/>
  <c r="AS134" i="3"/>
  <c r="AU134" i="3"/>
  <c r="AJ134" i="3"/>
  <c r="AN134" i="3"/>
  <c r="AW134" i="3"/>
  <c r="AO134" i="3"/>
  <c r="AT134" i="3"/>
  <c r="AH134" i="3"/>
  <c r="AV134" i="3"/>
  <c r="AK134" i="3"/>
  <c r="V130" i="3"/>
  <c r="AC134" i="3"/>
  <c r="I134" i="3"/>
  <c r="AR134" i="3"/>
  <c r="AE134" i="3"/>
  <c r="AF134" i="3"/>
  <c r="Q130" i="3"/>
  <c r="AQ134" i="3"/>
  <c r="AI134" i="3"/>
  <c r="AG134" i="3"/>
  <c r="AD134" i="3"/>
  <c r="R130" i="3"/>
  <c r="AM134" i="3"/>
  <c r="M129" i="3"/>
  <c r="M136" i="3" s="1"/>
  <c r="U129" i="3"/>
  <c r="U136" i="3" s="1"/>
  <c r="H5" i="108"/>
  <c r="H12" i="108"/>
  <c r="H19" i="108"/>
  <c r="U6" i="219"/>
  <c r="M6" i="219"/>
  <c r="K6" i="219"/>
  <c r="Q6" i="219"/>
  <c r="O6" i="219"/>
  <c r="T6" i="219"/>
  <c r="L6" i="219"/>
  <c r="S6" i="219"/>
  <c r="R6" i="219"/>
  <c r="P6" i="219"/>
  <c r="N6" i="219"/>
  <c r="U6" i="218"/>
  <c r="M6" i="218"/>
  <c r="N6" i="218"/>
  <c r="T6" i="218"/>
  <c r="L6" i="218"/>
  <c r="R6" i="218"/>
  <c r="P6" i="218"/>
  <c r="S6" i="218"/>
  <c r="K6" i="218"/>
  <c r="Q6" i="218"/>
  <c r="O6" i="218"/>
  <c r="U6" i="217"/>
  <c r="M6" i="217"/>
  <c r="Q6" i="217"/>
  <c r="N6" i="217"/>
  <c r="T6" i="217"/>
  <c r="L6" i="217"/>
  <c r="R6" i="217"/>
  <c r="P6" i="217"/>
  <c r="S6" i="217"/>
  <c r="K6" i="217"/>
  <c r="O6" i="217"/>
  <c r="AX133" i="3"/>
  <c r="AP133" i="3"/>
  <c r="AR133" i="3"/>
  <c r="AW133" i="3"/>
  <c r="AT133" i="3"/>
  <c r="AV133" i="3"/>
  <c r="A140" i="152"/>
  <c r="A139" i="156"/>
  <c r="A142" i="93"/>
  <c r="A142" i="149"/>
  <c r="R139" i="152"/>
  <c r="N139" i="152"/>
  <c r="J139" i="152"/>
  <c r="F139" i="152"/>
  <c r="Q139" i="152"/>
  <c r="M139" i="152"/>
  <c r="I139" i="152"/>
  <c r="E139" i="152"/>
  <c r="O139" i="152"/>
  <c r="G139" i="152"/>
  <c r="T139" i="152"/>
  <c r="B139" i="152"/>
  <c r="L139" i="152"/>
  <c r="S139" i="152"/>
  <c r="K139" i="152"/>
  <c r="P139" i="152"/>
  <c r="H139" i="152"/>
  <c r="AQ133" i="3"/>
  <c r="AU133" i="3"/>
  <c r="D138" i="156"/>
  <c r="F138" i="156" s="1"/>
  <c r="AS133" i="3"/>
  <c r="AB3" i="249"/>
  <c r="AH133" i="3"/>
  <c r="AD133" i="3"/>
  <c r="O2" i="241" s="1"/>
  <c r="AN133" i="3"/>
  <c r="P2" i="251" s="1"/>
  <c r="X3" i="65"/>
  <c r="S3" i="65"/>
  <c r="V3" i="65"/>
  <c r="AE3" i="65"/>
  <c r="P3" i="65"/>
  <c r="Z3" i="65"/>
  <c r="R3" i="65"/>
  <c r="AB3" i="65"/>
  <c r="J3" i="65"/>
  <c r="Y3" i="65"/>
  <c r="I3" i="65"/>
  <c r="AA3" i="65"/>
  <c r="L3" i="65"/>
  <c r="AC3" i="65"/>
  <c r="O3" i="65"/>
  <c r="W3" i="65"/>
  <c r="AF3" i="65"/>
  <c r="M3" i="65"/>
  <c r="Q3" i="65"/>
  <c r="C3" i="65"/>
  <c r="F3" i="65" s="1"/>
  <c r="N3" i="65"/>
  <c r="K3" i="65"/>
  <c r="AD3" i="65"/>
  <c r="H133" i="3"/>
  <c r="W2" i="147" s="1"/>
  <c r="S3" i="239"/>
  <c r="O3" i="239"/>
  <c r="K3" i="239"/>
  <c r="AF3" i="239"/>
  <c r="AB3" i="239"/>
  <c r="X3" i="239"/>
  <c r="C3" i="239"/>
  <c r="F3" i="239" s="1"/>
  <c r="P3" i="239"/>
  <c r="J3" i="239"/>
  <c r="AD3" i="239"/>
  <c r="Y3" i="239"/>
  <c r="N3" i="239"/>
  <c r="I3" i="239"/>
  <c r="AC3" i="239"/>
  <c r="W3" i="239"/>
  <c r="R3" i="239"/>
  <c r="M3" i="239"/>
  <c r="AA3" i="239"/>
  <c r="V3" i="239"/>
  <c r="Q3" i="239"/>
  <c r="L3" i="239"/>
  <c r="AE3" i="239"/>
  <c r="Z3" i="239"/>
  <c r="AM133" i="3"/>
  <c r="AE133" i="3"/>
  <c r="O3" i="148"/>
  <c r="AC3" i="238"/>
  <c r="Y3" i="238"/>
  <c r="P3" i="238"/>
  <c r="L3" i="238"/>
  <c r="AD3" i="238"/>
  <c r="X3" i="238"/>
  <c r="R3" i="238"/>
  <c r="M3" i="238"/>
  <c r="C3" i="238"/>
  <c r="AB3" i="238"/>
  <c r="W3" i="238"/>
  <c r="Q3" i="238"/>
  <c r="K3" i="238"/>
  <c r="AF3" i="238"/>
  <c r="AA3" i="238"/>
  <c r="V3" i="238"/>
  <c r="O3" i="238"/>
  <c r="J3" i="238"/>
  <c r="AE3" i="238"/>
  <c r="Z3" i="238"/>
  <c r="S3" i="238"/>
  <c r="N3" i="238"/>
  <c r="I3" i="238"/>
  <c r="AJ133" i="3"/>
  <c r="AL133" i="3"/>
  <c r="Z3" i="147"/>
  <c r="AF133" i="3"/>
  <c r="AK133" i="3"/>
  <c r="I133" i="3"/>
  <c r="O2" i="148" s="1"/>
  <c r="AI133" i="3"/>
  <c r="AO133" i="3"/>
  <c r="AC133" i="3"/>
  <c r="O129" i="3"/>
  <c r="O136" i="3" s="1"/>
  <c r="T124" i="3"/>
  <c r="T134" i="3" s="1"/>
  <c r="M124" i="3"/>
  <c r="M134" i="3" s="1"/>
  <c r="W129" i="3"/>
  <c r="W136" i="3" s="1"/>
  <c r="F129" i="3"/>
  <c r="F136" i="3" s="1"/>
  <c r="S124" i="3"/>
  <c r="S131" i="3" s="1"/>
  <c r="T127" i="3"/>
  <c r="T135" i="3" s="1"/>
  <c r="U127" i="3"/>
  <c r="U135" i="3" s="1"/>
  <c r="V127" i="3"/>
  <c r="V135" i="3" s="1"/>
  <c r="Y124" i="3"/>
  <c r="J124" i="3"/>
  <c r="S129" i="3"/>
  <c r="S136" i="3" s="1"/>
  <c r="V124" i="3"/>
  <c r="V134" i="3" s="1"/>
  <c r="Z124" i="3"/>
  <c r="Z134" i="3" s="1"/>
  <c r="X124" i="3"/>
  <c r="L129" i="3"/>
  <c r="L136" i="3" s="1"/>
  <c r="Q127" i="3"/>
  <c r="Q135" i="3" s="1"/>
  <c r="T129" i="3"/>
  <c r="T136" i="3" s="1"/>
  <c r="K124" i="3"/>
  <c r="K134" i="3" s="1"/>
  <c r="W124" i="3"/>
  <c r="W134" i="3" s="1"/>
  <c r="K129" i="3"/>
  <c r="K136" i="3" s="1"/>
  <c r="P129" i="3"/>
  <c r="P136" i="3" s="1"/>
  <c r="V129" i="3"/>
  <c r="V136" i="3" s="1"/>
  <c r="P124" i="3"/>
  <c r="L124" i="3"/>
  <c r="L134" i="3" s="1"/>
  <c r="F124" i="3"/>
  <c r="Q124" i="3"/>
  <c r="Q134" i="3" s="1"/>
  <c r="Z129" i="3"/>
  <c r="Z136" i="3" s="1"/>
  <c r="J129" i="3"/>
  <c r="J136" i="3" s="1"/>
  <c r="R124" i="3"/>
  <c r="O124" i="3"/>
  <c r="O134" i="3" s="1"/>
  <c r="Y129" i="3"/>
  <c r="Y136" i="3" s="1"/>
  <c r="U124" i="3"/>
  <c r="U134" i="3" s="1"/>
  <c r="R129" i="3"/>
  <c r="R127" i="3"/>
  <c r="O84" i="3"/>
  <c r="K3" i="49" s="1"/>
  <c r="O83" i="3"/>
  <c r="C3" i="42"/>
  <c r="K3" i="42"/>
  <c r="U3" i="42"/>
  <c r="N3" i="42"/>
  <c r="S3" i="42"/>
  <c r="M3" i="42"/>
  <c r="P3" i="42"/>
  <c r="T3" i="42"/>
  <c r="R3" i="42"/>
  <c r="Q3" i="42"/>
  <c r="O3" i="42"/>
  <c r="L3" i="42"/>
  <c r="AC3" i="42"/>
  <c r="AH3" i="42"/>
  <c r="AF3" i="42"/>
  <c r="AD3" i="42"/>
  <c r="AE3" i="42"/>
  <c r="Z3" i="42"/>
  <c r="Y3" i="42"/>
  <c r="AB3" i="42"/>
  <c r="AG3" i="42"/>
  <c r="AA3" i="42"/>
  <c r="X3" i="42"/>
  <c r="C3" i="44"/>
  <c r="H3" i="44" s="1"/>
  <c r="M3" i="44"/>
  <c r="T3" i="44"/>
  <c r="U3" i="44"/>
  <c r="L3" i="44"/>
  <c r="O3" i="44"/>
  <c r="N3" i="44"/>
  <c r="P3" i="44"/>
  <c r="S3" i="44"/>
  <c r="R3" i="44"/>
  <c r="Q3" i="44"/>
  <c r="K3" i="44"/>
  <c r="AE3" i="44"/>
  <c r="X3" i="44"/>
  <c r="Z3" i="44"/>
  <c r="AH3" i="44"/>
  <c r="AB3" i="44"/>
  <c r="Y3" i="44"/>
  <c r="AA3" i="44"/>
  <c r="AG3" i="44"/>
  <c r="AD3" i="44"/>
  <c r="AC3" i="44"/>
  <c r="AF3" i="44"/>
  <c r="T101" i="3"/>
  <c r="T102" i="3" s="1"/>
  <c r="C3" i="54"/>
  <c r="H3" i="54" s="1"/>
  <c r="AE3" i="54"/>
  <c r="AA3" i="54"/>
  <c r="AD3" i="54"/>
  <c r="Z3" i="54"/>
  <c r="Y3" i="54"/>
  <c r="AF3" i="54"/>
  <c r="AB3" i="54"/>
  <c r="AH3" i="54"/>
  <c r="AG3" i="54"/>
  <c r="AC3" i="54"/>
  <c r="X3" i="54"/>
  <c r="N3" i="54"/>
  <c r="S3" i="54"/>
  <c r="Q3" i="54"/>
  <c r="U3" i="54"/>
  <c r="P3" i="54"/>
  <c r="K3" i="54"/>
  <c r="M3" i="54"/>
  <c r="T3" i="54"/>
  <c r="O3" i="54"/>
  <c r="R3" i="54"/>
  <c r="L3" i="54"/>
  <c r="C3" i="53"/>
  <c r="H3" i="53" s="1"/>
  <c r="AF3" i="53"/>
  <c r="AB3" i="53"/>
  <c r="X3" i="53"/>
  <c r="AE3" i="53"/>
  <c r="AA3" i="53"/>
  <c r="AH3" i="53"/>
  <c r="AD3" i="53"/>
  <c r="Z3" i="53"/>
  <c r="AG3" i="53"/>
  <c r="AC3" i="53"/>
  <c r="Y3" i="53"/>
  <c r="P3" i="53"/>
  <c r="L3" i="53"/>
  <c r="M3" i="53"/>
  <c r="K3" i="53"/>
  <c r="S3" i="53"/>
  <c r="U3" i="53"/>
  <c r="N3" i="53"/>
  <c r="R3" i="53"/>
  <c r="T3" i="53"/>
  <c r="O3" i="53"/>
  <c r="Q3" i="53"/>
  <c r="C5" i="69"/>
  <c r="F5" i="69" s="1"/>
  <c r="Y5" i="69"/>
  <c r="AC5" i="69"/>
  <c r="V5" i="69"/>
  <c r="Z5" i="69"/>
  <c r="AD5" i="69"/>
  <c r="W5" i="69"/>
  <c r="AA5" i="69"/>
  <c r="AE5" i="69"/>
  <c r="X5" i="69"/>
  <c r="AB5" i="69"/>
  <c r="AF5" i="69"/>
  <c r="I5" i="69"/>
  <c r="K5" i="69"/>
  <c r="P5" i="69"/>
  <c r="R5" i="69"/>
  <c r="M5" i="69"/>
  <c r="O5" i="69"/>
  <c r="Q5" i="69"/>
  <c r="S5" i="69"/>
  <c r="L5" i="69"/>
  <c r="N5" i="69"/>
  <c r="J5" i="69"/>
  <c r="C3" i="52"/>
  <c r="H3" i="52" s="1"/>
  <c r="AA3" i="52"/>
  <c r="AE3" i="52"/>
  <c r="Y3" i="52"/>
  <c r="AC3" i="52"/>
  <c r="AG3" i="52"/>
  <c r="X3" i="52"/>
  <c r="AF3" i="52"/>
  <c r="Z3" i="52"/>
  <c r="AD3" i="52"/>
  <c r="AH3" i="52"/>
  <c r="AB3" i="52"/>
  <c r="T3" i="52"/>
  <c r="S3" i="52"/>
  <c r="K3" i="52"/>
  <c r="N3" i="52"/>
  <c r="L3" i="52"/>
  <c r="M3" i="52"/>
  <c r="R3" i="52"/>
  <c r="P3" i="52"/>
  <c r="U3" i="52"/>
  <c r="O3" i="52"/>
  <c r="Q3" i="52"/>
  <c r="C3" i="51"/>
  <c r="H3" i="51" s="1"/>
  <c r="AH3" i="51"/>
  <c r="AD3" i="51"/>
  <c r="Z3" i="51"/>
  <c r="AA3" i="51"/>
  <c r="AG3" i="51"/>
  <c r="AC3" i="51"/>
  <c r="Y3" i="51"/>
  <c r="AE3" i="51"/>
  <c r="AF3" i="51"/>
  <c r="AB3" i="51"/>
  <c r="X3" i="51"/>
  <c r="P3" i="51"/>
  <c r="O3" i="51"/>
  <c r="U3" i="51"/>
  <c r="N3" i="51"/>
  <c r="L3" i="51"/>
  <c r="T3" i="51"/>
  <c r="K3" i="51"/>
  <c r="S3" i="51"/>
  <c r="R3" i="51"/>
  <c r="Q3" i="51"/>
  <c r="M3" i="51"/>
  <c r="C2" i="118"/>
  <c r="H2" i="118" s="1"/>
  <c r="AF2" i="118"/>
  <c r="AH2" i="118"/>
  <c r="AD2" i="118"/>
  <c r="AG2" i="118"/>
  <c r="AA2" i="118"/>
  <c r="AE2" i="118"/>
  <c r="Y2" i="118"/>
  <c r="AB2" i="118"/>
  <c r="X2" i="118"/>
  <c r="Z2" i="118"/>
  <c r="AC2" i="118"/>
  <c r="L2" i="118"/>
  <c r="K2" i="118"/>
  <c r="R2" i="118"/>
  <c r="T2" i="118"/>
  <c r="S2" i="118"/>
  <c r="N2" i="118"/>
  <c r="M2" i="118"/>
  <c r="Q2" i="118"/>
  <c r="P2" i="118"/>
  <c r="O2" i="118"/>
  <c r="U2" i="118"/>
  <c r="C2" i="117"/>
  <c r="H2" i="117" s="1"/>
  <c r="AE2" i="117"/>
  <c r="AA2" i="117"/>
  <c r="AF2" i="117"/>
  <c r="AH2" i="117"/>
  <c r="AD2" i="117"/>
  <c r="Z2" i="117"/>
  <c r="X2" i="117"/>
  <c r="AG2" i="117"/>
  <c r="AC2" i="117"/>
  <c r="Y2" i="117"/>
  <c r="AB2" i="117"/>
  <c r="L2" i="117"/>
  <c r="K2" i="117"/>
  <c r="N2" i="117"/>
  <c r="M2" i="117"/>
  <c r="Q2" i="117"/>
  <c r="T2" i="117"/>
  <c r="S2" i="117"/>
  <c r="R2" i="117"/>
  <c r="P2" i="117"/>
  <c r="O2" i="117"/>
  <c r="U2" i="117"/>
  <c r="C2" i="116"/>
  <c r="H2" i="116" s="1"/>
  <c r="AF2" i="116"/>
  <c r="AB2" i="116"/>
  <c r="X2" i="116"/>
  <c r="AD2" i="116"/>
  <c r="Y2" i="116"/>
  <c r="AE2" i="116"/>
  <c r="AA2" i="116"/>
  <c r="AH2" i="116"/>
  <c r="AG2" i="116"/>
  <c r="Z2" i="116"/>
  <c r="AC2" i="116"/>
  <c r="M2" i="116"/>
  <c r="T2" i="116"/>
  <c r="R2" i="116"/>
  <c r="O2" i="116"/>
  <c r="Q2" i="116"/>
  <c r="N2" i="116"/>
  <c r="P2" i="116"/>
  <c r="S2" i="116"/>
  <c r="U2" i="116"/>
  <c r="L2" i="116"/>
  <c r="K2" i="116"/>
  <c r="C2" i="115"/>
  <c r="H2" i="115" s="1"/>
  <c r="AG2" i="115"/>
  <c r="AC2" i="115"/>
  <c r="Y2" i="115"/>
  <c r="X2" i="115"/>
  <c r="AH2" i="115"/>
  <c r="Z2" i="115"/>
  <c r="AF2" i="115"/>
  <c r="AB2" i="115"/>
  <c r="AD2" i="115"/>
  <c r="AE2" i="115"/>
  <c r="AA2" i="115"/>
  <c r="U2" i="115"/>
  <c r="L2" i="115"/>
  <c r="K2" i="115"/>
  <c r="Q2" i="115"/>
  <c r="N2" i="115"/>
  <c r="M2" i="115"/>
  <c r="T2" i="115"/>
  <c r="R2" i="115"/>
  <c r="O2" i="115"/>
  <c r="P2" i="115"/>
  <c r="S2" i="115"/>
  <c r="C2" i="114"/>
  <c r="H2" i="114" s="1"/>
  <c r="AG2" i="114"/>
  <c r="AC2" i="114"/>
  <c r="Y2" i="114"/>
  <c r="AH2" i="114"/>
  <c r="Z2" i="114"/>
  <c r="AF2" i="114"/>
  <c r="AB2" i="114"/>
  <c r="X2" i="114"/>
  <c r="AD2" i="114"/>
  <c r="AE2" i="114"/>
  <c r="AA2" i="114"/>
  <c r="Q2" i="114"/>
  <c r="N2" i="114"/>
  <c r="M2" i="114"/>
  <c r="T2" i="114"/>
  <c r="R2" i="114"/>
  <c r="O2" i="114"/>
  <c r="P2" i="114"/>
  <c r="S2" i="114"/>
  <c r="U2" i="114"/>
  <c r="L2" i="114"/>
  <c r="K2" i="114"/>
  <c r="C5" i="119"/>
  <c r="F5" i="119" s="1"/>
  <c r="AC5" i="119"/>
  <c r="Y5" i="119"/>
  <c r="AE5" i="119"/>
  <c r="AB5" i="119"/>
  <c r="X5" i="119"/>
  <c r="Z5" i="119"/>
  <c r="AF5" i="119"/>
  <c r="AA5" i="119"/>
  <c r="V5" i="119"/>
  <c r="AD5" i="119"/>
  <c r="W5" i="119"/>
  <c r="N5" i="119"/>
  <c r="I5" i="119"/>
  <c r="J5" i="119"/>
  <c r="S5" i="119"/>
  <c r="M5" i="119"/>
  <c r="L5" i="119"/>
  <c r="K5" i="119"/>
  <c r="P5" i="119"/>
  <c r="O5" i="119"/>
  <c r="Q5" i="119"/>
  <c r="R5" i="119"/>
  <c r="C2" i="113"/>
  <c r="H2" i="113" s="1"/>
  <c r="AF2" i="113"/>
  <c r="AB2" i="113"/>
  <c r="X2" i="113"/>
  <c r="AC2" i="113"/>
  <c r="AE2" i="113"/>
  <c r="AA2" i="113"/>
  <c r="AG2" i="113"/>
  <c r="AH2" i="113"/>
  <c r="AD2" i="113"/>
  <c r="Z2" i="113"/>
  <c r="Y2" i="113"/>
  <c r="U2" i="113"/>
  <c r="L2" i="113"/>
  <c r="K2" i="113"/>
  <c r="P2" i="113"/>
  <c r="S2" i="113"/>
  <c r="Q2" i="113"/>
  <c r="N2" i="113"/>
  <c r="M2" i="113"/>
  <c r="T2" i="113"/>
  <c r="R2" i="113"/>
  <c r="O2" i="113"/>
  <c r="C3" i="50"/>
  <c r="K3" i="50"/>
  <c r="U3" i="50"/>
  <c r="R3" i="50"/>
  <c r="M3" i="50"/>
  <c r="S3" i="50"/>
  <c r="N3" i="50"/>
  <c r="T3" i="50"/>
  <c r="Q3" i="50"/>
  <c r="P3" i="50"/>
  <c r="O3" i="50"/>
  <c r="L3" i="50"/>
  <c r="Y3" i="50"/>
  <c r="AE3" i="50"/>
  <c r="Z3" i="50"/>
  <c r="AF3" i="50"/>
  <c r="AD3" i="50"/>
  <c r="AG3" i="50"/>
  <c r="AB3" i="50"/>
  <c r="AA3" i="50"/>
  <c r="AC3" i="50"/>
  <c r="X3" i="50"/>
  <c r="AH3" i="50"/>
  <c r="C3" i="48"/>
  <c r="H3" i="48" s="1"/>
  <c r="U3" i="48"/>
  <c r="P3" i="48"/>
  <c r="O3" i="48"/>
  <c r="N3" i="48"/>
  <c r="Q3" i="48"/>
  <c r="L3" i="48"/>
  <c r="M3" i="48"/>
  <c r="S3" i="48"/>
  <c r="T3" i="48"/>
  <c r="R3" i="48"/>
  <c r="K3" i="48"/>
  <c r="AA3" i="48"/>
  <c r="AB3" i="48"/>
  <c r="X3" i="48"/>
  <c r="AH3" i="48"/>
  <c r="AG3" i="48"/>
  <c r="AC3" i="48"/>
  <c r="AD3" i="48"/>
  <c r="Y3" i="48"/>
  <c r="AE3" i="48"/>
  <c r="Z3" i="48"/>
  <c r="AF3" i="48"/>
  <c r="C3" i="47"/>
  <c r="H3" i="47" s="1"/>
  <c r="AF3" i="47"/>
  <c r="AB3" i="47"/>
  <c r="X3" i="47"/>
  <c r="AE3" i="47"/>
  <c r="AA3" i="47"/>
  <c r="AH3" i="47"/>
  <c r="AD3" i="47"/>
  <c r="Z3" i="47"/>
  <c r="AG3" i="47"/>
  <c r="AC3" i="47"/>
  <c r="Y3" i="47"/>
  <c r="T3" i="47"/>
  <c r="O3" i="47"/>
  <c r="U3" i="47"/>
  <c r="P3" i="47"/>
  <c r="K3" i="47"/>
  <c r="Q3" i="47"/>
  <c r="L3" i="47"/>
  <c r="R3" i="47"/>
  <c r="N3" i="47"/>
  <c r="M3" i="47"/>
  <c r="S3" i="47"/>
  <c r="C3" i="46"/>
  <c r="H3" i="46" s="1"/>
  <c r="AF3" i="46"/>
  <c r="AB3" i="46"/>
  <c r="X3" i="46"/>
  <c r="AE3" i="46"/>
  <c r="AA3" i="46"/>
  <c r="AH3" i="46"/>
  <c r="AD3" i="46"/>
  <c r="Z3" i="46"/>
  <c r="AG3" i="46"/>
  <c r="AC3" i="46"/>
  <c r="Y3" i="46"/>
  <c r="M3" i="46"/>
  <c r="K3" i="46"/>
  <c r="N3" i="46"/>
  <c r="T3" i="46"/>
  <c r="R3" i="46"/>
  <c r="U3" i="46"/>
  <c r="P3" i="46"/>
  <c r="S3" i="46"/>
  <c r="Q3" i="46"/>
  <c r="L3" i="46"/>
  <c r="O3" i="46"/>
  <c r="C3" i="45"/>
  <c r="H3" i="45" s="1"/>
  <c r="AF3" i="45"/>
  <c r="AB3" i="45"/>
  <c r="X3" i="45"/>
  <c r="AE3" i="45"/>
  <c r="AA3" i="45"/>
  <c r="AH3" i="45"/>
  <c r="AD3" i="45"/>
  <c r="Z3" i="45"/>
  <c r="AG3" i="45"/>
  <c r="AC3" i="45"/>
  <c r="Y3" i="45"/>
  <c r="Q3" i="45"/>
  <c r="L3" i="45"/>
  <c r="R3" i="45"/>
  <c r="M3" i="45"/>
  <c r="S3" i="45"/>
  <c r="N3" i="45"/>
  <c r="T3" i="45"/>
  <c r="O3" i="45"/>
  <c r="U3" i="45"/>
  <c r="P3" i="45"/>
  <c r="K3" i="45"/>
  <c r="C3" i="43"/>
  <c r="O3" i="43"/>
  <c r="Q3" i="43"/>
  <c r="L3" i="43"/>
  <c r="K3" i="43"/>
  <c r="M3" i="43"/>
  <c r="N3" i="43"/>
  <c r="S3" i="43"/>
  <c r="U3" i="43"/>
  <c r="T3" i="43"/>
  <c r="R3" i="43"/>
  <c r="P3" i="43"/>
  <c r="Y3" i="43"/>
  <c r="AB3" i="43"/>
  <c r="AF3" i="43"/>
  <c r="AE3" i="43"/>
  <c r="AH3" i="43"/>
  <c r="AG3" i="43"/>
  <c r="AA3" i="43"/>
  <c r="Z3" i="43"/>
  <c r="AC3" i="43"/>
  <c r="AD3" i="43"/>
  <c r="X3" i="43"/>
  <c r="C4" i="106"/>
  <c r="F4" i="106" s="1"/>
  <c r="V101" i="3"/>
  <c r="V102" i="3" s="1"/>
  <c r="C2" i="106"/>
  <c r="F2" i="106" s="1"/>
  <c r="C4" i="105"/>
  <c r="F4" i="105" s="1"/>
  <c r="C2" i="105"/>
  <c r="F2" i="105" s="1"/>
  <c r="U101" i="3"/>
  <c r="U102" i="3" s="1"/>
  <c r="R101" i="3"/>
  <c r="R102" i="3" s="1"/>
  <c r="C2" i="102"/>
  <c r="F2" i="102" s="1"/>
  <c r="C2" i="101"/>
  <c r="F2" i="101" s="1"/>
  <c r="C4" i="102"/>
  <c r="F4" i="102" s="1"/>
  <c r="C4" i="101"/>
  <c r="F4" i="101" s="1"/>
  <c r="H14" i="108"/>
  <c r="H4" i="108"/>
  <c r="H22" i="108"/>
  <c r="H3" i="108"/>
  <c r="H6" i="108"/>
  <c r="H21" i="108"/>
  <c r="H9" i="108"/>
  <c r="H17" i="108"/>
  <c r="H11" i="108"/>
  <c r="H15" i="108"/>
  <c r="H18" i="108"/>
  <c r="H8" i="108"/>
  <c r="H16" i="108"/>
  <c r="H10" i="108"/>
  <c r="H13" i="108"/>
  <c r="H2" i="108"/>
  <c r="H7" i="108"/>
  <c r="H20" i="108"/>
  <c r="T14" i="110"/>
  <c r="T6" i="110"/>
  <c r="T10" i="110"/>
  <c r="T17" i="110"/>
  <c r="T9" i="110"/>
  <c r="T16" i="110"/>
  <c r="T7" i="110"/>
  <c r="T22" i="110"/>
  <c r="T18" i="110"/>
  <c r="T4" i="110"/>
  <c r="T11" i="110"/>
  <c r="T2" i="110"/>
  <c r="T8" i="110"/>
  <c r="T20" i="110"/>
  <c r="T13" i="110"/>
  <c r="T15" i="110"/>
  <c r="T3" i="110"/>
  <c r="T21" i="110"/>
  <c r="K17" i="109"/>
  <c r="K22" i="109"/>
  <c r="K8" i="109"/>
  <c r="K18" i="109"/>
  <c r="K16" i="109"/>
  <c r="K20" i="109"/>
  <c r="K10" i="109"/>
  <c r="K3" i="109"/>
  <c r="K21" i="109"/>
  <c r="K13" i="109"/>
  <c r="K4" i="109"/>
  <c r="K11" i="109"/>
  <c r="K6" i="109"/>
  <c r="K7" i="109"/>
  <c r="K9" i="109"/>
  <c r="K14" i="109"/>
  <c r="K2" i="109"/>
  <c r="K15" i="109"/>
  <c r="P17" i="110"/>
  <c r="P6" i="110"/>
  <c r="P14" i="110"/>
  <c r="P7" i="110"/>
  <c r="P4" i="110"/>
  <c r="P10" i="110"/>
  <c r="P9" i="110"/>
  <c r="P18" i="110"/>
  <c r="P22" i="110"/>
  <c r="P16" i="110"/>
  <c r="P2" i="110"/>
  <c r="P11" i="110"/>
  <c r="P15" i="110"/>
  <c r="P8" i="110"/>
  <c r="P20" i="110"/>
  <c r="P3" i="110"/>
  <c r="P21" i="110"/>
  <c r="P13" i="110"/>
  <c r="O14" i="110"/>
  <c r="O7" i="110"/>
  <c r="O17" i="110"/>
  <c r="O6" i="110"/>
  <c r="O9" i="110"/>
  <c r="O10" i="110"/>
  <c r="O4" i="110"/>
  <c r="O2" i="110"/>
  <c r="O22" i="110"/>
  <c r="O16" i="110"/>
  <c r="O18" i="110"/>
  <c r="O11" i="110"/>
  <c r="O8" i="110"/>
  <c r="O15" i="110"/>
  <c r="O21" i="110"/>
  <c r="O20" i="110"/>
  <c r="O3" i="110"/>
  <c r="O13" i="110"/>
  <c r="M14" i="110"/>
  <c r="M7" i="110"/>
  <c r="M17" i="110"/>
  <c r="M6" i="110"/>
  <c r="M10" i="110"/>
  <c r="M16" i="110"/>
  <c r="M11" i="110"/>
  <c r="M2" i="110"/>
  <c r="M4" i="110"/>
  <c r="M9" i="110"/>
  <c r="M18" i="110"/>
  <c r="M22" i="110"/>
  <c r="M15" i="110"/>
  <c r="M8" i="110"/>
  <c r="M21" i="110"/>
  <c r="M3" i="110"/>
  <c r="M20" i="110"/>
  <c r="M13" i="110"/>
  <c r="L7" i="110"/>
  <c r="L6" i="110"/>
  <c r="L10" i="110"/>
  <c r="L17" i="110"/>
  <c r="L14" i="110"/>
  <c r="L4" i="110"/>
  <c r="L16" i="110"/>
  <c r="L11" i="110"/>
  <c r="L9" i="110"/>
  <c r="L18" i="110"/>
  <c r="L2" i="110"/>
  <c r="L22" i="110"/>
  <c r="L15" i="110"/>
  <c r="L21" i="110"/>
  <c r="L3" i="110"/>
  <c r="L20" i="110"/>
  <c r="L8" i="110"/>
  <c r="L13" i="110"/>
  <c r="N14" i="110"/>
  <c r="N7" i="110"/>
  <c r="N17" i="110"/>
  <c r="N6" i="110"/>
  <c r="N10" i="110"/>
  <c r="N16" i="110"/>
  <c r="N8" i="110"/>
  <c r="N2" i="110"/>
  <c r="N11" i="110"/>
  <c r="N4" i="110"/>
  <c r="N15" i="110"/>
  <c r="N22" i="110"/>
  <c r="N18" i="110"/>
  <c r="N9" i="110"/>
  <c r="N13" i="110"/>
  <c r="N21" i="110"/>
  <c r="N3" i="110"/>
  <c r="N20" i="110"/>
  <c r="R10" i="110"/>
  <c r="R17" i="110"/>
  <c r="R14" i="110"/>
  <c r="R7" i="110"/>
  <c r="R6" i="110"/>
  <c r="R16" i="110"/>
  <c r="R9" i="110"/>
  <c r="R22" i="110"/>
  <c r="R11" i="110"/>
  <c r="R4" i="110"/>
  <c r="R8" i="110"/>
  <c r="R15" i="110"/>
  <c r="R18" i="110"/>
  <c r="R2" i="110"/>
  <c r="R13" i="110"/>
  <c r="R20" i="110"/>
  <c r="R21" i="110"/>
  <c r="R3" i="110"/>
  <c r="S6" i="110"/>
  <c r="S10" i="110"/>
  <c r="S14" i="110"/>
  <c r="S17" i="110"/>
  <c r="S7" i="110"/>
  <c r="S9" i="110"/>
  <c r="S16" i="110"/>
  <c r="S22" i="110"/>
  <c r="S18" i="110"/>
  <c r="S2" i="110"/>
  <c r="S4" i="110"/>
  <c r="S20" i="110"/>
  <c r="S15" i="110"/>
  <c r="S13" i="110"/>
  <c r="S11" i="110"/>
  <c r="S21" i="110"/>
  <c r="S8" i="110"/>
  <c r="S3" i="110"/>
  <c r="Q17" i="110"/>
  <c r="Q14" i="110"/>
  <c r="Q7" i="110"/>
  <c r="Q6" i="110"/>
  <c r="Q10" i="110"/>
  <c r="Q2" i="110"/>
  <c r="Q9" i="110"/>
  <c r="Q4" i="110"/>
  <c r="Q18" i="110"/>
  <c r="Q16" i="110"/>
  <c r="Q15" i="110"/>
  <c r="Q22" i="110"/>
  <c r="Q13" i="110"/>
  <c r="Q11" i="110"/>
  <c r="Q21" i="110"/>
  <c r="Q8" i="110"/>
  <c r="Q3" i="110"/>
  <c r="Q20" i="110"/>
  <c r="J17" i="109"/>
  <c r="J11" i="109"/>
  <c r="J2" i="109"/>
  <c r="J16" i="109"/>
  <c r="J22" i="109"/>
  <c r="J10" i="109"/>
  <c r="J20" i="109"/>
  <c r="J15" i="109"/>
  <c r="J13" i="109"/>
  <c r="J7" i="109"/>
  <c r="J14" i="109"/>
  <c r="J9" i="109"/>
  <c r="J6" i="109"/>
  <c r="J8" i="109"/>
  <c r="J4" i="109"/>
  <c r="J3" i="109"/>
  <c r="J21" i="109"/>
  <c r="J18" i="109"/>
  <c r="S8" i="3"/>
  <c r="Z83" i="3"/>
  <c r="M83" i="3"/>
  <c r="K83" i="3"/>
  <c r="G83" i="3"/>
  <c r="Y83" i="3"/>
  <c r="X83" i="3"/>
  <c r="W83" i="3"/>
  <c r="F83" i="3"/>
  <c r="L83" i="3"/>
  <c r="J83" i="3"/>
  <c r="P83" i="3"/>
  <c r="N83" i="3"/>
  <c r="D117" i="3"/>
  <c r="D130" i="3" s="1"/>
  <c r="D129" i="3"/>
  <c r="D136" i="3" s="1"/>
  <c r="G112" i="3"/>
  <c r="S109" i="3"/>
  <c r="Q101" i="3"/>
  <c r="Q102" i="3" s="1"/>
  <c r="T131" i="3" l="1"/>
  <c r="R135" i="3"/>
  <c r="C4" i="120" s="1"/>
  <c r="F4" i="120" s="1"/>
  <c r="F134" i="3"/>
  <c r="R134" i="3"/>
  <c r="C3" i="120" s="1"/>
  <c r="F3" i="120" s="1"/>
  <c r="AC3" i="244"/>
  <c r="AB3" i="244"/>
  <c r="AF3" i="244"/>
  <c r="J3" i="244"/>
  <c r="N3" i="244"/>
  <c r="C3" i="244"/>
  <c r="F3" i="244" s="1"/>
  <c r="Y3" i="244"/>
  <c r="AE3" i="244"/>
  <c r="AD3" i="244"/>
  <c r="P3" i="244"/>
  <c r="Q3" i="244"/>
  <c r="V3" i="244"/>
  <c r="Z3" i="244"/>
  <c r="X3" i="244"/>
  <c r="R3" i="244"/>
  <c r="AA3" i="244"/>
  <c r="L3" i="244"/>
  <c r="K3" i="244"/>
  <c r="O3" i="244"/>
  <c r="S3" i="244"/>
  <c r="M3" i="244"/>
  <c r="W3" i="244"/>
  <c r="I3" i="244"/>
  <c r="U131" i="3"/>
  <c r="R131" i="3"/>
  <c r="R133" i="3" s="1"/>
  <c r="Y134" i="3"/>
  <c r="W3" i="70" s="1"/>
  <c r="X134" i="3"/>
  <c r="Z3" i="69" s="1"/>
  <c r="P134" i="3"/>
  <c r="AD3" i="67" s="1"/>
  <c r="S134" i="3"/>
  <c r="V131" i="3"/>
  <c r="Q131" i="3"/>
  <c r="J134" i="3"/>
  <c r="AA2" i="176"/>
  <c r="X2" i="176"/>
  <c r="AB2" i="176"/>
  <c r="AE2" i="176"/>
  <c r="AD2" i="176"/>
  <c r="AC2" i="176"/>
  <c r="Z2" i="176"/>
  <c r="Y2" i="176"/>
  <c r="W2" i="176"/>
  <c r="V2" i="176"/>
  <c r="AF2" i="176"/>
  <c r="H2" i="176"/>
  <c r="M2" i="176"/>
  <c r="P2" i="176"/>
  <c r="S2" i="176"/>
  <c r="R2" i="176"/>
  <c r="N2" i="176"/>
  <c r="O2" i="176"/>
  <c r="T2" i="176"/>
  <c r="L2" i="176"/>
  <c r="K2" i="176"/>
  <c r="Q2" i="176"/>
  <c r="J2" i="176"/>
  <c r="AE4" i="183"/>
  <c r="W4" i="183"/>
  <c r="N4" i="183"/>
  <c r="AL152" i="3" s="1"/>
  <c r="AD4" i="183"/>
  <c r="V4" i="183"/>
  <c r="M4" i="183"/>
  <c r="AL149" i="3" s="1"/>
  <c r="AC4" i="183"/>
  <c r="T4" i="183"/>
  <c r="AL170" i="3" s="1"/>
  <c r="L4" i="183"/>
  <c r="AL146" i="3" s="1"/>
  <c r="AF4" i="183"/>
  <c r="X4" i="183"/>
  <c r="O4" i="183"/>
  <c r="AL155" i="3" s="1"/>
  <c r="AA4" i="183"/>
  <c r="J4" i="183"/>
  <c r="AL140" i="3" s="1"/>
  <c r="Z4" i="183"/>
  <c r="Q4" i="183"/>
  <c r="AL161" i="3" s="1"/>
  <c r="AB4" i="183"/>
  <c r="K4" i="183"/>
  <c r="AL143" i="3" s="1"/>
  <c r="Y4" i="183"/>
  <c r="S4" i="183"/>
  <c r="AL167" i="3" s="1"/>
  <c r="P4" i="183"/>
  <c r="AL158" i="3" s="1"/>
  <c r="R4" i="183"/>
  <c r="AL164" i="3" s="1"/>
  <c r="H4" i="183"/>
  <c r="AC4" i="176"/>
  <c r="T4" i="176"/>
  <c r="L4" i="176"/>
  <c r="AD4" i="176"/>
  <c r="S4" i="176"/>
  <c r="J4" i="176"/>
  <c r="X4" i="176"/>
  <c r="N4" i="176"/>
  <c r="V4" i="176"/>
  <c r="AF4" i="176"/>
  <c r="R4" i="176"/>
  <c r="AE4" i="176"/>
  <c r="Q4" i="176"/>
  <c r="AA4" i="176"/>
  <c r="Z4" i="176"/>
  <c r="Y4" i="176"/>
  <c r="W4" i="176"/>
  <c r="P4" i="176"/>
  <c r="O4" i="176"/>
  <c r="M4" i="176"/>
  <c r="K4" i="176"/>
  <c r="AB4" i="176"/>
  <c r="H4" i="176"/>
  <c r="Z2" i="175"/>
  <c r="X2" i="175"/>
  <c r="AE2" i="175"/>
  <c r="AD2" i="175"/>
  <c r="AC2" i="175"/>
  <c r="AF2" i="175"/>
  <c r="AB2" i="175"/>
  <c r="AA2" i="175"/>
  <c r="Y2" i="175"/>
  <c r="W2" i="175"/>
  <c r="V2" i="175"/>
  <c r="T2" i="175"/>
  <c r="N2" i="175"/>
  <c r="H2" i="175"/>
  <c r="M2" i="175"/>
  <c r="Q2" i="175"/>
  <c r="K2" i="175"/>
  <c r="L2" i="175"/>
  <c r="J2" i="175"/>
  <c r="J2" i="172" s="1"/>
  <c r="R2" i="175"/>
  <c r="S2" i="175"/>
  <c r="O2" i="175"/>
  <c r="P2" i="175"/>
  <c r="AF2" i="178"/>
  <c r="AF2" i="173" s="1"/>
  <c r="X2" i="178"/>
  <c r="X2" i="173" s="1"/>
  <c r="W2" i="178"/>
  <c r="W2" i="173" s="1"/>
  <c r="AE2" i="178"/>
  <c r="AE2" i="173" s="1"/>
  <c r="AA2" i="178"/>
  <c r="AA2" i="173" s="1"/>
  <c r="Y2" i="178"/>
  <c r="Y2" i="173" s="1"/>
  <c r="V2" i="178"/>
  <c r="V2" i="173" s="1"/>
  <c r="AD2" i="178"/>
  <c r="AD2" i="173" s="1"/>
  <c r="AC2" i="178"/>
  <c r="AC2" i="173" s="1"/>
  <c r="AB2" i="178"/>
  <c r="AB2" i="173" s="1"/>
  <c r="Z2" i="178"/>
  <c r="Z2" i="173" s="1"/>
  <c r="R2" i="178"/>
  <c r="R2" i="173" s="1"/>
  <c r="P2" i="178"/>
  <c r="P2" i="173" s="1"/>
  <c r="T2" i="178"/>
  <c r="T2" i="173" s="1"/>
  <c r="N2" i="178"/>
  <c r="N2" i="173" s="1"/>
  <c r="Q2" i="178"/>
  <c r="Q2" i="173" s="1"/>
  <c r="J2" i="178"/>
  <c r="J2" i="173" s="1"/>
  <c r="S2" i="178"/>
  <c r="S2" i="173" s="1"/>
  <c r="M2" i="178"/>
  <c r="M2" i="173" s="1"/>
  <c r="K2" i="178"/>
  <c r="K2" i="173" s="1"/>
  <c r="O2" i="178"/>
  <c r="O2" i="173" s="1"/>
  <c r="H2" i="178"/>
  <c r="H2" i="173" s="1"/>
  <c r="L2" i="178"/>
  <c r="L2" i="173" s="1"/>
  <c r="AB4" i="175"/>
  <c r="AB4" i="172" s="1"/>
  <c r="S4" i="175"/>
  <c r="K4" i="175"/>
  <c r="AD4" i="175"/>
  <c r="T4" i="175"/>
  <c r="T4" i="172" s="1"/>
  <c r="J4" i="175"/>
  <c r="AE4" i="175"/>
  <c r="AE4" i="172" s="1"/>
  <c r="R4" i="175"/>
  <c r="AC4" i="175"/>
  <c r="Q4" i="175"/>
  <c r="AA4" i="175"/>
  <c r="P4" i="175"/>
  <c r="Y4" i="175"/>
  <c r="Y4" i="172" s="1"/>
  <c r="X4" i="175"/>
  <c r="W4" i="175"/>
  <c r="V4" i="175"/>
  <c r="O4" i="175"/>
  <c r="N4" i="175"/>
  <c r="Z4" i="175"/>
  <c r="L4" i="175"/>
  <c r="AF4" i="175"/>
  <c r="AF4" i="172" s="1"/>
  <c r="M4" i="175"/>
  <c r="H4" i="175"/>
  <c r="Z4" i="178"/>
  <c r="Q4" i="178"/>
  <c r="AC4" i="178"/>
  <c r="S4" i="178"/>
  <c r="J4" i="178"/>
  <c r="AB4" i="178"/>
  <c r="AB4" i="173" s="1"/>
  <c r="R4" i="178"/>
  <c r="AF4" i="178"/>
  <c r="W4" i="178"/>
  <c r="M4" i="178"/>
  <c r="AE4" i="178"/>
  <c r="O4" i="178"/>
  <c r="AD4" i="178"/>
  <c r="N4" i="178"/>
  <c r="AA4" i="178"/>
  <c r="L4" i="178"/>
  <c r="X4" i="178"/>
  <c r="V4" i="178"/>
  <c r="V4" i="173" s="1"/>
  <c r="T4" i="178"/>
  <c r="P4" i="178"/>
  <c r="K4" i="178"/>
  <c r="Y4" i="178"/>
  <c r="H4" i="178"/>
  <c r="R136" i="3"/>
  <c r="C5" i="120" s="1"/>
  <c r="F5" i="120" s="1"/>
  <c r="X3" i="175"/>
  <c r="AC3" i="175"/>
  <c r="P3" i="175"/>
  <c r="Q3" i="175"/>
  <c r="AA161" i="3" s="1"/>
  <c r="O3" i="175"/>
  <c r="T3" i="175"/>
  <c r="AA170" i="3" s="1"/>
  <c r="J3" i="175"/>
  <c r="AA140" i="3" s="1"/>
  <c r="M3" i="175"/>
  <c r="AE3" i="175"/>
  <c r="L3" i="175"/>
  <c r="AA146" i="3" s="1"/>
  <c r="AA3" i="175"/>
  <c r="K3" i="175"/>
  <c r="AA143" i="3" s="1"/>
  <c r="H3" i="175"/>
  <c r="W3" i="175"/>
  <c r="AB3" i="175"/>
  <c r="Z3" i="175"/>
  <c r="N3" i="175"/>
  <c r="S3" i="175"/>
  <c r="Y3" i="175"/>
  <c r="AD3" i="175"/>
  <c r="AF3" i="175"/>
  <c r="V3" i="175"/>
  <c r="R3" i="175"/>
  <c r="AB99" i="3"/>
  <c r="AB117" i="3" s="1"/>
  <c r="AB3" i="176"/>
  <c r="Q3" i="176"/>
  <c r="O3" i="176"/>
  <c r="AE3" i="176"/>
  <c r="S3" i="176"/>
  <c r="H3" i="176"/>
  <c r="W3" i="176"/>
  <c r="L3" i="176"/>
  <c r="K3" i="176"/>
  <c r="AB143" i="3" s="1"/>
  <c r="V3" i="176"/>
  <c r="AA3" i="176"/>
  <c r="Y3" i="176"/>
  <c r="AD3" i="176"/>
  <c r="AC3" i="176"/>
  <c r="R3" i="176"/>
  <c r="AB164" i="3" s="1"/>
  <c r="P3" i="176"/>
  <c r="AB158" i="3" s="1"/>
  <c r="T3" i="176"/>
  <c r="AB170" i="3" s="1"/>
  <c r="J3" i="176"/>
  <c r="AB140" i="3" s="1"/>
  <c r="AF3" i="176"/>
  <c r="N3" i="176"/>
  <c r="AB152" i="3" s="1"/>
  <c r="Z3" i="176"/>
  <c r="X3" i="176"/>
  <c r="M3" i="176"/>
  <c r="X3" i="178"/>
  <c r="X3" i="173" s="1"/>
  <c r="AF3" i="178"/>
  <c r="AF3" i="173" s="1"/>
  <c r="AE3" i="178"/>
  <c r="AE3" i="173" s="1"/>
  <c r="N3" i="178"/>
  <c r="T3" i="178"/>
  <c r="R3" i="178"/>
  <c r="AD3" i="178"/>
  <c r="AD3" i="173" s="1"/>
  <c r="W3" i="178"/>
  <c r="W3" i="173" s="1"/>
  <c r="K3" i="178"/>
  <c r="AA3" i="178"/>
  <c r="AA3" i="173" s="1"/>
  <c r="AC3" i="178"/>
  <c r="AC3" i="173" s="1"/>
  <c r="M3" i="178"/>
  <c r="P3" i="178"/>
  <c r="Z3" i="178"/>
  <c r="Z3" i="173" s="1"/>
  <c r="AB3" i="178"/>
  <c r="AB3" i="173" s="1"/>
  <c r="J3" i="178"/>
  <c r="S3" i="178"/>
  <c r="V3" i="178"/>
  <c r="V3" i="173" s="1"/>
  <c r="Y3" i="178"/>
  <c r="Y3" i="173" s="1"/>
  <c r="L3" i="178"/>
  <c r="Q3" i="178"/>
  <c r="O3" i="178"/>
  <c r="H3" i="178"/>
  <c r="H3" i="173" s="1"/>
  <c r="AC3" i="249"/>
  <c r="H5" i="109"/>
  <c r="H12" i="109"/>
  <c r="H19" i="109"/>
  <c r="AD3" i="300"/>
  <c r="Z3" i="300"/>
  <c r="V3" i="300"/>
  <c r="P3" i="300"/>
  <c r="L3" i="300"/>
  <c r="C3" i="300"/>
  <c r="F3" i="300" s="1"/>
  <c r="AC3" i="300"/>
  <c r="Y3" i="300"/>
  <c r="S3" i="300"/>
  <c r="O3" i="300"/>
  <c r="K3" i="300"/>
  <c r="AF3" i="300"/>
  <c r="AB3" i="300"/>
  <c r="X3" i="300"/>
  <c r="R3" i="300"/>
  <c r="N3" i="300"/>
  <c r="J3" i="300"/>
  <c r="AE3" i="300"/>
  <c r="AA3" i="300"/>
  <c r="W3" i="300"/>
  <c r="Q3" i="300"/>
  <c r="M3" i="300"/>
  <c r="I3" i="300"/>
  <c r="AF3" i="299"/>
  <c r="AB3" i="299"/>
  <c r="X3" i="299"/>
  <c r="R3" i="299"/>
  <c r="N3" i="299"/>
  <c r="J3" i="299"/>
  <c r="AE3" i="299"/>
  <c r="AA3" i="299"/>
  <c r="W3" i="299"/>
  <c r="Q3" i="299"/>
  <c r="M3" i="299"/>
  <c r="I3" i="299"/>
  <c r="AD3" i="299"/>
  <c r="Z3" i="299"/>
  <c r="V3" i="299"/>
  <c r="P3" i="299"/>
  <c r="L3" i="299"/>
  <c r="C3" i="299"/>
  <c r="F3" i="299" s="1"/>
  <c r="AC3" i="299"/>
  <c r="Y3" i="299"/>
  <c r="S3" i="299"/>
  <c r="O3" i="299"/>
  <c r="K3" i="299"/>
  <c r="AD3" i="298"/>
  <c r="Z3" i="298"/>
  <c r="V3" i="298"/>
  <c r="P3" i="298"/>
  <c r="L3" i="298"/>
  <c r="C3" i="298"/>
  <c r="F3" i="298" s="1"/>
  <c r="AC3" i="298"/>
  <c r="Y3" i="298"/>
  <c r="S3" i="298"/>
  <c r="O3" i="298"/>
  <c r="K3" i="298"/>
  <c r="AF3" i="298"/>
  <c r="AB3" i="298"/>
  <c r="X3" i="298"/>
  <c r="R3" i="298"/>
  <c r="N3" i="298"/>
  <c r="J3" i="298"/>
  <c r="AE3" i="298"/>
  <c r="AA3" i="298"/>
  <c r="W3" i="298"/>
  <c r="Q3" i="298"/>
  <c r="M3" i="298"/>
  <c r="I3" i="298"/>
  <c r="AF3" i="297"/>
  <c r="AB3" i="297"/>
  <c r="X3" i="297"/>
  <c r="R3" i="297"/>
  <c r="N3" i="297"/>
  <c r="J3" i="297"/>
  <c r="AE3" i="297"/>
  <c r="AA3" i="297"/>
  <c r="W3" i="297"/>
  <c r="Q3" i="297"/>
  <c r="M3" i="297"/>
  <c r="I3" i="297"/>
  <c r="AD3" i="297"/>
  <c r="Z3" i="297"/>
  <c r="V3" i="297"/>
  <c r="P3" i="297"/>
  <c r="L3" i="297"/>
  <c r="C3" i="297"/>
  <c r="F3" i="297" s="1"/>
  <c r="AC3" i="297"/>
  <c r="Y3" i="297"/>
  <c r="S3" i="297"/>
  <c r="O3" i="297"/>
  <c r="K3" i="297"/>
  <c r="AD3" i="296"/>
  <c r="Z3" i="296"/>
  <c r="V3" i="296"/>
  <c r="P3" i="296"/>
  <c r="L3" i="296"/>
  <c r="C3" i="296"/>
  <c r="F3" i="296" s="1"/>
  <c r="W3" i="296"/>
  <c r="I3" i="296"/>
  <c r="AC3" i="296"/>
  <c r="Y3" i="296"/>
  <c r="S3" i="296"/>
  <c r="O3" i="296"/>
  <c r="K3" i="296"/>
  <c r="AE3" i="296"/>
  <c r="M3" i="296"/>
  <c r="AF3" i="296"/>
  <c r="AB3" i="296"/>
  <c r="X3" i="296"/>
  <c r="R3" i="296"/>
  <c r="N3" i="296"/>
  <c r="J3" i="296"/>
  <c r="AA3" i="296"/>
  <c r="Q3" i="296"/>
  <c r="AF3" i="295"/>
  <c r="AB3" i="295"/>
  <c r="X3" i="295"/>
  <c r="R3" i="295"/>
  <c r="N3" i="295"/>
  <c r="J3" i="295"/>
  <c r="AE3" i="295"/>
  <c r="AA3" i="295"/>
  <c r="W3" i="295"/>
  <c r="Q3" i="295"/>
  <c r="M3" i="295"/>
  <c r="I3" i="295"/>
  <c r="AD3" i="295"/>
  <c r="V3" i="295"/>
  <c r="L3" i="295"/>
  <c r="Z3" i="295"/>
  <c r="P3" i="295"/>
  <c r="C3" i="295"/>
  <c r="F3" i="295" s="1"/>
  <c r="AC3" i="295"/>
  <c r="Y3" i="295"/>
  <c r="S3" i="295"/>
  <c r="O3" i="295"/>
  <c r="K3" i="295"/>
  <c r="AD3" i="294"/>
  <c r="Z3" i="294"/>
  <c r="V3" i="294"/>
  <c r="P3" i="294"/>
  <c r="L3" i="294"/>
  <c r="C3" i="294"/>
  <c r="F3" i="294" s="1"/>
  <c r="AC3" i="294"/>
  <c r="Y3" i="294"/>
  <c r="S3" i="294"/>
  <c r="O3" i="294"/>
  <c r="K3" i="294"/>
  <c r="AF3" i="294"/>
  <c r="AB3" i="294"/>
  <c r="X3" i="294"/>
  <c r="R3" i="294"/>
  <c r="N3" i="294"/>
  <c r="J3" i="294"/>
  <c r="AE3" i="294"/>
  <c r="AA3" i="294"/>
  <c r="W3" i="294"/>
  <c r="Q3" i="294"/>
  <c r="M3" i="294"/>
  <c r="I3" i="294"/>
  <c r="AF3" i="293"/>
  <c r="AB3" i="293"/>
  <c r="X3" i="293"/>
  <c r="R3" i="293"/>
  <c r="N3" i="293"/>
  <c r="J3" i="293"/>
  <c r="AE3" i="293"/>
  <c r="Q3" i="293"/>
  <c r="AD3" i="293"/>
  <c r="Z3" i="293"/>
  <c r="V3" i="293"/>
  <c r="P3" i="293"/>
  <c r="L3" i="293"/>
  <c r="C3" i="293"/>
  <c r="F3" i="293" s="1"/>
  <c r="AA3" i="293"/>
  <c r="W3" i="293"/>
  <c r="I3" i="293"/>
  <c r="AC3" i="293"/>
  <c r="Y3" i="293"/>
  <c r="S3" i="293"/>
  <c r="O3" i="293"/>
  <c r="K3" i="293"/>
  <c r="M3" i="293"/>
  <c r="AD3" i="292"/>
  <c r="Z3" i="292"/>
  <c r="V3" i="292"/>
  <c r="P3" i="292"/>
  <c r="L3" i="292"/>
  <c r="C3" i="292"/>
  <c r="F3" i="292" s="1"/>
  <c r="AC3" i="292"/>
  <c r="Y3" i="292"/>
  <c r="S3" i="292"/>
  <c r="O3" i="292"/>
  <c r="K3" i="292"/>
  <c r="AF3" i="292"/>
  <c r="AB3" i="292"/>
  <c r="X3" i="292"/>
  <c r="R3" i="292"/>
  <c r="N3" i="292"/>
  <c r="J3" i="292"/>
  <c r="AE3" i="292"/>
  <c r="AA3" i="292"/>
  <c r="W3" i="292"/>
  <c r="Q3" i="292"/>
  <c r="M3" i="292"/>
  <c r="I3" i="292"/>
  <c r="AF2" i="300"/>
  <c r="AB2" i="300"/>
  <c r="X2" i="300"/>
  <c r="R2" i="300"/>
  <c r="N2" i="300"/>
  <c r="J2" i="300"/>
  <c r="AC2" i="300"/>
  <c r="Y2" i="300"/>
  <c r="S2" i="300"/>
  <c r="O2" i="300"/>
  <c r="K2" i="300"/>
  <c r="AE2" i="300"/>
  <c r="AA2" i="300"/>
  <c r="W2" i="300"/>
  <c r="Q2" i="300"/>
  <c r="M2" i="300"/>
  <c r="I2" i="300"/>
  <c r="AD2" i="300"/>
  <c r="Z2" i="300"/>
  <c r="V2" i="300"/>
  <c r="P2" i="300"/>
  <c r="L2" i="300"/>
  <c r="C2" i="300"/>
  <c r="F2" i="300" s="1"/>
  <c r="AF2" i="299"/>
  <c r="AB2" i="299"/>
  <c r="X2" i="299"/>
  <c r="R2" i="299"/>
  <c r="N2" i="299"/>
  <c r="J2" i="299"/>
  <c r="AE2" i="299"/>
  <c r="AA2" i="299"/>
  <c r="W2" i="299"/>
  <c r="Q2" i="299"/>
  <c r="M2" i="299"/>
  <c r="I2" i="299"/>
  <c r="AD2" i="299"/>
  <c r="Z2" i="299"/>
  <c r="V2" i="299"/>
  <c r="P2" i="299"/>
  <c r="L2" i="299"/>
  <c r="AC2" i="299"/>
  <c r="Y2" i="299"/>
  <c r="S2" i="299"/>
  <c r="O2" i="299"/>
  <c r="K2" i="299"/>
  <c r="C2" i="299"/>
  <c r="F2" i="299" s="1"/>
  <c r="AF2" i="298"/>
  <c r="AB2" i="298"/>
  <c r="X2" i="298"/>
  <c r="R2" i="298"/>
  <c r="N2" i="298"/>
  <c r="J2" i="298"/>
  <c r="AE2" i="298"/>
  <c r="AA2" i="298"/>
  <c r="W2" i="298"/>
  <c r="Q2" i="298"/>
  <c r="M2" i="298"/>
  <c r="I2" i="298"/>
  <c r="AD2" i="298"/>
  <c r="Z2" i="298"/>
  <c r="V2" i="298"/>
  <c r="P2" i="298"/>
  <c r="L2" i="298"/>
  <c r="AC2" i="298"/>
  <c r="Y2" i="298"/>
  <c r="S2" i="298"/>
  <c r="O2" i="298"/>
  <c r="K2" i="298"/>
  <c r="C2" i="298"/>
  <c r="F2" i="298" s="1"/>
  <c r="AF2" i="297"/>
  <c r="AB2" i="297"/>
  <c r="X2" i="297"/>
  <c r="R2" i="297"/>
  <c r="N2" i="297"/>
  <c r="J2" i="297"/>
  <c r="AD2" i="297"/>
  <c r="Z2" i="297"/>
  <c r="V2" i="297"/>
  <c r="P2" i="297"/>
  <c r="L2" i="297"/>
  <c r="K2" i="297"/>
  <c r="AE2" i="297"/>
  <c r="AA2" i="297"/>
  <c r="W2" i="297"/>
  <c r="Q2" i="297"/>
  <c r="M2" i="297"/>
  <c r="I2" i="297"/>
  <c r="AC2" i="297"/>
  <c r="Y2" i="297"/>
  <c r="S2" i="297"/>
  <c r="O2" i="297"/>
  <c r="C2" i="297"/>
  <c r="F2" i="297" s="1"/>
  <c r="AF2" i="296"/>
  <c r="AB2" i="296"/>
  <c r="X2" i="296"/>
  <c r="R2" i="296"/>
  <c r="N2" i="296"/>
  <c r="J2" i="296"/>
  <c r="AE2" i="296"/>
  <c r="AA2" i="296"/>
  <c r="W2" i="296"/>
  <c r="Q2" i="296"/>
  <c r="M2" i="296"/>
  <c r="I2" i="296"/>
  <c r="AD2" i="296"/>
  <c r="Z2" i="296"/>
  <c r="V2" i="296"/>
  <c r="P2" i="296"/>
  <c r="L2" i="296"/>
  <c r="AC2" i="296"/>
  <c r="Y2" i="296"/>
  <c r="S2" i="296"/>
  <c r="O2" i="296"/>
  <c r="K2" i="296"/>
  <c r="C2" i="296"/>
  <c r="F2" i="296" s="1"/>
  <c r="AF2" i="295"/>
  <c r="AB2" i="295"/>
  <c r="X2" i="295"/>
  <c r="R2" i="295"/>
  <c r="N2" i="295"/>
  <c r="J2" i="295"/>
  <c r="AE2" i="295"/>
  <c r="AA2" i="295"/>
  <c r="W2" i="295"/>
  <c r="Q2" i="295"/>
  <c r="M2" i="295"/>
  <c r="I2" i="295"/>
  <c r="AD2" i="295"/>
  <c r="Z2" i="295"/>
  <c r="V2" i="295"/>
  <c r="P2" i="295"/>
  <c r="L2" i="295"/>
  <c r="AC2" i="295"/>
  <c r="Y2" i="295"/>
  <c r="S2" i="295"/>
  <c r="O2" i="295"/>
  <c r="K2" i="295"/>
  <c r="C2" i="295"/>
  <c r="F2" i="295" s="1"/>
  <c r="AF2" i="294"/>
  <c r="AB2" i="294"/>
  <c r="X2" i="294"/>
  <c r="R2" i="294"/>
  <c r="N2" i="294"/>
  <c r="J2" i="294"/>
  <c r="AE2" i="294"/>
  <c r="AA2" i="294"/>
  <c r="W2" i="294"/>
  <c r="Q2" i="294"/>
  <c r="M2" i="294"/>
  <c r="I2" i="294"/>
  <c r="AD2" i="294"/>
  <c r="Z2" i="294"/>
  <c r="V2" i="294"/>
  <c r="P2" i="294"/>
  <c r="L2" i="294"/>
  <c r="AC2" i="294"/>
  <c r="Y2" i="294"/>
  <c r="S2" i="294"/>
  <c r="O2" i="294"/>
  <c r="K2" i="294"/>
  <c r="C2" i="294"/>
  <c r="F2" i="294" s="1"/>
  <c r="AF2" i="293"/>
  <c r="AB2" i="293"/>
  <c r="X2" i="293"/>
  <c r="R2" i="293"/>
  <c r="N2" i="293"/>
  <c r="J2" i="293"/>
  <c r="AE2" i="293"/>
  <c r="AA2" i="293"/>
  <c r="W2" i="293"/>
  <c r="Q2" i="293"/>
  <c r="M2" i="293"/>
  <c r="I2" i="293"/>
  <c r="AD2" i="293"/>
  <c r="Z2" i="293"/>
  <c r="V2" i="293"/>
  <c r="P2" i="293"/>
  <c r="L2" i="293"/>
  <c r="AC2" i="293"/>
  <c r="Y2" i="293"/>
  <c r="S2" i="293"/>
  <c r="O2" i="293"/>
  <c r="K2" i="293"/>
  <c r="C2" i="293"/>
  <c r="F2" i="293" s="1"/>
  <c r="AF2" i="292"/>
  <c r="AB2" i="292"/>
  <c r="X2" i="292"/>
  <c r="R2" i="292"/>
  <c r="N2" i="292"/>
  <c r="J2" i="292"/>
  <c r="AE2" i="292"/>
  <c r="AA2" i="292"/>
  <c r="W2" i="292"/>
  <c r="Q2" i="292"/>
  <c r="M2" i="292"/>
  <c r="I2" i="292"/>
  <c r="AD2" i="292"/>
  <c r="Z2" i="292"/>
  <c r="V2" i="292"/>
  <c r="P2" i="292"/>
  <c r="L2" i="292"/>
  <c r="AC2" i="292"/>
  <c r="Y2" i="292"/>
  <c r="S2" i="292"/>
  <c r="O2" i="292"/>
  <c r="K2" i="292"/>
  <c r="C2" i="292"/>
  <c r="F2" i="292" s="1"/>
  <c r="AE2" i="245"/>
  <c r="Q3" i="247"/>
  <c r="D139" i="156"/>
  <c r="F139" i="156" s="1"/>
  <c r="A141" i="152"/>
  <c r="A140" i="156"/>
  <c r="A143" i="149"/>
  <c r="A143" i="93"/>
  <c r="Q140" i="152"/>
  <c r="M140" i="152"/>
  <c r="I140" i="152"/>
  <c r="E140" i="152"/>
  <c r="T140" i="152"/>
  <c r="P140" i="152"/>
  <c r="L140" i="152"/>
  <c r="H140" i="152"/>
  <c r="B140" i="152"/>
  <c r="N140" i="152"/>
  <c r="F140" i="152"/>
  <c r="S140" i="152"/>
  <c r="K140" i="152"/>
  <c r="R140" i="152"/>
  <c r="J140" i="152"/>
  <c r="G140" i="152"/>
  <c r="O140" i="152"/>
  <c r="D127" i="3"/>
  <c r="D131" i="3" s="1"/>
  <c r="I3" i="249"/>
  <c r="AE2" i="147"/>
  <c r="N3" i="249"/>
  <c r="V3" i="249"/>
  <c r="AE3" i="249"/>
  <c r="M3" i="249"/>
  <c r="AA3" i="249"/>
  <c r="AD3" i="249"/>
  <c r="X3" i="249"/>
  <c r="Z3" i="249"/>
  <c r="K3" i="249"/>
  <c r="L3" i="249"/>
  <c r="AF3" i="249"/>
  <c r="C3" i="249"/>
  <c r="F3" i="249" s="1"/>
  <c r="J3" i="249"/>
  <c r="O3" i="249"/>
  <c r="W3" i="249"/>
  <c r="Y3" i="249"/>
  <c r="N3" i="247"/>
  <c r="Q3" i="249"/>
  <c r="R3" i="249"/>
  <c r="S3" i="249"/>
  <c r="P3" i="249"/>
  <c r="AF3" i="247"/>
  <c r="M2" i="147"/>
  <c r="C2" i="241"/>
  <c r="F2" i="241" s="1"/>
  <c r="Q2" i="241"/>
  <c r="C2" i="245"/>
  <c r="F2" i="245" s="1"/>
  <c r="V3" i="247"/>
  <c r="AE2" i="251"/>
  <c r="O2" i="251"/>
  <c r="Y2" i="251"/>
  <c r="V2" i="251"/>
  <c r="AB3" i="49"/>
  <c r="AB3" i="57" s="1"/>
  <c r="AD2" i="251"/>
  <c r="Z2" i="251"/>
  <c r="S2" i="251"/>
  <c r="AC2" i="251"/>
  <c r="I2" i="251"/>
  <c r="R2" i="251"/>
  <c r="N2" i="251"/>
  <c r="AB2" i="251"/>
  <c r="X2" i="241"/>
  <c r="Q2" i="251"/>
  <c r="W2" i="251"/>
  <c r="AA2" i="251"/>
  <c r="L2" i="251"/>
  <c r="J2" i="245"/>
  <c r="L3" i="49"/>
  <c r="L3" i="57" s="1"/>
  <c r="J2" i="251"/>
  <c r="M2" i="251"/>
  <c r="K2" i="251"/>
  <c r="AF2" i="251"/>
  <c r="AH3" i="49"/>
  <c r="AH3" i="57" s="1"/>
  <c r="C2" i="251"/>
  <c r="F2" i="251" s="1"/>
  <c r="X2" i="251"/>
  <c r="K2" i="245"/>
  <c r="V2" i="245"/>
  <c r="I3" i="148"/>
  <c r="S3" i="147"/>
  <c r="S2" i="245"/>
  <c r="AA2" i="245"/>
  <c r="AD2" i="245"/>
  <c r="Z2" i="245"/>
  <c r="P2" i="245"/>
  <c r="AF2" i="245"/>
  <c r="N2" i="245"/>
  <c r="W2" i="245"/>
  <c r="L2" i="245"/>
  <c r="I2" i="245"/>
  <c r="AC2" i="245"/>
  <c r="AB2" i="245"/>
  <c r="R2" i="245"/>
  <c r="AF2" i="148"/>
  <c r="AE3" i="147"/>
  <c r="Q2" i="245"/>
  <c r="M2" i="245"/>
  <c r="O2" i="245"/>
  <c r="Y2" i="245"/>
  <c r="X2" i="245"/>
  <c r="W2" i="148"/>
  <c r="S2" i="147"/>
  <c r="N2" i="241"/>
  <c r="Y2" i="241"/>
  <c r="J2" i="241"/>
  <c r="I2" i="148"/>
  <c r="J2" i="147"/>
  <c r="P3" i="147"/>
  <c r="AB2" i="241"/>
  <c r="L2" i="241"/>
  <c r="I2" i="241"/>
  <c r="J2" i="148"/>
  <c r="AA2" i="147"/>
  <c r="AB2" i="147"/>
  <c r="AA2" i="241"/>
  <c r="K2" i="241"/>
  <c r="Z2" i="241"/>
  <c r="Q3" i="147"/>
  <c r="M3" i="147"/>
  <c r="I3" i="147"/>
  <c r="C3" i="148"/>
  <c r="F3" i="148" s="1"/>
  <c r="C3" i="247"/>
  <c r="F3" i="247" s="1"/>
  <c r="P3" i="247"/>
  <c r="AD3" i="247"/>
  <c r="R3" i="247"/>
  <c r="O3" i="247"/>
  <c r="AC3" i="247"/>
  <c r="C2" i="148"/>
  <c r="F2" i="148" s="1"/>
  <c r="V2" i="148"/>
  <c r="J3" i="247"/>
  <c r="X3" i="247"/>
  <c r="M3" i="247"/>
  <c r="AF3" i="147"/>
  <c r="W3" i="247"/>
  <c r="AE3" i="247"/>
  <c r="S3" i="247"/>
  <c r="L3" i="247"/>
  <c r="I3" i="247"/>
  <c r="Z3" i="247"/>
  <c r="AF2" i="241"/>
  <c r="P2" i="241"/>
  <c r="R2" i="241"/>
  <c r="S2" i="241"/>
  <c r="AD2" i="241"/>
  <c r="M2" i="241"/>
  <c r="AA3" i="247"/>
  <c r="K3" i="247"/>
  <c r="AB3" i="247"/>
  <c r="Y3" i="247"/>
  <c r="W2" i="241"/>
  <c r="AC2" i="241"/>
  <c r="AE2" i="241"/>
  <c r="V2" i="241"/>
  <c r="P2" i="148"/>
  <c r="R2" i="148"/>
  <c r="Z2" i="148"/>
  <c r="S2" i="148"/>
  <c r="M2" i="148"/>
  <c r="AA2" i="148"/>
  <c r="I2" i="147"/>
  <c r="AF2" i="147"/>
  <c r="AD2" i="147"/>
  <c r="L2" i="147"/>
  <c r="R2" i="147"/>
  <c r="C2" i="147"/>
  <c r="F2" i="147" s="1"/>
  <c r="AD3" i="147"/>
  <c r="O3" i="147"/>
  <c r="R3" i="147"/>
  <c r="Y2" i="148"/>
  <c r="L2" i="148"/>
  <c r="AE2" i="148"/>
  <c r="X2" i="148"/>
  <c r="K2" i="148"/>
  <c r="N2" i="147"/>
  <c r="K2" i="147"/>
  <c r="X2" i="147"/>
  <c r="Z2" i="147"/>
  <c r="P2" i="147"/>
  <c r="AD2" i="148"/>
  <c r="Q2" i="148"/>
  <c r="N2" i="148"/>
  <c r="AC2" i="148"/>
  <c r="AB2" i="148"/>
  <c r="O2" i="147"/>
  <c r="V2" i="147"/>
  <c r="Q2" i="147"/>
  <c r="AC2" i="147"/>
  <c r="Y2" i="147"/>
  <c r="L3" i="147"/>
  <c r="W3" i="147"/>
  <c r="C3" i="147"/>
  <c r="F3" i="147" s="1"/>
  <c r="AC2" i="252"/>
  <c r="Y2" i="252"/>
  <c r="P2" i="252"/>
  <c r="L2" i="252"/>
  <c r="AF2" i="252"/>
  <c r="AB2" i="252"/>
  <c r="X2" i="252"/>
  <c r="S2" i="252"/>
  <c r="O2" i="252"/>
  <c r="K2" i="252"/>
  <c r="AA2" i="252"/>
  <c r="R2" i="252"/>
  <c r="J2" i="252"/>
  <c r="Z2" i="252"/>
  <c r="Q2" i="252"/>
  <c r="I2" i="252"/>
  <c r="AE2" i="252"/>
  <c r="W2" i="252"/>
  <c r="N2" i="252"/>
  <c r="AD2" i="252"/>
  <c r="V2" i="252"/>
  <c r="M2" i="252"/>
  <c r="C2" i="252"/>
  <c r="F2" i="252" s="1"/>
  <c r="Q3" i="246"/>
  <c r="M3" i="246"/>
  <c r="I3" i="246"/>
  <c r="AE3" i="246"/>
  <c r="AA3" i="246"/>
  <c r="W3" i="246"/>
  <c r="P3" i="246"/>
  <c r="L3" i="246"/>
  <c r="AD3" i="246"/>
  <c r="Z3" i="246"/>
  <c r="V3" i="246"/>
  <c r="S3" i="246"/>
  <c r="O3" i="246"/>
  <c r="K3" i="246"/>
  <c r="AC3" i="246"/>
  <c r="Y3" i="246"/>
  <c r="C3" i="246"/>
  <c r="J3" i="246"/>
  <c r="AB3" i="246"/>
  <c r="X3" i="246"/>
  <c r="R3" i="246"/>
  <c r="AF3" i="246"/>
  <c r="N3" i="246"/>
  <c r="AC3" i="248"/>
  <c r="Y3" i="248"/>
  <c r="P3" i="248"/>
  <c r="L3" i="248"/>
  <c r="AF3" i="248"/>
  <c r="AB3" i="248"/>
  <c r="X3" i="248"/>
  <c r="S3" i="248"/>
  <c r="O3" i="248"/>
  <c r="K3" i="248"/>
  <c r="C3" i="248"/>
  <c r="F3" i="248" s="1"/>
  <c r="AD3" i="248"/>
  <c r="V3" i="248"/>
  <c r="M3" i="248"/>
  <c r="AA3" i="248"/>
  <c r="R3" i="248"/>
  <c r="J3" i="248"/>
  <c r="Z3" i="248"/>
  <c r="Q3" i="248"/>
  <c r="I3" i="248"/>
  <c r="AE3" i="248"/>
  <c r="W3" i="248"/>
  <c r="N3" i="248"/>
  <c r="P3" i="242"/>
  <c r="L3" i="242"/>
  <c r="AC3" i="242"/>
  <c r="Y3" i="242"/>
  <c r="R3" i="242"/>
  <c r="M3" i="242"/>
  <c r="AF3" i="242"/>
  <c r="AA3" i="242"/>
  <c r="V3" i="242"/>
  <c r="Q3" i="242"/>
  <c r="K3" i="242"/>
  <c r="AE3" i="242"/>
  <c r="Z3" i="242"/>
  <c r="C3" i="242"/>
  <c r="F3" i="242" s="1"/>
  <c r="O3" i="242"/>
  <c r="J3" i="242"/>
  <c r="AD3" i="242"/>
  <c r="X3" i="242"/>
  <c r="S3" i="242"/>
  <c r="N3" i="242"/>
  <c r="AB3" i="242"/>
  <c r="I3" i="242"/>
  <c r="W3" i="242"/>
  <c r="AD3" i="252"/>
  <c r="Z3" i="252"/>
  <c r="V3" i="252"/>
  <c r="Q3" i="252"/>
  <c r="M3" i="252"/>
  <c r="I3" i="252"/>
  <c r="AC3" i="252"/>
  <c r="Y3" i="252"/>
  <c r="P3" i="252"/>
  <c r="L3" i="252"/>
  <c r="AF3" i="252"/>
  <c r="X3" i="252"/>
  <c r="O3" i="252"/>
  <c r="AE3" i="252"/>
  <c r="W3" i="252"/>
  <c r="N3" i="252"/>
  <c r="AB3" i="252"/>
  <c r="S3" i="252"/>
  <c r="K3" i="252"/>
  <c r="C3" i="252"/>
  <c r="F3" i="252" s="1"/>
  <c r="AA3" i="252"/>
  <c r="R3" i="252"/>
  <c r="J3" i="252"/>
  <c r="P2" i="243"/>
  <c r="L2" i="243"/>
  <c r="AC2" i="243"/>
  <c r="Y2" i="243"/>
  <c r="C2" i="243"/>
  <c r="F2" i="243" s="1"/>
  <c r="Q2" i="243"/>
  <c r="K2" i="243"/>
  <c r="AE2" i="243"/>
  <c r="Z2" i="243"/>
  <c r="O2" i="243"/>
  <c r="J2" i="243"/>
  <c r="AD2" i="243"/>
  <c r="X2" i="243"/>
  <c r="S2" i="243"/>
  <c r="N2" i="243"/>
  <c r="I2" i="243"/>
  <c r="AB2" i="243"/>
  <c r="W2" i="243"/>
  <c r="M2" i="243"/>
  <c r="AA2" i="243"/>
  <c r="V2" i="243"/>
  <c r="R2" i="243"/>
  <c r="AF2" i="243"/>
  <c r="Y3" i="245"/>
  <c r="AC3" i="245"/>
  <c r="S3" i="245"/>
  <c r="O3" i="245"/>
  <c r="K3" i="245"/>
  <c r="C3" i="245"/>
  <c r="V3" i="245"/>
  <c r="Z3" i="245"/>
  <c r="AD3" i="245"/>
  <c r="R3" i="245"/>
  <c r="N3" i="245"/>
  <c r="J3" i="245"/>
  <c r="W3" i="245"/>
  <c r="AA3" i="245"/>
  <c r="AE3" i="245"/>
  <c r="Q3" i="245"/>
  <c r="M3" i="245"/>
  <c r="I3" i="245"/>
  <c r="X3" i="245"/>
  <c r="P3" i="245"/>
  <c r="AB3" i="245"/>
  <c r="L3" i="245"/>
  <c r="AF3" i="245"/>
  <c r="F3" i="238"/>
  <c r="Y3" i="147"/>
  <c r="AB3" i="147"/>
  <c r="AC3" i="147"/>
  <c r="AA3" i="147"/>
  <c r="Q2" i="240"/>
  <c r="M2" i="240"/>
  <c r="I2" i="240"/>
  <c r="AD2" i="240"/>
  <c r="Z2" i="240"/>
  <c r="V2" i="240"/>
  <c r="C2" i="240"/>
  <c r="F2" i="240" s="1"/>
  <c r="O2" i="240"/>
  <c r="J2" i="240"/>
  <c r="AC2" i="240"/>
  <c r="X2" i="240"/>
  <c r="S2" i="240"/>
  <c r="N2" i="240"/>
  <c r="AB2" i="240"/>
  <c r="W2" i="240"/>
  <c r="R2" i="240"/>
  <c r="L2" i="240"/>
  <c r="AF2" i="240"/>
  <c r="AA2" i="240"/>
  <c r="P2" i="240"/>
  <c r="K2" i="240"/>
  <c r="AE2" i="240"/>
  <c r="Y2" i="240"/>
  <c r="R3" i="241"/>
  <c r="N3" i="241"/>
  <c r="J3" i="241"/>
  <c r="O3" i="241"/>
  <c r="I3" i="241"/>
  <c r="AE3" i="241"/>
  <c r="AA3" i="241"/>
  <c r="W3" i="241"/>
  <c r="S3" i="241"/>
  <c r="M3" i="241"/>
  <c r="Q3" i="241"/>
  <c r="L3" i="241"/>
  <c r="K3" i="241"/>
  <c r="AD3" i="241"/>
  <c r="Y3" i="241"/>
  <c r="C3" i="241"/>
  <c r="F3" i="241" s="1"/>
  <c r="AC3" i="241"/>
  <c r="X3" i="241"/>
  <c r="AB3" i="241"/>
  <c r="V3" i="241"/>
  <c r="P3" i="241"/>
  <c r="AF3" i="241"/>
  <c r="Z3" i="241"/>
  <c r="AD3" i="250"/>
  <c r="Z3" i="250"/>
  <c r="V3" i="250"/>
  <c r="Q3" i="250"/>
  <c r="M3" i="250"/>
  <c r="I3" i="250"/>
  <c r="AC3" i="250"/>
  <c r="Y3" i="250"/>
  <c r="P3" i="250"/>
  <c r="L3" i="250"/>
  <c r="AB3" i="250"/>
  <c r="S3" i="250"/>
  <c r="K3" i="250"/>
  <c r="AA3" i="250"/>
  <c r="R3" i="250"/>
  <c r="J3" i="250"/>
  <c r="AF3" i="250"/>
  <c r="X3" i="250"/>
  <c r="O3" i="250"/>
  <c r="C3" i="250"/>
  <c r="AE3" i="250"/>
  <c r="W3" i="250"/>
  <c r="N3" i="250"/>
  <c r="Q3" i="243"/>
  <c r="M3" i="243"/>
  <c r="I3" i="243"/>
  <c r="AD3" i="243"/>
  <c r="Z3" i="243"/>
  <c r="V3" i="243"/>
  <c r="P3" i="243"/>
  <c r="K3" i="243"/>
  <c r="AE3" i="243"/>
  <c r="Y3" i="243"/>
  <c r="O3" i="243"/>
  <c r="J3" i="243"/>
  <c r="AC3" i="243"/>
  <c r="X3" i="243"/>
  <c r="C3" i="243"/>
  <c r="F3" i="243" s="1"/>
  <c r="S3" i="243"/>
  <c r="N3" i="243"/>
  <c r="AB3" i="243"/>
  <c r="W3" i="243"/>
  <c r="R3" i="243"/>
  <c r="AF3" i="243"/>
  <c r="L3" i="243"/>
  <c r="AA3" i="243"/>
  <c r="AF2" i="249"/>
  <c r="AE2" i="249"/>
  <c r="AB2" i="249"/>
  <c r="X2" i="249"/>
  <c r="S2" i="249"/>
  <c r="O2" i="249"/>
  <c r="K2" i="249"/>
  <c r="C2" i="249"/>
  <c r="F2" i="249" s="1"/>
  <c r="AA2" i="249"/>
  <c r="W2" i="249"/>
  <c r="R2" i="249"/>
  <c r="N2" i="249"/>
  <c r="J2" i="249"/>
  <c r="AD2" i="249"/>
  <c r="Z2" i="249"/>
  <c r="V2" i="249"/>
  <c r="Q2" i="249"/>
  <c r="M2" i="249"/>
  <c r="I2" i="249"/>
  <c r="AC2" i="249"/>
  <c r="Y2" i="249"/>
  <c r="P2" i="249"/>
  <c r="L2" i="249"/>
  <c r="S2" i="242"/>
  <c r="O2" i="242"/>
  <c r="K2" i="242"/>
  <c r="AF2" i="242"/>
  <c r="AB2" i="242"/>
  <c r="X2" i="242"/>
  <c r="R2" i="242"/>
  <c r="M2" i="242"/>
  <c r="AA2" i="242"/>
  <c r="V2" i="242"/>
  <c r="Q2" i="242"/>
  <c r="L2" i="242"/>
  <c r="AE2" i="242"/>
  <c r="Z2" i="242"/>
  <c r="P2" i="242"/>
  <c r="J2" i="242"/>
  <c r="AD2" i="242"/>
  <c r="Y2" i="242"/>
  <c r="C2" i="242"/>
  <c r="F2" i="242" s="1"/>
  <c r="I2" i="242"/>
  <c r="W2" i="242"/>
  <c r="N2" i="242"/>
  <c r="AC2" i="242"/>
  <c r="R3" i="240"/>
  <c r="N3" i="240"/>
  <c r="J3" i="240"/>
  <c r="AE3" i="240"/>
  <c r="AA3" i="240"/>
  <c r="W3" i="240"/>
  <c r="O3" i="240"/>
  <c r="I3" i="240"/>
  <c r="AC3" i="240"/>
  <c r="X3" i="240"/>
  <c r="S3" i="240"/>
  <c r="M3" i="240"/>
  <c r="AB3" i="240"/>
  <c r="V3" i="240"/>
  <c r="Q3" i="240"/>
  <c r="L3" i="240"/>
  <c r="AF3" i="240"/>
  <c r="Z3" i="240"/>
  <c r="P3" i="240"/>
  <c r="K3" i="240"/>
  <c r="AD3" i="240"/>
  <c r="Y3" i="240"/>
  <c r="C3" i="240"/>
  <c r="F3" i="240" s="1"/>
  <c r="P2" i="246"/>
  <c r="L2" i="246"/>
  <c r="AD2" i="246"/>
  <c r="Z2" i="246"/>
  <c r="V2" i="246"/>
  <c r="S2" i="246"/>
  <c r="O2" i="246"/>
  <c r="K2" i="246"/>
  <c r="AC2" i="246"/>
  <c r="Y2" i="246"/>
  <c r="R2" i="246"/>
  <c r="N2" i="246"/>
  <c r="J2" i="246"/>
  <c r="AF2" i="246"/>
  <c r="AB2" i="246"/>
  <c r="X2" i="246"/>
  <c r="W2" i="246"/>
  <c r="Q2" i="246"/>
  <c r="C2" i="246"/>
  <c r="F2" i="246" s="1"/>
  <c r="M2" i="246"/>
  <c r="AE2" i="246"/>
  <c r="AA2" i="246"/>
  <c r="I2" i="246"/>
  <c r="AF2" i="248"/>
  <c r="AB2" i="248"/>
  <c r="X2" i="248"/>
  <c r="S2" i="248"/>
  <c r="O2" i="248"/>
  <c r="K2" i="248"/>
  <c r="AE2" i="248"/>
  <c r="AA2" i="248"/>
  <c r="W2" i="248"/>
  <c r="R2" i="248"/>
  <c r="N2" i="248"/>
  <c r="J2" i="248"/>
  <c r="Y2" i="248"/>
  <c r="P2" i="248"/>
  <c r="AD2" i="248"/>
  <c r="V2" i="248"/>
  <c r="M2" i="248"/>
  <c r="AC2" i="248"/>
  <c r="L2" i="248"/>
  <c r="Q2" i="248"/>
  <c r="I2" i="248"/>
  <c r="C2" i="248"/>
  <c r="F2" i="248" s="1"/>
  <c r="Z2" i="248"/>
  <c r="AC2" i="247"/>
  <c r="Y2" i="247"/>
  <c r="P2" i="247"/>
  <c r="L2" i="247"/>
  <c r="AF2" i="247"/>
  <c r="AB2" i="247"/>
  <c r="X2" i="247"/>
  <c r="S2" i="247"/>
  <c r="O2" i="247"/>
  <c r="K2" i="247"/>
  <c r="AE2" i="247"/>
  <c r="AA2" i="247"/>
  <c r="W2" i="247"/>
  <c r="R2" i="247"/>
  <c r="N2" i="247"/>
  <c r="J2" i="247"/>
  <c r="Z2" i="247"/>
  <c r="I2" i="247"/>
  <c r="V2" i="247"/>
  <c r="C2" i="247"/>
  <c r="F2" i="247" s="1"/>
  <c r="Q2" i="247"/>
  <c r="AD2" i="247"/>
  <c r="M2" i="247"/>
  <c r="AD3" i="251"/>
  <c r="Z3" i="251"/>
  <c r="V3" i="251"/>
  <c r="Q3" i="251"/>
  <c r="M3" i="251"/>
  <c r="I3" i="251"/>
  <c r="C3" i="251"/>
  <c r="F3" i="251" s="1"/>
  <c r="AC3" i="251"/>
  <c r="Y3" i="251"/>
  <c r="P3" i="251"/>
  <c r="L3" i="251"/>
  <c r="AF3" i="251"/>
  <c r="X3" i="251"/>
  <c r="S3" i="251"/>
  <c r="K3" i="251"/>
  <c r="AE3" i="251"/>
  <c r="W3" i="251"/>
  <c r="R3" i="251"/>
  <c r="J3" i="251"/>
  <c r="AB3" i="251"/>
  <c r="O3" i="251"/>
  <c r="AA3" i="251"/>
  <c r="N3" i="251"/>
  <c r="AC2" i="250"/>
  <c r="Y2" i="250"/>
  <c r="P2" i="250"/>
  <c r="L2" i="250"/>
  <c r="AF2" i="250"/>
  <c r="AB2" i="250"/>
  <c r="X2" i="250"/>
  <c r="S2" i="250"/>
  <c r="O2" i="250"/>
  <c r="K2" i="250"/>
  <c r="AE2" i="250"/>
  <c r="W2" i="250"/>
  <c r="N2" i="250"/>
  <c r="AD2" i="250"/>
  <c r="V2" i="250"/>
  <c r="M2" i="250"/>
  <c r="AA2" i="250"/>
  <c r="R2" i="250"/>
  <c r="J2" i="250"/>
  <c r="Z2" i="250"/>
  <c r="Q2" i="250"/>
  <c r="I2" i="250"/>
  <c r="C2" i="250"/>
  <c r="C4" i="183"/>
  <c r="F4" i="183" s="1"/>
  <c r="N3" i="147"/>
  <c r="J3" i="147"/>
  <c r="V3" i="147"/>
  <c r="X3" i="147"/>
  <c r="K3" i="147"/>
  <c r="P3" i="49"/>
  <c r="P3" i="57" s="1"/>
  <c r="C4" i="178"/>
  <c r="M3" i="49"/>
  <c r="M3" i="57" s="1"/>
  <c r="R3" i="49"/>
  <c r="R3" i="57" s="1"/>
  <c r="AG99" i="3"/>
  <c r="AG117" i="3" s="1"/>
  <c r="C3" i="178"/>
  <c r="C3" i="173" s="1"/>
  <c r="S3" i="49"/>
  <c r="S3" i="57" s="1"/>
  <c r="AC3" i="49"/>
  <c r="AC3" i="57" s="1"/>
  <c r="O3" i="49"/>
  <c r="O3" i="57" s="1"/>
  <c r="C2" i="178"/>
  <c r="C2" i="173" s="1"/>
  <c r="AA3" i="49"/>
  <c r="AA3" i="57" s="1"/>
  <c r="C3" i="49"/>
  <c r="H3" i="49" s="1"/>
  <c r="Q133" i="3"/>
  <c r="S133" i="3"/>
  <c r="G124" i="3"/>
  <c r="V133" i="3"/>
  <c r="AB127" i="3"/>
  <c r="AB131" i="3" s="1"/>
  <c r="T133" i="3"/>
  <c r="G129" i="3"/>
  <c r="G136" i="3" s="1"/>
  <c r="U133" i="3"/>
  <c r="C3" i="68"/>
  <c r="F3" i="68" s="1"/>
  <c r="X3" i="49"/>
  <c r="X3" i="57" s="1"/>
  <c r="T3" i="49"/>
  <c r="T3" i="57" s="1"/>
  <c r="N3" i="49"/>
  <c r="N3" i="57" s="1"/>
  <c r="Z3" i="49"/>
  <c r="Z3" i="57" s="1"/>
  <c r="AG3" i="49"/>
  <c r="AG3" i="57" s="1"/>
  <c r="Q3" i="49"/>
  <c r="Q3" i="57" s="1"/>
  <c r="AE3" i="49"/>
  <c r="AE3" i="57" s="1"/>
  <c r="AD3" i="49"/>
  <c r="AD3" i="57" s="1"/>
  <c r="U3" i="49"/>
  <c r="U3" i="57" s="1"/>
  <c r="Y3" i="49"/>
  <c r="Y3" i="57" s="1"/>
  <c r="AF3" i="49"/>
  <c r="AF3" i="57" s="1"/>
  <c r="V109" i="3"/>
  <c r="U109" i="3"/>
  <c r="T109" i="3"/>
  <c r="R109" i="3"/>
  <c r="C4" i="176"/>
  <c r="F4" i="176" s="1"/>
  <c r="C3" i="176"/>
  <c r="F3" i="176" s="1"/>
  <c r="C2" i="176"/>
  <c r="F2" i="176" s="1"/>
  <c r="C3" i="175"/>
  <c r="C4" i="175"/>
  <c r="C2" i="175"/>
  <c r="V3" i="148"/>
  <c r="N3" i="148"/>
  <c r="X3" i="148"/>
  <c r="AC3" i="148"/>
  <c r="P3" i="148"/>
  <c r="S3" i="148"/>
  <c r="W3" i="148"/>
  <c r="L3" i="148"/>
  <c r="M3" i="148"/>
  <c r="AA3" i="148"/>
  <c r="Y3" i="148"/>
  <c r="J3" i="148"/>
  <c r="AB3" i="148"/>
  <c r="Z3" i="148"/>
  <c r="K3" i="148"/>
  <c r="AF3" i="148"/>
  <c r="AD3" i="148"/>
  <c r="Q3" i="148"/>
  <c r="R3" i="148"/>
  <c r="AE3" i="148"/>
  <c r="K3" i="57"/>
  <c r="C2" i="42"/>
  <c r="H2" i="42" s="1"/>
  <c r="AH2" i="42"/>
  <c r="AD2" i="42"/>
  <c r="Z2" i="42"/>
  <c r="AG2" i="42"/>
  <c r="AC2" i="42"/>
  <c r="Y2" i="42"/>
  <c r="AF2" i="42"/>
  <c r="AB2" i="42"/>
  <c r="AE2" i="42"/>
  <c r="X2" i="42"/>
  <c r="AA2" i="42"/>
  <c r="Z2" i="8"/>
  <c r="O2" i="42"/>
  <c r="T2" i="42"/>
  <c r="Q2" i="42"/>
  <c r="U2" i="42"/>
  <c r="K2" i="42"/>
  <c r="N2" i="42"/>
  <c r="L2" i="42"/>
  <c r="M2" i="42"/>
  <c r="S2" i="42"/>
  <c r="P2" i="42"/>
  <c r="R2" i="42"/>
  <c r="H3" i="50"/>
  <c r="C2" i="44"/>
  <c r="H2" i="44" s="1"/>
  <c r="AF2" i="44"/>
  <c r="AB2" i="44"/>
  <c r="X2" i="44"/>
  <c r="AE2" i="44"/>
  <c r="AA2" i="44"/>
  <c r="AH2" i="44"/>
  <c r="AD2" i="44"/>
  <c r="Z2" i="44"/>
  <c r="AC2" i="44"/>
  <c r="AG2" i="44"/>
  <c r="Y2" i="44"/>
  <c r="AD2" i="8"/>
  <c r="N2" i="44"/>
  <c r="U2" i="44"/>
  <c r="L2" i="44"/>
  <c r="O2" i="44"/>
  <c r="M2" i="44"/>
  <c r="S2" i="44"/>
  <c r="Q2" i="44"/>
  <c r="K2" i="44"/>
  <c r="R2" i="44"/>
  <c r="P2" i="44"/>
  <c r="T2" i="44"/>
  <c r="C3" i="71"/>
  <c r="F3" i="71" s="1"/>
  <c r="AF3" i="71"/>
  <c r="AB3" i="71"/>
  <c r="X3" i="71"/>
  <c r="AA3" i="71"/>
  <c r="W3" i="71"/>
  <c r="Z3" i="71"/>
  <c r="AC3" i="71"/>
  <c r="AE3" i="71"/>
  <c r="AD3" i="71"/>
  <c r="V3" i="71"/>
  <c r="Y3" i="71"/>
  <c r="O3" i="71"/>
  <c r="N3" i="71"/>
  <c r="M3" i="71"/>
  <c r="K3" i="71"/>
  <c r="J3" i="71"/>
  <c r="I3" i="71"/>
  <c r="L3" i="71"/>
  <c r="P3" i="71"/>
  <c r="S3" i="71"/>
  <c r="R3" i="71"/>
  <c r="Q3" i="71"/>
  <c r="C3" i="121"/>
  <c r="F3" i="121" s="1"/>
  <c r="AE3" i="121"/>
  <c r="AA3" i="121"/>
  <c r="W3" i="121"/>
  <c r="AD3" i="121"/>
  <c r="Z3" i="121"/>
  <c r="V3" i="121"/>
  <c r="AF3" i="121"/>
  <c r="X3" i="121"/>
  <c r="AC3" i="121"/>
  <c r="Y3" i="121"/>
  <c r="AB3" i="121"/>
  <c r="J3" i="121"/>
  <c r="Q3" i="121"/>
  <c r="K3" i="121"/>
  <c r="P3" i="121"/>
  <c r="M3" i="121"/>
  <c r="L3" i="121"/>
  <c r="R3" i="121"/>
  <c r="I3" i="121"/>
  <c r="S3" i="121"/>
  <c r="N3" i="121"/>
  <c r="O3" i="121"/>
  <c r="C4" i="121"/>
  <c r="F4" i="121" s="1"/>
  <c r="I4" i="121"/>
  <c r="O4" i="121"/>
  <c r="K4" i="121"/>
  <c r="R4" i="121"/>
  <c r="L4" i="121"/>
  <c r="Q4" i="121"/>
  <c r="N4" i="121"/>
  <c r="M4" i="121"/>
  <c r="S4" i="121"/>
  <c r="J4" i="121"/>
  <c r="P4" i="121"/>
  <c r="AF4" i="121"/>
  <c r="W4" i="121"/>
  <c r="V4" i="121"/>
  <c r="AA4" i="121"/>
  <c r="Z4" i="121"/>
  <c r="AE4" i="121"/>
  <c r="AD4" i="121"/>
  <c r="X4" i="121"/>
  <c r="AC4" i="121"/>
  <c r="AB4" i="121"/>
  <c r="Y4" i="121"/>
  <c r="I4" i="120"/>
  <c r="O4" i="120"/>
  <c r="K4" i="120"/>
  <c r="R4" i="120"/>
  <c r="P4" i="120"/>
  <c r="Q4" i="120"/>
  <c r="N4" i="120"/>
  <c r="M4" i="120"/>
  <c r="S4" i="120"/>
  <c r="J4" i="120"/>
  <c r="L4" i="120"/>
  <c r="AD4" i="120"/>
  <c r="X4" i="120"/>
  <c r="Y4" i="120"/>
  <c r="AB4" i="120"/>
  <c r="AC4" i="120"/>
  <c r="AF4" i="120"/>
  <c r="W4" i="120"/>
  <c r="V4" i="120"/>
  <c r="AA4" i="120"/>
  <c r="Z4" i="120"/>
  <c r="AE4" i="120"/>
  <c r="C4" i="123"/>
  <c r="F4" i="123" s="1"/>
  <c r="N4" i="123"/>
  <c r="I4" i="123"/>
  <c r="J4" i="123"/>
  <c r="Q4" i="123"/>
  <c r="P4" i="123"/>
  <c r="S4" i="123"/>
  <c r="L4" i="123"/>
  <c r="O4" i="123"/>
  <c r="R4" i="123"/>
  <c r="M4" i="123"/>
  <c r="K4" i="123"/>
  <c r="AA4" i="123"/>
  <c r="AC4" i="123"/>
  <c r="AE4" i="123"/>
  <c r="AD4" i="123"/>
  <c r="X4" i="123"/>
  <c r="V4" i="123"/>
  <c r="AB4" i="123"/>
  <c r="Z4" i="123"/>
  <c r="AF4" i="123"/>
  <c r="W4" i="123"/>
  <c r="Y4" i="123"/>
  <c r="C4" i="124"/>
  <c r="F4" i="124" s="1"/>
  <c r="N4" i="124"/>
  <c r="Q4" i="124"/>
  <c r="J4" i="124"/>
  <c r="M4" i="124"/>
  <c r="P4" i="124"/>
  <c r="S4" i="124"/>
  <c r="I4" i="124"/>
  <c r="L4" i="124"/>
  <c r="O4" i="124"/>
  <c r="R4" i="124"/>
  <c r="K4" i="124"/>
  <c r="AC4" i="124"/>
  <c r="AA4" i="124"/>
  <c r="AB4" i="124"/>
  <c r="X4" i="124"/>
  <c r="Z4" i="124"/>
  <c r="W4" i="124"/>
  <c r="V4" i="124"/>
  <c r="Y4" i="124"/>
  <c r="AE4" i="124"/>
  <c r="AF4" i="124"/>
  <c r="AD4" i="124"/>
  <c r="C4" i="122"/>
  <c r="F4" i="122" s="1"/>
  <c r="M4" i="122"/>
  <c r="S4" i="122"/>
  <c r="P4" i="122"/>
  <c r="R4" i="122"/>
  <c r="I4" i="122"/>
  <c r="O4" i="122"/>
  <c r="J4" i="122"/>
  <c r="K4" i="122"/>
  <c r="L4" i="122"/>
  <c r="Q4" i="122"/>
  <c r="N4" i="122"/>
  <c r="AE4" i="122"/>
  <c r="V4" i="122"/>
  <c r="AB4" i="122"/>
  <c r="AD4" i="122"/>
  <c r="Z4" i="122"/>
  <c r="Y4" i="122"/>
  <c r="AC4" i="122"/>
  <c r="X4" i="122"/>
  <c r="W4" i="122"/>
  <c r="AF4" i="122"/>
  <c r="AA4" i="122"/>
  <c r="C3" i="66"/>
  <c r="F3" i="66" s="1"/>
  <c r="AF3" i="66"/>
  <c r="AB3" i="66"/>
  <c r="X3" i="66"/>
  <c r="AE3" i="66"/>
  <c r="AA3" i="66"/>
  <c r="W3" i="66"/>
  <c r="AD3" i="66"/>
  <c r="Z3" i="66"/>
  <c r="V3" i="66"/>
  <c r="AC3" i="66"/>
  <c r="Y3" i="66"/>
  <c r="K3" i="66"/>
  <c r="R3" i="66"/>
  <c r="Q3" i="66"/>
  <c r="N3" i="66"/>
  <c r="L3" i="66"/>
  <c r="M3" i="66"/>
  <c r="S3" i="66"/>
  <c r="J3" i="66"/>
  <c r="I3" i="66"/>
  <c r="O3" i="66"/>
  <c r="P3" i="66"/>
  <c r="C3" i="61"/>
  <c r="F3" i="61" s="1"/>
  <c r="AD3" i="61"/>
  <c r="Z3" i="61"/>
  <c r="V3" i="61"/>
  <c r="AC3" i="61"/>
  <c r="Y3" i="61"/>
  <c r="AF3" i="61"/>
  <c r="AB3" i="61"/>
  <c r="X3" i="61"/>
  <c r="AE3" i="61"/>
  <c r="AA3" i="61"/>
  <c r="W3" i="61"/>
  <c r="I3" i="61"/>
  <c r="N3" i="61"/>
  <c r="R3" i="61"/>
  <c r="P3" i="61"/>
  <c r="O3" i="61"/>
  <c r="L3" i="61"/>
  <c r="K3" i="61"/>
  <c r="J3" i="61"/>
  <c r="Q3" i="61"/>
  <c r="M3" i="61"/>
  <c r="S3" i="61"/>
  <c r="C5" i="61"/>
  <c r="F5" i="61" s="1"/>
  <c r="AF5" i="61"/>
  <c r="AB5" i="61"/>
  <c r="X5" i="61"/>
  <c r="AE5" i="61"/>
  <c r="AA5" i="61"/>
  <c r="V5" i="61"/>
  <c r="AD5" i="61"/>
  <c r="Z5" i="61"/>
  <c r="AC5" i="61"/>
  <c r="Y5" i="61"/>
  <c r="W5" i="61"/>
  <c r="S5" i="61"/>
  <c r="M5" i="61"/>
  <c r="Q5" i="61"/>
  <c r="P5" i="61"/>
  <c r="N5" i="61"/>
  <c r="O5" i="61"/>
  <c r="L5" i="61"/>
  <c r="J5" i="61"/>
  <c r="I5" i="61"/>
  <c r="K5" i="61"/>
  <c r="R5" i="61"/>
  <c r="C3" i="59"/>
  <c r="F3" i="59" s="1"/>
  <c r="AD3" i="59"/>
  <c r="Z3" i="59"/>
  <c r="V3" i="59"/>
  <c r="Y3" i="59"/>
  <c r="AF3" i="59"/>
  <c r="AB3" i="59"/>
  <c r="X3" i="59"/>
  <c r="AE3" i="59"/>
  <c r="AA3" i="59"/>
  <c r="W3" i="59"/>
  <c r="AC3" i="59"/>
  <c r="I3" i="59"/>
  <c r="O3" i="59"/>
  <c r="P3" i="59"/>
  <c r="K3" i="59"/>
  <c r="S3" i="59"/>
  <c r="Q3" i="59"/>
  <c r="L3" i="59"/>
  <c r="J3" i="59"/>
  <c r="R3" i="59"/>
  <c r="M3" i="59"/>
  <c r="N3" i="59"/>
  <c r="C5" i="59"/>
  <c r="F5" i="59" s="1"/>
  <c r="AF5" i="59"/>
  <c r="AB5" i="59"/>
  <c r="X5" i="59"/>
  <c r="AA5" i="59"/>
  <c r="AD5" i="59"/>
  <c r="Z5" i="59"/>
  <c r="V5" i="59"/>
  <c r="AC5" i="59"/>
  <c r="Y5" i="59"/>
  <c r="AE5" i="59"/>
  <c r="W5" i="59"/>
  <c r="S5" i="59"/>
  <c r="N5" i="59"/>
  <c r="I5" i="59"/>
  <c r="O5" i="59"/>
  <c r="J5" i="59"/>
  <c r="K5" i="59"/>
  <c r="Q5" i="59"/>
  <c r="L5" i="59"/>
  <c r="R5" i="59"/>
  <c r="M5" i="59"/>
  <c r="P5" i="59"/>
  <c r="AA99" i="3"/>
  <c r="AA117" i="3" s="1"/>
  <c r="C2" i="54"/>
  <c r="H2" i="54" s="1"/>
  <c r="AH2" i="54"/>
  <c r="AD2" i="54"/>
  <c r="Z2" i="54"/>
  <c r="AC2" i="54"/>
  <c r="Y2" i="54"/>
  <c r="AB2" i="54"/>
  <c r="AA2" i="54"/>
  <c r="AG2" i="54"/>
  <c r="AF2" i="54"/>
  <c r="AE2" i="54"/>
  <c r="X2" i="54"/>
  <c r="R2" i="54"/>
  <c r="Q2" i="54"/>
  <c r="N2" i="54"/>
  <c r="M2" i="54"/>
  <c r="P2" i="54"/>
  <c r="K2" i="54"/>
  <c r="T2" i="54"/>
  <c r="L2" i="54"/>
  <c r="U2" i="54"/>
  <c r="O2" i="54"/>
  <c r="S2" i="54"/>
  <c r="C5" i="71"/>
  <c r="F5" i="71" s="1"/>
  <c r="AF5" i="71"/>
  <c r="AB5" i="71"/>
  <c r="X5" i="71"/>
  <c r="AE5" i="71"/>
  <c r="AA5" i="71"/>
  <c r="W5" i="71"/>
  <c r="AC5" i="71"/>
  <c r="AD5" i="71"/>
  <c r="Z5" i="71"/>
  <c r="V5" i="71"/>
  <c r="Y5" i="71"/>
  <c r="P5" i="71"/>
  <c r="O5" i="71"/>
  <c r="R5" i="71"/>
  <c r="N5" i="71"/>
  <c r="Q5" i="71"/>
  <c r="L5" i="71"/>
  <c r="K5" i="71"/>
  <c r="M5" i="71"/>
  <c r="I5" i="71"/>
  <c r="S5" i="71"/>
  <c r="J5" i="71"/>
  <c r="C5" i="70"/>
  <c r="F5" i="70" s="1"/>
  <c r="AF5" i="70"/>
  <c r="AB5" i="70"/>
  <c r="X5" i="70"/>
  <c r="AE5" i="70"/>
  <c r="AA5" i="70"/>
  <c r="W5" i="70"/>
  <c r="AD5" i="70"/>
  <c r="Z5" i="70"/>
  <c r="V5" i="70"/>
  <c r="AC5" i="70"/>
  <c r="Y5" i="70"/>
  <c r="Q5" i="70"/>
  <c r="M5" i="70"/>
  <c r="P5" i="70"/>
  <c r="S5" i="70"/>
  <c r="N5" i="70"/>
  <c r="I5" i="70"/>
  <c r="L5" i="70"/>
  <c r="O5" i="70"/>
  <c r="R5" i="70"/>
  <c r="K5" i="70"/>
  <c r="J5" i="70"/>
  <c r="C2" i="53"/>
  <c r="H2" i="53" s="1"/>
  <c r="AE2" i="53"/>
  <c r="AA2" i="53"/>
  <c r="AH2" i="53"/>
  <c r="AD2" i="53"/>
  <c r="Z2" i="53"/>
  <c r="AG2" i="53"/>
  <c r="AC2" i="53"/>
  <c r="Y2" i="53"/>
  <c r="AF2" i="53"/>
  <c r="AB2" i="53"/>
  <c r="X2" i="53"/>
  <c r="S2" i="53"/>
  <c r="T2" i="53"/>
  <c r="K2" i="53"/>
  <c r="N2" i="53"/>
  <c r="U2" i="53"/>
  <c r="P2" i="53"/>
  <c r="R2" i="53"/>
  <c r="Q2" i="53"/>
  <c r="L2" i="53"/>
  <c r="O2" i="53"/>
  <c r="M2" i="53"/>
  <c r="C2" i="52"/>
  <c r="H2" i="52" s="1"/>
  <c r="Y2" i="52"/>
  <c r="AC2" i="52"/>
  <c r="AG2" i="52"/>
  <c r="X2" i="52"/>
  <c r="AH2" i="52"/>
  <c r="AA2" i="52"/>
  <c r="AE2" i="52"/>
  <c r="Z2" i="52"/>
  <c r="AB2" i="52"/>
  <c r="AF2" i="52"/>
  <c r="AD2" i="52"/>
  <c r="K2" i="52"/>
  <c r="N2" i="52"/>
  <c r="P2" i="52"/>
  <c r="U2" i="52"/>
  <c r="L2" i="52"/>
  <c r="S2" i="52"/>
  <c r="R2" i="52"/>
  <c r="Q2" i="52"/>
  <c r="O2" i="52"/>
  <c r="T2" i="52"/>
  <c r="M2" i="52"/>
  <c r="C5" i="68"/>
  <c r="F5" i="68" s="1"/>
  <c r="AC5" i="68"/>
  <c r="Y5" i="68"/>
  <c r="AD5" i="68"/>
  <c r="AF5" i="68"/>
  <c r="AB5" i="68"/>
  <c r="X5" i="68"/>
  <c r="Z5" i="68"/>
  <c r="AE5" i="68"/>
  <c r="AA5" i="68"/>
  <c r="W5" i="68"/>
  <c r="V5" i="68"/>
  <c r="Q5" i="68"/>
  <c r="P5" i="68"/>
  <c r="N5" i="68"/>
  <c r="I5" i="68"/>
  <c r="O5" i="68"/>
  <c r="R5" i="68"/>
  <c r="K5" i="68"/>
  <c r="J5" i="68"/>
  <c r="M5" i="68"/>
  <c r="L5" i="68"/>
  <c r="S5" i="68"/>
  <c r="C2" i="51"/>
  <c r="H2" i="51" s="1"/>
  <c r="AG2" i="51"/>
  <c r="AC2" i="51"/>
  <c r="Y2" i="51"/>
  <c r="AD2" i="51"/>
  <c r="AF2" i="51"/>
  <c r="AB2" i="51"/>
  <c r="X2" i="51"/>
  <c r="Z2" i="51"/>
  <c r="AE2" i="51"/>
  <c r="AA2" i="51"/>
  <c r="AH2" i="51"/>
  <c r="P2" i="51"/>
  <c r="M2" i="51"/>
  <c r="U2" i="51"/>
  <c r="R2" i="51"/>
  <c r="S2" i="51"/>
  <c r="L2" i="51"/>
  <c r="O2" i="51"/>
  <c r="Q2" i="51"/>
  <c r="T2" i="51"/>
  <c r="N2" i="51"/>
  <c r="K2" i="51"/>
  <c r="C5" i="124"/>
  <c r="F5" i="124" s="1"/>
  <c r="AC5" i="124"/>
  <c r="Y5" i="124"/>
  <c r="AD5" i="124"/>
  <c r="AF5" i="124"/>
  <c r="AB5" i="124"/>
  <c r="X5" i="124"/>
  <c r="Z5" i="124"/>
  <c r="AE5" i="124"/>
  <c r="AA5" i="124"/>
  <c r="V5" i="124"/>
  <c r="W5" i="124"/>
  <c r="M5" i="124"/>
  <c r="O5" i="124"/>
  <c r="N5" i="124"/>
  <c r="L5" i="124"/>
  <c r="I5" i="124"/>
  <c r="R5" i="124"/>
  <c r="Q5" i="124"/>
  <c r="S5" i="124"/>
  <c r="J5" i="124"/>
  <c r="P5" i="124"/>
  <c r="K5" i="124"/>
  <c r="C5" i="123"/>
  <c r="F5" i="123" s="1"/>
  <c r="AD5" i="123"/>
  <c r="Z5" i="123"/>
  <c r="V5" i="123"/>
  <c r="AC5" i="123"/>
  <c r="Y5" i="123"/>
  <c r="AE5" i="123"/>
  <c r="AF5" i="123"/>
  <c r="AB5" i="123"/>
  <c r="X5" i="123"/>
  <c r="AA5" i="123"/>
  <c r="I5" i="123"/>
  <c r="P5" i="123"/>
  <c r="J5" i="123"/>
  <c r="L5" i="123"/>
  <c r="N5" i="123"/>
  <c r="W5" i="123"/>
  <c r="Q5" i="123"/>
  <c r="S5" i="123"/>
  <c r="R5" i="123"/>
  <c r="M5" i="123"/>
  <c r="O5" i="123"/>
  <c r="K5" i="123"/>
  <c r="C5" i="122"/>
  <c r="F5" i="122" s="1"/>
  <c r="AE5" i="122"/>
  <c r="AA5" i="122"/>
  <c r="V5" i="122"/>
  <c r="AC5" i="122"/>
  <c r="AF5" i="122"/>
  <c r="AD5" i="122"/>
  <c r="Z5" i="122"/>
  <c r="X5" i="122"/>
  <c r="Y5" i="122"/>
  <c r="AB5" i="122"/>
  <c r="W5" i="122"/>
  <c r="P5" i="122"/>
  <c r="M5" i="122"/>
  <c r="I5" i="122"/>
  <c r="R5" i="122"/>
  <c r="L5" i="122"/>
  <c r="Q5" i="122"/>
  <c r="O5" i="122"/>
  <c r="N5" i="122"/>
  <c r="S5" i="122"/>
  <c r="K5" i="122"/>
  <c r="J5" i="122"/>
  <c r="C5" i="121"/>
  <c r="F5" i="121" s="1"/>
  <c r="AF5" i="121"/>
  <c r="AB5" i="121"/>
  <c r="X5" i="121"/>
  <c r="AE5" i="121"/>
  <c r="AA5" i="121"/>
  <c r="V5" i="121"/>
  <c r="AD5" i="121"/>
  <c r="Z5" i="121"/>
  <c r="AC5" i="121"/>
  <c r="Y5" i="121"/>
  <c r="W5" i="121"/>
  <c r="N5" i="121"/>
  <c r="I5" i="121"/>
  <c r="J5" i="121"/>
  <c r="S5" i="121"/>
  <c r="M5" i="121"/>
  <c r="P5" i="121"/>
  <c r="O5" i="121"/>
  <c r="Q5" i="121"/>
  <c r="R5" i="121"/>
  <c r="L5" i="121"/>
  <c r="K5" i="121"/>
  <c r="AB5" i="120"/>
  <c r="W5" i="120"/>
  <c r="J5" i="120"/>
  <c r="C2" i="50"/>
  <c r="H2" i="50" s="1"/>
  <c r="AE2" i="50"/>
  <c r="AA2" i="50"/>
  <c r="AH2" i="50"/>
  <c r="AD2" i="50"/>
  <c r="Z2" i="50"/>
  <c r="AG2" i="50"/>
  <c r="AC2" i="50"/>
  <c r="Y2" i="50"/>
  <c r="AF2" i="50"/>
  <c r="AB2" i="50"/>
  <c r="X2" i="50"/>
  <c r="P2" i="50"/>
  <c r="S2" i="50"/>
  <c r="U2" i="50"/>
  <c r="L2" i="50"/>
  <c r="K2" i="50"/>
  <c r="Q2" i="50"/>
  <c r="N2" i="50"/>
  <c r="M2" i="50"/>
  <c r="T2" i="50"/>
  <c r="R2" i="50"/>
  <c r="O2" i="50"/>
  <c r="C5" i="67"/>
  <c r="F5" i="67" s="1"/>
  <c r="AE5" i="67"/>
  <c r="AA5" i="67"/>
  <c r="V5" i="67"/>
  <c r="AD5" i="67"/>
  <c r="Z5" i="67"/>
  <c r="AC5" i="67"/>
  <c r="Y5" i="67"/>
  <c r="AF5" i="67"/>
  <c r="AB5" i="67"/>
  <c r="X5" i="67"/>
  <c r="W5" i="67"/>
  <c r="R5" i="67"/>
  <c r="L5" i="67"/>
  <c r="K5" i="67"/>
  <c r="I5" i="67"/>
  <c r="N5" i="67"/>
  <c r="M5" i="67"/>
  <c r="Q5" i="67"/>
  <c r="J5" i="67"/>
  <c r="S5" i="67"/>
  <c r="P5" i="67"/>
  <c r="O5" i="67"/>
  <c r="C5" i="66"/>
  <c r="F5" i="66" s="1"/>
  <c r="AD5" i="66"/>
  <c r="AB5" i="66"/>
  <c r="X5" i="66"/>
  <c r="AF5" i="66"/>
  <c r="AA5" i="66"/>
  <c r="V5" i="66"/>
  <c r="AE5" i="66"/>
  <c r="Z5" i="66"/>
  <c r="AC5" i="66"/>
  <c r="Y5" i="66"/>
  <c r="Q5" i="66"/>
  <c r="L5" i="66"/>
  <c r="S5" i="66"/>
  <c r="M5" i="66"/>
  <c r="O5" i="66"/>
  <c r="I5" i="66"/>
  <c r="J5" i="66"/>
  <c r="N5" i="66"/>
  <c r="W5" i="66"/>
  <c r="K5" i="66"/>
  <c r="P5" i="66"/>
  <c r="R5" i="66"/>
  <c r="C2" i="49"/>
  <c r="H2" i="49" s="1"/>
  <c r="AF2" i="49"/>
  <c r="AB2" i="49"/>
  <c r="X2" i="49"/>
  <c r="AE2" i="49"/>
  <c r="AA2" i="49"/>
  <c r="AH2" i="49"/>
  <c r="AD2" i="49"/>
  <c r="Z2" i="49"/>
  <c r="AG2" i="49"/>
  <c r="AC2" i="49"/>
  <c r="Y2" i="49"/>
  <c r="M2" i="49"/>
  <c r="N2" i="49"/>
  <c r="O2" i="49"/>
  <c r="T2" i="49"/>
  <c r="S2" i="49"/>
  <c r="U2" i="49"/>
  <c r="P2" i="49"/>
  <c r="K2" i="49"/>
  <c r="Q2" i="49"/>
  <c r="L2" i="49"/>
  <c r="R2" i="49"/>
  <c r="C2" i="48"/>
  <c r="Z2" i="48"/>
  <c r="X2" i="48"/>
  <c r="AE2" i="48"/>
  <c r="AH2" i="48"/>
  <c r="AC2" i="48"/>
  <c r="AB2" i="48"/>
  <c r="AH2" i="8"/>
  <c r="AD2" i="48"/>
  <c r="Y2" i="48"/>
  <c r="AF2" i="48"/>
  <c r="AG2" i="48"/>
  <c r="AA2" i="48"/>
  <c r="O2" i="48"/>
  <c r="T2" i="48"/>
  <c r="U2" i="48"/>
  <c r="K2" i="48"/>
  <c r="L2" i="48"/>
  <c r="Q2" i="48"/>
  <c r="P2" i="48"/>
  <c r="M2" i="48"/>
  <c r="R2" i="48"/>
  <c r="S2" i="48"/>
  <c r="N2" i="48"/>
  <c r="C5" i="64"/>
  <c r="F5" i="64" s="1"/>
  <c r="AD5" i="64"/>
  <c r="Z5" i="64"/>
  <c r="V5" i="64"/>
  <c r="AC5" i="64"/>
  <c r="Y5" i="64"/>
  <c r="AF5" i="64"/>
  <c r="AB5" i="64"/>
  <c r="X5" i="64"/>
  <c r="AE5" i="64"/>
  <c r="AA5" i="64"/>
  <c r="W5" i="64"/>
  <c r="Q5" i="64"/>
  <c r="K5" i="64"/>
  <c r="J5" i="64"/>
  <c r="M5" i="64"/>
  <c r="I5" i="64"/>
  <c r="P5" i="64"/>
  <c r="S5" i="64"/>
  <c r="R5" i="64"/>
  <c r="L5" i="64"/>
  <c r="O5" i="64"/>
  <c r="N5" i="64"/>
  <c r="C3" i="64"/>
  <c r="F3" i="64" s="1"/>
  <c r="AF3" i="64"/>
  <c r="AB3" i="64"/>
  <c r="X3" i="64"/>
  <c r="AE3" i="64"/>
  <c r="AA3" i="64"/>
  <c r="W3" i="64"/>
  <c r="AD3" i="64"/>
  <c r="Z3" i="64"/>
  <c r="V3" i="64"/>
  <c r="AC3" i="64"/>
  <c r="Y3" i="64"/>
  <c r="N3" i="64"/>
  <c r="Q3" i="64"/>
  <c r="S3" i="64"/>
  <c r="J3" i="64"/>
  <c r="M3" i="64"/>
  <c r="P3" i="64"/>
  <c r="O3" i="64"/>
  <c r="I3" i="64"/>
  <c r="K3" i="64"/>
  <c r="R3" i="64"/>
  <c r="L3" i="64"/>
  <c r="C2" i="47"/>
  <c r="H2" i="47" s="1"/>
  <c r="AE2" i="47"/>
  <c r="AA2" i="47"/>
  <c r="AH2" i="47"/>
  <c r="AD2" i="47"/>
  <c r="Z2" i="47"/>
  <c r="AG2" i="47"/>
  <c r="AC2" i="47"/>
  <c r="Y2" i="47"/>
  <c r="AF2" i="47"/>
  <c r="AB2" i="47"/>
  <c r="X2" i="47"/>
  <c r="AG2" i="8"/>
  <c r="S2" i="47"/>
  <c r="N2" i="47"/>
  <c r="M2" i="47"/>
  <c r="O2" i="47"/>
  <c r="K2" i="47"/>
  <c r="U2" i="47"/>
  <c r="P2" i="47"/>
  <c r="L2" i="47"/>
  <c r="R2" i="47"/>
  <c r="Q2" i="47"/>
  <c r="T2" i="47"/>
  <c r="C3" i="63"/>
  <c r="F3" i="63" s="1"/>
  <c r="AF3" i="63"/>
  <c r="AB3" i="63"/>
  <c r="X3" i="63"/>
  <c r="AE3" i="63"/>
  <c r="AA3" i="63"/>
  <c r="W3" i="63"/>
  <c r="AD3" i="63"/>
  <c r="Z3" i="63"/>
  <c r="V3" i="63"/>
  <c r="AC3" i="63"/>
  <c r="Y3" i="63"/>
  <c r="O3" i="63"/>
  <c r="I3" i="63"/>
  <c r="K3" i="63"/>
  <c r="R3" i="63"/>
  <c r="N3" i="63"/>
  <c r="Q3" i="63"/>
  <c r="P3" i="63"/>
  <c r="S3" i="63"/>
  <c r="J3" i="63"/>
  <c r="M3" i="63"/>
  <c r="L3" i="63"/>
  <c r="C5" i="63"/>
  <c r="F5" i="63" s="1"/>
  <c r="AD5" i="63"/>
  <c r="Z5" i="63"/>
  <c r="V5" i="63"/>
  <c r="AC5" i="63"/>
  <c r="Y5" i="63"/>
  <c r="AF5" i="63"/>
  <c r="AB5" i="63"/>
  <c r="X5" i="63"/>
  <c r="AE5" i="63"/>
  <c r="AA5" i="63"/>
  <c r="W5" i="63"/>
  <c r="I5" i="63"/>
  <c r="P5" i="63"/>
  <c r="S5" i="63"/>
  <c r="R5" i="63"/>
  <c r="L5" i="63"/>
  <c r="O5" i="63"/>
  <c r="N5" i="63"/>
  <c r="Q5" i="63"/>
  <c r="K5" i="63"/>
  <c r="J5" i="63"/>
  <c r="M5" i="63"/>
  <c r="C2" i="46"/>
  <c r="H2" i="46" s="1"/>
  <c r="AE2" i="46"/>
  <c r="AA2" i="46"/>
  <c r="AH2" i="46"/>
  <c r="AD2" i="46"/>
  <c r="Z2" i="46"/>
  <c r="AG2" i="46"/>
  <c r="AC2" i="46"/>
  <c r="Y2" i="46"/>
  <c r="AF2" i="46"/>
  <c r="AB2" i="46"/>
  <c r="X2" i="46"/>
  <c r="AF2" i="8"/>
  <c r="R2" i="46"/>
  <c r="L2" i="46"/>
  <c r="S2" i="46"/>
  <c r="N2" i="46"/>
  <c r="U2" i="46"/>
  <c r="T2" i="46"/>
  <c r="O2" i="46"/>
  <c r="Q2" i="46"/>
  <c r="P2" i="46"/>
  <c r="K2" i="46"/>
  <c r="M2" i="46"/>
  <c r="C2" i="45"/>
  <c r="H2" i="45" s="1"/>
  <c r="AE2" i="45"/>
  <c r="AA2" i="45"/>
  <c r="AH2" i="45"/>
  <c r="AD2" i="45"/>
  <c r="Z2" i="45"/>
  <c r="AG2" i="45"/>
  <c r="AC2" i="45"/>
  <c r="Y2" i="45"/>
  <c r="AF2" i="45"/>
  <c r="AB2" i="45"/>
  <c r="X2" i="45"/>
  <c r="AE2" i="8"/>
  <c r="K2" i="45"/>
  <c r="U2" i="45"/>
  <c r="Q2" i="45"/>
  <c r="R2" i="45"/>
  <c r="S2" i="45"/>
  <c r="N2" i="45"/>
  <c r="M2" i="45"/>
  <c r="T2" i="45"/>
  <c r="P2" i="45"/>
  <c r="O2" i="45"/>
  <c r="L2" i="45"/>
  <c r="C3" i="62"/>
  <c r="F3" i="62" s="1"/>
  <c r="AF3" i="62"/>
  <c r="AB3" i="62"/>
  <c r="X3" i="62"/>
  <c r="AE3" i="62"/>
  <c r="AA3" i="62"/>
  <c r="W3" i="62"/>
  <c r="AD3" i="62"/>
  <c r="Z3" i="62"/>
  <c r="V3" i="62"/>
  <c r="AC3" i="62"/>
  <c r="Y3" i="62"/>
  <c r="M3" i="62"/>
  <c r="R3" i="62"/>
  <c r="L3" i="62"/>
  <c r="P3" i="62"/>
  <c r="S3" i="62"/>
  <c r="K3" i="62"/>
  <c r="O3" i="62"/>
  <c r="N3" i="62"/>
  <c r="Q3" i="62"/>
  <c r="J3" i="62"/>
  <c r="I3" i="62"/>
  <c r="C5" i="62"/>
  <c r="F5" i="62" s="1"/>
  <c r="AD5" i="62"/>
  <c r="Z5" i="62"/>
  <c r="V5" i="62"/>
  <c r="AC5" i="62"/>
  <c r="Y5" i="62"/>
  <c r="AF5" i="62"/>
  <c r="AB5" i="62"/>
  <c r="X5" i="62"/>
  <c r="AE5" i="62"/>
  <c r="AA5" i="62"/>
  <c r="W5" i="62"/>
  <c r="Q5" i="62"/>
  <c r="S5" i="62"/>
  <c r="P5" i="62"/>
  <c r="R5" i="62"/>
  <c r="L5" i="62"/>
  <c r="O5" i="62"/>
  <c r="J5" i="62"/>
  <c r="N5" i="62"/>
  <c r="M5" i="62"/>
  <c r="K5" i="62"/>
  <c r="I5" i="62"/>
  <c r="C2" i="43"/>
  <c r="H2" i="43" s="1"/>
  <c r="AE2" i="43"/>
  <c r="AA2" i="43"/>
  <c r="AH2" i="43"/>
  <c r="AD2" i="43"/>
  <c r="Z2" i="43"/>
  <c r="AG2" i="43"/>
  <c r="AC2" i="43"/>
  <c r="Y2" i="43"/>
  <c r="AF2" i="43"/>
  <c r="AB2" i="43"/>
  <c r="X2" i="43"/>
  <c r="AA2" i="8"/>
  <c r="M2" i="43"/>
  <c r="K2" i="43"/>
  <c r="R2" i="43"/>
  <c r="P2" i="43"/>
  <c r="T2" i="43"/>
  <c r="U2" i="43"/>
  <c r="S2" i="43"/>
  <c r="L2" i="43"/>
  <c r="N2" i="43"/>
  <c r="Q2" i="43"/>
  <c r="O2" i="43"/>
  <c r="H16" i="109"/>
  <c r="H14" i="109"/>
  <c r="H10" i="109"/>
  <c r="H11" i="109"/>
  <c r="H18" i="109"/>
  <c r="H17" i="109"/>
  <c r="H4" i="109"/>
  <c r="H21" i="109"/>
  <c r="H7" i="109"/>
  <c r="H15" i="109"/>
  <c r="H3" i="109"/>
  <c r="H6" i="109"/>
  <c r="H2" i="109"/>
  <c r="H22" i="109"/>
  <c r="H20" i="109"/>
  <c r="H9" i="109"/>
  <c r="H8" i="109"/>
  <c r="H13" i="109"/>
  <c r="H5" i="42"/>
  <c r="G3" i="76"/>
  <c r="H4" i="42"/>
  <c r="G17" i="76"/>
  <c r="G10" i="76"/>
  <c r="G2" i="76"/>
  <c r="G14" i="76"/>
  <c r="G21" i="76"/>
  <c r="G20" i="76"/>
  <c r="G15" i="76"/>
  <c r="G7" i="76"/>
  <c r="G9" i="76"/>
  <c r="G8" i="76"/>
  <c r="G22" i="76"/>
  <c r="G16" i="76"/>
  <c r="G6" i="76"/>
  <c r="G13" i="76"/>
  <c r="G18" i="76"/>
  <c r="G11" i="76"/>
  <c r="G4" i="76"/>
  <c r="H5" i="43"/>
  <c r="H4" i="43"/>
  <c r="G2" i="77"/>
  <c r="G16" i="77"/>
  <c r="G17" i="77"/>
  <c r="G8" i="77"/>
  <c r="G10" i="77"/>
  <c r="G22" i="77"/>
  <c r="G4" i="77"/>
  <c r="G15" i="77"/>
  <c r="G3" i="77"/>
  <c r="G20" i="77"/>
  <c r="G21" i="77"/>
  <c r="G18" i="77"/>
  <c r="G11" i="77"/>
  <c r="G6" i="77"/>
  <c r="G14" i="77"/>
  <c r="G7" i="77"/>
  <c r="G13" i="77"/>
  <c r="G9" i="77"/>
  <c r="H3" i="42"/>
  <c r="H3" i="43"/>
  <c r="M7" i="111"/>
  <c r="M21" i="111"/>
  <c r="M20" i="111"/>
  <c r="M3" i="111"/>
  <c r="M13" i="111"/>
  <c r="M17" i="111"/>
  <c r="M14" i="111"/>
  <c r="M22" i="111"/>
  <c r="M4" i="111"/>
  <c r="M8" i="111"/>
  <c r="M15" i="111"/>
  <c r="M16" i="111"/>
  <c r="M9" i="111"/>
  <c r="M11" i="111"/>
  <c r="M2" i="111"/>
  <c r="M6" i="111"/>
  <c r="M10" i="111"/>
  <c r="M18" i="111"/>
  <c r="T20" i="111"/>
  <c r="T11" i="111"/>
  <c r="T7" i="111"/>
  <c r="T21" i="111"/>
  <c r="T13" i="111"/>
  <c r="T3" i="111"/>
  <c r="T17" i="111"/>
  <c r="T9" i="111"/>
  <c r="T15" i="111"/>
  <c r="T4" i="111"/>
  <c r="T22" i="111"/>
  <c r="T16" i="111"/>
  <c r="T14" i="111"/>
  <c r="T18" i="111"/>
  <c r="T2" i="111"/>
  <c r="T8" i="111"/>
  <c r="T10" i="111"/>
  <c r="T6" i="111"/>
  <c r="R13" i="111"/>
  <c r="R20" i="111"/>
  <c r="R3" i="111"/>
  <c r="R7" i="111"/>
  <c r="R17" i="111"/>
  <c r="R14" i="111"/>
  <c r="R22" i="111"/>
  <c r="R21" i="111"/>
  <c r="R16" i="111"/>
  <c r="R4" i="111"/>
  <c r="R18" i="111"/>
  <c r="R8" i="111"/>
  <c r="R2" i="111"/>
  <c r="R11" i="111"/>
  <c r="R15" i="111"/>
  <c r="R9" i="111"/>
  <c r="R6" i="111"/>
  <c r="R10" i="111"/>
  <c r="Q7" i="111"/>
  <c r="Q3" i="111"/>
  <c r="Q20" i="111"/>
  <c r="Q13" i="111"/>
  <c r="Q21" i="111"/>
  <c r="Q17" i="111"/>
  <c r="Q14" i="111"/>
  <c r="Q15" i="111"/>
  <c r="Q9" i="111"/>
  <c r="Q16" i="111"/>
  <c r="Q11" i="111"/>
  <c r="Q4" i="111"/>
  <c r="Q18" i="111"/>
  <c r="Q8" i="111"/>
  <c r="Q22" i="111"/>
  <c r="Q6" i="111"/>
  <c r="Q2" i="111"/>
  <c r="Q10" i="111"/>
  <c r="L7" i="111"/>
  <c r="L20" i="111"/>
  <c r="L21" i="111"/>
  <c r="L17" i="111"/>
  <c r="L14" i="111"/>
  <c r="L13" i="111"/>
  <c r="L22" i="111"/>
  <c r="L3" i="111"/>
  <c r="L4" i="111"/>
  <c r="L9" i="111"/>
  <c r="L11" i="111"/>
  <c r="L15" i="111"/>
  <c r="L2" i="111"/>
  <c r="L16" i="111"/>
  <c r="L8" i="111"/>
  <c r="L18" i="111"/>
  <c r="L10" i="111"/>
  <c r="L6" i="111"/>
  <c r="K6" i="110"/>
  <c r="K17" i="110"/>
  <c r="K10" i="110"/>
  <c r="K14" i="110"/>
  <c r="K16" i="110"/>
  <c r="K7" i="110"/>
  <c r="K8" i="110"/>
  <c r="K9" i="110"/>
  <c r="K22" i="110"/>
  <c r="K18" i="110"/>
  <c r="K2" i="110"/>
  <c r="K4" i="110"/>
  <c r="K11" i="110"/>
  <c r="K15" i="110"/>
  <c r="K3" i="110"/>
  <c r="K21" i="110"/>
  <c r="K20" i="110"/>
  <c r="K13" i="110"/>
  <c r="P13" i="111"/>
  <c r="P21" i="111"/>
  <c r="P20" i="111"/>
  <c r="P3" i="111"/>
  <c r="P7" i="111"/>
  <c r="P22" i="111"/>
  <c r="P17" i="111"/>
  <c r="P14" i="111"/>
  <c r="P8" i="111"/>
  <c r="P16" i="111"/>
  <c r="P11" i="111"/>
  <c r="P15" i="111"/>
  <c r="P18" i="111"/>
  <c r="P4" i="111"/>
  <c r="P2" i="111"/>
  <c r="P10" i="111"/>
  <c r="P6" i="111"/>
  <c r="P9" i="111"/>
  <c r="N7" i="111"/>
  <c r="N20" i="111"/>
  <c r="N3" i="111"/>
  <c r="N21" i="111"/>
  <c r="N14" i="111"/>
  <c r="N13" i="111"/>
  <c r="N17" i="111"/>
  <c r="N4" i="111"/>
  <c r="N15" i="111"/>
  <c r="N18" i="111"/>
  <c r="N22" i="111"/>
  <c r="N11" i="111"/>
  <c r="N16" i="111"/>
  <c r="N8" i="111"/>
  <c r="N9" i="111"/>
  <c r="N10" i="111"/>
  <c r="N2" i="111"/>
  <c r="N6" i="111"/>
  <c r="O7" i="111"/>
  <c r="O3" i="111"/>
  <c r="O13" i="111"/>
  <c r="O20" i="111"/>
  <c r="O22" i="111"/>
  <c r="O17" i="111"/>
  <c r="O14" i="111"/>
  <c r="O21" i="111"/>
  <c r="O11" i="111"/>
  <c r="O4" i="111"/>
  <c r="O18" i="111"/>
  <c r="O16" i="111"/>
  <c r="O9" i="111"/>
  <c r="O2" i="111"/>
  <c r="O15" i="111"/>
  <c r="O8" i="111"/>
  <c r="O10" i="111"/>
  <c r="O6" i="111"/>
  <c r="S13" i="111"/>
  <c r="S20" i="111"/>
  <c r="S3" i="111"/>
  <c r="S11" i="111"/>
  <c r="S7" i="111"/>
  <c r="S21" i="111"/>
  <c r="S17" i="111"/>
  <c r="S14" i="111"/>
  <c r="S4" i="111"/>
  <c r="S8" i="111"/>
  <c r="S18" i="111"/>
  <c r="S22" i="111"/>
  <c r="S9" i="111"/>
  <c r="S2" i="111"/>
  <c r="S16" i="111"/>
  <c r="S15" i="111"/>
  <c r="S6" i="111"/>
  <c r="S10" i="111"/>
  <c r="J22" i="110"/>
  <c r="J18" i="110"/>
  <c r="J11" i="110"/>
  <c r="J2" i="110"/>
  <c r="J20" i="110"/>
  <c r="J3" i="110"/>
  <c r="J4" i="110"/>
  <c r="J13" i="110"/>
  <c r="J9" i="110"/>
  <c r="J14" i="110"/>
  <c r="J17" i="110"/>
  <c r="J10" i="110"/>
  <c r="J6" i="110"/>
  <c r="J7" i="110"/>
  <c r="J8" i="110"/>
  <c r="J15" i="110"/>
  <c r="J21" i="110"/>
  <c r="J16" i="110"/>
  <c r="T8" i="3"/>
  <c r="Q109" i="3"/>
  <c r="T4" i="173" l="1"/>
  <c r="AC4" i="173"/>
  <c r="N4" i="172"/>
  <c r="Q2" i="172"/>
  <c r="AA152" i="3"/>
  <c r="AB161" i="3"/>
  <c r="AA167" i="3"/>
  <c r="AB149" i="3"/>
  <c r="AB155" i="3"/>
  <c r="AB146" i="3"/>
  <c r="AA149" i="3"/>
  <c r="AA164" i="3"/>
  <c r="AB167" i="3"/>
  <c r="AA155" i="3"/>
  <c r="AA158" i="3"/>
  <c r="S3" i="173"/>
  <c r="AG167" i="3"/>
  <c r="K3" i="173"/>
  <c r="AG143" i="3"/>
  <c r="J3" i="173"/>
  <c r="AG140" i="3"/>
  <c r="O3" i="173"/>
  <c r="AG155" i="3"/>
  <c r="R3" i="173"/>
  <c r="AG164" i="3"/>
  <c r="Q3" i="173"/>
  <c r="AG161" i="3"/>
  <c r="P3" i="173"/>
  <c r="AG158" i="3"/>
  <c r="T3" i="173"/>
  <c r="AG170" i="3"/>
  <c r="L3" i="173"/>
  <c r="AG146" i="3"/>
  <c r="M3" i="173"/>
  <c r="AG149" i="3"/>
  <c r="N3" i="173"/>
  <c r="AG152" i="3"/>
  <c r="AF5" i="120"/>
  <c r="N5" i="120"/>
  <c r="AF3" i="70"/>
  <c r="P4" i="173"/>
  <c r="I5" i="120"/>
  <c r="AB3" i="70"/>
  <c r="AE4" i="173"/>
  <c r="P4" i="172"/>
  <c r="Q3" i="70"/>
  <c r="AA3" i="70"/>
  <c r="AE3" i="70"/>
  <c r="K3" i="70"/>
  <c r="X3" i="67"/>
  <c r="I3" i="67"/>
  <c r="W3" i="67"/>
  <c r="AA2" i="172"/>
  <c r="AA3" i="67"/>
  <c r="L3" i="67"/>
  <c r="R3" i="67"/>
  <c r="M3" i="67"/>
  <c r="Y3" i="67"/>
  <c r="C3" i="67"/>
  <c r="F3" i="67" s="1"/>
  <c r="AC3" i="67"/>
  <c r="Q3" i="69"/>
  <c r="AF3" i="67"/>
  <c r="S3" i="67"/>
  <c r="O3" i="67"/>
  <c r="V3" i="67"/>
  <c r="W3" i="69"/>
  <c r="AB3" i="67"/>
  <c r="AE3" i="67"/>
  <c r="P3" i="67"/>
  <c r="N3" i="67"/>
  <c r="Q3" i="67"/>
  <c r="Z3" i="67"/>
  <c r="V3" i="69"/>
  <c r="K3" i="67"/>
  <c r="J3" i="67"/>
  <c r="L2" i="172"/>
  <c r="AA4" i="172"/>
  <c r="J3" i="69"/>
  <c r="AA3" i="69"/>
  <c r="Y3" i="69"/>
  <c r="R3" i="70"/>
  <c r="Y3" i="70"/>
  <c r="C3" i="70"/>
  <c r="F3" i="70" s="1"/>
  <c r="Y4" i="173"/>
  <c r="N4" i="173"/>
  <c r="V5" i="120"/>
  <c r="V5" i="74" s="1"/>
  <c r="AD4" i="173"/>
  <c r="AD4" i="172"/>
  <c r="AF2" i="172"/>
  <c r="P3" i="69"/>
  <c r="AB3" i="69"/>
  <c r="AC3" i="69"/>
  <c r="M3" i="69"/>
  <c r="AF3" i="69"/>
  <c r="C3" i="69"/>
  <c r="F3" i="69" s="1"/>
  <c r="O3" i="70"/>
  <c r="AC3" i="70"/>
  <c r="R5" i="120"/>
  <c r="R5" i="74" s="1"/>
  <c r="S3" i="69"/>
  <c r="X3" i="69"/>
  <c r="I3" i="70"/>
  <c r="P3" i="70"/>
  <c r="V3" i="70"/>
  <c r="O5" i="120"/>
  <c r="AA5" i="120"/>
  <c r="L3" i="69"/>
  <c r="N3" i="69"/>
  <c r="AE3" i="69"/>
  <c r="J3" i="70"/>
  <c r="L3" i="70"/>
  <c r="Z3" i="70"/>
  <c r="O4" i="173"/>
  <c r="S4" i="173"/>
  <c r="K4" i="172"/>
  <c r="Z2" i="172"/>
  <c r="Q4" i="172"/>
  <c r="S4" i="172"/>
  <c r="K5" i="120"/>
  <c r="Z5" i="120"/>
  <c r="Y5" i="120"/>
  <c r="Y5" i="74" s="1"/>
  <c r="L5" i="120"/>
  <c r="L5" i="74" s="1"/>
  <c r="AD5" i="120"/>
  <c r="AD5" i="74" s="1"/>
  <c r="AC5" i="120"/>
  <c r="AC5" i="74" s="1"/>
  <c r="Q5" i="120"/>
  <c r="Q5" i="74" s="1"/>
  <c r="P5" i="120"/>
  <c r="P5" i="74" s="1"/>
  <c r="AE5" i="120"/>
  <c r="K3" i="69"/>
  <c r="I3" i="69"/>
  <c r="AD3" i="69"/>
  <c r="M3" i="70"/>
  <c r="S3" i="70"/>
  <c r="AD3" i="70"/>
  <c r="M5" i="120"/>
  <c r="M5" i="74" s="1"/>
  <c r="S5" i="120"/>
  <c r="X5" i="120"/>
  <c r="R3" i="69"/>
  <c r="O3" i="69"/>
  <c r="N3" i="70"/>
  <c r="X3" i="70"/>
  <c r="Q4" i="173"/>
  <c r="K4" i="173"/>
  <c r="W4" i="173"/>
  <c r="J4" i="173"/>
  <c r="L4" i="172"/>
  <c r="R4" i="172"/>
  <c r="W2" i="172"/>
  <c r="AA130" i="3"/>
  <c r="AG127" i="3"/>
  <c r="AG131" i="3" s="1"/>
  <c r="AG130" i="3"/>
  <c r="AB135" i="3"/>
  <c r="AB130" i="3"/>
  <c r="AB133" i="3" s="1"/>
  <c r="AF4" i="173"/>
  <c r="Z4" i="172"/>
  <c r="N2" i="172"/>
  <c r="G134" i="3"/>
  <c r="C3" i="60" s="1"/>
  <c r="F3" i="60" s="1"/>
  <c r="Z4" i="173"/>
  <c r="X2" i="172"/>
  <c r="C2" i="172"/>
  <c r="X4" i="173"/>
  <c r="O2" i="172"/>
  <c r="K2" i="172"/>
  <c r="V4" i="172"/>
  <c r="H2" i="172"/>
  <c r="L4" i="173"/>
  <c r="H4" i="172"/>
  <c r="W4" i="172"/>
  <c r="S2" i="172"/>
  <c r="AC2" i="172"/>
  <c r="H4" i="173"/>
  <c r="R4" i="173"/>
  <c r="X4" i="172"/>
  <c r="AD2" i="172"/>
  <c r="Y2" i="172"/>
  <c r="M4" i="173"/>
  <c r="O4" i="172"/>
  <c r="AC4" i="172"/>
  <c r="P2" i="172"/>
  <c r="M2" i="172"/>
  <c r="AB2" i="172"/>
  <c r="V2" i="172"/>
  <c r="AE2" i="172"/>
  <c r="C4" i="173"/>
  <c r="AA4" i="173"/>
  <c r="M4" i="172"/>
  <c r="J4" i="172"/>
  <c r="R2" i="172"/>
  <c r="T2" i="172"/>
  <c r="AB3" i="172"/>
  <c r="V3" i="172"/>
  <c r="T3" i="172"/>
  <c r="J3" i="172"/>
  <c r="AF3" i="172"/>
  <c r="O3" i="172"/>
  <c r="K3" i="172"/>
  <c r="Q3" i="172"/>
  <c r="AB101" i="3"/>
  <c r="AB102" i="3" s="1"/>
  <c r="Z3" i="172"/>
  <c r="M3" i="172"/>
  <c r="R3" i="172"/>
  <c r="W3" i="172"/>
  <c r="H3" i="172"/>
  <c r="AD3" i="172"/>
  <c r="Y3" i="172"/>
  <c r="AA3" i="172"/>
  <c r="P3" i="172"/>
  <c r="S3" i="172"/>
  <c r="L3" i="172"/>
  <c r="AC3" i="172"/>
  <c r="N3" i="172"/>
  <c r="AE3" i="172"/>
  <c r="X3" i="172"/>
  <c r="H19" i="110"/>
  <c r="H5" i="110"/>
  <c r="H12" i="110"/>
  <c r="N3" i="236"/>
  <c r="AC3" i="236"/>
  <c r="X3" i="236"/>
  <c r="V3" i="236"/>
  <c r="AB3" i="236"/>
  <c r="P3" i="236"/>
  <c r="Y3" i="236"/>
  <c r="AF3" i="236"/>
  <c r="J3" i="236"/>
  <c r="K3" i="236"/>
  <c r="Z3" i="236"/>
  <c r="W3" i="236"/>
  <c r="M3" i="236"/>
  <c r="R3" i="236"/>
  <c r="O3" i="236"/>
  <c r="AD3" i="236"/>
  <c r="AA3" i="236"/>
  <c r="Q3" i="236"/>
  <c r="S3" i="236"/>
  <c r="L3" i="236"/>
  <c r="AE3" i="236"/>
  <c r="I3" i="236"/>
  <c r="F3" i="246"/>
  <c r="C3" i="236"/>
  <c r="D140" i="156"/>
  <c r="F140" i="156" s="1"/>
  <c r="A142" i="152"/>
  <c r="A141" i="156"/>
  <c r="A144" i="149"/>
  <c r="T141" i="152"/>
  <c r="P141" i="152"/>
  <c r="L141" i="152"/>
  <c r="H141" i="152"/>
  <c r="B141" i="152"/>
  <c r="A144" i="93"/>
  <c r="S141" i="152"/>
  <c r="O141" i="152"/>
  <c r="K141" i="152"/>
  <c r="G141" i="152"/>
  <c r="M141" i="152"/>
  <c r="E141" i="152"/>
  <c r="R141" i="152"/>
  <c r="J141" i="152"/>
  <c r="Q141" i="152"/>
  <c r="I141" i="152"/>
  <c r="N141" i="152"/>
  <c r="F141" i="152"/>
  <c r="C4" i="172"/>
  <c r="W2" i="237"/>
  <c r="Y2" i="237"/>
  <c r="P2" i="237"/>
  <c r="K3" i="68"/>
  <c r="M2" i="237"/>
  <c r="S2" i="237"/>
  <c r="L2" i="237"/>
  <c r="AB3" i="235"/>
  <c r="Z3" i="68"/>
  <c r="P3" i="235"/>
  <c r="Z2" i="237"/>
  <c r="P3" i="68"/>
  <c r="X3" i="68"/>
  <c r="Y3" i="68"/>
  <c r="I3" i="235"/>
  <c r="AB2" i="237"/>
  <c r="Q2" i="237"/>
  <c r="AA2" i="237"/>
  <c r="N2" i="237"/>
  <c r="AD3" i="235"/>
  <c r="AF3" i="235"/>
  <c r="AC3" i="235"/>
  <c r="R3" i="235"/>
  <c r="K3" i="235"/>
  <c r="W3" i="235"/>
  <c r="AE3" i="235"/>
  <c r="AG101" i="3"/>
  <c r="X2" i="237"/>
  <c r="I2" i="237"/>
  <c r="R2" i="237"/>
  <c r="AD2" i="237"/>
  <c r="K2" i="237"/>
  <c r="Q3" i="235"/>
  <c r="S3" i="235"/>
  <c r="O2" i="237"/>
  <c r="AF2" i="237"/>
  <c r="AC2" i="237"/>
  <c r="Z3" i="235"/>
  <c r="M3" i="68"/>
  <c r="Q3" i="68"/>
  <c r="I3" i="68"/>
  <c r="V3" i="68"/>
  <c r="W3" i="68"/>
  <c r="AB3" i="68"/>
  <c r="C3" i="172"/>
  <c r="J2" i="237"/>
  <c r="V2" i="237"/>
  <c r="AE2" i="237"/>
  <c r="J3" i="235"/>
  <c r="S3" i="68"/>
  <c r="J3" i="68"/>
  <c r="R3" i="68"/>
  <c r="AD3" i="68"/>
  <c r="AA3" i="68"/>
  <c r="AF3" i="68"/>
  <c r="L3" i="68"/>
  <c r="N3" i="68"/>
  <c r="O3" i="68"/>
  <c r="AC3" i="68"/>
  <c r="AE3" i="68"/>
  <c r="Y3" i="235"/>
  <c r="V3" i="235"/>
  <c r="X3" i="235"/>
  <c r="N3" i="235"/>
  <c r="L3" i="235"/>
  <c r="M3" i="235"/>
  <c r="AA3" i="235"/>
  <c r="O3" i="235"/>
  <c r="N3" i="237"/>
  <c r="O3" i="237"/>
  <c r="R3" i="237"/>
  <c r="AB3" i="237"/>
  <c r="AC3" i="237"/>
  <c r="V3" i="237"/>
  <c r="C3" i="235"/>
  <c r="F2" i="250"/>
  <c r="F2" i="237" s="1"/>
  <c r="C2" i="237"/>
  <c r="W3" i="237"/>
  <c r="X3" i="237"/>
  <c r="AA3" i="237"/>
  <c r="L3" i="237"/>
  <c r="I3" i="237"/>
  <c r="Z3" i="237"/>
  <c r="F3" i="235"/>
  <c r="F3" i="245"/>
  <c r="AE3" i="237"/>
  <c r="AF3" i="237"/>
  <c r="K3" i="237"/>
  <c r="P3" i="237"/>
  <c r="M3" i="237"/>
  <c r="AD3" i="237"/>
  <c r="F3" i="250"/>
  <c r="F3" i="237" s="1"/>
  <c r="C3" i="237"/>
  <c r="J3" i="237"/>
  <c r="S3" i="237"/>
  <c r="Y3" i="237"/>
  <c r="Q3" i="237"/>
  <c r="C3" i="57"/>
  <c r="H3" i="57"/>
  <c r="F4" i="178"/>
  <c r="F4" i="173" s="1"/>
  <c r="F3" i="178"/>
  <c r="F3" i="173" s="1"/>
  <c r="F2" i="178"/>
  <c r="F2" i="173" s="1"/>
  <c r="AA127" i="3"/>
  <c r="AA131" i="3" s="1"/>
  <c r="F4" i="175"/>
  <c r="F4" i="172" s="1"/>
  <c r="F3" i="175"/>
  <c r="F3" i="172" s="1"/>
  <c r="F2" i="175"/>
  <c r="F2" i="172" s="1"/>
  <c r="M2" i="57"/>
  <c r="R2" i="57"/>
  <c r="AG2" i="57"/>
  <c r="AA2" i="57"/>
  <c r="AD2" i="57"/>
  <c r="C2" i="57"/>
  <c r="H2" i="48"/>
  <c r="H2" i="57" s="1"/>
  <c r="C5" i="74"/>
  <c r="L2" i="57"/>
  <c r="AC2" i="57"/>
  <c r="Z2" i="57"/>
  <c r="N5" i="74"/>
  <c r="AE2" i="57"/>
  <c r="I5" i="74"/>
  <c r="S2" i="57"/>
  <c r="AF2" i="57"/>
  <c r="AB2" i="57"/>
  <c r="X2" i="57"/>
  <c r="C3" i="124"/>
  <c r="F3" i="124" s="1"/>
  <c r="V3" i="124"/>
  <c r="AB3" i="124"/>
  <c r="W3" i="124"/>
  <c r="AC3" i="124"/>
  <c r="X3" i="124"/>
  <c r="AD3" i="124"/>
  <c r="Y3" i="124"/>
  <c r="AE3" i="124"/>
  <c r="Z3" i="124"/>
  <c r="AF3" i="124"/>
  <c r="AA3" i="124"/>
  <c r="S3" i="124"/>
  <c r="R3" i="124"/>
  <c r="I3" i="124"/>
  <c r="O3" i="124"/>
  <c r="N3" i="124"/>
  <c r="L3" i="124"/>
  <c r="J3" i="124"/>
  <c r="Q3" i="124"/>
  <c r="M3" i="124"/>
  <c r="P3" i="124"/>
  <c r="K3" i="124"/>
  <c r="C3" i="123"/>
  <c r="F3" i="123" s="1"/>
  <c r="AC3" i="123"/>
  <c r="Y3" i="123"/>
  <c r="V3" i="123"/>
  <c r="AF3" i="123"/>
  <c r="AB3" i="123"/>
  <c r="X3" i="123"/>
  <c r="AE3" i="123"/>
  <c r="W3" i="123"/>
  <c r="AD3" i="123"/>
  <c r="AA3" i="123"/>
  <c r="Z3" i="123"/>
  <c r="S3" i="123"/>
  <c r="R3" i="123"/>
  <c r="I3" i="123"/>
  <c r="O3" i="123"/>
  <c r="N3" i="123"/>
  <c r="P3" i="123"/>
  <c r="J3" i="123"/>
  <c r="Q3" i="123"/>
  <c r="L3" i="123"/>
  <c r="M3" i="123"/>
  <c r="K3" i="123"/>
  <c r="C3" i="122"/>
  <c r="F3" i="122" s="1"/>
  <c r="AD3" i="122"/>
  <c r="Z3" i="122"/>
  <c r="V3" i="122"/>
  <c r="AA3" i="122"/>
  <c r="AC3" i="122"/>
  <c r="Y3" i="122"/>
  <c r="AF3" i="122"/>
  <c r="AE3" i="122"/>
  <c r="AB3" i="122"/>
  <c r="X3" i="122"/>
  <c r="W3" i="122"/>
  <c r="Q3" i="122"/>
  <c r="J3" i="122"/>
  <c r="S3" i="122"/>
  <c r="K3" i="122"/>
  <c r="P3" i="122"/>
  <c r="M3" i="122"/>
  <c r="N3" i="122"/>
  <c r="L3" i="122"/>
  <c r="R3" i="122"/>
  <c r="O3" i="122"/>
  <c r="I3" i="122"/>
  <c r="AF3" i="120"/>
  <c r="AB3" i="120"/>
  <c r="X3" i="120"/>
  <c r="AE3" i="120"/>
  <c r="AA3" i="120"/>
  <c r="W3" i="120"/>
  <c r="AC3" i="120"/>
  <c r="AD3" i="120"/>
  <c r="Z3" i="120"/>
  <c r="V3" i="120"/>
  <c r="Y3" i="120"/>
  <c r="J3" i="120"/>
  <c r="Q3" i="120"/>
  <c r="O3" i="120"/>
  <c r="P3" i="120"/>
  <c r="M3" i="120"/>
  <c r="L3" i="120"/>
  <c r="R3" i="120"/>
  <c r="I3" i="120"/>
  <c r="K3" i="120"/>
  <c r="N3" i="120"/>
  <c r="S3" i="120"/>
  <c r="W5" i="74"/>
  <c r="C3" i="119"/>
  <c r="F3" i="119" s="1"/>
  <c r="AD3" i="119"/>
  <c r="Z3" i="119"/>
  <c r="V3" i="119"/>
  <c r="AC3" i="119"/>
  <c r="Y3" i="119"/>
  <c r="AF3" i="119"/>
  <c r="AB3" i="119"/>
  <c r="X3" i="119"/>
  <c r="AE3" i="119"/>
  <c r="AA3" i="119"/>
  <c r="W3" i="119"/>
  <c r="N3" i="119"/>
  <c r="O3" i="119"/>
  <c r="J3" i="119"/>
  <c r="Q3" i="119"/>
  <c r="K3" i="119"/>
  <c r="P3" i="119"/>
  <c r="M3" i="119"/>
  <c r="L3" i="119"/>
  <c r="R3" i="119"/>
  <c r="I3" i="119"/>
  <c r="S3" i="119"/>
  <c r="C4" i="119"/>
  <c r="F4" i="119" s="1"/>
  <c r="M4" i="119"/>
  <c r="S4" i="119"/>
  <c r="J4" i="119"/>
  <c r="P4" i="119"/>
  <c r="I4" i="119"/>
  <c r="O4" i="119"/>
  <c r="K4" i="119"/>
  <c r="R4" i="119"/>
  <c r="L4" i="119"/>
  <c r="Q4" i="119"/>
  <c r="N4" i="119"/>
  <c r="AE4" i="119"/>
  <c r="AD4" i="119"/>
  <c r="X4" i="119"/>
  <c r="AC4" i="119"/>
  <c r="AB4" i="119"/>
  <c r="Y4" i="119"/>
  <c r="AF4" i="119"/>
  <c r="W4" i="119"/>
  <c r="V4" i="119"/>
  <c r="AA4" i="119"/>
  <c r="Z4" i="119"/>
  <c r="AA101" i="3"/>
  <c r="AA102" i="3" s="1"/>
  <c r="Y2" i="57"/>
  <c r="K2" i="57"/>
  <c r="AH2" i="57"/>
  <c r="J5" i="74"/>
  <c r="Z5" i="74"/>
  <c r="O2" i="57"/>
  <c r="T2" i="57"/>
  <c r="AB5" i="74"/>
  <c r="C2" i="124"/>
  <c r="F2" i="124" s="1"/>
  <c r="V2" i="124"/>
  <c r="AA2" i="124"/>
  <c r="AD2" i="124"/>
  <c r="AE2" i="124"/>
  <c r="Y2" i="124"/>
  <c r="AB2" i="124"/>
  <c r="Z2" i="124"/>
  <c r="AC2" i="124"/>
  <c r="AF2" i="124"/>
  <c r="W2" i="124"/>
  <c r="X2" i="124"/>
  <c r="J2" i="124"/>
  <c r="Q2" i="124"/>
  <c r="L2" i="124"/>
  <c r="R2" i="124"/>
  <c r="I2" i="124"/>
  <c r="O2" i="124"/>
  <c r="N2" i="124"/>
  <c r="P2" i="124"/>
  <c r="S2" i="124"/>
  <c r="M2" i="124"/>
  <c r="K2" i="124"/>
  <c r="AA5" i="74"/>
  <c r="O5" i="74"/>
  <c r="C2" i="123"/>
  <c r="F2" i="123" s="1"/>
  <c r="AE2" i="123"/>
  <c r="AA2" i="123"/>
  <c r="W2" i="123"/>
  <c r="AF2" i="123"/>
  <c r="AD2" i="123"/>
  <c r="Z2" i="123"/>
  <c r="V2" i="123"/>
  <c r="AB2" i="123"/>
  <c r="AC2" i="123"/>
  <c r="Y2" i="123"/>
  <c r="X2" i="123"/>
  <c r="M2" i="123"/>
  <c r="S2" i="123"/>
  <c r="R2" i="123"/>
  <c r="I2" i="123"/>
  <c r="N2" i="123"/>
  <c r="P2" i="123"/>
  <c r="J2" i="123"/>
  <c r="Q2" i="123"/>
  <c r="L2" i="123"/>
  <c r="O2" i="123"/>
  <c r="K2" i="123"/>
  <c r="K5" i="74"/>
  <c r="AF5" i="74"/>
  <c r="AE5" i="74"/>
  <c r="C2" i="122"/>
  <c r="F2" i="122" s="1"/>
  <c r="AF2" i="122"/>
  <c r="AB2" i="122"/>
  <c r="X2" i="122"/>
  <c r="AD2" i="122"/>
  <c r="Z2" i="122"/>
  <c r="AC2" i="122"/>
  <c r="AE2" i="122"/>
  <c r="AA2" i="122"/>
  <c r="W2" i="122"/>
  <c r="V2" i="122"/>
  <c r="Y2" i="122"/>
  <c r="R2" i="122"/>
  <c r="P2" i="122"/>
  <c r="N2" i="122"/>
  <c r="S2" i="122"/>
  <c r="M2" i="122"/>
  <c r="J2" i="122"/>
  <c r="K2" i="122"/>
  <c r="I2" i="122"/>
  <c r="O2" i="122"/>
  <c r="Q2" i="122"/>
  <c r="L2" i="122"/>
  <c r="C2" i="121"/>
  <c r="F2" i="121" s="1"/>
  <c r="AC2" i="121"/>
  <c r="Y2" i="121"/>
  <c r="AD2" i="121"/>
  <c r="Z2" i="121"/>
  <c r="V2" i="121"/>
  <c r="AF2" i="121"/>
  <c r="AB2" i="121"/>
  <c r="X2" i="121"/>
  <c r="AE2" i="121"/>
  <c r="AA2" i="121"/>
  <c r="W2" i="121"/>
  <c r="O2" i="121"/>
  <c r="I2" i="121"/>
  <c r="R2" i="121"/>
  <c r="K2" i="121"/>
  <c r="Q2" i="121"/>
  <c r="P2" i="121"/>
  <c r="J2" i="121"/>
  <c r="S2" i="121"/>
  <c r="M2" i="121"/>
  <c r="L2" i="121"/>
  <c r="N2" i="121"/>
  <c r="C2" i="120"/>
  <c r="F2" i="120" s="1"/>
  <c r="AD2" i="120"/>
  <c r="AC2" i="120"/>
  <c r="Y2" i="120"/>
  <c r="Z2" i="120"/>
  <c r="AF2" i="120"/>
  <c r="AB2" i="120"/>
  <c r="X2" i="120"/>
  <c r="V2" i="120"/>
  <c r="AE2" i="120"/>
  <c r="AA2" i="120"/>
  <c r="W2" i="120"/>
  <c r="K2" i="120"/>
  <c r="J2" i="120"/>
  <c r="Q2" i="120"/>
  <c r="P2" i="120"/>
  <c r="N2" i="120"/>
  <c r="R2" i="120"/>
  <c r="S2" i="120"/>
  <c r="M2" i="120"/>
  <c r="L2" i="120"/>
  <c r="O2" i="120"/>
  <c r="I2" i="120"/>
  <c r="S5" i="74"/>
  <c r="X5" i="74"/>
  <c r="C2" i="119"/>
  <c r="F2" i="119" s="1"/>
  <c r="AD2" i="119"/>
  <c r="Z2" i="119"/>
  <c r="V2" i="119"/>
  <c r="AC2" i="119"/>
  <c r="Y2" i="119"/>
  <c r="AE2" i="119"/>
  <c r="W2" i="119"/>
  <c r="AF2" i="119"/>
  <c r="AB2" i="119"/>
  <c r="X2" i="119"/>
  <c r="AA2" i="119"/>
  <c r="O2" i="119"/>
  <c r="I2" i="119"/>
  <c r="R2" i="119"/>
  <c r="M2" i="119"/>
  <c r="K2" i="119"/>
  <c r="L2" i="119"/>
  <c r="N2" i="119"/>
  <c r="Q2" i="119"/>
  <c r="P2" i="119"/>
  <c r="J2" i="119"/>
  <c r="S2" i="119"/>
  <c r="Q2" i="57"/>
  <c r="N2" i="57"/>
  <c r="P2" i="57"/>
  <c r="U2" i="57"/>
  <c r="C5" i="60"/>
  <c r="F5" i="60" s="1"/>
  <c r="AD5" i="60"/>
  <c r="Z5" i="60"/>
  <c r="AC5" i="60"/>
  <c r="Y5" i="60"/>
  <c r="AF5" i="60"/>
  <c r="AB5" i="60"/>
  <c r="X5" i="60"/>
  <c r="AE5" i="60"/>
  <c r="AA5" i="60"/>
  <c r="V5" i="60"/>
  <c r="W5" i="60"/>
  <c r="R5" i="60"/>
  <c r="M5" i="60"/>
  <c r="Q5" i="60"/>
  <c r="S5" i="60"/>
  <c r="N5" i="60"/>
  <c r="I5" i="60"/>
  <c r="O5" i="60"/>
  <c r="J5" i="60"/>
  <c r="L5" i="60"/>
  <c r="K5" i="60"/>
  <c r="P5" i="60"/>
  <c r="X3" i="60"/>
  <c r="W3" i="60"/>
  <c r="AD3" i="60"/>
  <c r="Y3" i="60"/>
  <c r="I3" i="60"/>
  <c r="J3" i="60"/>
  <c r="Q3" i="60"/>
  <c r="O3" i="60"/>
  <c r="F5" i="74"/>
  <c r="H9" i="110"/>
  <c r="H3" i="110"/>
  <c r="H22" i="110"/>
  <c r="H14" i="110"/>
  <c r="H16" i="110"/>
  <c r="H4" i="110"/>
  <c r="H18" i="110"/>
  <c r="H11" i="110"/>
  <c r="H20" i="110"/>
  <c r="H7" i="110"/>
  <c r="H6" i="110"/>
  <c r="H17" i="110"/>
  <c r="H2" i="110"/>
  <c r="H8" i="110"/>
  <c r="H15" i="110"/>
  <c r="H13" i="110"/>
  <c r="H21" i="110"/>
  <c r="H10" i="110"/>
  <c r="P21" i="112"/>
  <c r="P17" i="112"/>
  <c r="P2" i="112"/>
  <c r="P11" i="112"/>
  <c r="P3" i="112"/>
  <c r="P10" i="112"/>
  <c r="P16" i="112"/>
  <c r="P9" i="112"/>
  <c r="P22" i="112"/>
  <c r="P8" i="112"/>
  <c r="P18" i="112"/>
  <c r="P15" i="112"/>
  <c r="P13" i="112"/>
  <c r="P6" i="112"/>
  <c r="P14" i="112"/>
  <c r="P4" i="112"/>
  <c r="P20" i="112"/>
  <c r="P7" i="112"/>
  <c r="N21" i="112"/>
  <c r="N17" i="112"/>
  <c r="N3" i="112"/>
  <c r="N10" i="112"/>
  <c r="N16" i="112"/>
  <c r="N11" i="112"/>
  <c r="N2" i="112"/>
  <c r="N22" i="112"/>
  <c r="N8" i="112"/>
  <c r="N13" i="112"/>
  <c r="N9" i="112"/>
  <c r="N4" i="112"/>
  <c r="N15" i="112"/>
  <c r="N18" i="112"/>
  <c r="N6" i="112"/>
  <c r="N20" i="112"/>
  <c r="N14" i="112"/>
  <c r="N7" i="112"/>
  <c r="O2" i="112"/>
  <c r="O21" i="112"/>
  <c r="O3" i="112"/>
  <c r="O10" i="112"/>
  <c r="O17" i="112"/>
  <c r="O9" i="112"/>
  <c r="O16" i="112"/>
  <c r="O11" i="112"/>
  <c r="O22" i="112"/>
  <c r="O8" i="112"/>
  <c r="O13" i="112"/>
  <c r="O15" i="112"/>
  <c r="O6" i="112"/>
  <c r="O18" i="112"/>
  <c r="O20" i="112"/>
  <c r="O4" i="112"/>
  <c r="O14" i="112"/>
  <c r="O7" i="112"/>
  <c r="K20" i="111"/>
  <c r="K17" i="111"/>
  <c r="K13" i="111"/>
  <c r="K3" i="111"/>
  <c r="K7" i="111"/>
  <c r="K14" i="111"/>
  <c r="K21" i="111"/>
  <c r="K16" i="111"/>
  <c r="K15" i="111"/>
  <c r="K11" i="111"/>
  <c r="K4" i="111"/>
  <c r="K22" i="111"/>
  <c r="K8" i="111"/>
  <c r="K2" i="111"/>
  <c r="K18" i="111"/>
  <c r="K9" i="111"/>
  <c r="K6" i="111"/>
  <c r="K10" i="111"/>
  <c r="S21" i="112"/>
  <c r="S2" i="112"/>
  <c r="S9" i="112"/>
  <c r="S8" i="112"/>
  <c r="S11" i="112"/>
  <c r="S17" i="112"/>
  <c r="S3" i="112"/>
  <c r="S13" i="112"/>
  <c r="S22" i="112"/>
  <c r="S18" i="112"/>
  <c r="S15" i="112"/>
  <c r="S16" i="112"/>
  <c r="S10" i="112"/>
  <c r="S14" i="112"/>
  <c r="S20" i="112"/>
  <c r="S4" i="112"/>
  <c r="S7" i="112"/>
  <c r="S6" i="112"/>
  <c r="R17" i="112"/>
  <c r="R21" i="112"/>
  <c r="R2" i="112"/>
  <c r="R16" i="112"/>
  <c r="R10" i="112"/>
  <c r="R11" i="112"/>
  <c r="R3" i="112"/>
  <c r="R13" i="112"/>
  <c r="R15" i="112"/>
  <c r="R9" i="112"/>
  <c r="R8" i="112"/>
  <c r="R22" i="112"/>
  <c r="R18" i="112"/>
  <c r="R4" i="112"/>
  <c r="R7" i="112"/>
  <c r="R6" i="112"/>
  <c r="R14" i="112"/>
  <c r="R20" i="112"/>
  <c r="M2" i="112"/>
  <c r="M21" i="112"/>
  <c r="M17" i="112"/>
  <c r="M11" i="112"/>
  <c r="M10" i="112"/>
  <c r="M16" i="112"/>
  <c r="M9" i="112"/>
  <c r="M18" i="112"/>
  <c r="M3" i="112"/>
  <c r="M13" i="112"/>
  <c r="M8" i="112"/>
  <c r="M4" i="112"/>
  <c r="M22" i="112"/>
  <c r="M15" i="112"/>
  <c r="M20" i="112"/>
  <c r="M6" i="112"/>
  <c r="M14" i="112"/>
  <c r="M7" i="112"/>
  <c r="Q17" i="112"/>
  <c r="Q21" i="112"/>
  <c r="Q11" i="112"/>
  <c r="Q10" i="112"/>
  <c r="Q3" i="112"/>
  <c r="Q2" i="112"/>
  <c r="Q9" i="112"/>
  <c r="Q16" i="112"/>
  <c r="Q8" i="112"/>
  <c r="Q22" i="112"/>
  <c r="Q15" i="112"/>
  <c r="Q13" i="112"/>
  <c r="Q6" i="112"/>
  <c r="Q18" i="112"/>
  <c r="Q14" i="112"/>
  <c r="Q7" i="112"/>
  <c r="Q20" i="112"/>
  <c r="Q4" i="112"/>
  <c r="L21" i="112"/>
  <c r="L2" i="112"/>
  <c r="L17" i="112"/>
  <c r="L8" i="112"/>
  <c r="L9" i="112"/>
  <c r="L11" i="112"/>
  <c r="L13" i="112"/>
  <c r="L22" i="112"/>
  <c r="L3" i="112"/>
  <c r="L10" i="112"/>
  <c r="L18" i="112"/>
  <c r="L16" i="112"/>
  <c r="L4" i="112"/>
  <c r="L6" i="112"/>
  <c r="L20" i="112"/>
  <c r="L15" i="112"/>
  <c r="L14" i="112"/>
  <c r="L7" i="112"/>
  <c r="T17" i="112"/>
  <c r="T2" i="112"/>
  <c r="T21" i="112"/>
  <c r="T8" i="112"/>
  <c r="T11" i="112"/>
  <c r="T10" i="112"/>
  <c r="T15" i="112"/>
  <c r="T16" i="112"/>
  <c r="T22" i="112"/>
  <c r="T3" i="112"/>
  <c r="T9" i="112"/>
  <c r="T14" i="112"/>
  <c r="T13" i="112"/>
  <c r="T18" i="112"/>
  <c r="T6" i="112"/>
  <c r="T20" i="112"/>
  <c r="T7" i="112"/>
  <c r="T4" i="112"/>
  <c r="J4" i="111"/>
  <c r="J9" i="111"/>
  <c r="J2" i="111"/>
  <c r="J6" i="111"/>
  <c r="J17" i="111"/>
  <c r="J8" i="111"/>
  <c r="J20" i="111"/>
  <c r="J16" i="111"/>
  <c r="J15" i="111"/>
  <c r="J10" i="111"/>
  <c r="J14" i="111"/>
  <c r="J18" i="111"/>
  <c r="J22" i="111"/>
  <c r="J7" i="111"/>
  <c r="J13" i="111"/>
  <c r="J21" i="111"/>
  <c r="J11" i="111"/>
  <c r="J3" i="111"/>
  <c r="U8" i="3"/>
  <c r="AG135" i="3" l="1"/>
  <c r="AG133" i="3"/>
  <c r="K3" i="60"/>
  <c r="R3" i="60"/>
  <c r="AA3" i="60"/>
  <c r="L3" i="60"/>
  <c r="M3" i="60"/>
  <c r="AE3" i="60"/>
  <c r="S3" i="60"/>
  <c r="V3" i="60"/>
  <c r="AF3" i="60"/>
  <c r="N3" i="60"/>
  <c r="AC3" i="60"/>
  <c r="AB3" i="60"/>
  <c r="P3" i="60"/>
  <c r="Z3" i="60"/>
  <c r="AA135" i="3"/>
  <c r="AB109" i="3"/>
  <c r="H5" i="111"/>
  <c r="H12" i="111"/>
  <c r="H19" i="111"/>
  <c r="U6" i="57"/>
  <c r="M6" i="57"/>
  <c r="T6" i="57"/>
  <c r="L6" i="57"/>
  <c r="K6" i="57"/>
  <c r="Q6" i="57"/>
  <c r="P6" i="57"/>
  <c r="S6" i="57"/>
  <c r="O6" i="57"/>
  <c r="R6" i="57"/>
  <c r="N6" i="57"/>
  <c r="F3" i="236"/>
  <c r="D141" i="156"/>
  <c r="F141" i="156" s="1"/>
  <c r="A143" i="152"/>
  <c r="A145" i="149"/>
  <c r="A145" i="93"/>
  <c r="A142" i="156"/>
  <c r="S142" i="152"/>
  <c r="O142" i="152"/>
  <c r="K142" i="152"/>
  <c r="G142" i="152"/>
  <c r="R142" i="152"/>
  <c r="N142" i="152"/>
  <c r="J142" i="152"/>
  <c r="F142" i="152"/>
  <c r="T142" i="152"/>
  <c r="L142" i="152"/>
  <c r="B142" i="152"/>
  <c r="Q142" i="152"/>
  <c r="I142" i="152"/>
  <c r="P142" i="152"/>
  <c r="H142" i="152"/>
  <c r="E142" i="152"/>
  <c r="M142" i="152"/>
  <c r="AG109" i="3"/>
  <c r="AG102" i="3"/>
  <c r="R2" i="239"/>
  <c r="N2" i="239"/>
  <c r="J2" i="239"/>
  <c r="AE2" i="239"/>
  <c r="AA2" i="239"/>
  <c r="W2" i="239"/>
  <c r="P2" i="239"/>
  <c r="K2" i="239"/>
  <c r="AD2" i="239"/>
  <c r="Y2" i="239"/>
  <c r="C2" i="239"/>
  <c r="F2" i="239" s="1"/>
  <c r="O2" i="239"/>
  <c r="I2" i="239"/>
  <c r="AC2" i="239"/>
  <c r="X2" i="239"/>
  <c r="S2" i="239"/>
  <c r="M2" i="239"/>
  <c r="AB2" i="239"/>
  <c r="V2" i="239"/>
  <c r="Q2" i="239"/>
  <c r="L2" i="239"/>
  <c r="AF2" i="239"/>
  <c r="Z2" i="239"/>
  <c r="AD4" i="244"/>
  <c r="AD4" i="236" s="1"/>
  <c r="Z4" i="244"/>
  <c r="Z4" i="236" s="1"/>
  <c r="V4" i="244"/>
  <c r="V4" i="236" s="1"/>
  <c r="Q4" i="244"/>
  <c r="Q4" i="236" s="1"/>
  <c r="M4" i="244"/>
  <c r="M4" i="236" s="1"/>
  <c r="I4" i="244"/>
  <c r="I4" i="236" s="1"/>
  <c r="C4" i="244"/>
  <c r="C4" i="236" s="1"/>
  <c r="AB4" i="244"/>
  <c r="AB4" i="236" s="1"/>
  <c r="W4" i="244"/>
  <c r="W4" i="236" s="1"/>
  <c r="P4" i="244"/>
  <c r="P4" i="236" s="1"/>
  <c r="K4" i="244"/>
  <c r="K4" i="236" s="1"/>
  <c r="AF4" i="244"/>
  <c r="AF4" i="236" s="1"/>
  <c r="AA4" i="244"/>
  <c r="AA4" i="236" s="1"/>
  <c r="O4" i="244"/>
  <c r="O4" i="236" s="1"/>
  <c r="J4" i="244"/>
  <c r="J4" i="236" s="1"/>
  <c r="AE4" i="244"/>
  <c r="AE4" i="236" s="1"/>
  <c r="Y4" i="244"/>
  <c r="Y4" i="236" s="1"/>
  <c r="S4" i="244"/>
  <c r="S4" i="236" s="1"/>
  <c r="N4" i="244"/>
  <c r="N4" i="236" s="1"/>
  <c r="AC4" i="244"/>
  <c r="AC4" i="236" s="1"/>
  <c r="R4" i="244"/>
  <c r="R4" i="236" s="1"/>
  <c r="X4" i="244"/>
  <c r="X4" i="236" s="1"/>
  <c r="L4" i="244"/>
  <c r="L4" i="236" s="1"/>
  <c r="AF2" i="244"/>
  <c r="AF2" i="236" s="1"/>
  <c r="AB2" i="244"/>
  <c r="AB2" i="236" s="1"/>
  <c r="X2" i="244"/>
  <c r="X2" i="236" s="1"/>
  <c r="S2" i="244"/>
  <c r="S2" i="236" s="1"/>
  <c r="O2" i="244"/>
  <c r="O2" i="236" s="1"/>
  <c r="K2" i="244"/>
  <c r="K2" i="236" s="1"/>
  <c r="AC2" i="244"/>
  <c r="AC2" i="236" s="1"/>
  <c r="W2" i="244"/>
  <c r="W2" i="236" s="1"/>
  <c r="Q2" i="244"/>
  <c r="Q2" i="236" s="1"/>
  <c r="L2" i="244"/>
  <c r="L2" i="236" s="1"/>
  <c r="C2" i="244"/>
  <c r="C2" i="236" s="1"/>
  <c r="AA2" i="244"/>
  <c r="AA2" i="236" s="1"/>
  <c r="V2" i="244"/>
  <c r="V2" i="236" s="1"/>
  <c r="P2" i="244"/>
  <c r="P2" i="236" s="1"/>
  <c r="J2" i="244"/>
  <c r="J2" i="236" s="1"/>
  <c r="AE2" i="244"/>
  <c r="AE2" i="236" s="1"/>
  <c r="Z2" i="244"/>
  <c r="Z2" i="236" s="1"/>
  <c r="N2" i="244"/>
  <c r="N2" i="236" s="1"/>
  <c r="I2" i="244"/>
  <c r="I2" i="236" s="1"/>
  <c r="AD2" i="244"/>
  <c r="AD2" i="236" s="1"/>
  <c r="R2" i="244"/>
  <c r="R2" i="236" s="1"/>
  <c r="Y2" i="244"/>
  <c r="Y2" i="236" s="1"/>
  <c r="M2" i="244"/>
  <c r="M2" i="236" s="1"/>
  <c r="P4" i="239"/>
  <c r="L4" i="239"/>
  <c r="AC4" i="239"/>
  <c r="Y4" i="239"/>
  <c r="O4" i="239"/>
  <c r="J4" i="239"/>
  <c r="AD4" i="239"/>
  <c r="X4" i="239"/>
  <c r="S4" i="239"/>
  <c r="N4" i="239"/>
  <c r="I4" i="239"/>
  <c r="AB4" i="239"/>
  <c r="W4" i="239"/>
  <c r="R4" i="239"/>
  <c r="M4" i="239"/>
  <c r="AF4" i="239"/>
  <c r="AA4" i="239"/>
  <c r="V4" i="239"/>
  <c r="Q4" i="239"/>
  <c r="K4" i="239"/>
  <c r="AE4" i="239"/>
  <c r="Z4" i="239"/>
  <c r="C4" i="239"/>
  <c r="F4" i="239" s="1"/>
  <c r="AA133" i="3"/>
  <c r="AA109" i="3"/>
  <c r="W3" i="74"/>
  <c r="C3" i="74"/>
  <c r="I3" i="74"/>
  <c r="AE3" i="74"/>
  <c r="Y3" i="74"/>
  <c r="AD3" i="74"/>
  <c r="R3" i="74"/>
  <c r="M3" i="74"/>
  <c r="K3" i="74"/>
  <c r="L3" i="74"/>
  <c r="Z3" i="74"/>
  <c r="AA3" i="74"/>
  <c r="AF3" i="74"/>
  <c r="O3" i="74"/>
  <c r="V3" i="74"/>
  <c r="N3" i="74"/>
  <c r="X3" i="74"/>
  <c r="AC3" i="74"/>
  <c r="J3" i="74"/>
  <c r="P3" i="74"/>
  <c r="Q3" i="74"/>
  <c r="AB3" i="74"/>
  <c r="S3" i="74"/>
  <c r="F3" i="74"/>
  <c r="H13" i="111"/>
  <c r="H11" i="111"/>
  <c r="H15" i="111"/>
  <c r="H22" i="111"/>
  <c r="H8" i="111"/>
  <c r="H10" i="111"/>
  <c r="H21" i="111"/>
  <c r="H18" i="111"/>
  <c r="H3" i="111"/>
  <c r="H14" i="111"/>
  <c r="H9" i="111"/>
  <c r="H2" i="111"/>
  <c r="H6" i="111"/>
  <c r="H16" i="111"/>
  <c r="H7" i="111"/>
  <c r="H17" i="111"/>
  <c r="H4" i="111"/>
  <c r="H20" i="111"/>
  <c r="T6" i="85"/>
  <c r="T18" i="85"/>
  <c r="T11" i="85"/>
  <c r="T7" i="85"/>
  <c r="T17" i="85"/>
  <c r="T10" i="85"/>
  <c r="T8" i="85"/>
  <c r="T22" i="85"/>
  <c r="T4" i="85"/>
  <c r="T3" i="85"/>
  <c r="T15" i="85"/>
  <c r="T9" i="85"/>
  <c r="T21" i="85"/>
  <c r="T20" i="85"/>
  <c r="T2" i="85"/>
  <c r="T14" i="85"/>
  <c r="T16" i="85"/>
  <c r="T13" i="85"/>
  <c r="M7" i="85"/>
  <c r="M18" i="85"/>
  <c r="M6" i="85"/>
  <c r="M17" i="85"/>
  <c r="M8" i="85"/>
  <c r="M15" i="85"/>
  <c r="M11" i="85"/>
  <c r="M4" i="85"/>
  <c r="M10" i="85"/>
  <c r="M3" i="85"/>
  <c r="M22" i="85"/>
  <c r="M9" i="85"/>
  <c r="M21" i="85"/>
  <c r="M2" i="85"/>
  <c r="M20" i="85"/>
  <c r="M14" i="85"/>
  <c r="M13" i="85"/>
  <c r="M16" i="85"/>
  <c r="L7" i="85"/>
  <c r="L15" i="85"/>
  <c r="L18" i="85"/>
  <c r="L6" i="85"/>
  <c r="L17" i="85"/>
  <c r="L4" i="85"/>
  <c r="L3" i="85"/>
  <c r="L11" i="85"/>
  <c r="L10" i="85"/>
  <c r="L9" i="85"/>
  <c r="L22" i="85"/>
  <c r="L8" i="85"/>
  <c r="L20" i="85"/>
  <c r="L2" i="85"/>
  <c r="L14" i="85"/>
  <c r="L21" i="85"/>
  <c r="L13" i="85"/>
  <c r="L16" i="85"/>
  <c r="K17" i="112"/>
  <c r="K2" i="112"/>
  <c r="K21" i="112"/>
  <c r="K9" i="112"/>
  <c r="K3" i="112"/>
  <c r="K10" i="112"/>
  <c r="K16" i="112"/>
  <c r="K11" i="112"/>
  <c r="K22" i="112"/>
  <c r="K8" i="112"/>
  <c r="K13" i="112"/>
  <c r="K6" i="112"/>
  <c r="K14" i="112"/>
  <c r="K20" i="112"/>
  <c r="K18" i="112"/>
  <c r="K7" i="112"/>
  <c r="K4" i="112"/>
  <c r="K15" i="112"/>
  <c r="N17" i="85"/>
  <c r="N6" i="85"/>
  <c r="N18" i="85"/>
  <c r="N7" i="85"/>
  <c r="N11" i="85"/>
  <c r="N8" i="85"/>
  <c r="N15" i="85"/>
  <c r="N4" i="85"/>
  <c r="N3" i="85"/>
  <c r="N10" i="85"/>
  <c r="N9" i="85"/>
  <c r="N22" i="85"/>
  <c r="N21" i="85"/>
  <c r="N2" i="85"/>
  <c r="N16" i="85"/>
  <c r="N14" i="85"/>
  <c r="N20" i="85"/>
  <c r="N13" i="85"/>
  <c r="O11" i="85"/>
  <c r="O17" i="85"/>
  <c r="O6" i="85"/>
  <c r="O18" i="85"/>
  <c r="O7" i="85"/>
  <c r="O10" i="85"/>
  <c r="O3" i="85"/>
  <c r="O8" i="85"/>
  <c r="O4" i="85"/>
  <c r="O15" i="85"/>
  <c r="O22" i="85"/>
  <c r="O21" i="85"/>
  <c r="O20" i="85"/>
  <c r="O13" i="85"/>
  <c r="O9" i="85"/>
  <c r="O2" i="85"/>
  <c r="O16" i="85"/>
  <c r="O14" i="85"/>
  <c r="P10" i="85"/>
  <c r="P7" i="85"/>
  <c r="P11" i="85"/>
  <c r="P17" i="85"/>
  <c r="P6" i="85"/>
  <c r="P18" i="85"/>
  <c r="P3" i="85"/>
  <c r="P8" i="85"/>
  <c r="P4" i="85"/>
  <c r="P15" i="85"/>
  <c r="P22" i="85"/>
  <c r="P9" i="85"/>
  <c r="P21" i="85"/>
  <c r="P20" i="85"/>
  <c r="P2" i="85"/>
  <c r="P13" i="85"/>
  <c r="P14" i="85"/>
  <c r="P16" i="85"/>
  <c r="Q18" i="85"/>
  <c r="Q7" i="85"/>
  <c r="Q6" i="85"/>
  <c r="Q11" i="85"/>
  <c r="Q17" i="85"/>
  <c r="Q15" i="85"/>
  <c r="Q10" i="85"/>
  <c r="Q8" i="85"/>
  <c r="Q3" i="85"/>
  <c r="Q22" i="85"/>
  <c r="Q4" i="85"/>
  <c r="Q9" i="85"/>
  <c r="Q21" i="85"/>
  <c r="Q20" i="85"/>
  <c r="Q14" i="85"/>
  <c r="Q13" i="85"/>
  <c r="Q16" i="85"/>
  <c r="Q2" i="85"/>
  <c r="R15" i="85"/>
  <c r="R11" i="85"/>
  <c r="R7" i="85"/>
  <c r="R6" i="85"/>
  <c r="R17" i="85"/>
  <c r="R18" i="85"/>
  <c r="R4" i="85"/>
  <c r="R3" i="85"/>
  <c r="R22" i="85"/>
  <c r="R10" i="85"/>
  <c r="R8" i="85"/>
  <c r="R21" i="85"/>
  <c r="R9" i="85"/>
  <c r="R20" i="85"/>
  <c r="R2" i="85"/>
  <c r="R14" i="85"/>
  <c r="R13" i="85"/>
  <c r="R16" i="85"/>
  <c r="S15" i="85"/>
  <c r="S18" i="85"/>
  <c r="S17" i="85"/>
  <c r="S7" i="85"/>
  <c r="S6" i="85"/>
  <c r="S3" i="85"/>
  <c r="S22" i="85"/>
  <c r="S11" i="85"/>
  <c r="S4" i="85"/>
  <c r="S10" i="85"/>
  <c r="S8" i="85"/>
  <c r="S9" i="85"/>
  <c r="S20" i="85"/>
  <c r="S2" i="85"/>
  <c r="S21" i="85"/>
  <c r="S16" i="85"/>
  <c r="S14" i="85"/>
  <c r="S13" i="85"/>
  <c r="J7" i="112"/>
  <c r="J21" i="112"/>
  <c r="J9" i="112"/>
  <c r="J8" i="112"/>
  <c r="J20" i="112"/>
  <c r="J18" i="112"/>
  <c r="J15" i="112"/>
  <c r="J6" i="112"/>
  <c r="J2" i="112"/>
  <c r="J10" i="112"/>
  <c r="J22" i="112"/>
  <c r="J17" i="112"/>
  <c r="J3" i="112"/>
  <c r="J14" i="112"/>
  <c r="J16" i="112"/>
  <c r="J13" i="112"/>
  <c r="J11" i="112"/>
  <c r="J4" i="112"/>
  <c r="V8" i="3"/>
  <c r="I3" i="7"/>
  <c r="I4" i="7"/>
  <c r="I6" i="7"/>
  <c r="I7" i="7"/>
  <c r="I9" i="7"/>
  <c r="I10" i="7"/>
  <c r="I11" i="7"/>
  <c r="I13" i="7"/>
  <c r="I14" i="7"/>
  <c r="I2" i="7"/>
  <c r="B7" i="89"/>
  <c r="B14" i="89" s="1"/>
  <c r="B21" i="89" s="1"/>
  <c r="B6" i="89"/>
  <c r="B13" i="89" s="1"/>
  <c r="B20" i="89" s="1"/>
  <c r="B4" i="89"/>
  <c r="B11" i="89" s="1"/>
  <c r="B18" i="89" s="1"/>
  <c r="B3" i="89"/>
  <c r="B10" i="89" s="1"/>
  <c r="B17" i="89" s="1"/>
  <c r="B2" i="89"/>
  <c r="B9" i="89" s="1"/>
  <c r="B16" i="89" s="1"/>
  <c r="B7" i="90"/>
  <c r="B14" i="90" s="1"/>
  <c r="B21" i="90" s="1"/>
  <c r="B6" i="90"/>
  <c r="B13" i="90" s="1"/>
  <c r="B20" i="90" s="1"/>
  <c r="B4" i="90"/>
  <c r="B11" i="90" s="1"/>
  <c r="B18" i="90" s="1"/>
  <c r="B3" i="90"/>
  <c r="B10" i="90" s="1"/>
  <c r="B17" i="90" s="1"/>
  <c r="B2" i="90"/>
  <c r="B9" i="90" s="1"/>
  <c r="B16" i="90" s="1"/>
  <c r="B7" i="91"/>
  <c r="B14" i="91" s="1"/>
  <c r="B21" i="91" s="1"/>
  <c r="B6" i="91"/>
  <c r="B13" i="91" s="1"/>
  <c r="B20" i="91" s="1"/>
  <c r="B4" i="91"/>
  <c r="B11" i="91" s="1"/>
  <c r="B18" i="91" s="1"/>
  <c r="B3" i="91"/>
  <c r="B10" i="91" s="1"/>
  <c r="B17" i="91" s="1"/>
  <c r="B2" i="91"/>
  <c r="B9" i="91" s="1"/>
  <c r="B16" i="91" s="1"/>
  <c r="B7" i="88"/>
  <c r="B14" i="88" s="1"/>
  <c r="B21" i="88" s="1"/>
  <c r="B6" i="88"/>
  <c r="B13" i="88" s="1"/>
  <c r="B20" i="88" s="1"/>
  <c r="B4" i="88"/>
  <c r="B11" i="88" s="1"/>
  <c r="B18" i="88" s="1"/>
  <c r="B3" i="88"/>
  <c r="B10" i="88" s="1"/>
  <c r="B17" i="88" s="1"/>
  <c r="B2" i="88"/>
  <c r="B9" i="88" s="1"/>
  <c r="B16" i="88" s="1"/>
  <c r="B7" i="87"/>
  <c r="B14" i="87" s="1"/>
  <c r="B21" i="87" s="1"/>
  <c r="B6" i="87"/>
  <c r="B13" i="87" s="1"/>
  <c r="B20" i="87" s="1"/>
  <c r="B4" i="87"/>
  <c r="B11" i="87" s="1"/>
  <c r="B18" i="87" s="1"/>
  <c r="B3" i="87"/>
  <c r="B10" i="87" s="1"/>
  <c r="B17" i="87" s="1"/>
  <c r="B2" i="87"/>
  <c r="B9" i="87" s="1"/>
  <c r="B16" i="87" s="1"/>
  <c r="B7" i="86"/>
  <c r="B14" i="86" s="1"/>
  <c r="B21" i="86" s="1"/>
  <c r="B6" i="86"/>
  <c r="B13" i="86" s="1"/>
  <c r="B20" i="86" s="1"/>
  <c r="B4" i="86"/>
  <c r="B11" i="86" s="1"/>
  <c r="B18" i="86" s="1"/>
  <c r="B3" i="86"/>
  <c r="B10" i="86" s="1"/>
  <c r="B17" i="86" s="1"/>
  <c r="B2" i="86"/>
  <c r="B9" i="86" s="1"/>
  <c r="B16" i="86" s="1"/>
  <c r="B7" i="85"/>
  <c r="B14" i="85" s="1"/>
  <c r="B21" i="85" s="1"/>
  <c r="B6" i="85"/>
  <c r="B13" i="85" s="1"/>
  <c r="B20" i="85" s="1"/>
  <c r="B4" i="85"/>
  <c r="B11" i="85" s="1"/>
  <c r="B18" i="85" s="1"/>
  <c r="B3" i="85"/>
  <c r="B10" i="85" s="1"/>
  <c r="B17" i="85" s="1"/>
  <c r="B2" i="85"/>
  <c r="B9" i="85" s="1"/>
  <c r="B16" i="85" s="1"/>
  <c r="B7" i="84"/>
  <c r="B14" i="84" s="1"/>
  <c r="B21" i="84" s="1"/>
  <c r="B6" i="84"/>
  <c r="B13" i="84" s="1"/>
  <c r="B20" i="84" s="1"/>
  <c r="B4" i="84"/>
  <c r="B11" i="84" s="1"/>
  <c r="B18" i="84" s="1"/>
  <c r="B3" i="84"/>
  <c r="B10" i="84" s="1"/>
  <c r="B17" i="84" s="1"/>
  <c r="B2" i="84"/>
  <c r="B9" i="84" s="1"/>
  <c r="B16" i="84" s="1"/>
  <c r="B7" i="83"/>
  <c r="B14" i="83" s="1"/>
  <c r="B21" i="83" s="1"/>
  <c r="B6" i="83"/>
  <c r="B13" i="83" s="1"/>
  <c r="B20" i="83" s="1"/>
  <c r="B4" i="83"/>
  <c r="B11" i="83" s="1"/>
  <c r="B18" i="83" s="1"/>
  <c r="B3" i="83"/>
  <c r="B10" i="83" s="1"/>
  <c r="B17" i="83" s="1"/>
  <c r="B2" i="83"/>
  <c r="B9" i="83" s="1"/>
  <c r="B16" i="83" s="1"/>
  <c r="B7" i="82"/>
  <c r="B14" i="82" s="1"/>
  <c r="B21" i="82" s="1"/>
  <c r="B6" i="82"/>
  <c r="B13" i="82" s="1"/>
  <c r="B20" i="82" s="1"/>
  <c r="B4" i="82"/>
  <c r="B11" i="82" s="1"/>
  <c r="B18" i="82" s="1"/>
  <c r="B3" i="82"/>
  <c r="B10" i="82" s="1"/>
  <c r="B17" i="82" s="1"/>
  <c r="B2" i="82"/>
  <c r="B9" i="82" s="1"/>
  <c r="B16" i="82" s="1"/>
  <c r="B7" i="81"/>
  <c r="B14" i="81" s="1"/>
  <c r="B21" i="81" s="1"/>
  <c r="B6" i="81"/>
  <c r="B13" i="81" s="1"/>
  <c r="B20" i="81" s="1"/>
  <c r="B4" i="81"/>
  <c r="B11" i="81" s="1"/>
  <c r="B18" i="81" s="1"/>
  <c r="B3" i="81"/>
  <c r="B10" i="81" s="1"/>
  <c r="B17" i="81" s="1"/>
  <c r="B2" i="81"/>
  <c r="B9" i="81" s="1"/>
  <c r="B16" i="81" s="1"/>
  <c r="B7" i="80"/>
  <c r="B14" i="80" s="1"/>
  <c r="B21" i="80" s="1"/>
  <c r="B6" i="80"/>
  <c r="B13" i="80" s="1"/>
  <c r="B20" i="80" s="1"/>
  <c r="B4" i="80"/>
  <c r="B11" i="80" s="1"/>
  <c r="B18" i="80" s="1"/>
  <c r="B3" i="80"/>
  <c r="B10" i="80" s="1"/>
  <c r="B17" i="80" s="1"/>
  <c r="B2" i="80"/>
  <c r="B9" i="80" s="1"/>
  <c r="B16" i="80" s="1"/>
  <c r="B7" i="79"/>
  <c r="B14" i="79" s="1"/>
  <c r="B6" i="79"/>
  <c r="B13" i="79" s="1"/>
  <c r="B4" i="79"/>
  <c r="B11" i="79" s="1"/>
  <c r="B3" i="79"/>
  <c r="B10" i="79" s="1"/>
  <c r="B2" i="79"/>
  <c r="B9" i="79" s="1"/>
  <c r="B7" i="78"/>
  <c r="B14" i="78" s="1"/>
  <c r="B21" i="78" s="1"/>
  <c r="B6" i="78"/>
  <c r="B13" i="78" s="1"/>
  <c r="B20" i="78" s="1"/>
  <c r="B4" i="78"/>
  <c r="B11" i="78" s="1"/>
  <c r="B18" i="78" s="1"/>
  <c r="B3" i="78"/>
  <c r="B10" i="78" s="1"/>
  <c r="B17" i="78" s="1"/>
  <c r="B2" i="78"/>
  <c r="B9" i="78" s="1"/>
  <c r="B16" i="78" s="1"/>
  <c r="B7" i="77"/>
  <c r="B14" i="77" s="1"/>
  <c r="B21" i="77" s="1"/>
  <c r="B6" i="77"/>
  <c r="B13" i="77" s="1"/>
  <c r="B20" i="77" s="1"/>
  <c r="B4" i="77"/>
  <c r="B11" i="77" s="1"/>
  <c r="B18" i="77" s="1"/>
  <c r="B3" i="77"/>
  <c r="B10" i="77" s="1"/>
  <c r="B17" i="77" s="1"/>
  <c r="B2" i="77"/>
  <c r="B9" i="77" s="1"/>
  <c r="B16" i="77" s="1"/>
  <c r="B7" i="76"/>
  <c r="B14" i="76" s="1"/>
  <c r="B21" i="76" s="1"/>
  <c r="B6" i="76"/>
  <c r="B13" i="76" s="1"/>
  <c r="B20" i="76" s="1"/>
  <c r="B4" i="76"/>
  <c r="B11" i="76" s="1"/>
  <c r="B18" i="76" s="1"/>
  <c r="B3" i="76"/>
  <c r="B10" i="76" s="1"/>
  <c r="B17" i="76" s="1"/>
  <c r="B2" i="76"/>
  <c r="B9" i="76" s="1"/>
  <c r="B16" i="76" s="1"/>
  <c r="B7" i="75"/>
  <c r="B14" i="75" s="1"/>
  <c r="B21" i="75" s="1"/>
  <c r="B13" i="75"/>
  <c r="B20" i="75" s="1"/>
  <c r="B4" i="75"/>
  <c r="B11" i="75" s="1"/>
  <c r="B18" i="75" s="1"/>
  <c r="B3" i="75"/>
  <c r="B10" i="75" s="1"/>
  <c r="B17" i="75" s="1"/>
  <c r="B2" i="75"/>
  <c r="B9" i="75" s="1"/>
  <c r="B16" i="75" s="1"/>
  <c r="B3" i="7"/>
  <c r="B10" i="7" s="1"/>
  <c r="B17" i="7" s="1"/>
  <c r="B4" i="7"/>
  <c r="B11" i="7" s="1"/>
  <c r="B18" i="7" s="1"/>
  <c r="B6" i="7"/>
  <c r="B13" i="7" s="1"/>
  <c r="B20" i="7" s="1"/>
  <c r="B7" i="7"/>
  <c r="B14" i="7" s="1"/>
  <c r="B21" i="7" s="1"/>
  <c r="B2" i="7"/>
  <c r="B9" i="7" s="1"/>
  <c r="B16" i="7" s="1"/>
  <c r="E82" i="3"/>
  <c r="E99" i="3" s="1"/>
  <c r="E117" i="3" s="1"/>
  <c r="F82" i="3"/>
  <c r="G82" i="3"/>
  <c r="G99" i="3" s="1"/>
  <c r="G117" i="3" s="1"/>
  <c r="J82" i="3"/>
  <c r="J99" i="3" s="1"/>
  <c r="J117" i="3" s="1"/>
  <c r="K82" i="3"/>
  <c r="K99" i="3" s="1"/>
  <c r="K117" i="3" s="1"/>
  <c r="L82" i="3"/>
  <c r="L99" i="3" s="1"/>
  <c r="L117" i="3" s="1"/>
  <c r="M82" i="3"/>
  <c r="N82" i="3"/>
  <c r="N99" i="3" s="1"/>
  <c r="N117" i="3" s="1"/>
  <c r="O82" i="3"/>
  <c r="P82" i="3"/>
  <c r="W82" i="3"/>
  <c r="W99" i="3" s="1"/>
  <c r="W117" i="3" s="1"/>
  <c r="X82" i="3"/>
  <c r="Y82" i="3"/>
  <c r="Z82" i="3"/>
  <c r="C5" i="37"/>
  <c r="F5" i="37" s="1"/>
  <c r="C5" i="36"/>
  <c r="F5" i="36" s="1"/>
  <c r="C5" i="35"/>
  <c r="F5" i="35" s="1"/>
  <c r="C4" i="35"/>
  <c r="F4" i="35" s="1"/>
  <c r="C5" i="34"/>
  <c r="F5" i="34" s="1"/>
  <c r="C3" i="34"/>
  <c r="F3" i="34" s="1"/>
  <c r="C5" i="33"/>
  <c r="F5" i="33" s="1"/>
  <c r="C3" i="33"/>
  <c r="F3" i="33" s="1"/>
  <c r="C5" i="32"/>
  <c r="F5" i="32" s="1"/>
  <c r="C5" i="31"/>
  <c r="C4" i="31"/>
  <c r="C3" i="31"/>
  <c r="C5" i="30"/>
  <c r="F5" i="30" s="1"/>
  <c r="C5" i="29"/>
  <c r="F5" i="29" s="1"/>
  <c r="C4" i="29"/>
  <c r="F4" i="29" s="1"/>
  <c r="C3" i="29"/>
  <c r="F3" i="29" s="1"/>
  <c r="C5" i="28"/>
  <c r="F5" i="28" s="1"/>
  <c r="C3" i="28"/>
  <c r="F3" i="28" s="1"/>
  <c r="C5" i="27"/>
  <c r="F5" i="27" s="1"/>
  <c r="C4" i="27"/>
  <c r="F4" i="27" s="1"/>
  <c r="C3" i="27"/>
  <c r="F3" i="27" s="1"/>
  <c r="C5" i="26"/>
  <c r="F5" i="26" s="1"/>
  <c r="C4" i="26"/>
  <c r="F4" i="26" s="1"/>
  <c r="C3" i="26"/>
  <c r="F3" i="26" s="1"/>
  <c r="C5" i="25"/>
  <c r="F5" i="25" s="1"/>
  <c r="C5" i="24"/>
  <c r="F5" i="24" s="1"/>
  <c r="C3" i="24"/>
  <c r="F3" i="24" s="1"/>
  <c r="H2" i="4"/>
  <c r="E2" i="4"/>
  <c r="I2" i="4" s="1"/>
  <c r="H2" i="1"/>
  <c r="E2" i="1"/>
  <c r="G2" i="1" s="1"/>
  <c r="H2" i="2"/>
  <c r="E2" i="2"/>
  <c r="I2" i="2" s="1"/>
  <c r="B2" i="23"/>
  <c r="C2" i="23" s="1"/>
  <c r="E2" i="23" s="1"/>
  <c r="I2" i="23" s="1"/>
  <c r="H2" i="23"/>
  <c r="B2" i="22"/>
  <c r="C2" i="22" s="1"/>
  <c r="E2" i="22" s="1"/>
  <c r="G2" i="22" s="1"/>
  <c r="H2" i="22"/>
  <c r="B2" i="21"/>
  <c r="C2" i="21" s="1"/>
  <c r="E2" i="21" s="1"/>
  <c r="G2" i="21" s="1"/>
  <c r="H2" i="21"/>
  <c r="B2" i="20"/>
  <c r="C2" i="20" s="1"/>
  <c r="E2" i="20" s="1"/>
  <c r="G2" i="20" s="1"/>
  <c r="H2" i="20"/>
  <c r="B2" i="19"/>
  <c r="C2" i="19" s="1"/>
  <c r="E2" i="19" s="1"/>
  <c r="G2" i="19" s="1"/>
  <c r="H2" i="19"/>
  <c r="B2" i="18"/>
  <c r="C2" i="18" s="1"/>
  <c r="E2" i="18" s="1"/>
  <c r="G2" i="18" s="1"/>
  <c r="H2" i="18"/>
  <c r="B2" i="17"/>
  <c r="C2" i="17" s="1"/>
  <c r="E2" i="17" s="1"/>
  <c r="G2" i="17" s="1"/>
  <c r="H2" i="17"/>
  <c r="B2" i="16"/>
  <c r="C2" i="16" s="1"/>
  <c r="E2" i="16" s="1"/>
  <c r="G2" i="16" s="1"/>
  <c r="H2" i="16"/>
  <c r="B2" i="15"/>
  <c r="C2" i="15" s="1"/>
  <c r="E2" i="15" s="1"/>
  <c r="I2" i="15" s="1"/>
  <c r="H2" i="15"/>
  <c r="B2" i="14"/>
  <c r="C2" i="14" s="1"/>
  <c r="E2" i="14" s="1"/>
  <c r="I2" i="14" s="1"/>
  <c r="H2" i="14"/>
  <c r="B2" i="13"/>
  <c r="C2" i="13" s="1"/>
  <c r="E2" i="13" s="1"/>
  <c r="G2" i="13" s="1"/>
  <c r="H2" i="13"/>
  <c r="B2" i="12"/>
  <c r="C2" i="12" s="1"/>
  <c r="E2" i="12" s="1"/>
  <c r="G2" i="12" s="1"/>
  <c r="H2" i="12"/>
  <c r="B2" i="11"/>
  <c r="C2" i="11" s="1"/>
  <c r="E2" i="11" s="1"/>
  <c r="I2" i="11" s="1"/>
  <c r="H2" i="11"/>
  <c r="B2" i="10"/>
  <c r="C2" i="10" s="1"/>
  <c r="E2" i="10" s="1"/>
  <c r="I2" i="10" s="1"/>
  <c r="H2" i="10"/>
  <c r="G130" i="3" l="1"/>
  <c r="N130" i="3"/>
  <c r="J130" i="3"/>
  <c r="W130" i="3"/>
  <c r="L130" i="3"/>
  <c r="K130" i="3"/>
  <c r="E130" i="3"/>
  <c r="H5" i="112"/>
  <c r="H19" i="112"/>
  <c r="H12" i="112"/>
  <c r="A144" i="152"/>
  <c r="A146" i="149"/>
  <c r="R143" i="152"/>
  <c r="N143" i="152"/>
  <c r="J143" i="152"/>
  <c r="F143" i="152"/>
  <c r="Q143" i="152"/>
  <c r="M143" i="152"/>
  <c r="I143" i="152"/>
  <c r="E143" i="152"/>
  <c r="A143" i="156"/>
  <c r="S143" i="152"/>
  <c r="K143" i="152"/>
  <c r="A146" i="93"/>
  <c r="H143" i="152"/>
  <c r="P143" i="152"/>
  <c r="O143" i="152"/>
  <c r="G143" i="152"/>
  <c r="T143" i="152"/>
  <c r="L143" i="152"/>
  <c r="B143" i="152"/>
  <c r="D142" i="156"/>
  <c r="F142" i="156" s="1"/>
  <c r="AD4" i="238"/>
  <c r="AD4" i="235" s="1"/>
  <c r="Z4" i="238"/>
  <c r="Z4" i="235" s="1"/>
  <c r="V4" i="238"/>
  <c r="V4" i="235" s="1"/>
  <c r="Q4" i="238"/>
  <c r="Q4" i="235" s="1"/>
  <c r="M4" i="238"/>
  <c r="M4" i="235" s="1"/>
  <c r="I4" i="238"/>
  <c r="I4" i="235" s="1"/>
  <c r="C4" i="238"/>
  <c r="AC4" i="238"/>
  <c r="AC4" i="235" s="1"/>
  <c r="X4" i="238"/>
  <c r="X4" i="235" s="1"/>
  <c r="R4" i="238"/>
  <c r="R4" i="235" s="1"/>
  <c r="L4" i="238"/>
  <c r="L4" i="235" s="1"/>
  <c r="AB4" i="238"/>
  <c r="AB4" i="235" s="1"/>
  <c r="W4" i="238"/>
  <c r="W4" i="235" s="1"/>
  <c r="P4" i="238"/>
  <c r="P4" i="235" s="1"/>
  <c r="K4" i="238"/>
  <c r="K4" i="235" s="1"/>
  <c r="AF4" i="238"/>
  <c r="AF4" i="235" s="1"/>
  <c r="AA4" i="238"/>
  <c r="AA4" i="235" s="1"/>
  <c r="O4" i="238"/>
  <c r="O4" i="235" s="1"/>
  <c r="J4" i="238"/>
  <c r="J4" i="235" s="1"/>
  <c r="AE4" i="238"/>
  <c r="AE4" i="235" s="1"/>
  <c r="Y4" i="238"/>
  <c r="Y4" i="235" s="1"/>
  <c r="S4" i="238"/>
  <c r="S4" i="235" s="1"/>
  <c r="N4" i="238"/>
  <c r="N4" i="235" s="1"/>
  <c r="F4" i="244"/>
  <c r="F4" i="236" s="1"/>
  <c r="AF2" i="238"/>
  <c r="AF2" i="235" s="1"/>
  <c r="AB2" i="238"/>
  <c r="AB2" i="235" s="1"/>
  <c r="X2" i="238"/>
  <c r="X2" i="235" s="1"/>
  <c r="S2" i="238"/>
  <c r="S2" i="235" s="1"/>
  <c r="O2" i="238"/>
  <c r="O2" i="235" s="1"/>
  <c r="K2" i="238"/>
  <c r="K2" i="235" s="1"/>
  <c r="AD2" i="238"/>
  <c r="AD2" i="235" s="1"/>
  <c r="Y2" i="238"/>
  <c r="Y2" i="235" s="1"/>
  <c r="R2" i="238"/>
  <c r="R2" i="235" s="1"/>
  <c r="M2" i="238"/>
  <c r="M2" i="235" s="1"/>
  <c r="AC2" i="238"/>
  <c r="AC2" i="235" s="1"/>
  <c r="W2" i="238"/>
  <c r="W2" i="235" s="1"/>
  <c r="Q2" i="238"/>
  <c r="Q2" i="235" s="1"/>
  <c r="L2" i="238"/>
  <c r="L2" i="235" s="1"/>
  <c r="C2" i="238"/>
  <c r="AA2" i="238"/>
  <c r="AA2" i="235" s="1"/>
  <c r="V2" i="238"/>
  <c r="V2" i="235" s="1"/>
  <c r="P2" i="238"/>
  <c r="P2" i="235" s="1"/>
  <c r="J2" i="238"/>
  <c r="J2" i="235" s="1"/>
  <c r="AE2" i="238"/>
  <c r="AE2" i="235" s="1"/>
  <c r="Z2" i="238"/>
  <c r="Z2" i="235" s="1"/>
  <c r="N2" i="238"/>
  <c r="N2" i="235" s="1"/>
  <c r="I2" i="238"/>
  <c r="I2" i="235" s="1"/>
  <c r="F2" i="244"/>
  <c r="F2" i="236" s="1"/>
  <c r="E127" i="3"/>
  <c r="E131" i="3" s="1"/>
  <c r="L127" i="3"/>
  <c r="L131" i="3" s="1"/>
  <c r="K127" i="3"/>
  <c r="K131" i="3" s="1"/>
  <c r="J127" i="3"/>
  <c r="J131" i="3" s="1"/>
  <c r="W127" i="3"/>
  <c r="W131" i="3" s="1"/>
  <c r="N127" i="3"/>
  <c r="N131" i="3" s="1"/>
  <c r="G127" i="3"/>
  <c r="G131" i="3" s="1"/>
  <c r="F3" i="31"/>
  <c r="F4" i="31"/>
  <c r="F5" i="31"/>
  <c r="F5" i="38" s="1"/>
  <c r="I2" i="22"/>
  <c r="H18" i="112"/>
  <c r="H14" i="112"/>
  <c r="H20" i="112"/>
  <c r="H11" i="112"/>
  <c r="H13" i="112"/>
  <c r="H9" i="112"/>
  <c r="H4" i="112"/>
  <c r="H10" i="112"/>
  <c r="H6" i="112"/>
  <c r="H21" i="112"/>
  <c r="H16" i="112"/>
  <c r="H8" i="112"/>
  <c r="H22" i="112"/>
  <c r="H17" i="112"/>
  <c r="H15" i="112"/>
  <c r="H2" i="112"/>
  <c r="H3" i="112"/>
  <c r="H7" i="112"/>
  <c r="P17" i="86"/>
  <c r="P10" i="86"/>
  <c r="P7" i="86"/>
  <c r="P9" i="86"/>
  <c r="P22" i="86"/>
  <c r="P4" i="86"/>
  <c r="P2" i="86"/>
  <c r="P15" i="86"/>
  <c r="P11" i="86"/>
  <c r="P20" i="86"/>
  <c r="P21" i="86"/>
  <c r="P18" i="86"/>
  <c r="P16" i="86"/>
  <c r="P8" i="86"/>
  <c r="P14" i="86"/>
  <c r="P3" i="86"/>
  <c r="P13" i="86"/>
  <c r="P6" i="86"/>
  <c r="O17" i="86"/>
  <c r="O9" i="86"/>
  <c r="O10" i="86"/>
  <c r="O7" i="86"/>
  <c r="O2" i="86"/>
  <c r="O4" i="86"/>
  <c r="O22" i="86"/>
  <c r="O18" i="86"/>
  <c r="O15" i="86"/>
  <c r="O11" i="86"/>
  <c r="O21" i="86"/>
  <c r="O20" i="86"/>
  <c r="O8" i="86"/>
  <c r="O3" i="86"/>
  <c r="O6" i="86"/>
  <c r="O14" i="86"/>
  <c r="O13" i="86"/>
  <c r="O16" i="86"/>
  <c r="L7" i="86"/>
  <c r="L17" i="86"/>
  <c r="L10" i="86"/>
  <c r="L9" i="86"/>
  <c r="L2" i="86"/>
  <c r="L22" i="86"/>
  <c r="L4" i="86"/>
  <c r="L18" i="86"/>
  <c r="L11" i="86"/>
  <c r="L15" i="86"/>
  <c r="L21" i="86"/>
  <c r="L8" i="86"/>
  <c r="L13" i="86"/>
  <c r="L6" i="86"/>
  <c r="L14" i="86"/>
  <c r="L20" i="86"/>
  <c r="L16" i="86"/>
  <c r="L3" i="86"/>
  <c r="K18" i="85"/>
  <c r="K15" i="85"/>
  <c r="K6" i="85"/>
  <c r="K17" i="85"/>
  <c r="K11" i="85"/>
  <c r="K7" i="85"/>
  <c r="K4" i="85"/>
  <c r="K3" i="85"/>
  <c r="K10" i="85"/>
  <c r="K8" i="85"/>
  <c r="K20" i="85"/>
  <c r="K9" i="85"/>
  <c r="K21" i="85"/>
  <c r="K22" i="85"/>
  <c r="K13" i="85"/>
  <c r="K2" i="85"/>
  <c r="K16" i="85"/>
  <c r="K14" i="85"/>
  <c r="R17" i="86"/>
  <c r="R2" i="86"/>
  <c r="R7" i="86"/>
  <c r="R10" i="86"/>
  <c r="R9" i="86"/>
  <c r="R22" i="86"/>
  <c r="R20" i="86"/>
  <c r="R4" i="86"/>
  <c r="R18" i="86"/>
  <c r="R15" i="86"/>
  <c r="R11" i="86"/>
  <c r="R8" i="86"/>
  <c r="R13" i="86"/>
  <c r="R3" i="86"/>
  <c r="R21" i="86"/>
  <c r="R6" i="86"/>
  <c r="R16" i="86"/>
  <c r="R14" i="86"/>
  <c r="Q9" i="86"/>
  <c r="Q7" i="86"/>
  <c r="Q10" i="86"/>
  <c r="Q17" i="86"/>
  <c r="Q22" i="86"/>
  <c r="Q2" i="86"/>
  <c r="Q4" i="86"/>
  <c r="Q8" i="86"/>
  <c r="Q11" i="86"/>
  <c r="Q13" i="86"/>
  <c r="Q15" i="86"/>
  <c r="Q21" i="86"/>
  <c r="Q18" i="86"/>
  <c r="Q20" i="86"/>
  <c r="Q14" i="86"/>
  <c r="Q16" i="86"/>
  <c r="Q3" i="86"/>
  <c r="Q6" i="86"/>
  <c r="M2" i="86"/>
  <c r="M17" i="86"/>
  <c r="M9" i="86"/>
  <c r="M10" i="86"/>
  <c r="M7" i="86"/>
  <c r="M18" i="86"/>
  <c r="M4" i="86"/>
  <c r="M22" i="86"/>
  <c r="M11" i="86"/>
  <c r="M20" i="86"/>
  <c r="M13" i="86"/>
  <c r="M8" i="86"/>
  <c r="M21" i="86"/>
  <c r="M15" i="86"/>
  <c r="M14" i="86"/>
  <c r="M3" i="86"/>
  <c r="M6" i="86"/>
  <c r="M16" i="86"/>
  <c r="T2" i="86"/>
  <c r="T17" i="86"/>
  <c r="T7" i="86"/>
  <c r="T4" i="86"/>
  <c r="T22" i="86"/>
  <c r="T9" i="86"/>
  <c r="T10" i="86"/>
  <c r="T20" i="86"/>
  <c r="T15" i="86"/>
  <c r="T11" i="86"/>
  <c r="T18" i="86"/>
  <c r="T21" i="86"/>
  <c r="T8" i="86"/>
  <c r="T13" i="86"/>
  <c r="T16" i="86"/>
  <c r="T14" i="86"/>
  <c r="T3" i="86"/>
  <c r="T6" i="86"/>
  <c r="S17" i="86"/>
  <c r="S2" i="86"/>
  <c r="S9" i="86"/>
  <c r="S7" i="86"/>
  <c r="S22" i="86"/>
  <c r="S10" i="86"/>
  <c r="S11" i="86"/>
  <c r="S8" i="86"/>
  <c r="S18" i="86"/>
  <c r="S4" i="86"/>
  <c r="S15" i="86"/>
  <c r="S20" i="86"/>
  <c r="S13" i="86"/>
  <c r="S6" i="86"/>
  <c r="S16" i="86"/>
  <c r="S3" i="86"/>
  <c r="S14" i="86"/>
  <c r="S21" i="86"/>
  <c r="N10" i="86"/>
  <c r="N7" i="86"/>
  <c r="N17" i="86"/>
  <c r="N18" i="86"/>
  <c r="N2" i="86"/>
  <c r="N9" i="86"/>
  <c r="N4" i="86"/>
  <c r="N15" i="86"/>
  <c r="N22" i="86"/>
  <c r="N8" i="86"/>
  <c r="N20" i="86"/>
  <c r="N13" i="86"/>
  <c r="N11" i="86"/>
  <c r="N21" i="86"/>
  <c r="N6" i="86"/>
  <c r="N14" i="86"/>
  <c r="N3" i="86"/>
  <c r="N16" i="86"/>
  <c r="J13" i="85"/>
  <c r="J21" i="85"/>
  <c r="J2" i="85"/>
  <c r="J16" i="85"/>
  <c r="J20" i="85"/>
  <c r="J18" i="85"/>
  <c r="J3" i="85"/>
  <c r="J11" i="85"/>
  <c r="J17" i="85"/>
  <c r="J15" i="85"/>
  <c r="J9" i="85"/>
  <c r="J6" i="85"/>
  <c r="J10" i="85"/>
  <c r="J8" i="85"/>
  <c r="J14" i="85"/>
  <c r="J7" i="85"/>
  <c r="J4" i="85"/>
  <c r="J22" i="85"/>
  <c r="W8" i="3"/>
  <c r="G101" i="3"/>
  <c r="N101" i="3"/>
  <c r="N102" i="3" s="1"/>
  <c r="C4" i="91"/>
  <c r="C6" i="91"/>
  <c r="C3" i="91"/>
  <c r="C9" i="91"/>
  <c r="C13" i="91"/>
  <c r="C2" i="91"/>
  <c r="C11" i="91"/>
  <c r="C10" i="91"/>
  <c r="C14" i="91"/>
  <c r="C7" i="91"/>
  <c r="C5" i="38"/>
  <c r="I2" i="20"/>
  <c r="I2" i="19"/>
  <c r="I2" i="17"/>
  <c r="P99" i="3"/>
  <c r="P117" i="3" s="1"/>
  <c r="L101" i="3"/>
  <c r="L102" i="3" s="1"/>
  <c r="K101" i="3"/>
  <c r="K102" i="3" s="1"/>
  <c r="E101" i="3"/>
  <c r="W101" i="3"/>
  <c r="W102" i="3" s="1"/>
  <c r="J101" i="3"/>
  <c r="J102" i="3" s="1"/>
  <c r="G2" i="4"/>
  <c r="F2" i="4"/>
  <c r="F2" i="1"/>
  <c r="I2" i="1"/>
  <c r="F2" i="2"/>
  <c r="G2" i="2"/>
  <c r="F2" i="23"/>
  <c r="G2" i="23"/>
  <c r="F2" i="22"/>
  <c r="I2" i="21"/>
  <c r="F2" i="21"/>
  <c r="F2" i="20"/>
  <c r="F2" i="19"/>
  <c r="I2" i="18"/>
  <c r="F2" i="18"/>
  <c r="I2" i="16"/>
  <c r="F2" i="17"/>
  <c r="F2" i="16"/>
  <c r="F2" i="15"/>
  <c r="G2" i="15"/>
  <c r="F2" i="14"/>
  <c r="G2" i="14"/>
  <c r="I2" i="13"/>
  <c r="F2" i="13"/>
  <c r="F2" i="12"/>
  <c r="I2" i="12"/>
  <c r="F2" i="11"/>
  <c r="G2" i="11"/>
  <c r="F2" i="10"/>
  <c r="G2" i="10"/>
  <c r="P130" i="3" l="1"/>
  <c r="K135" i="3"/>
  <c r="W135" i="3"/>
  <c r="N135" i="3"/>
  <c r="E135" i="3"/>
  <c r="L135" i="3"/>
  <c r="J135" i="3"/>
  <c r="G135" i="3"/>
  <c r="H19" i="85"/>
  <c r="H12" i="85"/>
  <c r="H5" i="85"/>
  <c r="D143" i="156"/>
  <c r="F143" i="156" s="1"/>
  <c r="A145" i="152"/>
  <c r="A147" i="149"/>
  <c r="A147" i="93"/>
  <c r="Q144" i="152"/>
  <c r="M144" i="152"/>
  <c r="I144" i="152"/>
  <c r="E144" i="152"/>
  <c r="T144" i="152"/>
  <c r="P144" i="152"/>
  <c r="L144" i="152"/>
  <c r="H144" i="152"/>
  <c r="B144" i="152"/>
  <c r="A144" i="156"/>
  <c r="R144" i="152"/>
  <c r="J144" i="152"/>
  <c r="O144" i="152"/>
  <c r="G144" i="152"/>
  <c r="N144" i="152"/>
  <c r="F144" i="152"/>
  <c r="K144" i="152"/>
  <c r="S144" i="152"/>
  <c r="G109" i="3"/>
  <c r="G102" i="3"/>
  <c r="E109" i="3"/>
  <c r="E102" i="3"/>
  <c r="F2" i="238"/>
  <c r="F2" i="235" s="1"/>
  <c r="C2" i="235"/>
  <c r="F4" i="238"/>
  <c r="F4" i="235" s="1"/>
  <c r="C4" i="235"/>
  <c r="J133" i="3"/>
  <c r="L133" i="3"/>
  <c r="E133" i="3"/>
  <c r="W133" i="3"/>
  <c r="P127" i="3"/>
  <c r="P131" i="3" s="1"/>
  <c r="G133" i="3"/>
  <c r="N133" i="3"/>
  <c r="K133" i="3"/>
  <c r="H7" i="85"/>
  <c r="H10" i="85"/>
  <c r="H4" i="85"/>
  <c r="H13" i="85"/>
  <c r="H16" i="85"/>
  <c r="H17" i="85"/>
  <c r="H9" i="85"/>
  <c r="H21" i="85"/>
  <c r="H14" i="85"/>
  <c r="H3" i="85"/>
  <c r="H8" i="85"/>
  <c r="H20" i="85"/>
  <c r="H2" i="85"/>
  <c r="H18" i="85"/>
  <c r="H6" i="85"/>
  <c r="H15" i="85"/>
  <c r="H11" i="85"/>
  <c r="H22" i="85"/>
  <c r="R7" i="87"/>
  <c r="R6" i="87"/>
  <c r="R18" i="87"/>
  <c r="R4" i="87"/>
  <c r="R15" i="87"/>
  <c r="R13" i="87"/>
  <c r="R11" i="87"/>
  <c r="R14" i="87"/>
  <c r="R22" i="87"/>
  <c r="R17" i="87"/>
  <c r="R16" i="87"/>
  <c r="R8" i="87"/>
  <c r="R2" i="87"/>
  <c r="R9" i="87"/>
  <c r="R10" i="87"/>
  <c r="R3" i="87"/>
  <c r="R20" i="87"/>
  <c r="R21" i="87"/>
  <c r="L13" i="87"/>
  <c r="L6" i="87"/>
  <c r="L17" i="87"/>
  <c r="L14" i="87"/>
  <c r="L22" i="87"/>
  <c r="L11" i="87"/>
  <c r="L16" i="87"/>
  <c r="L4" i="87"/>
  <c r="L18" i="87"/>
  <c r="L7" i="87"/>
  <c r="L15" i="87"/>
  <c r="L8" i="87"/>
  <c r="L2" i="87"/>
  <c r="L10" i="87"/>
  <c r="L9" i="87"/>
  <c r="L3" i="87"/>
  <c r="L20" i="87"/>
  <c r="L21" i="87"/>
  <c r="P11" i="87"/>
  <c r="P18" i="87"/>
  <c r="P17" i="87"/>
  <c r="P6" i="87"/>
  <c r="P2" i="87"/>
  <c r="P13" i="87"/>
  <c r="P14" i="87"/>
  <c r="P22" i="87"/>
  <c r="P16" i="87"/>
  <c r="P4" i="87"/>
  <c r="P7" i="87"/>
  <c r="P15" i="87"/>
  <c r="P8" i="87"/>
  <c r="P9" i="87"/>
  <c r="P10" i="87"/>
  <c r="P21" i="87"/>
  <c r="P20" i="87"/>
  <c r="P3" i="87"/>
  <c r="O11" i="87"/>
  <c r="O6" i="87"/>
  <c r="O13" i="87"/>
  <c r="O14" i="87"/>
  <c r="O17" i="87"/>
  <c r="O18" i="87"/>
  <c r="O7" i="87"/>
  <c r="O4" i="87"/>
  <c r="O16" i="87"/>
  <c r="O22" i="87"/>
  <c r="O15" i="87"/>
  <c r="O8" i="87"/>
  <c r="O9" i="87"/>
  <c r="O2" i="87"/>
  <c r="O21" i="87"/>
  <c r="O20" i="87"/>
  <c r="O10" i="87"/>
  <c r="O3" i="87"/>
  <c r="N6" i="87"/>
  <c r="N17" i="87"/>
  <c r="N13" i="87"/>
  <c r="N14" i="87"/>
  <c r="N11" i="87"/>
  <c r="N15" i="87"/>
  <c r="N16" i="87"/>
  <c r="N18" i="87"/>
  <c r="N7" i="87"/>
  <c r="N4" i="87"/>
  <c r="N2" i="87"/>
  <c r="N22" i="87"/>
  <c r="N8" i="87"/>
  <c r="N10" i="87"/>
  <c r="N9" i="87"/>
  <c r="N21" i="87"/>
  <c r="N20" i="87"/>
  <c r="N3" i="87"/>
  <c r="K7" i="86"/>
  <c r="K10" i="86"/>
  <c r="K9" i="86"/>
  <c r="K17" i="86"/>
  <c r="K22" i="86"/>
  <c r="K18" i="86"/>
  <c r="K4" i="86"/>
  <c r="K2" i="86"/>
  <c r="K11" i="86"/>
  <c r="K20" i="86"/>
  <c r="K15" i="86"/>
  <c r="K8" i="86"/>
  <c r="K21" i="86"/>
  <c r="K14" i="86"/>
  <c r="K3" i="86"/>
  <c r="K13" i="86"/>
  <c r="K16" i="86"/>
  <c r="K6" i="86"/>
  <c r="S7" i="87"/>
  <c r="S6" i="87"/>
  <c r="S18" i="87"/>
  <c r="S17" i="87"/>
  <c r="S16" i="87"/>
  <c r="S22" i="87"/>
  <c r="S14" i="87"/>
  <c r="S4" i="87"/>
  <c r="S13" i="87"/>
  <c r="S11" i="87"/>
  <c r="S2" i="87"/>
  <c r="S8" i="87"/>
  <c r="S10" i="87"/>
  <c r="S9" i="87"/>
  <c r="S15" i="87"/>
  <c r="S20" i="87"/>
  <c r="S3" i="87"/>
  <c r="S21" i="87"/>
  <c r="Q6" i="87"/>
  <c r="Q18" i="87"/>
  <c r="Q7" i="87"/>
  <c r="Q15" i="87"/>
  <c r="Q17" i="87"/>
  <c r="Q11" i="87"/>
  <c r="Q13" i="87"/>
  <c r="Q14" i="87"/>
  <c r="Q22" i="87"/>
  <c r="Q16" i="87"/>
  <c r="Q4" i="87"/>
  <c r="Q2" i="87"/>
  <c r="Q9" i="87"/>
  <c r="Q8" i="87"/>
  <c r="Q3" i="87"/>
  <c r="Q10" i="87"/>
  <c r="Q21" i="87"/>
  <c r="Q20" i="87"/>
  <c r="M17" i="87"/>
  <c r="M6" i="87"/>
  <c r="M7" i="87"/>
  <c r="M16" i="87"/>
  <c r="M15" i="87"/>
  <c r="M13" i="87"/>
  <c r="M11" i="87"/>
  <c r="M22" i="87"/>
  <c r="M18" i="87"/>
  <c r="M4" i="87"/>
  <c r="M14" i="87"/>
  <c r="M2" i="87"/>
  <c r="M8" i="87"/>
  <c r="M9" i="87"/>
  <c r="M21" i="87"/>
  <c r="M3" i="87"/>
  <c r="M20" i="87"/>
  <c r="M10" i="87"/>
  <c r="T13" i="87"/>
  <c r="T14" i="87"/>
  <c r="T7" i="87"/>
  <c r="T6" i="87"/>
  <c r="T17" i="87"/>
  <c r="T16" i="87"/>
  <c r="T22" i="87"/>
  <c r="T4" i="87"/>
  <c r="T18" i="87"/>
  <c r="T11" i="87"/>
  <c r="T2" i="87"/>
  <c r="T15" i="87"/>
  <c r="T10" i="87"/>
  <c r="T8" i="87"/>
  <c r="T9" i="87"/>
  <c r="T20" i="87"/>
  <c r="T21" i="87"/>
  <c r="T3" i="87"/>
  <c r="J4" i="86"/>
  <c r="J16" i="86"/>
  <c r="J11" i="86"/>
  <c r="J7" i="86"/>
  <c r="J15" i="86"/>
  <c r="J20" i="86"/>
  <c r="J21" i="86"/>
  <c r="J14" i="86"/>
  <c r="J13" i="86"/>
  <c r="J10" i="86"/>
  <c r="J9" i="86"/>
  <c r="J2" i="86"/>
  <c r="J17" i="86"/>
  <c r="J8" i="86"/>
  <c r="J3" i="86"/>
  <c r="J6" i="86"/>
  <c r="J22" i="86"/>
  <c r="J18" i="86"/>
  <c r="X8" i="3"/>
  <c r="D101" i="3"/>
  <c r="D102" i="3" s="1"/>
  <c r="P101" i="3"/>
  <c r="P102" i="3" s="1"/>
  <c r="W109" i="3"/>
  <c r="N109" i="3"/>
  <c r="K109" i="3"/>
  <c r="L109" i="3"/>
  <c r="J109" i="3"/>
  <c r="C3" i="6"/>
  <c r="F3" i="6" s="1"/>
  <c r="H2" i="5"/>
  <c r="E93" i="3"/>
  <c r="F93" i="3"/>
  <c r="G93" i="3"/>
  <c r="J93" i="3"/>
  <c r="K93" i="3"/>
  <c r="L93" i="3"/>
  <c r="M93" i="3"/>
  <c r="N93" i="3"/>
  <c r="O93" i="3"/>
  <c r="P93" i="3"/>
  <c r="W93" i="3"/>
  <c r="X93" i="3"/>
  <c r="Y93" i="3"/>
  <c r="Z93" i="3"/>
  <c r="P135" i="3" l="1"/>
  <c r="H5" i="86"/>
  <c r="H12" i="86"/>
  <c r="H19" i="86"/>
  <c r="D144" i="156"/>
  <c r="F144" i="156" s="1"/>
  <c r="A146" i="152"/>
  <c r="A145" i="156"/>
  <c r="A148" i="93"/>
  <c r="T145" i="152"/>
  <c r="P145" i="152"/>
  <c r="L145" i="152"/>
  <c r="H145" i="152"/>
  <c r="B145" i="152"/>
  <c r="S145" i="152"/>
  <c r="O145" i="152"/>
  <c r="K145" i="152"/>
  <c r="G145" i="152"/>
  <c r="Q145" i="152"/>
  <c r="I145" i="152"/>
  <c r="N145" i="152"/>
  <c r="F145" i="152"/>
  <c r="A148" i="149"/>
  <c r="M145" i="152"/>
  <c r="E145" i="152"/>
  <c r="R145" i="152"/>
  <c r="J145" i="152"/>
  <c r="D109" i="3"/>
  <c r="P133" i="3"/>
  <c r="P109" i="3"/>
  <c r="H11" i="86"/>
  <c r="H21" i="86"/>
  <c r="H13" i="86"/>
  <c r="H15" i="86"/>
  <c r="H3" i="86"/>
  <c r="H22" i="86"/>
  <c r="H9" i="86"/>
  <c r="H4" i="86"/>
  <c r="H8" i="86"/>
  <c r="H6" i="86"/>
  <c r="H18" i="86"/>
  <c r="H10" i="86"/>
  <c r="H16" i="86"/>
  <c r="H7" i="86"/>
  <c r="H17" i="86"/>
  <c r="H2" i="86"/>
  <c r="H20" i="86"/>
  <c r="H14" i="86"/>
  <c r="Y5" i="40"/>
  <c r="M15" i="88"/>
  <c r="M15" i="91" s="1"/>
  <c r="M18" i="88"/>
  <c r="M18" i="91" s="1"/>
  <c r="M10" i="88"/>
  <c r="M10" i="91" s="1"/>
  <c r="M22" i="88"/>
  <c r="M22" i="91" s="1"/>
  <c r="M3" i="88"/>
  <c r="M3" i="91" s="1"/>
  <c r="M16" i="88"/>
  <c r="M16" i="91" s="1"/>
  <c r="M17" i="88"/>
  <c r="M17" i="91" s="1"/>
  <c r="M9" i="88"/>
  <c r="M9" i="91" s="1"/>
  <c r="M14" i="88"/>
  <c r="M14" i="91" s="1"/>
  <c r="M6" i="88"/>
  <c r="M6" i="91" s="1"/>
  <c r="M21" i="88"/>
  <c r="M21" i="91" s="1"/>
  <c r="M2" i="88"/>
  <c r="M2" i="91" s="1"/>
  <c r="M8" i="88"/>
  <c r="M8" i="91" s="1"/>
  <c r="M13" i="88"/>
  <c r="M13" i="91" s="1"/>
  <c r="M11" i="88"/>
  <c r="M11" i="91" s="1"/>
  <c r="M20" i="88"/>
  <c r="M20" i="91" s="1"/>
  <c r="M7" i="88"/>
  <c r="M7" i="91" s="1"/>
  <c r="M4" i="88"/>
  <c r="M4" i="91" s="1"/>
  <c r="AE5" i="40"/>
  <c r="S10" i="88"/>
  <c r="S10" i="91" s="1"/>
  <c r="S18" i="88"/>
  <c r="S18" i="91" s="1"/>
  <c r="S3" i="88"/>
  <c r="S3" i="91" s="1"/>
  <c r="S15" i="88"/>
  <c r="S15" i="91" s="1"/>
  <c r="S16" i="88"/>
  <c r="S16" i="91" s="1"/>
  <c r="S22" i="88"/>
  <c r="S22" i="91" s="1"/>
  <c r="S21" i="88"/>
  <c r="S21" i="91" s="1"/>
  <c r="S2" i="88"/>
  <c r="S2" i="91" s="1"/>
  <c r="S7" i="88"/>
  <c r="S7" i="91" s="1"/>
  <c r="S20" i="88"/>
  <c r="S20" i="91" s="1"/>
  <c r="S9" i="88"/>
  <c r="S9" i="91" s="1"/>
  <c r="S17" i="88"/>
  <c r="S17" i="91" s="1"/>
  <c r="S8" i="88"/>
  <c r="S8" i="91" s="1"/>
  <c r="S14" i="88"/>
  <c r="S14" i="91" s="1"/>
  <c r="S6" i="88"/>
  <c r="S6" i="91" s="1"/>
  <c r="S11" i="88"/>
  <c r="S11" i="91" s="1"/>
  <c r="S13" i="88"/>
  <c r="S13" i="91" s="1"/>
  <c r="S4" i="88"/>
  <c r="S4" i="91" s="1"/>
  <c r="X5" i="40"/>
  <c r="L18" i="88"/>
  <c r="L18" i="91" s="1"/>
  <c r="L10" i="88"/>
  <c r="L10" i="91" s="1"/>
  <c r="L22" i="88"/>
  <c r="L22" i="91" s="1"/>
  <c r="L21" i="88"/>
  <c r="L21" i="91" s="1"/>
  <c r="L17" i="88"/>
  <c r="L17" i="91" s="1"/>
  <c r="L8" i="88"/>
  <c r="L8" i="91" s="1"/>
  <c r="L3" i="88"/>
  <c r="L3" i="91" s="1"/>
  <c r="L15" i="88"/>
  <c r="L15" i="91" s="1"/>
  <c r="L6" i="88"/>
  <c r="L6" i="91" s="1"/>
  <c r="L16" i="88"/>
  <c r="L16" i="91" s="1"/>
  <c r="L9" i="88"/>
  <c r="L9" i="91" s="1"/>
  <c r="L14" i="88"/>
  <c r="L14" i="91" s="1"/>
  <c r="L20" i="88"/>
  <c r="L20" i="91" s="1"/>
  <c r="L13" i="88"/>
  <c r="L13" i="91" s="1"/>
  <c r="L2" i="88"/>
  <c r="L2" i="91" s="1"/>
  <c r="L7" i="88"/>
  <c r="L7" i="91" s="1"/>
  <c r="L4" i="88"/>
  <c r="L4" i="91" s="1"/>
  <c r="L11" i="88"/>
  <c r="L11" i="91" s="1"/>
  <c r="AF5" i="40"/>
  <c r="T10" i="88"/>
  <c r="T10" i="91" s="1"/>
  <c r="T22" i="88"/>
  <c r="T22" i="91" s="1"/>
  <c r="T18" i="88"/>
  <c r="T18" i="91" s="1"/>
  <c r="T15" i="88"/>
  <c r="T15" i="91" s="1"/>
  <c r="T17" i="88"/>
  <c r="T17" i="91" s="1"/>
  <c r="T8" i="88"/>
  <c r="T8" i="91" s="1"/>
  <c r="T21" i="88"/>
  <c r="T21" i="91" s="1"/>
  <c r="T3" i="88"/>
  <c r="T3" i="91" s="1"/>
  <c r="T16" i="88"/>
  <c r="T16" i="91" s="1"/>
  <c r="T14" i="88"/>
  <c r="T14" i="91" s="1"/>
  <c r="T7" i="88"/>
  <c r="T7" i="91" s="1"/>
  <c r="T6" i="88"/>
  <c r="T6" i="91" s="1"/>
  <c r="T20" i="88"/>
  <c r="T20" i="91" s="1"/>
  <c r="T9" i="88"/>
  <c r="T9" i="91" s="1"/>
  <c r="T2" i="88"/>
  <c r="T2" i="91" s="1"/>
  <c r="T11" i="88"/>
  <c r="T11" i="91" s="1"/>
  <c r="T13" i="88"/>
  <c r="T13" i="91" s="1"/>
  <c r="T4" i="88"/>
  <c r="T4" i="91" s="1"/>
  <c r="AB5" i="40"/>
  <c r="P18" i="88"/>
  <c r="P18" i="91" s="1"/>
  <c r="P22" i="88"/>
  <c r="P22" i="91" s="1"/>
  <c r="P3" i="88"/>
  <c r="P3" i="91" s="1"/>
  <c r="P15" i="88"/>
  <c r="P15" i="91" s="1"/>
  <c r="P10" i="88"/>
  <c r="P10" i="91" s="1"/>
  <c r="P17" i="88"/>
  <c r="P17" i="91" s="1"/>
  <c r="P8" i="88"/>
  <c r="P8" i="91" s="1"/>
  <c r="P16" i="88"/>
  <c r="P16" i="91" s="1"/>
  <c r="P6" i="88"/>
  <c r="P6" i="91" s="1"/>
  <c r="P7" i="88"/>
  <c r="P7" i="91" s="1"/>
  <c r="P9" i="88"/>
  <c r="P9" i="91" s="1"/>
  <c r="P14" i="88"/>
  <c r="P14" i="91" s="1"/>
  <c r="P20" i="88"/>
  <c r="P20" i="91" s="1"/>
  <c r="P21" i="88"/>
  <c r="P21" i="91" s="1"/>
  <c r="P11" i="88"/>
  <c r="P11" i="91" s="1"/>
  <c r="P4" i="88"/>
  <c r="P4" i="91" s="1"/>
  <c r="P13" i="88"/>
  <c r="P13" i="91" s="1"/>
  <c r="P2" i="88"/>
  <c r="P2" i="91" s="1"/>
  <c r="Z5" i="40"/>
  <c r="N3" i="88"/>
  <c r="N3" i="91" s="1"/>
  <c r="N18" i="88"/>
  <c r="N18" i="91" s="1"/>
  <c r="N10" i="88"/>
  <c r="N10" i="91" s="1"/>
  <c r="N22" i="88"/>
  <c r="N22" i="91" s="1"/>
  <c r="N17" i="88"/>
  <c r="N17" i="91" s="1"/>
  <c r="N21" i="88"/>
  <c r="N21" i="91" s="1"/>
  <c r="N16" i="88"/>
  <c r="N16" i="91" s="1"/>
  <c r="N8" i="88"/>
  <c r="N8" i="91" s="1"/>
  <c r="N15" i="88"/>
  <c r="N15" i="91" s="1"/>
  <c r="N6" i="88"/>
  <c r="N6" i="91" s="1"/>
  <c r="N7" i="88"/>
  <c r="N7" i="91" s="1"/>
  <c r="N2" i="88"/>
  <c r="N2" i="91" s="1"/>
  <c r="N14" i="88"/>
  <c r="N14" i="91" s="1"/>
  <c r="N9" i="88"/>
  <c r="N9" i="91" s="1"/>
  <c r="N20" i="88"/>
  <c r="N20" i="91" s="1"/>
  <c r="N4" i="88"/>
  <c r="N4" i="91" s="1"/>
  <c r="N13" i="88"/>
  <c r="N13" i="91" s="1"/>
  <c r="N11" i="88"/>
  <c r="N11" i="91" s="1"/>
  <c r="AA5" i="40"/>
  <c r="O10" i="88"/>
  <c r="O10" i="91" s="1"/>
  <c r="O22" i="88"/>
  <c r="O22" i="91" s="1"/>
  <c r="O15" i="88"/>
  <c r="O15" i="91" s="1"/>
  <c r="O3" i="88"/>
  <c r="O3" i="91" s="1"/>
  <c r="O18" i="88"/>
  <c r="O18" i="91" s="1"/>
  <c r="O17" i="88"/>
  <c r="O17" i="91" s="1"/>
  <c r="O21" i="88"/>
  <c r="O21" i="91" s="1"/>
  <c r="O16" i="88"/>
  <c r="O16" i="91" s="1"/>
  <c r="O8" i="88"/>
  <c r="O8" i="91" s="1"/>
  <c r="O14" i="88"/>
  <c r="O14" i="91" s="1"/>
  <c r="O6" i="88"/>
  <c r="O6" i="91" s="1"/>
  <c r="O9" i="88"/>
  <c r="O9" i="91" s="1"/>
  <c r="O7" i="88"/>
  <c r="O7" i="91" s="1"/>
  <c r="O2" i="88"/>
  <c r="O2" i="91" s="1"/>
  <c r="O20" i="88"/>
  <c r="O20" i="91" s="1"/>
  <c r="O13" i="88"/>
  <c r="O13" i="91" s="1"/>
  <c r="O11" i="88"/>
  <c r="O11" i="91" s="1"/>
  <c r="O4" i="88"/>
  <c r="O4" i="91" s="1"/>
  <c r="AC5" i="40"/>
  <c r="Q18" i="88"/>
  <c r="Q18" i="91" s="1"/>
  <c r="Q22" i="88"/>
  <c r="Q22" i="91" s="1"/>
  <c r="Q10" i="88"/>
  <c r="Q10" i="91" s="1"/>
  <c r="Q15" i="88"/>
  <c r="Q15" i="91" s="1"/>
  <c r="Q16" i="88"/>
  <c r="Q16" i="91" s="1"/>
  <c r="Q3" i="88"/>
  <c r="Q3" i="91" s="1"/>
  <c r="Q21" i="88"/>
  <c r="Q21" i="91" s="1"/>
  <c r="Q17" i="88"/>
  <c r="Q17" i="91" s="1"/>
  <c r="Q6" i="88"/>
  <c r="Q6" i="91" s="1"/>
  <c r="Q20" i="88"/>
  <c r="Q20" i="91" s="1"/>
  <c r="Q14" i="88"/>
  <c r="Q14" i="91" s="1"/>
  <c r="Q8" i="88"/>
  <c r="Q8" i="91" s="1"/>
  <c r="Q7" i="88"/>
  <c r="Q7" i="91" s="1"/>
  <c r="Q2" i="88"/>
  <c r="Q2" i="91" s="1"/>
  <c r="Q9" i="88"/>
  <c r="Q9" i="91" s="1"/>
  <c r="Q11" i="88"/>
  <c r="Q11" i="91" s="1"/>
  <c r="Q13" i="88"/>
  <c r="Q13" i="91" s="1"/>
  <c r="Q4" i="88"/>
  <c r="Q4" i="91" s="1"/>
  <c r="K7" i="87"/>
  <c r="K18" i="87"/>
  <c r="K6" i="87"/>
  <c r="K13" i="87"/>
  <c r="K11" i="87"/>
  <c r="K14" i="87"/>
  <c r="K16" i="87"/>
  <c r="K4" i="87"/>
  <c r="K17" i="87"/>
  <c r="K2" i="87"/>
  <c r="K15" i="87"/>
  <c r="K8" i="87"/>
  <c r="K22" i="87"/>
  <c r="K20" i="87"/>
  <c r="K9" i="87"/>
  <c r="K10" i="87"/>
  <c r="K3" i="87"/>
  <c r="K21" i="87"/>
  <c r="AD5" i="40"/>
  <c r="R10" i="88"/>
  <c r="R10" i="91" s="1"/>
  <c r="R18" i="88"/>
  <c r="R18" i="91" s="1"/>
  <c r="R3" i="88"/>
  <c r="R3" i="91" s="1"/>
  <c r="R22" i="88"/>
  <c r="R22" i="91" s="1"/>
  <c r="R15" i="88"/>
  <c r="R15" i="91" s="1"/>
  <c r="R9" i="88"/>
  <c r="R9" i="91" s="1"/>
  <c r="R2" i="88"/>
  <c r="R2" i="91" s="1"/>
  <c r="R17" i="88"/>
  <c r="R17" i="91" s="1"/>
  <c r="R8" i="88"/>
  <c r="R8" i="91" s="1"/>
  <c r="R6" i="88"/>
  <c r="R6" i="91" s="1"/>
  <c r="R16" i="88"/>
  <c r="R16" i="91" s="1"/>
  <c r="R11" i="88"/>
  <c r="R11" i="91" s="1"/>
  <c r="R21" i="88"/>
  <c r="R21" i="91" s="1"/>
  <c r="R7" i="88"/>
  <c r="R7" i="91" s="1"/>
  <c r="R13" i="88"/>
  <c r="R13" i="91" s="1"/>
  <c r="R20" i="88"/>
  <c r="R20" i="91" s="1"/>
  <c r="R14" i="88"/>
  <c r="R14" i="91" s="1"/>
  <c r="R4" i="88"/>
  <c r="R4" i="91" s="1"/>
  <c r="J16" i="87"/>
  <c r="J4" i="87"/>
  <c r="J8" i="87"/>
  <c r="J15" i="87"/>
  <c r="J2" i="87"/>
  <c r="J10" i="87"/>
  <c r="J11" i="87"/>
  <c r="J22" i="87"/>
  <c r="J6" i="87"/>
  <c r="J13" i="87"/>
  <c r="J20" i="87"/>
  <c r="J21" i="87"/>
  <c r="J7" i="87"/>
  <c r="J14" i="87"/>
  <c r="J9" i="87"/>
  <c r="J3" i="87"/>
  <c r="J18" i="87"/>
  <c r="J17" i="87"/>
  <c r="Y8" i="3"/>
  <c r="C5" i="6"/>
  <c r="F5" i="6" s="1"/>
  <c r="G92" i="3"/>
  <c r="J92" i="3"/>
  <c r="L92" i="3"/>
  <c r="N92" i="3"/>
  <c r="X92" i="3"/>
  <c r="H5" i="87" l="1"/>
  <c r="H19" i="87"/>
  <c r="H12" i="87"/>
  <c r="A147" i="152"/>
  <c r="A149" i="149"/>
  <c r="A146" i="156"/>
  <c r="S146" i="152"/>
  <c r="O146" i="152"/>
  <c r="K146" i="152"/>
  <c r="G146" i="152"/>
  <c r="A149" i="93"/>
  <c r="R146" i="152"/>
  <c r="N146" i="152"/>
  <c r="J146" i="152"/>
  <c r="F146" i="152"/>
  <c r="P146" i="152"/>
  <c r="H146" i="152"/>
  <c r="M146" i="152"/>
  <c r="E146" i="152"/>
  <c r="T146" i="152"/>
  <c r="L146" i="152"/>
  <c r="B146" i="152"/>
  <c r="Q146" i="152"/>
  <c r="I146" i="152"/>
  <c r="D145" i="156"/>
  <c r="F145" i="156" s="1"/>
  <c r="F5" i="39"/>
  <c r="F5" i="40" s="1"/>
  <c r="C2" i="37"/>
  <c r="F2" i="37" s="1"/>
  <c r="K92" i="3"/>
  <c r="C3" i="37"/>
  <c r="F3" i="37" s="1"/>
  <c r="Z99" i="3"/>
  <c r="Z117" i="3" s="1"/>
  <c r="W92" i="3"/>
  <c r="E92" i="3"/>
  <c r="Y90" i="3"/>
  <c r="C3" i="25"/>
  <c r="F3" i="25" s="1"/>
  <c r="F99" i="3"/>
  <c r="F117" i="3" s="1"/>
  <c r="C2" i="26"/>
  <c r="F2" i="26" s="1"/>
  <c r="C3" i="32"/>
  <c r="O99" i="3"/>
  <c r="O117" i="3" s="1"/>
  <c r="Z92" i="3"/>
  <c r="C3" i="30"/>
  <c r="F3" i="30" s="1"/>
  <c r="M99" i="3"/>
  <c r="M117" i="3" s="1"/>
  <c r="C2" i="6"/>
  <c r="F2" i="6" s="1"/>
  <c r="C2" i="30"/>
  <c r="F2" i="30" s="1"/>
  <c r="C3" i="36"/>
  <c r="F3" i="36" s="1"/>
  <c r="Y99" i="3"/>
  <c r="Y117" i="3" s="1"/>
  <c r="P92" i="3"/>
  <c r="F92" i="3"/>
  <c r="C2" i="25"/>
  <c r="F2" i="25" s="1"/>
  <c r="Y92" i="3"/>
  <c r="C2" i="32"/>
  <c r="F2" i="32" s="1"/>
  <c r="C3" i="35"/>
  <c r="F3" i="35" s="1"/>
  <c r="X99" i="3"/>
  <c r="X117" i="3" s="1"/>
  <c r="O92" i="3"/>
  <c r="C2" i="35"/>
  <c r="F2" i="35" s="1"/>
  <c r="D92" i="3"/>
  <c r="M92" i="3"/>
  <c r="H18" i="87"/>
  <c r="H15" i="87"/>
  <c r="H20" i="87"/>
  <c r="H16" i="87"/>
  <c r="H8" i="87"/>
  <c r="H3" i="87"/>
  <c r="H9" i="87"/>
  <c r="H17" i="87"/>
  <c r="H10" i="87"/>
  <c r="H13" i="87"/>
  <c r="H2" i="87"/>
  <c r="H7" i="87"/>
  <c r="H14" i="87"/>
  <c r="H4" i="87"/>
  <c r="H6" i="87"/>
  <c r="H21" i="87"/>
  <c r="H11" i="87"/>
  <c r="H22" i="87"/>
  <c r="K18" i="88"/>
  <c r="K18" i="91" s="1"/>
  <c r="K10" i="88"/>
  <c r="K10" i="91" s="1"/>
  <c r="K3" i="88"/>
  <c r="K3" i="91" s="1"/>
  <c r="K8" i="88"/>
  <c r="K8" i="91" s="1"/>
  <c r="K6" i="88"/>
  <c r="K6" i="91" s="1"/>
  <c r="K17" i="88"/>
  <c r="K17" i="91" s="1"/>
  <c r="K22" i="88"/>
  <c r="K22" i="91" s="1"/>
  <c r="K15" i="88"/>
  <c r="K15" i="91" s="1"/>
  <c r="K16" i="88"/>
  <c r="K16" i="91" s="1"/>
  <c r="K9" i="88"/>
  <c r="K9" i="91" s="1"/>
  <c r="K14" i="88"/>
  <c r="K14" i="91" s="1"/>
  <c r="K21" i="88"/>
  <c r="K21" i="91" s="1"/>
  <c r="K20" i="88"/>
  <c r="K20" i="91" s="1"/>
  <c r="K7" i="88"/>
  <c r="K7" i="91" s="1"/>
  <c r="K13" i="88"/>
  <c r="K13" i="91" s="1"/>
  <c r="K11" i="88"/>
  <c r="K11" i="91" s="1"/>
  <c r="K2" i="88"/>
  <c r="K2" i="91" s="1"/>
  <c r="K4" i="88"/>
  <c r="K4" i="91" s="1"/>
  <c r="J20" i="88"/>
  <c r="J20" i="91" s="1"/>
  <c r="J9" i="88"/>
  <c r="J9" i="91" s="1"/>
  <c r="J10" i="88"/>
  <c r="J10" i="91" s="1"/>
  <c r="J22" i="88"/>
  <c r="J22" i="91" s="1"/>
  <c r="J8" i="88"/>
  <c r="J8" i="91" s="1"/>
  <c r="J16" i="88"/>
  <c r="J16" i="91" s="1"/>
  <c r="J11" i="88"/>
  <c r="J11" i="91" s="1"/>
  <c r="J4" i="88"/>
  <c r="J4" i="91" s="1"/>
  <c r="J2" i="88"/>
  <c r="J2" i="91" s="1"/>
  <c r="J13" i="88"/>
  <c r="J13" i="91" s="1"/>
  <c r="J3" i="88"/>
  <c r="J3" i="91" s="1"/>
  <c r="J17" i="88"/>
  <c r="J17" i="91" s="1"/>
  <c r="J18" i="88"/>
  <c r="J18" i="91" s="1"/>
  <c r="J15" i="88"/>
  <c r="J15" i="91" s="1"/>
  <c r="J21" i="88"/>
  <c r="J21" i="91" s="1"/>
  <c r="J6" i="88"/>
  <c r="J6" i="91" s="1"/>
  <c r="J14" i="88"/>
  <c r="J14" i="91" s="1"/>
  <c r="J7" i="88"/>
  <c r="J7" i="91" s="1"/>
  <c r="W5" i="40"/>
  <c r="P5" i="40"/>
  <c r="V5" i="40"/>
  <c r="O5" i="40"/>
  <c r="N5" i="40"/>
  <c r="M5" i="40"/>
  <c r="T5" i="40"/>
  <c r="L5" i="40"/>
  <c r="Z8" i="3"/>
  <c r="S5" i="40"/>
  <c r="K5" i="40"/>
  <c r="R5" i="40"/>
  <c r="Q5" i="40"/>
  <c r="C5" i="39"/>
  <c r="C5" i="40" s="1"/>
  <c r="D90" i="3"/>
  <c r="Z90" i="3"/>
  <c r="K90" i="3"/>
  <c r="F90" i="3"/>
  <c r="L90" i="3"/>
  <c r="M90" i="3"/>
  <c r="P90" i="3"/>
  <c r="O90" i="3"/>
  <c r="X90" i="3"/>
  <c r="J90" i="3"/>
  <c r="N90" i="3"/>
  <c r="W90" i="3"/>
  <c r="G90" i="3"/>
  <c r="C2" i="5"/>
  <c r="E2" i="5" s="1"/>
  <c r="F130" i="3" l="1"/>
  <c r="Y130" i="3"/>
  <c r="M130" i="3"/>
  <c r="Z130" i="3"/>
  <c r="O130" i="3"/>
  <c r="X130" i="3"/>
  <c r="X2" i="24"/>
  <c r="X2" i="39" s="1"/>
  <c r="AF2" i="24"/>
  <c r="AF2" i="39" s="1"/>
  <c r="Z2" i="24"/>
  <c r="Z2" i="39" s="1"/>
  <c r="AA2" i="24"/>
  <c r="AA2" i="39" s="1"/>
  <c r="AB2" i="24"/>
  <c r="AB2" i="39" s="1"/>
  <c r="V2" i="24"/>
  <c r="V2" i="39" s="1"/>
  <c r="AC2" i="24"/>
  <c r="AC2" i="39" s="1"/>
  <c r="AD2" i="24"/>
  <c r="AD2" i="39" s="1"/>
  <c r="AE2" i="24"/>
  <c r="AE2" i="39" s="1"/>
  <c r="W2" i="24"/>
  <c r="W2" i="39" s="1"/>
  <c r="Y2" i="24"/>
  <c r="Y2" i="39" s="1"/>
  <c r="L2" i="24"/>
  <c r="L2" i="39" s="1"/>
  <c r="H2" i="24"/>
  <c r="J2" i="24"/>
  <c r="J2" i="39" s="1"/>
  <c r="T2" i="24"/>
  <c r="T2" i="39" s="1"/>
  <c r="S2" i="24"/>
  <c r="S2" i="39" s="1"/>
  <c r="R2" i="24"/>
  <c r="R2" i="39" s="1"/>
  <c r="Q2" i="24"/>
  <c r="Q2" i="39" s="1"/>
  <c r="O2" i="24"/>
  <c r="O2" i="39" s="1"/>
  <c r="M2" i="24"/>
  <c r="M2" i="39" s="1"/>
  <c r="P2" i="24"/>
  <c r="P2" i="39" s="1"/>
  <c r="K2" i="24"/>
  <c r="K2" i="39" s="1"/>
  <c r="N2" i="24"/>
  <c r="N2" i="39" s="1"/>
  <c r="AD4" i="24"/>
  <c r="AD4" i="39" s="1"/>
  <c r="K4" i="24"/>
  <c r="K4" i="39" s="1"/>
  <c r="S4" i="24"/>
  <c r="S4" i="39" s="1"/>
  <c r="Y4" i="24"/>
  <c r="Y4" i="39" s="1"/>
  <c r="Q4" i="24"/>
  <c r="Q4" i="39" s="1"/>
  <c r="Z4" i="24"/>
  <c r="Z4" i="39" s="1"/>
  <c r="V4" i="24"/>
  <c r="V4" i="39" s="1"/>
  <c r="R4" i="24"/>
  <c r="R4" i="39" s="1"/>
  <c r="AA4" i="24"/>
  <c r="AA4" i="39" s="1"/>
  <c r="T4" i="24"/>
  <c r="T4" i="39" s="1"/>
  <c r="AB4" i="24"/>
  <c r="AB4" i="39" s="1"/>
  <c r="L4" i="24"/>
  <c r="L4" i="39" s="1"/>
  <c r="AC4" i="24"/>
  <c r="AC4" i="39" s="1"/>
  <c r="M4" i="24"/>
  <c r="M4" i="39" s="1"/>
  <c r="AE4" i="24"/>
  <c r="AE4" i="39" s="1"/>
  <c r="N4" i="24"/>
  <c r="N4" i="39" s="1"/>
  <c r="J4" i="24"/>
  <c r="J4" i="39" s="1"/>
  <c r="W4" i="24"/>
  <c r="W4" i="39" s="1"/>
  <c r="AF4" i="24"/>
  <c r="AF4" i="39" s="1"/>
  <c r="O4" i="24"/>
  <c r="O4" i="39" s="1"/>
  <c r="X4" i="24"/>
  <c r="X4" i="39" s="1"/>
  <c r="P4" i="24"/>
  <c r="P4" i="39" s="1"/>
  <c r="H4" i="24"/>
  <c r="H19" i="88"/>
  <c r="H19" i="91" s="1"/>
  <c r="H5" i="88"/>
  <c r="H5" i="91" s="1"/>
  <c r="H12" i="88"/>
  <c r="H12" i="91" s="1"/>
  <c r="A148" i="152"/>
  <c r="A150" i="93"/>
  <c r="A147" i="156"/>
  <c r="R147" i="152"/>
  <c r="N147" i="152"/>
  <c r="J147" i="152"/>
  <c r="F147" i="152"/>
  <c r="A150" i="149"/>
  <c r="Q147" i="152"/>
  <c r="M147" i="152"/>
  <c r="I147" i="152"/>
  <c r="E147" i="152"/>
  <c r="O147" i="152"/>
  <c r="G147" i="152"/>
  <c r="L147" i="152"/>
  <c r="T147" i="152"/>
  <c r="B147" i="152"/>
  <c r="S147" i="152"/>
  <c r="K147" i="152"/>
  <c r="P147" i="152"/>
  <c r="H147" i="152"/>
  <c r="D146" i="156"/>
  <c r="F146" i="156" s="1"/>
  <c r="J5" i="40"/>
  <c r="I2" i="5"/>
  <c r="G2" i="5"/>
  <c r="F2" i="5"/>
  <c r="M127" i="3"/>
  <c r="M131" i="3" s="1"/>
  <c r="Y127" i="3"/>
  <c r="Y131" i="3" s="1"/>
  <c r="Z127" i="3"/>
  <c r="Z131" i="3" s="1"/>
  <c r="O127" i="3"/>
  <c r="O131" i="3" s="1"/>
  <c r="X127" i="3"/>
  <c r="X131" i="3" s="1"/>
  <c r="F127" i="3"/>
  <c r="F131" i="3" s="1"/>
  <c r="F3" i="32"/>
  <c r="F3" i="38" s="1"/>
  <c r="Q4" i="65"/>
  <c r="Y2" i="61"/>
  <c r="C4" i="61"/>
  <c r="F4" i="61" s="1"/>
  <c r="N4" i="61"/>
  <c r="J4" i="61"/>
  <c r="S4" i="61"/>
  <c r="M4" i="61"/>
  <c r="Q4" i="61"/>
  <c r="P4" i="61"/>
  <c r="O4" i="61"/>
  <c r="R4" i="61"/>
  <c r="L4" i="61"/>
  <c r="K4" i="61"/>
  <c r="I4" i="61"/>
  <c r="AE4" i="61"/>
  <c r="Z4" i="61"/>
  <c r="X4" i="61"/>
  <c r="AA4" i="61"/>
  <c r="AD4" i="61"/>
  <c r="AB4" i="61"/>
  <c r="W4" i="61"/>
  <c r="Y4" i="61"/>
  <c r="V4" i="61"/>
  <c r="AF4" i="61"/>
  <c r="AC4" i="61"/>
  <c r="C4" i="62"/>
  <c r="F4" i="62" s="1"/>
  <c r="P4" i="62"/>
  <c r="R4" i="62"/>
  <c r="K4" i="62"/>
  <c r="N4" i="62"/>
  <c r="O4" i="62"/>
  <c r="S4" i="62"/>
  <c r="Q4" i="62"/>
  <c r="J4" i="62"/>
  <c r="I4" i="62"/>
  <c r="M4" i="62"/>
  <c r="L4" i="62"/>
  <c r="AB4" i="62"/>
  <c r="W4" i="62"/>
  <c r="AC4" i="62"/>
  <c r="X4" i="62"/>
  <c r="AD4" i="62"/>
  <c r="Y4" i="62"/>
  <c r="AE4" i="62"/>
  <c r="Z4" i="62"/>
  <c r="AF4" i="62"/>
  <c r="AA4" i="62"/>
  <c r="V4" i="62"/>
  <c r="C2" i="68"/>
  <c r="F2" i="68" s="1"/>
  <c r="AD2" i="68"/>
  <c r="Z2" i="68"/>
  <c r="V2" i="68"/>
  <c r="W2" i="68"/>
  <c r="AC2" i="68"/>
  <c r="Y2" i="68"/>
  <c r="AA2" i="68"/>
  <c r="AF2" i="68"/>
  <c r="AB2" i="68"/>
  <c r="X2" i="68"/>
  <c r="AE2" i="68"/>
  <c r="R2" i="68"/>
  <c r="Q2" i="68"/>
  <c r="S2" i="68"/>
  <c r="N2" i="68"/>
  <c r="J2" i="68"/>
  <c r="I2" i="68"/>
  <c r="P2" i="68"/>
  <c r="L2" i="68"/>
  <c r="O2" i="68"/>
  <c r="M2" i="68"/>
  <c r="K2" i="68"/>
  <c r="C2" i="67"/>
  <c r="F2" i="67" s="1"/>
  <c r="AF2" i="67"/>
  <c r="AB2" i="67"/>
  <c r="X2" i="67"/>
  <c r="AE2" i="67"/>
  <c r="AA2" i="67"/>
  <c r="W2" i="67"/>
  <c r="AD2" i="67"/>
  <c r="Z2" i="67"/>
  <c r="V2" i="67"/>
  <c r="AC2" i="67"/>
  <c r="Y2" i="67"/>
  <c r="S2" i="67"/>
  <c r="M2" i="67"/>
  <c r="L2" i="67"/>
  <c r="O2" i="67"/>
  <c r="I2" i="67"/>
  <c r="K2" i="67"/>
  <c r="J2" i="67"/>
  <c r="Q2" i="67"/>
  <c r="P2" i="67"/>
  <c r="N2" i="67"/>
  <c r="R2" i="67"/>
  <c r="C2" i="65"/>
  <c r="F2" i="65" s="1"/>
  <c r="AF2" i="65"/>
  <c r="AB2" i="65"/>
  <c r="AE2" i="65"/>
  <c r="V2" i="65"/>
  <c r="Y2" i="65"/>
  <c r="X2" i="65"/>
  <c r="AA2" i="65"/>
  <c r="Z2" i="65"/>
  <c r="AC2" i="65"/>
  <c r="W2" i="65"/>
  <c r="AD2" i="65"/>
  <c r="P2" i="65"/>
  <c r="N2" i="65"/>
  <c r="M2" i="65"/>
  <c r="L2" i="65"/>
  <c r="J2" i="65"/>
  <c r="I2" i="65"/>
  <c r="K2" i="65"/>
  <c r="S2" i="65"/>
  <c r="R2" i="65"/>
  <c r="Q2" i="65"/>
  <c r="O2" i="65"/>
  <c r="C2" i="63"/>
  <c r="F2" i="63" s="1"/>
  <c r="AE2" i="63"/>
  <c r="AA2" i="63"/>
  <c r="W2" i="63"/>
  <c r="AD2" i="63"/>
  <c r="Z2" i="63"/>
  <c r="V2" i="63"/>
  <c r="AC2" i="63"/>
  <c r="Y2" i="63"/>
  <c r="AF2" i="63"/>
  <c r="AB2" i="63"/>
  <c r="X2" i="63"/>
  <c r="J2" i="63"/>
  <c r="Q2" i="63"/>
  <c r="S2" i="63"/>
  <c r="M2" i="63"/>
  <c r="P2" i="63"/>
  <c r="O2" i="63"/>
  <c r="R2" i="63"/>
  <c r="I2" i="63"/>
  <c r="L2" i="63"/>
  <c r="K2" i="63"/>
  <c r="N2" i="63"/>
  <c r="F3" i="39"/>
  <c r="H4" i="39"/>
  <c r="H4" i="40" s="1"/>
  <c r="H2" i="39"/>
  <c r="H2" i="40" s="1"/>
  <c r="C4" i="32"/>
  <c r="O101" i="3"/>
  <c r="O102" i="3" s="1"/>
  <c r="C3" i="38"/>
  <c r="F101" i="3"/>
  <c r="F102" i="3" s="1"/>
  <c r="C2" i="36"/>
  <c r="F2" i="36" s="1"/>
  <c r="Z101" i="3"/>
  <c r="Z102" i="3" s="1"/>
  <c r="C3" i="39"/>
  <c r="C2" i="27"/>
  <c r="F2" i="27" s="1"/>
  <c r="X101" i="3"/>
  <c r="X102" i="3" s="1"/>
  <c r="C4" i="24"/>
  <c r="F4" i="24" s="1"/>
  <c r="Y101" i="3"/>
  <c r="Y102" i="3" s="1"/>
  <c r="C2" i="31"/>
  <c r="C4" i="28"/>
  <c r="F4" i="28" s="1"/>
  <c r="C2" i="29"/>
  <c r="F2" i="29" s="1"/>
  <c r="C4" i="6"/>
  <c r="F4" i="6" s="1"/>
  <c r="C2" i="28"/>
  <c r="F2" i="28" s="1"/>
  <c r="M101" i="3"/>
  <c r="M102" i="3" s="1"/>
  <c r="C4" i="37"/>
  <c r="F4" i="37" s="1"/>
  <c r="C2" i="33"/>
  <c r="F2" i="33" s="1"/>
  <c r="C4" i="36"/>
  <c r="F4" i="36" s="1"/>
  <c r="C4" i="33"/>
  <c r="F4" i="33" s="1"/>
  <c r="C2" i="24"/>
  <c r="F2" i="24" s="1"/>
  <c r="C4" i="30"/>
  <c r="F4" i="30" s="1"/>
  <c r="C4" i="25"/>
  <c r="F4" i="25" s="1"/>
  <c r="C2" i="34"/>
  <c r="F2" i="34" s="1"/>
  <c r="C4" i="34"/>
  <c r="F4" i="34" s="1"/>
  <c r="H9" i="88"/>
  <c r="H9" i="91" s="1"/>
  <c r="H14" i="88"/>
  <c r="H14" i="91" s="1"/>
  <c r="H7" i="88"/>
  <c r="H7" i="91" s="1"/>
  <c r="H15" i="88"/>
  <c r="H15" i="91" s="1"/>
  <c r="H10" i="88"/>
  <c r="H10" i="91" s="1"/>
  <c r="H16" i="88"/>
  <c r="H16" i="91" s="1"/>
  <c r="H18" i="88"/>
  <c r="H18" i="91" s="1"/>
  <c r="H6" i="88"/>
  <c r="H6" i="91" s="1"/>
  <c r="H4" i="88"/>
  <c r="H4" i="91" s="1"/>
  <c r="H8" i="88"/>
  <c r="H8" i="91" s="1"/>
  <c r="H2" i="88"/>
  <c r="H2" i="91" s="1"/>
  <c r="H22" i="88"/>
  <c r="H22" i="91" s="1"/>
  <c r="H20" i="88"/>
  <c r="H20" i="91" s="1"/>
  <c r="H3" i="88"/>
  <c r="H3" i="91" s="1"/>
  <c r="H17" i="88"/>
  <c r="H17" i="91" s="1"/>
  <c r="H21" i="88"/>
  <c r="H21" i="91" s="1"/>
  <c r="H13" i="88"/>
  <c r="H13" i="91" s="1"/>
  <c r="H11" i="88"/>
  <c r="H11" i="91" s="1"/>
  <c r="E90" i="3"/>
  <c r="X135" i="3" l="1"/>
  <c r="Z135" i="3"/>
  <c r="Y135" i="3"/>
  <c r="O135" i="3"/>
  <c r="M135" i="3"/>
  <c r="F135" i="3"/>
  <c r="A149" i="152"/>
  <c r="A151" i="149"/>
  <c r="A148" i="156"/>
  <c r="Q148" i="152"/>
  <c r="M148" i="152"/>
  <c r="I148" i="152"/>
  <c r="E148" i="152"/>
  <c r="T148" i="152"/>
  <c r="P148" i="152"/>
  <c r="L148" i="152"/>
  <c r="H148" i="152"/>
  <c r="B148" i="152"/>
  <c r="A151" i="93"/>
  <c r="N148" i="152"/>
  <c r="F148" i="152"/>
  <c r="S148" i="152"/>
  <c r="K148" i="152"/>
  <c r="R148" i="152"/>
  <c r="J148" i="152"/>
  <c r="G148" i="152"/>
  <c r="O148" i="152"/>
  <c r="D147" i="156"/>
  <c r="F147" i="156" s="1"/>
  <c r="F133" i="3"/>
  <c r="C3" i="40"/>
  <c r="X133" i="3"/>
  <c r="Y133" i="3"/>
  <c r="F3" i="40"/>
  <c r="M133" i="3"/>
  <c r="O133" i="3"/>
  <c r="Z133" i="3"/>
  <c r="F2" i="31"/>
  <c r="F2" i="38" s="1"/>
  <c r="F4" i="32"/>
  <c r="F4" i="38" s="1"/>
  <c r="P4" i="65"/>
  <c r="J4" i="65"/>
  <c r="AA4" i="65"/>
  <c r="AC4" i="65"/>
  <c r="S2" i="61"/>
  <c r="K2" i="61"/>
  <c r="X2" i="61"/>
  <c r="Q2" i="61"/>
  <c r="C2" i="61"/>
  <c r="F2" i="61" s="1"/>
  <c r="AD2" i="61"/>
  <c r="AF4" i="65"/>
  <c r="R4" i="65"/>
  <c r="X4" i="65"/>
  <c r="Z4" i="65"/>
  <c r="AE4" i="65"/>
  <c r="O4" i="65"/>
  <c r="S4" i="65"/>
  <c r="C4" i="65"/>
  <c r="F4" i="65" s="1"/>
  <c r="W4" i="65"/>
  <c r="Y4" i="65"/>
  <c r="N4" i="65"/>
  <c r="I4" i="65"/>
  <c r="M4" i="65"/>
  <c r="AB4" i="65"/>
  <c r="AD4" i="65"/>
  <c r="V4" i="65"/>
  <c r="K4" i="65"/>
  <c r="L4" i="65"/>
  <c r="I2" i="61"/>
  <c r="N2" i="61"/>
  <c r="V2" i="61"/>
  <c r="AA2" i="61"/>
  <c r="AF2" i="61"/>
  <c r="J2" i="61"/>
  <c r="O2" i="61"/>
  <c r="L2" i="61"/>
  <c r="Z2" i="61"/>
  <c r="AE2" i="61"/>
  <c r="AC2" i="61"/>
  <c r="M2" i="61"/>
  <c r="R2" i="61"/>
  <c r="P2" i="61"/>
  <c r="W2" i="61"/>
  <c r="AB2" i="61"/>
  <c r="C4" i="68"/>
  <c r="F4" i="68" s="1"/>
  <c r="N4" i="68"/>
  <c r="M4" i="68"/>
  <c r="P4" i="68"/>
  <c r="S4" i="68"/>
  <c r="J4" i="68"/>
  <c r="Q4" i="68"/>
  <c r="L4" i="68"/>
  <c r="O4" i="68"/>
  <c r="K4" i="68"/>
  <c r="R4" i="68"/>
  <c r="I4" i="68"/>
  <c r="Y4" i="68"/>
  <c r="AC4" i="68"/>
  <c r="AF4" i="68"/>
  <c r="AE4" i="68"/>
  <c r="AD4" i="68"/>
  <c r="AB4" i="68"/>
  <c r="AA4" i="68"/>
  <c r="Z4" i="68"/>
  <c r="X4" i="68"/>
  <c r="W4" i="68"/>
  <c r="V4" i="68"/>
  <c r="C4" i="67"/>
  <c r="F4" i="67" s="1"/>
  <c r="I4" i="67"/>
  <c r="O4" i="67"/>
  <c r="K4" i="67"/>
  <c r="R4" i="67"/>
  <c r="P4" i="67"/>
  <c r="Q4" i="67"/>
  <c r="N4" i="67"/>
  <c r="M4" i="67"/>
  <c r="S4" i="67"/>
  <c r="J4" i="67"/>
  <c r="L4" i="67"/>
  <c r="AC4" i="67"/>
  <c r="AF4" i="67"/>
  <c r="W4" i="67"/>
  <c r="V4" i="67"/>
  <c r="AA4" i="67"/>
  <c r="Z4" i="67"/>
  <c r="AE4" i="67"/>
  <c r="AD4" i="67"/>
  <c r="X4" i="67"/>
  <c r="Y4" i="67"/>
  <c r="AB4" i="67"/>
  <c r="C4" i="63"/>
  <c r="F4" i="63" s="1"/>
  <c r="S4" i="63"/>
  <c r="R4" i="63"/>
  <c r="Q4" i="63"/>
  <c r="O4" i="63"/>
  <c r="N4" i="63"/>
  <c r="M4" i="63"/>
  <c r="P4" i="63"/>
  <c r="K4" i="63"/>
  <c r="J4" i="63"/>
  <c r="I4" i="63"/>
  <c r="L4" i="63"/>
  <c r="AF4" i="63"/>
  <c r="AA4" i="63"/>
  <c r="V4" i="63"/>
  <c r="AB4" i="63"/>
  <c r="W4" i="63"/>
  <c r="AC4" i="63"/>
  <c r="X4" i="63"/>
  <c r="AD4" i="63"/>
  <c r="Y4" i="63"/>
  <c r="AE4" i="63"/>
  <c r="Z4" i="63"/>
  <c r="C2" i="62"/>
  <c r="F2" i="62" s="1"/>
  <c r="AE2" i="62"/>
  <c r="AA2" i="62"/>
  <c r="W2" i="62"/>
  <c r="AD2" i="62"/>
  <c r="Z2" i="62"/>
  <c r="V2" i="62"/>
  <c r="AC2" i="62"/>
  <c r="Y2" i="62"/>
  <c r="AF2" i="62"/>
  <c r="AB2" i="62"/>
  <c r="X2" i="62"/>
  <c r="N2" i="62"/>
  <c r="Q2" i="62"/>
  <c r="P2" i="62"/>
  <c r="K2" i="62"/>
  <c r="J2" i="62"/>
  <c r="M2" i="62"/>
  <c r="L2" i="62"/>
  <c r="I2" i="62"/>
  <c r="S2" i="62"/>
  <c r="R2" i="62"/>
  <c r="O2" i="62"/>
  <c r="C4" i="60"/>
  <c r="F4" i="60" s="1"/>
  <c r="R4" i="60"/>
  <c r="M4" i="60"/>
  <c r="S4" i="60"/>
  <c r="N4" i="60"/>
  <c r="I4" i="60"/>
  <c r="P4" i="60"/>
  <c r="K4" i="60"/>
  <c r="J4" i="60"/>
  <c r="L4" i="60"/>
  <c r="Q4" i="60"/>
  <c r="O4" i="60"/>
  <c r="AA4" i="60"/>
  <c r="AB4" i="60"/>
  <c r="AD4" i="60"/>
  <c r="W4" i="60"/>
  <c r="V4" i="60"/>
  <c r="Y4" i="60"/>
  <c r="AC4" i="60"/>
  <c r="AF4" i="60"/>
  <c r="AE4" i="60"/>
  <c r="X4" i="60"/>
  <c r="Z4" i="60"/>
  <c r="C2" i="60"/>
  <c r="F2" i="60" s="1"/>
  <c r="AE2" i="60"/>
  <c r="AA2" i="60"/>
  <c r="W2" i="60"/>
  <c r="AD2" i="60"/>
  <c r="Z2" i="60"/>
  <c r="V2" i="60"/>
  <c r="AC2" i="60"/>
  <c r="Y2" i="60"/>
  <c r="AF2" i="60"/>
  <c r="AB2" i="60"/>
  <c r="X2" i="60"/>
  <c r="Q2" i="60"/>
  <c r="S2" i="60"/>
  <c r="M2" i="60"/>
  <c r="K2" i="60"/>
  <c r="N2" i="60"/>
  <c r="P2" i="60"/>
  <c r="O2" i="60"/>
  <c r="I2" i="60"/>
  <c r="L2" i="60"/>
  <c r="J2" i="60"/>
  <c r="R2" i="60"/>
  <c r="F2" i="39"/>
  <c r="F4" i="39"/>
  <c r="Y109" i="3"/>
  <c r="F109" i="3"/>
  <c r="O109" i="3"/>
  <c r="C2" i="39"/>
  <c r="C4" i="38"/>
  <c r="C2" i="38"/>
  <c r="X109" i="3"/>
  <c r="M109" i="3"/>
  <c r="C4" i="39"/>
  <c r="Z109" i="3"/>
  <c r="A150" i="152" l="1"/>
  <c r="A152" i="93"/>
  <c r="A149" i="156"/>
  <c r="A152" i="149"/>
  <c r="T149" i="152"/>
  <c r="P149" i="152"/>
  <c r="L149" i="152"/>
  <c r="H149" i="152"/>
  <c r="B149" i="152"/>
  <c r="S149" i="152"/>
  <c r="O149" i="152"/>
  <c r="K149" i="152"/>
  <c r="G149" i="152"/>
  <c r="M149" i="152"/>
  <c r="E149" i="152"/>
  <c r="R149" i="152"/>
  <c r="J149" i="152"/>
  <c r="Q149" i="152"/>
  <c r="I149" i="152"/>
  <c r="N149" i="152"/>
  <c r="F149" i="152"/>
  <c r="D148" i="156"/>
  <c r="F148" i="156" s="1"/>
  <c r="V4" i="40"/>
  <c r="Y4" i="40"/>
  <c r="R2" i="40"/>
  <c r="Y2" i="40"/>
  <c r="T4" i="40"/>
  <c r="J4" i="40"/>
  <c r="X4" i="40"/>
  <c r="P2" i="40"/>
  <c r="Z2" i="40"/>
  <c r="AA2" i="40"/>
  <c r="AD2" i="40"/>
  <c r="W2" i="40"/>
  <c r="L2" i="40"/>
  <c r="AC4" i="40"/>
  <c r="AF4" i="40"/>
  <c r="S4" i="40"/>
  <c r="O4" i="40"/>
  <c r="O2" i="40"/>
  <c r="AD4" i="40"/>
  <c r="N2" i="40"/>
  <c r="T2" i="40"/>
  <c r="AA4" i="40"/>
  <c r="N4" i="40"/>
  <c r="AB4" i="40"/>
  <c r="L4" i="40"/>
  <c r="J2" i="40"/>
  <c r="V2" i="40"/>
  <c r="M2" i="40"/>
  <c r="X2" i="40"/>
  <c r="AE2" i="40"/>
  <c r="S2" i="40"/>
  <c r="M4" i="40"/>
  <c r="AE4" i="40"/>
  <c r="K4" i="40"/>
  <c r="Q4" i="40"/>
  <c r="AF2" i="40"/>
  <c r="R4" i="40"/>
  <c r="C2" i="40"/>
  <c r="P4" i="40"/>
  <c r="K2" i="40"/>
  <c r="Z4" i="40"/>
  <c r="C4" i="40"/>
  <c r="AB2" i="40"/>
  <c r="Q2" i="40"/>
  <c r="W4" i="40"/>
  <c r="AC2" i="40"/>
  <c r="F2" i="40"/>
  <c r="F4" i="40"/>
  <c r="C4" i="71"/>
  <c r="F4" i="71" s="1"/>
  <c r="S4" i="71"/>
  <c r="R4" i="71"/>
  <c r="Q4" i="71"/>
  <c r="P4" i="71"/>
  <c r="O4" i="71"/>
  <c r="N4" i="71"/>
  <c r="L4" i="71"/>
  <c r="K4" i="71"/>
  <c r="J4" i="71"/>
  <c r="M4" i="71"/>
  <c r="I4" i="71"/>
  <c r="AE4" i="71"/>
  <c r="AB4" i="71"/>
  <c r="AC4" i="71"/>
  <c r="AA4" i="71"/>
  <c r="AD4" i="71"/>
  <c r="Y4" i="71"/>
  <c r="W4" i="71"/>
  <c r="Z4" i="71"/>
  <c r="X4" i="71"/>
  <c r="AF4" i="71"/>
  <c r="V4" i="71"/>
  <c r="C4" i="69"/>
  <c r="F4" i="69" s="1"/>
  <c r="N4" i="69"/>
  <c r="I4" i="69"/>
  <c r="R4" i="69"/>
  <c r="Q4" i="69"/>
  <c r="K4" i="69"/>
  <c r="L4" i="69"/>
  <c r="S4" i="69"/>
  <c r="M4" i="69"/>
  <c r="P4" i="69"/>
  <c r="J4" i="69"/>
  <c r="O4" i="69"/>
  <c r="AE4" i="69"/>
  <c r="AF4" i="69"/>
  <c r="AB4" i="69"/>
  <c r="X4" i="69"/>
  <c r="V4" i="69"/>
  <c r="W4" i="69"/>
  <c r="Y4" i="69"/>
  <c r="Z4" i="69"/>
  <c r="AA4" i="69"/>
  <c r="AC4" i="69"/>
  <c r="AD4" i="69"/>
  <c r="C4" i="70"/>
  <c r="F4" i="70" s="1"/>
  <c r="K4" i="70"/>
  <c r="J4" i="70"/>
  <c r="P4" i="70"/>
  <c r="S4" i="70"/>
  <c r="R4" i="70"/>
  <c r="M4" i="70"/>
  <c r="L4" i="70"/>
  <c r="O4" i="70"/>
  <c r="N4" i="70"/>
  <c r="Q4" i="70"/>
  <c r="I4" i="70"/>
  <c r="AA4" i="70"/>
  <c r="V4" i="70"/>
  <c r="AB4" i="70"/>
  <c r="W4" i="70"/>
  <c r="AC4" i="70"/>
  <c r="X4" i="70"/>
  <c r="AD4" i="70"/>
  <c r="Y4" i="70"/>
  <c r="AE4" i="70"/>
  <c r="Z4" i="70"/>
  <c r="AF4" i="70"/>
  <c r="C4" i="64"/>
  <c r="F4" i="64" s="1"/>
  <c r="O4" i="64"/>
  <c r="J4" i="64"/>
  <c r="P4" i="64"/>
  <c r="K4" i="64"/>
  <c r="Q4" i="64"/>
  <c r="L4" i="64"/>
  <c r="R4" i="64"/>
  <c r="M4" i="64"/>
  <c r="S4" i="64"/>
  <c r="N4" i="64"/>
  <c r="I4" i="64"/>
  <c r="Y4" i="64"/>
  <c r="AE4" i="64"/>
  <c r="Z4" i="64"/>
  <c r="AF4" i="64"/>
  <c r="AA4" i="64"/>
  <c r="V4" i="64"/>
  <c r="AB4" i="64"/>
  <c r="W4" i="64"/>
  <c r="AC4" i="64"/>
  <c r="X4" i="64"/>
  <c r="AD4" i="64"/>
  <c r="C4" i="66"/>
  <c r="F4" i="66" s="1"/>
  <c r="J4" i="66"/>
  <c r="P4" i="66"/>
  <c r="Q4" i="66"/>
  <c r="L4" i="66"/>
  <c r="S4" i="66"/>
  <c r="R4" i="66"/>
  <c r="O4" i="66"/>
  <c r="M4" i="66"/>
  <c r="N4" i="66"/>
  <c r="K4" i="66"/>
  <c r="I4" i="66"/>
  <c r="AF4" i="66"/>
  <c r="W4" i="66"/>
  <c r="V4" i="66"/>
  <c r="AA4" i="66"/>
  <c r="Z4" i="66"/>
  <c r="AE4" i="66"/>
  <c r="AD4" i="66"/>
  <c r="X4" i="66"/>
  <c r="AC4" i="66"/>
  <c r="AB4" i="66"/>
  <c r="Y4" i="66"/>
  <c r="C4" i="59"/>
  <c r="F4" i="59" s="1"/>
  <c r="N4" i="59"/>
  <c r="I4" i="59"/>
  <c r="K4" i="59"/>
  <c r="S4" i="59"/>
  <c r="J4" i="59"/>
  <c r="P4" i="59"/>
  <c r="O4" i="59"/>
  <c r="R4" i="59"/>
  <c r="M4" i="59"/>
  <c r="Q4" i="59"/>
  <c r="L4" i="59"/>
  <c r="Z4" i="59"/>
  <c r="AB4" i="59"/>
  <c r="Y4" i="59"/>
  <c r="AE4" i="59"/>
  <c r="AC4" i="59"/>
  <c r="AF4" i="59"/>
  <c r="W4" i="59"/>
  <c r="AD4" i="59"/>
  <c r="X4" i="59"/>
  <c r="AA4" i="59"/>
  <c r="V4" i="59"/>
  <c r="C2" i="59"/>
  <c r="F2" i="59" s="1"/>
  <c r="AC2" i="59"/>
  <c r="Y2" i="59"/>
  <c r="AB2" i="59"/>
  <c r="AE2" i="59"/>
  <c r="AA2" i="59"/>
  <c r="W2" i="59"/>
  <c r="AF2" i="59"/>
  <c r="AD2" i="59"/>
  <c r="Z2" i="59"/>
  <c r="V2" i="59"/>
  <c r="X2" i="59"/>
  <c r="O2" i="59"/>
  <c r="J2" i="59"/>
  <c r="S2" i="59"/>
  <c r="M2" i="59"/>
  <c r="P2" i="59"/>
  <c r="K2" i="59"/>
  <c r="Q2" i="59"/>
  <c r="I2" i="59"/>
  <c r="L2" i="59"/>
  <c r="R2" i="59"/>
  <c r="N2" i="59"/>
  <c r="C2" i="71"/>
  <c r="F2" i="71" s="1"/>
  <c r="AC2" i="71"/>
  <c r="Y2" i="71"/>
  <c r="V2" i="71"/>
  <c r="AF2" i="71"/>
  <c r="AB2" i="71"/>
  <c r="X2" i="71"/>
  <c r="Z2" i="71"/>
  <c r="AE2" i="71"/>
  <c r="AA2" i="71"/>
  <c r="W2" i="71"/>
  <c r="AD2" i="71"/>
  <c r="Q2" i="71"/>
  <c r="P2" i="71"/>
  <c r="M2" i="71"/>
  <c r="N2" i="71"/>
  <c r="I2" i="71"/>
  <c r="S2" i="71"/>
  <c r="O2" i="71"/>
  <c r="R2" i="71"/>
  <c r="J2" i="71"/>
  <c r="L2" i="71"/>
  <c r="K2" i="71"/>
  <c r="C2" i="70"/>
  <c r="F2" i="70" s="1"/>
  <c r="AC2" i="70"/>
  <c r="Y2" i="70"/>
  <c r="AF2" i="70"/>
  <c r="AB2" i="70"/>
  <c r="X2" i="70"/>
  <c r="AE2" i="70"/>
  <c r="AA2" i="70"/>
  <c r="W2" i="70"/>
  <c r="AD2" i="70"/>
  <c r="Z2" i="70"/>
  <c r="V2" i="70"/>
  <c r="R2" i="70"/>
  <c r="S2" i="70"/>
  <c r="N2" i="70"/>
  <c r="Q2" i="70"/>
  <c r="K2" i="70"/>
  <c r="J2" i="70"/>
  <c r="M2" i="70"/>
  <c r="P2" i="70"/>
  <c r="I2" i="70"/>
  <c r="L2" i="70"/>
  <c r="O2" i="70"/>
  <c r="C2" i="69"/>
  <c r="F2" i="69" s="1"/>
  <c r="W2" i="69"/>
  <c r="AA2" i="69"/>
  <c r="AE2" i="69"/>
  <c r="AB2" i="69"/>
  <c r="Y2" i="69"/>
  <c r="AC2" i="69"/>
  <c r="X2" i="69"/>
  <c r="Z2" i="69"/>
  <c r="AD2" i="69"/>
  <c r="V2" i="69"/>
  <c r="AF2" i="69"/>
  <c r="N2" i="69"/>
  <c r="L2" i="69"/>
  <c r="K2" i="69"/>
  <c r="I2" i="69"/>
  <c r="J2" i="69"/>
  <c r="O2" i="69"/>
  <c r="M2" i="69"/>
  <c r="R2" i="69"/>
  <c r="P2" i="69"/>
  <c r="S2" i="69"/>
  <c r="Q2" i="69"/>
  <c r="C2" i="66"/>
  <c r="F2" i="66" s="1"/>
  <c r="AC2" i="66"/>
  <c r="Y2" i="66"/>
  <c r="AF2" i="66"/>
  <c r="AB2" i="66"/>
  <c r="X2" i="66"/>
  <c r="AE2" i="66"/>
  <c r="AA2" i="66"/>
  <c r="W2" i="66"/>
  <c r="AD2" i="66"/>
  <c r="Z2" i="66"/>
  <c r="V2" i="66"/>
  <c r="R2" i="66"/>
  <c r="M2" i="66"/>
  <c r="K2" i="66"/>
  <c r="O2" i="66"/>
  <c r="N2" i="66"/>
  <c r="I2" i="66"/>
  <c r="S2" i="66"/>
  <c r="P2" i="66"/>
  <c r="J2" i="66"/>
  <c r="L2" i="66"/>
  <c r="Q2" i="66"/>
  <c r="C2" i="64"/>
  <c r="F2" i="64" s="1"/>
  <c r="AE2" i="64"/>
  <c r="AA2" i="64"/>
  <c r="W2" i="64"/>
  <c r="AD2" i="64"/>
  <c r="Z2" i="64"/>
  <c r="V2" i="64"/>
  <c r="AC2" i="64"/>
  <c r="Y2" i="64"/>
  <c r="AF2" i="64"/>
  <c r="AB2" i="64"/>
  <c r="X2" i="64"/>
  <c r="R2" i="64"/>
  <c r="I2" i="64"/>
  <c r="L2" i="64"/>
  <c r="J2" i="64"/>
  <c r="K2" i="64"/>
  <c r="Q2" i="64"/>
  <c r="N2" i="64"/>
  <c r="O2" i="64"/>
  <c r="M2" i="64"/>
  <c r="P2" i="64"/>
  <c r="S2" i="64"/>
  <c r="A1" i="6"/>
  <c r="A1" i="5"/>
  <c r="A1" i="8"/>
  <c r="A1" i="9"/>
  <c r="A1" i="7"/>
  <c r="D149" i="156" l="1"/>
  <c r="F149" i="156" s="1"/>
  <c r="A151" i="152"/>
  <c r="A153" i="149"/>
  <c r="A150" i="156"/>
  <c r="S150" i="152"/>
  <c r="O150" i="152"/>
  <c r="K150" i="152"/>
  <c r="G150" i="152"/>
  <c r="A153" i="93"/>
  <c r="R150" i="152"/>
  <c r="N150" i="152"/>
  <c r="J150" i="152"/>
  <c r="F150" i="152"/>
  <c r="T150" i="152"/>
  <c r="L150" i="152"/>
  <c r="B150" i="152"/>
  <c r="Q150" i="152"/>
  <c r="I150" i="152"/>
  <c r="P150" i="152"/>
  <c r="H150" i="152"/>
  <c r="E150" i="152"/>
  <c r="M150" i="152"/>
  <c r="M4" i="74"/>
  <c r="V4" i="74"/>
  <c r="R4" i="74"/>
  <c r="V2" i="74"/>
  <c r="AB4" i="74"/>
  <c r="W4" i="74"/>
  <c r="N4" i="74"/>
  <c r="J4" i="74"/>
  <c r="J2" i="74"/>
  <c r="N2" i="74"/>
  <c r="R2" i="74"/>
  <c r="W2" i="74"/>
  <c r="Y4" i="74"/>
  <c r="AD4" i="74"/>
  <c r="K4" i="74"/>
  <c r="P4" i="74"/>
  <c r="AF2" i="74"/>
  <c r="AE4" i="74"/>
  <c r="Q2" i="74"/>
  <c r="Z4" i="74"/>
  <c r="AF4" i="74"/>
  <c r="L4" i="74"/>
  <c r="C2" i="74"/>
  <c r="S4" i="74"/>
  <c r="C4" i="74"/>
  <c r="Z2" i="74"/>
  <c r="AE2" i="74"/>
  <c r="Y2" i="74"/>
  <c r="M2" i="74"/>
  <c r="AD2" i="74"/>
  <c r="X2" i="74"/>
  <c r="X4" i="74"/>
  <c r="I4" i="74"/>
  <c r="Q4" i="74"/>
  <c r="AC4" i="74"/>
  <c r="O2" i="74"/>
  <c r="AA4" i="74"/>
  <c r="O4" i="74"/>
  <c r="AB2" i="74"/>
  <c r="S2" i="74"/>
  <c r="P2" i="74"/>
  <c r="AA2" i="74"/>
  <c r="L2" i="74"/>
  <c r="AC2" i="74"/>
  <c r="K2" i="74"/>
  <c r="I2" i="74"/>
  <c r="F4" i="74"/>
  <c r="F2" i="74"/>
  <c r="E64" i="3"/>
  <c r="E55" i="3"/>
  <c r="E65" i="3" l="1"/>
  <c r="E91" i="3" s="1"/>
  <c r="L3" i="24"/>
  <c r="AE3" i="24"/>
  <c r="AE3" i="39" s="1"/>
  <c r="Q3" i="24"/>
  <c r="AF3" i="24"/>
  <c r="AF3" i="39" s="1"/>
  <c r="K3" i="24"/>
  <c r="AB3" i="24"/>
  <c r="AB3" i="39" s="1"/>
  <c r="M3" i="24"/>
  <c r="AD3" i="24"/>
  <c r="AD3" i="39" s="1"/>
  <c r="Z3" i="24"/>
  <c r="Z3" i="39" s="1"/>
  <c r="N3" i="24"/>
  <c r="V3" i="24"/>
  <c r="X3" i="24"/>
  <c r="X3" i="39" s="1"/>
  <c r="J3" i="24"/>
  <c r="AC3" i="24"/>
  <c r="AC3" i="39" s="1"/>
  <c r="R3" i="24"/>
  <c r="W3" i="24"/>
  <c r="W3" i="39" s="1"/>
  <c r="S3" i="24"/>
  <c r="T3" i="24"/>
  <c r="P3" i="24"/>
  <c r="O3" i="24"/>
  <c r="Y3" i="24"/>
  <c r="Y3" i="39" s="1"/>
  <c r="AA3" i="24"/>
  <c r="AA3" i="39" s="1"/>
  <c r="A152" i="152"/>
  <c r="A151" i="156"/>
  <c r="A154" i="93"/>
  <c r="A154" i="149"/>
  <c r="R151" i="152"/>
  <c r="N151" i="152"/>
  <c r="J151" i="152"/>
  <c r="F151" i="152"/>
  <c r="Q151" i="152"/>
  <c r="M151" i="152"/>
  <c r="I151" i="152"/>
  <c r="E151" i="152"/>
  <c r="S151" i="152"/>
  <c r="K151" i="152"/>
  <c r="P151" i="152"/>
  <c r="H151" i="152"/>
  <c r="O151" i="152"/>
  <c r="G151" i="152"/>
  <c r="L151" i="152"/>
  <c r="B151" i="152"/>
  <c r="T151" i="152"/>
  <c r="D150" i="156"/>
  <c r="F150" i="156" s="1"/>
  <c r="E57" i="3"/>
  <c r="E86" i="3"/>
  <c r="E59" i="3"/>
  <c r="E85" i="3"/>
  <c r="A1" i="24"/>
  <c r="A1" i="75"/>
  <c r="A1" i="10"/>
  <c r="A1" i="41"/>
  <c r="A1" i="58"/>
  <c r="D86" i="3"/>
  <c r="D59" i="3"/>
  <c r="C16" i="7"/>
  <c r="E75" i="3"/>
  <c r="J3" i="39" l="1"/>
  <c r="J3" i="40" s="1"/>
  <c r="E140" i="3"/>
  <c r="C140" i="3" s="1"/>
  <c r="K3" i="39"/>
  <c r="E143" i="3"/>
  <c r="C143" i="3" s="1"/>
  <c r="O3" i="39"/>
  <c r="O3" i="40" s="1"/>
  <c r="E155" i="3"/>
  <c r="C155" i="3" s="1"/>
  <c r="M3" i="39"/>
  <c r="M3" i="40" s="1"/>
  <c r="E149" i="3"/>
  <c r="C149" i="3" s="1"/>
  <c r="P3" i="39"/>
  <c r="E158" i="3"/>
  <c r="C158" i="3" s="1"/>
  <c r="Q3" i="39"/>
  <c r="E161" i="3"/>
  <c r="C161" i="3" s="1"/>
  <c r="T3" i="39"/>
  <c r="T3" i="40" s="1"/>
  <c r="E170" i="3"/>
  <c r="C170" i="3" s="1"/>
  <c r="N3" i="39"/>
  <c r="N3" i="40" s="1"/>
  <c r="E152" i="3"/>
  <c r="C152" i="3" s="1"/>
  <c r="R3" i="39"/>
  <c r="E164" i="3"/>
  <c r="C164" i="3" s="1"/>
  <c r="S3" i="39"/>
  <c r="E167" i="3"/>
  <c r="C167" i="3" s="1"/>
  <c r="L3" i="39"/>
  <c r="L3" i="40" s="1"/>
  <c r="E146" i="3"/>
  <c r="C146" i="3" s="1"/>
  <c r="V3" i="39"/>
  <c r="V3" i="40" s="1"/>
  <c r="H3" i="39"/>
  <c r="H3" i="40" s="1"/>
  <c r="C14" i="75"/>
  <c r="O14" i="75" s="1"/>
  <c r="C6" i="75"/>
  <c r="C5" i="75"/>
  <c r="C19" i="75"/>
  <c r="C12" i="75"/>
  <c r="D151" i="156"/>
  <c r="F151" i="156" s="1"/>
  <c r="A153" i="152"/>
  <c r="A152" i="156"/>
  <c r="A155" i="149"/>
  <c r="Q152" i="152"/>
  <c r="M152" i="152"/>
  <c r="I152" i="152"/>
  <c r="E152" i="152"/>
  <c r="T152" i="152"/>
  <c r="P152" i="152"/>
  <c r="L152" i="152"/>
  <c r="H152" i="152"/>
  <c r="B152" i="152"/>
  <c r="R152" i="152"/>
  <c r="J152" i="152"/>
  <c r="A155" i="93"/>
  <c r="G152" i="152"/>
  <c r="O152" i="152"/>
  <c r="N152" i="152"/>
  <c r="F152" i="152"/>
  <c r="S152" i="152"/>
  <c r="K152" i="152"/>
  <c r="C4" i="41"/>
  <c r="H4" i="41" s="1"/>
  <c r="Z4" i="41"/>
  <c r="AD4" i="41"/>
  <c r="AH4" i="41"/>
  <c r="AA4" i="41"/>
  <c r="AE4" i="41"/>
  <c r="AB4" i="41"/>
  <c r="AF4" i="41"/>
  <c r="AC4" i="41"/>
  <c r="X4" i="41"/>
  <c r="AG4" i="41"/>
  <c r="Y4" i="41"/>
  <c r="M4" i="41"/>
  <c r="O4" i="41"/>
  <c r="S4" i="41"/>
  <c r="L4" i="41"/>
  <c r="U4" i="41"/>
  <c r="R4" i="41"/>
  <c r="Q4" i="41"/>
  <c r="T4" i="41"/>
  <c r="P4" i="41"/>
  <c r="K4" i="41"/>
  <c r="N4" i="41"/>
  <c r="C5" i="58"/>
  <c r="F5" i="58" s="1"/>
  <c r="AF5" i="58"/>
  <c r="AB5" i="58"/>
  <c r="X5" i="58"/>
  <c r="AE5" i="58"/>
  <c r="AA5" i="58"/>
  <c r="V5" i="58"/>
  <c r="AD5" i="58"/>
  <c r="Z5" i="58"/>
  <c r="AC5" i="58"/>
  <c r="Y5" i="58"/>
  <c r="W5" i="58"/>
  <c r="K5" i="58"/>
  <c r="Q5" i="58"/>
  <c r="P5" i="58"/>
  <c r="S5" i="58"/>
  <c r="N5" i="58"/>
  <c r="I5" i="58"/>
  <c r="L5" i="58"/>
  <c r="R5" i="58"/>
  <c r="M5" i="58"/>
  <c r="O5" i="58"/>
  <c r="J5" i="58"/>
  <c r="C5" i="41"/>
  <c r="H5" i="41" s="1"/>
  <c r="AC5" i="41"/>
  <c r="AG5" i="41"/>
  <c r="Z5" i="41"/>
  <c r="AD5" i="41"/>
  <c r="AH5" i="41"/>
  <c r="AA5" i="41"/>
  <c r="AE5" i="41"/>
  <c r="X5" i="41"/>
  <c r="AB5" i="41"/>
  <c r="AF5" i="41"/>
  <c r="Y5" i="41"/>
  <c r="T5" i="41"/>
  <c r="K5" i="41"/>
  <c r="N5" i="41"/>
  <c r="O5" i="41"/>
  <c r="L5" i="41"/>
  <c r="M5" i="41"/>
  <c r="Q5" i="41"/>
  <c r="S5" i="41"/>
  <c r="P5" i="41"/>
  <c r="U5" i="41"/>
  <c r="R5" i="41"/>
  <c r="C5" i="8"/>
  <c r="H5" i="8" s="1"/>
  <c r="AC5" i="8"/>
  <c r="AG5" i="8"/>
  <c r="Z5" i="8"/>
  <c r="AD5" i="8"/>
  <c r="AH5" i="8"/>
  <c r="AA5" i="8"/>
  <c r="AE5" i="8"/>
  <c r="X5" i="8"/>
  <c r="AB5" i="8"/>
  <c r="AF5" i="8"/>
  <c r="U5" i="8"/>
  <c r="T5" i="8"/>
  <c r="O5" i="8"/>
  <c r="L5" i="8"/>
  <c r="K5" i="8"/>
  <c r="M5" i="8"/>
  <c r="Y5" i="8"/>
  <c r="N5" i="8"/>
  <c r="Q5" i="8"/>
  <c r="P5" i="8"/>
  <c r="R5" i="8"/>
  <c r="S5" i="8"/>
  <c r="C5" i="9"/>
  <c r="AA5" i="9"/>
  <c r="AE5" i="9"/>
  <c r="X5" i="9"/>
  <c r="AB5" i="9"/>
  <c r="AF5" i="9"/>
  <c r="Y5" i="9"/>
  <c r="AC5" i="9"/>
  <c r="V5" i="9"/>
  <c r="Z5" i="9"/>
  <c r="AD5" i="9"/>
  <c r="W5" i="9"/>
  <c r="L5" i="9"/>
  <c r="N5" i="9"/>
  <c r="K5" i="9"/>
  <c r="P5" i="9"/>
  <c r="R5" i="9"/>
  <c r="I5" i="9"/>
  <c r="S5" i="9"/>
  <c r="M5" i="9"/>
  <c r="Q5" i="9"/>
  <c r="J5" i="9"/>
  <c r="O5" i="9"/>
  <c r="AD3" i="40"/>
  <c r="AA3" i="40"/>
  <c r="K16" i="7"/>
  <c r="L16" i="7"/>
  <c r="M16" i="7"/>
  <c r="N16" i="7"/>
  <c r="O16" i="7"/>
  <c r="S16" i="7"/>
  <c r="T16" i="7"/>
  <c r="J16" i="7"/>
  <c r="R16" i="7"/>
  <c r="P16" i="7"/>
  <c r="Q16" i="7"/>
  <c r="D85" i="3"/>
  <c r="C21" i="75"/>
  <c r="H21" i="75" s="1"/>
  <c r="C13" i="75"/>
  <c r="J13" i="75" s="1"/>
  <c r="AE3" i="40"/>
  <c r="C17" i="75"/>
  <c r="H17" i="75" s="1"/>
  <c r="W3" i="40"/>
  <c r="Z3" i="40"/>
  <c r="C8" i="75"/>
  <c r="J8" i="75" s="1"/>
  <c r="C11" i="75"/>
  <c r="M11" i="75" s="1"/>
  <c r="C10" i="75"/>
  <c r="G10" i="75" s="1"/>
  <c r="C4" i="75"/>
  <c r="P4" i="75" s="1"/>
  <c r="C9" i="75"/>
  <c r="G9" i="75" s="1"/>
  <c r="C15" i="75"/>
  <c r="R15" i="75" s="1"/>
  <c r="C18" i="75"/>
  <c r="G18" i="75" s="1"/>
  <c r="C3" i="75"/>
  <c r="P3" i="75" s="1"/>
  <c r="C20" i="75"/>
  <c r="T20" i="75" s="1"/>
  <c r="C16" i="75"/>
  <c r="K16" i="75" s="1"/>
  <c r="C22" i="75"/>
  <c r="K22" i="75" s="1"/>
  <c r="C7" i="75"/>
  <c r="S7" i="75" s="1"/>
  <c r="C2" i="75"/>
  <c r="T2" i="75" s="1"/>
  <c r="C21" i="7"/>
  <c r="C3" i="7"/>
  <c r="C10" i="7"/>
  <c r="C11" i="7"/>
  <c r="C8" i="7"/>
  <c r="C6" i="7"/>
  <c r="C7" i="7"/>
  <c r="C15" i="7"/>
  <c r="C9" i="7"/>
  <c r="H16" i="7"/>
  <c r="G16" i="7"/>
  <c r="R3" i="40"/>
  <c r="Q3" i="40"/>
  <c r="C22" i="7"/>
  <c r="C14" i="7"/>
  <c r="AC3" i="40"/>
  <c r="C17" i="7"/>
  <c r="C4" i="7"/>
  <c r="Y3" i="40"/>
  <c r="C18" i="7"/>
  <c r="AF3" i="40"/>
  <c r="AB3" i="40"/>
  <c r="E84" i="3"/>
  <c r="E83" i="3"/>
  <c r="P3" i="40"/>
  <c r="D135" i="3"/>
  <c r="S3" i="40"/>
  <c r="D84" i="3"/>
  <c r="D83" i="3"/>
  <c r="C13" i="7"/>
  <c r="X3" i="40"/>
  <c r="C20" i="7"/>
  <c r="C2" i="7"/>
  <c r="K3" i="40"/>
  <c r="S14" i="75" l="1"/>
  <c r="T14" i="75"/>
  <c r="L14" i="75"/>
  <c r="M14" i="75"/>
  <c r="Q14" i="75"/>
  <c r="G14" i="75"/>
  <c r="R14" i="75"/>
  <c r="N14" i="75"/>
  <c r="K14" i="75"/>
  <c r="H14" i="75"/>
  <c r="P14" i="75"/>
  <c r="J14" i="75"/>
  <c r="S19" i="75"/>
  <c r="S19" i="90" s="1"/>
  <c r="S19" i="89" s="1"/>
  <c r="J19" i="75"/>
  <c r="J19" i="90" s="1"/>
  <c r="J19" i="89" s="1"/>
  <c r="N19" i="75"/>
  <c r="N19" i="90" s="1"/>
  <c r="N19" i="89" s="1"/>
  <c r="Q19" i="75"/>
  <c r="Q19" i="90" s="1"/>
  <c r="Q19" i="89" s="1"/>
  <c r="R19" i="75"/>
  <c r="R19" i="90" s="1"/>
  <c r="R19" i="89" s="1"/>
  <c r="K19" i="75"/>
  <c r="K19" i="90" s="1"/>
  <c r="K19" i="89" s="1"/>
  <c r="C19" i="90"/>
  <c r="C19" i="89" s="1"/>
  <c r="M19" i="75"/>
  <c r="M19" i="90" s="1"/>
  <c r="M19" i="89" s="1"/>
  <c r="L19" i="75"/>
  <c r="L19" i="90" s="1"/>
  <c r="L19" i="89" s="1"/>
  <c r="G19" i="75"/>
  <c r="G19" i="90" s="1"/>
  <c r="G19" i="89" s="1"/>
  <c r="O19" i="75"/>
  <c r="O19" i="90" s="1"/>
  <c r="O19" i="89" s="1"/>
  <c r="T19" i="75"/>
  <c r="T19" i="90" s="1"/>
  <c r="T19" i="89" s="1"/>
  <c r="H19" i="75"/>
  <c r="H19" i="90" s="1"/>
  <c r="H19" i="89" s="1"/>
  <c r="P19" i="75"/>
  <c r="P19" i="90" s="1"/>
  <c r="P19" i="89" s="1"/>
  <c r="P5" i="75"/>
  <c r="P5" i="90" s="1"/>
  <c r="P5" i="89" s="1"/>
  <c r="T5" i="75"/>
  <c r="T5" i="90" s="1"/>
  <c r="T5" i="89" s="1"/>
  <c r="L5" i="75"/>
  <c r="L5" i="90" s="1"/>
  <c r="L5" i="89" s="1"/>
  <c r="H5" i="75"/>
  <c r="H5" i="90" s="1"/>
  <c r="H5" i="89" s="1"/>
  <c r="S5" i="75"/>
  <c r="S5" i="90" s="1"/>
  <c r="S5" i="89" s="1"/>
  <c r="N5" i="75"/>
  <c r="N5" i="90" s="1"/>
  <c r="N5" i="89" s="1"/>
  <c r="J5" i="75"/>
  <c r="J5" i="90" s="1"/>
  <c r="J5" i="89" s="1"/>
  <c r="C5" i="90"/>
  <c r="C5" i="89" s="1"/>
  <c r="Q5" i="75"/>
  <c r="Q5" i="90" s="1"/>
  <c r="Q5" i="89" s="1"/>
  <c r="O5" i="75"/>
  <c r="O5" i="90" s="1"/>
  <c r="O5" i="89" s="1"/>
  <c r="K5" i="75"/>
  <c r="K5" i="90" s="1"/>
  <c r="K5" i="89" s="1"/>
  <c r="M5" i="75"/>
  <c r="M5" i="90" s="1"/>
  <c r="M5" i="89" s="1"/>
  <c r="R5" i="75"/>
  <c r="R5" i="90" s="1"/>
  <c r="R5" i="89" s="1"/>
  <c r="G5" i="75"/>
  <c r="G5" i="90" s="1"/>
  <c r="G5" i="89" s="1"/>
  <c r="S6" i="75"/>
  <c r="O6" i="75"/>
  <c r="M6" i="75"/>
  <c r="T6" i="75"/>
  <c r="Q6" i="75"/>
  <c r="P6" i="75"/>
  <c r="L6" i="75"/>
  <c r="R6" i="75"/>
  <c r="N6" i="75"/>
  <c r="J6" i="75"/>
  <c r="K6" i="75"/>
  <c r="G6" i="75"/>
  <c r="H6" i="75"/>
  <c r="Q12" i="75"/>
  <c r="Q12" i="90" s="1"/>
  <c r="Q12" i="89" s="1"/>
  <c r="T12" i="75"/>
  <c r="T12" i="90" s="1"/>
  <c r="T12" i="89" s="1"/>
  <c r="G12" i="75"/>
  <c r="G12" i="90" s="1"/>
  <c r="G12" i="89" s="1"/>
  <c r="S12" i="75"/>
  <c r="S12" i="90" s="1"/>
  <c r="S12" i="89" s="1"/>
  <c r="M12" i="75"/>
  <c r="M12" i="90" s="1"/>
  <c r="M12" i="89" s="1"/>
  <c r="L12" i="75"/>
  <c r="L12" i="90" s="1"/>
  <c r="L12" i="89" s="1"/>
  <c r="H12" i="75"/>
  <c r="H12" i="90" s="1"/>
  <c r="H12" i="89" s="1"/>
  <c r="C12" i="90"/>
  <c r="C12" i="89" s="1"/>
  <c r="P12" i="75"/>
  <c r="P12" i="90" s="1"/>
  <c r="P12" i="89" s="1"/>
  <c r="N12" i="75"/>
  <c r="N12" i="90" s="1"/>
  <c r="N12" i="89" s="1"/>
  <c r="J12" i="75"/>
  <c r="J12" i="90" s="1"/>
  <c r="J12" i="89" s="1"/>
  <c r="O12" i="75"/>
  <c r="O12" i="90" s="1"/>
  <c r="O12" i="89" s="1"/>
  <c r="R12" i="75"/>
  <c r="R12" i="90" s="1"/>
  <c r="R12" i="89" s="1"/>
  <c r="K12" i="75"/>
  <c r="K12" i="90" s="1"/>
  <c r="K12" i="89" s="1"/>
  <c r="Q5" i="56"/>
  <c r="Q5" i="55" s="1"/>
  <c r="A154" i="152"/>
  <c r="A156" i="93"/>
  <c r="Q153" i="152"/>
  <c r="T153" i="152"/>
  <c r="P153" i="152"/>
  <c r="L153" i="152"/>
  <c r="H153" i="152"/>
  <c r="B153" i="152"/>
  <c r="S153" i="152"/>
  <c r="O153" i="152"/>
  <c r="K153" i="152"/>
  <c r="G153" i="152"/>
  <c r="R153" i="152"/>
  <c r="I153" i="152"/>
  <c r="N153" i="152"/>
  <c r="F153" i="152"/>
  <c r="A153" i="156"/>
  <c r="M153" i="152"/>
  <c r="E153" i="152"/>
  <c r="J153" i="152"/>
  <c r="A156" i="149"/>
  <c r="D152" i="156"/>
  <c r="F152" i="156" s="1"/>
  <c r="K16" i="90"/>
  <c r="K16" i="89" s="1"/>
  <c r="AD5" i="73"/>
  <c r="AD5" i="72" s="1"/>
  <c r="M5" i="73"/>
  <c r="M5" i="72" s="1"/>
  <c r="S5" i="73"/>
  <c r="S5" i="72" s="1"/>
  <c r="Q5" i="73"/>
  <c r="Q5" i="72" s="1"/>
  <c r="J5" i="73"/>
  <c r="J5" i="72" s="1"/>
  <c r="Y5" i="73"/>
  <c r="Y5" i="72" s="1"/>
  <c r="L5" i="73"/>
  <c r="L5" i="72" s="1"/>
  <c r="V5" i="73"/>
  <c r="V5" i="72" s="1"/>
  <c r="AB5" i="73"/>
  <c r="AB5" i="72" s="1"/>
  <c r="P5" i="73"/>
  <c r="P5" i="72" s="1"/>
  <c r="W5" i="73"/>
  <c r="W5" i="72" s="1"/>
  <c r="X5" i="73"/>
  <c r="X5" i="72" s="1"/>
  <c r="S5" i="56"/>
  <c r="S5" i="55" s="1"/>
  <c r="L5" i="56"/>
  <c r="L5" i="55" s="1"/>
  <c r="C5" i="56"/>
  <c r="C5" i="55" s="1"/>
  <c r="AC5" i="73"/>
  <c r="AC5" i="72" s="1"/>
  <c r="N5" i="56"/>
  <c r="N5" i="55" s="1"/>
  <c r="AF5" i="56"/>
  <c r="AF5" i="55" s="1"/>
  <c r="AA5" i="56"/>
  <c r="AA5" i="55" s="1"/>
  <c r="AG5" i="56"/>
  <c r="AG5" i="55" s="1"/>
  <c r="O5" i="73"/>
  <c r="O5" i="72" s="1"/>
  <c r="R5" i="56"/>
  <c r="R5" i="55" s="1"/>
  <c r="I5" i="73"/>
  <c r="I5" i="72" s="1"/>
  <c r="AF5" i="73"/>
  <c r="AF5" i="72" s="1"/>
  <c r="AA5" i="73"/>
  <c r="AA5" i="72" s="1"/>
  <c r="R5" i="73"/>
  <c r="R5" i="72" s="1"/>
  <c r="P5" i="56"/>
  <c r="P5" i="55" s="1"/>
  <c r="T5" i="56"/>
  <c r="T5" i="55" s="1"/>
  <c r="X5" i="56"/>
  <c r="X5" i="55" s="1"/>
  <c r="AD5" i="56"/>
  <c r="AD5" i="55" s="1"/>
  <c r="C2" i="41"/>
  <c r="H2" i="41" s="1"/>
  <c r="AB2" i="41"/>
  <c r="AB2" i="56" s="1"/>
  <c r="AB2" i="55" s="1"/>
  <c r="AF2" i="41"/>
  <c r="AF2" i="56" s="1"/>
  <c r="AF2" i="55" s="1"/>
  <c r="Y2" i="41"/>
  <c r="AC2" i="41"/>
  <c r="AC2" i="56" s="1"/>
  <c r="AC2" i="55" s="1"/>
  <c r="AG2" i="41"/>
  <c r="AG2" i="56" s="1"/>
  <c r="AG2" i="55" s="1"/>
  <c r="Z2" i="41"/>
  <c r="Z2" i="56" s="1"/>
  <c r="Z2" i="55" s="1"/>
  <c r="AD2" i="41"/>
  <c r="AD2" i="56" s="1"/>
  <c r="AD2" i="55" s="1"/>
  <c r="AH2" i="41"/>
  <c r="AH2" i="56" s="1"/>
  <c r="AH2" i="55" s="1"/>
  <c r="AA2" i="41"/>
  <c r="AA2" i="56" s="1"/>
  <c r="AA2" i="55" s="1"/>
  <c r="X2" i="41"/>
  <c r="AE2" i="41"/>
  <c r="AE2" i="56" s="1"/>
  <c r="AE2" i="55" s="1"/>
  <c r="Y2" i="8"/>
  <c r="T2" i="41"/>
  <c r="M2" i="41"/>
  <c r="L2" i="41"/>
  <c r="R2" i="41"/>
  <c r="O2" i="41"/>
  <c r="N2" i="41"/>
  <c r="P2" i="41"/>
  <c r="U2" i="41"/>
  <c r="S2" i="41"/>
  <c r="Q2" i="41"/>
  <c r="K2" i="41"/>
  <c r="K5" i="73"/>
  <c r="K5" i="72" s="1"/>
  <c r="AE5" i="73"/>
  <c r="AE5" i="72" s="1"/>
  <c r="Y5" i="56"/>
  <c r="Y5" i="55" s="1"/>
  <c r="O5" i="56"/>
  <c r="O5" i="55" s="1"/>
  <c r="AB5" i="56"/>
  <c r="AB5" i="55" s="1"/>
  <c r="AH5" i="56"/>
  <c r="AH5" i="55" s="1"/>
  <c r="AC5" i="56"/>
  <c r="AC5" i="55" s="1"/>
  <c r="C3" i="41"/>
  <c r="H3" i="41" s="1"/>
  <c r="U3" i="41"/>
  <c r="T3" i="41"/>
  <c r="N3" i="41"/>
  <c r="M3" i="41"/>
  <c r="Q3" i="41"/>
  <c r="P3" i="41"/>
  <c r="K3" i="41"/>
  <c r="R3" i="41"/>
  <c r="S3" i="41"/>
  <c r="O3" i="41"/>
  <c r="L3" i="41"/>
  <c r="X3" i="41"/>
  <c r="AD3" i="41"/>
  <c r="AB3" i="41"/>
  <c r="AC3" i="41"/>
  <c r="AE3" i="41"/>
  <c r="Z3" i="41"/>
  <c r="Y3" i="41"/>
  <c r="AH3" i="41"/>
  <c r="AF3" i="41"/>
  <c r="AG3" i="41"/>
  <c r="AA3" i="41"/>
  <c r="N5" i="73"/>
  <c r="N5" i="72" s="1"/>
  <c r="Z5" i="73"/>
  <c r="Z5" i="72" s="1"/>
  <c r="M5" i="56"/>
  <c r="M5" i="55" s="1"/>
  <c r="C4" i="58"/>
  <c r="F4" i="58" s="1"/>
  <c r="Q4" i="58"/>
  <c r="L4" i="58"/>
  <c r="K4" i="58"/>
  <c r="N4" i="58"/>
  <c r="I4" i="58"/>
  <c r="O4" i="58"/>
  <c r="R4" i="58"/>
  <c r="M4" i="58"/>
  <c r="J4" i="58"/>
  <c r="P4" i="58"/>
  <c r="S4" i="58"/>
  <c r="W4" i="58"/>
  <c r="AC4" i="58"/>
  <c r="X4" i="58"/>
  <c r="Y4" i="58"/>
  <c r="AE4" i="58"/>
  <c r="Z4" i="58"/>
  <c r="AF4" i="58"/>
  <c r="AA4" i="58"/>
  <c r="AB4" i="58"/>
  <c r="AD4" i="58"/>
  <c r="V4" i="58"/>
  <c r="C5" i="73"/>
  <c r="C5" i="72" s="1"/>
  <c r="K5" i="56"/>
  <c r="K5" i="55" s="1"/>
  <c r="U5" i="56"/>
  <c r="U5" i="55" s="1"/>
  <c r="AE5" i="56"/>
  <c r="AE5" i="55" s="1"/>
  <c r="Z5" i="56"/>
  <c r="Z5" i="55" s="1"/>
  <c r="F5" i="9"/>
  <c r="F5" i="73" s="1"/>
  <c r="F5" i="72" s="1"/>
  <c r="C3" i="8"/>
  <c r="H3" i="8" s="1"/>
  <c r="U3" i="8"/>
  <c r="O3" i="8"/>
  <c r="T3" i="8"/>
  <c r="N3" i="8"/>
  <c r="M3" i="8"/>
  <c r="K3" i="8"/>
  <c r="Q3" i="8"/>
  <c r="P3" i="8"/>
  <c r="R3" i="8"/>
  <c r="S3" i="8"/>
  <c r="L3" i="8"/>
  <c r="Y3" i="8"/>
  <c r="AA3" i="8"/>
  <c r="AC3" i="8"/>
  <c r="AF3" i="8"/>
  <c r="X3" i="8"/>
  <c r="AE3" i="8"/>
  <c r="AB3" i="8"/>
  <c r="AG3" i="8"/>
  <c r="Z3" i="8"/>
  <c r="AH3" i="8"/>
  <c r="AD3" i="8"/>
  <c r="C4" i="9"/>
  <c r="F4" i="9" s="1"/>
  <c r="O4" i="9"/>
  <c r="S4" i="9"/>
  <c r="J4" i="9"/>
  <c r="L4" i="9"/>
  <c r="I4" i="9"/>
  <c r="N4" i="9"/>
  <c r="P4" i="9"/>
  <c r="Q4" i="9"/>
  <c r="R4" i="9"/>
  <c r="M4" i="9"/>
  <c r="K4" i="9"/>
  <c r="X4" i="9"/>
  <c r="AD4" i="9"/>
  <c r="AE4" i="9"/>
  <c r="AF4" i="9"/>
  <c r="AB4" i="9"/>
  <c r="AA4" i="9"/>
  <c r="Y4" i="9"/>
  <c r="V4" i="9"/>
  <c r="Z4" i="9"/>
  <c r="W4" i="9"/>
  <c r="AC4" i="9"/>
  <c r="C4" i="8"/>
  <c r="H4" i="8" s="1"/>
  <c r="H4" i="56" s="1"/>
  <c r="H4" i="55" s="1"/>
  <c r="Z4" i="8"/>
  <c r="Z4" i="56" s="1"/>
  <c r="Z4" i="55" s="1"/>
  <c r="AD4" i="8"/>
  <c r="AD4" i="56" s="1"/>
  <c r="AD4" i="55" s="1"/>
  <c r="AH4" i="8"/>
  <c r="AH4" i="56" s="1"/>
  <c r="AH4" i="55" s="1"/>
  <c r="AA4" i="8"/>
  <c r="AA4" i="56" s="1"/>
  <c r="AA4" i="55" s="1"/>
  <c r="AE4" i="8"/>
  <c r="AE4" i="56" s="1"/>
  <c r="AE4" i="55" s="1"/>
  <c r="AB4" i="8"/>
  <c r="AB4" i="56" s="1"/>
  <c r="AB4" i="55" s="1"/>
  <c r="AF4" i="8"/>
  <c r="AF4" i="56" s="1"/>
  <c r="AF4" i="55" s="1"/>
  <c r="AC4" i="8"/>
  <c r="AC4" i="56" s="1"/>
  <c r="AC4" i="55" s="1"/>
  <c r="AG4" i="8"/>
  <c r="AG4" i="56" s="1"/>
  <c r="AG4" i="55" s="1"/>
  <c r="X4" i="8"/>
  <c r="X4" i="56" s="1"/>
  <c r="X4" i="55" s="1"/>
  <c r="L4" i="8"/>
  <c r="L4" i="56" s="1"/>
  <c r="L4" i="55" s="1"/>
  <c r="N4" i="8"/>
  <c r="N4" i="56" s="1"/>
  <c r="N4" i="55" s="1"/>
  <c r="M4" i="8"/>
  <c r="M4" i="56" s="1"/>
  <c r="M4" i="55" s="1"/>
  <c r="Y4" i="8"/>
  <c r="Y4" i="56" s="1"/>
  <c r="Y4" i="55" s="1"/>
  <c r="Q4" i="8"/>
  <c r="Q4" i="56" s="1"/>
  <c r="Q4" i="55" s="1"/>
  <c r="S4" i="8"/>
  <c r="S4" i="56" s="1"/>
  <c r="S4" i="55" s="1"/>
  <c r="P4" i="8"/>
  <c r="P4" i="56" s="1"/>
  <c r="P4" i="55" s="1"/>
  <c r="R4" i="8"/>
  <c r="R4" i="56" s="1"/>
  <c r="R4" i="55" s="1"/>
  <c r="K4" i="8"/>
  <c r="K4" i="56" s="1"/>
  <c r="K4" i="55" s="1"/>
  <c r="U4" i="8"/>
  <c r="U4" i="56" s="1"/>
  <c r="U4" i="55" s="1"/>
  <c r="T4" i="8"/>
  <c r="T4" i="56" s="1"/>
  <c r="T4" i="55" s="1"/>
  <c r="O4" i="8"/>
  <c r="O4" i="56" s="1"/>
  <c r="O4" i="55" s="1"/>
  <c r="C2" i="8"/>
  <c r="H2" i="8" s="1"/>
  <c r="X2" i="8"/>
  <c r="U2" i="8"/>
  <c r="R2" i="8"/>
  <c r="Q2" i="8"/>
  <c r="P2" i="8"/>
  <c r="S2" i="8"/>
  <c r="K2" i="8"/>
  <c r="N2" i="8"/>
  <c r="T2" i="8"/>
  <c r="O2" i="8"/>
  <c r="M2" i="8"/>
  <c r="L2" i="8"/>
  <c r="H5" i="56"/>
  <c r="H5" i="55" s="1"/>
  <c r="R21" i="75"/>
  <c r="N14" i="7"/>
  <c r="K14" i="7"/>
  <c r="S14" i="7"/>
  <c r="L14" i="7"/>
  <c r="T14" i="7"/>
  <c r="M14" i="7"/>
  <c r="O14" i="7"/>
  <c r="P14" i="7"/>
  <c r="R14" i="7"/>
  <c r="Q14" i="7"/>
  <c r="J14" i="7"/>
  <c r="K10" i="7"/>
  <c r="O10" i="7"/>
  <c r="L10" i="7"/>
  <c r="S10" i="7"/>
  <c r="M10" i="7"/>
  <c r="T10" i="7"/>
  <c r="J10" i="7"/>
  <c r="N10" i="7"/>
  <c r="R10" i="7"/>
  <c r="Q10" i="7"/>
  <c r="P10" i="7"/>
  <c r="L13" i="7"/>
  <c r="T13" i="7"/>
  <c r="M13" i="7"/>
  <c r="J13" i="7"/>
  <c r="N13" i="7"/>
  <c r="K13" i="7"/>
  <c r="S13" i="7"/>
  <c r="R13" i="7"/>
  <c r="O13" i="7"/>
  <c r="P13" i="7"/>
  <c r="Q13" i="7"/>
  <c r="N9" i="7"/>
  <c r="K9" i="7"/>
  <c r="O9" i="7"/>
  <c r="L9" i="7"/>
  <c r="S9" i="7"/>
  <c r="M9" i="7"/>
  <c r="T9" i="7"/>
  <c r="R9" i="7"/>
  <c r="Q9" i="7"/>
  <c r="J9" i="7"/>
  <c r="P9" i="7"/>
  <c r="L11" i="7"/>
  <c r="S11" i="7"/>
  <c r="M11" i="7"/>
  <c r="T11" i="7"/>
  <c r="N11" i="7"/>
  <c r="K11" i="7"/>
  <c r="O11" i="7"/>
  <c r="P11" i="7"/>
  <c r="J11" i="7"/>
  <c r="Q11" i="7"/>
  <c r="R11" i="7"/>
  <c r="L15" i="7"/>
  <c r="R15" i="7"/>
  <c r="Q15" i="7"/>
  <c r="M15" i="7"/>
  <c r="S15" i="7"/>
  <c r="T15" i="7"/>
  <c r="K15" i="7"/>
  <c r="N15" i="7"/>
  <c r="O15" i="7"/>
  <c r="J15" i="7"/>
  <c r="P15" i="7"/>
  <c r="L17" i="7"/>
  <c r="M17" i="7"/>
  <c r="N17" i="7"/>
  <c r="O17" i="7"/>
  <c r="S17" i="7"/>
  <c r="T17" i="7"/>
  <c r="K17" i="7"/>
  <c r="R17" i="7"/>
  <c r="P17" i="7"/>
  <c r="Q17" i="7"/>
  <c r="J17" i="7"/>
  <c r="H7" i="7"/>
  <c r="L7" i="7"/>
  <c r="M7" i="7"/>
  <c r="N7" i="7"/>
  <c r="O7" i="7"/>
  <c r="S7" i="7"/>
  <c r="J7" i="7"/>
  <c r="T7" i="7"/>
  <c r="K7" i="7"/>
  <c r="P7" i="7"/>
  <c r="Q7" i="7"/>
  <c r="R7" i="7"/>
  <c r="G6" i="7"/>
  <c r="K6" i="7"/>
  <c r="L6" i="7"/>
  <c r="M6" i="7"/>
  <c r="N6" i="7"/>
  <c r="S6" i="7"/>
  <c r="T6" i="7"/>
  <c r="Q6" i="7"/>
  <c r="R6" i="7"/>
  <c r="P6" i="7"/>
  <c r="J6" i="7"/>
  <c r="O6" i="7"/>
  <c r="M8" i="7"/>
  <c r="N8" i="7"/>
  <c r="O8" i="7"/>
  <c r="S8" i="7"/>
  <c r="T8" i="7"/>
  <c r="K8" i="7"/>
  <c r="L8" i="7"/>
  <c r="P8" i="7"/>
  <c r="Q8" i="7"/>
  <c r="R8" i="7"/>
  <c r="J8" i="7"/>
  <c r="T2" i="7"/>
  <c r="K2" i="7"/>
  <c r="L2" i="7"/>
  <c r="Q2" i="7"/>
  <c r="M2" i="7"/>
  <c r="N2" i="7"/>
  <c r="S2" i="7"/>
  <c r="P2" i="7"/>
  <c r="J2" i="7"/>
  <c r="O2" i="7"/>
  <c r="R2" i="7"/>
  <c r="S22" i="7"/>
  <c r="T22" i="7"/>
  <c r="J22" i="7"/>
  <c r="K22" i="7"/>
  <c r="L22" i="7"/>
  <c r="M22" i="7"/>
  <c r="N22" i="7"/>
  <c r="O22" i="7"/>
  <c r="R22" i="7"/>
  <c r="Q22" i="7"/>
  <c r="P22" i="7"/>
  <c r="G3" i="7"/>
  <c r="P3" i="7"/>
  <c r="S3" i="7"/>
  <c r="T3" i="7"/>
  <c r="J3" i="7"/>
  <c r="K3" i="7"/>
  <c r="L3" i="7"/>
  <c r="M3" i="7"/>
  <c r="N3" i="7"/>
  <c r="R3" i="7"/>
  <c r="O3" i="7"/>
  <c r="Q3" i="7"/>
  <c r="N20" i="7"/>
  <c r="O20" i="7"/>
  <c r="S20" i="7"/>
  <c r="L20" i="7"/>
  <c r="T20" i="7"/>
  <c r="K20" i="7"/>
  <c r="M20" i="7"/>
  <c r="P20" i="7"/>
  <c r="J20" i="7"/>
  <c r="Q20" i="7"/>
  <c r="R20" i="7"/>
  <c r="O21" i="7"/>
  <c r="M21" i="7"/>
  <c r="S21" i="7"/>
  <c r="T21" i="7"/>
  <c r="K21" i="7"/>
  <c r="L21" i="7"/>
  <c r="N21" i="7"/>
  <c r="Q21" i="7"/>
  <c r="J21" i="7"/>
  <c r="R21" i="7"/>
  <c r="P21" i="7"/>
  <c r="M18" i="7"/>
  <c r="N18" i="7"/>
  <c r="O18" i="7"/>
  <c r="S18" i="7"/>
  <c r="T18" i="7"/>
  <c r="K18" i="7"/>
  <c r="L18" i="7"/>
  <c r="R18" i="7"/>
  <c r="J18" i="7"/>
  <c r="Q18" i="7"/>
  <c r="P18" i="7"/>
  <c r="K4" i="7"/>
  <c r="L4" i="7"/>
  <c r="M4" i="7"/>
  <c r="N4" i="7"/>
  <c r="S4" i="7"/>
  <c r="T4" i="7"/>
  <c r="J4" i="7"/>
  <c r="Q4" i="7"/>
  <c r="P4" i="7"/>
  <c r="O4" i="7"/>
  <c r="R4" i="7"/>
  <c r="P20" i="75"/>
  <c r="L11" i="75"/>
  <c r="O21" i="75"/>
  <c r="S8" i="75"/>
  <c r="M21" i="75"/>
  <c r="K8" i="75"/>
  <c r="T3" i="75"/>
  <c r="G8" i="75"/>
  <c r="O22" i="75"/>
  <c r="P10" i="75"/>
  <c r="G11" i="7"/>
  <c r="J21" i="75"/>
  <c r="J20" i="75"/>
  <c r="N21" i="75"/>
  <c r="R20" i="75"/>
  <c r="P21" i="75"/>
  <c r="M8" i="75"/>
  <c r="Q13" i="75"/>
  <c r="G21" i="75"/>
  <c r="Q20" i="75"/>
  <c r="H8" i="75"/>
  <c r="N13" i="75"/>
  <c r="Q22" i="75"/>
  <c r="L22" i="75"/>
  <c r="M13" i="75"/>
  <c r="T21" i="75"/>
  <c r="G20" i="75"/>
  <c r="L13" i="75"/>
  <c r="O13" i="75"/>
  <c r="S21" i="75"/>
  <c r="T22" i="75"/>
  <c r="H11" i="7"/>
  <c r="R7" i="75"/>
  <c r="R13" i="75"/>
  <c r="K13" i="75"/>
  <c r="Q4" i="75"/>
  <c r="M16" i="75"/>
  <c r="M16" i="90" s="1"/>
  <c r="T4" i="75"/>
  <c r="K21" i="75"/>
  <c r="L21" i="75"/>
  <c r="M20" i="75"/>
  <c r="Q8" i="75"/>
  <c r="P13" i="75"/>
  <c r="J22" i="75"/>
  <c r="P22" i="75"/>
  <c r="K9" i="75"/>
  <c r="S10" i="75"/>
  <c r="R9" i="75"/>
  <c r="P9" i="75"/>
  <c r="M22" i="75"/>
  <c r="M9" i="75"/>
  <c r="O17" i="75"/>
  <c r="H9" i="75"/>
  <c r="M10" i="75"/>
  <c r="O15" i="75"/>
  <c r="R10" i="75"/>
  <c r="T9" i="75"/>
  <c r="H3" i="7"/>
  <c r="H21" i="7"/>
  <c r="C21" i="90"/>
  <c r="C21" i="89" s="1"/>
  <c r="M15" i="75"/>
  <c r="G3" i="75"/>
  <c r="J10" i="75"/>
  <c r="M17" i="75"/>
  <c r="N15" i="75"/>
  <c r="J15" i="75"/>
  <c r="G9" i="7"/>
  <c r="S9" i="75"/>
  <c r="S22" i="75"/>
  <c r="H22" i="75"/>
  <c r="G15" i="75"/>
  <c r="L15" i="75"/>
  <c r="C6" i="90"/>
  <c r="C6" i="89" s="1"/>
  <c r="Q9" i="75"/>
  <c r="N22" i="75"/>
  <c r="T13" i="75"/>
  <c r="G13" i="75"/>
  <c r="G21" i="7"/>
  <c r="J9" i="75"/>
  <c r="R22" i="75"/>
  <c r="G22" i="75"/>
  <c r="T15" i="75"/>
  <c r="K7" i="75"/>
  <c r="S13" i="75"/>
  <c r="H13" i="75"/>
  <c r="S2" i="75"/>
  <c r="G2" i="75"/>
  <c r="C9" i="90"/>
  <c r="C9" i="89" s="1"/>
  <c r="M2" i="75"/>
  <c r="S17" i="75"/>
  <c r="G15" i="7"/>
  <c r="O9" i="75"/>
  <c r="N2" i="75"/>
  <c r="K17" i="75"/>
  <c r="L9" i="75"/>
  <c r="P15" i="75"/>
  <c r="Q2" i="75"/>
  <c r="H10" i="75"/>
  <c r="L17" i="75"/>
  <c r="N3" i="75"/>
  <c r="K10" i="75"/>
  <c r="N10" i="75"/>
  <c r="O10" i="75"/>
  <c r="O3" i="75"/>
  <c r="J3" i="75"/>
  <c r="Q21" i="75"/>
  <c r="K15" i="75"/>
  <c r="N20" i="75"/>
  <c r="L3" i="75"/>
  <c r="R8" i="75"/>
  <c r="R2" i="75"/>
  <c r="T10" i="75"/>
  <c r="R17" i="75"/>
  <c r="H15" i="7"/>
  <c r="K3" i="75"/>
  <c r="C10" i="90"/>
  <c r="C10" i="89" s="1"/>
  <c r="R3" i="75"/>
  <c r="Q3" i="75"/>
  <c r="S3" i="75"/>
  <c r="H3" i="75"/>
  <c r="T18" i="75"/>
  <c r="O2" i="75"/>
  <c r="H2" i="75"/>
  <c r="S18" i="75"/>
  <c r="Q17" i="75"/>
  <c r="J17" i="75"/>
  <c r="P2" i="75"/>
  <c r="K18" i="75"/>
  <c r="G17" i="75"/>
  <c r="Q15" i="75"/>
  <c r="K2" i="75"/>
  <c r="Q18" i="75"/>
  <c r="T17" i="75"/>
  <c r="J2" i="75"/>
  <c r="Q10" i="75"/>
  <c r="L10" i="75"/>
  <c r="J18" i="75"/>
  <c r="P17" i="75"/>
  <c r="H10" i="7"/>
  <c r="C3" i="90"/>
  <c r="C3" i="89" s="1"/>
  <c r="C15" i="90"/>
  <c r="C15" i="89" s="1"/>
  <c r="M4" i="75"/>
  <c r="N9" i="75"/>
  <c r="S15" i="75"/>
  <c r="H15" i="75"/>
  <c r="O20" i="75"/>
  <c r="M3" i="75"/>
  <c r="N8" i="75"/>
  <c r="R11" i="75"/>
  <c r="L2" i="75"/>
  <c r="H18" i="75"/>
  <c r="N17" i="75"/>
  <c r="L4" i="75"/>
  <c r="K20" i="75"/>
  <c r="H20" i="75"/>
  <c r="P8" i="75"/>
  <c r="T8" i="75"/>
  <c r="O11" i="75"/>
  <c r="L18" i="75"/>
  <c r="H4" i="75"/>
  <c r="J16" i="75"/>
  <c r="C11" i="90"/>
  <c r="C11" i="89" s="1"/>
  <c r="S20" i="75"/>
  <c r="H9" i="7"/>
  <c r="M7" i="75"/>
  <c r="L8" i="75"/>
  <c r="O18" i="75"/>
  <c r="P18" i="75"/>
  <c r="R18" i="75"/>
  <c r="M18" i="75"/>
  <c r="R4" i="75"/>
  <c r="L20" i="75"/>
  <c r="O8" i="75"/>
  <c r="P11" i="75"/>
  <c r="N18" i="75"/>
  <c r="G10" i="7"/>
  <c r="C8" i="90"/>
  <c r="C8" i="89" s="1"/>
  <c r="S4" i="75"/>
  <c r="G4" i="75"/>
  <c r="G8" i="7"/>
  <c r="Q16" i="75"/>
  <c r="H16" i="75"/>
  <c r="O7" i="75"/>
  <c r="K11" i="75"/>
  <c r="Q11" i="75"/>
  <c r="G16" i="75"/>
  <c r="L16" i="75"/>
  <c r="J7" i="75"/>
  <c r="P7" i="75"/>
  <c r="S11" i="75"/>
  <c r="G11" i="75"/>
  <c r="J4" i="75"/>
  <c r="S16" i="75"/>
  <c r="T7" i="75"/>
  <c r="Q7" i="75"/>
  <c r="T11" i="75"/>
  <c r="H11" i="75"/>
  <c r="R16" i="75"/>
  <c r="T16" i="75"/>
  <c r="N7" i="75"/>
  <c r="H7" i="75"/>
  <c r="N11" i="75"/>
  <c r="H8" i="7"/>
  <c r="O4" i="75"/>
  <c r="N4" i="75"/>
  <c r="N16" i="75"/>
  <c r="N16" i="90" s="1"/>
  <c r="P16" i="75"/>
  <c r="L7" i="75"/>
  <c r="G7" i="75"/>
  <c r="J11" i="75"/>
  <c r="C16" i="90"/>
  <c r="C16" i="89" s="1"/>
  <c r="K4" i="75"/>
  <c r="O16" i="75"/>
  <c r="O16" i="90" s="1"/>
  <c r="H6" i="7"/>
  <c r="G7" i="7"/>
  <c r="C7" i="90"/>
  <c r="C7" i="89" s="1"/>
  <c r="G4" i="7"/>
  <c r="C4" i="90"/>
  <c r="C4" i="89" s="1"/>
  <c r="H4" i="7"/>
  <c r="D133" i="3"/>
  <c r="G2" i="7"/>
  <c r="C2" i="90"/>
  <c r="C2" i="89" s="1"/>
  <c r="H2" i="7"/>
  <c r="G17" i="7"/>
  <c r="C17" i="90"/>
  <c r="C17" i="89" s="1"/>
  <c r="H17" i="7"/>
  <c r="C14" i="90"/>
  <c r="C14" i="89" s="1"/>
  <c r="H14" i="7"/>
  <c r="G14" i="7"/>
  <c r="H13" i="7"/>
  <c r="C13" i="90"/>
  <c r="C13" i="89" s="1"/>
  <c r="G13" i="7"/>
  <c r="G20" i="7"/>
  <c r="C20" i="90"/>
  <c r="C20" i="89" s="1"/>
  <c r="H20" i="7"/>
  <c r="G18" i="7"/>
  <c r="C18" i="90"/>
  <c r="C18" i="89" s="1"/>
  <c r="H18" i="7"/>
  <c r="G22" i="7"/>
  <c r="H22" i="7"/>
  <c r="C22" i="90"/>
  <c r="C22" i="89" s="1"/>
  <c r="G2" i="90" l="1"/>
  <c r="G2" i="89" s="1"/>
  <c r="G8" i="90"/>
  <c r="G8" i="89" s="1"/>
  <c r="AD3" i="56"/>
  <c r="AD3" i="55" s="1"/>
  <c r="G20" i="90"/>
  <c r="G20" i="89" s="1"/>
  <c r="D153" i="156"/>
  <c r="F153" i="156" s="1"/>
  <c r="A155" i="152"/>
  <c r="A157" i="149"/>
  <c r="T154" i="152"/>
  <c r="P154" i="152"/>
  <c r="L154" i="152"/>
  <c r="H154" i="152"/>
  <c r="B154" i="152"/>
  <c r="S154" i="152"/>
  <c r="O154" i="152"/>
  <c r="K154" i="152"/>
  <c r="G154" i="152"/>
  <c r="A157" i="93"/>
  <c r="R154" i="152"/>
  <c r="N154" i="152"/>
  <c r="J154" i="152"/>
  <c r="F154" i="152"/>
  <c r="Q154" i="152"/>
  <c r="A154" i="156"/>
  <c r="M154" i="152"/>
  <c r="I154" i="152"/>
  <c r="E154" i="152"/>
  <c r="M3" i="56"/>
  <c r="M3" i="55" s="1"/>
  <c r="G17" i="90"/>
  <c r="G17" i="89" s="1"/>
  <c r="Q4" i="90"/>
  <c r="Q4" i="89" s="1"/>
  <c r="L21" i="90"/>
  <c r="L21" i="89" s="1"/>
  <c r="G15" i="90"/>
  <c r="G15" i="89" s="1"/>
  <c r="P21" i="90"/>
  <c r="P21" i="89" s="1"/>
  <c r="Q20" i="90"/>
  <c r="Q20" i="89" s="1"/>
  <c r="R21" i="90"/>
  <c r="R21" i="89" s="1"/>
  <c r="H20" i="90"/>
  <c r="H20" i="89" s="1"/>
  <c r="G13" i="90"/>
  <c r="G13" i="89" s="1"/>
  <c r="G4" i="90"/>
  <c r="G4" i="89" s="1"/>
  <c r="H3" i="90"/>
  <c r="H3" i="89" s="1"/>
  <c r="G22" i="90"/>
  <c r="G22" i="89" s="1"/>
  <c r="H22" i="90"/>
  <c r="H22" i="89" s="1"/>
  <c r="L22" i="90"/>
  <c r="L22" i="89" s="1"/>
  <c r="H18" i="90"/>
  <c r="H18" i="89" s="1"/>
  <c r="G21" i="90"/>
  <c r="G21" i="89" s="1"/>
  <c r="H6" i="90"/>
  <c r="H6" i="89" s="1"/>
  <c r="H10" i="90"/>
  <c r="H10" i="89" s="1"/>
  <c r="O4" i="90"/>
  <c r="O4" i="89" s="1"/>
  <c r="T4" i="90"/>
  <c r="T4" i="89" s="1"/>
  <c r="L4" i="90"/>
  <c r="L4" i="89" s="1"/>
  <c r="J18" i="90"/>
  <c r="J18" i="89" s="1"/>
  <c r="T18" i="90"/>
  <c r="T18" i="89" s="1"/>
  <c r="M18" i="90"/>
  <c r="M18" i="89" s="1"/>
  <c r="Q21" i="90"/>
  <c r="Q21" i="89" s="1"/>
  <c r="T21" i="90"/>
  <c r="T21" i="89" s="1"/>
  <c r="R20" i="90"/>
  <c r="R20" i="89" s="1"/>
  <c r="M20" i="90"/>
  <c r="M20" i="89" s="1"/>
  <c r="S20" i="90"/>
  <c r="S20" i="89" s="1"/>
  <c r="O3" i="90"/>
  <c r="O3" i="89" s="1"/>
  <c r="L3" i="90"/>
  <c r="L3" i="89" s="1"/>
  <c r="S3" i="90"/>
  <c r="S3" i="89" s="1"/>
  <c r="Q22" i="90"/>
  <c r="Q22" i="89" s="1"/>
  <c r="M22" i="90"/>
  <c r="M22" i="89" s="1"/>
  <c r="T22" i="90"/>
  <c r="T22" i="89" s="1"/>
  <c r="J2" i="90"/>
  <c r="J2" i="89" s="1"/>
  <c r="M2" i="90"/>
  <c r="M2" i="89" s="1"/>
  <c r="T2" i="90"/>
  <c r="T2" i="89" s="1"/>
  <c r="P8" i="90"/>
  <c r="P8" i="89" s="1"/>
  <c r="S8" i="90"/>
  <c r="S8" i="89" s="1"/>
  <c r="O6" i="90"/>
  <c r="O6" i="89" s="1"/>
  <c r="Q6" i="90"/>
  <c r="Q6" i="89" s="1"/>
  <c r="M6" i="90"/>
  <c r="M6" i="89" s="1"/>
  <c r="R7" i="90"/>
  <c r="R7" i="89" s="1"/>
  <c r="T7" i="90"/>
  <c r="T7" i="89" s="1"/>
  <c r="N7" i="90"/>
  <c r="N7" i="89" s="1"/>
  <c r="J17" i="90"/>
  <c r="J17" i="89" s="1"/>
  <c r="K17" i="90"/>
  <c r="K17" i="89" s="1"/>
  <c r="N17" i="90"/>
  <c r="N17" i="89" s="1"/>
  <c r="J15" i="90"/>
  <c r="J15" i="89" s="1"/>
  <c r="T15" i="90"/>
  <c r="T15" i="89" s="1"/>
  <c r="R15" i="90"/>
  <c r="R15" i="89" s="1"/>
  <c r="J11" i="90"/>
  <c r="J11" i="89" s="1"/>
  <c r="N11" i="90"/>
  <c r="N11" i="89" s="1"/>
  <c r="L11" i="90"/>
  <c r="L11" i="89" s="1"/>
  <c r="R9" i="90"/>
  <c r="R9" i="89" s="1"/>
  <c r="L9" i="90"/>
  <c r="L9" i="89" s="1"/>
  <c r="Q13" i="90"/>
  <c r="Q13" i="89" s="1"/>
  <c r="S13" i="90"/>
  <c r="S13" i="89" s="1"/>
  <c r="M13" i="90"/>
  <c r="M13" i="89" s="1"/>
  <c r="Q10" i="90"/>
  <c r="Q10" i="89" s="1"/>
  <c r="T10" i="90"/>
  <c r="T10" i="89" s="1"/>
  <c r="O10" i="90"/>
  <c r="O10" i="89" s="1"/>
  <c r="R14" i="90"/>
  <c r="R14" i="89" s="1"/>
  <c r="T14" i="90"/>
  <c r="T14" i="89" s="1"/>
  <c r="N14" i="90"/>
  <c r="N14" i="89" s="1"/>
  <c r="P16" i="90"/>
  <c r="P16" i="89" s="1"/>
  <c r="P4" i="90"/>
  <c r="P4" i="89" s="1"/>
  <c r="S4" i="90"/>
  <c r="S4" i="89" s="1"/>
  <c r="K4" i="90"/>
  <c r="K4" i="89" s="1"/>
  <c r="R18" i="90"/>
  <c r="R18" i="89" s="1"/>
  <c r="S18" i="90"/>
  <c r="S18" i="89" s="1"/>
  <c r="N21" i="90"/>
  <c r="N21" i="89" s="1"/>
  <c r="S21" i="90"/>
  <c r="S21" i="89" s="1"/>
  <c r="K20" i="90"/>
  <c r="K20" i="89" s="1"/>
  <c r="O20" i="90"/>
  <c r="O20" i="89" s="1"/>
  <c r="R3" i="90"/>
  <c r="R3" i="89" s="1"/>
  <c r="K3" i="90"/>
  <c r="K3" i="89" s="1"/>
  <c r="P3" i="90"/>
  <c r="P3" i="89" s="1"/>
  <c r="R22" i="90"/>
  <c r="R22" i="89" s="1"/>
  <c r="S22" i="90"/>
  <c r="S22" i="89" s="1"/>
  <c r="P2" i="90"/>
  <c r="P2" i="89" s="1"/>
  <c r="Q2" i="90"/>
  <c r="Q2" i="89" s="1"/>
  <c r="J8" i="90"/>
  <c r="J8" i="89" s="1"/>
  <c r="L8" i="90"/>
  <c r="L8" i="89" s="1"/>
  <c r="O8" i="90"/>
  <c r="O8" i="89" s="1"/>
  <c r="J6" i="90"/>
  <c r="J6" i="89" s="1"/>
  <c r="T6" i="90"/>
  <c r="T6" i="89" s="1"/>
  <c r="L6" i="90"/>
  <c r="L6" i="89" s="1"/>
  <c r="Q7" i="90"/>
  <c r="Q7" i="89" s="1"/>
  <c r="J7" i="90"/>
  <c r="J7" i="89" s="1"/>
  <c r="M7" i="90"/>
  <c r="M7" i="89" s="1"/>
  <c r="Q17" i="90"/>
  <c r="Q17" i="89" s="1"/>
  <c r="T17" i="90"/>
  <c r="T17" i="89" s="1"/>
  <c r="M17" i="90"/>
  <c r="M17" i="89" s="1"/>
  <c r="O15" i="90"/>
  <c r="O15" i="89" s="1"/>
  <c r="S15" i="90"/>
  <c r="S15" i="89" s="1"/>
  <c r="L15" i="90"/>
  <c r="L15" i="89" s="1"/>
  <c r="P11" i="90"/>
  <c r="P11" i="89" s="1"/>
  <c r="T11" i="90"/>
  <c r="T11" i="89" s="1"/>
  <c r="P9" i="90"/>
  <c r="P9" i="89" s="1"/>
  <c r="T9" i="90"/>
  <c r="T9" i="89" s="1"/>
  <c r="O9" i="90"/>
  <c r="O9" i="89" s="1"/>
  <c r="P13" i="90"/>
  <c r="P13" i="89" s="1"/>
  <c r="K13" i="90"/>
  <c r="K13" i="89" s="1"/>
  <c r="T13" i="90"/>
  <c r="T13" i="89" s="1"/>
  <c r="R10" i="90"/>
  <c r="R10" i="89" s="1"/>
  <c r="M10" i="90"/>
  <c r="M10" i="89" s="1"/>
  <c r="K10" i="90"/>
  <c r="K10" i="89" s="1"/>
  <c r="P14" i="90"/>
  <c r="P14" i="89" s="1"/>
  <c r="L14" i="90"/>
  <c r="L14" i="89" s="1"/>
  <c r="R16" i="90"/>
  <c r="R16" i="89" s="1"/>
  <c r="M16" i="89"/>
  <c r="N4" i="90"/>
  <c r="N4" i="89" s="1"/>
  <c r="P18" i="90"/>
  <c r="P18" i="89" s="1"/>
  <c r="L18" i="90"/>
  <c r="L18" i="89" s="1"/>
  <c r="O18" i="90"/>
  <c r="O18" i="89" s="1"/>
  <c r="M21" i="90"/>
  <c r="M21" i="89" s="1"/>
  <c r="J20" i="90"/>
  <c r="J20" i="89" s="1"/>
  <c r="T20" i="90"/>
  <c r="T20" i="89" s="1"/>
  <c r="N20" i="90"/>
  <c r="N20" i="89" s="1"/>
  <c r="N3" i="90"/>
  <c r="N3" i="89" s="1"/>
  <c r="J3" i="90"/>
  <c r="J3" i="89" s="1"/>
  <c r="G3" i="90"/>
  <c r="G3" i="89" s="1"/>
  <c r="O22" i="90"/>
  <c r="O22" i="89" s="1"/>
  <c r="K22" i="90"/>
  <c r="K22" i="89" s="1"/>
  <c r="R2" i="90"/>
  <c r="R2" i="89" s="1"/>
  <c r="S2" i="90"/>
  <c r="S2" i="89" s="1"/>
  <c r="L2" i="90"/>
  <c r="L2" i="89" s="1"/>
  <c r="R8" i="90"/>
  <c r="R8" i="89" s="1"/>
  <c r="K8" i="90"/>
  <c r="K8" i="89" s="1"/>
  <c r="N8" i="90"/>
  <c r="N8" i="89" s="1"/>
  <c r="P6" i="90"/>
  <c r="P6" i="89" s="1"/>
  <c r="S6" i="90"/>
  <c r="S6" i="89" s="1"/>
  <c r="K6" i="90"/>
  <c r="K6" i="89" s="1"/>
  <c r="P7" i="90"/>
  <c r="P7" i="89" s="1"/>
  <c r="S7" i="90"/>
  <c r="S7" i="89" s="1"/>
  <c r="L7" i="90"/>
  <c r="L7" i="89" s="1"/>
  <c r="P17" i="90"/>
  <c r="P17" i="89" s="1"/>
  <c r="S17" i="90"/>
  <c r="S17" i="89" s="1"/>
  <c r="L17" i="90"/>
  <c r="L17" i="89" s="1"/>
  <c r="N15" i="90"/>
  <c r="N15" i="89" s="1"/>
  <c r="M15" i="90"/>
  <c r="M15" i="89" s="1"/>
  <c r="R11" i="90"/>
  <c r="R11" i="89" s="1"/>
  <c r="O11" i="90"/>
  <c r="O11" i="89" s="1"/>
  <c r="M11" i="90"/>
  <c r="M11" i="89" s="1"/>
  <c r="J9" i="90"/>
  <c r="J9" i="89" s="1"/>
  <c r="M9" i="90"/>
  <c r="M9" i="89" s="1"/>
  <c r="K9" i="90"/>
  <c r="K9" i="89" s="1"/>
  <c r="O13" i="90"/>
  <c r="O13" i="89" s="1"/>
  <c r="N13" i="90"/>
  <c r="N13" i="89" s="1"/>
  <c r="L13" i="90"/>
  <c r="L13" i="89" s="1"/>
  <c r="N10" i="90"/>
  <c r="N10" i="89" s="1"/>
  <c r="S10" i="90"/>
  <c r="S10" i="89" s="1"/>
  <c r="J14" i="90"/>
  <c r="J14" i="89" s="1"/>
  <c r="O14" i="90"/>
  <c r="O14" i="89" s="1"/>
  <c r="S14" i="90"/>
  <c r="S14" i="89" s="1"/>
  <c r="J16" i="90"/>
  <c r="J16" i="89" s="1"/>
  <c r="L16" i="90"/>
  <c r="L16" i="89" s="1"/>
  <c r="T16" i="90"/>
  <c r="T16" i="89" s="1"/>
  <c r="N16" i="89"/>
  <c r="O16" i="89"/>
  <c r="R4" i="90"/>
  <c r="R4" i="89" s="1"/>
  <c r="J4" i="90"/>
  <c r="J4" i="89" s="1"/>
  <c r="M4" i="90"/>
  <c r="M4" i="89" s="1"/>
  <c r="Q18" i="90"/>
  <c r="Q18" i="89" s="1"/>
  <c r="K18" i="90"/>
  <c r="K18" i="89" s="1"/>
  <c r="N18" i="90"/>
  <c r="N18" i="89" s="1"/>
  <c r="J21" i="90"/>
  <c r="K21" i="90"/>
  <c r="K21" i="89" s="1"/>
  <c r="O21" i="90"/>
  <c r="O21" i="89" s="1"/>
  <c r="P20" i="90"/>
  <c r="P20" i="89" s="1"/>
  <c r="L20" i="90"/>
  <c r="L20" i="89" s="1"/>
  <c r="Q3" i="90"/>
  <c r="Q3" i="89" s="1"/>
  <c r="M3" i="90"/>
  <c r="M3" i="89" s="1"/>
  <c r="T3" i="90"/>
  <c r="T3" i="89" s="1"/>
  <c r="P22" i="90"/>
  <c r="P22" i="89" s="1"/>
  <c r="N22" i="90"/>
  <c r="N22" i="89" s="1"/>
  <c r="J22" i="90"/>
  <c r="J22" i="89" s="1"/>
  <c r="O2" i="90"/>
  <c r="O2" i="89" s="1"/>
  <c r="N2" i="90"/>
  <c r="N2" i="89" s="1"/>
  <c r="K2" i="90"/>
  <c r="K2" i="89" s="1"/>
  <c r="Q8" i="90"/>
  <c r="Q8" i="89" s="1"/>
  <c r="T8" i="90"/>
  <c r="T8" i="89" s="1"/>
  <c r="M8" i="90"/>
  <c r="M8" i="89" s="1"/>
  <c r="R6" i="90"/>
  <c r="R6" i="89" s="1"/>
  <c r="N6" i="90"/>
  <c r="N6" i="89" s="1"/>
  <c r="K7" i="90"/>
  <c r="K7" i="89" s="1"/>
  <c r="O7" i="90"/>
  <c r="O7" i="89" s="1"/>
  <c r="R17" i="90"/>
  <c r="R17" i="89" s="1"/>
  <c r="O17" i="90"/>
  <c r="O17" i="89" s="1"/>
  <c r="P15" i="90"/>
  <c r="P15" i="89" s="1"/>
  <c r="K15" i="90"/>
  <c r="K15" i="89" s="1"/>
  <c r="Q15" i="90"/>
  <c r="Q15" i="89" s="1"/>
  <c r="Q11" i="90"/>
  <c r="Q11" i="89" s="1"/>
  <c r="K11" i="90"/>
  <c r="K11" i="89" s="1"/>
  <c r="S11" i="90"/>
  <c r="S11" i="89" s="1"/>
  <c r="Q9" i="90"/>
  <c r="Q9" i="89" s="1"/>
  <c r="S9" i="90"/>
  <c r="S9" i="89" s="1"/>
  <c r="N9" i="90"/>
  <c r="N9" i="89" s="1"/>
  <c r="R13" i="90"/>
  <c r="R13" i="89" s="1"/>
  <c r="J13" i="90"/>
  <c r="J13" i="89" s="1"/>
  <c r="P10" i="90"/>
  <c r="P10" i="89" s="1"/>
  <c r="J10" i="90"/>
  <c r="J10" i="89" s="1"/>
  <c r="L10" i="90"/>
  <c r="L10" i="89" s="1"/>
  <c r="Q14" i="90"/>
  <c r="Q14" i="89" s="1"/>
  <c r="M14" i="90"/>
  <c r="M14" i="89" s="1"/>
  <c r="K14" i="90"/>
  <c r="K14" i="89" s="1"/>
  <c r="S16" i="90"/>
  <c r="S16" i="89" s="1"/>
  <c r="Q16" i="90"/>
  <c r="Q16" i="89" s="1"/>
  <c r="G18" i="90"/>
  <c r="G18" i="89" s="1"/>
  <c r="H2" i="90"/>
  <c r="H2" i="89" s="1"/>
  <c r="G10" i="90"/>
  <c r="G10" i="89" s="1"/>
  <c r="H9" i="90"/>
  <c r="H9" i="89" s="1"/>
  <c r="G9" i="90"/>
  <c r="G9" i="89" s="1"/>
  <c r="H11" i="90"/>
  <c r="H11" i="89" s="1"/>
  <c r="G6" i="90"/>
  <c r="G6" i="89" s="1"/>
  <c r="H7" i="90"/>
  <c r="H7" i="89" s="1"/>
  <c r="H13" i="90"/>
  <c r="H13" i="89" s="1"/>
  <c r="H17" i="90"/>
  <c r="H17" i="89" s="1"/>
  <c r="H4" i="90"/>
  <c r="H4" i="89" s="1"/>
  <c r="G7" i="90"/>
  <c r="G7" i="89" s="1"/>
  <c r="H8" i="90"/>
  <c r="H8" i="89" s="1"/>
  <c r="G11" i="90"/>
  <c r="G11" i="89" s="1"/>
  <c r="H21" i="90"/>
  <c r="H21" i="89" s="1"/>
  <c r="G16" i="90"/>
  <c r="G16" i="89" s="1"/>
  <c r="G14" i="90"/>
  <c r="G14" i="89" s="1"/>
  <c r="H14" i="90"/>
  <c r="H14" i="89" s="1"/>
  <c r="H15" i="90"/>
  <c r="H15" i="89" s="1"/>
  <c r="H16" i="90"/>
  <c r="H16" i="89" s="1"/>
  <c r="AB4" i="73"/>
  <c r="AB4" i="72" s="1"/>
  <c r="L2" i="56"/>
  <c r="L2" i="55" s="1"/>
  <c r="S2" i="56"/>
  <c r="S2" i="55" s="1"/>
  <c r="M2" i="56"/>
  <c r="M2" i="55" s="1"/>
  <c r="AE3" i="56"/>
  <c r="AE3" i="55" s="1"/>
  <c r="R3" i="56"/>
  <c r="R3" i="55" s="1"/>
  <c r="AD4" i="73"/>
  <c r="AD4" i="72" s="1"/>
  <c r="I4" i="73"/>
  <c r="I4" i="72" s="1"/>
  <c r="S3" i="56"/>
  <c r="S3" i="55" s="1"/>
  <c r="O2" i="56"/>
  <c r="O2" i="55" s="1"/>
  <c r="N3" i="56"/>
  <c r="N3" i="55" s="1"/>
  <c r="K4" i="73"/>
  <c r="K4" i="72" s="1"/>
  <c r="T3" i="56"/>
  <c r="T3" i="55" s="1"/>
  <c r="R2" i="56"/>
  <c r="R2" i="55" s="1"/>
  <c r="AA4" i="73"/>
  <c r="AA4" i="72" s="1"/>
  <c r="R4" i="73"/>
  <c r="R4" i="72" s="1"/>
  <c r="Z3" i="56"/>
  <c r="Z3" i="55" s="1"/>
  <c r="U2" i="56"/>
  <c r="U2" i="55" s="1"/>
  <c r="AG3" i="56"/>
  <c r="AG3" i="55" s="1"/>
  <c r="Q3" i="56"/>
  <c r="Q3" i="55" s="1"/>
  <c r="C4" i="73"/>
  <c r="C4" i="72" s="1"/>
  <c r="T2" i="56"/>
  <c r="T2" i="55" s="1"/>
  <c r="AB3" i="56"/>
  <c r="AB3" i="55" s="1"/>
  <c r="O3" i="56"/>
  <c r="O3" i="55" s="1"/>
  <c r="W4" i="73"/>
  <c r="W4" i="72" s="1"/>
  <c r="Y3" i="56"/>
  <c r="Y3" i="55" s="1"/>
  <c r="P3" i="56"/>
  <c r="P3" i="55" s="1"/>
  <c r="N2" i="56"/>
  <c r="N2" i="55" s="1"/>
  <c r="Q2" i="56"/>
  <c r="Q2" i="55" s="1"/>
  <c r="AC4" i="73"/>
  <c r="AC4" i="72" s="1"/>
  <c r="Y4" i="73"/>
  <c r="Y4" i="72" s="1"/>
  <c r="AE4" i="73"/>
  <c r="AE4" i="72" s="1"/>
  <c r="M4" i="73"/>
  <c r="M4" i="72" s="1"/>
  <c r="N4" i="73"/>
  <c r="N4" i="72" s="1"/>
  <c r="S4" i="73"/>
  <c r="S4" i="72" s="1"/>
  <c r="AH3" i="56"/>
  <c r="AH3" i="55" s="1"/>
  <c r="AA3" i="56"/>
  <c r="AA3" i="55" s="1"/>
  <c r="U3" i="56"/>
  <c r="U3" i="55" s="1"/>
  <c r="Z4" i="73"/>
  <c r="Z4" i="72" s="1"/>
  <c r="Q4" i="73"/>
  <c r="Q4" i="72" s="1"/>
  <c r="L3" i="56"/>
  <c r="L3" i="55" s="1"/>
  <c r="X2" i="56"/>
  <c r="X2" i="55" s="1"/>
  <c r="J4" i="73"/>
  <c r="J4" i="72" s="1"/>
  <c r="AC3" i="56"/>
  <c r="AC3" i="55" s="1"/>
  <c r="K3" i="56"/>
  <c r="K3" i="55" s="1"/>
  <c r="C2" i="58"/>
  <c r="F2" i="58" s="1"/>
  <c r="AC2" i="58"/>
  <c r="Y2" i="58"/>
  <c r="AF2" i="58"/>
  <c r="AB2" i="58"/>
  <c r="X2" i="58"/>
  <c r="AE2" i="58"/>
  <c r="AA2" i="58"/>
  <c r="W2" i="58"/>
  <c r="AD2" i="58"/>
  <c r="V2" i="58"/>
  <c r="Z2" i="58"/>
  <c r="L2" i="58"/>
  <c r="R2" i="58"/>
  <c r="O2" i="58"/>
  <c r="J2" i="58"/>
  <c r="S2" i="58"/>
  <c r="N2" i="58"/>
  <c r="I2" i="58"/>
  <c r="Q2" i="58"/>
  <c r="P2" i="58"/>
  <c r="K2" i="58"/>
  <c r="M2" i="58"/>
  <c r="C3" i="56"/>
  <c r="C3" i="55" s="1"/>
  <c r="K2" i="56"/>
  <c r="K2" i="55" s="1"/>
  <c r="O4" i="73"/>
  <c r="O4" i="72" s="1"/>
  <c r="X3" i="56"/>
  <c r="X3" i="55" s="1"/>
  <c r="H2" i="56"/>
  <c r="C3" i="58"/>
  <c r="AD3" i="58"/>
  <c r="Z3" i="58"/>
  <c r="V3" i="58"/>
  <c r="AC3" i="58"/>
  <c r="Y3" i="58"/>
  <c r="AF3" i="58"/>
  <c r="AB3" i="58"/>
  <c r="X3" i="58"/>
  <c r="AA3" i="58"/>
  <c r="W3" i="58"/>
  <c r="AE3" i="58"/>
  <c r="Q3" i="58"/>
  <c r="L3" i="58"/>
  <c r="N3" i="58"/>
  <c r="I3" i="58"/>
  <c r="O3" i="58"/>
  <c r="M3" i="58"/>
  <c r="S3" i="58"/>
  <c r="R3" i="58"/>
  <c r="P3" i="58"/>
  <c r="K3" i="58"/>
  <c r="J3" i="58"/>
  <c r="C2" i="56"/>
  <c r="C2" i="55" s="1"/>
  <c r="X4" i="73"/>
  <c r="X4" i="72" s="1"/>
  <c r="L4" i="73"/>
  <c r="L4" i="72" s="1"/>
  <c r="AF3" i="56"/>
  <c r="AF3" i="55" s="1"/>
  <c r="P2" i="56"/>
  <c r="P2" i="55" s="1"/>
  <c r="V4" i="73"/>
  <c r="V4" i="72" s="1"/>
  <c r="AF4" i="73"/>
  <c r="AF4" i="72" s="1"/>
  <c r="P4" i="73"/>
  <c r="P4" i="72" s="1"/>
  <c r="Y2" i="56"/>
  <c r="Y2" i="55" s="1"/>
  <c r="C4" i="56"/>
  <c r="C4" i="55" s="1"/>
  <c r="C2" i="9"/>
  <c r="F2" i="9" s="1"/>
  <c r="AC2" i="9"/>
  <c r="AB2" i="9"/>
  <c r="AD2" i="9"/>
  <c r="AF2" i="9"/>
  <c r="Z2" i="9"/>
  <c r="AE2" i="9"/>
  <c r="Y2" i="9"/>
  <c r="W2" i="9"/>
  <c r="X2" i="9"/>
  <c r="AA2" i="9"/>
  <c r="V2" i="9"/>
  <c r="K2" i="9"/>
  <c r="I2" i="9"/>
  <c r="P2" i="9"/>
  <c r="S2" i="9"/>
  <c r="Q2" i="9"/>
  <c r="L2" i="9"/>
  <c r="R2" i="9"/>
  <c r="N2" i="9"/>
  <c r="O2" i="9"/>
  <c r="M2" i="9"/>
  <c r="J2" i="9"/>
  <c r="C3" i="9"/>
  <c r="F3" i="9" s="1"/>
  <c r="AE3" i="9"/>
  <c r="V3" i="9"/>
  <c r="AA3" i="9"/>
  <c r="AC3" i="9"/>
  <c r="AB3" i="9"/>
  <c r="W3" i="9"/>
  <c r="Z3" i="9"/>
  <c r="AF3" i="9"/>
  <c r="Y3" i="9"/>
  <c r="AD3" i="9"/>
  <c r="X3" i="9"/>
  <c r="P3" i="9"/>
  <c r="R3" i="9"/>
  <c r="K3" i="9"/>
  <c r="I3" i="9"/>
  <c r="S3" i="9"/>
  <c r="J3" i="9"/>
  <c r="O3" i="9"/>
  <c r="M3" i="9"/>
  <c r="L3" i="9"/>
  <c r="N3" i="9"/>
  <c r="Q3" i="9"/>
  <c r="H3" i="56"/>
  <c r="H3" i="55" s="1"/>
  <c r="F4" i="73"/>
  <c r="F4" i="72" s="1"/>
  <c r="J21" i="89"/>
  <c r="H2" i="55" l="1"/>
  <c r="P6" i="55" s="1"/>
  <c r="U6" i="56"/>
  <c r="M6" i="56"/>
  <c r="T6" i="56"/>
  <c r="L6" i="56"/>
  <c r="S6" i="56"/>
  <c r="K6" i="56"/>
  <c r="R6" i="56"/>
  <c r="Q6" i="56"/>
  <c r="P6" i="56"/>
  <c r="O6" i="56"/>
  <c r="N6" i="56"/>
  <c r="A156" i="152"/>
  <c r="A155" i="156"/>
  <c r="A158" i="93"/>
  <c r="S155" i="152"/>
  <c r="O155" i="152"/>
  <c r="K155" i="152"/>
  <c r="G155" i="152"/>
  <c r="R155" i="152"/>
  <c r="N155" i="152"/>
  <c r="J155" i="152"/>
  <c r="F155" i="152"/>
  <c r="A158" i="149"/>
  <c r="Q155" i="152"/>
  <c r="M155" i="152"/>
  <c r="I155" i="152"/>
  <c r="E155" i="152"/>
  <c r="P155" i="152"/>
  <c r="L155" i="152"/>
  <c r="H155" i="152"/>
  <c r="T155" i="152"/>
  <c r="B155" i="152"/>
  <c r="D154" i="156"/>
  <c r="F154" i="156" s="1"/>
  <c r="I2" i="73"/>
  <c r="I2" i="72" s="1"/>
  <c r="V3" i="73"/>
  <c r="V3" i="72" s="1"/>
  <c r="AA2" i="73"/>
  <c r="AA2" i="72" s="1"/>
  <c r="X3" i="73"/>
  <c r="X3" i="72" s="1"/>
  <c r="M2" i="73"/>
  <c r="M2" i="72" s="1"/>
  <c r="N3" i="73"/>
  <c r="N3" i="72" s="1"/>
  <c r="L3" i="73"/>
  <c r="L3" i="72" s="1"/>
  <c r="J2" i="73"/>
  <c r="J2" i="72" s="1"/>
  <c r="K2" i="73"/>
  <c r="K2" i="72" s="1"/>
  <c r="S2" i="73"/>
  <c r="S2" i="72" s="1"/>
  <c r="J3" i="73"/>
  <c r="J3" i="72" s="1"/>
  <c r="W3" i="73"/>
  <c r="W3" i="72" s="1"/>
  <c r="AE2" i="73"/>
  <c r="AE2" i="72" s="1"/>
  <c r="C2" i="73"/>
  <c r="C2" i="72" s="1"/>
  <c r="M3" i="73"/>
  <c r="M3" i="72" s="1"/>
  <c r="AA3" i="73"/>
  <c r="AA3" i="72" s="1"/>
  <c r="N2" i="73"/>
  <c r="N2" i="72" s="1"/>
  <c r="AD2" i="73"/>
  <c r="AD2" i="72" s="1"/>
  <c r="K3" i="73"/>
  <c r="K3" i="72" s="1"/>
  <c r="AD3" i="73"/>
  <c r="AD3" i="72" s="1"/>
  <c r="R2" i="73"/>
  <c r="R2" i="72" s="1"/>
  <c r="Y3" i="73"/>
  <c r="Y3" i="72" s="1"/>
  <c r="X2" i="73"/>
  <c r="X2" i="72" s="1"/>
  <c r="AC2" i="73"/>
  <c r="AC2" i="72" s="1"/>
  <c r="C3" i="73"/>
  <c r="C3" i="72" s="1"/>
  <c r="Q3" i="73"/>
  <c r="Q3" i="72" s="1"/>
  <c r="O3" i="73"/>
  <c r="O3" i="72" s="1"/>
  <c r="P2" i="73"/>
  <c r="P2" i="72" s="1"/>
  <c r="AB2" i="73"/>
  <c r="AB2" i="72" s="1"/>
  <c r="L2" i="73"/>
  <c r="L2" i="72" s="1"/>
  <c r="F3" i="58"/>
  <c r="F3" i="73" s="1"/>
  <c r="F3" i="72" s="1"/>
  <c r="W2" i="73"/>
  <c r="W2" i="72" s="1"/>
  <c r="R3" i="73"/>
  <c r="R3" i="72" s="1"/>
  <c r="AB3" i="73"/>
  <c r="AB3" i="72" s="1"/>
  <c r="AE3" i="73"/>
  <c r="AE3" i="72" s="1"/>
  <c r="Z2" i="73"/>
  <c r="Z2" i="72" s="1"/>
  <c r="S3" i="73"/>
  <c r="S3" i="72" s="1"/>
  <c r="P3" i="73"/>
  <c r="P3" i="72" s="1"/>
  <c r="AF3" i="73"/>
  <c r="AF3" i="72" s="1"/>
  <c r="AC3" i="73"/>
  <c r="AC3" i="72" s="1"/>
  <c r="O2" i="73"/>
  <c r="O2" i="72" s="1"/>
  <c r="Q2" i="73"/>
  <c r="Q2" i="72" s="1"/>
  <c r="AF2" i="73"/>
  <c r="AF2" i="72" s="1"/>
  <c r="I3" i="73"/>
  <c r="I3" i="72" s="1"/>
  <c r="Z3" i="73"/>
  <c r="Z3" i="72" s="1"/>
  <c r="V2" i="73"/>
  <c r="V2" i="72" s="1"/>
  <c r="Y2" i="73"/>
  <c r="Y2" i="72" s="1"/>
  <c r="F2" i="73"/>
  <c r="F2" i="72" s="1"/>
  <c r="R6" i="55" l="1"/>
  <c r="O6" i="55"/>
  <c r="N6" i="55"/>
  <c r="U6" i="55"/>
  <c r="M6" i="55"/>
  <c r="K6" i="55"/>
  <c r="T6" i="55"/>
  <c r="S6" i="55"/>
  <c r="L6" i="55"/>
  <c r="Q6" i="55"/>
  <c r="V107" i="152"/>
  <c r="U106" i="152"/>
  <c r="U107" i="152"/>
  <c r="V106" i="152"/>
  <c r="U108" i="152"/>
  <c r="V108" i="152"/>
  <c r="V109" i="152"/>
  <c r="U109" i="152"/>
  <c r="U110" i="152"/>
  <c r="V110" i="152"/>
  <c r="V111" i="152"/>
  <c r="U111" i="152"/>
  <c r="V112" i="152"/>
  <c r="U112" i="152"/>
  <c r="V113" i="152"/>
  <c r="U113" i="152"/>
  <c r="U114" i="152"/>
  <c r="V114" i="152"/>
  <c r="V115" i="152"/>
  <c r="U115" i="152"/>
  <c r="V116" i="152"/>
  <c r="U116" i="152"/>
  <c r="U117" i="152"/>
  <c r="V117" i="152"/>
  <c r="V118" i="152"/>
  <c r="U118" i="152"/>
  <c r="U119" i="152"/>
  <c r="V119" i="152"/>
  <c r="U120" i="152"/>
  <c r="V120" i="152"/>
  <c r="V121" i="152"/>
  <c r="U121" i="152"/>
  <c r="U122" i="152"/>
  <c r="V122" i="152"/>
  <c r="U123" i="152"/>
  <c r="V123" i="152"/>
  <c r="U124" i="152"/>
  <c r="V124" i="152"/>
  <c r="V125" i="152"/>
  <c r="U125" i="152"/>
  <c r="V126" i="152"/>
  <c r="U126" i="152"/>
  <c r="V127" i="152"/>
  <c r="U127" i="152"/>
  <c r="V128" i="152"/>
  <c r="U128" i="152"/>
  <c r="U129" i="152"/>
  <c r="V129" i="152"/>
  <c r="U130" i="152"/>
  <c r="V130" i="152"/>
  <c r="U131" i="152"/>
  <c r="V131" i="152"/>
  <c r="U132" i="152"/>
  <c r="V132" i="152"/>
  <c r="U133" i="152"/>
  <c r="V133" i="152"/>
  <c r="V134" i="152"/>
  <c r="U134" i="152"/>
  <c r="V135" i="152"/>
  <c r="U135" i="152"/>
  <c r="V136" i="152"/>
  <c r="U136" i="152"/>
  <c r="U137" i="152"/>
  <c r="V137" i="152"/>
  <c r="V138" i="152"/>
  <c r="U138" i="152"/>
  <c r="U139" i="152"/>
  <c r="V139" i="152"/>
  <c r="V140" i="152"/>
  <c r="U140" i="152"/>
  <c r="U141" i="152"/>
  <c r="V141" i="152"/>
  <c r="U142" i="152"/>
  <c r="V142" i="152"/>
  <c r="V143" i="152"/>
  <c r="U143" i="152"/>
  <c r="V144" i="152"/>
  <c r="U144" i="152"/>
  <c r="V145" i="152"/>
  <c r="U145" i="152"/>
  <c r="V146" i="152"/>
  <c r="U146" i="152"/>
  <c r="U147" i="152"/>
  <c r="V147" i="152"/>
  <c r="U148" i="152"/>
  <c r="V148" i="152"/>
  <c r="V149" i="152"/>
  <c r="U149" i="152"/>
  <c r="U150" i="152"/>
  <c r="V150" i="152"/>
  <c r="U151" i="152"/>
  <c r="V151" i="152"/>
  <c r="V152" i="152"/>
  <c r="U152" i="152"/>
  <c r="V153" i="152"/>
  <c r="U153" i="152"/>
  <c r="U154" i="152"/>
  <c r="V154" i="152"/>
  <c r="D155" i="156"/>
  <c r="F155" i="156" s="1"/>
  <c r="A157" i="152"/>
  <c r="A156" i="156"/>
  <c r="A159" i="149"/>
  <c r="V155" i="152" s="1"/>
  <c r="R156" i="152"/>
  <c r="N156" i="152"/>
  <c r="J156" i="152"/>
  <c r="F156" i="152"/>
  <c r="Q156" i="152"/>
  <c r="M156" i="152"/>
  <c r="I156" i="152"/>
  <c r="E156" i="152"/>
  <c r="T156" i="152"/>
  <c r="P156" i="152"/>
  <c r="L156" i="152"/>
  <c r="H156" i="152"/>
  <c r="B156" i="152"/>
  <c r="O156" i="152"/>
  <c r="K156" i="152"/>
  <c r="A159" i="93"/>
  <c r="G156" i="152"/>
  <c r="S156" i="152"/>
  <c r="A158" i="152" l="1"/>
  <c r="A157" i="156"/>
  <c r="A160" i="93"/>
  <c r="Q157" i="152"/>
  <c r="M157" i="152"/>
  <c r="I157" i="152"/>
  <c r="E157" i="152"/>
  <c r="A160" i="149"/>
  <c r="T157" i="152"/>
  <c r="P157" i="152"/>
  <c r="L157" i="152"/>
  <c r="H157" i="152"/>
  <c r="B157" i="152"/>
  <c r="S157" i="152"/>
  <c r="O157" i="152"/>
  <c r="K157" i="152"/>
  <c r="G157" i="152"/>
  <c r="N157" i="152"/>
  <c r="J157" i="152"/>
  <c r="F157" i="152"/>
  <c r="R157" i="152"/>
  <c r="D156" i="156"/>
  <c r="F156" i="156" s="1"/>
  <c r="U155" i="152"/>
  <c r="D157" i="156" l="1"/>
  <c r="F157" i="156" s="1"/>
  <c r="A159" i="152"/>
  <c r="A158" i="156"/>
  <c r="A161" i="149"/>
  <c r="T158" i="152"/>
  <c r="P158" i="152"/>
  <c r="L158" i="152"/>
  <c r="H158" i="152"/>
  <c r="B158" i="152"/>
  <c r="S158" i="152"/>
  <c r="O158" i="152"/>
  <c r="K158" i="152"/>
  <c r="G158" i="152"/>
  <c r="A161" i="93"/>
  <c r="R158" i="152"/>
  <c r="N158" i="152"/>
  <c r="J158" i="152"/>
  <c r="F158" i="152"/>
  <c r="M158" i="152"/>
  <c r="I158" i="152"/>
  <c r="E158" i="152"/>
  <c r="Q158" i="152"/>
  <c r="A160" i="152" l="1"/>
  <c r="A159" i="156"/>
  <c r="A162" i="93"/>
  <c r="A162" i="149"/>
  <c r="S159" i="152"/>
  <c r="O159" i="152"/>
  <c r="K159" i="152"/>
  <c r="G159" i="152"/>
  <c r="R159" i="152"/>
  <c r="N159" i="152"/>
  <c r="J159" i="152"/>
  <c r="F159" i="152"/>
  <c r="Q159" i="152"/>
  <c r="M159" i="152"/>
  <c r="I159" i="152"/>
  <c r="E159" i="152"/>
  <c r="L159" i="152"/>
  <c r="H159" i="152"/>
  <c r="T159" i="152"/>
  <c r="B159" i="152"/>
  <c r="P159" i="152"/>
  <c r="D158" i="156"/>
  <c r="F158" i="156" s="1"/>
  <c r="D159" i="156" l="1"/>
  <c r="F159" i="156" s="1"/>
  <c r="A161" i="152"/>
  <c r="A163" i="149"/>
  <c r="A160" i="156"/>
  <c r="R160" i="152"/>
  <c r="N160" i="152"/>
  <c r="J160" i="152"/>
  <c r="F160" i="152"/>
  <c r="Q160" i="152"/>
  <c r="M160" i="152"/>
  <c r="I160" i="152"/>
  <c r="E160" i="152"/>
  <c r="T160" i="152"/>
  <c r="P160" i="152"/>
  <c r="L160" i="152"/>
  <c r="H160" i="152"/>
  <c r="B160" i="152"/>
  <c r="K160" i="152"/>
  <c r="G160" i="152"/>
  <c r="S160" i="152"/>
  <c r="O160" i="152"/>
  <c r="A163" i="93"/>
  <c r="A162" i="152" l="1"/>
  <c r="A164" i="93"/>
  <c r="A161" i="156"/>
  <c r="Q161" i="152"/>
  <c r="M161" i="152"/>
  <c r="I161" i="152"/>
  <c r="E161" i="152"/>
  <c r="T161" i="152"/>
  <c r="P161" i="152"/>
  <c r="L161" i="152"/>
  <c r="H161" i="152"/>
  <c r="B161" i="152"/>
  <c r="S161" i="152"/>
  <c r="O161" i="152"/>
  <c r="K161" i="152"/>
  <c r="G161" i="152"/>
  <c r="A164" i="149"/>
  <c r="J161" i="152"/>
  <c r="F161" i="152"/>
  <c r="R161" i="152"/>
  <c r="N161" i="152"/>
  <c r="D160" i="156"/>
  <c r="F160" i="156" s="1"/>
  <c r="A163" i="152" l="1"/>
  <c r="A165" i="149"/>
  <c r="A162" i="156"/>
  <c r="T162" i="152"/>
  <c r="P162" i="152"/>
  <c r="L162" i="152"/>
  <c r="H162" i="152"/>
  <c r="B162" i="152"/>
  <c r="S162" i="152"/>
  <c r="O162" i="152"/>
  <c r="K162" i="152"/>
  <c r="G162" i="152"/>
  <c r="A165" i="93"/>
  <c r="R162" i="152"/>
  <c r="N162" i="152"/>
  <c r="J162" i="152"/>
  <c r="F162" i="152"/>
  <c r="I162" i="152"/>
  <c r="E162" i="152"/>
  <c r="Q162" i="152"/>
  <c r="M162" i="152"/>
  <c r="D161" i="156"/>
  <c r="F161" i="156" s="1"/>
  <c r="D162" i="156" l="1"/>
  <c r="F162" i="156" s="1"/>
  <c r="A164" i="152"/>
  <c r="A166" i="93"/>
  <c r="A163" i="156"/>
  <c r="S163" i="152"/>
  <c r="O163" i="152"/>
  <c r="K163" i="152"/>
  <c r="G163" i="152"/>
  <c r="R163" i="152"/>
  <c r="N163" i="152"/>
  <c r="J163" i="152"/>
  <c r="F163" i="152"/>
  <c r="A166" i="149"/>
  <c r="Q163" i="152"/>
  <c r="M163" i="152"/>
  <c r="I163" i="152"/>
  <c r="E163" i="152"/>
  <c r="H163" i="152"/>
  <c r="T163" i="152"/>
  <c r="B163" i="152"/>
  <c r="P163" i="152"/>
  <c r="L163" i="152"/>
  <c r="A165" i="152" l="1"/>
  <c r="A167" i="149"/>
  <c r="A164" i="156"/>
  <c r="R164" i="152"/>
  <c r="N164" i="152"/>
  <c r="J164" i="152"/>
  <c r="F164" i="152"/>
  <c r="Q164" i="152"/>
  <c r="M164" i="152"/>
  <c r="I164" i="152"/>
  <c r="E164" i="152"/>
  <c r="T164" i="152"/>
  <c r="P164" i="152"/>
  <c r="L164" i="152"/>
  <c r="H164" i="152"/>
  <c r="B164" i="152"/>
  <c r="A167" i="93"/>
  <c r="G164" i="152"/>
  <c r="S164" i="152"/>
  <c r="O164" i="152"/>
  <c r="K164" i="152"/>
  <c r="D163" i="156"/>
  <c r="F163" i="156" s="1"/>
  <c r="D164" i="156" l="1"/>
  <c r="F164" i="156" s="1"/>
  <c r="A166" i="152"/>
  <c r="A168" i="93"/>
  <c r="Q165" i="152"/>
  <c r="M165" i="152"/>
  <c r="I165" i="152"/>
  <c r="E165" i="152"/>
  <c r="A168" i="149"/>
  <c r="T165" i="152"/>
  <c r="P165" i="152"/>
  <c r="L165" i="152"/>
  <c r="H165" i="152"/>
  <c r="B165" i="152"/>
  <c r="A165" i="156"/>
  <c r="S165" i="152"/>
  <c r="O165" i="152"/>
  <c r="K165" i="152"/>
  <c r="G165" i="152"/>
  <c r="F165" i="152"/>
  <c r="R165" i="152"/>
  <c r="N165" i="152"/>
  <c r="J165" i="152"/>
  <c r="D165" i="156" l="1"/>
  <c r="F165" i="156" s="1"/>
  <c r="A167" i="152"/>
  <c r="A169" i="149"/>
  <c r="T166" i="152"/>
  <c r="P166" i="152"/>
  <c r="L166" i="152"/>
  <c r="H166" i="152"/>
  <c r="B166" i="152"/>
  <c r="S166" i="152"/>
  <c r="O166" i="152"/>
  <c r="K166" i="152"/>
  <c r="G166" i="152"/>
  <c r="A166" i="156"/>
  <c r="A169" i="93"/>
  <c r="R166" i="152"/>
  <c r="N166" i="152"/>
  <c r="J166" i="152"/>
  <c r="F166" i="152"/>
  <c r="E166" i="152"/>
  <c r="Q166" i="152"/>
  <c r="M166" i="152"/>
  <c r="I166" i="152"/>
  <c r="A168" i="152" l="1"/>
  <c r="A170" i="93"/>
  <c r="A167" i="156"/>
  <c r="A170" i="149"/>
  <c r="S167" i="152"/>
  <c r="O167" i="152"/>
  <c r="K167" i="152"/>
  <c r="G167" i="152"/>
  <c r="R167" i="152"/>
  <c r="N167" i="152"/>
  <c r="J167" i="152"/>
  <c r="F167" i="152"/>
  <c r="Q167" i="152"/>
  <c r="M167" i="152"/>
  <c r="I167" i="152"/>
  <c r="E167" i="152"/>
  <c r="T167" i="152"/>
  <c r="B167" i="152"/>
  <c r="P167" i="152"/>
  <c r="L167" i="152"/>
  <c r="H167" i="152"/>
  <c r="D166" i="156"/>
  <c r="F166" i="156" s="1"/>
  <c r="A169" i="152" l="1"/>
  <c r="A171" i="149"/>
  <c r="A168" i="156"/>
  <c r="R168" i="152"/>
  <c r="N168" i="152"/>
  <c r="J168" i="152"/>
  <c r="F168" i="152"/>
  <c r="Q168" i="152"/>
  <c r="M168" i="152"/>
  <c r="I168" i="152"/>
  <c r="E168" i="152"/>
  <c r="T168" i="152"/>
  <c r="P168" i="152"/>
  <c r="L168" i="152"/>
  <c r="H168" i="152"/>
  <c r="B168" i="152"/>
  <c r="S168" i="152"/>
  <c r="O168" i="152"/>
  <c r="A171" i="93"/>
  <c r="K168" i="152"/>
  <c r="G168" i="152"/>
  <c r="D167" i="156"/>
  <c r="F167" i="156" s="1"/>
  <c r="A170" i="152" l="1"/>
  <c r="A172" i="93"/>
  <c r="A169" i="156"/>
  <c r="Q169" i="152"/>
  <c r="M169" i="152"/>
  <c r="I169" i="152"/>
  <c r="E169" i="152"/>
  <c r="T169" i="152"/>
  <c r="P169" i="152"/>
  <c r="L169" i="152"/>
  <c r="H169" i="152"/>
  <c r="B169" i="152"/>
  <c r="S169" i="152"/>
  <c r="O169" i="152"/>
  <c r="K169" i="152"/>
  <c r="G169" i="152"/>
  <c r="R169" i="152"/>
  <c r="A172" i="149"/>
  <c r="N169" i="152"/>
  <c r="J169" i="152"/>
  <c r="F169" i="152"/>
  <c r="D168" i="156"/>
  <c r="F168" i="156" s="1"/>
  <c r="A171" i="152" l="1"/>
  <c r="A173" i="149"/>
  <c r="A170" i="156"/>
  <c r="T170" i="152"/>
  <c r="P170" i="152"/>
  <c r="L170" i="152"/>
  <c r="H170" i="152"/>
  <c r="B170" i="152"/>
  <c r="S170" i="152"/>
  <c r="O170" i="152"/>
  <c r="K170" i="152"/>
  <c r="G170" i="152"/>
  <c r="A173" i="93"/>
  <c r="R170" i="152"/>
  <c r="N170" i="152"/>
  <c r="J170" i="152"/>
  <c r="F170" i="152"/>
  <c r="Q170" i="152"/>
  <c r="M170" i="152"/>
  <c r="I170" i="152"/>
  <c r="E170" i="152"/>
  <c r="D169" i="156"/>
  <c r="F169" i="156" s="1"/>
  <c r="D170" i="156" l="1"/>
  <c r="F170" i="156" s="1"/>
  <c r="A172" i="152"/>
  <c r="A174" i="93"/>
  <c r="A171" i="156"/>
  <c r="S171" i="152"/>
  <c r="O171" i="152"/>
  <c r="K171" i="152"/>
  <c r="G171" i="152"/>
  <c r="R171" i="152"/>
  <c r="N171" i="152"/>
  <c r="J171" i="152"/>
  <c r="F171" i="152"/>
  <c r="A174" i="149"/>
  <c r="Q171" i="152"/>
  <c r="M171" i="152"/>
  <c r="I171" i="152"/>
  <c r="E171" i="152"/>
  <c r="P171" i="152"/>
  <c r="L171" i="152"/>
  <c r="H171" i="152"/>
  <c r="T171" i="152"/>
  <c r="B171" i="152"/>
  <c r="A173" i="152" l="1"/>
  <c r="A175" i="149"/>
  <c r="A172" i="156"/>
  <c r="R172" i="152"/>
  <c r="N172" i="152"/>
  <c r="J172" i="152"/>
  <c r="F172" i="152"/>
  <c r="Q172" i="152"/>
  <c r="M172" i="152"/>
  <c r="I172" i="152"/>
  <c r="E172" i="152"/>
  <c r="T172" i="152"/>
  <c r="P172" i="152"/>
  <c r="L172" i="152"/>
  <c r="H172" i="152"/>
  <c r="B172" i="152"/>
  <c r="O172" i="152"/>
  <c r="K172" i="152"/>
  <c r="A175" i="93"/>
  <c r="G172" i="152"/>
  <c r="S172" i="152"/>
  <c r="D171" i="156"/>
  <c r="F171" i="156" s="1"/>
  <c r="D172" i="156" l="1"/>
  <c r="F172" i="156" s="1"/>
  <c r="A174" i="152"/>
  <c r="A176" i="93"/>
  <c r="A173" i="156"/>
  <c r="Q173" i="152"/>
  <c r="M173" i="152"/>
  <c r="I173" i="152"/>
  <c r="E173" i="152"/>
  <c r="A176" i="149"/>
  <c r="T173" i="152"/>
  <c r="P173" i="152"/>
  <c r="L173" i="152"/>
  <c r="H173" i="152"/>
  <c r="B173" i="152"/>
  <c r="S173" i="152"/>
  <c r="O173" i="152"/>
  <c r="K173" i="152"/>
  <c r="G173" i="152"/>
  <c r="N173" i="152"/>
  <c r="J173" i="152"/>
  <c r="F173" i="152"/>
  <c r="R173" i="152"/>
  <c r="A175" i="152" l="1"/>
  <c r="A174" i="156"/>
  <c r="A177" i="149"/>
  <c r="T174" i="152"/>
  <c r="P174" i="152"/>
  <c r="L174" i="152"/>
  <c r="H174" i="152"/>
  <c r="B174" i="152"/>
  <c r="S174" i="152"/>
  <c r="O174" i="152"/>
  <c r="K174" i="152"/>
  <c r="G174" i="152"/>
  <c r="A177" i="93"/>
  <c r="R174" i="152"/>
  <c r="N174" i="152"/>
  <c r="J174" i="152"/>
  <c r="F174" i="152"/>
  <c r="M174" i="152"/>
  <c r="I174" i="152"/>
  <c r="E174" i="152"/>
  <c r="Q174" i="152"/>
  <c r="D173" i="156"/>
  <c r="F173" i="156" s="1"/>
  <c r="D174" i="156" l="1"/>
  <c r="F174" i="156" s="1"/>
  <c r="A176" i="152"/>
  <c r="A178" i="149"/>
  <c r="A178" i="93"/>
  <c r="S175" i="152"/>
  <c r="O175" i="152"/>
  <c r="K175" i="152"/>
  <c r="G175" i="152"/>
  <c r="A175" i="156"/>
  <c r="R175" i="152"/>
  <c r="N175" i="152"/>
  <c r="J175" i="152"/>
  <c r="F175" i="152"/>
  <c r="Q175" i="152"/>
  <c r="M175" i="152"/>
  <c r="I175" i="152"/>
  <c r="E175" i="152"/>
  <c r="L175" i="152"/>
  <c r="H175" i="152"/>
  <c r="T175" i="152"/>
  <c r="B175" i="152"/>
  <c r="P175" i="152"/>
  <c r="A177" i="152" l="1"/>
  <c r="A179" i="149"/>
  <c r="R176" i="152"/>
  <c r="N176" i="152"/>
  <c r="J176" i="152"/>
  <c r="F176" i="152"/>
  <c r="A176" i="156"/>
  <c r="Q176" i="152"/>
  <c r="M176" i="152"/>
  <c r="I176" i="152"/>
  <c r="E176" i="152"/>
  <c r="T176" i="152"/>
  <c r="P176" i="152"/>
  <c r="L176" i="152"/>
  <c r="H176" i="152"/>
  <c r="B176" i="152"/>
  <c r="K176" i="152"/>
  <c r="G176" i="152"/>
  <c r="S176" i="152"/>
  <c r="A179" i="93"/>
  <c r="O176" i="152"/>
  <c r="D175" i="156"/>
  <c r="F175" i="156" s="1"/>
  <c r="D176" i="156" l="1"/>
  <c r="F176" i="156" s="1"/>
  <c r="A178" i="152"/>
  <c r="A177" i="156"/>
  <c r="A180" i="149"/>
  <c r="A180" i="93"/>
  <c r="Q177" i="152"/>
  <c r="M177" i="152"/>
  <c r="I177" i="152"/>
  <c r="E177" i="152"/>
  <c r="T177" i="152"/>
  <c r="P177" i="152"/>
  <c r="L177" i="152"/>
  <c r="H177" i="152"/>
  <c r="B177" i="152"/>
  <c r="S177" i="152"/>
  <c r="O177" i="152"/>
  <c r="K177" i="152"/>
  <c r="G177" i="152"/>
  <c r="J177" i="152"/>
  <c r="F177" i="152"/>
  <c r="R177" i="152"/>
  <c r="N177" i="152"/>
  <c r="A179" i="152" l="1"/>
  <c r="A178" i="156"/>
  <c r="A181" i="149"/>
  <c r="T178" i="152"/>
  <c r="P178" i="152"/>
  <c r="L178" i="152"/>
  <c r="H178" i="152"/>
  <c r="B178" i="152"/>
  <c r="S178" i="152"/>
  <c r="O178" i="152"/>
  <c r="K178" i="152"/>
  <c r="G178" i="152"/>
  <c r="A181" i="93"/>
  <c r="R178" i="152"/>
  <c r="N178" i="152"/>
  <c r="J178" i="152"/>
  <c r="F178" i="152"/>
  <c r="I178" i="152"/>
  <c r="E178" i="152"/>
  <c r="Q178" i="152"/>
  <c r="M178" i="152"/>
  <c r="D177" i="156"/>
  <c r="F177" i="156" s="1"/>
  <c r="D178" i="156" l="1"/>
  <c r="F178" i="156" s="1"/>
  <c r="A180" i="152"/>
  <c r="A182" i="149"/>
  <c r="A182" i="93"/>
  <c r="A179" i="156"/>
  <c r="S179" i="152"/>
  <c r="O179" i="152"/>
  <c r="K179" i="152"/>
  <c r="G179" i="152"/>
  <c r="R179" i="152"/>
  <c r="N179" i="152"/>
  <c r="J179" i="152"/>
  <c r="F179" i="152"/>
  <c r="Q179" i="152"/>
  <c r="M179" i="152"/>
  <c r="I179" i="152"/>
  <c r="E179" i="152"/>
  <c r="H179" i="152"/>
  <c r="B179" i="152"/>
  <c r="T179" i="152"/>
  <c r="P179" i="152"/>
  <c r="L179" i="152"/>
  <c r="A181" i="152" l="1"/>
  <c r="A180" i="156"/>
  <c r="A183" i="149"/>
  <c r="R180" i="152"/>
  <c r="N180" i="152"/>
  <c r="J180" i="152"/>
  <c r="F180" i="152"/>
  <c r="Q180" i="152"/>
  <c r="M180" i="152"/>
  <c r="I180" i="152"/>
  <c r="E180" i="152"/>
  <c r="T180" i="152"/>
  <c r="P180" i="152"/>
  <c r="L180" i="152"/>
  <c r="H180" i="152"/>
  <c r="B180" i="152"/>
  <c r="A183" i="93"/>
  <c r="G180" i="152"/>
  <c r="S180" i="152"/>
  <c r="O180" i="152"/>
  <c r="K180" i="152"/>
  <c r="D179" i="156"/>
  <c r="F179" i="156" s="1"/>
  <c r="V156" i="152" l="1"/>
  <c r="U156" i="152"/>
  <c r="U157" i="152"/>
  <c r="V157" i="152"/>
  <c r="U158" i="152"/>
  <c r="V158" i="152"/>
  <c r="U159" i="152"/>
  <c r="V159" i="152"/>
  <c r="V160" i="152"/>
  <c r="U160" i="152"/>
  <c r="U161" i="152"/>
  <c r="V161" i="152"/>
  <c r="V162" i="152"/>
  <c r="U162" i="152"/>
  <c r="V163" i="152"/>
  <c r="U163" i="152"/>
  <c r="U164" i="152"/>
  <c r="V164" i="152"/>
  <c r="U165" i="152"/>
  <c r="V165" i="152"/>
  <c r="V166" i="152"/>
  <c r="U166" i="152"/>
  <c r="U167" i="152"/>
  <c r="V167" i="152"/>
  <c r="U168" i="152"/>
  <c r="V168" i="152"/>
  <c r="U169" i="152"/>
  <c r="V169" i="152"/>
  <c r="U170" i="152"/>
  <c r="V170" i="152"/>
  <c r="V171" i="152"/>
  <c r="U171" i="152"/>
  <c r="V172" i="152"/>
  <c r="U172" i="152"/>
  <c r="U173" i="152"/>
  <c r="V173" i="152"/>
  <c r="U174" i="152"/>
  <c r="V174" i="152"/>
  <c r="V175" i="152"/>
  <c r="U175" i="152"/>
  <c r="U176" i="152"/>
  <c r="V176" i="152"/>
  <c r="V177" i="152"/>
  <c r="U177" i="152"/>
  <c r="U178" i="152"/>
  <c r="V178" i="152"/>
  <c r="V179" i="152"/>
  <c r="U179" i="152"/>
  <c r="D180" i="156"/>
  <c r="F180" i="156" s="1"/>
  <c r="A182" i="152"/>
  <c r="A181" i="156"/>
  <c r="A184" i="149"/>
  <c r="A184" i="93"/>
  <c r="T181" i="152"/>
  <c r="O181" i="152"/>
  <c r="I181" i="152"/>
  <c r="E181" i="152"/>
  <c r="S181" i="152"/>
  <c r="M181" i="152"/>
  <c r="H181" i="152"/>
  <c r="B181" i="152"/>
  <c r="Q181" i="152"/>
  <c r="L181" i="152"/>
  <c r="G181" i="152"/>
  <c r="F181" i="152"/>
  <c r="P181" i="152"/>
  <c r="K181" i="152"/>
  <c r="J181" i="152"/>
  <c r="N181" i="152"/>
  <c r="R181" i="152"/>
  <c r="U180" i="152" l="1"/>
  <c r="V180" i="152"/>
  <c r="D181" i="156"/>
  <c r="F181" i="156" s="1"/>
  <c r="A183" i="152"/>
  <c r="A182" i="156"/>
  <c r="A185" i="149"/>
  <c r="S182" i="152"/>
  <c r="N182" i="152"/>
  <c r="H182" i="152"/>
  <c r="R182" i="152"/>
  <c r="L182" i="152"/>
  <c r="G182" i="152"/>
  <c r="A185" i="93"/>
  <c r="P182" i="152"/>
  <c r="K182" i="152"/>
  <c r="F182" i="152"/>
  <c r="J182" i="152"/>
  <c r="B182" i="152"/>
  <c r="T182" i="152"/>
  <c r="O182" i="152"/>
  <c r="I182" i="152"/>
  <c r="M182" i="152"/>
  <c r="E182" i="152"/>
  <c r="Q182" i="152"/>
  <c r="D182" i="156" l="1"/>
  <c r="F182" i="156" s="1"/>
  <c r="A184" i="152"/>
  <c r="A186" i="149"/>
  <c r="A186" i="93"/>
  <c r="R183" i="152"/>
  <c r="M183" i="152"/>
  <c r="G183" i="152"/>
  <c r="A183" i="156"/>
  <c r="Q183" i="152"/>
  <c r="K183" i="152"/>
  <c r="F183" i="152"/>
  <c r="O183" i="152"/>
  <c r="J183" i="152"/>
  <c r="E183" i="152"/>
  <c r="N183" i="152"/>
  <c r="I183" i="152"/>
  <c r="S183" i="152"/>
  <c r="H183" i="152"/>
  <c r="T183" i="152"/>
  <c r="L183" i="152"/>
  <c r="P183" i="152"/>
  <c r="B183" i="152"/>
  <c r="A185" i="152" l="1"/>
  <c r="A187" i="149"/>
  <c r="Q184" i="152"/>
  <c r="L184" i="152"/>
  <c r="F184" i="152"/>
  <c r="A184" i="156"/>
  <c r="P184" i="152"/>
  <c r="J184" i="152"/>
  <c r="E184" i="152"/>
  <c r="T184" i="152"/>
  <c r="N184" i="152"/>
  <c r="I184" i="152"/>
  <c r="B184" i="152"/>
  <c r="R184" i="152"/>
  <c r="A187" i="93"/>
  <c r="M184" i="152"/>
  <c r="H184" i="152"/>
  <c r="G184" i="152"/>
  <c r="K184" i="152"/>
  <c r="S184" i="152"/>
  <c r="O184" i="152"/>
  <c r="D183" i="156"/>
  <c r="F183" i="156" s="1"/>
  <c r="D184" i="156" l="1"/>
  <c r="F184" i="156" s="1"/>
  <c r="T185" i="152"/>
  <c r="A185" i="156"/>
  <c r="A188" i="149"/>
  <c r="A188" i="93"/>
  <c r="O185" i="152"/>
  <c r="E185" i="152"/>
  <c r="K185" i="152"/>
  <c r="B185" i="152"/>
  <c r="S185" i="152"/>
  <c r="H185" i="152"/>
  <c r="P185" i="152"/>
  <c r="G185" i="152"/>
  <c r="F185" i="152"/>
  <c r="N185" i="152"/>
  <c r="I185" i="152"/>
  <c r="M185" i="152"/>
  <c r="L185" i="152"/>
  <c r="J185" i="152"/>
  <c r="A186" i="152"/>
  <c r="Q185" i="152"/>
  <c r="R185" i="152"/>
  <c r="A186" i="156" l="1"/>
  <c r="A189" i="149"/>
  <c r="A189" i="93"/>
  <c r="M186" i="152"/>
  <c r="P186" i="152"/>
  <c r="N186" i="152"/>
  <c r="R186" i="152"/>
  <c r="I186" i="152"/>
  <c r="L186" i="152"/>
  <c r="F186" i="152"/>
  <c r="J186" i="152"/>
  <c r="A187" i="152"/>
  <c r="E186" i="152"/>
  <c r="H186" i="152"/>
  <c r="S186" i="152"/>
  <c r="O186" i="152"/>
  <c r="Q186" i="152"/>
  <c r="B186" i="152"/>
  <c r="G186" i="152"/>
  <c r="T186" i="152"/>
  <c r="K186" i="152"/>
  <c r="D185" i="156"/>
  <c r="F185" i="156" s="1"/>
  <c r="D186" i="156" l="1"/>
  <c r="F186" i="156" s="1"/>
  <c r="A190" i="149"/>
  <c r="A190" i="93"/>
  <c r="A187" i="156"/>
  <c r="L187" i="152"/>
  <c r="O187" i="152"/>
  <c r="E187" i="152"/>
  <c r="I187" i="152"/>
  <c r="A188" i="152"/>
  <c r="H187" i="152"/>
  <c r="K187" i="152"/>
  <c r="R187" i="152"/>
  <c r="N187" i="152"/>
  <c r="T187" i="152"/>
  <c r="B187" i="152"/>
  <c r="G187" i="152"/>
  <c r="J187" i="152"/>
  <c r="F187" i="152"/>
  <c r="P187" i="152"/>
  <c r="S187" i="152"/>
  <c r="M187" i="152"/>
  <c r="Q187" i="152"/>
  <c r="D187" i="156" l="1"/>
  <c r="F187" i="156" s="1"/>
  <c r="A188" i="156"/>
  <c r="A191" i="149"/>
  <c r="A191" i="93"/>
  <c r="O188" i="152"/>
  <c r="N188" i="152"/>
  <c r="L188" i="152"/>
  <c r="P188" i="152"/>
  <c r="K188" i="152"/>
  <c r="J188" i="152"/>
  <c r="B188" i="152"/>
  <c r="H188" i="152"/>
  <c r="A189" i="152"/>
  <c r="G188" i="152"/>
  <c r="F188" i="152"/>
  <c r="Q188" i="152"/>
  <c r="M188" i="152"/>
  <c r="S188" i="152"/>
  <c r="R188" i="152"/>
  <c r="T188" i="152"/>
  <c r="I188" i="152"/>
  <c r="E188" i="152"/>
  <c r="D188" i="156" l="1"/>
  <c r="F188" i="156" s="1"/>
  <c r="A192" i="149"/>
  <c r="A192" i="93"/>
  <c r="A189" i="156"/>
  <c r="J189" i="152"/>
  <c r="I189" i="152"/>
  <c r="P189" i="152"/>
  <c r="T189" i="152"/>
  <c r="A190" i="152"/>
  <c r="F189" i="152"/>
  <c r="E189" i="152"/>
  <c r="H189" i="152"/>
  <c r="L189" i="152"/>
  <c r="R189" i="152"/>
  <c r="Q189" i="152"/>
  <c r="S189" i="152"/>
  <c r="O189" i="152"/>
  <c r="B189" i="152"/>
  <c r="N189" i="152"/>
  <c r="M189" i="152"/>
  <c r="K189" i="152"/>
  <c r="G189" i="152"/>
  <c r="D189" i="156" l="1"/>
  <c r="F189" i="156" s="1"/>
  <c r="C126" i="156"/>
  <c r="P126" i="156" s="1"/>
  <c r="C127" i="156"/>
  <c r="P127" i="156" s="1"/>
  <c r="C128" i="156"/>
  <c r="P128" i="156" s="1"/>
  <c r="C129" i="156"/>
  <c r="P129" i="156" s="1"/>
  <c r="C130" i="156"/>
  <c r="P130" i="156" s="1"/>
  <c r="C131" i="156"/>
  <c r="P131" i="156" s="1"/>
  <c r="C132" i="156"/>
  <c r="P132" i="156" s="1"/>
  <c r="C133" i="156"/>
  <c r="P133" i="156" s="1"/>
  <c r="C134" i="156"/>
  <c r="P134" i="156" s="1"/>
  <c r="C135" i="156"/>
  <c r="P135" i="156" s="1"/>
  <c r="C136" i="156"/>
  <c r="P136" i="156" s="1"/>
  <c r="C137" i="156"/>
  <c r="P137" i="156" s="1"/>
  <c r="C138" i="156"/>
  <c r="P138" i="156" s="1"/>
  <c r="C139" i="156"/>
  <c r="P139" i="156" s="1"/>
  <c r="C140" i="156"/>
  <c r="P140" i="156" s="1"/>
  <c r="C141" i="156"/>
  <c r="P141" i="156" s="1"/>
  <c r="C142" i="156"/>
  <c r="P142" i="156" s="1"/>
  <c r="C143" i="156"/>
  <c r="P143" i="156" s="1"/>
  <c r="C144" i="156"/>
  <c r="P144" i="156" s="1"/>
  <c r="C145" i="156"/>
  <c r="P145" i="156" s="1"/>
  <c r="C146" i="156"/>
  <c r="P146" i="156" s="1"/>
  <c r="C147" i="156"/>
  <c r="P147" i="156" s="1"/>
  <c r="C148" i="156"/>
  <c r="P148" i="156" s="1"/>
  <c r="C149" i="156"/>
  <c r="P149" i="156" s="1"/>
  <c r="C150" i="156"/>
  <c r="P150" i="156" s="1"/>
  <c r="C151" i="156"/>
  <c r="P151" i="156" s="1"/>
  <c r="C152" i="156"/>
  <c r="P152" i="156" s="1"/>
  <c r="C153" i="156"/>
  <c r="P153" i="156" s="1"/>
  <c r="C154" i="156"/>
  <c r="P154" i="156" s="1"/>
  <c r="C155" i="156"/>
  <c r="P155" i="156" s="1"/>
  <c r="C156" i="156"/>
  <c r="P156" i="156" s="1"/>
  <c r="C157" i="156"/>
  <c r="P157" i="156" s="1"/>
  <c r="C158" i="156"/>
  <c r="P158" i="156" s="1"/>
  <c r="C159" i="156"/>
  <c r="P159" i="156" s="1"/>
  <c r="C160" i="156"/>
  <c r="P160" i="156" s="1"/>
  <c r="C161" i="156"/>
  <c r="P161" i="156" s="1"/>
  <c r="C162" i="156"/>
  <c r="P162" i="156" s="1"/>
  <c r="C163" i="156"/>
  <c r="P163" i="156" s="1"/>
  <c r="C164" i="156"/>
  <c r="P164" i="156" s="1"/>
  <c r="C165" i="156"/>
  <c r="P165" i="156" s="1"/>
  <c r="C166" i="156"/>
  <c r="P166" i="156" s="1"/>
  <c r="C167" i="156"/>
  <c r="P167" i="156" s="1"/>
  <c r="C168" i="156"/>
  <c r="P168" i="156" s="1"/>
  <c r="C169" i="156"/>
  <c r="P169" i="156" s="1"/>
  <c r="C170" i="156"/>
  <c r="P170" i="156" s="1"/>
  <c r="C171" i="156"/>
  <c r="P171" i="156" s="1"/>
  <c r="C172" i="156"/>
  <c r="P172" i="156" s="1"/>
  <c r="C173" i="156"/>
  <c r="P173" i="156" s="1"/>
  <c r="C174" i="156"/>
  <c r="P174" i="156" s="1"/>
  <c r="C175" i="156"/>
  <c r="P175" i="156" s="1"/>
  <c r="C176" i="156"/>
  <c r="P176" i="156" s="1"/>
  <c r="C177" i="156"/>
  <c r="P177" i="156" s="1"/>
  <c r="C178" i="156"/>
  <c r="P178" i="156" s="1"/>
  <c r="C179" i="156"/>
  <c r="P179" i="156" s="1"/>
  <c r="C180" i="156"/>
  <c r="P180" i="156" s="1"/>
  <c r="C181" i="156"/>
  <c r="P181" i="156" s="1"/>
  <c r="C182" i="156"/>
  <c r="P182" i="156" s="1"/>
  <c r="C183" i="156"/>
  <c r="P183" i="156" s="1"/>
  <c r="C184" i="156"/>
  <c r="P184" i="156" s="1"/>
  <c r="C185" i="156"/>
  <c r="P185" i="156" s="1"/>
  <c r="C186" i="156"/>
  <c r="P186" i="156" s="1"/>
  <c r="C187" i="156"/>
  <c r="P187" i="156" s="1"/>
  <c r="A193" i="149"/>
  <c r="A193" i="93"/>
  <c r="A190" i="156"/>
  <c r="M190" i="152"/>
  <c r="P190" i="152"/>
  <c r="R190" i="152"/>
  <c r="N190" i="152"/>
  <c r="I190" i="152"/>
  <c r="L190" i="152"/>
  <c r="J190" i="152"/>
  <c r="F190" i="152"/>
  <c r="A191" i="152"/>
  <c r="E190" i="152"/>
  <c r="H190" i="152"/>
  <c r="O190" i="152"/>
  <c r="S190" i="152"/>
  <c r="Q190" i="152"/>
  <c r="T190" i="152"/>
  <c r="B190" i="152"/>
  <c r="G190" i="152"/>
  <c r="K190" i="152"/>
  <c r="C188" i="156"/>
  <c r="P188" i="156" s="1"/>
  <c r="A194" i="149" l="1"/>
  <c r="A194" i="93"/>
  <c r="A191" i="156"/>
  <c r="A192" i="152"/>
  <c r="B193" i="93" s="1"/>
  <c r="H191" i="152"/>
  <c r="K191" i="152"/>
  <c r="N191" i="152"/>
  <c r="R191" i="152"/>
  <c r="T191" i="152"/>
  <c r="B191" i="152"/>
  <c r="G191" i="152"/>
  <c r="F191" i="152"/>
  <c r="J191" i="152"/>
  <c r="P191" i="152"/>
  <c r="S191" i="152"/>
  <c r="Q191" i="152"/>
  <c r="M191" i="152"/>
  <c r="L191" i="152"/>
  <c r="O191" i="152"/>
  <c r="I191" i="152"/>
  <c r="E191" i="152"/>
  <c r="B193" i="149"/>
  <c r="E193" i="149"/>
  <c r="C189" i="156"/>
  <c r="P189" i="156" s="1"/>
  <c r="D190" i="156"/>
  <c r="F190" i="156" s="1"/>
  <c r="B190" i="156" l="1"/>
  <c r="B194" i="93"/>
  <c r="C194" i="93"/>
  <c r="B194" i="149"/>
  <c r="E194" i="149"/>
  <c r="A192" i="156"/>
  <c r="A195" i="149"/>
  <c r="A195" i="93"/>
  <c r="A193" i="152"/>
  <c r="G192" i="152"/>
  <c r="F192" i="152"/>
  <c r="E192" i="152"/>
  <c r="Q192" i="152"/>
  <c r="S192" i="152"/>
  <c r="R192" i="152"/>
  <c r="P192" i="152"/>
  <c r="T192" i="152"/>
  <c r="I192" i="152"/>
  <c r="O192" i="152"/>
  <c r="N192" i="152"/>
  <c r="H192" i="152"/>
  <c r="L192" i="152"/>
  <c r="K192" i="152"/>
  <c r="J192" i="152"/>
  <c r="M192" i="152"/>
  <c r="B192" i="152"/>
  <c r="B129" i="156"/>
  <c r="B132" i="149"/>
  <c r="B132" i="93"/>
  <c r="E132" i="149"/>
  <c r="C132" i="93"/>
  <c r="B133" i="93"/>
  <c r="B133" i="149"/>
  <c r="B130" i="156"/>
  <c r="E133" i="149"/>
  <c r="C133" i="93"/>
  <c r="C134" i="93"/>
  <c r="B134" i="93"/>
  <c r="B134" i="149"/>
  <c r="B131" i="156"/>
  <c r="E134" i="149"/>
  <c r="B135" i="93"/>
  <c r="C135" i="93"/>
  <c r="B132" i="156"/>
  <c r="B135" i="149"/>
  <c r="E135" i="149"/>
  <c r="B136" i="149"/>
  <c r="C136" i="93"/>
  <c r="E136" i="149"/>
  <c r="B133" i="156"/>
  <c r="B136" i="93"/>
  <c r="C137" i="93"/>
  <c r="E137" i="149"/>
  <c r="B137" i="93"/>
  <c r="B134" i="156"/>
  <c r="B137" i="149"/>
  <c r="E138" i="149"/>
  <c r="B135" i="156"/>
  <c r="B138" i="93"/>
  <c r="B138" i="149"/>
  <c r="C138" i="93"/>
  <c r="B139" i="149"/>
  <c r="E139" i="149"/>
  <c r="B139" i="93"/>
  <c r="B136" i="156"/>
  <c r="C139" i="93"/>
  <c r="E140" i="149"/>
  <c r="B140" i="93"/>
  <c r="C140" i="93"/>
  <c r="B140" i="149"/>
  <c r="B137" i="156"/>
  <c r="B141" i="149"/>
  <c r="E141" i="149"/>
  <c r="C141" i="93"/>
  <c r="B141" i="93"/>
  <c r="B138" i="156"/>
  <c r="B142" i="93"/>
  <c r="B142" i="149"/>
  <c r="C142" i="93"/>
  <c r="E142" i="149"/>
  <c r="B139" i="156"/>
  <c r="B143" i="149"/>
  <c r="B140" i="156"/>
  <c r="B143" i="93"/>
  <c r="E143" i="149"/>
  <c r="C143" i="93"/>
  <c r="B144" i="149"/>
  <c r="E144" i="149"/>
  <c r="B144" i="93"/>
  <c r="B141" i="156"/>
  <c r="C144" i="93"/>
  <c r="B142" i="156"/>
  <c r="B145" i="149"/>
  <c r="E145" i="149"/>
  <c r="C145" i="93"/>
  <c r="B145" i="93"/>
  <c r="C146" i="93"/>
  <c r="B146" i="149"/>
  <c r="B143" i="156"/>
  <c r="E146" i="149"/>
  <c r="B146" i="93"/>
  <c r="B147" i="149"/>
  <c r="B144" i="156"/>
  <c r="E147" i="149"/>
  <c r="B147" i="93"/>
  <c r="C147" i="93"/>
  <c r="B148" i="149"/>
  <c r="E148" i="149"/>
  <c r="B148" i="93"/>
  <c r="C148" i="93"/>
  <c r="B145" i="156"/>
  <c r="B149" i="149"/>
  <c r="E149" i="149"/>
  <c r="B149" i="93"/>
  <c r="B146" i="156"/>
  <c r="C149" i="93"/>
  <c r="C150" i="93"/>
  <c r="B150" i="93"/>
  <c r="B150" i="149"/>
  <c r="B147" i="156"/>
  <c r="E150" i="149"/>
  <c r="B151" i="149"/>
  <c r="B148" i="156"/>
  <c r="E151" i="149"/>
  <c r="B151" i="93"/>
  <c r="C151" i="93"/>
  <c r="E152" i="149"/>
  <c r="B152" i="93"/>
  <c r="B149" i="156"/>
  <c r="C152" i="93"/>
  <c r="B152" i="149"/>
  <c r="B153" i="149"/>
  <c r="E153" i="149"/>
  <c r="B153" i="93"/>
  <c r="C153" i="93"/>
  <c r="B150" i="156"/>
  <c r="C154" i="93"/>
  <c r="B151" i="156"/>
  <c r="B154" i="93"/>
  <c r="B154" i="149"/>
  <c r="E154" i="149"/>
  <c r="C155" i="93"/>
  <c r="B155" i="149"/>
  <c r="E155" i="149"/>
  <c r="B155" i="93"/>
  <c r="B152" i="156"/>
  <c r="B156" i="93"/>
  <c r="B153" i="156"/>
  <c r="B156" i="149"/>
  <c r="C156" i="93"/>
  <c r="E156" i="149"/>
  <c r="C157" i="93"/>
  <c r="B157" i="149"/>
  <c r="E157" i="149"/>
  <c r="B157" i="93"/>
  <c r="B154" i="156"/>
  <c r="B158" i="149"/>
  <c r="E158" i="149"/>
  <c r="C158" i="93"/>
  <c r="B158" i="93"/>
  <c r="B155" i="156"/>
  <c r="B159" i="93"/>
  <c r="C159" i="93"/>
  <c r="B156" i="156"/>
  <c r="B159" i="149"/>
  <c r="E159" i="149"/>
  <c r="B160" i="149"/>
  <c r="B157" i="156"/>
  <c r="E160" i="149"/>
  <c r="C160" i="93"/>
  <c r="B160" i="93"/>
  <c r="B161" i="93"/>
  <c r="B158" i="156"/>
  <c r="B161" i="149"/>
  <c r="C161" i="93"/>
  <c r="E161" i="149"/>
  <c r="C162" i="93"/>
  <c r="B162" i="149"/>
  <c r="B162" i="93"/>
  <c r="B159" i="156"/>
  <c r="E162" i="149"/>
  <c r="B163" i="93"/>
  <c r="B163" i="149"/>
  <c r="C163" i="93"/>
  <c r="B160" i="156"/>
  <c r="E163" i="149"/>
  <c r="B164" i="93"/>
  <c r="B164" i="149"/>
  <c r="B161" i="156"/>
  <c r="E164" i="149"/>
  <c r="C164" i="93"/>
  <c r="E165" i="149"/>
  <c r="B165" i="93"/>
  <c r="B162" i="156"/>
  <c r="C165" i="93"/>
  <c r="B165" i="149"/>
  <c r="E166" i="149"/>
  <c r="C166" i="93"/>
  <c r="B163" i="156"/>
  <c r="B166" i="149"/>
  <c r="B166" i="93"/>
  <c r="B164" i="156"/>
  <c r="E167" i="149"/>
  <c r="B167" i="93"/>
  <c r="C167" i="93"/>
  <c r="B167" i="149"/>
  <c r="B168" i="93"/>
  <c r="C168" i="93"/>
  <c r="B165" i="156"/>
  <c r="B168" i="149"/>
  <c r="E168" i="149"/>
  <c r="B169" i="93"/>
  <c r="B169" i="149"/>
  <c r="C169" i="93"/>
  <c r="E169" i="149"/>
  <c r="B166" i="156"/>
  <c r="C170" i="93"/>
  <c r="B170" i="93"/>
  <c r="B170" i="149"/>
  <c r="E170" i="149"/>
  <c r="B167" i="156"/>
  <c r="B171" i="149"/>
  <c r="B168" i="156"/>
  <c r="E171" i="149"/>
  <c r="B171" i="93"/>
  <c r="C171" i="93"/>
  <c r="B172" i="149"/>
  <c r="E172" i="149"/>
  <c r="B172" i="93"/>
  <c r="C172" i="93"/>
  <c r="B169" i="156"/>
  <c r="E173" i="149"/>
  <c r="B170" i="156"/>
  <c r="B173" i="93"/>
  <c r="C173" i="93"/>
  <c r="B173" i="149"/>
  <c r="B171" i="156"/>
  <c r="C174" i="93"/>
  <c r="B174" i="93"/>
  <c r="B174" i="149"/>
  <c r="E174" i="149"/>
  <c r="B175" i="93"/>
  <c r="B172" i="156"/>
  <c r="C175" i="93"/>
  <c r="B175" i="149"/>
  <c r="E175" i="149"/>
  <c r="E176" i="149"/>
  <c r="B176" i="93"/>
  <c r="C176" i="93"/>
  <c r="B173" i="156"/>
  <c r="B176" i="149"/>
  <c r="B177" i="149"/>
  <c r="C177" i="93"/>
  <c r="E177" i="149"/>
  <c r="B177" i="93"/>
  <c r="B174" i="156"/>
  <c r="B178" i="149"/>
  <c r="C178" i="93"/>
  <c r="B178" i="93"/>
  <c r="E178" i="149"/>
  <c r="B175" i="156"/>
  <c r="B179" i="93"/>
  <c r="B176" i="156"/>
  <c r="C179" i="93"/>
  <c r="B179" i="149"/>
  <c r="E179" i="149"/>
  <c r="C180" i="93"/>
  <c r="E180" i="149"/>
  <c r="B177" i="156"/>
  <c r="B180" i="93"/>
  <c r="B180" i="149"/>
  <c r="B181" i="149"/>
  <c r="E181" i="149"/>
  <c r="B181" i="93"/>
  <c r="B178" i="156"/>
  <c r="C181" i="93"/>
  <c r="B182" i="149"/>
  <c r="C182" i="93"/>
  <c r="E182" i="149"/>
  <c r="B179" i="156"/>
  <c r="B182" i="93"/>
  <c r="B183" i="149"/>
  <c r="C183" i="93"/>
  <c r="E183" i="149"/>
  <c r="B180" i="156"/>
  <c r="B183" i="93"/>
  <c r="B184" i="93"/>
  <c r="B181" i="156"/>
  <c r="C184" i="93"/>
  <c r="B184" i="149"/>
  <c r="E184" i="149"/>
  <c r="B185" i="149"/>
  <c r="B182" i="156"/>
  <c r="E185" i="149"/>
  <c r="B185" i="93"/>
  <c r="C185" i="93"/>
  <c r="B186" i="149"/>
  <c r="E186" i="149"/>
  <c r="B183" i="156"/>
  <c r="B186" i="93"/>
  <c r="C186" i="93"/>
  <c r="B187" i="93"/>
  <c r="B184" i="156"/>
  <c r="C187" i="93"/>
  <c r="B187" i="149"/>
  <c r="E187" i="149"/>
  <c r="B188" i="93"/>
  <c r="C188" i="93"/>
  <c r="B188" i="149"/>
  <c r="B185" i="156"/>
  <c r="E188" i="149"/>
  <c r="B189" i="149"/>
  <c r="B186" i="156"/>
  <c r="B189" i="93"/>
  <c r="E189" i="149"/>
  <c r="C189" i="93"/>
  <c r="B187" i="156"/>
  <c r="C190" i="93"/>
  <c r="B190" i="149"/>
  <c r="E190" i="149"/>
  <c r="B190" i="93"/>
  <c r="C191" i="93"/>
  <c r="E191" i="149"/>
  <c r="B188" i="156"/>
  <c r="B191" i="93"/>
  <c r="B191" i="149"/>
  <c r="C192" i="93"/>
  <c r="B192" i="149"/>
  <c r="B192" i="93"/>
  <c r="E192" i="149"/>
  <c r="B189" i="156"/>
  <c r="C193" i="93"/>
  <c r="B191" i="156"/>
  <c r="D191" i="156"/>
  <c r="F191" i="156" s="1"/>
  <c r="B195" i="93" l="1"/>
  <c r="C195" i="93"/>
  <c r="A196" i="149"/>
  <c r="A196" i="93"/>
  <c r="A193" i="156"/>
  <c r="N193" i="152"/>
  <c r="M193" i="152"/>
  <c r="G193" i="152"/>
  <c r="S193" i="152"/>
  <c r="J193" i="152"/>
  <c r="I193" i="152"/>
  <c r="T193" i="152"/>
  <c r="K193" i="152"/>
  <c r="Q193" i="152"/>
  <c r="H193" i="152"/>
  <c r="B193" i="152"/>
  <c r="A194" i="152"/>
  <c r="F193" i="152"/>
  <c r="E193" i="152"/>
  <c r="L193" i="152"/>
  <c r="P193" i="152"/>
  <c r="O193" i="152"/>
  <c r="R193" i="152"/>
  <c r="B195" i="149"/>
  <c r="E195" i="149"/>
  <c r="D192" i="156"/>
  <c r="F192" i="156" s="1"/>
  <c r="B192" i="156"/>
  <c r="V181" i="152" l="1"/>
  <c r="U181" i="152"/>
  <c r="V182" i="152"/>
  <c r="U182" i="152"/>
  <c r="V183" i="152"/>
  <c r="U183" i="152"/>
  <c r="V184" i="152"/>
  <c r="U184" i="152"/>
  <c r="V185" i="152"/>
  <c r="U185" i="152"/>
  <c r="V186" i="152"/>
  <c r="U186" i="152"/>
  <c r="U187" i="152"/>
  <c r="V187" i="152"/>
  <c r="V188" i="152"/>
  <c r="U188" i="152"/>
  <c r="V189" i="152"/>
  <c r="U189" i="152"/>
  <c r="V190" i="152"/>
  <c r="U191" i="152"/>
  <c r="U190" i="152"/>
  <c r="V191" i="152"/>
  <c r="V192" i="152"/>
  <c r="A197" i="149"/>
  <c r="V193" i="152" s="1"/>
  <c r="A194" i="156"/>
  <c r="A197" i="93"/>
  <c r="I194" i="152"/>
  <c r="L194" i="152"/>
  <c r="F194" i="152"/>
  <c r="J194" i="152"/>
  <c r="A195" i="152"/>
  <c r="E194" i="152"/>
  <c r="H194" i="152"/>
  <c r="S194" i="152"/>
  <c r="O194" i="152"/>
  <c r="Q194" i="152"/>
  <c r="T194" i="152"/>
  <c r="B194" i="152"/>
  <c r="K194" i="152"/>
  <c r="G194" i="152"/>
  <c r="M194" i="152"/>
  <c r="P194" i="152"/>
  <c r="N194" i="152"/>
  <c r="R194" i="152"/>
  <c r="U192" i="152"/>
  <c r="D193" i="156"/>
  <c r="F193" i="156" s="1"/>
  <c r="U193" i="152" l="1"/>
  <c r="D194" i="156"/>
  <c r="F194" i="156" s="1"/>
  <c r="A195" i="156"/>
  <c r="A198" i="93"/>
  <c r="A198" i="149"/>
  <c r="A196" i="152"/>
  <c r="H195" i="152"/>
  <c r="K195" i="152"/>
  <c r="R195" i="152"/>
  <c r="N195" i="152"/>
  <c r="T195" i="152"/>
  <c r="B195" i="152"/>
  <c r="G195" i="152"/>
  <c r="J195" i="152"/>
  <c r="F195" i="152"/>
  <c r="P195" i="152"/>
  <c r="S195" i="152"/>
  <c r="M195" i="152"/>
  <c r="Q195" i="152"/>
  <c r="L195" i="152"/>
  <c r="O195" i="152"/>
  <c r="E195" i="152"/>
  <c r="I195" i="152"/>
  <c r="D195" i="156" l="1"/>
  <c r="F195" i="156" s="1"/>
  <c r="A196" i="156"/>
  <c r="A199" i="149"/>
  <c r="A199" i="93"/>
  <c r="O196" i="152"/>
  <c r="N196" i="152"/>
  <c r="L196" i="152"/>
  <c r="P196" i="152"/>
  <c r="J196" i="152"/>
  <c r="H196" i="152"/>
  <c r="A197" i="152"/>
  <c r="G196" i="152"/>
  <c r="F196" i="152"/>
  <c r="Q196" i="152"/>
  <c r="M196" i="152"/>
  <c r="T196" i="152"/>
  <c r="E196" i="152"/>
  <c r="K196" i="152"/>
  <c r="B196" i="152"/>
  <c r="S196" i="152"/>
  <c r="R196" i="152"/>
  <c r="I196" i="152"/>
  <c r="D196" i="156" l="1"/>
  <c r="F196" i="156" s="1"/>
  <c r="A200" i="93"/>
  <c r="A197" i="156"/>
  <c r="A200" i="149"/>
  <c r="N197" i="152"/>
  <c r="M197" i="152"/>
  <c r="K197" i="152"/>
  <c r="G197" i="152"/>
  <c r="A198" i="152"/>
  <c r="F197" i="152"/>
  <c r="E197" i="152"/>
  <c r="H197" i="152"/>
  <c r="L197" i="152"/>
  <c r="R197" i="152"/>
  <c r="S197" i="152"/>
  <c r="B197" i="152"/>
  <c r="J197" i="152"/>
  <c r="I197" i="152"/>
  <c r="P197" i="152"/>
  <c r="T197" i="152"/>
  <c r="Q197" i="152"/>
  <c r="O197" i="152"/>
  <c r="A198" i="156" l="1"/>
  <c r="A201" i="149"/>
  <c r="A201" i="93"/>
  <c r="C197" i="156" s="1"/>
  <c r="M198" i="152"/>
  <c r="P198" i="152"/>
  <c r="R198" i="152"/>
  <c r="N198" i="152"/>
  <c r="I198" i="152"/>
  <c r="L198" i="152"/>
  <c r="J198" i="152"/>
  <c r="F198" i="152"/>
  <c r="G198" i="152"/>
  <c r="A199" i="152"/>
  <c r="E198" i="152"/>
  <c r="H198" i="152"/>
  <c r="O198" i="152"/>
  <c r="S198" i="152"/>
  <c r="Q198" i="152"/>
  <c r="T198" i="152"/>
  <c r="B198" i="152"/>
  <c r="K198" i="152"/>
  <c r="C190" i="156"/>
  <c r="P190" i="156" s="1"/>
  <c r="C191" i="156"/>
  <c r="P191" i="156" s="1"/>
  <c r="C192" i="156"/>
  <c r="P192" i="156" s="1"/>
  <c r="C193" i="156"/>
  <c r="P193" i="156" s="1"/>
  <c r="C194" i="156"/>
  <c r="P194" i="156" s="1"/>
  <c r="C195" i="156"/>
  <c r="P195" i="156" s="1"/>
  <c r="D197" i="156"/>
  <c r="F197" i="156" s="1"/>
  <c r="C196" i="156"/>
  <c r="P196" i="156" s="1"/>
  <c r="P197" i="156" l="1"/>
  <c r="A202" i="93"/>
  <c r="A199" i="156"/>
  <c r="A202" i="149"/>
  <c r="P199" i="152"/>
  <c r="S199" i="152"/>
  <c r="Q199" i="152"/>
  <c r="M199" i="152"/>
  <c r="L199" i="152"/>
  <c r="O199" i="152"/>
  <c r="I199" i="152"/>
  <c r="E199" i="152"/>
  <c r="A200" i="152"/>
  <c r="E201" i="149" s="1"/>
  <c r="H199" i="152"/>
  <c r="K199" i="152"/>
  <c r="N199" i="152"/>
  <c r="R199" i="152"/>
  <c r="T199" i="152"/>
  <c r="B199" i="152"/>
  <c r="G199" i="152"/>
  <c r="F199" i="152"/>
  <c r="J199" i="152"/>
  <c r="D198" i="156"/>
  <c r="F198" i="156" s="1"/>
  <c r="B201" i="149" l="1"/>
  <c r="B198" i="156"/>
  <c r="C201" i="93"/>
  <c r="B201" i="93"/>
  <c r="E202" i="149"/>
  <c r="B202" i="149"/>
  <c r="V194" i="152"/>
  <c r="U194" i="152"/>
  <c r="V195" i="152"/>
  <c r="U195" i="152"/>
  <c r="V196" i="152"/>
  <c r="U196" i="152"/>
  <c r="V197" i="152"/>
  <c r="U197" i="152"/>
  <c r="V198" i="152"/>
  <c r="B199" i="156"/>
  <c r="D199" i="156"/>
  <c r="F199" i="156" s="1"/>
  <c r="A200" i="156"/>
  <c r="A203" i="149"/>
  <c r="U199" i="152" s="1"/>
  <c r="A203" i="93"/>
  <c r="K200" i="152"/>
  <c r="J200" i="152"/>
  <c r="M200" i="152"/>
  <c r="B200" i="152"/>
  <c r="A201" i="152"/>
  <c r="G200" i="152"/>
  <c r="F200" i="152"/>
  <c r="E200" i="152"/>
  <c r="Q200" i="152"/>
  <c r="S200" i="152"/>
  <c r="R200" i="152"/>
  <c r="P200" i="152"/>
  <c r="T200" i="152"/>
  <c r="I200" i="152"/>
  <c r="O200" i="152"/>
  <c r="N200" i="152"/>
  <c r="H200" i="152"/>
  <c r="L200" i="152"/>
  <c r="B196" i="149"/>
  <c r="E196" i="149"/>
  <c r="B193" i="156"/>
  <c r="C196" i="93"/>
  <c r="B196" i="93"/>
  <c r="B194" i="156"/>
  <c r="B197" i="149"/>
  <c r="C197" i="93"/>
  <c r="B197" i="93"/>
  <c r="E197" i="149"/>
  <c r="B195" i="156"/>
  <c r="C198" i="93"/>
  <c r="E198" i="149"/>
  <c r="B198" i="149"/>
  <c r="B198" i="93"/>
  <c r="E199" i="149"/>
  <c r="C199" i="93"/>
  <c r="B196" i="156"/>
  <c r="B199" i="93"/>
  <c r="B199" i="149"/>
  <c r="B200" i="149"/>
  <c r="C200" i="93"/>
  <c r="B197" i="156"/>
  <c r="B200" i="93"/>
  <c r="E200" i="149"/>
  <c r="B202" i="93"/>
  <c r="C202" i="93"/>
  <c r="U198" i="152"/>
  <c r="A204" i="93" l="1"/>
  <c r="C200" i="156" s="1"/>
  <c r="A201" i="156"/>
  <c r="A204" i="149"/>
  <c r="J201" i="152"/>
  <c r="I201" i="152"/>
  <c r="T201" i="152"/>
  <c r="K201" i="152"/>
  <c r="A202" i="152"/>
  <c r="F201" i="152"/>
  <c r="E201" i="152"/>
  <c r="L201" i="152"/>
  <c r="P201" i="152"/>
  <c r="R201" i="152"/>
  <c r="Q201" i="152"/>
  <c r="O201" i="152"/>
  <c r="B201" i="152"/>
  <c r="H201" i="152"/>
  <c r="N201" i="152"/>
  <c r="M201" i="152"/>
  <c r="G201" i="152"/>
  <c r="S201" i="152"/>
  <c r="B203" i="93"/>
  <c r="C203" i="93"/>
  <c r="E203" i="149"/>
  <c r="B203" i="149"/>
  <c r="V199" i="152"/>
  <c r="D200" i="156"/>
  <c r="F200" i="156" s="1"/>
  <c r="B200" i="156"/>
  <c r="A205" i="149" l="1"/>
  <c r="A205" i="93"/>
  <c r="A202" i="156"/>
  <c r="A203" i="152"/>
  <c r="E202" i="152"/>
  <c r="H202" i="152"/>
  <c r="S202" i="152"/>
  <c r="O202" i="152"/>
  <c r="Q202" i="152"/>
  <c r="T202" i="152"/>
  <c r="B202" i="152"/>
  <c r="K202" i="152"/>
  <c r="G202" i="152"/>
  <c r="M202" i="152"/>
  <c r="P202" i="152"/>
  <c r="N202" i="152"/>
  <c r="R202" i="152"/>
  <c r="I202" i="152"/>
  <c r="L202" i="152"/>
  <c r="F202" i="152"/>
  <c r="J202" i="152"/>
  <c r="P200" i="156"/>
  <c r="D201" i="156"/>
  <c r="F201" i="156" s="1"/>
  <c r="C201" i="156"/>
  <c r="U201" i="152"/>
  <c r="C198" i="156"/>
  <c r="P198" i="156" s="1"/>
  <c r="C199" i="156"/>
  <c r="P199" i="156" s="1"/>
  <c r="A203" i="156" l="1"/>
  <c r="A206" i="93"/>
  <c r="C202" i="156" s="1"/>
  <c r="A206" i="149"/>
  <c r="U202" i="152" s="1"/>
  <c r="L203" i="152"/>
  <c r="O203" i="152"/>
  <c r="E203" i="152"/>
  <c r="I203" i="152"/>
  <c r="E205" i="149"/>
  <c r="H203" i="152"/>
  <c r="K203" i="152"/>
  <c r="R203" i="152"/>
  <c r="N203" i="152"/>
  <c r="T203" i="152"/>
  <c r="B203" i="152"/>
  <c r="G203" i="152"/>
  <c r="J203" i="152"/>
  <c r="F203" i="152"/>
  <c r="P203" i="152"/>
  <c r="S203" i="152"/>
  <c r="M203" i="152"/>
  <c r="Q203" i="152"/>
  <c r="P201" i="156"/>
  <c r="D202" i="156"/>
  <c r="F202" i="156" s="1"/>
  <c r="V200" i="152"/>
  <c r="V201" i="152"/>
  <c r="U200" i="152"/>
  <c r="C205" i="93" l="1"/>
  <c r="B205" i="93"/>
  <c r="B205" i="149"/>
  <c r="B202" i="156"/>
  <c r="A207" i="149"/>
  <c r="U203" i="152" s="1"/>
  <c r="A207" i="93"/>
  <c r="C203" i="156" s="1"/>
  <c r="K204" i="152"/>
  <c r="J204" i="152"/>
  <c r="B204" i="152"/>
  <c r="H204" i="152"/>
  <c r="F204" i="152"/>
  <c r="M204" i="152"/>
  <c r="S204" i="152"/>
  <c r="R204" i="152"/>
  <c r="Q204" i="152"/>
  <c r="I204" i="152"/>
  <c r="E204" i="152"/>
  <c r="O204" i="152"/>
  <c r="N204" i="152"/>
  <c r="L204" i="152"/>
  <c r="P204" i="152"/>
  <c r="V204" i="152"/>
  <c r="G204" i="152"/>
  <c r="T204" i="152"/>
  <c r="B204" i="149"/>
  <c r="C204" i="93"/>
  <c r="B204" i="93"/>
  <c r="B201" i="156"/>
  <c r="E204" i="149"/>
  <c r="E206" i="149"/>
  <c r="B206" i="149"/>
  <c r="V202" i="152"/>
  <c r="B206" i="93"/>
  <c r="C206" i="93"/>
  <c r="P202" i="156"/>
  <c r="B203" i="156"/>
  <c r="D203" i="156"/>
  <c r="F203" i="156" s="1"/>
  <c r="U204" i="152" l="1"/>
  <c r="B207" i="93"/>
  <c r="C207" i="93"/>
  <c r="P203" i="156"/>
  <c r="E207" i="149"/>
  <c r="B207" i="149"/>
  <c r="V203" i="152"/>
  <c r="C204" i="156"/>
  <c r="B204" i="156"/>
  <c r="D204" i="156"/>
  <c r="F204" i="156" l="1"/>
  <c r="G204" i="156"/>
  <c r="P204" i="1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tc={60DB98EE-0097-FB47-A09F-0DF138306792}</author>
    <author>tc={3B351DD7-E8D5-8C44-8D9B-4689E55D52FE}</author>
    <author>tc={B8EF281C-65A9-1649-8BB3-21F505891D29}</author>
    <author>tc={94D3A6ED-308C-5043-B651-64D46E3839BA}</author>
    <author>tc={B008DD45-DF57-054A-B8E7-4A52489256B8}</author>
    <author>tc={C6E73737-6536-2E49-B196-945BF5340068}</author>
  </authors>
  <commentList>
    <comment ref="C7" authorId="0" shapeId="0" xr:uid="{60DB98EE-0097-FB47-A09F-0DF138306792}">
      <text>
        <t>[Opmerkingenthread]
U kunt deze opmerkingenthread lezen in uw versie van Excel. Eventuele wijzigingen aan de thread gaan echter verloren als het bestand wordt geopend in een nieuwere versie van Excel. Meer informatie: https://go.microsoft.com/fwlink/?linkid=870924
Opmerking:
    % veranderd alleen bij nieuwe objecten of obv DuboCalc of obs LCA</t>
      </text>
    </comment>
    <comment ref="C8" authorId="1" shapeId="0" xr:uid="{3B351DD7-E8D5-8C44-8D9B-4689E55D52FE}">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 veranderd alleen bij nieuwe objecten of obv DuboCalc of obs LCA
</t>
      </text>
    </comment>
    <comment ref="C9" authorId="2" shapeId="0" xr:uid="{B8EF281C-65A9-1649-8BB3-21F505891D29}">
      <text>
        <t>[Opmerkingenthread]
U kunt deze opmerkingenthread lezen in uw versie van Excel. Eventuele wijzigingen aan de thread gaan echter verloren als het bestand wordt geopend in een nieuwere versie van Excel. Meer informatie: https://go.microsoft.com/fwlink/?linkid=870924
Opmerking:
    % veranderd alleen bij nieuwe objecten of obv DuboCalc of obs LCA</t>
      </text>
    </comment>
    <comment ref="C42" authorId="3" shapeId="0" xr:uid="{94D3A6ED-308C-5043-B651-64D46E3839BA}">
      <text>
        <t>[Opmerkingenthread]
U kunt deze opmerkingenthread lezen in uw versie van Excel. Eventuele wijzigingen aan de thread gaan echter verloren als het bestand wordt geopend in een nieuwere versie van Excel. Meer informatie: https://go.microsoft.com/fwlink/?linkid=870924
Opmerking:
    Aan te passen bij een nieuw object</t>
      </text>
    </comment>
    <comment ref="C45" authorId="4" shapeId="0" xr:uid="{B008DD45-DF57-054A-B8E7-4A52489256B8}">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Materieel inzet is niet-materieel tov de overige vervuiling uit A3 productie
</t>
      </text>
    </comment>
    <comment ref="C47" authorId="5" shapeId="0" xr:uid="{C6E73737-6536-2E49-B196-945BF5340068}">
      <text>
        <t>[Opmerkingenthread]
U kunt deze opmerkingenthread lezen in uw versie van Excel. Eventuele wijzigingen aan de thread gaan echter verloren als het bestand wordt geopend in een nieuwere versie van Excel. Meer informatie: https://go.microsoft.com/fwlink/?linkid=870924
Opmerking:
    Berekend obv objectendefinitie of obv verbruik brandstof omgerekend naar m3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tc={4B66E52C-2C2E-6A48-877A-CE0624E0B102}</author>
    <author>tc={AF7C3F73-DC22-204B-856A-F7013806D996}</author>
    <author>tc={1A528E61-E9B9-4149-820A-5FE75C6E71A5}</author>
    <author>tc={0F139645-8291-0D4E-8396-57D8EDCD76F6}</author>
    <author>tc={E7AC15DE-F7BF-5140-AFBC-6097CBE44423}</author>
    <author>tc={DD6B0217-A13E-2D4B-B13A-5FB921A1586B}</author>
    <author>tc={35F2701D-F59B-9746-942E-2E48D1098A99}</author>
    <author>tc={B9B4FD06-015E-084B-8591-1DB00FBFC662}</author>
    <author>tc={1607CD73-F096-DA47-AAD0-427E0EE0BDEC}</author>
    <author>tc={B199FE44-5315-8541-8B1B-82DC80DFB604}</author>
  </authors>
  <commentList>
    <comment ref="C9" authorId="0" shapeId="0" xr:uid="{4B66E52C-2C2E-6A48-877A-CE0624E0B102}">
      <text>
        <t>[Opmerkingenthread]
U kunt deze opmerkingenthread lezen in uw versie van Excel. Eventuele wijzigingen aan de thread gaan echter verloren als het bestand wordt geopend in een nieuwere versie van Excel. Meer informatie: https://go.microsoft.com/fwlink/?linkid=870924
Opmerking:
    % veranderd alleen bij nieuwe objecten of obv DuboCalc of obs LCA</t>
      </text>
    </comment>
    <comment ref="C10" authorId="1" shapeId="0" xr:uid="{AF7C3F73-DC22-204B-856A-F7013806D996}">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 veranderd alleen bij nieuwe objecten of obv DuboCalc of obs LCA
</t>
      </text>
    </comment>
    <comment ref="C11" authorId="2" shapeId="0" xr:uid="{1A528E61-E9B9-4149-820A-5FE75C6E71A5}">
      <text>
        <t>[Opmerkingenthread]
U kunt deze opmerkingenthread lezen in uw versie van Excel. Eventuele wijzigingen aan de thread gaan echter verloren als het bestand wordt geopend in een nieuwere versie van Excel. Meer informatie: https://go.microsoft.com/fwlink/?linkid=870924
Opmerking:
    % veranderd alleen bij nieuwe objecten of obv DuboCalc of obs LCA</t>
      </text>
    </comment>
    <comment ref="C44" authorId="3" shapeId="0" xr:uid="{0F139645-8291-0D4E-8396-57D8EDCD76F6}">
      <text>
        <t>[Opmerkingenthread]
U kunt deze opmerkingenthread lezen in uw versie van Excel. Eventuele wijzigingen aan de thread gaan echter verloren als het bestand wordt geopend in een nieuwere versie van Excel. Meer informatie: https://go.microsoft.com/fwlink/?linkid=870924
Opmerking:
    Aan te passen bij een nieuw object</t>
      </text>
    </comment>
    <comment ref="C47" authorId="4" shapeId="0" xr:uid="{E7AC15DE-F7BF-5140-AFBC-6097CBE44423}">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Materieel inzet is niet-materieel tov de overige vervuiling uit A3 productie
</t>
      </text>
    </comment>
    <comment ref="C56" authorId="5" shapeId="0" xr:uid="{DD6B0217-A13E-2D4B-B13A-5FB921A1586B}">
      <text>
        <t>[Opmerkingenthread]
U kunt deze opmerkingenthread lezen in uw versie van Excel. Eventuele wijzigingen aan de thread gaan echter verloren als het bestand wordt geopend in een nieuwere versie van Excel. Meer informatie: https://go.microsoft.com/fwlink/?linkid=870924
Opmerking:
    Aan te passen bij een nieuw object</t>
      </text>
    </comment>
    <comment ref="C61" authorId="6" shapeId="0" xr:uid="{35F2701D-F59B-9746-942E-2E48D1098A99}">
      <text>
        <t>[Opmerkingenthread]
U kunt deze opmerkingenthread lezen in uw versie van Excel. Eventuele wijzigingen aan de thread gaan echter verloren als het bestand wordt geopend in een nieuwere versie van Excel. Meer informatie: https://go.microsoft.com/fwlink/?linkid=870924
Opmerking:
    Berekend obv objectendefinitie of obv verbruik brandstof omgerekend naar m3</t>
      </text>
    </comment>
    <comment ref="C64" authorId="7" shapeId="0" xr:uid="{B9B4FD06-015E-084B-8591-1DB00FBFC662}">
      <text>
        <t>[Opmerkingenthread]
U kunt deze opmerkingenthread lezen in uw versie van Excel. Eventuele wijzigingen aan de thread gaan echter verloren als het bestand wordt geopend in een nieuwere versie van Excel. Meer informatie: https://go.microsoft.com/fwlink/?linkid=870924
Opmerking:
    Niet aan te passen bij gebruik standaard objectenlijst</t>
      </text>
    </comment>
    <comment ref="C115" authorId="8" shapeId="0" xr:uid="{1607CD73-F096-DA47-AAD0-427E0EE0BDEC}">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Materieel inzet is niet-materieel tov de overige vervuiling uit A3 productie o dit moment. Vooralsnog dus 0
</t>
      </text>
    </comment>
    <comment ref="C125" authorId="9" shapeId="0" xr:uid="{B199FE44-5315-8541-8B1B-82DC80DFB604}">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Materieel inzet is niet-materieel tov de overige vervuiling uit A3 productie op dit moment. Vooralsnog dus 0
</t>
      </text>
    </comment>
  </commentList>
</comments>
</file>

<file path=xl/sharedStrings.xml><?xml version="1.0" encoding="utf-8"?>
<sst xmlns="http://schemas.openxmlformats.org/spreadsheetml/2006/main" count="12767" uniqueCount="1017">
  <si>
    <t>CO2</t>
  </si>
  <si>
    <t>MKI</t>
  </si>
  <si>
    <t>A</t>
  </si>
  <si>
    <t>Onderhoud</t>
  </si>
  <si>
    <t>B</t>
  </si>
  <si>
    <t>Slopen</t>
  </si>
  <si>
    <t>C</t>
  </si>
  <si>
    <t>C2</t>
  </si>
  <si>
    <t>A1</t>
  </si>
  <si>
    <t>D</t>
  </si>
  <si>
    <t>Viaduct</t>
  </si>
  <si>
    <t>Parallelwegen</t>
  </si>
  <si>
    <t>A2</t>
  </si>
  <si>
    <t>A3</t>
  </si>
  <si>
    <t>Totaal productiefase</t>
  </si>
  <si>
    <t>A4</t>
  </si>
  <si>
    <t>A5</t>
  </si>
  <si>
    <t>Totaal A</t>
  </si>
  <si>
    <t>B1</t>
  </si>
  <si>
    <t>B2</t>
  </si>
  <si>
    <t>B3</t>
  </si>
  <si>
    <t>B4</t>
  </si>
  <si>
    <t>B5</t>
  </si>
  <si>
    <t>B6</t>
  </si>
  <si>
    <t>B7</t>
  </si>
  <si>
    <t>C1</t>
  </si>
  <si>
    <t>C3</t>
  </si>
  <si>
    <t>C4</t>
  </si>
  <si>
    <t>Winning grondstoffen</t>
  </si>
  <si>
    <t>Transport</t>
  </si>
  <si>
    <t>Productie</t>
  </si>
  <si>
    <t>Aanleg</t>
  </si>
  <si>
    <t>Gebruik</t>
  </si>
  <si>
    <t>Reparatie</t>
  </si>
  <si>
    <t>Vervanging</t>
  </si>
  <si>
    <t>Hernieuwing</t>
  </si>
  <si>
    <t>Operationeel energiegebruik</t>
  </si>
  <si>
    <t>Operationeel watergebruik</t>
  </si>
  <si>
    <t>Sloop</t>
  </si>
  <si>
    <t>Afvalbewerking</t>
  </si>
  <si>
    <t>Finale afvalverwerking</t>
  </si>
  <si>
    <t>Uitvoerende werken</t>
  </si>
  <si>
    <t>Beheer en onderhoud</t>
  </si>
  <si>
    <t>End-of-life</t>
  </si>
  <si>
    <t>Recyclen (end-of-life)</t>
  </si>
  <si>
    <t>A: in jaar van uitvoering</t>
  </si>
  <si>
    <t>C: in jaar van sloop</t>
  </si>
  <si>
    <t>D: correctie in jaar van sloop</t>
  </si>
  <si>
    <t>Minimale Waarde</t>
  </si>
  <si>
    <t>Maximale Waarde</t>
  </si>
  <si>
    <t xml:space="preserve">Min </t>
  </si>
  <si>
    <t xml:space="preserve">Max </t>
  </si>
  <si>
    <t>Einde Groen</t>
  </si>
  <si>
    <t>Begin rood</t>
  </si>
  <si>
    <t>Target End</t>
  </si>
  <si>
    <t>Actual End</t>
  </si>
  <si>
    <t>Target Start</t>
  </si>
  <si>
    <t>Pointervalue</t>
  </si>
  <si>
    <t>Actual Start</t>
  </si>
  <si>
    <t>Minimale waarde</t>
  </si>
  <si>
    <t>Einde groen</t>
  </si>
  <si>
    <t>MKI uitkomst</t>
  </si>
  <si>
    <t>Don't use</t>
  </si>
  <si>
    <t>CO2 Totaal</t>
  </si>
  <si>
    <t>Categorie</t>
  </si>
  <si>
    <t>Waarden</t>
  </si>
  <si>
    <t>CO2-Totaal</t>
  </si>
  <si>
    <t>Legenda</t>
  </si>
  <si>
    <t>Beton</t>
  </si>
  <si>
    <t>% Secundair</t>
  </si>
  <si>
    <t>Bestemming</t>
  </si>
  <si>
    <t>Primair of secundair</t>
  </si>
  <si>
    <t>Gewicht</t>
  </si>
  <si>
    <t>Bron</t>
  </si>
  <si>
    <t>Grondstof soort</t>
  </si>
  <si>
    <t>Gewicht per sec of prim</t>
  </si>
  <si>
    <t>MKI Meter Totaal Verhardingen</t>
  </si>
  <si>
    <t>MKI Meter Totaal Kunstwerken</t>
  </si>
  <si>
    <t xml:space="preserve">MKI Meter Totaal </t>
  </si>
  <si>
    <t>CO2 Verhardingen</t>
  </si>
  <si>
    <t>CO2 Kunstwerken</t>
  </si>
  <si>
    <t>Reststromen Totaal Kunstwerken</t>
  </si>
  <si>
    <t>Reststromen Totaal Verhardingen</t>
  </si>
  <si>
    <t>Materialen Totaal Verhardingen</t>
  </si>
  <si>
    <t>Materialen Totaal Kunstwerken</t>
  </si>
  <si>
    <t xml:space="preserve">Materialen Totaal </t>
  </si>
  <si>
    <t>MKI per stuk/m2</t>
  </si>
  <si>
    <t>CO2 per stuk/m2</t>
  </si>
  <si>
    <t>Staal</t>
  </si>
  <si>
    <t>Asfalt</t>
  </si>
  <si>
    <t>Bestrating</t>
  </si>
  <si>
    <t>Schatting</t>
  </si>
  <si>
    <t>Gewicht Levensduur</t>
  </si>
  <si>
    <t>Gewicht levensduur</t>
  </si>
  <si>
    <t>Bestemming L</t>
  </si>
  <si>
    <t>In te vullen velden</t>
  </si>
  <si>
    <t xml:space="preserve">Deze velden zijn aan te passen aan de gebouwde onderdelen per jaar. Zo is de CO2-voetafdruk te bepalen. </t>
  </si>
  <si>
    <t xml:space="preserve">CO2-prestatieladder </t>
  </si>
  <si>
    <t>CO2-prestatieladder</t>
  </si>
  <si>
    <t>ton CO2 in 2021</t>
  </si>
  <si>
    <t>ton CO2 in 2022</t>
  </si>
  <si>
    <t>ton CO2 in 2023</t>
  </si>
  <si>
    <t>ton CO2 in 2024</t>
  </si>
  <si>
    <t>ton CO2 in 2025</t>
  </si>
  <si>
    <t>ton CO2 in 2026</t>
  </si>
  <si>
    <t>ton CO2 in 2027</t>
  </si>
  <si>
    <t>ton CO2 in 2028</t>
  </si>
  <si>
    <t>ton CO2 in 2029</t>
  </si>
  <si>
    <t>ton CO2 in 2030</t>
  </si>
  <si>
    <t>Jaarlijks updaten</t>
  </si>
  <si>
    <t>euro</t>
  </si>
  <si>
    <t>Opmerkingen</t>
  </si>
  <si>
    <t>Functionele eenheid:</t>
  </si>
  <si>
    <t>Module</t>
  </si>
  <si>
    <t>Totaal bouwfase</t>
  </si>
  <si>
    <t>Totaal B</t>
  </si>
  <si>
    <t>Totaal C</t>
  </si>
  <si>
    <t>Gebruikersfase</t>
  </si>
  <si>
    <t>Sloop en verwerkingsfase</t>
  </si>
  <si>
    <t>Hergebruikfase</t>
  </si>
  <si>
    <t>Totaal D</t>
  </si>
  <si>
    <t>MKI per functionele eenheid</t>
  </si>
  <si>
    <t>CO2 per functionele eenheid</t>
  </si>
  <si>
    <t>Euro per stuk/m2</t>
  </si>
  <si>
    <t>kg CO2 per stuk/m2</t>
  </si>
  <si>
    <t>Areaal totaal (stuks/ m2)</t>
  </si>
  <si>
    <t>B: gedeeld door levensduur</t>
  </si>
  <si>
    <t>DuboCalc</t>
  </si>
  <si>
    <t>Berekend</t>
  </si>
  <si>
    <t>DuboCalc - uitkomst</t>
  </si>
  <si>
    <t>Calculaties tbv CO2-voetafdruk</t>
  </si>
  <si>
    <t>B gebruiksfase (onderhoud)</t>
  </si>
  <si>
    <t>A productie en bouwen (aanleg)</t>
  </si>
  <si>
    <t>C sloop en verwerkinsfase (slopen)</t>
  </si>
  <si>
    <t>Primair</t>
  </si>
  <si>
    <t>Secundair</t>
  </si>
  <si>
    <t>Vaste brug (beton)</t>
  </si>
  <si>
    <t>Onderdoorgang (beton)</t>
  </si>
  <si>
    <t>Passagelengte ca. 20 meter met een diameter van 0,40 m. 15 kg per strekkende meter.</t>
  </si>
  <si>
    <t>Gelders mengsel &lt;500 VA (licht belast)</t>
  </si>
  <si>
    <t>Dunne deklaag &lt; 500 VA (licht belast)</t>
  </si>
  <si>
    <t>Paden van betontegels</t>
  </si>
  <si>
    <t>Paden tegelconstructie</t>
  </si>
  <si>
    <r>
      <t>i</t>
    </r>
    <r>
      <rPr>
        <b/>
        <sz val="11"/>
        <rFont val="Calibri"/>
        <family val="2"/>
        <scheme val="minor"/>
      </rPr>
      <t>nvoer</t>
    </r>
  </si>
  <si>
    <t>diesel</t>
  </si>
  <si>
    <t>benzine/LPG</t>
  </si>
  <si>
    <t>zonder SCR</t>
  </si>
  <si>
    <t>met SCR</t>
  </si>
  <si>
    <t>SCR</t>
  </si>
  <si>
    <t>groep</t>
  </si>
  <si>
    <t>X</t>
  </si>
  <si>
    <t>E</t>
  </si>
  <si>
    <t>MUT</t>
  </si>
  <si>
    <t>ZUT</t>
  </si>
  <si>
    <t>wettelijke eis</t>
  </si>
  <si>
    <t>&gt;6 g/kWh</t>
  </si>
  <si>
    <t>4-6 g/kWh</t>
  </si>
  <si>
    <t>2-4 g/kWh</t>
  </si>
  <si>
    <t>&lt;2 g/kWh</t>
  </si>
  <si>
    <t>alle</t>
  </si>
  <si>
    <t>&lt; 20 ton</t>
  </si>
  <si>
    <t>&gt; 20 ton</t>
  </si>
  <si>
    <t>brandstof [liters]</t>
  </si>
  <si>
    <t>draaiuren [hr]</t>
  </si>
  <si>
    <t>AdBlue [liters]</t>
  </si>
  <si>
    <t>check</t>
  </si>
  <si>
    <t>Resultaat</t>
  </si>
  <si>
    <t>totaal</t>
  </si>
  <si>
    <t>NOx [kg]</t>
  </si>
  <si>
    <t>NH3 [kg]</t>
  </si>
  <si>
    <t>classificatie</t>
  </si>
  <si>
    <t>[...-2001]</t>
  </si>
  <si>
    <t>[2002-2005]</t>
  </si>
  <si>
    <t>[2006-2010]</t>
  </si>
  <si>
    <t>[2011-2013]</t>
  </si>
  <si>
    <t>[2014-2018]</t>
  </si>
  <si>
    <t>[2019-...]</t>
  </si>
  <si>
    <t>vermogen [kW]</t>
  </si>
  <si>
    <t>Stage-I</t>
  </si>
  <si>
    <t>Stage-II</t>
  </si>
  <si>
    <t>Stage-IIIA</t>
  </si>
  <si>
    <t>Stage-IIIB</t>
  </si>
  <si>
    <t>Stage-IV</t>
  </si>
  <si>
    <t>Stage-V</t>
  </si>
  <si>
    <t>alle mobiele werktuigen geschikt voor op de weg, zoals kiepwagens en mobiele kranen, op twee assen, onder de 20 ton maximaal gewicht</t>
  </si>
  <si>
    <t>(...-56)</t>
  </si>
  <si>
    <t>alle mobiele werktuigen geschikt voor op de weg, zoals kiepwagens en mobiele kranen, op drie of meer assen, vanaf 20 ton maximaal gewicht</t>
  </si>
  <si>
    <t>[56-75)</t>
  </si>
  <si>
    <t>[75-560)</t>
  </si>
  <si>
    <t>B/C</t>
  </si>
  <si>
    <t>[560-...)</t>
  </si>
  <si>
    <t>parameters</t>
  </si>
  <si>
    <t>nox_f1</t>
  </si>
  <si>
    <t>per liter</t>
  </si>
  <si>
    <t>nox_f2</t>
  </si>
  <si>
    <t>per uur</t>
  </si>
  <si>
    <t>(op basis van een 6 liter motor voor MUT en een 10 liter motor voor ZUT)</t>
  </si>
  <si>
    <t>nox_f3</t>
  </si>
  <si>
    <t>AdBlue</t>
  </si>
  <si>
    <t>nh3_f1</t>
  </si>
  <si>
    <t>nh3_f2</t>
  </si>
  <si>
    <t>aantal machines</t>
  </si>
  <si>
    <t>Bron: Lca achtergrondrapport voor nederlandse branchereferentiemengsels definitief 2022.pdf</t>
  </si>
  <si>
    <t>Totaal</t>
  </si>
  <si>
    <t>AC surf zonder PR</t>
  </si>
  <si>
    <t>AC surf met 30% PR</t>
  </si>
  <si>
    <t>AC surf met gemodificeerd bitumen zonder PR</t>
  </si>
  <si>
    <t>Type asfalt</t>
  </si>
  <si>
    <t>MKI per levensfase voor verschillende type asfalt</t>
  </si>
  <si>
    <t>AC surf met gemodificeerd bitumen met 30% PR</t>
  </si>
  <si>
    <t>AC surf rood, met penbitumen</t>
  </si>
  <si>
    <t>AC surf rood, met blank bindmiddel</t>
  </si>
  <si>
    <t>AC bin/base 50% PR</t>
  </si>
  <si>
    <t>AC bin/base 50% PR met gemodificeerd bitumen</t>
  </si>
  <si>
    <t>ZOAB regulier</t>
  </si>
  <si>
    <t>DZOAB</t>
  </si>
  <si>
    <t>DZOAB 30% PR</t>
  </si>
  <si>
    <t>2L-ZOAB toplaag met gemodificeerd bitumen</t>
  </si>
  <si>
    <t>2L-ZOAB onderlaag</t>
  </si>
  <si>
    <t>2L-ZOAB onderlaag 30% PR</t>
  </si>
  <si>
    <t>SMA 8-11</t>
  </si>
  <si>
    <t>SMA 8-11 met gemodificeerd bitumen</t>
  </si>
  <si>
    <t>SMA 5</t>
  </si>
  <si>
    <t>Geluidsreducerende SMA deklaag (obv 8G+)</t>
  </si>
  <si>
    <t>Waterbouwasfaltbeton</t>
  </si>
  <si>
    <t>Open steenasfalt</t>
  </si>
  <si>
    <t>Gietasfalt, waterbouw</t>
  </si>
  <si>
    <t>Asfaltmastiek, waterbouw</t>
  </si>
  <si>
    <t>A1 tm A3</t>
  </si>
  <si>
    <t>A1 %</t>
  </si>
  <si>
    <t>A2 %</t>
  </si>
  <si>
    <t>A3 %</t>
  </si>
  <si>
    <t>Gemiddelde</t>
  </si>
  <si>
    <t>MJ</t>
  </si>
  <si>
    <t>kg/MJ</t>
  </si>
  <si>
    <t>kg/L</t>
  </si>
  <si>
    <t>L/MJ</t>
  </si>
  <si>
    <t>L</t>
  </si>
  <si>
    <t xml:space="preserve">Diesel </t>
  </si>
  <si>
    <t>kgCO2/L</t>
  </si>
  <si>
    <t>kgCO2</t>
  </si>
  <si>
    <t>kWh</t>
  </si>
  <si>
    <t>kgCO2/kWh</t>
  </si>
  <si>
    <t>Heat</t>
  </si>
  <si>
    <t>kgCO2/GJ</t>
  </si>
  <si>
    <t>kgCO2/MJ</t>
  </si>
  <si>
    <t>kg</t>
  </si>
  <si>
    <t>Diesel</t>
  </si>
  <si>
    <t>Eenheid</t>
  </si>
  <si>
    <t>Ecoinvent 3.8</t>
  </si>
  <si>
    <t>CO2emissiefactoren.nl</t>
  </si>
  <si>
    <t>Ecoscore.be</t>
  </si>
  <si>
    <t>Sand</t>
  </si>
  <si>
    <t>Lime, packed</t>
  </si>
  <si>
    <t>Pitch</t>
  </si>
  <si>
    <t>Natural gas</t>
  </si>
  <si>
    <t>m3</t>
  </si>
  <si>
    <t>CBS</t>
  </si>
  <si>
    <t>kg/m3</t>
  </si>
  <si>
    <t>soortelijkgewicht.nl</t>
  </si>
  <si>
    <t>kgCO2/kg</t>
  </si>
  <si>
    <t>Electricity</t>
  </si>
  <si>
    <t>%diesel</t>
  </si>
  <si>
    <t>gemiddeld % diesel voor het winnen van de grondstoffen voor asfalt (A1)</t>
  </si>
  <si>
    <t>Bron: CE Delft Milieu impact van betongebruik DEF 2013.pdf</t>
  </si>
  <si>
    <t>machine</t>
  </si>
  <si>
    <t>road</t>
  </si>
  <si>
    <t>m/year</t>
  </si>
  <si>
    <t>ecoinvent 3.8</t>
  </si>
  <si>
    <t>gemiddeld % diesel voor het aanleggen van 1 meter weg (A1)</t>
  </si>
  <si>
    <t>A5 Draaiuren per FE</t>
  </si>
  <si>
    <t>A1 Draaiuren per FE</t>
  </si>
  <si>
    <t>beton</t>
  </si>
  <si>
    <t>asfalt</t>
  </si>
  <si>
    <t>trilmachine fundering</t>
  </si>
  <si>
    <t>asfaltmachine voor de onderlaag</t>
  </si>
  <si>
    <t>asfaltmachine voor de kleeflaag</t>
  </si>
  <si>
    <t>asfaltmachine voor de tussenlaag</t>
  </si>
  <si>
    <t>asfaltmachine voor de 2de onderlaag</t>
  </si>
  <si>
    <t>wals voor de onderlaag</t>
  </si>
  <si>
    <t>wals voor de 2de onderlaag</t>
  </si>
  <si>
    <t>wals voor de tussenlaag</t>
  </si>
  <si>
    <t>asfaltmachiine voor de deklaag</t>
  </si>
  <si>
    <t>wals voor de deklaag</t>
  </si>
  <si>
    <t>schoonmaakmachine voor de deklaag</t>
  </si>
  <si>
    <t>asfalt machines:</t>
  </si>
  <si>
    <t>draaiuur per m3 A5</t>
  </si>
  <si>
    <t>graafmachine voor de fundering zand</t>
  </si>
  <si>
    <t>graafmachine voor de fundering menggranulaat</t>
  </si>
  <si>
    <t>Totaal Draaiuren per FE</t>
  </si>
  <si>
    <t>Totaal Liter diesel per FE</t>
  </si>
  <si>
    <t>A2 + A4 Draaiuren per FE</t>
  </si>
  <si>
    <t>B Draaiuren per FE</t>
  </si>
  <si>
    <t>C2 Draaiuren per FE</t>
  </si>
  <si>
    <t>MKI weegfactor (euro)</t>
  </si>
  <si>
    <t>C1 Draaiuren per FE</t>
  </si>
  <si>
    <t>schoonmaakmachine</t>
  </si>
  <si>
    <t xml:space="preserve">graafmachine </t>
  </si>
  <si>
    <t>Freesmachine</t>
  </si>
  <si>
    <t>Beton machines:</t>
  </si>
  <si>
    <t>graafmachine</t>
  </si>
  <si>
    <t>A3 Draaiuren per FE</t>
  </si>
  <si>
    <t>Draaiuren:</t>
  </si>
  <si>
    <t>Noxxen:</t>
  </si>
  <si>
    <t>https://www.webfleet.com/nl_nl/webfleet/blog/hoeveel-diesel-verbruikt-een-vrachtwagen-per-kilometer/</t>
  </si>
  <si>
    <t>bezocht op 2-08-2022</t>
  </si>
  <si>
    <t>km</t>
  </si>
  <si>
    <t>liter diesel</t>
  </si>
  <si>
    <t>verbruik vrachtwagen</t>
  </si>
  <si>
    <t>snelheid km/uur</t>
  </si>
  <si>
    <t>uur</t>
  </si>
  <si>
    <t>liter diesel/uur</t>
  </si>
  <si>
    <t>Concrete</t>
  </si>
  <si>
    <t>25-30MPA</t>
  </si>
  <si>
    <t>Gravel</t>
  </si>
  <si>
    <t xml:space="preserve">diesel </t>
  </si>
  <si>
    <t>natural gas</t>
  </si>
  <si>
    <t>Portland cement</t>
  </si>
  <si>
    <t>Limestone</t>
  </si>
  <si>
    <t>Clinker</t>
  </si>
  <si>
    <t>calcareous marl</t>
  </si>
  <si>
    <t>clay</t>
  </si>
  <si>
    <t>lime</t>
  </si>
  <si>
    <t>grondstof</t>
  </si>
  <si>
    <t>product</t>
  </si>
  <si>
    <t>Clay</t>
  </si>
  <si>
    <t xml:space="preserve">kg </t>
  </si>
  <si>
    <t>limestone</t>
  </si>
  <si>
    <t xml:space="preserve">Materiaal </t>
  </si>
  <si>
    <t>hoeveelheid</t>
  </si>
  <si>
    <t>eenheid</t>
  </si>
  <si>
    <t>type</t>
  </si>
  <si>
    <t>kg CO2 diesel</t>
  </si>
  <si>
    <t>kg CO2 totaal</t>
  </si>
  <si>
    <t>% CO2 door diesel</t>
  </si>
  <si>
    <t>pitch</t>
  </si>
  <si>
    <t>Concrete block</t>
  </si>
  <si>
    <t>ecoinvent database 3.8</t>
  </si>
  <si>
    <t>maken van betonnen constructie geeft co2-uitstoot</t>
  </si>
  <si>
    <t>afkomstig van diesel verbranding</t>
  </si>
  <si>
    <t>https://www.bouwbestel.nl/blog/soortelijk-gewicht-beton-droog-per-m3.html</t>
  </si>
  <si>
    <t>soortelijjk gewicht beton</t>
  </si>
  <si>
    <t>Kunstwerken (beton)</t>
  </si>
  <si>
    <t>Verhardingen (asfalt)</t>
  </si>
  <si>
    <t>Vaste brug (staal)</t>
  </si>
  <si>
    <t>Gemiddelde breedte: 3,50 m'
Gemiddelde lengte: 22 m'
Gemiddelde oppervlakte: 99,10 m2</t>
  </si>
  <si>
    <t>Duiker (PE)</t>
  </si>
  <si>
    <t>Duiker (beton)</t>
  </si>
  <si>
    <t>Kunststof</t>
  </si>
  <si>
    <t>Nox (kg) per FE Totaal</t>
  </si>
  <si>
    <t>Nox (kg) per FE Fase A</t>
  </si>
  <si>
    <t>Nox (kg) per FE Fase B</t>
  </si>
  <si>
    <t>Nox (kg) per FE Fase C</t>
  </si>
  <si>
    <t>X-As</t>
  </si>
  <si>
    <t>Uitstoot Nox</t>
  </si>
  <si>
    <t>Stikstof Totaal Verhardingen</t>
  </si>
  <si>
    <t>Kunstwerken</t>
  </si>
  <si>
    <t>Verhardingen</t>
  </si>
  <si>
    <t>Waarde</t>
  </si>
  <si>
    <t>Grondbewerking</t>
  </si>
  <si>
    <t>Biobased</t>
  </si>
  <si>
    <t>NR.</t>
  </si>
  <si>
    <t>Object</t>
  </si>
  <si>
    <t>%</t>
  </si>
  <si>
    <t>% beton</t>
  </si>
  <si>
    <t>% staal</t>
  </si>
  <si>
    <t>% asfalt</t>
  </si>
  <si>
    <t>% bestrating</t>
  </si>
  <si>
    <t>% ter plekke hergebruik</t>
  </si>
  <si>
    <t>Naam</t>
  </si>
  <si>
    <t>Primair - in</t>
  </si>
  <si>
    <t>omschrijving</t>
  </si>
  <si>
    <t>stuks/m2</t>
  </si>
  <si>
    <t xml:space="preserve">% </t>
  </si>
  <si>
    <t>Asfaltconstructie  &lt; 500 VA (licht belast)</t>
  </si>
  <si>
    <t>Aannemer</t>
  </si>
  <si>
    <t>Levensduur</t>
  </si>
  <si>
    <t>jaar</t>
  </si>
  <si>
    <t>laagdikte (m)</t>
  </si>
  <si>
    <t>kg/m2</t>
  </si>
  <si>
    <t>laagdikte (mm)</t>
  </si>
  <si>
    <t>Overig</t>
  </si>
  <si>
    <t>n.t.b.</t>
  </si>
  <si>
    <t>Neem contact op met de provincie Utrecht</t>
  </si>
  <si>
    <t>Omschrijving aangepast object</t>
  </si>
  <si>
    <t>Hoeveelheid</t>
  </si>
  <si>
    <t>Denk aan breedte, lengte, incl/excl asfalt, levensduur etc. Zie objectenlijst als voorbeeld voor omschrijving.</t>
  </si>
  <si>
    <t>Denk aan asfalt type, laagdikte, levensduur, % secundair, lengte, breedte, funderingsmateriaal etc. Zie objectenlijst als voorbeeld voor omschrijving.</t>
  </si>
  <si>
    <t>Denk aan type bestrating, dikte, levensduur, funderingsmateriaal etc. Zie objectenlijst als voorbeeld voor omschrijving.</t>
  </si>
  <si>
    <t>Grondstoffen - in</t>
  </si>
  <si>
    <t>kg per stuk/m2</t>
  </si>
  <si>
    <t>kg totaal</t>
  </si>
  <si>
    <t>Invullen</t>
  </si>
  <si>
    <t>Objecten</t>
  </si>
  <si>
    <t>Verwijderde objecten in 2023</t>
  </si>
  <si>
    <t>Verwijderde objecten in 2025</t>
  </si>
  <si>
    <t>Verwijderde objecten in 2027</t>
  </si>
  <si>
    <t>Verwijderde objecten in 2028</t>
  </si>
  <si>
    <t>Verwijderde objecten in 2029</t>
  </si>
  <si>
    <t>Verwijderde objecten in 2030</t>
  </si>
  <si>
    <t>Aantal objecten nieuw aangelegd</t>
  </si>
  <si>
    <t>KG per stuk/m2</t>
  </si>
  <si>
    <t>% grond</t>
  </si>
  <si>
    <t xml:space="preserve">Aaandeel Biobased </t>
  </si>
  <si>
    <t>Aandeel Secundair</t>
  </si>
  <si>
    <t>Liters sloop</t>
  </si>
  <si>
    <t>Circulariteit</t>
  </si>
  <si>
    <t>liters</t>
  </si>
  <si>
    <t>% hergebruik ter plekke</t>
  </si>
  <si>
    <t>% na afvoer</t>
  </si>
  <si>
    <t>Hergebruik vrijgekomen materialen bouwplaats</t>
  </si>
  <si>
    <t>% ter plekke</t>
  </si>
  <si>
    <t>Gewicht object</t>
  </si>
  <si>
    <t>Aantal</t>
  </si>
  <si>
    <t>Grondstoffen- in</t>
  </si>
  <si>
    <t>Inzet Materieel</t>
  </si>
  <si>
    <t>Diesel verbruik tijdens fase C (sloop)</t>
  </si>
  <si>
    <t xml:space="preserve">OBJECT </t>
  </si>
  <si>
    <t>Levens-duur</t>
  </si>
  <si>
    <t>jaren</t>
  </si>
  <si>
    <t>Brandstof</t>
  </si>
  <si>
    <t>Aantal stuks</t>
  </si>
  <si>
    <t>Aantal m2</t>
  </si>
  <si>
    <t>Aantal stuks/m2</t>
  </si>
  <si>
    <t>Materiaal soort</t>
  </si>
  <si>
    <t>Aandeel</t>
  </si>
  <si>
    <t>% Biobased</t>
  </si>
  <si>
    <t>% stort</t>
  </si>
  <si>
    <t>Afval</t>
  </si>
  <si>
    <t>liter</t>
  </si>
  <si>
    <t>Verbruik diesel</t>
  </si>
  <si>
    <t>Verbruik overige brandstoffen</t>
  </si>
  <si>
    <t>Verbruik AdBlue</t>
  </si>
  <si>
    <t>Verbruik kWh</t>
  </si>
  <si>
    <t>A. Productie en bouw</t>
  </si>
  <si>
    <t>C. Sloop</t>
  </si>
  <si>
    <t>D. Hergebruik</t>
  </si>
  <si>
    <t>% PR</t>
  </si>
  <si>
    <t>Deklaag:</t>
  </si>
  <si>
    <t>Tussenlaag:</t>
  </si>
  <si>
    <t>Menggranulaat:</t>
  </si>
  <si>
    <t>Fundering:</t>
  </si>
  <si>
    <t>Kleeflaag 1:</t>
  </si>
  <si>
    <t>Kleeflaag 2:</t>
  </si>
  <si>
    <t>Onderlaag 1:</t>
  </si>
  <si>
    <t>Kleeflaag 3:</t>
  </si>
  <si>
    <t>Onderlaag 2:</t>
  </si>
  <si>
    <t>Kleeflaag 4:</t>
  </si>
  <si>
    <t>Onderlaag 3:</t>
  </si>
  <si>
    <t>Herstrating:</t>
  </si>
  <si>
    <t xml:space="preserve">% plaatselijk </t>
  </si>
  <si>
    <t>% volledig</t>
  </si>
  <si>
    <t>Funderingsmateriaal:</t>
  </si>
  <si>
    <t>levensduur (jr)</t>
  </si>
  <si>
    <t>N.t.b:</t>
  </si>
  <si>
    <t>n.t.b</t>
  </si>
  <si>
    <t>breedte (m)</t>
  </si>
  <si>
    <t>lengte (m)</t>
  </si>
  <si>
    <t>hoogte (m)</t>
  </si>
  <si>
    <t>staal</t>
  </si>
  <si>
    <t>grond</t>
  </si>
  <si>
    <t>bestrating</t>
  </si>
  <si>
    <t>Aandeel biobased</t>
  </si>
  <si>
    <t xml:space="preserve">Aandeel secundair </t>
  </si>
  <si>
    <t>hergebruik ter plekke</t>
  </si>
  <si>
    <t>hergebruik na afvoer</t>
  </si>
  <si>
    <t>Hergebruik materialen</t>
  </si>
  <si>
    <t>Materieel diesel tijdens sloop</t>
  </si>
  <si>
    <t>CO2-neutraal</t>
  </si>
  <si>
    <t>Standaard objectenlijst met bepaling Functionele Eenheid</t>
  </si>
  <si>
    <t>Aanleg aantal</t>
  </si>
  <si>
    <t>stuks of m2</t>
  </si>
  <si>
    <t>productiefase</t>
  </si>
  <si>
    <t>Subtotaal</t>
  </si>
  <si>
    <t>Omschrijving van de eenheid op basis waarvan de invulsheet is ingevuld.Denk aan asfalt type, laagdikte, levensduur, % secundair, lengte, breedte, fundering etc. Zie omschrijving bestaande objecten als voorbeeld</t>
  </si>
  <si>
    <t>Invulsheet Assetbeheerder - te verwijderen objecten</t>
  </si>
  <si>
    <t>Totaal A1 gerelateerd uitstoot % CO2</t>
  </si>
  <si>
    <t>Totaal brandstof CO2 transport</t>
  </si>
  <si>
    <t>Berekende liters A1</t>
  </si>
  <si>
    <t>Berekende liters A2 + A4</t>
  </si>
  <si>
    <t>Berekende liters A3</t>
  </si>
  <si>
    <t>Berekende liters A5</t>
  </si>
  <si>
    <t>Berekende liters B</t>
  </si>
  <si>
    <t>Berekende liters C1</t>
  </si>
  <si>
    <t>Berekende liters C2</t>
  </si>
  <si>
    <t>Kilometers:</t>
  </si>
  <si>
    <t>Transport-logistiek</t>
  </si>
  <si>
    <t>Logistiek A2 + A4 Liter diesel per FE</t>
  </si>
  <si>
    <t>Materieel A1 Liter diesel per FE</t>
  </si>
  <si>
    <t>Materieel A3 Liter diesel per FE</t>
  </si>
  <si>
    <t>Materieel A5 Liter diesel per FE</t>
  </si>
  <si>
    <t>Materieel B Liter diesel per FE</t>
  </si>
  <si>
    <t>Materieel C1 Liter diesel per FE</t>
  </si>
  <si>
    <t>Logistiek C2 Liter diesel per FE</t>
  </si>
  <si>
    <r>
      <t xml:space="preserve">Transport logistiek </t>
    </r>
    <r>
      <rPr>
        <b/>
        <sz val="12"/>
        <color theme="1"/>
        <rFont val="Calibri"/>
        <family val="2"/>
        <scheme val="minor"/>
      </rPr>
      <t>:</t>
    </r>
  </si>
  <si>
    <t>Brandstof logistiek % tov totaal CO2</t>
  </si>
  <si>
    <t>Berekende km logistiek</t>
  </si>
  <si>
    <t>Aantal afgelegde transport kilometers  logistiek per FE</t>
  </si>
  <si>
    <t>Liters logistiek:</t>
  </si>
  <si>
    <t>Liters materieel inzet:</t>
  </si>
  <si>
    <t>A2 productie en A4 bouwen (aanleg)</t>
  </si>
  <si>
    <t>Brandstof NOx-calculatie:</t>
  </si>
  <si>
    <t>B gebruiksfase (onderhoud)  materieel inzet van B</t>
  </si>
  <si>
    <t>Berekende CO2 A logistiek</t>
  </si>
  <si>
    <t>Berekende CO2 B materieel</t>
  </si>
  <si>
    <t>Berekende CO2 C logistiek</t>
  </si>
  <si>
    <t>Grondstoffen -in</t>
  </si>
  <si>
    <t>Omschrijving object/ functionele eenheid:</t>
  </si>
  <si>
    <t>A t/m D MKI Calculatie</t>
  </si>
  <si>
    <t>berekend</t>
  </si>
  <si>
    <t>Totale MKI-waarde uit DuboCalc /LCA</t>
  </si>
  <si>
    <t>MKI waarde omgerekend naar CO2-equivalenten</t>
  </si>
  <si>
    <t>Benodigde aanvullende informatie</t>
  </si>
  <si>
    <t>Materieel niet-fossiel A en B</t>
  </si>
  <si>
    <t>Berekend en/of vaste gegevens</t>
  </si>
  <si>
    <t>Grondstoffen-in</t>
  </si>
  <si>
    <t>M3</t>
  </si>
  <si>
    <t>Aandeel secundaire grondstoffen</t>
  </si>
  <si>
    <t>Aandeel biobased grondstoffen</t>
  </si>
  <si>
    <t>Productie- en bouwfase</t>
  </si>
  <si>
    <t>MKI Productie- en Bouwfase</t>
  </si>
  <si>
    <t>MKI Gebruikersfase</t>
  </si>
  <si>
    <t>MKI Sloop en verwerkingsfase</t>
  </si>
  <si>
    <t>MKI Hergebruik en Recycling</t>
  </si>
  <si>
    <t xml:space="preserve">Input uit DuboCalc </t>
  </si>
  <si>
    <t>Reststromen calculatie</t>
  </si>
  <si>
    <t>A productie en bouwen  MKI %  grondstoffen</t>
  </si>
  <si>
    <t>Grondstof kg B</t>
  </si>
  <si>
    <t>Grondstof kg A</t>
  </si>
  <si>
    <t>m3 obv  gewicht en draaiuren of omschrijving object</t>
  </si>
  <si>
    <t>Calculaties aanvullend op DuboCalc</t>
  </si>
  <si>
    <t>% verdeling grondstoffen</t>
  </si>
  <si>
    <t>Totaal %</t>
  </si>
  <si>
    <t>% van totaal kg grondstoffen A</t>
  </si>
  <si>
    <t>zwaarte van het object in kg obv soortelijk gewicht</t>
  </si>
  <si>
    <t>gewicht plus reststroom</t>
  </si>
  <si>
    <t>grondstoffen nodig om onderhoud uit te voeren</t>
  </si>
  <si>
    <t>D recylced hergebruik</t>
  </si>
  <si>
    <t>KG te slopen object</t>
  </si>
  <si>
    <t>Kg te slopen object</t>
  </si>
  <si>
    <t>gewicht te slopen object</t>
  </si>
  <si>
    <t>levensduur object DuboCalc</t>
  </si>
  <si>
    <t xml:space="preserve"> % MKI C1 is brandstof</t>
  </si>
  <si>
    <t>% Fossiele brandstof</t>
  </si>
  <si>
    <t>% reststromen  obv gewicht object</t>
  </si>
  <si>
    <t>% grondstoffen B op basis van gewicht object</t>
  </si>
  <si>
    <t>Schatting grondstof B</t>
  </si>
  <si>
    <t>Schatting reststromen totaal</t>
  </si>
  <si>
    <t>MKI over levensduur</t>
  </si>
  <si>
    <t>MKI levensduur voor CO2-voetafdruk</t>
  </si>
  <si>
    <t>Materiaalsoort:</t>
  </si>
  <si>
    <t>Levensduur:</t>
  </si>
  <si>
    <t>Grondstoffen:</t>
  </si>
  <si>
    <t>Gewicht  verdeeld  naar materiaalsoort</t>
  </si>
  <si>
    <t>Gewicht verdeeld  naar materiaalsoort</t>
  </si>
  <si>
    <t>tov gewicht</t>
  </si>
  <si>
    <t>% kunststof</t>
  </si>
  <si>
    <t>KG grondstoffen</t>
  </si>
  <si>
    <t xml:space="preserve">Grondstoffen </t>
  </si>
  <si>
    <t>Verwijderde objecten 2022</t>
  </si>
  <si>
    <t>Verwijderde objecten 2024</t>
  </si>
  <si>
    <t>Verwijderde objecten 2026</t>
  </si>
  <si>
    <t>Verwijderde objecten 2020</t>
  </si>
  <si>
    <t>Verwijderde objecten in 2021</t>
  </si>
  <si>
    <t>Nulmeting</t>
  </si>
  <si>
    <t>Jaartal</t>
  </si>
  <si>
    <t>Areaal data</t>
  </si>
  <si>
    <t>Gemiddelde brug is 509 m2,voorbeeldbrug is VK224-12.690, duikerbrug over de Woudenbergse grift, lengte 39 m1, breedte 10m1. Incl. asfalt wegdek.</t>
  </si>
  <si>
    <t>Gemiddelde oppervlakte: 794 m2, voorbeeld kunstwerk is VK230-00.932, Hoogemaatviaduct, lengte 55,7 m1, breedte 17,6 m1. Incl. asfalt wegdek.</t>
  </si>
  <si>
    <t>Met stalen damwand. Gemiddelde oppervlakte: 2.983 m2, voorbeeld kunstwerk is VK233-05.210, Tunnel onder de spoorlijn Veenendaal Rhenen, lengte 147,3 m1 breedte 11,5 m1. Incl. asfalt wegdek.</t>
  </si>
  <si>
    <t>Passagelengte ca. 20 meter met een diameter van 0,40 m. Omgerekend gemiddeld 5,0 meter als lengte. Incl. asfalt wegdek.</t>
  </si>
  <si>
    <t>MKI gemiddelde uit nulmeting</t>
  </si>
  <si>
    <t>Waarden Nulmeting</t>
  </si>
  <si>
    <t>CO2 - ton in 2020</t>
  </si>
  <si>
    <t>Waarden PM 2020</t>
  </si>
  <si>
    <t>Waarden PM 2021</t>
  </si>
  <si>
    <t>Waarden PM 2022</t>
  </si>
  <si>
    <t>Waarden PM 2023</t>
  </si>
  <si>
    <t>Waarden PM 2024</t>
  </si>
  <si>
    <t>Waarden PM 2025</t>
  </si>
  <si>
    <t>Waarden PM 2026</t>
  </si>
  <si>
    <t>Waarden PM 2027</t>
  </si>
  <si>
    <t>Waarden PM 2028</t>
  </si>
  <si>
    <t>Waarden PM 2029</t>
  </si>
  <si>
    <t>Waarden PM 2030</t>
  </si>
  <si>
    <t>CO2-Nulmeting, hard getal na invoer</t>
  </si>
  <si>
    <t>Levensduur projecten</t>
  </si>
  <si>
    <t>Jaaruitstoot nieuw project</t>
  </si>
  <si>
    <t>Totaal huidig</t>
  </si>
  <si>
    <t>Actief</t>
  </si>
  <si>
    <t>Gemiddelde breedte: 9,61 m'
Gemiddelde lengte: 30,01 m'
Gemiddelde oppervlakte: 142 m2
(gemiddeld kunstwerk: VK412-00.425, Faunawissel (wildtunnel), lengte 34,5 m'. breedte 12,2 m'.)</t>
  </si>
  <si>
    <t>Gemiddelde breedte: 3,47 m'
Gemiddelde lengte: 25,84 m'
Gemiddelde oppervlakte: 91,37 m2
(gemiddeld kunstwerk: VK401-04.847, Duiker onder prov.weg, lengte 29,5 m'. breedte 3,5 m'.) Incl. asfalt wegdek.</t>
  </si>
  <si>
    <t>Gemiddelde breedte: 7,60 m' 
Gemiddelde lengte: 63,55 m'
Gemiddelde oppervlakte: 454 m2
(gemiddeld kunstwerk: VK234-00.565, Nieuwe weteringse tunnel.) Incl. asfalt wegdek.</t>
  </si>
  <si>
    <t>Omschrijving</t>
  </si>
  <si>
    <t>% vh gewicht</t>
  </si>
  <si>
    <t>aandeel vh gewicht</t>
  </si>
  <si>
    <t>Nr.</t>
  </si>
  <si>
    <t>Nulmeting ref jaar</t>
  </si>
  <si>
    <t>Gewicht 2020</t>
  </si>
  <si>
    <t>Gewicht 2021</t>
  </si>
  <si>
    <t>Gewicht 2022</t>
  </si>
  <si>
    <t>Gewicht 2023</t>
  </si>
  <si>
    <t>Gewicht 2024</t>
  </si>
  <si>
    <t>Gewicht 2025</t>
  </si>
  <si>
    <t>Gewicht 2026</t>
  </si>
  <si>
    <t>Gewicht 2027</t>
  </si>
  <si>
    <t>Gewicht 2028</t>
  </si>
  <si>
    <t>Gewicht 2029</t>
  </si>
  <si>
    <t>Gewicht 2030</t>
  </si>
  <si>
    <t>Waarde 2020</t>
  </si>
  <si>
    <t>Waarde 2021</t>
  </si>
  <si>
    <t>Waarde 2022</t>
  </si>
  <si>
    <t>Waarde 2023</t>
  </si>
  <si>
    <t>Waarde 2024</t>
  </si>
  <si>
    <t>Waarde 2025</t>
  </si>
  <si>
    <t>Waarde 2026</t>
  </si>
  <si>
    <t>Waarde 2027</t>
  </si>
  <si>
    <t>Waarde 2028</t>
  </si>
  <si>
    <t>Waarde 2029</t>
  </si>
  <si>
    <t>Waarde 2030</t>
  </si>
  <si>
    <t xml:space="preserve">Bouwen </t>
  </si>
  <si>
    <t xml:space="preserve">Waarde </t>
  </si>
  <si>
    <t>Nox (kg) Totaal</t>
  </si>
  <si>
    <t>Nox (kg) Fase A</t>
  </si>
  <si>
    <t>Nox (kg) Fase B</t>
  </si>
  <si>
    <t>Nox (kg) Fase C</t>
  </si>
  <si>
    <t>Soort</t>
  </si>
  <si>
    <t xml:space="preserve">Verhardingen </t>
  </si>
  <si>
    <t xml:space="preserve">Kunstwerken </t>
  </si>
  <si>
    <t>Spoorwegen</t>
  </si>
  <si>
    <r>
      <t xml:space="preserve">Actief:
</t>
    </r>
    <r>
      <rPr>
        <b/>
        <sz val="11"/>
        <color theme="1"/>
        <rFont val="Calibri (Hoofdtekst)"/>
      </rPr>
      <t>1=Ja
2=Nee</t>
    </r>
  </si>
  <si>
    <t>Aanvullende schattingen</t>
  </si>
  <si>
    <t>Emissiefactor brandstof onbekent (voertuig km)</t>
  </si>
  <si>
    <t>Emissiefactor diesel</t>
  </si>
  <si>
    <t>Emissiefactor logistiek</t>
  </si>
  <si>
    <t>Totaal areaal</t>
  </si>
  <si>
    <t>Project nieuwe aantallen</t>
  </si>
  <si>
    <t>Fase A: Bouwen</t>
  </si>
  <si>
    <t>Fase B: Onderhoud</t>
  </si>
  <si>
    <t>Fase C: Slopen</t>
  </si>
  <si>
    <t>Fase D: Hergebruik</t>
  </si>
  <si>
    <t>Stikstof Totaal Kunstwerken</t>
  </si>
  <si>
    <t>Stikstof Totaal</t>
  </si>
  <si>
    <t>Reststromen Totaal</t>
  </si>
  <si>
    <t>Biodiversiteit</t>
  </si>
  <si>
    <t>OVL</t>
  </si>
  <si>
    <t>VRI</t>
  </si>
  <si>
    <t>Duikerbrug</t>
  </si>
  <si>
    <t>Kerende constructie</t>
  </si>
  <si>
    <t>Tunnel 2 rijbanen</t>
  </si>
  <si>
    <t>Spoorlijn (antiek)</t>
  </si>
  <si>
    <t>Stroomwegen</t>
  </si>
  <si>
    <t>Busbanen</t>
  </si>
  <si>
    <t>Nieuwe MKI</t>
  </si>
  <si>
    <t>Functionele eenheid per stuk/m2</t>
  </si>
  <si>
    <t>MKI nieuw</t>
  </si>
  <si>
    <t>MKI in Euro per stuk</t>
  </si>
  <si>
    <t>MKI in Euro per m2</t>
  </si>
  <si>
    <t>MKI in Euro per eenheid</t>
  </si>
  <si>
    <t>Aangelegd gewicht</t>
  </si>
  <si>
    <t>Uitstoot NOx levensduur aanleg</t>
  </si>
  <si>
    <t xml:space="preserve">Jaartal: </t>
  </si>
  <si>
    <t>Waarde PM2020</t>
  </si>
  <si>
    <t>Waarde PM2021</t>
  </si>
  <si>
    <t>Waarde PM2022</t>
  </si>
  <si>
    <t>Waarde PM2023</t>
  </si>
  <si>
    <t>Waarde PM2024</t>
  </si>
  <si>
    <t>Waarde PM2025</t>
  </si>
  <si>
    <t>Waarde PM2026</t>
  </si>
  <si>
    <t>Waarde PM2027</t>
  </si>
  <si>
    <t>Waarde PM2028</t>
  </si>
  <si>
    <t>Waarde PM2029</t>
  </si>
  <si>
    <t>Waarde PM2030</t>
  </si>
  <si>
    <t>Hergebruik</t>
  </si>
  <si>
    <t>Spoorstaven</t>
  </si>
  <si>
    <t>Dwarsliggers</t>
  </si>
  <si>
    <t>Ballast</t>
  </si>
  <si>
    <t>Overweg</t>
  </si>
  <si>
    <t>Wissel</t>
  </si>
  <si>
    <t>Draagconstructiebovenleiding</t>
  </si>
  <si>
    <t>Seinen</t>
  </si>
  <si>
    <t>Verlichting</t>
  </si>
  <si>
    <t>Deklaag AC surf 30% PR</t>
  </si>
  <si>
    <t>Laagdikte 0,035</t>
  </si>
  <si>
    <t>Deklaag AC surf zonder PR</t>
  </si>
  <si>
    <t>ZOAB 30% PR</t>
  </si>
  <si>
    <t>ZOAB met epoxy</t>
  </si>
  <si>
    <t>Onduidelijk om welk % epoxy in de bitumen is verwerkt. Dit is een geheim mengsel</t>
  </si>
  <si>
    <t>Laagdikte 0,045</t>
  </si>
  <si>
    <t>Laagdikte 0,075</t>
  </si>
  <si>
    <t>Gemaal</t>
  </si>
  <si>
    <t>Stuw</t>
  </si>
  <si>
    <t>Euro</t>
  </si>
  <si>
    <t>Leeg</t>
  </si>
  <si>
    <r>
      <t>Soort:</t>
    </r>
    <r>
      <rPr>
        <b/>
        <sz val="11"/>
        <color theme="1"/>
        <rFont val="Calibri (Hoofdtekst)"/>
      </rPr>
      <t xml:space="preserve">
5=Kunstwerken 
6=Verhardingen 
7=Spoorwegen 
8=Waterwegen/systeem
9=Overig</t>
    </r>
  </si>
  <si>
    <t>DuboCalc basis versie 6.0</t>
  </si>
  <si>
    <t>Alle data van ingevoerde projecten heeft betrekking op het jaar:</t>
  </si>
  <si>
    <t>NR Invullen (check objectenlijst)</t>
  </si>
  <si>
    <t>OVL: openbare verlichting</t>
  </si>
  <si>
    <t>VRI: verkeersregelinstallaties</t>
  </si>
  <si>
    <t>Wat in te vullen</t>
  </si>
  <si>
    <t>Onderdoorgang fiets/ voetgangerstunnel (beton)</t>
  </si>
  <si>
    <t>Onderdoorgang fauna/veetunnel (beton)</t>
  </si>
  <si>
    <t>Duiker &lt;1m (beton)</t>
  </si>
  <si>
    <t>Duiker &lt;1m (PE)</t>
  </si>
  <si>
    <t>Fietspaden (asfalt)</t>
  </si>
  <si>
    <t>Fietspaden (beton)</t>
  </si>
  <si>
    <t>Deklaag parallelwegen SMA</t>
  </si>
  <si>
    <t>Rotondes (beton)</t>
  </si>
  <si>
    <t xml:space="preserve">Deklaag SMA NL 8-11 </t>
  </si>
  <si>
    <t xml:space="preserve">Deklaag SMA NL 50% PR </t>
  </si>
  <si>
    <t>Geluidsscherm aluminium</t>
  </si>
  <si>
    <t>SMA-NL 11B deklaag  0,035 m; kleeflaag 0,4 kg/m2 tussenlaag AC 16 bind TL-B bin base 50% PR laagdikte 0,045 m , kleeflaag 0,4 kg/m2; onderlaag AC 22 base OL-B 50% laagdikte 0,07 m; kleeflaag 0,4 kg/m2 ; onderlaag AC 22 base OL-B 50% PR laagdikte 0,07 ; funderingslaag menggranulaat 250 mm ; fundering zand laagdikte 0,5 m .</t>
  </si>
  <si>
    <t>SMA-NL 11B deklaag; laagdikte 0,035 m; kleeflaag 0,4 kg/m2; tussenlaag AC 16 bind TL-B bin base 50% PR laagdikte 0,045 m, kleeflaag 0,4 kg/m2 ; onderlaag AC 22 base OL-B 50% laagdikte 0,075; kleeflaag 0,4 kg/m2; onderlaag AC 22 base OL-B 50% PR laagdikte 0,075; kleeflaag 0,4 kg/m2; onderlaag AC 22 base OL-B 50% PR laagdikte 0,075; funderingslaag menggranulaat 250 mm; fundering zand laagdikte 0,5 m.</t>
  </si>
  <si>
    <t>Geluidsreducerende SMA deklaag laagdikte 0,035 m; kleeflaag 0,4 kg/m2 ; tussenlaag AC 16 bind TL-B bin base 50% PR laagdikte 0,045 m, kleeflaag 0,4 kg/m2 l; onderlaag AC 22 base OL-B 50% laagdikte 0,07 m ; kleeflaag 0,4 kg/m2; onderlaag AC 22 base OL-B 50% PR laagdikte 0,07; funderingslaag menggranulaat 250 mm; fundering zand laagdikte 0,5 m.</t>
  </si>
  <si>
    <t>Geluidreducerende SMA deklaag laagdikte 0,035 m; kleeflaag 0,4 kg/m2; tussenlaag AC 16 bind TL-B bin base 50% PR laagdikte 0,045 m, kleeflaag 0,4 kg/m2; onderlaag AC 22 base OL-B 50% laagdikte 0,075 m; kleeflaag 0,4 kg/m2; onderlaag AC 22 base OL-B 50% PR laagdikte 0,075; kleeflaag 0,4 kg/m2 ; onderlaag AC 22 base OL-B 50% PR laagdikte 0,075; funderingslaag menggranulaat 250 mm; fundering zand laagdikte 0,5 m.</t>
  </si>
  <si>
    <t>Geluidsreducerende SMA deklaag laagdikte 0,035 m; kleeflaag 0,4 kg/m2; tussenlaag AC 16 bind TL-B bin base 50% PR laagdikte 0,045 m, kleeflaag 0,4 kg/m2; onderlaag AC 22 base OL-B 50% laagdikte 0,07 m; kleeflaag 0,4 kg/m2; onderlaag AC 22 base OL-B 50% PR laagdikte 0,07 ; funderingslaag menggranulaat 250 mm; fundering zand laagdikte 0,5 m.</t>
  </si>
  <si>
    <t>Geluidreducerende SMA deklaag laagdikte 0,035 m; kleeflaag 0,4 kg/m2; tussenlaag AC 16 bind TL-B bin base 50% PR laagdikte 0,045 m; kleeflaag 0,4 kg/m2 l; onderlaag AC 22 base OL-B 50% laagdikte 0,075 m ; kleeflaag 0,4 kg/m2 ; onderlaag AC 22 base OL-B 50% PR laagdikte 0,075; kleeflaag 0,4 kg/m2 ; onderlaag AC 22 base OL-B 50% PR laagdikte 0,075 ; funderingslaag menggranulaat 250 mm l; fundering zand laagdikte 0,5 m.</t>
  </si>
  <si>
    <t>Deklaag AC 11 surf DL-B laagdikte 0,035 m; kleeflaag 0,4 kg/m2 ; tussenlaag AC 16 bind TL-B bin base 50% PR laagdikte 0,045 m, kleeflaag 0,4 kg/m2; onderlaag AC 22 base OL-B 50% laagdikte 0,07 m; funderingslaag menggranulaat 250 mm; fundering zand laagdikte 0,5 m.</t>
  </si>
  <si>
    <t>Deklaag AC 8 surf DL-A laagdikte 0,025 m; kleeflaag 0,4 kg/m2; onderlaag AC 22 base OL-B 50% laagdikte 0,07 m; funderingslaag menggranulaat 250 mm; fundering zand laagdikte 0,5 m.</t>
  </si>
  <si>
    <t>Betonstraatstenen plaatselijk herstraten 10% en volledig herstraten 90%; fundering zand 750 mm.</t>
  </si>
  <si>
    <t>Tegels plaatselijk herstraten 10% en volledig herstraten 90%; fundering zand 750 mm.</t>
  </si>
  <si>
    <t>Betonmortel voorr GWW C3545 CEM III 30% granulaat, funderingslaag menggranulaat 200 mm, ophoogmateriaal zand 750 mm.</t>
  </si>
  <si>
    <t>Vervangingen 1; SMA/stille deklaag laagdikte 0,030m (82,8%/17,2%); bitumen emulsie kleeflaag 0,4kg/m2; AC 22/16 bin 50% PR 0,055m, bitumen emulsie kleeflaag 0,4kg/m2, AC 22/16 base 50% PR 0,060m; bitumen emulsie kleeflaag 0,4kg/m2; AC 22/16 base 50% PR 0,060m; funderingslaag betongranulaat 0,25m; ophoogmateriaal zand 0,35m.</t>
  </si>
  <si>
    <t>SMA deklaag 100% laagdikte 0,030m; bitumen emulsie kleeflaag 0,4kg/m2; AC 22/16 bin 50% PR 0,055m; bitumen emulsie kleeflaag 0,4kg/m2, AC 22/16 base 50% PR 0,060m; funderingslaag menggranulaat 0,25m; ophoogmateriaal zand 0,35m.</t>
  </si>
  <si>
    <t>Gewapend beton C35/45 milieuklasse XF4 laagdikte 0,25m; werkvloer AC 16 Base OL-B laagdikte 0,05m; funderingslaag betongranulaat 0,25m; ophoogmateriaal zand 0,35m.</t>
  </si>
  <si>
    <t>100% recyclebeton C35/45 milieuklasse XF4 laagdikte 0,16m; funderingslaag menggranulaat 0,20m; ophoogmateriaal zand 0,35m.</t>
  </si>
  <si>
    <t xml:space="preserve">AC 8 Surf DL-A laagdikte 0,03m; bitumen emulsie kleeflaag 0,4kg/m2, AC 16 Bind TDL-B laagdikte 0,05m, bitumen emulsie kleeflaag 0,4kg/m2, AC 16 Base OL-A laagdikte 0,06m; funderingslaag menggranulaat 0,20m; ophoogmateriaal zand 0,35m. </t>
  </si>
  <si>
    <t>Betontegels materiaaldikte 0,045m; straatlaag zand laagdikte 0,05m; funderingslaag menggranulaat 0,10m; ophoogmateriaal zand 0,35m.</t>
  </si>
  <si>
    <t xml:space="preserve"> Beton C35/45 milieuklasse XF4 laagdikte 0,23m; funderingslaag betongranulaat 0,25m; ophoogmateriaal zand 0,35m. </t>
  </si>
  <si>
    <t>SMA deklaag, laagdikte 0,035m.</t>
  </si>
  <si>
    <t>Waterwegen/systeem</t>
  </si>
  <si>
    <t>Niet veranderen</t>
  </si>
  <si>
    <t>Controle</t>
  </si>
  <si>
    <t>Vul het actieve objectnummer in onder de juiste subgroep</t>
  </si>
  <si>
    <t>Het monitoring dashboard Duurzaam GWW is als tool ontwikkeld voor alle publieke opdrachtgevers in Nederland. Het monitoring dashboard Duurzaam GWW sluit  aan op de andere tools die voor de sector van toepassing zijn,  zoals het ambitieweb , omgevingswijzer, DuboCalc en de CO2-Prestatieladder. Het doel van het dashboard is het bieden van inzicht op de gestelde duurzaamheidsambities van alle (decentrale) overheden in de GWW sector. Met 10 koplopers is besloten om data te verzamelen op het gebied van 6 Kritieke Prestatie Indicatoren (KPI’s). Dit zijn de MilieuKosten Indicator score (MKI-score), CO2-uitstoot, stikstofuitstoot, circulariteit, energieverbruik en biodiversiteit. Deze worden in de bijbehorende handleiding verder toegelicht.</t>
  </si>
  <si>
    <t xml:space="preserve">Gekozen is om het monitoring dashboard D-GWW een groeimodel te laten zijn. Dit betekent dat in de eerste opzet een aantal KPI’s en uitgangspunten zijn vastgesteld. Het is een laagdrempelig instapmodel voor alle opdrachtgevers D-GWW. Naar mate de ambities en doelen uitgebreid worden, groeit ook het model mee. Definities kunnen worden aangescherpt en de berekeningswijze aangepast. </t>
  </si>
  <si>
    <t>Ga naar licht groene tabblad Invulsheet Assetbeheerder en vul in welke objecten zijn verwijderd. Let op: vul de gegevens in onder het juiste jaartal.</t>
  </si>
  <si>
    <t>Subgroep</t>
  </si>
  <si>
    <t>Nulmeting areaal stuks/m2</t>
  </si>
  <si>
    <t xml:space="preserve">Civiele leveranties van een gemaal bestaande uit beton, wapening, Azobe bodembescherming, leuningwerk en kunststof persleidingen. </t>
  </si>
  <si>
    <t xml:space="preserve">Civiele leveranties van een stuw bestaande uit beton, stalen damwand, houten damwand, leuningwerk, loopbrug, wapening en kunststof roosters. </t>
  </si>
  <si>
    <t>Onderlaag AC bin/base 50% PR met gemod. bitumen</t>
  </si>
  <si>
    <t>Tussenlaag AC bin/base 50% PR met gemod. bitumen</t>
  </si>
  <si>
    <t>Deklaag AC surf zonder PR met gemod. bitumen</t>
  </si>
  <si>
    <t>Deklaag AC 30% PR met gemod. bitumen</t>
  </si>
  <si>
    <t>MKI Meter Totaal Spoorwegen</t>
  </si>
  <si>
    <t>CO2 Spoorwegen</t>
  </si>
  <si>
    <t>CO2 Waterwegen/systeem</t>
  </si>
  <si>
    <t>CO2 Overige bouwwerken</t>
  </si>
  <si>
    <t>MKI Meter Totaal Waterwegen/systeem</t>
  </si>
  <si>
    <t>Overige bouwwerken</t>
  </si>
  <si>
    <t>MKI Meter Overige bouwwerken</t>
  </si>
  <si>
    <t>Zwaarte van het object in kg obv soortelijk gewicht</t>
  </si>
  <si>
    <t>Bron: https://www.dhoekstra.nl/wp-content/uploads/2014/06/2.A.3-Energieaudit-verslag-DH_v1-2013.pdf</t>
  </si>
  <si>
    <t>gemiddeld verbruik bouwmaterieel</t>
  </si>
  <si>
    <t>L diesel/uur</t>
  </si>
  <si>
    <t>CO2 per stuk/m3</t>
  </si>
  <si>
    <t>CO2 per stuk/m4</t>
  </si>
  <si>
    <t>CO2 per stuk/m5</t>
  </si>
  <si>
    <t>CO2 per stuk/m6</t>
  </si>
  <si>
    <t>CO2 per stuk/m7</t>
  </si>
  <si>
    <t>Persleidingen (beton)</t>
  </si>
  <si>
    <t>Persleidingen (PVC)</t>
  </si>
  <si>
    <t>Gemiddelde breedte: 1 m'
Gemiddelde lengte: 40 m'
Gemiddelde oppervlakte: 40 m2 Incl. asfalt wegdek. Soortelijk gewicht van 960 kg per m3</t>
  </si>
  <si>
    <t>Gemiddelde brug is 190,8 m2, 2x2 rijstroken en 10,4 m overspanning. Soortelijk gewicht is 2.400 kg per m3. 2,2 m hoog.</t>
  </si>
  <si>
    <t xml:space="preserve">Kerende constructie van beton. Gemiddelde lengte 117 meter, gemiddelde hoogte 3,1 meter. Soortelijk gewicht is 2.400 kg per m3 </t>
  </si>
  <si>
    <t xml:space="preserve">Gemiddelde lengte van 25,7 m. Soortelijk gewicht is 2.400 kg per m3 </t>
  </si>
  <si>
    <t>Het betreft een compleet geluidsscherm per m2. Gebaseerd op een standaard modulair ontwerp: stijlen en ankers met daartussen aluminium panelen. De fundering bestaat uit een plint, betonprop en stalen buispalen. Hoogte van geluidsscherm is 3m en is schaalbaar van 1 tot 5 meter. Het rooster, de schanskorf en de panelen schalen 1 op 1 mee met de hoeveelheid m2 en veranderen niet per m2 scherm als de hoogte verandert. Dikte is 15 mm. gewicht is 258,88 kg per m2 geluidscherm</t>
  </si>
  <si>
    <t>Materialen Totaal Spoorwegen</t>
  </si>
  <si>
    <t>Materialen Totaal Waterwegen/systeem</t>
  </si>
  <si>
    <t>Materialen Totaal Overige Bouwwerken</t>
  </si>
  <si>
    <t>Geluidbeperkende constructie (beton)</t>
  </si>
  <si>
    <t>Geluidbeperkende constructie (glas)</t>
  </si>
  <si>
    <t>Geluidbeperkende constructie (houten panelen)</t>
  </si>
  <si>
    <t>Fietspaden (recycled beton)</t>
  </si>
  <si>
    <t>Voetpaden en fietspaden elementenverharding (betontegel)</t>
  </si>
  <si>
    <t>Reststromen Totaal Spoorwegen</t>
  </si>
  <si>
    <t>Reststromen Totaal Waterwegen/systeem</t>
  </si>
  <si>
    <t>Reststromen Totaal Overige Bouwwerken</t>
  </si>
  <si>
    <t>Stikstof Totaal Spoorwegen</t>
  </si>
  <si>
    <t>Stikstof Totaal Waterwegen/systemen</t>
  </si>
  <si>
    <t>Stikstof Totaal Overige Bouwwerken</t>
  </si>
  <si>
    <t>Objectnaam:</t>
  </si>
  <si>
    <t>Functionele eenheid</t>
  </si>
  <si>
    <t>Stuks</t>
  </si>
  <si>
    <t>m2</t>
  </si>
  <si>
    <t>m</t>
  </si>
  <si>
    <t>Objectnaam</t>
  </si>
  <si>
    <t xml:space="preserve">Geluidsscherm met panelen van glas. Hoogte is 3 m. Dikte is 15 mm. </t>
  </si>
  <si>
    <t>Geluidsscherm met panelen van beton. Hoogte is 3 m. Dikte is 0,5 m. 2.400 kg per m3.</t>
  </si>
  <si>
    <t>Geluidsscherm met panelen van staal. Hoogte is 3 m. Dikte is 15 mm. Soortelijk gewicht 1.500 kg per m3</t>
  </si>
  <si>
    <t xml:space="preserve">Museumspoorlijn van totaal 22 km. Geen bovenleiding aanwezig. </t>
  </si>
  <si>
    <t>Spoorstaaf type UIC 54E1 R260Mn. Per meter spoor is er 2 meter spoorstaaf. Hoogte = 159mm. Breedte = 140mm. Gewicht = 54,77.</t>
  </si>
  <si>
    <t>Dwarsligger 140012, CEM I voor treinspoor, per stuk, inclusief bevestigingsmiddelen. De dwarsligger is 2,5m lang. Vanwege goede vergelijkbaarheid van de 14001 en 14002 dwarsliggers is deze branchegemiddelde LCA toepasbaar voor beide types. De 140012 dwarsligger heeft een lengte, 2500 mm; breedte 300mm; dikte 200 mm. Het totale gewicht van de dwarsligger met bevestigingsmaterialen is 386,5 kg.</t>
  </si>
  <si>
    <t>Ballast heeft als functie het dragen van spoorstaven en dwarsliggers, en het bieden van weerstand aan horizontale krachten van exploitatie van het spoor. Voor de ballast zoals beschreven in deze LCA wordt uitgegaan van een gangbare korrelgradatie van 31,5 tot 50 mm.  (BID00020) gedurende de levensduur is onderhoud vereist. Hier is uitgegaan van 4 tonkg per meter spoor. Dikte is 27,5 cm. Lengte is 1 m. Breedte is 5 m. Soortelijk gewicht van 1.500 kg per m3.</t>
  </si>
  <si>
    <t>Er is uitgegaan van wissel type 1:9 met geconstrueerd puntstuk. 1 stuk wissel bevat onder meer het volgende: 50,75m spoorstaaf. 244m dwarsligger. Inclusief spoorwisselverwaming.</t>
  </si>
  <si>
    <t xml:space="preserve">Hier is uitgegaan van een balk van 10 meter lang. 2 palen van 8 meter lang. 2 maal een V2B fundatie. En 50 strekkende meter bovenleidingsdraden en kabels. </t>
  </si>
  <si>
    <t>Invulsheet 2 Middel Groot Project: beperkte wijzigingen op  standaard objectenlijst (aanpassing gewicht per stuk, levensduur en/of brandstof materieel)</t>
  </si>
  <si>
    <t>Invulsheet 1 Klein Project Bestaand: objecten standaard objectenlijst (variabel : aantal obj., grondstof-in soort, % sec, % bio, brandstof sloop en % hergebruik)</t>
  </si>
  <si>
    <t>Invulsheet 3 Middel Groot Project: nieuwe objecten doorrekening nodig naar DuboCalc</t>
  </si>
  <si>
    <t>Invulsheet 4 Groot Project: Project en/of Product specifieke LCA (toevoegen nieuw object)</t>
  </si>
  <si>
    <t>Project verwijderd - Invulsheet Assetbeheerder</t>
  </si>
  <si>
    <t>Project nieuw - invulsheet 1. Klein Proj Bestaand Object</t>
  </si>
  <si>
    <t>Jaar:</t>
  </si>
  <si>
    <t>Aantallen Invulsheet 2, 3, 4 aantallen</t>
  </si>
  <si>
    <t>% fossiel</t>
  </si>
  <si>
    <t>opgave aannemer invulsheet 2. aangepast object</t>
  </si>
  <si>
    <t>Verbruik diesel fase C (sloop)</t>
  </si>
  <si>
    <t>Brandstof materieel fossiel fase A + B</t>
  </si>
  <si>
    <t>* Materieel is standaard 100% fossiele brandstof</t>
  </si>
  <si>
    <t>Brandstof Materieel fase A + B*</t>
  </si>
  <si>
    <t xml:space="preserve"> % MKI C1 toe te rekenen aan brandstof</t>
  </si>
  <si>
    <t>Diesel liers tijdens fase C (sloop)</t>
  </si>
  <si>
    <t>Materieel C1 liters inschatting DuboCalc</t>
  </si>
  <si>
    <t>B. Gebruikersfase</t>
  </si>
  <si>
    <t>stuks/m2/m</t>
  </si>
  <si>
    <t>Maak in DuboCalc een nieuw object aan. Neem de gegevens uit DuboCalc over naar het rode tabblad DuboCalc en vul de data in de rode lege kolommen. Check dat het ingevoerde object daarna ook in het tabblad St. Objectenlijst FE staat.</t>
  </si>
  <si>
    <t>Check het tabblad Objectenoverzicht aantallen. In kolom P staat het gehele areaal. Zijn deze gegevens juist? Zo ja gaan naar stap 8. Zo nee: controleer stap 5 en 6, zijn de juiste aantallen ingevuld? SVP niets handmatig veranderen in dit tabblad, de gegevens worden opgehaald uit andere tabbladen.</t>
  </si>
  <si>
    <t>In het oranje tabblad Calculatie sheet zijn nu alle berekening uitgevoerd. Controleer de uitkomsten nauwkeurig.</t>
  </si>
  <si>
    <t>10.</t>
  </si>
  <si>
    <t>Volg de volgende 10 stappen om het Monitoring Dashboard DGWW in te kunnen lezen in PowerBI:</t>
  </si>
  <si>
    <t>Check of alle objecten al in het donkerblauwe tabblad St. Objectenlijst FE staan. Zo nee, ga naar stap 3. Zo ja, ga naar stap 4.</t>
  </si>
  <si>
    <t>Complementeer de groene velden in het donkerblauwe tabblad St. Objectenlijst FE. Kies of een object actief is door een 1 of een 2 in te vullen en selecteer het juiste nummer voor de aanduiding van de subgroep (5 Kunstwerken, 6 Verhardingen, 7  Spoorwegen , 8 Waterwegen/systeem, 9 overig).</t>
  </si>
  <si>
    <t>Calculatietabblad</t>
  </si>
  <si>
    <t>Begin met het invullen van de areaaldata (Invulsheer Assetbeheerder, kolom D). Zodra dit is gebeurd pas je in alle grijs/zwart tabbladen de nulmeting (rode cellen) aan door de formule te overschrijven met de waarde die uit die uit die formule komt. Deze nulmeting is belangrijk omdat de impact van projecten per jaar wordt uitgedrukt ten opzichte van deze nulmeting.</t>
  </si>
  <si>
    <t>Waterkering primair (asfalt)</t>
  </si>
  <si>
    <t>Waterkering regionaal (gras)</t>
  </si>
  <si>
    <t>Spuisluis</t>
  </si>
  <si>
    <t>RWZI (klein)</t>
  </si>
  <si>
    <t>RWZI (middelgroot)</t>
  </si>
  <si>
    <t>RWZI (groot)</t>
  </si>
  <si>
    <t>Oeverbeschoeiing (geotextiel)</t>
  </si>
  <si>
    <t>Persleidingen (gietijzer)</t>
  </si>
  <si>
    <t>Persleidingen (staal)</t>
  </si>
  <si>
    <t>Oeverbeschoeiing (hout)</t>
  </si>
  <si>
    <t>Schut-/keersluis groot (hout)</t>
  </si>
  <si>
    <t>Schut-/keersluis groot (staal)</t>
  </si>
  <si>
    <t>Schut-/keersluis klein (hout)</t>
  </si>
  <si>
    <t>Schut-/keersluis klein (staal)</t>
  </si>
  <si>
    <t>Keersluis niet in vaarweg (hout)</t>
  </si>
  <si>
    <t>Keersluis niet in vaarweg (staal)</t>
  </si>
  <si>
    <t>AC surf rood (fietsstrook)</t>
  </si>
  <si>
    <t>AC surf rood (fietspad)</t>
  </si>
  <si>
    <t>Open asfaltbeton</t>
  </si>
  <si>
    <t>SMA rood deklaag</t>
  </si>
  <si>
    <t>m1</t>
  </si>
  <si>
    <t>inclusief uitwateringssluis.
aantal stroomkokers = 3 stuks
hoogte stroomkoker = 2,5 m
breedte stroomkoker = 2,5 m
dikte wand = 0,4 m
lengte koker = 15 m
hefschuif = 100 kg/m2
massa (ton)
beton = 1.087
wapeningsstaal = 71
staal (deur) = 0,63</t>
  </si>
  <si>
    <t>Oeverbeschoeiing met houten palen en geotextiel doek. Houten palen (Europees naaldhout en tropisch hardhout) diepte 3 meter, 2 palen per strekkende meter en geotextiel 2 m2 per strekkende meter aangebracht. Palen zijn 0,8 m bij 0,8 m dik. Soortelijkgewicht van hardhout = 1250 kg/m3</t>
  </si>
  <si>
    <t xml:space="preserve">Diameter (mm) = 500. Wanddikte (mm) = 65. Soortelijk gewicht beton (kg/m3) = 2.400
</t>
  </si>
  <si>
    <t xml:space="preserve">Diameter (mm) = 200. Wanddikte (mm) = 5,9. kg/m1 = 5,37. </t>
  </si>
  <si>
    <t>Diameter (mm) = 100. Gewicht (kg/m1) = 15,9. Soortelijk gewicht gietijzer (kg/m3) = 7200</t>
  </si>
  <si>
    <t xml:space="preserve">Diameter (mm) = 406,4. Wanddikte (mm) = 8,8. Gewicht (kg/m1) = 86,3. </t>
  </si>
  <si>
    <t>Oeverbeschoeiing met houten palen en beschoeiingselementen. Houten palen (Europees naaldhout en tropisch hardhout) diepte 3 meter, 2 palen per strekkende meter en 60 cm hoog naaldhout (schaalbare hoogte) en 40 cm hoog hardhout per strekkende meter aangebracht. Dikte van planken = 20 mm. Palen van 0,8 bij 0,8 m dik. soortelijkgewicht van tropisch hardhout = 1250 kg /m3</t>
  </si>
  <si>
    <t>Grote schut-/keersluis (in vaarweg) (&gt;10m doorvaarbreedte). Inclusief: inlaatsluis, stuw met klep, inlaat- en/of aflaatstuw, overig en onbekend. FE = per stuk: Doorvaarbreedte = 14m. Lengte kolk = 135m. Lengte sluishoofden = 7m. Diepte sluis = 8m. Dikte muur en vloer = 0,65m. Fundering 150 stuks, 0,38m bij 16m. Wapening = 150kg/m3. Deuren (hout) = 4 stuks, 7m breed, 8m hoog en 0,6 ton/m2. Totale massa = 7.611.800 kg</t>
  </si>
  <si>
    <t>kleine schut-/keersluis (in vaarweg) (&lt;10m doorvaarbreedte). Inclusief: inlaatsluis, stuw met klep, inlaat- en/of aflaatstuw, overig en onbekend. FE = per stuk: Doorvaarbreedte = 6,6m. Lengte kolk = 52,5m. Diepte sluis = 2,6m. Deuren (hout) = 4 stuks, 24ton. Totale massa = 827.500 kg</t>
  </si>
  <si>
    <t>kleine schut-/keersluis (in vaarweg) (&lt;10m doorvaarbreedte). Inclusief: inlaatsluis, stuw met klep, inlaat- en/of aflaatstuw, overig en onbekend. FE = per stuk: Doorvaarbreedte = 6,6m. Lengte kolk = 52,5m. Diepte sluis = 2,6m. Deuren (staal) = 4 stuks, 36ton. Totale massa = 827.500 kg</t>
  </si>
  <si>
    <t>Keersluis niet in vaarweg met houten deuren. Massa: Beton = 297.000 kg. Wapeningsstaal = 19.000 kg. Hout = 4.800 kg</t>
  </si>
  <si>
    <t>Keersluis niet in vaarweg met stalen deuren. Massa: Beton = 297.000 kg. Wapeningsstaal = 19.000 kg. Staal = 7.200 kg</t>
  </si>
  <si>
    <t>Laagdikte van 0,025m. Soortelijk gewicht van 2350 kg/m3. kg = 2350*0,025 = 58,75 kg per m2</t>
  </si>
  <si>
    <t xml:space="preserve">Laagdikte van 0,025m. Soortelijk gewicht van 2350kg/m3. kg = 2350*0,025 = 58,75kg per m2. </t>
  </si>
  <si>
    <t>Laagdikte van 0,035m. Soortelijk gewicht van 2300 kg/m3. kg = 2300*0,035 = 80,5kg per m2</t>
  </si>
  <si>
    <t>Laagdikte van 0,02m. Soortelijk gewicht van 2000kg/m3. kg = 2000*0,02 = 50kg per m2</t>
  </si>
  <si>
    <t>Laagdikte van 0,025m. Soortelijk gewicht van 2350kg/m3. kg = 2350*0,025 = 58,75kg per m2</t>
  </si>
  <si>
    <t>% secundair</t>
  </si>
  <si>
    <t>% biobased</t>
  </si>
  <si>
    <t>Hout</t>
  </si>
  <si>
    <t>% hout</t>
  </si>
  <si>
    <t>hout</t>
  </si>
  <si>
    <t>C1 brandstof</t>
  </si>
  <si>
    <t>Berekende liters C1 Middelgroot</t>
  </si>
  <si>
    <t>Materieel C1 liter diesel per FE</t>
  </si>
  <si>
    <t>Berekende liters C1 Klein</t>
  </si>
  <si>
    <t>Duiker (staal)</t>
  </si>
  <si>
    <t>Laagdikte van 0,25m. Soortelijk gewicht  = 1950kg/m3.</t>
  </si>
  <si>
    <t>Laagdikte van 0,25m. Soortelijk gewicht = 1500kg/m3</t>
  </si>
  <si>
    <t>Duiker met diameter van 1000mm en wanddikte van 1,5mm. 
omtrek = pi*diameter = 3,1416
omtrek*dikte = 0,004712m2
m3 per strekkende meter = 0,004712m3 staal
soortelijk gewicht = 7.850kg/m3</t>
  </si>
  <si>
    <t>Kleeflaag</t>
  </si>
  <si>
    <t>De eenheid van het product is m2.De productkaart is schaalbaar voor het soortelijk gewicht, met 0,4 kgm2 als defaultwaarde. De range van het soortelijk gewicht ligt tussen de 0,3 en 0,6 kgm2.</t>
  </si>
  <si>
    <t>Tussenlaag AC bin/base 50% PR (45j)</t>
  </si>
  <si>
    <t>Onderlaag AC bin/base 50% PR (45j)</t>
  </si>
  <si>
    <t>Waterkering primair (overig)</t>
  </si>
  <si>
    <t>Geluidsreducerende SMA deklaag (16j)</t>
  </si>
  <si>
    <t>Funderingslaag (menggranulaat) (250mm) (100j)</t>
  </si>
  <si>
    <t>Kleeflaag (10-30j)</t>
  </si>
  <si>
    <t>Tussenlaag AC bin/base 50% PR (30j)</t>
  </si>
  <si>
    <t>Onderlaag AC bin/base 50% PR (60j)</t>
  </si>
  <si>
    <t>Funderingslaag (menggranulaat) (250mm) (60j)</t>
  </si>
  <si>
    <t>Deklaag SMA NL 5</t>
  </si>
  <si>
    <t>Geluidsreducerende SMA deklaag (13j)</t>
  </si>
  <si>
    <t>Deklaag dubbellaags ZOAB</t>
  </si>
  <si>
    <t>Betonverharding (60j)</t>
  </si>
  <si>
    <t>Betonverharding (14j)</t>
  </si>
  <si>
    <t>Deklaag SMA NL 8-11 (14j)</t>
  </si>
  <si>
    <t>Steenslag</t>
  </si>
  <si>
    <t>Oppervlakbehandeling/EAB Periphalt NC70</t>
  </si>
  <si>
    <t>Betonstraatstenen</t>
  </si>
  <si>
    <t>Straatbakstenen</t>
  </si>
  <si>
    <t>Betontegels</t>
  </si>
  <si>
    <t>Granietkeien</t>
  </si>
  <si>
    <t>Grasbetontegels</t>
  </si>
  <si>
    <t>Straatlaag brekerzand</t>
  </si>
  <si>
    <t>Fundering AGRAC</t>
  </si>
  <si>
    <t>Primaire waterkering met zandkern, kleilaag en ‘combinatie’ toplaag (gras en steen).
Zand per m dijk: 67,65 m3_x000B_Klei per m dijk: 39 m3
Natuursteen per m dijk: 7,02 m3 _x000B_Basalt per m dijk: 0,36 m3_x000B_Beton per m dijk: 0,28 m3_x000B_Basalton per m dijk: 0,17 m3_x000B_Petit graniet per m dijk: 0,15 m3_x000B_Graniet per m dijk:  0,09 m3_x000B_Gras per m dijk: 3,69 m3
laagdikte natuursteen = 0,5m
laagdikte basalten, basalt, beton, graniet = 0,15m
gras = 0,2m</t>
  </si>
  <si>
    <t>Kleeflaag 0,4 kgm2</t>
  </si>
  <si>
    <t>Soortelijk gewicht: 2.500 kg/m3
Laagdikte is 0,06 m (bron: standdaardetail)
Gewicht is 2500*0,06/1000= 0,15 ton/m2 of 150 kg/m2</t>
  </si>
  <si>
    <t>Soortelijk gewicht: 2.500 kg/m3
Laagdikte is 0,055m 
Gewicht is 2500*0,055= 137,5kg/m2</t>
  </si>
  <si>
    <t xml:space="preserve">Soortelijk gewicht: 2.500 kg/m3
Laagdikte is SMA 0/5 0,025 m 
Eenheid in kg/m2
25kg/m2 * 0,025 =  62,50 kg per m2 </t>
  </si>
  <si>
    <t xml:space="preserve">Soortelijk gewicht: 2.500 kg/m3
Laagdikte is SMA 0/8 en 0/11  dik 0,035m  
25kg/m2 * 0,035 =  87,50 kg per m2 </t>
  </si>
  <si>
    <t xml:space="preserve">Soortelijk gewicht: 2.500 kg/m3
Laagdikte is SMA 0/11 0,035 m 
25kg/m2 * 0,035 =  87,50 kg per m2 </t>
  </si>
  <si>
    <t>Soortelijk gewicht: 2.300 kg/m3
Laagdikte dubbellaags zoab 0,07m
Soortelijk gewicht 23kg/m2
0,07m * 23kg/m2  = 161kg/m2</t>
  </si>
  <si>
    <t xml:space="preserve">Soortelijk gewicht: 2.500 kg/m3
Laagdikte is SMA 0/8 en 0/11  dik 0,03m  
25kg/m2 * 0,03 =  75,00 kg per m2 </t>
  </si>
  <si>
    <t>Gerekend met 6kg/m2</t>
  </si>
  <si>
    <t>210x105x80mm</t>
  </si>
  <si>
    <t>Straatbakstenen B&amp;U, KNB</t>
  </si>
  <si>
    <t>300x300x60mm</t>
  </si>
  <si>
    <t>natuursteen</t>
  </si>
  <si>
    <t>Het betreft de uitvoering van een grasbetontegel van 40x60x12 cm voorzien van gaten van 90 mm. De uitsparingen of goten liggen in de 60 cm richting. Uitvoering in cementbeton.</t>
  </si>
  <si>
    <t>0,05kg brekerzand per m2 bestrating</t>
  </si>
  <si>
    <t>250mm, soortelijk gewicht = 1.950 kg/m3</t>
  </si>
  <si>
    <t>Betongranulaat</t>
  </si>
  <si>
    <t>laagdikte 0,25m
2.100kg/m3</t>
  </si>
  <si>
    <t>Zand (100j)</t>
  </si>
  <si>
    <t>Funderingslaag (menggranulaat) (200mm) (60j)</t>
  </si>
  <si>
    <t>Zand (60j)</t>
  </si>
  <si>
    <t>Deklaag SMA NL 8-11 (13j)</t>
  </si>
  <si>
    <t>1950kg/m3
Fundering: 250 mm Menggranulaat</t>
  </si>
  <si>
    <t>Fundering: 200 mm Hydraulisch Menggranulaat 1950kg/m3</t>
  </si>
  <si>
    <t>1,63kg/m3
Zandbed: 540 mm zand
1 m2 * 0,54m = 0,54m3/m2</t>
  </si>
  <si>
    <t>Regionale waterkeringen met kleikern en gras toplaag
Klei per m dijk: 20 m3
Gras per m dijk: 2,84 m3 (laagdikte = 20 cm)
klei = 1800kg/m3</t>
  </si>
  <si>
    <t>Primaire waterkering met zandkern en kleikern afgedekt met waterbouwasfalt. 
Zand per m dijk: 81,45 m3
Klei per m dijk: 16,94 m3
Asfaltbeton per m dijk: 2,36 m3
Zandasfalt (nu genomen open steenasfalt) per m dijk: 5,9 m3
dichtheid:
zand = 1630 kg/m3
klei = 1800 kg/m3
waterbouwasfaltbeton = 2350kg/m3
zandasfalt = 1650kg/m3</t>
  </si>
  <si>
    <t>Watersysteem</t>
  </si>
  <si>
    <t>Waterzuivering</t>
  </si>
  <si>
    <t>Jaar</t>
  </si>
  <si>
    <t>Bron van elektriciteit</t>
  </si>
  <si>
    <t>Reductie</t>
  </si>
  <si>
    <t>kunststof</t>
  </si>
  <si>
    <t>PM Pointervalue</t>
  </si>
  <si>
    <t>PM MKI</t>
  </si>
  <si>
    <t xml:space="preserve">PM Min </t>
  </si>
  <si>
    <t xml:space="preserve">PM Max </t>
  </si>
  <si>
    <t>PM Actual Start</t>
  </si>
  <si>
    <t>PM Actual End</t>
  </si>
  <si>
    <t>PM Target Start</t>
  </si>
  <si>
    <t>PM Target End</t>
  </si>
  <si>
    <t>Waarden Levensduur</t>
  </si>
  <si>
    <t>Waarden PM verw. 2020</t>
  </si>
  <si>
    <t>Waarden PM verw. 2021</t>
  </si>
  <si>
    <t>Waarden PM verw. 2022</t>
  </si>
  <si>
    <t>Waarden PM verw. 2023</t>
  </si>
  <si>
    <t>Waarden PM verw. 2024</t>
  </si>
  <si>
    <t>Waarden PM verw. 2025</t>
  </si>
  <si>
    <t>Waarden PM verw. 2026</t>
  </si>
  <si>
    <t>Waarden PM verw. 2027</t>
  </si>
  <si>
    <t>Waarden PM verw. 2028</t>
  </si>
  <si>
    <t>Waarden PM verw. 2029</t>
  </si>
  <si>
    <t>Waarden PM verw. 2030</t>
  </si>
  <si>
    <t>IPC Meetlat Groen</t>
  </si>
  <si>
    <t>Basiskwaliteit natuur</t>
  </si>
  <si>
    <t>Deltaplan Biodiversiteitsherstel</t>
  </si>
  <si>
    <t>Natuurladder (DuraVermeer/ Heijmans)</t>
  </si>
  <si>
    <t>Nectarindex (Stichting Groenkeur)</t>
  </si>
  <si>
    <t>Kleurkeur (Vlinderstichting)</t>
  </si>
  <si>
    <t>Methode</t>
  </si>
  <si>
    <t>Elektriciteit</t>
  </si>
  <si>
    <t>Winning en Aanleg</t>
  </si>
  <si>
    <t>Beheer</t>
  </si>
  <si>
    <t>Winning en aanleg</t>
  </si>
  <si>
    <t>CO2-totaal</t>
  </si>
  <si>
    <t>Grote schut-/keersluis (in vaarweg) (&gt;10m doorvaarbreedte). Inclusief: inlaatsluis, stuw met klep, inlaat- en/of aflaatstuw, overig en onbekend. FE = per stuk: Doorvaarbreedte = 14m. Lengte kolk = 135m. Lengte sluishoofden = 7m. Diepte sluis = 8m. Dikte muur en vloer = 0,65m. Fundering 150 stuks, 0,38m bij 16m. Wapening = 150kg/m3. Deuren (staal) = 4 stuks, 7m breed, 8m hoog en 0,6 ton/m2. Totale massa = 7.606.200 kg</t>
  </si>
  <si>
    <t>KPI</t>
  </si>
  <si>
    <t>Jaarlijks elektriciteitsverbruik in kWh</t>
  </si>
  <si>
    <t>Emissiefactor</t>
  </si>
  <si>
    <t>Diesel: uitstoot CO2 per liter</t>
  </si>
  <si>
    <t>Brandstof voertuig onbekend: uitstoot CO2 per kilometer</t>
  </si>
  <si>
    <t>Voor de overige KPI's vul in de paarse tabbladen  en invulsheet assetbeheerder</t>
  </si>
  <si>
    <t>EF</t>
  </si>
  <si>
    <t>Voor welke berekening</t>
  </si>
  <si>
    <t>Soort emissiefactor</t>
  </si>
  <si>
    <t xml:space="preserve">Totaal aantal uitgevoerde projecten </t>
  </si>
  <si>
    <t>Wat te meten</t>
  </si>
  <si>
    <t>Hoeveel projecten zijn uitgevoerd met deze ambitieweb score</t>
  </si>
  <si>
    <t>Hoeveel projecten zijn uitgevoerd met dit keurmerk</t>
  </si>
  <si>
    <t>Hoeveel projecten zijn uitgevoerd met deze classificatie</t>
  </si>
  <si>
    <t>Ambitieweb: biodiversiteit</t>
  </si>
  <si>
    <t>Overige biodiversiteit classificatie/keurmerk</t>
  </si>
  <si>
    <t>Hoeveel projecten zijn uitgevoerd met deze classificatie/keurmerk</t>
  </si>
  <si>
    <t>Classificatie of keurmerk biodiversiteit</t>
  </si>
  <si>
    <t>Afwijking</t>
  </si>
  <si>
    <t>Hoeveel projecten zijn uitgevoerd zonder classificatie/keurmerk biodiversiteit</t>
  </si>
  <si>
    <t>Basis data</t>
  </si>
  <si>
    <t>Geen classificatie/keurmerk biodiversiteit</t>
  </si>
  <si>
    <t>MKI voor brandstof C1</t>
  </si>
  <si>
    <t>Aantal jaren</t>
  </si>
  <si>
    <t>Berekende getal voor C1 liters per FE</t>
  </si>
  <si>
    <t>SMA deklaag, 79,5 kg per m2, 50% PR. KonweCirculair product. Laagdikte = 0,035m</t>
  </si>
  <si>
    <t>Asfaltconstructie 500 &lt; VA &lt; 1.500 (normaal en zwaar belast)</t>
  </si>
  <si>
    <t>Gelders mengsel 500 &lt; VA &lt; 1.500 (normaal en zwaar belast)</t>
  </si>
  <si>
    <t>Dunne deklaag 500 &lt; VA &lt; 1.500 (normaal en zwaar belast)</t>
  </si>
  <si>
    <t>Transformatorstation</t>
  </si>
  <si>
    <t>Bestaat uit 4 overwegplaten van beton (1.800 x 1.295 x 0,150 m) en slagboom 6m lang.</t>
  </si>
  <si>
    <t>Bestaande uit middenspanningsbeveiliging, transformator, omschakeleenheid en middenspanningskabel.</t>
  </si>
  <si>
    <t>Bestaande uit een mast, kabels en lamp. Mast van 2,25m hoog en 8,5 kg/m. Diameter van 0,25m.</t>
  </si>
  <si>
    <t>LED verlichting</t>
  </si>
  <si>
    <t>capaciteit &lt; 7.500 v.e. (vervuilingseenheid influent)
De RWZI's bestaan uit:
beton en staal
96 ton staal 
962 ton beton</t>
  </si>
  <si>
    <t>capaciteit = 7.500 - 200.000 v.e. (vervuilingseenheid influent)
De RWZI's bestaan uit:
beton, staal en PVC
1.250 ton staal 
7.500 ton beton
96 ton PVC</t>
  </si>
  <si>
    <t>capaciteit &gt; 200.000 v.e. (vervuilingseenheid influent)
De RWZI's bestaan uit:
beton, staal, PVC, isolatie en zand
3.101 ton staal
24.808 ton beton
96 ton isolatie
320 ton zand
192 PVC</t>
  </si>
  <si>
    <t>Soortelijk gewicht: 2.423 kg/m3
Laagdikte is 0,25m
0,25m3 per m2</t>
  </si>
  <si>
    <t>Soortelijk gewicht: 2.423 kg/m3
Laagdikte is 0,16 m
0,16 m3 per m2</t>
  </si>
  <si>
    <t xml:space="preserve">Periphalt is een gemodificeerde bitumen kleeflaag. gewicht = 3kg/m2. </t>
  </si>
  <si>
    <t>MKI referentiewaarde</t>
  </si>
  <si>
    <r>
      <t xml:space="preserve">Vul het gele invulblad in. </t>
    </r>
    <r>
      <rPr>
        <u/>
        <sz val="12"/>
        <color theme="1"/>
        <rFont val="Calibri (Hoofdtekst)"/>
      </rPr>
      <t>Let op</t>
    </r>
    <r>
      <rPr>
        <sz val="12"/>
        <color theme="1"/>
        <rFont val="Calibri"/>
        <family val="2"/>
        <scheme val="minor"/>
      </rPr>
      <t xml:space="preserve">: het jaar in </t>
    </r>
    <r>
      <rPr>
        <b/>
        <sz val="12"/>
        <color theme="1"/>
        <rFont val="Calibri"/>
        <family val="2"/>
        <scheme val="minor"/>
      </rPr>
      <t xml:space="preserve">cel B3 </t>
    </r>
    <r>
      <rPr>
        <sz val="12"/>
        <color theme="1"/>
        <rFont val="Calibri"/>
        <family val="2"/>
        <scheme val="minor"/>
      </rPr>
      <t>bepaald de gehele opbouw van de calculaties. Vul dus hier het goede jaar in. Elk jaar moet in een apart excelspreadsheet worden ingevuld. Verder staan hier de  kwalitatieve metingen op het gebied van biodiversiteit. Ook het energieverbuik per jaar van OVL, VRI, watersysteem, waterzuivering en overige apparatuur worden hier worden ingevuld.</t>
    </r>
  </si>
  <si>
    <t>Ga naar de paarse tabbladen voor aannemers: 1.Klein Proj Bestaand Object en/of 2.Middel Proj Aangepast Object en/of 3.Middel Groot Nieuw Proj Nieuw Obj en/of 4.Groot Proj Nieuw Object (LCA). Vul de gegevens in. Let op: de donker blauwe velden niet veranderen (cel wordt berekend of is een gegeven).</t>
  </si>
  <si>
    <t>Te gebruiken als lege cel</t>
  </si>
  <si>
    <r>
      <t>Vul in het oranje tabblad Calculatie sheet op</t>
    </r>
    <r>
      <rPr>
        <b/>
        <sz val="12"/>
        <color theme="1"/>
        <rFont val="Calibri"/>
        <family val="2"/>
        <scheme val="minor"/>
      </rPr>
      <t xml:space="preserve"> rij 2</t>
    </r>
    <r>
      <rPr>
        <sz val="12"/>
        <color theme="1"/>
        <rFont val="Calibri"/>
        <family val="2"/>
        <scheme val="minor"/>
      </rPr>
      <t xml:space="preserve"> de actieve objecten in onder de juiste subgroep (Kunstwerken, Verhardingen, Spoorwegen, Waterwegen/systeem, Overig). Het eenvoudigst is om het tabblad St. Objectenlijst FE via de filter actief ja/nee de nummers van actieve objecten te achterhalen. Gebruik je niet alle kolommen vul dan</t>
    </r>
    <r>
      <rPr>
        <b/>
        <sz val="12"/>
        <color theme="1"/>
        <rFont val="Calibri"/>
        <family val="2"/>
        <scheme val="minor"/>
      </rPr>
      <t xml:space="preserve"> nummer 999</t>
    </r>
    <r>
      <rPr>
        <sz val="12"/>
        <color theme="1"/>
        <rFont val="Calibri"/>
        <family val="2"/>
        <scheme val="minor"/>
      </rPr>
      <t xml:space="preserve"> in (let op kolom : niet verwijderen).</t>
    </r>
  </si>
  <si>
    <r>
      <t xml:space="preserve">Controleer de grijze/zwarte tabbladen voor het inlezen in PowerBI (check de handleiding hoofdstuk 6). Let op dat nieuwe objecten onder de juiste subgroep staan. Als er lege kolommen zijn vul dan vul </t>
    </r>
    <r>
      <rPr>
        <b/>
        <sz val="12"/>
        <color theme="1"/>
        <rFont val="Calibri"/>
        <family val="2"/>
        <scheme val="minor"/>
      </rPr>
      <t>nummer 999</t>
    </r>
    <r>
      <rPr>
        <sz val="12"/>
        <color theme="1"/>
        <rFont val="Calibri"/>
        <family val="2"/>
        <scheme val="minor"/>
      </rPr>
      <t xml:space="preserve"> in. Bij toevoeging van kolommen in het Calculatie sheet controleren dat de grijze/zwarte tabbladen juist optellen.</t>
    </r>
  </si>
  <si>
    <t>Monitoring Dashboard D-GWW: 10 stappenplan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</si>
</sst>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0.0000"/>
    <numFmt numFmtId="165" formatCode="#,##0.0"/>
    <numFmt numFmtId="166" formatCode="#,##0.000"/>
    <numFmt numFmtId="167" formatCode="0.0000"/>
    <numFmt numFmtId="168" formatCode="_(* #,##0.000_);_(* \(#,##0.000\);_(* &quot;-&quot;??_);_(@_)"/>
    <numFmt numFmtId="169" formatCode="_(* #,##0.0000_);_(* \(#,##0.0000\);_(* &quot;-&quot;??_);_(@_)"/>
    <numFmt numFmtId="170" formatCode="_(* #,##0.00000_);_(* \(#,##0.00000\);_(* &quot;-&quot;??_);_(@_)"/>
    <numFmt numFmtId="171" formatCode="_(* #,##0_);_(* \(#,##0\);_(* &quot;-&quot;??_);_(@_)"/>
    <numFmt numFmtId="172" formatCode="_(* #,##0.0000_);_(* \(#,##0.0000\);_(* &quot;-&quot;????_);_(@_)"/>
    <numFmt numFmtId="173" formatCode="_(* #,##0.000_);_(* \(#,##0.000\);_(* &quot;-&quot;???_);_(@_)"/>
    <numFmt numFmtId="174" formatCode="0.0%"/>
    <numFmt numFmtId="175" formatCode="0.000"/>
    <numFmt numFmtId="176" formatCode="00.00.00.000"/>
    <numFmt numFmtId="177" formatCode="_(* #,##0.0_);_(* \(#,##0.0\);_(* &quot;-&quot;??_);_(@_)"/>
    <numFmt numFmtId="178" formatCode="0.000%"/>
    <numFmt numFmtId="179" formatCode="_(* #,##0.000000_);_(* \(#,##0.000000\);_(* &quot;-&quot;??_);_(@_)"/>
  </numFmts>
  <fonts count="68" x14ac:knownFonts="1">
    <font>
      <sz val="12"/>
      <color theme="1"/>
      <name val="Calibri"/>
      <family val="2"/>
      <scheme val="minor"/>
    </font>
    <font>
      <b/>
      <sz val="12"/>
      <color theme="1"/>
      <name val="Calibri"/>
      <family val="2"/>
      <scheme val="minor"/>
    </font>
    <font>
      <u/>
      <sz val="12"/>
      <color theme="1"/>
      <name val="Calibri"/>
      <family val="2"/>
      <scheme val="minor"/>
    </font>
    <font>
      <sz val="8"/>
      <name val="Calibri"/>
      <family val="2"/>
      <scheme val="minor"/>
    </font>
    <font>
      <b/>
      <sz val="14"/>
      <color theme="1"/>
      <name val="Calibri"/>
      <family val="2"/>
      <scheme val="minor"/>
    </font>
    <font>
      <sz val="12"/>
      <color theme="1"/>
      <name val="Calibri"/>
      <family val="2"/>
      <scheme val="minor"/>
    </font>
    <font>
      <sz val="12"/>
      <color rgb="FF000000"/>
      <name val="Calibri"/>
      <family val="2"/>
      <scheme val="minor"/>
    </font>
    <font>
      <i/>
      <sz val="12"/>
      <color theme="1"/>
      <name val="Calibri"/>
      <family val="2"/>
      <scheme val="minor"/>
    </font>
    <font>
      <sz val="12"/>
      <color theme="0"/>
      <name val="Calibri"/>
      <family val="2"/>
      <scheme val="minor"/>
    </font>
    <font>
      <i/>
      <sz val="12"/>
      <color theme="0"/>
      <name val="Calibri"/>
      <family val="2"/>
      <scheme val="minor"/>
    </font>
    <font>
      <b/>
      <u/>
      <sz val="18"/>
      <color theme="1"/>
      <name val="Calibri"/>
      <family val="2"/>
      <scheme val="minor"/>
    </font>
    <font>
      <b/>
      <i/>
      <sz val="12"/>
      <color theme="1"/>
      <name val="Calibri"/>
      <family val="2"/>
      <scheme val="minor"/>
    </font>
    <font>
      <b/>
      <u val="doubleAccounting"/>
      <sz val="12"/>
      <color theme="1"/>
      <name val="Calibri"/>
      <family val="2"/>
      <scheme val="minor"/>
    </font>
    <font>
      <b/>
      <sz val="12"/>
      <color theme="0"/>
      <name val="Calibri"/>
      <family val="2"/>
      <scheme val="minor"/>
    </font>
    <font>
      <sz val="12"/>
      <name val="Calibri"/>
      <family val="2"/>
      <scheme val="minor"/>
    </font>
    <font>
      <b/>
      <sz val="11"/>
      <name val="Calibri"/>
      <family val="2"/>
      <scheme val="minor"/>
    </font>
    <font>
      <sz val="12"/>
      <color rgb="FF9C5700"/>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2"/>
      <color rgb="FFFF0000"/>
      <name val="Calibri"/>
      <family val="2"/>
      <scheme val="minor"/>
    </font>
    <font>
      <sz val="13"/>
      <color rgb="FF000000"/>
      <name val="Trebuchet MS"/>
      <family val="2"/>
    </font>
    <font>
      <sz val="12"/>
      <color rgb="FFFFFFFF"/>
      <name val="Calibri"/>
      <family val="2"/>
      <scheme val="minor"/>
    </font>
    <font>
      <b/>
      <sz val="20"/>
      <color theme="1"/>
      <name val="Calibri"/>
      <family val="2"/>
      <scheme val="minor"/>
    </font>
    <font>
      <i/>
      <sz val="20"/>
      <color theme="1"/>
      <name val="Calibri"/>
      <family val="2"/>
      <scheme val="minor"/>
    </font>
    <font>
      <sz val="14"/>
      <color theme="1"/>
      <name val="Calibri"/>
      <family val="2"/>
      <scheme val="minor"/>
    </font>
    <font>
      <i/>
      <sz val="14"/>
      <color theme="1"/>
      <name val="Calibri"/>
      <family val="2"/>
      <scheme val="minor"/>
    </font>
    <font>
      <b/>
      <sz val="18"/>
      <color theme="1"/>
      <name val="Calibri"/>
      <family val="2"/>
      <scheme val="minor"/>
    </font>
    <font>
      <i/>
      <u/>
      <sz val="14"/>
      <color theme="1"/>
      <name val="Calibri"/>
      <family val="2"/>
      <scheme val="minor"/>
    </font>
    <font>
      <b/>
      <sz val="18"/>
      <color theme="1"/>
      <name val="Calibri (Hoofdtekst)"/>
    </font>
    <font>
      <b/>
      <u/>
      <sz val="14"/>
      <color theme="1"/>
      <name val="Calibri"/>
      <family val="2"/>
      <scheme val="minor"/>
    </font>
    <font>
      <b/>
      <u/>
      <sz val="14"/>
      <color theme="0"/>
      <name val="Calibri"/>
      <family val="2"/>
      <scheme val="minor"/>
    </font>
    <font>
      <b/>
      <sz val="14"/>
      <color theme="0"/>
      <name val="Calibri"/>
      <family val="2"/>
      <scheme val="minor"/>
    </font>
    <font>
      <sz val="14"/>
      <color theme="0"/>
      <name val="Calibri"/>
      <family val="2"/>
      <scheme val="minor"/>
    </font>
    <font>
      <u/>
      <sz val="14"/>
      <color theme="0"/>
      <name val="Calibri"/>
      <family val="2"/>
      <scheme val="minor"/>
    </font>
    <font>
      <b/>
      <sz val="11"/>
      <color theme="1"/>
      <name val="Calibri (Hoofdtekst)"/>
    </font>
    <font>
      <b/>
      <sz val="12"/>
      <color rgb="FF92D050"/>
      <name val="Calibri"/>
      <family val="2"/>
      <scheme val="minor"/>
    </font>
    <font>
      <b/>
      <u val="doubleAccounting"/>
      <sz val="12"/>
      <color theme="0"/>
      <name val="Calibri"/>
      <family val="2"/>
      <scheme val="minor"/>
    </font>
    <font>
      <b/>
      <sz val="12"/>
      <name val="Calibri"/>
      <family val="2"/>
      <scheme val="minor"/>
    </font>
    <font>
      <b/>
      <i/>
      <sz val="12"/>
      <color theme="0"/>
      <name val="Calibri"/>
      <family val="2"/>
      <scheme val="minor"/>
    </font>
    <font>
      <b/>
      <sz val="12"/>
      <color rgb="FF000000"/>
      <name val="Calibri"/>
      <family val="2"/>
    </font>
    <font>
      <i/>
      <sz val="14"/>
      <color theme="0"/>
      <name val="Calibri"/>
      <family val="2"/>
      <scheme val="minor"/>
    </font>
    <font>
      <b/>
      <u/>
      <sz val="20"/>
      <color theme="1"/>
      <name val="Calibri"/>
      <family val="2"/>
      <scheme val="minor"/>
    </font>
    <font>
      <sz val="12"/>
      <color theme="1"/>
      <name val="Calibri"/>
      <family val="2"/>
    </font>
    <font>
      <b/>
      <sz val="12"/>
      <color rgb="FFFFFFFF"/>
      <name val="Calibri"/>
      <family val="2"/>
    </font>
    <font>
      <b/>
      <i/>
      <sz val="12"/>
      <color rgb="FFFFFFFF"/>
      <name val="Calibri"/>
      <family val="2"/>
    </font>
    <font>
      <b/>
      <i/>
      <sz val="12"/>
      <color rgb="FF000000"/>
      <name val="Calibri"/>
      <family val="2"/>
    </font>
    <font>
      <sz val="12"/>
      <color rgb="FF000000"/>
      <name val="Calibri"/>
      <family val="2"/>
    </font>
    <font>
      <sz val="12"/>
      <name val="Calibri"/>
      <family val="2"/>
    </font>
    <font>
      <b/>
      <sz val="14"/>
      <color rgb="FFFFFFFF"/>
      <name val="Calibri"/>
      <family val="2"/>
    </font>
    <font>
      <b/>
      <u/>
      <sz val="14"/>
      <color rgb="FFFFFFFF"/>
      <name val="Calibri"/>
      <family val="2"/>
    </font>
    <font>
      <b/>
      <sz val="11"/>
      <color rgb="FF000000"/>
      <name val="Calibri"/>
      <family val="2"/>
    </font>
    <font>
      <b/>
      <u/>
      <sz val="14"/>
      <color rgb="FF000000"/>
      <name val="Calibri"/>
      <family val="2"/>
    </font>
    <font>
      <b/>
      <u/>
      <sz val="18"/>
      <color rgb="FF000000"/>
      <name val="Calibri"/>
      <family val="2"/>
    </font>
    <font>
      <b/>
      <sz val="14"/>
      <color rgb="FF000000"/>
      <name val="Calibri"/>
      <family val="2"/>
    </font>
    <font>
      <b/>
      <u/>
      <sz val="12"/>
      <color theme="1"/>
      <name val="Calibri"/>
      <family val="2"/>
      <scheme val="minor"/>
    </font>
    <font>
      <b/>
      <sz val="20"/>
      <color theme="0"/>
      <name val="Calibri"/>
      <family val="2"/>
      <scheme val="minor"/>
    </font>
    <font>
      <b/>
      <sz val="20"/>
      <color rgb="FF000000"/>
      <name val="Calibri"/>
      <family val="2"/>
    </font>
    <font>
      <b/>
      <sz val="12"/>
      <color rgb="FF92D050"/>
      <name val="Calibri"/>
      <family val="2"/>
    </font>
    <font>
      <b/>
      <sz val="12"/>
      <color rgb="FF000000"/>
      <name val="Calibri"/>
      <family val="2"/>
      <scheme val="minor"/>
    </font>
    <font>
      <b/>
      <sz val="12"/>
      <color rgb="FFFFFFFF"/>
      <name val="Calibri"/>
      <family val="2"/>
      <scheme val="minor"/>
    </font>
    <font>
      <b/>
      <sz val="14"/>
      <color rgb="FF000000"/>
      <name val="Calibri"/>
      <family val="2"/>
      <scheme val="minor"/>
    </font>
    <font>
      <b/>
      <sz val="14"/>
      <color rgb="FFFFFFFF"/>
      <name val="Calibri"/>
      <family val="2"/>
      <scheme val="minor"/>
    </font>
    <font>
      <b/>
      <sz val="11"/>
      <color rgb="FF000000"/>
      <name val="Calibri"/>
      <family val="2"/>
      <scheme val="minor"/>
    </font>
    <font>
      <b/>
      <i/>
      <sz val="12"/>
      <color rgb="FF000000"/>
      <name val="Calibri"/>
      <family val="2"/>
      <scheme val="minor"/>
    </font>
    <font>
      <sz val="12"/>
      <color rgb="FF9C0006"/>
      <name val="Calibri"/>
      <family val="2"/>
      <scheme val="minor"/>
    </font>
    <font>
      <u/>
      <sz val="12"/>
      <color theme="1"/>
      <name val="Calibri (Hoofdtekst)"/>
    </font>
    <font>
      <sz val="12"/>
      <color theme="0"/>
      <name val="Calibri"/>
      <family val="2"/>
    </font>
  </fonts>
  <fills count="68">
    <fill>
      <patternFill patternType="none"/>
    </fill>
    <fill>
      <patternFill patternType="gray125"/>
    </fill>
    <fill>
      <patternFill patternType="solid">
        <fgColor rgb="FFFF0000"/>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theme="6"/>
        <bgColor indexed="64"/>
      </patternFill>
    </fill>
    <fill>
      <patternFill patternType="solid">
        <fgColor rgb="FF00B050"/>
        <bgColor indexed="64"/>
      </patternFill>
    </fill>
    <fill>
      <patternFill patternType="solid">
        <fgColor rgb="FFFFFF00"/>
        <bgColor indexed="64"/>
      </patternFill>
    </fill>
    <fill>
      <patternFill patternType="solid">
        <fgColor rgb="FF7030A0"/>
        <bgColor indexed="64"/>
      </patternFill>
    </fill>
    <fill>
      <patternFill patternType="solid">
        <fgColor theme="3"/>
        <bgColor indexed="64"/>
      </patternFill>
    </fill>
    <fill>
      <patternFill patternType="solid">
        <fgColor theme="4"/>
        <bgColor indexed="64"/>
      </patternFill>
    </fill>
    <fill>
      <patternFill patternType="solid">
        <fgColor theme="5"/>
        <bgColor indexed="64"/>
      </patternFill>
    </fill>
    <fill>
      <patternFill patternType="solid">
        <fgColor rgb="FFFFC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EB9C"/>
      </patternFill>
    </fill>
    <fill>
      <patternFill patternType="solid">
        <fgColor rgb="FF00B0F0"/>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rgb="FF000000"/>
        <bgColor rgb="FF000000"/>
      </patternFill>
    </fill>
    <fill>
      <patternFill patternType="solid">
        <fgColor theme="4" tint="0.79998168889431442"/>
        <bgColor indexed="64"/>
      </patternFill>
    </fill>
    <fill>
      <patternFill patternType="solid">
        <fgColor theme="4" tint="-0.499984740745262"/>
        <bgColor indexed="64"/>
      </patternFill>
    </fill>
    <fill>
      <patternFill patternType="solid">
        <fgColor rgb="FF002060"/>
        <bgColor indexed="64"/>
      </patternFill>
    </fill>
    <fill>
      <patternFill patternType="solid">
        <fgColor rgb="FFF9F8EB"/>
        <bgColor indexed="64"/>
      </patternFill>
    </fill>
    <fill>
      <patternFill patternType="solid">
        <fgColor rgb="FFC4EBDD"/>
        <bgColor indexed="64"/>
      </patternFill>
    </fill>
    <fill>
      <patternFill patternType="solid">
        <fgColor rgb="FFFFF3CC"/>
        <bgColor indexed="64"/>
      </patternFill>
    </fill>
    <fill>
      <patternFill patternType="solid">
        <fgColor rgb="FF1F3664"/>
        <bgColor indexed="64"/>
      </patternFill>
    </fill>
    <fill>
      <patternFill patternType="solid">
        <fgColor rgb="FF9937FF"/>
        <bgColor indexed="64"/>
      </patternFill>
    </fill>
    <fill>
      <patternFill patternType="solid">
        <fgColor rgb="FFD883FF"/>
        <bgColor indexed="64"/>
      </patternFill>
    </fill>
    <fill>
      <patternFill patternType="solid">
        <fgColor rgb="FFD6D6D6"/>
        <bgColor indexed="64"/>
      </patternFill>
    </fill>
    <fill>
      <patternFill patternType="solid">
        <fgColor theme="1" tint="0.499984740745262"/>
        <bgColor indexed="64"/>
      </patternFill>
    </fill>
    <fill>
      <patternFill patternType="solid">
        <fgColor theme="7" tint="-0.499984740745262"/>
        <bgColor indexed="64"/>
      </patternFill>
    </fill>
    <fill>
      <patternFill patternType="solid">
        <fgColor theme="9" tint="0.59999389629810485"/>
        <bgColor indexed="64"/>
      </patternFill>
    </fill>
    <fill>
      <patternFill patternType="solid">
        <fgColor theme="8" tint="0.79998168889431442"/>
        <bgColor rgb="FF000000"/>
      </patternFill>
    </fill>
    <fill>
      <patternFill patternType="solid">
        <fgColor theme="1" tint="0.34998626667073579"/>
        <bgColor indexed="64"/>
      </patternFill>
    </fill>
    <fill>
      <patternFill patternType="solid">
        <fgColor rgb="FFFF0000"/>
        <bgColor rgb="FF000000"/>
      </patternFill>
    </fill>
    <fill>
      <patternFill patternType="solid">
        <fgColor rgb="FFD0CECE"/>
        <bgColor rgb="FF000000"/>
      </patternFill>
    </fill>
    <fill>
      <patternFill patternType="solid">
        <fgColor rgb="FF92D050"/>
        <bgColor indexed="64"/>
      </patternFill>
    </fill>
    <fill>
      <patternFill patternType="solid">
        <fgColor rgb="FF0070C0"/>
        <bgColor indexed="64"/>
      </patternFill>
    </fill>
    <fill>
      <patternFill patternType="solid">
        <fgColor theme="5" tint="0.59999389629810485"/>
        <bgColor indexed="64"/>
      </patternFill>
    </fill>
    <fill>
      <patternFill patternType="solid">
        <fgColor rgb="FF203764"/>
        <bgColor rgb="FF000000"/>
      </patternFill>
    </fill>
    <fill>
      <patternFill patternType="solid">
        <fgColor rgb="FFC6E0B4"/>
        <bgColor rgb="FF000000"/>
      </patternFill>
    </fill>
    <fill>
      <patternFill patternType="solid">
        <fgColor rgb="FFFFC000"/>
        <bgColor rgb="FF000000"/>
      </patternFill>
    </fill>
    <fill>
      <patternFill patternType="solid">
        <fgColor rgb="FFD9D9D9"/>
        <bgColor rgb="FF000000"/>
      </patternFill>
    </fill>
    <fill>
      <patternFill patternType="solid">
        <fgColor rgb="FFD6D6D6"/>
        <bgColor rgb="FF000000"/>
      </patternFill>
    </fill>
    <fill>
      <patternFill patternType="solid">
        <fgColor rgb="FF595959"/>
        <bgColor rgb="FF000000"/>
      </patternFill>
    </fill>
    <fill>
      <patternFill patternType="solid">
        <fgColor rgb="FF806000"/>
        <bgColor rgb="FF000000"/>
      </patternFill>
    </fill>
    <fill>
      <patternFill patternType="solid">
        <fgColor rgb="FF0070C0"/>
        <bgColor rgb="FF000000"/>
      </patternFill>
    </fill>
    <fill>
      <patternFill patternType="solid">
        <fgColor rgb="FFF8CBAD"/>
        <bgColor rgb="FF000000"/>
      </patternFill>
    </fill>
    <fill>
      <patternFill patternType="solid">
        <fgColor rgb="FF92D050"/>
        <bgColor rgb="FF000000"/>
      </patternFill>
    </fill>
    <fill>
      <patternFill patternType="solid">
        <fgColor theme="9" tint="0.59999389629810485"/>
        <bgColor rgb="FF000000"/>
      </patternFill>
    </fill>
    <fill>
      <patternFill patternType="solid">
        <fgColor rgb="FFED7D31"/>
        <bgColor rgb="FF000000"/>
      </patternFill>
    </fill>
    <fill>
      <patternFill patternType="solid">
        <fgColor rgb="FF4472C4"/>
        <bgColor rgb="FF000000"/>
      </patternFill>
    </fill>
    <fill>
      <patternFill patternType="solid">
        <fgColor rgb="FF70AD47"/>
        <bgColor rgb="FF000000"/>
      </patternFill>
    </fill>
    <fill>
      <patternFill patternType="solid">
        <fgColor rgb="FFFFC7CE"/>
      </patternFill>
    </fill>
    <fill>
      <patternFill patternType="solid">
        <fgColor rgb="FF521B93"/>
        <bgColor indexed="64"/>
      </patternFill>
    </fill>
    <fill>
      <patternFill patternType="solid">
        <fgColor theme="1"/>
        <bgColor rgb="FF000000"/>
      </patternFill>
    </fill>
    <fill>
      <patternFill patternType="solid">
        <fgColor rgb="FFF9CCAE"/>
        <bgColor rgb="FF000000"/>
      </patternFill>
    </fill>
    <fill>
      <patternFill patternType="solid">
        <fgColor rgb="FFFACDAE"/>
        <bgColor rgb="FF000000"/>
      </patternFill>
    </fill>
    <fill>
      <patternFill patternType="solid">
        <fgColor rgb="FF585959"/>
        <bgColor rgb="FF000000"/>
      </patternFill>
    </fill>
  </fills>
  <borders count="73">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double">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theme="0"/>
      </left>
      <right style="thin">
        <color theme="0"/>
      </right>
      <top/>
      <bottom style="thin">
        <color theme="0"/>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thin">
        <color indexed="64"/>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indexed="64"/>
      </left>
      <right style="thin">
        <color indexed="64"/>
      </right>
      <top style="medium">
        <color indexed="64"/>
      </top>
      <bottom/>
      <diagonal/>
    </border>
    <border>
      <left style="thin">
        <color rgb="FFFFFFFF"/>
      </left>
      <right style="thin">
        <color rgb="FFFFFFFF"/>
      </right>
      <top style="medium">
        <color rgb="FFFFFFFF"/>
      </top>
      <bottom style="thin">
        <color rgb="FFFFFFFF"/>
      </bottom>
      <diagonal/>
    </border>
    <border>
      <left style="thin">
        <color indexed="64"/>
      </left>
      <right style="thin">
        <color rgb="FFFFFFFF"/>
      </right>
      <top style="medium">
        <color rgb="FFFFFFFF"/>
      </top>
      <bottom style="thin">
        <color rgb="FFFFFFFF"/>
      </bottom>
      <diagonal/>
    </border>
    <border>
      <left style="thin">
        <color rgb="FFFFFFFF"/>
      </left>
      <right style="thin">
        <color rgb="FFFFFFFF"/>
      </right>
      <top/>
      <bottom style="thin">
        <color rgb="FFFFFFFF"/>
      </bottom>
      <diagonal/>
    </border>
    <border>
      <left style="medium">
        <color indexed="64"/>
      </left>
      <right/>
      <top/>
      <bottom style="thin">
        <color indexed="64"/>
      </bottom>
      <diagonal/>
    </border>
    <border>
      <left/>
      <right/>
      <top style="medium">
        <color indexed="64"/>
      </top>
      <bottom style="thin">
        <color indexed="64"/>
      </bottom>
      <diagonal/>
    </border>
  </borders>
  <cellStyleXfs count="5">
    <xf numFmtId="0" fontId="0" fillId="0" borderId="0"/>
    <xf numFmtId="43" fontId="5" fillId="0" borderId="0" applyFont="0" applyFill="0" applyBorder="0" applyAlignment="0" applyProtection="0"/>
    <xf numFmtId="9" fontId="5" fillId="0" borderId="0" applyFont="0" applyFill="0" applyBorder="0" applyAlignment="0" applyProtection="0"/>
    <xf numFmtId="0" fontId="16" fillId="23" borderId="0" applyNumberFormat="0" applyBorder="0" applyAlignment="0" applyProtection="0"/>
    <xf numFmtId="0" fontId="65" fillId="62" borderId="0" applyNumberFormat="0" applyBorder="0" applyAlignment="0" applyProtection="0"/>
  </cellStyleXfs>
  <cellXfs count="972">
    <xf numFmtId="0" fontId="0" fillId="0" borderId="0" xfId="0"/>
    <xf numFmtId="0" fontId="0" fillId="0" borderId="4" xfId="0" applyBorder="1"/>
    <xf numFmtId="0" fontId="0" fillId="0" borderId="5" xfId="0" applyBorder="1"/>
    <xf numFmtId="0" fontId="0" fillId="0" borderId="6" xfId="0" applyBorder="1"/>
    <xf numFmtId="0" fontId="2" fillId="0" borderId="0" xfId="0" applyFont="1"/>
    <xf numFmtId="9" fontId="0" fillId="0" borderId="0" xfId="0" applyNumberFormat="1"/>
    <xf numFmtId="0" fontId="0" fillId="0" borderId="0" xfId="0" applyAlignment="1">
      <alignment wrapText="1"/>
    </xf>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4" borderId="0" xfId="0" applyFill="1" applyAlignment="1">
      <alignment horizontal="center"/>
    </xf>
    <xf numFmtId="0" fontId="0" fillId="5" borderId="0" xfId="0" applyFill="1" applyAlignment="1">
      <alignment horizontal="center"/>
    </xf>
    <xf numFmtId="0" fontId="0" fillId="6"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0" fillId="9" borderId="0" xfId="0" applyFill="1" applyAlignment="1">
      <alignment horizontal="center"/>
    </xf>
    <xf numFmtId="0" fontId="0" fillId="10" borderId="0" xfId="0" applyFill="1" applyAlignment="1">
      <alignment horizontal="center"/>
    </xf>
    <xf numFmtId="0" fontId="0" fillId="0" borderId="0" xfId="0" applyAlignment="1">
      <alignment horizontal="right"/>
    </xf>
    <xf numFmtId="0" fontId="0" fillId="11" borderId="0" xfId="0" applyFill="1" applyAlignment="1">
      <alignment horizontal="center"/>
    </xf>
    <xf numFmtId="0" fontId="0" fillId="11" borderId="0" xfId="0" applyFill="1"/>
    <xf numFmtId="0" fontId="0" fillId="12" borderId="0" xfId="0" applyFill="1"/>
    <xf numFmtId="0" fontId="0" fillId="13" borderId="0" xfId="0" applyFill="1"/>
    <xf numFmtId="0" fontId="0" fillId="14" borderId="0" xfId="0" applyFill="1"/>
    <xf numFmtId="4" fontId="0" fillId="0" borderId="0" xfId="0" applyNumberFormat="1"/>
    <xf numFmtId="164" fontId="0" fillId="0" borderId="0" xfId="0" applyNumberFormat="1"/>
    <xf numFmtId="164" fontId="0" fillId="10" borderId="0" xfId="0" applyNumberFormat="1" applyFill="1" applyAlignment="1">
      <alignment horizontal="center"/>
    </xf>
    <xf numFmtId="165" fontId="0" fillId="0" borderId="0" xfId="0" applyNumberFormat="1"/>
    <xf numFmtId="165" fontId="0" fillId="12" borderId="0" xfId="0" applyNumberFormat="1" applyFill="1"/>
    <xf numFmtId="3" fontId="0" fillId="0" borderId="0" xfId="0" applyNumberFormat="1"/>
    <xf numFmtId="3" fontId="0" fillId="12" borderId="0" xfId="0" applyNumberFormat="1" applyFill="1"/>
    <xf numFmtId="0" fontId="1" fillId="0" borderId="0" xfId="0" applyFont="1"/>
    <xf numFmtId="4" fontId="0" fillId="0" borderId="0" xfId="0" quotePrefix="1" applyNumberFormat="1"/>
    <xf numFmtId="0" fontId="0" fillId="17" borderId="0" xfId="0" applyFill="1"/>
    <xf numFmtId="0" fontId="0" fillId="18" borderId="0" xfId="0" applyFill="1"/>
    <xf numFmtId="166" fontId="0" fillId="0" borderId="0" xfId="0" applyNumberFormat="1"/>
    <xf numFmtId="0" fontId="1" fillId="0" borderId="12" xfId="0" applyFont="1" applyBorder="1" applyAlignment="1">
      <alignment horizontal="center" vertical="center" wrapText="1"/>
    </xf>
    <xf numFmtId="4" fontId="8" fillId="19" borderId="0" xfId="0" applyNumberFormat="1" applyFont="1" applyFill="1"/>
    <xf numFmtId="0" fontId="8" fillId="19" borderId="0" xfId="0" applyFont="1" applyFill="1"/>
    <xf numFmtId="3" fontId="8" fillId="19" borderId="0" xfId="0" applyNumberFormat="1" applyFont="1" applyFill="1"/>
    <xf numFmtId="164" fontId="8" fillId="19" borderId="0" xfId="0" applyNumberFormat="1" applyFont="1" applyFill="1"/>
    <xf numFmtId="165" fontId="8" fillId="19" borderId="0" xfId="0" applyNumberFormat="1" applyFont="1" applyFill="1"/>
    <xf numFmtId="166" fontId="8" fillId="19" borderId="0" xfId="1" applyNumberFormat="1" applyFont="1" applyFill="1" applyBorder="1"/>
    <xf numFmtId="0" fontId="10" fillId="0" borderId="0" xfId="0" applyFont="1"/>
    <xf numFmtId="0" fontId="7" fillId="0" borderId="0" xfId="0" applyFont="1"/>
    <xf numFmtId="0" fontId="0" fillId="0" borderId="12" xfId="0" applyBorder="1"/>
    <xf numFmtId="3" fontId="0" fillId="0" borderId="12" xfId="0" applyNumberFormat="1" applyBorder="1" applyAlignment="1">
      <alignment horizontal="center" vertical="center" wrapText="1"/>
    </xf>
    <xf numFmtId="0" fontId="0" fillId="21" borderId="12" xfId="0" applyFill="1" applyBorder="1"/>
    <xf numFmtId="0" fontId="0" fillId="0" borderId="0" xfId="0" applyAlignment="1">
      <alignment horizontal="center"/>
    </xf>
    <xf numFmtId="9" fontId="12" fillId="0" borderId="0" xfId="2" applyFont="1" applyBorder="1"/>
    <xf numFmtId="2" fontId="0" fillId="0" borderId="0" xfId="0" applyNumberFormat="1"/>
    <xf numFmtId="4" fontId="1" fillId="0" borderId="0" xfId="0" applyNumberFormat="1" applyFont="1"/>
    <xf numFmtId="4" fontId="0" fillId="0" borderId="0" xfId="0" applyNumberFormat="1" applyAlignment="1">
      <alignment horizontal="right"/>
    </xf>
    <xf numFmtId="0" fontId="0" fillId="0" borderId="0" xfId="0" applyAlignment="1">
      <alignment horizontal="center" vertical="center"/>
    </xf>
    <xf numFmtId="0" fontId="0" fillId="0" borderId="0" xfId="0" applyAlignment="1">
      <alignment horizontal="center" vertical="top" wrapText="1"/>
    </xf>
    <xf numFmtId="0" fontId="1" fillId="0" borderId="16" xfId="0" applyFont="1" applyBorder="1" applyAlignment="1">
      <alignment horizontal="center" vertical="center" wrapText="1"/>
    </xf>
    <xf numFmtId="1" fontId="5" fillId="0" borderId="12" xfId="1" applyNumberFormat="1" applyFont="1" applyFill="1" applyBorder="1" applyAlignment="1">
      <alignment horizontal="center" vertical="center" wrapText="1"/>
    </xf>
    <xf numFmtId="0" fontId="15" fillId="0" borderId="0" xfId="0" applyFont="1" applyAlignment="1">
      <alignment horizontal="center" vertical="center"/>
    </xf>
    <xf numFmtId="0" fontId="15" fillId="0" borderId="18" xfId="0" applyFont="1" applyBorder="1" applyAlignment="1">
      <alignment horizontal="center" vertical="center"/>
    </xf>
    <xf numFmtId="0" fontId="15" fillId="0" borderId="23" xfId="0" applyFont="1" applyBorder="1" applyAlignment="1">
      <alignment horizontal="center" vertical="center"/>
    </xf>
    <xf numFmtId="0" fontId="15" fillId="0" borderId="7"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43" fontId="0" fillId="0" borderId="0" xfId="0" applyNumberFormat="1"/>
    <xf numFmtId="0" fontId="17" fillId="0" borderId="0" xfId="0" applyFont="1"/>
    <xf numFmtId="0" fontId="17" fillId="8" borderId="0" xfId="0" applyFont="1" applyFill="1"/>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13" xfId="0" applyFont="1" applyBorder="1" applyAlignment="1">
      <alignment horizontal="center" vertical="center"/>
    </xf>
    <xf numFmtId="0" fontId="17" fillId="0" borderId="0" xfId="0" applyFont="1" applyAlignment="1">
      <alignment horizontal="center" vertical="center"/>
    </xf>
    <xf numFmtId="0" fontId="18" fillId="19" borderId="9" xfId="0" applyFont="1" applyFill="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24" borderId="17" xfId="0" applyFont="1" applyFill="1" applyBorder="1" applyAlignment="1">
      <alignment horizontal="center" vertical="center"/>
    </xf>
    <xf numFmtId="0" fontId="18" fillId="25" borderId="14" xfId="0" applyFont="1" applyFill="1" applyBorder="1" applyAlignment="1">
      <alignment horizontal="center" vertical="center"/>
    </xf>
    <xf numFmtId="0" fontId="18" fillId="26" borderId="14" xfId="0" applyFont="1" applyFill="1" applyBorder="1" applyAlignment="1">
      <alignment horizontal="center" vertical="center"/>
    </xf>
    <xf numFmtId="0" fontId="17" fillId="0" borderId="0" xfId="0" applyFont="1" applyAlignment="1">
      <alignment wrapText="1"/>
    </xf>
    <xf numFmtId="0" fontId="17" fillId="0" borderId="18" xfId="0" quotePrefix="1" applyFont="1" applyBorder="1" applyAlignment="1">
      <alignment horizontal="center" vertical="center" wrapText="1"/>
    </xf>
    <xf numFmtId="0" fontId="17" fillId="0" borderId="0" xfId="0" applyFont="1" applyAlignment="1">
      <alignment horizontal="center" vertical="center" wrapText="1"/>
    </xf>
    <xf numFmtId="0" fontId="17" fillId="0" borderId="2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0" xfId="0" applyFont="1" applyBorder="1"/>
    <xf numFmtId="0" fontId="17" fillId="8" borderId="20" xfId="0" applyFont="1" applyFill="1" applyBorder="1" applyAlignment="1">
      <alignment horizontal="center" vertical="center"/>
    </xf>
    <xf numFmtId="0" fontId="17" fillId="8" borderId="21" xfId="0" applyFont="1" applyFill="1" applyBorder="1" applyAlignment="1">
      <alignment horizontal="center" vertical="center"/>
    </xf>
    <xf numFmtId="0" fontId="17" fillId="8" borderId="22" xfId="0" applyFont="1" applyFill="1" applyBorder="1" applyAlignment="1">
      <alignment horizontal="center" vertical="center"/>
    </xf>
    <xf numFmtId="0" fontId="17" fillId="8" borderId="13" xfId="0" applyFont="1" applyFill="1" applyBorder="1" applyAlignment="1">
      <alignment horizontal="center" vertical="center"/>
    </xf>
    <xf numFmtId="0" fontId="17" fillId="0" borderId="14" xfId="0" applyFont="1" applyBorder="1" applyAlignment="1">
      <alignment horizontal="center" vertical="center"/>
    </xf>
    <xf numFmtId="0" fontId="17" fillId="0" borderId="18" xfId="0" applyFont="1" applyBorder="1"/>
    <xf numFmtId="0" fontId="17" fillId="8" borderId="18" xfId="0" applyFont="1" applyFill="1" applyBorder="1" applyAlignment="1">
      <alignment horizontal="center" vertical="center"/>
    </xf>
    <xf numFmtId="0" fontId="17" fillId="8" borderId="0" xfId="0" applyFont="1" applyFill="1" applyAlignment="1">
      <alignment horizontal="center" vertical="center"/>
    </xf>
    <xf numFmtId="0" fontId="17" fillId="8" borderId="23" xfId="0" applyFont="1" applyFill="1" applyBorder="1" applyAlignment="1">
      <alignment horizontal="center" vertical="center"/>
    </xf>
    <xf numFmtId="0" fontId="17" fillId="8" borderId="14" xfId="0" applyFont="1" applyFill="1" applyBorder="1" applyAlignment="1">
      <alignment horizontal="center" vertical="center"/>
    </xf>
    <xf numFmtId="0" fontId="17" fillId="0" borderId="24" xfId="0" applyFont="1" applyBorder="1"/>
    <xf numFmtId="0" fontId="17" fillId="0" borderId="24" xfId="0" applyFont="1" applyBorder="1" applyAlignment="1">
      <alignment horizontal="center" vertical="center"/>
    </xf>
    <xf numFmtId="0" fontId="17" fillId="0" borderId="7" xfId="0" applyFont="1" applyBorder="1" applyAlignment="1">
      <alignment horizontal="center" vertical="center"/>
    </xf>
    <xf numFmtId="0" fontId="17" fillId="8" borderId="7" xfId="0" applyFont="1" applyFill="1" applyBorder="1" applyAlignment="1">
      <alignment horizontal="center" vertical="center"/>
    </xf>
    <xf numFmtId="0" fontId="17" fillId="8" borderId="25" xfId="0" applyFont="1" applyFill="1" applyBorder="1" applyAlignment="1">
      <alignment horizontal="center" vertical="center"/>
    </xf>
    <xf numFmtId="0" fontId="17" fillId="0" borderId="15" xfId="0" applyFont="1" applyBorder="1" applyAlignment="1">
      <alignment horizontal="center" vertical="center"/>
    </xf>
    <xf numFmtId="167" fontId="17" fillId="0" borderId="0" xfId="0" applyNumberFormat="1" applyFont="1"/>
    <xf numFmtId="0" fontId="17" fillId="0" borderId="18" xfId="0" applyFont="1" applyBorder="1" applyAlignment="1">
      <alignment horizontal="center"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8" fillId="25" borderId="17" xfId="0" applyFont="1" applyFill="1" applyBorder="1" applyAlignment="1">
      <alignment horizontal="center" vertical="center"/>
    </xf>
    <xf numFmtId="0" fontId="18" fillId="26" borderId="15" xfId="0" applyFont="1" applyFill="1" applyBorder="1" applyAlignment="1">
      <alignment horizontal="center" vertical="center"/>
    </xf>
    <xf numFmtId="0" fontId="17" fillId="24" borderId="9" xfId="0" applyFont="1" applyFill="1" applyBorder="1" applyAlignment="1">
      <alignment horizontal="center" vertical="center"/>
    </xf>
    <xf numFmtId="0" fontId="18" fillId="25" borderId="20" xfId="0" applyFont="1" applyFill="1" applyBorder="1" applyAlignment="1">
      <alignment horizontal="center" vertical="center"/>
    </xf>
    <xf numFmtId="0" fontId="18" fillId="26" borderId="22" xfId="0" applyFont="1" applyFill="1" applyBorder="1" applyAlignment="1">
      <alignment horizontal="center" vertical="center"/>
    </xf>
    <xf numFmtId="0" fontId="15" fillId="8" borderId="0" xfId="0" applyFont="1" applyFill="1" applyAlignment="1">
      <alignment horizontal="center" vertical="center"/>
    </xf>
    <xf numFmtId="0" fontId="15" fillId="8" borderId="18" xfId="0" applyFont="1" applyFill="1" applyBorder="1" applyAlignment="1">
      <alignment horizontal="center" vertical="center"/>
    </xf>
    <xf numFmtId="0" fontId="15" fillId="8" borderId="23" xfId="0" applyFont="1" applyFill="1" applyBorder="1" applyAlignment="1">
      <alignment horizontal="center" vertical="center"/>
    </xf>
    <xf numFmtId="0" fontId="15" fillId="0" borderId="7" xfId="3" applyFont="1" applyFill="1" applyBorder="1" applyAlignment="1">
      <alignment horizontal="center" vertical="center"/>
    </xf>
    <xf numFmtId="0" fontId="17" fillId="8" borderId="24" xfId="0" applyFont="1" applyFill="1" applyBorder="1"/>
    <xf numFmtId="0" fontId="17" fillId="8" borderId="24" xfId="0" applyFont="1" applyFill="1" applyBorder="1" applyAlignment="1">
      <alignment horizontal="center" vertical="center"/>
    </xf>
    <xf numFmtId="9" fontId="17" fillId="0" borderId="0" xfId="2" applyFont="1"/>
    <xf numFmtId="0" fontId="17" fillId="0" borderId="0" xfId="0" applyFont="1" applyAlignment="1">
      <alignment horizontal="center"/>
    </xf>
    <xf numFmtId="0" fontId="19" fillId="0" borderId="0" xfId="0" applyFont="1"/>
    <xf numFmtId="0" fontId="19" fillId="0" borderId="0" xfId="0" applyFont="1" applyAlignment="1">
      <alignment horizontal="center" vertical="center"/>
    </xf>
    <xf numFmtId="0" fontId="19" fillId="0" borderId="0" xfId="0" applyFont="1" applyAlignment="1">
      <alignment horizontal="center"/>
    </xf>
    <xf numFmtId="9" fontId="0" fillId="0" borderId="0" xfId="2" applyFont="1" applyAlignment="1">
      <alignment horizontal="center"/>
    </xf>
    <xf numFmtId="0" fontId="1" fillId="0" borderId="0" xfId="0" applyFont="1" applyAlignment="1">
      <alignment horizontal="center"/>
    </xf>
    <xf numFmtId="0" fontId="17" fillId="0" borderId="19" xfId="0" applyFont="1" applyBorder="1"/>
    <xf numFmtId="2" fontId="0" fillId="0" borderId="19" xfId="1" applyNumberFormat="1" applyFont="1" applyBorder="1" applyAlignment="1">
      <alignment horizontal="center"/>
    </xf>
    <xf numFmtId="9" fontId="1" fillId="0" borderId="19" xfId="2" applyFont="1" applyBorder="1" applyAlignment="1">
      <alignment horizontal="center"/>
    </xf>
    <xf numFmtId="43" fontId="0" fillId="0" borderId="0" xfId="1" applyFont="1"/>
    <xf numFmtId="168" fontId="0" fillId="0" borderId="0" xfId="1" applyNumberFormat="1" applyFont="1"/>
    <xf numFmtId="169" fontId="0" fillId="0" borderId="0" xfId="1" applyNumberFormat="1" applyFont="1"/>
    <xf numFmtId="170" fontId="0" fillId="0" borderId="0" xfId="1" applyNumberFormat="1" applyFont="1"/>
    <xf numFmtId="9" fontId="0" fillId="0" borderId="0" xfId="2" applyFont="1"/>
    <xf numFmtId="9" fontId="1" fillId="0" borderId="0" xfId="2" applyFont="1"/>
    <xf numFmtId="9" fontId="0" fillId="8" borderId="0" xfId="2" applyFont="1" applyFill="1"/>
    <xf numFmtId="14" fontId="0" fillId="0" borderId="0" xfId="0" applyNumberFormat="1"/>
    <xf numFmtId="171" fontId="0" fillId="0" borderId="0" xfId="1" applyNumberFormat="1" applyFont="1"/>
    <xf numFmtId="0" fontId="21" fillId="0" borderId="0" xfId="0" applyFont="1"/>
    <xf numFmtId="0" fontId="20" fillId="0" borderId="0" xfId="0" applyFont="1"/>
    <xf numFmtId="43" fontId="20" fillId="0" borderId="0" xfId="1" applyFont="1"/>
    <xf numFmtId="0" fontId="0" fillId="0" borderId="7" xfId="0" applyBorder="1"/>
    <xf numFmtId="0" fontId="1" fillId="0" borderId="7" xfId="0" applyFont="1" applyBorder="1"/>
    <xf numFmtId="14" fontId="1" fillId="0" borderId="0" xfId="0" applyNumberFormat="1" applyFont="1"/>
    <xf numFmtId="43" fontId="5" fillId="0" borderId="0" xfId="1" applyFont="1"/>
    <xf numFmtId="14" fontId="7" fillId="0" borderId="0" xfId="0" applyNumberFormat="1" applyFont="1"/>
    <xf numFmtId="172" fontId="0" fillId="0" borderId="0" xfId="0" applyNumberFormat="1"/>
    <xf numFmtId="173" fontId="0" fillId="0" borderId="0" xfId="0" applyNumberFormat="1"/>
    <xf numFmtId="0" fontId="6" fillId="0" borderId="0" xfId="0" applyFont="1"/>
    <xf numFmtId="0" fontId="22" fillId="27" borderId="0" xfId="0" applyFont="1" applyFill="1"/>
    <xf numFmtId="0" fontId="0" fillId="21" borderId="0" xfId="0" applyFill="1"/>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25" fillId="21" borderId="0" xfId="0" applyFont="1" applyFill="1"/>
    <xf numFmtId="0" fontId="25" fillId="0" borderId="0" xfId="0" applyFont="1"/>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4" xfId="0" applyFont="1" applyBorder="1" applyAlignment="1">
      <alignment horizontal="center"/>
    </xf>
    <xf numFmtId="0" fontId="0" fillId="18" borderId="6" xfId="0" applyFill="1" applyBorder="1" applyAlignment="1">
      <alignment horizontal="center" vertical="center"/>
    </xf>
    <xf numFmtId="0" fontId="0" fillId="18" borderId="12" xfId="0" applyFill="1" applyBorder="1" applyAlignment="1">
      <alignment horizontal="center" vertical="center"/>
    </xf>
    <xf numFmtId="0" fontId="26" fillId="0" borderId="15" xfId="0" applyFont="1" applyBorder="1" applyAlignment="1">
      <alignment horizontal="center" vertical="center"/>
    </xf>
    <xf numFmtId="0" fontId="4" fillId="21" borderId="0" xfId="0" applyFont="1" applyFill="1" applyAlignment="1">
      <alignment horizontal="center" vertical="center"/>
    </xf>
    <xf numFmtId="0" fontId="26" fillId="21" borderId="0" xfId="0" applyFont="1" applyFill="1" applyAlignment="1">
      <alignment horizontal="center" vertical="center"/>
    </xf>
    <xf numFmtId="0" fontId="0" fillId="21" borderId="0" xfId="0" applyFill="1" applyAlignment="1">
      <alignment horizontal="center" vertical="center"/>
    </xf>
    <xf numFmtId="0" fontId="4" fillId="21" borderId="0" xfId="0" applyFont="1" applyFill="1" applyAlignment="1">
      <alignment horizontal="center"/>
    </xf>
    <xf numFmtId="0" fontId="26" fillId="21" borderId="0" xfId="0" applyFont="1" applyFill="1"/>
    <xf numFmtId="9" fontId="0" fillId="21" borderId="0" xfId="2" applyFont="1" applyFill="1" applyBorder="1" applyAlignment="1">
      <alignment horizontal="center" vertical="center"/>
    </xf>
    <xf numFmtId="0" fontId="4" fillId="21" borderId="0" xfId="0" applyFont="1" applyFill="1"/>
    <xf numFmtId="0" fontId="0" fillId="18" borderId="28" xfId="0" applyFill="1" applyBorder="1" applyAlignment="1">
      <alignment horizontal="left" vertical="center"/>
    </xf>
    <xf numFmtId="0" fontId="4" fillId="21" borderId="0" xfId="0" applyFont="1" applyFill="1" applyAlignment="1">
      <alignment vertical="center"/>
    </xf>
    <xf numFmtId="0" fontId="25" fillId="21" borderId="0" xfId="0" applyFont="1" applyFill="1" applyAlignment="1">
      <alignment vertical="center"/>
    </xf>
    <xf numFmtId="0" fontId="25" fillId="0" borderId="0" xfId="0" applyFont="1" applyAlignment="1">
      <alignment vertical="center"/>
    </xf>
    <xf numFmtId="0" fontId="4" fillId="0" borderId="13" xfId="0" applyFont="1" applyBorder="1" applyAlignment="1">
      <alignment horizontal="center" vertical="center" wrapText="1"/>
    </xf>
    <xf numFmtId="43" fontId="0" fillId="15" borderId="30" xfId="1" applyFont="1" applyFill="1" applyBorder="1" applyAlignment="1">
      <alignment horizontal="center" vertical="center"/>
    </xf>
    <xf numFmtId="0" fontId="0" fillId="21" borderId="14" xfId="0" applyFill="1" applyBorder="1"/>
    <xf numFmtId="9" fontId="8" fillId="35" borderId="39" xfId="2" applyFont="1" applyFill="1" applyBorder="1" applyAlignment="1">
      <alignment horizontal="center" vertical="center"/>
    </xf>
    <xf numFmtId="9" fontId="8" fillId="35" borderId="40" xfId="2" applyFont="1" applyFill="1" applyBorder="1" applyAlignment="1">
      <alignment horizontal="center" vertical="center"/>
    </xf>
    <xf numFmtId="9" fontId="8" fillId="35" borderId="41" xfId="2" applyFont="1" applyFill="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vertical="center"/>
    </xf>
    <xf numFmtId="9" fontId="8" fillId="30" borderId="26" xfId="2" applyFont="1" applyFill="1" applyBorder="1" applyAlignment="1">
      <alignment horizontal="center" vertical="center"/>
    </xf>
    <xf numFmtId="9" fontId="8" fillId="30" borderId="29" xfId="2" applyFont="1" applyFill="1" applyBorder="1" applyAlignment="1">
      <alignment horizontal="center" vertical="center"/>
    </xf>
    <xf numFmtId="0" fontId="4" fillId="0" borderId="13" xfId="0" applyFont="1" applyBorder="1" applyAlignment="1">
      <alignment vertical="center" wrapText="1"/>
    </xf>
    <xf numFmtId="9" fontId="8" fillId="36" borderId="33" xfId="2" applyFont="1" applyFill="1" applyBorder="1" applyAlignment="1">
      <alignment horizontal="center" vertical="center"/>
    </xf>
    <xf numFmtId="0" fontId="4" fillId="0" borderId="17" xfId="0" applyFont="1" applyBorder="1" applyAlignment="1">
      <alignment horizontal="center" vertical="center" wrapText="1"/>
    </xf>
    <xf numFmtId="0" fontId="27" fillId="15" borderId="17" xfId="0" applyFont="1" applyFill="1" applyBorder="1" applyAlignment="1">
      <alignment horizontal="center" vertical="center"/>
    </xf>
    <xf numFmtId="9" fontId="0" fillId="21" borderId="29" xfId="2" applyFont="1" applyFill="1" applyBorder="1" applyAlignment="1">
      <alignment horizontal="center" vertical="center"/>
    </xf>
    <xf numFmtId="9" fontId="0" fillId="32" borderId="36" xfId="2" applyFont="1" applyFill="1" applyBorder="1" applyAlignment="1">
      <alignment horizontal="center" vertical="center"/>
    </xf>
    <xf numFmtId="9" fontId="0" fillId="32" borderId="34" xfId="2" applyFont="1" applyFill="1" applyBorder="1" applyAlignment="1">
      <alignment horizontal="center" vertical="center"/>
    </xf>
    <xf numFmtId="43" fontId="8" fillId="38" borderId="44" xfId="1" applyFont="1" applyFill="1" applyBorder="1" applyAlignment="1">
      <alignment horizontal="center" vertical="center"/>
    </xf>
    <xf numFmtId="9" fontId="8" fillId="36" borderId="39" xfId="2" applyFont="1" applyFill="1" applyBorder="1" applyAlignment="1">
      <alignment horizontal="center" vertical="center"/>
    </xf>
    <xf numFmtId="9" fontId="8" fillId="36" borderId="44" xfId="2" applyFont="1" applyFill="1" applyBorder="1" applyAlignment="1">
      <alignment horizontal="center" vertical="center"/>
    </xf>
    <xf numFmtId="9" fontId="8" fillId="36" borderId="31" xfId="2" applyFont="1" applyFill="1" applyBorder="1" applyAlignment="1">
      <alignment horizontal="center" vertical="center"/>
    </xf>
    <xf numFmtId="0" fontId="28" fillId="0" borderId="24" xfId="0" applyFont="1" applyBorder="1" applyAlignment="1">
      <alignment horizontal="center" vertical="center"/>
    </xf>
    <xf numFmtId="0" fontId="28" fillId="0" borderId="7" xfId="0" applyFont="1" applyBorder="1" applyAlignment="1">
      <alignment horizontal="center" vertical="center"/>
    </xf>
    <xf numFmtId="0" fontId="28" fillId="0" borderId="15" xfId="0" applyFont="1" applyBorder="1" applyAlignment="1">
      <alignment horizontal="center" vertical="center"/>
    </xf>
    <xf numFmtId="0" fontId="28" fillId="21" borderId="0" xfId="0" applyFont="1" applyFill="1" applyAlignment="1">
      <alignment horizontal="center" vertical="center"/>
    </xf>
    <xf numFmtId="0" fontId="28" fillId="21" borderId="15" xfId="0" applyFont="1" applyFill="1" applyBorder="1" applyAlignment="1">
      <alignment horizontal="center" vertical="center"/>
    </xf>
    <xf numFmtId="0" fontId="28" fillId="0" borderId="9" xfId="0" applyFont="1" applyBorder="1" applyAlignment="1">
      <alignment horizontal="center" vertical="center"/>
    </xf>
    <xf numFmtId="0" fontId="28" fillId="0" borderId="17"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7" xfId="0" applyFont="1" applyBorder="1" applyAlignment="1">
      <alignment horizontal="center" vertical="center" wrapText="1"/>
    </xf>
    <xf numFmtId="0" fontId="28" fillId="0" borderId="0" xfId="0" applyFont="1" applyAlignment="1">
      <alignment horizontal="center" vertical="center"/>
    </xf>
    <xf numFmtId="0" fontId="0" fillId="0" borderId="14" xfId="0" applyBorder="1"/>
    <xf numFmtId="0" fontId="4" fillId="21" borderId="17" xfId="0" applyFont="1" applyFill="1" applyBorder="1" applyAlignment="1">
      <alignment horizontal="center" vertical="center" wrapText="1"/>
    </xf>
    <xf numFmtId="0" fontId="27" fillId="37" borderId="13" xfId="0" applyFont="1" applyFill="1" applyBorder="1" applyAlignment="1">
      <alignment horizontal="center" vertical="center"/>
    </xf>
    <xf numFmtId="0" fontId="0" fillId="18" borderId="12" xfId="0" applyFill="1" applyBorder="1" applyAlignment="1" applyProtection="1">
      <alignment horizontal="center" vertical="center"/>
      <protection hidden="1"/>
    </xf>
    <xf numFmtId="0" fontId="0" fillId="21" borderId="0" xfId="0" applyFill="1" applyProtection="1">
      <protection hidden="1"/>
    </xf>
    <xf numFmtId="43" fontId="8" fillId="30" borderId="32" xfId="1" applyFont="1" applyFill="1" applyBorder="1" applyAlignment="1" applyProtection="1">
      <alignment horizontal="center" vertical="center"/>
      <protection hidden="1"/>
    </xf>
    <xf numFmtId="0" fontId="4" fillId="21" borderId="0" xfId="0" applyFont="1" applyFill="1" applyProtection="1">
      <protection hidden="1"/>
    </xf>
    <xf numFmtId="0" fontId="0" fillId="0" borderId="0" xfId="0" applyProtection="1">
      <protection hidden="1"/>
    </xf>
    <xf numFmtId="9" fontId="8" fillId="30" borderId="17" xfId="2" applyFont="1" applyFill="1" applyBorder="1" applyAlignment="1" applyProtection="1">
      <alignment horizontal="center" vertical="center"/>
      <protection hidden="1"/>
    </xf>
    <xf numFmtId="43" fontId="0" fillId="15" borderId="30" xfId="1" applyFont="1" applyFill="1" applyBorder="1" applyAlignment="1">
      <alignment horizontal="right" vertical="center"/>
    </xf>
    <xf numFmtId="0" fontId="23" fillId="0" borderId="0" xfId="0" applyFont="1"/>
    <xf numFmtId="43" fontId="0" fillId="31" borderId="44" xfId="1" applyFont="1" applyFill="1" applyBorder="1" applyAlignment="1">
      <alignment horizontal="center" vertical="center"/>
    </xf>
    <xf numFmtId="43" fontId="0" fillId="31" borderId="30" xfId="1" applyFont="1" applyFill="1" applyBorder="1" applyAlignment="1">
      <alignment horizontal="center" vertical="center"/>
    </xf>
    <xf numFmtId="43" fontId="9" fillId="29" borderId="32" xfId="1" applyFont="1" applyFill="1" applyBorder="1" applyAlignment="1" applyProtection="1">
      <alignment horizontal="right" vertical="center"/>
    </xf>
    <xf numFmtId="0" fontId="4" fillId="0" borderId="14" xfId="0" applyFont="1" applyBorder="1" applyAlignment="1">
      <alignment horizontal="center"/>
    </xf>
    <xf numFmtId="0" fontId="0" fillId="0" borderId="10" xfId="0" applyBorder="1"/>
    <xf numFmtId="0" fontId="0" fillId="0" borderId="11" xfId="0" applyBorder="1"/>
    <xf numFmtId="0" fontId="26" fillId="0" borderId="17" xfId="0" applyFont="1" applyBorder="1" applyAlignment="1">
      <alignment horizontal="center" vertical="center"/>
    </xf>
    <xf numFmtId="9" fontId="8" fillId="34" borderId="26" xfId="2" applyFont="1" applyFill="1" applyBorder="1" applyAlignment="1">
      <alignment horizontal="center" vertical="center"/>
    </xf>
    <xf numFmtId="9" fontId="8" fillId="34" borderId="29" xfId="2" applyFont="1" applyFill="1" applyBorder="1" applyAlignment="1">
      <alignment horizontal="center" vertical="center"/>
    </xf>
    <xf numFmtId="0" fontId="28" fillId="21" borderId="17" xfId="0" applyFont="1" applyFill="1" applyBorder="1" applyAlignment="1">
      <alignment horizontal="center" vertical="center"/>
    </xf>
    <xf numFmtId="171" fontId="8" fillId="29" borderId="32" xfId="1" applyNumberFormat="1" applyFont="1" applyFill="1" applyBorder="1" applyAlignment="1">
      <alignment horizontal="center" vertical="center"/>
    </xf>
    <xf numFmtId="171" fontId="0" fillId="21" borderId="0" xfId="0" applyNumberFormat="1" applyFill="1" applyAlignment="1">
      <alignment horizontal="center" vertical="center"/>
    </xf>
    <xf numFmtId="171" fontId="0" fillId="21" borderId="0" xfId="0" applyNumberFormat="1" applyFill="1" applyAlignment="1" applyProtection="1">
      <alignment horizontal="center" vertical="center"/>
      <protection hidden="1"/>
    </xf>
    <xf numFmtId="0" fontId="0" fillId="21" borderId="0" xfId="0" applyFill="1" applyAlignment="1" applyProtection="1">
      <alignment horizontal="center" vertical="center"/>
      <protection hidden="1"/>
    </xf>
    <xf numFmtId="0" fontId="0" fillId="0" borderId="6" xfId="0" applyBorder="1" applyAlignment="1">
      <alignment horizontal="left" vertical="top" wrapText="1"/>
    </xf>
    <xf numFmtId="0" fontId="0" fillId="0" borderId="0" xfId="0" applyAlignment="1">
      <alignment horizontal="left" vertical="top" wrapText="1"/>
    </xf>
    <xf numFmtId="0" fontId="23"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18" borderId="12" xfId="0" applyFont="1" applyFill="1" applyBorder="1" applyAlignment="1">
      <alignment horizontal="center" vertical="center"/>
    </xf>
    <xf numFmtId="171" fontId="8" fillId="29" borderId="15" xfId="1" applyNumberFormat="1" applyFont="1" applyFill="1" applyBorder="1" applyAlignment="1">
      <alignment horizontal="center" vertical="center"/>
    </xf>
    <xf numFmtId="0" fontId="1" fillId="21" borderId="10" xfId="0" applyFont="1" applyFill="1" applyBorder="1" applyAlignment="1">
      <alignment horizontal="center"/>
    </xf>
    <xf numFmtId="0" fontId="23" fillId="0" borderId="26" xfId="0" applyFont="1" applyBorder="1" applyAlignment="1">
      <alignment horizontal="center" vertical="center"/>
    </xf>
    <xf numFmtId="0" fontId="23" fillId="0" borderId="0" xfId="0" applyFont="1" applyAlignment="1">
      <alignment horizontal="center" vertical="center"/>
    </xf>
    <xf numFmtId="0" fontId="0" fillId="0" borderId="15" xfId="0" applyBorder="1"/>
    <xf numFmtId="0" fontId="0" fillId="0" borderId="18" xfId="0" applyBorder="1"/>
    <xf numFmtId="0" fontId="0" fillId="0" borderId="23" xfId="0" applyBorder="1"/>
    <xf numFmtId="43" fontId="0" fillId="31" borderId="17" xfId="1" applyFont="1" applyFill="1" applyBorder="1" applyAlignment="1">
      <alignment horizontal="left" vertical="center"/>
    </xf>
    <xf numFmtId="9" fontId="8" fillId="36" borderId="41" xfId="2" applyFont="1" applyFill="1" applyBorder="1" applyAlignment="1">
      <alignment horizontal="left" vertical="center"/>
    </xf>
    <xf numFmtId="9" fontId="8" fillId="36" borderId="38" xfId="2" applyFont="1" applyFill="1" applyBorder="1" applyAlignment="1">
      <alignment horizontal="left" vertical="center"/>
    </xf>
    <xf numFmtId="9" fontId="8" fillId="35" borderId="36" xfId="2" applyFont="1" applyFill="1" applyBorder="1" applyAlignment="1">
      <alignment horizontal="center" vertical="center"/>
    </xf>
    <xf numFmtId="9" fontId="8" fillId="35" borderId="38" xfId="2" applyFont="1" applyFill="1" applyBorder="1" applyAlignment="1">
      <alignment horizontal="center" vertical="center"/>
    </xf>
    <xf numFmtId="43" fontId="0" fillId="31" borderId="52" xfId="1" applyFont="1" applyFill="1" applyBorder="1" applyAlignment="1">
      <alignment horizontal="left" vertical="center"/>
    </xf>
    <xf numFmtId="0" fontId="0" fillId="0" borderId="0" xfId="0" applyAlignment="1">
      <alignment horizontal="left" vertical="center"/>
    </xf>
    <xf numFmtId="0" fontId="4" fillId="0" borderId="17" xfId="0" applyFont="1" applyBorder="1"/>
    <xf numFmtId="0" fontId="7" fillId="0" borderId="14" xfId="0" applyFont="1" applyBorder="1"/>
    <xf numFmtId="0" fontId="7" fillId="0" borderId="15" xfId="0" applyFont="1" applyBorder="1"/>
    <xf numFmtId="0" fontId="7" fillId="0" borderId="18" xfId="0" applyFont="1" applyBorder="1"/>
    <xf numFmtId="9" fontId="9" fillId="35" borderId="39" xfId="2" applyFont="1" applyFill="1" applyBorder="1" applyAlignment="1">
      <alignment horizontal="left" vertical="center"/>
    </xf>
    <xf numFmtId="9" fontId="9" fillId="35" borderId="35" xfId="2" applyFont="1" applyFill="1" applyBorder="1" applyAlignment="1">
      <alignment horizontal="left" vertical="center"/>
    </xf>
    <xf numFmtId="9" fontId="9" fillId="35" borderId="37" xfId="2" applyFont="1" applyFill="1" applyBorder="1" applyAlignment="1">
      <alignment horizontal="left" vertical="center"/>
    </xf>
    <xf numFmtId="9" fontId="9" fillId="36" borderId="39" xfId="2" applyFont="1" applyFill="1" applyBorder="1" applyAlignment="1">
      <alignment horizontal="left" vertical="center"/>
    </xf>
    <xf numFmtId="9" fontId="9" fillId="36" borderId="37" xfId="2" applyFont="1" applyFill="1" applyBorder="1" applyAlignment="1">
      <alignment horizontal="left" vertical="center"/>
    </xf>
    <xf numFmtId="0" fontId="25" fillId="0" borderId="0" xfId="0" applyFont="1" applyAlignment="1">
      <alignment vertical="center" wrapText="1"/>
    </xf>
    <xf numFmtId="9" fontId="0" fillId="32" borderId="39" xfId="2" applyFont="1" applyFill="1" applyBorder="1" applyAlignment="1">
      <alignment horizontal="left" vertical="center"/>
    </xf>
    <xf numFmtId="9" fontId="0" fillId="32" borderId="41" xfId="2" applyFont="1" applyFill="1" applyBorder="1" applyAlignment="1">
      <alignment horizontal="left" vertical="center"/>
    </xf>
    <xf numFmtId="9" fontId="0" fillId="32" borderId="37" xfId="2" applyFont="1" applyFill="1" applyBorder="1" applyAlignment="1">
      <alignment horizontal="left" vertical="center"/>
    </xf>
    <xf numFmtId="9" fontId="0" fillId="32" borderId="38" xfId="2" applyFont="1" applyFill="1" applyBorder="1" applyAlignment="1">
      <alignment horizontal="left" vertical="center"/>
    </xf>
    <xf numFmtId="0" fontId="0" fillId="0" borderId="24" xfId="0" applyBorder="1"/>
    <xf numFmtId="0" fontId="7" fillId="0" borderId="13" xfId="0" applyFont="1" applyBorder="1"/>
    <xf numFmtId="0" fontId="4" fillId="0" borderId="13" xfId="0" applyFont="1" applyBorder="1"/>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24" fillId="0" borderId="0" xfId="0" applyFont="1" applyAlignment="1">
      <alignment horizontal="center" vertical="center"/>
    </xf>
    <xf numFmtId="0" fontId="7" fillId="0" borderId="24" xfId="0" applyFont="1" applyBorder="1"/>
    <xf numFmtId="0" fontId="0" fillId="0" borderId="25" xfId="0" applyBorder="1"/>
    <xf numFmtId="43" fontId="0" fillId="31" borderId="43" xfId="1" applyFont="1" applyFill="1" applyBorder="1" applyAlignment="1">
      <alignment horizontal="left" vertical="center"/>
    </xf>
    <xf numFmtId="43" fontId="0" fillId="31" borderId="11" xfId="1" applyFont="1" applyFill="1" applyBorder="1" applyAlignment="1">
      <alignment horizontal="left" vertical="center"/>
    </xf>
    <xf numFmtId="0" fontId="7" fillId="31" borderId="17" xfId="0" applyFont="1" applyFill="1" applyBorder="1"/>
    <xf numFmtId="0" fontId="24" fillId="0" borderId="29" xfId="0" applyFont="1" applyBorder="1" applyAlignment="1">
      <alignment horizontal="center" vertical="center"/>
    </xf>
    <xf numFmtId="0" fontId="0" fillId="15" borderId="13" xfId="0" applyFill="1" applyBorder="1"/>
    <xf numFmtId="0" fontId="0" fillId="15" borderId="15" xfId="0" applyFill="1" applyBorder="1"/>
    <xf numFmtId="43" fontId="8" fillId="38" borderId="41" xfId="1" applyFont="1" applyFill="1" applyBorder="1" applyAlignment="1">
      <alignment horizontal="center" vertical="center"/>
    </xf>
    <xf numFmtId="43" fontId="8" fillId="38" borderId="36" xfId="1" applyFont="1" applyFill="1" applyBorder="1" applyAlignment="1">
      <alignment horizontal="center" vertical="center"/>
    </xf>
    <xf numFmtId="43" fontId="8" fillId="38" borderId="38" xfId="1" applyFont="1" applyFill="1" applyBorder="1" applyAlignment="1">
      <alignment horizontal="center" vertical="center"/>
    </xf>
    <xf numFmtId="0" fontId="9" fillId="38" borderId="35" xfId="0" applyFont="1" applyFill="1" applyBorder="1" applyAlignment="1">
      <alignment horizontal="left" vertical="center"/>
    </xf>
    <xf numFmtId="0" fontId="9" fillId="38" borderId="39" xfId="0" applyFont="1" applyFill="1" applyBorder="1" applyAlignment="1">
      <alignment horizontal="left" vertical="center"/>
    </xf>
    <xf numFmtId="0" fontId="9" fillId="38" borderId="37" xfId="0" applyFont="1" applyFill="1" applyBorder="1" applyAlignment="1">
      <alignment horizontal="left" vertical="center"/>
    </xf>
    <xf numFmtId="0" fontId="7" fillId="0" borderId="0" xfId="0" applyFont="1" applyAlignment="1">
      <alignment horizontal="center" wrapText="1"/>
    </xf>
    <xf numFmtId="0" fontId="7" fillId="0" borderId="0" xfId="0" applyFont="1" applyAlignment="1">
      <alignment horizontal="center"/>
    </xf>
    <xf numFmtId="0" fontId="1" fillId="0" borderId="0" xfId="0" applyFont="1" applyAlignment="1">
      <alignment wrapText="1"/>
    </xf>
    <xf numFmtId="0" fontId="0" fillId="0" borderId="22" xfId="0" applyBorder="1" applyAlignment="1">
      <alignment wrapText="1"/>
    </xf>
    <xf numFmtId="0" fontId="7" fillId="0" borderId="22" xfId="1" applyNumberFormat="1" applyFont="1" applyBorder="1"/>
    <xf numFmtId="0" fontId="7" fillId="0" borderId="23" xfId="0" applyFont="1" applyBorder="1"/>
    <xf numFmtId="174" fontId="0" fillId="0" borderId="9" xfId="2" applyNumberFormat="1" applyFont="1" applyBorder="1"/>
    <xf numFmtId="168" fontId="0" fillId="0" borderId="9" xfId="1" applyNumberFormat="1" applyFont="1" applyBorder="1"/>
    <xf numFmtId="9" fontId="8" fillId="39" borderId="17" xfId="2" applyFont="1" applyFill="1" applyBorder="1"/>
    <xf numFmtId="9" fontId="13" fillId="39" borderId="17" xfId="2" applyFont="1" applyFill="1" applyBorder="1"/>
    <xf numFmtId="0" fontId="1" fillId="37" borderId="26" xfId="0" applyFont="1" applyFill="1" applyBorder="1"/>
    <xf numFmtId="0" fontId="8" fillId="39" borderId="0" xfId="0" applyFont="1" applyFill="1"/>
    <xf numFmtId="43" fontId="8" fillId="39" borderId="0" xfId="0" applyNumberFormat="1" applyFont="1" applyFill="1"/>
    <xf numFmtId="14" fontId="1" fillId="37" borderId="26" xfId="0" applyNumberFormat="1" applyFont="1" applyFill="1" applyBorder="1"/>
    <xf numFmtId="0" fontId="0" fillId="37" borderId="0" xfId="0" applyFill="1"/>
    <xf numFmtId="0" fontId="1" fillId="37" borderId="7" xfId="0" applyFont="1" applyFill="1" applyBorder="1"/>
    <xf numFmtId="0" fontId="9" fillId="16" borderId="35" xfId="0" applyFont="1" applyFill="1" applyBorder="1" applyAlignment="1">
      <alignment horizontal="left" vertical="center"/>
    </xf>
    <xf numFmtId="0" fontId="8" fillId="16" borderId="36" xfId="0" applyFont="1" applyFill="1" applyBorder="1"/>
    <xf numFmtId="0" fontId="7" fillId="0" borderId="25" xfId="1" applyNumberFormat="1" applyFont="1" applyBorder="1"/>
    <xf numFmtId="0" fontId="7" fillId="37" borderId="24" xfId="0" applyFont="1" applyFill="1" applyBorder="1"/>
    <xf numFmtId="0" fontId="7" fillId="37" borderId="17" xfId="0" applyFont="1" applyFill="1" applyBorder="1"/>
    <xf numFmtId="0" fontId="0" fillId="37" borderId="22" xfId="0" applyFill="1" applyBorder="1"/>
    <xf numFmtId="0" fontId="0" fillId="37" borderId="23" xfId="0" applyFill="1" applyBorder="1"/>
    <xf numFmtId="0" fontId="0" fillId="37" borderId="25" xfId="0" applyFill="1" applyBorder="1"/>
    <xf numFmtId="0" fontId="0" fillId="31" borderId="22" xfId="0" applyFill="1" applyBorder="1"/>
    <xf numFmtId="0" fontId="0" fillId="31" borderId="23" xfId="0" applyFill="1" applyBorder="1"/>
    <xf numFmtId="0" fontId="0" fillId="31" borderId="25" xfId="0" applyFill="1" applyBorder="1"/>
    <xf numFmtId="0" fontId="7" fillId="37" borderId="13" xfId="0" applyFont="1" applyFill="1" applyBorder="1"/>
    <xf numFmtId="0" fontId="7" fillId="37" borderId="56" xfId="0" applyFont="1" applyFill="1" applyBorder="1"/>
    <xf numFmtId="0" fontId="7" fillId="37" borderId="57" xfId="0" applyFont="1" applyFill="1" applyBorder="1"/>
    <xf numFmtId="0" fontId="7" fillId="37" borderId="42" xfId="0" applyFont="1" applyFill="1" applyBorder="1"/>
    <xf numFmtId="0" fontId="24" fillId="31" borderId="22" xfId="0" applyFont="1" applyFill="1" applyBorder="1" applyAlignment="1">
      <alignment horizontal="center" vertical="center"/>
    </xf>
    <xf numFmtId="0" fontId="7" fillId="37" borderId="56" xfId="0" applyFont="1" applyFill="1" applyBorder="1" applyAlignment="1">
      <alignment horizontal="left" vertical="center"/>
    </xf>
    <xf numFmtId="0" fontId="7" fillId="37" borderId="57" xfId="0" applyFont="1" applyFill="1" applyBorder="1" applyAlignment="1">
      <alignment horizontal="left" vertical="center"/>
    </xf>
    <xf numFmtId="0" fontId="7" fillId="37" borderId="42" xfId="0" applyFont="1" applyFill="1" applyBorder="1" applyAlignment="1">
      <alignment horizontal="left"/>
    </xf>
    <xf numFmtId="0" fontId="7" fillId="37" borderId="51" xfId="0" applyFont="1" applyFill="1" applyBorder="1" applyAlignment="1">
      <alignment horizontal="left"/>
    </xf>
    <xf numFmtId="0" fontId="7" fillId="37" borderId="42" xfId="0" applyFont="1" applyFill="1" applyBorder="1" applyAlignment="1">
      <alignment horizontal="left" vertical="center"/>
    </xf>
    <xf numFmtId="0" fontId="7" fillId="37" borderId="56" xfId="0" applyFont="1" applyFill="1" applyBorder="1" applyAlignment="1">
      <alignment horizontal="left"/>
    </xf>
    <xf numFmtId="43" fontId="0" fillId="31" borderId="22" xfId="1" applyFont="1" applyFill="1" applyBorder="1" applyAlignment="1">
      <alignment horizontal="left" vertical="center"/>
    </xf>
    <xf numFmtId="43" fontId="7" fillId="31" borderId="24" xfId="1" applyFont="1" applyFill="1" applyBorder="1" applyAlignment="1">
      <alignment horizontal="left" vertical="center"/>
    </xf>
    <xf numFmtId="0" fontId="7" fillId="0" borderId="21" xfId="0" applyFont="1" applyBorder="1"/>
    <xf numFmtId="43" fontId="0" fillId="0" borderId="21" xfId="1" applyFont="1" applyFill="1" applyBorder="1" applyAlignment="1">
      <alignment horizontal="left" vertical="center"/>
    </xf>
    <xf numFmtId="0" fontId="1" fillId="21" borderId="21" xfId="0" applyFont="1" applyFill="1" applyBorder="1" applyAlignment="1">
      <alignment horizontal="center"/>
    </xf>
    <xf numFmtId="0" fontId="0" fillId="37" borderId="14" xfId="0" applyFill="1" applyBorder="1" applyAlignment="1">
      <alignment horizontal="left" vertical="top" wrapText="1"/>
    </xf>
    <xf numFmtId="0" fontId="7" fillId="37" borderId="24" xfId="0" applyFont="1" applyFill="1" applyBorder="1" applyAlignment="1">
      <alignment horizontal="left" vertical="center"/>
    </xf>
    <xf numFmtId="0" fontId="0" fillId="15" borderId="43" xfId="0" applyFill="1" applyBorder="1" applyAlignment="1">
      <alignment horizontal="left" vertical="top" wrapText="1"/>
    </xf>
    <xf numFmtId="0" fontId="7" fillId="15" borderId="24" xfId="0" applyFont="1" applyFill="1" applyBorder="1" applyAlignment="1">
      <alignment horizontal="left" vertical="center"/>
    </xf>
    <xf numFmtId="0" fontId="4" fillId="0" borderId="14" xfId="0" applyFont="1" applyBorder="1"/>
    <xf numFmtId="0" fontId="7" fillId="0" borderId="45" xfId="0" applyFont="1" applyBorder="1" applyAlignment="1">
      <alignment horizontal="left" vertical="top" wrapText="1"/>
    </xf>
    <xf numFmtId="0" fontId="9" fillId="38" borderId="49" xfId="0" applyFont="1" applyFill="1" applyBorder="1" applyAlignment="1">
      <alignment horizontal="left" vertical="center"/>
    </xf>
    <xf numFmtId="43" fontId="8" fillId="38" borderId="50" xfId="1" applyFont="1" applyFill="1" applyBorder="1" applyAlignment="1">
      <alignment horizontal="center" vertical="center"/>
    </xf>
    <xf numFmtId="9" fontId="0" fillId="32" borderId="42" xfId="2" applyFont="1" applyFill="1" applyBorder="1" applyAlignment="1">
      <alignment horizontal="left" vertical="center"/>
    </xf>
    <xf numFmtId="9" fontId="0" fillId="32" borderId="43" xfId="2" applyFont="1" applyFill="1" applyBorder="1" applyAlignment="1">
      <alignment horizontal="left" vertical="center"/>
    </xf>
    <xf numFmtId="0" fontId="7" fillId="0" borderId="0" xfId="0" applyFont="1" applyAlignment="1">
      <alignment horizontal="left" vertical="top" wrapText="1"/>
    </xf>
    <xf numFmtId="0" fontId="9" fillId="0" borderId="0" xfId="0" applyFont="1" applyAlignment="1">
      <alignment horizontal="left" vertical="center"/>
    </xf>
    <xf numFmtId="43" fontId="8" fillId="0" borderId="0" xfId="1" applyFont="1" applyFill="1" applyBorder="1" applyAlignment="1">
      <alignment horizontal="center" vertical="center"/>
    </xf>
    <xf numFmtId="43" fontId="4" fillId="0" borderId="7" xfId="1" applyFont="1" applyFill="1" applyBorder="1" applyAlignment="1">
      <alignment horizontal="center" vertical="center"/>
    </xf>
    <xf numFmtId="43" fontId="4" fillId="0" borderId="0" xfId="1" applyFont="1" applyFill="1" applyBorder="1" applyAlignment="1">
      <alignment horizontal="center" vertical="center"/>
    </xf>
    <xf numFmtId="43" fontId="4" fillId="0" borderId="25" xfId="1" applyFont="1" applyFill="1" applyBorder="1" applyAlignment="1">
      <alignment horizontal="center" vertical="center"/>
    </xf>
    <xf numFmtId="0" fontId="27" fillId="15" borderId="13" xfId="0" applyFont="1" applyFill="1" applyBorder="1" applyAlignment="1">
      <alignment horizontal="center" vertical="center"/>
    </xf>
    <xf numFmtId="0" fontId="0" fillId="37" borderId="24" xfId="0" applyFill="1" applyBorder="1"/>
    <xf numFmtId="0" fontId="0" fillId="37" borderId="9" xfId="0" applyFill="1" applyBorder="1"/>
    <xf numFmtId="0" fontId="1" fillId="0" borderId="7" xfId="0" applyFont="1" applyBorder="1" applyAlignment="1">
      <alignment wrapText="1"/>
    </xf>
    <xf numFmtId="3" fontId="13" fillId="30" borderId="21" xfId="0" applyNumberFormat="1" applyFont="1" applyFill="1" applyBorder="1" applyAlignment="1">
      <alignment horizontal="left" vertical="center"/>
    </xf>
    <xf numFmtId="3" fontId="13" fillId="30" borderId="7" xfId="0" applyNumberFormat="1" applyFont="1" applyFill="1" applyBorder="1"/>
    <xf numFmtId="4" fontId="8" fillId="30" borderId="54" xfId="0" applyNumberFormat="1" applyFont="1" applyFill="1" applyBorder="1" applyAlignment="1">
      <alignment horizontal="right" vertical="center"/>
    </xf>
    <xf numFmtId="9" fontId="8" fillId="30" borderId="7" xfId="2" applyFont="1" applyFill="1" applyBorder="1" applyAlignment="1">
      <alignment horizontal="center"/>
    </xf>
    <xf numFmtId="0" fontId="1" fillId="0" borderId="21" xfId="0" applyFont="1" applyBorder="1" applyAlignment="1">
      <alignment horizontal="left" vertical="center" wrapText="1"/>
    </xf>
    <xf numFmtId="0" fontId="1" fillId="0" borderId="0" xfId="0" applyFont="1" applyAlignment="1">
      <alignment vertical="center"/>
    </xf>
    <xf numFmtId="0" fontId="0" fillId="37" borderId="18" xfId="0" applyFill="1" applyBorder="1"/>
    <xf numFmtId="0" fontId="0" fillId="37" borderId="20" xfId="0" applyFill="1" applyBorder="1" applyAlignment="1">
      <alignment vertical="center" wrapText="1"/>
    </xf>
    <xf numFmtId="0" fontId="0" fillId="37" borderId="24" xfId="0" applyFill="1" applyBorder="1" applyAlignment="1">
      <alignment vertical="center" wrapText="1"/>
    </xf>
    <xf numFmtId="0" fontId="0" fillId="37" borderId="9" xfId="0" applyFill="1" applyBorder="1" applyAlignment="1">
      <alignment wrapText="1"/>
    </xf>
    <xf numFmtId="0" fontId="7" fillId="0" borderId="11" xfId="1" applyNumberFormat="1" applyFont="1" applyBorder="1"/>
    <xf numFmtId="0" fontId="7" fillId="0" borderId="11" xfId="0" applyFont="1" applyBorder="1"/>
    <xf numFmtId="9" fontId="8" fillId="35" borderId="17" xfId="2" applyFont="1" applyFill="1" applyBorder="1" applyAlignment="1">
      <alignment horizontal="center" vertical="center"/>
    </xf>
    <xf numFmtId="9" fontId="8" fillId="35" borderId="14" xfId="2" applyFont="1" applyFill="1" applyBorder="1" applyAlignment="1">
      <alignment horizontal="center" vertical="center"/>
    </xf>
    <xf numFmtId="0" fontId="0" fillId="37" borderId="9" xfId="0" applyFill="1" applyBorder="1" applyAlignment="1">
      <alignment horizontal="left" vertical="center" wrapText="1"/>
    </xf>
    <xf numFmtId="9" fontId="8" fillId="36" borderId="10" xfId="2" applyFont="1" applyFill="1" applyBorder="1" applyAlignment="1">
      <alignment horizontal="center" vertical="center"/>
    </xf>
    <xf numFmtId="0" fontId="0" fillId="37" borderId="9" xfId="0" applyFill="1" applyBorder="1" applyAlignment="1">
      <alignment horizontal="left" vertical="top" wrapText="1"/>
    </xf>
    <xf numFmtId="9" fontId="8" fillId="16" borderId="10" xfId="2" applyFont="1" applyFill="1" applyBorder="1" applyAlignment="1">
      <alignment horizontal="center"/>
    </xf>
    <xf numFmtId="0" fontId="7" fillId="0" borderId="11" xfId="1" applyNumberFormat="1" applyFont="1" applyBorder="1" applyAlignment="1">
      <alignment horizontal="left" vertical="center"/>
    </xf>
    <xf numFmtId="43" fontId="8" fillId="38" borderId="10" xfId="1" applyFont="1" applyFill="1" applyBorder="1" applyAlignment="1">
      <alignment horizontal="center" vertical="center"/>
    </xf>
    <xf numFmtId="9" fontId="0" fillId="32" borderId="9" xfId="2" applyFont="1" applyFill="1" applyBorder="1" applyAlignment="1">
      <alignment horizontal="center" vertical="center"/>
    </xf>
    <xf numFmtId="0" fontId="0" fillId="0" borderId="10" xfId="0" applyBorder="1" applyAlignment="1">
      <alignment horizontal="left" vertical="center" wrapText="1"/>
    </xf>
    <xf numFmtId="9" fontId="8" fillId="0" borderId="10" xfId="2" applyFont="1" applyFill="1" applyBorder="1" applyAlignment="1">
      <alignment horizontal="center" vertical="center"/>
    </xf>
    <xf numFmtId="0" fontId="7" fillId="0" borderId="10" xfId="0" applyFont="1" applyBorder="1"/>
    <xf numFmtId="0" fontId="0" fillId="0" borderId="10" xfId="0" applyBorder="1" applyAlignment="1">
      <alignment wrapText="1"/>
    </xf>
    <xf numFmtId="0" fontId="7" fillId="0" borderId="10" xfId="1" applyNumberFormat="1" applyFont="1" applyBorder="1"/>
    <xf numFmtId="0" fontId="11" fillId="0" borderId="0" xfId="0" applyFont="1"/>
    <xf numFmtId="0" fontId="11" fillId="0" borderId="13" xfId="0" applyFont="1" applyBorder="1"/>
    <xf numFmtId="0" fontId="11" fillId="0" borderId="17" xfId="0" applyFont="1" applyBorder="1"/>
    <xf numFmtId="0" fontId="7" fillId="0" borderId="14" xfId="0" applyFont="1" applyBorder="1" applyAlignment="1">
      <alignment horizontal="left"/>
    </xf>
    <xf numFmtId="0" fontId="7" fillId="0" borderId="15" xfId="0" applyFont="1" applyBorder="1" applyAlignment="1">
      <alignment horizontal="left"/>
    </xf>
    <xf numFmtId="9" fontId="8" fillId="30" borderId="17" xfId="2" applyFont="1" applyFill="1" applyBorder="1" applyAlignment="1" applyProtection="1">
      <alignment horizontal="left" vertical="center"/>
      <protection hidden="1"/>
    </xf>
    <xf numFmtId="0" fontId="11" fillId="0" borderId="23" xfId="0" applyFont="1" applyBorder="1"/>
    <xf numFmtId="3" fontId="0" fillId="37" borderId="20" xfId="0" applyNumberFormat="1" applyFill="1" applyBorder="1"/>
    <xf numFmtId="3" fontId="1" fillId="37" borderId="21" xfId="0" applyNumberFormat="1" applyFont="1" applyFill="1" applyBorder="1"/>
    <xf numFmtId="0" fontId="1" fillId="0" borderId="0" xfId="0" applyFont="1" applyAlignment="1">
      <alignment horizontal="right"/>
    </xf>
    <xf numFmtId="0" fontId="0" fillId="37" borderId="7" xfId="0" applyFill="1" applyBorder="1"/>
    <xf numFmtId="0" fontId="0" fillId="15" borderId="53" xfId="0" applyFill="1" applyBorder="1" applyAlignment="1">
      <alignment horizontal="right" vertical="top" wrapText="1"/>
    </xf>
    <xf numFmtId="0" fontId="0" fillId="37" borderId="21" xfId="0" applyFill="1" applyBorder="1"/>
    <xf numFmtId="9" fontId="0" fillId="15" borderId="22" xfId="0" applyNumberFormat="1" applyFill="1" applyBorder="1"/>
    <xf numFmtId="9" fontId="0" fillId="15" borderId="23" xfId="0" applyNumberFormat="1" applyFill="1" applyBorder="1"/>
    <xf numFmtId="9" fontId="0" fillId="15" borderId="25" xfId="0" applyNumberFormat="1" applyFill="1" applyBorder="1"/>
    <xf numFmtId="0" fontId="1" fillId="15" borderId="0" xfId="0" applyFont="1" applyFill="1"/>
    <xf numFmtId="0" fontId="1" fillId="29" borderId="7" xfId="0" applyFont="1" applyFill="1" applyBorder="1"/>
    <xf numFmtId="0" fontId="0" fillId="37" borderId="20" xfId="0" applyFill="1" applyBorder="1"/>
    <xf numFmtId="0" fontId="0" fillId="15" borderId="22" xfId="0" applyFill="1" applyBorder="1"/>
    <xf numFmtId="0" fontId="0" fillId="15" borderId="25" xfId="0" applyFill="1" applyBorder="1"/>
    <xf numFmtId="3" fontId="1" fillId="37" borderId="13" xfId="0" applyNumberFormat="1" applyFont="1" applyFill="1" applyBorder="1"/>
    <xf numFmtId="0" fontId="0" fillId="37" borderId="13" xfId="0" applyFill="1" applyBorder="1"/>
    <xf numFmtId="0" fontId="0" fillId="37" borderId="14" xfId="0" applyFill="1" applyBorder="1"/>
    <xf numFmtId="0" fontId="0" fillId="37" borderId="15" xfId="0" applyFill="1" applyBorder="1"/>
    <xf numFmtId="0" fontId="11" fillId="0" borderId="20" xfId="0" applyFont="1" applyBorder="1"/>
    <xf numFmtId="0" fontId="11" fillId="0" borderId="21" xfId="0" applyFont="1" applyBorder="1" applyAlignment="1">
      <alignment horizontal="left"/>
    </xf>
    <xf numFmtId="0" fontId="1" fillId="29" borderId="58" xfId="0" applyFont="1" applyFill="1" applyBorder="1"/>
    <xf numFmtId="9" fontId="0" fillId="33" borderId="25" xfId="0" applyNumberFormat="1" applyFill="1" applyBorder="1" applyAlignment="1">
      <alignment horizontal="center"/>
    </xf>
    <xf numFmtId="0" fontId="0" fillId="37" borderId="17" xfId="0" applyFill="1" applyBorder="1" applyAlignment="1">
      <alignment horizontal="right"/>
    </xf>
    <xf numFmtId="0" fontId="1" fillId="37" borderId="17" xfId="0" applyFont="1" applyFill="1" applyBorder="1"/>
    <xf numFmtId="0" fontId="1" fillId="37" borderId="9" xfId="0" applyFont="1" applyFill="1" applyBorder="1"/>
    <xf numFmtId="0" fontId="0" fillId="15" borderId="23" xfId="0" applyFill="1" applyBorder="1"/>
    <xf numFmtId="0" fontId="0" fillId="0" borderId="13" xfId="0" applyBorder="1"/>
    <xf numFmtId="0" fontId="0" fillId="29" borderId="11" xfId="0" applyFill="1" applyBorder="1"/>
    <xf numFmtId="9" fontId="0" fillId="20" borderId="25" xfId="0" applyNumberFormat="1" applyFill="1" applyBorder="1" applyAlignment="1">
      <alignment horizontal="center"/>
    </xf>
    <xf numFmtId="0" fontId="0" fillId="15" borderId="11" xfId="0" applyFill="1" applyBorder="1"/>
    <xf numFmtId="9" fontId="0" fillId="20" borderId="25" xfId="2" applyFont="1" applyFill="1" applyBorder="1" applyAlignment="1">
      <alignment horizontal="center"/>
    </xf>
    <xf numFmtId="0" fontId="11" fillId="0" borderId="21" xfId="0" applyFont="1" applyBorder="1"/>
    <xf numFmtId="0" fontId="1" fillId="0" borderId="13" xfId="0" applyFont="1" applyBorder="1"/>
    <xf numFmtId="0" fontId="0" fillId="0" borderId="17" xfId="0" applyBorder="1"/>
    <xf numFmtId="0" fontId="1" fillId="0" borderId="7" xfId="0" applyFont="1" applyBorder="1" applyAlignment="1">
      <alignment horizontal="center" vertical="center" wrapText="1"/>
    </xf>
    <xf numFmtId="0" fontId="7" fillId="0" borderId="23" xfId="0" applyFont="1" applyBorder="1" applyAlignment="1">
      <alignment horizontal="left" vertical="center" wrapText="1"/>
    </xf>
    <xf numFmtId="0" fontId="7" fillId="0" borderId="17" xfId="0" applyFont="1" applyBorder="1"/>
    <xf numFmtId="0" fontId="11" fillId="0" borderId="17" xfId="0" applyFont="1" applyBorder="1" applyAlignment="1">
      <alignment wrapText="1"/>
    </xf>
    <xf numFmtId="0" fontId="0" fillId="0" borderId="21" xfId="0" applyBorder="1" applyAlignment="1">
      <alignment wrapText="1"/>
    </xf>
    <xf numFmtId="171" fontId="5" fillId="0" borderId="0" xfId="1" applyNumberFormat="1" applyFont="1" applyFill="1"/>
    <xf numFmtId="0" fontId="8" fillId="29" borderId="0" xfId="0" applyFont="1" applyFill="1"/>
    <xf numFmtId="3" fontId="8" fillId="29" borderId="0" xfId="0" applyNumberFormat="1" applyFont="1" applyFill="1"/>
    <xf numFmtId="9" fontId="0" fillId="0" borderId="0" xfId="2" applyFont="1" applyFill="1"/>
    <xf numFmtId="9" fontId="8" fillId="29" borderId="8" xfId="2" applyFont="1" applyFill="1" applyBorder="1"/>
    <xf numFmtId="171" fontId="8" fillId="29" borderId="0" xfId="1" applyNumberFormat="1" applyFont="1" applyFill="1"/>
    <xf numFmtId="9" fontId="8" fillId="29" borderId="0" xfId="0" applyNumberFormat="1" applyFont="1" applyFill="1"/>
    <xf numFmtId="165" fontId="8" fillId="29" borderId="0" xfId="0" applyNumberFormat="1" applyFont="1" applyFill="1"/>
    <xf numFmtId="171" fontId="0" fillId="32" borderId="33" xfId="1" applyNumberFormat="1" applyFont="1" applyFill="1" applyBorder="1" applyAlignment="1">
      <alignment horizontal="center" vertical="center"/>
    </xf>
    <xf numFmtId="171" fontId="0" fillId="32" borderId="35" xfId="1" applyNumberFormat="1" applyFont="1" applyFill="1" applyBorder="1" applyAlignment="1">
      <alignment horizontal="center" vertical="center"/>
    </xf>
    <xf numFmtId="2" fontId="8" fillId="29" borderId="0" xfId="0" applyNumberFormat="1" applyFont="1" applyFill="1"/>
    <xf numFmtId="43" fontId="8" fillId="29" borderId="0" xfId="0" applyNumberFormat="1" applyFont="1" applyFill="1"/>
    <xf numFmtId="4" fontId="4" fillId="0" borderId="0" xfId="0" applyNumberFormat="1" applyFont="1"/>
    <xf numFmtId="4" fontId="1" fillId="0" borderId="0" xfId="0" applyNumberFormat="1" applyFont="1" applyAlignment="1">
      <alignment horizontal="right"/>
    </xf>
    <xf numFmtId="0" fontId="0" fillId="37" borderId="12" xfId="0" applyFill="1" applyBorder="1"/>
    <xf numFmtId="3" fontId="1" fillId="40" borderId="12" xfId="0" applyNumberFormat="1" applyFont="1" applyFill="1" applyBorder="1" applyAlignment="1">
      <alignment horizontal="center" vertical="center" wrapText="1"/>
    </xf>
    <xf numFmtId="3" fontId="0" fillId="40" borderId="12" xfId="0" applyNumberFormat="1" applyFill="1" applyBorder="1" applyAlignment="1">
      <alignment horizontal="center" vertical="center" wrapText="1"/>
    </xf>
    <xf numFmtId="9" fontId="8" fillId="16" borderId="30" xfId="2" applyFont="1" applyFill="1" applyBorder="1" applyAlignment="1">
      <alignment horizontal="center" vertical="center"/>
    </xf>
    <xf numFmtId="0" fontId="4" fillId="21" borderId="15"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0" fontId="29" fillId="18" borderId="24" xfId="0" applyFont="1" applyFill="1" applyBorder="1" applyAlignment="1">
      <alignment horizontal="center" vertical="center"/>
    </xf>
    <xf numFmtId="0" fontId="10" fillId="18" borderId="7" xfId="0" applyFont="1" applyFill="1" applyBorder="1" applyAlignment="1">
      <alignment horizontal="center" vertical="center"/>
    </xf>
    <xf numFmtId="0" fontId="10" fillId="18" borderId="25" xfId="0" applyFont="1" applyFill="1" applyBorder="1" applyAlignment="1">
      <alignment horizontal="center" vertical="center"/>
    </xf>
    <xf numFmtId="0" fontId="4" fillId="0" borderId="15" xfId="0" applyFont="1" applyBorder="1" applyAlignment="1">
      <alignment horizontal="center" vertical="center" wrapText="1"/>
    </xf>
    <xf numFmtId="0" fontId="27" fillId="37" borderId="13" xfId="0" applyFont="1" applyFill="1" applyBorder="1" applyAlignment="1">
      <alignment horizontal="center" vertical="center" wrapText="1"/>
    </xf>
    <xf numFmtId="0" fontId="27" fillId="37" borderId="15" xfId="0" applyFont="1" applyFill="1" applyBorder="1" applyAlignment="1">
      <alignment horizontal="center" vertical="center" wrapText="1"/>
    </xf>
    <xf numFmtId="0" fontId="27" fillId="37" borderId="24" xfId="0" applyFont="1" applyFill="1" applyBorder="1" applyAlignment="1">
      <alignment horizontal="center" vertical="center"/>
    </xf>
    <xf numFmtId="0" fontId="27" fillId="37" borderId="25" xfId="0" applyFont="1" applyFill="1" applyBorder="1" applyAlignment="1">
      <alignment horizontal="center" vertical="center"/>
    </xf>
    <xf numFmtId="0" fontId="4" fillId="18" borderId="17" xfId="0" applyFont="1" applyFill="1" applyBorder="1" applyAlignment="1">
      <alignment horizontal="center" vertical="center" wrapText="1"/>
    </xf>
    <xf numFmtId="0" fontId="4" fillId="18" borderId="11" xfId="0" applyFont="1" applyFill="1" applyBorder="1" applyAlignment="1">
      <alignment horizontal="center" vertical="center" wrapText="1"/>
    </xf>
    <xf numFmtId="0" fontId="23" fillId="0" borderId="0" xfId="0" applyFont="1" applyAlignment="1">
      <alignment horizontal="left" vertical="center"/>
    </xf>
    <xf numFmtId="3" fontId="8" fillId="29" borderId="12" xfId="0" applyNumberFormat="1" applyFont="1" applyFill="1" applyBorder="1"/>
    <xf numFmtId="1" fontId="8" fillId="29" borderId="6" xfId="1" applyNumberFormat="1" applyFont="1" applyFill="1" applyBorder="1" applyAlignment="1">
      <alignment horizontal="right" vertical="center"/>
    </xf>
    <xf numFmtId="0" fontId="0" fillId="18" borderId="26" xfId="0" applyFill="1" applyBorder="1"/>
    <xf numFmtId="0" fontId="1" fillId="18" borderId="17" xfId="0" applyFont="1" applyFill="1" applyBorder="1" applyAlignment="1">
      <alignment horizontal="center" vertical="center" wrapText="1"/>
    </xf>
    <xf numFmtId="0" fontId="0" fillId="18" borderId="31" xfId="0" applyFill="1" applyBorder="1" applyAlignment="1">
      <alignment horizontal="center" vertical="center" wrapText="1"/>
    </xf>
    <xf numFmtId="0" fontId="0" fillId="40" borderId="0" xfId="0" applyFill="1"/>
    <xf numFmtId="0" fontId="0" fillId="15" borderId="0" xfId="0" applyFill="1"/>
    <xf numFmtId="0" fontId="6" fillId="41" borderId="0" xfId="0" applyFont="1" applyFill="1"/>
    <xf numFmtId="43" fontId="1" fillId="22" borderId="17" xfId="0" applyNumberFormat="1" applyFont="1" applyFill="1" applyBorder="1"/>
    <xf numFmtId="0" fontId="33" fillId="0" borderId="0" xfId="0" applyFont="1" applyAlignment="1">
      <alignment horizontal="left" vertical="center"/>
    </xf>
    <xf numFmtId="0" fontId="8" fillId="0" borderId="0" xfId="0" applyFont="1" applyAlignment="1">
      <alignment horizontal="left"/>
    </xf>
    <xf numFmtId="0" fontId="34" fillId="0" borderId="0" xfId="0" applyFont="1" applyAlignment="1">
      <alignment horizontal="left" vertical="center"/>
    </xf>
    <xf numFmtId="0" fontId="1" fillId="18" borderId="6" xfId="0" quotePrefix="1" applyFont="1" applyFill="1" applyBorder="1" applyAlignment="1">
      <alignment horizontal="center" vertical="center"/>
    </xf>
    <xf numFmtId="0" fontId="31" fillId="42" borderId="0" xfId="0" applyFont="1" applyFill="1" applyAlignment="1">
      <alignment horizontal="center" vertical="center" wrapText="1"/>
    </xf>
    <xf numFmtId="10" fontId="0" fillId="0" borderId="0" xfId="0" applyNumberFormat="1"/>
    <xf numFmtId="10" fontId="0" fillId="0" borderId="0" xfId="2" applyNumberFormat="1" applyFont="1"/>
    <xf numFmtId="10" fontId="4" fillId="18" borderId="17" xfId="2" applyNumberFormat="1" applyFont="1" applyFill="1" applyBorder="1" applyAlignment="1">
      <alignment horizontal="center" vertical="center" wrapText="1"/>
    </xf>
    <xf numFmtId="10" fontId="4" fillId="0" borderId="17" xfId="2" applyNumberFormat="1" applyFont="1" applyFill="1" applyBorder="1" applyAlignment="1">
      <alignment horizontal="center" vertical="center" wrapText="1"/>
    </xf>
    <xf numFmtId="10" fontId="4" fillId="18" borderId="17" xfId="0" applyNumberFormat="1" applyFont="1" applyFill="1" applyBorder="1" applyAlignment="1">
      <alignment horizontal="center" vertical="center" wrapText="1"/>
    </xf>
    <xf numFmtId="10" fontId="4" fillId="0" borderId="17" xfId="0" applyNumberFormat="1" applyFont="1" applyBorder="1" applyAlignment="1">
      <alignment horizontal="center" vertical="center" wrapText="1"/>
    </xf>
    <xf numFmtId="9" fontId="8" fillId="30" borderId="0" xfId="0" applyNumberFormat="1" applyFont="1" applyFill="1"/>
    <xf numFmtId="43" fontId="8" fillId="30" borderId="0" xfId="1" applyFont="1" applyFill="1"/>
    <xf numFmtId="0" fontId="0" fillId="0" borderId="12" xfId="0" applyBorder="1" applyAlignment="1">
      <alignment horizontal="center" vertical="center"/>
    </xf>
    <xf numFmtId="0" fontId="6" fillId="44" borderId="0" xfId="0" applyFont="1" applyFill="1"/>
    <xf numFmtId="0" fontId="30" fillId="0" borderId="0" xfId="0" applyFont="1" applyAlignment="1">
      <alignment horizontal="center" vertical="center" wrapText="1"/>
    </xf>
    <xf numFmtId="39" fontId="0" fillId="15" borderId="30" xfId="1" applyNumberFormat="1" applyFont="1" applyFill="1" applyBorder="1" applyAlignment="1">
      <alignment horizontal="right" vertical="center"/>
    </xf>
    <xf numFmtId="0" fontId="4" fillId="45" borderId="0" xfId="0" applyFont="1" applyFill="1"/>
    <xf numFmtId="0" fontId="25" fillId="45" borderId="0" xfId="0" applyFont="1" applyFill="1"/>
    <xf numFmtId="165" fontId="8" fillId="29" borderId="0" xfId="0" applyNumberFormat="1" applyFont="1" applyFill="1" applyAlignment="1">
      <alignment horizontal="right"/>
    </xf>
    <xf numFmtId="4" fontId="4" fillId="45" borderId="0" xfId="0" applyNumberFormat="1" applyFont="1" applyFill="1"/>
    <xf numFmtId="4" fontId="1" fillId="45" borderId="0" xfId="0" applyNumberFormat="1" applyFont="1" applyFill="1"/>
    <xf numFmtId="4" fontId="1" fillId="45" borderId="0" xfId="0" applyNumberFormat="1" applyFont="1" applyFill="1" applyAlignment="1">
      <alignment horizontal="right"/>
    </xf>
    <xf numFmtId="0" fontId="1" fillId="45" borderId="0" xfId="0" applyFont="1" applyFill="1"/>
    <xf numFmtId="0" fontId="4" fillId="45" borderId="0" xfId="0" applyFont="1" applyFill="1" applyAlignment="1">
      <alignment wrapText="1"/>
    </xf>
    <xf numFmtId="4" fontId="13" fillId="45" borderId="0" xfId="0" applyNumberFormat="1" applyFont="1" applyFill="1"/>
    <xf numFmtId="4" fontId="13" fillId="45" borderId="0" xfId="0" applyNumberFormat="1" applyFont="1" applyFill="1" applyAlignment="1">
      <alignment horizontal="right"/>
    </xf>
    <xf numFmtId="171" fontId="25" fillId="45" borderId="0" xfId="1" applyNumberFormat="1" applyFont="1" applyFill="1"/>
    <xf numFmtId="43" fontId="25" fillId="45" borderId="0" xfId="0" applyNumberFormat="1" applyFont="1" applyFill="1"/>
    <xf numFmtId="2" fontId="25" fillId="45" borderId="0" xfId="0" applyNumberFormat="1" applyFont="1" applyFill="1"/>
    <xf numFmtId="165" fontId="4" fillId="45" borderId="0" xfId="0" applyNumberFormat="1" applyFont="1" applyFill="1"/>
    <xf numFmtId="0" fontId="0" fillId="45" borderId="0" xfId="0" applyFill="1"/>
    <xf numFmtId="171" fontId="5" fillId="45" borderId="0" xfId="1" applyNumberFormat="1" applyFont="1" applyFill="1"/>
    <xf numFmtId="43" fontId="0" fillId="45" borderId="0" xfId="0" applyNumberFormat="1" applyFill="1"/>
    <xf numFmtId="0" fontId="30" fillId="45" borderId="0" xfId="0" applyFont="1" applyFill="1"/>
    <xf numFmtId="165" fontId="30" fillId="45" borderId="0" xfId="0" applyNumberFormat="1" applyFont="1" applyFill="1"/>
    <xf numFmtId="3" fontId="8" fillId="0" borderId="0" xfId="0" applyNumberFormat="1" applyFont="1"/>
    <xf numFmtId="4" fontId="36" fillId="45" borderId="0" xfId="0" applyNumberFormat="1" applyFont="1" applyFill="1"/>
    <xf numFmtId="0" fontId="36" fillId="45" borderId="0" xfId="0" applyFont="1" applyFill="1"/>
    <xf numFmtId="4" fontId="36" fillId="45" borderId="0" xfId="0" applyNumberFormat="1" applyFont="1" applyFill="1" applyAlignment="1">
      <alignment horizontal="right"/>
    </xf>
    <xf numFmtId="4" fontId="1" fillId="37" borderId="12" xfId="0" applyNumberFormat="1" applyFont="1" applyFill="1" applyBorder="1" applyAlignment="1">
      <alignment horizontal="right"/>
    </xf>
    <xf numFmtId="4" fontId="1" fillId="37" borderId="12" xfId="0" applyNumberFormat="1" applyFont="1" applyFill="1" applyBorder="1"/>
    <xf numFmtId="0" fontId="1" fillId="37" borderId="12" xfId="0" applyFont="1" applyFill="1" applyBorder="1"/>
    <xf numFmtId="9" fontId="0" fillId="22" borderId="12" xfId="0" applyNumberFormat="1" applyFill="1" applyBorder="1"/>
    <xf numFmtId="0" fontId="1" fillId="0" borderId="12" xfId="0" applyFont="1" applyBorder="1"/>
    <xf numFmtId="0" fontId="13" fillId="29" borderId="12" xfId="0" applyFont="1" applyFill="1" applyBorder="1" applyAlignment="1">
      <alignment horizontal="right"/>
    </xf>
    <xf numFmtId="10" fontId="13" fillId="29" borderId="12" xfId="0" applyNumberFormat="1" applyFont="1" applyFill="1" applyBorder="1"/>
    <xf numFmtId="10" fontId="13" fillId="29" borderId="12" xfId="2" applyNumberFormat="1" applyFont="1" applyFill="1" applyBorder="1"/>
    <xf numFmtId="0" fontId="0" fillId="0" borderId="12" xfId="0" applyBorder="1" applyAlignment="1">
      <alignment horizontal="right"/>
    </xf>
    <xf numFmtId="3" fontId="13" fillId="29" borderId="12" xfId="0" applyNumberFormat="1" applyFont="1" applyFill="1" applyBorder="1"/>
    <xf numFmtId="3" fontId="13" fillId="29" borderId="12" xfId="0" applyNumberFormat="1" applyFont="1" applyFill="1" applyBorder="1" applyAlignment="1">
      <alignment horizontal="center" wrapText="1"/>
    </xf>
    <xf numFmtId="9" fontId="8" fillId="29" borderId="0" xfId="2" applyFont="1" applyFill="1"/>
    <xf numFmtId="43" fontId="8" fillId="29" borderId="1" xfId="1" applyFont="1" applyFill="1" applyBorder="1"/>
    <xf numFmtId="43" fontId="8" fillId="29" borderId="2" xfId="1" applyFont="1" applyFill="1" applyBorder="1"/>
    <xf numFmtId="43" fontId="8" fillId="29" borderId="3" xfId="1" applyFont="1" applyFill="1" applyBorder="1"/>
    <xf numFmtId="43" fontId="37" fillId="29" borderId="0" xfId="1" applyFont="1" applyFill="1" applyBorder="1"/>
    <xf numFmtId="9" fontId="37" fillId="29" borderId="0" xfId="2" applyFont="1" applyFill="1" applyBorder="1"/>
    <xf numFmtId="0" fontId="13" fillId="29" borderId="12" xfId="0" applyFont="1" applyFill="1" applyBorder="1"/>
    <xf numFmtId="0" fontId="39" fillId="29" borderId="12" xfId="0" applyFont="1" applyFill="1" applyBorder="1"/>
    <xf numFmtId="0" fontId="39" fillId="29" borderId="12" xfId="0" applyFont="1" applyFill="1" applyBorder="1" applyAlignment="1">
      <alignment horizontal="left" vertical="top"/>
    </xf>
    <xf numFmtId="0" fontId="11" fillId="37" borderId="12" xfId="0" applyFont="1" applyFill="1" applyBorder="1"/>
    <xf numFmtId="0" fontId="0" fillId="37" borderId="39" xfId="0" applyFill="1" applyBorder="1"/>
    <xf numFmtId="9" fontId="0" fillId="37" borderId="40" xfId="0" applyNumberFormat="1" applyFill="1" applyBorder="1"/>
    <xf numFmtId="0" fontId="0" fillId="37" borderId="35" xfId="0" applyFill="1" applyBorder="1"/>
    <xf numFmtId="175" fontId="8" fillId="29" borderId="17" xfId="2" applyNumberFormat="1" applyFont="1" applyFill="1" applyBorder="1"/>
    <xf numFmtId="0" fontId="14" fillId="37" borderId="12" xfId="0" applyFont="1" applyFill="1" applyBorder="1"/>
    <xf numFmtId="165" fontId="14" fillId="37" borderId="12" xfId="0" applyNumberFormat="1" applyFont="1" applyFill="1" applyBorder="1"/>
    <xf numFmtId="43" fontId="14" fillId="0" borderId="0" xfId="0" applyNumberFormat="1" applyFont="1"/>
    <xf numFmtId="165" fontId="8" fillId="29" borderId="60" xfId="0" applyNumberFormat="1" applyFont="1" applyFill="1" applyBorder="1"/>
    <xf numFmtId="0" fontId="0" fillId="0" borderId="0" xfId="0" applyAlignment="1">
      <alignment horizontal="center" vertical="top"/>
    </xf>
    <xf numFmtId="0" fontId="1" fillId="0" borderId="0" xfId="0" applyFont="1" applyAlignment="1">
      <alignment horizontal="center" vertical="top"/>
    </xf>
    <xf numFmtId="0" fontId="17" fillId="0" borderId="0" xfId="0" applyFont="1" applyAlignment="1">
      <alignment horizontal="center" vertical="top" wrapText="1"/>
    </xf>
    <xf numFmtId="0" fontId="31" fillId="19" borderId="0" xfId="0" applyFont="1" applyFill="1" applyAlignment="1">
      <alignment horizontal="center" vertical="center" wrapText="1"/>
    </xf>
    <xf numFmtId="0" fontId="13" fillId="29" borderId="0" xfId="0" applyFont="1" applyFill="1" applyAlignment="1">
      <alignment horizontal="left" vertical="center"/>
    </xf>
    <xf numFmtId="3" fontId="8" fillId="29" borderId="0" xfId="0" applyNumberFormat="1" applyFont="1" applyFill="1" applyAlignment="1">
      <alignment vertical="center"/>
    </xf>
    <xf numFmtId="3" fontId="8" fillId="29" borderId="12" xfId="0" applyNumberFormat="1" applyFont="1" applyFill="1" applyBorder="1" applyAlignment="1">
      <alignment vertical="center"/>
    </xf>
    <xf numFmtId="0" fontId="8" fillId="29" borderId="9" xfId="0" applyFont="1" applyFill="1" applyBorder="1"/>
    <xf numFmtId="0" fontId="8" fillId="29" borderId="10" xfId="0" applyFont="1" applyFill="1" applyBorder="1"/>
    <xf numFmtId="3" fontId="13" fillId="29" borderId="9" xfId="2" applyNumberFormat="1" applyFont="1" applyFill="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right" vertical="center"/>
    </xf>
    <xf numFmtId="0" fontId="8" fillId="0" borderId="0" xfId="0" applyFont="1" applyAlignment="1">
      <alignment horizontal="right"/>
    </xf>
    <xf numFmtId="0" fontId="1" fillId="0" borderId="27" xfId="0" applyFont="1" applyBorder="1" applyAlignment="1">
      <alignment horizontal="center" vertical="center" wrapText="1"/>
    </xf>
    <xf numFmtId="0" fontId="4" fillId="18" borderId="9" xfId="0" applyFont="1" applyFill="1" applyBorder="1" applyAlignment="1">
      <alignment horizontal="center" vertical="center" wrapText="1"/>
    </xf>
    <xf numFmtId="0" fontId="4" fillId="18" borderId="10" xfId="0" applyFont="1" applyFill="1" applyBorder="1" applyAlignment="1">
      <alignment horizontal="center" vertical="center" wrapText="1"/>
    </xf>
    <xf numFmtId="0" fontId="4" fillId="18" borderId="56" xfId="0" applyFont="1" applyFill="1" applyBorder="1" applyAlignment="1">
      <alignment horizontal="center" vertical="center" wrapText="1"/>
    </xf>
    <xf numFmtId="0" fontId="4" fillId="18" borderId="67" xfId="0" applyFont="1" applyFill="1" applyBorder="1" applyAlignment="1">
      <alignment horizontal="center" vertical="center" wrapText="1"/>
    </xf>
    <xf numFmtId="9" fontId="8" fillId="35" borderId="6" xfId="2" applyFont="1" applyFill="1" applyBorder="1" applyAlignment="1">
      <alignment horizontal="center" vertical="center"/>
    </xf>
    <xf numFmtId="10" fontId="8" fillId="36" borderId="6" xfId="2" applyNumberFormat="1" applyFont="1" applyFill="1" applyBorder="1" applyAlignment="1">
      <alignment horizontal="center" vertical="center"/>
    </xf>
    <xf numFmtId="3" fontId="8" fillId="29" borderId="0" xfId="0" applyNumberFormat="1" applyFont="1" applyFill="1" applyAlignment="1">
      <alignment horizontal="right" vertical="center"/>
    </xf>
    <xf numFmtId="165" fontId="6" fillId="0" borderId="0" xfId="0" applyNumberFormat="1" applyFont="1"/>
    <xf numFmtId="4" fontId="8" fillId="19" borderId="0" xfId="0" quotePrefix="1" applyNumberFormat="1" applyFont="1" applyFill="1"/>
    <xf numFmtId="3" fontId="40" fillId="49" borderId="12" xfId="0" applyNumberFormat="1" applyFont="1" applyFill="1" applyBorder="1" applyAlignment="1">
      <alignment horizontal="center" vertical="center" wrapText="1"/>
    </xf>
    <xf numFmtId="0" fontId="32" fillId="30" borderId="17" xfId="0" applyFont="1" applyFill="1" applyBorder="1" applyAlignment="1">
      <alignment horizontal="center" vertical="center" wrapText="1"/>
    </xf>
    <xf numFmtId="0" fontId="41" fillId="30" borderId="24" xfId="0" applyFont="1" applyFill="1" applyBorder="1" applyAlignment="1">
      <alignment horizontal="center" vertical="center" wrapText="1"/>
    </xf>
    <xf numFmtId="39" fontId="8" fillId="30" borderId="44" xfId="1" applyNumberFormat="1" applyFont="1" applyFill="1" applyBorder="1" applyAlignment="1">
      <alignment horizontal="center" vertical="center"/>
    </xf>
    <xf numFmtId="0" fontId="23" fillId="0" borderId="10" xfId="0" applyFont="1" applyBorder="1" applyAlignment="1">
      <alignment horizontal="center" vertical="center"/>
    </xf>
    <xf numFmtId="43" fontId="0" fillId="13" borderId="0" xfId="1" applyFont="1" applyFill="1"/>
    <xf numFmtId="43" fontId="0" fillId="3" borderId="0" xfId="1" applyFont="1" applyFill="1"/>
    <xf numFmtId="43" fontId="6" fillId="0" borderId="0" xfId="1" applyFont="1"/>
    <xf numFmtId="43" fontId="6" fillId="44" borderId="0" xfId="1" applyFont="1" applyFill="1"/>
    <xf numFmtId="43" fontId="0" fillId="17" borderId="0" xfId="1" applyFont="1" applyFill="1"/>
    <xf numFmtId="0" fontId="0" fillId="0" borderId="27" xfId="0" applyBorder="1" applyAlignment="1">
      <alignment horizontal="center"/>
    </xf>
    <xf numFmtId="0" fontId="0" fillId="0" borderId="29" xfId="0" applyBorder="1" applyAlignment="1">
      <alignment horizontal="center"/>
    </xf>
    <xf numFmtId="0" fontId="0" fillId="0" borderId="16" xfId="0" applyBorder="1" applyAlignment="1">
      <alignment horizontal="center"/>
    </xf>
    <xf numFmtId="4" fontId="8" fillId="2" borderId="0" xfId="0" applyNumberFormat="1" applyFont="1" applyFill="1"/>
    <xf numFmtId="3" fontId="8" fillId="2" borderId="0" xfId="0" applyNumberFormat="1" applyFont="1" applyFill="1"/>
    <xf numFmtId="2" fontId="8" fillId="19" borderId="0" xfId="0" applyNumberFormat="1" applyFont="1" applyFill="1"/>
    <xf numFmtId="0" fontId="8" fillId="2" borderId="0" xfId="0" applyFont="1" applyFill="1"/>
    <xf numFmtId="43" fontId="8" fillId="2" borderId="0" xfId="1" applyFont="1" applyFill="1"/>
    <xf numFmtId="43" fontId="8" fillId="19" borderId="0" xfId="1" applyFont="1" applyFill="1"/>
    <xf numFmtId="165" fontId="8" fillId="2" borderId="0" xfId="0" applyNumberFormat="1" applyFont="1" applyFill="1"/>
    <xf numFmtId="166" fontId="8" fillId="2" borderId="0" xfId="0" applyNumberFormat="1" applyFont="1" applyFill="1"/>
    <xf numFmtId="0" fontId="30" fillId="47" borderId="61" xfId="0" applyFont="1" applyFill="1" applyBorder="1" applyAlignment="1">
      <alignment horizontal="center" vertical="center" wrapText="1"/>
    </xf>
    <xf numFmtId="43" fontId="8" fillId="19" borderId="0" xfId="1" applyFont="1" applyFill="1" applyBorder="1"/>
    <xf numFmtId="0" fontId="42" fillId="0" borderId="0" xfId="0" applyFont="1"/>
    <xf numFmtId="0" fontId="6" fillId="50" borderId="0" xfId="0" applyFont="1" applyFill="1"/>
    <xf numFmtId="43" fontId="4" fillId="18" borderId="17" xfId="1" applyFont="1" applyFill="1" applyBorder="1" applyAlignment="1">
      <alignment horizontal="center" vertical="center" wrapText="1"/>
    </xf>
    <xf numFmtId="43" fontId="4" fillId="0" borderId="15" xfId="1" applyFont="1" applyFill="1" applyBorder="1" applyAlignment="1">
      <alignment horizontal="center" vertical="center" wrapText="1"/>
    </xf>
    <xf numFmtId="43" fontId="0" fillId="0" borderId="0" xfId="1" applyFont="1" applyAlignment="1">
      <alignment horizontal="left" vertical="center" wrapText="1"/>
    </xf>
    <xf numFmtId="9" fontId="43" fillId="51" borderId="12" xfId="0" applyNumberFormat="1" applyFont="1" applyFill="1" applyBorder="1"/>
    <xf numFmtId="0" fontId="40" fillId="52" borderId="12" xfId="0" applyFont="1" applyFill="1" applyBorder="1"/>
    <xf numFmtId="0" fontId="43" fillId="0" borderId="12" xfId="0" applyFont="1" applyBorder="1"/>
    <xf numFmtId="2" fontId="43" fillId="52" borderId="12" xfId="0" applyNumberFormat="1" applyFont="1" applyFill="1" applyBorder="1"/>
    <xf numFmtId="0" fontId="43" fillId="52" borderId="12" xfId="0" applyFont="1" applyFill="1" applyBorder="1"/>
    <xf numFmtId="0" fontId="45" fillId="48" borderId="12" xfId="0" applyFont="1" applyFill="1" applyBorder="1"/>
    <xf numFmtId="0" fontId="46" fillId="52" borderId="12" xfId="0" applyFont="1" applyFill="1" applyBorder="1"/>
    <xf numFmtId="4" fontId="43" fillId="0" borderId="0" xfId="0" applyNumberFormat="1" applyFont="1"/>
    <xf numFmtId="9" fontId="43" fillId="51" borderId="40" xfId="0" applyNumberFormat="1" applyFont="1" applyFill="1" applyBorder="1"/>
    <xf numFmtId="9" fontId="43" fillId="51" borderId="0" xfId="0" applyNumberFormat="1" applyFont="1" applyFill="1"/>
    <xf numFmtId="43" fontId="48" fillId="52" borderId="12" xfId="0" applyNumberFormat="1" applyFont="1" applyFill="1" applyBorder="1"/>
    <xf numFmtId="0" fontId="49" fillId="27" borderId="68" xfId="0" applyFont="1" applyFill="1" applyBorder="1" applyAlignment="1">
      <alignment horizontal="center" vertical="top"/>
    </xf>
    <xf numFmtId="0" fontId="50" fillId="27" borderId="0" xfId="0" applyFont="1" applyFill="1" applyAlignment="1">
      <alignment horizontal="center" vertical="center" wrapText="1"/>
    </xf>
    <xf numFmtId="0" fontId="51" fillId="0" borderId="0" xfId="0" applyFont="1" applyAlignment="1">
      <alignment horizontal="center" vertical="top" wrapText="1"/>
    </xf>
    <xf numFmtId="0" fontId="49" fillId="53" borderId="68" xfId="0" applyFont="1" applyFill="1" applyBorder="1" applyAlignment="1">
      <alignment horizontal="center" vertical="top"/>
    </xf>
    <xf numFmtId="0" fontId="50" fillId="53" borderId="0" xfId="0" applyFont="1" applyFill="1" applyAlignment="1">
      <alignment horizontal="center" vertical="center" wrapText="1"/>
    </xf>
    <xf numFmtId="0" fontId="49" fillId="53" borderId="69" xfId="0" applyFont="1" applyFill="1" applyBorder="1" applyAlignment="1">
      <alignment horizontal="center" vertical="top"/>
    </xf>
    <xf numFmtId="0" fontId="47" fillId="0" borderId="6" xfId="0" applyFont="1" applyBorder="1"/>
    <xf numFmtId="0" fontId="47" fillId="52" borderId="6" xfId="0" applyFont="1" applyFill="1" applyBorder="1"/>
    <xf numFmtId="0" fontId="44" fillId="48" borderId="12" xfId="0" applyFont="1" applyFill="1" applyBorder="1"/>
    <xf numFmtId="0" fontId="46" fillId="52" borderId="6" xfId="0" applyFont="1" applyFill="1" applyBorder="1"/>
    <xf numFmtId="0" fontId="52" fillId="0" borderId="0" xfId="0" applyFont="1" applyAlignment="1">
      <alignment horizontal="center" vertical="center" wrapText="1"/>
    </xf>
    <xf numFmtId="0" fontId="53" fillId="0" borderId="0" xfId="0" applyFont="1" applyAlignment="1">
      <alignment horizontal="center" vertical="center"/>
    </xf>
    <xf numFmtId="0" fontId="40" fillId="0" borderId="0" xfId="0" applyFont="1" applyAlignment="1">
      <alignment horizontal="center" vertical="top"/>
    </xf>
    <xf numFmtId="0" fontId="44" fillId="48" borderId="12" xfId="0" applyFont="1" applyFill="1" applyBorder="1" applyAlignment="1">
      <alignment horizontal="right"/>
    </xf>
    <xf numFmtId="0" fontId="45" fillId="48" borderId="12" xfId="0" applyFont="1" applyFill="1" applyBorder="1" applyAlignment="1">
      <alignment horizontal="left" vertical="top"/>
    </xf>
    <xf numFmtId="4" fontId="40" fillId="52" borderId="12" xfId="0" applyNumberFormat="1" applyFont="1" applyFill="1" applyBorder="1" applyAlignment="1">
      <alignment horizontal="right"/>
    </xf>
    <xf numFmtId="165" fontId="48" fillId="52" borderId="12" xfId="0" applyNumberFormat="1" applyFont="1" applyFill="1" applyBorder="1"/>
    <xf numFmtId="0" fontId="54" fillId="54" borderId="70" xfId="0" applyFont="1" applyFill="1" applyBorder="1" applyAlignment="1">
      <alignment horizontal="center"/>
    </xf>
    <xf numFmtId="0" fontId="52" fillId="54" borderId="0" xfId="0" applyFont="1" applyFill="1" applyAlignment="1">
      <alignment horizontal="center" vertical="center"/>
    </xf>
    <xf numFmtId="43" fontId="40" fillId="52" borderId="12" xfId="1" applyFont="1" applyFill="1" applyBorder="1"/>
    <xf numFmtId="0" fontId="43" fillId="0" borderId="0" xfId="0" applyFont="1"/>
    <xf numFmtId="9" fontId="43" fillId="51" borderId="41" xfId="0" applyNumberFormat="1" applyFont="1" applyFill="1" applyBorder="1"/>
    <xf numFmtId="9" fontId="43" fillId="51" borderId="36" xfId="0" applyNumberFormat="1" applyFont="1" applyFill="1" applyBorder="1"/>
    <xf numFmtId="9" fontId="43" fillId="51" borderId="23" xfId="0" applyNumberFormat="1" applyFont="1" applyFill="1" applyBorder="1"/>
    <xf numFmtId="0" fontId="49" fillId="27" borderId="70" xfId="0" applyFont="1" applyFill="1" applyBorder="1" applyAlignment="1">
      <alignment horizontal="center" vertical="top"/>
    </xf>
    <xf numFmtId="9" fontId="47" fillId="51" borderId="41" xfId="0" applyNumberFormat="1" applyFont="1" applyFill="1" applyBorder="1"/>
    <xf numFmtId="9" fontId="47" fillId="51" borderId="34" xfId="0" applyNumberFormat="1" applyFont="1" applyFill="1" applyBorder="1"/>
    <xf numFmtId="9" fontId="47" fillId="51" borderId="23" xfId="0" applyNumberFormat="1" applyFont="1" applyFill="1" applyBorder="1"/>
    <xf numFmtId="0" fontId="54" fillId="54" borderId="70" xfId="0" applyFont="1" applyFill="1" applyBorder="1" applyAlignment="1">
      <alignment horizontal="center" vertical="center"/>
    </xf>
    <xf numFmtId="0" fontId="54" fillId="55" borderId="70" xfId="0" applyFont="1" applyFill="1" applyBorder="1" applyAlignment="1">
      <alignment horizontal="center"/>
    </xf>
    <xf numFmtId="9" fontId="47" fillId="51" borderId="12" xfId="0" applyNumberFormat="1" applyFont="1" applyFill="1" applyBorder="1"/>
    <xf numFmtId="9" fontId="47" fillId="51" borderId="6" xfId="0" applyNumberFormat="1" applyFont="1" applyFill="1" applyBorder="1"/>
    <xf numFmtId="0" fontId="54" fillId="56" borderId="70" xfId="0" applyFont="1" applyFill="1" applyBorder="1" applyAlignment="1">
      <alignment horizontal="center" wrapText="1"/>
    </xf>
    <xf numFmtId="0" fontId="54" fillId="56" borderId="70" xfId="0" applyFont="1" applyFill="1" applyBorder="1" applyAlignment="1">
      <alignment horizontal="center" vertical="center" wrapText="1"/>
    </xf>
    <xf numFmtId="0" fontId="48" fillId="52" borderId="12" xfId="0" applyFont="1" applyFill="1" applyBorder="1"/>
    <xf numFmtId="1" fontId="0" fillId="40" borderId="44" xfId="0" applyNumberFormat="1" applyFill="1" applyBorder="1" applyAlignment="1">
      <alignment horizontal="center" vertical="center"/>
    </xf>
    <xf numFmtId="0" fontId="0" fillId="40" borderId="31" xfId="0" applyFill="1" applyBorder="1" applyAlignment="1">
      <alignment horizontal="center" vertical="center"/>
    </xf>
    <xf numFmtId="43" fontId="8" fillId="29" borderId="15" xfId="1" applyFont="1" applyFill="1" applyBorder="1" applyAlignment="1">
      <alignment horizontal="center" vertical="center"/>
    </xf>
    <xf numFmtId="2" fontId="1" fillId="22" borderId="12" xfId="2" applyNumberFormat="1" applyFont="1" applyFill="1" applyBorder="1"/>
    <xf numFmtId="2" fontId="5" fillId="22" borderId="12" xfId="2" applyNumberFormat="1" applyFont="1" applyFill="1" applyBorder="1"/>
    <xf numFmtId="43" fontId="1" fillId="22" borderId="12" xfId="1" applyFont="1" applyFill="1" applyBorder="1"/>
    <xf numFmtId="9" fontId="14" fillId="37" borderId="12" xfId="2" applyFont="1" applyFill="1" applyBorder="1"/>
    <xf numFmtId="0" fontId="23" fillId="0" borderId="0" xfId="0" applyFont="1" applyAlignment="1">
      <alignment horizontal="left" vertical="top"/>
    </xf>
    <xf numFmtId="0" fontId="0" fillId="0" borderId="0" xfId="0" applyAlignment="1">
      <alignment horizontal="left" vertical="top"/>
    </xf>
    <xf numFmtId="0" fontId="55" fillId="0" borderId="0" xfId="0" applyFont="1" applyAlignment="1">
      <alignment horizontal="left" vertical="top"/>
    </xf>
    <xf numFmtId="0" fontId="4" fillId="40" borderId="17" xfId="0" applyFont="1" applyFill="1" applyBorder="1" applyAlignment="1">
      <alignment horizontal="center"/>
    </xf>
    <xf numFmtId="0" fontId="1" fillId="40" borderId="17" xfId="0" applyFont="1" applyFill="1" applyBorder="1" applyAlignment="1">
      <alignment horizontal="left" vertical="center" wrapText="1"/>
    </xf>
    <xf numFmtId="0" fontId="7" fillId="37" borderId="17" xfId="0" applyFont="1" applyFill="1" applyBorder="1" applyAlignment="1">
      <alignment horizontal="left" vertical="center" wrapText="1"/>
    </xf>
    <xf numFmtId="0" fontId="11" fillId="40" borderId="14" xfId="0" applyFont="1" applyFill="1" applyBorder="1" applyAlignment="1">
      <alignment horizontal="left" vertical="top" wrapText="1"/>
    </xf>
    <xf numFmtId="0" fontId="4" fillId="18" borderId="17" xfId="0" applyFont="1" applyFill="1" applyBorder="1" applyAlignment="1">
      <alignment horizontal="left" vertical="center" wrapText="1"/>
    </xf>
    <xf numFmtId="0" fontId="1" fillId="0" borderId="0" xfId="0" applyFont="1" applyAlignment="1">
      <alignment horizontal="left" vertical="top"/>
    </xf>
    <xf numFmtId="0" fontId="0" fillId="31" borderId="23" xfId="0" applyFill="1" applyBorder="1" applyAlignment="1">
      <alignment horizontal="left" vertical="center" wrapText="1"/>
    </xf>
    <xf numFmtId="43" fontId="8" fillId="29" borderId="3" xfId="0" applyNumberFormat="1" applyFont="1" applyFill="1" applyBorder="1"/>
    <xf numFmtId="0" fontId="4" fillId="2" borderId="11" xfId="0" applyFont="1" applyFill="1" applyBorder="1" applyAlignment="1">
      <alignment horizontal="center" vertical="center" wrapText="1"/>
    </xf>
    <xf numFmtId="0" fontId="0" fillId="0" borderId="0" xfId="0" applyAlignment="1">
      <alignment vertical="top"/>
    </xf>
    <xf numFmtId="0" fontId="0" fillId="0" borderId="16" xfId="0" applyBorder="1" applyAlignment="1">
      <alignment horizontal="left" vertical="top" wrapText="1"/>
    </xf>
    <xf numFmtId="0" fontId="0" fillId="0" borderId="0" xfId="0" applyAlignment="1">
      <alignment vertical="center"/>
    </xf>
    <xf numFmtId="0" fontId="4" fillId="40" borderId="61" xfId="0" applyFont="1" applyFill="1" applyBorder="1" applyAlignment="1">
      <alignment horizontal="center"/>
    </xf>
    <xf numFmtId="0" fontId="4" fillId="40" borderId="65" xfId="0" applyFont="1" applyFill="1" applyBorder="1" applyAlignment="1">
      <alignment horizontal="center" vertical="top"/>
    </xf>
    <xf numFmtId="0" fontId="4" fillId="40" borderId="66" xfId="0" applyFont="1" applyFill="1" applyBorder="1" applyAlignment="1">
      <alignment horizontal="center" vertical="top"/>
    </xf>
    <xf numFmtId="0" fontId="30" fillId="40" borderId="0" xfId="0" applyFont="1" applyFill="1" applyAlignment="1">
      <alignment horizontal="center" vertical="center" wrapText="1"/>
    </xf>
    <xf numFmtId="0" fontId="56" fillId="29" borderId="0" xfId="0" applyFont="1" applyFill="1" applyAlignment="1">
      <alignment horizontal="center"/>
    </xf>
    <xf numFmtId="0" fontId="0" fillId="40" borderId="6" xfId="0" applyFill="1" applyBorder="1" applyAlignment="1">
      <alignment horizontal="center" vertical="center"/>
    </xf>
    <xf numFmtId="0" fontId="0" fillId="40" borderId="12" xfId="0" applyFill="1" applyBorder="1" applyAlignment="1">
      <alignment horizontal="center" vertical="center"/>
    </xf>
    <xf numFmtId="171" fontId="8" fillId="30" borderId="32" xfId="1" applyNumberFormat="1" applyFont="1" applyFill="1" applyBorder="1" applyAlignment="1">
      <alignment horizontal="center" vertical="center"/>
    </xf>
    <xf numFmtId="43" fontId="9" fillId="30" borderId="32" xfId="1" applyFont="1" applyFill="1" applyBorder="1" applyAlignment="1" applyProtection="1">
      <alignment horizontal="right" vertical="center"/>
    </xf>
    <xf numFmtId="0" fontId="25" fillId="0" borderId="0" xfId="0" applyFont="1" applyAlignment="1">
      <alignment horizontal="center" vertical="center" wrapText="1"/>
    </xf>
    <xf numFmtId="0" fontId="10" fillId="0" borderId="0" xfId="0" applyFont="1" applyAlignment="1">
      <alignment horizontal="center" vertical="center" wrapText="1"/>
    </xf>
    <xf numFmtId="0" fontId="30" fillId="39" borderId="0" xfId="0" applyFont="1" applyFill="1" applyAlignment="1">
      <alignment horizontal="center" vertical="center" wrapText="1"/>
    </xf>
    <xf numFmtId="0" fontId="30" fillId="46" borderId="61" xfId="0" applyFont="1" applyFill="1" applyBorder="1" applyAlignment="1">
      <alignment horizontal="center" vertical="center" wrapText="1"/>
    </xf>
    <xf numFmtId="177" fontId="8" fillId="29" borderId="0" xfId="1" applyNumberFormat="1" applyFont="1" applyFill="1"/>
    <xf numFmtId="0" fontId="57" fillId="0" borderId="0" xfId="0" applyFont="1" applyAlignment="1">
      <alignment vertical="center"/>
    </xf>
    <xf numFmtId="4" fontId="54" fillId="57" borderId="0" xfId="0" applyNumberFormat="1" applyFont="1" applyFill="1"/>
    <xf numFmtId="4" fontId="58" fillId="57" borderId="0" xfId="0" applyNumberFormat="1" applyFont="1" applyFill="1"/>
    <xf numFmtId="0" fontId="47" fillId="52" borderId="12" xfId="0" applyFont="1" applyFill="1" applyBorder="1"/>
    <xf numFmtId="0" fontId="47" fillId="0" borderId="12" xfId="0" applyFont="1" applyBorder="1"/>
    <xf numFmtId="2" fontId="47" fillId="52" borderId="12" xfId="0" applyNumberFormat="1" applyFont="1" applyFill="1" applyBorder="1"/>
    <xf numFmtId="0" fontId="47" fillId="0" borderId="12" xfId="0" applyFont="1" applyBorder="1" applyAlignment="1">
      <alignment horizontal="right"/>
    </xf>
    <xf numFmtId="4" fontId="40" fillId="0" borderId="0" xfId="0" applyNumberFormat="1" applyFont="1"/>
    <xf numFmtId="4" fontId="47" fillId="0" borderId="0" xfId="0" applyNumberFormat="1" applyFont="1" applyAlignment="1">
      <alignment horizontal="right"/>
    </xf>
    <xf numFmtId="4" fontId="47" fillId="0" borderId="0" xfId="0" applyNumberFormat="1" applyFont="1"/>
    <xf numFmtId="0" fontId="47" fillId="0" borderId="0" xfId="0" applyFont="1"/>
    <xf numFmtId="0" fontId="43" fillId="52" borderId="39" xfId="0" applyFont="1" applyFill="1" applyBorder="1"/>
    <xf numFmtId="9" fontId="47" fillId="52" borderId="40" xfId="0" applyNumberFormat="1" applyFont="1" applyFill="1" applyBorder="1"/>
    <xf numFmtId="9" fontId="47" fillId="51" borderId="40" xfId="0" applyNumberFormat="1" applyFont="1" applyFill="1" applyBorder="1"/>
    <xf numFmtId="0" fontId="43" fillId="52" borderId="35" xfId="0" applyFont="1" applyFill="1" applyBorder="1"/>
    <xf numFmtId="9" fontId="47" fillId="51" borderId="36" xfId="0" applyNumberFormat="1" applyFont="1" applyFill="1" applyBorder="1"/>
    <xf numFmtId="0" fontId="47" fillId="52" borderId="0" xfId="0" applyFont="1" applyFill="1"/>
    <xf numFmtId="9" fontId="47" fillId="51" borderId="0" xfId="0" applyNumberFormat="1" applyFont="1" applyFill="1"/>
    <xf numFmtId="0" fontId="43" fillId="0" borderId="0" xfId="0" applyFont="1" applyAlignment="1">
      <alignment vertical="center"/>
    </xf>
    <xf numFmtId="1" fontId="8" fillId="19" borderId="0" xfId="1" applyNumberFormat="1" applyFont="1" applyFill="1"/>
    <xf numFmtId="171" fontId="8" fillId="19" borderId="0" xfId="1" applyNumberFormat="1" applyFont="1" applyFill="1"/>
    <xf numFmtId="1" fontId="8" fillId="2" borderId="0" xfId="1" applyNumberFormat="1" applyFont="1" applyFill="1"/>
    <xf numFmtId="0" fontId="54" fillId="55" borderId="70" xfId="0" applyFont="1" applyFill="1" applyBorder="1" applyAlignment="1">
      <alignment horizontal="center" vertical="center" wrapText="1"/>
    </xf>
    <xf numFmtId="2" fontId="0" fillId="0" borderId="0" xfId="1" applyNumberFormat="1" applyFont="1"/>
    <xf numFmtId="2" fontId="8" fillId="19" borderId="0" xfId="1" applyNumberFormat="1" applyFont="1" applyFill="1"/>
    <xf numFmtId="0" fontId="59" fillId="0" borderId="0" xfId="0" applyFont="1" applyAlignment="1">
      <alignment horizontal="center" vertical="center"/>
    </xf>
    <xf numFmtId="0" fontId="60" fillId="53" borderId="0" xfId="0" applyFont="1" applyFill="1" applyAlignment="1">
      <alignment horizontal="center" vertical="center" wrapText="1"/>
    </xf>
    <xf numFmtId="0" fontId="60" fillId="27" borderId="0" xfId="0" applyFont="1" applyFill="1" applyAlignment="1">
      <alignment horizontal="center" vertical="center" wrapText="1"/>
    </xf>
    <xf numFmtId="0" fontId="59" fillId="56" borderId="0" xfId="0" applyFont="1" applyFill="1" applyAlignment="1">
      <alignment horizontal="center" vertical="center" wrapText="1"/>
    </xf>
    <xf numFmtId="0" fontId="59" fillId="54" borderId="0" xfId="0" applyFont="1" applyFill="1" applyAlignment="1">
      <alignment horizontal="center" vertical="center"/>
    </xf>
    <xf numFmtId="0" fontId="59" fillId="54" borderId="0" xfId="0" applyFont="1" applyFill="1" applyAlignment="1">
      <alignment horizontal="center" vertical="center" wrapText="1"/>
    </xf>
    <xf numFmtId="0" fontId="59" fillId="55" borderId="0" xfId="0" applyFont="1" applyFill="1" applyAlignment="1">
      <alignment horizontal="center" vertical="center"/>
    </xf>
    <xf numFmtId="0" fontId="0" fillId="0" borderId="0" xfId="0" applyAlignment="1">
      <alignment horizontal="center" vertical="center" wrapText="1"/>
    </xf>
    <xf numFmtId="0" fontId="0" fillId="0" borderId="26" xfId="0" applyBorder="1" applyAlignment="1">
      <alignment horizontal="center" vertical="center" wrapText="1"/>
    </xf>
    <xf numFmtId="0" fontId="0" fillId="40" borderId="71" xfId="0" applyFill="1" applyBorder="1" applyAlignment="1">
      <alignment horizontal="center" vertical="center"/>
    </xf>
    <xf numFmtId="43" fontId="43" fillId="37" borderId="12" xfId="0" applyNumberFormat="1" applyFont="1" applyFill="1" applyBorder="1"/>
    <xf numFmtId="171" fontId="48" fillId="52" borderId="12" xfId="0" applyNumberFormat="1" applyFont="1" applyFill="1" applyBorder="1"/>
    <xf numFmtId="171" fontId="14" fillId="52" borderId="12" xfId="0" applyNumberFormat="1" applyFont="1" applyFill="1" applyBorder="1"/>
    <xf numFmtId="171" fontId="43" fillId="37" borderId="12" xfId="0" applyNumberFormat="1" applyFont="1" applyFill="1" applyBorder="1"/>
    <xf numFmtId="0" fontId="1" fillId="40" borderId="0" xfId="0" applyFont="1" applyFill="1" applyAlignment="1">
      <alignment horizontal="center" vertical="center" wrapText="1"/>
    </xf>
    <xf numFmtId="0" fontId="1" fillId="0" borderId="0" xfId="0" applyFont="1" applyAlignment="1">
      <alignment horizontal="center" vertical="center" wrapText="1"/>
    </xf>
    <xf numFmtId="0" fontId="13" fillId="42" borderId="0" xfId="0" applyFont="1" applyFill="1" applyAlignment="1">
      <alignment horizontal="center" vertical="center" wrapText="1"/>
    </xf>
    <xf numFmtId="0" fontId="13" fillId="19" borderId="0" xfId="0" applyFont="1" applyFill="1" applyAlignment="1">
      <alignment horizontal="center" vertical="center" wrapText="1"/>
    </xf>
    <xf numFmtId="0" fontId="1" fillId="39" borderId="0" xfId="0" applyFont="1" applyFill="1" applyAlignment="1">
      <alignment horizontal="center" vertical="center" wrapText="1"/>
    </xf>
    <xf numFmtId="0" fontId="1" fillId="46" borderId="0" xfId="0" applyFont="1" applyFill="1" applyAlignment="1">
      <alignment horizontal="center" vertical="center" wrapText="1"/>
    </xf>
    <xf numFmtId="0" fontId="1" fillId="47" borderId="0" xfId="0" applyFont="1" applyFill="1" applyAlignment="1">
      <alignment horizontal="center" vertical="center" wrapText="1"/>
    </xf>
    <xf numFmtId="4" fontId="40" fillId="52" borderId="12" xfId="0" applyNumberFormat="1" applyFont="1" applyFill="1" applyBorder="1" applyAlignment="1">
      <alignment horizontal="center" vertical="center"/>
    </xf>
    <xf numFmtId="2" fontId="8" fillId="30" borderId="0" xfId="0" applyNumberFormat="1" applyFont="1" applyFill="1" applyProtection="1">
      <protection hidden="1"/>
    </xf>
    <xf numFmtId="0" fontId="1" fillId="18" borderId="14" xfId="0" applyFont="1" applyFill="1" applyBorder="1" applyAlignment="1">
      <alignment horizontal="center" vertical="center" wrapText="1"/>
    </xf>
    <xf numFmtId="0" fontId="4" fillId="18" borderId="0" xfId="0" applyFont="1" applyFill="1" applyAlignment="1">
      <alignment horizontal="center" vertical="center" wrapText="1"/>
    </xf>
    <xf numFmtId="0" fontId="0" fillId="18" borderId="44" xfId="0" applyFill="1" applyBorder="1" applyAlignment="1">
      <alignment horizontal="center" vertical="center" wrapText="1"/>
    </xf>
    <xf numFmtId="0" fontId="0" fillId="18" borderId="72" xfId="0" applyFill="1" applyBorder="1"/>
    <xf numFmtId="1" fontId="8" fillId="29" borderId="40" xfId="1" applyNumberFormat="1" applyFont="1" applyFill="1" applyBorder="1" applyAlignment="1">
      <alignment horizontal="right" vertical="center"/>
    </xf>
    <xf numFmtId="1" fontId="8" fillId="29" borderId="6" xfId="1" applyNumberFormat="1" applyFont="1" applyFill="1" applyBorder="1" applyAlignment="1">
      <alignment horizontal="center" vertical="center"/>
    </xf>
    <xf numFmtId="171" fontId="8" fillId="29" borderId="34" xfId="1" applyNumberFormat="1" applyFont="1" applyFill="1" applyBorder="1" applyAlignment="1">
      <alignment horizontal="center" vertical="center"/>
    </xf>
    <xf numFmtId="9" fontId="8" fillId="29" borderId="34" xfId="2" applyFont="1" applyFill="1" applyBorder="1" applyAlignment="1">
      <alignment horizontal="center" vertical="center"/>
    </xf>
    <xf numFmtId="9" fontId="8" fillId="29" borderId="30" xfId="2" applyFont="1" applyFill="1" applyBorder="1" applyAlignment="1">
      <alignment horizontal="center" vertical="center"/>
    </xf>
    <xf numFmtId="1" fontId="0" fillId="0" borderId="0" xfId="2" applyNumberFormat="1" applyFont="1"/>
    <xf numFmtId="1" fontId="4" fillId="18" borderId="17" xfId="2" applyNumberFormat="1" applyFont="1" applyFill="1" applyBorder="1" applyAlignment="1">
      <alignment horizontal="center" vertical="center" wrapText="1"/>
    </xf>
    <xf numFmtId="1" fontId="4" fillId="0" borderId="17" xfId="2" applyNumberFormat="1" applyFont="1" applyFill="1" applyBorder="1" applyAlignment="1">
      <alignment horizontal="center" vertical="center" wrapText="1"/>
    </xf>
    <xf numFmtId="0" fontId="0" fillId="40" borderId="44" xfId="0" applyFill="1" applyBorder="1" applyAlignment="1">
      <alignment horizontal="center" vertical="center"/>
    </xf>
    <xf numFmtId="0" fontId="0" fillId="40" borderId="30" xfId="0" applyFill="1" applyBorder="1" applyAlignment="1">
      <alignment horizontal="center" vertical="center" wrapText="1"/>
    </xf>
    <xf numFmtId="0" fontId="0" fillId="18" borderId="28" xfId="0" applyFill="1" applyBorder="1" applyAlignment="1">
      <alignment horizontal="left" vertical="center" wrapText="1"/>
    </xf>
    <xf numFmtId="0" fontId="8" fillId="2" borderId="0" xfId="0" applyFont="1" applyFill="1" applyAlignment="1">
      <alignment horizontal="center"/>
    </xf>
    <xf numFmtId="0" fontId="8" fillId="43" borderId="0" xfId="0" applyFont="1" applyFill="1"/>
    <xf numFmtId="2" fontId="8" fillId="2" borderId="0" xfId="1" applyNumberFormat="1" applyFont="1" applyFill="1"/>
    <xf numFmtId="43" fontId="8" fillId="43" borderId="0" xfId="1" applyFont="1" applyFill="1"/>
    <xf numFmtId="0" fontId="40" fillId="0" borderId="13" xfId="0" applyFont="1" applyBorder="1" applyAlignment="1">
      <alignment horizontal="left" vertical="top"/>
    </xf>
    <xf numFmtId="0" fontId="61" fillId="55" borderId="70" xfId="0" applyFont="1" applyFill="1" applyBorder="1" applyAlignment="1">
      <alignment horizontal="center" vertical="center" wrapText="1"/>
    </xf>
    <xf numFmtId="43" fontId="48" fillId="51" borderId="12" xfId="0" applyNumberFormat="1" applyFont="1" applyFill="1" applyBorder="1"/>
    <xf numFmtId="43" fontId="43" fillId="52" borderId="12" xfId="0" applyNumberFormat="1" applyFont="1" applyFill="1" applyBorder="1"/>
    <xf numFmtId="43" fontId="43" fillId="51" borderId="12" xfId="0" applyNumberFormat="1" applyFont="1" applyFill="1" applyBorder="1"/>
    <xf numFmtId="9" fontId="48" fillId="52" borderId="12" xfId="2" applyFont="1" applyFill="1" applyBorder="1"/>
    <xf numFmtId="9" fontId="48" fillId="58" borderId="12" xfId="2" applyFont="1" applyFill="1" applyBorder="1" applyAlignment="1">
      <alignment horizontal="right"/>
    </xf>
    <xf numFmtId="0" fontId="62" fillId="27" borderId="70" xfId="0" applyFont="1" applyFill="1" applyBorder="1" applyAlignment="1">
      <alignment horizontal="center" vertical="top"/>
    </xf>
    <xf numFmtId="0" fontId="63" fillId="0" borderId="0" xfId="0" applyFont="1" applyAlignment="1">
      <alignment horizontal="center" vertical="top" wrapText="1"/>
    </xf>
    <xf numFmtId="9" fontId="6" fillId="51" borderId="12" xfId="0" applyNumberFormat="1" applyFont="1" applyFill="1" applyBorder="1"/>
    <xf numFmtId="9" fontId="6" fillId="51" borderId="6" xfId="0" applyNumberFormat="1" applyFont="1" applyFill="1" applyBorder="1"/>
    <xf numFmtId="0" fontId="59" fillId="52" borderId="6" xfId="0" applyFont="1" applyFill="1" applyBorder="1"/>
    <xf numFmtId="0" fontId="6" fillId="0" borderId="6" xfId="0" applyFont="1" applyBorder="1"/>
    <xf numFmtId="0" fontId="6" fillId="52" borderId="6" xfId="0" applyFont="1" applyFill="1" applyBorder="1"/>
    <xf numFmtId="0" fontId="64" fillId="52" borderId="6" xfId="0" applyFont="1" applyFill="1" applyBorder="1"/>
    <xf numFmtId="9" fontId="6" fillId="51" borderId="41" xfId="0" applyNumberFormat="1" applyFont="1" applyFill="1" applyBorder="1"/>
    <xf numFmtId="9" fontId="6" fillId="51" borderId="34" xfId="0" applyNumberFormat="1" applyFont="1" applyFill="1" applyBorder="1"/>
    <xf numFmtId="43" fontId="6" fillId="52" borderId="6" xfId="0" applyNumberFormat="1" applyFont="1" applyFill="1" applyBorder="1"/>
    <xf numFmtId="43" fontId="6" fillId="51" borderId="6" xfId="0" applyNumberFormat="1" applyFont="1" applyFill="1" applyBorder="1"/>
    <xf numFmtId="171" fontId="6" fillId="52" borderId="6" xfId="0" applyNumberFormat="1" applyFont="1" applyFill="1" applyBorder="1"/>
    <xf numFmtId="9" fontId="14" fillId="52" borderId="12" xfId="0" applyNumberFormat="1" applyFont="1" applyFill="1" applyBorder="1"/>
    <xf numFmtId="9" fontId="14" fillId="52" borderId="6" xfId="0" applyNumberFormat="1" applyFont="1" applyFill="1" applyBorder="1"/>
    <xf numFmtId="168" fontId="48" fillId="52" borderId="12" xfId="0" applyNumberFormat="1" applyFont="1" applyFill="1" applyBorder="1"/>
    <xf numFmtId="178" fontId="48" fillId="52" borderId="12" xfId="2" applyNumberFormat="1" applyFont="1" applyFill="1" applyBorder="1"/>
    <xf numFmtId="43" fontId="43" fillId="0" borderId="0" xfId="1" applyFont="1"/>
    <xf numFmtId="43" fontId="48" fillId="52" borderId="0" xfId="1" applyFont="1" applyFill="1"/>
    <xf numFmtId="0" fontId="0" fillId="20" borderId="0" xfId="0" applyFill="1"/>
    <xf numFmtId="0" fontId="4" fillId="0" borderId="0" xfId="0" applyFont="1" applyAlignment="1">
      <alignment horizontal="center"/>
    </xf>
    <xf numFmtId="165" fontId="6" fillId="59" borderId="0" xfId="0" applyNumberFormat="1" applyFont="1" applyFill="1"/>
    <xf numFmtId="0" fontId="6" fillId="60" borderId="0" xfId="0" applyFont="1" applyFill="1"/>
    <xf numFmtId="0" fontId="6" fillId="61" borderId="0" xfId="0" applyFont="1" applyFill="1"/>
    <xf numFmtId="174" fontId="48" fillId="52" borderId="12" xfId="2" applyNumberFormat="1" applyFont="1" applyFill="1" applyBorder="1"/>
    <xf numFmtId="170" fontId="6" fillId="51" borderId="6" xfId="0" applyNumberFormat="1" applyFont="1" applyFill="1" applyBorder="1"/>
    <xf numFmtId="168" fontId="43" fillId="37" borderId="12" xfId="0" applyNumberFormat="1" applyFont="1" applyFill="1" applyBorder="1"/>
    <xf numFmtId="169" fontId="43" fillId="37" borderId="12" xfId="0" applyNumberFormat="1" applyFont="1" applyFill="1" applyBorder="1"/>
    <xf numFmtId="170" fontId="43" fillId="37" borderId="12" xfId="0" applyNumberFormat="1" applyFont="1" applyFill="1" applyBorder="1"/>
    <xf numFmtId="179" fontId="43" fillId="37" borderId="12" xfId="0" applyNumberFormat="1" applyFont="1" applyFill="1" applyBorder="1"/>
    <xf numFmtId="0" fontId="1" fillId="0" borderId="20" xfId="0" applyFont="1" applyBorder="1"/>
    <xf numFmtId="0" fontId="0" fillId="0" borderId="21" xfId="0" applyBorder="1"/>
    <xf numFmtId="0" fontId="55" fillId="0" borderId="0" xfId="0" applyFont="1"/>
    <xf numFmtId="0" fontId="1" fillId="40" borderId="17" xfId="0" applyFont="1" applyFill="1" applyBorder="1" applyAlignment="1">
      <alignment horizontal="center"/>
    </xf>
    <xf numFmtId="9" fontId="0" fillId="0" borderId="13" xfId="2" applyFont="1" applyBorder="1" applyAlignment="1">
      <alignment horizontal="center"/>
    </xf>
    <xf numFmtId="9" fontId="0" fillId="0" borderId="14" xfId="2" applyFont="1" applyBorder="1" applyAlignment="1">
      <alignment horizontal="center"/>
    </xf>
    <xf numFmtId="9" fontId="0" fillId="0" borderId="15" xfId="2" applyFont="1" applyBorder="1" applyAlignment="1">
      <alignment horizontal="center"/>
    </xf>
    <xf numFmtId="9" fontId="5" fillId="45" borderId="17" xfId="4" applyNumberFormat="1" applyFont="1" applyFill="1" applyBorder="1" applyAlignment="1">
      <alignment horizontal="center"/>
    </xf>
    <xf numFmtId="0" fontId="13" fillId="2" borderId="0" xfId="0" applyFont="1" applyFill="1" applyAlignment="1">
      <alignment horizontal="center"/>
    </xf>
    <xf numFmtId="0" fontId="0" fillId="40" borderId="22" xfId="0" applyFill="1" applyBorder="1" applyAlignment="1">
      <alignment horizontal="center"/>
    </xf>
    <xf numFmtId="0" fontId="0" fillId="40" borderId="23" xfId="0" applyFill="1" applyBorder="1" applyAlignment="1">
      <alignment horizontal="center"/>
    </xf>
    <xf numFmtId="0" fontId="0" fillId="40" borderId="25" xfId="0" applyFill="1" applyBorder="1" applyAlignment="1">
      <alignment horizontal="center"/>
    </xf>
    <xf numFmtId="0" fontId="0" fillId="40" borderId="17" xfId="0" applyFill="1" applyBorder="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13" fillId="2" borderId="17" xfId="0" applyFont="1" applyFill="1" applyBorder="1" applyAlignment="1">
      <alignment horizontal="center"/>
    </xf>
    <xf numFmtId="0" fontId="13" fillId="2" borderId="13" xfId="0" applyFont="1" applyFill="1" applyBorder="1" applyAlignment="1">
      <alignment horizontal="center"/>
    </xf>
    <xf numFmtId="0" fontId="13" fillId="2" borderId="14" xfId="0" applyFont="1" applyFill="1" applyBorder="1" applyAlignment="1">
      <alignment horizontal="center"/>
    </xf>
    <xf numFmtId="0" fontId="13" fillId="2" borderId="15" xfId="0" applyFont="1" applyFill="1" applyBorder="1" applyAlignment="1">
      <alignment horizontal="center"/>
    </xf>
    <xf numFmtId="9" fontId="5" fillId="0" borderId="17" xfId="2" applyFont="1" applyBorder="1" applyAlignment="1">
      <alignment horizontal="center"/>
    </xf>
    <xf numFmtId="9" fontId="1" fillId="0" borderId="0" xfId="0" applyNumberFormat="1" applyFont="1"/>
    <xf numFmtId="0" fontId="40" fillId="0" borderId="12" xfId="0" applyFont="1" applyBorder="1" applyAlignment="1">
      <alignment horizontal="right"/>
    </xf>
    <xf numFmtId="43" fontId="40" fillId="52" borderId="6" xfId="1" applyFont="1" applyFill="1" applyBorder="1"/>
    <xf numFmtId="43" fontId="59" fillId="52" borderId="6" xfId="1" applyFont="1" applyFill="1" applyBorder="1"/>
    <xf numFmtId="0" fontId="50" fillId="64" borderId="0" xfId="0" applyFont="1" applyFill="1" applyAlignment="1">
      <alignment horizontal="center" vertical="center" wrapText="1"/>
    </xf>
    <xf numFmtId="43" fontId="47" fillId="0" borderId="0" xfId="0" applyNumberFormat="1" applyFont="1"/>
    <xf numFmtId="0" fontId="54" fillId="65" borderId="70" xfId="0" applyFont="1" applyFill="1" applyBorder="1" applyAlignment="1">
      <alignment horizontal="center" vertical="center" wrapText="1"/>
    </xf>
    <xf numFmtId="0" fontId="54" fillId="66" borderId="70" xfId="0" applyFont="1" applyFill="1" applyBorder="1" applyAlignment="1">
      <alignment horizontal="center" vertical="center" wrapText="1"/>
    </xf>
    <xf numFmtId="0" fontId="50" fillId="67" borderId="0" xfId="0" applyFont="1" applyFill="1" applyAlignment="1">
      <alignment horizontal="center" vertical="center" wrapText="1"/>
    </xf>
    <xf numFmtId="0" fontId="0" fillId="21" borderId="0" xfId="0" applyFill="1" applyAlignment="1">
      <alignment horizontal="center"/>
    </xf>
    <xf numFmtId="4" fontId="0" fillId="21" borderId="0" xfId="0" applyNumberFormat="1" applyFill="1"/>
    <xf numFmtId="0" fontId="49" fillId="43" borderId="68" xfId="0" applyFont="1" applyFill="1" applyBorder="1" applyAlignment="1">
      <alignment horizontal="center" vertical="top"/>
    </xf>
    <xf numFmtId="0" fontId="50" fillId="43" borderId="0" xfId="0" applyFont="1" applyFill="1" applyAlignment="1">
      <alignment horizontal="center" vertical="center" wrapText="1"/>
    </xf>
    <xf numFmtId="0" fontId="60" fillId="43" borderId="0" xfId="0" applyFont="1" applyFill="1" applyAlignment="1">
      <alignment horizontal="center" vertical="center" wrapText="1"/>
    </xf>
    <xf numFmtId="171" fontId="40" fillId="52" borderId="12" xfId="1" applyNumberFormat="1" applyFont="1" applyFill="1" applyBorder="1"/>
    <xf numFmtId="1" fontId="46" fillId="52" borderId="12" xfId="0" applyNumberFormat="1" applyFont="1" applyFill="1" applyBorder="1"/>
    <xf numFmtId="1" fontId="13" fillId="2" borderId="12" xfId="0" applyNumberFormat="1" applyFont="1" applyFill="1" applyBorder="1"/>
    <xf numFmtId="1" fontId="39" fillId="2" borderId="12" xfId="0" applyNumberFormat="1" applyFont="1" applyFill="1" applyBorder="1"/>
    <xf numFmtId="9" fontId="13" fillId="2" borderId="12" xfId="0" applyNumberFormat="1" applyFont="1" applyFill="1" applyBorder="1"/>
    <xf numFmtId="9" fontId="13" fillId="2" borderId="12" xfId="2" applyFont="1" applyFill="1" applyBorder="1"/>
    <xf numFmtId="1" fontId="40" fillId="52" borderId="12" xfId="0" applyNumberFormat="1" applyFont="1" applyFill="1" applyBorder="1"/>
    <xf numFmtId="1" fontId="47" fillId="0" borderId="12" xfId="0" applyNumberFormat="1" applyFont="1" applyBorder="1"/>
    <xf numFmtId="1" fontId="47" fillId="52" borderId="12" xfId="0" applyNumberFormat="1" applyFont="1" applyFill="1" applyBorder="1"/>
    <xf numFmtId="9" fontId="67" fillId="43" borderId="12" xfId="2" applyFont="1" applyFill="1" applyBorder="1" applyAlignment="1">
      <alignment horizontal="right"/>
    </xf>
    <xf numFmtId="171" fontId="8" fillId="2" borderId="15" xfId="1" applyNumberFormat="1" applyFont="1" applyFill="1" applyBorder="1" applyAlignment="1">
      <alignment horizontal="center" vertical="center"/>
    </xf>
    <xf numFmtId="9" fontId="8" fillId="2" borderId="30" xfId="2" applyFont="1" applyFill="1" applyBorder="1" applyAlignment="1">
      <alignment horizontal="center" vertical="center"/>
    </xf>
    <xf numFmtId="9" fontId="8" fillId="2" borderId="6" xfId="2" applyFont="1" applyFill="1" applyBorder="1" applyAlignment="1">
      <alignment horizontal="center" vertical="center"/>
    </xf>
    <xf numFmtId="10" fontId="8" fillId="2" borderId="6" xfId="2" applyNumberFormat="1" applyFont="1" applyFill="1" applyBorder="1" applyAlignment="1">
      <alignment horizontal="center" vertical="center"/>
    </xf>
    <xf numFmtId="171" fontId="8" fillId="2" borderId="34" xfId="1" applyNumberFormat="1" applyFont="1" applyFill="1" applyBorder="1" applyAlignment="1">
      <alignment horizontal="center" vertical="center"/>
    </xf>
    <xf numFmtId="9" fontId="8" fillId="2" borderId="34" xfId="2" applyFont="1" applyFill="1" applyBorder="1" applyAlignment="1">
      <alignment horizontal="center" vertical="center"/>
    </xf>
    <xf numFmtId="0" fontId="1" fillId="2" borderId="12" xfId="0" applyFont="1" applyFill="1" applyBorder="1" applyAlignment="1">
      <alignment horizontal="center" vertical="center"/>
    </xf>
    <xf numFmtId="0" fontId="0" fillId="2" borderId="28" xfId="0" applyFill="1" applyBorder="1" applyAlignment="1">
      <alignment horizontal="left" vertical="center"/>
    </xf>
    <xf numFmtId="0" fontId="0" fillId="2" borderId="30" xfId="0" applyFill="1" applyBorder="1" applyAlignment="1">
      <alignment horizontal="center" vertical="center" wrapText="1"/>
    </xf>
    <xf numFmtId="0" fontId="0" fillId="2" borderId="31" xfId="0" applyFill="1" applyBorder="1" applyAlignment="1">
      <alignment horizontal="center" vertical="center"/>
    </xf>
    <xf numFmtId="0" fontId="0" fillId="0" borderId="0" xfId="0" applyAlignment="1">
      <alignment horizontal="left" vertical="top" wrapText="1"/>
    </xf>
    <xf numFmtId="0" fontId="8" fillId="2" borderId="0" xfId="0" applyFont="1" applyFill="1" applyAlignment="1">
      <alignment horizontal="left" vertical="top" wrapText="1"/>
    </xf>
    <xf numFmtId="0" fontId="23" fillId="0" borderId="0" xfId="0" applyFont="1" applyAlignment="1">
      <alignment horizontal="left" vertical="center"/>
    </xf>
    <xf numFmtId="0" fontId="4" fillId="0" borderId="0" xfId="0" applyFont="1" applyAlignment="1">
      <alignment horizontal="left" vertical="center" wrapText="1"/>
    </xf>
    <xf numFmtId="0" fontId="4" fillId="0" borderId="23" xfId="0" applyFont="1" applyBorder="1" applyAlignment="1">
      <alignment horizontal="left" vertical="center" wrapText="1"/>
    </xf>
    <xf numFmtId="0" fontId="13" fillId="63" borderId="0" xfId="0" applyFont="1" applyFill="1" applyAlignment="1">
      <alignment horizontal="center"/>
    </xf>
    <xf numFmtId="0" fontId="4" fillId="18" borderId="9" xfId="0" applyFont="1" applyFill="1" applyBorder="1" applyAlignment="1">
      <alignment horizontal="center" vertical="center" wrapText="1"/>
    </xf>
    <xf numFmtId="0" fontId="4" fillId="18" borderId="11" xfId="0" applyFont="1" applyFill="1" applyBorder="1" applyAlignment="1">
      <alignment horizontal="center" vertical="center" wrapText="1"/>
    </xf>
    <xf numFmtId="175" fontId="5" fillId="40" borderId="20" xfId="2" applyNumberFormat="1" applyFont="1" applyFill="1" applyBorder="1" applyAlignment="1">
      <alignment horizontal="center"/>
    </xf>
    <xf numFmtId="175" fontId="5" fillId="40" borderId="22" xfId="2" applyNumberFormat="1" applyFont="1" applyFill="1" applyBorder="1" applyAlignment="1">
      <alignment horizontal="center"/>
    </xf>
    <xf numFmtId="175" fontId="5" fillId="40" borderId="24" xfId="2" applyNumberFormat="1" applyFont="1" applyFill="1" applyBorder="1" applyAlignment="1">
      <alignment horizontal="center"/>
    </xf>
    <xf numFmtId="175" fontId="5" fillId="40" borderId="25" xfId="2" applyNumberFormat="1" applyFont="1" applyFill="1" applyBorder="1" applyAlignment="1">
      <alignment horizontal="center"/>
    </xf>
    <xf numFmtId="9" fontId="8" fillId="30" borderId="18" xfId="2" applyFont="1" applyFill="1" applyBorder="1" applyAlignment="1" applyProtection="1">
      <alignment horizontal="left" vertical="center"/>
      <protection hidden="1"/>
    </xf>
    <xf numFmtId="9" fontId="8" fillId="30" borderId="0" xfId="2" applyFont="1" applyFill="1" applyBorder="1" applyAlignment="1" applyProtection="1">
      <alignment horizontal="left" vertical="center"/>
      <protection hidden="1"/>
    </xf>
    <xf numFmtId="0" fontId="29" fillId="18" borderId="20" xfId="0" applyFont="1" applyFill="1" applyBorder="1" applyAlignment="1">
      <alignment horizontal="center" vertical="center"/>
    </xf>
    <xf numFmtId="0" fontId="10" fillId="18" borderId="21" xfId="0" applyFont="1" applyFill="1" applyBorder="1" applyAlignment="1">
      <alignment horizontal="center" vertical="center"/>
    </xf>
    <xf numFmtId="0" fontId="10" fillId="18" borderId="22"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23" xfId="0" applyFont="1" applyBorder="1" applyAlignment="1">
      <alignment horizontal="center" vertical="center"/>
    </xf>
    <xf numFmtId="0" fontId="27" fillId="15" borderId="20" xfId="0" applyFont="1" applyFill="1" applyBorder="1" applyAlignment="1">
      <alignment horizontal="center"/>
    </xf>
    <xf numFmtId="0" fontId="27" fillId="15" borderId="21" xfId="0" applyFont="1" applyFill="1" applyBorder="1" applyAlignment="1">
      <alignment horizontal="center"/>
    </xf>
    <xf numFmtId="0" fontId="27" fillId="15" borderId="22" xfId="0" applyFont="1" applyFill="1" applyBorder="1" applyAlignment="1">
      <alignment horizontal="center"/>
    </xf>
    <xf numFmtId="0" fontId="27" fillId="37" borderId="20" xfId="0" applyFont="1" applyFill="1" applyBorder="1" applyAlignment="1">
      <alignment horizontal="center" vertical="center"/>
    </xf>
    <xf numFmtId="0" fontId="27" fillId="37" borderId="22" xfId="0" applyFont="1" applyFill="1" applyBorder="1" applyAlignment="1">
      <alignment horizontal="center" vertical="center"/>
    </xf>
    <xf numFmtId="0" fontId="27" fillId="15" borderId="20" xfId="0" applyFont="1" applyFill="1" applyBorder="1" applyAlignment="1">
      <alignment horizontal="center" vertical="center"/>
    </xf>
    <xf numFmtId="0" fontId="27" fillId="15" borderId="22" xfId="0" applyFont="1" applyFill="1" applyBorder="1" applyAlignment="1">
      <alignment horizontal="center" vertical="center"/>
    </xf>
    <xf numFmtId="9" fontId="8" fillId="16" borderId="18" xfId="2" applyFont="1" applyFill="1" applyBorder="1" applyAlignment="1">
      <alignment horizontal="left" vertical="center"/>
    </xf>
    <xf numFmtId="9" fontId="8" fillId="16" borderId="0" xfId="2" applyFont="1" applyFill="1" applyBorder="1" applyAlignment="1">
      <alignment horizontal="left" vertical="center"/>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27" fillId="15" borderId="21" xfId="0" applyFont="1" applyFill="1" applyBorder="1" applyAlignment="1">
      <alignment horizontal="center" vertical="center"/>
    </xf>
    <xf numFmtId="0" fontId="27" fillId="37" borderId="9" xfId="0" applyFont="1" applyFill="1" applyBorder="1" applyAlignment="1">
      <alignment horizontal="center" vertical="center"/>
    </xf>
    <xf numFmtId="0" fontId="27" fillId="37" borderId="10" xfId="0" applyFont="1" applyFill="1" applyBorder="1" applyAlignment="1">
      <alignment horizontal="center" vertical="center"/>
    </xf>
    <xf numFmtId="0" fontId="27" fillId="37" borderId="11" xfId="0" applyFont="1" applyFill="1" applyBorder="1" applyAlignment="1">
      <alignment horizontal="center" vertical="center"/>
    </xf>
    <xf numFmtId="0" fontId="27" fillId="15" borderId="9" xfId="0" applyFont="1" applyFill="1" applyBorder="1" applyAlignment="1">
      <alignment horizontal="center" vertical="center"/>
    </xf>
    <xf numFmtId="0" fontId="27" fillId="15" borderId="10" xfId="0" applyFont="1" applyFill="1" applyBorder="1" applyAlignment="1">
      <alignment horizontal="center" vertical="center"/>
    </xf>
    <xf numFmtId="0" fontId="27" fillId="15" borderId="11" xfId="0" applyFont="1" applyFill="1" applyBorder="1" applyAlignment="1">
      <alignment horizontal="center" vertical="center"/>
    </xf>
    <xf numFmtId="0" fontId="27" fillId="28" borderId="9" xfId="0" applyFont="1" applyFill="1" applyBorder="1" applyAlignment="1">
      <alignment horizontal="center" vertical="center"/>
    </xf>
    <xf numFmtId="0" fontId="27" fillId="28" borderId="11" xfId="0" applyFont="1" applyFill="1" applyBorder="1" applyAlignment="1">
      <alignment horizontal="center" vertical="center"/>
    </xf>
    <xf numFmtId="0" fontId="27" fillId="37" borderId="9" xfId="0" applyFont="1" applyFill="1" applyBorder="1" applyAlignment="1">
      <alignment horizontal="center" vertical="center" wrapText="1"/>
    </xf>
    <xf numFmtId="0" fontId="27" fillId="37" borderId="11" xfId="0" applyFont="1" applyFill="1" applyBorder="1" applyAlignment="1">
      <alignment horizontal="center" vertical="center" wrapText="1"/>
    </xf>
    <xf numFmtId="0" fontId="0" fillId="18" borderId="9" xfId="0" applyFill="1" applyBorder="1" applyAlignment="1">
      <alignment horizontal="center" vertical="center"/>
    </xf>
    <xf numFmtId="0" fontId="0" fillId="18" borderId="11" xfId="0" applyFill="1" applyBorder="1" applyAlignment="1">
      <alignment horizontal="center" vertical="center"/>
    </xf>
    <xf numFmtId="0" fontId="4" fillId="37" borderId="9" xfId="0" applyFont="1" applyFill="1" applyBorder="1" applyAlignment="1">
      <alignment horizontal="center"/>
    </xf>
    <xf numFmtId="0" fontId="4" fillId="37" borderId="10" xfId="0" applyFont="1" applyFill="1" applyBorder="1" applyAlignment="1">
      <alignment horizontal="center"/>
    </xf>
    <xf numFmtId="0" fontId="4" fillId="37" borderId="11" xfId="0" applyFont="1" applyFill="1" applyBorder="1" applyAlignment="1">
      <alignment horizontal="center"/>
    </xf>
    <xf numFmtId="0" fontId="0" fillId="18" borderId="55" xfId="0" applyFill="1" applyBorder="1" applyAlignment="1">
      <alignment horizontal="center" vertical="center"/>
    </xf>
    <xf numFmtId="0" fontId="0" fillId="18" borderId="10" xfId="0" applyFill="1" applyBorder="1" applyAlignment="1">
      <alignment horizontal="center" vertical="center"/>
    </xf>
    <xf numFmtId="0" fontId="7" fillId="0" borderId="13" xfId="0" applyFont="1" applyBorder="1" applyAlignment="1">
      <alignment horizontal="left" vertical="center" wrapText="1"/>
    </xf>
    <xf numFmtId="0" fontId="7" fillId="0" borderId="15" xfId="0" applyFont="1" applyBorder="1" applyAlignment="1">
      <alignment horizontal="left" vertical="center" wrapText="1"/>
    </xf>
    <xf numFmtId="43" fontId="4" fillId="37" borderId="9" xfId="1" applyFont="1" applyFill="1" applyBorder="1" applyAlignment="1">
      <alignment horizontal="center" vertical="center"/>
    </xf>
    <xf numFmtId="43" fontId="4" fillId="37" borderId="10" xfId="1" applyFont="1" applyFill="1" applyBorder="1" applyAlignment="1">
      <alignment horizontal="center" vertical="center"/>
    </xf>
    <xf numFmtId="43" fontId="4" fillId="37" borderId="11" xfId="1" applyFont="1" applyFill="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7" fillId="0" borderId="14" xfId="0" applyFont="1" applyBorder="1" applyAlignment="1">
      <alignment horizontal="left" vertical="center" wrapText="1"/>
    </xf>
    <xf numFmtId="0" fontId="0" fillId="37" borderId="20" xfId="0" applyFill="1" applyBorder="1" applyAlignment="1">
      <alignment horizontal="left" vertical="center" wrapText="1"/>
    </xf>
    <xf numFmtId="0" fontId="0" fillId="37" borderId="18" xfId="0" applyFill="1" applyBorder="1" applyAlignment="1">
      <alignment horizontal="left" vertical="center" wrapText="1"/>
    </xf>
    <xf numFmtId="0" fontId="0" fillId="37" borderId="24" xfId="0" applyFill="1" applyBorder="1" applyAlignment="1">
      <alignment horizontal="left" vertical="center" wrapText="1"/>
    </xf>
    <xf numFmtId="0" fontId="0" fillId="37" borderId="13" xfId="0" applyFill="1" applyBorder="1" applyAlignment="1">
      <alignment horizontal="left" vertical="center" wrapText="1"/>
    </xf>
    <xf numFmtId="0" fontId="0" fillId="37" borderId="15" xfId="0" applyFill="1" applyBorder="1" applyAlignment="1">
      <alignment horizontal="left" vertical="center" wrapText="1"/>
    </xf>
    <xf numFmtId="0" fontId="0" fillId="15" borderId="13" xfId="0" applyFill="1" applyBorder="1" applyAlignment="1">
      <alignment horizontal="center"/>
    </xf>
    <xf numFmtId="0" fontId="0" fillId="15" borderId="14" xfId="0" applyFill="1" applyBorder="1" applyAlignment="1">
      <alignment horizontal="center"/>
    </xf>
    <xf numFmtId="0" fontId="0" fillId="15" borderId="15" xfId="0" applyFill="1" applyBorder="1" applyAlignment="1">
      <alignment horizontal="center"/>
    </xf>
    <xf numFmtId="0" fontId="4" fillId="37" borderId="20" xfId="0" applyFont="1" applyFill="1" applyBorder="1" applyAlignment="1">
      <alignment horizontal="center"/>
    </xf>
    <xf numFmtId="0" fontId="4" fillId="37" borderId="21" xfId="0" applyFont="1" applyFill="1" applyBorder="1" applyAlignment="1">
      <alignment horizontal="center"/>
    </xf>
    <xf numFmtId="0" fontId="4" fillId="37" borderId="22" xfId="0" applyFont="1" applyFill="1" applyBorder="1" applyAlignment="1">
      <alignment horizontal="center"/>
    </xf>
    <xf numFmtId="0" fontId="1" fillId="37" borderId="9" xfId="0" applyFont="1" applyFill="1" applyBorder="1" applyAlignment="1">
      <alignment horizontal="center" vertical="center"/>
    </xf>
    <xf numFmtId="0" fontId="1" fillId="37" borderId="10" xfId="0" applyFont="1" applyFill="1" applyBorder="1" applyAlignment="1">
      <alignment horizontal="center" vertical="center"/>
    </xf>
    <xf numFmtId="3" fontId="13" fillId="30" borderId="20" xfId="0" applyNumberFormat="1" applyFont="1" applyFill="1" applyBorder="1" applyAlignment="1">
      <alignment horizontal="center" vertical="center"/>
    </xf>
    <xf numFmtId="3" fontId="13" fillId="30" borderId="21" xfId="0" applyNumberFormat="1" applyFont="1" applyFill="1" applyBorder="1" applyAlignment="1">
      <alignment horizontal="center" vertical="center"/>
    </xf>
    <xf numFmtId="3" fontId="13" fillId="30" borderId="24" xfId="0" applyNumberFormat="1" applyFont="1" applyFill="1" applyBorder="1" applyAlignment="1">
      <alignment horizontal="center"/>
    </xf>
    <xf numFmtId="3" fontId="13" fillId="30" borderId="7" xfId="0" applyNumberFormat="1" applyFont="1" applyFill="1" applyBorder="1" applyAlignment="1">
      <alignment horizontal="center"/>
    </xf>
    <xf numFmtId="0" fontId="1" fillId="37" borderId="20" xfId="0" applyFont="1" applyFill="1" applyBorder="1" applyAlignment="1">
      <alignment horizontal="center" vertical="center" wrapText="1"/>
    </xf>
    <xf numFmtId="0" fontId="1" fillId="37" borderId="21" xfId="0" applyFont="1" applyFill="1" applyBorder="1" applyAlignment="1">
      <alignment horizontal="center" vertical="center" wrapText="1"/>
    </xf>
    <xf numFmtId="0" fontId="1" fillId="37" borderId="22" xfId="0" applyFont="1" applyFill="1" applyBorder="1" applyAlignment="1">
      <alignment horizontal="center" vertical="center" wrapText="1"/>
    </xf>
    <xf numFmtId="0" fontId="1" fillId="37" borderId="18" xfId="0" applyFont="1" applyFill="1" applyBorder="1" applyAlignment="1">
      <alignment horizontal="center" vertical="center" wrapText="1"/>
    </xf>
    <xf numFmtId="0" fontId="1" fillId="37" borderId="0" xfId="0" applyFont="1" applyFill="1" applyAlignment="1">
      <alignment horizontal="center" vertical="center" wrapText="1"/>
    </xf>
    <xf numFmtId="0" fontId="1" fillId="37" borderId="23" xfId="0" applyFont="1" applyFill="1" applyBorder="1" applyAlignment="1">
      <alignment horizontal="center" vertical="center" wrapText="1"/>
    </xf>
    <xf numFmtId="0" fontId="1" fillId="37" borderId="24" xfId="0" applyFont="1" applyFill="1" applyBorder="1" applyAlignment="1">
      <alignment horizontal="center" vertical="center" wrapText="1"/>
    </xf>
    <xf numFmtId="0" fontId="1" fillId="37" borderId="7" xfId="0" applyFont="1" applyFill="1" applyBorder="1" applyAlignment="1">
      <alignment horizontal="center" vertical="center" wrapText="1"/>
    </xf>
    <xf numFmtId="0" fontId="1" fillId="37" borderId="25" xfId="0" applyFont="1" applyFill="1" applyBorder="1" applyAlignment="1">
      <alignment horizontal="center" vertical="center" wrapText="1"/>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0" fillId="0" borderId="12"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0" borderId="16" xfId="0" applyBorder="1" applyAlignment="1">
      <alignment horizont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28" xfId="0" applyBorder="1" applyAlignment="1">
      <alignment horizontal="center"/>
    </xf>
    <xf numFmtId="0" fontId="0" fillId="0" borderId="26" xfId="0" applyBorder="1" applyAlignment="1">
      <alignment horizontal="center"/>
    </xf>
    <xf numFmtId="0" fontId="0" fillId="0" borderId="3" xfId="0" applyBorder="1" applyAlignment="1">
      <alignment horizontal="center"/>
    </xf>
    <xf numFmtId="0" fontId="0" fillId="0" borderId="59" xfId="0" applyBorder="1" applyAlignment="1">
      <alignment horizontal="center"/>
    </xf>
    <xf numFmtId="0" fontId="0" fillId="0" borderId="19" xfId="0" applyBorder="1" applyAlignment="1">
      <alignment horizontal="center"/>
    </xf>
    <xf numFmtId="0" fontId="4" fillId="18" borderId="10" xfId="0" applyFont="1" applyFill="1" applyBorder="1" applyAlignment="1">
      <alignment horizontal="center" vertical="center" wrapText="1"/>
    </xf>
    <xf numFmtId="0" fontId="0" fillId="0" borderId="12" xfId="0" applyBorder="1" applyAlignment="1">
      <alignment horizontal="left" wrapText="1"/>
    </xf>
    <xf numFmtId="10" fontId="4" fillId="18" borderId="9" xfId="2" applyNumberFormat="1" applyFont="1" applyFill="1" applyBorder="1" applyAlignment="1">
      <alignment horizontal="center" vertical="center" wrapText="1"/>
    </xf>
    <xf numFmtId="10" fontId="4" fillId="18" borderId="11" xfId="2" applyNumberFormat="1" applyFont="1" applyFill="1" applyBorder="1" applyAlignment="1">
      <alignment horizontal="center" vertical="center" wrapText="1"/>
    </xf>
    <xf numFmtId="176" fontId="4" fillId="18" borderId="13" xfId="0" applyNumberFormat="1" applyFont="1" applyFill="1" applyBorder="1" applyAlignment="1">
      <alignment horizontal="center" vertical="center" wrapText="1"/>
    </xf>
    <xf numFmtId="176" fontId="4" fillId="18" borderId="15" xfId="0" applyNumberFormat="1" applyFont="1" applyFill="1" applyBorder="1" applyAlignment="1">
      <alignment horizontal="center" vertical="center" wrapText="1"/>
    </xf>
    <xf numFmtId="0" fontId="4" fillId="18" borderId="13" xfId="0" applyFont="1" applyFill="1" applyBorder="1" applyAlignment="1">
      <alignment horizontal="left" vertical="center" wrapText="1"/>
    </xf>
    <xf numFmtId="0" fontId="4" fillId="18" borderId="15" xfId="0" applyFont="1" applyFill="1" applyBorder="1" applyAlignment="1">
      <alignment horizontal="left" vertical="center" wrapText="1"/>
    </xf>
    <xf numFmtId="0" fontId="4" fillId="18" borderId="13"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9" fontId="0" fillId="0" borderId="28" xfId="0" applyNumberFormat="1" applyBorder="1" applyAlignment="1">
      <alignment horizontal="center"/>
    </xf>
    <xf numFmtId="0" fontId="40" fillId="0" borderId="13" xfId="0" applyFont="1" applyBorder="1" applyAlignment="1">
      <alignment horizontal="left" vertical="top"/>
    </xf>
    <xf numFmtId="0" fontId="40" fillId="0" borderId="14" xfId="0" applyFont="1" applyBorder="1" applyAlignment="1">
      <alignment horizontal="left" vertical="top"/>
    </xf>
    <xf numFmtId="0" fontId="40" fillId="0" borderId="15" xfId="0" applyFont="1" applyBorder="1" applyAlignment="1">
      <alignment horizontal="left" vertical="top"/>
    </xf>
    <xf numFmtId="0" fontId="40" fillId="0" borderId="4" xfId="0" applyFont="1" applyBorder="1" applyAlignment="1">
      <alignment horizontal="left" vertical="top"/>
    </xf>
    <xf numFmtId="0" fontId="40" fillId="0" borderId="5" xfId="0" applyFont="1" applyBorder="1" applyAlignment="1">
      <alignment horizontal="left" vertical="top"/>
    </xf>
    <xf numFmtId="0" fontId="40" fillId="0" borderId="6" xfId="0" applyFont="1" applyBorder="1" applyAlignment="1">
      <alignment horizontal="left" vertical="top"/>
    </xf>
    <xf numFmtId="0" fontId="46" fillId="0" borderId="4" xfId="0" applyFont="1" applyBorder="1" applyAlignment="1">
      <alignment horizontal="left" vertical="top"/>
    </xf>
    <xf numFmtId="0" fontId="46" fillId="0" borderId="6" xfId="0" applyFont="1" applyBorder="1" applyAlignment="1">
      <alignment horizontal="left" vertical="top"/>
    </xf>
    <xf numFmtId="0" fontId="32" fillId="46" borderId="62" xfId="0" applyFont="1" applyFill="1" applyBorder="1" applyAlignment="1">
      <alignment horizontal="center"/>
    </xf>
    <xf numFmtId="0" fontId="32" fillId="46" borderId="63" xfId="0" applyFont="1" applyFill="1" applyBorder="1" applyAlignment="1">
      <alignment horizontal="center"/>
    </xf>
    <xf numFmtId="0" fontId="32" fillId="46" borderId="64" xfId="0" applyFont="1" applyFill="1" applyBorder="1" applyAlignment="1">
      <alignment horizontal="center"/>
    </xf>
    <xf numFmtId="0" fontId="1" fillId="0" borderId="12" xfId="0" applyFont="1" applyBorder="1" applyAlignment="1">
      <alignment horizontal="left" vertical="top"/>
    </xf>
    <xf numFmtId="0" fontId="32" fillId="42" borderId="62" xfId="0" applyFont="1" applyFill="1" applyBorder="1" applyAlignment="1">
      <alignment horizontal="center"/>
    </xf>
    <xf numFmtId="0" fontId="32" fillId="42" borderId="63" xfId="0" applyFont="1" applyFill="1" applyBorder="1" applyAlignment="1">
      <alignment horizontal="center"/>
    </xf>
    <xf numFmtId="0" fontId="32" fillId="42" borderId="64" xfId="0" applyFont="1" applyFill="1" applyBorder="1" applyAlignment="1">
      <alignment horizontal="center"/>
    </xf>
    <xf numFmtId="0" fontId="32" fillId="39" borderId="62" xfId="0" applyFont="1" applyFill="1" applyBorder="1" applyAlignment="1">
      <alignment horizontal="center"/>
    </xf>
    <xf numFmtId="0" fontId="32" fillId="39" borderId="63" xfId="0" applyFont="1" applyFill="1" applyBorder="1" applyAlignment="1">
      <alignment horizontal="center"/>
    </xf>
    <xf numFmtId="0" fontId="32" fillId="39" borderId="64" xfId="0" applyFont="1" applyFill="1" applyBorder="1" applyAlignment="1">
      <alignment horizontal="center"/>
    </xf>
    <xf numFmtId="0" fontId="4" fillId="47" borderId="62" xfId="0" applyFont="1" applyFill="1" applyBorder="1" applyAlignment="1">
      <alignment horizontal="center"/>
    </xf>
    <xf numFmtId="0" fontId="4" fillId="47" borderId="63" xfId="0" applyFont="1" applyFill="1" applyBorder="1" applyAlignment="1">
      <alignment horizontal="center"/>
    </xf>
    <xf numFmtId="0" fontId="4" fillId="47" borderId="64" xfId="0" applyFont="1" applyFill="1" applyBorder="1" applyAlignment="1">
      <alignment horizontal="center"/>
    </xf>
    <xf numFmtId="0" fontId="32" fillId="19" borderId="62" xfId="0" applyFont="1" applyFill="1" applyBorder="1" applyAlignment="1">
      <alignment horizontal="center"/>
    </xf>
    <xf numFmtId="0" fontId="32" fillId="19" borderId="63" xfId="0" applyFont="1" applyFill="1" applyBorder="1" applyAlignment="1">
      <alignment horizontal="center"/>
    </xf>
    <xf numFmtId="0" fontId="32" fillId="19" borderId="64" xfId="0" applyFont="1" applyFill="1" applyBorder="1" applyAlignment="1">
      <alignment horizontal="center"/>
    </xf>
    <xf numFmtId="0" fontId="13" fillId="29" borderId="44" xfId="0" applyFont="1" applyFill="1" applyBorder="1" applyAlignment="1">
      <alignment horizontal="left" vertical="center"/>
    </xf>
    <xf numFmtId="0" fontId="13" fillId="29" borderId="32" xfId="0" applyFont="1" applyFill="1" applyBorder="1" applyAlignment="1">
      <alignment horizontal="left" vertical="center"/>
    </xf>
    <xf numFmtId="0" fontId="38" fillId="40" borderId="44" xfId="0" applyFont="1" applyFill="1" applyBorder="1" applyAlignment="1">
      <alignment horizontal="left" vertical="center"/>
    </xf>
    <xf numFmtId="0" fontId="38" fillId="40" borderId="32" xfId="0" applyFont="1" applyFill="1" applyBorder="1" applyAlignment="1">
      <alignment horizontal="left" vertical="center"/>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15" xfId="0" applyFont="1" applyBorder="1" applyAlignment="1">
      <alignment horizontal="left" vertical="top"/>
    </xf>
    <xf numFmtId="4" fontId="1" fillId="37" borderId="12" xfId="0" applyNumberFormat="1" applyFont="1" applyFill="1" applyBorder="1" applyAlignment="1">
      <alignment horizontal="center" vertical="center"/>
    </xf>
    <xf numFmtId="0" fontId="11" fillId="0" borderId="12" xfId="0" applyFont="1" applyBorder="1" applyAlignment="1">
      <alignment horizontal="left" vertical="top"/>
    </xf>
    <xf numFmtId="0" fontId="0" fillId="0" borderId="0" xfId="0" applyAlignment="1">
      <alignment horizontal="center"/>
    </xf>
  </cellXfs>
  <cellStyles count="5">
    <cellStyle name="Komma" xfId="1" builtinId="3"/>
    <cellStyle name="Neutraal" xfId="3" builtinId="28"/>
    <cellStyle name="Ongeldig" xfId="4" builtinId="27"/>
    <cellStyle name="Procent" xfId="2" builtinId="5"/>
    <cellStyle name="Standaard" xfId="0" builtinId="0"/>
  </cellStyles>
  <dxfs count="52">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theme="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00B050"/>
        </patternFill>
      </fill>
    </dxf>
    <dxf>
      <fill>
        <patternFill>
          <bgColor rgb="FFFF0000"/>
        </patternFill>
      </fill>
    </dxf>
    <dxf>
      <fill>
        <patternFill>
          <bgColor rgb="FFFFC7CE"/>
        </patternFill>
      </fill>
    </dxf>
    <dxf>
      <font>
        <color rgb="FF9C0006"/>
      </font>
      <fill>
        <patternFill>
          <bgColor rgb="FFFFC7CE"/>
        </patternFill>
      </fill>
    </dxf>
    <dxf>
      <font>
        <color rgb="FF006100"/>
      </font>
      <fill>
        <patternFill>
          <bgColor rgb="FFC6EFCE"/>
        </patternFill>
      </fill>
    </dxf>
    <dxf>
      <font>
        <color theme="0"/>
      </font>
      <fill>
        <patternFill>
          <bgColor rgb="FF9A37FF"/>
        </patternFill>
      </fill>
    </dxf>
    <dxf>
      <font>
        <color theme="0"/>
      </font>
      <fill>
        <patternFill>
          <bgColor rgb="FF9A37FF"/>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fill>
        <patternFill>
          <bgColor rgb="FF9A37FF"/>
        </patternFill>
      </fill>
    </dxf>
    <dxf>
      <font>
        <color rgb="FF9C0006"/>
      </font>
      <fill>
        <patternFill>
          <bgColor rgb="FFFFC7CE"/>
        </patternFill>
      </fill>
    </dxf>
    <dxf>
      <font>
        <color rgb="FF006100"/>
      </font>
      <fill>
        <patternFill>
          <bgColor rgb="FFC6EFCE"/>
        </patternFill>
      </fill>
    </dxf>
    <dxf>
      <font>
        <color theme="0"/>
      </font>
      <fill>
        <patternFill>
          <bgColor rgb="FF9A37FF"/>
        </patternFill>
      </fill>
    </dxf>
    <dxf>
      <font>
        <color theme="0"/>
      </font>
      <fill>
        <patternFill>
          <bgColor rgb="FF9A37FF"/>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rgb="FF9535FA"/>
        </patternFill>
      </fill>
    </dxf>
    <dxf>
      <font>
        <color rgb="FF006100"/>
      </font>
      <fill>
        <patternFill>
          <bgColor rgb="FFC6EFCE"/>
        </patternFill>
      </fill>
    </dxf>
    <dxf>
      <font>
        <color rgb="FF9C0006"/>
      </font>
      <fill>
        <patternFill>
          <bgColor rgb="FFFFC7CE"/>
        </patternFill>
      </fill>
    </dxf>
    <dxf>
      <font>
        <color theme="0"/>
      </font>
      <fill>
        <patternFill>
          <bgColor rgb="FF9535FA"/>
        </patternFill>
      </fill>
    </dxf>
    <dxf>
      <font>
        <color rgb="FF006100"/>
      </font>
      <fill>
        <patternFill>
          <bgColor rgb="FFC6EFCE"/>
        </patternFill>
      </fill>
    </dxf>
    <dxf>
      <font>
        <color theme="0"/>
      </font>
      <fill>
        <patternFill>
          <fgColor theme="0"/>
          <bgColor rgb="FF9736F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fill>
        <patternFill>
          <fgColor theme="0"/>
          <bgColor rgb="FF9736FE"/>
        </patternFill>
      </fill>
    </dxf>
    <dxf>
      <font>
        <color rgb="FF9C0006"/>
      </font>
      <fill>
        <patternFill>
          <bgColor rgb="FFFFC7CE"/>
        </patternFill>
      </fill>
    </dxf>
    <dxf>
      <font>
        <color theme="0"/>
      </font>
      <fill>
        <patternFill>
          <fgColor theme="0"/>
          <bgColor rgb="FF9736FE"/>
        </patternFill>
      </fill>
    </dxf>
    <dxf>
      <font>
        <color rgb="FF9C0006"/>
      </font>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s>
  <tableStyles count="0" defaultTableStyle="TableStyleMedium2" defaultPivotStyle="PivotStyleLight16"/>
  <colors>
    <mruColors>
      <color rgb="FF585959"/>
      <color rgb="FFFACDAE"/>
      <color rgb="FFF9CCAE"/>
      <color rgb="FF806000"/>
      <color rgb="FF521B93"/>
      <color rgb="FFD883FF"/>
      <color rgb="FFFEE4D6"/>
      <color rgb="FFC4EBDD"/>
      <color rgb="FFD6D6D6"/>
      <color rgb="FF993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170" Type="http://schemas.openxmlformats.org/officeDocument/2006/relationships/worksheet" Target="worksheets/sheet170.xml"/><Relationship Id="rId226" Type="http://schemas.openxmlformats.org/officeDocument/2006/relationships/worksheet" Target="worksheets/sheet226.xml"/><Relationship Id="rId268" Type="http://schemas.openxmlformats.org/officeDocument/2006/relationships/worksheet" Target="worksheets/sheet268.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279" Type="http://schemas.openxmlformats.org/officeDocument/2006/relationships/worksheet" Target="worksheets/sheet279.xml"/><Relationship Id="rId43" Type="http://schemas.openxmlformats.org/officeDocument/2006/relationships/worksheet" Target="worksheets/sheet43.xml"/><Relationship Id="rId139" Type="http://schemas.openxmlformats.org/officeDocument/2006/relationships/worksheet" Target="worksheets/sheet139.xml"/><Relationship Id="rId290" Type="http://schemas.openxmlformats.org/officeDocument/2006/relationships/worksheet" Target="worksheets/sheet290.xml"/><Relationship Id="rId85" Type="http://schemas.openxmlformats.org/officeDocument/2006/relationships/worksheet" Target="worksheets/sheet85.xml"/><Relationship Id="rId150" Type="http://schemas.openxmlformats.org/officeDocument/2006/relationships/worksheet" Target="worksheets/sheet150.xml"/><Relationship Id="rId192" Type="http://schemas.openxmlformats.org/officeDocument/2006/relationships/worksheet" Target="worksheets/sheet192.xml"/><Relationship Id="rId206" Type="http://schemas.openxmlformats.org/officeDocument/2006/relationships/worksheet" Target="worksheets/sheet206.xml"/><Relationship Id="rId248" Type="http://schemas.openxmlformats.org/officeDocument/2006/relationships/worksheet" Target="worksheets/sheet248.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280" Type="http://schemas.openxmlformats.org/officeDocument/2006/relationships/worksheet" Target="worksheets/sheet280.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59" Type="http://schemas.openxmlformats.org/officeDocument/2006/relationships/worksheet" Target="worksheets/sheet259.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291" Type="http://schemas.openxmlformats.org/officeDocument/2006/relationships/theme" Target="theme/theme1.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281" Type="http://schemas.openxmlformats.org/officeDocument/2006/relationships/worksheet" Target="worksheets/sheet281.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worksheet" Target="worksheets/sheet239.xml"/><Relationship Id="rId250" Type="http://schemas.openxmlformats.org/officeDocument/2006/relationships/worksheet" Target="worksheets/sheet250.xml"/><Relationship Id="rId271" Type="http://schemas.openxmlformats.org/officeDocument/2006/relationships/worksheet" Target="worksheets/sheet271.xml"/><Relationship Id="rId292" Type="http://schemas.openxmlformats.org/officeDocument/2006/relationships/styles" Target="styles.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worksheet" Target="worksheets/sheet240.xml"/><Relationship Id="rId261" Type="http://schemas.openxmlformats.org/officeDocument/2006/relationships/worksheet" Target="worksheets/sheet261.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1" Type="http://schemas.openxmlformats.org/officeDocument/2006/relationships/worksheet" Target="worksheets/sheet251.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72" Type="http://schemas.openxmlformats.org/officeDocument/2006/relationships/worksheet" Target="worksheets/sheet272.xml"/><Relationship Id="rId293" Type="http://schemas.openxmlformats.org/officeDocument/2006/relationships/sharedStrings" Target="sharedStrings.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220" Type="http://schemas.openxmlformats.org/officeDocument/2006/relationships/worksheet" Target="worksheets/sheet220.xml"/><Relationship Id="rId241" Type="http://schemas.openxmlformats.org/officeDocument/2006/relationships/worksheet" Target="worksheets/sheet24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262" Type="http://schemas.openxmlformats.org/officeDocument/2006/relationships/worksheet" Target="worksheets/sheet262.xml"/><Relationship Id="rId283" Type="http://schemas.openxmlformats.org/officeDocument/2006/relationships/worksheet" Target="worksheets/sheet283.xml"/><Relationship Id="rId78" Type="http://schemas.openxmlformats.org/officeDocument/2006/relationships/worksheet" Target="worksheets/sheet78.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64" Type="http://schemas.openxmlformats.org/officeDocument/2006/relationships/worksheet" Target="worksheets/sheet164.xml"/><Relationship Id="rId185" Type="http://schemas.openxmlformats.org/officeDocument/2006/relationships/worksheet" Target="worksheets/sheet185.xml"/><Relationship Id="rId9" Type="http://schemas.openxmlformats.org/officeDocument/2006/relationships/worksheet" Target="worksheets/sheet9.xml"/><Relationship Id="rId210" Type="http://schemas.openxmlformats.org/officeDocument/2006/relationships/worksheet" Target="worksheets/sheet210.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273" Type="http://schemas.openxmlformats.org/officeDocument/2006/relationships/worksheet" Target="worksheets/sheet273.xml"/><Relationship Id="rId294" Type="http://schemas.microsoft.com/office/2017/10/relationships/person" Target="persons/person.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worksheet" Target="worksheets/sheet263.xml"/><Relationship Id="rId284" Type="http://schemas.openxmlformats.org/officeDocument/2006/relationships/worksheet" Target="worksheets/sheet284.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calcChain" Target="calcChain.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107" Type="http://schemas.openxmlformats.org/officeDocument/2006/relationships/worksheet" Target="worksheets/sheet107.xml"/><Relationship Id="rId289" Type="http://schemas.openxmlformats.org/officeDocument/2006/relationships/worksheet" Target="worksheets/sheet289.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258" Type="http://schemas.openxmlformats.org/officeDocument/2006/relationships/worksheet" Target="worksheets/sheet258.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worksheet" Target="worksheets/sheet118.xml"/><Relationship Id="rId171" Type="http://schemas.openxmlformats.org/officeDocument/2006/relationships/worksheet" Target="worksheets/sheet171.xml"/><Relationship Id="rId227" Type="http://schemas.openxmlformats.org/officeDocument/2006/relationships/worksheet" Target="worksheets/sheet227.xml"/><Relationship Id="rId269" Type="http://schemas.openxmlformats.org/officeDocument/2006/relationships/worksheet" Target="worksheets/sheet26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508000</xdr:colOff>
      <xdr:row>2</xdr:row>
      <xdr:rowOff>127000</xdr:rowOff>
    </xdr:from>
    <xdr:to>
      <xdr:col>25</xdr:col>
      <xdr:colOff>38100</xdr:colOff>
      <xdr:row>11</xdr:row>
      <xdr:rowOff>101600</xdr:rowOff>
    </xdr:to>
    <xdr:pic>
      <xdr:nvPicPr>
        <xdr:cNvPr id="2" name="Afbeelding 1">
          <a:extLst>
            <a:ext uri="{FF2B5EF4-FFF2-40B4-BE49-F238E27FC236}">
              <a16:creationId xmlns:a16="http://schemas.microsoft.com/office/drawing/2014/main" id="{96119A64-2C25-4E0C-ED42-87177CAB366B}"/>
            </a:ext>
          </a:extLst>
        </xdr:cNvPr>
        <xdr:cNvPicPr>
          <a:picLocks noChangeAspect="1"/>
        </xdr:cNvPicPr>
      </xdr:nvPicPr>
      <xdr:blipFill>
        <a:blip xmlns:r="http://schemas.openxmlformats.org/officeDocument/2006/relationships" r:embed="rId1"/>
        <a:stretch>
          <a:fillRect/>
        </a:stretch>
      </xdr:blipFill>
      <xdr:spPr>
        <a:xfrm>
          <a:off x="9753600" y="533400"/>
          <a:ext cx="11087100" cy="180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355600</xdr:colOff>
      <xdr:row>0</xdr:row>
      <xdr:rowOff>152399</xdr:rowOff>
    </xdr:from>
    <xdr:to>
      <xdr:col>6</xdr:col>
      <xdr:colOff>419100</xdr:colOff>
      <xdr:row>14</xdr:row>
      <xdr:rowOff>8465</xdr:rowOff>
    </xdr:to>
    <xdr:pic>
      <xdr:nvPicPr>
        <xdr:cNvPr id="2" name="Afbeelding 1">
          <a:extLst>
            <a:ext uri="{FF2B5EF4-FFF2-40B4-BE49-F238E27FC236}">
              <a16:creationId xmlns:a16="http://schemas.microsoft.com/office/drawing/2014/main" id="{BB3DC17D-9DAC-E9B1-2880-B2CC22907DC0}"/>
            </a:ext>
          </a:extLst>
        </xdr:cNvPr>
        <xdr:cNvPicPr>
          <a:picLocks noChangeAspect="1"/>
        </xdr:cNvPicPr>
      </xdr:nvPicPr>
      <xdr:blipFill rotWithShape="1">
        <a:blip xmlns:r="http://schemas.openxmlformats.org/officeDocument/2006/relationships" r:embed="rId1"/>
        <a:srcRect l="-25000" t="-1" b="74783"/>
        <a:stretch/>
      </xdr:blipFill>
      <xdr:spPr>
        <a:xfrm>
          <a:off x="4483100" y="152399"/>
          <a:ext cx="889000" cy="2700866"/>
        </a:xfrm>
        <a:prstGeom prst="rect">
          <a:avLst/>
        </a:prstGeom>
      </xdr:spPr>
    </xdr:pic>
    <xdr:clientData/>
  </xdr:twoCellAnchor>
  <xdr:twoCellAnchor editAs="oneCell">
    <xdr:from>
      <xdr:col>0</xdr:col>
      <xdr:colOff>25400</xdr:colOff>
      <xdr:row>0</xdr:row>
      <xdr:rowOff>190500</xdr:rowOff>
    </xdr:from>
    <xdr:to>
      <xdr:col>5</xdr:col>
      <xdr:colOff>546100</xdr:colOff>
      <xdr:row>53</xdr:row>
      <xdr:rowOff>50800</xdr:rowOff>
    </xdr:to>
    <xdr:pic>
      <xdr:nvPicPr>
        <xdr:cNvPr id="3" name="Afbeelding 2">
          <a:extLst>
            <a:ext uri="{FF2B5EF4-FFF2-40B4-BE49-F238E27FC236}">
              <a16:creationId xmlns:a16="http://schemas.microsoft.com/office/drawing/2014/main" id="{E8ED1F8A-466F-8E30-85CF-C7FF494FEC93}"/>
            </a:ext>
          </a:extLst>
        </xdr:cNvPr>
        <xdr:cNvPicPr>
          <a:picLocks noChangeAspect="1"/>
        </xdr:cNvPicPr>
      </xdr:nvPicPr>
      <xdr:blipFill rotWithShape="1">
        <a:blip xmlns:r="http://schemas.openxmlformats.org/officeDocument/2006/relationships" r:embed="rId2"/>
        <a:srcRect b="24"/>
        <a:stretch/>
      </xdr:blipFill>
      <xdr:spPr>
        <a:xfrm>
          <a:off x="25400" y="190500"/>
          <a:ext cx="4648200" cy="10629900"/>
        </a:xfrm>
        <a:prstGeom prst="rect">
          <a:avLst/>
        </a:prstGeom>
      </xdr:spPr>
    </xdr:pic>
    <xdr:clientData/>
  </xdr:twoCellAnchor>
  <xdr:twoCellAnchor editAs="oneCell">
    <xdr:from>
      <xdr:col>12</xdr:col>
      <xdr:colOff>762000</xdr:colOff>
      <xdr:row>1</xdr:row>
      <xdr:rowOff>127000</xdr:rowOff>
    </xdr:from>
    <xdr:to>
      <xdr:col>23</xdr:col>
      <xdr:colOff>25400</xdr:colOff>
      <xdr:row>18</xdr:row>
      <xdr:rowOff>101600</xdr:rowOff>
    </xdr:to>
    <xdr:pic>
      <xdr:nvPicPr>
        <xdr:cNvPr id="4" name="Afbeelding 3">
          <a:extLst>
            <a:ext uri="{FF2B5EF4-FFF2-40B4-BE49-F238E27FC236}">
              <a16:creationId xmlns:a16="http://schemas.microsoft.com/office/drawing/2014/main" id="{19AF8F80-22D5-0D57-306A-8469AFAAB3C6}"/>
            </a:ext>
          </a:extLst>
        </xdr:cNvPr>
        <xdr:cNvPicPr>
          <a:picLocks noChangeAspect="1"/>
        </xdr:cNvPicPr>
      </xdr:nvPicPr>
      <xdr:blipFill>
        <a:blip xmlns:r="http://schemas.openxmlformats.org/officeDocument/2006/relationships" r:embed="rId3"/>
        <a:stretch>
          <a:fillRect/>
        </a:stretch>
      </xdr:blipFill>
      <xdr:spPr>
        <a:xfrm>
          <a:off x="11455400" y="330200"/>
          <a:ext cx="8343900" cy="3429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342900</xdr:colOff>
      <xdr:row>0</xdr:row>
      <xdr:rowOff>0</xdr:rowOff>
    </xdr:from>
    <xdr:to>
      <xdr:col>12</xdr:col>
      <xdr:colOff>50800</xdr:colOff>
      <xdr:row>19</xdr:row>
      <xdr:rowOff>0</xdr:rowOff>
    </xdr:to>
    <xdr:pic>
      <xdr:nvPicPr>
        <xdr:cNvPr id="2" name="Afbeelding 1">
          <a:extLst>
            <a:ext uri="{FF2B5EF4-FFF2-40B4-BE49-F238E27FC236}">
              <a16:creationId xmlns:a16="http://schemas.microsoft.com/office/drawing/2014/main" id="{8770E993-AD27-564A-98C8-A60C5FCABB0C}"/>
            </a:ext>
          </a:extLst>
        </xdr:cNvPr>
        <xdr:cNvPicPr>
          <a:picLocks noChangeAspect="1"/>
        </xdr:cNvPicPr>
      </xdr:nvPicPr>
      <xdr:blipFill>
        <a:blip xmlns:r="http://schemas.openxmlformats.org/officeDocument/2006/relationships" r:embed="rId1"/>
        <a:stretch>
          <a:fillRect/>
        </a:stretch>
      </xdr:blipFill>
      <xdr:spPr>
        <a:xfrm>
          <a:off x="3860800" y="0"/>
          <a:ext cx="7962900" cy="3860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342900</xdr:colOff>
      <xdr:row>0</xdr:row>
      <xdr:rowOff>0</xdr:rowOff>
    </xdr:from>
    <xdr:to>
      <xdr:col>12</xdr:col>
      <xdr:colOff>50800</xdr:colOff>
      <xdr:row>19</xdr:row>
      <xdr:rowOff>0</xdr:rowOff>
    </xdr:to>
    <xdr:pic>
      <xdr:nvPicPr>
        <xdr:cNvPr id="2" name="Afbeelding 1">
          <a:extLst>
            <a:ext uri="{FF2B5EF4-FFF2-40B4-BE49-F238E27FC236}">
              <a16:creationId xmlns:a16="http://schemas.microsoft.com/office/drawing/2014/main" id="{2CA0DA5D-37E0-D14E-9863-9CC68937704B}"/>
            </a:ext>
          </a:extLst>
        </xdr:cNvPr>
        <xdr:cNvPicPr>
          <a:picLocks noChangeAspect="1"/>
        </xdr:cNvPicPr>
      </xdr:nvPicPr>
      <xdr:blipFill>
        <a:blip xmlns:r="http://schemas.openxmlformats.org/officeDocument/2006/relationships" r:embed="rId1"/>
        <a:stretch>
          <a:fillRect/>
        </a:stretch>
      </xdr:blipFill>
      <xdr:spPr>
        <a:xfrm>
          <a:off x="4470400" y="0"/>
          <a:ext cx="7962900" cy="3860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342900</xdr:colOff>
      <xdr:row>0</xdr:row>
      <xdr:rowOff>0</xdr:rowOff>
    </xdr:from>
    <xdr:to>
      <xdr:col>12</xdr:col>
      <xdr:colOff>50800</xdr:colOff>
      <xdr:row>19</xdr:row>
      <xdr:rowOff>0</xdr:rowOff>
    </xdr:to>
    <xdr:pic>
      <xdr:nvPicPr>
        <xdr:cNvPr id="2" name="Afbeelding 1">
          <a:extLst>
            <a:ext uri="{FF2B5EF4-FFF2-40B4-BE49-F238E27FC236}">
              <a16:creationId xmlns:a16="http://schemas.microsoft.com/office/drawing/2014/main" id="{61597420-F6E6-4A40-BD61-A7EE49211189}"/>
            </a:ext>
          </a:extLst>
        </xdr:cNvPr>
        <xdr:cNvPicPr>
          <a:picLocks noChangeAspect="1"/>
        </xdr:cNvPicPr>
      </xdr:nvPicPr>
      <xdr:blipFill>
        <a:blip xmlns:r="http://schemas.openxmlformats.org/officeDocument/2006/relationships" r:embed="rId1"/>
        <a:stretch>
          <a:fillRect/>
        </a:stretch>
      </xdr:blipFill>
      <xdr:spPr>
        <a:xfrm>
          <a:off x="4470400" y="0"/>
          <a:ext cx="7962900" cy="38608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s Martijn" id="{F28984AB-C26D-AE40-AC17-F1F94EDB63A7}" userId="S::e.martijn@firmofthefuture.nl::3d48b16d-8b70-4110-8364-8611340aa088"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2-08-22T13:10:41.80" personId="{F28984AB-C26D-AE40-AC17-F1F94EDB63A7}" id="{60DB98EE-0097-FB47-A09F-0DF138306792}">
    <text>% veranderd alleen bij nieuwe objecten of obv DuboCalc of obs LCA</text>
  </threadedComment>
  <threadedComment ref="C8" dT="2022-08-22T13:11:07.80" personId="{F28984AB-C26D-AE40-AC17-F1F94EDB63A7}" id="{3B351DD7-E8D5-8C44-8D9B-4689E55D52FE}">
    <text xml:space="preserve">% veranderd alleen bij nieuwe objecten of obv DuboCalc of obs LCA
</text>
  </threadedComment>
  <threadedComment ref="C9" dT="2022-08-22T13:11:30.85" personId="{F28984AB-C26D-AE40-AC17-F1F94EDB63A7}" id="{B8EF281C-65A9-1649-8BB3-21F505891D29}">
    <text>% veranderd alleen bij nieuwe objecten of obv DuboCalc of obs LCA</text>
  </threadedComment>
  <threadedComment ref="C42" dT="2022-08-22T13:59:33.70" personId="{F28984AB-C26D-AE40-AC17-F1F94EDB63A7}" id="{94D3A6ED-308C-5043-B651-64D46E3839BA}">
    <text>Aan te passen bij een nieuw object</text>
  </threadedComment>
  <threadedComment ref="C45" dT="2022-08-22T13:02:28.65" personId="{F28984AB-C26D-AE40-AC17-F1F94EDB63A7}" id="{B008DD45-DF57-054A-B8E7-4A52489256B8}">
    <text xml:space="preserve">Materieel inzet is niet-materieel tov de overige vervuiling uit A3 productie
</text>
  </threadedComment>
  <threadedComment ref="C47" dT="2022-08-22T13:16:35.26" personId="{F28984AB-C26D-AE40-AC17-F1F94EDB63A7}" id="{C6E73737-6536-2E49-B196-945BF5340068}">
    <text>Berekend obv objectendefinitie of obv verbruik brandstof omgerekend naar m3</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2-08-22T13:10:41.80" personId="{F28984AB-C26D-AE40-AC17-F1F94EDB63A7}" id="{4B66E52C-2C2E-6A48-877A-CE0624E0B102}">
    <text>% veranderd alleen bij nieuwe objecten of obv DuboCalc of obs LCA</text>
  </threadedComment>
  <threadedComment ref="C10" dT="2022-08-22T13:11:07.80" personId="{F28984AB-C26D-AE40-AC17-F1F94EDB63A7}" id="{AF7C3F73-DC22-204B-856A-F7013806D996}">
    <text xml:space="preserve">% veranderd alleen bij nieuwe objecten of obv DuboCalc of obs LCA
</text>
  </threadedComment>
  <threadedComment ref="C11" dT="2022-08-22T13:11:30.85" personId="{F28984AB-C26D-AE40-AC17-F1F94EDB63A7}" id="{1A528E61-E9B9-4149-820A-5FE75C6E71A5}">
    <text>% veranderd alleen bij nieuwe objecten of obv DuboCalc of obs LCA</text>
  </threadedComment>
  <threadedComment ref="C44" dT="2022-08-22T13:59:33.70" personId="{F28984AB-C26D-AE40-AC17-F1F94EDB63A7}" id="{0F139645-8291-0D4E-8396-57D8EDCD76F6}">
    <text>Aan te passen bij een nieuw object</text>
  </threadedComment>
  <threadedComment ref="C47" dT="2022-08-22T13:02:28.65" personId="{F28984AB-C26D-AE40-AC17-F1F94EDB63A7}" id="{E7AC15DE-F7BF-5140-AFBC-6097CBE44423}">
    <text xml:space="preserve">Materieel inzet is niet-materieel tov de overige vervuiling uit A3 productie
</text>
  </threadedComment>
  <threadedComment ref="C56" dT="2022-08-22T13:59:33.70" personId="{F28984AB-C26D-AE40-AC17-F1F94EDB63A7}" id="{DD6B0217-A13E-2D4B-B13A-5FB921A1586B}">
    <text>Aan te passen bij een nieuw object</text>
  </threadedComment>
  <threadedComment ref="C61" dT="2022-08-22T13:16:35.26" personId="{F28984AB-C26D-AE40-AC17-F1F94EDB63A7}" id="{35F2701D-F59B-9746-942E-2E48D1098A99}">
    <text>Berekend obv objectendefinitie of obv verbruik brandstof omgerekend naar m3</text>
  </threadedComment>
  <threadedComment ref="C64" dT="2022-08-22T15:24:47.43" personId="{F28984AB-C26D-AE40-AC17-F1F94EDB63A7}" id="{B9B4FD06-015E-084B-8591-1DB00FBFC662}">
    <text>Niet aan te passen bij gebruik standaard objectenlijst</text>
  </threadedComment>
  <threadedComment ref="C115" dT="2022-08-22T13:02:28.65" personId="{F28984AB-C26D-AE40-AC17-F1F94EDB63A7}" id="{1607CD73-F096-DA47-AAD0-427E0EE0BDEC}">
    <text xml:space="preserve">Materieel inzet is niet-materieel tov de overige vervuiling uit A3 productie o dit moment. Vooralsnog dus 0
</text>
  </threadedComment>
  <threadedComment ref="C125" dT="2022-08-22T13:02:08.84" personId="{F28984AB-C26D-AE40-AC17-F1F94EDB63A7}" id="{B199FE44-5315-8541-8B1B-82DC80DFB604}">
    <text xml:space="preserve">Materieel inzet is niet-materieel tov de overige vervuiling uit A3 productie op dit moment. Vooralsnog dus 0
</text>
  </threadedComment>
</ThreadedComment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71F6-3D2A-7F4C-A1BC-9473EED328C4}">
  <sheetPr>
    <tabColor theme="9" tint="-0.499984740745262"/>
    <pageSetUpPr fitToPage="1"/>
  </sheetPr>
  <dimension ref="A1:L58"/>
  <sheetViews>
    <sheetView zoomScale="130" zoomScaleNormal="130" workbookViewId="0">
      <selection activeCell="B16" sqref="B16"/>
    </sheetView>
  </sheetViews>
  <sheetFormatPr baseColWidth="10" defaultRowHeight="16" x14ac:dyDescent="0.2"/>
  <cols>
    <col min="1" max="1" width="3.83203125" style="635" customWidth="1"/>
    <col min="2" max="2" width="131.1640625" style="6" customWidth="1"/>
  </cols>
  <sheetData>
    <row r="1" spans="1:12" ht="26" x14ac:dyDescent="0.2">
      <c r="A1" s="634" t="s">
        <v>1016</v>
      </c>
    </row>
    <row r="2" spans="1:12" ht="16" customHeight="1" x14ac:dyDescent="0.2">
      <c r="A2" s="634"/>
    </row>
    <row r="3" spans="1:12" x14ac:dyDescent="0.2">
      <c r="A3" s="822" t="s">
        <v>735</v>
      </c>
      <c r="B3" s="822"/>
    </row>
    <row r="5" spans="1:12" x14ac:dyDescent="0.2">
      <c r="A5" s="822" t="s">
        <v>736</v>
      </c>
      <c r="B5" s="822"/>
    </row>
    <row r="6" spans="1:12" ht="16" customHeight="1" x14ac:dyDescent="0.2">
      <c r="A6" s="231"/>
      <c r="B6" s="231"/>
    </row>
    <row r="7" spans="1:12" ht="52" customHeight="1" x14ac:dyDescent="0.2">
      <c r="A7" s="823" t="s">
        <v>825</v>
      </c>
      <c r="B7" s="823"/>
    </row>
    <row r="9" spans="1:12" x14ac:dyDescent="0.2">
      <c r="A9" s="636" t="s">
        <v>821</v>
      </c>
    </row>
    <row r="10" spans="1:12" ht="51" x14ac:dyDescent="0.2">
      <c r="A10" s="642">
        <v>1</v>
      </c>
      <c r="B10" s="231" t="s">
        <v>1011</v>
      </c>
    </row>
    <row r="11" spans="1:12" ht="17" x14ac:dyDescent="0.2">
      <c r="A11" s="642">
        <v>2</v>
      </c>
      <c r="B11" s="231" t="s">
        <v>822</v>
      </c>
    </row>
    <row r="12" spans="1:12" ht="34" x14ac:dyDescent="0.2">
      <c r="A12" s="642">
        <v>3</v>
      </c>
      <c r="B12" s="231" t="s">
        <v>817</v>
      </c>
    </row>
    <row r="13" spans="1:12" ht="34" x14ac:dyDescent="0.2">
      <c r="A13" s="642">
        <v>4</v>
      </c>
      <c r="B13" s="231" t="s">
        <v>823</v>
      </c>
    </row>
    <row r="14" spans="1:12" ht="17" x14ac:dyDescent="0.2">
      <c r="A14" s="642">
        <v>5</v>
      </c>
      <c r="B14" s="231" t="s">
        <v>737</v>
      </c>
    </row>
    <row r="15" spans="1:12" ht="34" x14ac:dyDescent="0.2">
      <c r="A15" s="642">
        <v>6</v>
      </c>
      <c r="B15" s="231" t="s">
        <v>1012</v>
      </c>
    </row>
    <row r="16" spans="1:12" ht="34" x14ac:dyDescent="0.2">
      <c r="A16" s="642">
        <v>7</v>
      </c>
      <c r="B16" s="231" t="s">
        <v>818</v>
      </c>
      <c r="L16" s="232"/>
    </row>
    <row r="17" spans="1:12" ht="51" x14ac:dyDescent="0.2">
      <c r="A17" s="642">
        <v>8</v>
      </c>
      <c r="B17" s="231" t="s">
        <v>1014</v>
      </c>
      <c r="L17" s="232"/>
    </row>
    <row r="18" spans="1:12" ht="17" x14ac:dyDescent="0.2">
      <c r="A18" s="642">
        <v>9</v>
      </c>
      <c r="B18" s="231" t="s">
        <v>819</v>
      </c>
    </row>
    <row r="19" spans="1:12" ht="51" x14ac:dyDescent="0.2">
      <c r="A19" s="642" t="s">
        <v>820</v>
      </c>
      <c r="B19" s="231" t="s">
        <v>1015</v>
      </c>
    </row>
    <row r="20" spans="1:12" x14ac:dyDescent="0.2">
      <c r="B20" s="231"/>
    </row>
    <row r="21" spans="1:12" x14ac:dyDescent="0.2">
      <c r="B21" s="231"/>
    </row>
    <row r="22" spans="1:12" x14ac:dyDescent="0.2">
      <c r="B22" s="231"/>
    </row>
    <row r="23" spans="1:12" x14ac:dyDescent="0.2">
      <c r="B23" s="231"/>
    </row>
    <row r="24" spans="1:12" x14ac:dyDescent="0.2">
      <c r="B24" s="231"/>
    </row>
    <row r="25" spans="1:12" x14ac:dyDescent="0.2">
      <c r="B25" s="231"/>
    </row>
    <row r="26" spans="1:12" x14ac:dyDescent="0.2">
      <c r="B26" s="231"/>
    </row>
    <row r="27" spans="1:12" x14ac:dyDescent="0.2">
      <c r="B27" s="231"/>
    </row>
    <row r="28" spans="1:12" x14ac:dyDescent="0.2">
      <c r="B28" s="231"/>
    </row>
    <row r="29" spans="1:12" x14ac:dyDescent="0.2">
      <c r="B29" s="231"/>
    </row>
    <row r="30" spans="1:12" x14ac:dyDescent="0.2">
      <c r="B30" s="231"/>
    </row>
    <row r="31" spans="1:12" x14ac:dyDescent="0.2">
      <c r="B31" s="231"/>
    </row>
    <row r="32" spans="1:12" x14ac:dyDescent="0.2">
      <c r="B32" s="231"/>
    </row>
    <row r="33" spans="2:2" x14ac:dyDescent="0.2">
      <c r="B33" s="231"/>
    </row>
    <row r="34" spans="2:2" x14ac:dyDescent="0.2">
      <c r="B34" s="231"/>
    </row>
    <row r="35" spans="2:2" x14ac:dyDescent="0.2">
      <c r="B35" s="231"/>
    </row>
    <row r="36" spans="2:2" x14ac:dyDescent="0.2">
      <c r="B36" s="231"/>
    </row>
    <row r="37" spans="2:2" x14ac:dyDescent="0.2">
      <c r="B37" s="231"/>
    </row>
    <row r="38" spans="2:2" x14ac:dyDescent="0.2">
      <c r="B38" s="231"/>
    </row>
    <row r="39" spans="2:2" x14ac:dyDescent="0.2">
      <c r="B39" s="231"/>
    </row>
    <row r="40" spans="2:2" x14ac:dyDescent="0.2">
      <c r="B40" s="231"/>
    </row>
    <row r="41" spans="2:2" x14ac:dyDescent="0.2">
      <c r="B41" s="231"/>
    </row>
    <row r="42" spans="2:2" x14ac:dyDescent="0.2">
      <c r="B42" s="231"/>
    </row>
    <row r="43" spans="2:2" x14ac:dyDescent="0.2">
      <c r="B43" s="231"/>
    </row>
    <row r="44" spans="2:2" x14ac:dyDescent="0.2">
      <c r="B44" s="231"/>
    </row>
    <row r="45" spans="2:2" x14ac:dyDescent="0.2">
      <c r="B45" s="231"/>
    </row>
    <row r="46" spans="2:2" x14ac:dyDescent="0.2">
      <c r="B46" s="231"/>
    </row>
    <row r="47" spans="2:2" x14ac:dyDescent="0.2">
      <c r="B47" s="231"/>
    </row>
    <row r="48" spans="2:2" x14ac:dyDescent="0.2">
      <c r="B48" s="231"/>
    </row>
    <row r="49" spans="2:2" x14ac:dyDescent="0.2">
      <c r="B49" s="231"/>
    </row>
    <row r="50" spans="2:2" x14ac:dyDescent="0.2">
      <c r="B50" s="231"/>
    </row>
    <row r="51" spans="2:2" x14ac:dyDescent="0.2">
      <c r="B51" s="231"/>
    </row>
    <row r="52" spans="2:2" x14ac:dyDescent="0.2">
      <c r="B52" s="231"/>
    </row>
    <row r="53" spans="2:2" x14ac:dyDescent="0.2">
      <c r="B53" s="231"/>
    </row>
    <row r="54" spans="2:2" x14ac:dyDescent="0.2">
      <c r="B54" s="231"/>
    </row>
    <row r="55" spans="2:2" x14ac:dyDescent="0.2">
      <c r="B55" s="231"/>
    </row>
    <row r="56" spans="2:2" x14ac:dyDescent="0.2">
      <c r="B56" s="231"/>
    </row>
    <row r="57" spans="2:2" x14ac:dyDescent="0.2">
      <c r="B57" s="231"/>
    </row>
    <row r="58" spans="2:2" x14ac:dyDescent="0.2">
      <c r="B58" s="231"/>
    </row>
  </sheetData>
  <mergeCells count="3">
    <mergeCell ref="A3:B3"/>
    <mergeCell ref="A5:B5"/>
    <mergeCell ref="A7:B7"/>
  </mergeCells>
  <pageMargins left="0.7" right="0.7" top="0.75" bottom="0.75" header="0.3" footer="0.3"/>
  <pageSetup paperSize="9" scale="85" orientation="portrait" horizontalDpi="0" verticalDpi="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38BEA-0E75-B340-994F-622EE7635EA4}">
  <sheetPr>
    <tabColor rgb="FFC00000"/>
    <pageSetUpPr fitToPage="1"/>
  </sheetPr>
  <dimension ref="A1:GU60"/>
  <sheetViews>
    <sheetView tabSelected="1" zoomScale="110" zoomScaleNormal="110" workbookViewId="0">
      <pane xSplit="3" ySplit="3" topLeftCell="DU49" activePane="bottomRight" state="frozen"/>
      <selection pane="topRight" activeCell="D1" sqref="D1"/>
      <selection pane="bottomLeft" activeCell="A4" sqref="A4"/>
      <selection pane="bottomRight" activeCell="DW39" sqref="DW39"/>
    </sheetView>
  </sheetViews>
  <sheetFormatPr baseColWidth="10" defaultRowHeight="16" x14ac:dyDescent="0.2"/>
  <cols>
    <col min="1" max="1" width="21.6640625" bestFit="1" customWidth="1"/>
    <col min="2" max="2" width="41" bestFit="1" customWidth="1"/>
    <col min="3" max="3" width="41" customWidth="1"/>
    <col min="4" max="203" width="25.83203125" customWidth="1"/>
  </cols>
  <sheetData>
    <row r="1" spans="1:127" ht="27" thickBot="1" x14ac:dyDescent="0.25">
      <c r="A1" s="663" t="s">
        <v>695</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612"/>
      <c r="AW1" s="612"/>
      <c r="AX1" s="612"/>
      <c r="AY1" s="612"/>
      <c r="AZ1" s="612"/>
      <c r="BA1" s="612"/>
      <c r="BB1" s="612"/>
      <c r="BC1" s="612"/>
      <c r="BD1" s="612"/>
      <c r="BE1" s="612"/>
      <c r="BF1" s="612"/>
      <c r="BG1" s="612"/>
      <c r="BH1" s="612"/>
      <c r="BI1" s="612"/>
      <c r="BJ1" s="612"/>
      <c r="BK1" s="612"/>
      <c r="BL1" s="612"/>
      <c r="BM1" s="612"/>
      <c r="BN1" s="612"/>
      <c r="BO1" s="612"/>
      <c r="BP1" s="612"/>
      <c r="BQ1" s="612"/>
      <c r="BR1" s="612"/>
      <c r="BS1" s="612"/>
      <c r="BT1" s="612"/>
      <c r="BU1" s="612"/>
      <c r="BV1" s="612"/>
      <c r="BW1" s="612"/>
      <c r="BX1" s="612"/>
      <c r="BY1" s="612"/>
      <c r="BZ1" s="612"/>
      <c r="CA1" s="612"/>
      <c r="CB1" s="612"/>
      <c r="CC1" s="612"/>
      <c r="CD1" s="612"/>
      <c r="CE1" s="612"/>
      <c r="CF1" s="612"/>
      <c r="CG1" s="612"/>
      <c r="CH1" s="612"/>
      <c r="CI1" s="612"/>
      <c r="CJ1" s="612"/>
      <c r="CK1" s="612"/>
      <c r="CL1" s="612"/>
      <c r="CM1" s="612"/>
      <c r="CN1" s="612"/>
      <c r="CO1" s="612"/>
      <c r="CP1" s="612"/>
      <c r="CQ1" s="612"/>
      <c r="CR1" s="612"/>
      <c r="CS1" s="612"/>
      <c r="CT1" s="612"/>
      <c r="CU1" s="612"/>
      <c r="CV1" s="612"/>
      <c r="CW1" s="612"/>
      <c r="CX1" s="612"/>
      <c r="CY1" s="612"/>
      <c r="CZ1" s="612"/>
      <c r="DA1" s="612"/>
      <c r="DB1" s="612"/>
      <c r="DC1" s="612"/>
      <c r="DD1" s="612"/>
      <c r="DE1" s="612"/>
      <c r="DF1" s="612"/>
      <c r="DG1" s="612"/>
      <c r="DH1" s="612"/>
      <c r="DI1" s="612"/>
      <c r="DJ1" s="612"/>
      <c r="DK1" s="612"/>
      <c r="DL1" s="612"/>
      <c r="DM1" s="612"/>
      <c r="DN1" s="612"/>
      <c r="DO1" s="612"/>
      <c r="DP1" s="612"/>
      <c r="DQ1" s="612"/>
      <c r="DR1" s="612"/>
      <c r="DS1" s="612"/>
      <c r="DT1" s="612"/>
      <c r="DU1" s="612"/>
      <c r="DV1" s="612"/>
    </row>
    <row r="2" spans="1:127" ht="20" x14ac:dyDescent="0.25">
      <c r="A2" s="612"/>
      <c r="B2" s="612"/>
      <c r="C2" s="602" t="s">
        <v>361</v>
      </c>
      <c r="D2" s="597">
        <v>1</v>
      </c>
      <c r="E2" s="595">
        <v>2</v>
      </c>
      <c r="F2" s="595">
        <v>3</v>
      </c>
      <c r="G2" s="595">
        <v>4</v>
      </c>
      <c r="H2" s="595">
        <v>5</v>
      </c>
      <c r="I2" s="595">
        <v>6</v>
      </c>
      <c r="J2" s="595">
        <v>7</v>
      </c>
      <c r="K2" s="595">
        <v>8</v>
      </c>
      <c r="L2" s="595">
        <v>9</v>
      </c>
      <c r="M2" s="595">
        <v>10</v>
      </c>
      <c r="N2" s="592">
        <v>11</v>
      </c>
      <c r="O2" s="592">
        <v>12</v>
      </c>
      <c r="P2" s="592">
        <v>13</v>
      </c>
      <c r="Q2" s="592">
        <v>14</v>
      </c>
      <c r="R2" s="592">
        <v>15</v>
      </c>
      <c r="S2" s="592">
        <v>16</v>
      </c>
      <c r="T2" s="592">
        <v>17</v>
      </c>
      <c r="U2" s="592">
        <v>18</v>
      </c>
      <c r="V2" s="592">
        <v>19</v>
      </c>
      <c r="W2" s="592">
        <v>20</v>
      </c>
      <c r="X2" s="592">
        <v>21</v>
      </c>
      <c r="Y2" s="592">
        <v>22</v>
      </c>
      <c r="Z2" s="592">
        <v>23</v>
      </c>
      <c r="AA2" s="616">
        <v>24</v>
      </c>
      <c r="AB2" s="597">
        <v>25</v>
      </c>
      <c r="AC2" s="595">
        <v>26</v>
      </c>
      <c r="AD2" s="595">
        <v>27</v>
      </c>
      <c r="AE2" s="624">
        <v>28</v>
      </c>
      <c r="AF2" s="624">
        <v>29</v>
      </c>
      <c r="AG2" s="624">
        <v>30</v>
      </c>
      <c r="AH2" s="609">
        <v>31</v>
      </c>
      <c r="AI2" s="592">
        <v>32</v>
      </c>
      <c r="AJ2" s="592">
        <v>33</v>
      </c>
      <c r="AK2" s="592">
        <v>34</v>
      </c>
      <c r="AL2" s="592">
        <v>35</v>
      </c>
      <c r="AM2" s="592">
        <v>36</v>
      </c>
      <c r="AN2" s="592">
        <v>37</v>
      </c>
      <c r="AO2" s="592">
        <v>38</v>
      </c>
      <c r="AP2" s="592">
        <v>39</v>
      </c>
      <c r="AQ2" s="592">
        <v>40</v>
      </c>
      <c r="AR2" s="609">
        <v>41</v>
      </c>
      <c r="AS2" s="609">
        <v>42</v>
      </c>
      <c r="AT2" s="609">
        <v>43</v>
      </c>
      <c r="AU2" s="609">
        <v>44</v>
      </c>
      <c r="AV2" s="609">
        <v>45</v>
      </c>
      <c r="AW2" s="794">
        <v>46</v>
      </c>
      <c r="AX2" s="609">
        <v>47</v>
      </c>
      <c r="AY2" s="609">
        <v>48</v>
      </c>
      <c r="AZ2" s="609">
        <v>49</v>
      </c>
      <c r="BA2" s="609">
        <v>50</v>
      </c>
      <c r="BB2" s="616">
        <v>51</v>
      </c>
      <c r="BC2" s="616">
        <v>52</v>
      </c>
      <c r="BD2" s="616">
        <v>53</v>
      </c>
      <c r="BE2" s="616">
        <v>54</v>
      </c>
      <c r="BF2" s="616">
        <v>55</v>
      </c>
      <c r="BG2" s="616">
        <v>56</v>
      </c>
      <c r="BH2" s="616">
        <v>57</v>
      </c>
      <c r="BI2" s="616">
        <v>58</v>
      </c>
      <c r="BJ2" s="616">
        <v>59</v>
      </c>
      <c r="BK2" s="616">
        <v>60</v>
      </c>
      <c r="BL2" s="616">
        <v>61</v>
      </c>
      <c r="BM2" s="616">
        <v>62</v>
      </c>
      <c r="BN2" s="616">
        <v>63</v>
      </c>
      <c r="BO2" s="616">
        <v>64</v>
      </c>
      <c r="BP2" s="616">
        <v>65</v>
      </c>
      <c r="BQ2" s="621">
        <v>66</v>
      </c>
      <c r="BR2" s="621">
        <v>67</v>
      </c>
      <c r="BS2" s="621">
        <v>68</v>
      </c>
      <c r="BT2" s="621">
        <v>69</v>
      </c>
      <c r="BU2" s="621">
        <v>70</v>
      </c>
      <c r="BV2" s="621">
        <v>71</v>
      </c>
      <c r="BW2" s="621">
        <v>72</v>
      </c>
      <c r="BX2" s="621">
        <v>73</v>
      </c>
      <c r="BY2" s="621">
        <v>74</v>
      </c>
      <c r="BZ2" s="621">
        <v>75</v>
      </c>
      <c r="CA2" s="621">
        <v>76</v>
      </c>
      <c r="CB2" s="621">
        <v>77</v>
      </c>
      <c r="CC2" s="621">
        <v>78</v>
      </c>
      <c r="CD2" s="621">
        <v>79</v>
      </c>
      <c r="CE2" s="621">
        <v>80</v>
      </c>
      <c r="CF2" s="621">
        <v>81</v>
      </c>
      <c r="CG2" s="621">
        <v>82</v>
      </c>
      <c r="CH2" s="621">
        <v>83</v>
      </c>
      <c r="CI2" s="621">
        <v>84</v>
      </c>
      <c r="CJ2" s="621">
        <v>85</v>
      </c>
      <c r="CK2" s="621">
        <v>86</v>
      </c>
      <c r="CL2" s="616">
        <v>87</v>
      </c>
      <c r="CM2" s="616">
        <v>88</v>
      </c>
      <c r="CN2" s="616">
        <v>89</v>
      </c>
      <c r="CO2" s="616">
        <v>90</v>
      </c>
      <c r="CP2" s="616">
        <v>91</v>
      </c>
      <c r="CQ2" s="616">
        <v>92</v>
      </c>
      <c r="CR2" s="737">
        <v>93</v>
      </c>
      <c r="CS2" s="737">
        <v>94</v>
      </c>
      <c r="CT2" s="597">
        <v>95</v>
      </c>
      <c r="CU2" s="592">
        <v>96</v>
      </c>
      <c r="CV2" s="592">
        <v>97</v>
      </c>
      <c r="CW2" s="592">
        <v>98</v>
      </c>
      <c r="CX2" s="592">
        <v>99</v>
      </c>
      <c r="CY2" s="592">
        <v>100</v>
      </c>
      <c r="CZ2" s="592">
        <v>101</v>
      </c>
      <c r="DA2" s="592">
        <v>102</v>
      </c>
      <c r="DB2" s="592">
        <v>103</v>
      </c>
      <c r="DC2" s="592">
        <v>104</v>
      </c>
      <c r="DD2" s="592">
        <v>105</v>
      </c>
      <c r="DE2" s="592">
        <v>106</v>
      </c>
      <c r="DF2" s="592">
        <v>107</v>
      </c>
      <c r="DG2" s="592">
        <v>108</v>
      </c>
      <c r="DH2" s="592">
        <v>109</v>
      </c>
      <c r="DI2" s="592">
        <v>110</v>
      </c>
      <c r="DJ2" s="592">
        <v>111</v>
      </c>
      <c r="DK2" s="592">
        <v>112</v>
      </c>
      <c r="DL2" s="592">
        <v>113</v>
      </c>
      <c r="DM2" s="592">
        <v>114</v>
      </c>
      <c r="DN2" s="592">
        <v>115</v>
      </c>
      <c r="DO2" s="592">
        <v>116</v>
      </c>
      <c r="DP2" s="592">
        <v>117</v>
      </c>
      <c r="DQ2" s="592">
        <v>118</v>
      </c>
      <c r="DR2" s="592">
        <v>119</v>
      </c>
      <c r="DS2" s="592">
        <v>120</v>
      </c>
      <c r="DT2" s="592">
        <v>121</v>
      </c>
      <c r="DU2" s="592">
        <v>122</v>
      </c>
      <c r="DV2" s="592">
        <v>123</v>
      </c>
      <c r="DW2" s="799">
        <v>999</v>
      </c>
    </row>
    <row r="3" spans="1:127" ht="80" x14ac:dyDescent="0.2">
      <c r="A3" s="612"/>
      <c r="B3" s="612"/>
      <c r="C3" s="603" t="s">
        <v>783</v>
      </c>
      <c r="D3" s="596" t="s">
        <v>344</v>
      </c>
      <c r="E3" s="596" t="s">
        <v>136</v>
      </c>
      <c r="F3" s="596" t="s">
        <v>10</v>
      </c>
      <c r="G3" s="596" t="s">
        <v>137</v>
      </c>
      <c r="H3" s="596" t="s">
        <v>701</v>
      </c>
      <c r="I3" s="596" t="s">
        <v>702</v>
      </c>
      <c r="J3" s="596" t="s">
        <v>347</v>
      </c>
      <c r="K3" s="596" t="s">
        <v>346</v>
      </c>
      <c r="L3" s="596" t="s">
        <v>703</v>
      </c>
      <c r="M3" s="596" t="s">
        <v>704</v>
      </c>
      <c r="N3" s="593" t="s">
        <v>374</v>
      </c>
      <c r="O3" s="593" t="s">
        <v>996</v>
      </c>
      <c r="P3" s="593" t="s">
        <v>139</v>
      </c>
      <c r="Q3" s="593" t="s">
        <v>997</v>
      </c>
      <c r="R3" s="593" t="s">
        <v>140</v>
      </c>
      <c r="S3" s="593" t="s">
        <v>998</v>
      </c>
      <c r="T3" s="593" t="s">
        <v>896</v>
      </c>
      <c r="U3" s="593" t="s">
        <v>897</v>
      </c>
      <c r="V3" s="593" t="s">
        <v>898</v>
      </c>
      <c r="W3" s="593" t="s">
        <v>11</v>
      </c>
      <c r="X3" s="593" t="s">
        <v>705</v>
      </c>
      <c r="Y3" s="593" t="s">
        <v>141</v>
      </c>
      <c r="Z3" s="593" t="s">
        <v>142</v>
      </c>
      <c r="AA3" s="593" t="s">
        <v>706</v>
      </c>
      <c r="AB3" s="596" t="s">
        <v>647</v>
      </c>
      <c r="AC3" s="596" t="s">
        <v>648</v>
      </c>
      <c r="AD3" s="596" t="s">
        <v>649</v>
      </c>
      <c r="AE3" s="625" t="s">
        <v>773</v>
      </c>
      <c r="AF3" s="625" t="s">
        <v>772</v>
      </c>
      <c r="AG3" s="625" t="s">
        <v>774</v>
      </c>
      <c r="AH3" s="620" t="s">
        <v>650</v>
      </c>
      <c r="AI3" s="593" t="s">
        <v>651</v>
      </c>
      <c r="AJ3" s="593" t="s">
        <v>707</v>
      </c>
      <c r="AK3" s="593" t="s">
        <v>708</v>
      </c>
      <c r="AL3" s="593" t="s">
        <v>775</v>
      </c>
      <c r="AM3" s="593" t="s">
        <v>705</v>
      </c>
      <c r="AN3" s="593" t="s">
        <v>776</v>
      </c>
      <c r="AO3" s="593" t="s">
        <v>652</v>
      </c>
      <c r="AP3" s="593" t="s">
        <v>709</v>
      </c>
      <c r="AQ3" s="593" t="s">
        <v>710</v>
      </c>
      <c r="AR3" s="610" t="s">
        <v>674</v>
      </c>
      <c r="AS3" s="610" t="s">
        <v>675</v>
      </c>
      <c r="AT3" s="610" t="s">
        <v>676</v>
      </c>
      <c r="AU3" s="610" t="s">
        <v>677</v>
      </c>
      <c r="AV3" s="610" t="s">
        <v>678</v>
      </c>
      <c r="AW3" s="795" t="s">
        <v>711</v>
      </c>
      <c r="AX3" s="610" t="s">
        <v>679</v>
      </c>
      <c r="AY3" s="610" t="s">
        <v>999</v>
      </c>
      <c r="AZ3" s="610" t="s">
        <v>680</v>
      </c>
      <c r="BA3" s="610" t="s">
        <v>681</v>
      </c>
      <c r="BB3" s="593" t="s">
        <v>899</v>
      </c>
      <c r="BC3" s="593" t="s">
        <v>900</v>
      </c>
      <c r="BD3" s="593" t="s">
        <v>901</v>
      </c>
      <c r="BE3" s="593" t="s">
        <v>902</v>
      </c>
      <c r="BF3" s="593" t="s">
        <v>682</v>
      </c>
      <c r="BG3" s="593" t="s">
        <v>745</v>
      </c>
      <c r="BH3" s="593" t="s">
        <v>684</v>
      </c>
      <c r="BI3" s="593" t="s">
        <v>744</v>
      </c>
      <c r="BJ3" s="593" t="s">
        <v>214</v>
      </c>
      <c r="BK3" s="593" t="s">
        <v>685</v>
      </c>
      <c r="BL3" s="593" t="s">
        <v>686</v>
      </c>
      <c r="BM3" s="593" t="s">
        <v>879</v>
      </c>
      <c r="BN3" s="593" t="s">
        <v>743</v>
      </c>
      <c r="BO3" s="593" t="s">
        <v>880</v>
      </c>
      <c r="BP3" s="593" t="s">
        <v>742</v>
      </c>
      <c r="BQ3" s="685" t="s">
        <v>690</v>
      </c>
      <c r="BR3" s="685" t="s">
        <v>691</v>
      </c>
      <c r="BS3" s="685" t="s">
        <v>826</v>
      </c>
      <c r="BT3" s="685" t="s">
        <v>881</v>
      </c>
      <c r="BU3" s="731" t="s">
        <v>827</v>
      </c>
      <c r="BV3" s="685" t="s">
        <v>828</v>
      </c>
      <c r="BW3" s="685" t="s">
        <v>829</v>
      </c>
      <c r="BX3" s="685" t="s">
        <v>830</v>
      </c>
      <c r="BY3" s="685" t="s">
        <v>831</v>
      </c>
      <c r="BZ3" s="685" t="s">
        <v>832</v>
      </c>
      <c r="CA3" s="685" t="s">
        <v>762</v>
      </c>
      <c r="CB3" s="685" t="s">
        <v>763</v>
      </c>
      <c r="CC3" s="685" t="s">
        <v>833</v>
      </c>
      <c r="CD3" s="685" t="s">
        <v>834</v>
      </c>
      <c r="CE3" s="685" t="s">
        <v>835</v>
      </c>
      <c r="CF3" s="685" t="s">
        <v>836</v>
      </c>
      <c r="CG3" s="685" t="s">
        <v>837</v>
      </c>
      <c r="CH3" s="685" t="s">
        <v>838</v>
      </c>
      <c r="CI3" s="685" t="s">
        <v>839</v>
      </c>
      <c r="CJ3" s="685" t="s">
        <v>840</v>
      </c>
      <c r="CK3" s="685" t="s">
        <v>841</v>
      </c>
      <c r="CL3" s="593" t="s">
        <v>842</v>
      </c>
      <c r="CM3" s="593" t="s">
        <v>843</v>
      </c>
      <c r="CN3" s="593" t="s">
        <v>882</v>
      </c>
      <c r="CO3" s="593" t="s">
        <v>844</v>
      </c>
      <c r="CP3" s="593" t="s">
        <v>845</v>
      </c>
      <c r="CQ3" s="593" t="s">
        <v>883</v>
      </c>
      <c r="CR3" s="593" t="s">
        <v>922</v>
      </c>
      <c r="CS3" s="593" t="s">
        <v>877</v>
      </c>
      <c r="CT3" s="796" t="s">
        <v>873</v>
      </c>
      <c r="CU3" s="593" t="s">
        <v>884</v>
      </c>
      <c r="CV3" s="593" t="s">
        <v>885</v>
      </c>
      <c r="CW3" s="593" t="s">
        <v>886</v>
      </c>
      <c r="CX3" s="593" t="s">
        <v>887</v>
      </c>
      <c r="CY3" s="593" t="s">
        <v>923</v>
      </c>
      <c r="CZ3" s="593" t="s">
        <v>924</v>
      </c>
      <c r="DA3" s="593" t="s">
        <v>920</v>
      </c>
      <c r="DB3" s="593" t="s">
        <v>888</v>
      </c>
      <c r="DC3" s="593" t="s">
        <v>925</v>
      </c>
      <c r="DD3" s="593" t="s">
        <v>889</v>
      </c>
      <c r="DE3" s="593" t="s">
        <v>890</v>
      </c>
      <c r="DF3" s="593" t="s">
        <v>891</v>
      </c>
      <c r="DG3" s="593" t="s">
        <v>892</v>
      </c>
      <c r="DH3" s="593" t="s">
        <v>893</v>
      </c>
      <c r="DI3" s="593" t="s">
        <v>894</v>
      </c>
      <c r="DJ3" s="593" t="s">
        <v>895</v>
      </c>
      <c r="DK3" s="593" t="s">
        <v>693</v>
      </c>
      <c r="DL3" s="792" t="s">
        <v>693</v>
      </c>
      <c r="DM3" s="792" t="s">
        <v>693</v>
      </c>
      <c r="DN3" s="792" t="s">
        <v>693</v>
      </c>
      <c r="DO3" s="792" t="s">
        <v>693</v>
      </c>
      <c r="DP3" s="792" t="s">
        <v>693</v>
      </c>
      <c r="DQ3" s="792" t="s">
        <v>693</v>
      </c>
      <c r="DR3" s="792" t="s">
        <v>693</v>
      </c>
      <c r="DS3" s="792" t="s">
        <v>693</v>
      </c>
      <c r="DT3" s="792" t="s">
        <v>693</v>
      </c>
      <c r="DU3" s="792" t="s">
        <v>693</v>
      </c>
      <c r="DV3" s="792" t="s">
        <v>693</v>
      </c>
      <c r="DW3" s="800" t="s">
        <v>693</v>
      </c>
    </row>
    <row r="4" spans="1:127" s="35" customFormat="1" ht="17" x14ac:dyDescent="0.2">
      <c r="C4" s="688" t="s">
        <v>112</v>
      </c>
      <c r="D4" s="689" t="s">
        <v>785</v>
      </c>
      <c r="E4" s="689" t="s">
        <v>785</v>
      </c>
      <c r="F4" s="689" t="s">
        <v>785</v>
      </c>
      <c r="G4" s="689" t="s">
        <v>785</v>
      </c>
      <c r="H4" s="689" t="s">
        <v>785</v>
      </c>
      <c r="I4" s="689" t="s">
        <v>785</v>
      </c>
      <c r="J4" s="689" t="s">
        <v>785</v>
      </c>
      <c r="K4" s="689" t="s">
        <v>785</v>
      </c>
      <c r="L4" s="689" t="s">
        <v>785</v>
      </c>
      <c r="M4" s="689" t="s">
        <v>785</v>
      </c>
      <c r="N4" s="690" t="s">
        <v>786</v>
      </c>
      <c r="O4" s="690" t="s">
        <v>786</v>
      </c>
      <c r="P4" s="690" t="s">
        <v>786</v>
      </c>
      <c r="Q4" s="690" t="s">
        <v>786</v>
      </c>
      <c r="R4" s="690" t="s">
        <v>786</v>
      </c>
      <c r="S4" s="690" t="s">
        <v>786</v>
      </c>
      <c r="T4" s="690" t="s">
        <v>786</v>
      </c>
      <c r="U4" s="690" t="s">
        <v>786</v>
      </c>
      <c r="V4" s="690" t="s">
        <v>786</v>
      </c>
      <c r="W4" s="690" t="s">
        <v>786</v>
      </c>
      <c r="X4" s="690" t="s">
        <v>786</v>
      </c>
      <c r="Y4" s="690" t="s">
        <v>786</v>
      </c>
      <c r="Z4" s="690" t="s">
        <v>786</v>
      </c>
      <c r="AA4" s="690" t="s">
        <v>786</v>
      </c>
      <c r="AB4" s="689" t="s">
        <v>785</v>
      </c>
      <c r="AC4" s="689" t="s">
        <v>785</v>
      </c>
      <c r="AD4" s="689" t="s">
        <v>785</v>
      </c>
      <c r="AE4" s="691" t="s">
        <v>786</v>
      </c>
      <c r="AF4" s="691" t="s">
        <v>786</v>
      </c>
      <c r="AG4" s="691" t="s">
        <v>786</v>
      </c>
      <c r="AH4" s="692" t="s">
        <v>785</v>
      </c>
      <c r="AI4" s="690" t="s">
        <v>786</v>
      </c>
      <c r="AJ4" s="690" t="s">
        <v>786</v>
      </c>
      <c r="AK4" s="690" t="s">
        <v>786</v>
      </c>
      <c r="AL4" s="690" t="s">
        <v>786</v>
      </c>
      <c r="AM4" s="690" t="s">
        <v>786</v>
      </c>
      <c r="AN4" s="690" t="s">
        <v>786</v>
      </c>
      <c r="AO4" s="690" t="s">
        <v>786</v>
      </c>
      <c r="AP4" s="690" t="s">
        <v>786</v>
      </c>
      <c r="AQ4" s="690" t="s">
        <v>786</v>
      </c>
      <c r="AR4" s="692" t="s">
        <v>787</v>
      </c>
      <c r="AS4" s="692" t="s">
        <v>785</v>
      </c>
      <c r="AT4" s="692" t="s">
        <v>787</v>
      </c>
      <c r="AU4" s="692" t="s">
        <v>785</v>
      </c>
      <c r="AV4" s="692" t="s">
        <v>785</v>
      </c>
      <c r="AW4" s="691" t="s">
        <v>786</v>
      </c>
      <c r="AX4" s="693" t="s">
        <v>785</v>
      </c>
      <c r="AY4" s="693" t="s">
        <v>785</v>
      </c>
      <c r="AZ4" s="693" t="s">
        <v>785</v>
      </c>
      <c r="BA4" s="693" t="s">
        <v>785</v>
      </c>
      <c r="BB4" s="690" t="s">
        <v>786</v>
      </c>
      <c r="BC4" s="690" t="s">
        <v>786</v>
      </c>
      <c r="BD4" s="690" t="s">
        <v>786</v>
      </c>
      <c r="BE4" s="690" t="s">
        <v>786</v>
      </c>
      <c r="BF4" s="690" t="s">
        <v>786</v>
      </c>
      <c r="BG4" s="690" t="s">
        <v>786</v>
      </c>
      <c r="BH4" s="690" t="s">
        <v>786</v>
      </c>
      <c r="BI4" s="690" t="s">
        <v>786</v>
      </c>
      <c r="BJ4" s="690" t="s">
        <v>786</v>
      </c>
      <c r="BK4" s="690" t="s">
        <v>786</v>
      </c>
      <c r="BL4" s="690" t="s">
        <v>786</v>
      </c>
      <c r="BM4" s="690" t="s">
        <v>786</v>
      </c>
      <c r="BN4" s="690" t="s">
        <v>786</v>
      </c>
      <c r="BO4" s="690" t="s">
        <v>786</v>
      </c>
      <c r="BP4" s="690" t="s">
        <v>786</v>
      </c>
      <c r="BQ4" s="694" t="s">
        <v>785</v>
      </c>
      <c r="BR4" s="694" t="s">
        <v>785</v>
      </c>
      <c r="BS4" s="694" t="s">
        <v>846</v>
      </c>
      <c r="BT4" s="694" t="s">
        <v>846</v>
      </c>
      <c r="BU4" s="694" t="s">
        <v>846</v>
      </c>
      <c r="BV4" s="694" t="s">
        <v>785</v>
      </c>
      <c r="BW4" s="694" t="s">
        <v>785</v>
      </c>
      <c r="BX4" s="694" t="s">
        <v>785</v>
      </c>
      <c r="BY4" s="694" t="s">
        <v>785</v>
      </c>
      <c r="BZ4" s="694" t="s">
        <v>846</v>
      </c>
      <c r="CA4" s="694" t="s">
        <v>846</v>
      </c>
      <c r="CB4" s="694" t="s">
        <v>846</v>
      </c>
      <c r="CC4" s="694" t="s">
        <v>846</v>
      </c>
      <c r="CD4" s="694" t="s">
        <v>846</v>
      </c>
      <c r="CE4" s="694" t="s">
        <v>846</v>
      </c>
      <c r="CF4" s="694" t="s">
        <v>785</v>
      </c>
      <c r="CG4" s="694" t="s">
        <v>785</v>
      </c>
      <c r="CH4" s="694" t="s">
        <v>785</v>
      </c>
      <c r="CI4" s="694" t="s">
        <v>785</v>
      </c>
      <c r="CJ4" s="694" t="s">
        <v>785</v>
      </c>
      <c r="CK4" s="694" t="s">
        <v>785</v>
      </c>
      <c r="CL4" s="690" t="s">
        <v>786</v>
      </c>
      <c r="CM4" s="690" t="s">
        <v>786</v>
      </c>
      <c r="CN4" s="690" t="s">
        <v>786</v>
      </c>
      <c r="CO4" s="690" t="s">
        <v>786</v>
      </c>
      <c r="CP4" s="690" t="s">
        <v>786</v>
      </c>
      <c r="CQ4" s="690" t="s">
        <v>786</v>
      </c>
      <c r="CR4" s="690" t="s">
        <v>786</v>
      </c>
      <c r="CS4" s="690" t="s">
        <v>786</v>
      </c>
      <c r="CT4" s="689" t="s">
        <v>846</v>
      </c>
      <c r="CU4" s="690" t="s">
        <v>786</v>
      </c>
      <c r="CV4" s="690" t="s">
        <v>786</v>
      </c>
      <c r="CW4" s="690" t="s">
        <v>786</v>
      </c>
      <c r="CX4" s="690" t="s">
        <v>786</v>
      </c>
      <c r="CY4" s="690" t="s">
        <v>786</v>
      </c>
      <c r="CZ4" s="690" t="s">
        <v>786</v>
      </c>
      <c r="DA4" s="690" t="s">
        <v>786</v>
      </c>
      <c r="DB4" s="690" t="s">
        <v>786</v>
      </c>
      <c r="DC4" s="690" t="s">
        <v>786</v>
      </c>
      <c r="DD4" s="690" t="s">
        <v>786</v>
      </c>
      <c r="DE4" s="690" t="s">
        <v>786</v>
      </c>
      <c r="DF4" s="690" t="s">
        <v>786</v>
      </c>
      <c r="DG4" s="690" t="s">
        <v>786</v>
      </c>
      <c r="DH4" s="690" t="s">
        <v>786</v>
      </c>
      <c r="DI4" s="690" t="s">
        <v>786</v>
      </c>
      <c r="DJ4" s="690" t="s">
        <v>786</v>
      </c>
      <c r="DK4" s="690" t="s">
        <v>693</v>
      </c>
      <c r="DL4" s="690" t="s">
        <v>693</v>
      </c>
      <c r="DM4" s="690" t="s">
        <v>693</v>
      </c>
      <c r="DN4" s="690" t="s">
        <v>693</v>
      </c>
      <c r="DO4" s="690" t="s">
        <v>693</v>
      </c>
      <c r="DP4" s="690" t="s">
        <v>693</v>
      </c>
      <c r="DQ4" s="690" t="s">
        <v>693</v>
      </c>
      <c r="DR4" s="690" t="s">
        <v>693</v>
      </c>
      <c r="DS4" s="690" t="s">
        <v>693</v>
      </c>
      <c r="DT4" s="690" t="s">
        <v>693</v>
      </c>
      <c r="DU4" s="690" t="s">
        <v>693</v>
      </c>
      <c r="DV4" s="690" t="s">
        <v>693</v>
      </c>
      <c r="DW4" s="801" t="s">
        <v>693</v>
      </c>
    </row>
    <row r="5" spans="1:127" ht="304" customHeight="1" x14ac:dyDescent="0.2">
      <c r="A5" s="612"/>
      <c r="B5" s="612"/>
      <c r="C5" s="604" t="s">
        <v>593</v>
      </c>
      <c r="D5" s="594" t="s">
        <v>345</v>
      </c>
      <c r="E5" s="594" t="s">
        <v>567</v>
      </c>
      <c r="F5" s="594" t="s">
        <v>568</v>
      </c>
      <c r="G5" s="594" t="s">
        <v>569</v>
      </c>
      <c r="H5" s="594" t="s">
        <v>592</v>
      </c>
      <c r="I5" s="594" t="s">
        <v>590</v>
      </c>
      <c r="J5" s="594" t="s">
        <v>591</v>
      </c>
      <c r="K5" s="594" t="s">
        <v>764</v>
      </c>
      <c r="L5" s="594" t="s">
        <v>570</v>
      </c>
      <c r="M5" s="594" t="s">
        <v>138</v>
      </c>
      <c r="N5" s="594" t="s">
        <v>712</v>
      </c>
      <c r="O5" s="594" t="s">
        <v>713</v>
      </c>
      <c r="P5" s="594" t="s">
        <v>714</v>
      </c>
      <c r="Q5" s="594" t="s">
        <v>715</v>
      </c>
      <c r="R5" s="594" t="s">
        <v>716</v>
      </c>
      <c r="S5" s="594" t="s">
        <v>717</v>
      </c>
      <c r="T5" s="594" t="s">
        <v>913</v>
      </c>
      <c r="U5" s="594" t="s">
        <v>914</v>
      </c>
      <c r="V5" s="594" t="s">
        <v>915</v>
      </c>
      <c r="W5" s="594" t="s">
        <v>718</v>
      </c>
      <c r="X5" s="594" t="s">
        <v>719</v>
      </c>
      <c r="Y5" s="594" t="s">
        <v>720</v>
      </c>
      <c r="Z5" s="594" t="s">
        <v>721</v>
      </c>
      <c r="AA5" s="594" t="s">
        <v>722</v>
      </c>
      <c r="AB5" s="594" t="s">
        <v>765</v>
      </c>
      <c r="AC5" s="594" t="s">
        <v>766</v>
      </c>
      <c r="AD5" s="594" t="s">
        <v>767</v>
      </c>
      <c r="AE5" s="594" t="s">
        <v>789</v>
      </c>
      <c r="AF5" s="594" t="s">
        <v>790</v>
      </c>
      <c r="AG5" s="594" t="s">
        <v>791</v>
      </c>
      <c r="AH5" s="594" t="s">
        <v>792</v>
      </c>
      <c r="AI5" s="594" t="s">
        <v>723</v>
      </c>
      <c r="AJ5" s="594" t="s">
        <v>724</v>
      </c>
      <c r="AK5" s="594" t="s">
        <v>725</v>
      </c>
      <c r="AL5" s="594" t="s">
        <v>726</v>
      </c>
      <c r="AM5" s="594" t="s">
        <v>727</v>
      </c>
      <c r="AN5" s="594" t="s">
        <v>728</v>
      </c>
      <c r="AO5" s="594" t="s">
        <v>729</v>
      </c>
      <c r="AP5" s="594" t="s">
        <v>730</v>
      </c>
      <c r="AQ5" s="594" t="s">
        <v>995</v>
      </c>
      <c r="AR5" s="594" t="s">
        <v>793</v>
      </c>
      <c r="AS5" s="594" t="s">
        <v>794</v>
      </c>
      <c r="AT5" s="594" t="s">
        <v>795</v>
      </c>
      <c r="AU5" s="594" t="s">
        <v>1000</v>
      </c>
      <c r="AV5" s="594" t="s">
        <v>796</v>
      </c>
      <c r="AW5" s="594" t="s">
        <v>768</v>
      </c>
      <c r="AX5" s="594" t="s">
        <v>797</v>
      </c>
      <c r="AY5" s="594" t="s">
        <v>1001</v>
      </c>
      <c r="AZ5" s="594" t="s">
        <v>1002</v>
      </c>
      <c r="BA5" s="594" t="s">
        <v>1003</v>
      </c>
      <c r="BB5" s="594" t="s">
        <v>916</v>
      </c>
      <c r="BC5" s="594" t="s">
        <v>917</v>
      </c>
      <c r="BD5" s="594" t="s">
        <v>918</v>
      </c>
      <c r="BE5" s="594" t="s">
        <v>919</v>
      </c>
      <c r="BF5" s="594" t="s">
        <v>683</v>
      </c>
      <c r="BG5" s="594" t="s">
        <v>683</v>
      </c>
      <c r="BH5" s="594" t="s">
        <v>683</v>
      </c>
      <c r="BI5" s="594" t="s">
        <v>683</v>
      </c>
      <c r="BJ5" s="594" t="s">
        <v>683</v>
      </c>
      <c r="BK5" s="594" t="s">
        <v>683</v>
      </c>
      <c r="BL5" s="594" t="s">
        <v>683</v>
      </c>
      <c r="BM5" s="594" t="s">
        <v>688</v>
      </c>
      <c r="BN5" s="594" t="s">
        <v>688</v>
      </c>
      <c r="BO5" s="594" t="s">
        <v>689</v>
      </c>
      <c r="BP5" s="594" t="s">
        <v>689</v>
      </c>
      <c r="BQ5" s="594" t="s">
        <v>740</v>
      </c>
      <c r="BR5" s="594" t="s">
        <v>741</v>
      </c>
      <c r="BS5" s="594" t="s">
        <v>930</v>
      </c>
      <c r="BT5" s="594" t="s">
        <v>903</v>
      </c>
      <c r="BU5" s="594" t="s">
        <v>929</v>
      </c>
      <c r="BV5" s="594" t="s">
        <v>847</v>
      </c>
      <c r="BW5" s="594" t="s">
        <v>1004</v>
      </c>
      <c r="BX5" s="594" t="s">
        <v>1005</v>
      </c>
      <c r="BY5" s="594" t="s">
        <v>1006</v>
      </c>
      <c r="BZ5" s="594" t="s">
        <v>848</v>
      </c>
      <c r="CA5" s="594" t="s">
        <v>849</v>
      </c>
      <c r="CB5" s="594" t="s">
        <v>850</v>
      </c>
      <c r="CC5" s="594" t="s">
        <v>851</v>
      </c>
      <c r="CD5" s="594" t="s">
        <v>852</v>
      </c>
      <c r="CE5" s="594" t="s">
        <v>853</v>
      </c>
      <c r="CF5" s="594" t="s">
        <v>854</v>
      </c>
      <c r="CG5" s="594" t="s">
        <v>969</v>
      </c>
      <c r="CH5" s="594" t="s">
        <v>855</v>
      </c>
      <c r="CI5" s="594" t="s">
        <v>856</v>
      </c>
      <c r="CJ5" s="594" t="s">
        <v>857</v>
      </c>
      <c r="CK5" s="594" t="s">
        <v>858</v>
      </c>
      <c r="CL5" s="594" t="s">
        <v>859</v>
      </c>
      <c r="CM5" s="594" t="s">
        <v>860</v>
      </c>
      <c r="CN5" s="594" t="s">
        <v>861</v>
      </c>
      <c r="CO5" s="594" t="s">
        <v>862</v>
      </c>
      <c r="CP5" s="594" t="s">
        <v>863</v>
      </c>
      <c r="CQ5" s="594" t="s">
        <v>874</v>
      </c>
      <c r="CR5" s="738" t="s">
        <v>875</v>
      </c>
      <c r="CS5" s="738" t="s">
        <v>878</v>
      </c>
      <c r="CT5" s="594" t="s">
        <v>876</v>
      </c>
      <c r="CU5" s="594" t="s">
        <v>904</v>
      </c>
      <c r="CV5" s="594" t="s">
        <v>905</v>
      </c>
      <c r="CW5" s="594" t="s">
        <v>906</v>
      </c>
      <c r="CX5" s="594" t="s">
        <v>926</v>
      </c>
      <c r="CY5" s="594" t="s">
        <v>927</v>
      </c>
      <c r="CZ5" s="594" t="s">
        <v>928</v>
      </c>
      <c r="DA5" s="594" t="s">
        <v>921</v>
      </c>
      <c r="DB5" s="594" t="s">
        <v>907</v>
      </c>
      <c r="DC5" s="594" t="s">
        <v>908</v>
      </c>
      <c r="DD5" s="594" t="s">
        <v>909</v>
      </c>
      <c r="DE5" s="594" t="s">
        <v>910</v>
      </c>
      <c r="DF5" s="594" t="s">
        <v>1007</v>
      </c>
      <c r="DG5" s="594" t="s">
        <v>1008</v>
      </c>
      <c r="DH5" s="594" t="s">
        <v>911</v>
      </c>
      <c r="DI5" s="594" t="s">
        <v>912</v>
      </c>
      <c r="DJ5" s="594" t="s">
        <v>1009</v>
      </c>
      <c r="DK5" s="594" t="s">
        <v>693</v>
      </c>
      <c r="DL5" s="594" t="s">
        <v>693</v>
      </c>
      <c r="DM5" s="594" t="s">
        <v>693</v>
      </c>
      <c r="DN5" s="594" t="s">
        <v>693</v>
      </c>
      <c r="DO5" s="594" t="s">
        <v>693</v>
      </c>
      <c r="DP5" s="594" t="s">
        <v>693</v>
      </c>
      <c r="DQ5" s="594" t="s">
        <v>693</v>
      </c>
      <c r="DR5" s="594" t="s">
        <v>693</v>
      </c>
      <c r="DS5" s="594" t="s">
        <v>693</v>
      </c>
      <c r="DT5" s="594" t="s">
        <v>693</v>
      </c>
      <c r="DU5" s="594" t="s">
        <v>693</v>
      </c>
      <c r="DV5" s="594" t="s">
        <v>693</v>
      </c>
      <c r="DW5" s="594" t="s">
        <v>693</v>
      </c>
    </row>
    <row r="6" spans="1:127" ht="19" x14ac:dyDescent="0.25">
      <c r="A6" s="664" t="s">
        <v>524</v>
      </c>
      <c r="B6" s="665"/>
      <c r="C6" s="665"/>
      <c r="D6" s="612"/>
      <c r="E6" s="612"/>
      <c r="F6" s="612"/>
      <c r="G6" s="612"/>
      <c r="H6" s="612"/>
      <c r="I6" s="612"/>
      <c r="J6" s="612"/>
      <c r="K6" s="612"/>
      <c r="L6" s="612"/>
      <c r="M6" s="612"/>
      <c r="N6" s="612"/>
      <c r="O6" s="612"/>
      <c r="P6" s="612"/>
      <c r="Q6" s="612"/>
      <c r="R6" s="612"/>
      <c r="S6" s="612"/>
      <c r="T6" s="612"/>
      <c r="U6" s="612"/>
      <c r="V6" s="612"/>
      <c r="W6" s="612"/>
      <c r="X6" s="612"/>
      <c r="Y6" s="612"/>
      <c r="Z6" s="612"/>
      <c r="AA6" s="612"/>
      <c r="AB6" s="612"/>
      <c r="AC6" s="612"/>
      <c r="AD6" s="612"/>
      <c r="AE6" s="612"/>
      <c r="AF6" s="612"/>
      <c r="AG6" s="612"/>
      <c r="AH6" s="612"/>
      <c r="AI6" s="612"/>
      <c r="AJ6" s="612"/>
      <c r="AK6" s="612"/>
      <c r="AL6" s="612"/>
      <c r="AM6" s="612"/>
      <c r="AN6" s="612"/>
      <c r="AO6" s="612"/>
      <c r="AP6" s="612"/>
      <c r="AQ6" s="612"/>
      <c r="AR6" s="612"/>
      <c r="AS6" s="612"/>
      <c r="AT6" s="612"/>
      <c r="AU6" s="612"/>
      <c r="AV6" s="612"/>
      <c r="AW6" s="612"/>
      <c r="AX6" s="612"/>
      <c r="AY6" s="612"/>
      <c r="AZ6" s="612"/>
      <c r="BA6" s="612"/>
      <c r="BB6" s="612"/>
      <c r="BC6" s="612"/>
      <c r="BD6" s="612"/>
      <c r="BE6" s="612"/>
      <c r="BF6" s="612"/>
      <c r="BG6" s="612"/>
      <c r="BH6" s="612"/>
      <c r="BI6" s="612"/>
      <c r="BJ6" s="612"/>
      <c r="BK6" s="612"/>
      <c r="BL6" s="612"/>
      <c r="BM6" s="612"/>
      <c r="BN6" s="612"/>
      <c r="BO6" s="612"/>
      <c r="BP6" s="612"/>
      <c r="BQ6" s="612"/>
      <c r="BR6" s="612"/>
      <c r="BS6" s="612"/>
      <c r="BT6" s="612"/>
      <c r="BU6" s="612"/>
      <c r="BV6" s="612"/>
      <c r="BW6" s="612"/>
      <c r="BX6" s="612"/>
      <c r="BY6" s="612"/>
      <c r="BZ6" s="612"/>
      <c r="CA6" s="612"/>
      <c r="CB6" s="612"/>
      <c r="CC6" s="612"/>
      <c r="CD6" s="612"/>
      <c r="CE6" s="612"/>
      <c r="CF6" s="612"/>
      <c r="CG6" s="612"/>
      <c r="CH6" s="612"/>
      <c r="CI6" s="612"/>
      <c r="CJ6" s="612"/>
      <c r="CK6" s="612"/>
      <c r="CL6" s="612"/>
      <c r="CM6" s="612"/>
      <c r="CN6" s="612"/>
      <c r="CO6" s="612"/>
      <c r="CP6" s="612"/>
      <c r="CQ6" s="612"/>
      <c r="CR6" s="149"/>
      <c r="CS6" s="149"/>
      <c r="CT6" s="612"/>
      <c r="CU6" s="612"/>
      <c r="CV6" s="612"/>
      <c r="CW6" s="612"/>
      <c r="CX6" s="612"/>
      <c r="CY6" s="612"/>
      <c r="CZ6" s="612"/>
      <c r="DA6" s="612"/>
      <c r="DB6" s="612"/>
      <c r="DC6" s="612"/>
      <c r="DD6" s="612"/>
      <c r="DE6" s="612"/>
      <c r="DF6" s="612"/>
      <c r="DG6" s="612"/>
      <c r="DH6" s="612"/>
      <c r="DI6" s="612"/>
      <c r="DJ6" s="612"/>
      <c r="DK6" s="612"/>
      <c r="DL6" s="612"/>
      <c r="DM6" s="612"/>
      <c r="DN6" s="612"/>
      <c r="DO6" s="612"/>
      <c r="DP6" s="612"/>
      <c r="DQ6" s="612"/>
      <c r="DR6" s="612"/>
      <c r="DS6" s="612"/>
      <c r="DT6" s="612"/>
      <c r="DU6" s="612"/>
      <c r="DV6" s="612"/>
      <c r="DW6" s="612"/>
    </row>
    <row r="7" spans="1:127" x14ac:dyDescent="0.2">
      <c r="A7" s="941" t="s">
        <v>2</v>
      </c>
      <c r="B7" s="585" t="s">
        <v>8</v>
      </c>
      <c r="C7" s="666" t="s">
        <v>28</v>
      </c>
      <c r="D7" s="581">
        <v>0.6</v>
      </c>
      <c r="E7" s="581">
        <v>0.6</v>
      </c>
      <c r="F7" s="581">
        <v>0.6</v>
      </c>
      <c r="G7" s="581">
        <v>0.6</v>
      </c>
      <c r="H7" s="581">
        <v>0.6</v>
      </c>
      <c r="I7" s="581">
        <v>0.6</v>
      </c>
      <c r="J7" s="581">
        <v>0.6</v>
      </c>
      <c r="K7" s="581">
        <v>0.6</v>
      </c>
      <c r="L7" s="581">
        <v>0.6</v>
      </c>
      <c r="M7" s="581">
        <v>0.6</v>
      </c>
      <c r="N7" s="581">
        <v>0.63398424119183394</v>
      </c>
      <c r="O7" s="581">
        <v>0.63398424119183394</v>
      </c>
      <c r="P7" s="581">
        <v>0.63398424119183394</v>
      </c>
      <c r="Q7" s="581">
        <v>0.63398424119183394</v>
      </c>
      <c r="R7" s="581">
        <v>0.63398424119183394</v>
      </c>
      <c r="S7" s="581">
        <v>0.63398424119183394</v>
      </c>
      <c r="T7" s="622">
        <v>0.63398424119183394</v>
      </c>
      <c r="U7" s="622">
        <v>0.63398424119183394</v>
      </c>
      <c r="V7" s="622">
        <v>0.63398424119183394</v>
      </c>
      <c r="W7" s="581">
        <v>0.63398424119183394</v>
      </c>
      <c r="X7" s="581">
        <v>0.63398424119183394</v>
      </c>
      <c r="Y7" s="581">
        <v>0.63398424119183394</v>
      </c>
      <c r="Z7" s="581">
        <v>0.63398424119183394</v>
      </c>
      <c r="AA7" s="622">
        <v>0.63</v>
      </c>
      <c r="AB7" s="581">
        <v>0.6</v>
      </c>
      <c r="AC7" s="622">
        <v>0.6</v>
      </c>
      <c r="AD7" s="622">
        <v>0.6</v>
      </c>
      <c r="AE7" s="622">
        <v>0.6</v>
      </c>
      <c r="AF7" s="622">
        <v>0.6</v>
      </c>
      <c r="AG7" s="622">
        <v>0.6</v>
      </c>
      <c r="AH7" s="622">
        <v>0.6</v>
      </c>
      <c r="AI7" s="622">
        <v>0.63398424119183394</v>
      </c>
      <c r="AJ7" s="622">
        <v>0.63398424119183394</v>
      </c>
      <c r="AK7" s="622">
        <v>0.63398424119183394</v>
      </c>
      <c r="AL7" s="622">
        <v>0.63398424119183394</v>
      </c>
      <c r="AM7" s="622">
        <v>0.63398424119183394</v>
      </c>
      <c r="AN7" s="622">
        <v>0.63398424119183394</v>
      </c>
      <c r="AO7" s="622">
        <v>0.63398424119183394</v>
      </c>
      <c r="AP7" s="622">
        <v>0.63398424119183394</v>
      </c>
      <c r="AQ7" s="622">
        <v>0.63398424119183394</v>
      </c>
      <c r="AR7" s="622">
        <v>0.6</v>
      </c>
      <c r="AS7" s="622">
        <v>0.6</v>
      </c>
      <c r="AT7" s="622">
        <v>0.6</v>
      </c>
      <c r="AU7" s="622">
        <v>0.6</v>
      </c>
      <c r="AV7" s="622">
        <v>0.6</v>
      </c>
      <c r="AW7" s="622">
        <v>0.6</v>
      </c>
      <c r="AX7" s="622">
        <v>0.6</v>
      </c>
      <c r="AY7" s="622">
        <v>0.6</v>
      </c>
      <c r="AZ7" s="622">
        <v>0.6</v>
      </c>
      <c r="BA7" s="622">
        <v>0.6</v>
      </c>
      <c r="BB7" s="622">
        <v>0.63398424119183394</v>
      </c>
      <c r="BC7" s="622">
        <v>0.63398424119183394</v>
      </c>
      <c r="BD7" s="622">
        <v>0.63398424119183394</v>
      </c>
      <c r="BE7" s="622">
        <v>0.63398424119183394</v>
      </c>
      <c r="BF7" s="622">
        <v>0.63</v>
      </c>
      <c r="BG7" s="622">
        <v>0.63</v>
      </c>
      <c r="BH7" s="622">
        <v>0.63</v>
      </c>
      <c r="BI7" s="622">
        <v>0.63</v>
      </c>
      <c r="BJ7" s="622">
        <v>0.63</v>
      </c>
      <c r="BK7" s="622">
        <v>0.63</v>
      </c>
      <c r="BL7" s="622">
        <v>0.63</v>
      </c>
      <c r="BM7" s="622">
        <v>0.63</v>
      </c>
      <c r="BN7" s="622">
        <v>0.63</v>
      </c>
      <c r="BO7" s="622">
        <v>0.63</v>
      </c>
      <c r="BP7" s="622">
        <v>0.63</v>
      </c>
      <c r="BQ7" s="622">
        <v>0.6</v>
      </c>
      <c r="BR7" s="622">
        <v>0.6</v>
      </c>
      <c r="BS7" s="622">
        <v>0.6</v>
      </c>
      <c r="BT7" s="622">
        <v>0.6</v>
      </c>
      <c r="BU7" s="622">
        <v>0.6</v>
      </c>
      <c r="BV7" s="622">
        <v>0.6</v>
      </c>
      <c r="BW7" s="622">
        <v>0.6</v>
      </c>
      <c r="BX7" s="622">
        <v>0.6</v>
      </c>
      <c r="BY7" s="622">
        <v>0.6</v>
      </c>
      <c r="BZ7" s="622">
        <v>0.6</v>
      </c>
      <c r="CA7" s="622">
        <v>0.6</v>
      </c>
      <c r="CB7" s="622">
        <v>0.6</v>
      </c>
      <c r="CC7" s="622">
        <v>0.6</v>
      </c>
      <c r="CD7" s="622">
        <v>0.6</v>
      </c>
      <c r="CE7" s="622">
        <v>0.6</v>
      </c>
      <c r="CF7" s="622">
        <v>0.6</v>
      </c>
      <c r="CG7" s="622">
        <v>0.6</v>
      </c>
      <c r="CH7" s="622">
        <v>0.6</v>
      </c>
      <c r="CI7" s="622">
        <v>0.6</v>
      </c>
      <c r="CJ7" s="622">
        <v>0.6</v>
      </c>
      <c r="CK7" s="622">
        <v>0.6</v>
      </c>
      <c r="CL7" s="622">
        <v>0.63</v>
      </c>
      <c r="CM7" s="622">
        <v>0.63</v>
      </c>
      <c r="CN7" s="622">
        <v>0.63</v>
      </c>
      <c r="CO7" s="622">
        <v>0.63</v>
      </c>
      <c r="CP7" s="622">
        <v>0.63</v>
      </c>
      <c r="CQ7" s="622">
        <v>0.63</v>
      </c>
      <c r="CR7" s="739">
        <v>0.63</v>
      </c>
      <c r="CS7" s="739">
        <v>0.63</v>
      </c>
      <c r="CT7" s="581">
        <v>0.63</v>
      </c>
      <c r="CU7" s="581">
        <v>0.63</v>
      </c>
      <c r="CV7" s="622">
        <v>0.63398424119183394</v>
      </c>
      <c r="CW7" s="622">
        <v>0.63398424119183394</v>
      </c>
      <c r="CX7" s="622">
        <v>0.63398424119183394</v>
      </c>
      <c r="CY7" s="622">
        <v>0.63398424119183394</v>
      </c>
      <c r="CZ7" s="622">
        <v>0.63398424119183394</v>
      </c>
      <c r="DA7" s="622">
        <v>0.63398424119183394</v>
      </c>
      <c r="DB7" s="622">
        <v>0.63398424119183394</v>
      </c>
      <c r="DC7" s="622">
        <v>0.63398424119183394</v>
      </c>
      <c r="DD7" s="622">
        <v>0.63398424119183394</v>
      </c>
      <c r="DE7" s="622">
        <v>0.63398424119183394</v>
      </c>
      <c r="DF7" s="622">
        <v>0.63398424119183394</v>
      </c>
      <c r="DG7" s="622">
        <v>0.63398424119183394</v>
      </c>
      <c r="DH7" s="622">
        <v>0.63398424119183394</v>
      </c>
      <c r="DI7" s="622">
        <v>0.63398424119183394</v>
      </c>
      <c r="DJ7" s="622">
        <v>0.63398424119183394</v>
      </c>
      <c r="DK7" s="622">
        <v>0.63398424119183394</v>
      </c>
      <c r="DL7" s="622">
        <v>0.63398424119183394</v>
      </c>
      <c r="DM7" s="622">
        <v>0.63398424119183394</v>
      </c>
      <c r="DN7" s="622">
        <v>0.63398424119183394</v>
      </c>
      <c r="DO7" s="622">
        <v>0.63398424119183394</v>
      </c>
      <c r="DP7" s="622">
        <v>0.63398424119183394</v>
      </c>
      <c r="DQ7" s="622">
        <v>0.63398424119183394</v>
      </c>
      <c r="DR7" s="622">
        <v>0.63398424119183394</v>
      </c>
      <c r="DS7" s="622">
        <v>0.63398424119183394</v>
      </c>
      <c r="DT7" s="622">
        <v>0.63398424119183394</v>
      </c>
      <c r="DU7" s="622">
        <v>0.63398424119183394</v>
      </c>
      <c r="DV7" s="622">
        <v>0.63398424119183394</v>
      </c>
      <c r="DW7" s="622">
        <v>0.63398424119183394</v>
      </c>
    </row>
    <row r="8" spans="1:127" x14ac:dyDescent="0.2">
      <c r="A8" s="942"/>
      <c r="B8" s="585" t="s">
        <v>12</v>
      </c>
      <c r="C8" s="666" t="s">
        <v>486</v>
      </c>
      <c r="D8" s="581">
        <v>0.05</v>
      </c>
      <c r="E8" s="581">
        <v>0.05</v>
      </c>
      <c r="F8" s="581">
        <v>0.05</v>
      </c>
      <c r="G8" s="581">
        <v>0.05</v>
      </c>
      <c r="H8" s="581">
        <v>0.05</v>
      </c>
      <c r="I8" s="581">
        <v>0.05</v>
      </c>
      <c r="J8" s="581">
        <v>0.05</v>
      </c>
      <c r="K8" s="581">
        <v>0.05</v>
      </c>
      <c r="L8" s="581">
        <v>0.05</v>
      </c>
      <c r="M8" s="581">
        <v>0.05</v>
      </c>
      <c r="N8" s="581">
        <v>0.2318874102974107</v>
      </c>
      <c r="O8" s="581">
        <v>0.2318874102974107</v>
      </c>
      <c r="P8" s="581">
        <v>0.2318874102974107</v>
      </c>
      <c r="Q8" s="581">
        <v>0.2318874102974107</v>
      </c>
      <c r="R8" s="581">
        <v>0.2318874102974107</v>
      </c>
      <c r="S8" s="581">
        <v>0.2318874102974107</v>
      </c>
      <c r="T8" s="622">
        <v>0.2318874102974107</v>
      </c>
      <c r="U8" s="622">
        <v>0.2318874102974107</v>
      </c>
      <c r="V8" s="622">
        <v>0.2318874102974107</v>
      </c>
      <c r="W8" s="581">
        <v>0.2318874102974107</v>
      </c>
      <c r="X8" s="581">
        <v>0.2318874102974107</v>
      </c>
      <c r="Y8" s="581">
        <v>0.2318874102974107</v>
      </c>
      <c r="Z8" s="581">
        <v>0.2318874102974107</v>
      </c>
      <c r="AA8" s="622">
        <v>0.23</v>
      </c>
      <c r="AB8" s="581">
        <v>0.05</v>
      </c>
      <c r="AC8" s="622">
        <v>0.05</v>
      </c>
      <c r="AD8" s="622">
        <v>0.05</v>
      </c>
      <c r="AE8" s="622">
        <v>0.05</v>
      </c>
      <c r="AF8" s="622">
        <v>0.05</v>
      </c>
      <c r="AG8" s="622">
        <v>0.05</v>
      </c>
      <c r="AH8" s="622">
        <v>0.05</v>
      </c>
      <c r="AI8" s="622">
        <v>0.2318874102974107</v>
      </c>
      <c r="AJ8" s="622">
        <v>0.2318874102974107</v>
      </c>
      <c r="AK8" s="622">
        <v>0.2318874102974107</v>
      </c>
      <c r="AL8" s="622">
        <v>0.2318874102974107</v>
      </c>
      <c r="AM8" s="622">
        <v>0.2318874102974107</v>
      </c>
      <c r="AN8" s="622">
        <v>0.2318874102974107</v>
      </c>
      <c r="AO8" s="622">
        <v>0.2318874102974107</v>
      </c>
      <c r="AP8" s="622">
        <v>0.2318874102974107</v>
      </c>
      <c r="AQ8" s="622">
        <v>0.2318874102974107</v>
      </c>
      <c r="AR8" s="622">
        <v>0.05</v>
      </c>
      <c r="AS8" s="622">
        <v>0.05</v>
      </c>
      <c r="AT8" s="622">
        <v>0.05</v>
      </c>
      <c r="AU8" s="622">
        <v>0.05</v>
      </c>
      <c r="AV8" s="622">
        <v>0.05</v>
      </c>
      <c r="AW8" s="622">
        <v>0.05</v>
      </c>
      <c r="AX8" s="622">
        <v>0.05</v>
      </c>
      <c r="AY8" s="622">
        <v>0.05</v>
      </c>
      <c r="AZ8" s="622">
        <v>0.05</v>
      </c>
      <c r="BA8" s="622">
        <v>0.05</v>
      </c>
      <c r="BB8" s="622">
        <v>0.2318874102974107</v>
      </c>
      <c r="BC8" s="622">
        <v>0.2318874102974107</v>
      </c>
      <c r="BD8" s="622">
        <v>0.2318874102974107</v>
      </c>
      <c r="BE8" s="622">
        <v>0.2318874102974107</v>
      </c>
      <c r="BF8" s="622">
        <v>0.23</v>
      </c>
      <c r="BG8" s="622">
        <v>0.23</v>
      </c>
      <c r="BH8" s="622">
        <v>0.23</v>
      </c>
      <c r="BI8" s="622">
        <v>0.23</v>
      </c>
      <c r="BJ8" s="622">
        <v>0.23</v>
      </c>
      <c r="BK8" s="622">
        <v>0.23</v>
      </c>
      <c r="BL8" s="622">
        <v>0.23</v>
      </c>
      <c r="BM8" s="622">
        <v>0.23</v>
      </c>
      <c r="BN8" s="622">
        <v>0.23</v>
      </c>
      <c r="BO8" s="622">
        <v>0.23</v>
      </c>
      <c r="BP8" s="622">
        <v>0.23</v>
      </c>
      <c r="BQ8" s="622">
        <v>0.05</v>
      </c>
      <c r="BR8" s="623">
        <v>0.05</v>
      </c>
      <c r="BS8" s="623">
        <v>0.05</v>
      </c>
      <c r="BT8" s="623">
        <v>0.05</v>
      </c>
      <c r="BU8" s="623">
        <v>0.05</v>
      </c>
      <c r="BV8" s="623">
        <v>0.05</v>
      </c>
      <c r="BW8" s="623">
        <v>0.05</v>
      </c>
      <c r="BX8" s="623">
        <v>0.05</v>
      </c>
      <c r="BY8" s="623">
        <v>0.05</v>
      </c>
      <c r="BZ8" s="623">
        <v>0.05</v>
      </c>
      <c r="CA8" s="623">
        <v>0.05</v>
      </c>
      <c r="CB8" s="623">
        <v>0.05</v>
      </c>
      <c r="CC8" s="623">
        <v>0.05</v>
      </c>
      <c r="CD8" s="623">
        <v>0.05</v>
      </c>
      <c r="CE8" s="623">
        <v>0.05</v>
      </c>
      <c r="CF8" s="623">
        <v>0.05</v>
      </c>
      <c r="CG8" s="623">
        <v>0.05</v>
      </c>
      <c r="CH8" s="623">
        <v>0.05</v>
      </c>
      <c r="CI8" s="623">
        <v>0.05</v>
      </c>
      <c r="CJ8" s="623">
        <v>0.05</v>
      </c>
      <c r="CK8" s="623">
        <v>0.05</v>
      </c>
      <c r="CL8" s="622">
        <v>0.23</v>
      </c>
      <c r="CM8" s="622">
        <v>0.23</v>
      </c>
      <c r="CN8" s="622">
        <v>0.23</v>
      </c>
      <c r="CO8" s="622">
        <v>0.23</v>
      </c>
      <c r="CP8" s="622">
        <v>0.23</v>
      </c>
      <c r="CQ8" s="622">
        <v>0.23</v>
      </c>
      <c r="CR8" s="740">
        <v>0.23</v>
      </c>
      <c r="CS8" s="740">
        <v>0.23</v>
      </c>
      <c r="CT8" s="581">
        <v>0.23</v>
      </c>
      <c r="CU8" s="581">
        <v>0.23</v>
      </c>
      <c r="CV8" s="622">
        <v>0.2318874102974107</v>
      </c>
      <c r="CW8" s="622">
        <v>0.2318874102974107</v>
      </c>
      <c r="CX8" s="622">
        <v>0.2318874102974107</v>
      </c>
      <c r="CY8" s="622">
        <v>0.2318874102974107</v>
      </c>
      <c r="CZ8" s="622">
        <v>0.2318874102974107</v>
      </c>
      <c r="DA8" s="622">
        <v>0.2318874102974107</v>
      </c>
      <c r="DB8" s="622">
        <v>0.2318874102974107</v>
      </c>
      <c r="DC8" s="622">
        <v>0.2318874102974107</v>
      </c>
      <c r="DD8" s="622">
        <v>0.2318874102974107</v>
      </c>
      <c r="DE8" s="622">
        <v>0.2318874102974107</v>
      </c>
      <c r="DF8" s="622">
        <v>0.2318874102974107</v>
      </c>
      <c r="DG8" s="622">
        <v>0.2318874102974107</v>
      </c>
      <c r="DH8" s="622">
        <v>0.2318874102974107</v>
      </c>
      <c r="DI8" s="622">
        <v>0.2318874102974107</v>
      </c>
      <c r="DJ8" s="622">
        <v>0.2318874102974107</v>
      </c>
      <c r="DK8" s="622">
        <v>0.2318874102974107</v>
      </c>
      <c r="DL8" s="622">
        <v>0.2318874102974107</v>
      </c>
      <c r="DM8" s="622">
        <v>0.2318874102974107</v>
      </c>
      <c r="DN8" s="622">
        <v>0.2318874102974107</v>
      </c>
      <c r="DO8" s="622">
        <v>0.2318874102974107</v>
      </c>
      <c r="DP8" s="622">
        <v>0.2318874102974107</v>
      </c>
      <c r="DQ8" s="622">
        <v>0.2318874102974107</v>
      </c>
      <c r="DR8" s="622">
        <v>0.2318874102974107</v>
      </c>
      <c r="DS8" s="622">
        <v>0.2318874102974107</v>
      </c>
      <c r="DT8" s="622">
        <v>0.2318874102974107</v>
      </c>
      <c r="DU8" s="622">
        <v>0.2318874102974107</v>
      </c>
      <c r="DV8" s="622">
        <v>0.2318874102974107</v>
      </c>
      <c r="DW8" s="622">
        <v>0.2318874102974107</v>
      </c>
    </row>
    <row r="9" spans="1:127" x14ac:dyDescent="0.2">
      <c r="A9" s="942"/>
      <c r="B9" s="585" t="s">
        <v>13</v>
      </c>
      <c r="C9" s="666" t="s">
        <v>30</v>
      </c>
      <c r="D9" s="581">
        <v>0.35</v>
      </c>
      <c r="E9" s="581">
        <v>0.35</v>
      </c>
      <c r="F9" s="581">
        <v>0.35</v>
      </c>
      <c r="G9" s="581">
        <v>0.35</v>
      </c>
      <c r="H9" s="581">
        <v>0.35</v>
      </c>
      <c r="I9" s="581">
        <v>0.35</v>
      </c>
      <c r="J9" s="581">
        <v>0.35</v>
      </c>
      <c r="K9" s="581">
        <v>0.35</v>
      </c>
      <c r="L9" s="581">
        <v>0.35</v>
      </c>
      <c r="M9" s="581">
        <v>0.35</v>
      </c>
      <c r="N9" s="581">
        <v>0.13412834851075542</v>
      </c>
      <c r="O9" s="581">
        <v>0.13412834851075542</v>
      </c>
      <c r="P9" s="581">
        <v>0.13412834851075542</v>
      </c>
      <c r="Q9" s="581">
        <v>0.13412834851075542</v>
      </c>
      <c r="R9" s="581">
        <v>0.13412834851075542</v>
      </c>
      <c r="S9" s="581">
        <v>0.13412834851075542</v>
      </c>
      <c r="T9" s="622">
        <v>0.13412834851075542</v>
      </c>
      <c r="U9" s="622">
        <v>0.13412834851075542</v>
      </c>
      <c r="V9" s="622">
        <v>0.13412834851075542</v>
      </c>
      <c r="W9" s="581">
        <v>0.13412834851075542</v>
      </c>
      <c r="X9" s="581">
        <v>0.13412834851075542</v>
      </c>
      <c r="Y9" s="581">
        <v>0.13412834851075542</v>
      </c>
      <c r="Z9" s="581">
        <v>0.13412834851075542</v>
      </c>
      <c r="AA9" s="622">
        <v>0.13</v>
      </c>
      <c r="AB9" s="581">
        <v>0.35</v>
      </c>
      <c r="AC9" s="622">
        <v>0.35</v>
      </c>
      <c r="AD9" s="622">
        <v>0.35</v>
      </c>
      <c r="AE9" s="622">
        <v>0.35</v>
      </c>
      <c r="AF9" s="622">
        <v>0.35</v>
      </c>
      <c r="AG9" s="622">
        <v>0.35</v>
      </c>
      <c r="AH9" s="622">
        <v>0.35</v>
      </c>
      <c r="AI9" s="622">
        <v>0.13412834851075542</v>
      </c>
      <c r="AJ9" s="622">
        <v>0.13412834851075542</v>
      </c>
      <c r="AK9" s="622">
        <v>0.13412834851075542</v>
      </c>
      <c r="AL9" s="622">
        <v>0.13412834851075542</v>
      </c>
      <c r="AM9" s="622">
        <v>0.13412834851075542</v>
      </c>
      <c r="AN9" s="622">
        <v>0.13412834851075542</v>
      </c>
      <c r="AO9" s="622">
        <v>0.13412834851075542</v>
      </c>
      <c r="AP9" s="622">
        <v>0.13412834851075542</v>
      </c>
      <c r="AQ9" s="622">
        <v>0.13412834851075542</v>
      </c>
      <c r="AR9" s="622">
        <v>0.35</v>
      </c>
      <c r="AS9" s="622">
        <v>0.35</v>
      </c>
      <c r="AT9" s="622">
        <v>0.35</v>
      </c>
      <c r="AU9" s="622">
        <v>0.35</v>
      </c>
      <c r="AV9" s="622">
        <v>0.35</v>
      </c>
      <c r="AW9" s="622">
        <v>0.35</v>
      </c>
      <c r="AX9" s="622">
        <v>0.35</v>
      </c>
      <c r="AY9" s="622">
        <v>0.35</v>
      </c>
      <c r="AZ9" s="622">
        <v>0.35</v>
      </c>
      <c r="BA9" s="622">
        <v>0.35</v>
      </c>
      <c r="BB9" s="622">
        <v>0.13412834851075542</v>
      </c>
      <c r="BC9" s="622">
        <v>0.13412834851075542</v>
      </c>
      <c r="BD9" s="622">
        <v>0.13412834851075542</v>
      </c>
      <c r="BE9" s="622">
        <v>0.13412834851075542</v>
      </c>
      <c r="BF9" s="622">
        <v>0.13</v>
      </c>
      <c r="BG9" s="622">
        <v>0.13</v>
      </c>
      <c r="BH9" s="622">
        <v>0.13</v>
      </c>
      <c r="BI9" s="622">
        <v>0.13</v>
      </c>
      <c r="BJ9" s="622">
        <v>0.13</v>
      </c>
      <c r="BK9" s="622">
        <v>0.13</v>
      </c>
      <c r="BL9" s="622">
        <v>0.13</v>
      </c>
      <c r="BM9" s="622">
        <v>0.13</v>
      </c>
      <c r="BN9" s="622">
        <v>0.13</v>
      </c>
      <c r="BO9" s="622">
        <v>0.13</v>
      </c>
      <c r="BP9" s="622">
        <v>0.13</v>
      </c>
      <c r="BQ9" s="622">
        <v>0.35</v>
      </c>
      <c r="BR9" s="623">
        <v>0.35</v>
      </c>
      <c r="BS9" s="623">
        <v>0.35</v>
      </c>
      <c r="BT9" s="623">
        <v>0.35</v>
      </c>
      <c r="BU9" s="623">
        <v>0.35</v>
      </c>
      <c r="BV9" s="623">
        <v>0.35</v>
      </c>
      <c r="BW9" s="623">
        <v>0.35</v>
      </c>
      <c r="BX9" s="623">
        <v>0.35</v>
      </c>
      <c r="BY9" s="623">
        <v>0.35</v>
      </c>
      <c r="BZ9" s="623">
        <v>0.35</v>
      </c>
      <c r="CA9" s="623">
        <v>0.35</v>
      </c>
      <c r="CB9" s="623">
        <v>0.35</v>
      </c>
      <c r="CC9" s="623">
        <v>0.35</v>
      </c>
      <c r="CD9" s="623">
        <v>0.35</v>
      </c>
      <c r="CE9" s="623">
        <v>0.35</v>
      </c>
      <c r="CF9" s="623">
        <v>0.35</v>
      </c>
      <c r="CG9" s="623">
        <v>0.35</v>
      </c>
      <c r="CH9" s="623">
        <v>0.35</v>
      </c>
      <c r="CI9" s="623">
        <v>0.35</v>
      </c>
      <c r="CJ9" s="623">
        <v>0.35</v>
      </c>
      <c r="CK9" s="623">
        <v>0.35</v>
      </c>
      <c r="CL9" s="622">
        <v>0.13</v>
      </c>
      <c r="CM9" s="622">
        <v>0.13</v>
      </c>
      <c r="CN9" s="622">
        <v>0.13</v>
      </c>
      <c r="CO9" s="622">
        <v>0.13</v>
      </c>
      <c r="CP9" s="622">
        <v>0.13</v>
      </c>
      <c r="CQ9" s="622">
        <v>0.13</v>
      </c>
      <c r="CR9" s="740">
        <v>0.13</v>
      </c>
      <c r="CS9" s="740">
        <v>0.13</v>
      </c>
      <c r="CT9" s="581">
        <v>0.13</v>
      </c>
      <c r="CU9" s="581">
        <v>0.13</v>
      </c>
      <c r="CV9" s="622">
        <v>0.13412834851075542</v>
      </c>
      <c r="CW9" s="622">
        <v>0.13412834851075542</v>
      </c>
      <c r="CX9" s="622">
        <v>0.13412834851075542</v>
      </c>
      <c r="CY9" s="622">
        <v>0.13412834851075542</v>
      </c>
      <c r="CZ9" s="622">
        <v>0.13412834851075542</v>
      </c>
      <c r="DA9" s="622">
        <v>0.13412834851075542</v>
      </c>
      <c r="DB9" s="622">
        <v>0.13412834851075542</v>
      </c>
      <c r="DC9" s="622">
        <v>0.13412834851075542</v>
      </c>
      <c r="DD9" s="622">
        <v>0.13412834851075542</v>
      </c>
      <c r="DE9" s="622">
        <v>0.13412834851075542</v>
      </c>
      <c r="DF9" s="622">
        <v>0.13412834851075542</v>
      </c>
      <c r="DG9" s="622">
        <v>0.13412834851075542</v>
      </c>
      <c r="DH9" s="622">
        <v>0.13412834851075542</v>
      </c>
      <c r="DI9" s="622">
        <v>0.13412834851075542</v>
      </c>
      <c r="DJ9" s="622">
        <v>0.13412834851075542</v>
      </c>
      <c r="DK9" s="622">
        <v>0.13412834851075542</v>
      </c>
      <c r="DL9" s="622">
        <v>0.13412834851075542</v>
      </c>
      <c r="DM9" s="622">
        <v>0.13412834851075542</v>
      </c>
      <c r="DN9" s="622">
        <v>0.13412834851075542</v>
      </c>
      <c r="DO9" s="622">
        <v>0.13412834851075542</v>
      </c>
      <c r="DP9" s="622">
        <v>0.13412834851075542</v>
      </c>
      <c r="DQ9" s="622">
        <v>0.13412834851075542</v>
      </c>
      <c r="DR9" s="622">
        <v>0.13412834851075542</v>
      </c>
      <c r="DS9" s="622">
        <v>0.13412834851075542</v>
      </c>
      <c r="DT9" s="622">
        <v>0.13412834851075542</v>
      </c>
      <c r="DU9" s="622">
        <v>0.13412834851075542</v>
      </c>
      <c r="DV9" s="622">
        <v>0.13412834851075542</v>
      </c>
      <c r="DW9" s="622">
        <v>0.13412834851075542</v>
      </c>
    </row>
    <row r="10" spans="1:127" x14ac:dyDescent="0.2">
      <c r="A10" s="942"/>
      <c r="B10" s="582" t="s">
        <v>14</v>
      </c>
      <c r="C10" s="582"/>
      <c r="D10" s="582">
        <v>59.56</v>
      </c>
      <c r="E10" s="582">
        <v>70.540000000000006</v>
      </c>
      <c r="F10" s="582">
        <v>67.56</v>
      </c>
      <c r="G10" s="582">
        <v>53.19</v>
      </c>
      <c r="H10" s="582">
        <v>79.849999999999994</v>
      </c>
      <c r="I10" s="582">
        <v>90.2</v>
      </c>
      <c r="J10" s="582">
        <v>61.09</v>
      </c>
      <c r="K10" s="582">
        <v>30.85</v>
      </c>
      <c r="L10" s="582">
        <v>69.56</v>
      </c>
      <c r="M10" s="582">
        <v>37.020000000000003</v>
      </c>
      <c r="N10" s="582">
        <v>36.299999999999997</v>
      </c>
      <c r="O10" s="582">
        <v>38.520000000000003</v>
      </c>
      <c r="P10" s="582">
        <v>30.63</v>
      </c>
      <c r="Q10" s="582">
        <v>33.21</v>
      </c>
      <c r="R10" s="582">
        <v>21.17</v>
      </c>
      <c r="S10" s="582">
        <v>23.88</v>
      </c>
      <c r="T10" s="582">
        <v>29.1</v>
      </c>
      <c r="U10" s="582">
        <v>160.66</v>
      </c>
      <c r="V10" s="582">
        <v>28.15</v>
      </c>
      <c r="W10" s="582">
        <v>33.770000000000003</v>
      </c>
      <c r="X10" s="582">
        <v>36.380000000000003</v>
      </c>
      <c r="Y10" s="582">
        <v>23.06</v>
      </c>
      <c r="Z10" s="582">
        <v>23.01</v>
      </c>
      <c r="AA10" s="582">
        <v>94.22</v>
      </c>
      <c r="AB10" s="582">
        <v>92.02</v>
      </c>
      <c r="AC10" s="582">
        <v>108.08</v>
      </c>
      <c r="AD10" s="582">
        <v>103.75</v>
      </c>
      <c r="AE10" s="582">
        <v>101.46</v>
      </c>
      <c r="AF10" s="582">
        <v>90.5</v>
      </c>
      <c r="AG10" s="582">
        <v>152.07</v>
      </c>
      <c r="AH10" s="582">
        <v>81.06</v>
      </c>
      <c r="AI10" s="582">
        <v>46.9</v>
      </c>
      <c r="AJ10" s="582">
        <v>49.19</v>
      </c>
      <c r="AK10" s="582">
        <v>93.94</v>
      </c>
      <c r="AL10" s="582">
        <v>94.22</v>
      </c>
      <c r="AM10" s="582">
        <v>48.97</v>
      </c>
      <c r="AN10" s="582">
        <v>52.8</v>
      </c>
      <c r="AO10" s="582">
        <v>66.66</v>
      </c>
      <c r="AP10" s="582">
        <v>127.76</v>
      </c>
      <c r="AQ10" s="582">
        <v>124.81</v>
      </c>
      <c r="AR10" s="582">
        <v>145.80000000000001</v>
      </c>
      <c r="AS10" s="582">
        <v>107.78</v>
      </c>
      <c r="AT10" s="582">
        <v>135.06</v>
      </c>
      <c r="AU10" s="582">
        <v>91.25</v>
      </c>
      <c r="AV10" s="582">
        <v>37.54</v>
      </c>
      <c r="AW10" s="582">
        <v>86.02</v>
      </c>
      <c r="AX10" s="582">
        <v>76.91</v>
      </c>
      <c r="AY10" s="582">
        <v>113.23</v>
      </c>
      <c r="AZ10" s="582">
        <v>53.64</v>
      </c>
      <c r="BA10" s="582">
        <v>100.73</v>
      </c>
      <c r="BB10" s="582">
        <v>126.51</v>
      </c>
      <c r="BC10" s="582">
        <v>31.31</v>
      </c>
      <c r="BD10" s="582">
        <v>179.26</v>
      </c>
      <c r="BE10" s="582">
        <v>55.62</v>
      </c>
      <c r="BF10" s="582">
        <v>120.49</v>
      </c>
      <c r="BG10" s="582">
        <v>117.73</v>
      </c>
      <c r="BH10" s="582">
        <v>130.69</v>
      </c>
      <c r="BI10" s="582">
        <v>126.23</v>
      </c>
      <c r="BJ10" s="582">
        <v>115.32</v>
      </c>
      <c r="BK10" s="582">
        <v>107.2</v>
      </c>
      <c r="BL10" s="582">
        <v>85.97</v>
      </c>
      <c r="BM10" s="582">
        <v>120.75</v>
      </c>
      <c r="BN10" s="582">
        <v>118.55</v>
      </c>
      <c r="BO10" s="582">
        <v>120.75</v>
      </c>
      <c r="BP10" s="582">
        <v>118.55</v>
      </c>
      <c r="BQ10" s="582">
        <v>107.03</v>
      </c>
      <c r="BR10" s="582">
        <v>117.37</v>
      </c>
      <c r="BS10" s="582">
        <v>47.24</v>
      </c>
      <c r="BT10" s="582">
        <v>70.23</v>
      </c>
      <c r="BU10" s="582">
        <v>86.67</v>
      </c>
      <c r="BV10" s="582">
        <v>99.09</v>
      </c>
      <c r="BW10" s="582">
        <v>102.23</v>
      </c>
      <c r="BX10" s="582">
        <v>90.88</v>
      </c>
      <c r="BY10" s="582">
        <v>92.63</v>
      </c>
      <c r="BZ10" s="582">
        <v>104.62</v>
      </c>
      <c r="CA10" s="582">
        <v>53.78</v>
      </c>
      <c r="CB10" s="582">
        <v>59.93</v>
      </c>
      <c r="CC10" s="582">
        <v>53.22</v>
      </c>
      <c r="CD10" s="582">
        <v>155.58000000000001</v>
      </c>
      <c r="CE10" s="582">
        <v>89.95</v>
      </c>
      <c r="CF10" s="582">
        <v>157.04</v>
      </c>
      <c r="CG10" s="582">
        <v>162.18</v>
      </c>
      <c r="CH10" s="582">
        <v>155.76</v>
      </c>
      <c r="CI10" s="582">
        <v>167.29</v>
      </c>
      <c r="CJ10" s="582">
        <v>150.08000000000001</v>
      </c>
      <c r="CK10" s="582">
        <v>163.99</v>
      </c>
      <c r="CL10" s="582">
        <v>113.59</v>
      </c>
      <c r="CM10" s="582">
        <v>104.38</v>
      </c>
      <c r="CN10" s="582">
        <v>122.51</v>
      </c>
      <c r="CO10" s="582">
        <v>77.17</v>
      </c>
      <c r="CP10" s="582">
        <v>81.84</v>
      </c>
      <c r="CQ10" s="582">
        <v>0</v>
      </c>
      <c r="CR10" s="741">
        <v>72.540000000000006</v>
      </c>
      <c r="CS10" s="741">
        <v>65.63</v>
      </c>
      <c r="CT10" s="582">
        <v>104.68</v>
      </c>
      <c r="CU10" s="582">
        <v>85.81</v>
      </c>
      <c r="CV10" s="582">
        <v>120.75</v>
      </c>
      <c r="CW10" s="582">
        <v>90.56</v>
      </c>
      <c r="CX10" s="582">
        <v>0</v>
      </c>
      <c r="CY10" s="582">
        <v>0</v>
      </c>
      <c r="CZ10" s="582">
        <v>72.540000000000006</v>
      </c>
      <c r="DA10" s="582">
        <v>0</v>
      </c>
      <c r="DB10" s="582">
        <v>124.81</v>
      </c>
      <c r="DC10" s="582">
        <v>127.76</v>
      </c>
      <c r="DD10" s="582">
        <v>122.51</v>
      </c>
      <c r="DE10" s="582">
        <v>137.79</v>
      </c>
      <c r="DF10" s="582">
        <v>66.88</v>
      </c>
      <c r="DG10" s="582">
        <v>66.88</v>
      </c>
      <c r="DH10" s="582">
        <v>127.76</v>
      </c>
      <c r="DI10" s="582">
        <v>149.49</v>
      </c>
      <c r="DJ10" s="582">
        <v>49.22</v>
      </c>
      <c r="DK10" s="582">
        <v>0</v>
      </c>
      <c r="DL10" s="582">
        <v>0</v>
      </c>
      <c r="DM10" s="582">
        <v>0</v>
      </c>
      <c r="DN10" s="582">
        <v>0</v>
      </c>
      <c r="DO10" s="582">
        <v>0</v>
      </c>
      <c r="DP10" s="582">
        <v>0</v>
      </c>
      <c r="DQ10" s="582">
        <v>0</v>
      </c>
      <c r="DR10" s="582">
        <v>0</v>
      </c>
      <c r="DS10" s="582">
        <v>0</v>
      </c>
      <c r="DT10" s="582">
        <v>0</v>
      </c>
      <c r="DU10" s="582">
        <v>0</v>
      </c>
      <c r="DV10" s="582">
        <v>0</v>
      </c>
      <c r="DW10" s="808">
        <v>0.01</v>
      </c>
    </row>
    <row r="11" spans="1:127" x14ac:dyDescent="0.2">
      <c r="A11" s="942"/>
      <c r="B11" s="583"/>
      <c r="C11" s="667"/>
      <c r="D11" s="583"/>
      <c r="E11" s="583"/>
      <c r="F11" s="583"/>
      <c r="G11" s="583"/>
      <c r="H11" s="583"/>
      <c r="I11" s="583"/>
      <c r="J11" s="583"/>
      <c r="K11" s="583"/>
      <c r="L11" s="583"/>
      <c r="M11" s="583"/>
      <c r="N11" s="583"/>
      <c r="O11" s="583"/>
      <c r="P11" s="583"/>
      <c r="Q11" s="583"/>
      <c r="R11" s="583"/>
      <c r="S11" s="583"/>
      <c r="T11" s="667"/>
      <c r="U11" s="667"/>
      <c r="V11" s="667"/>
      <c r="W11" s="583"/>
      <c r="X11" s="583"/>
      <c r="Y11" s="583"/>
      <c r="Z11" s="583"/>
      <c r="AA11" s="667"/>
      <c r="AB11" s="583"/>
      <c r="AC11" s="667"/>
      <c r="AD11" s="667"/>
      <c r="AE11" s="667"/>
      <c r="AF11" s="667"/>
      <c r="AG11" s="667"/>
      <c r="AH11" s="667"/>
      <c r="AI11" s="598"/>
      <c r="AJ11" s="667"/>
      <c r="AK11" s="667"/>
      <c r="AL11" s="667"/>
      <c r="AM11" s="667"/>
      <c r="AN11" s="667"/>
      <c r="AO11" s="667"/>
      <c r="AP11" s="667"/>
      <c r="AQ11" s="667"/>
      <c r="AR11" s="667"/>
      <c r="AS11" s="667"/>
      <c r="AT11" s="667"/>
      <c r="AU11" s="667"/>
      <c r="AV11" s="667"/>
      <c r="AW11" s="667"/>
      <c r="AX11" s="667"/>
      <c r="AY11" s="667"/>
      <c r="AZ11" s="667"/>
      <c r="BA11" s="667"/>
      <c r="BB11" s="667"/>
      <c r="BC11" s="667"/>
      <c r="BD11" s="667"/>
      <c r="BE11" s="667"/>
      <c r="BF11" s="667"/>
      <c r="BG11" s="667"/>
      <c r="BH11" s="667"/>
      <c r="BI11" s="667"/>
      <c r="BJ11" s="667"/>
      <c r="BK11" s="667"/>
      <c r="BL11" s="667"/>
      <c r="BM11" s="667"/>
      <c r="BN11" s="667"/>
      <c r="BO11" s="667"/>
      <c r="BP11" s="667"/>
      <c r="BQ11" s="667"/>
      <c r="BR11" s="667"/>
      <c r="BS11" s="667"/>
      <c r="BT11" s="667"/>
      <c r="BU11" s="667"/>
      <c r="BV11" s="667"/>
      <c r="BW11" s="667"/>
      <c r="BX11" s="667"/>
      <c r="BY11" s="667"/>
      <c r="BZ11" s="667"/>
      <c r="CA11" s="667"/>
      <c r="CB11" s="667"/>
      <c r="CC11" s="667"/>
      <c r="CD11" s="667"/>
      <c r="CE11" s="667"/>
      <c r="CF11" s="667"/>
      <c r="CG11" s="667"/>
      <c r="CH11" s="667"/>
      <c r="CI11" s="667"/>
      <c r="CJ11" s="667"/>
      <c r="CK11" s="667"/>
      <c r="CL11" s="667"/>
      <c r="CM11" s="667"/>
      <c r="CN11" s="667"/>
      <c r="CO11" s="667"/>
      <c r="CP11" s="667"/>
      <c r="CQ11" s="667"/>
      <c r="CR11" s="742"/>
      <c r="CS11" s="742"/>
      <c r="CT11" s="583"/>
      <c r="CU11" s="667"/>
      <c r="CV11" s="667"/>
      <c r="CW11" s="667"/>
      <c r="CX11" s="667"/>
      <c r="CY11" s="667"/>
      <c r="CZ11" s="667"/>
      <c r="DA11" s="667"/>
      <c r="DB11" s="667"/>
      <c r="DC11" s="667"/>
      <c r="DD11" s="667"/>
      <c r="DE11" s="667"/>
      <c r="DF11" s="667"/>
      <c r="DG11" s="667"/>
      <c r="DH11" s="667"/>
      <c r="DI11" s="667"/>
      <c r="DJ11" s="667"/>
      <c r="DK11" s="667"/>
      <c r="DL11" s="667"/>
      <c r="DM11" s="667"/>
      <c r="DN11" s="667"/>
      <c r="DO11" s="667"/>
      <c r="DP11" s="667"/>
      <c r="DQ11" s="667"/>
      <c r="DR11" s="667"/>
      <c r="DS11" s="667"/>
      <c r="DT11" s="667"/>
      <c r="DU11" s="667"/>
      <c r="DV11" s="667"/>
      <c r="DW11" s="809"/>
    </row>
    <row r="12" spans="1:127" x14ac:dyDescent="0.2">
      <c r="A12" s="942"/>
      <c r="B12" s="585" t="s">
        <v>15</v>
      </c>
      <c r="C12" s="666" t="s">
        <v>486</v>
      </c>
      <c r="D12" s="585">
        <v>1.78</v>
      </c>
      <c r="E12" s="585">
        <v>4.2300000000000004</v>
      </c>
      <c r="F12" s="585">
        <v>4.66</v>
      </c>
      <c r="G12" s="584">
        <v>4.26</v>
      </c>
      <c r="H12" s="584">
        <v>7.69</v>
      </c>
      <c r="I12" s="584">
        <v>7.75</v>
      </c>
      <c r="J12" s="585">
        <v>5.29</v>
      </c>
      <c r="K12" s="585">
        <v>0.62</v>
      </c>
      <c r="L12" s="585">
        <v>12.29</v>
      </c>
      <c r="M12" s="585">
        <v>0.74</v>
      </c>
      <c r="N12" s="585">
        <v>7</v>
      </c>
      <c r="O12" s="585">
        <v>6.82</v>
      </c>
      <c r="P12" s="585">
        <v>5.72</v>
      </c>
      <c r="Q12" s="584">
        <v>5.72</v>
      </c>
      <c r="R12" s="584">
        <v>3.95</v>
      </c>
      <c r="S12" s="584">
        <v>4.12</v>
      </c>
      <c r="T12" s="666">
        <v>7.13</v>
      </c>
      <c r="U12" s="666">
        <v>19.829999999999998</v>
      </c>
      <c r="V12" s="666">
        <v>6.98</v>
      </c>
      <c r="W12" s="585">
        <v>7.21</v>
      </c>
      <c r="X12" s="584">
        <v>8.3000000000000007</v>
      </c>
      <c r="Y12" s="585">
        <v>5.49</v>
      </c>
      <c r="Z12" s="585">
        <v>5.48</v>
      </c>
      <c r="AA12" s="666">
        <v>8.7100000000000009</v>
      </c>
      <c r="AB12" s="585">
        <v>6.48</v>
      </c>
      <c r="AC12" s="668">
        <v>6.6</v>
      </c>
      <c r="AD12" s="668">
        <v>8.7799999999999994</v>
      </c>
      <c r="AE12" s="666">
        <v>0.25</v>
      </c>
      <c r="AF12" s="666">
        <v>1.94</v>
      </c>
      <c r="AG12" s="666">
        <v>1.1100000000000001</v>
      </c>
      <c r="AH12" s="666">
        <v>11.12</v>
      </c>
      <c r="AI12" s="599">
        <v>7.09</v>
      </c>
      <c r="AJ12" s="666">
        <v>7.85</v>
      </c>
      <c r="AK12" s="666">
        <v>9.56</v>
      </c>
      <c r="AL12" s="666">
        <v>8.7100000000000009</v>
      </c>
      <c r="AM12" s="668">
        <v>7.69</v>
      </c>
      <c r="AN12" s="668">
        <v>14.94</v>
      </c>
      <c r="AO12" s="668">
        <v>11.9</v>
      </c>
      <c r="AP12" s="668">
        <v>3.47</v>
      </c>
      <c r="AQ12" s="668">
        <v>3.13</v>
      </c>
      <c r="AR12" s="666">
        <v>0.65</v>
      </c>
      <c r="AS12" s="666">
        <v>6.13</v>
      </c>
      <c r="AT12" s="666">
        <v>40.64</v>
      </c>
      <c r="AU12" s="666">
        <v>0.96</v>
      </c>
      <c r="AV12" s="666">
        <v>0.65</v>
      </c>
      <c r="AW12" s="666">
        <v>1.1499999999999999</v>
      </c>
      <c r="AX12" s="666">
        <v>0.84</v>
      </c>
      <c r="AY12" s="666">
        <v>0.25</v>
      </c>
      <c r="AZ12" s="666">
        <v>0.15</v>
      </c>
      <c r="BA12" s="666">
        <v>1E-3</v>
      </c>
      <c r="BB12" s="666">
        <v>1.97</v>
      </c>
      <c r="BC12" s="666">
        <v>7.38</v>
      </c>
      <c r="BD12" s="666">
        <v>1.69</v>
      </c>
      <c r="BE12" s="666">
        <v>14.64</v>
      </c>
      <c r="BF12" s="668">
        <v>4.3899999999999997</v>
      </c>
      <c r="BG12" s="668">
        <v>3.79</v>
      </c>
      <c r="BH12" s="668">
        <v>3.79</v>
      </c>
      <c r="BI12" s="668">
        <v>3.24</v>
      </c>
      <c r="BJ12" s="668">
        <v>3.82</v>
      </c>
      <c r="BK12" s="668">
        <v>4.26</v>
      </c>
      <c r="BL12" s="668">
        <v>4.08</v>
      </c>
      <c r="BM12" s="668">
        <v>7.67</v>
      </c>
      <c r="BN12" s="668">
        <v>6.86</v>
      </c>
      <c r="BO12" s="668">
        <v>7.67</v>
      </c>
      <c r="BP12" s="668">
        <v>6.86</v>
      </c>
      <c r="BQ12" s="666">
        <v>3.87</v>
      </c>
      <c r="BR12" s="666">
        <v>4.0199999999999996</v>
      </c>
      <c r="BS12" s="666">
        <v>9.2100000000000009</v>
      </c>
      <c r="BT12" s="666">
        <v>23.07</v>
      </c>
      <c r="BU12" s="666">
        <v>21.03</v>
      </c>
      <c r="BV12" s="666">
        <v>0.01</v>
      </c>
      <c r="BW12" s="666">
        <v>1.4</v>
      </c>
      <c r="BX12" s="666">
        <v>1.33</v>
      </c>
      <c r="BY12" s="666">
        <v>1.29</v>
      </c>
      <c r="BZ12" s="666">
        <v>4.6500000000000004</v>
      </c>
      <c r="CA12" s="666">
        <v>15.12</v>
      </c>
      <c r="CB12" s="666">
        <v>0.39</v>
      </c>
      <c r="CC12" s="666">
        <v>0.3</v>
      </c>
      <c r="CD12" s="666">
        <v>0.76</v>
      </c>
      <c r="CE12" s="666">
        <v>0.69</v>
      </c>
      <c r="CF12" s="666">
        <v>1.91</v>
      </c>
      <c r="CG12" s="666">
        <v>1.47</v>
      </c>
      <c r="CH12" s="666">
        <v>2.89</v>
      </c>
      <c r="CI12" s="666">
        <v>1.53</v>
      </c>
      <c r="CJ12" s="666">
        <v>2.65</v>
      </c>
      <c r="CK12" s="666">
        <v>1.46</v>
      </c>
      <c r="CL12" s="666">
        <v>1.7</v>
      </c>
      <c r="CM12" s="666">
        <v>0.86</v>
      </c>
      <c r="CN12" s="666">
        <v>2.84</v>
      </c>
      <c r="CO12" s="666">
        <v>3.43</v>
      </c>
      <c r="CP12" s="666">
        <v>5.93</v>
      </c>
      <c r="CQ12" s="666">
        <v>30.52</v>
      </c>
      <c r="CR12" s="743">
        <v>23.22</v>
      </c>
      <c r="CS12" s="743">
        <v>0.36</v>
      </c>
      <c r="CT12" s="585">
        <v>0.27</v>
      </c>
      <c r="CU12" s="666">
        <v>14.15</v>
      </c>
      <c r="CV12" s="666">
        <v>7.67</v>
      </c>
      <c r="CW12" s="666">
        <v>5.75</v>
      </c>
      <c r="CX12" s="666">
        <v>32.17</v>
      </c>
      <c r="CY12" s="666">
        <v>29.59</v>
      </c>
      <c r="CZ12" s="666">
        <v>23.22</v>
      </c>
      <c r="DA12" s="666">
        <v>41.91</v>
      </c>
      <c r="DB12" s="666">
        <v>3.13</v>
      </c>
      <c r="DC12" s="666">
        <v>3.47</v>
      </c>
      <c r="DD12" s="666">
        <v>2.84</v>
      </c>
      <c r="DE12" s="666">
        <v>6.38</v>
      </c>
      <c r="DF12" s="666">
        <v>6</v>
      </c>
      <c r="DG12" s="666">
        <v>6</v>
      </c>
      <c r="DH12" s="666">
        <v>3.47</v>
      </c>
      <c r="DI12" s="666">
        <v>0.56000000000000005</v>
      </c>
      <c r="DJ12" s="666">
        <v>0.27</v>
      </c>
      <c r="DK12" s="666">
        <v>0</v>
      </c>
      <c r="DL12" s="666">
        <v>0</v>
      </c>
      <c r="DM12" s="666">
        <v>0</v>
      </c>
      <c r="DN12" s="666">
        <v>0</v>
      </c>
      <c r="DO12" s="666">
        <v>0</v>
      </c>
      <c r="DP12" s="666">
        <v>0</v>
      </c>
      <c r="DQ12" s="666">
        <v>0</v>
      </c>
      <c r="DR12" s="666">
        <v>0</v>
      </c>
      <c r="DS12" s="666">
        <v>0</v>
      </c>
      <c r="DT12" s="666">
        <v>0</v>
      </c>
      <c r="DU12" s="666">
        <v>0</v>
      </c>
      <c r="DV12" s="666">
        <v>0</v>
      </c>
      <c r="DW12" s="810">
        <v>0.01</v>
      </c>
    </row>
    <row r="13" spans="1:127" x14ac:dyDescent="0.2">
      <c r="A13" s="942"/>
      <c r="B13" s="585" t="s">
        <v>16</v>
      </c>
      <c r="C13" s="666" t="s">
        <v>31</v>
      </c>
      <c r="D13" s="585">
        <v>12.41</v>
      </c>
      <c r="E13" s="585">
        <v>5.82</v>
      </c>
      <c r="F13" s="585">
        <v>5.57</v>
      </c>
      <c r="G13" s="584">
        <v>3.88</v>
      </c>
      <c r="H13" s="584">
        <v>7.74</v>
      </c>
      <c r="I13" s="584">
        <v>7.75</v>
      </c>
      <c r="J13" s="585">
        <v>3.86</v>
      </c>
      <c r="K13" s="585">
        <v>17.66</v>
      </c>
      <c r="L13" s="585">
        <v>11.94</v>
      </c>
      <c r="M13" s="585">
        <v>21.19</v>
      </c>
      <c r="N13" s="585">
        <v>2.89</v>
      </c>
      <c r="O13" s="585">
        <v>2.65</v>
      </c>
      <c r="P13" s="585">
        <v>2.36</v>
      </c>
      <c r="Q13" s="585">
        <v>2.23</v>
      </c>
      <c r="R13" s="585">
        <v>1.63</v>
      </c>
      <c r="S13" s="585">
        <v>1.6</v>
      </c>
      <c r="T13" s="666">
        <v>2.41</v>
      </c>
      <c r="U13" s="666">
        <v>0.71</v>
      </c>
      <c r="V13" s="666">
        <v>2.76</v>
      </c>
      <c r="W13" s="585">
        <v>3.16</v>
      </c>
      <c r="X13" s="585">
        <v>4.22</v>
      </c>
      <c r="Y13" s="585">
        <v>4.79</v>
      </c>
      <c r="Z13" s="585">
        <v>4.9000000000000004</v>
      </c>
      <c r="AA13" s="666">
        <v>3.52</v>
      </c>
      <c r="AB13" s="585">
        <v>9.1199999999999992</v>
      </c>
      <c r="AC13" s="668">
        <v>6.25</v>
      </c>
      <c r="AD13" s="668">
        <v>8.58</v>
      </c>
      <c r="AE13" s="666">
        <v>17.46</v>
      </c>
      <c r="AF13" s="666">
        <v>12.57</v>
      </c>
      <c r="AG13" s="666">
        <v>24.81</v>
      </c>
      <c r="AH13" s="666">
        <v>0.5</v>
      </c>
      <c r="AI13" s="599">
        <v>2.2799999999999998</v>
      </c>
      <c r="AJ13" s="666">
        <v>2.7</v>
      </c>
      <c r="AK13" s="666">
        <v>7.27</v>
      </c>
      <c r="AL13" s="666">
        <v>3.52</v>
      </c>
      <c r="AM13" s="666">
        <v>2.62</v>
      </c>
      <c r="AN13" s="666">
        <v>5.49</v>
      </c>
      <c r="AO13" s="666">
        <v>9.5399999999999991</v>
      </c>
      <c r="AP13" s="666">
        <v>2.4</v>
      </c>
      <c r="AQ13" s="666">
        <v>2.16</v>
      </c>
      <c r="AR13" s="666">
        <v>7.85</v>
      </c>
      <c r="AS13" s="666">
        <v>3.71</v>
      </c>
      <c r="AT13" s="666">
        <v>1.95</v>
      </c>
      <c r="AU13" s="666">
        <v>3.41</v>
      </c>
      <c r="AV13" s="666">
        <v>1.48</v>
      </c>
      <c r="AW13" s="666">
        <v>24.04</v>
      </c>
      <c r="AX13" s="666">
        <v>6</v>
      </c>
      <c r="AY13" s="666">
        <v>4</v>
      </c>
      <c r="AZ13" s="666">
        <v>3.35</v>
      </c>
      <c r="BA13" s="666">
        <v>0</v>
      </c>
      <c r="BB13" s="666">
        <v>6.14</v>
      </c>
      <c r="BC13" s="666">
        <v>0</v>
      </c>
      <c r="BD13" s="666">
        <v>0</v>
      </c>
      <c r="BE13" s="666">
        <v>9.52</v>
      </c>
      <c r="BF13" s="666">
        <v>3.03</v>
      </c>
      <c r="BG13" s="666">
        <v>2.62</v>
      </c>
      <c r="BH13" s="666">
        <v>2.62</v>
      </c>
      <c r="BI13" s="666">
        <v>2.2400000000000002</v>
      </c>
      <c r="BJ13" s="666">
        <v>1.44</v>
      </c>
      <c r="BK13" s="666">
        <v>1.3</v>
      </c>
      <c r="BL13" s="666">
        <v>3.82</v>
      </c>
      <c r="BM13" s="666">
        <v>2.9</v>
      </c>
      <c r="BN13" s="666">
        <v>2.59</v>
      </c>
      <c r="BO13" s="666">
        <v>2.9</v>
      </c>
      <c r="BP13" s="666">
        <v>2.59</v>
      </c>
      <c r="BQ13" s="666">
        <v>6.19</v>
      </c>
      <c r="BR13" s="666">
        <v>5.86</v>
      </c>
      <c r="BS13" s="666">
        <v>2.99</v>
      </c>
      <c r="BT13" s="666">
        <v>6.09</v>
      </c>
      <c r="BU13" s="666">
        <v>6.21</v>
      </c>
      <c r="BV13" s="666">
        <v>1.44</v>
      </c>
      <c r="BW13" s="666">
        <v>3.06</v>
      </c>
      <c r="BX13" s="666">
        <v>13.41</v>
      </c>
      <c r="BY13" s="666">
        <v>10.71</v>
      </c>
      <c r="BZ13" s="666">
        <v>21.89</v>
      </c>
      <c r="CA13" s="666">
        <v>22.17</v>
      </c>
      <c r="CB13" s="666">
        <v>37.75</v>
      </c>
      <c r="CC13" s="666">
        <v>2.72</v>
      </c>
      <c r="CD13" s="666">
        <v>8</v>
      </c>
      <c r="CE13" s="666">
        <v>12.2</v>
      </c>
      <c r="CF13" s="666">
        <v>0.53</v>
      </c>
      <c r="CG13" s="666">
        <v>1.17</v>
      </c>
      <c r="CH13" s="666">
        <v>1.55</v>
      </c>
      <c r="CI13" s="666">
        <v>3.49</v>
      </c>
      <c r="CJ13" s="666">
        <v>1.44</v>
      </c>
      <c r="CK13" s="666">
        <v>3.39</v>
      </c>
      <c r="CL13" s="666">
        <v>1.18</v>
      </c>
      <c r="CM13" s="666">
        <v>0.6</v>
      </c>
      <c r="CN13" s="666">
        <v>1.96</v>
      </c>
      <c r="CO13" s="666">
        <v>1.7</v>
      </c>
      <c r="CP13" s="666">
        <v>3.9</v>
      </c>
      <c r="CQ13" s="666">
        <v>24.6</v>
      </c>
      <c r="CR13" s="743">
        <v>5.42</v>
      </c>
      <c r="CS13" s="743">
        <v>33.97</v>
      </c>
      <c r="CT13" s="585">
        <v>8.5500000000000007</v>
      </c>
      <c r="CU13" s="666">
        <v>0</v>
      </c>
      <c r="CV13" s="666">
        <v>2.9</v>
      </c>
      <c r="CW13" s="666">
        <v>2.17</v>
      </c>
      <c r="CX13" s="666">
        <v>26.18</v>
      </c>
      <c r="CY13" s="666">
        <v>30.1</v>
      </c>
      <c r="CZ13" s="666">
        <v>5.42</v>
      </c>
      <c r="DA13" s="666">
        <v>37.43</v>
      </c>
      <c r="DB13" s="666">
        <v>2.16</v>
      </c>
      <c r="DC13" s="666">
        <v>2.4300000000000002</v>
      </c>
      <c r="DD13" s="666">
        <v>1.96</v>
      </c>
      <c r="DE13" s="666">
        <v>1.18</v>
      </c>
      <c r="DF13" s="666">
        <v>24.69</v>
      </c>
      <c r="DG13" s="666">
        <v>24.96</v>
      </c>
      <c r="DH13" s="666">
        <v>2.4</v>
      </c>
      <c r="DI13" s="666">
        <v>0</v>
      </c>
      <c r="DJ13" s="666">
        <v>25.48</v>
      </c>
      <c r="DK13" s="666">
        <v>0</v>
      </c>
      <c r="DL13" s="666">
        <v>0</v>
      </c>
      <c r="DM13" s="666">
        <v>0</v>
      </c>
      <c r="DN13" s="666">
        <v>0</v>
      </c>
      <c r="DO13" s="666">
        <v>0</v>
      </c>
      <c r="DP13" s="666">
        <v>0</v>
      </c>
      <c r="DQ13" s="666">
        <v>0</v>
      </c>
      <c r="DR13" s="666">
        <v>0</v>
      </c>
      <c r="DS13" s="666">
        <v>0</v>
      </c>
      <c r="DT13" s="666">
        <v>0</v>
      </c>
      <c r="DU13" s="666">
        <v>0</v>
      </c>
      <c r="DV13" s="666">
        <v>0</v>
      </c>
      <c r="DW13" s="810">
        <v>0</v>
      </c>
    </row>
    <row r="14" spans="1:127" x14ac:dyDescent="0.2">
      <c r="A14" s="942"/>
      <c r="B14" s="518" t="s">
        <v>114</v>
      </c>
      <c r="C14" s="600"/>
      <c r="D14" s="518">
        <f t="shared" ref="D14:AA14" si="0">SUM(D12:D13)</f>
        <v>14.19</v>
      </c>
      <c r="E14" s="518">
        <f t="shared" si="0"/>
        <v>10.050000000000001</v>
      </c>
      <c r="F14" s="518">
        <f t="shared" si="0"/>
        <v>10.23</v>
      </c>
      <c r="G14" s="518">
        <f t="shared" si="0"/>
        <v>8.14</v>
      </c>
      <c r="H14" s="518">
        <f t="shared" si="0"/>
        <v>15.43</v>
      </c>
      <c r="I14" s="518">
        <f t="shared" si="0"/>
        <v>15.5</v>
      </c>
      <c r="J14" s="518">
        <f t="shared" si="0"/>
        <v>9.15</v>
      </c>
      <c r="K14" s="518">
        <f t="shared" si="0"/>
        <v>18.28</v>
      </c>
      <c r="L14" s="518">
        <f t="shared" si="0"/>
        <v>24.229999999999997</v>
      </c>
      <c r="M14" s="518">
        <f t="shared" si="0"/>
        <v>21.93</v>
      </c>
      <c r="N14" s="518">
        <f t="shared" si="0"/>
        <v>9.89</v>
      </c>
      <c r="O14" s="518">
        <f t="shared" si="0"/>
        <v>9.4700000000000006</v>
      </c>
      <c r="P14" s="518">
        <f t="shared" si="0"/>
        <v>8.08</v>
      </c>
      <c r="Q14" s="518">
        <f t="shared" si="0"/>
        <v>7.9499999999999993</v>
      </c>
      <c r="R14" s="518">
        <f t="shared" si="0"/>
        <v>5.58</v>
      </c>
      <c r="S14" s="518">
        <f t="shared" si="0"/>
        <v>5.7200000000000006</v>
      </c>
      <c r="T14" s="518">
        <f t="shared" si="0"/>
        <v>9.5399999999999991</v>
      </c>
      <c r="U14" s="518">
        <f t="shared" si="0"/>
        <v>20.54</v>
      </c>
      <c r="V14" s="518">
        <f t="shared" si="0"/>
        <v>9.74</v>
      </c>
      <c r="W14" s="518">
        <f t="shared" si="0"/>
        <v>10.370000000000001</v>
      </c>
      <c r="X14" s="518">
        <f t="shared" si="0"/>
        <v>12.52</v>
      </c>
      <c r="Y14" s="518">
        <f t="shared" si="0"/>
        <v>10.280000000000001</v>
      </c>
      <c r="Z14" s="518">
        <f t="shared" si="0"/>
        <v>10.38</v>
      </c>
      <c r="AA14" s="518">
        <f t="shared" si="0"/>
        <v>12.23</v>
      </c>
      <c r="AB14" s="518">
        <f>SUM(AB12:AB13)</f>
        <v>15.6</v>
      </c>
      <c r="AC14" s="518">
        <f t="shared" ref="AC14:CN14" si="1">SUM(AC12:AC13)</f>
        <v>12.85</v>
      </c>
      <c r="AD14" s="518">
        <f t="shared" si="1"/>
        <v>17.36</v>
      </c>
      <c r="AE14" s="518">
        <f t="shared" si="1"/>
        <v>17.71</v>
      </c>
      <c r="AF14" s="518">
        <f t="shared" si="1"/>
        <v>14.51</v>
      </c>
      <c r="AG14" s="518">
        <f t="shared" si="1"/>
        <v>25.919999999999998</v>
      </c>
      <c r="AH14" s="518">
        <f t="shared" si="1"/>
        <v>11.62</v>
      </c>
      <c r="AI14" s="518">
        <f t="shared" si="1"/>
        <v>9.3699999999999992</v>
      </c>
      <c r="AJ14" s="518">
        <f t="shared" si="1"/>
        <v>10.55</v>
      </c>
      <c r="AK14" s="518">
        <f t="shared" si="1"/>
        <v>16.829999999999998</v>
      </c>
      <c r="AL14" s="518">
        <f t="shared" si="1"/>
        <v>12.23</v>
      </c>
      <c r="AM14" s="518">
        <f t="shared" si="1"/>
        <v>10.31</v>
      </c>
      <c r="AN14" s="518">
        <f t="shared" si="1"/>
        <v>20.43</v>
      </c>
      <c r="AO14" s="518">
        <f t="shared" si="1"/>
        <v>21.439999999999998</v>
      </c>
      <c r="AP14" s="518">
        <f t="shared" si="1"/>
        <v>5.87</v>
      </c>
      <c r="AQ14" s="518">
        <f t="shared" si="1"/>
        <v>5.29</v>
      </c>
      <c r="AR14" s="518">
        <f t="shared" si="1"/>
        <v>8.5</v>
      </c>
      <c r="AS14" s="518">
        <f t="shared" si="1"/>
        <v>9.84</v>
      </c>
      <c r="AT14" s="518">
        <f t="shared" si="1"/>
        <v>42.59</v>
      </c>
      <c r="AU14" s="518">
        <f t="shared" si="1"/>
        <v>4.37</v>
      </c>
      <c r="AV14" s="518">
        <f t="shared" si="1"/>
        <v>2.13</v>
      </c>
      <c r="AW14" s="518">
        <f t="shared" si="1"/>
        <v>25.189999999999998</v>
      </c>
      <c r="AX14" s="518">
        <f t="shared" si="1"/>
        <v>6.84</v>
      </c>
      <c r="AY14" s="518">
        <f t="shared" si="1"/>
        <v>4.25</v>
      </c>
      <c r="AZ14" s="518">
        <f t="shared" si="1"/>
        <v>3.5</v>
      </c>
      <c r="BA14" s="518">
        <f t="shared" si="1"/>
        <v>1E-3</v>
      </c>
      <c r="BB14" s="518">
        <f t="shared" si="1"/>
        <v>8.11</v>
      </c>
      <c r="BC14" s="518">
        <f t="shared" si="1"/>
        <v>7.38</v>
      </c>
      <c r="BD14" s="518">
        <f t="shared" si="1"/>
        <v>1.69</v>
      </c>
      <c r="BE14" s="518">
        <f t="shared" si="1"/>
        <v>24.16</v>
      </c>
      <c r="BF14" s="518">
        <f t="shared" si="1"/>
        <v>7.42</v>
      </c>
      <c r="BG14" s="518">
        <f t="shared" si="1"/>
        <v>6.41</v>
      </c>
      <c r="BH14" s="518">
        <f t="shared" si="1"/>
        <v>6.41</v>
      </c>
      <c r="BI14" s="518">
        <f t="shared" si="1"/>
        <v>5.48</v>
      </c>
      <c r="BJ14" s="518">
        <f t="shared" si="1"/>
        <v>5.26</v>
      </c>
      <c r="BK14" s="518">
        <f t="shared" si="1"/>
        <v>5.56</v>
      </c>
      <c r="BL14" s="518">
        <f t="shared" si="1"/>
        <v>7.9</v>
      </c>
      <c r="BM14" s="518">
        <f t="shared" si="1"/>
        <v>10.57</v>
      </c>
      <c r="BN14" s="518">
        <f t="shared" si="1"/>
        <v>9.4499999999999993</v>
      </c>
      <c r="BO14" s="518">
        <f t="shared" si="1"/>
        <v>10.57</v>
      </c>
      <c r="BP14" s="518">
        <f t="shared" si="1"/>
        <v>9.4499999999999993</v>
      </c>
      <c r="BQ14" s="518">
        <f t="shared" si="1"/>
        <v>10.06</v>
      </c>
      <c r="BR14" s="518">
        <f t="shared" si="1"/>
        <v>9.879999999999999</v>
      </c>
      <c r="BS14" s="518">
        <f t="shared" si="1"/>
        <v>12.200000000000001</v>
      </c>
      <c r="BT14" s="518">
        <f t="shared" si="1"/>
        <v>29.16</v>
      </c>
      <c r="BU14" s="518">
        <f t="shared" si="1"/>
        <v>27.240000000000002</v>
      </c>
      <c r="BV14" s="518">
        <f t="shared" si="1"/>
        <v>1.45</v>
      </c>
      <c r="BW14" s="518">
        <f t="shared" si="1"/>
        <v>4.46</v>
      </c>
      <c r="BX14" s="518">
        <f t="shared" si="1"/>
        <v>14.74</v>
      </c>
      <c r="BY14" s="518">
        <f t="shared" si="1"/>
        <v>12</v>
      </c>
      <c r="BZ14" s="518">
        <f t="shared" si="1"/>
        <v>26.54</v>
      </c>
      <c r="CA14" s="518">
        <f>SUM(CA12:CA13)</f>
        <v>37.29</v>
      </c>
      <c r="CB14" s="518">
        <f t="shared" si="1"/>
        <v>38.14</v>
      </c>
      <c r="CC14" s="518">
        <f t="shared" si="1"/>
        <v>3.02</v>
      </c>
      <c r="CD14" s="518">
        <f t="shared" si="1"/>
        <v>8.76</v>
      </c>
      <c r="CE14" s="518">
        <f t="shared" si="1"/>
        <v>12.889999999999999</v>
      </c>
      <c r="CF14" s="518">
        <f t="shared" si="1"/>
        <v>2.44</v>
      </c>
      <c r="CG14" s="518">
        <f t="shared" si="1"/>
        <v>2.6399999999999997</v>
      </c>
      <c r="CH14" s="518">
        <f t="shared" si="1"/>
        <v>4.4400000000000004</v>
      </c>
      <c r="CI14" s="518">
        <f t="shared" si="1"/>
        <v>5.0200000000000005</v>
      </c>
      <c r="CJ14" s="518">
        <f t="shared" si="1"/>
        <v>4.09</v>
      </c>
      <c r="CK14" s="518">
        <f t="shared" si="1"/>
        <v>4.8499999999999996</v>
      </c>
      <c r="CL14" s="518">
        <f t="shared" si="1"/>
        <v>2.88</v>
      </c>
      <c r="CM14" s="518">
        <f t="shared" si="1"/>
        <v>1.46</v>
      </c>
      <c r="CN14" s="518">
        <f t="shared" si="1"/>
        <v>4.8</v>
      </c>
      <c r="CO14" s="518">
        <f t="shared" ref="CO14:DW14" si="2">SUM(CO12:CO13)</f>
        <v>5.13</v>
      </c>
      <c r="CP14" s="518">
        <f t="shared" si="2"/>
        <v>9.83</v>
      </c>
      <c r="CQ14" s="518">
        <f t="shared" si="2"/>
        <v>55.120000000000005</v>
      </c>
      <c r="CR14" s="518">
        <f t="shared" si="2"/>
        <v>28.64</v>
      </c>
      <c r="CS14" s="518">
        <f t="shared" si="2"/>
        <v>34.33</v>
      </c>
      <c r="CT14" s="518">
        <f t="shared" si="2"/>
        <v>8.82</v>
      </c>
      <c r="CU14" s="518">
        <f t="shared" si="2"/>
        <v>14.15</v>
      </c>
      <c r="CV14" s="518">
        <f t="shared" si="2"/>
        <v>10.57</v>
      </c>
      <c r="CW14" s="518">
        <f t="shared" si="2"/>
        <v>7.92</v>
      </c>
      <c r="CX14" s="518">
        <f t="shared" si="2"/>
        <v>58.35</v>
      </c>
      <c r="CY14" s="518">
        <f t="shared" si="2"/>
        <v>59.69</v>
      </c>
      <c r="CZ14" s="518">
        <f t="shared" si="2"/>
        <v>28.64</v>
      </c>
      <c r="DA14" s="518">
        <f t="shared" si="2"/>
        <v>79.34</v>
      </c>
      <c r="DB14" s="518">
        <f t="shared" si="2"/>
        <v>5.29</v>
      </c>
      <c r="DC14" s="518">
        <f t="shared" si="2"/>
        <v>5.9</v>
      </c>
      <c r="DD14" s="518">
        <f t="shared" si="2"/>
        <v>4.8</v>
      </c>
      <c r="DE14" s="518">
        <f t="shared" si="2"/>
        <v>7.56</v>
      </c>
      <c r="DF14" s="518">
        <f t="shared" si="2"/>
        <v>30.69</v>
      </c>
      <c r="DG14" s="518">
        <f t="shared" si="2"/>
        <v>30.96</v>
      </c>
      <c r="DH14" s="518">
        <f t="shared" si="2"/>
        <v>5.87</v>
      </c>
      <c r="DI14" s="518">
        <f t="shared" si="2"/>
        <v>0.56000000000000005</v>
      </c>
      <c r="DJ14" s="518">
        <f t="shared" si="2"/>
        <v>25.75</v>
      </c>
      <c r="DK14" s="518">
        <f t="shared" si="2"/>
        <v>0</v>
      </c>
      <c r="DL14" s="518">
        <f t="shared" si="2"/>
        <v>0</v>
      </c>
      <c r="DM14" s="518">
        <f t="shared" si="2"/>
        <v>0</v>
      </c>
      <c r="DN14" s="518">
        <f t="shared" si="2"/>
        <v>0</v>
      </c>
      <c r="DO14" s="518">
        <f t="shared" si="2"/>
        <v>0</v>
      </c>
      <c r="DP14" s="518">
        <f t="shared" si="2"/>
        <v>0</v>
      </c>
      <c r="DQ14" s="518">
        <f t="shared" si="2"/>
        <v>0</v>
      </c>
      <c r="DR14" s="518">
        <f t="shared" si="2"/>
        <v>0</v>
      </c>
      <c r="DS14" s="518">
        <f t="shared" si="2"/>
        <v>0</v>
      </c>
      <c r="DT14" s="518">
        <f t="shared" si="2"/>
        <v>0</v>
      </c>
      <c r="DU14" s="518">
        <f t="shared" si="2"/>
        <v>0</v>
      </c>
      <c r="DV14" s="518">
        <f t="shared" si="2"/>
        <v>0</v>
      </c>
      <c r="DW14" s="804">
        <f t="shared" si="2"/>
        <v>0.01</v>
      </c>
    </row>
    <row r="15" spans="1:127" x14ac:dyDescent="0.2">
      <c r="A15" s="942"/>
      <c r="B15" s="583"/>
      <c r="C15" s="667"/>
      <c r="D15" s="583"/>
      <c r="E15" s="583"/>
      <c r="F15" s="583"/>
      <c r="G15" s="583"/>
      <c r="H15" s="583"/>
      <c r="I15" s="583"/>
      <c r="J15" s="583"/>
      <c r="K15" s="583"/>
      <c r="L15" s="583"/>
      <c r="M15" s="583"/>
      <c r="N15" s="583"/>
      <c r="O15" s="583"/>
      <c r="P15" s="583"/>
      <c r="Q15" s="583"/>
      <c r="R15" s="583"/>
      <c r="S15" s="583"/>
      <c r="T15" s="667"/>
      <c r="U15" s="667"/>
      <c r="V15" s="667"/>
      <c r="W15" s="583"/>
      <c r="X15" s="583"/>
      <c r="Y15" s="583"/>
      <c r="Z15" s="583"/>
      <c r="AA15" s="667"/>
      <c r="AB15" s="583"/>
      <c r="AC15" s="667"/>
      <c r="AD15" s="667"/>
      <c r="AE15" s="667"/>
      <c r="AF15" s="667"/>
      <c r="AG15" s="667"/>
      <c r="AH15" s="667"/>
      <c r="AI15" s="667"/>
      <c r="AJ15" s="667"/>
      <c r="AK15" s="667"/>
      <c r="AL15" s="667"/>
      <c r="AM15" s="667"/>
      <c r="AN15" s="667"/>
      <c r="AO15" s="667"/>
      <c r="AP15" s="667"/>
      <c r="AQ15" s="667"/>
      <c r="AR15" s="667"/>
      <c r="AS15" s="667"/>
      <c r="AT15" s="667"/>
      <c r="AU15" s="667"/>
      <c r="AV15" s="667"/>
      <c r="AW15" s="667"/>
      <c r="AX15" s="667"/>
      <c r="AY15" s="667"/>
      <c r="AZ15" s="667"/>
      <c r="BA15" s="667"/>
      <c r="BB15" s="667"/>
      <c r="BC15" s="667"/>
      <c r="BD15" s="667"/>
      <c r="BE15" s="667"/>
      <c r="BF15" s="667"/>
      <c r="BG15" s="667"/>
      <c r="BH15" s="667"/>
      <c r="BI15" s="667"/>
      <c r="BJ15" s="667"/>
      <c r="BK15" s="667"/>
      <c r="BL15" s="667"/>
      <c r="BM15" s="667"/>
      <c r="BN15" s="667"/>
      <c r="BO15" s="667"/>
      <c r="BP15" s="667"/>
      <c r="BQ15" s="667"/>
      <c r="BR15" s="667"/>
      <c r="BS15" s="667"/>
      <c r="BT15" s="667"/>
      <c r="BU15" s="667"/>
      <c r="BV15" s="667"/>
      <c r="BW15" s="667"/>
      <c r="BX15" s="667"/>
      <c r="BY15" s="667"/>
      <c r="BZ15" s="667"/>
      <c r="CA15" s="667"/>
      <c r="CB15" s="667"/>
      <c r="CC15" s="667"/>
      <c r="CD15" s="667"/>
      <c r="CE15" s="667"/>
      <c r="CF15" s="667"/>
      <c r="CG15" s="667"/>
      <c r="CH15" s="667"/>
      <c r="CI15" s="667"/>
      <c r="CJ15" s="667"/>
      <c r="CK15" s="667"/>
      <c r="CL15" s="667"/>
      <c r="CM15" s="667"/>
      <c r="CN15" s="667"/>
      <c r="CO15" s="667"/>
      <c r="CP15" s="667"/>
      <c r="CQ15" s="667"/>
      <c r="CR15" s="742"/>
      <c r="CS15" s="742"/>
      <c r="CT15" s="583"/>
      <c r="CU15" s="667"/>
      <c r="CV15" s="667"/>
      <c r="CW15" s="667"/>
      <c r="CX15" s="667"/>
      <c r="CY15" s="667"/>
      <c r="CZ15" s="667"/>
      <c r="DA15" s="667"/>
      <c r="DB15" s="667"/>
      <c r="DC15" s="667"/>
      <c r="DD15" s="667"/>
      <c r="DE15" s="667"/>
      <c r="DF15" s="667"/>
      <c r="DG15" s="667"/>
      <c r="DH15" s="667"/>
      <c r="DI15" s="667"/>
      <c r="DJ15" s="667"/>
      <c r="DK15" s="667"/>
      <c r="DL15" s="667"/>
      <c r="DM15" s="667"/>
      <c r="DN15" s="667"/>
      <c r="DO15" s="667"/>
      <c r="DP15" s="667"/>
      <c r="DQ15" s="667"/>
      <c r="DR15" s="667"/>
      <c r="DS15" s="667"/>
      <c r="DT15" s="667"/>
      <c r="DU15" s="667"/>
      <c r="DV15" s="667"/>
      <c r="DW15" s="667"/>
    </row>
    <row r="16" spans="1:127" x14ac:dyDescent="0.2">
      <c r="A16" s="942"/>
      <c r="B16" s="519" t="s">
        <v>17</v>
      </c>
      <c r="C16" s="586" t="s">
        <v>520</v>
      </c>
      <c r="D16" s="519">
        <f>D10+D14</f>
        <v>73.75</v>
      </c>
      <c r="E16" s="519">
        <f t="shared" ref="E16:AA16" si="3">E10+E14</f>
        <v>80.59</v>
      </c>
      <c r="F16" s="519">
        <f t="shared" si="3"/>
        <v>77.790000000000006</v>
      </c>
      <c r="G16" s="519">
        <f t="shared" si="3"/>
        <v>61.33</v>
      </c>
      <c r="H16" s="519">
        <f t="shared" si="3"/>
        <v>95.28</v>
      </c>
      <c r="I16" s="519">
        <f t="shared" si="3"/>
        <v>105.7</v>
      </c>
      <c r="J16" s="519">
        <f t="shared" si="3"/>
        <v>70.240000000000009</v>
      </c>
      <c r="K16" s="519">
        <f t="shared" si="3"/>
        <v>49.13</v>
      </c>
      <c r="L16" s="519">
        <f t="shared" si="3"/>
        <v>93.789999999999992</v>
      </c>
      <c r="M16" s="519">
        <f t="shared" si="3"/>
        <v>58.95</v>
      </c>
      <c r="N16" s="519">
        <f t="shared" si="3"/>
        <v>46.19</v>
      </c>
      <c r="O16" s="519">
        <f t="shared" si="3"/>
        <v>47.99</v>
      </c>
      <c r="P16" s="519">
        <f t="shared" si="3"/>
        <v>38.71</v>
      </c>
      <c r="Q16" s="519">
        <f t="shared" si="3"/>
        <v>41.16</v>
      </c>
      <c r="R16" s="519">
        <f t="shared" si="3"/>
        <v>26.75</v>
      </c>
      <c r="S16" s="519">
        <f t="shared" si="3"/>
        <v>29.6</v>
      </c>
      <c r="T16" s="519">
        <f t="shared" si="3"/>
        <v>38.64</v>
      </c>
      <c r="U16" s="519">
        <f t="shared" si="3"/>
        <v>181.2</v>
      </c>
      <c r="V16" s="519">
        <f t="shared" si="3"/>
        <v>37.89</v>
      </c>
      <c r="W16" s="519">
        <f t="shared" si="3"/>
        <v>44.14</v>
      </c>
      <c r="X16" s="519">
        <f t="shared" si="3"/>
        <v>48.900000000000006</v>
      </c>
      <c r="Y16" s="519">
        <f t="shared" si="3"/>
        <v>33.340000000000003</v>
      </c>
      <c r="Z16" s="519">
        <f t="shared" si="3"/>
        <v>33.39</v>
      </c>
      <c r="AA16" s="519">
        <f t="shared" si="3"/>
        <v>106.45</v>
      </c>
      <c r="AB16" s="519">
        <f>AB10+AB14</f>
        <v>107.61999999999999</v>
      </c>
      <c r="AC16" s="519">
        <f t="shared" ref="AC16:CN16" si="4">AC10+AC14</f>
        <v>120.92999999999999</v>
      </c>
      <c r="AD16" s="519">
        <f t="shared" si="4"/>
        <v>121.11</v>
      </c>
      <c r="AE16" s="519">
        <f t="shared" si="4"/>
        <v>119.16999999999999</v>
      </c>
      <c r="AF16" s="519">
        <f t="shared" si="4"/>
        <v>105.01</v>
      </c>
      <c r="AG16" s="519">
        <f t="shared" si="4"/>
        <v>177.98999999999998</v>
      </c>
      <c r="AH16" s="519">
        <f t="shared" si="4"/>
        <v>92.68</v>
      </c>
      <c r="AI16" s="519">
        <f t="shared" si="4"/>
        <v>56.269999999999996</v>
      </c>
      <c r="AJ16" s="519">
        <f t="shared" si="4"/>
        <v>59.739999999999995</v>
      </c>
      <c r="AK16" s="519">
        <f t="shared" si="4"/>
        <v>110.77</v>
      </c>
      <c r="AL16" s="519">
        <f t="shared" si="4"/>
        <v>106.45</v>
      </c>
      <c r="AM16" s="519">
        <f t="shared" si="4"/>
        <v>59.28</v>
      </c>
      <c r="AN16" s="519">
        <f t="shared" si="4"/>
        <v>73.22999999999999</v>
      </c>
      <c r="AO16" s="519">
        <f t="shared" si="4"/>
        <v>88.1</v>
      </c>
      <c r="AP16" s="519">
        <f t="shared" si="4"/>
        <v>133.63</v>
      </c>
      <c r="AQ16" s="519">
        <f t="shared" si="4"/>
        <v>130.1</v>
      </c>
      <c r="AR16" s="519">
        <f t="shared" si="4"/>
        <v>154.30000000000001</v>
      </c>
      <c r="AS16" s="519">
        <f t="shared" si="4"/>
        <v>117.62</v>
      </c>
      <c r="AT16" s="519">
        <f t="shared" si="4"/>
        <v>177.65</v>
      </c>
      <c r="AU16" s="519">
        <f t="shared" si="4"/>
        <v>95.62</v>
      </c>
      <c r="AV16" s="519">
        <f t="shared" si="4"/>
        <v>39.67</v>
      </c>
      <c r="AW16" s="519">
        <f t="shared" si="4"/>
        <v>111.21</v>
      </c>
      <c r="AX16" s="519">
        <f t="shared" si="4"/>
        <v>83.75</v>
      </c>
      <c r="AY16" s="519">
        <f t="shared" si="4"/>
        <v>117.48</v>
      </c>
      <c r="AZ16" s="519">
        <f t="shared" si="4"/>
        <v>57.14</v>
      </c>
      <c r="BA16" s="519">
        <f t="shared" si="4"/>
        <v>100.73100000000001</v>
      </c>
      <c r="BB16" s="519">
        <f t="shared" si="4"/>
        <v>134.62</v>
      </c>
      <c r="BC16" s="519">
        <f t="shared" si="4"/>
        <v>38.69</v>
      </c>
      <c r="BD16" s="519">
        <f t="shared" si="4"/>
        <v>180.95</v>
      </c>
      <c r="BE16" s="519">
        <f t="shared" si="4"/>
        <v>79.78</v>
      </c>
      <c r="BF16" s="519">
        <f t="shared" si="4"/>
        <v>127.91</v>
      </c>
      <c r="BG16" s="519">
        <f t="shared" si="4"/>
        <v>124.14</v>
      </c>
      <c r="BH16" s="519">
        <f t="shared" si="4"/>
        <v>137.1</v>
      </c>
      <c r="BI16" s="519">
        <f t="shared" si="4"/>
        <v>131.71</v>
      </c>
      <c r="BJ16" s="519">
        <f t="shared" si="4"/>
        <v>120.58</v>
      </c>
      <c r="BK16" s="519">
        <f t="shared" si="4"/>
        <v>112.76</v>
      </c>
      <c r="BL16" s="519">
        <f t="shared" si="4"/>
        <v>93.87</v>
      </c>
      <c r="BM16" s="519">
        <f t="shared" si="4"/>
        <v>131.32</v>
      </c>
      <c r="BN16" s="519">
        <f t="shared" si="4"/>
        <v>128</v>
      </c>
      <c r="BO16" s="519">
        <f t="shared" si="4"/>
        <v>131.32</v>
      </c>
      <c r="BP16" s="519">
        <f t="shared" si="4"/>
        <v>128</v>
      </c>
      <c r="BQ16" s="519">
        <f t="shared" si="4"/>
        <v>117.09</v>
      </c>
      <c r="BR16" s="519">
        <f t="shared" si="4"/>
        <v>127.25</v>
      </c>
      <c r="BS16" s="519">
        <f t="shared" si="4"/>
        <v>59.440000000000005</v>
      </c>
      <c r="BT16" s="519">
        <f t="shared" si="4"/>
        <v>99.39</v>
      </c>
      <c r="BU16" s="519">
        <f t="shared" si="4"/>
        <v>113.91</v>
      </c>
      <c r="BV16" s="519">
        <f t="shared" si="4"/>
        <v>100.54</v>
      </c>
      <c r="BW16" s="519">
        <f t="shared" si="4"/>
        <v>106.69</v>
      </c>
      <c r="BX16" s="519">
        <f t="shared" si="4"/>
        <v>105.61999999999999</v>
      </c>
      <c r="BY16" s="519">
        <f t="shared" si="4"/>
        <v>104.63</v>
      </c>
      <c r="BZ16" s="519">
        <f t="shared" si="4"/>
        <v>131.16</v>
      </c>
      <c r="CA16" s="519">
        <f t="shared" si="4"/>
        <v>91.07</v>
      </c>
      <c r="CB16" s="519">
        <f t="shared" si="4"/>
        <v>98.07</v>
      </c>
      <c r="CC16" s="519">
        <f t="shared" si="4"/>
        <v>56.24</v>
      </c>
      <c r="CD16" s="519">
        <f t="shared" si="4"/>
        <v>164.34</v>
      </c>
      <c r="CE16" s="519">
        <f t="shared" si="4"/>
        <v>102.84</v>
      </c>
      <c r="CF16" s="519">
        <f t="shared" si="4"/>
        <v>159.47999999999999</v>
      </c>
      <c r="CG16" s="519">
        <f t="shared" si="4"/>
        <v>164.82</v>
      </c>
      <c r="CH16" s="519">
        <f t="shared" si="4"/>
        <v>160.19999999999999</v>
      </c>
      <c r="CI16" s="519">
        <f t="shared" si="4"/>
        <v>172.31</v>
      </c>
      <c r="CJ16" s="519">
        <f t="shared" si="4"/>
        <v>154.17000000000002</v>
      </c>
      <c r="CK16" s="519">
        <f t="shared" si="4"/>
        <v>168.84</v>
      </c>
      <c r="CL16" s="519">
        <f t="shared" si="4"/>
        <v>116.47</v>
      </c>
      <c r="CM16" s="519">
        <f t="shared" si="4"/>
        <v>105.83999999999999</v>
      </c>
      <c r="CN16" s="519">
        <f t="shared" si="4"/>
        <v>127.31</v>
      </c>
      <c r="CO16" s="519">
        <f t="shared" ref="CO16:DV16" si="5">CO10+CO14</f>
        <v>82.3</v>
      </c>
      <c r="CP16" s="519">
        <f t="shared" si="5"/>
        <v>91.67</v>
      </c>
      <c r="CQ16" s="519">
        <f t="shared" si="5"/>
        <v>55.120000000000005</v>
      </c>
      <c r="CR16" s="519">
        <f t="shared" si="5"/>
        <v>101.18</v>
      </c>
      <c r="CS16" s="519">
        <f t="shared" si="5"/>
        <v>99.96</v>
      </c>
      <c r="CT16" s="519">
        <f t="shared" si="5"/>
        <v>113.5</v>
      </c>
      <c r="CU16" s="519">
        <f t="shared" si="5"/>
        <v>99.960000000000008</v>
      </c>
      <c r="CV16" s="519">
        <f t="shared" si="5"/>
        <v>131.32</v>
      </c>
      <c r="CW16" s="519">
        <f t="shared" si="5"/>
        <v>98.48</v>
      </c>
      <c r="CX16" s="519">
        <f t="shared" si="5"/>
        <v>58.35</v>
      </c>
      <c r="CY16" s="519">
        <f t="shared" si="5"/>
        <v>59.69</v>
      </c>
      <c r="CZ16" s="519">
        <f t="shared" si="5"/>
        <v>101.18</v>
      </c>
      <c r="DA16" s="519">
        <f t="shared" si="5"/>
        <v>79.34</v>
      </c>
      <c r="DB16" s="519">
        <f t="shared" si="5"/>
        <v>130.1</v>
      </c>
      <c r="DC16" s="519">
        <f t="shared" si="5"/>
        <v>133.66</v>
      </c>
      <c r="DD16" s="519">
        <f t="shared" si="5"/>
        <v>127.31</v>
      </c>
      <c r="DE16" s="519">
        <f t="shared" si="5"/>
        <v>145.35</v>
      </c>
      <c r="DF16" s="519">
        <f t="shared" si="5"/>
        <v>97.57</v>
      </c>
      <c r="DG16" s="519">
        <f t="shared" si="5"/>
        <v>97.84</v>
      </c>
      <c r="DH16" s="519">
        <f t="shared" si="5"/>
        <v>133.63</v>
      </c>
      <c r="DI16" s="519">
        <f t="shared" si="5"/>
        <v>150.05000000000001</v>
      </c>
      <c r="DJ16" s="519">
        <f t="shared" si="5"/>
        <v>74.97</v>
      </c>
      <c r="DK16" s="519">
        <f t="shared" si="5"/>
        <v>0</v>
      </c>
      <c r="DL16" s="519">
        <f t="shared" si="5"/>
        <v>0</v>
      </c>
      <c r="DM16" s="519">
        <f t="shared" si="5"/>
        <v>0</v>
      </c>
      <c r="DN16" s="519">
        <f t="shared" si="5"/>
        <v>0</v>
      </c>
      <c r="DO16" s="519">
        <f t="shared" si="5"/>
        <v>0</v>
      </c>
      <c r="DP16" s="519">
        <f t="shared" si="5"/>
        <v>0</v>
      </c>
      <c r="DQ16" s="519">
        <f t="shared" si="5"/>
        <v>0</v>
      </c>
      <c r="DR16" s="519">
        <f t="shared" si="5"/>
        <v>0</v>
      </c>
      <c r="DS16" s="519">
        <f t="shared" si="5"/>
        <v>0</v>
      </c>
      <c r="DT16" s="519">
        <f t="shared" si="5"/>
        <v>0</v>
      </c>
      <c r="DU16" s="519">
        <f t="shared" si="5"/>
        <v>0</v>
      </c>
      <c r="DV16" s="519">
        <f t="shared" si="5"/>
        <v>0</v>
      </c>
      <c r="DW16" s="805">
        <f t="shared" ref="DW16" si="6">DW10+DW14</f>
        <v>0.02</v>
      </c>
    </row>
    <row r="17" spans="1:127" x14ac:dyDescent="0.2">
      <c r="A17" s="943"/>
      <c r="B17" s="505"/>
      <c r="C17" s="605" t="s">
        <v>0</v>
      </c>
      <c r="D17" s="507">
        <f t="shared" ref="D17:AA17" si="7">D16%</f>
        <v>0.73750000000000004</v>
      </c>
      <c r="E17" s="507">
        <f t="shared" si="7"/>
        <v>0.80590000000000006</v>
      </c>
      <c r="F17" s="507">
        <f t="shared" si="7"/>
        <v>0.77790000000000004</v>
      </c>
      <c r="G17" s="507">
        <f t="shared" si="7"/>
        <v>0.61329999999999996</v>
      </c>
      <c r="H17" s="507">
        <f t="shared" si="7"/>
        <v>0.95279999999999998</v>
      </c>
      <c r="I17" s="507">
        <f t="shared" si="7"/>
        <v>1.0569999999999999</v>
      </c>
      <c r="J17" s="507">
        <f t="shared" si="7"/>
        <v>0.70240000000000014</v>
      </c>
      <c r="K17" s="507">
        <f t="shared" si="7"/>
        <v>0.49130000000000001</v>
      </c>
      <c r="L17" s="507">
        <f t="shared" si="7"/>
        <v>0.93789999999999996</v>
      </c>
      <c r="M17" s="507">
        <f t="shared" si="7"/>
        <v>0.58950000000000002</v>
      </c>
      <c r="N17" s="507">
        <f t="shared" si="7"/>
        <v>0.46189999999999998</v>
      </c>
      <c r="O17" s="507">
        <f t="shared" si="7"/>
        <v>0.47989999999999999</v>
      </c>
      <c r="P17" s="507">
        <f t="shared" si="7"/>
        <v>0.3871</v>
      </c>
      <c r="Q17" s="507">
        <f t="shared" si="7"/>
        <v>0.41159999999999997</v>
      </c>
      <c r="R17" s="507">
        <f t="shared" si="7"/>
        <v>0.26750000000000002</v>
      </c>
      <c r="S17" s="507">
        <f t="shared" si="7"/>
        <v>0.29600000000000004</v>
      </c>
      <c r="T17" s="507">
        <f t="shared" si="7"/>
        <v>0.38640000000000002</v>
      </c>
      <c r="U17" s="507">
        <f t="shared" si="7"/>
        <v>1.8119999999999998</v>
      </c>
      <c r="V17" s="507">
        <f t="shared" si="7"/>
        <v>0.37890000000000001</v>
      </c>
      <c r="W17" s="507">
        <f t="shared" si="7"/>
        <v>0.44140000000000001</v>
      </c>
      <c r="X17" s="507">
        <f t="shared" si="7"/>
        <v>0.48900000000000005</v>
      </c>
      <c r="Y17" s="507">
        <f t="shared" si="7"/>
        <v>0.33340000000000003</v>
      </c>
      <c r="Z17" s="507">
        <f t="shared" si="7"/>
        <v>0.33390000000000003</v>
      </c>
      <c r="AA17" s="507">
        <f t="shared" si="7"/>
        <v>1.0645</v>
      </c>
      <c r="AB17" s="507">
        <f>AB16%</f>
        <v>1.0761999999999998</v>
      </c>
      <c r="AC17" s="507">
        <f t="shared" ref="AC17:CN17" si="8">AC16%</f>
        <v>1.2092999999999998</v>
      </c>
      <c r="AD17" s="507">
        <f t="shared" si="8"/>
        <v>1.2111000000000001</v>
      </c>
      <c r="AE17" s="507">
        <f t="shared" si="8"/>
        <v>1.1917</v>
      </c>
      <c r="AF17" s="507">
        <f t="shared" si="8"/>
        <v>1.0501</v>
      </c>
      <c r="AG17" s="507">
        <f t="shared" si="8"/>
        <v>1.7798999999999998</v>
      </c>
      <c r="AH17" s="507">
        <f t="shared" si="8"/>
        <v>0.92680000000000007</v>
      </c>
      <c r="AI17" s="507">
        <f t="shared" si="8"/>
        <v>0.56269999999999998</v>
      </c>
      <c r="AJ17" s="507">
        <f t="shared" si="8"/>
        <v>0.59739999999999993</v>
      </c>
      <c r="AK17" s="507">
        <f t="shared" si="8"/>
        <v>1.1076999999999999</v>
      </c>
      <c r="AL17" s="507">
        <f t="shared" si="8"/>
        <v>1.0645</v>
      </c>
      <c r="AM17" s="507">
        <f t="shared" si="8"/>
        <v>0.59279999999999999</v>
      </c>
      <c r="AN17" s="507">
        <f t="shared" si="8"/>
        <v>0.73229999999999995</v>
      </c>
      <c r="AO17" s="507">
        <f t="shared" si="8"/>
        <v>0.88099999999999989</v>
      </c>
      <c r="AP17" s="507">
        <f t="shared" si="8"/>
        <v>1.3363</v>
      </c>
      <c r="AQ17" s="507">
        <f t="shared" si="8"/>
        <v>1.3009999999999999</v>
      </c>
      <c r="AR17" s="507">
        <f t="shared" si="8"/>
        <v>1.5430000000000001</v>
      </c>
      <c r="AS17" s="507">
        <f t="shared" si="8"/>
        <v>1.1762000000000001</v>
      </c>
      <c r="AT17" s="507">
        <f t="shared" si="8"/>
        <v>1.7765</v>
      </c>
      <c r="AU17" s="507">
        <f t="shared" si="8"/>
        <v>0.95620000000000005</v>
      </c>
      <c r="AV17" s="507">
        <f t="shared" si="8"/>
        <v>0.3967</v>
      </c>
      <c r="AW17" s="507">
        <f t="shared" si="8"/>
        <v>1.1120999999999999</v>
      </c>
      <c r="AX17" s="507">
        <f t="shared" si="8"/>
        <v>0.83750000000000002</v>
      </c>
      <c r="AY17" s="507">
        <f t="shared" si="8"/>
        <v>1.1748000000000001</v>
      </c>
      <c r="AZ17" s="507">
        <f t="shared" si="8"/>
        <v>0.57140000000000002</v>
      </c>
      <c r="BA17" s="507">
        <f t="shared" si="8"/>
        <v>1.0073100000000001</v>
      </c>
      <c r="BB17" s="507">
        <f t="shared" si="8"/>
        <v>1.3462000000000001</v>
      </c>
      <c r="BC17" s="507">
        <f t="shared" si="8"/>
        <v>0.38689999999999997</v>
      </c>
      <c r="BD17" s="507">
        <f t="shared" si="8"/>
        <v>1.8094999999999999</v>
      </c>
      <c r="BE17" s="507">
        <f t="shared" si="8"/>
        <v>0.79780000000000006</v>
      </c>
      <c r="BF17" s="507">
        <f t="shared" si="8"/>
        <v>1.2790999999999999</v>
      </c>
      <c r="BG17" s="507">
        <f t="shared" si="8"/>
        <v>1.2414000000000001</v>
      </c>
      <c r="BH17" s="507">
        <f t="shared" si="8"/>
        <v>1.371</v>
      </c>
      <c r="BI17" s="507">
        <f t="shared" si="8"/>
        <v>1.3171000000000002</v>
      </c>
      <c r="BJ17" s="507">
        <f t="shared" si="8"/>
        <v>1.2058</v>
      </c>
      <c r="BK17" s="507">
        <f t="shared" si="8"/>
        <v>1.1276000000000002</v>
      </c>
      <c r="BL17" s="507">
        <f t="shared" si="8"/>
        <v>0.93870000000000009</v>
      </c>
      <c r="BM17" s="507">
        <f t="shared" si="8"/>
        <v>1.3131999999999999</v>
      </c>
      <c r="BN17" s="507">
        <f t="shared" si="8"/>
        <v>1.28</v>
      </c>
      <c r="BO17" s="507">
        <f t="shared" si="8"/>
        <v>1.3131999999999999</v>
      </c>
      <c r="BP17" s="507">
        <f t="shared" si="8"/>
        <v>1.28</v>
      </c>
      <c r="BQ17" s="507">
        <f t="shared" si="8"/>
        <v>1.1709000000000001</v>
      </c>
      <c r="BR17" s="507">
        <f t="shared" si="8"/>
        <v>1.2725</v>
      </c>
      <c r="BS17" s="507">
        <f t="shared" si="8"/>
        <v>0.59440000000000004</v>
      </c>
      <c r="BT17" s="507">
        <f t="shared" si="8"/>
        <v>0.99390000000000001</v>
      </c>
      <c r="BU17" s="507">
        <f t="shared" si="8"/>
        <v>1.1391</v>
      </c>
      <c r="BV17" s="507">
        <f t="shared" si="8"/>
        <v>1.0054000000000001</v>
      </c>
      <c r="BW17" s="507">
        <f t="shared" si="8"/>
        <v>1.0669</v>
      </c>
      <c r="BX17" s="507">
        <f t="shared" si="8"/>
        <v>1.0561999999999998</v>
      </c>
      <c r="BY17" s="507">
        <f t="shared" si="8"/>
        <v>1.0463</v>
      </c>
      <c r="BZ17" s="507">
        <f t="shared" si="8"/>
        <v>1.3115999999999999</v>
      </c>
      <c r="CA17" s="507">
        <f t="shared" si="8"/>
        <v>0.91069999999999995</v>
      </c>
      <c r="CB17" s="507">
        <f t="shared" si="8"/>
        <v>0.98069999999999991</v>
      </c>
      <c r="CC17" s="507">
        <f t="shared" si="8"/>
        <v>0.56240000000000001</v>
      </c>
      <c r="CD17" s="507">
        <f t="shared" si="8"/>
        <v>1.6434</v>
      </c>
      <c r="CE17" s="507">
        <f t="shared" si="8"/>
        <v>1.0284</v>
      </c>
      <c r="CF17" s="507">
        <f t="shared" si="8"/>
        <v>1.5948</v>
      </c>
      <c r="CG17" s="507">
        <f t="shared" si="8"/>
        <v>1.6481999999999999</v>
      </c>
      <c r="CH17" s="507">
        <f t="shared" si="8"/>
        <v>1.6019999999999999</v>
      </c>
      <c r="CI17" s="507">
        <f t="shared" si="8"/>
        <v>1.7231000000000001</v>
      </c>
      <c r="CJ17" s="507">
        <f t="shared" si="8"/>
        <v>1.5417000000000001</v>
      </c>
      <c r="CK17" s="507">
        <f t="shared" si="8"/>
        <v>1.6884000000000001</v>
      </c>
      <c r="CL17" s="507">
        <f t="shared" si="8"/>
        <v>1.1647000000000001</v>
      </c>
      <c r="CM17" s="507">
        <f t="shared" si="8"/>
        <v>1.0583999999999998</v>
      </c>
      <c r="CN17" s="507">
        <f t="shared" si="8"/>
        <v>1.2731000000000001</v>
      </c>
      <c r="CO17" s="507">
        <f t="shared" ref="CO17:DV17" si="9">CO16%</f>
        <v>0.82299999999999995</v>
      </c>
      <c r="CP17" s="507">
        <f t="shared" si="9"/>
        <v>0.91670000000000007</v>
      </c>
      <c r="CQ17" s="507">
        <f t="shared" si="9"/>
        <v>0.55120000000000002</v>
      </c>
      <c r="CR17" s="507">
        <f t="shared" si="9"/>
        <v>1.0118</v>
      </c>
      <c r="CS17" s="507">
        <f t="shared" si="9"/>
        <v>0.99959999999999993</v>
      </c>
      <c r="CT17" s="507">
        <f t="shared" si="9"/>
        <v>1.135</v>
      </c>
      <c r="CU17" s="507">
        <f t="shared" si="9"/>
        <v>0.99960000000000004</v>
      </c>
      <c r="CV17" s="507">
        <f t="shared" si="9"/>
        <v>1.3131999999999999</v>
      </c>
      <c r="CW17" s="507">
        <f t="shared" si="9"/>
        <v>0.98480000000000001</v>
      </c>
      <c r="CX17" s="507">
        <f t="shared" si="9"/>
        <v>0.58350000000000002</v>
      </c>
      <c r="CY17" s="507">
        <f t="shared" si="9"/>
        <v>0.59689999999999999</v>
      </c>
      <c r="CZ17" s="507">
        <f t="shared" si="9"/>
        <v>1.0118</v>
      </c>
      <c r="DA17" s="507">
        <f t="shared" si="9"/>
        <v>0.79339999999999999</v>
      </c>
      <c r="DB17" s="507">
        <f t="shared" si="9"/>
        <v>1.3009999999999999</v>
      </c>
      <c r="DC17" s="507">
        <f t="shared" si="9"/>
        <v>1.3366</v>
      </c>
      <c r="DD17" s="507">
        <f t="shared" si="9"/>
        <v>1.2731000000000001</v>
      </c>
      <c r="DE17" s="507">
        <f t="shared" si="9"/>
        <v>1.4535</v>
      </c>
      <c r="DF17" s="507">
        <f t="shared" si="9"/>
        <v>0.9756999999999999</v>
      </c>
      <c r="DG17" s="507">
        <f t="shared" si="9"/>
        <v>0.97840000000000005</v>
      </c>
      <c r="DH17" s="507">
        <f t="shared" si="9"/>
        <v>1.3363</v>
      </c>
      <c r="DI17" s="507">
        <f t="shared" si="9"/>
        <v>1.5005000000000002</v>
      </c>
      <c r="DJ17" s="507">
        <f t="shared" si="9"/>
        <v>0.74970000000000003</v>
      </c>
      <c r="DK17" s="507">
        <f t="shared" si="9"/>
        <v>0</v>
      </c>
      <c r="DL17" s="507">
        <f t="shared" si="9"/>
        <v>0</v>
      </c>
      <c r="DM17" s="507">
        <f t="shared" si="9"/>
        <v>0</v>
      </c>
      <c r="DN17" s="507">
        <f t="shared" si="9"/>
        <v>0</v>
      </c>
      <c r="DO17" s="507">
        <f t="shared" si="9"/>
        <v>0</v>
      </c>
      <c r="DP17" s="507">
        <f t="shared" si="9"/>
        <v>0</v>
      </c>
      <c r="DQ17" s="507">
        <f t="shared" si="9"/>
        <v>0</v>
      </c>
      <c r="DR17" s="507">
        <f t="shared" si="9"/>
        <v>0</v>
      </c>
      <c r="DS17" s="507">
        <f t="shared" si="9"/>
        <v>0</v>
      </c>
      <c r="DT17" s="507">
        <f t="shared" si="9"/>
        <v>0</v>
      </c>
      <c r="DU17" s="507">
        <f t="shared" si="9"/>
        <v>0</v>
      </c>
      <c r="DV17" s="507">
        <f t="shared" si="9"/>
        <v>0</v>
      </c>
      <c r="DW17" s="806">
        <f t="shared" ref="DW17" si="10">DW16%</f>
        <v>2.0000000000000001E-4</v>
      </c>
    </row>
    <row r="18" spans="1:127" x14ac:dyDescent="0.2">
      <c r="A18" s="583"/>
      <c r="B18" s="583"/>
      <c r="C18" s="667"/>
      <c r="D18" s="583"/>
      <c r="E18" s="583"/>
      <c r="F18" s="583"/>
      <c r="G18" s="583"/>
      <c r="H18" s="583"/>
      <c r="I18" s="583"/>
      <c r="J18" s="583"/>
      <c r="K18" s="583"/>
      <c r="L18" s="583"/>
      <c r="M18" s="583"/>
      <c r="N18" s="583"/>
      <c r="O18" s="583"/>
      <c r="P18" s="583"/>
      <c r="Q18" s="583"/>
      <c r="R18" s="583"/>
      <c r="S18" s="583"/>
      <c r="T18" s="667"/>
      <c r="U18" s="667"/>
      <c r="V18" s="667"/>
      <c r="W18" s="583"/>
      <c r="X18" s="583"/>
      <c r="Y18" s="583"/>
      <c r="Z18" s="583"/>
      <c r="AA18" s="667"/>
      <c r="AB18" s="583"/>
      <c r="AC18" s="667"/>
      <c r="AD18" s="667"/>
      <c r="AE18" s="667"/>
      <c r="AF18" s="667"/>
      <c r="AG18" s="667"/>
      <c r="AH18" s="667"/>
      <c r="AI18" s="598"/>
      <c r="AJ18" s="667"/>
      <c r="AK18" s="667"/>
      <c r="AL18" s="667"/>
      <c r="AM18" s="667"/>
      <c r="AN18" s="667"/>
      <c r="AO18" s="667"/>
      <c r="AP18" s="667"/>
      <c r="AQ18" s="667"/>
      <c r="AR18" s="667"/>
      <c r="AS18" s="667"/>
      <c r="AT18" s="667"/>
      <c r="AU18" s="667"/>
      <c r="AV18" s="667"/>
      <c r="AW18" s="667"/>
      <c r="AX18" s="667"/>
      <c r="AY18" s="667"/>
      <c r="AZ18" s="667"/>
      <c r="BA18" s="667"/>
      <c r="BB18" s="667"/>
      <c r="BC18" s="667"/>
      <c r="BD18" s="667"/>
      <c r="BE18" s="667"/>
      <c r="BF18" s="667"/>
      <c r="BG18" s="667"/>
      <c r="BH18" s="667"/>
      <c r="BI18" s="667"/>
      <c r="BJ18" s="667"/>
      <c r="BK18" s="667"/>
      <c r="BL18" s="667"/>
      <c r="BM18" s="667"/>
      <c r="BN18" s="667"/>
      <c r="BO18" s="667"/>
      <c r="BP18" s="667"/>
      <c r="BQ18" s="667"/>
      <c r="BR18" s="667"/>
      <c r="BS18" s="667"/>
      <c r="BT18" s="667"/>
      <c r="BU18" s="667"/>
      <c r="BV18" s="667"/>
      <c r="BW18" s="667"/>
      <c r="BX18" s="667"/>
      <c r="BY18" s="667"/>
      <c r="BZ18" s="667"/>
      <c r="CA18" s="667"/>
      <c r="CB18" s="667"/>
      <c r="CC18" s="667"/>
      <c r="CD18" s="667"/>
      <c r="CE18" s="667"/>
      <c r="CF18" s="667"/>
      <c r="CG18" s="667"/>
      <c r="CH18" s="667"/>
      <c r="CI18" s="667"/>
      <c r="CJ18" s="667"/>
      <c r="CK18" s="667"/>
      <c r="CL18" s="667"/>
      <c r="CM18" s="667"/>
      <c r="CN18" s="667"/>
      <c r="CO18" s="667"/>
      <c r="CP18" s="667"/>
      <c r="CQ18" s="667"/>
      <c r="CR18" s="742"/>
      <c r="CS18" s="742"/>
      <c r="CT18" s="583"/>
      <c r="CU18" s="667"/>
      <c r="CV18" s="667"/>
      <c r="CW18" s="667"/>
      <c r="CX18" s="667"/>
      <c r="CY18" s="667"/>
      <c r="CZ18" s="667"/>
      <c r="DA18" s="667"/>
      <c r="DB18" s="667"/>
      <c r="DC18" s="667"/>
      <c r="DD18" s="667"/>
      <c r="DE18" s="667"/>
      <c r="DF18" s="667"/>
      <c r="DG18" s="667"/>
      <c r="DH18" s="667"/>
      <c r="DI18" s="667"/>
      <c r="DJ18" s="667"/>
      <c r="DK18" s="667"/>
      <c r="DL18" s="667"/>
      <c r="DM18" s="667"/>
      <c r="DN18" s="667"/>
      <c r="DO18" s="667"/>
      <c r="DP18" s="667"/>
      <c r="DQ18" s="667"/>
      <c r="DR18" s="667"/>
      <c r="DS18" s="667"/>
      <c r="DT18" s="667"/>
      <c r="DU18" s="667"/>
      <c r="DV18" s="667"/>
      <c r="DW18" s="667"/>
    </row>
    <row r="19" spans="1:127" x14ac:dyDescent="0.2">
      <c r="A19" s="941" t="s">
        <v>4</v>
      </c>
      <c r="B19" s="585" t="s">
        <v>18</v>
      </c>
      <c r="C19" s="666" t="s">
        <v>32</v>
      </c>
      <c r="D19" s="585">
        <v>1.85</v>
      </c>
      <c r="E19" s="585">
        <v>0.74</v>
      </c>
      <c r="F19" s="585">
        <v>0.53</v>
      </c>
      <c r="G19" s="585">
        <v>0.06</v>
      </c>
      <c r="H19" s="585">
        <v>0.02</v>
      </c>
      <c r="I19" s="585">
        <v>0</v>
      </c>
      <c r="J19" s="585">
        <v>0</v>
      </c>
      <c r="K19" s="585">
        <v>0</v>
      </c>
      <c r="L19" s="585">
        <v>0</v>
      </c>
      <c r="M19" s="585">
        <v>0</v>
      </c>
      <c r="N19" s="585">
        <v>0.08</v>
      </c>
      <c r="O19" s="585">
        <v>7.0000000000000007E-2</v>
      </c>
      <c r="P19" s="585">
        <v>7.0000000000000007E-2</v>
      </c>
      <c r="Q19" s="585">
        <v>7.0000000000000007E-2</v>
      </c>
      <c r="R19" s="585">
        <v>0.05</v>
      </c>
      <c r="S19" s="585">
        <v>0.05</v>
      </c>
      <c r="T19" s="666">
        <v>0</v>
      </c>
      <c r="U19" s="666">
        <v>4.0999999999999996</v>
      </c>
      <c r="V19" s="666">
        <v>0</v>
      </c>
      <c r="W19" s="585">
        <v>0.09</v>
      </c>
      <c r="X19" s="584">
        <v>0.1</v>
      </c>
      <c r="Y19" s="585">
        <v>0</v>
      </c>
      <c r="Z19" s="585">
        <v>0</v>
      </c>
      <c r="AA19" s="666">
        <v>0</v>
      </c>
      <c r="AB19" s="585">
        <v>0</v>
      </c>
      <c r="AC19" s="666">
        <v>0</v>
      </c>
      <c r="AD19" s="666">
        <v>0</v>
      </c>
      <c r="AE19" s="666">
        <v>0</v>
      </c>
      <c r="AF19" s="666">
        <v>0</v>
      </c>
      <c r="AG19" s="666">
        <v>0</v>
      </c>
      <c r="AH19" s="666">
        <v>0</v>
      </c>
      <c r="AI19" s="599">
        <v>0.1</v>
      </c>
      <c r="AJ19" s="666">
        <v>0.13</v>
      </c>
      <c r="AK19" s="666">
        <v>0.01</v>
      </c>
      <c r="AL19" s="666">
        <v>0</v>
      </c>
      <c r="AM19" s="666">
        <v>0.09</v>
      </c>
      <c r="AN19" s="666">
        <v>0</v>
      </c>
      <c r="AO19" s="666">
        <v>0</v>
      </c>
      <c r="AP19" s="666">
        <v>1.0900000000000001</v>
      </c>
      <c r="AQ19" s="666">
        <v>1.17</v>
      </c>
      <c r="AR19" s="666">
        <v>0</v>
      </c>
      <c r="AS19" s="666">
        <v>0</v>
      </c>
      <c r="AT19" s="666">
        <v>0</v>
      </c>
      <c r="AU19" s="666">
        <v>0</v>
      </c>
      <c r="AV19" s="666">
        <v>12.02</v>
      </c>
      <c r="AW19" s="666">
        <v>0</v>
      </c>
      <c r="AX19" s="666">
        <v>32.14</v>
      </c>
      <c r="AY19" s="666">
        <v>0</v>
      </c>
      <c r="AZ19" s="666">
        <v>0</v>
      </c>
      <c r="BA19" s="666">
        <v>0</v>
      </c>
      <c r="BB19" s="666">
        <v>0</v>
      </c>
      <c r="BC19" s="666">
        <v>0</v>
      </c>
      <c r="BD19" s="666">
        <v>0</v>
      </c>
      <c r="BE19" s="666">
        <v>0</v>
      </c>
      <c r="BF19" s="666">
        <v>0.96</v>
      </c>
      <c r="BG19" s="666">
        <v>0.83</v>
      </c>
      <c r="BH19" s="666">
        <v>0.83</v>
      </c>
      <c r="BI19" s="666">
        <v>0.71</v>
      </c>
      <c r="BJ19" s="666">
        <v>6.5</v>
      </c>
      <c r="BK19" s="666">
        <v>7.23</v>
      </c>
      <c r="BL19" s="666">
        <v>0</v>
      </c>
      <c r="BM19" s="666">
        <v>0</v>
      </c>
      <c r="BN19" s="666">
        <v>0</v>
      </c>
      <c r="BO19" s="666">
        <v>0</v>
      </c>
      <c r="BP19" s="666">
        <v>0</v>
      </c>
      <c r="BQ19" s="666">
        <v>0</v>
      </c>
      <c r="BR19" s="666">
        <v>0</v>
      </c>
      <c r="BS19" s="666">
        <v>1.2</v>
      </c>
      <c r="BT19" s="666">
        <v>0</v>
      </c>
      <c r="BU19" s="666">
        <v>0</v>
      </c>
      <c r="BV19" s="666">
        <v>0</v>
      </c>
      <c r="BW19" s="666">
        <v>0</v>
      </c>
      <c r="BX19" s="666">
        <v>0</v>
      </c>
      <c r="BY19" s="666">
        <v>0</v>
      </c>
      <c r="BZ19" s="666">
        <v>0</v>
      </c>
      <c r="CA19" s="666">
        <v>0</v>
      </c>
      <c r="CB19" s="666">
        <v>0</v>
      </c>
      <c r="CC19" s="666">
        <v>0</v>
      </c>
      <c r="CD19" s="666">
        <v>0</v>
      </c>
      <c r="CE19" s="666">
        <v>0</v>
      </c>
      <c r="CF19" s="666">
        <v>0.24</v>
      </c>
      <c r="CG19" s="666">
        <v>0.03</v>
      </c>
      <c r="CH19" s="666">
        <v>0.69</v>
      </c>
      <c r="CI19" s="666">
        <v>0.08</v>
      </c>
      <c r="CJ19" s="666">
        <v>0.64</v>
      </c>
      <c r="CK19" s="666">
        <v>0.08</v>
      </c>
      <c r="CL19" s="666">
        <v>0.54</v>
      </c>
      <c r="CM19" s="666">
        <v>0.27</v>
      </c>
      <c r="CN19" s="666">
        <v>1.07</v>
      </c>
      <c r="CO19" s="666">
        <v>8.19</v>
      </c>
      <c r="CP19" s="666">
        <v>0</v>
      </c>
      <c r="CQ19" s="666">
        <v>4.5</v>
      </c>
      <c r="CR19" s="743">
        <v>0</v>
      </c>
      <c r="CS19" s="743">
        <v>0</v>
      </c>
      <c r="CT19" s="585">
        <v>0</v>
      </c>
      <c r="CU19" s="666">
        <v>0</v>
      </c>
      <c r="CV19" s="666">
        <v>0</v>
      </c>
      <c r="CW19" s="666">
        <v>0</v>
      </c>
      <c r="CX19" s="666">
        <v>0</v>
      </c>
      <c r="CY19" s="666">
        <v>0</v>
      </c>
      <c r="CZ19" s="666">
        <v>0</v>
      </c>
      <c r="DA19" s="666">
        <v>5.47</v>
      </c>
      <c r="DB19" s="666">
        <v>1.17</v>
      </c>
      <c r="DC19" s="666">
        <v>1.0900000000000001</v>
      </c>
      <c r="DD19" s="666">
        <v>1.07</v>
      </c>
      <c r="DE19" s="666">
        <v>6.48</v>
      </c>
      <c r="DF19" s="666">
        <v>0</v>
      </c>
      <c r="DG19" s="666">
        <v>0</v>
      </c>
      <c r="DH19" s="666">
        <v>1.0900000000000001</v>
      </c>
      <c r="DI19" s="666">
        <v>0</v>
      </c>
      <c r="DJ19" s="666">
        <v>0</v>
      </c>
      <c r="DK19" s="666">
        <v>0</v>
      </c>
      <c r="DL19" s="666">
        <v>0</v>
      </c>
      <c r="DM19" s="666">
        <v>0</v>
      </c>
      <c r="DN19" s="666">
        <v>0</v>
      </c>
      <c r="DO19" s="666">
        <v>0</v>
      </c>
      <c r="DP19" s="666">
        <v>0</v>
      </c>
      <c r="DQ19" s="666">
        <v>0</v>
      </c>
      <c r="DR19" s="666">
        <v>0</v>
      </c>
      <c r="DS19" s="666">
        <v>0</v>
      </c>
      <c r="DT19" s="666">
        <v>0</v>
      </c>
      <c r="DU19" s="666">
        <v>0</v>
      </c>
      <c r="DV19" s="666">
        <v>0</v>
      </c>
      <c r="DW19" s="810">
        <v>0.1</v>
      </c>
    </row>
    <row r="20" spans="1:127" x14ac:dyDescent="0.2">
      <c r="A20" s="942"/>
      <c r="B20" s="585" t="s">
        <v>19</v>
      </c>
      <c r="C20" s="666" t="s">
        <v>3</v>
      </c>
      <c r="D20" s="585">
        <v>18.78</v>
      </c>
      <c r="E20" s="585">
        <v>0</v>
      </c>
      <c r="F20" s="585">
        <v>0</v>
      </c>
      <c r="G20" s="585">
        <v>0</v>
      </c>
      <c r="H20" s="585">
        <v>0</v>
      </c>
      <c r="I20" s="585">
        <v>0</v>
      </c>
      <c r="J20" s="585">
        <v>0</v>
      </c>
      <c r="K20" s="585">
        <v>0</v>
      </c>
      <c r="L20" s="585">
        <v>0</v>
      </c>
      <c r="M20" s="585">
        <v>0</v>
      </c>
      <c r="N20" s="585">
        <v>0</v>
      </c>
      <c r="O20" s="585">
        <v>0</v>
      </c>
      <c r="P20" s="585">
        <v>0</v>
      </c>
      <c r="Q20" s="585">
        <v>0</v>
      </c>
      <c r="R20" s="585">
        <v>0</v>
      </c>
      <c r="S20" s="585">
        <v>0</v>
      </c>
      <c r="T20" s="666">
        <v>0</v>
      </c>
      <c r="U20" s="666">
        <v>0</v>
      </c>
      <c r="V20" s="666">
        <v>0</v>
      </c>
      <c r="W20" s="585">
        <v>0</v>
      </c>
      <c r="X20" s="585">
        <v>0</v>
      </c>
      <c r="Y20" s="585">
        <v>0</v>
      </c>
      <c r="Z20" s="585">
        <v>0</v>
      </c>
      <c r="AA20" s="666">
        <v>0</v>
      </c>
      <c r="AB20" s="585">
        <v>0</v>
      </c>
      <c r="AC20" s="666">
        <v>0</v>
      </c>
      <c r="AD20" s="666">
        <v>0</v>
      </c>
      <c r="AE20" s="666">
        <v>0</v>
      </c>
      <c r="AF20" s="666">
        <v>0</v>
      </c>
      <c r="AG20" s="666">
        <v>0</v>
      </c>
      <c r="AH20" s="666">
        <v>3.4</v>
      </c>
      <c r="AI20" s="599">
        <v>0</v>
      </c>
      <c r="AJ20" s="666">
        <v>0</v>
      </c>
      <c r="AK20" s="666">
        <v>0</v>
      </c>
      <c r="AL20" s="666">
        <v>0</v>
      </c>
      <c r="AM20" s="666">
        <v>0</v>
      </c>
      <c r="AN20" s="666">
        <v>0</v>
      </c>
      <c r="AO20" s="666">
        <v>0</v>
      </c>
      <c r="AP20" s="666">
        <v>0</v>
      </c>
      <c r="AQ20" s="666">
        <v>0</v>
      </c>
      <c r="AR20" s="666">
        <v>4.92</v>
      </c>
      <c r="AS20" s="666">
        <v>0</v>
      </c>
      <c r="AT20" s="666">
        <v>5.31</v>
      </c>
      <c r="AU20" s="666">
        <v>0</v>
      </c>
      <c r="AV20" s="666">
        <v>33.74</v>
      </c>
      <c r="AW20" s="666">
        <v>0</v>
      </c>
      <c r="AX20" s="666">
        <v>0.96</v>
      </c>
      <c r="AY20" s="666">
        <v>0</v>
      </c>
      <c r="AZ20" s="666">
        <v>0</v>
      </c>
      <c r="BA20" s="666">
        <v>0</v>
      </c>
      <c r="BB20" s="666">
        <v>0</v>
      </c>
      <c r="BC20" s="666">
        <v>0</v>
      </c>
      <c r="BD20" s="666">
        <v>0</v>
      </c>
      <c r="BE20" s="666">
        <v>0</v>
      </c>
      <c r="BF20" s="666">
        <v>0</v>
      </c>
      <c r="BG20" s="666">
        <v>0</v>
      </c>
      <c r="BH20" s="666">
        <v>0</v>
      </c>
      <c r="BI20" s="666">
        <v>0</v>
      </c>
      <c r="BJ20" s="666">
        <v>0</v>
      </c>
      <c r="BK20" s="666">
        <v>0</v>
      </c>
      <c r="BL20" s="666">
        <v>0</v>
      </c>
      <c r="BM20" s="666">
        <v>0</v>
      </c>
      <c r="BN20" s="666">
        <v>0</v>
      </c>
      <c r="BO20" s="666">
        <v>0</v>
      </c>
      <c r="BP20" s="666">
        <v>0</v>
      </c>
      <c r="BQ20" s="666">
        <v>0</v>
      </c>
      <c r="BR20" s="666">
        <v>0</v>
      </c>
      <c r="BS20" s="666">
        <v>0</v>
      </c>
      <c r="BT20" s="666">
        <v>3.21</v>
      </c>
      <c r="BU20" s="666">
        <v>8.48</v>
      </c>
      <c r="BV20" s="666">
        <v>0</v>
      </c>
      <c r="BW20" s="666">
        <v>0</v>
      </c>
      <c r="BX20" s="666">
        <v>0</v>
      </c>
      <c r="BY20" s="666">
        <v>0</v>
      </c>
      <c r="BZ20" s="666">
        <v>0</v>
      </c>
      <c r="CA20" s="666">
        <v>0</v>
      </c>
      <c r="CB20" s="666">
        <v>0</v>
      </c>
      <c r="CC20" s="666">
        <v>0</v>
      </c>
      <c r="CD20" s="666">
        <v>0</v>
      </c>
      <c r="CE20" s="666">
        <v>0</v>
      </c>
      <c r="CF20" s="666">
        <v>0</v>
      </c>
      <c r="CG20" s="666">
        <v>0.01</v>
      </c>
      <c r="CH20" s="666">
        <v>0</v>
      </c>
      <c r="CI20" s="666">
        <v>0.02</v>
      </c>
      <c r="CJ20" s="666">
        <v>0</v>
      </c>
      <c r="CK20" s="666">
        <v>0.02</v>
      </c>
      <c r="CL20" s="666">
        <v>0</v>
      </c>
      <c r="CM20" s="666">
        <v>0</v>
      </c>
      <c r="CN20" s="666">
        <v>0</v>
      </c>
      <c r="CO20" s="666">
        <v>0</v>
      </c>
      <c r="CP20" s="666">
        <v>0</v>
      </c>
      <c r="CQ20" s="666">
        <v>0</v>
      </c>
      <c r="CR20" s="743">
        <v>0</v>
      </c>
      <c r="CS20" s="743">
        <v>0</v>
      </c>
      <c r="CT20" s="585">
        <v>0</v>
      </c>
      <c r="CU20" s="666">
        <v>0</v>
      </c>
      <c r="CV20" s="666">
        <v>0</v>
      </c>
      <c r="CW20" s="666">
        <v>0</v>
      </c>
      <c r="CX20" s="666">
        <v>0</v>
      </c>
      <c r="CY20" s="666">
        <v>0</v>
      </c>
      <c r="CZ20" s="666">
        <v>0</v>
      </c>
      <c r="DA20" s="666">
        <v>0</v>
      </c>
      <c r="DB20" s="666">
        <v>0</v>
      </c>
      <c r="DC20" s="666">
        <v>0</v>
      </c>
      <c r="DD20" s="666">
        <v>0</v>
      </c>
      <c r="DE20" s="666">
        <v>0</v>
      </c>
      <c r="DF20" s="666">
        <v>0</v>
      </c>
      <c r="DG20" s="666">
        <v>0</v>
      </c>
      <c r="DH20" s="666">
        <v>0</v>
      </c>
      <c r="DI20" s="666">
        <v>0</v>
      </c>
      <c r="DJ20" s="666">
        <v>0</v>
      </c>
      <c r="DK20" s="666">
        <v>0</v>
      </c>
      <c r="DL20" s="666">
        <v>0</v>
      </c>
      <c r="DM20" s="666">
        <v>0</v>
      </c>
      <c r="DN20" s="666">
        <v>0</v>
      </c>
      <c r="DO20" s="666">
        <v>0</v>
      </c>
      <c r="DP20" s="666">
        <v>0</v>
      </c>
      <c r="DQ20" s="666">
        <v>0</v>
      </c>
      <c r="DR20" s="666">
        <v>0</v>
      </c>
      <c r="DS20" s="666">
        <v>0</v>
      </c>
      <c r="DT20" s="666">
        <v>0</v>
      </c>
      <c r="DU20" s="666">
        <v>0</v>
      </c>
      <c r="DV20" s="666">
        <v>0</v>
      </c>
      <c r="DW20" s="666">
        <v>0</v>
      </c>
    </row>
    <row r="21" spans="1:127" x14ac:dyDescent="0.2">
      <c r="A21" s="942"/>
      <c r="B21" s="585" t="s">
        <v>20</v>
      </c>
      <c r="C21" s="666" t="s">
        <v>33</v>
      </c>
      <c r="D21" s="585">
        <v>0</v>
      </c>
      <c r="E21" s="585">
        <v>0</v>
      </c>
      <c r="F21" s="585">
        <v>0</v>
      </c>
      <c r="G21" s="585">
        <v>0</v>
      </c>
      <c r="H21" s="585">
        <v>0</v>
      </c>
      <c r="I21" s="585">
        <v>0</v>
      </c>
      <c r="J21" s="585">
        <v>0</v>
      </c>
      <c r="K21" s="585">
        <v>0</v>
      </c>
      <c r="L21" s="585">
        <v>0</v>
      </c>
      <c r="M21" s="585">
        <v>0</v>
      </c>
      <c r="N21" s="585">
        <v>0</v>
      </c>
      <c r="O21" s="585">
        <v>0</v>
      </c>
      <c r="P21" s="585">
        <v>0</v>
      </c>
      <c r="Q21" s="585">
        <v>0</v>
      </c>
      <c r="R21" s="585">
        <v>0</v>
      </c>
      <c r="S21" s="585">
        <v>0</v>
      </c>
      <c r="T21" s="666">
        <v>0</v>
      </c>
      <c r="U21" s="666">
        <v>0</v>
      </c>
      <c r="V21" s="666">
        <v>0</v>
      </c>
      <c r="W21" s="585">
        <v>0</v>
      </c>
      <c r="X21" s="585">
        <v>0</v>
      </c>
      <c r="Y21" s="585">
        <v>0</v>
      </c>
      <c r="Z21" s="585">
        <v>0</v>
      </c>
      <c r="AA21" s="666">
        <v>0</v>
      </c>
      <c r="AB21" s="585">
        <v>0</v>
      </c>
      <c r="AC21" s="666">
        <v>0</v>
      </c>
      <c r="AD21" s="666">
        <v>0</v>
      </c>
      <c r="AE21" s="666">
        <v>0</v>
      </c>
      <c r="AF21" s="666">
        <v>0</v>
      </c>
      <c r="AG21" s="666">
        <v>0</v>
      </c>
      <c r="AH21" s="666">
        <v>0</v>
      </c>
      <c r="AI21" s="599">
        <v>0</v>
      </c>
      <c r="AJ21" s="666">
        <v>0</v>
      </c>
      <c r="AK21" s="666">
        <v>0</v>
      </c>
      <c r="AL21" s="666">
        <v>0</v>
      </c>
      <c r="AM21" s="666">
        <v>0</v>
      </c>
      <c r="AN21" s="666">
        <v>0</v>
      </c>
      <c r="AO21" s="666">
        <v>0</v>
      </c>
      <c r="AP21" s="666">
        <v>0</v>
      </c>
      <c r="AQ21" s="666">
        <v>0</v>
      </c>
      <c r="AR21" s="666">
        <v>0</v>
      </c>
      <c r="AS21" s="666">
        <v>0</v>
      </c>
      <c r="AT21" s="666">
        <v>0</v>
      </c>
      <c r="AU21" s="666">
        <v>0</v>
      </c>
      <c r="AV21" s="666">
        <v>0</v>
      </c>
      <c r="AW21" s="666">
        <v>0</v>
      </c>
      <c r="AX21" s="666">
        <v>0</v>
      </c>
      <c r="AY21" s="666">
        <v>0</v>
      </c>
      <c r="AZ21" s="666">
        <v>0</v>
      </c>
      <c r="BA21" s="666">
        <v>0</v>
      </c>
      <c r="BB21" s="666">
        <v>0</v>
      </c>
      <c r="BC21" s="666">
        <v>0</v>
      </c>
      <c r="BD21" s="666">
        <v>0</v>
      </c>
      <c r="BE21" s="666">
        <v>0</v>
      </c>
      <c r="BF21" s="666">
        <v>0</v>
      </c>
      <c r="BG21" s="666">
        <v>0</v>
      </c>
      <c r="BH21" s="666">
        <v>0</v>
      </c>
      <c r="BI21" s="666">
        <v>0</v>
      </c>
      <c r="BJ21" s="666">
        <v>0</v>
      </c>
      <c r="BK21" s="666">
        <v>0</v>
      </c>
      <c r="BL21" s="666">
        <v>0</v>
      </c>
      <c r="BM21" s="666">
        <v>0</v>
      </c>
      <c r="BN21" s="666">
        <v>0</v>
      </c>
      <c r="BO21" s="666">
        <v>0</v>
      </c>
      <c r="BP21" s="666">
        <v>0</v>
      </c>
      <c r="BQ21" s="666">
        <v>0</v>
      </c>
      <c r="BR21" s="666">
        <v>0</v>
      </c>
      <c r="BS21" s="666">
        <v>0</v>
      </c>
      <c r="BT21" s="666">
        <v>0</v>
      </c>
      <c r="BU21" s="666">
        <v>0</v>
      </c>
      <c r="BV21" s="666">
        <v>0</v>
      </c>
      <c r="BW21" s="666">
        <v>0</v>
      </c>
      <c r="BX21" s="666">
        <v>0</v>
      </c>
      <c r="BY21" s="666">
        <v>0</v>
      </c>
      <c r="BZ21" s="666">
        <v>0</v>
      </c>
      <c r="CA21" s="666">
        <v>0</v>
      </c>
      <c r="CB21" s="666">
        <v>0</v>
      </c>
      <c r="CC21" s="666">
        <v>0</v>
      </c>
      <c r="CD21" s="666">
        <v>0</v>
      </c>
      <c r="CE21" s="666">
        <v>0</v>
      </c>
      <c r="CF21" s="666">
        <v>0</v>
      </c>
      <c r="CG21" s="666">
        <v>0</v>
      </c>
      <c r="CH21" s="666">
        <v>0</v>
      </c>
      <c r="CI21" s="666">
        <v>0</v>
      </c>
      <c r="CJ21" s="666">
        <v>0</v>
      </c>
      <c r="CK21" s="666">
        <v>0</v>
      </c>
      <c r="CL21" s="666">
        <v>0</v>
      </c>
      <c r="CM21" s="666">
        <v>0</v>
      </c>
      <c r="CN21" s="666">
        <v>0</v>
      </c>
      <c r="CO21" s="666">
        <v>0</v>
      </c>
      <c r="CP21" s="666">
        <v>0</v>
      </c>
      <c r="CQ21" s="666">
        <v>0</v>
      </c>
      <c r="CR21" s="743">
        <v>0</v>
      </c>
      <c r="CS21" s="743">
        <v>0</v>
      </c>
      <c r="CT21" s="585">
        <v>0</v>
      </c>
      <c r="CU21" s="666">
        <v>0</v>
      </c>
      <c r="CV21" s="666">
        <v>0</v>
      </c>
      <c r="CW21" s="666">
        <v>0</v>
      </c>
      <c r="CX21" s="666">
        <v>0</v>
      </c>
      <c r="CY21" s="666">
        <v>0</v>
      </c>
      <c r="CZ21" s="666">
        <v>0</v>
      </c>
      <c r="DA21" s="666">
        <v>0</v>
      </c>
      <c r="DB21" s="666">
        <v>0</v>
      </c>
      <c r="DC21" s="666">
        <v>0</v>
      </c>
      <c r="DD21" s="666">
        <v>0</v>
      </c>
      <c r="DE21" s="666">
        <v>0</v>
      </c>
      <c r="DF21" s="666">
        <v>0</v>
      </c>
      <c r="DG21" s="666">
        <v>0</v>
      </c>
      <c r="DH21" s="666">
        <v>0</v>
      </c>
      <c r="DI21" s="666">
        <v>0</v>
      </c>
      <c r="DJ21" s="666">
        <v>0</v>
      </c>
      <c r="DK21" s="666">
        <v>0</v>
      </c>
      <c r="DL21" s="666">
        <v>0</v>
      </c>
      <c r="DM21" s="666">
        <v>0</v>
      </c>
      <c r="DN21" s="666">
        <v>0</v>
      </c>
      <c r="DO21" s="666">
        <v>0</v>
      </c>
      <c r="DP21" s="666">
        <v>0</v>
      </c>
      <c r="DQ21" s="666">
        <v>0</v>
      </c>
      <c r="DR21" s="666">
        <v>0</v>
      </c>
      <c r="DS21" s="666">
        <v>0</v>
      </c>
      <c r="DT21" s="666">
        <v>0</v>
      </c>
      <c r="DU21" s="666">
        <v>0</v>
      </c>
      <c r="DV21" s="666">
        <v>0</v>
      </c>
      <c r="DW21" s="666">
        <v>0</v>
      </c>
    </row>
    <row r="22" spans="1:127" x14ac:dyDescent="0.2">
      <c r="A22" s="942"/>
      <c r="B22" s="585" t="s">
        <v>21</v>
      </c>
      <c r="C22" s="666" t="s">
        <v>34</v>
      </c>
      <c r="D22" s="585">
        <v>0</v>
      </c>
      <c r="E22" s="585">
        <v>27.31</v>
      </c>
      <c r="F22" s="585">
        <v>23.92</v>
      </c>
      <c r="G22" s="585">
        <v>28.3</v>
      </c>
      <c r="H22" s="585">
        <v>4.99</v>
      </c>
      <c r="I22" s="585">
        <v>0</v>
      </c>
      <c r="J22" s="585">
        <v>36.4</v>
      </c>
      <c r="K22" s="585">
        <v>16.670000000000002</v>
      </c>
      <c r="L22" s="585">
        <v>0</v>
      </c>
      <c r="M22" s="585">
        <v>0</v>
      </c>
      <c r="N22" s="585">
        <v>62.48</v>
      </c>
      <c r="O22" s="585">
        <v>61.33</v>
      </c>
      <c r="P22" s="585">
        <v>68.459999999999994</v>
      </c>
      <c r="Q22" s="585">
        <v>66.739999999999995</v>
      </c>
      <c r="R22" s="585">
        <v>78.2</v>
      </c>
      <c r="S22" s="585">
        <v>76.08</v>
      </c>
      <c r="T22" s="666">
        <v>58.33</v>
      </c>
      <c r="U22" s="666">
        <v>58.33</v>
      </c>
      <c r="V22" s="666">
        <v>58.33</v>
      </c>
      <c r="W22" s="585">
        <v>63.79</v>
      </c>
      <c r="X22" s="585">
        <v>59.27</v>
      </c>
      <c r="Y22" s="585">
        <v>68.16</v>
      </c>
      <c r="Z22" s="585">
        <v>67.84</v>
      </c>
      <c r="AA22" s="666">
        <v>0</v>
      </c>
      <c r="AB22" s="585">
        <v>4.7699999999999996</v>
      </c>
      <c r="AC22" s="666">
        <v>0</v>
      </c>
      <c r="AD22" s="666">
        <v>0</v>
      </c>
      <c r="AE22" s="666">
        <v>0</v>
      </c>
      <c r="AF22" s="666">
        <v>0</v>
      </c>
      <c r="AG22" s="666">
        <v>0</v>
      </c>
      <c r="AH22" s="666">
        <v>14.88</v>
      </c>
      <c r="AI22" s="599">
        <v>56.64</v>
      </c>
      <c r="AJ22" s="666">
        <v>54.27</v>
      </c>
      <c r="AK22" s="666">
        <v>3.88</v>
      </c>
      <c r="AL22" s="666">
        <v>0</v>
      </c>
      <c r="AM22" s="666">
        <v>55.22</v>
      </c>
      <c r="AN22" s="666">
        <v>28.81</v>
      </c>
      <c r="AO22" s="666">
        <v>0</v>
      </c>
      <c r="AP22" s="666">
        <v>0</v>
      </c>
      <c r="AQ22" s="666">
        <v>0</v>
      </c>
      <c r="AR22" s="666">
        <v>0</v>
      </c>
      <c r="AS22" s="666">
        <v>0</v>
      </c>
      <c r="AT22" s="666">
        <v>0</v>
      </c>
      <c r="AU22" s="666">
        <v>37.049999999999997</v>
      </c>
      <c r="AV22" s="666">
        <v>34.79</v>
      </c>
      <c r="AW22" s="585">
        <v>0</v>
      </c>
      <c r="AX22" s="666">
        <v>0</v>
      </c>
      <c r="AY22" s="666">
        <v>0</v>
      </c>
      <c r="AZ22" s="666">
        <v>52.57</v>
      </c>
      <c r="BA22" s="666">
        <v>0</v>
      </c>
      <c r="BB22" s="666">
        <v>0</v>
      </c>
      <c r="BC22" s="666">
        <v>58.33</v>
      </c>
      <c r="BD22" s="666">
        <v>0</v>
      </c>
      <c r="BE22" s="666">
        <v>0</v>
      </c>
      <c r="BF22" s="666">
        <v>0</v>
      </c>
      <c r="BG22" s="666">
        <v>0</v>
      </c>
      <c r="BH22" s="666">
        <v>0</v>
      </c>
      <c r="BI22" s="666">
        <v>0</v>
      </c>
      <c r="BJ22" s="666">
        <v>0</v>
      </c>
      <c r="BK22" s="666">
        <v>0</v>
      </c>
      <c r="BL22" s="666">
        <v>0</v>
      </c>
      <c r="BM22" s="666">
        <v>0</v>
      </c>
      <c r="BN22" s="666">
        <v>0</v>
      </c>
      <c r="BO22" s="666">
        <v>0</v>
      </c>
      <c r="BP22" s="666">
        <v>0</v>
      </c>
      <c r="BQ22" s="666">
        <v>0.23</v>
      </c>
      <c r="BR22" s="666">
        <v>0</v>
      </c>
      <c r="BS22" s="666">
        <v>41.02</v>
      </c>
      <c r="BT22" s="666">
        <v>14.92</v>
      </c>
      <c r="BU22" s="666">
        <v>25.97</v>
      </c>
      <c r="BV22" s="666">
        <v>0</v>
      </c>
      <c r="BW22" s="666">
        <v>0</v>
      </c>
      <c r="BX22" s="666">
        <v>0</v>
      </c>
      <c r="BY22" s="666">
        <v>0</v>
      </c>
      <c r="BZ22" s="666">
        <v>0</v>
      </c>
      <c r="CA22" s="666">
        <v>0</v>
      </c>
      <c r="CB22" s="666">
        <v>0</v>
      </c>
      <c r="CC22" s="666">
        <v>33.33</v>
      </c>
      <c r="CD22" s="666">
        <v>0</v>
      </c>
      <c r="CE22" s="666">
        <v>0</v>
      </c>
      <c r="CF22" s="666">
        <v>0</v>
      </c>
      <c r="CG22" s="666">
        <v>0</v>
      </c>
      <c r="CH22" s="666">
        <v>0</v>
      </c>
      <c r="CI22" s="666">
        <v>0</v>
      </c>
      <c r="CJ22" s="666">
        <v>0</v>
      </c>
      <c r="CK22" s="666">
        <v>0</v>
      </c>
      <c r="CL22" s="666">
        <v>0</v>
      </c>
      <c r="CM22" s="666">
        <v>0</v>
      </c>
      <c r="CN22" s="666">
        <v>0</v>
      </c>
      <c r="CO22" s="666">
        <v>0</v>
      </c>
      <c r="CP22" s="666">
        <v>0</v>
      </c>
      <c r="CQ22" s="666">
        <v>0</v>
      </c>
      <c r="CR22" s="743">
        <v>0</v>
      </c>
      <c r="CS22" s="743">
        <v>0</v>
      </c>
      <c r="CT22" s="585">
        <v>0</v>
      </c>
      <c r="CU22" s="666">
        <v>0</v>
      </c>
      <c r="CV22" s="666">
        <v>0</v>
      </c>
      <c r="CW22" s="666">
        <v>25</v>
      </c>
      <c r="CX22" s="666">
        <v>0</v>
      </c>
      <c r="CY22" s="666">
        <v>0</v>
      </c>
      <c r="CZ22" s="666">
        <v>0</v>
      </c>
      <c r="DA22" s="666">
        <v>0</v>
      </c>
      <c r="DB22" s="666">
        <v>0</v>
      </c>
      <c r="DC22" s="666">
        <v>0</v>
      </c>
      <c r="DD22" s="666">
        <v>0</v>
      </c>
      <c r="DE22" s="666">
        <v>0</v>
      </c>
      <c r="DF22" s="666">
        <v>0</v>
      </c>
      <c r="DG22" s="666">
        <v>0</v>
      </c>
      <c r="DH22" s="666">
        <v>0</v>
      </c>
      <c r="DI22" s="666">
        <v>0</v>
      </c>
      <c r="DJ22" s="666">
        <v>25</v>
      </c>
      <c r="DK22" s="666">
        <v>0</v>
      </c>
      <c r="DL22" s="666">
        <v>0</v>
      </c>
      <c r="DM22" s="666">
        <v>0</v>
      </c>
      <c r="DN22" s="666">
        <v>0</v>
      </c>
      <c r="DO22" s="666">
        <v>0</v>
      </c>
      <c r="DP22" s="666">
        <v>0</v>
      </c>
      <c r="DQ22" s="666">
        <v>0</v>
      </c>
      <c r="DR22" s="666">
        <v>0</v>
      </c>
      <c r="DS22" s="666">
        <v>0</v>
      </c>
      <c r="DT22" s="666">
        <v>0</v>
      </c>
      <c r="DU22" s="666">
        <v>0</v>
      </c>
      <c r="DV22" s="666">
        <v>0</v>
      </c>
      <c r="DW22" s="666">
        <v>0</v>
      </c>
    </row>
    <row r="23" spans="1:127" x14ac:dyDescent="0.2">
      <c r="A23" s="942"/>
      <c r="B23" s="585" t="s">
        <v>22</v>
      </c>
      <c r="C23" s="666" t="s">
        <v>35</v>
      </c>
      <c r="D23" s="585">
        <v>0</v>
      </c>
      <c r="E23" s="585">
        <v>0</v>
      </c>
      <c r="F23" s="585">
        <v>0</v>
      </c>
      <c r="G23" s="585">
        <v>0</v>
      </c>
      <c r="H23" s="585">
        <v>0</v>
      </c>
      <c r="I23" s="585">
        <v>0</v>
      </c>
      <c r="J23" s="585">
        <v>0</v>
      </c>
      <c r="K23" s="585">
        <v>0</v>
      </c>
      <c r="L23" s="585">
        <v>0</v>
      </c>
      <c r="M23" s="585">
        <v>0</v>
      </c>
      <c r="N23" s="585">
        <v>0</v>
      </c>
      <c r="O23" s="585">
        <v>0</v>
      </c>
      <c r="P23" s="585">
        <v>0</v>
      </c>
      <c r="Q23" s="585">
        <v>0</v>
      </c>
      <c r="R23" s="585">
        <v>0</v>
      </c>
      <c r="S23" s="585">
        <v>0</v>
      </c>
      <c r="T23" s="666">
        <v>0</v>
      </c>
      <c r="U23" s="666">
        <v>0</v>
      </c>
      <c r="V23" s="666">
        <v>0</v>
      </c>
      <c r="W23" s="585">
        <v>0</v>
      </c>
      <c r="X23" s="585">
        <v>0</v>
      </c>
      <c r="Y23" s="585">
        <v>0</v>
      </c>
      <c r="Z23" s="585">
        <v>0</v>
      </c>
      <c r="AA23" s="666">
        <v>0</v>
      </c>
      <c r="AB23" s="585">
        <v>0</v>
      </c>
      <c r="AC23" s="666">
        <v>0</v>
      </c>
      <c r="AD23" s="666">
        <v>0</v>
      </c>
      <c r="AE23" s="666">
        <v>0</v>
      </c>
      <c r="AF23" s="666">
        <v>0</v>
      </c>
      <c r="AG23" s="666">
        <v>0</v>
      </c>
      <c r="AH23" s="666">
        <v>0</v>
      </c>
      <c r="AI23" s="599">
        <v>0</v>
      </c>
      <c r="AJ23" s="666">
        <v>0</v>
      </c>
      <c r="AK23" s="666">
        <v>0</v>
      </c>
      <c r="AL23" s="666">
        <v>0</v>
      </c>
      <c r="AM23" s="666">
        <v>0</v>
      </c>
      <c r="AN23" s="666">
        <v>0</v>
      </c>
      <c r="AO23" s="666">
        <v>0</v>
      </c>
      <c r="AP23" s="666">
        <v>0</v>
      </c>
      <c r="AQ23" s="666">
        <v>0</v>
      </c>
      <c r="AR23" s="666">
        <v>0</v>
      </c>
      <c r="AS23" s="666">
        <v>0</v>
      </c>
      <c r="AT23" s="666">
        <v>0</v>
      </c>
      <c r="AU23" s="666">
        <v>0</v>
      </c>
      <c r="AV23" s="666">
        <v>0</v>
      </c>
      <c r="AW23" s="666">
        <v>0</v>
      </c>
      <c r="AX23" s="666">
        <v>0</v>
      </c>
      <c r="AY23" s="666">
        <v>0</v>
      </c>
      <c r="AZ23" s="666">
        <v>0</v>
      </c>
      <c r="BA23" s="666">
        <v>0</v>
      </c>
      <c r="BB23" s="666">
        <v>0</v>
      </c>
      <c r="BC23" s="666">
        <v>0</v>
      </c>
      <c r="BD23" s="666">
        <v>0</v>
      </c>
      <c r="BE23" s="666">
        <v>0</v>
      </c>
      <c r="BF23" s="666">
        <v>0</v>
      </c>
      <c r="BG23" s="666">
        <v>0</v>
      </c>
      <c r="BH23" s="666">
        <v>0</v>
      </c>
      <c r="BI23" s="666">
        <v>0</v>
      </c>
      <c r="BJ23" s="666">
        <v>0</v>
      </c>
      <c r="BK23" s="666">
        <v>0</v>
      </c>
      <c r="BL23" s="666">
        <v>0</v>
      </c>
      <c r="BM23" s="666">
        <v>0</v>
      </c>
      <c r="BN23" s="666">
        <v>0</v>
      </c>
      <c r="BO23" s="666">
        <v>0</v>
      </c>
      <c r="BP23" s="666">
        <v>0</v>
      </c>
      <c r="BQ23" s="666">
        <v>0</v>
      </c>
      <c r="BR23" s="666">
        <v>0</v>
      </c>
      <c r="BS23" s="666">
        <v>0</v>
      </c>
      <c r="BT23" s="666">
        <v>0</v>
      </c>
      <c r="BU23" s="666">
        <v>0</v>
      </c>
      <c r="BV23" s="666">
        <v>0</v>
      </c>
      <c r="BW23" s="666">
        <v>0</v>
      </c>
      <c r="BX23" s="666">
        <v>0</v>
      </c>
      <c r="BY23" s="666">
        <v>0</v>
      </c>
      <c r="BZ23" s="666">
        <v>0</v>
      </c>
      <c r="CA23" s="666">
        <v>0</v>
      </c>
      <c r="CB23" s="666">
        <v>0</v>
      </c>
      <c r="CC23" s="666">
        <v>0</v>
      </c>
      <c r="CD23" s="666">
        <v>0</v>
      </c>
      <c r="CE23" s="666">
        <v>0</v>
      </c>
      <c r="CF23" s="666">
        <v>0</v>
      </c>
      <c r="CG23" s="666">
        <v>0</v>
      </c>
      <c r="CH23" s="666">
        <v>0</v>
      </c>
      <c r="CI23" s="666">
        <v>0</v>
      </c>
      <c r="CJ23" s="666">
        <v>0</v>
      </c>
      <c r="CK23" s="666">
        <v>0</v>
      </c>
      <c r="CL23" s="666">
        <v>0</v>
      </c>
      <c r="CM23" s="666">
        <v>0</v>
      </c>
      <c r="CN23" s="666">
        <v>0</v>
      </c>
      <c r="CO23" s="666">
        <v>0</v>
      </c>
      <c r="CP23" s="666">
        <v>0</v>
      </c>
      <c r="CQ23" s="666">
        <v>0</v>
      </c>
      <c r="CR23" s="743">
        <v>0</v>
      </c>
      <c r="CS23" s="743">
        <v>0</v>
      </c>
      <c r="CT23" s="585">
        <v>0</v>
      </c>
      <c r="CU23" s="666">
        <v>0</v>
      </c>
      <c r="CV23" s="666">
        <v>0</v>
      </c>
      <c r="CW23" s="666">
        <v>0</v>
      </c>
      <c r="CX23" s="666">
        <v>0</v>
      </c>
      <c r="CY23" s="666">
        <v>0</v>
      </c>
      <c r="CZ23" s="666">
        <v>0</v>
      </c>
      <c r="DA23" s="666">
        <v>0</v>
      </c>
      <c r="DB23" s="666">
        <v>0</v>
      </c>
      <c r="DC23" s="666">
        <v>0</v>
      </c>
      <c r="DD23" s="666">
        <v>0</v>
      </c>
      <c r="DE23" s="666">
        <v>0</v>
      </c>
      <c r="DF23" s="666">
        <v>0</v>
      </c>
      <c r="DG23" s="666">
        <v>0</v>
      </c>
      <c r="DH23" s="666">
        <v>0</v>
      </c>
      <c r="DI23" s="666">
        <v>0</v>
      </c>
      <c r="DJ23" s="666">
        <v>0</v>
      </c>
      <c r="DK23" s="666">
        <v>0</v>
      </c>
      <c r="DL23" s="666">
        <v>0</v>
      </c>
      <c r="DM23" s="666">
        <v>0</v>
      </c>
      <c r="DN23" s="666">
        <v>0</v>
      </c>
      <c r="DO23" s="666">
        <v>0</v>
      </c>
      <c r="DP23" s="666">
        <v>0</v>
      </c>
      <c r="DQ23" s="666">
        <v>0</v>
      </c>
      <c r="DR23" s="666">
        <v>0</v>
      </c>
      <c r="DS23" s="666">
        <v>0</v>
      </c>
      <c r="DT23" s="666">
        <v>0</v>
      </c>
      <c r="DU23" s="666">
        <v>0</v>
      </c>
      <c r="DV23" s="666">
        <v>0</v>
      </c>
      <c r="DW23" s="666">
        <v>0</v>
      </c>
    </row>
    <row r="24" spans="1:127" x14ac:dyDescent="0.2">
      <c r="A24" s="942"/>
      <c r="B24" s="585" t="s">
        <v>23</v>
      </c>
      <c r="C24" s="666" t="s">
        <v>36</v>
      </c>
      <c r="D24" s="585">
        <v>0</v>
      </c>
      <c r="E24" s="585">
        <v>0</v>
      </c>
      <c r="F24" s="585">
        <v>0</v>
      </c>
      <c r="G24" s="585">
        <v>0</v>
      </c>
      <c r="H24" s="585">
        <v>0</v>
      </c>
      <c r="I24" s="585">
        <v>0</v>
      </c>
      <c r="J24" s="585">
        <v>0</v>
      </c>
      <c r="K24" s="585">
        <v>0</v>
      </c>
      <c r="L24" s="585">
        <v>0</v>
      </c>
      <c r="M24" s="585">
        <v>0</v>
      </c>
      <c r="N24" s="585">
        <v>0</v>
      </c>
      <c r="O24" s="585">
        <v>0</v>
      </c>
      <c r="P24" s="585">
        <v>0</v>
      </c>
      <c r="Q24" s="585">
        <v>0</v>
      </c>
      <c r="R24" s="585">
        <v>0</v>
      </c>
      <c r="S24" s="585">
        <v>0</v>
      </c>
      <c r="T24" s="585">
        <v>0</v>
      </c>
      <c r="U24" s="585">
        <v>0</v>
      </c>
      <c r="V24" s="585">
        <v>0</v>
      </c>
      <c r="W24" s="585">
        <v>0</v>
      </c>
      <c r="X24" s="585">
        <v>0</v>
      </c>
      <c r="Y24" s="585">
        <v>0</v>
      </c>
      <c r="Z24" s="585">
        <v>0</v>
      </c>
      <c r="AA24" s="585">
        <v>0</v>
      </c>
      <c r="AB24" s="585">
        <v>0</v>
      </c>
      <c r="AC24" s="585">
        <v>0</v>
      </c>
      <c r="AD24" s="585">
        <v>0</v>
      </c>
      <c r="AE24" s="585">
        <v>0</v>
      </c>
      <c r="AF24" s="585">
        <v>0</v>
      </c>
      <c r="AG24" s="585">
        <v>0</v>
      </c>
      <c r="AH24" s="585">
        <v>0</v>
      </c>
      <c r="AI24" s="585">
        <v>0</v>
      </c>
      <c r="AJ24" s="585">
        <v>0</v>
      </c>
      <c r="AK24" s="585">
        <v>0</v>
      </c>
      <c r="AL24" s="585">
        <v>0</v>
      </c>
      <c r="AM24" s="585">
        <v>0</v>
      </c>
      <c r="AN24" s="585">
        <v>0</v>
      </c>
      <c r="AO24" s="585">
        <v>0</v>
      </c>
      <c r="AP24" s="585">
        <v>0</v>
      </c>
      <c r="AQ24" s="585">
        <v>0</v>
      </c>
      <c r="AR24" s="585">
        <v>0</v>
      </c>
      <c r="AS24" s="585">
        <v>0</v>
      </c>
      <c r="AT24" s="585">
        <v>0</v>
      </c>
      <c r="AU24" s="585">
        <v>0</v>
      </c>
      <c r="AV24" s="585">
        <v>0</v>
      </c>
      <c r="AW24" s="585">
        <v>0</v>
      </c>
      <c r="AX24" s="585">
        <v>0</v>
      </c>
      <c r="AY24" s="585">
        <v>0</v>
      </c>
      <c r="AZ24" s="585">
        <v>0</v>
      </c>
      <c r="BA24" s="585">
        <v>0</v>
      </c>
      <c r="BB24" s="585">
        <v>0</v>
      </c>
      <c r="BC24" s="585">
        <v>0</v>
      </c>
      <c r="BD24" s="585">
        <v>0</v>
      </c>
      <c r="BE24" s="585">
        <v>0</v>
      </c>
      <c r="BF24" s="585">
        <v>0</v>
      </c>
      <c r="BG24" s="585">
        <v>0</v>
      </c>
      <c r="BH24" s="585">
        <v>0</v>
      </c>
      <c r="BI24" s="585">
        <v>0</v>
      </c>
      <c r="BJ24" s="585">
        <v>0</v>
      </c>
      <c r="BK24" s="585">
        <v>0</v>
      </c>
      <c r="BL24" s="585">
        <v>0</v>
      </c>
      <c r="BM24" s="585">
        <v>0</v>
      </c>
      <c r="BN24" s="585">
        <v>0</v>
      </c>
      <c r="BO24" s="585">
        <v>0</v>
      </c>
      <c r="BP24" s="585">
        <v>0</v>
      </c>
      <c r="BQ24" s="585">
        <v>0</v>
      </c>
      <c r="BR24" s="585">
        <v>0</v>
      </c>
      <c r="BS24" s="585">
        <v>0</v>
      </c>
      <c r="BT24" s="585">
        <v>0</v>
      </c>
      <c r="BU24" s="585">
        <v>0</v>
      </c>
      <c r="BV24" s="585">
        <v>0</v>
      </c>
      <c r="BW24" s="585">
        <v>0</v>
      </c>
      <c r="BX24" s="585">
        <v>0</v>
      </c>
      <c r="BY24" s="585">
        <v>0</v>
      </c>
      <c r="BZ24" s="585">
        <v>0</v>
      </c>
      <c r="CA24" s="585">
        <v>0</v>
      </c>
      <c r="CB24" s="585">
        <v>0</v>
      </c>
      <c r="CC24" s="585">
        <v>0</v>
      </c>
      <c r="CD24" s="585">
        <v>0</v>
      </c>
      <c r="CE24" s="585">
        <v>0</v>
      </c>
      <c r="CF24" s="585">
        <v>0</v>
      </c>
      <c r="CG24" s="585">
        <v>0</v>
      </c>
      <c r="CH24" s="585">
        <v>0</v>
      </c>
      <c r="CI24" s="585">
        <v>0</v>
      </c>
      <c r="CJ24" s="585">
        <v>0</v>
      </c>
      <c r="CK24" s="585">
        <v>0</v>
      </c>
      <c r="CL24" s="585">
        <v>0</v>
      </c>
      <c r="CM24" s="585">
        <v>0</v>
      </c>
      <c r="CN24" s="585">
        <v>0</v>
      </c>
      <c r="CO24" s="585">
        <v>0</v>
      </c>
      <c r="CP24" s="585">
        <v>0</v>
      </c>
      <c r="CQ24" s="585">
        <v>0</v>
      </c>
      <c r="CR24" s="585">
        <v>0</v>
      </c>
      <c r="CS24" s="585">
        <v>0</v>
      </c>
      <c r="CT24" s="585">
        <v>0</v>
      </c>
      <c r="CU24" s="585">
        <v>0</v>
      </c>
      <c r="CV24" s="585">
        <v>0</v>
      </c>
      <c r="CW24" s="585">
        <v>0</v>
      </c>
      <c r="CX24" s="585">
        <v>0</v>
      </c>
      <c r="CY24" s="585">
        <v>0</v>
      </c>
      <c r="CZ24" s="585">
        <v>0</v>
      </c>
      <c r="DA24" s="585">
        <v>0</v>
      </c>
      <c r="DB24" s="585">
        <v>0</v>
      </c>
      <c r="DC24" s="585">
        <v>0</v>
      </c>
      <c r="DD24" s="585">
        <v>0</v>
      </c>
      <c r="DE24" s="585">
        <v>0</v>
      </c>
      <c r="DF24" s="585">
        <v>0</v>
      </c>
      <c r="DG24" s="585">
        <v>0</v>
      </c>
      <c r="DH24" s="585">
        <v>0</v>
      </c>
      <c r="DI24" s="585">
        <v>0</v>
      </c>
      <c r="DJ24" s="585">
        <v>0</v>
      </c>
      <c r="DK24" s="585">
        <v>0</v>
      </c>
      <c r="DL24" s="585">
        <v>0</v>
      </c>
      <c r="DM24" s="585">
        <v>0</v>
      </c>
      <c r="DN24" s="585">
        <v>0</v>
      </c>
      <c r="DO24" s="585">
        <v>0</v>
      </c>
      <c r="DP24" s="585">
        <v>0</v>
      </c>
      <c r="DQ24" s="585">
        <v>0</v>
      </c>
      <c r="DR24" s="585">
        <v>0</v>
      </c>
      <c r="DS24" s="585">
        <v>0</v>
      </c>
      <c r="DT24" s="585">
        <v>0</v>
      </c>
      <c r="DU24" s="585">
        <v>0</v>
      </c>
      <c r="DV24" s="585">
        <v>0</v>
      </c>
      <c r="DW24" s="585">
        <v>0</v>
      </c>
    </row>
    <row r="25" spans="1:127" x14ac:dyDescent="0.2">
      <c r="A25" s="942"/>
      <c r="B25" s="585" t="s">
        <v>24</v>
      </c>
      <c r="C25" s="666" t="s">
        <v>37</v>
      </c>
      <c r="D25" s="585">
        <v>0</v>
      </c>
      <c r="E25" s="585">
        <v>0</v>
      </c>
      <c r="F25" s="585">
        <v>0</v>
      </c>
      <c r="G25" s="585">
        <v>0</v>
      </c>
      <c r="H25" s="585">
        <v>0</v>
      </c>
      <c r="I25" s="585">
        <v>0</v>
      </c>
      <c r="J25" s="585">
        <v>0</v>
      </c>
      <c r="K25" s="585">
        <v>0</v>
      </c>
      <c r="L25" s="585">
        <v>0</v>
      </c>
      <c r="M25" s="585">
        <v>0</v>
      </c>
      <c r="N25" s="585">
        <v>0</v>
      </c>
      <c r="O25" s="585">
        <v>0</v>
      </c>
      <c r="P25" s="585">
        <v>0</v>
      </c>
      <c r="Q25" s="585">
        <v>0</v>
      </c>
      <c r="R25" s="585">
        <v>0</v>
      </c>
      <c r="S25" s="585">
        <v>0</v>
      </c>
      <c r="T25" s="585">
        <v>0</v>
      </c>
      <c r="U25" s="585">
        <v>0</v>
      </c>
      <c r="V25" s="585">
        <v>0</v>
      </c>
      <c r="W25" s="585">
        <v>0</v>
      </c>
      <c r="X25" s="585">
        <v>0</v>
      </c>
      <c r="Y25" s="585">
        <v>0</v>
      </c>
      <c r="Z25" s="585">
        <v>0</v>
      </c>
      <c r="AA25" s="585">
        <v>0</v>
      </c>
      <c r="AB25" s="585">
        <v>0</v>
      </c>
      <c r="AC25" s="585">
        <v>0</v>
      </c>
      <c r="AD25" s="585">
        <v>0</v>
      </c>
      <c r="AE25" s="585">
        <v>0</v>
      </c>
      <c r="AF25" s="585">
        <v>0</v>
      </c>
      <c r="AG25" s="585">
        <v>0</v>
      </c>
      <c r="AH25" s="585">
        <v>0</v>
      </c>
      <c r="AI25" s="585">
        <v>0</v>
      </c>
      <c r="AJ25" s="585">
        <v>0</v>
      </c>
      <c r="AK25" s="585">
        <v>0</v>
      </c>
      <c r="AL25" s="585">
        <v>0</v>
      </c>
      <c r="AM25" s="585">
        <v>0</v>
      </c>
      <c r="AN25" s="585">
        <v>0</v>
      </c>
      <c r="AO25" s="585">
        <v>0</v>
      </c>
      <c r="AP25" s="585">
        <v>0</v>
      </c>
      <c r="AQ25" s="585">
        <v>0</v>
      </c>
      <c r="AR25" s="585">
        <v>0</v>
      </c>
      <c r="AS25" s="585">
        <v>0</v>
      </c>
      <c r="AT25" s="585">
        <v>0</v>
      </c>
      <c r="AU25" s="585">
        <v>0</v>
      </c>
      <c r="AV25" s="585">
        <v>0</v>
      </c>
      <c r="AW25" s="585">
        <v>0</v>
      </c>
      <c r="AX25" s="585">
        <v>0</v>
      </c>
      <c r="AY25" s="585">
        <v>0</v>
      </c>
      <c r="AZ25" s="585">
        <v>0</v>
      </c>
      <c r="BA25" s="585">
        <v>0</v>
      </c>
      <c r="BB25" s="585">
        <v>0</v>
      </c>
      <c r="BC25" s="585">
        <v>0</v>
      </c>
      <c r="BD25" s="585">
        <v>0</v>
      </c>
      <c r="BE25" s="585">
        <v>0</v>
      </c>
      <c r="BF25" s="585">
        <v>0</v>
      </c>
      <c r="BG25" s="585">
        <v>0</v>
      </c>
      <c r="BH25" s="585">
        <v>0</v>
      </c>
      <c r="BI25" s="585">
        <v>0</v>
      </c>
      <c r="BJ25" s="585">
        <v>0</v>
      </c>
      <c r="BK25" s="585">
        <v>0</v>
      </c>
      <c r="BL25" s="585">
        <v>0</v>
      </c>
      <c r="BM25" s="585">
        <v>0</v>
      </c>
      <c r="BN25" s="585">
        <v>0</v>
      </c>
      <c r="BO25" s="585">
        <v>0</v>
      </c>
      <c r="BP25" s="585">
        <v>0</v>
      </c>
      <c r="BQ25" s="585">
        <v>0</v>
      </c>
      <c r="BR25" s="585">
        <v>0</v>
      </c>
      <c r="BS25" s="585">
        <v>0</v>
      </c>
      <c r="BT25" s="585">
        <v>0</v>
      </c>
      <c r="BU25" s="585">
        <v>0</v>
      </c>
      <c r="BV25" s="585">
        <v>0</v>
      </c>
      <c r="BW25" s="585">
        <v>0</v>
      </c>
      <c r="BX25" s="585">
        <v>0</v>
      </c>
      <c r="BY25" s="585">
        <v>0</v>
      </c>
      <c r="BZ25" s="585">
        <v>0</v>
      </c>
      <c r="CA25" s="585">
        <v>0</v>
      </c>
      <c r="CB25" s="585">
        <v>0</v>
      </c>
      <c r="CC25" s="585">
        <v>0</v>
      </c>
      <c r="CD25" s="585">
        <v>0</v>
      </c>
      <c r="CE25" s="585">
        <v>0</v>
      </c>
      <c r="CF25" s="585">
        <v>0</v>
      </c>
      <c r="CG25" s="585">
        <v>0</v>
      </c>
      <c r="CH25" s="585">
        <v>0</v>
      </c>
      <c r="CI25" s="585">
        <v>0</v>
      </c>
      <c r="CJ25" s="585">
        <v>0</v>
      </c>
      <c r="CK25" s="585">
        <v>0</v>
      </c>
      <c r="CL25" s="585">
        <v>0</v>
      </c>
      <c r="CM25" s="585">
        <v>0</v>
      </c>
      <c r="CN25" s="585">
        <v>0</v>
      </c>
      <c r="CO25" s="585">
        <v>0</v>
      </c>
      <c r="CP25" s="585">
        <v>0</v>
      </c>
      <c r="CQ25" s="585">
        <v>0</v>
      </c>
      <c r="CR25" s="585">
        <v>0</v>
      </c>
      <c r="CS25" s="585">
        <v>0</v>
      </c>
      <c r="CT25" s="585">
        <v>0</v>
      </c>
      <c r="CU25" s="585">
        <v>0</v>
      </c>
      <c r="CV25" s="585">
        <v>0</v>
      </c>
      <c r="CW25" s="585">
        <v>0</v>
      </c>
      <c r="CX25" s="585">
        <v>0</v>
      </c>
      <c r="CY25" s="585">
        <v>0</v>
      </c>
      <c r="CZ25" s="585">
        <v>0</v>
      </c>
      <c r="DA25" s="585">
        <v>0</v>
      </c>
      <c r="DB25" s="585">
        <v>0</v>
      </c>
      <c r="DC25" s="585">
        <v>0</v>
      </c>
      <c r="DD25" s="585">
        <v>0</v>
      </c>
      <c r="DE25" s="585">
        <v>0</v>
      </c>
      <c r="DF25" s="585">
        <v>0</v>
      </c>
      <c r="DG25" s="585">
        <v>0</v>
      </c>
      <c r="DH25" s="585">
        <v>0</v>
      </c>
      <c r="DI25" s="585">
        <v>0</v>
      </c>
      <c r="DJ25" s="585">
        <v>0</v>
      </c>
      <c r="DK25" s="585">
        <v>0</v>
      </c>
      <c r="DL25" s="585">
        <v>0</v>
      </c>
      <c r="DM25" s="585">
        <v>0</v>
      </c>
      <c r="DN25" s="585">
        <v>0</v>
      </c>
      <c r="DO25" s="585">
        <v>0</v>
      </c>
      <c r="DP25" s="585">
        <v>0</v>
      </c>
      <c r="DQ25" s="585">
        <v>0</v>
      </c>
      <c r="DR25" s="585">
        <v>0</v>
      </c>
      <c r="DS25" s="585">
        <v>0</v>
      </c>
      <c r="DT25" s="585">
        <v>0</v>
      </c>
      <c r="DU25" s="585">
        <v>0</v>
      </c>
      <c r="DV25" s="585">
        <v>0</v>
      </c>
      <c r="DW25" s="585">
        <v>0</v>
      </c>
    </row>
    <row r="26" spans="1:127" x14ac:dyDescent="0.2">
      <c r="A26" s="942"/>
      <c r="B26" s="519" t="s">
        <v>115</v>
      </c>
      <c r="C26" s="586" t="s">
        <v>521</v>
      </c>
      <c r="D26" s="519">
        <f t="shared" ref="D26:AA26" si="11">SUM(D19:D25)</f>
        <v>20.630000000000003</v>
      </c>
      <c r="E26" s="519">
        <f t="shared" si="11"/>
        <v>28.049999999999997</v>
      </c>
      <c r="F26" s="519">
        <f t="shared" si="11"/>
        <v>24.450000000000003</v>
      </c>
      <c r="G26" s="519">
        <f t="shared" si="11"/>
        <v>28.36</v>
      </c>
      <c r="H26" s="519">
        <f t="shared" si="11"/>
        <v>5.01</v>
      </c>
      <c r="I26" s="519">
        <f t="shared" si="11"/>
        <v>0</v>
      </c>
      <c r="J26" s="519">
        <f t="shared" si="11"/>
        <v>36.4</v>
      </c>
      <c r="K26" s="519">
        <f t="shared" si="11"/>
        <v>16.670000000000002</v>
      </c>
      <c r="L26" s="519">
        <f t="shared" si="11"/>
        <v>0</v>
      </c>
      <c r="M26" s="519">
        <f t="shared" si="11"/>
        <v>0</v>
      </c>
      <c r="N26" s="519">
        <f t="shared" si="11"/>
        <v>62.559999999999995</v>
      </c>
      <c r="O26" s="519">
        <f t="shared" si="11"/>
        <v>61.4</v>
      </c>
      <c r="P26" s="519">
        <f t="shared" si="11"/>
        <v>68.529999999999987</v>
      </c>
      <c r="Q26" s="519">
        <f t="shared" si="11"/>
        <v>66.809999999999988</v>
      </c>
      <c r="R26" s="519">
        <f t="shared" si="11"/>
        <v>78.25</v>
      </c>
      <c r="S26" s="519">
        <f t="shared" si="11"/>
        <v>76.13</v>
      </c>
      <c r="T26" s="519">
        <f t="shared" si="11"/>
        <v>58.33</v>
      </c>
      <c r="U26" s="519">
        <f t="shared" si="11"/>
        <v>62.43</v>
      </c>
      <c r="V26" s="519">
        <f t="shared" si="11"/>
        <v>58.33</v>
      </c>
      <c r="W26" s="519">
        <f t="shared" si="11"/>
        <v>63.88</v>
      </c>
      <c r="X26" s="519">
        <f t="shared" si="11"/>
        <v>59.370000000000005</v>
      </c>
      <c r="Y26" s="519">
        <f t="shared" si="11"/>
        <v>68.16</v>
      </c>
      <c r="Z26" s="519">
        <f t="shared" si="11"/>
        <v>67.84</v>
      </c>
      <c r="AA26" s="519">
        <f t="shared" si="11"/>
        <v>0</v>
      </c>
      <c r="AB26" s="519">
        <f>SUM(AB19:AB25)</f>
        <v>4.7699999999999996</v>
      </c>
      <c r="AC26" s="519">
        <f t="shared" ref="AC26:CN26" si="12">SUM(AC19:AC25)</f>
        <v>0</v>
      </c>
      <c r="AD26" s="519">
        <f t="shared" si="12"/>
        <v>0</v>
      </c>
      <c r="AE26" s="519">
        <f t="shared" si="12"/>
        <v>0</v>
      </c>
      <c r="AF26" s="519">
        <f t="shared" si="12"/>
        <v>0</v>
      </c>
      <c r="AG26" s="519">
        <f t="shared" si="12"/>
        <v>0</v>
      </c>
      <c r="AH26" s="519">
        <f t="shared" si="12"/>
        <v>18.28</v>
      </c>
      <c r="AI26" s="519">
        <f t="shared" si="12"/>
        <v>56.74</v>
      </c>
      <c r="AJ26" s="519">
        <f t="shared" si="12"/>
        <v>54.400000000000006</v>
      </c>
      <c r="AK26" s="519">
        <f t="shared" si="12"/>
        <v>3.8899999999999997</v>
      </c>
      <c r="AL26" s="519">
        <f t="shared" si="12"/>
        <v>0</v>
      </c>
      <c r="AM26" s="519">
        <f t="shared" si="12"/>
        <v>55.31</v>
      </c>
      <c r="AN26" s="519">
        <f t="shared" si="12"/>
        <v>28.81</v>
      </c>
      <c r="AO26" s="519">
        <f t="shared" si="12"/>
        <v>0</v>
      </c>
      <c r="AP26" s="519">
        <f t="shared" si="12"/>
        <v>1.0900000000000001</v>
      </c>
      <c r="AQ26" s="519">
        <f t="shared" si="12"/>
        <v>1.17</v>
      </c>
      <c r="AR26" s="519">
        <f t="shared" si="12"/>
        <v>4.92</v>
      </c>
      <c r="AS26" s="519">
        <f t="shared" si="12"/>
        <v>0</v>
      </c>
      <c r="AT26" s="519">
        <f t="shared" si="12"/>
        <v>5.31</v>
      </c>
      <c r="AU26" s="519">
        <f t="shared" si="12"/>
        <v>37.049999999999997</v>
      </c>
      <c r="AV26" s="519">
        <f t="shared" si="12"/>
        <v>80.550000000000011</v>
      </c>
      <c r="AW26" s="519">
        <f t="shared" si="12"/>
        <v>0</v>
      </c>
      <c r="AX26" s="519">
        <f t="shared" si="12"/>
        <v>33.1</v>
      </c>
      <c r="AY26" s="519">
        <f t="shared" si="12"/>
        <v>0</v>
      </c>
      <c r="AZ26" s="519">
        <f t="shared" si="12"/>
        <v>52.57</v>
      </c>
      <c r="BA26" s="519">
        <f t="shared" si="12"/>
        <v>0</v>
      </c>
      <c r="BB26" s="519">
        <f t="shared" si="12"/>
        <v>0</v>
      </c>
      <c r="BC26" s="519">
        <f t="shared" si="12"/>
        <v>58.33</v>
      </c>
      <c r="BD26" s="519">
        <f t="shared" si="12"/>
        <v>0</v>
      </c>
      <c r="BE26" s="519">
        <f t="shared" si="12"/>
        <v>0</v>
      </c>
      <c r="BF26" s="519">
        <f t="shared" si="12"/>
        <v>0.96</v>
      </c>
      <c r="BG26" s="519">
        <f t="shared" si="12"/>
        <v>0.83</v>
      </c>
      <c r="BH26" s="519">
        <f t="shared" si="12"/>
        <v>0.83</v>
      </c>
      <c r="BI26" s="519">
        <f t="shared" si="12"/>
        <v>0.71</v>
      </c>
      <c r="BJ26" s="519">
        <f t="shared" si="12"/>
        <v>6.5</v>
      </c>
      <c r="BK26" s="519">
        <f t="shared" si="12"/>
        <v>7.23</v>
      </c>
      <c r="BL26" s="519">
        <f t="shared" si="12"/>
        <v>0</v>
      </c>
      <c r="BM26" s="519">
        <f t="shared" si="12"/>
        <v>0</v>
      </c>
      <c r="BN26" s="519">
        <f t="shared" si="12"/>
        <v>0</v>
      </c>
      <c r="BO26" s="519">
        <f t="shared" si="12"/>
        <v>0</v>
      </c>
      <c r="BP26" s="519">
        <f t="shared" si="12"/>
        <v>0</v>
      </c>
      <c r="BQ26" s="519">
        <f t="shared" si="12"/>
        <v>0.23</v>
      </c>
      <c r="BR26" s="519">
        <f t="shared" si="12"/>
        <v>0</v>
      </c>
      <c r="BS26" s="519">
        <f t="shared" si="12"/>
        <v>42.220000000000006</v>
      </c>
      <c r="BT26" s="519">
        <f t="shared" si="12"/>
        <v>18.13</v>
      </c>
      <c r="BU26" s="519">
        <f t="shared" si="12"/>
        <v>34.450000000000003</v>
      </c>
      <c r="BV26" s="519">
        <f t="shared" si="12"/>
        <v>0</v>
      </c>
      <c r="BW26" s="519">
        <f t="shared" si="12"/>
        <v>0</v>
      </c>
      <c r="BX26" s="519">
        <f t="shared" si="12"/>
        <v>0</v>
      </c>
      <c r="BY26" s="519">
        <f t="shared" si="12"/>
        <v>0</v>
      </c>
      <c r="BZ26" s="519">
        <f t="shared" si="12"/>
        <v>0</v>
      </c>
      <c r="CA26" s="519">
        <f t="shared" si="12"/>
        <v>0</v>
      </c>
      <c r="CB26" s="519">
        <f t="shared" si="12"/>
        <v>0</v>
      </c>
      <c r="CC26" s="519">
        <f t="shared" si="12"/>
        <v>33.33</v>
      </c>
      <c r="CD26" s="519">
        <f t="shared" si="12"/>
        <v>0</v>
      </c>
      <c r="CE26" s="519">
        <f t="shared" si="12"/>
        <v>0</v>
      </c>
      <c r="CF26" s="519">
        <f t="shared" si="12"/>
        <v>0.24</v>
      </c>
      <c r="CG26" s="519">
        <f t="shared" si="12"/>
        <v>0.04</v>
      </c>
      <c r="CH26" s="519">
        <f t="shared" si="12"/>
        <v>0.69</v>
      </c>
      <c r="CI26" s="519">
        <f t="shared" si="12"/>
        <v>0.1</v>
      </c>
      <c r="CJ26" s="519">
        <f t="shared" si="12"/>
        <v>0.64</v>
      </c>
      <c r="CK26" s="519">
        <f t="shared" si="12"/>
        <v>0.1</v>
      </c>
      <c r="CL26" s="519">
        <f t="shared" si="12"/>
        <v>0.54</v>
      </c>
      <c r="CM26" s="519">
        <f t="shared" si="12"/>
        <v>0.27</v>
      </c>
      <c r="CN26" s="519">
        <f t="shared" si="12"/>
        <v>1.07</v>
      </c>
      <c r="CO26" s="519">
        <f t="shared" ref="CO26:DV26" si="13">SUM(CO19:CO25)</f>
        <v>8.19</v>
      </c>
      <c r="CP26" s="519">
        <f t="shared" si="13"/>
        <v>0</v>
      </c>
      <c r="CQ26" s="519">
        <f t="shared" si="13"/>
        <v>4.5</v>
      </c>
      <c r="CR26" s="519">
        <f t="shared" si="13"/>
        <v>0</v>
      </c>
      <c r="CS26" s="519">
        <f t="shared" si="13"/>
        <v>0</v>
      </c>
      <c r="CT26" s="519">
        <f t="shared" si="13"/>
        <v>0</v>
      </c>
      <c r="CU26" s="519">
        <f t="shared" si="13"/>
        <v>0</v>
      </c>
      <c r="CV26" s="519">
        <f t="shared" si="13"/>
        <v>0</v>
      </c>
      <c r="CW26" s="519">
        <f t="shared" si="13"/>
        <v>25</v>
      </c>
      <c r="CX26" s="519">
        <f t="shared" si="13"/>
        <v>0</v>
      </c>
      <c r="CY26" s="519">
        <f t="shared" si="13"/>
        <v>0</v>
      </c>
      <c r="CZ26" s="519">
        <f t="shared" si="13"/>
        <v>0</v>
      </c>
      <c r="DA26" s="519">
        <f t="shared" si="13"/>
        <v>5.47</v>
      </c>
      <c r="DB26" s="519">
        <f t="shared" si="13"/>
        <v>1.17</v>
      </c>
      <c r="DC26" s="519">
        <f t="shared" si="13"/>
        <v>1.0900000000000001</v>
      </c>
      <c r="DD26" s="519">
        <f t="shared" si="13"/>
        <v>1.07</v>
      </c>
      <c r="DE26" s="519">
        <f t="shared" si="13"/>
        <v>6.48</v>
      </c>
      <c r="DF26" s="519">
        <f t="shared" si="13"/>
        <v>0</v>
      </c>
      <c r="DG26" s="519">
        <f t="shared" si="13"/>
        <v>0</v>
      </c>
      <c r="DH26" s="519">
        <f t="shared" si="13"/>
        <v>1.0900000000000001</v>
      </c>
      <c r="DI26" s="519">
        <f t="shared" si="13"/>
        <v>0</v>
      </c>
      <c r="DJ26" s="519">
        <f t="shared" si="13"/>
        <v>25</v>
      </c>
      <c r="DK26" s="519">
        <f t="shared" si="13"/>
        <v>0</v>
      </c>
      <c r="DL26" s="519">
        <f t="shared" si="13"/>
        <v>0</v>
      </c>
      <c r="DM26" s="519">
        <f t="shared" si="13"/>
        <v>0</v>
      </c>
      <c r="DN26" s="519">
        <f t="shared" si="13"/>
        <v>0</v>
      </c>
      <c r="DO26" s="519">
        <f t="shared" si="13"/>
        <v>0</v>
      </c>
      <c r="DP26" s="519">
        <f t="shared" si="13"/>
        <v>0</v>
      </c>
      <c r="DQ26" s="519">
        <f t="shared" si="13"/>
        <v>0</v>
      </c>
      <c r="DR26" s="519">
        <f t="shared" si="13"/>
        <v>0</v>
      </c>
      <c r="DS26" s="519">
        <f t="shared" si="13"/>
        <v>0</v>
      </c>
      <c r="DT26" s="519">
        <f t="shared" si="13"/>
        <v>0</v>
      </c>
      <c r="DU26" s="519">
        <f t="shared" si="13"/>
        <v>0</v>
      </c>
      <c r="DV26" s="519">
        <f t="shared" si="13"/>
        <v>0</v>
      </c>
      <c r="DW26" s="805">
        <f>SUM(DW19:DW25)</f>
        <v>0.1</v>
      </c>
    </row>
    <row r="27" spans="1:127" x14ac:dyDescent="0.2">
      <c r="A27" s="943"/>
      <c r="B27" s="505"/>
      <c r="C27" s="605" t="s">
        <v>0</v>
      </c>
      <c r="D27" s="507">
        <f t="shared" ref="D27:AA27" si="14">D26%</f>
        <v>0.20630000000000004</v>
      </c>
      <c r="E27" s="507">
        <f t="shared" si="14"/>
        <v>0.28049999999999997</v>
      </c>
      <c r="F27" s="507">
        <f t="shared" si="14"/>
        <v>0.24450000000000002</v>
      </c>
      <c r="G27" s="507">
        <f t="shared" si="14"/>
        <v>0.28360000000000002</v>
      </c>
      <c r="H27" s="507">
        <f t="shared" si="14"/>
        <v>5.0099999999999999E-2</v>
      </c>
      <c r="I27" s="507">
        <f t="shared" si="14"/>
        <v>0</v>
      </c>
      <c r="J27" s="507">
        <f t="shared" si="14"/>
        <v>0.36399999999999999</v>
      </c>
      <c r="K27" s="507">
        <f t="shared" si="14"/>
        <v>0.16670000000000001</v>
      </c>
      <c r="L27" s="507">
        <f t="shared" si="14"/>
        <v>0</v>
      </c>
      <c r="M27" s="507">
        <f t="shared" si="14"/>
        <v>0</v>
      </c>
      <c r="N27" s="507">
        <f t="shared" si="14"/>
        <v>0.62559999999999993</v>
      </c>
      <c r="O27" s="507">
        <f t="shared" si="14"/>
        <v>0.61399999999999999</v>
      </c>
      <c r="P27" s="507">
        <f t="shared" si="14"/>
        <v>0.68529999999999991</v>
      </c>
      <c r="Q27" s="507">
        <f t="shared" si="14"/>
        <v>0.66809999999999992</v>
      </c>
      <c r="R27" s="507">
        <f t="shared" si="14"/>
        <v>0.78249999999999997</v>
      </c>
      <c r="S27" s="507">
        <f t="shared" si="14"/>
        <v>0.76129999999999998</v>
      </c>
      <c r="T27" s="507">
        <f t="shared" si="14"/>
        <v>0.58329999999999993</v>
      </c>
      <c r="U27" s="507">
        <f t="shared" si="14"/>
        <v>0.62429999999999997</v>
      </c>
      <c r="V27" s="507">
        <f t="shared" si="14"/>
        <v>0.58329999999999993</v>
      </c>
      <c r="W27" s="507">
        <f t="shared" si="14"/>
        <v>0.63880000000000003</v>
      </c>
      <c r="X27" s="507">
        <f t="shared" si="14"/>
        <v>0.59370000000000001</v>
      </c>
      <c r="Y27" s="507">
        <f t="shared" si="14"/>
        <v>0.68159999999999998</v>
      </c>
      <c r="Z27" s="507">
        <f t="shared" si="14"/>
        <v>0.6784</v>
      </c>
      <c r="AA27" s="507">
        <f t="shared" si="14"/>
        <v>0</v>
      </c>
      <c r="AB27" s="507">
        <f>AB26%</f>
        <v>4.7699999999999992E-2</v>
      </c>
      <c r="AC27" s="507">
        <f t="shared" ref="AC27:CN27" si="15">AC26%</f>
        <v>0</v>
      </c>
      <c r="AD27" s="507">
        <f t="shared" si="15"/>
        <v>0</v>
      </c>
      <c r="AE27" s="507">
        <f t="shared" si="15"/>
        <v>0</v>
      </c>
      <c r="AF27" s="507">
        <f t="shared" si="15"/>
        <v>0</v>
      </c>
      <c r="AG27" s="507">
        <f t="shared" si="15"/>
        <v>0</v>
      </c>
      <c r="AH27" s="507">
        <f t="shared" si="15"/>
        <v>0.18280000000000002</v>
      </c>
      <c r="AI27" s="507">
        <f t="shared" si="15"/>
        <v>0.56740000000000002</v>
      </c>
      <c r="AJ27" s="507">
        <f t="shared" si="15"/>
        <v>0.54400000000000004</v>
      </c>
      <c r="AK27" s="507">
        <f t="shared" si="15"/>
        <v>3.8899999999999997E-2</v>
      </c>
      <c r="AL27" s="507">
        <f t="shared" si="15"/>
        <v>0</v>
      </c>
      <c r="AM27" s="507">
        <f t="shared" si="15"/>
        <v>0.55310000000000004</v>
      </c>
      <c r="AN27" s="507">
        <f t="shared" si="15"/>
        <v>0.28809999999999997</v>
      </c>
      <c r="AO27" s="507">
        <f t="shared" si="15"/>
        <v>0</v>
      </c>
      <c r="AP27" s="507">
        <f t="shared" si="15"/>
        <v>1.09E-2</v>
      </c>
      <c r="AQ27" s="507">
        <f t="shared" si="15"/>
        <v>1.1699999999999999E-2</v>
      </c>
      <c r="AR27" s="507">
        <f t="shared" si="15"/>
        <v>4.9200000000000001E-2</v>
      </c>
      <c r="AS27" s="507">
        <f t="shared" si="15"/>
        <v>0</v>
      </c>
      <c r="AT27" s="507">
        <f t="shared" si="15"/>
        <v>5.3099999999999994E-2</v>
      </c>
      <c r="AU27" s="507">
        <f t="shared" si="15"/>
        <v>0.3705</v>
      </c>
      <c r="AV27" s="507">
        <f t="shared" si="15"/>
        <v>0.8055000000000001</v>
      </c>
      <c r="AW27" s="507">
        <f t="shared" si="15"/>
        <v>0</v>
      </c>
      <c r="AX27" s="507">
        <f t="shared" si="15"/>
        <v>0.33100000000000002</v>
      </c>
      <c r="AY27" s="507">
        <f t="shared" si="15"/>
        <v>0</v>
      </c>
      <c r="AZ27" s="507">
        <f t="shared" si="15"/>
        <v>0.52570000000000006</v>
      </c>
      <c r="BA27" s="507">
        <f t="shared" si="15"/>
        <v>0</v>
      </c>
      <c r="BB27" s="507">
        <f t="shared" si="15"/>
        <v>0</v>
      </c>
      <c r="BC27" s="507">
        <f t="shared" si="15"/>
        <v>0.58329999999999993</v>
      </c>
      <c r="BD27" s="507">
        <f t="shared" si="15"/>
        <v>0</v>
      </c>
      <c r="BE27" s="507">
        <f t="shared" si="15"/>
        <v>0</v>
      </c>
      <c r="BF27" s="507">
        <f t="shared" si="15"/>
        <v>9.5999999999999992E-3</v>
      </c>
      <c r="BG27" s="507">
        <f t="shared" si="15"/>
        <v>8.3000000000000001E-3</v>
      </c>
      <c r="BH27" s="507">
        <f t="shared" si="15"/>
        <v>8.3000000000000001E-3</v>
      </c>
      <c r="BI27" s="507">
        <f t="shared" si="15"/>
        <v>7.0999999999999995E-3</v>
      </c>
      <c r="BJ27" s="507">
        <f t="shared" si="15"/>
        <v>6.5000000000000002E-2</v>
      </c>
      <c r="BK27" s="507">
        <f t="shared" si="15"/>
        <v>7.2300000000000003E-2</v>
      </c>
      <c r="BL27" s="507">
        <f t="shared" si="15"/>
        <v>0</v>
      </c>
      <c r="BM27" s="507">
        <f t="shared" si="15"/>
        <v>0</v>
      </c>
      <c r="BN27" s="507">
        <f t="shared" si="15"/>
        <v>0</v>
      </c>
      <c r="BO27" s="507">
        <f t="shared" si="15"/>
        <v>0</v>
      </c>
      <c r="BP27" s="507">
        <f t="shared" si="15"/>
        <v>0</v>
      </c>
      <c r="BQ27" s="507">
        <f t="shared" si="15"/>
        <v>2.3E-3</v>
      </c>
      <c r="BR27" s="507">
        <f t="shared" si="15"/>
        <v>0</v>
      </c>
      <c r="BS27" s="507">
        <f t="shared" si="15"/>
        <v>0.42220000000000008</v>
      </c>
      <c r="BT27" s="507">
        <f t="shared" si="15"/>
        <v>0.18129999999999999</v>
      </c>
      <c r="BU27" s="507">
        <f t="shared" si="15"/>
        <v>0.34450000000000003</v>
      </c>
      <c r="BV27" s="507">
        <f t="shared" si="15"/>
        <v>0</v>
      </c>
      <c r="BW27" s="507">
        <f t="shared" si="15"/>
        <v>0</v>
      </c>
      <c r="BX27" s="507">
        <f t="shared" si="15"/>
        <v>0</v>
      </c>
      <c r="BY27" s="507">
        <f t="shared" si="15"/>
        <v>0</v>
      </c>
      <c r="BZ27" s="507">
        <f t="shared" si="15"/>
        <v>0</v>
      </c>
      <c r="CA27" s="507">
        <f t="shared" si="15"/>
        <v>0</v>
      </c>
      <c r="CB27" s="507">
        <f t="shared" si="15"/>
        <v>0</v>
      </c>
      <c r="CC27" s="507">
        <f t="shared" si="15"/>
        <v>0.33329999999999999</v>
      </c>
      <c r="CD27" s="507">
        <f t="shared" si="15"/>
        <v>0</v>
      </c>
      <c r="CE27" s="507">
        <f t="shared" si="15"/>
        <v>0</v>
      </c>
      <c r="CF27" s="507">
        <f t="shared" si="15"/>
        <v>2.3999999999999998E-3</v>
      </c>
      <c r="CG27" s="507">
        <f t="shared" si="15"/>
        <v>4.0000000000000002E-4</v>
      </c>
      <c r="CH27" s="507">
        <f t="shared" si="15"/>
        <v>6.8999999999999999E-3</v>
      </c>
      <c r="CI27" s="507">
        <f t="shared" si="15"/>
        <v>1E-3</v>
      </c>
      <c r="CJ27" s="507">
        <f t="shared" si="15"/>
        <v>6.4000000000000003E-3</v>
      </c>
      <c r="CK27" s="507">
        <f t="shared" si="15"/>
        <v>1E-3</v>
      </c>
      <c r="CL27" s="507">
        <f t="shared" si="15"/>
        <v>5.4000000000000003E-3</v>
      </c>
      <c r="CM27" s="507">
        <f t="shared" si="15"/>
        <v>2.7000000000000001E-3</v>
      </c>
      <c r="CN27" s="507">
        <f t="shared" si="15"/>
        <v>1.0700000000000001E-2</v>
      </c>
      <c r="CO27" s="507">
        <f t="shared" ref="CO27:DV27" si="16">CO26%</f>
        <v>8.1900000000000001E-2</v>
      </c>
      <c r="CP27" s="507">
        <f t="shared" si="16"/>
        <v>0</v>
      </c>
      <c r="CQ27" s="507">
        <f t="shared" si="16"/>
        <v>4.4999999999999998E-2</v>
      </c>
      <c r="CR27" s="507">
        <f t="shared" si="16"/>
        <v>0</v>
      </c>
      <c r="CS27" s="507">
        <f t="shared" si="16"/>
        <v>0</v>
      </c>
      <c r="CT27" s="507">
        <f t="shared" si="16"/>
        <v>0</v>
      </c>
      <c r="CU27" s="507">
        <f t="shared" si="16"/>
        <v>0</v>
      </c>
      <c r="CV27" s="507">
        <f t="shared" si="16"/>
        <v>0</v>
      </c>
      <c r="CW27" s="507">
        <f t="shared" si="16"/>
        <v>0.25</v>
      </c>
      <c r="CX27" s="507">
        <f t="shared" si="16"/>
        <v>0</v>
      </c>
      <c r="CY27" s="507">
        <f t="shared" si="16"/>
        <v>0</v>
      </c>
      <c r="CZ27" s="507">
        <f t="shared" si="16"/>
        <v>0</v>
      </c>
      <c r="DA27" s="507">
        <f t="shared" si="16"/>
        <v>5.4699999999999999E-2</v>
      </c>
      <c r="DB27" s="507">
        <f t="shared" si="16"/>
        <v>1.1699999999999999E-2</v>
      </c>
      <c r="DC27" s="507">
        <f t="shared" si="16"/>
        <v>1.09E-2</v>
      </c>
      <c r="DD27" s="507">
        <f t="shared" si="16"/>
        <v>1.0700000000000001E-2</v>
      </c>
      <c r="DE27" s="507">
        <f t="shared" si="16"/>
        <v>6.480000000000001E-2</v>
      </c>
      <c r="DF27" s="507">
        <f t="shared" si="16"/>
        <v>0</v>
      </c>
      <c r="DG27" s="507">
        <f t="shared" si="16"/>
        <v>0</v>
      </c>
      <c r="DH27" s="507">
        <f t="shared" si="16"/>
        <v>1.09E-2</v>
      </c>
      <c r="DI27" s="507">
        <f t="shared" si="16"/>
        <v>0</v>
      </c>
      <c r="DJ27" s="507">
        <f t="shared" si="16"/>
        <v>0.25</v>
      </c>
      <c r="DK27" s="507">
        <f t="shared" si="16"/>
        <v>0</v>
      </c>
      <c r="DL27" s="507">
        <f t="shared" si="16"/>
        <v>0</v>
      </c>
      <c r="DM27" s="507">
        <f t="shared" si="16"/>
        <v>0</v>
      </c>
      <c r="DN27" s="507">
        <f t="shared" si="16"/>
        <v>0</v>
      </c>
      <c r="DO27" s="507">
        <f t="shared" si="16"/>
        <v>0</v>
      </c>
      <c r="DP27" s="507">
        <f t="shared" si="16"/>
        <v>0</v>
      </c>
      <c r="DQ27" s="507">
        <f t="shared" si="16"/>
        <v>0</v>
      </c>
      <c r="DR27" s="507">
        <f t="shared" si="16"/>
        <v>0</v>
      </c>
      <c r="DS27" s="507">
        <f t="shared" si="16"/>
        <v>0</v>
      </c>
      <c r="DT27" s="507">
        <f t="shared" si="16"/>
        <v>0</v>
      </c>
      <c r="DU27" s="507">
        <f t="shared" si="16"/>
        <v>0</v>
      </c>
      <c r="DV27" s="507">
        <f t="shared" si="16"/>
        <v>0</v>
      </c>
      <c r="DW27" s="806">
        <f t="shared" ref="DW27" si="17">DW26%</f>
        <v>1E-3</v>
      </c>
    </row>
    <row r="28" spans="1:127" x14ac:dyDescent="0.2">
      <c r="A28" s="583"/>
      <c r="B28" s="583"/>
      <c r="C28" s="667"/>
      <c r="D28" s="583"/>
      <c r="E28" s="583"/>
      <c r="F28" s="583"/>
      <c r="G28" s="583"/>
      <c r="H28" s="583"/>
      <c r="I28" s="583"/>
      <c r="J28" s="583"/>
      <c r="K28" s="583"/>
      <c r="L28" s="583"/>
      <c r="M28" s="583"/>
      <c r="N28" s="583"/>
      <c r="O28" s="583"/>
      <c r="P28" s="583"/>
      <c r="Q28" s="583"/>
      <c r="R28" s="583"/>
      <c r="S28" s="583"/>
      <c r="T28" s="667"/>
      <c r="U28" s="667"/>
      <c r="V28" s="667"/>
      <c r="W28" s="583"/>
      <c r="X28" s="583"/>
      <c r="Y28" s="583"/>
      <c r="Z28" s="583"/>
      <c r="AA28" s="667"/>
      <c r="AB28" s="583"/>
      <c r="AC28" s="667"/>
      <c r="AD28" s="667"/>
      <c r="AE28" s="667"/>
      <c r="AF28" s="667"/>
      <c r="AG28" s="667"/>
      <c r="AH28" s="667"/>
      <c r="AI28" s="598"/>
      <c r="AJ28" s="667"/>
      <c r="AK28" s="667"/>
      <c r="AL28" s="667"/>
      <c r="AM28" s="667"/>
      <c r="AN28" s="667"/>
      <c r="AO28" s="667"/>
      <c r="AP28" s="667"/>
      <c r="AQ28" s="667"/>
      <c r="AR28" s="667"/>
      <c r="AS28" s="667"/>
      <c r="AT28" s="667"/>
      <c r="AU28" s="667"/>
      <c r="AV28" s="667"/>
      <c r="AW28" s="667"/>
      <c r="AX28" s="667"/>
      <c r="AY28" s="667"/>
      <c r="AZ28" s="667"/>
      <c r="BA28" s="667"/>
      <c r="BB28" s="667"/>
      <c r="BC28" s="667"/>
      <c r="BD28" s="667"/>
      <c r="BE28" s="667"/>
      <c r="BF28" s="667"/>
      <c r="BG28" s="667"/>
      <c r="BH28" s="667"/>
      <c r="BI28" s="667"/>
      <c r="BJ28" s="667"/>
      <c r="BK28" s="667"/>
      <c r="BL28" s="667"/>
      <c r="BM28" s="667"/>
      <c r="BN28" s="667"/>
      <c r="BO28" s="667"/>
      <c r="BP28" s="667"/>
      <c r="BQ28" s="667"/>
      <c r="BR28" s="667"/>
      <c r="BS28" s="667"/>
      <c r="BT28" s="667"/>
      <c r="BU28" s="667"/>
      <c r="BV28" s="667"/>
      <c r="BW28" s="667"/>
      <c r="BX28" s="667"/>
      <c r="BY28" s="667"/>
      <c r="BZ28" s="667"/>
      <c r="CA28" s="667"/>
      <c r="CB28" s="667"/>
      <c r="CC28" s="667"/>
      <c r="CD28" s="667"/>
      <c r="CE28" s="667"/>
      <c r="CF28" s="667"/>
      <c r="CG28" s="667"/>
      <c r="CH28" s="667"/>
      <c r="CI28" s="667"/>
      <c r="CJ28" s="667"/>
      <c r="CK28" s="667"/>
      <c r="CL28" s="667"/>
      <c r="CM28" s="667"/>
      <c r="CN28" s="667"/>
      <c r="CO28" s="667"/>
      <c r="CP28" s="667"/>
      <c r="CQ28" s="667"/>
      <c r="CR28" s="742"/>
      <c r="CS28" s="742"/>
      <c r="CT28" s="583"/>
      <c r="CU28" s="667"/>
      <c r="CV28" s="667"/>
      <c r="CW28" s="667"/>
      <c r="CX28" s="667"/>
      <c r="CY28" s="667"/>
      <c r="CZ28" s="667"/>
      <c r="DA28" s="667"/>
      <c r="DB28" s="667"/>
      <c r="DC28" s="667"/>
      <c r="DD28" s="667"/>
      <c r="DE28" s="667"/>
      <c r="DF28" s="667"/>
      <c r="DG28" s="667"/>
      <c r="DH28" s="667"/>
      <c r="DI28" s="667"/>
      <c r="DJ28" s="667"/>
      <c r="DK28" s="667"/>
      <c r="DL28" s="667"/>
      <c r="DM28" s="667"/>
      <c r="DN28" s="667"/>
      <c r="DO28" s="667"/>
      <c r="DP28" s="667"/>
      <c r="DQ28" s="667"/>
      <c r="DR28" s="667"/>
      <c r="DS28" s="667"/>
      <c r="DT28" s="667"/>
      <c r="DU28" s="667"/>
      <c r="DV28" s="667"/>
      <c r="DW28" s="667"/>
    </row>
    <row r="29" spans="1:127" x14ac:dyDescent="0.2">
      <c r="A29" s="941" t="s">
        <v>6</v>
      </c>
      <c r="B29" s="585" t="s">
        <v>25</v>
      </c>
      <c r="C29" s="666" t="s">
        <v>38</v>
      </c>
      <c r="D29" s="585">
        <v>11.81</v>
      </c>
      <c r="E29" s="585">
        <v>3.95</v>
      </c>
      <c r="F29" s="585">
        <v>5.22</v>
      </c>
      <c r="G29" s="585">
        <v>5.07</v>
      </c>
      <c r="H29" s="585">
        <v>10.53</v>
      </c>
      <c r="I29" s="585">
        <v>10.52</v>
      </c>
      <c r="J29" s="585">
        <v>2.08</v>
      </c>
      <c r="K29" s="585">
        <v>8.2100000000000009</v>
      </c>
      <c r="L29" s="585">
        <v>7.79</v>
      </c>
      <c r="M29" s="585">
        <v>9.85</v>
      </c>
      <c r="N29" s="585">
        <v>1.79</v>
      </c>
      <c r="O29" s="585">
        <v>1.95</v>
      </c>
      <c r="P29" s="585">
        <v>1.46</v>
      </c>
      <c r="Q29" s="585">
        <v>1.64</v>
      </c>
      <c r="R29" s="585">
        <v>1.01</v>
      </c>
      <c r="S29" s="585">
        <v>1.18</v>
      </c>
      <c r="T29" s="666">
        <v>1.33</v>
      </c>
      <c r="U29" s="666">
        <v>0.05</v>
      </c>
      <c r="V29" s="666">
        <v>1.73</v>
      </c>
      <c r="W29" s="585">
        <v>1.61</v>
      </c>
      <c r="X29" s="585">
        <v>1.92</v>
      </c>
      <c r="Y29" s="585">
        <v>0.85</v>
      </c>
      <c r="Z29" s="585">
        <v>0.99</v>
      </c>
      <c r="AA29" s="666">
        <v>0.78</v>
      </c>
      <c r="AB29" s="585">
        <v>5.54</v>
      </c>
      <c r="AC29" s="666">
        <v>7.44</v>
      </c>
      <c r="AD29" s="666">
        <v>1.56</v>
      </c>
      <c r="AE29" s="666">
        <v>14.68</v>
      </c>
      <c r="AF29" s="666">
        <v>9.7100000000000009</v>
      </c>
      <c r="AG29" s="666">
        <v>20.12</v>
      </c>
      <c r="AH29" s="666">
        <v>0.35</v>
      </c>
      <c r="AI29" s="599">
        <v>1.96</v>
      </c>
      <c r="AJ29" s="666">
        <v>1.89</v>
      </c>
      <c r="AK29" s="666">
        <v>7.96</v>
      </c>
      <c r="AL29" s="666">
        <v>0.78</v>
      </c>
      <c r="AM29" s="666">
        <v>1.85</v>
      </c>
      <c r="AN29" s="666">
        <v>2.2400000000000002</v>
      </c>
      <c r="AO29" s="666">
        <v>10.39</v>
      </c>
      <c r="AP29" s="666">
        <v>1.25</v>
      </c>
      <c r="AQ29" s="666">
        <v>1.1299999999999999</v>
      </c>
      <c r="AR29" s="666">
        <v>3.82</v>
      </c>
      <c r="AS29" s="666">
        <v>0.41</v>
      </c>
      <c r="AT29" s="666">
        <v>2.73</v>
      </c>
      <c r="AU29" s="666">
        <v>0.09</v>
      </c>
      <c r="AV29" s="666">
        <v>0.21</v>
      </c>
      <c r="AW29" s="666">
        <v>17.989999999999998</v>
      </c>
      <c r="AX29" s="666">
        <v>2.4500000000000002</v>
      </c>
      <c r="AY29" s="666">
        <v>0.54</v>
      </c>
      <c r="AZ29" s="666">
        <v>1.57</v>
      </c>
      <c r="BA29" s="666">
        <v>0</v>
      </c>
      <c r="BB29" s="666">
        <v>0.3</v>
      </c>
      <c r="BC29" s="666">
        <v>0</v>
      </c>
      <c r="BD29" s="666">
        <v>0</v>
      </c>
      <c r="BE29" s="666">
        <v>3.07</v>
      </c>
      <c r="BF29" s="666">
        <v>1.58</v>
      </c>
      <c r="BG29" s="666">
        <v>1.37</v>
      </c>
      <c r="BH29" s="666">
        <v>1.37</v>
      </c>
      <c r="BI29" s="666">
        <v>1.17</v>
      </c>
      <c r="BJ29" s="666">
        <v>3.22</v>
      </c>
      <c r="BK29" s="666">
        <v>2</v>
      </c>
      <c r="BL29" s="666">
        <v>3.58</v>
      </c>
      <c r="BM29" s="666">
        <v>6.46</v>
      </c>
      <c r="BN29" s="666">
        <v>5.77</v>
      </c>
      <c r="BO29" s="666">
        <v>6.46</v>
      </c>
      <c r="BP29" s="666">
        <v>5.77</v>
      </c>
      <c r="BQ29" s="666">
        <v>5.14</v>
      </c>
      <c r="BR29" s="666">
        <v>5.33</v>
      </c>
      <c r="BS29" s="666">
        <v>0.59</v>
      </c>
      <c r="BT29" s="666">
        <v>1.31</v>
      </c>
      <c r="BU29" s="666">
        <v>1.08</v>
      </c>
      <c r="BV29" s="666">
        <v>0.14000000000000001</v>
      </c>
      <c r="BW29" s="666">
        <v>3.06</v>
      </c>
      <c r="BX29" s="666">
        <v>3.13</v>
      </c>
      <c r="BY29" s="668">
        <v>2.89</v>
      </c>
      <c r="BZ29" s="666">
        <v>13.03</v>
      </c>
      <c r="CA29" s="666">
        <v>5.4</v>
      </c>
      <c r="CB29" s="666">
        <v>1.08</v>
      </c>
      <c r="CC29" s="666">
        <v>0</v>
      </c>
      <c r="CD29" s="666">
        <v>1.62</v>
      </c>
      <c r="CE29" s="666">
        <v>3.56</v>
      </c>
      <c r="CF29" s="666">
        <v>0.03</v>
      </c>
      <c r="CG29" s="666">
        <v>0.02</v>
      </c>
      <c r="CH29" s="666">
        <v>0.08</v>
      </c>
      <c r="CI29" s="666">
        <v>7.0000000000000007E-2</v>
      </c>
      <c r="CJ29" s="666">
        <v>7.0000000000000007E-2</v>
      </c>
      <c r="CK29" s="666">
        <v>7.0000000000000007E-2</v>
      </c>
      <c r="CL29" s="666">
        <v>0.61</v>
      </c>
      <c r="CM29" s="666">
        <v>0.31</v>
      </c>
      <c r="CN29" s="666">
        <v>1.02</v>
      </c>
      <c r="CO29" s="666">
        <v>0.68</v>
      </c>
      <c r="CP29" s="666">
        <v>5.2</v>
      </c>
      <c r="CQ29" s="666">
        <v>8.1</v>
      </c>
      <c r="CR29" s="743">
        <v>0.79</v>
      </c>
      <c r="CS29" s="743">
        <v>0.2</v>
      </c>
      <c r="CT29" s="585">
        <v>12.47</v>
      </c>
      <c r="CU29" s="666">
        <v>0</v>
      </c>
      <c r="CV29" s="666">
        <v>6.46</v>
      </c>
      <c r="CW29" s="666">
        <v>4.84</v>
      </c>
      <c r="CX29" s="666">
        <v>8.65</v>
      </c>
      <c r="CY29" s="666">
        <v>9.9499999999999993</v>
      </c>
      <c r="CZ29" s="666">
        <v>0.79</v>
      </c>
      <c r="DA29" s="666">
        <v>12.37</v>
      </c>
      <c r="DB29" s="666">
        <v>1.1299999999999999</v>
      </c>
      <c r="DC29" s="666">
        <v>1.25</v>
      </c>
      <c r="DD29" s="666">
        <v>1.02</v>
      </c>
      <c r="DE29" s="666">
        <v>1.8</v>
      </c>
      <c r="DF29" s="666">
        <v>1.56</v>
      </c>
      <c r="DG29" s="666">
        <v>1.56</v>
      </c>
      <c r="DH29" s="666">
        <v>1.25</v>
      </c>
      <c r="DI29" s="666">
        <v>0</v>
      </c>
      <c r="DJ29" s="666">
        <v>0.15</v>
      </c>
      <c r="DK29" s="666">
        <v>0</v>
      </c>
      <c r="DL29" s="666">
        <v>0</v>
      </c>
      <c r="DM29" s="666">
        <v>0</v>
      </c>
      <c r="DN29" s="666">
        <v>0</v>
      </c>
      <c r="DO29" s="666">
        <v>0</v>
      </c>
      <c r="DP29" s="666">
        <v>0</v>
      </c>
      <c r="DQ29" s="666">
        <v>0</v>
      </c>
      <c r="DR29" s="666">
        <v>0</v>
      </c>
      <c r="DS29" s="666">
        <v>0</v>
      </c>
      <c r="DT29" s="666">
        <v>0</v>
      </c>
      <c r="DU29" s="666">
        <v>0</v>
      </c>
      <c r="DV29" s="666">
        <v>0</v>
      </c>
      <c r="DW29" s="666">
        <v>0</v>
      </c>
    </row>
    <row r="30" spans="1:127" x14ac:dyDescent="0.2">
      <c r="A30" s="942"/>
      <c r="B30" s="585" t="s">
        <v>7</v>
      </c>
      <c r="C30" s="666" t="s">
        <v>486</v>
      </c>
      <c r="D30" s="585">
        <v>1.4</v>
      </c>
      <c r="E30" s="585">
        <v>3.03</v>
      </c>
      <c r="F30" s="585">
        <v>3.89</v>
      </c>
      <c r="G30" s="585">
        <v>3.93</v>
      </c>
      <c r="H30" s="585">
        <v>7.4</v>
      </c>
      <c r="I30" s="585">
        <v>7.32</v>
      </c>
      <c r="J30" s="585">
        <v>1.9</v>
      </c>
      <c r="K30" s="585">
        <v>0.57999999999999996</v>
      </c>
      <c r="L30" s="585">
        <v>4.1399999999999997</v>
      </c>
      <c r="M30" s="585">
        <v>0.69</v>
      </c>
      <c r="N30" s="585">
        <v>4.3099999999999996</v>
      </c>
      <c r="O30" s="585">
        <v>4.51</v>
      </c>
      <c r="P30" s="585">
        <v>3.52</v>
      </c>
      <c r="Q30" s="585">
        <v>3.79</v>
      </c>
      <c r="R30" s="585">
        <v>2.4300000000000002</v>
      </c>
      <c r="S30" s="585">
        <v>2.73</v>
      </c>
      <c r="T30" s="666">
        <v>2.4</v>
      </c>
      <c r="U30" s="666">
        <v>2.34</v>
      </c>
      <c r="V30" s="666">
        <v>2.35</v>
      </c>
      <c r="W30" s="585">
        <v>4.09</v>
      </c>
      <c r="X30" s="585">
        <v>4.54</v>
      </c>
      <c r="Y30" s="585">
        <v>1.0900000000000001</v>
      </c>
      <c r="Z30" s="585">
        <v>1.08</v>
      </c>
      <c r="AA30" s="666">
        <v>1.1399999999999999</v>
      </c>
      <c r="AB30" s="585">
        <v>4.28</v>
      </c>
      <c r="AC30" s="666">
        <v>5.16</v>
      </c>
      <c r="AD30" s="666">
        <v>0.33</v>
      </c>
      <c r="AE30" s="666">
        <v>0.09</v>
      </c>
      <c r="AF30" s="666">
        <v>1.96</v>
      </c>
      <c r="AG30" s="666">
        <v>0.02</v>
      </c>
      <c r="AH30" s="666">
        <v>1.9</v>
      </c>
      <c r="AI30" s="599">
        <v>4.2699999999999996</v>
      </c>
      <c r="AJ30" s="666">
        <v>4.16</v>
      </c>
      <c r="AK30" s="666">
        <v>6.17</v>
      </c>
      <c r="AL30" s="666">
        <v>1.1399999999999999</v>
      </c>
      <c r="AM30" s="666">
        <v>3.87</v>
      </c>
      <c r="AN30" s="666">
        <v>3.35</v>
      </c>
      <c r="AO30" s="666">
        <v>7.98</v>
      </c>
      <c r="AP30" s="666">
        <v>2.94</v>
      </c>
      <c r="AQ30" s="666">
        <v>2.65</v>
      </c>
      <c r="AR30" s="666">
        <v>0.15</v>
      </c>
      <c r="AS30" s="666">
        <v>2.1</v>
      </c>
      <c r="AT30" s="666">
        <v>13.68</v>
      </c>
      <c r="AU30" s="666">
        <v>0.33</v>
      </c>
      <c r="AV30" s="666">
        <v>0.23</v>
      </c>
      <c r="AW30" s="666">
        <v>0.01</v>
      </c>
      <c r="AX30" s="666">
        <v>0.36</v>
      </c>
      <c r="AY30" s="666">
        <v>0</v>
      </c>
      <c r="AZ30" s="666">
        <v>0.06</v>
      </c>
      <c r="BA30" s="666">
        <v>1E-3</v>
      </c>
      <c r="BB30" s="666">
        <v>0.5</v>
      </c>
      <c r="BC30" s="666">
        <v>2.48</v>
      </c>
      <c r="BD30" s="666">
        <v>2.4900000000000002</v>
      </c>
      <c r="BE30" s="666">
        <v>14.78</v>
      </c>
      <c r="BF30" s="666">
        <v>3.71</v>
      </c>
      <c r="BG30" s="666">
        <v>3.21</v>
      </c>
      <c r="BH30" s="666">
        <v>3.21</v>
      </c>
      <c r="BI30" s="666">
        <v>2.74</v>
      </c>
      <c r="BJ30" s="666">
        <v>3.24</v>
      </c>
      <c r="BK30" s="666">
        <v>3.6</v>
      </c>
      <c r="BL30" s="666">
        <v>4.12</v>
      </c>
      <c r="BM30" s="666">
        <v>6.5</v>
      </c>
      <c r="BN30" s="666">
        <v>5.81</v>
      </c>
      <c r="BO30" s="666">
        <v>6.5</v>
      </c>
      <c r="BP30" s="666">
        <v>5.81</v>
      </c>
      <c r="BQ30" s="666">
        <v>3.3</v>
      </c>
      <c r="BR30" s="666">
        <v>3.06</v>
      </c>
      <c r="BS30" s="666">
        <v>9.17</v>
      </c>
      <c r="BT30" s="666">
        <v>19.899999999999999</v>
      </c>
      <c r="BU30" s="666">
        <v>21.24</v>
      </c>
      <c r="BV30" s="666">
        <v>0</v>
      </c>
      <c r="BW30" s="666">
        <v>0.45</v>
      </c>
      <c r="BX30" s="666">
        <v>0.41</v>
      </c>
      <c r="BY30" s="668">
        <v>0.43</v>
      </c>
      <c r="BZ30" s="666">
        <v>4.09</v>
      </c>
      <c r="CA30" s="666">
        <v>5.0999999999999996</v>
      </c>
      <c r="CB30" s="666">
        <v>0</v>
      </c>
      <c r="CC30" s="666">
        <v>0</v>
      </c>
      <c r="CD30" s="666">
        <v>0.01</v>
      </c>
      <c r="CE30" s="666">
        <v>0.62</v>
      </c>
      <c r="CF30" s="666">
        <v>0.02</v>
      </c>
      <c r="CG30" s="666">
        <v>0.01</v>
      </c>
      <c r="CH30" s="666">
        <v>0.04</v>
      </c>
      <c r="CI30" s="666">
        <v>0.01</v>
      </c>
      <c r="CJ30" s="666">
        <v>0.04</v>
      </c>
      <c r="CK30" s="666">
        <v>0.01</v>
      </c>
      <c r="CL30" s="666">
        <v>1.44</v>
      </c>
      <c r="CM30" s="666">
        <v>0.73</v>
      </c>
      <c r="CN30" s="666">
        <v>2.4</v>
      </c>
      <c r="CO30" s="666">
        <v>2.91</v>
      </c>
      <c r="CP30" s="666">
        <v>5.99</v>
      </c>
      <c r="CQ30" s="666">
        <v>30.82</v>
      </c>
      <c r="CR30" s="743">
        <v>23.45</v>
      </c>
      <c r="CS30" s="743">
        <v>0</v>
      </c>
      <c r="CT30" s="585">
        <v>0.09</v>
      </c>
      <c r="CU30" s="666">
        <v>0</v>
      </c>
      <c r="CV30" s="666">
        <v>6.5</v>
      </c>
      <c r="CW30" s="666">
        <v>4.87</v>
      </c>
      <c r="CX30" s="666">
        <v>32.49</v>
      </c>
      <c r="CY30" s="666">
        <v>29.89</v>
      </c>
      <c r="CZ30" s="666">
        <v>23.45</v>
      </c>
      <c r="DA30" s="666">
        <v>0.85</v>
      </c>
      <c r="DB30" s="666">
        <v>2.65</v>
      </c>
      <c r="DC30" s="666">
        <v>2.94</v>
      </c>
      <c r="DD30" s="666">
        <v>2.4</v>
      </c>
      <c r="DE30" s="666">
        <v>6.38</v>
      </c>
      <c r="DF30" s="666">
        <v>5.9</v>
      </c>
      <c r="DG30" s="666">
        <v>5.9</v>
      </c>
      <c r="DH30" s="666">
        <v>2.94</v>
      </c>
      <c r="DI30" s="666">
        <v>1.54</v>
      </c>
      <c r="DJ30" s="666">
        <v>0</v>
      </c>
      <c r="DK30" s="666">
        <v>0</v>
      </c>
      <c r="DL30" s="666">
        <v>0</v>
      </c>
      <c r="DM30" s="666">
        <v>0</v>
      </c>
      <c r="DN30" s="666">
        <v>0</v>
      </c>
      <c r="DO30" s="666">
        <v>0</v>
      </c>
      <c r="DP30" s="666">
        <v>0</v>
      </c>
      <c r="DQ30" s="666">
        <v>0</v>
      </c>
      <c r="DR30" s="666">
        <v>0</v>
      </c>
      <c r="DS30" s="666">
        <v>0</v>
      </c>
      <c r="DT30" s="666">
        <v>0</v>
      </c>
      <c r="DU30" s="666">
        <v>0</v>
      </c>
      <c r="DV30" s="666">
        <v>0</v>
      </c>
      <c r="DW30" s="666">
        <v>0</v>
      </c>
    </row>
    <row r="31" spans="1:127" x14ac:dyDescent="0.2">
      <c r="A31" s="942"/>
      <c r="B31" s="585" t="s">
        <v>26</v>
      </c>
      <c r="C31" s="666" t="s">
        <v>39</v>
      </c>
      <c r="D31" s="585">
        <v>1.88</v>
      </c>
      <c r="E31" s="585">
        <v>1.24</v>
      </c>
      <c r="F31" s="585">
        <v>1.48</v>
      </c>
      <c r="G31" s="585">
        <v>1.43</v>
      </c>
      <c r="H31" s="585">
        <v>2.75</v>
      </c>
      <c r="I31" s="585">
        <v>2.76</v>
      </c>
      <c r="J31" s="585">
        <v>0.78</v>
      </c>
      <c r="K31" s="585">
        <v>39.67</v>
      </c>
      <c r="L31" s="585">
        <v>2.46</v>
      </c>
      <c r="M31" s="585">
        <v>47.61</v>
      </c>
      <c r="N31" s="585">
        <v>0.66</v>
      </c>
      <c r="O31" s="585">
        <v>0.78</v>
      </c>
      <c r="P31" s="585">
        <v>0.54</v>
      </c>
      <c r="Q31" s="585">
        <v>0.65</v>
      </c>
      <c r="R31" s="585">
        <v>0.37</v>
      </c>
      <c r="S31" s="585">
        <v>0.47</v>
      </c>
      <c r="T31" s="666">
        <v>0.87</v>
      </c>
      <c r="U31" s="666">
        <v>0.21</v>
      </c>
      <c r="V31" s="666">
        <v>0.85</v>
      </c>
      <c r="W31" s="585">
        <v>0.53</v>
      </c>
      <c r="X31" s="585">
        <v>0.53</v>
      </c>
      <c r="Y31" s="585">
        <v>0.37</v>
      </c>
      <c r="Z31" s="585">
        <v>0.37</v>
      </c>
      <c r="AA31" s="666">
        <v>0</v>
      </c>
      <c r="AB31" s="585">
        <v>1.84</v>
      </c>
      <c r="AC31" s="666">
        <v>2.02</v>
      </c>
      <c r="AD31" s="666">
        <v>0.79</v>
      </c>
      <c r="AE31" s="666">
        <v>0.67</v>
      </c>
      <c r="AF31" s="666">
        <v>1.2</v>
      </c>
      <c r="AG31" s="666">
        <v>2.98</v>
      </c>
      <c r="AH31" s="666">
        <v>0.99</v>
      </c>
      <c r="AI31" s="599">
        <v>0.91</v>
      </c>
      <c r="AJ31" s="666">
        <v>0.85</v>
      </c>
      <c r="AK31" s="666">
        <v>2.06</v>
      </c>
      <c r="AL31" s="666">
        <v>0</v>
      </c>
      <c r="AM31" s="666">
        <v>0.85</v>
      </c>
      <c r="AN31" s="666">
        <v>0.99</v>
      </c>
      <c r="AO31" s="666">
        <v>2.5099999999999998</v>
      </c>
      <c r="AP31" s="666">
        <v>1.47</v>
      </c>
      <c r="AQ31" s="666">
        <v>1.33</v>
      </c>
      <c r="AR31" s="666">
        <v>0</v>
      </c>
      <c r="AS31" s="666">
        <v>11.37</v>
      </c>
      <c r="AT31" s="666">
        <v>0</v>
      </c>
      <c r="AU31" s="666">
        <v>0.09</v>
      </c>
      <c r="AV31" s="666">
        <v>1.1499999999999999</v>
      </c>
      <c r="AW31" s="666">
        <v>1</v>
      </c>
      <c r="AX31" s="666">
        <v>0.06</v>
      </c>
      <c r="AY31" s="666">
        <v>1.89</v>
      </c>
      <c r="AZ31" s="666">
        <v>1.26</v>
      </c>
      <c r="BA31" s="666">
        <v>1E-3</v>
      </c>
      <c r="BB31" s="666">
        <v>0.3</v>
      </c>
      <c r="BC31" s="666">
        <v>0.49</v>
      </c>
      <c r="BD31" s="666">
        <v>0</v>
      </c>
      <c r="BE31" s="666">
        <v>5.18</v>
      </c>
      <c r="BF31" s="666">
        <v>1.86</v>
      </c>
      <c r="BG31" s="666">
        <v>1.61</v>
      </c>
      <c r="BH31" s="666">
        <v>1.61</v>
      </c>
      <c r="BI31" s="666">
        <v>1.38</v>
      </c>
      <c r="BJ31" s="666">
        <v>1.62</v>
      </c>
      <c r="BK31" s="666">
        <v>1.81</v>
      </c>
      <c r="BL31" s="666">
        <v>0.82</v>
      </c>
      <c r="BM31" s="666">
        <v>3.26</v>
      </c>
      <c r="BN31" s="666">
        <v>2.91</v>
      </c>
      <c r="BO31" s="666">
        <v>3.26</v>
      </c>
      <c r="BP31" s="666">
        <v>2.91</v>
      </c>
      <c r="BQ31" s="666">
        <v>3.38</v>
      </c>
      <c r="BR31" s="666">
        <v>1.88</v>
      </c>
      <c r="BS31" s="666">
        <v>0</v>
      </c>
      <c r="BT31" s="666">
        <v>7.0000000000000007E-2</v>
      </c>
      <c r="BU31" s="666">
        <v>0</v>
      </c>
      <c r="BV31" s="666">
        <v>0.03</v>
      </c>
      <c r="BW31" s="666">
        <v>3.01</v>
      </c>
      <c r="BX31" s="666">
        <v>3.03</v>
      </c>
      <c r="BY31" s="668">
        <v>3.82</v>
      </c>
      <c r="BZ31" s="666">
        <v>10.6</v>
      </c>
      <c r="CA31" s="666">
        <v>1.84</v>
      </c>
      <c r="CB31" s="666">
        <v>1.91</v>
      </c>
      <c r="CC31" s="666">
        <v>0.04</v>
      </c>
      <c r="CD31" s="666">
        <v>2.4900000000000002</v>
      </c>
      <c r="CE31" s="666">
        <v>1.05</v>
      </c>
      <c r="CF31" s="666">
        <v>1.17</v>
      </c>
      <c r="CG31" s="666">
        <v>0.33</v>
      </c>
      <c r="CH31" s="666">
        <v>2.88</v>
      </c>
      <c r="CI31" s="666">
        <v>0.41</v>
      </c>
      <c r="CJ31" s="666">
        <v>2.68</v>
      </c>
      <c r="CK31" s="666">
        <v>0.39</v>
      </c>
      <c r="CL31" s="666">
        <v>0.72</v>
      </c>
      <c r="CM31" s="666">
        <v>0.37</v>
      </c>
      <c r="CN31" s="666">
        <v>1.2</v>
      </c>
      <c r="CO31" s="666">
        <v>0</v>
      </c>
      <c r="CP31" s="666">
        <v>1.1200000000000001</v>
      </c>
      <c r="CQ31" s="666">
        <v>0</v>
      </c>
      <c r="CR31" s="743">
        <v>0</v>
      </c>
      <c r="CS31" s="743">
        <v>0.08</v>
      </c>
      <c r="CT31" s="585">
        <v>1.49</v>
      </c>
      <c r="CU31" s="666">
        <v>0</v>
      </c>
      <c r="CV31" s="666">
        <v>3.26</v>
      </c>
      <c r="CW31" s="666">
        <v>2.44</v>
      </c>
      <c r="CX31" s="666">
        <v>0</v>
      </c>
      <c r="CY31" s="666">
        <v>0</v>
      </c>
      <c r="CZ31" s="666">
        <v>0</v>
      </c>
      <c r="DA31" s="666">
        <v>0</v>
      </c>
      <c r="DB31" s="666">
        <v>1.33</v>
      </c>
      <c r="DC31" s="666">
        <v>1.47</v>
      </c>
      <c r="DD31" s="666">
        <v>1.2</v>
      </c>
      <c r="DE31" s="666">
        <v>1.64</v>
      </c>
      <c r="DF31" s="666">
        <v>2.27</v>
      </c>
      <c r="DG31" s="666">
        <v>2.27</v>
      </c>
      <c r="DH31" s="666">
        <v>1.47</v>
      </c>
      <c r="DI31" s="666">
        <v>0</v>
      </c>
      <c r="DJ31" s="666">
        <v>0.06</v>
      </c>
      <c r="DK31" s="666">
        <v>0</v>
      </c>
      <c r="DL31" s="666">
        <v>0</v>
      </c>
      <c r="DM31" s="666">
        <v>0</v>
      </c>
      <c r="DN31" s="666">
        <v>0</v>
      </c>
      <c r="DO31" s="666">
        <v>0</v>
      </c>
      <c r="DP31" s="666">
        <v>0</v>
      </c>
      <c r="DQ31" s="666">
        <v>0</v>
      </c>
      <c r="DR31" s="666">
        <v>0</v>
      </c>
      <c r="DS31" s="666">
        <v>0</v>
      </c>
      <c r="DT31" s="666">
        <v>0</v>
      </c>
      <c r="DU31" s="666">
        <v>0</v>
      </c>
      <c r="DV31" s="666">
        <v>0</v>
      </c>
      <c r="DW31" s="666">
        <v>0</v>
      </c>
    </row>
    <row r="32" spans="1:127" x14ac:dyDescent="0.2">
      <c r="A32" s="942"/>
      <c r="B32" s="585" t="s">
        <v>27</v>
      </c>
      <c r="C32" s="666" t="s">
        <v>40</v>
      </c>
      <c r="D32" s="585">
        <v>0.02</v>
      </c>
      <c r="E32" s="585">
        <v>0.05</v>
      </c>
      <c r="F32" s="585">
        <v>0.06</v>
      </c>
      <c r="G32" s="585">
        <v>0.13</v>
      </c>
      <c r="H32" s="585">
        <v>7.0000000000000007E-2</v>
      </c>
      <c r="I32" s="585">
        <v>7.0000000000000007E-2</v>
      </c>
      <c r="J32" s="585">
        <v>0.02</v>
      </c>
      <c r="K32" s="585">
        <v>0</v>
      </c>
      <c r="L32" s="585">
        <v>0.06</v>
      </c>
      <c r="M32" s="585">
        <v>0</v>
      </c>
      <c r="N32" s="585">
        <v>7.0000000000000007E-2</v>
      </c>
      <c r="O32" s="585">
        <v>0.06</v>
      </c>
      <c r="P32" s="585">
        <v>0.06</v>
      </c>
      <c r="Q32" s="585">
        <v>0.05</v>
      </c>
      <c r="R32" s="585">
        <v>0.04</v>
      </c>
      <c r="S32" s="585">
        <v>0.04</v>
      </c>
      <c r="T32" s="666">
        <v>0.02</v>
      </c>
      <c r="U32" s="666">
        <v>0.01</v>
      </c>
      <c r="V32" s="666">
        <v>0.02</v>
      </c>
      <c r="W32" s="585">
        <v>0.08</v>
      </c>
      <c r="X32" s="585">
        <v>0.1</v>
      </c>
      <c r="Y32" s="585">
        <v>0.06</v>
      </c>
      <c r="Z32" s="585">
        <v>0.06</v>
      </c>
      <c r="AA32" s="666">
        <v>0.14000000000000001</v>
      </c>
      <c r="AB32" s="585">
        <v>0.05</v>
      </c>
      <c r="AC32" s="666">
        <v>0.06</v>
      </c>
      <c r="AD32" s="666">
        <v>0.02</v>
      </c>
      <c r="AE32" s="666">
        <v>0</v>
      </c>
      <c r="AF32" s="666">
        <v>0.02</v>
      </c>
      <c r="AG32" s="666">
        <v>0.08</v>
      </c>
      <c r="AH32" s="666">
        <v>0</v>
      </c>
      <c r="AI32" s="599">
        <v>0.05</v>
      </c>
      <c r="AJ32" s="666">
        <v>7.0000000000000007E-2</v>
      </c>
      <c r="AK32" s="666">
        <v>0.11</v>
      </c>
      <c r="AL32" s="666">
        <v>0.14000000000000001</v>
      </c>
      <c r="AM32" s="666">
        <v>7.0000000000000007E-2</v>
      </c>
      <c r="AN32" s="666">
        <v>0.13</v>
      </c>
      <c r="AO32" s="666">
        <v>0.14000000000000001</v>
      </c>
      <c r="AP32" s="666">
        <v>0</v>
      </c>
      <c r="AQ32" s="666">
        <v>0</v>
      </c>
      <c r="AR32" s="666">
        <v>0</v>
      </c>
      <c r="AS32" s="666">
        <v>0.04</v>
      </c>
      <c r="AT32" s="666">
        <v>0.22</v>
      </c>
      <c r="AU32" s="666">
        <v>0.01</v>
      </c>
      <c r="AV32" s="666">
        <v>0</v>
      </c>
      <c r="AW32" s="666">
        <v>0.05</v>
      </c>
      <c r="AX32" s="666">
        <v>0</v>
      </c>
      <c r="AY32" s="666">
        <v>0.02</v>
      </c>
      <c r="AZ32" s="666">
        <v>0.01</v>
      </c>
      <c r="BA32" s="666">
        <v>1E-3</v>
      </c>
      <c r="BB32" s="666">
        <v>0.01</v>
      </c>
      <c r="BC32" s="666">
        <v>0</v>
      </c>
      <c r="BD32" s="666">
        <v>1.17</v>
      </c>
      <c r="BE32" s="666">
        <v>0.23</v>
      </c>
      <c r="BF32" s="666">
        <v>0</v>
      </c>
      <c r="BG32" s="666">
        <v>0</v>
      </c>
      <c r="BH32" s="666">
        <v>0</v>
      </c>
      <c r="BI32" s="666">
        <v>0</v>
      </c>
      <c r="BJ32" s="666">
        <v>0</v>
      </c>
      <c r="BK32" s="666">
        <v>0</v>
      </c>
      <c r="BL32" s="666">
        <v>0.4</v>
      </c>
      <c r="BM32" s="666">
        <v>0</v>
      </c>
      <c r="BN32" s="666">
        <v>0</v>
      </c>
      <c r="BO32" s="666">
        <v>0</v>
      </c>
      <c r="BP32" s="666">
        <v>0</v>
      </c>
      <c r="BQ32" s="666">
        <v>0.05</v>
      </c>
      <c r="BR32" s="666">
        <v>0.03</v>
      </c>
      <c r="BS32" s="666">
        <v>1.46</v>
      </c>
      <c r="BT32" s="666">
        <v>0.59</v>
      </c>
      <c r="BU32" s="666">
        <v>0.33</v>
      </c>
      <c r="BV32" s="666">
        <v>0</v>
      </c>
      <c r="BW32" s="668">
        <v>0</v>
      </c>
      <c r="BX32" s="668">
        <v>0</v>
      </c>
      <c r="BY32" s="668">
        <v>0</v>
      </c>
      <c r="BZ32" s="666">
        <v>0.49</v>
      </c>
      <c r="CA32" s="666">
        <v>0.05</v>
      </c>
      <c r="CB32" s="666">
        <v>0</v>
      </c>
      <c r="CC32" s="666">
        <v>0</v>
      </c>
      <c r="CD32" s="666">
        <v>0.02</v>
      </c>
      <c r="CE32" s="666">
        <v>0.1</v>
      </c>
      <c r="CF32" s="666">
        <v>0.12</v>
      </c>
      <c r="CG32" s="666">
        <v>0.01</v>
      </c>
      <c r="CH32" s="666">
        <v>0.36</v>
      </c>
      <c r="CI32" s="666">
        <v>0.04</v>
      </c>
      <c r="CJ32" s="666">
        <v>0.34</v>
      </c>
      <c r="CK32" s="666">
        <v>0.04</v>
      </c>
      <c r="CL32" s="666">
        <v>0</v>
      </c>
      <c r="CM32" s="666">
        <v>0</v>
      </c>
      <c r="CN32" s="666">
        <v>0</v>
      </c>
      <c r="CO32" s="666">
        <v>5.92</v>
      </c>
      <c r="CP32" s="666">
        <v>0.06</v>
      </c>
      <c r="CQ32" s="666">
        <v>0.47</v>
      </c>
      <c r="CR32" s="743">
        <v>0.36</v>
      </c>
      <c r="CS32" s="743">
        <v>0</v>
      </c>
      <c r="CT32" s="585">
        <v>0</v>
      </c>
      <c r="CU32" s="666">
        <v>0.4</v>
      </c>
      <c r="CV32" s="666">
        <v>0</v>
      </c>
      <c r="CW32" s="666">
        <v>0</v>
      </c>
      <c r="CX32" s="666">
        <v>0.5</v>
      </c>
      <c r="CY32" s="666">
        <v>0.46</v>
      </c>
      <c r="CZ32" s="666">
        <v>0.36</v>
      </c>
      <c r="DA32" s="666">
        <v>0.65</v>
      </c>
      <c r="DB32" s="666">
        <v>0</v>
      </c>
      <c r="DC32" s="666">
        <v>0</v>
      </c>
      <c r="DD32" s="666">
        <v>0</v>
      </c>
      <c r="DE32" s="666">
        <v>0</v>
      </c>
      <c r="DF32" s="666">
        <v>0.06</v>
      </c>
      <c r="DG32" s="666">
        <v>0.06</v>
      </c>
      <c r="DH32" s="666">
        <v>0</v>
      </c>
      <c r="DI32" s="666">
        <v>0.72</v>
      </c>
      <c r="DJ32" s="666">
        <v>0</v>
      </c>
      <c r="DK32" s="666">
        <v>0</v>
      </c>
      <c r="DL32" s="666">
        <v>0</v>
      </c>
      <c r="DM32" s="666">
        <v>0</v>
      </c>
      <c r="DN32" s="666">
        <v>0</v>
      </c>
      <c r="DO32" s="666">
        <v>0</v>
      </c>
      <c r="DP32" s="666">
        <v>0</v>
      </c>
      <c r="DQ32" s="666">
        <v>0</v>
      </c>
      <c r="DR32" s="666">
        <v>0</v>
      </c>
      <c r="DS32" s="666">
        <v>0</v>
      </c>
      <c r="DT32" s="666">
        <v>0</v>
      </c>
      <c r="DU32" s="666">
        <v>0</v>
      </c>
      <c r="DV32" s="666">
        <v>0</v>
      </c>
      <c r="DW32" s="666">
        <v>0</v>
      </c>
    </row>
    <row r="33" spans="1:127" x14ac:dyDescent="0.2">
      <c r="A33" s="942"/>
      <c r="B33" s="519" t="s">
        <v>116</v>
      </c>
      <c r="C33" s="606" t="s">
        <v>522</v>
      </c>
      <c r="D33" s="519">
        <f t="shared" ref="D33:AA33" si="18">SUM(D29:D32)</f>
        <v>15.11</v>
      </c>
      <c r="E33" s="519">
        <f t="shared" si="18"/>
        <v>8.2700000000000014</v>
      </c>
      <c r="F33" s="519">
        <f t="shared" si="18"/>
        <v>10.65</v>
      </c>
      <c r="G33" s="519">
        <f t="shared" si="18"/>
        <v>10.56</v>
      </c>
      <c r="H33" s="519">
        <f t="shared" si="18"/>
        <v>20.75</v>
      </c>
      <c r="I33" s="519">
        <f t="shared" si="18"/>
        <v>20.67</v>
      </c>
      <c r="J33" s="519">
        <f t="shared" si="18"/>
        <v>4.7799999999999994</v>
      </c>
      <c r="K33" s="519">
        <f t="shared" si="18"/>
        <v>48.46</v>
      </c>
      <c r="L33" s="519">
        <f t="shared" si="18"/>
        <v>14.450000000000001</v>
      </c>
      <c r="M33" s="519">
        <f t="shared" si="18"/>
        <v>58.15</v>
      </c>
      <c r="N33" s="519">
        <f t="shared" si="18"/>
        <v>6.83</v>
      </c>
      <c r="O33" s="519">
        <f t="shared" si="18"/>
        <v>7.3</v>
      </c>
      <c r="P33" s="519">
        <f t="shared" si="18"/>
        <v>5.58</v>
      </c>
      <c r="Q33" s="519">
        <f t="shared" si="18"/>
        <v>6.13</v>
      </c>
      <c r="R33" s="519">
        <f t="shared" si="18"/>
        <v>3.8500000000000005</v>
      </c>
      <c r="S33" s="519">
        <f t="shared" si="18"/>
        <v>4.42</v>
      </c>
      <c r="T33" s="519">
        <f t="shared" si="18"/>
        <v>4.6199999999999992</v>
      </c>
      <c r="U33" s="519">
        <f t="shared" si="18"/>
        <v>2.6099999999999994</v>
      </c>
      <c r="V33" s="519">
        <f t="shared" si="18"/>
        <v>4.9499999999999993</v>
      </c>
      <c r="W33" s="519">
        <f t="shared" si="18"/>
        <v>6.3100000000000005</v>
      </c>
      <c r="X33" s="519">
        <f t="shared" si="18"/>
        <v>7.09</v>
      </c>
      <c r="Y33" s="519">
        <f t="shared" si="18"/>
        <v>2.37</v>
      </c>
      <c r="Z33" s="519">
        <f t="shared" si="18"/>
        <v>2.5000000000000004</v>
      </c>
      <c r="AA33" s="519">
        <f t="shared" si="18"/>
        <v>2.06</v>
      </c>
      <c r="AB33" s="519">
        <f>SUM(AB29:AB32)</f>
        <v>11.71</v>
      </c>
      <c r="AC33" s="519">
        <f t="shared" ref="AC33:CN33" si="19">SUM(AC29:AC32)</f>
        <v>14.680000000000001</v>
      </c>
      <c r="AD33" s="519">
        <f t="shared" si="19"/>
        <v>2.7</v>
      </c>
      <c r="AE33" s="519">
        <f t="shared" si="19"/>
        <v>15.44</v>
      </c>
      <c r="AF33" s="519">
        <f t="shared" si="19"/>
        <v>12.89</v>
      </c>
      <c r="AG33" s="519">
        <f t="shared" si="19"/>
        <v>23.2</v>
      </c>
      <c r="AH33" s="519">
        <f t="shared" si="19"/>
        <v>3.24</v>
      </c>
      <c r="AI33" s="519">
        <f t="shared" si="19"/>
        <v>7.1899999999999995</v>
      </c>
      <c r="AJ33" s="519">
        <f t="shared" si="19"/>
        <v>6.97</v>
      </c>
      <c r="AK33" s="519">
        <f t="shared" si="19"/>
        <v>16.299999999999997</v>
      </c>
      <c r="AL33" s="519">
        <f t="shared" si="19"/>
        <v>2.06</v>
      </c>
      <c r="AM33" s="519">
        <f t="shared" si="19"/>
        <v>6.6400000000000006</v>
      </c>
      <c r="AN33" s="519">
        <f t="shared" si="19"/>
        <v>6.71</v>
      </c>
      <c r="AO33" s="519">
        <f t="shared" si="19"/>
        <v>21.020000000000003</v>
      </c>
      <c r="AP33" s="519">
        <f t="shared" si="19"/>
        <v>5.6599999999999993</v>
      </c>
      <c r="AQ33" s="519">
        <f t="shared" si="19"/>
        <v>5.1099999999999994</v>
      </c>
      <c r="AR33" s="519">
        <f t="shared" si="19"/>
        <v>3.9699999999999998</v>
      </c>
      <c r="AS33" s="519">
        <f t="shared" si="19"/>
        <v>13.919999999999998</v>
      </c>
      <c r="AT33" s="519">
        <f t="shared" si="19"/>
        <v>16.63</v>
      </c>
      <c r="AU33" s="519">
        <f t="shared" si="19"/>
        <v>0.52</v>
      </c>
      <c r="AV33" s="519">
        <f t="shared" si="19"/>
        <v>1.5899999999999999</v>
      </c>
      <c r="AW33" s="519">
        <f t="shared" si="19"/>
        <v>19.05</v>
      </c>
      <c r="AX33" s="519">
        <f t="shared" si="19"/>
        <v>2.87</v>
      </c>
      <c r="AY33" s="519">
        <f t="shared" si="19"/>
        <v>2.4499999999999997</v>
      </c>
      <c r="AZ33" s="519">
        <f t="shared" si="19"/>
        <v>2.9</v>
      </c>
      <c r="BA33" s="519">
        <f t="shared" si="19"/>
        <v>3.0000000000000001E-3</v>
      </c>
      <c r="BB33" s="519">
        <f t="shared" si="19"/>
        <v>1.1100000000000001</v>
      </c>
      <c r="BC33" s="519">
        <f t="shared" si="19"/>
        <v>2.9699999999999998</v>
      </c>
      <c r="BD33" s="519">
        <f t="shared" si="19"/>
        <v>3.66</v>
      </c>
      <c r="BE33" s="519">
        <f t="shared" si="19"/>
        <v>23.259999999999998</v>
      </c>
      <c r="BF33" s="519">
        <f t="shared" si="19"/>
        <v>7.15</v>
      </c>
      <c r="BG33" s="519">
        <f t="shared" si="19"/>
        <v>6.19</v>
      </c>
      <c r="BH33" s="519">
        <f t="shared" si="19"/>
        <v>6.19</v>
      </c>
      <c r="BI33" s="519">
        <f t="shared" si="19"/>
        <v>5.29</v>
      </c>
      <c r="BJ33" s="519">
        <f t="shared" si="19"/>
        <v>8.0800000000000018</v>
      </c>
      <c r="BK33" s="519">
        <f t="shared" si="19"/>
        <v>7.41</v>
      </c>
      <c r="BL33" s="519">
        <f t="shared" si="19"/>
        <v>8.92</v>
      </c>
      <c r="BM33" s="519">
        <f t="shared" si="19"/>
        <v>16.22</v>
      </c>
      <c r="BN33" s="519">
        <f t="shared" si="19"/>
        <v>14.489999999999998</v>
      </c>
      <c r="BO33" s="519">
        <f t="shared" si="19"/>
        <v>16.22</v>
      </c>
      <c r="BP33" s="519">
        <f t="shared" si="19"/>
        <v>14.489999999999998</v>
      </c>
      <c r="BQ33" s="519">
        <f t="shared" si="19"/>
        <v>11.870000000000001</v>
      </c>
      <c r="BR33" s="519">
        <f t="shared" si="19"/>
        <v>10.299999999999999</v>
      </c>
      <c r="BS33" s="519">
        <f t="shared" si="19"/>
        <v>11.219999999999999</v>
      </c>
      <c r="BT33" s="519">
        <f t="shared" si="19"/>
        <v>21.869999999999997</v>
      </c>
      <c r="BU33" s="519">
        <f t="shared" si="19"/>
        <v>22.65</v>
      </c>
      <c r="BV33" s="519">
        <f t="shared" si="19"/>
        <v>0.17</v>
      </c>
      <c r="BW33" s="519">
        <f t="shared" si="19"/>
        <v>6.52</v>
      </c>
      <c r="BX33" s="519">
        <f t="shared" si="19"/>
        <v>6.57</v>
      </c>
      <c r="BY33" s="519">
        <f t="shared" si="19"/>
        <v>7.1400000000000006</v>
      </c>
      <c r="BZ33" s="519">
        <f t="shared" si="19"/>
        <v>28.209999999999997</v>
      </c>
      <c r="CA33" s="519">
        <f t="shared" si="19"/>
        <v>12.39</v>
      </c>
      <c r="CB33" s="519">
        <f t="shared" si="19"/>
        <v>2.99</v>
      </c>
      <c r="CC33" s="519">
        <f t="shared" si="19"/>
        <v>0.04</v>
      </c>
      <c r="CD33" s="519">
        <f t="shared" si="19"/>
        <v>4.1399999999999997</v>
      </c>
      <c r="CE33" s="519">
        <f t="shared" si="19"/>
        <v>5.3299999999999992</v>
      </c>
      <c r="CF33" s="519">
        <f t="shared" si="19"/>
        <v>1.3399999999999999</v>
      </c>
      <c r="CG33" s="519">
        <f t="shared" si="19"/>
        <v>0.37</v>
      </c>
      <c r="CH33" s="519">
        <f t="shared" si="19"/>
        <v>3.36</v>
      </c>
      <c r="CI33" s="519">
        <f t="shared" si="19"/>
        <v>0.53</v>
      </c>
      <c r="CJ33" s="519">
        <f t="shared" si="19"/>
        <v>3.13</v>
      </c>
      <c r="CK33" s="519">
        <f t="shared" si="19"/>
        <v>0.51</v>
      </c>
      <c r="CL33" s="519">
        <f t="shared" si="19"/>
        <v>2.7699999999999996</v>
      </c>
      <c r="CM33" s="519">
        <f t="shared" si="19"/>
        <v>1.4100000000000001</v>
      </c>
      <c r="CN33" s="519">
        <f t="shared" si="19"/>
        <v>4.62</v>
      </c>
      <c r="CO33" s="519">
        <f t="shared" ref="CO33:DW33" si="20">SUM(CO29:CO32)</f>
        <v>9.51</v>
      </c>
      <c r="CP33" s="519">
        <f t="shared" si="20"/>
        <v>12.370000000000003</v>
      </c>
      <c r="CQ33" s="519">
        <f t="shared" si="20"/>
        <v>39.39</v>
      </c>
      <c r="CR33" s="519">
        <f t="shared" si="20"/>
        <v>24.599999999999998</v>
      </c>
      <c r="CS33" s="519">
        <f t="shared" si="20"/>
        <v>0.28000000000000003</v>
      </c>
      <c r="CT33" s="519">
        <f t="shared" si="20"/>
        <v>14.05</v>
      </c>
      <c r="CU33" s="519">
        <f t="shared" si="20"/>
        <v>0.4</v>
      </c>
      <c r="CV33" s="519">
        <f t="shared" si="20"/>
        <v>16.22</v>
      </c>
      <c r="CW33" s="519">
        <f t="shared" si="20"/>
        <v>12.15</v>
      </c>
      <c r="CX33" s="519">
        <f t="shared" si="20"/>
        <v>41.64</v>
      </c>
      <c r="CY33" s="519">
        <f t="shared" si="20"/>
        <v>40.300000000000004</v>
      </c>
      <c r="CZ33" s="519">
        <f t="shared" si="20"/>
        <v>24.599999999999998</v>
      </c>
      <c r="DA33" s="519">
        <f t="shared" si="20"/>
        <v>13.87</v>
      </c>
      <c r="DB33" s="519">
        <f t="shared" si="20"/>
        <v>5.1099999999999994</v>
      </c>
      <c r="DC33" s="519">
        <f t="shared" si="20"/>
        <v>5.6599999999999993</v>
      </c>
      <c r="DD33" s="519">
        <f t="shared" si="20"/>
        <v>4.62</v>
      </c>
      <c r="DE33" s="519">
        <f t="shared" si="20"/>
        <v>9.82</v>
      </c>
      <c r="DF33" s="519">
        <f t="shared" si="20"/>
        <v>9.7900000000000009</v>
      </c>
      <c r="DG33" s="519">
        <f t="shared" si="20"/>
        <v>9.7900000000000009</v>
      </c>
      <c r="DH33" s="519">
        <f t="shared" si="20"/>
        <v>5.6599999999999993</v>
      </c>
      <c r="DI33" s="519">
        <f t="shared" si="20"/>
        <v>2.2599999999999998</v>
      </c>
      <c r="DJ33" s="519">
        <f t="shared" si="20"/>
        <v>0.21</v>
      </c>
      <c r="DK33" s="519">
        <f t="shared" si="20"/>
        <v>0</v>
      </c>
      <c r="DL33" s="519">
        <f t="shared" si="20"/>
        <v>0</v>
      </c>
      <c r="DM33" s="519">
        <f t="shared" si="20"/>
        <v>0</v>
      </c>
      <c r="DN33" s="519">
        <f t="shared" si="20"/>
        <v>0</v>
      </c>
      <c r="DO33" s="519">
        <f t="shared" si="20"/>
        <v>0</v>
      </c>
      <c r="DP33" s="519">
        <f t="shared" si="20"/>
        <v>0</v>
      </c>
      <c r="DQ33" s="519">
        <f t="shared" si="20"/>
        <v>0</v>
      </c>
      <c r="DR33" s="519">
        <f t="shared" si="20"/>
        <v>0</v>
      </c>
      <c r="DS33" s="519">
        <f t="shared" si="20"/>
        <v>0</v>
      </c>
      <c r="DT33" s="519">
        <f t="shared" si="20"/>
        <v>0</v>
      </c>
      <c r="DU33" s="519">
        <f t="shared" si="20"/>
        <v>0</v>
      </c>
      <c r="DV33" s="519">
        <f t="shared" si="20"/>
        <v>0</v>
      </c>
      <c r="DW33" s="805">
        <f t="shared" si="20"/>
        <v>0</v>
      </c>
    </row>
    <row r="34" spans="1:127" x14ac:dyDescent="0.2">
      <c r="A34" s="943"/>
      <c r="B34" s="505"/>
      <c r="C34" s="605" t="s">
        <v>0</v>
      </c>
      <c r="D34" s="507">
        <f t="shared" ref="D34:AA34" si="21">D33%</f>
        <v>0.15109999999999998</v>
      </c>
      <c r="E34" s="507">
        <f t="shared" si="21"/>
        <v>8.270000000000001E-2</v>
      </c>
      <c r="F34" s="507">
        <f t="shared" si="21"/>
        <v>0.1065</v>
      </c>
      <c r="G34" s="507">
        <f t="shared" si="21"/>
        <v>0.1056</v>
      </c>
      <c r="H34" s="507">
        <f t="shared" si="21"/>
        <v>0.20749999999999999</v>
      </c>
      <c r="I34" s="507">
        <f t="shared" si="21"/>
        <v>0.20670000000000002</v>
      </c>
      <c r="J34" s="507">
        <f t="shared" si="21"/>
        <v>4.7799999999999995E-2</v>
      </c>
      <c r="K34" s="507">
        <f t="shared" si="21"/>
        <v>0.48460000000000003</v>
      </c>
      <c r="L34" s="507">
        <f t="shared" si="21"/>
        <v>0.14450000000000002</v>
      </c>
      <c r="M34" s="507">
        <f t="shared" si="21"/>
        <v>0.58150000000000002</v>
      </c>
      <c r="N34" s="507">
        <f t="shared" si="21"/>
        <v>6.83E-2</v>
      </c>
      <c r="O34" s="507">
        <f t="shared" si="21"/>
        <v>7.2999999999999995E-2</v>
      </c>
      <c r="P34" s="507">
        <f t="shared" si="21"/>
        <v>5.5800000000000002E-2</v>
      </c>
      <c r="Q34" s="507">
        <f t="shared" si="21"/>
        <v>6.13E-2</v>
      </c>
      <c r="R34" s="507">
        <f t="shared" si="21"/>
        <v>3.8500000000000006E-2</v>
      </c>
      <c r="S34" s="507">
        <f t="shared" si="21"/>
        <v>4.4199999999999996E-2</v>
      </c>
      <c r="T34" s="507">
        <f t="shared" si="21"/>
        <v>4.6199999999999991E-2</v>
      </c>
      <c r="U34" s="507">
        <f t="shared" si="21"/>
        <v>2.6099999999999995E-2</v>
      </c>
      <c r="V34" s="507">
        <f t="shared" si="21"/>
        <v>4.9499999999999995E-2</v>
      </c>
      <c r="W34" s="507">
        <f t="shared" si="21"/>
        <v>6.3100000000000003E-2</v>
      </c>
      <c r="X34" s="507">
        <f t="shared" si="21"/>
        <v>7.0900000000000005E-2</v>
      </c>
      <c r="Y34" s="507">
        <f t="shared" si="21"/>
        <v>2.3700000000000002E-2</v>
      </c>
      <c r="Z34" s="507">
        <f t="shared" si="21"/>
        <v>2.5000000000000005E-2</v>
      </c>
      <c r="AA34" s="507">
        <f t="shared" si="21"/>
        <v>2.06E-2</v>
      </c>
      <c r="AB34" s="507">
        <f>AB33%</f>
        <v>0.11710000000000001</v>
      </c>
      <c r="AC34" s="507">
        <f t="shared" ref="AC34:CN34" si="22">AC33%</f>
        <v>0.14680000000000001</v>
      </c>
      <c r="AD34" s="507">
        <f t="shared" si="22"/>
        <v>2.7000000000000003E-2</v>
      </c>
      <c r="AE34" s="507">
        <f t="shared" si="22"/>
        <v>0.15439999999999998</v>
      </c>
      <c r="AF34" s="507">
        <f t="shared" si="22"/>
        <v>0.12890000000000001</v>
      </c>
      <c r="AG34" s="507">
        <f t="shared" si="22"/>
        <v>0.23199999999999998</v>
      </c>
      <c r="AH34" s="507">
        <f t="shared" si="22"/>
        <v>3.2400000000000005E-2</v>
      </c>
      <c r="AI34" s="507">
        <f t="shared" si="22"/>
        <v>7.1899999999999992E-2</v>
      </c>
      <c r="AJ34" s="507">
        <f t="shared" si="22"/>
        <v>6.9699999999999998E-2</v>
      </c>
      <c r="AK34" s="507">
        <f t="shared" si="22"/>
        <v>0.16299999999999998</v>
      </c>
      <c r="AL34" s="507">
        <f t="shared" si="22"/>
        <v>2.06E-2</v>
      </c>
      <c r="AM34" s="507">
        <f t="shared" si="22"/>
        <v>6.6400000000000001E-2</v>
      </c>
      <c r="AN34" s="507">
        <f t="shared" si="22"/>
        <v>6.7099999999999993E-2</v>
      </c>
      <c r="AO34" s="507">
        <f t="shared" si="22"/>
        <v>0.21020000000000003</v>
      </c>
      <c r="AP34" s="507">
        <f t="shared" si="22"/>
        <v>5.6599999999999991E-2</v>
      </c>
      <c r="AQ34" s="507">
        <f t="shared" si="22"/>
        <v>5.1099999999999993E-2</v>
      </c>
      <c r="AR34" s="507">
        <f t="shared" si="22"/>
        <v>3.9699999999999999E-2</v>
      </c>
      <c r="AS34" s="507">
        <f t="shared" si="22"/>
        <v>0.13919999999999999</v>
      </c>
      <c r="AT34" s="507">
        <f t="shared" si="22"/>
        <v>0.1663</v>
      </c>
      <c r="AU34" s="507">
        <f t="shared" si="22"/>
        <v>5.1999999999999998E-3</v>
      </c>
      <c r="AV34" s="507">
        <f t="shared" si="22"/>
        <v>1.5899999999999997E-2</v>
      </c>
      <c r="AW34" s="507">
        <f t="shared" si="22"/>
        <v>0.1905</v>
      </c>
      <c r="AX34" s="507">
        <f t="shared" si="22"/>
        <v>2.87E-2</v>
      </c>
      <c r="AY34" s="507">
        <f t="shared" si="22"/>
        <v>2.4499999999999997E-2</v>
      </c>
      <c r="AZ34" s="507">
        <f t="shared" si="22"/>
        <v>2.8999999999999998E-2</v>
      </c>
      <c r="BA34" s="507">
        <f t="shared" si="22"/>
        <v>3.0000000000000001E-5</v>
      </c>
      <c r="BB34" s="507">
        <f t="shared" si="22"/>
        <v>1.11E-2</v>
      </c>
      <c r="BC34" s="507">
        <f t="shared" si="22"/>
        <v>2.9699999999999997E-2</v>
      </c>
      <c r="BD34" s="507">
        <f t="shared" si="22"/>
        <v>3.6600000000000001E-2</v>
      </c>
      <c r="BE34" s="507">
        <f t="shared" si="22"/>
        <v>0.23259999999999997</v>
      </c>
      <c r="BF34" s="507">
        <f t="shared" si="22"/>
        <v>7.1500000000000008E-2</v>
      </c>
      <c r="BG34" s="507">
        <f t="shared" si="22"/>
        <v>6.1900000000000004E-2</v>
      </c>
      <c r="BH34" s="507">
        <f t="shared" si="22"/>
        <v>6.1900000000000004E-2</v>
      </c>
      <c r="BI34" s="507">
        <f t="shared" si="22"/>
        <v>5.2900000000000003E-2</v>
      </c>
      <c r="BJ34" s="507">
        <f t="shared" si="22"/>
        <v>8.0800000000000025E-2</v>
      </c>
      <c r="BK34" s="507">
        <f t="shared" si="22"/>
        <v>7.4099999999999999E-2</v>
      </c>
      <c r="BL34" s="507">
        <f t="shared" si="22"/>
        <v>8.9200000000000002E-2</v>
      </c>
      <c r="BM34" s="507">
        <f t="shared" si="22"/>
        <v>0.16219999999999998</v>
      </c>
      <c r="BN34" s="507">
        <f t="shared" si="22"/>
        <v>0.14489999999999997</v>
      </c>
      <c r="BO34" s="507">
        <f t="shared" si="22"/>
        <v>0.16219999999999998</v>
      </c>
      <c r="BP34" s="507">
        <f t="shared" si="22"/>
        <v>0.14489999999999997</v>
      </c>
      <c r="BQ34" s="507">
        <f t="shared" si="22"/>
        <v>0.11870000000000001</v>
      </c>
      <c r="BR34" s="507">
        <f t="shared" si="22"/>
        <v>0.10299999999999999</v>
      </c>
      <c r="BS34" s="507">
        <f t="shared" si="22"/>
        <v>0.11219999999999999</v>
      </c>
      <c r="BT34" s="507">
        <f t="shared" si="22"/>
        <v>0.21869999999999998</v>
      </c>
      <c r="BU34" s="507">
        <f t="shared" si="22"/>
        <v>0.22649999999999998</v>
      </c>
      <c r="BV34" s="507">
        <f t="shared" si="22"/>
        <v>1.7000000000000001E-3</v>
      </c>
      <c r="BW34" s="507">
        <f t="shared" si="22"/>
        <v>6.5199999999999994E-2</v>
      </c>
      <c r="BX34" s="507">
        <f t="shared" si="22"/>
        <v>6.5700000000000008E-2</v>
      </c>
      <c r="BY34" s="507">
        <f t="shared" si="22"/>
        <v>7.1400000000000005E-2</v>
      </c>
      <c r="BZ34" s="507">
        <f t="shared" si="22"/>
        <v>0.28209999999999996</v>
      </c>
      <c r="CA34" s="507">
        <f t="shared" si="22"/>
        <v>0.12390000000000001</v>
      </c>
      <c r="CB34" s="507">
        <f t="shared" si="22"/>
        <v>2.9900000000000003E-2</v>
      </c>
      <c r="CC34" s="507">
        <f t="shared" si="22"/>
        <v>4.0000000000000002E-4</v>
      </c>
      <c r="CD34" s="507">
        <f t="shared" si="22"/>
        <v>4.1399999999999999E-2</v>
      </c>
      <c r="CE34" s="507">
        <f t="shared" si="22"/>
        <v>5.3299999999999993E-2</v>
      </c>
      <c r="CF34" s="507">
        <f t="shared" si="22"/>
        <v>1.3399999999999999E-2</v>
      </c>
      <c r="CG34" s="507">
        <f t="shared" si="22"/>
        <v>3.7000000000000002E-3</v>
      </c>
      <c r="CH34" s="507">
        <f t="shared" si="22"/>
        <v>3.3599999999999998E-2</v>
      </c>
      <c r="CI34" s="507">
        <f t="shared" si="22"/>
        <v>5.3E-3</v>
      </c>
      <c r="CJ34" s="507">
        <f t="shared" si="22"/>
        <v>3.1300000000000001E-2</v>
      </c>
      <c r="CK34" s="507">
        <f t="shared" si="22"/>
        <v>5.1000000000000004E-3</v>
      </c>
      <c r="CL34" s="507">
        <f t="shared" si="22"/>
        <v>2.7699999999999995E-2</v>
      </c>
      <c r="CM34" s="507">
        <f t="shared" si="22"/>
        <v>1.4100000000000001E-2</v>
      </c>
      <c r="CN34" s="507">
        <f t="shared" si="22"/>
        <v>4.6199999999999998E-2</v>
      </c>
      <c r="CO34" s="507">
        <f t="shared" ref="CO34:DV34" si="23">CO33%</f>
        <v>9.5100000000000004E-2</v>
      </c>
      <c r="CP34" s="507">
        <f t="shared" si="23"/>
        <v>0.12370000000000003</v>
      </c>
      <c r="CQ34" s="507">
        <f t="shared" si="23"/>
        <v>0.39390000000000003</v>
      </c>
      <c r="CR34" s="507">
        <f t="shared" si="23"/>
        <v>0.24599999999999997</v>
      </c>
      <c r="CS34" s="507">
        <f t="shared" si="23"/>
        <v>2.8000000000000004E-3</v>
      </c>
      <c r="CT34" s="507">
        <f t="shared" si="23"/>
        <v>0.14050000000000001</v>
      </c>
      <c r="CU34" s="507">
        <f t="shared" si="23"/>
        <v>4.0000000000000001E-3</v>
      </c>
      <c r="CV34" s="507">
        <f t="shared" si="23"/>
        <v>0.16219999999999998</v>
      </c>
      <c r="CW34" s="507">
        <f t="shared" si="23"/>
        <v>0.1215</v>
      </c>
      <c r="CX34" s="507">
        <f t="shared" si="23"/>
        <v>0.41639999999999999</v>
      </c>
      <c r="CY34" s="507">
        <f t="shared" si="23"/>
        <v>0.40300000000000002</v>
      </c>
      <c r="CZ34" s="507">
        <f t="shared" si="23"/>
        <v>0.24599999999999997</v>
      </c>
      <c r="DA34" s="507">
        <f t="shared" si="23"/>
        <v>0.13869999999999999</v>
      </c>
      <c r="DB34" s="507">
        <f t="shared" si="23"/>
        <v>5.1099999999999993E-2</v>
      </c>
      <c r="DC34" s="507">
        <f t="shared" si="23"/>
        <v>5.6599999999999991E-2</v>
      </c>
      <c r="DD34" s="507">
        <f t="shared" si="23"/>
        <v>4.6199999999999998E-2</v>
      </c>
      <c r="DE34" s="507">
        <f t="shared" si="23"/>
        <v>9.820000000000001E-2</v>
      </c>
      <c r="DF34" s="507">
        <f t="shared" si="23"/>
        <v>9.7900000000000015E-2</v>
      </c>
      <c r="DG34" s="507">
        <f t="shared" si="23"/>
        <v>9.7900000000000015E-2</v>
      </c>
      <c r="DH34" s="507">
        <f t="shared" si="23"/>
        <v>5.6599999999999991E-2</v>
      </c>
      <c r="DI34" s="507">
        <f t="shared" si="23"/>
        <v>2.2599999999999999E-2</v>
      </c>
      <c r="DJ34" s="507">
        <f t="shared" si="23"/>
        <v>2.0999999999999999E-3</v>
      </c>
      <c r="DK34" s="507">
        <f t="shared" si="23"/>
        <v>0</v>
      </c>
      <c r="DL34" s="507">
        <f t="shared" si="23"/>
        <v>0</v>
      </c>
      <c r="DM34" s="507">
        <f t="shared" si="23"/>
        <v>0</v>
      </c>
      <c r="DN34" s="507">
        <f t="shared" si="23"/>
        <v>0</v>
      </c>
      <c r="DO34" s="507">
        <f t="shared" si="23"/>
        <v>0</v>
      </c>
      <c r="DP34" s="507">
        <f t="shared" si="23"/>
        <v>0</v>
      </c>
      <c r="DQ34" s="507">
        <f t="shared" si="23"/>
        <v>0</v>
      </c>
      <c r="DR34" s="507">
        <f t="shared" si="23"/>
        <v>0</v>
      </c>
      <c r="DS34" s="507">
        <f t="shared" si="23"/>
        <v>0</v>
      </c>
      <c r="DT34" s="507">
        <f t="shared" si="23"/>
        <v>0</v>
      </c>
      <c r="DU34" s="507">
        <f t="shared" si="23"/>
        <v>0</v>
      </c>
      <c r="DV34" s="507">
        <f t="shared" si="23"/>
        <v>0</v>
      </c>
      <c r="DW34" s="806">
        <f t="shared" ref="DW34" si="24">DW33%</f>
        <v>0</v>
      </c>
    </row>
    <row r="35" spans="1:127" x14ac:dyDescent="0.2">
      <c r="A35" s="583"/>
      <c r="B35" s="583"/>
      <c r="C35" s="667"/>
      <c r="D35" s="583"/>
      <c r="E35" s="583"/>
      <c r="F35" s="583"/>
      <c r="G35" s="583"/>
      <c r="H35" s="583"/>
      <c r="I35" s="583"/>
      <c r="J35" s="583"/>
      <c r="K35" s="583"/>
      <c r="L35" s="583"/>
      <c r="M35" s="583"/>
      <c r="N35" s="583"/>
      <c r="O35" s="583"/>
      <c r="P35" s="583"/>
      <c r="Q35" s="583"/>
      <c r="R35" s="583"/>
      <c r="S35" s="583"/>
      <c r="T35" s="667"/>
      <c r="U35" s="667"/>
      <c r="V35" s="667"/>
      <c r="W35" s="583"/>
      <c r="X35" s="583"/>
      <c r="Y35" s="583"/>
      <c r="Z35" s="583"/>
      <c r="AA35" s="667"/>
      <c r="AB35" s="583"/>
      <c r="AC35" s="667"/>
      <c r="AD35" s="667"/>
      <c r="AE35" s="667"/>
      <c r="AF35" s="667"/>
      <c r="AG35" s="667"/>
      <c r="AH35" s="667"/>
      <c r="AI35" s="598"/>
      <c r="AJ35" s="667"/>
      <c r="AK35" s="667"/>
      <c r="AL35" s="667"/>
      <c r="AM35" s="667"/>
      <c r="AN35" s="667"/>
      <c r="AO35" s="667"/>
      <c r="AP35" s="667"/>
      <c r="AQ35" s="667"/>
      <c r="AR35" s="667"/>
      <c r="AS35" s="667"/>
      <c r="AT35" s="667"/>
      <c r="AU35" s="667"/>
      <c r="AV35" s="667"/>
      <c r="AW35" s="667"/>
      <c r="AX35" s="667"/>
      <c r="AY35" s="667"/>
      <c r="AZ35" s="667"/>
      <c r="BA35" s="667"/>
      <c r="BB35" s="667"/>
      <c r="BC35" s="667"/>
      <c r="BD35" s="667"/>
      <c r="BE35" s="667"/>
      <c r="BF35" s="667"/>
      <c r="BG35" s="667"/>
      <c r="BH35" s="667"/>
      <c r="BI35" s="667"/>
      <c r="BJ35" s="667"/>
      <c r="BK35" s="667"/>
      <c r="BL35" s="667"/>
      <c r="BM35" s="667"/>
      <c r="BN35" s="667"/>
      <c r="BO35" s="667"/>
      <c r="BP35" s="667"/>
      <c r="BQ35" s="667"/>
      <c r="BR35" s="667"/>
      <c r="BS35" s="667"/>
      <c r="BT35" s="667"/>
      <c r="BU35" s="667"/>
      <c r="BV35" s="667"/>
      <c r="BW35" s="667"/>
      <c r="BX35" s="667"/>
      <c r="BY35" s="667"/>
      <c r="BZ35" s="667"/>
      <c r="CA35" s="667"/>
      <c r="CB35" s="667"/>
      <c r="CC35" s="667"/>
      <c r="CD35" s="667"/>
      <c r="CE35" s="667"/>
      <c r="CF35" s="667"/>
      <c r="CG35" s="667"/>
      <c r="CH35" s="667"/>
      <c r="CI35" s="667"/>
      <c r="CJ35" s="667"/>
      <c r="CK35" s="667"/>
      <c r="CL35" s="667"/>
      <c r="CM35" s="667"/>
      <c r="CN35" s="667"/>
      <c r="CO35" s="667"/>
      <c r="CP35" s="667"/>
      <c r="CQ35" s="667"/>
      <c r="CR35" s="742"/>
      <c r="CS35" s="742"/>
      <c r="CT35" s="583"/>
      <c r="CU35" s="667"/>
      <c r="CV35" s="667"/>
      <c r="CW35" s="667"/>
      <c r="CX35" s="667"/>
      <c r="CY35" s="667"/>
      <c r="CZ35" s="667"/>
      <c r="DA35" s="667"/>
      <c r="DB35" s="667"/>
      <c r="DC35" s="667"/>
      <c r="DD35" s="667"/>
      <c r="DE35" s="667"/>
      <c r="DF35" s="667"/>
      <c r="DG35" s="667"/>
      <c r="DH35" s="667"/>
      <c r="DI35" s="667"/>
      <c r="DJ35" s="667"/>
      <c r="DK35" s="667"/>
      <c r="DL35" s="667"/>
      <c r="DM35" s="667"/>
      <c r="DN35" s="667"/>
      <c r="DO35" s="667"/>
      <c r="DP35" s="667"/>
      <c r="DQ35" s="667"/>
      <c r="DR35" s="667"/>
      <c r="DS35" s="667"/>
      <c r="DT35" s="667"/>
      <c r="DU35" s="667"/>
      <c r="DV35" s="667"/>
      <c r="DW35" s="667"/>
    </row>
    <row r="36" spans="1:127" x14ac:dyDescent="0.2">
      <c r="A36" s="944" t="s">
        <v>9</v>
      </c>
      <c r="B36" s="587" t="s">
        <v>120</v>
      </c>
      <c r="C36" s="587" t="s">
        <v>523</v>
      </c>
      <c r="D36" s="587">
        <v>-9.49</v>
      </c>
      <c r="E36" s="587">
        <v>-16.91</v>
      </c>
      <c r="F36" s="587">
        <v>-12.89</v>
      </c>
      <c r="G36" s="587">
        <v>-0.25</v>
      </c>
      <c r="H36" s="587">
        <v>-21.03</v>
      </c>
      <c r="I36" s="587">
        <v>-26.36</v>
      </c>
      <c r="J36" s="587">
        <v>-11.42</v>
      </c>
      <c r="K36" s="587">
        <v>-14.25</v>
      </c>
      <c r="L36" s="587">
        <v>-8.24</v>
      </c>
      <c r="M36" s="587">
        <v>-17.100000000000001</v>
      </c>
      <c r="N36" s="587">
        <v>-15.58</v>
      </c>
      <c r="O36" s="587">
        <v>-16.68</v>
      </c>
      <c r="P36" s="587">
        <v>-12.82</v>
      </c>
      <c r="Q36" s="587">
        <v>-14.1</v>
      </c>
      <c r="R36" s="587">
        <v>-8.86</v>
      </c>
      <c r="S36" s="587">
        <v>-10.14</v>
      </c>
      <c r="T36" s="587">
        <v>-1.6</v>
      </c>
      <c r="U36" s="587">
        <v>-146.24</v>
      </c>
      <c r="V36" s="587">
        <v>-1.18</v>
      </c>
      <c r="W36" s="587">
        <v>-14.33</v>
      </c>
      <c r="X36" s="587">
        <v>-15.35</v>
      </c>
      <c r="Y36" s="587">
        <v>-3.88</v>
      </c>
      <c r="Z36" s="587">
        <v>-3.73</v>
      </c>
      <c r="AA36" s="587">
        <v>-8.5</v>
      </c>
      <c r="AB36" s="587">
        <v>-24.11</v>
      </c>
      <c r="AC36" s="587">
        <v>-35.590000000000003</v>
      </c>
      <c r="AD36" s="587">
        <v>-23.81</v>
      </c>
      <c r="AE36" s="587">
        <v>-34.61</v>
      </c>
      <c r="AF36" s="587">
        <v>-17.899999999999999</v>
      </c>
      <c r="AG36" s="587">
        <v>-101.19</v>
      </c>
      <c r="AH36" s="587">
        <v>-14.19</v>
      </c>
      <c r="AI36" s="601">
        <v>-20.190000000000001</v>
      </c>
      <c r="AJ36" s="587">
        <v>-21.11</v>
      </c>
      <c r="AK36" s="587">
        <v>-30.96</v>
      </c>
      <c r="AL36" s="587">
        <v>-8.5</v>
      </c>
      <c r="AM36" s="587">
        <v>-21.23</v>
      </c>
      <c r="AN36" s="587">
        <v>-8.76</v>
      </c>
      <c r="AO36" s="587">
        <v>-9.1300000000000008</v>
      </c>
      <c r="AP36" s="587">
        <v>-40.4</v>
      </c>
      <c r="AQ36" s="587">
        <v>-36.369999999999997</v>
      </c>
      <c r="AR36" s="587">
        <v>-63.18</v>
      </c>
      <c r="AS36" s="587">
        <v>-31.53</v>
      </c>
      <c r="AT36" s="587">
        <v>-99.59</v>
      </c>
      <c r="AU36" s="587">
        <v>-33.18</v>
      </c>
      <c r="AV36" s="587">
        <v>-21.82</v>
      </c>
      <c r="AW36" s="587">
        <v>-30.26</v>
      </c>
      <c r="AX36" s="587">
        <v>-19.72</v>
      </c>
      <c r="AY36" s="587">
        <v>-19.93</v>
      </c>
      <c r="AZ36" s="587">
        <v>-12.62</v>
      </c>
      <c r="BA36" s="587">
        <v>-0.73</v>
      </c>
      <c r="BB36" s="587">
        <v>-35.729999999999997</v>
      </c>
      <c r="BC36" s="587">
        <v>0</v>
      </c>
      <c r="BD36" s="587">
        <v>-84.6</v>
      </c>
      <c r="BE36" s="587">
        <v>-3.04</v>
      </c>
      <c r="BF36" s="587">
        <v>-36.03</v>
      </c>
      <c r="BG36" s="587">
        <v>-31.17</v>
      </c>
      <c r="BH36" s="587">
        <v>-44.13</v>
      </c>
      <c r="BI36" s="587">
        <v>-37.71</v>
      </c>
      <c r="BJ36" s="587">
        <v>-35.15</v>
      </c>
      <c r="BK36" s="587">
        <v>-27.39</v>
      </c>
      <c r="BL36" s="587">
        <v>-2.78</v>
      </c>
      <c r="BM36" s="587">
        <v>-47.53</v>
      </c>
      <c r="BN36" s="587">
        <v>-42.49</v>
      </c>
      <c r="BO36" s="587">
        <v>-47.53</v>
      </c>
      <c r="BP36" s="587">
        <v>-42.49</v>
      </c>
      <c r="BQ36" s="587">
        <v>-29.17</v>
      </c>
      <c r="BR36" s="587">
        <v>-37.54</v>
      </c>
      <c r="BS36" s="587">
        <v>-12.89</v>
      </c>
      <c r="BT36" s="587">
        <v>-39.39</v>
      </c>
      <c r="BU36" s="587">
        <v>-70.72</v>
      </c>
      <c r="BV36" s="587">
        <v>-0.72</v>
      </c>
      <c r="BW36" s="587">
        <v>-13.21</v>
      </c>
      <c r="BX36" s="587">
        <v>-12.19</v>
      </c>
      <c r="BY36" s="587">
        <v>-11.78</v>
      </c>
      <c r="BZ36" s="587">
        <v>-59.37</v>
      </c>
      <c r="CA36" s="587">
        <v>-3.44</v>
      </c>
      <c r="CB36" s="587">
        <v>-1.05</v>
      </c>
      <c r="CC36" s="587">
        <v>10.33</v>
      </c>
      <c r="CD36" s="587">
        <v>-68.48</v>
      </c>
      <c r="CE36" s="587">
        <v>-8.16</v>
      </c>
      <c r="CF36" s="587">
        <v>-61.06</v>
      </c>
      <c r="CG36" s="587">
        <v>-65.23</v>
      </c>
      <c r="CH36" s="587">
        <v>-64.239999999999995</v>
      </c>
      <c r="CI36" s="587">
        <v>-72.95</v>
      </c>
      <c r="CJ36" s="587">
        <v>-57.95</v>
      </c>
      <c r="CK36" s="587">
        <v>-69.44</v>
      </c>
      <c r="CL36" s="587">
        <v>-19.78</v>
      </c>
      <c r="CM36" s="587">
        <v>-7.51</v>
      </c>
      <c r="CN36" s="587">
        <v>-33.01</v>
      </c>
      <c r="CO36" s="587">
        <v>0</v>
      </c>
      <c r="CP36" s="587">
        <v>-4.05</v>
      </c>
      <c r="CQ36" s="587">
        <v>0.96</v>
      </c>
      <c r="CR36" s="744">
        <v>-25.79</v>
      </c>
      <c r="CS36" s="744">
        <v>-0.25</v>
      </c>
      <c r="CT36" s="587">
        <v>-27.57</v>
      </c>
      <c r="CU36" s="587">
        <v>0</v>
      </c>
      <c r="CV36" s="587">
        <v>-47.53</v>
      </c>
      <c r="CW36" s="587">
        <v>-35.549999999999997</v>
      </c>
      <c r="CX36" s="587">
        <v>0</v>
      </c>
      <c r="CY36" s="587">
        <v>0</v>
      </c>
      <c r="CZ36" s="587">
        <v>-25.79</v>
      </c>
      <c r="DA36" s="587">
        <v>1.32</v>
      </c>
      <c r="DB36" s="587">
        <v>-36.369999999999997</v>
      </c>
      <c r="DC36" s="587">
        <v>-40.4</v>
      </c>
      <c r="DD36" s="587">
        <v>-33.01</v>
      </c>
      <c r="DE36" s="587">
        <v>-61.64</v>
      </c>
      <c r="DF36" s="587">
        <v>-7.35</v>
      </c>
      <c r="DG36" s="587">
        <v>-7.35</v>
      </c>
      <c r="DH36" s="587">
        <v>-40.4</v>
      </c>
      <c r="DI36" s="587">
        <v>-52.31</v>
      </c>
      <c r="DJ36" s="587">
        <v>-0.19</v>
      </c>
      <c r="DK36" s="587">
        <v>0</v>
      </c>
      <c r="DL36" s="587">
        <v>0</v>
      </c>
      <c r="DM36" s="587">
        <v>0</v>
      </c>
      <c r="DN36" s="587">
        <v>0</v>
      </c>
      <c r="DO36" s="587">
        <v>0</v>
      </c>
      <c r="DP36" s="587">
        <v>0</v>
      </c>
      <c r="DQ36" s="587">
        <v>0</v>
      </c>
      <c r="DR36" s="587">
        <v>0</v>
      </c>
      <c r="DS36" s="587">
        <v>0</v>
      </c>
      <c r="DT36" s="587">
        <v>0</v>
      </c>
      <c r="DU36" s="587">
        <v>0</v>
      </c>
      <c r="DV36" s="587">
        <v>0</v>
      </c>
      <c r="DW36" s="803">
        <v>0.1</v>
      </c>
    </row>
    <row r="37" spans="1:127" x14ac:dyDescent="0.2">
      <c r="A37" s="945"/>
      <c r="B37" s="505"/>
      <c r="C37" s="605" t="s">
        <v>0</v>
      </c>
      <c r="D37" s="508">
        <f t="shared" ref="D37:AA37" si="25">D36%</f>
        <v>-9.4899999999999998E-2</v>
      </c>
      <c r="E37" s="508">
        <f t="shared" si="25"/>
        <v>-0.1691</v>
      </c>
      <c r="F37" s="508">
        <f t="shared" si="25"/>
        <v>-0.12890000000000001</v>
      </c>
      <c r="G37" s="508">
        <f t="shared" si="25"/>
        <v>-2.5000000000000001E-3</v>
      </c>
      <c r="H37" s="508">
        <f t="shared" si="25"/>
        <v>-0.21030000000000001</v>
      </c>
      <c r="I37" s="508">
        <f t="shared" si="25"/>
        <v>-0.2636</v>
      </c>
      <c r="J37" s="508">
        <f t="shared" si="25"/>
        <v>-0.1142</v>
      </c>
      <c r="K37" s="508">
        <f t="shared" si="25"/>
        <v>-0.14249999999999999</v>
      </c>
      <c r="L37" s="508">
        <f t="shared" si="25"/>
        <v>-8.2400000000000001E-2</v>
      </c>
      <c r="M37" s="508">
        <f t="shared" si="25"/>
        <v>-0.17100000000000001</v>
      </c>
      <c r="N37" s="508">
        <f t="shared" si="25"/>
        <v>-0.15579999999999999</v>
      </c>
      <c r="O37" s="508">
        <f t="shared" si="25"/>
        <v>-0.1668</v>
      </c>
      <c r="P37" s="508">
        <f t="shared" si="25"/>
        <v>-0.12820000000000001</v>
      </c>
      <c r="Q37" s="508">
        <f t="shared" si="25"/>
        <v>-0.14099999999999999</v>
      </c>
      <c r="R37" s="508">
        <f t="shared" si="25"/>
        <v>-8.8599999999999998E-2</v>
      </c>
      <c r="S37" s="508">
        <f t="shared" si="25"/>
        <v>-0.1014</v>
      </c>
      <c r="T37" s="508">
        <f t="shared" si="25"/>
        <v>-1.6E-2</v>
      </c>
      <c r="U37" s="508">
        <f t="shared" si="25"/>
        <v>-1.4624000000000001</v>
      </c>
      <c r="V37" s="508">
        <f t="shared" si="25"/>
        <v>-1.18E-2</v>
      </c>
      <c r="W37" s="508">
        <f t="shared" si="25"/>
        <v>-0.14330000000000001</v>
      </c>
      <c r="X37" s="508">
        <f t="shared" si="25"/>
        <v>-0.1535</v>
      </c>
      <c r="Y37" s="508">
        <f t="shared" si="25"/>
        <v>-3.8800000000000001E-2</v>
      </c>
      <c r="Z37" s="508">
        <f t="shared" si="25"/>
        <v>-3.73E-2</v>
      </c>
      <c r="AA37" s="508">
        <f t="shared" si="25"/>
        <v>-8.5000000000000006E-2</v>
      </c>
      <c r="AB37" s="508">
        <f>AB36%</f>
        <v>-0.24109999999999998</v>
      </c>
      <c r="AC37" s="508">
        <f t="shared" ref="AC37:CN37" si="26">AC36%</f>
        <v>-0.35590000000000005</v>
      </c>
      <c r="AD37" s="508">
        <f t="shared" si="26"/>
        <v>-0.23809999999999998</v>
      </c>
      <c r="AE37" s="508">
        <f t="shared" si="26"/>
        <v>-0.34610000000000002</v>
      </c>
      <c r="AF37" s="508">
        <f t="shared" si="26"/>
        <v>-0.17899999999999999</v>
      </c>
      <c r="AG37" s="508">
        <f t="shared" si="26"/>
        <v>-1.0119</v>
      </c>
      <c r="AH37" s="508">
        <f t="shared" si="26"/>
        <v>-0.1419</v>
      </c>
      <c r="AI37" s="508">
        <f t="shared" si="26"/>
        <v>-0.20190000000000002</v>
      </c>
      <c r="AJ37" s="508">
        <f t="shared" si="26"/>
        <v>-0.21109999999999998</v>
      </c>
      <c r="AK37" s="508">
        <f t="shared" si="26"/>
        <v>-0.30959999999999999</v>
      </c>
      <c r="AL37" s="508">
        <f t="shared" si="26"/>
        <v>-8.5000000000000006E-2</v>
      </c>
      <c r="AM37" s="508">
        <f t="shared" si="26"/>
        <v>-0.21230000000000002</v>
      </c>
      <c r="AN37" s="508">
        <f t="shared" si="26"/>
        <v>-8.7599999999999997E-2</v>
      </c>
      <c r="AO37" s="508">
        <f t="shared" si="26"/>
        <v>-9.1300000000000006E-2</v>
      </c>
      <c r="AP37" s="508">
        <f t="shared" si="26"/>
        <v>-0.40399999999999997</v>
      </c>
      <c r="AQ37" s="508">
        <f t="shared" si="26"/>
        <v>-0.36369999999999997</v>
      </c>
      <c r="AR37" s="508">
        <f t="shared" si="26"/>
        <v>-0.63180000000000003</v>
      </c>
      <c r="AS37" s="508">
        <f t="shared" si="26"/>
        <v>-0.31530000000000002</v>
      </c>
      <c r="AT37" s="508">
        <f t="shared" si="26"/>
        <v>-0.99590000000000001</v>
      </c>
      <c r="AU37" s="508">
        <f t="shared" si="26"/>
        <v>-0.33179999999999998</v>
      </c>
      <c r="AV37" s="508">
        <f t="shared" si="26"/>
        <v>-0.21820000000000001</v>
      </c>
      <c r="AW37" s="508">
        <f t="shared" si="26"/>
        <v>-0.30260000000000004</v>
      </c>
      <c r="AX37" s="508">
        <f t="shared" si="26"/>
        <v>-0.19719999999999999</v>
      </c>
      <c r="AY37" s="508">
        <f t="shared" si="26"/>
        <v>-0.1993</v>
      </c>
      <c r="AZ37" s="508">
        <f t="shared" si="26"/>
        <v>-0.12619999999999998</v>
      </c>
      <c r="BA37" s="508">
        <f t="shared" si="26"/>
        <v>-7.3000000000000001E-3</v>
      </c>
      <c r="BB37" s="508">
        <f t="shared" si="26"/>
        <v>-0.35729999999999995</v>
      </c>
      <c r="BC37" s="508">
        <f t="shared" si="26"/>
        <v>0</v>
      </c>
      <c r="BD37" s="508">
        <f t="shared" si="26"/>
        <v>-0.84599999999999997</v>
      </c>
      <c r="BE37" s="508">
        <f t="shared" si="26"/>
        <v>-3.04E-2</v>
      </c>
      <c r="BF37" s="508">
        <f t="shared" si="26"/>
        <v>-0.36030000000000001</v>
      </c>
      <c r="BG37" s="508">
        <f t="shared" si="26"/>
        <v>-0.31170000000000003</v>
      </c>
      <c r="BH37" s="508">
        <f t="shared" si="26"/>
        <v>-0.44130000000000003</v>
      </c>
      <c r="BI37" s="508">
        <f t="shared" si="26"/>
        <v>-0.37709999999999999</v>
      </c>
      <c r="BJ37" s="508">
        <f t="shared" si="26"/>
        <v>-0.35149999999999998</v>
      </c>
      <c r="BK37" s="508">
        <f t="shared" si="26"/>
        <v>-0.27390000000000003</v>
      </c>
      <c r="BL37" s="508">
        <f t="shared" si="26"/>
        <v>-2.7799999999999998E-2</v>
      </c>
      <c r="BM37" s="508">
        <f t="shared" si="26"/>
        <v>-0.4753</v>
      </c>
      <c r="BN37" s="508">
        <f t="shared" si="26"/>
        <v>-0.4249</v>
      </c>
      <c r="BO37" s="508">
        <f t="shared" si="26"/>
        <v>-0.4753</v>
      </c>
      <c r="BP37" s="508">
        <f t="shared" si="26"/>
        <v>-0.4249</v>
      </c>
      <c r="BQ37" s="508">
        <f t="shared" si="26"/>
        <v>-0.29170000000000001</v>
      </c>
      <c r="BR37" s="508">
        <f t="shared" si="26"/>
        <v>-0.37540000000000001</v>
      </c>
      <c r="BS37" s="508">
        <f t="shared" si="26"/>
        <v>-0.12890000000000001</v>
      </c>
      <c r="BT37" s="508">
        <f t="shared" si="26"/>
        <v>-0.39390000000000003</v>
      </c>
      <c r="BU37" s="508">
        <f t="shared" si="26"/>
        <v>-0.70719999999999994</v>
      </c>
      <c r="BV37" s="508">
        <f t="shared" si="26"/>
        <v>-7.1999999999999998E-3</v>
      </c>
      <c r="BW37" s="508">
        <f t="shared" si="26"/>
        <v>-0.1321</v>
      </c>
      <c r="BX37" s="508">
        <f t="shared" si="26"/>
        <v>-0.12189999999999999</v>
      </c>
      <c r="BY37" s="508">
        <f t="shared" si="26"/>
        <v>-0.11779999999999999</v>
      </c>
      <c r="BZ37" s="508">
        <f t="shared" si="26"/>
        <v>-0.59370000000000001</v>
      </c>
      <c r="CA37" s="508">
        <f t="shared" si="26"/>
        <v>-3.44E-2</v>
      </c>
      <c r="CB37" s="508">
        <f t="shared" si="26"/>
        <v>-1.0500000000000001E-2</v>
      </c>
      <c r="CC37" s="508">
        <f t="shared" si="26"/>
        <v>0.1033</v>
      </c>
      <c r="CD37" s="508">
        <f t="shared" si="26"/>
        <v>-0.68480000000000008</v>
      </c>
      <c r="CE37" s="508">
        <f t="shared" si="26"/>
        <v>-8.1600000000000006E-2</v>
      </c>
      <c r="CF37" s="508">
        <f t="shared" si="26"/>
        <v>-0.61060000000000003</v>
      </c>
      <c r="CG37" s="508">
        <f t="shared" si="26"/>
        <v>-0.65229999999999999</v>
      </c>
      <c r="CH37" s="508">
        <f t="shared" si="26"/>
        <v>-0.64239999999999997</v>
      </c>
      <c r="CI37" s="508">
        <f t="shared" si="26"/>
        <v>-0.72950000000000004</v>
      </c>
      <c r="CJ37" s="508">
        <f t="shared" si="26"/>
        <v>-0.57950000000000002</v>
      </c>
      <c r="CK37" s="508">
        <f t="shared" si="26"/>
        <v>-0.69440000000000002</v>
      </c>
      <c r="CL37" s="508">
        <f t="shared" si="26"/>
        <v>-0.1978</v>
      </c>
      <c r="CM37" s="508">
        <f t="shared" si="26"/>
        <v>-7.51E-2</v>
      </c>
      <c r="CN37" s="508">
        <f t="shared" si="26"/>
        <v>-0.3301</v>
      </c>
      <c r="CO37" s="508">
        <f t="shared" ref="CO37:DV37" si="27">CO36%</f>
        <v>0</v>
      </c>
      <c r="CP37" s="508">
        <f t="shared" si="27"/>
        <v>-4.0500000000000001E-2</v>
      </c>
      <c r="CQ37" s="508">
        <f t="shared" si="27"/>
        <v>9.5999999999999992E-3</v>
      </c>
      <c r="CR37" s="508">
        <f t="shared" si="27"/>
        <v>-0.25790000000000002</v>
      </c>
      <c r="CS37" s="508">
        <f t="shared" si="27"/>
        <v>-2.5000000000000001E-3</v>
      </c>
      <c r="CT37" s="508">
        <f t="shared" si="27"/>
        <v>-0.2757</v>
      </c>
      <c r="CU37" s="508">
        <f t="shared" si="27"/>
        <v>0</v>
      </c>
      <c r="CV37" s="508">
        <f t="shared" si="27"/>
        <v>-0.4753</v>
      </c>
      <c r="CW37" s="508">
        <f t="shared" si="27"/>
        <v>-0.35549999999999998</v>
      </c>
      <c r="CX37" s="508">
        <f t="shared" si="27"/>
        <v>0</v>
      </c>
      <c r="CY37" s="508">
        <f t="shared" si="27"/>
        <v>0</v>
      </c>
      <c r="CZ37" s="508">
        <f t="shared" si="27"/>
        <v>-0.25790000000000002</v>
      </c>
      <c r="DA37" s="508">
        <f t="shared" si="27"/>
        <v>1.32E-2</v>
      </c>
      <c r="DB37" s="508">
        <f t="shared" si="27"/>
        <v>-0.36369999999999997</v>
      </c>
      <c r="DC37" s="508">
        <f t="shared" si="27"/>
        <v>-0.40399999999999997</v>
      </c>
      <c r="DD37" s="508">
        <f t="shared" si="27"/>
        <v>-0.3301</v>
      </c>
      <c r="DE37" s="508">
        <f t="shared" si="27"/>
        <v>-0.61640000000000006</v>
      </c>
      <c r="DF37" s="508">
        <f t="shared" si="27"/>
        <v>-7.3499999999999996E-2</v>
      </c>
      <c r="DG37" s="508">
        <f t="shared" si="27"/>
        <v>-7.3499999999999996E-2</v>
      </c>
      <c r="DH37" s="508">
        <f t="shared" si="27"/>
        <v>-0.40399999999999997</v>
      </c>
      <c r="DI37" s="508">
        <f t="shared" si="27"/>
        <v>-0.52310000000000001</v>
      </c>
      <c r="DJ37" s="508">
        <f t="shared" si="27"/>
        <v>-1.9E-3</v>
      </c>
      <c r="DK37" s="508">
        <f t="shared" si="27"/>
        <v>0</v>
      </c>
      <c r="DL37" s="508">
        <f t="shared" si="27"/>
        <v>0</v>
      </c>
      <c r="DM37" s="508">
        <f t="shared" si="27"/>
        <v>0</v>
      </c>
      <c r="DN37" s="508">
        <f t="shared" si="27"/>
        <v>0</v>
      </c>
      <c r="DO37" s="508">
        <f t="shared" si="27"/>
        <v>0</v>
      </c>
      <c r="DP37" s="508">
        <f t="shared" si="27"/>
        <v>0</v>
      </c>
      <c r="DQ37" s="508">
        <f t="shared" si="27"/>
        <v>0</v>
      </c>
      <c r="DR37" s="508">
        <f t="shared" si="27"/>
        <v>0</v>
      </c>
      <c r="DS37" s="508">
        <f t="shared" si="27"/>
        <v>0</v>
      </c>
      <c r="DT37" s="508">
        <f t="shared" si="27"/>
        <v>0</v>
      </c>
      <c r="DU37" s="508">
        <f t="shared" si="27"/>
        <v>0</v>
      </c>
      <c r="DV37" s="508">
        <f t="shared" si="27"/>
        <v>0</v>
      </c>
      <c r="DW37" s="807">
        <f t="shared" ref="DW37" si="28">DW36%</f>
        <v>1E-3</v>
      </c>
    </row>
    <row r="38" spans="1:127" x14ac:dyDescent="0.2">
      <c r="A38" s="583"/>
      <c r="B38" s="583"/>
      <c r="C38" s="669"/>
      <c r="D38" s="583"/>
      <c r="E38" s="583"/>
      <c r="F38" s="583"/>
      <c r="G38" s="583"/>
      <c r="H38" s="583"/>
      <c r="I38" s="583"/>
      <c r="J38" s="583"/>
      <c r="K38" s="583"/>
      <c r="L38" s="583"/>
      <c r="M38" s="583"/>
      <c r="N38" s="583"/>
      <c r="O38" s="583"/>
      <c r="P38" s="583"/>
      <c r="Q38" s="583"/>
      <c r="R38" s="583"/>
      <c r="S38" s="583"/>
      <c r="T38" s="667"/>
      <c r="U38" s="667"/>
      <c r="V38" s="667"/>
      <c r="W38" s="583"/>
      <c r="X38" s="583"/>
      <c r="Y38" s="583"/>
      <c r="Z38" s="583"/>
      <c r="AA38" s="667"/>
      <c r="AB38" s="583"/>
      <c r="AC38" s="667"/>
      <c r="AD38" s="667"/>
      <c r="AE38" s="667"/>
      <c r="AF38" s="667"/>
      <c r="AG38" s="667"/>
      <c r="AH38" s="667"/>
      <c r="AI38" s="598"/>
      <c r="AJ38" s="667"/>
      <c r="AK38" s="667"/>
      <c r="AL38" s="667"/>
      <c r="AM38" s="667"/>
      <c r="AN38" s="667"/>
      <c r="AO38" s="667"/>
      <c r="AP38" s="667"/>
      <c r="AQ38" s="667"/>
      <c r="AR38" s="667"/>
      <c r="AS38" s="667"/>
      <c r="AT38" s="667"/>
      <c r="AU38" s="667"/>
      <c r="AV38" s="667"/>
      <c r="AW38" s="667"/>
      <c r="AX38" s="667"/>
      <c r="AY38" s="667"/>
      <c r="AZ38" s="667"/>
      <c r="BA38" s="667"/>
      <c r="BB38" s="667"/>
      <c r="BC38" s="667"/>
      <c r="BD38" s="667"/>
      <c r="BE38" s="667"/>
      <c r="BF38" s="667"/>
      <c r="BG38" s="667"/>
      <c r="BH38" s="667"/>
      <c r="BI38" s="667"/>
      <c r="BJ38" s="667"/>
      <c r="BK38" s="667"/>
      <c r="BL38" s="667"/>
      <c r="BM38" s="667"/>
      <c r="BN38" s="667"/>
      <c r="BO38" s="667"/>
      <c r="BP38" s="667"/>
      <c r="BQ38" s="667"/>
      <c r="BR38" s="667"/>
      <c r="BS38" s="667"/>
      <c r="BT38" s="667"/>
      <c r="BU38" s="667"/>
      <c r="BV38" s="667"/>
      <c r="BW38" s="667"/>
      <c r="BX38" s="667"/>
      <c r="BY38" s="667"/>
      <c r="BZ38" s="667"/>
      <c r="CA38" s="667"/>
      <c r="CB38" s="667"/>
      <c r="CC38" s="667"/>
      <c r="CD38" s="667"/>
      <c r="CE38" s="667"/>
      <c r="CF38" s="667"/>
      <c r="CG38" s="667"/>
      <c r="CH38" s="667"/>
      <c r="CI38" s="667"/>
      <c r="CJ38" s="667"/>
      <c r="CK38" s="667"/>
      <c r="CL38" s="667"/>
      <c r="CM38" s="667"/>
      <c r="CN38" s="667"/>
      <c r="CO38" s="667"/>
      <c r="CP38" s="667"/>
      <c r="CQ38" s="667"/>
      <c r="CR38" s="742"/>
      <c r="CS38" s="742"/>
      <c r="CT38" s="583"/>
      <c r="CU38" s="667"/>
      <c r="CV38" s="667"/>
      <c r="CW38" s="667"/>
      <c r="CX38" s="667"/>
      <c r="CY38" s="667"/>
      <c r="CZ38" s="667"/>
      <c r="DA38" s="667"/>
      <c r="DB38" s="667"/>
      <c r="DC38" s="667"/>
      <c r="DD38" s="667"/>
      <c r="DE38" s="667"/>
      <c r="DF38" s="667"/>
      <c r="DG38" s="667"/>
      <c r="DH38" s="667"/>
      <c r="DI38" s="667"/>
      <c r="DJ38" s="667"/>
      <c r="DK38" s="667"/>
      <c r="DL38" s="667"/>
      <c r="DM38" s="667"/>
      <c r="DN38" s="667"/>
      <c r="DO38" s="667"/>
      <c r="DP38" s="667"/>
      <c r="DQ38" s="667"/>
      <c r="DR38" s="667"/>
      <c r="DS38" s="667"/>
      <c r="DT38" s="667"/>
      <c r="DU38" s="667"/>
      <c r="DV38" s="667"/>
      <c r="DW38" s="667"/>
    </row>
    <row r="39" spans="1:127" x14ac:dyDescent="0.2">
      <c r="B39" s="709" t="s">
        <v>129</v>
      </c>
      <c r="C39" s="607" t="s">
        <v>86</v>
      </c>
      <c r="D39" s="611">
        <v>7526.98</v>
      </c>
      <c r="E39" s="611">
        <v>38545.199999999997</v>
      </c>
      <c r="F39" s="611">
        <v>35113.980000000003</v>
      </c>
      <c r="G39" s="611">
        <v>445161.5</v>
      </c>
      <c r="H39" s="611">
        <v>20601.03</v>
      </c>
      <c r="I39" s="611">
        <v>9004.81</v>
      </c>
      <c r="J39" s="611">
        <v>42634.13</v>
      </c>
      <c r="K39" s="611">
        <v>782.41</v>
      </c>
      <c r="L39" s="611">
        <v>113.74</v>
      </c>
      <c r="M39" s="611">
        <v>326</v>
      </c>
      <c r="N39" s="611">
        <v>14.34</v>
      </c>
      <c r="O39" s="611">
        <v>16.72</v>
      </c>
      <c r="P39" s="611">
        <v>17.37</v>
      </c>
      <c r="Q39" s="611">
        <v>19.75</v>
      </c>
      <c r="R39" s="611">
        <v>24.79</v>
      </c>
      <c r="S39" s="611">
        <v>27.17</v>
      </c>
      <c r="T39" s="611">
        <v>7.75</v>
      </c>
      <c r="U39" s="611">
        <v>2.04</v>
      </c>
      <c r="V39" s="611">
        <v>5.94</v>
      </c>
      <c r="W39" s="611">
        <v>12.38</v>
      </c>
      <c r="X39" s="611">
        <v>8.23</v>
      </c>
      <c r="Y39" s="611">
        <v>24.25</v>
      </c>
      <c r="Z39" s="611">
        <v>24.36</v>
      </c>
      <c r="AA39" s="611">
        <v>4.3499999999999996</v>
      </c>
      <c r="AB39" s="611">
        <v>9392.76</v>
      </c>
      <c r="AC39" s="611">
        <v>5045.1400000000003</v>
      </c>
      <c r="AD39" s="611">
        <v>387051.43</v>
      </c>
      <c r="AE39" s="611">
        <v>4.01</v>
      </c>
      <c r="AF39" s="611">
        <v>6.03</v>
      </c>
      <c r="AG39" s="611">
        <v>10.14</v>
      </c>
      <c r="AH39" s="611">
        <v>230841.7</v>
      </c>
      <c r="AI39" s="790">
        <v>9.5399999999999991</v>
      </c>
      <c r="AJ39" s="611">
        <v>7.31</v>
      </c>
      <c r="AK39" s="611">
        <v>11.78</v>
      </c>
      <c r="AL39" s="611">
        <v>4.3499999999999996</v>
      </c>
      <c r="AM39" s="611">
        <v>7.06</v>
      </c>
      <c r="AN39" s="611">
        <v>6.12</v>
      </c>
      <c r="AO39" s="611">
        <v>8.2799999999999994</v>
      </c>
      <c r="AP39" s="611">
        <v>0.95</v>
      </c>
      <c r="AQ39" s="611">
        <v>0.63</v>
      </c>
      <c r="AR39" s="611">
        <v>17.72</v>
      </c>
      <c r="AS39" s="611">
        <v>20.63</v>
      </c>
      <c r="AT39" s="611">
        <v>25.87</v>
      </c>
      <c r="AU39" s="611">
        <v>180.15</v>
      </c>
      <c r="AV39" s="611">
        <v>23181.58</v>
      </c>
      <c r="AW39" s="611">
        <v>61.04</v>
      </c>
      <c r="AX39" s="611">
        <v>3481.09</v>
      </c>
      <c r="AY39" s="611">
        <v>5788.88</v>
      </c>
      <c r="AZ39" s="611">
        <v>1803.3</v>
      </c>
      <c r="BA39" s="611">
        <v>929.92</v>
      </c>
      <c r="BB39" s="611">
        <v>23.36</v>
      </c>
      <c r="BC39" s="611">
        <v>5.71</v>
      </c>
      <c r="BD39" s="611">
        <v>4.1307699999999998E-5</v>
      </c>
      <c r="BE39" s="611">
        <v>2.65</v>
      </c>
      <c r="BF39" s="611">
        <v>0.75</v>
      </c>
      <c r="BG39" s="611">
        <v>0.87</v>
      </c>
      <c r="BH39" s="611">
        <v>0.87</v>
      </c>
      <c r="BI39" s="611">
        <v>1.01</v>
      </c>
      <c r="BJ39" s="611">
        <v>0.86</v>
      </c>
      <c r="BK39" s="611">
        <v>0.77</v>
      </c>
      <c r="BL39" s="611">
        <v>2.1800000000000002</v>
      </c>
      <c r="BM39" s="611">
        <v>0.55000000000000004</v>
      </c>
      <c r="BN39" s="611">
        <v>0.62</v>
      </c>
      <c r="BO39" s="611">
        <v>0.92</v>
      </c>
      <c r="BP39" s="611">
        <v>1.03</v>
      </c>
      <c r="BQ39" s="611">
        <v>5556.69</v>
      </c>
      <c r="BR39" s="611">
        <v>866.3</v>
      </c>
      <c r="BS39" s="611">
        <v>960.03</v>
      </c>
      <c r="BT39" s="611">
        <v>633.22</v>
      </c>
      <c r="BU39" s="611">
        <v>196.32</v>
      </c>
      <c r="BV39" s="611">
        <v>13401.1</v>
      </c>
      <c r="BW39" s="611">
        <v>18144.95</v>
      </c>
      <c r="BX39" s="611">
        <v>263798.7</v>
      </c>
      <c r="BY39" s="611">
        <v>693202.11</v>
      </c>
      <c r="BZ39" s="611">
        <v>2.4500000000000002</v>
      </c>
      <c r="CA39" s="611">
        <v>6.58</v>
      </c>
      <c r="CB39" s="611">
        <v>2.5499999999999998</v>
      </c>
      <c r="CC39" s="611">
        <v>9.6999999999999993</v>
      </c>
      <c r="CD39" s="611">
        <v>24.48</v>
      </c>
      <c r="CE39" s="611">
        <v>25.99</v>
      </c>
      <c r="CF39" s="611">
        <v>135008.04999999999</v>
      </c>
      <c r="CG39" s="611">
        <v>155383.89000000001</v>
      </c>
      <c r="CH39" s="611">
        <v>16622.349999999999</v>
      </c>
      <c r="CI39" s="611">
        <v>33973.47</v>
      </c>
      <c r="CJ39" s="611">
        <v>7000.46</v>
      </c>
      <c r="CK39" s="611">
        <v>14006.67</v>
      </c>
      <c r="CL39" s="611">
        <v>1.3</v>
      </c>
      <c r="CM39" s="611">
        <v>2.56</v>
      </c>
      <c r="CN39" s="611">
        <v>1.07</v>
      </c>
      <c r="CO39" s="611">
        <v>0.49</v>
      </c>
      <c r="CP39" s="611">
        <v>1.01</v>
      </c>
      <c r="CQ39" s="611">
        <v>0.99</v>
      </c>
      <c r="CR39" s="791">
        <v>1.17</v>
      </c>
      <c r="CS39" s="791">
        <v>0.11</v>
      </c>
      <c r="CT39" s="611">
        <v>34.29</v>
      </c>
      <c r="CU39" s="611">
        <v>0.02</v>
      </c>
      <c r="CV39" s="611">
        <v>0.73</v>
      </c>
      <c r="CW39" s="611">
        <v>0.9</v>
      </c>
      <c r="CX39" s="611">
        <v>0.23</v>
      </c>
      <c r="CY39" s="611">
        <v>0.19</v>
      </c>
      <c r="CZ39" s="611">
        <v>2.5299999999999998</v>
      </c>
      <c r="DA39" s="611">
        <v>0.16</v>
      </c>
      <c r="DB39" s="611">
        <v>0.75</v>
      </c>
      <c r="DC39" s="611">
        <v>0.95</v>
      </c>
      <c r="DD39" s="611">
        <v>1.1599999999999999</v>
      </c>
      <c r="DE39" s="611">
        <v>1.59</v>
      </c>
      <c r="DF39" s="611">
        <v>10.58</v>
      </c>
      <c r="DG39" s="611">
        <v>6.77</v>
      </c>
      <c r="DH39" s="611">
        <v>0.81</v>
      </c>
      <c r="DI39" s="611">
        <v>0.01</v>
      </c>
      <c r="DJ39" s="611">
        <v>0.15</v>
      </c>
      <c r="DK39" s="611">
        <v>0</v>
      </c>
      <c r="DL39" s="611">
        <v>0</v>
      </c>
      <c r="DM39" s="611">
        <v>0</v>
      </c>
      <c r="DN39" s="611">
        <v>0</v>
      </c>
      <c r="DO39" s="611">
        <v>0</v>
      </c>
      <c r="DP39" s="611">
        <v>0</v>
      </c>
      <c r="DQ39" s="611">
        <v>0</v>
      </c>
      <c r="DR39" s="611">
        <v>0</v>
      </c>
      <c r="DS39" s="611">
        <v>0</v>
      </c>
      <c r="DT39" s="611">
        <v>0</v>
      </c>
      <c r="DU39" s="611">
        <v>0</v>
      </c>
      <c r="DV39" s="611">
        <v>0</v>
      </c>
      <c r="DW39" s="802">
        <v>0.4</v>
      </c>
    </row>
    <row r="40" spans="1:127" x14ac:dyDescent="0.2">
      <c r="B40" s="709" t="s">
        <v>129</v>
      </c>
      <c r="C40" s="607" t="s">
        <v>124</v>
      </c>
      <c r="D40" s="611">
        <v>60730.29</v>
      </c>
      <c r="E40" s="611">
        <v>343637.05</v>
      </c>
      <c r="F40" s="611">
        <v>324905.96999999997</v>
      </c>
      <c r="G40" s="611">
        <v>4134143.6</v>
      </c>
      <c r="H40" s="611">
        <v>220023.86</v>
      </c>
      <c r="I40" s="611">
        <v>98421.35</v>
      </c>
      <c r="J40" s="611">
        <v>330564.33</v>
      </c>
      <c r="K40" s="611">
        <v>9427.19</v>
      </c>
      <c r="L40" s="611">
        <v>1361.41</v>
      </c>
      <c r="M40" s="611">
        <v>3928</v>
      </c>
      <c r="N40" s="611">
        <v>135.32</v>
      </c>
      <c r="O40" s="611">
        <v>160.13</v>
      </c>
      <c r="P40" s="611">
        <v>163.33000000000001</v>
      </c>
      <c r="Q40" s="611">
        <v>188.14</v>
      </c>
      <c r="R40" s="611">
        <v>231.17</v>
      </c>
      <c r="S40" s="611">
        <v>256</v>
      </c>
      <c r="T40" s="611">
        <v>94.57</v>
      </c>
      <c r="U40" s="611">
        <v>16.93</v>
      </c>
      <c r="V40" s="611">
        <v>70.760000000000005</v>
      </c>
      <c r="W40" s="611">
        <v>114.84</v>
      </c>
      <c r="X40" s="611">
        <v>76.099999999999994</v>
      </c>
      <c r="Y40" s="611">
        <v>280.38</v>
      </c>
      <c r="Z40" s="611">
        <v>279.94</v>
      </c>
      <c r="AA40" s="611">
        <v>48.68</v>
      </c>
      <c r="AB40" s="611">
        <v>103209.76</v>
      </c>
      <c r="AC40" s="611">
        <v>57854.05</v>
      </c>
      <c r="AD40" s="611">
        <v>2894192.67</v>
      </c>
      <c r="AE40" s="611">
        <v>26.15</v>
      </c>
      <c r="AF40" s="611">
        <v>47.2</v>
      </c>
      <c r="AG40" s="611">
        <v>68.790000000000006</v>
      </c>
      <c r="AH40" s="611">
        <v>926691.86</v>
      </c>
      <c r="AI40" s="790">
        <v>92.3</v>
      </c>
      <c r="AJ40" s="611">
        <v>69.58</v>
      </c>
      <c r="AK40" s="611">
        <v>127.53</v>
      </c>
      <c r="AL40" s="611">
        <v>48.68</v>
      </c>
      <c r="AM40" s="611">
        <v>67.98</v>
      </c>
      <c r="AN40" s="611">
        <v>68.92</v>
      </c>
      <c r="AO40" s="611">
        <v>85.11</v>
      </c>
      <c r="AP40" s="611">
        <v>8.5299999999999994</v>
      </c>
      <c r="AQ40" s="611">
        <v>4.04</v>
      </c>
      <c r="AR40" s="611">
        <v>118.38</v>
      </c>
      <c r="AS40" s="611">
        <v>209.25</v>
      </c>
      <c r="AT40" s="611">
        <v>185.06</v>
      </c>
      <c r="AU40" s="611">
        <v>613.87</v>
      </c>
      <c r="AV40" s="611">
        <v>93792.33</v>
      </c>
      <c r="AW40" s="611">
        <v>433.72</v>
      </c>
      <c r="AX40" s="611">
        <v>12444.3</v>
      </c>
      <c r="AY40" s="611">
        <v>34647.800000000003</v>
      </c>
      <c r="AZ40" s="611">
        <v>14031.12</v>
      </c>
      <c r="BA40" s="611">
        <v>6727.19</v>
      </c>
      <c r="BB40" s="611">
        <v>229.78</v>
      </c>
      <c r="BC40" s="611">
        <v>63.12</v>
      </c>
      <c r="BD40" s="611">
        <v>9.1799999999999995E-5</v>
      </c>
      <c r="BE40" s="611">
        <v>25.42</v>
      </c>
      <c r="BF40" s="611">
        <v>7.24</v>
      </c>
      <c r="BG40" s="611">
        <v>8.33</v>
      </c>
      <c r="BH40" s="611">
        <v>8.2799999999999994</v>
      </c>
      <c r="BI40" s="611">
        <v>9.66</v>
      </c>
      <c r="BJ40" s="611">
        <v>7.32</v>
      </c>
      <c r="BK40" s="611">
        <v>6.47</v>
      </c>
      <c r="BL40" s="611">
        <v>12.93</v>
      </c>
      <c r="BM40" s="611">
        <v>6.04</v>
      </c>
      <c r="BN40" s="611">
        <v>6.65</v>
      </c>
      <c r="BO40" s="611">
        <v>10.06</v>
      </c>
      <c r="BP40" s="611">
        <v>11.08</v>
      </c>
      <c r="BQ40" s="611">
        <v>73726.850000000006</v>
      </c>
      <c r="BR40" s="611">
        <v>8223.2900000000009</v>
      </c>
      <c r="BS40" s="611">
        <v>8082.5</v>
      </c>
      <c r="BT40" s="611">
        <v>5490.05</v>
      </c>
      <c r="BU40" s="611">
        <v>1607.46</v>
      </c>
      <c r="BV40" s="611">
        <v>93877.15</v>
      </c>
      <c r="BW40" s="611">
        <v>180301.87</v>
      </c>
      <c r="BX40" s="611">
        <v>2612951.9500000002</v>
      </c>
      <c r="BY40" s="611">
        <v>7008160.0800000001</v>
      </c>
      <c r="BZ40" s="611">
        <v>48.94</v>
      </c>
      <c r="CA40" s="611">
        <v>74.48</v>
      </c>
      <c r="CB40" s="611">
        <v>28.21</v>
      </c>
      <c r="CC40" s="611">
        <v>69.150000000000006</v>
      </c>
      <c r="CD40" s="611">
        <v>190.86</v>
      </c>
      <c r="CE40" s="611">
        <v>108.99</v>
      </c>
      <c r="CF40" s="611">
        <v>1620877.66</v>
      </c>
      <c r="CG40" s="611">
        <v>1766741.78</v>
      </c>
      <c r="CH40" s="611">
        <v>184919.63</v>
      </c>
      <c r="CI40" s="611">
        <v>313242.46999999997</v>
      </c>
      <c r="CJ40" s="611">
        <v>78139.649999999994</v>
      </c>
      <c r="CK40" s="611">
        <v>129970.54</v>
      </c>
      <c r="CL40" s="611">
        <v>10.53</v>
      </c>
      <c r="CM40" s="611">
        <v>15.87</v>
      </c>
      <c r="CN40" s="611">
        <v>9.81</v>
      </c>
      <c r="CO40" s="611">
        <v>4.09</v>
      </c>
      <c r="CP40" s="611">
        <v>7.37</v>
      </c>
      <c r="CQ40" s="611">
        <v>9.0299999999999994</v>
      </c>
      <c r="CR40" s="791">
        <v>9.85</v>
      </c>
      <c r="CS40" s="791">
        <v>0.75</v>
      </c>
      <c r="CT40" s="611">
        <v>217.85</v>
      </c>
      <c r="CU40" s="611">
        <v>0.17</v>
      </c>
      <c r="CV40" s="611">
        <v>8.0500000000000007</v>
      </c>
      <c r="CW40" s="611">
        <v>9.84</v>
      </c>
      <c r="CX40" s="611">
        <v>2.23</v>
      </c>
      <c r="CY40" s="611">
        <v>1.88</v>
      </c>
      <c r="CZ40" s="611">
        <v>21.29</v>
      </c>
      <c r="DA40" s="611">
        <v>1.52</v>
      </c>
      <c r="DB40" s="611">
        <v>6.89</v>
      </c>
      <c r="DC40" s="611">
        <v>8.5299999999999994</v>
      </c>
      <c r="DD40" s="611">
        <v>10.66</v>
      </c>
      <c r="DE40" s="611">
        <v>13.6</v>
      </c>
      <c r="DF40" s="611">
        <v>107.5</v>
      </c>
      <c r="DG40" s="611">
        <v>68.8</v>
      </c>
      <c r="DH40" s="611">
        <v>7.31</v>
      </c>
      <c r="DI40" s="611">
        <v>0.03</v>
      </c>
      <c r="DJ40" s="611">
        <v>1</v>
      </c>
      <c r="DK40" s="611">
        <v>0</v>
      </c>
      <c r="DL40" s="611">
        <v>0</v>
      </c>
      <c r="DM40" s="611">
        <v>0</v>
      </c>
      <c r="DN40" s="611">
        <v>0</v>
      </c>
      <c r="DO40" s="611">
        <v>0</v>
      </c>
      <c r="DP40" s="611">
        <v>0</v>
      </c>
      <c r="DQ40" s="611">
        <v>0</v>
      </c>
      <c r="DR40" s="611">
        <v>0</v>
      </c>
      <c r="DS40" s="611">
        <v>0</v>
      </c>
      <c r="DT40" s="611">
        <v>0</v>
      </c>
      <c r="DU40" s="611">
        <v>0</v>
      </c>
      <c r="DV40" s="611">
        <v>0</v>
      </c>
      <c r="DW40" s="802">
        <v>0.4</v>
      </c>
    </row>
    <row r="41" spans="1:127" ht="17" thickBot="1" x14ac:dyDescent="0.25">
      <c r="A41" s="588"/>
      <c r="B41" s="670"/>
      <c r="C41" s="671"/>
      <c r="D41" s="588"/>
      <c r="E41" s="588"/>
      <c r="F41" s="588"/>
      <c r="G41" s="588"/>
      <c r="H41" s="588"/>
      <c r="I41" s="588"/>
      <c r="J41" s="588"/>
      <c r="K41" s="588"/>
      <c r="L41" s="588"/>
      <c r="M41" s="588"/>
      <c r="N41" s="588"/>
      <c r="O41" s="588"/>
      <c r="P41" s="588"/>
      <c r="Q41" s="588"/>
      <c r="R41" s="588"/>
      <c r="S41" s="588"/>
      <c r="T41" s="672"/>
      <c r="U41" s="672"/>
      <c r="V41" s="672"/>
      <c r="W41" s="588"/>
      <c r="X41" s="588"/>
      <c r="Y41" s="588"/>
      <c r="Z41" s="588"/>
      <c r="AA41" s="672"/>
      <c r="AB41" s="588"/>
      <c r="AC41" s="672"/>
      <c r="AD41" s="672"/>
      <c r="AE41" s="672"/>
      <c r="AF41" s="672"/>
      <c r="AG41" s="672"/>
      <c r="AH41" s="673"/>
      <c r="AI41" s="672"/>
      <c r="AJ41" s="672"/>
      <c r="AK41" s="672"/>
      <c r="AL41" s="672"/>
      <c r="AM41" s="672"/>
      <c r="AN41" s="672"/>
      <c r="AO41" s="672"/>
      <c r="AP41" s="672"/>
      <c r="AQ41" s="672"/>
      <c r="AR41" s="673"/>
      <c r="AS41" s="673"/>
      <c r="AT41" s="673"/>
      <c r="AU41" s="673"/>
      <c r="AV41" s="673"/>
      <c r="AW41" s="673"/>
      <c r="AX41" s="673"/>
      <c r="AY41" s="673"/>
      <c r="AZ41" s="673"/>
      <c r="BA41" s="673"/>
      <c r="BB41" s="672"/>
      <c r="BC41" s="672"/>
      <c r="BD41" s="672"/>
      <c r="BE41" s="672"/>
      <c r="BF41" s="672"/>
      <c r="BG41" s="672"/>
      <c r="BH41" s="672"/>
      <c r="BI41" s="672"/>
      <c r="BJ41" s="672"/>
      <c r="BK41" s="672"/>
      <c r="BL41" s="672"/>
      <c r="BM41" s="672"/>
      <c r="BN41" s="672"/>
      <c r="BO41" s="672"/>
      <c r="BP41" s="672"/>
      <c r="BQ41" s="673"/>
      <c r="BR41" s="673"/>
      <c r="BS41" s="673"/>
      <c r="BT41" s="673"/>
      <c r="BU41" s="673"/>
      <c r="BV41" s="673"/>
      <c r="BW41" s="793"/>
      <c r="BX41" s="673"/>
      <c r="BY41" s="793"/>
      <c r="BZ41" s="673"/>
      <c r="CA41" s="673"/>
      <c r="CB41" s="673"/>
      <c r="CC41" s="673"/>
      <c r="CD41" s="673"/>
      <c r="CE41" s="673"/>
      <c r="CF41" s="673"/>
      <c r="CG41" s="673"/>
      <c r="CH41" s="673"/>
      <c r="CI41" s="673"/>
      <c r="CJ41" s="673"/>
      <c r="CK41" s="673"/>
      <c r="CL41" s="673"/>
      <c r="CM41" s="673"/>
      <c r="CN41" s="673"/>
      <c r="CO41" s="673"/>
      <c r="CP41" s="673"/>
      <c r="CQ41" s="673"/>
      <c r="CR41" s="149"/>
      <c r="CS41" s="149"/>
      <c r="CT41" s="588"/>
      <c r="CU41" s="672"/>
      <c r="CV41" s="672"/>
      <c r="CW41" s="672"/>
      <c r="CX41" s="672"/>
      <c r="CY41" s="672"/>
      <c r="CZ41" s="672"/>
      <c r="DA41" s="672"/>
      <c r="DB41" s="672"/>
      <c r="DC41" s="672"/>
      <c r="DD41" s="672"/>
      <c r="DE41" s="672"/>
      <c r="DF41" s="672"/>
      <c r="DG41" s="672"/>
      <c r="DH41" s="672"/>
      <c r="DI41" s="672"/>
      <c r="DJ41" s="672"/>
      <c r="DK41" s="672"/>
      <c r="DL41" s="672"/>
      <c r="DM41" s="672"/>
      <c r="DN41" s="672"/>
      <c r="DO41" s="672"/>
      <c r="DP41" s="672"/>
      <c r="DQ41" s="672"/>
      <c r="DR41" s="672"/>
      <c r="DS41" s="672"/>
      <c r="DT41" s="672"/>
      <c r="DU41" s="672"/>
      <c r="DV41" s="672"/>
      <c r="DW41" s="672"/>
    </row>
    <row r="42" spans="1:127" x14ac:dyDescent="0.2">
      <c r="A42" s="938" t="s">
        <v>631</v>
      </c>
      <c r="B42" s="674" t="s">
        <v>547</v>
      </c>
      <c r="C42" s="675" t="s">
        <v>544</v>
      </c>
      <c r="D42" s="589">
        <v>0.05</v>
      </c>
      <c r="E42" s="589">
        <v>0.05</v>
      </c>
      <c r="F42" s="589">
        <v>0.05</v>
      </c>
      <c r="G42" s="589">
        <v>0.05</v>
      </c>
      <c r="H42" s="589">
        <v>0.05</v>
      </c>
      <c r="I42" s="589">
        <v>0.05</v>
      </c>
      <c r="J42" s="589">
        <v>0.05</v>
      </c>
      <c r="K42" s="589">
        <v>0.05</v>
      </c>
      <c r="L42" s="589">
        <v>0.05</v>
      </c>
      <c r="M42" s="589">
        <v>0.05</v>
      </c>
      <c r="N42" s="589">
        <v>0.05</v>
      </c>
      <c r="O42" s="589">
        <v>0.05</v>
      </c>
      <c r="P42" s="589">
        <v>0.05</v>
      </c>
      <c r="Q42" s="589">
        <v>0.05</v>
      </c>
      <c r="R42" s="589">
        <v>0.05</v>
      </c>
      <c r="S42" s="589">
        <v>0.05</v>
      </c>
      <c r="T42" s="676">
        <v>0.05</v>
      </c>
      <c r="U42" s="676">
        <v>0.05</v>
      </c>
      <c r="V42" s="676">
        <v>0.05</v>
      </c>
      <c r="W42" s="589">
        <v>0.05</v>
      </c>
      <c r="X42" s="589">
        <v>0.05</v>
      </c>
      <c r="Y42" s="589">
        <v>0.05</v>
      </c>
      <c r="Z42" s="613">
        <v>0.05</v>
      </c>
      <c r="AA42" s="617">
        <v>0.05</v>
      </c>
      <c r="AB42" s="589">
        <v>0.05</v>
      </c>
      <c r="AC42" s="676">
        <v>0.05</v>
      </c>
      <c r="AD42" s="676">
        <v>0.05</v>
      </c>
      <c r="AE42" s="617">
        <v>0.05</v>
      </c>
      <c r="AF42" s="617">
        <v>0.05</v>
      </c>
      <c r="AG42" s="617">
        <v>0.05</v>
      </c>
      <c r="AH42" s="617">
        <v>0.05</v>
      </c>
      <c r="AI42" s="676">
        <v>0.05</v>
      </c>
      <c r="AJ42" s="676">
        <v>0.05</v>
      </c>
      <c r="AK42" s="676">
        <v>0.05</v>
      </c>
      <c r="AL42" s="676">
        <v>0.05</v>
      </c>
      <c r="AM42" s="676">
        <v>0.05</v>
      </c>
      <c r="AN42" s="676">
        <v>0.05</v>
      </c>
      <c r="AO42" s="676">
        <v>0.05</v>
      </c>
      <c r="AP42" s="676">
        <v>0.05</v>
      </c>
      <c r="AQ42" s="676">
        <v>0.05</v>
      </c>
      <c r="AR42" s="617">
        <v>0.05</v>
      </c>
      <c r="AS42" s="617">
        <v>0.05</v>
      </c>
      <c r="AT42" s="617">
        <v>0.05</v>
      </c>
      <c r="AU42" s="617">
        <v>0.05</v>
      </c>
      <c r="AV42" s="617">
        <v>0.05</v>
      </c>
      <c r="AW42" s="617">
        <v>0.05</v>
      </c>
      <c r="AX42" s="617">
        <v>0.05</v>
      </c>
      <c r="AY42" s="617">
        <v>0.05</v>
      </c>
      <c r="AZ42" s="617">
        <v>0.05</v>
      </c>
      <c r="BA42" s="617">
        <v>0.05</v>
      </c>
      <c r="BB42" s="676">
        <v>0.05</v>
      </c>
      <c r="BC42" s="676">
        <v>0.05</v>
      </c>
      <c r="BD42" s="676">
        <v>0.05</v>
      </c>
      <c r="BE42" s="676">
        <v>0.05</v>
      </c>
      <c r="BF42" s="617">
        <v>0.05</v>
      </c>
      <c r="BG42" s="617">
        <v>0.05</v>
      </c>
      <c r="BH42" s="617">
        <v>0.05</v>
      </c>
      <c r="BI42" s="617">
        <v>0.05</v>
      </c>
      <c r="BJ42" s="617">
        <v>0.05</v>
      </c>
      <c r="BK42" s="617">
        <v>0.05</v>
      </c>
      <c r="BL42" s="617">
        <v>0.05</v>
      </c>
      <c r="BM42" s="617">
        <v>0.05</v>
      </c>
      <c r="BN42" s="617">
        <v>0.05</v>
      </c>
      <c r="BO42" s="617">
        <v>0.05</v>
      </c>
      <c r="BP42" s="617">
        <v>0.05</v>
      </c>
      <c r="BQ42" s="617">
        <v>0.05</v>
      </c>
      <c r="BR42" s="617">
        <v>0.05</v>
      </c>
      <c r="BS42" s="617">
        <v>0.05</v>
      </c>
      <c r="BT42" s="617">
        <v>0.05</v>
      </c>
      <c r="BU42" s="617">
        <v>0.05</v>
      </c>
      <c r="BV42" s="617">
        <v>0.05</v>
      </c>
      <c r="BW42" s="617">
        <v>0.05</v>
      </c>
      <c r="BX42" s="617">
        <v>0.05</v>
      </c>
      <c r="BY42" s="617">
        <v>0.05</v>
      </c>
      <c r="BZ42" s="617">
        <v>0.05</v>
      </c>
      <c r="CA42" s="617">
        <v>0.05</v>
      </c>
      <c r="CB42" s="617">
        <v>0.05</v>
      </c>
      <c r="CC42" s="617">
        <v>0.05</v>
      </c>
      <c r="CD42" s="617">
        <v>0.05</v>
      </c>
      <c r="CE42" s="617">
        <v>0.05</v>
      </c>
      <c r="CF42" s="617">
        <v>0.05</v>
      </c>
      <c r="CG42" s="617">
        <v>0.05</v>
      </c>
      <c r="CH42" s="617">
        <v>0.05</v>
      </c>
      <c r="CI42" s="617">
        <v>0.05</v>
      </c>
      <c r="CJ42" s="617">
        <v>0.05</v>
      </c>
      <c r="CK42" s="617">
        <v>0.05</v>
      </c>
      <c r="CL42" s="617">
        <v>0.05</v>
      </c>
      <c r="CM42" s="617">
        <v>0.05</v>
      </c>
      <c r="CN42" s="617">
        <v>0.05</v>
      </c>
      <c r="CO42" s="617">
        <v>0.05</v>
      </c>
      <c r="CP42" s="617">
        <v>0.05</v>
      </c>
      <c r="CQ42" s="617">
        <v>0.05</v>
      </c>
      <c r="CR42" s="745">
        <v>0.05</v>
      </c>
      <c r="CS42" s="745">
        <v>0.05</v>
      </c>
      <c r="CT42" s="589">
        <v>0.05</v>
      </c>
      <c r="CU42" s="676">
        <v>0.05</v>
      </c>
      <c r="CV42" s="676">
        <v>0.05</v>
      </c>
      <c r="CW42" s="676">
        <v>0.05</v>
      </c>
      <c r="CX42" s="676">
        <v>0.05</v>
      </c>
      <c r="CY42" s="676">
        <v>0.05</v>
      </c>
      <c r="CZ42" s="676">
        <v>0.05</v>
      </c>
      <c r="DA42" s="676">
        <v>0.05</v>
      </c>
      <c r="DB42" s="676">
        <v>0.05</v>
      </c>
      <c r="DC42" s="676">
        <v>0.05</v>
      </c>
      <c r="DD42" s="676">
        <v>0.05</v>
      </c>
      <c r="DE42" s="676">
        <v>0.05</v>
      </c>
      <c r="DF42" s="676">
        <v>0.05</v>
      </c>
      <c r="DG42" s="676">
        <v>0.05</v>
      </c>
      <c r="DH42" s="676">
        <v>0.05</v>
      </c>
      <c r="DI42" s="676">
        <v>0.05</v>
      </c>
      <c r="DJ42" s="676">
        <v>0.05</v>
      </c>
      <c r="DK42" s="676">
        <v>0.05</v>
      </c>
      <c r="DL42" s="676">
        <v>0.05</v>
      </c>
      <c r="DM42" s="676">
        <v>0.05</v>
      </c>
      <c r="DN42" s="676">
        <v>0.05</v>
      </c>
      <c r="DO42" s="676">
        <v>0.05</v>
      </c>
      <c r="DP42" s="676">
        <v>0.05</v>
      </c>
      <c r="DQ42" s="676">
        <v>0.05</v>
      </c>
      <c r="DR42" s="676">
        <v>0.05</v>
      </c>
      <c r="DS42" s="676">
        <v>0.05</v>
      </c>
      <c r="DT42" s="676">
        <v>0.05</v>
      </c>
      <c r="DU42" s="676">
        <v>0.05</v>
      </c>
      <c r="DV42" s="676">
        <v>0.05</v>
      </c>
      <c r="DW42" s="676">
        <v>0.05</v>
      </c>
    </row>
    <row r="43" spans="1:127" x14ac:dyDescent="0.2">
      <c r="A43" s="939"/>
      <c r="B43" s="677" t="s">
        <v>546</v>
      </c>
      <c r="C43" s="666" t="s">
        <v>545</v>
      </c>
      <c r="D43" s="581">
        <v>0.11</v>
      </c>
      <c r="E43" s="581">
        <v>0.11</v>
      </c>
      <c r="F43" s="581">
        <v>0.11</v>
      </c>
      <c r="G43" s="581">
        <v>0.11</v>
      </c>
      <c r="H43" s="581">
        <v>0.11</v>
      </c>
      <c r="I43" s="581">
        <v>0.11</v>
      </c>
      <c r="J43" s="581">
        <v>0.11</v>
      </c>
      <c r="K43" s="581">
        <v>0.11</v>
      </c>
      <c r="L43" s="581">
        <v>0.11</v>
      </c>
      <c r="M43" s="581">
        <v>0.11</v>
      </c>
      <c r="N43" s="581">
        <v>0.11</v>
      </c>
      <c r="O43" s="581">
        <v>0.11</v>
      </c>
      <c r="P43" s="581">
        <v>0.11</v>
      </c>
      <c r="Q43" s="581">
        <v>0.11</v>
      </c>
      <c r="R43" s="581">
        <v>0.11</v>
      </c>
      <c r="S43" s="581">
        <v>0.11</v>
      </c>
      <c r="T43" s="622">
        <v>0.11</v>
      </c>
      <c r="U43" s="622">
        <v>0.11</v>
      </c>
      <c r="V43" s="622">
        <v>0.11</v>
      </c>
      <c r="W43" s="581">
        <v>0.11</v>
      </c>
      <c r="X43" s="581">
        <v>0.11</v>
      </c>
      <c r="Y43" s="581">
        <v>0.11</v>
      </c>
      <c r="Z43" s="614">
        <v>0.11</v>
      </c>
      <c r="AA43" s="678">
        <v>0.11</v>
      </c>
      <c r="AB43" s="581">
        <v>0.11</v>
      </c>
      <c r="AC43" s="622">
        <v>0.11</v>
      </c>
      <c r="AD43" s="622">
        <v>0.11</v>
      </c>
      <c r="AE43" s="618">
        <v>0.11</v>
      </c>
      <c r="AF43" s="618">
        <v>0.11</v>
      </c>
      <c r="AG43" s="618">
        <v>0.11</v>
      </c>
      <c r="AH43" s="618">
        <v>0.11</v>
      </c>
      <c r="AI43" s="622">
        <v>0.11</v>
      </c>
      <c r="AJ43" s="622">
        <v>0.11</v>
      </c>
      <c r="AK43" s="622">
        <v>0.11</v>
      </c>
      <c r="AL43" s="622">
        <v>0.11</v>
      </c>
      <c r="AM43" s="622">
        <v>0.11</v>
      </c>
      <c r="AN43" s="622">
        <v>0.11</v>
      </c>
      <c r="AO43" s="622">
        <v>0.11</v>
      </c>
      <c r="AP43" s="622">
        <v>0.11</v>
      </c>
      <c r="AQ43" s="622">
        <v>0.11</v>
      </c>
      <c r="AR43" s="678">
        <v>0.11</v>
      </c>
      <c r="AS43" s="678">
        <v>0.11</v>
      </c>
      <c r="AT43" s="678">
        <v>0.11</v>
      </c>
      <c r="AU43" s="678">
        <v>0.11</v>
      </c>
      <c r="AV43" s="678">
        <v>0.11</v>
      </c>
      <c r="AW43" s="678">
        <v>0.11</v>
      </c>
      <c r="AX43" s="678">
        <v>0.11</v>
      </c>
      <c r="AY43" s="678">
        <v>0.11</v>
      </c>
      <c r="AZ43" s="678">
        <v>0.11</v>
      </c>
      <c r="BA43" s="678">
        <v>0.11</v>
      </c>
      <c r="BB43" s="622">
        <v>0.11</v>
      </c>
      <c r="BC43" s="622">
        <v>0.11</v>
      </c>
      <c r="BD43" s="622">
        <v>0.11</v>
      </c>
      <c r="BE43" s="622">
        <v>0.11</v>
      </c>
      <c r="BF43" s="618">
        <v>0.11</v>
      </c>
      <c r="BG43" s="618">
        <v>0.11</v>
      </c>
      <c r="BH43" s="618">
        <v>0.11</v>
      </c>
      <c r="BI43" s="618">
        <v>0.11</v>
      </c>
      <c r="BJ43" s="618">
        <v>0.11</v>
      </c>
      <c r="BK43" s="618">
        <v>0.11</v>
      </c>
      <c r="BL43" s="618">
        <v>0.11</v>
      </c>
      <c r="BM43" s="618">
        <v>0.11</v>
      </c>
      <c r="BN43" s="618">
        <v>0.11</v>
      </c>
      <c r="BO43" s="618">
        <v>0.11</v>
      </c>
      <c r="BP43" s="618">
        <v>0.11</v>
      </c>
      <c r="BQ43" s="618">
        <v>0.11</v>
      </c>
      <c r="BR43" s="618">
        <v>0.11</v>
      </c>
      <c r="BS43" s="618">
        <v>0.11</v>
      </c>
      <c r="BT43" s="618">
        <v>0.11</v>
      </c>
      <c r="BU43" s="618">
        <v>0.11</v>
      </c>
      <c r="BV43" s="618">
        <v>0.11</v>
      </c>
      <c r="BW43" s="618">
        <v>0.11</v>
      </c>
      <c r="BX43" s="618">
        <v>0.11</v>
      </c>
      <c r="BY43" s="618">
        <v>0.11</v>
      </c>
      <c r="BZ43" s="618">
        <v>0.11</v>
      </c>
      <c r="CA43" s="618">
        <v>0.11</v>
      </c>
      <c r="CB43" s="618">
        <v>0.11</v>
      </c>
      <c r="CC43" s="618">
        <v>0.11</v>
      </c>
      <c r="CD43" s="618">
        <v>0.11</v>
      </c>
      <c r="CE43" s="618">
        <v>0.11</v>
      </c>
      <c r="CF43" s="618">
        <v>0.11</v>
      </c>
      <c r="CG43" s="618">
        <v>0.11</v>
      </c>
      <c r="CH43" s="618">
        <v>0.11</v>
      </c>
      <c r="CI43" s="618">
        <v>0.11</v>
      </c>
      <c r="CJ43" s="618">
        <v>0.11</v>
      </c>
      <c r="CK43" s="618">
        <v>0.11</v>
      </c>
      <c r="CL43" s="618">
        <v>0.11</v>
      </c>
      <c r="CM43" s="618">
        <v>0.11</v>
      </c>
      <c r="CN43" s="618">
        <v>0.11</v>
      </c>
      <c r="CO43" s="618">
        <v>0.11</v>
      </c>
      <c r="CP43" s="618">
        <v>0.11</v>
      </c>
      <c r="CQ43" s="618">
        <v>0.11</v>
      </c>
      <c r="CR43" s="746">
        <v>0.11</v>
      </c>
      <c r="CS43" s="746">
        <v>0.11</v>
      </c>
      <c r="CT43" s="581">
        <v>0.11</v>
      </c>
      <c r="CU43" s="622">
        <v>0.11</v>
      </c>
      <c r="CV43" s="622">
        <v>0.11</v>
      </c>
      <c r="CW43" s="622">
        <v>0.11</v>
      </c>
      <c r="CX43" s="622">
        <v>0.11</v>
      </c>
      <c r="CY43" s="622">
        <v>0.11</v>
      </c>
      <c r="CZ43" s="622">
        <v>0.11</v>
      </c>
      <c r="DA43" s="622">
        <v>0.11</v>
      </c>
      <c r="DB43" s="622">
        <v>0.11</v>
      </c>
      <c r="DC43" s="622">
        <v>0.11</v>
      </c>
      <c r="DD43" s="622">
        <v>0.11</v>
      </c>
      <c r="DE43" s="622">
        <v>0.11</v>
      </c>
      <c r="DF43" s="622">
        <v>0.11</v>
      </c>
      <c r="DG43" s="622">
        <v>0.11</v>
      </c>
      <c r="DH43" s="622">
        <v>0.11</v>
      </c>
      <c r="DI43" s="622">
        <v>0.11</v>
      </c>
      <c r="DJ43" s="622">
        <v>0.11</v>
      </c>
      <c r="DK43" s="622">
        <v>0.11</v>
      </c>
      <c r="DL43" s="622">
        <v>0.11</v>
      </c>
      <c r="DM43" s="622">
        <v>0.11</v>
      </c>
      <c r="DN43" s="622">
        <v>0.11</v>
      </c>
      <c r="DO43" s="622">
        <v>0.11</v>
      </c>
      <c r="DP43" s="622">
        <v>0.11</v>
      </c>
      <c r="DQ43" s="622">
        <v>0.11</v>
      </c>
      <c r="DR43" s="622">
        <v>0.11</v>
      </c>
      <c r="DS43" s="622">
        <v>0.11</v>
      </c>
      <c r="DT43" s="622">
        <v>0.11</v>
      </c>
      <c r="DU43" s="622">
        <v>0.11</v>
      </c>
      <c r="DV43" s="622">
        <v>0.11</v>
      </c>
      <c r="DW43" s="622">
        <v>0.11</v>
      </c>
    </row>
    <row r="44" spans="1:127" x14ac:dyDescent="0.2">
      <c r="A44" s="939"/>
      <c r="B44" s="677" t="s">
        <v>91</v>
      </c>
      <c r="C44" s="679" t="s">
        <v>542</v>
      </c>
      <c r="D44" s="590">
        <v>0.53</v>
      </c>
      <c r="E44" s="590">
        <v>0.53</v>
      </c>
      <c r="F44" s="590">
        <v>0.53</v>
      </c>
      <c r="G44" s="590">
        <v>0.53</v>
      </c>
      <c r="H44" s="590">
        <v>0.53</v>
      </c>
      <c r="I44" s="590">
        <v>0.53</v>
      </c>
      <c r="J44" s="590">
        <v>0.53</v>
      </c>
      <c r="K44" s="590">
        <v>0.53</v>
      </c>
      <c r="L44" s="590">
        <v>0.53</v>
      </c>
      <c r="M44" s="590">
        <v>0.53</v>
      </c>
      <c r="N44" s="590">
        <v>0.53</v>
      </c>
      <c r="O44" s="590">
        <v>0.53</v>
      </c>
      <c r="P44" s="590">
        <v>0.53</v>
      </c>
      <c r="Q44" s="590">
        <v>0.53</v>
      </c>
      <c r="R44" s="590">
        <v>0.53</v>
      </c>
      <c r="S44" s="590">
        <v>0.53</v>
      </c>
      <c r="T44" s="680">
        <v>0.53</v>
      </c>
      <c r="U44" s="680">
        <v>0.53</v>
      </c>
      <c r="V44" s="680">
        <v>0.53</v>
      </c>
      <c r="W44" s="590">
        <v>0.53</v>
      </c>
      <c r="X44" s="590">
        <v>0.53</v>
      </c>
      <c r="Y44" s="590">
        <v>0.53</v>
      </c>
      <c r="Z44" s="615">
        <v>0.53</v>
      </c>
      <c r="AA44" s="619">
        <v>0.53</v>
      </c>
      <c r="AB44" s="590">
        <v>0.53</v>
      </c>
      <c r="AC44" s="680">
        <v>0.53</v>
      </c>
      <c r="AD44" s="680">
        <v>0.53</v>
      </c>
      <c r="AE44" s="619">
        <v>0.53</v>
      </c>
      <c r="AF44" s="619">
        <v>0.53</v>
      </c>
      <c r="AG44" s="619">
        <v>0.53</v>
      </c>
      <c r="AH44" s="619">
        <v>0.53</v>
      </c>
      <c r="AI44" s="680">
        <v>0.53</v>
      </c>
      <c r="AJ44" s="680">
        <v>0.53</v>
      </c>
      <c r="AK44" s="680">
        <v>0.53</v>
      </c>
      <c r="AL44" s="680">
        <v>0.53</v>
      </c>
      <c r="AM44" s="680">
        <v>0.53</v>
      </c>
      <c r="AN44" s="680">
        <v>0.53</v>
      </c>
      <c r="AO44" s="680">
        <v>0.53</v>
      </c>
      <c r="AP44" s="680">
        <v>0.53</v>
      </c>
      <c r="AQ44" s="680">
        <v>0.53</v>
      </c>
      <c r="AR44" s="619">
        <v>0.53</v>
      </c>
      <c r="AS44" s="619">
        <v>0.53</v>
      </c>
      <c r="AT44" s="619">
        <v>0.53</v>
      </c>
      <c r="AU44" s="619">
        <v>0.53</v>
      </c>
      <c r="AV44" s="619">
        <v>0.53</v>
      </c>
      <c r="AW44" s="619">
        <v>0.53</v>
      </c>
      <c r="AX44" s="619">
        <v>0.53</v>
      </c>
      <c r="AY44" s="619">
        <v>0.53</v>
      </c>
      <c r="AZ44" s="619">
        <v>0.53</v>
      </c>
      <c r="BA44" s="619">
        <v>0.53</v>
      </c>
      <c r="BB44" s="680">
        <v>0.53</v>
      </c>
      <c r="BC44" s="680">
        <v>0.53</v>
      </c>
      <c r="BD44" s="680">
        <v>0.53</v>
      </c>
      <c r="BE44" s="680">
        <v>0.53</v>
      </c>
      <c r="BF44" s="619">
        <v>0.53</v>
      </c>
      <c r="BG44" s="619">
        <v>0.53</v>
      </c>
      <c r="BH44" s="619">
        <v>0.53</v>
      </c>
      <c r="BI44" s="619">
        <v>0.53</v>
      </c>
      <c r="BJ44" s="619">
        <v>0.53</v>
      </c>
      <c r="BK44" s="619">
        <v>0.53</v>
      </c>
      <c r="BL44" s="619">
        <v>0.53</v>
      </c>
      <c r="BM44" s="619">
        <v>0.53</v>
      </c>
      <c r="BN44" s="619">
        <v>0.53</v>
      </c>
      <c r="BO44" s="619">
        <v>0.53</v>
      </c>
      <c r="BP44" s="619">
        <v>0.53</v>
      </c>
      <c r="BQ44" s="619">
        <v>0.53</v>
      </c>
      <c r="BR44" s="619">
        <v>0.53</v>
      </c>
      <c r="BS44" s="619">
        <v>0.53</v>
      </c>
      <c r="BT44" s="619">
        <v>0.53</v>
      </c>
      <c r="BU44" s="619">
        <v>0.53</v>
      </c>
      <c r="BV44" s="619">
        <v>0.53</v>
      </c>
      <c r="BW44" s="619">
        <v>0.53</v>
      </c>
      <c r="BX44" s="619">
        <v>0.53</v>
      </c>
      <c r="BY44" s="619">
        <v>0.53</v>
      </c>
      <c r="BZ44" s="619">
        <v>0.53</v>
      </c>
      <c r="CA44" s="619">
        <v>0.53</v>
      </c>
      <c r="CB44" s="619">
        <v>0.53</v>
      </c>
      <c r="CC44" s="619">
        <v>0.53</v>
      </c>
      <c r="CD44" s="619">
        <v>0.53</v>
      </c>
      <c r="CE44" s="619">
        <v>0.53</v>
      </c>
      <c r="CF44" s="619">
        <v>0.53</v>
      </c>
      <c r="CG44" s="619">
        <v>0.53</v>
      </c>
      <c r="CH44" s="619">
        <v>0.53</v>
      </c>
      <c r="CI44" s="619">
        <v>0.53</v>
      </c>
      <c r="CJ44" s="619">
        <v>0.53</v>
      </c>
      <c r="CK44" s="619">
        <v>0.53</v>
      </c>
      <c r="CL44" s="619">
        <v>0.53</v>
      </c>
      <c r="CM44" s="619">
        <v>0.53</v>
      </c>
      <c r="CN44" s="619">
        <v>0.53</v>
      </c>
      <c r="CO44" s="619">
        <v>0.53</v>
      </c>
      <c r="CP44" s="619">
        <v>0.53</v>
      </c>
      <c r="CQ44" s="619">
        <v>0.53</v>
      </c>
      <c r="CR44" s="746">
        <v>0.53</v>
      </c>
      <c r="CS44" s="746">
        <v>0.53</v>
      </c>
      <c r="CT44" s="590">
        <v>0.53</v>
      </c>
      <c r="CU44" s="680">
        <v>0.53</v>
      </c>
      <c r="CV44" s="680">
        <v>0.53</v>
      </c>
      <c r="CW44" s="680">
        <v>0.53</v>
      </c>
      <c r="CX44" s="680">
        <v>0.53</v>
      </c>
      <c r="CY44" s="680">
        <v>0.53</v>
      </c>
      <c r="CZ44" s="680">
        <v>0.53</v>
      </c>
      <c r="DA44" s="680">
        <v>0.53</v>
      </c>
      <c r="DB44" s="680">
        <v>0.53</v>
      </c>
      <c r="DC44" s="680">
        <v>0.53</v>
      </c>
      <c r="DD44" s="680">
        <v>0.53</v>
      </c>
      <c r="DE44" s="680">
        <v>0.53</v>
      </c>
      <c r="DF44" s="680">
        <v>0.53</v>
      </c>
      <c r="DG44" s="680">
        <v>0.53</v>
      </c>
      <c r="DH44" s="680">
        <v>0.53</v>
      </c>
      <c r="DI44" s="680">
        <v>0.53</v>
      </c>
      <c r="DJ44" s="680">
        <v>0.53</v>
      </c>
      <c r="DK44" s="680">
        <v>0.53</v>
      </c>
      <c r="DL44" s="680">
        <v>0.53</v>
      </c>
      <c r="DM44" s="680">
        <v>0.53</v>
      </c>
      <c r="DN44" s="680">
        <v>0.53</v>
      </c>
      <c r="DO44" s="680">
        <v>0.53</v>
      </c>
      <c r="DP44" s="680">
        <v>0.53</v>
      </c>
      <c r="DQ44" s="680">
        <v>0.53</v>
      </c>
      <c r="DR44" s="680">
        <v>0.53</v>
      </c>
      <c r="DS44" s="680">
        <v>0.53</v>
      </c>
      <c r="DT44" s="680">
        <v>0.53</v>
      </c>
      <c r="DU44" s="680">
        <v>0.53</v>
      </c>
      <c r="DV44" s="680">
        <v>0.53</v>
      </c>
      <c r="DW44" s="680">
        <v>0.53</v>
      </c>
    </row>
    <row r="45" spans="1:127" ht="17" hidden="1" customHeight="1" x14ac:dyDescent="0.25">
      <c r="A45" s="940"/>
      <c r="B45" s="626" t="s">
        <v>480</v>
      </c>
      <c r="C45" s="608" t="s">
        <v>489</v>
      </c>
      <c r="D45" s="591">
        <v>0</v>
      </c>
      <c r="E45" s="591">
        <v>0</v>
      </c>
      <c r="F45" s="591">
        <v>0</v>
      </c>
      <c r="G45" s="591">
        <v>0</v>
      </c>
      <c r="H45" s="591">
        <v>0</v>
      </c>
      <c r="I45" s="591">
        <v>0</v>
      </c>
      <c r="J45" s="591">
        <v>0</v>
      </c>
      <c r="K45" s="591">
        <v>0</v>
      </c>
      <c r="L45" s="591">
        <v>0</v>
      </c>
      <c r="M45" s="591">
        <v>0</v>
      </c>
      <c r="N45" s="591">
        <v>0</v>
      </c>
      <c r="O45" s="591">
        <v>0</v>
      </c>
      <c r="P45" s="591">
        <v>0</v>
      </c>
      <c r="Q45" s="591">
        <v>0</v>
      </c>
      <c r="R45" s="591">
        <v>0</v>
      </c>
      <c r="S45" s="591">
        <v>0</v>
      </c>
      <c r="T45" s="591">
        <v>0</v>
      </c>
      <c r="U45" s="591">
        <v>0</v>
      </c>
      <c r="V45" s="591">
        <v>0</v>
      </c>
      <c r="W45" s="591">
        <v>0</v>
      </c>
      <c r="X45" s="591">
        <v>0</v>
      </c>
      <c r="Y45" s="591">
        <v>0</v>
      </c>
      <c r="Z45" s="591">
        <v>0</v>
      </c>
      <c r="AA45" s="591">
        <v>0</v>
      </c>
      <c r="AB45" s="591">
        <v>0</v>
      </c>
      <c r="AC45" s="591">
        <v>0</v>
      </c>
      <c r="AD45" s="591">
        <v>0</v>
      </c>
      <c r="AE45" s="626">
        <v>0</v>
      </c>
      <c r="AF45" s="626">
        <v>0</v>
      </c>
      <c r="AG45" s="626">
        <v>0</v>
      </c>
      <c r="AH45" s="591">
        <v>0</v>
      </c>
      <c r="AI45" s="591">
        <v>0</v>
      </c>
      <c r="AJ45" s="591">
        <v>0</v>
      </c>
      <c r="AK45" s="591">
        <v>0</v>
      </c>
      <c r="AL45" s="591">
        <v>0</v>
      </c>
      <c r="AM45" s="591">
        <v>0</v>
      </c>
      <c r="AN45" s="591">
        <v>0</v>
      </c>
      <c r="AO45" s="591">
        <v>0</v>
      </c>
      <c r="AP45" s="591">
        <v>0</v>
      </c>
      <c r="AQ45" s="591">
        <v>0</v>
      </c>
      <c r="AR45" s="591">
        <v>0</v>
      </c>
      <c r="AS45" s="591">
        <v>0</v>
      </c>
      <c r="AT45" s="591">
        <v>0</v>
      </c>
      <c r="AU45" s="591">
        <v>0</v>
      </c>
      <c r="AV45" s="591">
        <v>0</v>
      </c>
      <c r="AW45" s="591">
        <v>0</v>
      </c>
      <c r="AX45" s="591">
        <v>0</v>
      </c>
      <c r="AY45" s="591">
        <v>0</v>
      </c>
      <c r="AZ45" s="591">
        <v>0</v>
      </c>
      <c r="BA45" s="591">
        <v>0</v>
      </c>
      <c r="BB45" s="591">
        <v>0</v>
      </c>
      <c r="BC45" s="591">
        <v>0</v>
      </c>
      <c r="BD45" s="591">
        <v>0</v>
      </c>
      <c r="BE45" s="591">
        <v>0</v>
      </c>
      <c r="BF45" s="591">
        <v>0</v>
      </c>
      <c r="BG45" s="591">
        <v>0</v>
      </c>
      <c r="BH45" s="591">
        <v>0</v>
      </c>
      <c r="BI45" s="591">
        <v>0</v>
      </c>
      <c r="BJ45" s="591">
        <v>0</v>
      </c>
      <c r="BK45" s="591">
        <v>0</v>
      </c>
      <c r="BL45" s="591">
        <v>0</v>
      </c>
      <c r="BM45" s="591">
        <v>0</v>
      </c>
      <c r="BN45" s="591">
        <v>0</v>
      </c>
      <c r="BO45" s="591">
        <v>0</v>
      </c>
      <c r="BP45" s="591">
        <v>0</v>
      </c>
      <c r="BQ45" s="591">
        <v>0</v>
      </c>
      <c r="BR45" s="591">
        <v>0</v>
      </c>
      <c r="BS45" s="591">
        <v>0</v>
      </c>
      <c r="BT45" s="591">
        <v>0</v>
      </c>
      <c r="BU45" s="591">
        <v>0</v>
      </c>
      <c r="BV45" s="591">
        <v>0</v>
      </c>
      <c r="BW45" s="591">
        <v>0</v>
      </c>
      <c r="BX45" s="591">
        <v>0</v>
      </c>
      <c r="BY45" s="591">
        <v>0</v>
      </c>
      <c r="BZ45" s="591">
        <v>0</v>
      </c>
      <c r="CA45" s="591">
        <v>0</v>
      </c>
      <c r="CB45" s="591">
        <v>0</v>
      </c>
      <c r="CC45" s="591">
        <v>0</v>
      </c>
      <c r="CD45" s="591">
        <v>0</v>
      </c>
      <c r="CE45" s="591"/>
      <c r="CF45" s="591"/>
      <c r="CG45" s="591"/>
      <c r="CH45" s="591"/>
      <c r="CI45" s="591"/>
      <c r="CJ45" s="591"/>
      <c r="CK45" s="591"/>
      <c r="CL45" s="591"/>
      <c r="CM45" s="591"/>
      <c r="CN45" s="591"/>
      <c r="CO45" s="591"/>
      <c r="CP45" s="591"/>
      <c r="CQ45" s="591"/>
      <c r="CR45" s="747">
        <v>58.75</v>
      </c>
      <c r="CS45" s="747">
        <v>58.75</v>
      </c>
      <c r="CT45" s="591">
        <v>58.75</v>
      </c>
      <c r="CU45" s="591"/>
      <c r="CV45" s="591">
        <v>0</v>
      </c>
      <c r="CW45" s="591">
        <v>0</v>
      </c>
      <c r="CX45" s="591">
        <v>0</v>
      </c>
      <c r="CY45" s="591">
        <v>0</v>
      </c>
      <c r="CZ45" s="591">
        <v>0</v>
      </c>
      <c r="DA45" s="591">
        <v>0</v>
      </c>
      <c r="DB45" s="591">
        <v>0</v>
      </c>
      <c r="DC45" s="591">
        <v>0</v>
      </c>
      <c r="DD45" s="591">
        <v>0</v>
      </c>
      <c r="DE45" s="591">
        <v>0</v>
      </c>
      <c r="DF45" s="591">
        <v>0</v>
      </c>
      <c r="DG45" s="591">
        <v>0</v>
      </c>
      <c r="DH45" s="591">
        <v>0</v>
      </c>
      <c r="DI45" s="591">
        <v>0</v>
      </c>
      <c r="DJ45" s="591">
        <v>0</v>
      </c>
      <c r="DK45" s="591">
        <v>0</v>
      </c>
      <c r="DL45" s="591">
        <v>0</v>
      </c>
      <c r="DM45" s="591">
        <v>0</v>
      </c>
      <c r="DN45" s="591">
        <v>0</v>
      </c>
      <c r="DO45" s="591">
        <v>0</v>
      </c>
      <c r="DP45" s="591">
        <v>0</v>
      </c>
      <c r="DQ45" s="591">
        <v>0</v>
      </c>
      <c r="DR45" s="591">
        <v>0</v>
      </c>
      <c r="DS45" s="591">
        <v>0</v>
      </c>
      <c r="DT45" s="591">
        <v>0</v>
      </c>
      <c r="DU45" s="591">
        <v>0</v>
      </c>
      <c r="DV45" s="591">
        <v>0</v>
      </c>
      <c r="DW45" s="591">
        <v>0</v>
      </c>
    </row>
    <row r="46" spans="1:127" s="648" customFormat="1" x14ac:dyDescent="0.2">
      <c r="A46" s="681"/>
      <c r="B46" s="626" t="s">
        <v>412</v>
      </c>
      <c r="C46" s="608" t="s">
        <v>753</v>
      </c>
      <c r="D46" s="591">
        <v>83417.48</v>
      </c>
      <c r="E46" s="591">
        <v>1278114.48</v>
      </c>
      <c r="F46" s="591">
        <v>1501979.03</v>
      </c>
      <c r="G46" s="591">
        <v>19337440.350000001</v>
      </c>
      <c r="H46" s="591">
        <v>1470936.6</v>
      </c>
      <c r="I46" s="591">
        <v>280255</v>
      </c>
      <c r="J46" s="591">
        <v>227098</v>
      </c>
      <c r="K46" s="591">
        <v>600</v>
      </c>
      <c r="L46" s="591">
        <v>6665</v>
      </c>
      <c r="M46" s="591">
        <v>300</v>
      </c>
      <c r="N46" s="591">
        <v>1200</v>
      </c>
      <c r="O46" s="591">
        <v>1500</v>
      </c>
      <c r="P46" s="591">
        <v>1200</v>
      </c>
      <c r="Q46" s="591">
        <v>1500</v>
      </c>
      <c r="R46" s="591">
        <v>1200</v>
      </c>
      <c r="S46" s="591">
        <v>1500</v>
      </c>
      <c r="T46" s="591">
        <v>144</v>
      </c>
      <c r="U46" s="591">
        <v>142.5</v>
      </c>
      <c r="V46" s="591">
        <v>105.6</v>
      </c>
      <c r="W46" s="591">
        <v>1100</v>
      </c>
      <c r="X46" s="591">
        <v>950</v>
      </c>
      <c r="Y46" s="591">
        <v>1100</v>
      </c>
      <c r="Z46" s="591">
        <v>1000</v>
      </c>
      <c r="AA46" s="591">
        <v>1200</v>
      </c>
      <c r="AB46" s="591">
        <v>503712.00000000006</v>
      </c>
      <c r="AC46" s="591">
        <v>870480</v>
      </c>
      <c r="AD46" s="591">
        <v>2282160</v>
      </c>
      <c r="AE46" s="626">
        <v>120</v>
      </c>
      <c r="AF46" s="626">
        <v>3600</v>
      </c>
      <c r="AG46" s="626">
        <v>67.5</v>
      </c>
      <c r="AH46" s="591">
        <v>4307950</v>
      </c>
      <c r="AI46" s="591">
        <v>500</v>
      </c>
      <c r="AJ46" s="591">
        <v>400</v>
      </c>
      <c r="AK46" s="591">
        <v>1700</v>
      </c>
      <c r="AL46" s="591">
        <v>1290</v>
      </c>
      <c r="AM46" s="591">
        <v>350</v>
      </c>
      <c r="AN46" s="591">
        <v>100</v>
      </c>
      <c r="AO46" s="591">
        <v>1550</v>
      </c>
      <c r="AP46" s="591">
        <v>75</v>
      </c>
      <c r="AQ46" s="591">
        <v>79.5</v>
      </c>
      <c r="AR46" s="591">
        <v>54.77</v>
      </c>
      <c r="AS46" s="591">
        <v>386.5</v>
      </c>
      <c r="AT46" s="591">
        <v>4000</v>
      </c>
      <c r="AU46" s="591">
        <f>1.8*1.295*0.15*2400*4</f>
        <v>3356.6399999999994</v>
      </c>
      <c r="AV46" s="591">
        <v>40501.977500000001</v>
      </c>
      <c r="AW46" s="591">
        <v>258.88</v>
      </c>
      <c r="AX46" s="591">
        <v>11268.41</v>
      </c>
      <c r="AY46" s="591">
        <v>14000</v>
      </c>
      <c r="AZ46" s="591">
        <f>2.25*8.5</f>
        <v>19.125</v>
      </c>
      <c r="BA46" s="591">
        <v>1.2</v>
      </c>
      <c r="BB46" s="591">
        <v>303</v>
      </c>
      <c r="BC46" s="591">
        <v>152</v>
      </c>
      <c r="BD46" s="591">
        <v>0.05</v>
      </c>
      <c r="BE46" s="591">
        <f>1950*0.25</f>
        <v>487.5</v>
      </c>
      <c r="BF46" s="591">
        <v>87.5</v>
      </c>
      <c r="BG46" s="591">
        <v>87.5</v>
      </c>
      <c r="BH46" s="591">
        <v>87.5</v>
      </c>
      <c r="BI46" s="591">
        <v>87.5</v>
      </c>
      <c r="BJ46" s="591">
        <v>87.5</v>
      </c>
      <c r="BK46" s="591">
        <v>87.5</v>
      </c>
      <c r="BL46" s="591">
        <v>87.5</v>
      </c>
      <c r="BM46" s="591">
        <v>112.5</v>
      </c>
      <c r="BN46" s="591">
        <v>112.5</v>
      </c>
      <c r="BO46" s="591">
        <v>187.5</v>
      </c>
      <c r="BP46" s="591">
        <v>187.5</v>
      </c>
      <c r="BQ46" s="591">
        <v>182030</v>
      </c>
      <c r="BR46" s="591">
        <v>29004</v>
      </c>
      <c r="BS46" s="591"/>
      <c r="BT46" s="591"/>
      <c r="BU46" s="591"/>
      <c r="BV46" s="591">
        <f>(1087+71+0.63)*1000</f>
        <v>1158630</v>
      </c>
      <c r="BW46" s="591">
        <f>(96+962)*1000</f>
        <v>1058000</v>
      </c>
      <c r="BX46" s="591">
        <v>8846000</v>
      </c>
      <c r="BY46" s="591">
        <v>28518000</v>
      </c>
      <c r="BZ46" s="591">
        <f>BZ47*1250</f>
        <v>4800.0000000000009</v>
      </c>
      <c r="CA46" s="732">
        <f>CA47*2400</f>
        <v>88.24799999999999</v>
      </c>
      <c r="CB46" s="732">
        <v>5.37</v>
      </c>
      <c r="CC46" s="591">
        <v>15.9</v>
      </c>
      <c r="CD46" s="591">
        <v>86.3</v>
      </c>
      <c r="CE46" s="591">
        <f>1250*(0.8*0.8*3*2)+1250*(0.4*0.02)+540*(0.6*0.02)</f>
        <v>4816.4800000000005</v>
      </c>
      <c r="CF46" s="591">
        <v>7611800</v>
      </c>
      <c r="CG46" s="591">
        <v>7606200</v>
      </c>
      <c r="CH46" s="591">
        <v>827500</v>
      </c>
      <c r="CI46" s="591">
        <v>827500</v>
      </c>
      <c r="CJ46" s="591">
        <f>297000+19000+4900</f>
        <v>320900</v>
      </c>
      <c r="CK46" s="591">
        <f>297000+19000+7200</f>
        <v>323200</v>
      </c>
      <c r="CL46" s="733">
        <v>58.75</v>
      </c>
      <c r="CM46" s="733">
        <v>58.75</v>
      </c>
      <c r="CN46" s="733">
        <v>80.5</v>
      </c>
      <c r="CO46" s="733">
        <v>50</v>
      </c>
      <c r="CP46" s="733">
        <v>58.75</v>
      </c>
      <c r="CQ46" s="733">
        <f>1950*0.25</f>
        <v>487.5</v>
      </c>
      <c r="CR46" s="748">
        <f>1500*0.25</f>
        <v>375</v>
      </c>
      <c r="CS46" s="748">
        <v>0.4</v>
      </c>
      <c r="CT46" s="591">
        <f>7850*0.004712</f>
        <v>36.989200000000004</v>
      </c>
      <c r="CU46" s="591">
        <v>0.4</v>
      </c>
      <c r="CV46" s="591">
        <v>150</v>
      </c>
      <c r="CW46" s="591">
        <v>137.5</v>
      </c>
      <c r="CX46" s="591">
        <f>1950*0.25</f>
        <v>487.5</v>
      </c>
      <c r="CY46" s="591">
        <f>1950*0.2</f>
        <v>390</v>
      </c>
      <c r="CZ46" s="591">
        <f>1630</f>
        <v>1630</v>
      </c>
      <c r="DA46" s="591">
        <f>2100*0.25</f>
        <v>525</v>
      </c>
      <c r="DB46" s="591">
        <v>62.5</v>
      </c>
      <c r="DC46" s="591">
        <v>87.5</v>
      </c>
      <c r="DD46" s="591">
        <v>87.5</v>
      </c>
      <c r="DE46" s="591">
        <v>161</v>
      </c>
      <c r="DF46" s="591">
        <f>2346*0.25</f>
        <v>586.5</v>
      </c>
      <c r="DG46" s="591">
        <f>2346*0.16</f>
        <v>375.36</v>
      </c>
      <c r="DH46" s="591">
        <v>75</v>
      </c>
      <c r="DI46" s="591">
        <v>6</v>
      </c>
      <c r="DJ46" s="591">
        <v>3</v>
      </c>
      <c r="DK46" s="591"/>
      <c r="DL46" s="591"/>
      <c r="DM46" s="591"/>
      <c r="DN46" s="591"/>
      <c r="DO46" s="591"/>
      <c r="DP46" s="591"/>
      <c r="DQ46" s="591"/>
      <c r="DR46" s="591"/>
      <c r="DS46" s="591"/>
      <c r="DT46" s="591"/>
      <c r="DU46" s="591"/>
      <c r="DV46" s="591"/>
      <c r="DW46" s="699">
        <v>0.01</v>
      </c>
    </row>
    <row r="47" spans="1:127" x14ac:dyDescent="0.2">
      <c r="A47" s="612"/>
      <c r="B47" s="626" t="s">
        <v>516</v>
      </c>
      <c r="C47" s="608" t="s">
        <v>529</v>
      </c>
      <c r="D47" s="591">
        <v>10.626430573248408</v>
      </c>
      <c r="E47" s="591">
        <v>532.54769999999996</v>
      </c>
      <c r="F47" s="591">
        <v>625.82459583333332</v>
      </c>
      <c r="G47" s="591">
        <v>8057.2668125000009</v>
      </c>
      <c r="H47" s="591">
        <v>612.89025000000004</v>
      </c>
      <c r="I47" s="591">
        <v>116.77291666666666</v>
      </c>
      <c r="J47" s="591">
        <v>94.624166666666667</v>
      </c>
      <c r="K47" s="591">
        <v>0.625</v>
      </c>
      <c r="L47" s="591">
        <v>2.7770833333333331</v>
      </c>
      <c r="M47" s="591">
        <v>0.3125</v>
      </c>
      <c r="N47" s="591">
        <v>0.97</v>
      </c>
      <c r="O47" s="591">
        <v>1.0549999999999999</v>
      </c>
      <c r="P47" s="591">
        <v>0.97</v>
      </c>
      <c r="Q47" s="591">
        <v>1.0549999999999999</v>
      </c>
      <c r="R47" s="591">
        <v>0.97</v>
      </c>
      <c r="S47" s="591">
        <v>1.0549999999999999</v>
      </c>
      <c r="T47" s="698">
        <v>0.08</v>
      </c>
      <c r="U47" s="764">
        <v>8.6E-3</v>
      </c>
      <c r="V47" s="764">
        <v>6.0000000000000001E-3</v>
      </c>
      <c r="W47" s="591">
        <v>0.65</v>
      </c>
      <c r="X47" s="591">
        <v>0.59499999999999997</v>
      </c>
      <c r="Y47" s="591">
        <v>0.83</v>
      </c>
      <c r="Z47" s="591">
        <v>0.81</v>
      </c>
      <c r="AA47" s="591">
        <v>1.1099999999999999</v>
      </c>
      <c r="AB47" s="591">
        <v>209.88000000000002</v>
      </c>
      <c r="AC47" s="591">
        <v>362.7</v>
      </c>
      <c r="AD47" s="591">
        <v>950.90000000000009</v>
      </c>
      <c r="AE47" s="591">
        <v>4.4999999999999998E-2</v>
      </c>
      <c r="AF47" s="591">
        <v>1.5</v>
      </c>
      <c r="AG47" s="591">
        <v>4.4999999999999998E-2</v>
      </c>
      <c r="AH47" s="591">
        <v>489.72</v>
      </c>
      <c r="AI47" s="591">
        <v>0.745</v>
      </c>
      <c r="AJ47" s="591">
        <v>0.745</v>
      </c>
      <c r="AK47" s="591">
        <v>0.9</v>
      </c>
      <c r="AL47" s="591">
        <v>0.71</v>
      </c>
      <c r="AM47" s="591">
        <v>0.69</v>
      </c>
      <c r="AN47" s="591">
        <v>0.54499999999999993</v>
      </c>
      <c r="AO47" s="591">
        <v>0.83</v>
      </c>
      <c r="AP47" s="591">
        <v>3.5000000000000003E-2</v>
      </c>
      <c r="AQ47" s="591">
        <v>3.5000000000000003E-2</v>
      </c>
      <c r="AR47" s="591">
        <v>2.2260000000000002E-2</v>
      </c>
      <c r="AS47" s="591">
        <v>0.15000000000000002</v>
      </c>
      <c r="AT47" s="591">
        <v>2.6666666666666665</v>
      </c>
      <c r="AU47" s="591">
        <f>1.8*1.295*0.15*4</f>
        <v>1.3985999999999998</v>
      </c>
      <c r="AV47" s="591">
        <v>15.769695</v>
      </c>
      <c r="AW47" s="591">
        <v>4.4999999999999998E-2</v>
      </c>
      <c r="AX47" s="591">
        <v>1.4354662420382165</v>
      </c>
      <c r="AY47" s="591">
        <f>2.5*3*2.5</f>
        <v>18.75</v>
      </c>
      <c r="AZ47" s="591">
        <f>PI()*0.25^2/4*2.25</f>
        <v>0.11044661672776616</v>
      </c>
      <c r="BA47" s="591">
        <f>0.29*0.124*0.124</f>
        <v>4.4590400000000001E-3</v>
      </c>
      <c r="BB47" s="763">
        <v>1.4E-2</v>
      </c>
      <c r="BC47" s="763">
        <v>1.2E-2</v>
      </c>
      <c r="BD47" s="766">
        <v>3.4E-5</v>
      </c>
      <c r="BE47" s="698">
        <v>0.25</v>
      </c>
      <c r="BF47" s="591">
        <v>3.5000000000000003E-2</v>
      </c>
      <c r="BG47" s="591">
        <v>3.5000000000000003E-2</v>
      </c>
      <c r="BH47" s="591">
        <v>3.5000000000000003E-2</v>
      </c>
      <c r="BI47" s="591">
        <v>3.5000000000000003E-2</v>
      </c>
      <c r="BJ47" s="591">
        <v>3.5000000000000003E-2</v>
      </c>
      <c r="BK47" s="591">
        <v>3.5000000000000003E-2</v>
      </c>
      <c r="BL47" s="591">
        <v>3.5000000000000003E-2</v>
      </c>
      <c r="BM47" s="591">
        <v>4.4999999999999998E-2</v>
      </c>
      <c r="BN47" s="591">
        <v>4.4999999999999998E-2</v>
      </c>
      <c r="BO47" s="591">
        <v>7.4999999999999997E-2</v>
      </c>
      <c r="BP47" s="591">
        <v>7.4999999999999997E-2</v>
      </c>
      <c r="BQ47" s="591">
        <v>75.845833333333331</v>
      </c>
      <c r="BR47" s="591">
        <v>12.085000000000001</v>
      </c>
      <c r="BS47" s="591">
        <f>81.45+16.94+2.36+5.9</f>
        <v>106.65</v>
      </c>
      <c r="BT47" s="591">
        <f>67.65+39+7.02+0.36+0.28+0.17+0.15+0.09+3.69</f>
        <v>118.41000000000001</v>
      </c>
      <c r="BU47" s="591">
        <f>20+2.84</f>
        <v>22.84</v>
      </c>
      <c r="BV47" s="591">
        <v>462</v>
      </c>
      <c r="BW47" s="591">
        <v>413</v>
      </c>
      <c r="BX47" s="591">
        <v>3390</v>
      </c>
      <c r="BY47" s="591">
        <v>14640</v>
      </c>
      <c r="BZ47" s="591">
        <f>0.8*0.8*3*2</f>
        <v>3.8400000000000007</v>
      </c>
      <c r="CA47" s="732">
        <v>3.6769999999999997E-2</v>
      </c>
      <c r="CB47" s="732">
        <v>1.6420000000000001E-2</v>
      </c>
      <c r="CC47" s="732">
        <f>15.9/7200</f>
        <v>2.2083333333333334E-3</v>
      </c>
      <c r="CD47" s="732">
        <v>1.4930000000000001E-2</v>
      </c>
      <c r="CE47" s="732">
        <f>0.02*1+0.8*0.8*3*2</f>
        <v>3.8600000000000008</v>
      </c>
      <c r="CF47" s="732">
        <v>3133.7</v>
      </c>
      <c r="CG47" s="732">
        <v>3059.2</v>
      </c>
      <c r="CH47" s="732">
        <v>384.81</v>
      </c>
      <c r="CI47" s="732">
        <v>332.87</v>
      </c>
      <c r="CJ47" s="732">
        <v>130.63999999999999</v>
      </c>
      <c r="CK47" s="732">
        <v>132.94999999999999</v>
      </c>
      <c r="CL47" s="734">
        <v>2.5000000000000001E-2</v>
      </c>
      <c r="CM47" s="734">
        <v>2.5000000000000001E-2</v>
      </c>
      <c r="CN47" s="734">
        <v>3.5000000000000003E-2</v>
      </c>
      <c r="CO47" s="734">
        <v>0.02</v>
      </c>
      <c r="CP47" s="734">
        <v>2.5000000000000001E-2</v>
      </c>
      <c r="CQ47" s="734">
        <f>0.25</f>
        <v>0.25</v>
      </c>
      <c r="CR47" s="748">
        <f>0.25</f>
        <v>0.25</v>
      </c>
      <c r="CS47" s="762">
        <v>3.8999999999999999E-4</v>
      </c>
      <c r="CT47" s="752">
        <v>4.712E-3</v>
      </c>
      <c r="CU47" s="765">
        <v>3.8999999999999999E-4</v>
      </c>
      <c r="CV47" s="698">
        <v>0.06</v>
      </c>
      <c r="CW47" s="698">
        <v>5.5E-2</v>
      </c>
      <c r="CX47" s="698">
        <v>0.25</v>
      </c>
      <c r="CY47" s="698">
        <v>0.2</v>
      </c>
      <c r="CZ47" s="698">
        <v>0.54</v>
      </c>
      <c r="DA47" s="698">
        <v>0.25</v>
      </c>
      <c r="DB47" s="698">
        <v>2.5000000000000001E-2</v>
      </c>
      <c r="DC47" s="698">
        <v>3.5000000000000003E-2</v>
      </c>
      <c r="DD47" s="698">
        <v>3.5000000000000003E-2</v>
      </c>
      <c r="DE47" s="698">
        <v>7.0000000000000007E-2</v>
      </c>
      <c r="DF47" s="698">
        <v>0.25</v>
      </c>
      <c r="DG47" s="698">
        <v>0.16</v>
      </c>
      <c r="DH47" s="698">
        <v>0.03</v>
      </c>
      <c r="DI47" s="764">
        <v>4.4000000000000003E-3</v>
      </c>
      <c r="DJ47" s="764">
        <v>2.5999999999999999E-3</v>
      </c>
      <c r="DK47" s="698"/>
      <c r="DL47" s="698"/>
      <c r="DM47" s="698"/>
      <c r="DN47" s="698"/>
      <c r="DO47" s="698"/>
      <c r="DP47" s="698"/>
      <c r="DQ47" s="698"/>
      <c r="DR47" s="698"/>
      <c r="DS47" s="698"/>
      <c r="DT47" s="698"/>
      <c r="DU47" s="698"/>
      <c r="DV47" s="698"/>
      <c r="DW47" s="701">
        <v>0.1</v>
      </c>
    </row>
    <row r="48" spans="1:127" x14ac:dyDescent="0.2">
      <c r="A48" s="612"/>
      <c r="B48" s="626" t="s">
        <v>376</v>
      </c>
      <c r="C48" s="608" t="s">
        <v>993</v>
      </c>
      <c r="D48" s="699">
        <v>50</v>
      </c>
      <c r="E48" s="699">
        <v>80</v>
      </c>
      <c r="F48" s="699">
        <v>80</v>
      </c>
      <c r="G48" s="699">
        <v>80</v>
      </c>
      <c r="H48" s="699">
        <v>80</v>
      </c>
      <c r="I48" s="699">
        <v>80</v>
      </c>
      <c r="J48" s="699">
        <v>80</v>
      </c>
      <c r="K48" s="700">
        <v>60</v>
      </c>
      <c r="L48" s="700">
        <v>80</v>
      </c>
      <c r="M48" s="700">
        <v>40</v>
      </c>
      <c r="N48" s="700">
        <v>100</v>
      </c>
      <c r="O48" s="700">
        <v>100</v>
      </c>
      <c r="P48" s="700">
        <v>100</v>
      </c>
      <c r="Q48" s="700">
        <v>100</v>
      </c>
      <c r="R48" s="700">
        <v>100</v>
      </c>
      <c r="S48" s="700">
        <v>100</v>
      </c>
      <c r="T48" s="701">
        <v>60</v>
      </c>
      <c r="U48" s="701">
        <v>60</v>
      </c>
      <c r="V48" s="701">
        <v>60</v>
      </c>
      <c r="W48" s="700">
        <v>100</v>
      </c>
      <c r="X48" s="700">
        <v>100</v>
      </c>
      <c r="Y48" s="700">
        <v>100</v>
      </c>
      <c r="Z48" s="700">
        <v>100</v>
      </c>
      <c r="AA48" s="700">
        <v>60</v>
      </c>
      <c r="AB48" s="700">
        <v>85</v>
      </c>
      <c r="AC48" s="700">
        <v>85</v>
      </c>
      <c r="AD48" s="700">
        <v>85</v>
      </c>
      <c r="AE48" s="700">
        <v>50</v>
      </c>
      <c r="AF48" s="700">
        <v>50</v>
      </c>
      <c r="AG48" s="700">
        <v>50</v>
      </c>
      <c r="AH48" s="700">
        <v>50</v>
      </c>
      <c r="AI48" s="700">
        <v>50</v>
      </c>
      <c r="AJ48" s="700">
        <v>50</v>
      </c>
      <c r="AK48" s="701">
        <v>60</v>
      </c>
      <c r="AL48" s="701">
        <v>60</v>
      </c>
      <c r="AM48" s="701">
        <v>50</v>
      </c>
      <c r="AN48" s="701">
        <v>40</v>
      </c>
      <c r="AO48" s="701">
        <v>60</v>
      </c>
      <c r="AP48" s="701">
        <v>15</v>
      </c>
      <c r="AQ48" s="701">
        <v>15</v>
      </c>
      <c r="AR48" s="701">
        <v>42</v>
      </c>
      <c r="AS48" s="701">
        <v>45</v>
      </c>
      <c r="AT48" s="701">
        <v>35</v>
      </c>
      <c r="AU48" s="701">
        <v>50</v>
      </c>
      <c r="AV48" s="701">
        <v>35</v>
      </c>
      <c r="AW48" s="701">
        <v>100</v>
      </c>
      <c r="AX48" s="701">
        <v>100</v>
      </c>
      <c r="AY48" s="701">
        <v>30</v>
      </c>
      <c r="AZ48" s="701">
        <v>15</v>
      </c>
      <c r="BA48" s="701">
        <v>30</v>
      </c>
      <c r="BB48" s="701">
        <v>60</v>
      </c>
      <c r="BC48" s="701">
        <v>60</v>
      </c>
      <c r="BD48" s="701">
        <v>60</v>
      </c>
      <c r="BE48" s="701">
        <v>60</v>
      </c>
      <c r="BF48" s="701">
        <v>14</v>
      </c>
      <c r="BG48" s="701">
        <v>14</v>
      </c>
      <c r="BH48" s="701">
        <v>14</v>
      </c>
      <c r="BI48" s="701">
        <v>14</v>
      </c>
      <c r="BJ48" s="701">
        <v>12</v>
      </c>
      <c r="BK48" s="701">
        <v>12</v>
      </c>
      <c r="BL48" s="701">
        <v>12</v>
      </c>
      <c r="BM48" s="701">
        <v>45</v>
      </c>
      <c r="BN48" s="701">
        <v>45</v>
      </c>
      <c r="BO48" s="701">
        <v>45</v>
      </c>
      <c r="BP48" s="701">
        <v>45</v>
      </c>
      <c r="BQ48" s="701">
        <v>40</v>
      </c>
      <c r="BR48" s="701">
        <v>30</v>
      </c>
      <c r="BS48" s="701">
        <v>100</v>
      </c>
      <c r="BT48" s="701">
        <v>100</v>
      </c>
      <c r="BU48" s="701">
        <v>100</v>
      </c>
      <c r="BV48" s="701">
        <v>50</v>
      </c>
      <c r="BW48" s="701">
        <v>50</v>
      </c>
      <c r="BX48" s="701">
        <v>50</v>
      </c>
      <c r="BY48" s="701">
        <v>50</v>
      </c>
      <c r="BZ48" s="701">
        <v>15</v>
      </c>
      <c r="CA48" s="701">
        <v>40</v>
      </c>
      <c r="CB48" s="701">
        <v>50</v>
      </c>
      <c r="CC48" s="701">
        <v>150</v>
      </c>
      <c r="CD48" s="701">
        <v>40</v>
      </c>
      <c r="CE48" s="701">
        <v>15</v>
      </c>
      <c r="CF48" s="701">
        <v>50</v>
      </c>
      <c r="CG48" s="701">
        <v>50</v>
      </c>
      <c r="CH48" s="701">
        <v>50</v>
      </c>
      <c r="CI48" s="701">
        <v>50</v>
      </c>
      <c r="CJ48" s="701">
        <v>30</v>
      </c>
      <c r="CK48" s="701">
        <v>30</v>
      </c>
      <c r="CL48" s="701">
        <v>14</v>
      </c>
      <c r="CM48" s="701">
        <v>14</v>
      </c>
      <c r="CN48" s="701">
        <v>16</v>
      </c>
      <c r="CO48" s="701">
        <v>30</v>
      </c>
      <c r="CP48" s="701">
        <v>16</v>
      </c>
      <c r="CQ48" s="701">
        <v>100</v>
      </c>
      <c r="CR48" s="749">
        <v>100</v>
      </c>
      <c r="CS48" s="749">
        <v>45</v>
      </c>
      <c r="CT48" s="591">
        <v>60</v>
      </c>
      <c r="CU48" s="701">
        <v>14</v>
      </c>
      <c r="CV48" s="701">
        <v>30</v>
      </c>
      <c r="CW48" s="701">
        <v>60</v>
      </c>
      <c r="CX48" s="701">
        <v>60</v>
      </c>
      <c r="CY48" s="701">
        <v>60</v>
      </c>
      <c r="CZ48" s="701">
        <v>60</v>
      </c>
      <c r="DA48" s="701">
        <v>60</v>
      </c>
      <c r="DB48" s="701">
        <v>13</v>
      </c>
      <c r="DC48" s="701">
        <v>13</v>
      </c>
      <c r="DD48" s="701">
        <v>13</v>
      </c>
      <c r="DE48" s="701">
        <v>10</v>
      </c>
      <c r="DF48" s="701">
        <v>60</v>
      </c>
      <c r="DG48" s="701">
        <v>14</v>
      </c>
      <c r="DH48" s="701">
        <v>14</v>
      </c>
      <c r="DI48" s="701">
        <v>60</v>
      </c>
      <c r="DJ48" s="701">
        <v>60</v>
      </c>
      <c r="DK48" s="701">
        <v>0.01</v>
      </c>
      <c r="DL48" s="701">
        <v>0.01</v>
      </c>
      <c r="DM48" s="701">
        <v>0.01</v>
      </c>
      <c r="DN48" s="701">
        <v>0.01</v>
      </c>
      <c r="DO48" s="701">
        <v>0.01</v>
      </c>
      <c r="DP48" s="701">
        <v>0.01</v>
      </c>
      <c r="DQ48" s="701">
        <v>0.01</v>
      </c>
      <c r="DR48" s="701">
        <v>0.01</v>
      </c>
      <c r="DS48" s="701">
        <v>0.01</v>
      </c>
      <c r="DT48" s="701">
        <v>0.01</v>
      </c>
      <c r="DU48" s="701">
        <v>0.01</v>
      </c>
      <c r="DV48" s="701">
        <v>0.01</v>
      </c>
      <c r="DW48" s="701">
        <v>1</v>
      </c>
    </row>
    <row r="49" spans="1:203" s="130" customFormat="1" x14ac:dyDescent="0.2">
      <c r="A49" s="754"/>
      <c r="B49" s="626" t="s">
        <v>869</v>
      </c>
      <c r="C49" s="608" t="s">
        <v>992</v>
      </c>
      <c r="D49" s="755">
        <f>D29/100*D40*D44/'Basis data'!$D$28</f>
        <v>1176.8702916315792</v>
      </c>
      <c r="E49" s="755">
        <f>E29/100*E40*E44/'Basis data'!$D$28</f>
        <v>2227.2574742260063</v>
      </c>
      <c r="F49" s="755">
        <f>F29/100*F40*F44/'Basis data'!$D$28</f>
        <v>2782.9252526377704</v>
      </c>
      <c r="G49" s="755">
        <f>G29/100*G40*G44/'Basis data'!$D$28</f>
        <v>34392.746958390097</v>
      </c>
      <c r="H49" s="755">
        <f>H29/100*H40*H44/'Basis data'!$D$28</f>
        <v>3801.6444590526312</v>
      </c>
      <c r="I49" s="755">
        <f>I29/100*I40*I44/'Basis data'!$D$28</f>
        <v>1698.9414212383904</v>
      </c>
      <c r="J49" s="755">
        <f>J29/100*J40*J44/'Basis data'!$D$28</f>
        <v>1128.2170817089784</v>
      </c>
      <c r="K49" s="755">
        <f>K29/100*K40*K44/'Basis data'!$D$28</f>
        <v>126.99855060990714</v>
      </c>
      <c r="L49" s="755">
        <f>L29/100*L40*L44/'Basis data'!$D$28</f>
        <v>17.402023117647058</v>
      </c>
      <c r="M49" s="755">
        <f>M29/100*M40*M44/'Basis data'!$D$28</f>
        <v>63.4864520123839</v>
      </c>
      <c r="N49" s="755">
        <f>N29/100*N40*N44/'Basis data'!$D$28</f>
        <v>0.39745536842105261</v>
      </c>
      <c r="O49" s="755">
        <f>O29/100*O40*O44/'Basis data'!$D$28</f>
        <v>0.51236642414860678</v>
      </c>
      <c r="P49" s="755">
        <f>P29/100*P40*P44/'Basis data'!$D$28</f>
        <v>0.39128406811145516</v>
      </c>
      <c r="Q49" s="755">
        <f>Q29/100*Q40*Q44/'Basis data'!$D$28</f>
        <v>0.50628881733746123</v>
      </c>
      <c r="R49" s="755">
        <f>R29/100*R40*R44/'Basis data'!$D$28</f>
        <v>0.38311238699690398</v>
      </c>
      <c r="S49" s="755">
        <f>S29/100*S40*S44/'Basis data'!$D$28</f>
        <v>0.49567306501547986</v>
      </c>
      <c r="T49" s="755">
        <f>T29/100*T40*T44/'Basis data'!$D$28</f>
        <v>0.20638511764705886</v>
      </c>
      <c r="U49" s="755">
        <f>U29/100*U40*U44/'Basis data'!$D$28</f>
        <v>1.3889938080495357E-3</v>
      </c>
      <c r="V49" s="755">
        <f>V29/100*V40*V44/'Basis data'!$D$28</f>
        <v>0.20086639009287929</v>
      </c>
      <c r="W49" s="755">
        <f>W29/100*W40*W44/'Basis data'!$D$28</f>
        <v>0.30338381424148608</v>
      </c>
      <c r="X49" s="755">
        <f>X29/100*X40*X44/'Basis data'!$D$28</f>
        <v>0.23975034055727551</v>
      </c>
      <c r="Y49" s="755">
        <f>Y29/100*Y40*Y44/'Basis data'!$D$28</f>
        <v>0.39105631578947375</v>
      </c>
      <c r="Z49" s="755">
        <f>Z29/100*Z40*Z44/'Basis data'!$D$28</f>
        <v>0.45475082972136222</v>
      </c>
      <c r="AA49" s="755">
        <f>AA29/100*AA40*AA44/'Basis data'!$D$28</f>
        <v>6.2304371517027869E-2</v>
      </c>
      <c r="AB49" s="755">
        <f>AB29/100*AB40*AB44/'Basis data'!$D$28</f>
        <v>938.21825793188862</v>
      </c>
      <c r="AC49" s="755">
        <f>AC29/100*AC40*AC44/'Basis data'!$D$28</f>
        <v>706.28510823529427</v>
      </c>
      <c r="AD49" s="755">
        <f>AD29/100*AD40*AD44/'Basis data'!$D$28</f>
        <v>7408.4164072941176</v>
      </c>
      <c r="AE49" s="755">
        <f>AE29/100*AE40*AE44/'Basis data'!$D$28</f>
        <v>0.62989925696594418</v>
      </c>
      <c r="AF49" s="755">
        <f>AF29/100*AF40*AF44/'Basis data'!$D$28</f>
        <v>0.7520289783281735</v>
      </c>
      <c r="AG49" s="755">
        <f>AG29/100*AG40*AG44/'Basis data'!$D$28</f>
        <v>2.2710496718266255</v>
      </c>
      <c r="AH49" s="755">
        <f>AH29/100*AH40*AH44/'Basis data'!$D$28</f>
        <v>532.20229111455103</v>
      </c>
      <c r="AI49" s="755">
        <f>AI29/100*AI40*AI44/'Basis data'!$D$28</f>
        <v>0.29684594427244582</v>
      </c>
      <c r="AJ49" s="755">
        <f>AJ29/100*AJ40*AJ44/'Basis data'!$D$28</f>
        <v>0.21578416718266252</v>
      </c>
      <c r="AK49" s="755">
        <f>AK29/100*AK40*AK44/'Basis data'!$D$28</f>
        <v>1.6657076284829724</v>
      </c>
      <c r="AL49" s="755">
        <f>AL29/100*AL40*AL44/'Basis data'!$D$28</f>
        <v>6.2304371517027869E-2</v>
      </c>
      <c r="AM49" s="755">
        <f>AM29/100*AM40*AM44/'Basis data'!$D$28</f>
        <v>0.20636034055727559</v>
      </c>
      <c r="AN49" s="755">
        <f>AN29/100*AN40*AN44/'Basis data'!$D$28</f>
        <v>0.25331834055727559</v>
      </c>
      <c r="AO49" s="755">
        <f>AO29/100*AO40*AO44/'Basis data'!$D$28</f>
        <v>1.4510069256965943</v>
      </c>
      <c r="AP49" s="755">
        <f>AP29/100*AP40*AP44/'Basis data'!$D$28</f>
        <v>1.7495743034055728E-2</v>
      </c>
      <c r="AQ49" s="755">
        <f>AQ29/100*AQ40*AQ44/'Basis data'!$D$28</f>
        <v>7.4908854489164093E-3</v>
      </c>
      <c r="AR49" s="755">
        <f>AR29/100*AR40*AR44/'Basis data'!$D$28</f>
        <v>0.74201903405572756</v>
      </c>
      <c r="AS49" s="755">
        <f>AS29/100*AS40*AS44/'Basis data'!$D$28</f>
        <v>0.14077407120743032</v>
      </c>
      <c r="AT49" s="755">
        <f>AT29/100*AT40*AT44/'Basis data'!$D$28</f>
        <v>0.8289885882352942</v>
      </c>
      <c r="AU49" s="755">
        <f>AU29/100*AU40*AU44/'Basis data'!$D$28</f>
        <v>9.0655105263157884E-2</v>
      </c>
      <c r="AV49" s="755">
        <f>AV29/100*AV40*AV44/'Basis data'!$D$28</f>
        <v>32.319152721362229</v>
      </c>
      <c r="AW49" s="755">
        <f>AW29/100*AW40*AW44/'Basis data'!$D$28</f>
        <v>12.803065275541794</v>
      </c>
      <c r="AX49" s="755">
        <f>AX29/100*AX40*AX44/'Basis data'!$D$28</f>
        <v>50.027627089783294</v>
      </c>
      <c r="AY49" s="755">
        <f>AY29/100*AY40*AY44/'Basis data'!$D$28</f>
        <v>30.700310712074309</v>
      </c>
      <c r="AZ49" s="755">
        <f>AZ29/100*AZ40*AZ44/'Basis data'!$D$28</f>
        <v>36.14642400000001</v>
      </c>
      <c r="BA49" s="755">
        <f>BA29/100*BA40*BA44/'Basis data'!$D$28</f>
        <v>0</v>
      </c>
      <c r="BB49" s="755">
        <f>BB29/100*BB40*BB44/'Basis data'!$D$28</f>
        <v>0.1131115170278638</v>
      </c>
      <c r="BC49" s="755">
        <f>BC29/100*BC40*BC44/'Basis data'!$D$28</f>
        <v>0</v>
      </c>
      <c r="BD49" s="755">
        <f>BD29/100*BD40*BD44/'Basis data'!$D$28</f>
        <v>0</v>
      </c>
      <c r="BE49" s="755">
        <f>BE29/100*BE40*BE44/'Basis data'!$D$28</f>
        <v>0.12805226625386998</v>
      </c>
      <c r="BF49" s="755">
        <f>BF29/100*BF40*BF44/'Basis data'!$D$28</f>
        <v>1.8770204334365329E-2</v>
      </c>
      <c r="BG49" s="755">
        <f>BG29/100*BG40*BG44/'Basis data'!$D$28</f>
        <v>1.8725736842105264E-2</v>
      </c>
      <c r="BH49" s="755">
        <f>BH29/100*BH40*BH44/'Basis data'!$D$28</f>
        <v>1.8613337461300311E-2</v>
      </c>
      <c r="BI49" s="755">
        <f>BI29/100*BI40*BI44/'Basis data'!$D$28</f>
        <v>1.8545405572755417E-2</v>
      </c>
      <c r="BJ49" s="755">
        <f>BJ29/100*BJ40*BJ44/'Basis data'!$D$28</f>
        <v>3.8675888544891637E-2</v>
      </c>
      <c r="BK49" s="755">
        <f>BK29/100*BK40*BK44/'Basis data'!$D$28</f>
        <v>2.1232817337461296E-2</v>
      </c>
      <c r="BL49" s="755">
        <f>BL29/100*BL40*BL44/'Basis data'!$D$28</f>
        <v>7.5954743034055736E-2</v>
      </c>
      <c r="BM49" s="755">
        <f>BM29/100*BM40*BM44/'Basis data'!$D$28</f>
        <v>6.4024000000000011E-2</v>
      </c>
      <c r="BN49" s="755">
        <f>BN29/100*BN40*BN44/'Basis data'!$D$28</f>
        <v>6.2960882352941172E-2</v>
      </c>
      <c r="BO49" s="755">
        <f>BO29/100*BO40*BO44/'Basis data'!$D$28</f>
        <v>0.10663600000000002</v>
      </c>
      <c r="BP49" s="755">
        <f>BP29/100*BP40*BP44/'Basis data'!$D$28</f>
        <v>0.10490324458204335</v>
      </c>
      <c r="BQ49" s="755">
        <f>BQ29/100*BQ40*BQ44/'Basis data'!$D$28</f>
        <v>621.81636151702787</v>
      </c>
      <c r="BR49" s="755">
        <f>BR29/100*BR40*BR44/'Basis data'!$D$28</f>
        <v>71.919417712074321</v>
      </c>
      <c r="BS49" s="755">
        <f>BS29/100*BS40*BS44/'Basis data'!$D$28</f>
        <v>7.8247608359133132</v>
      </c>
      <c r="BT49" s="755">
        <f>BT29/100*BT40*BT44/'Basis data'!$D$28</f>
        <v>11.801057941176474</v>
      </c>
      <c r="BU49" s="755">
        <f>BU29/100*BU40*BU44/'Basis data'!$D$28</f>
        <v>2.8486380928792574</v>
      </c>
      <c r="BV49" s="755">
        <f>BV29/100*BV40*BV44/'Basis data'!$D$28</f>
        <v>21.565586780185757</v>
      </c>
      <c r="BW49" s="755">
        <f>BW29/100*BW40*BW44/'Basis data'!$D$28</f>
        <v>905.30517884210542</v>
      </c>
      <c r="BX49" s="755">
        <f>BX29/100*BX40*BX44/'Basis data'!$D$28</f>
        <v>13419.894705433439</v>
      </c>
      <c r="BY49" s="755">
        <f>BY29/100*BY40*BY44/'Basis data'!$D$28</f>
        <v>33233.432800421055</v>
      </c>
      <c r="BZ49" s="755">
        <f>BZ29/100*BZ40*BZ44/'Basis data'!$D$28</f>
        <v>1.0463614427244581</v>
      </c>
      <c r="CA49" s="755">
        <f>CA29/100*CA40*CA44/'Basis data'!$D$28</f>
        <v>0.65994352941176482</v>
      </c>
      <c r="CB49" s="755">
        <f>CB29/100*CB40*CB44/'Basis data'!$D$28</f>
        <v>4.9991962848297225E-2</v>
      </c>
      <c r="CC49" s="755">
        <f>CC29/100*CC40*CC44/'Basis data'!$D$28</f>
        <v>0</v>
      </c>
      <c r="CD49" s="755">
        <f>CD29/100*CD40*CD44/'Basis data'!$D$28</f>
        <v>0.50734487925696614</v>
      </c>
      <c r="CE49" s="755">
        <f>CE29/100*CE40*CE44/'Basis data'!$D$28</f>
        <v>0.63666356656346745</v>
      </c>
      <c r="CF49" s="755">
        <f>CF29/100*CF40*CF44/'Basis data'!$D$28</f>
        <v>79.78933372755418</v>
      </c>
      <c r="CG49" s="755">
        <f>CG29/100*CG40*CG44/'Basis data'!$D$28</f>
        <v>57.979761201238404</v>
      </c>
      <c r="CH49" s="755">
        <f>CH29/100*CH40*CH44/'Basis data'!$D$28</f>
        <v>24.274279603715176</v>
      </c>
      <c r="CI49" s="755">
        <f>CI29/100*CI40*CI44/'Basis data'!$D$28</f>
        <v>35.979243458204337</v>
      </c>
      <c r="CJ49" s="755">
        <f>CJ29/100*CJ40*CJ44/'Basis data'!$D$28</f>
        <v>8.9751734210526308</v>
      </c>
      <c r="CK49" s="755">
        <f>CK29/100*CK40*CK44/'Basis data'!$D$28</f>
        <v>14.928504749226009</v>
      </c>
      <c r="CL49" s="755">
        <f>CL29/100*CL40*CL44/'Basis data'!$D$28</f>
        <v>1.0539780185758513E-2</v>
      </c>
      <c r="CM49" s="755">
        <f>CM29/100*CM40*CM44/'Basis data'!$D$28</f>
        <v>8.0725727554179557E-3</v>
      </c>
      <c r="CN49" s="755">
        <f>CN29/100*CN40*CN44/'Basis data'!$D$28</f>
        <v>1.6418842105263159E-2</v>
      </c>
      <c r="CO49" s="755">
        <f>CO29/100*CO40*CO44/'Basis data'!$D$28</f>
        <v>4.5635789473684211E-3</v>
      </c>
      <c r="CP49" s="755">
        <f>CP29/100*CP40*CP44/'Basis data'!$D$28</f>
        <v>6.2884582043343656E-2</v>
      </c>
      <c r="CQ49" s="755">
        <f>CQ29/100*CQ40*CQ44/'Basis data'!$D$28</f>
        <v>0.12001792569659445</v>
      </c>
      <c r="CR49" s="755">
        <f>CR29/100*CR40*CR44/'Basis data'!$D$28</f>
        <v>1.276840557275542E-2</v>
      </c>
      <c r="CS49" s="755">
        <f>CS29/100*CS40*CS44/'Basis data'!$D$28</f>
        <v>2.4613003095975234E-4</v>
      </c>
      <c r="CT49" s="755">
        <f>CT29/100*CT40*CT44/'Basis data'!$D$28</f>
        <v>4.4575617182662537</v>
      </c>
      <c r="CU49" s="755">
        <f>CU29/100*CU40*CU44/'Basis data'!$D$28</f>
        <v>0</v>
      </c>
      <c r="CV49" s="755">
        <f>CV29/100*CV40*CV44/'Basis data'!$D$28</f>
        <v>8.5330000000000031E-2</v>
      </c>
      <c r="CW49" s="755">
        <f>CW29/100*CW40*CW44/'Basis data'!$D$28</f>
        <v>7.81472693498452E-2</v>
      </c>
      <c r="CX49" s="755">
        <f>CX29/100*CX40*CX44/'Basis data'!$D$28</f>
        <v>3.1651501547987619E-2</v>
      </c>
      <c r="CY49" s="755">
        <f>CY29/100*CY40*CY44/'Basis data'!$D$28</f>
        <v>3.0694055727554174E-2</v>
      </c>
      <c r="CZ49" s="755">
        <f>CZ29/100*CZ40*CZ44/'Basis data'!$D$28</f>
        <v>2.7597904024767802E-2</v>
      </c>
      <c r="DA49" s="755">
        <f>DA29/100*DA40*DA44/'Basis data'!$D$28</f>
        <v>3.0852235294117646E-2</v>
      </c>
      <c r="DB49" s="755">
        <f>DB29/100*DB40*DB44/'Basis data'!$D$28</f>
        <v>1.2775297213622291E-2</v>
      </c>
      <c r="DC49" s="755">
        <f>DC29/100*DC40*DC44/'Basis data'!$D$28</f>
        <v>1.7495743034055728E-2</v>
      </c>
      <c r="DD49" s="755">
        <f>DD29/100*DD40*DD44/'Basis data'!$D$28</f>
        <v>1.7841473684210529E-2</v>
      </c>
      <c r="DE49" s="755">
        <f>DE29/100*DE40*DE44/'Basis data'!$D$28</f>
        <v>4.0168421052631589E-2</v>
      </c>
      <c r="DF49" s="755">
        <f>DF29/100*DF40*DF44/'Basis data'!$D$28</f>
        <v>0.27517337461300312</v>
      </c>
      <c r="DG49" s="755">
        <f>DG29/100*DG40*DG44/'Basis data'!$D$28</f>
        <v>0.17611095975232199</v>
      </c>
      <c r="DH49" s="755">
        <f>DH29/100*DH40*DH44/'Basis data'!$D$28</f>
        <v>1.4993421052631579E-2</v>
      </c>
      <c r="DI49" s="755">
        <f>DI29/100*DI40*DI44/'Basis data'!$D$28</f>
        <v>0</v>
      </c>
      <c r="DJ49" s="755">
        <f>DJ29/100*DJ40*DJ44/'Basis data'!$D$28</f>
        <v>2.4613003095975234E-4</v>
      </c>
      <c r="DK49" s="755">
        <f>DK29/100*DK40*DK44/'Basis data'!$D$28</f>
        <v>0</v>
      </c>
      <c r="DL49" s="755">
        <f>DL29/100*DL40*DL44/'Basis data'!$D$28</f>
        <v>0</v>
      </c>
      <c r="DM49" s="755">
        <f>DM29/100*DM40*DM44/'Basis data'!$D$28</f>
        <v>0</v>
      </c>
      <c r="DN49" s="755">
        <f>DN29/100*DN40*DN44/'Basis data'!$D$28</f>
        <v>0</v>
      </c>
      <c r="DO49" s="755">
        <f>DO29/100*DO40*DO44/'Basis data'!$D$28</f>
        <v>0</v>
      </c>
      <c r="DP49" s="755">
        <f>DP29/100*DP40*DP44/'Basis data'!$D$28</f>
        <v>0</v>
      </c>
      <c r="DQ49" s="755">
        <f>DQ29/100*DQ40*DQ44/'Basis data'!$D$28</f>
        <v>0</v>
      </c>
      <c r="DR49" s="755">
        <f>DR29/100*DR40*DR44/'Basis data'!$D$28</f>
        <v>0</v>
      </c>
      <c r="DS49" s="755">
        <f>DS29/100*DS40*DS44/'Basis data'!$D$28</f>
        <v>0</v>
      </c>
      <c r="DT49" s="755">
        <f>DT29/100*DT40*DT44/'Basis data'!$D$28</f>
        <v>0</v>
      </c>
      <c r="DU49" s="755">
        <f>DU29/100*DU40*DU44/'Basis data'!$D$28</f>
        <v>0</v>
      </c>
      <c r="DV49" s="755">
        <f>DV29/100*DV40*DV44/'Basis data'!$D$28</f>
        <v>0</v>
      </c>
      <c r="DW49" s="755">
        <f>DW29/100*DW40*DW44/'Basis data'!$D$28</f>
        <v>0</v>
      </c>
      <c r="DX49" s="755">
        <f>DX29/100*DX40*DX44/'Basis data'!$D$28</f>
        <v>0</v>
      </c>
      <c r="DY49" s="755">
        <f>DY29/100*DY40*DY44/'Basis data'!$D$28</f>
        <v>0</v>
      </c>
      <c r="DZ49" s="755">
        <f>DZ29/100*DZ40*DZ44/'Basis data'!$D$28</f>
        <v>0</v>
      </c>
      <c r="EA49" s="755">
        <f>EA29/100*EA40*EA44/'Basis data'!$D$28</f>
        <v>0</v>
      </c>
      <c r="EB49" s="755">
        <f>EB29/100*EB40*EB44/'Basis data'!$D$28</f>
        <v>0</v>
      </c>
      <c r="EC49" s="755">
        <f>EC29/100*EC40*EC44/'Basis data'!$D$28</f>
        <v>0</v>
      </c>
      <c r="ED49" s="755">
        <f>ED29/100*ED40*ED44/'Basis data'!$D$28</f>
        <v>0</v>
      </c>
      <c r="EE49" s="755">
        <f>EE29/100*EE40*EE44/'Basis data'!$D$28</f>
        <v>0</v>
      </c>
      <c r="EF49" s="755">
        <f>EF29/100*EF40*EF44/'Basis data'!$D$28</f>
        <v>0</v>
      </c>
      <c r="EG49" s="755">
        <f>EG29/100*EG40*EG44/'Basis data'!$D$28</f>
        <v>0</v>
      </c>
      <c r="EH49" s="755">
        <f>EH29/100*EH40*EH44/'Basis data'!$D$28</f>
        <v>0</v>
      </c>
      <c r="EI49" s="755">
        <f>EI29/100*EI40*EI44/'Basis data'!$D$28</f>
        <v>0</v>
      </c>
      <c r="EJ49" s="755">
        <f>EJ29/100*EJ40*EJ44/'Basis data'!$D$28</f>
        <v>0</v>
      </c>
      <c r="EK49" s="755">
        <f>EK29/100*EK40*EK44/'Basis data'!$D$28</f>
        <v>0</v>
      </c>
      <c r="EL49" s="755">
        <f>EL29/100*EL40*EL44/'Basis data'!$D$28</f>
        <v>0</v>
      </c>
      <c r="EM49" s="755">
        <f>EM29/100*EM40*EM44/'Basis data'!$D$28</f>
        <v>0</v>
      </c>
      <c r="EN49" s="755">
        <f>EN29/100*EN40*EN44/'Basis data'!$D$28</f>
        <v>0</v>
      </c>
      <c r="EO49" s="755">
        <f>EO29/100*EO40*EO44/'Basis data'!$D$28</f>
        <v>0</v>
      </c>
      <c r="EP49" s="755">
        <f>EP29/100*EP40*EP44/'Basis data'!$D$28</f>
        <v>0</v>
      </c>
      <c r="EQ49" s="755">
        <f>EQ29/100*EQ40*EQ44/'Basis data'!$D$28</f>
        <v>0</v>
      </c>
      <c r="ER49" s="755">
        <f>ER29/100*ER40*ER44/'Basis data'!$D$28</f>
        <v>0</v>
      </c>
      <c r="ES49" s="755">
        <f>ES29/100*ES40*ES44/'Basis data'!$D$28</f>
        <v>0</v>
      </c>
      <c r="ET49" s="755">
        <f>ET29/100*ET40*ET44/'Basis data'!$D$28</f>
        <v>0</v>
      </c>
      <c r="EU49" s="755">
        <f>EU29/100*EU40*EU44/'Basis data'!$D$28</f>
        <v>0</v>
      </c>
      <c r="EV49" s="755">
        <f>EV29/100*EV40*EV44/'Basis data'!$D$28</f>
        <v>0</v>
      </c>
      <c r="EW49" s="755">
        <f>EW29/100*EW40*EW44/'Basis data'!$D$28</f>
        <v>0</v>
      </c>
      <c r="EX49" s="755">
        <f>EX29/100*EX40*EX44/'Basis data'!$D$28</f>
        <v>0</v>
      </c>
      <c r="EY49" s="755">
        <f>EY29/100*EY40*EY44/'Basis data'!$D$28</f>
        <v>0</v>
      </c>
      <c r="EZ49" s="755">
        <f>EZ29/100*EZ40*EZ44/'Basis data'!$D$28</f>
        <v>0</v>
      </c>
      <c r="FA49" s="755">
        <f>FA29/100*FA40*FA44/'Basis data'!$D$28</f>
        <v>0</v>
      </c>
      <c r="FB49" s="755">
        <f>FB29/100*FB40*FB44/'Basis data'!$D$28</f>
        <v>0</v>
      </c>
      <c r="FC49" s="755">
        <f>FC29/100*FC40*FC44/'Basis data'!$D$28</f>
        <v>0</v>
      </c>
      <c r="FD49" s="755">
        <f>FD29/100*FD40*FD44/'Basis data'!$D$28</f>
        <v>0</v>
      </c>
      <c r="FE49" s="755">
        <f>FE29/100*FE40*FE44/'Basis data'!$D$28</f>
        <v>0</v>
      </c>
      <c r="FF49" s="755">
        <f>FF29/100*FF40*FF44/'Basis data'!$D$28</f>
        <v>0</v>
      </c>
      <c r="FG49" s="755">
        <f>FG29/100*FG40*FG44/'Basis data'!$D$28</f>
        <v>0</v>
      </c>
      <c r="FH49" s="755">
        <f>FH29/100*FH40*FH44/'Basis data'!$D$28</f>
        <v>0</v>
      </c>
      <c r="FI49" s="755">
        <f>FI29/100*FI40*FI44/'Basis data'!$D$28</f>
        <v>0</v>
      </c>
      <c r="FJ49" s="755">
        <f>FJ29/100*FJ40*FJ44/'Basis data'!$D$28</f>
        <v>0</v>
      </c>
      <c r="FK49" s="755">
        <f>FK29/100*FK40*FK44/'Basis data'!$D$28</f>
        <v>0</v>
      </c>
      <c r="FL49" s="755">
        <f>FL29/100*FL40*FL44/'Basis data'!$D$28</f>
        <v>0</v>
      </c>
      <c r="FM49" s="755">
        <f>FM29/100*FM40*FM44/'Basis data'!$D$28</f>
        <v>0</v>
      </c>
      <c r="FN49" s="755">
        <f>FN29/100*FN40*FN44/'Basis data'!$D$28</f>
        <v>0</v>
      </c>
      <c r="FO49" s="755">
        <f>FO29/100*FO40*FO44/'Basis data'!$D$28</f>
        <v>0</v>
      </c>
      <c r="FP49" s="755">
        <f>FP29/100*FP40*FP44/'Basis data'!$D$28</f>
        <v>0</v>
      </c>
      <c r="FQ49" s="755">
        <f>FQ29/100*FQ40*FQ44/'Basis data'!$D$28</f>
        <v>0</v>
      </c>
      <c r="FR49" s="755">
        <f>FR29/100*FR40*FR44/'Basis data'!$D$28</f>
        <v>0</v>
      </c>
      <c r="FS49" s="755">
        <f>FS29/100*FS40*FS44/'Basis data'!$D$28</f>
        <v>0</v>
      </c>
      <c r="FT49" s="755">
        <f>FT29/100*FT40*FT44/'Basis data'!$D$28</f>
        <v>0</v>
      </c>
      <c r="FU49" s="755">
        <f>FU29/100*FU40*FU44/'Basis data'!$D$28</f>
        <v>0</v>
      </c>
      <c r="FV49" s="755">
        <f>FV29/100*FV40*FV44/'Basis data'!$D$28</f>
        <v>0</v>
      </c>
      <c r="FW49" s="755">
        <f>FW29/100*FW40*FW44/'Basis data'!$D$28</f>
        <v>0</v>
      </c>
      <c r="FX49" s="755">
        <f>FX29/100*FX40*FX44/'Basis data'!$D$28</f>
        <v>0</v>
      </c>
      <c r="FY49" s="755">
        <f>FY29/100*FY40*FY44/'Basis data'!$D$28</f>
        <v>0</v>
      </c>
      <c r="FZ49" s="755">
        <f>FZ29/100*FZ40*FZ44/'Basis data'!$D$28</f>
        <v>0</v>
      </c>
      <c r="GA49" s="755">
        <f>GA29/100*GA40*GA44/'Basis data'!$D$28</f>
        <v>0</v>
      </c>
      <c r="GB49" s="755">
        <f>GB29/100*GB40*GB44/'Basis data'!$D$28</f>
        <v>0</v>
      </c>
      <c r="GC49" s="755">
        <f>GC29/100*GC40*GC44/'Basis data'!$D$28</f>
        <v>0</v>
      </c>
      <c r="GD49" s="755">
        <f>GD29/100*GD40*GD44/'Basis data'!$D$28</f>
        <v>0</v>
      </c>
      <c r="GE49" s="755">
        <f>GE29/100*GE40*GE44/'Basis data'!$D$28</f>
        <v>0</v>
      </c>
      <c r="GF49" s="755">
        <f>GF29/100*GF40*GF44/'Basis data'!$D$28</f>
        <v>0</v>
      </c>
      <c r="GG49" s="755">
        <f>GG29/100*GG40*GG44/'Basis data'!$D$28</f>
        <v>0</v>
      </c>
      <c r="GH49" s="755">
        <f>GH29/100*GH40*GH44/'Basis data'!$D$28</f>
        <v>0</v>
      </c>
      <c r="GI49" s="755">
        <f>GI29/100*GI40*GI44/'Basis data'!$D$28</f>
        <v>0</v>
      </c>
      <c r="GJ49" s="755">
        <f>GJ29/100*GJ40*GJ44/'Basis data'!$D$28</f>
        <v>0</v>
      </c>
      <c r="GK49" s="755">
        <f>GK29/100*GK40*GK44/'Basis data'!$D$28</f>
        <v>0</v>
      </c>
      <c r="GL49" s="755">
        <f>GL29/100*GL40*GL44/'Basis data'!$D$28</f>
        <v>0</v>
      </c>
      <c r="GM49" s="755">
        <f>GM29/100*GM40*GM44/'Basis data'!$D$28</f>
        <v>0</v>
      </c>
      <c r="GN49" s="755">
        <f>GN29/100*GN40*GN44/'Basis data'!$D$28</f>
        <v>0</v>
      </c>
      <c r="GO49" s="755">
        <f>GO29/100*GO40*GO44/'Basis data'!$D$28</f>
        <v>0</v>
      </c>
      <c r="GP49" s="755">
        <f>GP29/100*GP40*GP44/'Basis data'!$D$28</f>
        <v>0</v>
      </c>
      <c r="GQ49" s="755">
        <f>GQ29/100*GQ40*GQ44/'Basis data'!$D$28</f>
        <v>0</v>
      </c>
      <c r="GR49" s="755">
        <f>GR29/100*GR40*GR44/'Basis data'!$D$28</f>
        <v>0</v>
      </c>
      <c r="GS49" s="755">
        <f>GS29/100*GS40*GS44/'Basis data'!$D$28</f>
        <v>0</v>
      </c>
      <c r="GT49" s="755">
        <f>GT29/100*GT40*GT44/'Basis data'!$D$28</f>
        <v>0</v>
      </c>
      <c r="GU49" s="755">
        <f>GU29/100*GU40*GU44/'Basis data'!$D$28</f>
        <v>0</v>
      </c>
    </row>
    <row r="50" spans="1:203" ht="17" thickBot="1" x14ac:dyDescent="0.25">
      <c r="A50" s="612"/>
      <c r="B50" s="612"/>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612"/>
      <c r="AL50" s="612"/>
      <c r="AM50" s="612"/>
      <c r="AN50" s="612"/>
      <c r="AO50" s="612"/>
      <c r="AP50" s="612"/>
      <c r="AQ50" s="612"/>
      <c r="AR50" s="612"/>
      <c r="AS50" s="612"/>
      <c r="AT50" s="612"/>
      <c r="AU50" s="612"/>
      <c r="AV50" s="612"/>
      <c r="AW50" s="612"/>
      <c r="AX50" s="612"/>
      <c r="AY50" s="612"/>
      <c r="AZ50" s="612"/>
      <c r="BA50" s="612"/>
      <c r="BB50" s="612"/>
      <c r="BC50" s="612"/>
      <c r="BD50" s="612"/>
      <c r="BE50" s="612"/>
      <c r="BF50" s="612"/>
      <c r="BG50" s="612"/>
      <c r="BH50" s="612"/>
      <c r="BI50" s="612"/>
      <c r="BJ50" s="612"/>
      <c r="BK50" s="612"/>
      <c r="BL50" s="612"/>
      <c r="BM50" s="612"/>
      <c r="BN50" s="612"/>
      <c r="BO50" s="612"/>
      <c r="BP50" s="612"/>
      <c r="BQ50" s="612"/>
      <c r="BR50" s="612"/>
      <c r="BS50" s="612"/>
      <c r="BT50" s="612"/>
      <c r="BU50" s="612"/>
      <c r="BV50" s="612"/>
      <c r="BW50" s="612"/>
      <c r="BX50" s="612"/>
      <c r="BY50" s="612"/>
      <c r="BZ50" s="612"/>
      <c r="CA50" s="612"/>
      <c r="CB50" s="612"/>
      <c r="CC50" s="612"/>
      <c r="CD50" s="612"/>
      <c r="CE50" s="612"/>
      <c r="CF50" s="612"/>
      <c r="CG50" s="612"/>
      <c r="CH50" s="612"/>
      <c r="CI50" s="612"/>
      <c r="CJ50" s="612"/>
      <c r="CK50" s="612"/>
      <c r="CL50" s="612"/>
      <c r="CM50" s="612"/>
      <c r="CN50" s="612"/>
      <c r="CO50" s="612"/>
      <c r="CP50" s="612"/>
      <c r="CQ50" s="612"/>
      <c r="CR50" s="149"/>
      <c r="CS50" s="149"/>
      <c r="CT50" s="612"/>
      <c r="CU50" s="612"/>
      <c r="CV50" s="612"/>
      <c r="CW50" s="612"/>
      <c r="CX50" s="612"/>
      <c r="CY50" s="612"/>
      <c r="CZ50" s="612"/>
      <c r="DA50" s="612"/>
      <c r="DB50" s="612"/>
      <c r="DC50" s="612"/>
      <c r="DD50" s="612"/>
      <c r="DE50" s="612"/>
      <c r="DF50" s="612"/>
      <c r="DG50" s="612"/>
      <c r="DH50" s="612"/>
      <c r="DI50" s="612"/>
      <c r="DJ50" s="612"/>
      <c r="DK50" s="612"/>
      <c r="DL50" s="612"/>
      <c r="DM50" s="612"/>
      <c r="DN50" s="612"/>
      <c r="DO50" s="612"/>
      <c r="DP50" s="612"/>
      <c r="DQ50" s="612"/>
      <c r="DR50" s="612"/>
      <c r="DS50" s="612"/>
      <c r="DT50" s="612"/>
      <c r="DU50" s="612"/>
      <c r="DV50" s="612"/>
      <c r="DW50" s="612"/>
    </row>
    <row r="51" spans="1:203" x14ac:dyDescent="0.2">
      <c r="A51" s="730" t="s">
        <v>550</v>
      </c>
      <c r="B51" s="626" t="s">
        <v>531</v>
      </c>
      <c r="C51" s="626" t="s">
        <v>68</v>
      </c>
      <c r="D51" s="735">
        <v>0.74</v>
      </c>
      <c r="E51" s="735">
        <v>0.89</v>
      </c>
      <c r="F51" s="735">
        <v>0.92</v>
      </c>
      <c r="G51" s="735">
        <v>0.77</v>
      </c>
      <c r="H51" s="735">
        <v>0.97</v>
      </c>
      <c r="I51" s="735">
        <v>0.98</v>
      </c>
      <c r="J51" s="735">
        <v>0.99</v>
      </c>
      <c r="K51" s="735">
        <v>0</v>
      </c>
      <c r="L51" s="735">
        <v>1</v>
      </c>
      <c r="M51" s="735">
        <v>0</v>
      </c>
      <c r="N51" s="735">
        <v>0</v>
      </c>
      <c r="O51" s="735">
        <v>0</v>
      </c>
      <c r="P51" s="735">
        <v>0</v>
      </c>
      <c r="Q51" s="735">
        <v>0</v>
      </c>
      <c r="R51" s="735">
        <v>0</v>
      </c>
      <c r="S51" s="735">
        <v>0</v>
      </c>
      <c r="T51" s="750">
        <v>0</v>
      </c>
      <c r="U51" s="750">
        <v>0</v>
      </c>
      <c r="V51" s="750">
        <v>0</v>
      </c>
      <c r="W51" s="735">
        <v>0</v>
      </c>
      <c r="X51" s="735">
        <v>0</v>
      </c>
      <c r="Y51" s="735">
        <v>0</v>
      </c>
      <c r="Z51" s="735">
        <v>0</v>
      </c>
      <c r="AA51" s="735">
        <v>0.2</v>
      </c>
      <c r="AB51" s="735">
        <v>0.95</v>
      </c>
      <c r="AC51" s="735">
        <v>0.69</v>
      </c>
      <c r="AD51" s="735">
        <v>0.93</v>
      </c>
      <c r="AE51" s="735">
        <v>0.85</v>
      </c>
      <c r="AF51" s="735">
        <v>0.93</v>
      </c>
      <c r="AG51" s="735">
        <v>0.8</v>
      </c>
      <c r="AH51" s="735">
        <v>0.13</v>
      </c>
      <c r="AI51" s="735">
        <v>0</v>
      </c>
      <c r="AJ51" s="735">
        <v>0</v>
      </c>
      <c r="AK51" s="735">
        <v>0.34</v>
      </c>
      <c r="AL51" s="735">
        <v>0.5</v>
      </c>
      <c r="AM51" s="735">
        <v>0</v>
      </c>
      <c r="AN51" s="735">
        <v>0</v>
      </c>
      <c r="AO51" s="735">
        <v>0.36</v>
      </c>
      <c r="AP51" s="735">
        <v>0</v>
      </c>
      <c r="AQ51" s="735">
        <v>0</v>
      </c>
      <c r="AR51" s="735">
        <v>0</v>
      </c>
      <c r="AS51" s="735">
        <v>0.89900000000000002</v>
      </c>
      <c r="AT51" s="735">
        <v>0</v>
      </c>
      <c r="AU51" s="735">
        <v>1</v>
      </c>
      <c r="AV51" s="735">
        <v>0.71799999999999997</v>
      </c>
      <c r="AW51" s="735">
        <v>0.495</v>
      </c>
      <c r="AX51" s="735">
        <v>0.79200000000000004</v>
      </c>
      <c r="AY51" s="735">
        <v>0</v>
      </c>
      <c r="AZ51" s="735">
        <v>0</v>
      </c>
      <c r="BA51" s="735">
        <v>0</v>
      </c>
      <c r="BB51" s="750">
        <v>0</v>
      </c>
      <c r="BC51" s="750">
        <v>0</v>
      </c>
      <c r="BD51" s="750">
        <v>0</v>
      </c>
      <c r="BE51" s="750">
        <v>0</v>
      </c>
      <c r="BF51" s="735">
        <v>0</v>
      </c>
      <c r="BG51" s="735">
        <v>0</v>
      </c>
      <c r="BH51" s="735">
        <v>0</v>
      </c>
      <c r="BI51" s="735">
        <v>0</v>
      </c>
      <c r="BJ51" s="735">
        <v>0</v>
      </c>
      <c r="BK51" s="735">
        <v>0</v>
      </c>
      <c r="BL51" s="735">
        <v>0</v>
      </c>
      <c r="BM51" s="735">
        <v>0</v>
      </c>
      <c r="BN51" s="735">
        <v>0</v>
      </c>
      <c r="BO51" s="735">
        <v>0</v>
      </c>
      <c r="BP51" s="735">
        <v>0</v>
      </c>
      <c r="BQ51" s="735">
        <v>0.92</v>
      </c>
      <c r="BR51" s="735">
        <v>0.81</v>
      </c>
      <c r="BS51" s="735">
        <v>0</v>
      </c>
      <c r="BT51" s="735">
        <v>7.0000000000000007E-2</v>
      </c>
      <c r="BU51" s="735">
        <v>0</v>
      </c>
      <c r="BV51" s="735">
        <f>1087000/BV46</f>
        <v>0.93817698488732382</v>
      </c>
      <c r="BW51" s="735">
        <v>0.91</v>
      </c>
      <c r="BX51" s="735">
        <v>0.85</v>
      </c>
      <c r="BY51" s="735">
        <v>0.87</v>
      </c>
      <c r="BZ51" s="735">
        <v>0</v>
      </c>
      <c r="CA51" s="735">
        <v>1</v>
      </c>
      <c r="CB51" s="735">
        <v>0</v>
      </c>
      <c r="CC51" s="735">
        <v>0</v>
      </c>
      <c r="CD51" s="735">
        <v>0</v>
      </c>
      <c r="CE51" s="735">
        <v>0</v>
      </c>
      <c r="CF51" s="761">
        <v>0.93200000000000005</v>
      </c>
      <c r="CG51" s="735">
        <v>0.95</v>
      </c>
      <c r="CH51" s="735">
        <v>0.84</v>
      </c>
      <c r="CI51" s="735">
        <v>0.95</v>
      </c>
      <c r="CJ51" s="753">
        <f>297000/CJ46</f>
        <v>0.92552196946089127</v>
      </c>
      <c r="CK51" s="735">
        <f>297000/CK46</f>
        <v>0.91893564356435642</v>
      </c>
      <c r="CL51" s="735">
        <v>0</v>
      </c>
      <c r="CM51" s="735">
        <v>0</v>
      </c>
      <c r="CN51" s="735">
        <v>0</v>
      </c>
      <c r="CO51" s="735">
        <v>0</v>
      </c>
      <c r="CP51" s="735">
        <v>0</v>
      </c>
      <c r="CQ51" s="735">
        <v>1</v>
      </c>
      <c r="CR51" s="750">
        <v>0</v>
      </c>
      <c r="CS51" s="750">
        <v>0</v>
      </c>
      <c r="CT51" s="750">
        <v>0</v>
      </c>
      <c r="CU51" s="750">
        <v>0</v>
      </c>
      <c r="CV51" s="750">
        <v>0</v>
      </c>
      <c r="CW51" s="750">
        <v>0</v>
      </c>
      <c r="CX51" s="750">
        <v>0</v>
      </c>
      <c r="CY51" s="750">
        <v>0</v>
      </c>
      <c r="CZ51" s="750">
        <v>0</v>
      </c>
      <c r="DA51" s="750">
        <v>1</v>
      </c>
      <c r="DB51" s="750">
        <v>0</v>
      </c>
      <c r="DC51" s="750">
        <v>0</v>
      </c>
      <c r="DD51" s="750">
        <v>0</v>
      </c>
      <c r="DE51" s="750">
        <v>0</v>
      </c>
      <c r="DF51" s="750">
        <v>1</v>
      </c>
      <c r="DG51" s="750">
        <v>1</v>
      </c>
      <c r="DH51" s="750">
        <v>0</v>
      </c>
      <c r="DI51" s="750">
        <v>0</v>
      </c>
      <c r="DJ51" s="750">
        <v>0</v>
      </c>
      <c r="DK51" s="736" t="s">
        <v>382</v>
      </c>
      <c r="DL51" s="736" t="s">
        <v>382</v>
      </c>
      <c r="DM51" s="736" t="s">
        <v>382</v>
      </c>
      <c r="DN51" s="736" t="s">
        <v>382</v>
      </c>
      <c r="DO51" s="736" t="s">
        <v>382</v>
      </c>
      <c r="DP51" s="736" t="s">
        <v>382</v>
      </c>
      <c r="DQ51" s="736" t="s">
        <v>382</v>
      </c>
      <c r="DR51" s="736" t="s">
        <v>382</v>
      </c>
      <c r="DS51" s="736" t="s">
        <v>382</v>
      </c>
      <c r="DT51" s="736" t="s">
        <v>382</v>
      </c>
      <c r="DU51" s="736" t="s">
        <v>382</v>
      </c>
      <c r="DV51" s="736" t="s">
        <v>382</v>
      </c>
      <c r="DW51" s="811">
        <v>0.15</v>
      </c>
    </row>
    <row r="52" spans="1:203" x14ac:dyDescent="0.2">
      <c r="A52" s="35"/>
      <c r="B52" s="626"/>
      <c r="C52" s="626" t="s">
        <v>88</v>
      </c>
      <c r="D52" s="735">
        <v>0.26</v>
      </c>
      <c r="E52" s="735">
        <v>0.02</v>
      </c>
      <c r="F52" s="735">
        <v>0.01</v>
      </c>
      <c r="G52" s="735">
        <v>0.21</v>
      </c>
      <c r="H52" s="735">
        <v>0.02</v>
      </c>
      <c r="I52" s="735">
        <v>0.02</v>
      </c>
      <c r="J52" s="735">
        <v>0.01</v>
      </c>
      <c r="K52" s="735">
        <v>0</v>
      </c>
      <c r="L52" s="735">
        <v>0</v>
      </c>
      <c r="M52" s="735">
        <v>0</v>
      </c>
      <c r="N52" s="735">
        <v>0</v>
      </c>
      <c r="O52" s="735">
        <v>0</v>
      </c>
      <c r="P52" s="735">
        <v>0</v>
      </c>
      <c r="Q52" s="735">
        <v>0</v>
      </c>
      <c r="R52" s="735">
        <v>0</v>
      </c>
      <c r="S52" s="735">
        <v>0</v>
      </c>
      <c r="T52" s="735">
        <v>0</v>
      </c>
      <c r="U52" s="735">
        <v>0</v>
      </c>
      <c r="V52" s="735">
        <v>0</v>
      </c>
      <c r="W52" s="735">
        <v>0</v>
      </c>
      <c r="X52" s="735">
        <v>0</v>
      </c>
      <c r="Y52" s="735">
        <v>0</v>
      </c>
      <c r="Z52" s="735">
        <v>0</v>
      </c>
      <c r="AA52" s="735">
        <v>0</v>
      </c>
      <c r="AB52" s="735">
        <v>0.04</v>
      </c>
      <c r="AC52" s="735">
        <v>0.03</v>
      </c>
      <c r="AD52" s="735">
        <v>6.5000000000000002E-2</v>
      </c>
      <c r="AE52" s="735">
        <v>0.12</v>
      </c>
      <c r="AF52" s="735">
        <v>0.06</v>
      </c>
      <c r="AG52" s="735">
        <v>0.17</v>
      </c>
      <c r="AH52" s="735">
        <v>0.02</v>
      </c>
      <c r="AI52" s="735">
        <v>0</v>
      </c>
      <c r="AJ52" s="735">
        <v>0</v>
      </c>
      <c r="AK52" s="735">
        <v>0.01</v>
      </c>
      <c r="AL52" s="735">
        <v>0</v>
      </c>
      <c r="AM52" s="735">
        <v>0</v>
      </c>
      <c r="AN52" s="735">
        <v>0</v>
      </c>
      <c r="AO52" s="735">
        <v>0</v>
      </c>
      <c r="AP52" s="735">
        <v>0</v>
      </c>
      <c r="AQ52" s="735">
        <v>0</v>
      </c>
      <c r="AR52" s="735">
        <v>1</v>
      </c>
      <c r="AS52" s="735">
        <v>9.8000000000000004E-2</v>
      </c>
      <c r="AT52" s="735">
        <v>0</v>
      </c>
      <c r="AU52" s="735">
        <v>0</v>
      </c>
      <c r="AV52" s="735">
        <v>0.27800000000000002</v>
      </c>
      <c r="AW52" s="735">
        <v>3.2000000000000001E-2</v>
      </c>
      <c r="AX52" s="735">
        <v>0.20799999999999999</v>
      </c>
      <c r="AY52" s="735">
        <v>1</v>
      </c>
      <c r="AZ52" s="735">
        <v>1</v>
      </c>
      <c r="BA52" s="735">
        <v>0</v>
      </c>
      <c r="BB52" s="735">
        <v>0</v>
      </c>
      <c r="BC52" s="735">
        <v>0</v>
      </c>
      <c r="BD52" s="735">
        <v>0</v>
      </c>
      <c r="BE52" s="735">
        <v>0</v>
      </c>
      <c r="BF52" s="735">
        <v>0</v>
      </c>
      <c r="BG52" s="735">
        <v>0</v>
      </c>
      <c r="BH52" s="735">
        <v>0</v>
      </c>
      <c r="BI52" s="735">
        <v>0</v>
      </c>
      <c r="BJ52" s="735">
        <v>0</v>
      </c>
      <c r="BK52" s="735">
        <v>0</v>
      </c>
      <c r="BL52" s="735">
        <v>0</v>
      </c>
      <c r="BM52" s="735">
        <v>0</v>
      </c>
      <c r="BN52" s="735">
        <v>0</v>
      </c>
      <c r="BO52" s="735">
        <v>0</v>
      </c>
      <c r="BP52" s="735">
        <v>0</v>
      </c>
      <c r="BQ52" s="735">
        <v>7.0000000000000007E-2</v>
      </c>
      <c r="BR52" s="735">
        <v>0.18</v>
      </c>
      <c r="BS52" s="735">
        <v>0</v>
      </c>
      <c r="BT52" s="735">
        <v>0</v>
      </c>
      <c r="BU52" s="735">
        <v>0</v>
      </c>
      <c r="BV52" s="735">
        <f>1-BV51</f>
        <v>6.1823015112676183E-2</v>
      </c>
      <c r="BW52" s="735">
        <v>0.09</v>
      </c>
      <c r="BX52" s="735">
        <v>0.14000000000000001</v>
      </c>
      <c r="BY52" s="735">
        <v>0.11</v>
      </c>
      <c r="BZ52" s="735">
        <v>0</v>
      </c>
      <c r="CA52" s="735">
        <v>0</v>
      </c>
      <c r="CB52" s="735">
        <v>0</v>
      </c>
      <c r="CC52" s="735">
        <v>1</v>
      </c>
      <c r="CD52" s="735">
        <v>1</v>
      </c>
      <c r="CE52" s="735">
        <v>0</v>
      </c>
      <c r="CF52" s="735">
        <v>0.05</v>
      </c>
      <c r="CG52" s="735">
        <v>0.05</v>
      </c>
      <c r="CH52" s="761">
        <v>4.3999999999999997E-2</v>
      </c>
      <c r="CI52" s="735">
        <v>0.05</v>
      </c>
      <c r="CJ52" s="753">
        <f>19000/CJ46</f>
        <v>5.9208476160797753E-2</v>
      </c>
      <c r="CK52" s="735">
        <f>(19000+7200)/CK46</f>
        <v>8.1064356435643567E-2</v>
      </c>
      <c r="CL52" s="735">
        <v>0</v>
      </c>
      <c r="CM52" s="735">
        <v>0</v>
      </c>
      <c r="CN52" s="735">
        <v>0</v>
      </c>
      <c r="CO52" s="735">
        <v>0</v>
      </c>
      <c r="CP52" s="735">
        <v>0</v>
      </c>
      <c r="CQ52" s="735">
        <v>0</v>
      </c>
      <c r="CR52" s="751">
        <v>0</v>
      </c>
      <c r="CS52" s="751">
        <v>0</v>
      </c>
      <c r="CT52" s="735">
        <v>1</v>
      </c>
      <c r="CU52" s="735">
        <v>0</v>
      </c>
      <c r="CV52" s="735">
        <v>0</v>
      </c>
      <c r="CW52" s="735">
        <v>0</v>
      </c>
      <c r="CX52" s="735">
        <v>0</v>
      </c>
      <c r="CY52" s="735">
        <v>0</v>
      </c>
      <c r="CZ52" s="735">
        <v>0</v>
      </c>
      <c r="DA52" s="735">
        <v>0</v>
      </c>
      <c r="DB52" s="735">
        <v>0</v>
      </c>
      <c r="DC52" s="735">
        <v>0</v>
      </c>
      <c r="DD52" s="735">
        <v>0</v>
      </c>
      <c r="DE52" s="735">
        <v>0</v>
      </c>
      <c r="DF52" s="735">
        <v>0</v>
      </c>
      <c r="DG52" s="735">
        <v>0</v>
      </c>
      <c r="DH52" s="735">
        <v>1</v>
      </c>
      <c r="DI52" s="735">
        <v>1</v>
      </c>
      <c r="DJ52" s="735">
        <v>0</v>
      </c>
      <c r="DK52" s="736" t="s">
        <v>382</v>
      </c>
      <c r="DL52" s="736" t="s">
        <v>382</v>
      </c>
      <c r="DM52" s="736" t="s">
        <v>382</v>
      </c>
      <c r="DN52" s="736" t="s">
        <v>382</v>
      </c>
      <c r="DO52" s="736" t="s">
        <v>382</v>
      </c>
      <c r="DP52" s="736" t="s">
        <v>382</v>
      </c>
      <c r="DQ52" s="736" t="s">
        <v>382</v>
      </c>
      <c r="DR52" s="736" t="s">
        <v>382</v>
      </c>
      <c r="DS52" s="736" t="s">
        <v>382</v>
      </c>
      <c r="DT52" s="736" t="s">
        <v>382</v>
      </c>
      <c r="DU52" s="736" t="s">
        <v>382</v>
      </c>
      <c r="DV52" s="736" t="s">
        <v>382</v>
      </c>
      <c r="DW52" s="811">
        <v>0.15</v>
      </c>
    </row>
    <row r="53" spans="1:203" x14ac:dyDescent="0.2">
      <c r="A53" s="35"/>
      <c r="B53" s="666"/>
      <c r="C53" s="666" t="s">
        <v>89</v>
      </c>
      <c r="D53" s="735">
        <v>0</v>
      </c>
      <c r="E53" s="735">
        <v>0.05</v>
      </c>
      <c r="F53" s="735">
        <v>0.06</v>
      </c>
      <c r="G53" s="735">
        <v>0.02</v>
      </c>
      <c r="H53" s="735">
        <v>0.01</v>
      </c>
      <c r="I53" s="735">
        <v>0</v>
      </c>
      <c r="J53" s="735">
        <v>0</v>
      </c>
      <c r="K53" s="735">
        <v>0</v>
      </c>
      <c r="L53" s="735">
        <v>0</v>
      </c>
      <c r="M53" s="735">
        <v>0</v>
      </c>
      <c r="N53" s="735">
        <v>0.5</v>
      </c>
      <c r="O53" s="735">
        <v>0.6</v>
      </c>
      <c r="P53" s="735">
        <v>0.5</v>
      </c>
      <c r="Q53" s="735">
        <v>0.6</v>
      </c>
      <c r="R53" s="735">
        <v>0.5</v>
      </c>
      <c r="S53" s="735">
        <v>0.6</v>
      </c>
      <c r="T53" s="735">
        <v>0</v>
      </c>
      <c r="U53" s="735">
        <v>0</v>
      </c>
      <c r="V53" s="735">
        <v>0</v>
      </c>
      <c r="W53" s="735">
        <v>0.35</v>
      </c>
      <c r="X53" s="735">
        <v>0.3</v>
      </c>
      <c r="Y53" s="735">
        <v>0</v>
      </c>
      <c r="Z53" s="735">
        <v>0</v>
      </c>
      <c r="AA53" s="735">
        <v>0</v>
      </c>
      <c r="AB53" s="735">
        <v>0</v>
      </c>
      <c r="AC53" s="735">
        <v>0</v>
      </c>
      <c r="AD53" s="735">
        <v>0</v>
      </c>
      <c r="AE53" s="735">
        <v>0</v>
      </c>
      <c r="AF53" s="735">
        <v>0</v>
      </c>
      <c r="AG53" s="735">
        <v>0</v>
      </c>
      <c r="AH53" s="735">
        <v>0</v>
      </c>
      <c r="AI53" s="735">
        <v>0.99</v>
      </c>
      <c r="AJ53" s="735">
        <v>0.99</v>
      </c>
      <c r="AK53" s="735">
        <v>0.06</v>
      </c>
      <c r="AL53" s="735">
        <v>0</v>
      </c>
      <c r="AM53" s="735">
        <v>0.99</v>
      </c>
      <c r="AN53" s="735">
        <v>0</v>
      </c>
      <c r="AO53" s="735">
        <v>0</v>
      </c>
      <c r="AP53" s="735">
        <v>1</v>
      </c>
      <c r="AQ53" s="735">
        <v>1</v>
      </c>
      <c r="AR53" s="735">
        <v>0</v>
      </c>
      <c r="AS53" s="735">
        <v>0</v>
      </c>
      <c r="AT53" s="735">
        <v>0</v>
      </c>
      <c r="AU53" s="735">
        <v>0</v>
      </c>
      <c r="AV53" s="735">
        <v>0</v>
      </c>
      <c r="AW53" s="735">
        <v>0</v>
      </c>
      <c r="AX53" s="735">
        <v>0</v>
      </c>
      <c r="AY53" s="735">
        <v>0</v>
      </c>
      <c r="AZ53" s="735">
        <v>0</v>
      </c>
      <c r="BA53" s="735">
        <v>0</v>
      </c>
      <c r="BB53" s="735">
        <v>0</v>
      </c>
      <c r="BC53" s="735">
        <v>0</v>
      </c>
      <c r="BD53" s="735">
        <v>0</v>
      </c>
      <c r="BE53" s="735">
        <v>1</v>
      </c>
      <c r="BF53" s="735">
        <v>1</v>
      </c>
      <c r="BG53" s="735">
        <v>1</v>
      </c>
      <c r="BH53" s="735">
        <v>1</v>
      </c>
      <c r="BI53" s="735">
        <v>1</v>
      </c>
      <c r="BJ53" s="735">
        <v>1</v>
      </c>
      <c r="BK53" s="735">
        <v>1</v>
      </c>
      <c r="BL53" s="735">
        <v>1</v>
      </c>
      <c r="BM53" s="735">
        <v>1</v>
      </c>
      <c r="BN53" s="735">
        <v>1</v>
      </c>
      <c r="BO53" s="735">
        <v>1</v>
      </c>
      <c r="BP53" s="735">
        <v>1</v>
      </c>
      <c r="BQ53" s="735">
        <v>0</v>
      </c>
      <c r="BR53" s="735">
        <v>0</v>
      </c>
      <c r="BS53" s="735">
        <v>0.08</v>
      </c>
      <c r="BT53" s="735">
        <v>0</v>
      </c>
      <c r="BU53" s="735">
        <v>0</v>
      </c>
      <c r="BV53" s="735">
        <v>0</v>
      </c>
      <c r="BW53" s="735">
        <v>0</v>
      </c>
      <c r="BX53" s="735">
        <v>0</v>
      </c>
      <c r="BY53" s="735">
        <v>0</v>
      </c>
      <c r="BZ53" s="735">
        <v>0</v>
      </c>
      <c r="CA53" s="735">
        <v>0</v>
      </c>
      <c r="CB53" s="735">
        <v>0</v>
      </c>
      <c r="CC53" s="735">
        <v>0</v>
      </c>
      <c r="CD53" s="735">
        <v>0</v>
      </c>
      <c r="CE53" s="735">
        <v>0</v>
      </c>
      <c r="CF53" s="735">
        <v>0</v>
      </c>
      <c r="CG53" s="735">
        <v>0</v>
      </c>
      <c r="CH53" s="735">
        <v>0</v>
      </c>
      <c r="CI53" s="735">
        <v>0</v>
      </c>
      <c r="CJ53" s="735">
        <v>0</v>
      </c>
      <c r="CK53" s="735">
        <v>0</v>
      </c>
      <c r="CL53" s="735">
        <v>1</v>
      </c>
      <c r="CM53" s="735">
        <v>1</v>
      </c>
      <c r="CN53" s="735">
        <v>1</v>
      </c>
      <c r="CO53" s="735">
        <v>1</v>
      </c>
      <c r="CP53" s="735">
        <v>1</v>
      </c>
      <c r="CQ53" s="735">
        <v>0</v>
      </c>
      <c r="CR53" s="751">
        <v>0</v>
      </c>
      <c r="CS53" s="751">
        <v>1</v>
      </c>
      <c r="CT53" s="735">
        <v>0</v>
      </c>
      <c r="CU53" s="735">
        <v>1</v>
      </c>
      <c r="CV53" s="735">
        <v>1</v>
      </c>
      <c r="CW53" s="735">
        <v>1</v>
      </c>
      <c r="CX53" s="735">
        <v>1</v>
      </c>
      <c r="CY53" s="735">
        <v>1</v>
      </c>
      <c r="CZ53" s="735">
        <v>0</v>
      </c>
      <c r="DA53" s="735">
        <v>0</v>
      </c>
      <c r="DB53" s="735">
        <v>1</v>
      </c>
      <c r="DC53" s="735">
        <v>1</v>
      </c>
      <c r="DD53" s="735">
        <v>1</v>
      </c>
      <c r="DE53" s="735">
        <v>1</v>
      </c>
      <c r="DF53" s="735">
        <v>0</v>
      </c>
      <c r="DG53" s="735">
        <v>0</v>
      </c>
      <c r="DH53" s="735">
        <v>0</v>
      </c>
      <c r="DI53" s="735">
        <v>0</v>
      </c>
      <c r="DJ53" s="735">
        <v>1</v>
      </c>
      <c r="DK53" s="736" t="s">
        <v>382</v>
      </c>
      <c r="DL53" s="736" t="s">
        <v>382</v>
      </c>
      <c r="DM53" s="736" t="s">
        <v>382</v>
      </c>
      <c r="DN53" s="736" t="s">
        <v>382</v>
      </c>
      <c r="DO53" s="736" t="s">
        <v>382</v>
      </c>
      <c r="DP53" s="736" t="s">
        <v>382</v>
      </c>
      <c r="DQ53" s="736" t="s">
        <v>382</v>
      </c>
      <c r="DR53" s="736" t="s">
        <v>382</v>
      </c>
      <c r="DS53" s="736" t="s">
        <v>382</v>
      </c>
      <c r="DT53" s="736" t="s">
        <v>382</v>
      </c>
      <c r="DU53" s="736" t="s">
        <v>382</v>
      </c>
      <c r="DV53" s="736" t="s">
        <v>382</v>
      </c>
      <c r="DW53" s="811">
        <v>0.14000000000000001</v>
      </c>
    </row>
    <row r="54" spans="1:203" x14ac:dyDescent="0.2">
      <c r="A54" s="35"/>
      <c r="B54" s="666"/>
      <c r="C54" s="666" t="s">
        <v>866</v>
      </c>
      <c r="D54" s="735">
        <v>0</v>
      </c>
      <c r="E54" s="735">
        <v>0</v>
      </c>
      <c r="F54" s="735">
        <v>0</v>
      </c>
      <c r="G54" s="735">
        <v>0</v>
      </c>
      <c r="H54" s="735">
        <v>0</v>
      </c>
      <c r="I54" s="735">
        <v>0</v>
      </c>
      <c r="J54" s="735">
        <v>0</v>
      </c>
      <c r="K54" s="735">
        <v>0</v>
      </c>
      <c r="L54" s="735">
        <v>0</v>
      </c>
      <c r="M54" s="735">
        <v>0</v>
      </c>
      <c r="N54" s="735">
        <v>0</v>
      </c>
      <c r="O54" s="735">
        <v>0</v>
      </c>
      <c r="P54" s="735">
        <v>0</v>
      </c>
      <c r="Q54" s="735">
        <v>0</v>
      </c>
      <c r="R54" s="735">
        <v>0</v>
      </c>
      <c r="S54" s="735">
        <v>0</v>
      </c>
      <c r="T54" s="735">
        <v>0</v>
      </c>
      <c r="U54" s="735">
        <v>0</v>
      </c>
      <c r="V54" s="735">
        <v>0</v>
      </c>
      <c r="W54" s="735">
        <v>0</v>
      </c>
      <c r="X54" s="735">
        <v>0</v>
      </c>
      <c r="Y54" s="735">
        <v>0</v>
      </c>
      <c r="Z54" s="735">
        <v>0</v>
      </c>
      <c r="AA54" s="735">
        <v>0</v>
      </c>
      <c r="AB54" s="735">
        <v>0</v>
      </c>
      <c r="AC54" s="735">
        <v>0</v>
      </c>
      <c r="AD54" s="735">
        <v>0</v>
      </c>
      <c r="AE54" s="735">
        <v>0</v>
      </c>
      <c r="AF54" s="735">
        <v>0</v>
      </c>
      <c r="AG54" s="735">
        <v>0</v>
      </c>
      <c r="AH54" s="735">
        <v>0</v>
      </c>
      <c r="AI54" s="735">
        <v>0</v>
      </c>
      <c r="AJ54" s="735">
        <v>0</v>
      </c>
      <c r="AK54" s="735">
        <v>0</v>
      </c>
      <c r="AL54" s="735">
        <v>0</v>
      </c>
      <c r="AM54" s="735">
        <v>0</v>
      </c>
      <c r="AN54" s="735">
        <v>0</v>
      </c>
      <c r="AO54" s="735">
        <v>0</v>
      </c>
      <c r="AP54" s="735">
        <v>0</v>
      </c>
      <c r="AQ54" s="735">
        <v>0</v>
      </c>
      <c r="AR54" s="735">
        <v>0</v>
      </c>
      <c r="AS54" s="735">
        <v>0</v>
      </c>
      <c r="AT54" s="735">
        <v>0</v>
      </c>
      <c r="AU54" s="735">
        <v>0</v>
      </c>
      <c r="AV54" s="735">
        <v>0</v>
      </c>
      <c r="AW54" s="735">
        <v>0</v>
      </c>
      <c r="AX54" s="735">
        <v>0</v>
      </c>
      <c r="AY54" s="735">
        <v>0</v>
      </c>
      <c r="AZ54" s="735">
        <v>0</v>
      </c>
      <c r="BA54" s="735">
        <v>0</v>
      </c>
      <c r="BB54" s="735">
        <v>0</v>
      </c>
      <c r="BC54" s="735">
        <v>0</v>
      </c>
      <c r="BD54" s="735">
        <v>0</v>
      </c>
      <c r="BE54" s="735">
        <v>0</v>
      </c>
      <c r="BF54" s="735">
        <v>0</v>
      </c>
      <c r="BG54" s="735">
        <v>0</v>
      </c>
      <c r="BH54" s="735">
        <v>0</v>
      </c>
      <c r="BI54" s="735">
        <v>0</v>
      </c>
      <c r="BJ54" s="735">
        <v>0</v>
      </c>
      <c r="BK54" s="735">
        <v>0</v>
      </c>
      <c r="BL54" s="735">
        <v>0</v>
      </c>
      <c r="BM54" s="735">
        <v>0</v>
      </c>
      <c r="BN54" s="735">
        <v>0</v>
      </c>
      <c r="BO54" s="735">
        <v>0</v>
      </c>
      <c r="BP54" s="735">
        <v>0</v>
      </c>
      <c r="BQ54" s="735">
        <v>0</v>
      </c>
      <c r="BR54" s="735">
        <v>0</v>
      </c>
      <c r="BS54" s="735">
        <v>0</v>
      </c>
      <c r="BT54" s="735">
        <v>0</v>
      </c>
      <c r="BU54" s="735">
        <v>0</v>
      </c>
      <c r="BV54" s="735">
        <v>0</v>
      </c>
      <c r="BW54" s="735">
        <v>0</v>
      </c>
      <c r="BX54" s="735">
        <v>0</v>
      </c>
      <c r="BY54" s="735">
        <v>0</v>
      </c>
      <c r="BZ54" s="735">
        <v>0.9</v>
      </c>
      <c r="CA54" s="735">
        <v>0</v>
      </c>
      <c r="CB54" s="735">
        <v>0</v>
      </c>
      <c r="CC54" s="735">
        <v>0</v>
      </c>
      <c r="CD54" s="735">
        <v>0</v>
      </c>
      <c r="CE54" s="735">
        <v>0</v>
      </c>
      <c r="CF54" s="761">
        <v>1.7999999999999999E-2</v>
      </c>
      <c r="CG54" s="735">
        <v>0</v>
      </c>
      <c r="CH54" s="761">
        <v>0.11600000000000001</v>
      </c>
      <c r="CI54" s="735">
        <v>0</v>
      </c>
      <c r="CJ54" s="735">
        <f>1-(CJ51+CJ52)</f>
        <v>1.5269554378311012E-2</v>
      </c>
      <c r="CK54" s="735">
        <v>0</v>
      </c>
      <c r="CL54" s="735">
        <v>0</v>
      </c>
      <c r="CM54" s="735">
        <v>0</v>
      </c>
      <c r="CN54" s="735">
        <v>0</v>
      </c>
      <c r="CO54" s="735">
        <v>0</v>
      </c>
      <c r="CP54" s="735">
        <v>0</v>
      </c>
      <c r="CQ54" s="735">
        <v>0</v>
      </c>
      <c r="CR54" s="751">
        <v>0</v>
      </c>
      <c r="CS54" s="751">
        <v>0</v>
      </c>
      <c r="CT54" s="735">
        <v>0</v>
      </c>
      <c r="CU54" s="735">
        <v>0</v>
      </c>
      <c r="CV54" s="735">
        <v>0</v>
      </c>
      <c r="CW54" s="735">
        <v>0</v>
      </c>
      <c r="CX54" s="735">
        <v>0</v>
      </c>
      <c r="CY54" s="735">
        <v>0</v>
      </c>
      <c r="CZ54" s="735">
        <v>0</v>
      </c>
      <c r="DA54" s="735">
        <v>0</v>
      </c>
      <c r="DB54" s="735">
        <v>0</v>
      </c>
      <c r="DC54" s="735">
        <v>0</v>
      </c>
      <c r="DD54" s="735">
        <v>0</v>
      </c>
      <c r="DE54" s="735">
        <v>0</v>
      </c>
      <c r="DF54" s="735">
        <v>0</v>
      </c>
      <c r="DG54" s="735">
        <v>0</v>
      </c>
      <c r="DH54" s="735">
        <v>0</v>
      </c>
      <c r="DI54" s="735">
        <v>0</v>
      </c>
      <c r="DJ54" s="735">
        <v>0</v>
      </c>
      <c r="DK54" s="736" t="s">
        <v>382</v>
      </c>
      <c r="DL54" s="736" t="s">
        <v>382</v>
      </c>
      <c r="DM54" s="736" t="s">
        <v>382</v>
      </c>
      <c r="DN54" s="736" t="s">
        <v>382</v>
      </c>
      <c r="DO54" s="736" t="s">
        <v>382</v>
      </c>
      <c r="DP54" s="736" t="s">
        <v>382</v>
      </c>
      <c r="DQ54" s="736" t="s">
        <v>382</v>
      </c>
      <c r="DR54" s="736" t="s">
        <v>382</v>
      </c>
      <c r="DS54" s="736" t="s">
        <v>382</v>
      </c>
      <c r="DT54" s="736" t="s">
        <v>382</v>
      </c>
      <c r="DU54" s="736" t="s">
        <v>382</v>
      </c>
      <c r="DV54" s="736" t="s">
        <v>382</v>
      </c>
      <c r="DW54" s="811">
        <v>0.14000000000000001</v>
      </c>
    </row>
    <row r="55" spans="1:203" x14ac:dyDescent="0.2">
      <c r="A55" s="35"/>
      <c r="B55" s="666"/>
      <c r="C55" s="666" t="s">
        <v>359</v>
      </c>
      <c r="D55" s="735">
        <v>0</v>
      </c>
      <c r="E55" s="735">
        <v>0</v>
      </c>
      <c r="F55" s="735">
        <v>0</v>
      </c>
      <c r="G55" s="735">
        <v>0</v>
      </c>
      <c r="H55" s="735">
        <v>0</v>
      </c>
      <c r="I55" s="735">
        <v>0</v>
      </c>
      <c r="J55" s="735">
        <v>0</v>
      </c>
      <c r="K55" s="735">
        <v>0</v>
      </c>
      <c r="L55" s="735">
        <v>0</v>
      </c>
      <c r="M55" s="735">
        <v>0</v>
      </c>
      <c r="N55" s="735">
        <v>0.5</v>
      </c>
      <c r="O55" s="735">
        <v>0.4</v>
      </c>
      <c r="P55" s="735">
        <v>0.5</v>
      </c>
      <c r="Q55" s="735">
        <v>0.4</v>
      </c>
      <c r="R55" s="735">
        <v>0.5</v>
      </c>
      <c r="S55" s="735">
        <v>0.4</v>
      </c>
      <c r="T55" s="735">
        <v>0</v>
      </c>
      <c r="U55" s="735">
        <v>0</v>
      </c>
      <c r="V55" s="735">
        <v>0</v>
      </c>
      <c r="W55" s="735">
        <v>0.65</v>
      </c>
      <c r="X55" s="735">
        <v>0.7</v>
      </c>
      <c r="Y55" s="735">
        <v>0.95</v>
      </c>
      <c r="Z55" s="735">
        <v>0.98</v>
      </c>
      <c r="AA55" s="735">
        <v>0.8</v>
      </c>
      <c r="AB55" s="735">
        <v>0</v>
      </c>
      <c r="AC55" s="735">
        <v>0.28000000000000003</v>
      </c>
      <c r="AD55" s="735">
        <v>5.0000000000000001E-3</v>
      </c>
      <c r="AE55" s="735">
        <v>0.03</v>
      </c>
      <c r="AF55" s="735">
        <v>0.01</v>
      </c>
      <c r="AG55" s="735">
        <v>0.03</v>
      </c>
      <c r="AH55" s="735">
        <v>0.85</v>
      </c>
      <c r="AI55" s="735">
        <v>0.01</v>
      </c>
      <c r="AJ55" s="735">
        <v>0.01</v>
      </c>
      <c r="AK55" s="735">
        <v>0.59</v>
      </c>
      <c r="AL55" s="735">
        <v>0.5</v>
      </c>
      <c r="AM55" s="735">
        <v>0.01</v>
      </c>
      <c r="AN55" s="735">
        <v>0.01</v>
      </c>
      <c r="AO55" s="735">
        <v>0.64</v>
      </c>
      <c r="AP55" s="735">
        <v>0</v>
      </c>
      <c r="AQ55" s="735">
        <v>0</v>
      </c>
      <c r="AR55" s="735">
        <v>0</v>
      </c>
      <c r="AS55" s="735">
        <v>0</v>
      </c>
      <c r="AT55" s="735">
        <v>0</v>
      </c>
      <c r="AU55" s="735">
        <v>0</v>
      </c>
      <c r="AV55" s="735">
        <v>0</v>
      </c>
      <c r="AW55" s="735">
        <v>0.47199999999999998</v>
      </c>
      <c r="AX55" s="735">
        <v>0</v>
      </c>
      <c r="AY55" s="735">
        <v>0</v>
      </c>
      <c r="AZ55" s="735">
        <v>0</v>
      </c>
      <c r="BA55" s="735">
        <v>0</v>
      </c>
      <c r="BB55" s="735">
        <v>0</v>
      </c>
      <c r="BC55" s="735">
        <v>0</v>
      </c>
      <c r="BD55" s="735">
        <v>1</v>
      </c>
      <c r="BE55" s="735">
        <v>0</v>
      </c>
      <c r="BF55" s="735">
        <v>0</v>
      </c>
      <c r="BG55" s="735">
        <v>0</v>
      </c>
      <c r="BH55" s="735">
        <v>0</v>
      </c>
      <c r="BI55" s="735">
        <v>0</v>
      </c>
      <c r="BJ55" s="735">
        <v>0</v>
      </c>
      <c r="BK55" s="735">
        <v>0</v>
      </c>
      <c r="BL55" s="735">
        <v>0</v>
      </c>
      <c r="BM55" s="735">
        <v>0</v>
      </c>
      <c r="BN55" s="735">
        <v>0</v>
      </c>
      <c r="BO55" s="735">
        <v>0</v>
      </c>
      <c r="BP55" s="735">
        <v>0</v>
      </c>
      <c r="BQ55" s="735">
        <v>0</v>
      </c>
      <c r="BR55" s="735">
        <v>0</v>
      </c>
      <c r="BS55" s="735">
        <v>0.92</v>
      </c>
      <c r="BT55" s="735">
        <v>0.93</v>
      </c>
      <c r="BU55" s="735">
        <v>1</v>
      </c>
      <c r="BV55" s="735">
        <v>0</v>
      </c>
      <c r="BW55" s="735">
        <v>0</v>
      </c>
      <c r="BX55" s="735">
        <v>0</v>
      </c>
      <c r="BY55" s="735">
        <v>0.01</v>
      </c>
      <c r="BZ55" s="735">
        <v>0</v>
      </c>
      <c r="CA55" s="735">
        <v>0</v>
      </c>
      <c r="CB55" s="735">
        <v>0</v>
      </c>
      <c r="CC55" s="735">
        <v>0</v>
      </c>
      <c r="CD55" s="735">
        <v>0</v>
      </c>
      <c r="CE55" s="735">
        <v>1</v>
      </c>
      <c r="CF55" s="735">
        <v>0</v>
      </c>
      <c r="CG55" s="735">
        <v>0</v>
      </c>
      <c r="CH55" s="735">
        <v>0</v>
      </c>
      <c r="CI55" s="735">
        <v>0</v>
      </c>
      <c r="CJ55" s="735">
        <v>0</v>
      </c>
      <c r="CK55" s="735">
        <v>0</v>
      </c>
      <c r="CL55" s="735">
        <v>0</v>
      </c>
      <c r="CM55" s="735">
        <v>0</v>
      </c>
      <c r="CN55" s="735">
        <v>0</v>
      </c>
      <c r="CO55" s="735">
        <v>0</v>
      </c>
      <c r="CP55" s="735">
        <v>0</v>
      </c>
      <c r="CQ55" s="735">
        <v>0</v>
      </c>
      <c r="CR55" s="751">
        <v>1</v>
      </c>
      <c r="CS55" s="751">
        <v>0</v>
      </c>
      <c r="CT55" s="735">
        <v>0</v>
      </c>
      <c r="CU55" s="735">
        <v>0</v>
      </c>
      <c r="CV55" s="735">
        <v>0</v>
      </c>
      <c r="CW55" s="735">
        <v>0</v>
      </c>
      <c r="CX55" s="735">
        <v>0</v>
      </c>
      <c r="CY55" s="735">
        <v>0</v>
      </c>
      <c r="CZ55" s="735">
        <v>1</v>
      </c>
      <c r="DA55" s="735">
        <v>0</v>
      </c>
      <c r="DB55" s="735">
        <v>0</v>
      </c>
      <c r="DC55" s="735">
        <v>0</v>
      </c>
      <c r="DD55" s="735">
        <v>0</v>
      </c>
      <c r="DE55" s="735">
        <v>0</v>
      </c>
      <c r="DF55" s="735">
        <v>0</v>
      </c>
      <c r="DG55" s="735">
        <v>0</v>
      </c>
      <c r="DH55" s="735">
        <v>0</v>
      </c>
      <c r="DI55" s="735">
        <v>0</v>
      </c>
      <c r="DJ55" s="735">
        <v>0</v>
      </c>
      <c r="DK55" s="736" t="s">
        <v>382</v>
      </c>
      <c r="DL55" s="736" t="s">
        <v>382</v>
      </c>
      <c r="DM55" s="736" t="s">
        <v>382</v>
      </c>
      <c r="DN55" s="736" t="s">
        <v>382</v>
      </c>
      <c r="DO55" s="736" t="s">
        <v>382</v>
      </c>
      <c r="DP55" s="736" t="s">
        <v>382</v>
      </c>
      <c r="DQ55" s="736" t="s">
        <v>382</v>
      </c>
      <c r="DR55" s="736" t="s">
        <v>382</v>
      </c>
      <c r="DS55" s="736" t="s">
        <v>382</v>
      </c>
      <c r="DT55" s="736" t="s">
        <v>382</v>
      </c>
      <c r="DU55" s="736" t="s">
        <v>382</v>
      </c>
      <c r="DV55" s="736" t="s">
        <v>382</v>
      </c>
      <c r="DW55" s="811">
        <v>0.14000000000000001</v>
      </c>
    </row>
    <row r="56" spans="1:203" x14ac:dyDescent="0.2">
      <c r="A56" s="35"/>
      <c r="B56" s="666"/>
      <c r="C56" s="666" t="s">
        <v>90</v>
      </c>
      <c r="D56" s="735">
        <v>0</v>
      </c>
      <c r="E56" s="735">
        <v>0.04</v>
      </c>
      <c r="F56" s="735">
        <v>0.01</v>
      </c>
      <c r="G56" s="735">
        <v>0</v>
      </c>
      <c r="H56" s="735">
        <v>0</v>
      </c>
      <c r="I56" s="735">
        <v>0</v>
      </c>
      <c r="J56" s="735">
        <v>0</v>
      </c>
      <c r="K56" s="735">
        <v>0</v>
      </c>
      <c r="L56" s="735">
        <v>0</v>
      </c>
      <c r="M56" s="735">
        <v>0</v>
      </c>
      <c r="N56" s="735">
        <v>0</v>
      </c>
      <c r="O56" s="735">
        <v>0</v>
      </c>
      <c r="P56" s="735">
        <v>0</v>
      </c>
      <c r="Q56" s="735">
        <v>0</v>
      </c>
      <c r="R56" s="735">
        <v>0</v>
      </c>
      <c r="S56" s="735">
        <v>0</v>
      </c>
      <c r="T56" s="735">
        <v>1</v>
      </c>
      <c r="U56" s="735">
        <v>1</v>
      </c>
      <c r="V56" s="735">
        <v>1</v>
      </c>
      <c r="W56" s="735">
        <v>0</v>
      </c>
      <c r="X56" s="735">
        <v>0</v>
      </c>
      <c r="Y56" s="735">
        <v>0.05</v>
      </c>
      <c r="Z56" s="735">
        <v>0.02</v>
      </c>
      <c r="AA56" s="735">
        <v>0</v>
      </c>
      <c r="AB56" s="735">
        <v>0.01</v>
      </c>
      <c r="AC56" s="735">
        <v>0</v>
      </c>
      <c r="AD56" s="735">
        <v>0</v>
      </c>
      <c r="AE56" s="735">
        <v>0</v>
      </c>
      <c r="AF56" s="735">
        <v>0</v>
      </c>
      <c r="AG56" s="735">
        <v>0</v>
      </c>
      <c r="AH56" s="735">
        <v>0</v>
      </c>
      <c r="AI56" s="735">
        <v>0</v>
      </c>
      <c r="AJ56" s="735">
        <v>0</v>
      </c>
      <c r="AK56" s="735">
        <v>0</v>
      </c>
      <c r="AL56" s="735">
        <v>0</v>
      </c>
      <c r="AM56" s="735">
        <v>0</v>
      </c>
      <c r="AN56" s="735">
        <v>0.99</v>
      </c>
      <c r="AO56" s="735">
        <v>0</v>
      </c>
      <c r="AP56" s="735">
        <v>0</v>
      </c>
      <c r="AQ56" s="735">
        <v>0</v>
      </c>
      <c r="AR56" s="735">
        <v>0</v>
      </c>
      <c r="AS56" s="735">
        <v>0</v>
      </c>
      <c r="AT56" s="735">
        <v>1</v>
      </c>
      <c r="AU56" s="735">
        <v>0</v>
      </c>
      <c r="AV56" s="735">
        <v>0</v>
      </c>
      <c r="AW56" s="735">
        <v>0</v>
      </c>
      <c r="AX56" s="735">
        <v>0</v>
      </c>
      <c r="AY56" s="735">
        <v>0</v>
      </c>
      <c r="AZ56" s="735">
        <v>0</v>
      </c>
      <c r="BA56" s="735">
        <v>0</v>
      </c>
      <c r="BB56" s="735">
        <v>1</v>
      </c>
      <c r="BC56" s="735">
        <v>1</v>
      </c>
      <c r="BD56" s="735">
        <v>0</v>
      </c>
      <c r="BE56" s="735">
        <v>0</v>
      </c>
      <c r="BF56" s="735">
        <v>0</v>
      </c>
      <c r="BG56" s="735">
        <v>0</v>
      </c>
      <c r="BH56" s="735">
        <v>0</v>
      </c>
      <c r="BI56" s="735">
        <v>0</v>
      </c>
      <c r="BJ56" s="735">
        <v>0</v>
      </c>
      <c r="BK56" s="735">
        <v>0</v>
      </c>
      <c r="BL56" s="735">
        <v>0</v>
      </c>
      <c r="BM56" s="735">
        <v>0</v>
      </c>
      <c r="BN56" s="735">
        <v>0</v>
      </c>
      <c r="BO56" s="735">
        <v>0</v>
      </c>
      <c r="BP56" s="735">
        <v>0</v>
      </c>
      <c r="BQ56" s="735">
        <v>0</v>
      </c>
      <c r="BR56" s="735">
        <v>0</v>
      </c>
      <c r="BS56" s="735">
        <v>0</v>
      </c>
      <c r="BT56" s="735">
        <v>0</v>
      </c>
      <c r="BU56" s="735">
        <v>0</v>
      </c>
      <c r="BV56" s="735">
        <v>0</v>
      </c>
      <c r="BW56" s="735">
        <v>0</v>
      </c>
      <c r="BX56" s="735">
        <v>0</v>
      </c>
      <c r="BY56" s="735">
        <v>0</v>
      </c>
      <c r="BZ56" s="735">
        <v>0</v>
      </c>
      <c r="CA56" s="735">
        <v>0</v>
      </c>
      <c r="CB56" s="735">
        <v>0</v>
      </c>
      <c r="CC56" s="735">
        <v>0</v>
      </c>
      <c r="CD56" s="735">
        <v>0</v>
      </c>
      <c r="CE56" s="735">
        <v>0</v>
      </c>
      <c r="CF56" s="735">
        <v>0</v>
      </c>
      <c r="CG56" s="735">
        <v>0</v>
      </c>
      <c r="CH56" s="735">
        <v>0</v>
      </c>
      <c r="CI56" s="735">
        <v>0</v>
      </c>
      <c r="CJ56" s="735">
        <v>0</v>
      </c>
      <c r="CK56" s="735">
        <v>0</v>
      </c>
      <c r="CL56" s="735">
        <v>0</v>
      </c>
      <c r="CM56" s="735">
        <v>0</v>
      </c>
      <c r="CN56" s="735">
        <v>0</v>
      </c>
      <c r="CO56" s="735">
        <v>0</v>
      </c>
      <c r="CP56" s="735">
        <v>0</v>
      </c>
      <c r="CQ56" s="735">
        <v>0</v>
      </c>
      <c r="CR56" s="751">
        <v>0</v>
      </c>
      <c r="CS56" s="751">
        <v>0</v>
      </c>
      <c r="CT56" s="735">
        <v>0</v>
      </c>
      <c r="CU56" s="735">
        <v>0</v>
      </c>
      <c r="CV56" s="735">
        <v>0</v>
      </c>
      <c r="CW56" s="735">
        <v>0</v>
      </c>
      <c r="CX56" s="735">
        <v>0</v>
      </c>
      <c r="CY56" s="735">
        <v>0</v>
      </c>
      <c r="CZ56" s="735">
        <v>0</v>
      </c>
      <c r="DA56" s="735">
        <v>0</v>
      </c>
      <c r="DB56" s="735">
        <v>0</v>
      </c>
      <c r="DC56" s="735">
        <v>0</v>
      </c>
      <c r="DD56" s="735">
        <v>0</v>
      </c>
      <c r="DE56" s="735">
        <v>0</v>
      </c>
      <c r="DF56" s="735">
        <v>0</v>
      </c>
      <c r="DG56" s="735">
        <v>0</v>
      </c>
      <c r="DH56" s="735">
        <v>0</v>
      </c>
      <c r="DI56" s="735">
        <v>0</v>
      </c>
      <c r="DJ56" s="735">
        <v>0</v>
      </c>
      <c r="DK56" s="736" t="s">
        <v>382</v>
      </c>
      <c r="DL56" s="736" t="s">
        <v>382</v>
      </c>
      <c r="DM56" s="736" t="s">
        <v>382</v>
      </c>
      <c r="DN56" s="736" t="s">
        <v>382</v>
      </c>
      <c r="DO56" s="736" t="s">
        <v>382</v>
      </c>
      <c r="DP56" s="736" t="s">
        <v>382</v>
      </c>
      <c r="DQ56" s="736" t="s">
        <v>382</v>
      </c>
      <c r="DR56" s="736" t="s">
        <v>382</v>
      </c>
      <c r="DS56" s="736" t="s">
        <v>382</v>
      </c>
      <c r="DT56" s="736" t="s">
        <v>382</v>
      </c>
      <c r="DU56" s="736" t="s">
        <v>382</v>
      </c>
      <c r="DV56" s="736" t="s">
        <v>382</v>
      </c>
      <c r="DW56" s="811">
        <v>0.14000000000000001</v>
      </c>
    </row>
    <row r="57" spans="1:203" x14ac:dyDescent="0.2">
      <c r="B57" s="666"/>
      <c r="C57" s="666" t="s">
        <v>348</v>
      </c>
      <c r="D57" s="735">
        <v>0</v>
      </c>
      <c r="E57" s="735">
        <v>0</v>
      </c>
      <c r="F57" s="735">
        <v>0</v>
      </c>
      <c r="G57" s="735">
        <v>0</v>
      </c>
      <c r="H57" s="735">
        <v>0</v>
      </c>
      <c r="I57" s="735">
        <v>0</v>
      </c>
      <c r="J57" s="735">
        <v>0</v>
      </c>
      <c r="K57" s="735">
        <v>1</v>
      </c>
      <c r="L57" s="735">
        <v>0</v>
      </c>
      <c r="M57" s="735">
        <v>1</v>
      </c>
      <c r="N57" s="735">
        <v>0</v>
      </c>
      <c r="O57" s="735">
        <v>0</v>
      </c>
      <c r="P57" s="735">
        <v>0</v>
      </c>
      <c r="Q57" s="735">
        <v>0</v>
      </c>
      <c r="R57" s="735">
        <v>0</v>
      </c>
      <c r="S57" s="735">
        <v>0</v>
      </c>
      <c r="T57" s="735">
        <v>0</v>
      </c>
      <c r="U57" s="735">
        <v>0</v>
      </c>
      <c r="V57" s="735">
        <v>0</v>
      </c>
      <c r="W57" s="735">
        <v>0</v>
      </c>
      <c r="X57" s="735">
        <v>0</v>
      </c>
      <c r="Y57" s="735">
        <v>0</v>
      </c>
      <c r="Z57" s="735"/>
      <c r="AA57" s="735">
        <v>0</v>
      </c>
      <c r="AB57" s="735">
        <v>0</v>
      </c>
      <c r="AC57" s="735">
        <v>0</v>
      </c>
      <c r="AD57" s="735">
        <v>0</v>
      </c>
      <c r="AE57" s="735">
        <v>0</v>
      </c>
      <c r="AF57" s="735">
        <v>0</v>
      </c>
      <c r="AG57" s="735">
        <v>0</v>
      </c>
      <c r="AH57" s="735">
        <v>0</v>
      </c>
      <c r="AI57" s="735">
        <v>0</v>
      </c>
      <c r="AJ57" s="735">
        <v>0</v>
      </c>
      <c r="AK57" s="735">
        <v>0</v>
      </c>
      <c r="AL57" s="735">
        <v>0</v>
      </c>
      <c r="AM57" s="735">
        <v>0</v>
      </c>
      <c r="AN57" s="735">
        <v>0</v>
      </c>
      <c r="AO57" s="735">
        <v>0</v>
      </c>
      <c r="AP57" s="735">
        <v>0</v>
      </c>
      <c r="AQ57" s="735">
        <v>0</v>
      </c>
      <c r="AR57" s="735">
        <v>0</v>
      </c>
      <c r="AS57" s="735">
        <v>3.0000000000000001E-3</v>
      </c>
      <c r="AT57" s="735">
        <v>0</v>
      </c>
      <c r="AU57" s="735">
        <v>0</v>
      </c>
      <c r="AV57" s="735">
        <v>4.0000000000000001E-3</v>
      </c>
      <c r="AW57" s="735">
        <v>1E-3</v>
      </c>
      <c r="AX57" s="735">
        <v>0</v>
      </c>
      <c r="AY57" s="735">
        <v>0</v>
      </c>
      <c r="AZ57" s="735">
        <v>0</v>
      </c>
      <c r="BA57" s="735">
        <v>1</v>
      </c>
      <c r="BB57" s="735">
        <v>0</v>
      </c>
      <c r="BC57" s="735">
        <v>0</v>
      </c>
      <c r="BD57" s="735">
        <v>0</v>
      </c>
      <c r="BE57" s="735">
        <v>0</v>
      </c>
      <c r="BF57" s="735">
        <v>0</v>
      </c>
      <c r="BG57" s="735">
        <v>0</v>
      </c>
      <c r="BH57" s="735">
        <v>0</v>
      </c>
      <c r="BI57" s="735">
        <v>0</v>
      </c>
      <c r="BJ57" s="735">
        <v>0</v>
      </c>
      <c r="BK57" s="735">
        <v>0</v>
      </c>
      <c r="BL57" s="735">
        <v>0</v>
      </c>
      <c r="BM57" s="735">
        <v>0</v>
      </c>
      <c r="BN57" s="735">
        <v>0</v>
      </c>
      <c r="BO57" s="735">
        <v>0</v>
      </c>
      <c r="BP57" s="735">
        <v>0</v>
      </c>
      <c r="BQ57" s="735">
        <v>0.01</v>
      </c>
      <c r="BR57" s="735">
        <v>0.01</v>
      </c>
      <c r="BS57" s="735">
        <v>0</v>
      </c>
      <c r="BT57" s="735">
        <v>0</v>
      </c>
      <c r="BU57" s="735">
        <v>0</v>
      </c>
      <c r="BV57" s="735">
        <v>0</v>
      </c>
      <c r="BW57" s="735">
        <v>0</v>
      </c>
      <c r="BX57" s="735">
        <v>0.01</v>
      </c>
      <c r="BY57" s="735">
        <v>0.01</v>
      </c>
      <c r="BZ57" s="735">
        <v>0.1</v>
      </c>
      <c r="CA57" s="735">
        <v>0</v>
      </c>
      <c r="CB57" s="735">
        <v>1</v>
      </c>
      <c r="CC57" s="735">
        <v>0</v>
      </c>
      <c r="CD57" s="735">
        <v>0</v>
      </c>
      <c r="CE57" s="735">
        <v>0</v>
      </c>
      <c r="CF57" s="735">
        <v>0</v>
      </c>
      <c r="CG57" s="735">
        <v>0</v>
      </c>
      <c r="CH57" s="735">
        <v>0</v>
      </c>
      <c r="CI57" s="735">
        <v>0</v>
      </c>
      <c r="CJ57" s="735">
        <v>0</v>
      </c>
      <c r="CK57" s="735">
        <v>0</v>
      </c>
      <c r="CL57" s="735">
        <v>0</v>
      </c>
      <c r="CM57" s="735">
        <v>0</v>
      </c>
      <c r="CN57" s="735">
        <v>0</v>
      </c>
      <c r="CO57" s="735">
        <v>0</v>
      </c>
      <c r="CP57" s="735">
        <v>0</v>
      </c>
      <c r="CQ57" s="735">
        <v>0</v>
      </c>
      <c r="CR57" s="751">
        <v>0</v>
      </c>
      <c r="CS57" s="751">
        <v>0</v>
      </c>
      <c r="CT57" s="735">
        <v>0</v>
      </c>
      <c r="CU57" s="735">
        <v>0</v>
      </c>
      <c r="CV57" s="735">
        <v>0</v>
      </c>
      <c r="CW57" s="735">
        <v>0</v>
      </c>
      <c r="CX57" s="735">
        <v>0</v>
      </c>
      <c r="CY57" s="735">
        <v>0</v>
      </c>
      <c r="CZ57" s="735">
        <v>0</v>
      </c>
      <c r="DA57" s="735">
        <v>0</v>
      </c>
      <c r="DB57" s="735">
        <v>0</v>
      </c>
      <c r="DC57" s="735">
        <v>0</v>
      </c>
      <c r="DD57" s="735">
        <v>0</v>
      </c>
      <c r="DE57" s="735">
        <v>0</v>
      </c>
      <c r="DF57" s="735">
        <v>0</v>
      </c>
      <c r="DG57" s="735">
        <v>0</v>
      </c>
      <c r="DH57" s="735">
        <v>0</v>
      </c>
      <c r="DI57" s="735">
        <v>0</v>
      </c>
      <c r="DJ57" s="735">
        <v>0</v>
      </c>
      <c r="DK57" s="736" t="s">
        <v>382</v>
      </c>
      <c r="DL57" s="736" t="s">
        <v>382</v>
      </c>
      <c r="DM57" s="736" t="s">
        <v>382</v>
      </c>
      <c r="DN57" s="736" t="s">
        <v>382</v>
      </c>
      <c r="DO57" s="736" t="s">
        <v>382</v>
      </c>
      <c r="DP57" s="736" t="s">
        <v>382</v>
      </c>
      <c r="DQ57" s="736" t="s">
        <v>382</v>
      </c>
      <c r="DR57" s="736" t="s">
        <v>382</v>
      </c>
      <c r="DS57" s="736" t="s">
        <v>382</v>
      </c>
      <c r="DT57" s="736" t="s">
        <v>382</v>
      </c>
      <c r="DU57" s="736" t="s">
        <v>382</v>
      </c>
      <c r="DV57" s="736" t="s">
        <v>382</v>
      </c>
      <c r="DW57" s="811">
        <v>0.14000000000000001</v>
      </c>
    </row>
    <row r="58" spans="1:203" x14ac:dyDescent="0.2">
      <c r="B58" s="667"/>
      <c r="C58" s="789" t="s">
        <v>203</v>
      </c>
      <c r="D58" s="788">
        <f>SUM(D51:D57)</f>
        <v>1</v>
      </c>
      <c r="E58" s="788">
        <f>SUM(E51:E57)</f>
        <v>1</v>
      </c>
      <c r="F58" s="788">
        <f t="shared" ref="F58:BQ58" si="29">SUM(F51:F57)</f>
        <v>1</v>
      </c>
      <c r="G58" s="788">
        <f t="shared" si="29"/>
        <v>1</v>
      </c>
      <c r="H58" s="788">
        <f t="shared" si="29"/>
        <v>1</v>
      </c>
      <c r="I58" s="788">
        <f t="shared" si="29"/>
        <v>1</v>
      </c>
      <c r="J58" s="788">
        <f t="shared" si="29"/>
        <v>1</v>
      </c>
      <c r="K58" s="788">
        <f t="shared" si="29"/>
        <v>1</v>
      </c>
      <c r="L58" s="788">
        <f t="shared" si="29"/>
        <v>1</v>
      </c>
      <c r="M58" s="788">
        <f t="shared" si="29"/>
        <v>1</v>
      </c>
      <c r="N58" s="788">
        <f t="shared" si="29"/>
        <v>1</v>
      </c>
      <c r="O58" s="788">
        <f t="shared" si="29"/>
        <v>1</v>
      </c>
      <c r="P58" s="788">
        <f t="shared" si="29"/>
        <v>1</v>
      </c>
      <c r="Q58" s="788">
        <f t="shared" si="29"/>
        <v>1</v>
      </c>
      <c r="R58" s="788">
        <f t="shared" si="29"/>
        <v>1</v>
      </c>
      <c r="S58" s="788">
        <f t="shared" si="29"/>
        <v>1</v>
      </c>
      <c r="T58" s="788">
        <f t="shared" si="29"/>
        <v>1</v>
      </c>
      <c r="U58" s="788">
        <f t="shared" si="29"/>
        <v>1</v>
      </c>
      <c r="V58" s="788">
        <f t="shared" si="29"/>
        <v>1</v>
      </c>
      <c r="W58" s="788">
        <f t="shared" si="29"/>
        <v>1</v>
      </c>
      <c r="X58" s="788">
        <f t="shared" si="29"/>
        <v>1</v>
      </c>
      <c r="Y58" s="788">
        <f t="shared" si="29"/>
        <v>1</v>
      </c>
      <c r="Z58" s="788">
        <f t="shared" si="29"/>
        <v>1</v>
      </c>
      <c r="AA58" s="788">
        <f t="shared" si="29"/>
        <v>1</v>
      </c>
      <c r="AB58" s="788">
        <f t="shared" si="29"/>
        <v>1</v>
      </c>
      <c r="AC58" s="788">
        <f t="shared" si="29"/>
        <v>1</v>
      </c>
      <c r="AD58" s="788">
        <f t="shared" si="29"/>
        <v>1</v>
      </c>
      <c r="AE58" s="788">
        <f t="shared" si="29"/>
        <v>1</v>
      </c>
      <c r="AF58" s="788">
        <f t="shared" si="29"/>
        <v>1</v>
      </c>
      <c r="AG58" s="788">
        <f t="shared" si="29"/>
        <v>1</v>
      </c>
      <c r="AH58" s="788">
        <f t="shared" si="29"/>
        <v>1</v>
      </c>
      <c r="AI58" s="788">
        <f t="shared" si="29"/>
        <v>1</v>
      </c>
      <c r="AJ58" s="788">
        <f t="shared" si="29"/>
        <v>1</v>
      </c>
      <c r="AK58" s="788">
        <f t="shared" si="29"/>
        <v>1</v>
      </c>
      <c r="AL58" s="788">
        <f t="shared" si="29"/>
        <v>1</v>
      </c>
      <c r="AM58" s="788">
        <f t="shared" si="29"/>
        <v>1</v>
      </c>
      <c r="AN58" s="788">
        <f t="shared" si="29"/>
        <v>1</v>
      </c>
      <c r="AO58" s="788">
        <f t="shared" si="29"/>
        <v>1</v>
      </c>
      <c r="AP58" s="788">
        <f t="shared" si="29"/>
        <v>1</v>
      </c>
      <c r="AQ58" s="788">
        <f t="shared" si="29"/>
        <v>1</v>
      </c>
      <c r="AR58" s="788">
        <f t="shared" si="29"/>
        <v>1</v>
      </c>
      <c r="AS58" s="788">
        <f t="shared" si="29"/>
        <v>1</v>
      </c>
      <c r="AT58" s="788">
        <f t="shared" si="29"/>
        <v>1</v>
      </c>
      <c r="AU58" s="788">
        <f t="shared" si="29"/>
        <v>1</v>
      </c>
      <c r="AV58" s="788">
        <f t="shared" si="29"/>
        <v>1</v>
      </c>
      <c r="AW58" s="788">
        <f t="shared" si="29"/>
        <v>1</v>
      </c>
      <c r="AX58" s="788">
        <f t="shared" si="29"/>
        <v>1</v>
      </c>
      <c r="AY58" s="788">
        <f t="shared" si="29"/>
        <v>1</v>
      </c>
      <c r="AZ58" s="788">
        <f t="shared" si="29"/>
        <v>1</v>
      </c>
      <c r="BA58" s="788">
        <f t="shared" si="29"/>
        <v>1</v>
      </c>
      <c r="BB58" s="788">
        <f t="shared" si="29"/>
        <v>1</v>
      </c>
      <c r="BC58" s="788">
        <f t="shared" si="29"/>
        <v>1</v>
      </c>
      <c r="BD58" s="788">
        <f t="shared" si="29"/>
        <v>1</v>
      </c>
      <c r="BE58" s="788">
        <f t="shared" si="29"/>
        <v>1</v>
      </c>
      <c r="BF58" s="788">
        <f t="shared" si="29"/>
        <v>1</v>
      </c>
      <c r="BG58" s="788">
        <f t="shared" si="29"/>
        <v>1</v>
      </c>
      <c r="BH58" s="788">
        <f t="shared" si="29"/>
        <v>1</v>
      </c>
      <c r="BI58" s="788">
        <f t="shared" si="29"/>
        <v>1</v>
      </c>
      <c r="BJ58" s="788">
        <f t="shared" si="29"/>
        <v>1</v>
      </c>
      <c r="BK58" s="788">
        <f t="shared" si="29"/>
        <v>1</v>
      </c>
      <c r="BL58" s="788">
        <f t="shared" si="29"/>
        <v>1</v>
      </c>
      <c r="BM58" s="788">
        <f t="shared" si="29"/>
        <v>1</v>
      </c>
      <c r="BN58" s="788">
        <f t="shared" si="29"/>
        <v>1</v>
      </c>
      <c r="BO58" s="788">
        <f t="shared" si="29"/>
        <v>1</v>
      </c>
      <c r="BP58" s="788">
        <f t="shared" si="29"/>
        <v>1</v>
      </c>
      <c r="BQ58" s="788">
        <f t="shared" si="29"/>
        <v>1</v>
      </c>
      <c r="BR58" s="788">
        <f t="shared" ref="BR58:DV58" si="30">SUM(BR51:BR57)</f>
        <v>1</v>
      </c>
      <c r="BS58" s="788">
        <f t="shared" si="30"/>
        <v>1</v>
      </c>
      <c r="BT58" s="788">
        <f t="shared" si="30"/>
        <v>1</v>
      </c>
      <c r="BU58" s="788">
        <f t="shared" si="30"/>
        <v>1</v>
      </c>
      <c r="BV58" s="788">
        <f t="shared" si="30"/>
        <v>1</v>
      </c>
      <c r="BW58" s="788">
        <f t="shared" si="30"/>
        <v>1</v>
      </c>
      <c r="BX58" s="788">
        <f t="shared" si="30"/>
        <v>1</v>
      </c>
      <c r="BY58" s="788">
        <f t="shared" si="30"/>
        <v>1</v>
      </c>
      <c r="BZ58" s="788">
        <f t="shared" si="30"/>
        <v>1</v>
      </c>
      <c r="CA58" s="788">
        <f t="shared" si="30"/>
        <v>1</v>
      </c>
      <c r="CB58" s="788">
        <f t="shared" si="30"/>
        <v>1</v>
      </c>
      <c r="CC58" s="788">
        <f t="shared" si="30"/>
        <v>1</v>
      </c>
      <c r="CD58" s="788">
        <f t="shared" si="30"/>
        <v>1</v>
      </c>
      <c r="CE58" s="788">
        <f t="shared" si="30"/>
        <v>1</v>
      </c>
      <c r="CF58" s="788">
        <f t="shared" si="30"/>
        <v>1</v>
      </c>
      <c r="CG58" s="788">
        <f t="shared" si="30"/>
        <v>1</v>
      </c>
      <c r="CH58" s="788">
        <f t="shared" si="30"/>
        <v>1</v>
      </c>
      <c r="CI58" s="788">
        <f t="shared" si="30"/>
        <v>1</v>
      </c>
      <c r="CJ58" s="788">
        <f t="shared" si="30"/>
        <v>1</v>
      </c>
      <c r="CK58" s="788">
        <f t="shared" si="30"/>
        <v>1</v>
      </c>
      <c r="CL58" s="788">
        <f t="shared" si="30"/>
        <v>1</v>
      </c>
      <c r="CM58" s="788">
        <f t="shared" si="30"/>
        <v>1</v>
      </c>
      <c r="CN58" s="788">
        <f t="shared" si="30"/>
        <v>1</v>
      </c>
      <c r="CO58" s="788">
        <f t="shared" si="30"/>
        <v>1</v>
      </c>
      <c r="CP58" s="788">
        <f t="shared" si="30"/>
        <v>1</v>
      </c>
      <c r="CQ58" s="788">
        <f t="shared" si="30"/>
        <v>1</v>
      </c>
      <c r="CR58" s="788">
        <f t="shared" si="30"/>
        <v>1</v>
      </c>
      <c r="CS58" s="788">
        <f t="shared" si="30"/>
        <v>1</v>
      </c>
      <c r="CT58" s="788">
        <f t="shared" si="30"/>
        <v>1</v>
      </c>
      <c r="CU58" s="788">
        <f t="shared" si="30"/>
        <v>1</v>
      </c>
      <c r="CV58" s="788">
        <f t="shared" si="30"/>
        <v>1</v>
      </c>
      <c r="CW58" s="788">
        <f t="shared" si="30"/>
        <v>1</v>
      </c>
      <c r="CX58" s="788">
        <f t="shared" si="30"/>
        <v>1</v>
      </c>
      <c r="CY58" s="788">
        <f t="shared" si="30"/>
        <v>1</v>
      </c>
      <c r="CZ58" s="788">
        <f t="shared" si="30"/>
        <v>1</v>
      </c>
      <c r="DA58" s="788">
        <f t="shared" si="30"/>
        <v>1</v>
      </c>
      <c r="DB58" s="788">
        <f t="shared" si="30"/>
        <v>1</v>
      </c>
      <c r="DC58" s="788">
        <f t="shared" si="30"/>
        <v>1</v>
      </c>
      <c r="DD58" s="788">
        <f t="shared" si="30"/>
        <v>1</v>
      </c>
      <c r="DE58" s="788">
        <f t="shared" si="30"/>
        <v>1</v>
      </c>
      <c r="DF58" s="788">
        <f t="shared" si="30"/>
        <v>1</v>
      </c>
      <c r="DG58" s="788">
        <f t="shared" si="30"/>
        <v>1</v>
      </c>
      <c r="DH58" s="788">
        <f t="shared" si="30"/>
        <v>1</v>
      </c>
      <c r="DI58" s="788">
        <f t="shared" si="30"/>
        <v>1</v>
      </c>
      <c r="DJ58" s="788">
        <f t="shared" si="30"/>
        <v>1</v>
      </c>
      <c r="DK58" s="788">
        <f t="shared" si="30"/>
        <v>0</v>
      </c>
      <c r="DL58" s="788">
        <f t="shared" si="30"/>
        <v>0</v>
      </c>
      <c r="DM58" s="788">
        <f t="shared" si="30"/>
        <v>0</v>
      </c>
      <c r="DN58" s="788">
        <f t="shared" si="30"/>
        <v>0</v>
      </c>
      <c r="DO58" s="788">
        <f t="shared" si="30"/>
        <v>0</v>
      </c>
      <c r="DP58" s="788">
        <f t="shared" si="30"/>
        <v>0</v>
      </c>
      <c r="DQ58" s="788">
        <f t="shared" si="30"/>
        <v>0</v>
      </c>
      <c r="DR58" s="788">
        <f t="shared" si="30"/>
        <v>0</v>
      </c>
      <c r="DS58" s="788">
        <f t="shared" si="30"/>
        <v>0</v>
      </c>
      <c r="DT58" s="788">
        <f t="shared" si="30"/>
        <v>0</v>
      </c>
      <c r="DU58" s="788">
        <f t="shared" si="30"/>
        <v>0</v>
      </c>
      <c r="DV58" s="788">
        <f t="shared" si="30"/>
        <v>0</v>
      </c>
      <c r="DW58" s="788">
        <f t="shared" ref="DW58" si="31">SUM(DW51:DW57)</f>
        <v>1</v>
      </c>
    </row>
    <row r="59" spans="1:203" x14ac:dyDescent="0.2">
      <c r="B59" s="666"/>
      <c r="C59" s="666" t="s">
        <v>864</v>
      </c>
      <c r="D59" s="735">
        <v>0</v>
      </c>
      <c r="E59" s="735">
        <v>0.01</v>
      </c>
      <c r="F59" s="735">
        <v>0.02</v>
      </c>
      <c r="G59" s="735">
        <v>0.01</v>
      </c>
      <c r="H59" s="735">
        <v>0.01</v>
      </c>
      <c r="I59" s="735">
        <v>0</v>
      </c>
      <c r="J59" s="735">
        <v>0</v>
      </c>
      <c r="K59" s="735">
        <v>0</v>
      </c>
      <c r="L59" s="735">
        <v>0</v>
      </c>
      <c r="M59" s="735">
        <v>0</v>
      </c>
      <c r="N59" s="735">
        <v>0.6875</v>
      </c>
      <c r="O59" s="735">
        <v>0.625</v>
      </c>
      <c r="P59" s="735">
        <v>0.6875</v>
      </c>
      <c r="Q59" s="735">
        <v>0.625</v>
      </c>
      <c r="R59" s="735">
        <v>0.6875</v>
      </c>
      <c r="S59" s="735">
        <v>0.625</v>
      </c>
      <c r="T59" s="735">
        <v>0</v>
      </c>
      <c r="U59" s="735">
        <v>0</v>
      </c>
      <c r="V59" s="735">
        <v>0</v>
      </c>
      <c r="W59" s="735">
        <v>0.7</v>
      </c>
      <c r="X59" s="735">
        <v>0.7</v>
      </c>
      <c r="Y59" s="735">
        <v>0.8</v>
      </c>
      <c r="Z59" s="735">
        <v>0.8</v>
      </c>
      <c r="AA59" s="735">
        <v>0.8</v>
      </c>
      <c r="AB59" s="735">
        <v>0.1</v>
      </c>
      <c r="AC59" s="735">
        <v>0.1</v>
      </c>
      <c r="AD59" s="735">
        <v>0.1</v>
      </c>
      <c r="AE59" s="735">
        <v>0.1</v>
      </c>
      <c r="AF59" s="735">
        <v>0.1</v>
      </c>
      <c r="AG59" s="735">
        <v>0.1</v>
      </c>
      <c r="AH59" s="735">
        <v>0.375</v>
      </c>
      <c r="AI59" s="735">
        <v>0.375</v>
      </c>
      <c r="AJ59" s="735">
        <v>0.1875</v>
      </c>
      <c r="AK59" s="735">
        <v>0.375</v>
      </c>
      <c r="AL59" s="735">
        <v>0.5</v>
      </c>
      <c r="AM59" s="735">
        <v>0.35</v>
      </c>
      <c r="AN59" s="735">
        <v>0.15</v>
      </c>
      <c r="AO59" s="735">
        <v>0.1875</v>
      </c>
      <c r="AP59" s="735">
        <v>0</v>
      </c>
      <c r="AQ59" s="735">
        <v>0.5</v>
      </c>
      <c r="AR59" s="735">
        <v>0.21299999999999999</v>
      </c>
      <c r="AS59" s="735">
        <v>5.3E-3</v>
      </c>
      <c r="AT59" s="735">
        <v>0.5</v>
      </c>
      <c r="AU59" s="735">
        <v>0</v>
      </c>
      <c r="AV59" s="735">
        <v>4.2500000000000003E-2</v>
      </c>
      <c r="AW59" s="735">
        <v>0.48</v>
      </c>
      <c r="AX59" s="735">
        <v>0.01</v>
      </c>
      <c r="AY59" s="735">
        <v>0</v>
      </c>
      <c r="AZ59" s="735">
        <v>0</v>
      </c>
      <c r="BA59" s="735">
        <v>0</v>
      </c>
      <c r="BB59" s="735">
        <v>0</v>
      </c>
      <c r="BC59" s="735">
        <v>0</v>
      </c>
      <c r="BD59" s="735">
        <v>0</v>
      </c>
      <c r="BE59" s="735">
        <v>0</v>
      </c>
      <c r="BF59" s="735">
        <v>0.3</v>
      </c>
      <c r="BG59" s="735">
        <v>0.3</v>
      </c>
      <c r="BH59" s="735">
        <v>0</v>
      </c>
      <c r="BI59" s="735">
        <v>0</v>
      </c>
      <c r="BJ59" s="735">
        <v>0</v>
      </c>
      <c r="BK59" s="735">
        <v>0.3</v>
      </c>
      <c r="BL59" s="735">
        <v>0</v>
      </c>
      <c r="BM59" s="735">
        <v>0.5</v>
      </c>
      <c r="BN59" s="735">
        <v>0.5</v>
      </c>
      <c r="BO59" s="735">
        <v>0.5</v>
      </c>
      <c r="BP59" s="735">
        <v>0.5</v>
      </c>
      <c r="BQ59" s="735">
        <v>0</v>
      </c>
      <c r="BR59" s="735">
        <v>0</v>
      </c>
      <c r="BS59" s="735">
        <v>0</v>
      </c>
      <c r="BT59" s="735">
        <v>0</v>
      </c>
      <c r="BU59" s="735">
        <v>0</v>
      </c>
      <c r="BV59" s="735">
        <v>0</v>
      </c>
      <c r="BW59" s="735">
        <v>0</v>
      </c>
      <c r="BX59" s="735">
        <v>0</v>
      </c>
      <c r="BY59" s="735">
        <v>0</v>
      </c>
      <c r="BZ59" s="735">
        <v>0</v>
      </c>
      <c r="CA59" s="735">
        <v>0</v>
      </c>
      <c r="CB59" s="735">
        <v>0</v>
      </c>
      <c r="CC59" s="735">
        <v>0</v>
      </c>
      <c r="CD59" s="735">
        <v>0</v>
      </c>
      <c r="CE59" s="735">
        <v>0</v>
      </c>
      <c r="CF59" s="735">
        <v>0</v>
      </c>
      <c r="CG59" s="735">
        <v>0</v>
      </c>
      <c r="CH59" s="735">
        <v>0</v>
      </c>
      <c r="CI59" s="735">
        <v>0</v>
      </c>
      <c r="CJ59" s="735">
        <v>0</v>
      </c>
      <c r="CK59" s="735">
        <v>0</v>
      </c>
      <c r="CL59" s="735">
        <v>0</v>
      </c>
      <c r="CM59" s="735">
        <v>0</v>
      </c>
      <c r="CN59" s="735">
        <v>0</v>
      </c>
      <c r="CO59" s="735">
        <v>0</v>
      </c>
      <c r="CP59" s="735">
        <v>0</v>
      </c>
      <c r="CQ59" s="735">
        <v>0</v>
      </c>
      <c r="CR59" s="751">
        <v>0</v>
      </c>
      <c r="CS59" s="751">
        <v>0</v>
      </c>
      <c r="CT59" s="735">
        <v>0</v>
      </c>
      <c r="CU59" s="735">
        <v>0</v>
      </c>
      <c r="CV59" s="735">
        <v>0</v>
      </c>
      <c r="CW59" s="735">
        <v>0</v>
      </c>
      <c r="CX59" s="735">
        <v>0</v>
      </c>
      <c r="CY59" s="735">
        <v>0</v>
      </c>
      <c r="CZ59" s="735">
        <v>0</v>
      </c>
      <c r="DA59" s="735">
        <v>0</v>
      </c>
      <c r="DB59" s="735">
        <v>0</v>
      </c>
      <c r="DC59" s="735">
        <v>0</v>
      </c>
      <c r="DD59" s="735">
        <v>0</v>
      </c>
      <c r="DE59" s="735">
        <v>0</v>
      </c>
      <c r="DF59" s="735">
        <v>0</v>
      </c>
      <c r="DG59" s="735">
        <v>0</v>
      </c>
      <c r="DH59" s="735">
        <v>0</v>
      </c>
      <c r="DI59" s="735">
        <v>0</v>
      </c>
      <c r="DJ59" s="735">
        <v>0</v>
      </c>
      <c r="DK59" s="736" t="s">
        <v>382</v>
      </c>
      <c r="DL59" s="736" t="s">
        <v>382</v>
      </c>
      <c r="DM59" s="736" t="s">
        <v>382</v>
      </c>
      <c r="DN59" s="736" t="s">
        <v>382</v>
      </c>
      <c r="DO59" s="736" t="s">
        <v>382</v>
      </c>
      <c r="DP59" s="736" t="s">
        <v>382</v>
      </c>
      <c r="DQ59" s="736" t="s">
        <v>382</v>
      </c>
      <c r="DR59" s="736" t="s">
        <v>382</v>
      </c>
      <c r="DS59" s="736" t="s">
        <v>382</v>
      </c>
      <c r="DT59" s="736" t="s">
        <v>382</v>
      </c>
      <c r="DU59" s="736" t="s">
        <v>382</v>
      </c>
      <c r="DV59" s="736" t="s">
        <v>382</v>
      </c>
      <c r="DW59" s="811">
        <v>0</v>
      </c>
    </row>
    <row r="60" spans="1:203" x14ac:dyDescent="0.2">
      <c r="B60" s="666"/>
      <c r="C60" s="666" t="s">
        <v>865</v>
      </c>
      <c r="D60" s="735">
        <v>0</v>
      </c>
      <c r="E60" s="735">
        <v>0</v>
      </c>
      <c r="F60" s="735">
        <v>0</v>
      </c>
      <c r="G60" s="735">
        <v>0</v>
      </c>
      <c r="H60" s="735">
        <v>0</v>
      </c>
      <c r="I60" s="735">
        <v>0</v>
      </c>
      <c r="J60" s="735">
        <v>0</v>
      </c>
      <c r="K60" s="735">
        <v>0</v>
      </c>
      <c r="L60" s="735">
        <v>0</v>
      </c>
      <c r="M60" s="735">
        <v>0</v>
      </c>
      <c r="N60" s="735">
        <v>0</v>
      </c>
      <c r="O60" s="735">
        <v>0</v>
      </c>
      <c r="P60" s="735">
        <v>0</v>
      </c>
      <c r="Q60" s="735">
        <v>0</v>
      </c>
      <c r="R60" s="735">
        <v>0</v>
      </c>
      <c r="S60" s="735">
        <v>0</v>
      </c>
      <c r="T60" s="735">
        <v>0</v>
      </c>
      <c r="U60" s="735">
        <v>0</v>
      </c>
      <c r="V60" s="735">
        <v>0</v>
      </c>
      <c r="W60" s="735">
        <v>0</v>
      </c>
      <c r="X60" s="735">
        <v>0</v>
      </c>
      <c r="Y60" s="735">
        <v>0</v>
      </c>
      <c r="Z60" s="735">
        <v>0</v>
      </c>
      <c r="AA60" s="735">
        <v>0</v>
      </c>
      <c r="AB60" s="735">
        <v>0</v>
      </c>
      <c r="AC60" s="735">
        <v>0</v>
      </c>
      <c r="AD60" s="735">
        <v>0</v>
      </c>
      <c r="AE60" s="735">
        <v>0</v>
      </c>
      <c r="AF60" s="735">
        <v>0</v>
      </c>
      <c r="AG60" s="735">
        <v>0</v>
      </c>
      <c r="AH60" s="735">
        <v>0</v>
      </c>
      <c r="AI60" s="735">
        <v>0</v>
      </c>
      <c r="AJ60" s="735">
        <v>0</v>
      </c>
      <c r="AK60" s="735">
        <v>0</v>
      </c>
      <c r="AL60" s="735">
        <v>0</v>
      </c>
      <c r="AM60" s="735">
        <v>0</v>
      </c>
      <c r="AN60" s="735">
        <v>0</v>
      </c>
      <c r="AO60" s="735">
        <v>0</v>
      </c>
      <c r="AP60" s="735">
        <v>0</v>
      </c>
      <c r="AQ60" s="735">
        <v>0</v>
      </c>
      <c r="AR60" s="735">
        <v>0</v>
      </c>
      <c r="AS60" s="735">
        <v>0</v>
      </c>
      <c r="AT60" s="735">
        <v>0</v>
      </c>
      <c r="AU60" s="735">
        <v>0</v>
      </c>
      <c r="AV60" s="735">
        <v>0</v>
      </c>
      <c r="AW60" s="735">
        <v>0</v>
      </c>
      <c r="AX60" s="735">
        <v>0</v>
      </c>
      <c r="AY60" s="735">
        <v>0</v>
      </c>
      <c r="AZ60" s="735">
        <v>0</v>
      </c>
      <c r="BA60" s="735">
        <v>0</v>
      </c>
      <c r="BB60" s="735">
        <v>0</v>
      </c>
      <c r="BC60" s="735">
        <v>0</v>
      </c>
      <c r="BD60" s="735">
        <v>0</v>
      </c>
      <c r="BE60" s="735">
        <v>0</v>
      </c>
      <c r="BF60" s="735">
        <v>0</v>
      </c>
      <c r="BG60" s="735">
        <v>0</v>
      </c>
      <c r="BH60" s="735">
        <v>0</v>
      </c>
      <c r="BI60" s="735">
        <v>0</v>
      </c>
      <c r="BJ60" s="735">
        <v>0</v>
      </c>
      <c r="BK60" s="735">
        <v>0</v>
      </c>
      <c r="BL60" s="735">
        <v>0</v>
      </c>
      <c r="BM60" s="735">
        <v>0</v>
      </c>
      <c r="BN60" s="735">
        <v>0</v>
      </c>
      <c r="BO60" s="735">
        <v>0</v>
      </c>
      <c r="BP60" s="735">
        <v>0</v>
      </c>
      <c r="BQ60" s="735">
        <v>0</v>
      </c>
      <c r="BR60" s="735">
        <v>0</v>
      </c>
      <c r="BS60" s="735">
        <v>0</v>
      </c>
      <c r="BT60" s="735">
        <v>0</v>
      </c>
      <c r="BU60" s="735">
        <v>0</v>
      </c>
      <c r="BV60" s="735">
        <v>0</v>
      </c>
      <c r="BW60" s="735">
        <v>0</v>
      </c>
      <c r="BX60" s="735">
        <v>0</v>
      </c>
      <c r="BY60" s="735">
        <v>0</v>
      </c>
      <c r="BZ60" s="735">
        <v>0.9</v>
      </c>
      <c r="CA60" s="735">
        <v>0</v>
      </c>
      <c r="CB60" s="735">
        <v>0</v>
      </c>
      <c r="CC60" s="735">
        <v>0</v>
      </c>
      <c r="CD60" s="735">
        <v>0</v>
      </c>
      <c r="CE60" s="735">
        <v>1</v>
      </c>
      <c r="CF60" s="735">
        <v>0</v>
      </c>
      <c r="CG60" s="735">
        <v>0</v>
      </c>
      <c r="CH60" s="735">
        <v>0</v>
      </c>
      <c r="CI60" s="735">
        <v>0</v>
      </c>
      <c r="CJ60" s="735">
        <f>4800/CJ46</f>
        <v>1.495793081956996E-2</v>
      </c>
      <c r="CK60" s="735">
        <v>0</v>
      </c>
      <c r="CL60" s="735">
        <v>0</v>
      </c>
      <c r="CM60" s="735">
        <v>0</v>
      </c>
      <c r="CN60" s="735">
        <v>0</v>
      </c>
      <c r="CO60" s="735">
        <v>0</v>
      </c>
      <c r="CP60" s="735">
        <v>0</v>
      </c>
      <c r="CQ60" s="735">
        <v>0</v>
      </c>
      <c r="CR60" s="751">
        <v>0</v>
      </c>
      <c r="CS60" s="751">
        <v>0</v>
      </c>
      <c r="CT60" s="735">
        <v>0</v>
      </c>
      <c r="CU60" s="735">
        <v>0</v>
      </c>
      <c r="CV60" s="735">
        <v>0</v>
      </c>
      <c r="CW60" s="735">
        <v>0</v>
      </c>
      <c r="CX60" s="735">
        <v>0</v>
      </c>
      <c r="CY60" s="735">
        <v>0</v>
      </c>
      <c r="CZ60" s="735">
        <v>0</v>
      </c>
      <c r="DA60" s="735">
        <v>0</v>
      </c>
      <c r="DB60" s="735">
        <v>0</v>
      </c>
      <c r="DC60" s="735">
        <v>0</v>
      </c>
      <c r="DD60" s="735">
        <v>0</v>
      </c>
      <c r="DE60" s="735">
        <v>0</v>
      </c>
      <c r="DF60" s="735">
        <v>0</v>
      </c>
      <c r="DG60" s="735">
        <v>0</v>
      </c>
      <c r="DH60" s="735">
        <v>0</v>
      </c>
      <c r="DI60" s="735">
        <v>0</v>
      </c>
      <c r="DJ60" s="735">
        <v>0</v>
      </c>
      <c r="DK60" s="736" t="s">
        <v>382</v>
      </c>
      <c r="DL60" s="736" t="s">
        <v>382</v>
      </c>
      <c r="DM60" s="736" t="s">
        <v>382</v>
      </c>
      <c r="DN60" s="736" t="s">
        <v>382</v>
      </c>
      <c r="DO60" s="736" t="s">
        <v>382</v>
      </c>
      <c r="DP60" s="736" t="s">
        <v>382</v>
      </c>
      <c r="DQ60" s="736" t="s">
        <v>382</v>
      </c>
      <c r="DR60" s="736" t="s">
        <v>382</v>
      </c>
      <c r="DS60" s="736" t="s">
        <v>382</v>
      </c>
      <c r="DT60" s="736" t="s">
        <v>382</v>
      </c>
      <c r="DU60" s="736" t="s">
        <v>382</v>
      </c>
      <c r="DV60" s="736" t="s">
        <v>382</v>
      </c>
      <c r="DW60" s="811">
        <v>0</v>
      </c>
    </row>
  </sheetData>
  <mergeCells count="5">
    <mergeCell ref="A42:A45"/>
    <mergeCell ref="A7:A17"/>
    <mergeCell ref="A19:A27"/>
    <mergeCell ref="A29:A34"/>
    <mergeCell ref="A36:A37"/>
  </mergeCells>
  <conditionalFormatting sqref="D58:DW58">
    <cfRule type="cellIs" dxfId="18" priority="1" operator="notEqual">
      <formula>1</formula>
    </cfRule>
  </conditionalFormatting>
  <pageMargins left="0.7" right="0.7" top="0.75" bottom="0.75" header="0.3" footer="0.3"/>
  <pageSetup paperSize="9" scale="10" orientation="portrait" horizontalDpi="0" verticalDpi="0"/>
  <legacy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D38F-A4C0-1243-987E-50CF6F870C0D}">
  <dimension ref="A1:AF6"/>
  <sheetViews>
    <sheetView topLeftCell="R1" workbookViewId="0">
      <selection activeCell="W2" activeCellId="1" sqref="H2:V5 W2:AF5"/>
    </sheetView>
  </sheetViews>
  <sheetFormatPr baseColWidth="10" defaultColWidth="11" defaultRowHeight="16" x14ac:dyDescent="0.2"/>
  <cols>
    <col min="1" max="1" width="44.1640625" bestFit="1" customWidth="1"/>
    <col min="2" max="2" width="12.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sheet'!S3</f>
        <v>Dunne deklaag 500 &lt; VA &lt; 1.500 (normaal en zwaar belast)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sheet'!S19*'Calculatie sheet'!S42</f>
        <v>75.77600000000001</v>
      </c>
      <c r="D2" s="14" t="s">
        <v>66</v>
      </c>
      <c r="F2" s="567">
        <f>(C2*'Calculatie sheet'!$S$7)/1000</f>
        <v>0</v>
      </c>
      <c r="H2" s="43">
        <f>((LOOKUP('Calculatie sheet'!$S$2,'Objectenoverzicht aantallen'!$A:$A,'Objectenoverzicht aantallen'!$P:$P)*'Calculatie sheet'!$S$19*'Calculatie sheet'!$S$42))/1000</f>
        <v>0</v>
      </c>
      <c r="J2" s="43">
        <f>(LOOKUP('Calculatie sheet'!$S$2,'Objectenoverzicht aantallen'!$A:$A,'Objectenoverzicht aantallen'!E:E)*'Calculatie sheet'!$S$19*'Calculatie sheet'!$S$42)/1000</f>
        <v>0</v>
      </c>
      <c r="K2" s="43">
        <f>(LOOKUP('Calculatie sheet'!$S$2,'Objectenoverzicht aantallen'!$A:$A,'Objectenoverzicht aantallen'!F:F)*'Calculatie sheet'!$S$19*'Calculatie sheet'!$S$42)/1000</f>
        <v>0</v>
      </c>
      <c r="L2" s="43">
        <f>(LOOKUP('Calculatie sheet'!$S$2,'Objectenoverzicht aantallen'!$A:$A,'Objectenoverzicht aantallen'!G:G)*'Calculatie sheet'!$S$19*'Calculatie sheet'!$S$42)/1000</f>
        <v>0</v>
      </c>
      <c r="M2" s="43">
        <f>(LOOKUP('Calculatie sheet'!$S$2,'Objectenoverzicht aantallen'!$A:$A,'Objectenoverzicht aantallen'!H:H)*'Calculatie sheet'!$S$19*'Calculatie sheet'!$S$42)/1000</f>
        <v>0</v>
      </c>
      <c r="N2" s="43">
        <f>(LOOKUP('Calculatie sheet'!$S$2,'Objectenoverzicht aantallen'!$A:$A,'Objectenoverzicht aantallen'!I:I)*'Calculatie sheet'!$S$19*'Calculatie sheet'!$S$42)/1000</f>
        <v>0</v>
      </c>
      <c r="O2" s="43">
        <f>(LOOKUP('Calculatie sheet'!$S$2,'Objectenoverzicht aantallen'!$A:$A,'Objectenoverzicht aantallen'!J:J)*'Calculatie sheet'!$S$19*'Calculatie sheet'!$S$42)/1000</f>
        <v>0</v>
      </c>
      <c r="P2" s="43">
        <f>(LOOKUP('Calculatie sheet'!$S$2,'Objectenoverzicht aantallen'!$A:$A,'Objectenoverzicht aantallen'!K:K)*'Calculatie sheet'!$S$19*'Calculatie sheet'!$S$42)/1000</f>
        <v>0</v>
      </c>
      <c r="Q2" s="43">
        <f>(LOOKUP('Calculatie sheet'!$S$2,'Objectenoverzicht aantallen'!$A:$A,'Objectenoverzicht aantallen'!L:L)*'Calculatie sheet'!$S$19*'Calculatie sheet'!$S$42)/1000</f>
        <v>0</v>
      </c>
      <c r="R2" s="43">
        <f>(LOOKUP('Calculatie sheet'!$S$2,'Objectenoverzicht aantallen'!$A:$A,'Objectenoverzicht aantallen'!M:M)*'Calculatie sheet'!$S$19*'Calculatie sheet'!$S$42)/1000</f>
        <v>0</v>
      </c>
      <c r="S2" s="43">
        <f>(LOOKUP('Calculatie sheet'!$S$2,'Objectenoverzicht aantallen'!$A:$A,'Objectenoverzicht aantallen'!N:N)*'Calculatie sheet'!$S$19*'Calculatie sheet'!$S$42)/1000</f>
        <v>0</v>
      </c>
      <c r="T2" s="43">
        <f>(LOOKUP('Calculatie sheet'!$S$2,'Objectenoverzicht aantallen'!$A:$A,'Objectenoverzicht aantallen'!O:O)*'Calculatie sheet'!$S$19*'Calculatie sheet'!$S$42)/1000</f>
        <v>0</v>
      </c>
      <c r="V2" s="43">
        <f>(LOOKUP('Calculatie sheet'!$S$2,'Objectenoverzicht aantallen'!$A:$A,'Objectenoverzicht aantallen'!Q:Q)*'Calculatie sheet'!$S$19*'Calculatie sheet'!$S$42)/1000</f>
        <v>0</v>
      </c>
      <c r="W2" s="43">
        <f>(LOOKUP('Calculatie sheet'!$S$2,'Objectenoverzicht aantallen'!$A:$A,'Objectenoverzicht aantallen'!R:R)*'Calculatie sheet'!$S$19*'Calculatie sheet'!$S$42)/1000</f>
        <v>0</v>
      </c>
      <c r="X2" s="43">
        <f>(LOOKUP('Calculatie sheet'!$S$2,'Objectenoverzicht aantallen'!$A:$A,'Objectenoverzicht aantallen'!S:S)*'Calculatie sheet'!$S$19*'Calculatie sheet'!$S$42)/1000</f>
        <v>0</v>
      </c>
      <c r="Y2" s="43">
        <f>(LOOKUP('Calculatie sheet'!$S$2,'Objectenoverzicht aantallen'!$A:$A,'Objectenoverzicht aantallen'!T:T)*'Calculatie sheet'!$S$19*'Calculatie sheet'!$S$42)/1000</f>
        <v>0</v>
      </c>
      <c r="Z2" s="43">
        <f>(LOOKUP('Calculatie sheet'!$S$2,'Objectenoverzicht aantallen'!$A:$A,'Objectenoverzicht aantallen'!U:U)*'Calculatie sheet'!$S$19*'Calculatie sheet'!$S$42)/1000</f>
        <v>0</v>
      </c>
      <c r="AA2" s="43">
        <f>(LOOKUP('Calculatie sheet'!$S$2,'Objectenoverzicht aantallen'!$A:$A,'Objectenoverzicht aantallen'!V:V)*'Calculatie sheet'!$S$19*'Calculatie sheet'!$S$42)/1000</f>
        <v>0</v>
      </c>
      <c r="AB2" s="43">
        <f>(LOOKUP('Calculatie sheet'!$S$2,'Objectenoverzicht aantallen'!$A:$A,'Objectenoverzicht aantallen'!W:W)*'Calculatie sheet'!$S$19*'Calculatie sheet'!$S$42)/1000</f>
        <v>0</v>
      </c>
      <c r="AC2" s="43">
        <f>(LOOKUP('Calculatie sheet'!$S$2,'Objectenoverzicht aantallen'!$A:$A,'Objectenoverzicht aantallen'!X:X)*'Calculatie sheet'!$S$19*'Calculatie sheet'!$S$42)/1000</f>
        <v>0</v>
      </c>
      <c r="AD2" s="43">
        <f>(LOOKUP('Calculatie sheet'!$S$2,'Objectenoverzicht aantallen'!$A:$A,'Objectenoverzicht aantallen'!Y:Y)*'Calculatie sheet'!$S$19*'Calculatie sheet'!$S$42)/1000</f>
        <v>0</v>
      </c>
      <c r="AE2" s="43">
        <f>(LOOKUP('Calculatie sheet'!$S$2,'Objectenoverzicht aantallen'!$A:$A,'Objectenoverzicht aantallen'!Z:Z)*'Calculatie sheet'!$S$19*'Calculatie sheet'!$S$42)/1000</f>
        <v>0</v>
      </c>
      <c r="AF2" s="43">
        <f>(LOOKUP('Calculatie sheet'!$S$2,'Objectenoverzicht aantallen'!$A:$A,'Objectenoverzicht aantallen'!AA:AA)*'Calculatie sheet'!$S$19*'Calculatie sheet'!$S$42)/1000</f>
        <v>0</v>
      </c>
    </row>
    <row r="3" spans="1:32" x14ac:dyDescent="0.2">
      <c r="B3" s="2" t="s">
        <v>638</v>
      </c>
      <c r="C3" s="44">
        <f>'Calculatie sheet'!S29*'Calculatie sheet'!S42</f>
        <v>194.89279999999999</v>
      </c>
      <c r="D3" s="24" t="s">
        <v>64</v>
      </c>
      <c r="F3" s="567">
        <f>(C3*'Calculatie sheet'!$S$7)/1000</f>
        <v>0</v>
      </c>
      <c r="H3" s="43">
        <f>((LOOKUP('Calculatie sheet'!$S$2,'Objectenoverzicht aantallen'!$A:$A,'Objectenoverzicht aantallen'!$P:$P)*'Calculatie sheet'!$S$29*'Calculatie sheet'!$S$42))/1000</f>
        <v>0</v>
      </c>
      <c r="J3" s="43">
        <f>(LOOKUP('Calculatie sheet'!$S$2,'Objectenoverzicht aantallen'!$A:$A,'Objectenoverzicht aantallen'!$P:$P)*'Calculatie sheet'!$S$29*'Calculatie sheet'!$S$42)/'Calculatie sheet'!$S$64/1000</f>
        <v>0</v>
      </c>
      <c r="K3" s="43">
        <f>(LOOKUP('Calculatie sheet'!$S$2,'Objectenoverzicht aantallen'!$A:$A,'Objectenoverzicht aantallen'!$P:$P)*'Calculatie sheet'!$S$29*'Calculatie sheet'!$S$42)/'Calculatie sheet'!$S$64/1000</f>
        <v>0</v>
      </c>
      <c r="L3" s="43">
        <f>(LOOKUP('Calculatie sheet'!$S$2,'Objectenoverzicht aantallen'!$A:$A,'Objectenoverzicht aantallen'!$P:$P)*'Calculatie sheet'!$S$29*'Calculatie sheet'!$S$42)/'Calculatie sheet'!$S$64/1000</f>
        <v>0</v>
      </c>
      <c r="M3" s="43">
        <f>(LOOKUP('Calculatie sheet'!$S$2,'Objectenoverzicht aantallen'!$A:$A,'Objectenoverzicht aantallen'!$P:$P)*'Calculatie sheet'!$S$29*'Calculatie sheet'!$S$42)/'Calculatie sheet'!$S$64/1000</f>
        <v>0</v>
      </c>
      <c r="N3" s="43">
        <f>(LOOKUP('Calculatie sheet'!$S$2,'Objectenoverzicht aantallen'!$A:$A,'Objectenoverzicht aantallen'!$P:$P)*'Calculatie sheet'!$S$29*'Calculatie sheet'!$S$42)/'Calculatie sheet'!$S$64/1000</f>
        <v>0</v>
      </c>
      <c r="O3" s="43">
        <f>(LOOKUP('Calculatie sheet'!$S$2,'Objectenoverzicht aantallen'!$A:$A,'Objectenoverzicht aantallen'!$P:$P)*'Calculatie sheet'!$S$29*'Calculatie sheet'!$S$42)/'Calculatie sheet'!$S$64/1000</f>
        <v>0</v>
      </c>
      <c r="P3" s="43">
        <f>(LOOKUP('Calculatie sheet'!$S$2,'Objectenoverzicht aantallen'!$A:$A,'Objectenoverzicht aantallen'!$P:$P)*'Calculatie sheet'!$S$29*'Calculatie sheet'!$S$42)/'Calculatie sheet'!$S$64/1000</f>
        <v>0</v>
      </c>
      <c r="Q3" s="43">
        <f>(LOOKUP('Calculatie sheet'!$S$2,'Objectenoverzicht aantallen'!$A:$A,'Objectenoverzicht aantallen'!$P:$P)*'Calculatie sheet'!$S$29*'Calculatie sheet'!$S$42)/'Calculatie sheet'!$S$64/1000</f>
        <v>0</v>
      </c>
      <c r="R3" s="43">
        <f>(LOOKUP('Calculatie sheet'!$S$2,'Objectenoverzicht aantallen'!$A:$A,'Objectenoverzicht aantallen'!$P:$P)*'Calculatie sheet'!$S$29*'Calculatie sheet'!$S$42)/'Calculatie sheet'!$S$64/1000</f>
        <v>0</v>
      </c>
      <c r="S3" s="43">
        <f>(LOOKUP('Calculatie sheet'!$S$2,'Objectenoverzicht aantallen'!$A:$A,'Objectenoverzicht aantallen'!$P:$P)*'Calculatie sheet'!$S$29*'Calculatie sheet'!$S$42)/'Calculatie sheet'!$S$64/1000</f>
        <v>0</v>
      </c>
      <c r="T3" s="43">
        <f>(LOOKUP('Calculatie sheet'!$S$2,'Objectenoverzicht aantallen'!$A:$A,'Objectenoverzicht aantallen'!$P:$P)*'Calculatie sheet'!$S$29*'Calculatie sheet'!$S$42)/'Calculatie sheet'!$S$64/1000</f>
        <v>0</v>
      </c>
      <c r="V3" s="43">
        <f>(LOOKUP('Calculatie sheet'!$S$2,'Objectenoverzicht aantallen'!$A:$A,'Objectenoverzicht aantallen'!$P:$P)*'Calculatie sheet'!$S$29*'Calculatie sheet'!$S$42)/'Calculatie sheet'!$S$64/1000</f>
        <v>0</v>
      </c>
      <c r="W3" s="43">
        <f>(LOOKUP('Calculatie sheet'!$S$2,'Objectenoverzicht aantallen'!$A:$A,'Objectenoverzicht aantallen'!$P:$P)*'Calculatie sheet'!$S$29*'Calculatie sheet'!$S$42)/'Calculatie sheet'!$S$64/1000</f>
        <v>0</v>
      </c>
      <c r="X3" s="43">
        <f>(LOOKUP('Calculatie sheet'!$S$2,'Objectenoverzicht aantallen'!$A:$A,'Objectenoverzicht aantallen'!$P:$P)*'Calculatie sheet'!$S$29*'Calculatie sheet'!$S$42)/'Calculatie sheet'!$S$64/1000</f>
        <v>0</v>
      </c>
      <c r="Y3" s="43">
        <f>(LOOKUP('Calculatie sheet'!$S$2,'Objectenoverzicht aantallen'!$A:$A,'Objectenoverzicht aantallen'!$P:$P)*'Calculatie sheet'!$S$29*'Calculatie sheet'!$S$42)/'Calculatie sheet'!$S$64/1000</f>
        <v>0</v>
      </c>
      <c r="Z3" s="43">
        <f>(LOOKUP('Calculatie sheet'!$S$2,'Objectenoverzicht aantallen'!$A:$A,'Objectenoverzicht aantallen'!$P:$P)*'Calculatie sheet'!$S$29*'Calculatie sheet'!$S$42)/'Calculatie sheet'!$S$64/1000</f>
        <v>0</v>
      </c>
      <c r="AA3" s="43">
        <f>(LOOKUP('Calculatie sheet'!$S$2,'Objectenoverzicht aantallen'!$A:$A,'Objectenoverzicht aantallen'!$P:$P)*'Calculatie sheet'!$S$29*'Calculatie sheet'!$S$42)/'Calculatie sheet'!$S$64/1000</f>
        <v>0</v>
      </c>
      <c r="AB3" s="43">
        <f>(LOOKUP('Calculatie sheet'!$S$2,'Objectenoverzicht aantallen'!$A:$A,'Objectenoverzicht aantallen'!$P:$P)*'Calculatie sheet'!$S$29*'Calculatie sheet'!$S$42)/'Calculatie sheet'!$S$64/1000</f>
        <v>0</v>
      </c>
      <c r="AC3" s="43">
        <f>(LOOKUP('Calculatie sheet'!$S$2,'Objectenoverzicht aantallen'!$A:$A,'Objectenoverzicht aantallen'!$P:$P)*'Calculatie sheet'!$S$29*'Calculatie sheet'!$S$42)/'Calculatie sheet'!$S$64/1000</f>
        <v>0</v>
      </c>
      <c r="AD3" s="43">
        <f>(LOOKUP('Calculatie sheet'!$S$2,'Objectenoverzicht aantallen'!$A:$A,'Objectenoverzicht aantallen'!$P:$P)*'Calculatie sheet'!$S$29*'Calculatie sheet'!$S$42)/'Calculatie sheet'!$S$64/1000</f>
        <v>0</v>
      </c>
      <c r="AE3" s="43">
        <f>(LOOKUP('Calculatie sheet'!$S$2,'Objectenoverzicht aantallen'!$A:$A,'Objectenoverzicht aantallen'!$P:$P)*'Calculatie sheet'!$S$29*'Calculatie sheet'!$S$42)/'Calculatie sheet'!$S$64/1000</f>
        <v>0</v>
      </c>
      <c r="AF3" s="43">
        <f>(LOOKUP('Calculatie sheet'!$S$2,'Objectenoverzicht aantallen'!$A:$A,'Objectenoverzicht aantallen'!$P:$P)*'Calculatie sheet'!$S$29*'Calculatie sheet'!$S$42)/'Calculatie sheet'!$S$64/1000</f>
        <v>0</v>
      </c>
    </row>
    <row r="4" spans="1:32" x14ac:dyDescent="0.2">
      <c r="B4" s="2" t="s">
        <v>639</v>
      </c>
      <c r="C4" s="44">
        <f>'Calculatie sheet'!S36*'Calculatie sheet'!S42</f>
        <v>11.315199999999999</v>
      </c>
      <c r="D4" s="569" t="s">
        <v>585</v>
      </c>
      <c r="F4" s="567">
        <f>(C4*'Calculatie sheet'!$S$7)/1000</f>
        <v>0</v>
      </c>
      <c r="H4" s="43">
        <f>((LOOKUP('Calculatie sheet'!$S$2,'Objectenoverzicht aantallen'!$A:$A,'Objectenoverzicht aantallen'!$P:$P)*'Calculatie sheet'!$S$36*'Calculatie sheet'!$S$42))/1000</f>
        <v>0</v>
      </c>
      <c r="J4" s="43">
        <f>(LOOKUP('Calculatie sheet'!$S$2,'Objectenoverzicht aantallen'!$A:$A,'Objectenoverzicht aantallen'!Q:Q)*'Calculatie sheet'!$S$36*'Calculatie sheet'!$S$42)/1000</f>
        <v>0</v>
      </c>
      <c r="K4" s="43">
        <f>(LOOKUP('Calculatie sheet'!$S$2,'Objectenoverzicht aantallen'!$A:$A,'Objectenoverzicht aantallen'!R:R)*'Calculatie sheet'!$S$36*'Calculatie sheet'!$S$42)/1000</f>
        <v>0</v>
      </c>
      <c r="L4" s="43">
        <f>(LOOKUP('Calculatie sheet'!$S$2,'Objectenoverzicht aantallen'!$A:$A,'Objectenoverzicht aantallen'!S:S)*'Calculatie sheet'!$S$36*'Calculatie sheet'!$S$42)/1000</f>
        <v>0</v>
      </c>
      <c r="M4" s="43">
        <f>(LOOKUP('Calculatie sheet'!$S$2,'Objectenoverzicht aantallen'!$A:$A,'Objectenoverzicht aantallen'!T:T)*'Calculatie sheet'!$S$36*'Calculatie sheet'!$S$42)/1000</f>
        <v>0</v>
      </c>
      <c r="N4" s="43">
        <f>(LOOKUP('Calculatie sheet'!$S$2,'Objectenoverzicht aantallen'!$A:$A,'Objectenoverzicht aantallen'!U:U)*'Calculatie sheet'!$S$36*'Calculatie sheet'!$S$42)/1000</f>
        <v>0</v>
      </c>
      <c r="O4" s="43">
        <f>(LOOKUP('Calculatie sheet'!$S$2,'Objectenoverzicht aantallen'!$A:$A,'Objectenoverzicht aantallen'!V:V)*'Calculatie sheet'!$S$36*'Calculatie sheet'!$S$42)/1000</f>
        <v>0</v>
      </c>
      <c r="P4" s="43">
        <f>(LOOKUP('Calculatie sheet'!$S$2,'Objectenoverzicht aantallen'!$A:$A,'Objectenoverzicht aantallen'!W:W)*'Calculatie sheet'!$S$36*'Calculatie sheet'!$S$42)/1000</f>
        <v>0</v>
      </c>
      <c r="Q4" s="43">
        <f>(LOOKUP('Calculatie sheet'!$S$2,'Objectenoverzicht aantallen'!$A:$A,'Objectenoverzicht aantallen'!X:X)*'Calculatie sheet'!$S$36*'Calculatie sheet'!$S$42)/1000</f>
        <v>0</v>
      </c>
      <c r="R4" s="43">
        <f>(LOOKUP('Calculatie sheet'!$S$2,'Objectenoverzicht aantallen'!$A:$A,'Objectenoverzicht aantallen'!Y:Y)*'Calculatie sheet'!$S$36*'Calculatie sheet'!$S$42)/1000</f>
        <v>0</v>
      </c>
      <c r="S4" s="43">
        <f>(LOOKUP('Calculatie sheet'!$S$2,'Objectenoverzicht aantallen'!$A:$A,'Objectenoverzicht aantallen'!Z:Z)*'Calculatie sheet'!$S$36*'Calculatie sheet'!$S$42)/1000</f>
        <v>0</v>
      </c>
      <c r="T4" s="43">
        <f>(LOOKUP('Calculatie sheet'!$S$2,'Objectenoverzicht aantallen'!$A:$A,'Objectenoverzicht aantallen'!AA:AA)*'Calculatie sheet'!$S$36*'Calculatie sheet'!$S$42)/1000</f>
        <v>0</v>
      </c>
      <c r="V4" s="43">
        <f>(LOOKUP('Calculatie sheet'!$S$2,'Objectenoverzicht aantallen'!$A:$A,'Objectenoverzicht aantallen'!Q:Q)*'Calculatie sheet'!$S$36*'Calculatie sheet'!$S$42)/1000</f>
        <v>0</v>
      </c>
      <c r="W4" s="43">
        <f>(LOOKUP('Calculatie sheet'!$S$2,'Objectenoverzicht aantallen'!$A:$A,'Objectenoverzicht aantallen'!R:R)*'Calculatie sheet'!$S$36*'Calculatie sheet'!$S$42)/1000</f>
        <v>0</v>
      </c>
      <c r="X4" s="43">
        <f>(LOOKUP('Calculatie sheet'!$S$2,'Objectenoverzicht aantallen'!$A:$A,'Objectenoverzicht aantallen'!S:S)*'Calculatie sheet'!$S$36*'Calculatie sheet'!$S$42)/1000</f>
        <v>0</v>
      </c>
      <c r="Y4" s="43">
        <f>(LOOKUP('Calculatie sheet'!$S$2,'Objectenoverzicht aantallen'!$A:$A,'Objectenoverzicht aantallen'!T:T)*'Calculatie sheet'!$S$36*'Calculatie sheet'!$S$42)/1000</f>
        <v>0</v>
      </c>
      <c r="Z4" s="43">
        <f>(LOOKUP('Calculatie sheet'!$S$2,'Objectenoverzicht aantallen'!$A:$A,'Objectenoverzicht aantallen'!U:U)*'Calculatie sheet'!$S$36*'Calculatie sheet'!$S$42)/1000</f>
        <v>0</v>
      </c>
      <c r="AA4" s="43">
        <f>(LOOKUP('Calculatie sheet'!$S$2,'Objectenoverzicht aantallen'!$A:$A,'Objectenoverzicht aantallen'!V:V)*'Calculatie sheet'!$S$36*'Calculatie sheet'!$S$42)/1000</f>
        <v>0</v>
      </c>
      <c r="AB4" s="43">
        <f>(LOOKUP('Calculatie sheet'!$S$2,'Objectenoverzicht aantallen'!$A:$A,'Objectenoverzicht aantallen'!W:W)*'Calculatie sheet'!$S$36*'Calculatie sheet'!$S$42)/1000</f>
        <v>0</v>
      </c>
      <c r="AC4" s="43">
        <f>(LOOKUP('Calculatie sheet'!$S$2,'Objectenoverzicht aantallen'!$A:$A,'Objectenoverzicht aantallen'!X:X)*'Calculatie sheet'!$S$36*'Calculatie sheet'!$S$42)/1000</f>
        <v>0</v>
      </c>
      <c r="AD4" s="43">
        <f>(LOOKUP('Calculatie sheet'!$S$2,'Objectenoverzicht aantallen'!$A:$A,'Objectenoverzicht aantallen'!Y:Y)*'Calculatie sheet'!$S$36*'Calculatie sheet'!$S$42)/1000</f>
        <v>0</v>
      </c>
      <c r="AE4" s="43">
        <f>(LOOKUP('Calculatie sheet'!$S$2,'Objectenoverzicht aantallen'!$A:$A,'Objectenoverzicht aantallen'!Z:Z)*'Calculatie sheet'!$S$36*'Calculatie sheet'!$S$42)/1000</f>
        <v>0</v>
      </c>
      <c r="AF4" s="43">
        <f>(LOOKUP('Calculatie sheet'!$S$2,'Objectenoverzicht aantallen'!$A:$A,'Objectenoverzicht aantallen'!AA:AA)*'Calculatie sheet'!$S$36*'Calculatie sheet'!$S$42)/1000</f>
        <v>0</v>
      </c>
    </row>
    <row r="5" spans="1:32" x14ac:dyDescent="0.2">
      <c r="B5" s="3" t="s">
        <v>640</v>
      </c>
      <c r="C5" s="44">
        <f>'Calculatie sheet'!S39*'Calculatie sheet'!S42</f>
        <v>-25.958400000000001</v>
      </c>
      <c r="D5" s="457" t="s">
        <v>586</v>
      </c>
      <c r="F5" s="567">
        <f>(C5*'Calculatie sheet'!$S$7)/1000</f>
        <v>0</v>
      </c>
      <c r="H5" s="43">
        <f>((LOOKUP('Calculatie sheet'!$S$2,'Objectenoverzicht aantallen'!$A:$A,'Objectenoverzicht aantallen'!$P:$P)*'Calculatie sheet'!$S$39*'Calculatie sheet'!$S$42))/1000</f>
        <v>0</v>
      </c>
      <c r="J5" s="43">
        <f>(LOOKUP('Calculatie sheet'!$S$2,'Objectenoverzicht aantallen'!$A:$A,'Objectenoverzicht aantallen'!Q:Q)*'Calculatie sheet'!$S$39*'Calculatie sheet'!$S$42)/1000</f>
        <v>0</v>
      </c>
      <c r="K5" s="43">
        <f>(LOOKUP('Calculatie sheet'!$S$2,'Objectenoverzicht aantallen'!$A:$A,'Objectenoverzicht aantallen'!R:R)*'Calculatie sheet'!$S$39*'Calculatie sheet'!$S$42)/1000</f>
        <v>0</v>
      </c>
      <c r="L5" s="43">
        <f>(LOOKUP('Calculatie sheet'!$S$2,'Objectenoverzicht aantallen'!$A:$A,'Objectenoverzicht aantallen'!S:S)*'Calculatie sheet'!$S$39*'Calculatie sheet'!$S$42)/1000</f>
        <v>0</v>
      </c>
      <c r="M5" s="43">
        <f>(LOOKUP('Calculatie sheet'!$S$2,'Objectenoverzicht aantallen'!$A:$A,'Objectenoverzicht aantallen'!T:T)*'Calculatie sheet'!$S$39*'Calculatie sheet'!$S$42)/1000</f>
        <v>0</v>
      </c>
      <c r="N5" s="43">
        <f>(LOOKUP('Calculatie sheet'!$S$2,'Objectenoverzicht aantallen'!$A:$A,'Objectenoverzicht aantallen'!U:U)*'Calculatie sheet'!$S$39*'Calculatie sheet'!$S$42)/1000</f>
        <v>0</v>
      </c>
      <c r="O5" s="43">
        <f>(LOOKUP('Calculatie sheet'!$S$2,'Objectenoverzicht aantallen'!$A:$A,'Objectenoverzicht aantallen'!V:V)*'Calculatie sheet'!$S$39*'Calculatie sheet'!$S$42)/1000</f>
        <v>0</v>
      </c>
      <c r="P5" s="43">
        <f>(LOOKUP('Calculatie sheet'!$S$2,'Objectenoverzicht aantallen'!$A:$A,'Objectenoverzicht aantallen'!W:W)*'Calculatie sheet'!$S$39*'Calculatie sheet'!$S$42)/1000</f>
        <v>0</v>
      </c>
      <c r="Q5" s="43">
        <f>(LOOKUP('Calculatie sheet'!$S$2,'Objectenoverzicht aantallen'!$A:$A,'Objectenoverzicht aantallen'!X:X)*'Calculatie sheet'!$S$39*'Calculatie sheet'!$S$42)/1000</f>
        <v>0</v>
      </c>
      <c r="R5" s="43">
        <f>(LOOKUP('Calculatie sheet'!$S$2,'Objectenoverzicht aantallen'!$A:$A,'Objectenoverzicht aantallen'!Y:Y)*'Calculatie sheet'!$S$39*'Calculatie sheet'!$S$42)/1000</f>
        <v>0</v>
      </c>
      <c r="S5" s="43">
        <f>(LOOKUP('Calculatie sheet'!$S$2,'Objectenoverzicht aantallen'!$A:$A,'Objectenoverzicht aantallen'!Z:Z)*'Calculatie sheet'!$S$39*'Calculatie sheet'!$S$42)/1000</f>
        <v>0</v>
      </c>
      <c r="T5" s="43">
        <f>(LOOKUP('Calculatie sheet'!$S$2,'Objectenoverzicht aantallen'!$A:$A,'Objectenoverzicht aantallen'!AA:AA)*'Calculatie sheet'!$S$39*'Calculatie sheet'!$S$42)/1000</f>
        <v>0</v>
      </c>
      <c r="V5" s="43">
        <f>(LOOKUP('Calculatie sheet'!$S$2,'Objectenoverzicht aantallen'!$A:$A,'Objectenoverzicht aantallen'!Q:Q)*'Calculatie sheet'!$S$39*'Calculatie sheet'!$S$42)/1000</f>
        <v>0</v>
      </c>
      <c r="W5" s="43">
        <f>(LOOKUP('Calculatie sheet'!$S$2,'Objectenoverzicht aantallen'!$A:$A,'Objectenoverzicht aantallen'!R:R)*'Calculatie sheet'!$S$39*'Calculatie sheet'!$S$42)/1000</f>
        <v>0</v>
      </c>
      <c r="X5" s="43">
        <f>(LOOKUP('Calculatie sheet'!$S$2,'Objectenoverzicht aantallen'!$A:$A,'Objectenoverzicht aantallen'!S:S)*'Calculatie sheet'!$S$39*'Calculatie sheet'!$S$42)/1000</f>
        <v>0</v>
      </c>
      <c r="Y5" s="43">
        <f>(LOOKUP('Calculatie sheet'!$S$2,'Objectenoverzicht aantallen'!$A:$A,'Objectenoverzicht aantallen'!T:T)*'Calculatie sheet'!$S$39*'Calculatie sheet'!$S$42)/1000</f>
        <v>0</v>
      </c>
      <c r="Z5" s="43">
        <f>(LOOKUP('Calculatie sheet'!$S$2,'Objectenoverzicht aantallen'!$A:$A,'Objectenoverzicht aantallen'!U:U)*'Calculatie sheet'!$S$39*'Calculatie sheet'!$S$42)/1000</f>
        <v>0</v>
      </c>
      <c r="AA5" s="43">
        <f>(LOOKUP('Calculatie sheet'!$S$2,'Objectenoverzicht aantallen'!$A:$A,'Objectenoverzicht aantallen'!V:V)*'Calculatie sheet'!$S$39*'Calculatie sheet'!$S$42)/1000</f>
        <v>0</v>
      </c>
      <c r="AB5" s="43">
        <f>(LOOKUP('Calculatie sheet'!$S$2,'Objectenoverzicht aantallen'!$A:$A,'Objectenoverzicht aantallen'!W:W)*'Calculatie sheet'!$S$39*'Calculatie sheet'!$S$42)/1000</f>
        <v>0</v>
      </c>
      <c r="AC5" s="43">
        <f>(LOOKUP('Calculatie sheet'!$S$2,'Objectenoverzicht aantallen'!$A:$A,'Objectenoverzicht aantallen'!X:X)*'Calculatie sheet'!$S$39*'Calculatie sheet'!$S$42)/1000</f>
        <v>0</v>
      </c>
      <c r="AD5" s="43">
        <f>(LOOKUP('Calculatie sheet'!$S$2,'Objectenoverzicht aantallen'!$A:$A,'Objectenoverzicht aantallen'!Y:Y)*'Calculatie sheet'!$S$39*'Calculatie sheet'!$S$42)/1000</f>
        <v>0</v>
      </c>
      <c r="AE5" s="43">
        <f>(LOOKUP('Calculatie sheet'!$S$2,'Objectenoverzicht aantallen'!$A:$A,'Objectenoverzicht aantallen'!Z:Z)*'Calculatie sheet'!$S$39*'Calculatie sheet'!$S$42)/1000</f>
        <v>0</v>
      </c>
      <c r="AF5" s="43">
        <f>(LOOKUP('Calculatie sheet'!$S$2,'Objectenoverzicht aantallen'!$A:$A,'Objectenoverzicht aantallen'!AA:AA)*'Calculatie sheet'!$S$39*'Calculatie sheet'!$S$42)/1000</f>
        <v>0</v>
      </c>
    </row>
    <row r="6" spans="1:32" x14ac:dyDescent="0.2">
      <c r="D6" s="458" t="s">
        <v>587</v>
      </c>
    </row>
  </sheetData>
  <pageMargins left="0.7" right="0.7" top="0.75" bottom="0.75" header="0.3" footer="0.3"/>
  <pageSetup paperSize="9" orientation="portrait" horizontalDpi="0" verticalDpi="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162E-3EC6-B647-B2DC-817E3EF27FE0}">
  <dimension ref="A1:AF6"/>
  <sheetViews>
    <sheetView workbookViewId="0">
      <selection activeCell="X2" activeCellId="1" sqref="H2:W5 X2:AF5"/>
    </sheetView>
  </sheetViews>
  <sheetFormatPr baseColWidth="10" defaultColWidth="11" defaultRowHeight="16" x14ac:dyDescent="0.2"/>
  <cols>
    <col min="1" max="1" width="19.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sheet'!T3</f>
        <v>Betonstraatstenen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sheet'!T19*'Calculatie sheet'!T42</f>
        <v>36.541848000000002</v>
      </c>
      <c r="D2" s="14" t="s">
        <v>66</v>
      </c>
      <c r="F2" s="567">
        <f>(C2*'Calculatie sheet'!$T$7)/1000</f>
        <v>0</v>
      </c>
      <c r="H2" s="43">
        <f>((LOOKUP('Calculatie sheet'!$T$2,'Objectenoverzicht aantallen'!$A:$A,'Objectenoverzicht aantallen'!$P:$P)*'Calculatie sheet'!$T$19*'Calculatie sheet'!$T$42))/1000</f>
        <v>0</v>
      </c>
      <c r="J2" s="43">
        <f>(LOOKUP('Calculatie sheet'!$T$2,'Objectenoverzicht aantallen'!$A:$A,'Objectenoverzicht aantallen'!E:E)*'Calculatie sheet'!$T$19*'Calculatie sheet'!$T$42)/1000</f>
        <v>0</v>
      </c>
      <c r="K2" s="43">
        <f>(LOOKUP('Calculatie sheet'!$T$2,'Objectenoverzicht aantallen'!$A:$A,'Objectenoverzicht aantallen'!F:F)*'Calculatie sheet'!$T$19*'Calculatie sheet'!$T$42)/1000</f>
        <v>0</v>
      </c>
      <c r="L2" s="43">
        <f>(LOOKUP('Calculatie sheet'!$T$2,'Objectenoverzicht aantallen'!$A:$A,'Objectenoverzicht aantallen'!G:G)*'Calculatie sheet'!$T$19*'Calculatie sheet'!$T$42)/1000</f>
        <v>0</v>
      </c>
      <c r="M2" s="43">
        <f>(LOOKUP('Calculatie sheet'!$T$2,'Objectenoverzicht aantallen'!$A:$A,'Objectenoverzicht aantallen'!H:H)*'Calculatie sheet'!$T$19*'Calculatie sheet'!$T$42)/1000</f>
        <v>0</v>
      </c>
      <c r="N2" s="43">
        <f>(LOOKUP('Calculatie sheet'!$T$2,'Objectenoverzicht aantallen'!$A:$A,'Objectenoverzicht aantallen'!I:I)*'Calculatie sheet'!$T$19*'Calculatie sheet'!$T$42)/1000</f>
        <v>0</v>
      </c>
      <c r="O2" s="43">
        <f>(LOOKUP('Calculatie sheet'!$T$2,'Objectenoverzicht aantallen'!$A:$A,'Objectenoverzicht aantallen'!J:J)*'Calculatie sheet'!$T$19*'Calculatie sheet'!$T$42)/1000</f>
        <v>0</v>
      </c>
      <c r="P2" s="43">
        <f>(LOOKUP('Calculatie sheet'!$T$2,'Objectenoverzicht aantallen'!$A:$A,'Objectenoverzicht aantallen'!K:K)*'Calculatie sheet'!$T$19*'Calculatie sheet'!$T$42)/1000</f>
        <v>0</v>
      </c>
      <c r="Q2" s="43">
        <f>(LOOKUP('Calculatie sheet'!$T$2,'Objectenoverzicht aantallen'!$A:$A,'Objectenoverzicht aantallen'!L:L)*'Calculatie sheet'!$T$19*'Calculatie sheet'!$T$42)/1000</f>
        <v>0</v>
      </c>
      <c r="R2" s="43">
        <f>(LOOKUP('Calculatie sheet'!$T$2,'Objectenoverzicht aantallen'!$A:$A,'Objectenoverzicht aantallen'!M:M)*'Calculatie sheet'!$T$19*'Calculatie sheet'!$T$42)/1000</f>
        <v>0</v>
      </c>
      <c r="S2" s="43">
        <f>(LOOKUP('Calculatie sheet'!$T$2,'Objectenoverzicht aantallen'!$A:$A,'Objectenoverzicht aantallen'!N:N)*'Calculatie sheet'!$T$19*'Calculatie sheet'!$T$42)/1000</f>
        <v>0</v>
      </c>
      <c r="T2" s="43">
        <f>(LOOKUP('Calculatie sheet'!$T$2,'Objectenoverzicht aantallen'!$A:$A,'Objectenoverzicht aantallen'!O:O)*'Calculatie sheet'!$T$19*'Calculatie sheet'!$T$42)/1000</f>
        <v>0</v>
      </c>
      <c r="V2" s="43">
        <f>(LOOKUP('Calculatie sheet'!$T$2,'Objectenoverzicht aantallen'!$A:$A,'Objectenoverzicht aantallen'!Q:Q)*'Calculatie sheet'!$T$19*'Calculatie sheet'!$T$42)/1000</f>
        <v>0</v>
      </c>
      <c r="W2" s="43">
        <f>(LOOKUP('Calculatie sheet'!$T$2,'Objectenoverzicht aantallen'!$A:$A,'Objectenoverzicht aantallen'!R:R)*'Calculatie sheet'!$T$19*'Calculatie sheet'!$T$42)/1000</f>
        <v>0</v>
      </c>
      <c r="X2" s="43">
        <f>(LOOKUP('Calculatie sheet'!$T$2,'Objectenoverzicht aantallen'!$A:$A,'Objectenoverzicht aantallen'!S:S)*'Calculatie sheet'!$T$19*'Calculatie sheet'!$T$42)/1000</f>
        <v>0</v>
      </c>
      <c r="Y2" s="43">
        <f>(LOOKUP('Calculatie sheet'!$T$2,'Objectenoverzicht aantallen'!$A:$A,'Objectenoverzicht aantallen'!T:T)*'Calculatie sheet'!$T$19*'Calculatie sheet'!$T$42)/1000</f>
        <v>0</v>
      </c>
      <c r="Z2" s="43">
        <f>(LOOKUP('Calculatie sheet'!$T$2,'Objectenoverzicht aantallen'!$A:$A,'Objectenoverzicht aantallen'!U:U)*'Calculatie sheet'!$T$19*'Calculatie sheet'!$T$42)/1000</f>
        <v>0</v>
      </c>
      <c r="AA2" s="43">
        <f>(LOOKUP('Calculatie sheet'!$T$2,'Objectenoverzicht aantallen'!$A:$A,'Objectenoverzicht aantallen'!V:V)*'Calculatie sheet'!$T$19*'Calculatie sheet'!$T$42)/1000</f>
        <v>0</v>
      </c>
      <c r="AB2" s="43">
        <f>(LOOKUP('Calculatie sheet'!$T$2,'Objectenoverzicht aantallen'!$A:$A,'Objectenoverzicht aantallen'!W:W)*'Calculatie sheet'!$T$19*'Calculatie sheet'!$T$42)/1000</f>
        <v>0</v>
      </c>
      <c r="AC2" s="43">
        <f>(LOOKUP('Calculatie sheet'!$T$2,'Objectenoverzicht aantallen'!$A:$A,'Objectenoverzicht aantallen'!X:X)*'Calculatie sheet'!$T$19*'Calculatie sheet'!$T$42)/1000</f>
        <v>0</v>
      </c>
      <c r="AD2" s="43">
        <f>(LOOKUP('Calculatie sheet'!$T$2,'Objectenoverzicht aantallen'!$A:$A,'Objectenoverzicht aantallen'!Y:Y)*'Calculatie sheet'!$T$19*'Calculatie sheet'!$T$42)/1000</f>
        <v>0</v>
      </c>
      <c r="AE2" s="43">
        <f>(LOOKUP('Calculatie sheet'!$T$2,'Objectenoverzicht aantallen'!$A:$A,'Objectenoverzicht aantallen'!Z:Z)*'Calculatie sheet'!$T$19*'Calculatie sheet'!$T$42)/1000</f>
        <v>0</v>
      </c>
      <c r="AF2" s="43">
        <f>(LOOKUP('Calculatie sheet'!$T$2,'Objectenoverzicht aantallen'!$A:$A,'Objectenoverzicht aantallen'!AA:AA)*'Calculatie sheet'!$T$19*'Calculatie sheet'!$T$42)/1000</f>
        <v>0</v>
      </c>
    </row>
    <row r="3" spans="1:32" x14ac:dyDescent="0.2">
      <c r="B3" s="2" t="s">
        <v>638</v>
      </c>
      <c r="C3" s="44">
        <f>'Calculatie sheet'!T29*'Calculatie sheet'!T42</f>
        <v>55.162680999999992</v>
      </c>
      <c r="D3" s="24" t="s">
        <v>64</v>
      </c>
      <c r="F3" s="567">
        <f>(C3*'Calculatie sheet'!$T$7)/1000</f>
        <v>0</v>
      </c>
      <c r="H3" s="43">
        <f>((LOOKUP('Calculatie sheet'!$T$2,'Objectenoverzicht aantallen'!$A:$A,'Objectenoverzicht aantallen'!$P:$P)*'Calculatie sheet'!$T$29*'Calculatie sheet'!$T$42))/1000</f>
        <v>0</v>
      </c>
      <c r="J3" s="43">
        <f>(LOOKUP('Calculatie sheet'!$T$2,'Objectenoverzicht aantallen'!$A:$A,'Objectenoverzicht aantallen'!$P:$P)*'Calculatie sheet'!$T$29*'Calculatie sheet'!$T$42)/'Calculatie sheet'!$T$64/1000</f>
        <v>0</v>
      </c>
      <c r="K3" s="43">
        <f>(LOOKUP('Calculatie sheet'!$T$2,'Objectenoverzicht aantallen'!$A:$A,'Objectenoverzicht aantallen'!$P:$P)*'Calculatie sheet'!$T$29*'Calculatie sheet'!$T$42)/'Calculatie sheet'!$T$64/1000</f>
        <v>0</v>
      </c>
      <c r="L3" s="43">
        <f>(LOOKUP('Calculatie sheet'!$T$2,'Objectenoverzicht aantallen'!$A:$A,'Objectenoverzicht aantallen'!$P:$P)*'Calculatie sheet'!$T$29*'Calculatie sheet'!$T$42)/'Calculatie sheet'!$T$64/1000</f>
        <v>0</v>
      </c>
      <c r="M3" s="43">
        <f>(LOOKUP('Calculatie sheet'!$T$2,'Objectenoverzicht aantallen'!$A:$A,'Objectenoverzicht aantallen'!$P:$P)*'Calculatie sheet'!$T$29*'Calculatie sheet'!$T$42)/'Calculatie sheet'!$T$64/1000</f>
        <v>0</v>
      </c>
      <c r="N3" s="43">
        <f>(LOOKUP('Calculatie sheet'!$T$2,'Objectenoverzicht aantallen'!$A:$A,'Objectenoverzicht aantallen'!$P:$P)*'Calculatie sheet'!$T$29*'Calculatie sheet'!$T$42)/'Calculatie sheet'!$T$64/1000</f>
        <v>0</v>
      </c>
      <c r="O3" s="43">
        <f>(LOOKUP('Calculatie sheet'!$T$2,'Objectenoverzicht aantallen'!$A:$A,'Objectenoverzicht aantallen'!$P:$P)*'Calculatie sheet'!$T$29*'Calculatie sheet'!$T$42)/'Calculatie sheet'!$T$64/1000</f>
        <v>0</v>
      </c>
      <c r="P3" s="43">
        <f>(LOOKUP('Calculatie sheet'!$T$2,'Objectenoverzicht aantallen'!$A:$A,'Objectenoverzicht aantallen'!$P:$P)*'Calculatie sheet'!$T$29*'Calculatie sheet'!$T$42)/'Calculatie sheet'!$T$64/1000</f>
        <v>0</v>
      </c>
      <c r="Q3" s="43">
        <f>(LOOKUP('Calculatie sheet'!$T$2,'Objectenoverzicht aantallen'!$A:$A,'Objectenoverzicht aantallen'!$P:$P)*'Calculatie sheet'!$T$29*'Calculatie sheet'!$T$42)/'Calculatie sheet'!$T$64/1000</f>
        <v>0</v>
      </c>
      <c r="R3" s="43">
        <f>(LOOKUP('Calculatie sheet'!$T$2,'Objectenoverzicht aantallen'!$A:$A,'Objectenoverzicht aantallen'!$P:$P)*'Calculatie sheet'!$T$29*'Calculatie sheet'!$T$42)/'Calculatie sheet'!$T$64/1000</f>
        <v>0</v>
      </c>
      <c r="S3" s="43">
        <f>(LOOKUP('Calculatie sheet'!$T$2,'Objectenoverzicht aantallen'!$A:$A,'Objectenoverzicht aantallen'!$P:$P)*'Calculatie sheet'!$T$29*'Calculatie sheet'!$T$42)/'Calculatie sheet'!$T$64/1000</f>
        <v>0</v>
      </c>
      <c r="T3" s="43">
        <f>(LOOKUP('Calculatie sheet'!$T$2,'Objectenoverzicht aantallen'!$A:$A,'Objectenoverzicht aantallen'!$P:$P)*'Calculatie sheet'!$T$29*'Calculatie sheet'!$T$42)/'Calculatie sheet'!$T$64/1000</f>
        <v>0</v>
      </c>
      <c r="V3" s="43">
        <f>(LOOKUP('Calculatie sheet'!$T$2,'Objectenoverzicht aantallen'!$A:$A,'Objectenoverzicht aantallen'!$P:$P)*'Calculatie sheet'!$T$29*'Calculatie sheet'!$T$42)/'Calculatie sheet'!$T$64/1000</f>
        <v>0</v>
      </c>
      <c r="W3" s="43">
        <f>(LOOKUP('Calculatie sheet'!$T$2,'Objectenoverzicht aantallen'!$A:$A,'Objectenoverzicht aantallen'!$P:$P)*'Calculatie sheet'!$T$29*'Calculatie sheet'!$T$42)/'Calculatie sheet'!$T$64/1000</f>
        <v>0</v>
      </c>
      <c r="X3" s="43">
        <f>(LOOKUP('Calculatie sheet'!$T$2,'Objectenoverzicht aantallen'!$A:$A,'Objectenoverzicht aantallen'!$P:$P)*'Calculatie sheet'!$T$29*'Calculatie sheet'!$T$42)/'Calculatie sheet'!$T$64/1000</f>
        <v>0</v>
      </c>
      <c r="Y3" s="43">
        <f>(LOOKUP('Calculatie sheet'!$T$2,'Objectenoverzicht aantallen'!$A:$A,'Objectenoverzicht aantallen'!$P:$P)*'Calculatie sheet'!$T$29*'Calculatie sheet'!$T$42)/'Calculatie sheet'!$T$64/1000</f>
        <v>0</v>
      </c>
      <c r="Z3" s="43">
        <f>(LOOKUP('Calculatie sheet'!$T$2,'Objectenoverzicht aantallen'!$A:$A,'Objectenoverzicht aantallen'!$P:$P)*'Calculatie sheet'!$T$29*'Calculatie sheet'!$T$42)/'Calculatie sheet'!$T$64/1000</f>
        <v>0</v>
      </c>
      <c r="AA3" s="43">
        <f>(LOOKUP('Calculatie sheet'!$T$2,'Objectenoverzicht aantallen'!$A:$A,'Objectenoverzicht aantallen'!$P:$P)*'Calculatie sheet'!$T$29*'Calculatie sheet'!$T$42)/'Calculatie sheet'!$T$64/1000</f>
        <v>0</v>
      </c>
      <c r="AB3" s="43">
        <f>(LOOKUP('Calculatie sheet'!$T$2,'Objectenoverzicht aantallen'!$A:$A,'Objectenoverzicht aantallen'!$P:$P)*'Calculatie sheet'!$T$29*'Calculatie sheet'!$T$42)/'Calculatie sheet'!$T$64/1000</f>
        <v>0</v>
      </c>
      <c r="AC3" s="43">
        <f>(LOOKUP('Calculatie sheet'!$T$2,'Objectenoverzicht aantallen'!$A:$A,'Objectenoverzicht aantallen'!$P:$P)*'Calculatie sheet'!$T$29*'Calculatie sheet'!$T$42)/'Calculatie sheet'!$T$64/1000</f>
        <v>0</v>
      </c>
      <c r="AD3" s="43">
        <f>(LOOKUP('Calculatie sheet'!$T$2,'Objectenoverzicht aantallen'!$A:$A,'Objectenoverzicht aantallen'!$P:$P)*'Calculatie sheet'!$T$29*'Calculatie sheet'!$T$42)/'Calculatie sheet'!$T$64/1000</f>
        <v>0</v>
      </c>
      <c r="AE3" s="43">
        <f>(LOOKUP('Calculatie sheet'!$T$2,'Objectenoverzicht aantallen'!$A:$A,'Objectenoverzicht aantallen'!$P:$P)*'Calculatie sheet'!$T$29*'Calculatie sheet'!$T$42)/'Calculatie sheet'!$T$64/1000</f>
        <v>0</v>
      </c>
      <c r="AF3" s="43">
        <f>(LOOKUP('Calculatie sheet'!$T$2,'Objectenoverzicht aantallen'!$A:$A,'Objectenoverzicht aantallen'!$P:$P)*'Calculatie sheet'!$T$29*'Calculatie sheet'!$T$42)/'Calculatie sheet'!$T$64/1000</f>
        <v>0</v>
      </c>
    </row>
    <row r="4" spans="1:32" x14ac:dyDescent="0.2">
      <c r="B4" s="2" t="s">
        <v>639</v>
      </c>
      <c r="C4" s="44">
        <f>'Calculatie sheet'!T36*'Calculatie sheet'!T42</f>
        <v>4.369133999999999</v>
      </c>
      <c r="D4" s="569" t="s">
        <v>585</v>
      </c>
      <c r="F4" s="567">
        <f>(C4*'Calculatie sheet'!$T$7)/1000</f>
        <v>0</v>
      </c>
      <c r="H4" s="43">
        <f>((LOOKUP('Calculatie sheet'!$T$2,'Objectenoverzicht aantallen'!$A:$A,'Objectenoverzicht aantallen'!$P:$P)*'Calculatie sheet'!$T$36*'Calculatie sheet'!$T$42))/1000</f>
        <v>0</v>
      </c>
      <c r="J4" s="43">
        <f>(LOOKUP('Calculatie sheet'!$T$2,'Objectenoverzicht aantallen'!$A:$A,'Objectenoverzicht aantallen'!Q:Q)*'Calculatie sheet'!$T$36*'Calculatie sheet'!$T$42)/1000</f>
        <v>0</v>
      </c>
      <c r="K4" s="43">
        <f>(LOOKUP('Calculatie sheet'!$T$2,'Objectenoverzicht aantallen'!$A:$A,'Objectenoverzicht aantallen'!R:R)*'Calculatie sheet'!$T$36*'Calculatie sheet'!$T$42)/1000</f>
        <v>0</v>
      </c>
      <c r="L4" s="43">
        <f>(LOOKUP('Calculatie sheet'!$T$2,'Objectenoverzicht aantallen'!$A:$A,'Objectenoverzicht aantallen'!S:S)*'Calculatie sheet'!$T$36*'Calculatie sheet'!$T$42)/1000</f>
        <v>0</v>
      </c>
      <c r="M4" s="43">
        <f>(LOOKUP('Calculatie sheet'!$T$2,'Objectenoverzicht aantallen'!$A:$A,'Objectenoverzicht aantallen'!T:T)*'Calculatie sheet'!$T$36*'Calculatie sheet'!$T$42)/1000</f>
        <v>0</v>
      </c>
      <c r="N4" s="43">
        <f>(LOOKUP('Calculatie sheet'!$T$2,'Objectenoverzicht aantallen'!$A:$A,'Objectenoverzicht aantallen'!U:U)*'Calculatie sheet'!$T$36*'Calculatie sheet'!$T$42)/1000</f>
        <v>0</v>
      </c>
      <c r="O4" s="43">
        <f>(LOOKUP('Calculatie sheet'!$T$2,'Objectenoverzicht aantallen'!$A:$A,'Objectenoverzicht aantallen'!V:V)*'Calculatie sheet'!$T$36*'Calculatie sheet'!$T$42)/1000</f>
        <v>0</v>
      </c>
      <c r="P4" s="43">
        <f>(LOOKUP('Calculatie sheet'!$T$2,'Objectenoverzicht aantallen'!$A:$A,'Objectenoverzicht aantallen'!W:W)*'Calculatie sheet'!$T$36*'Calculatie sheet'!$T$42)/1000</f>
        <v>0</v>
      </c>
      <c r="Q4" s="43">
        <f>(LOOKUP('Calculatie sheet'!$T$2,'Objectenoverzicht aantallen'!$A:$A,'Objectenoverzicht aantallen'!X:X)*'Calculatie sheet'!$T$36*'Calculatie sheet'!$T$42)/1000</f>
        <v>0</v>
      </c>
      <c r="R4" s="43">
        <f>(LOOKUP('Calculatie sheet'!$T$2,'Objectenoverzicht aantallen'!$A:$A,'Objectenoverzicht aantallen'!Y:Y)*'Calculatie sheet'!$T$36*'Calculatie sheet'!$T$42)/1000</f>
        <v>0</v>
      </c>
      <c r="S4" s="43">
        <f>(LOOKUP('Calculatie sheet'!$T$2,'Objectenoverzicht aantallen'!$A:$A,'Objectenoverzicht aantallen'!Z:Z)*'Calculatie sheet'!$T$36*'Calculatie sheet'!$T$42)/1000</f>
        <v>0</v>
      </c>
      <c r="T4" s="43">
        <f>(LOOKUP('Calculatie sheet'!$T$2,'Objectenoverzicht aantallen'!$A:$A,'Objectenoverzicht aantallen'!AA:AA)*'Calculatie sheet'!$T$36*'Calculatie sheet'!$T$42)/1000</f>
        <v>0</v>
      </c>
      <c r="V4" s="43">
        <f>(LOOKUP('Calculatie sheet'!$T$2,'Objectenoverzicht aantallen'!$A:$A,'Objectenoverzicht aantallen'!Q:Q)*'Calculatie sheet'!$T$36*'Calculatie sheet'!$T$42)/1000</f>
        <v>0</v>
      </c>
      <c r="W4" s="43">
        <f>(LOOKUP('Calculatie sheet'!$T$2,'Objectenoverzicht aantallen'!$A:$A,'Objectenoverzicht aantallen'!R:R)*'Calculatie sheet'!$T$36*'Calculatie sheet'!$T$42)/1000</f>
        <v>0</v>
      </c>
      <c r="X4" s="43">
        <f>(LOOKUP('Calculatie sheet'!$T$2,'Objectenoverzicht aantallen'!$A:$A,'Objectenoverzicht aantallen'!S:S)*'Calculatie sheet'!$T$36*'Calculatie sheet'!$T$42)/1000</f>
        <v>0</v>
      </c>
      <c r="Y4" s="43">
        <f>(LOOKUP('Calculatie sheet'!$T$2,'Objectenoverzicht aantallen'!$A:$A,'Objectenoverzicht aantallen'!T:T)*'Calculatie sheet'!$T$36*'Calculatie sheet'!$T$42)/1000</f>
        <v>0</v>
      </c>
      <c r="Z4" s="43">
        <f>(LOOKUP('Calculatie sheet'!$T$2,'Objectenoverzicht aantallen'!$A:$A,'Objectenoverzicht aantallen'!U:U)*'Calculatie sheet'!$T$36*'Calculatie sheet'!$T$42)/1000</f>
        <v>0</v>
      </c>
      <c r="AA4" s="43">
        <f>(LOOKUP('Calculatie sheet'!$T$2,'Objectenoverzicht aantallen'!$A:$A,'Objectenoverzicht aantallen'!V:V)*'Calculatie sheet'!$T$36*'Calculatie sheet'!$T$42)/1000</f>
        <v>0</v>
      </c>
      <c r="AB4" s="43">
        <f>(LOOKUP('Calculatie sheet'!$T$2,'Objectenoverzicht aantallen'!$A:$A,'Objectenoverzicht aantallen'!W:W)*'Calculatie sheet'!$T$36*'Calculatie sheet'!$T$42)/1000</f>
        <v>0</v>
      </c>
      <c r="AC4" s="43">
        <f>(LOOKUP('Calculatie sheet'!$T$2,'Objectenoverzicht aantallen'!$A:$A,'Objectenoverzicht aantallen'!X:X)*'Calculatie sheet'!$T$36*'Calculatie sheet'!$T$42)/1000</f>
        <v>0</v>
      </c>
      <c r="AD4" s="43">
        <f>(LOOKUP('Calculatie sheet'!$T$2,'Objectenoverzicht aantallen'!$A:$A,'Objectenoverzicht aantallen'!Y:Y)*'Calculatie sheet'!$T$36*'Calculatie sheet'!$T$42)/1000</f>
        <v>0</v>
      </c>
      <c r="AE4" s="43">
        <f>(LOOKUP('Calculatie sheet'!$T$2,'Objectenoverzicht aantallen'!$A:$A,'Objectenoverzicht aantallen'!Z:Z)*'Calculatie sheet'!$T$36*'Calculatie sheet'!$T$42)/1000</f>
        <v>0</v>
      </c>
      <c r="AF4" s="43">
        <f>(LOOKUP('Calculatie sheet'!$T$2,'Objectenoverzicht aantallen'!$A:$A,'Objectenoverzicht aantallen'!AA:AA)*'Calculatie sheet'!$T$36*'Calculatie sheet'!$T$42)/1000</f>
        <v>0</v>
      </c>
    </row>
    <row r="5" spans="1:32" x14ac:dyDescent="0.2">
      <c r="B5" s="3" t="s">
        <v>640</v>
      </c>
      <c r="C5" s="44">
        <f>'Calculatie sheet'!T39*'Calculatie sheet'!T42</f>
        <v>-1.51312</v>
      </c>
      <c r="D5" s="457" t="s">
        <v>586</v>
      </c>
      <c r="F5" s="567">
        <f>(C5*'Calculatie sheet'!$T$7)/1000</f>
        <v>0</v>
      </c>
      <c r="H5" s="43">
        <f>((LOOKUP('Calculatie sheet'!$T$2,'Objectenoverzicht aantallen'!$A:$A,'Objectenoverzicht aantallen'!$P:$P)*'Calculatie sheet'!$T$39*'Calculatie sheet'!$T$42))/1000</f>
        <v>0</v>
      </c>
      <c r="J5" s="43">
        <f>(LOOKUP('Calculatie sheet'!$T$2,'Objectenoverzicht aantallen'!$A:$A,'Objectenoverzicht aantallen'!Q:Q)*'Calculatie sheet'!$T$39*'Calculatie sheet'!$T$42)/1000</f>
        <v>0</v>
      </c>
      <c r="K5" s="43">
        <f>(LOOKUP('Calculatie sheet'!$T$2,'Objectenoverzicht aantallen'!$A:$A,'Objectenoverzicht aantallen'!R:R)*'Calculatie sheet'!$T$39*'Calculatie sheet'!$T$42)/1000</f>
        <v>0</v>
      </c>
      <c r="L5" s="43">
        <f>(LOOKUP('Calculatie sheet'!$T$2,'Objectenoverzicht aantallen'!$A:$A,'Objectenoverzicht aantallen'!S:S)*'Calculatie sheet'!$T$39*'Calculatie sheet'!$T$42)/1000</f>
        <v>0</v>
      </c>
      <c r="M5" s="43">
        <f>(LOOKUP('Calculatie sheet'!$T$2,'Objectenoverzicht aantallen'!$A:$A,'Objectenoverzicht aantallen'!T:T)*'Calculatie sheet'!$T$39*'Calculatie sheet'!$T$42)/1000</f>
        <v>0</v>
      </c>
      <c r="N5" s="43">
        <f>(LOOKUP('Calculatie sheet'!$T$2,'Objectenoverzicht aantallen'!$A:$A,'Objectenoverzicht aantallen'!U:U)*'Calculatie sheet'!$T$39*'Calculatie sheet'!$T$42)/1000</f>
        <v>0</v>
      </c>
      <c r="O5" s="43">
        <f>(LOOKUP('Calculatie sheet'!$T$2,'Objectenoverzicht aantallen'!$A:$A,'Objectenoverzicht aantallen'!V:V)*'Calculatie sheet'!$T$39*'Calculatie sheet'!$T$42)/1000</f>
        <v>0</v>
      </c>
      <c r="P5" s="43">
        <f>(LOOKUP('Calculatie sheet'!$T$2,'Objectenoverzicht aantallen'!$A:$A,'Objectenoverzicht aantallen'!W:W)*'Calculatie sheet'!$T$39*'Calculatie sheet'!$T$42)/1000</f>
        <v>0</v>
      </c>
      <c r="Q5" s="43">
        <f>(LOOKUP('Calculatie sheet'!$T$2,'Objectenoverzicht aantallen'!$A:$A,'Objectenoverzicht aantallen'!X:X)*'Calculatie sheet'!$T$39*'Calculatie sheet'!$T$42)/1000</f>
        <v>0</v>
      </c>
      <c r="R5" s="43">
        <f>(LOOKUP('Calculatie sheet'!$T$2,'Objectenoverzicht aantallen'!$A:$A,'Objectenoverzicht aantallen'!Y:Y)*'Calculatie sheet'!$T$39*'Calculatie sheet'!$T$42)/1000</f>
        <v>0</v>
      </c>
      <c r="S5" s="43">
        <f>(LOOKUP('Calculatie sheet'!$T$2,'Objectenoverzicht aantallen'!$A:$A,'Objectenoverzicht aantallen'!Z:Z)*'Calculatie sheet'!$T$39*'Calculatie sheet'!$T$42)/1000</f>
        <v>0</v>
      </c>
      <c r="T5" s="43">
        <f>(LOOKUP('Calculatie sheet'!$T$2,'Objectenoverzicht aantallen'!$A:$A,'Objectenoverzicht aantallen'!AA:AA)*'Calculatie sheet'!$T$39*'Calculatie sheet'!$T$42)/1000</f>
        <v>0</v>
      </c>
      <c r="V5" s="43">
        <f>(LOOKUP('Calculatie sheet'!$T$2,'Objectenoverzicht aantallen'!$A:$A,'Objectenoverzicht aantallen'!Q:Q)*'Calculatie sheet'!$T$39*'Calculatie sheet'!$T$42)/1000</f>
        <v>0</v>
      </c>
      <c r="W5" s="43">
        <f>(LOOKUP('Calculatie sheet'!$T$2,'Objectenoverzicht aantallen'!$A:$A,'Objectenoverzicht aantallen'!R:R)*'Calculatie sheet'!$T$39*'Calculatie sheet'!$T$42)/1000</f>
        <v>0</v>
      </c>
      <c r="X5" s="43">
        <f>(LOOKUP('Calculatie sheet'!$T$2,'Objectenoverzicht aantallen'!$A:$A,'Objectenoverzicht aantallen'!S:S)*'Calculatie sheet'!$T$39*'Calculatie sheet'!$T$42)/1000</f>
        <v>0</v>
      </c>
      <c r="Y5" s="43">
        <f>(LOOKUP('Calculatie sheet'!$T$2,'Objectenoverzicht aantallen'!$A:$A,'Objectenoverzicht aantallen'!T:T)*'Calculatie sheet'!$T$39*'Calculatie sheet'!$T$42)/1000</f>
        <v>0</v>
      </c>
      <c r="Z5" s="43">
        <f>(LOOKUP('Calculatie sheet'!$T$2,'Objectenoverzicht aantallen'!$A:$A,'Objectenoverzicht aantallen'!U:U)*'Calculatie sheet'!$T$39*'Calculatie sheet'!$T$42)/1000</f>
        <v>0</v>
      </c>
      <c r="AA5" s="43">
        <f>(LOOKUP('Calculatie sheet'!$T$2,'Objectenoverzicht aantallen'!$A:$A,'Objectenoverzicht aantallen'!V:V)*'Calculatie sheet'!$T$39*'Calculatie sheet'!$T$42)/1000</f>
        <v>0</v>
      </c>
      <c r="AB5" s="43">
        <f>(LOOKUP('Calculatie sheet'!$T$2,'Objectenoverzicht aantallen'!$A:$A,'Objectenoverzicht aantallen'!W:W)*'Calculatie sheet'!$T$39*'Calculatie sheet'!$T$42)/1000</f>
        <v>0</v>
      </c>
      <c r="AC5" s="43">
        <f>(LOOKUP('Calculatie sheet'!$T$2,'Objectenoverzicht aantallen'!$A:$A,'Objectenoverzicht aantallen'!X:X)*'Calculatie sheet'!$T$39*'Calculatie sheet'!$T$42)/1000</f>
        <v>0</v>
      </c>
      <c r="AD5" s="43">
        <f>(LOOKUP('Calculatie sheet'!$T$2,'Objectenoverzicht aantallen'!$A:$A,'Objectenoverzicht aantallen'!Y:Y)*'Calculatie sheet'!$T$39*'Calculatie sheet'!$T$42)/1000</f>
        <v>0</v>
      </c>
      <c r="AE5" s="43">
        <f>(LOOKUP('Calculatie sheet'!$T$2,'Objectenoverzicht aantallen'!$A:$A,'Objectenoverzicht aantallen'!Z:Z)*'Calculatie sheet'!$T$39*'Calculatie sheet'!$T$42)/1000</f>
        <v>0</v>
      </c>
      <c r="AF5" s="43">
        <f>(LOOKUP('Calculatie sheet'!$T$2,'Objectenoverzicht aantallen'!$A:$A,'Objectenoverzicht aantallen'!AA:AA)*'Calculatie sheet'!$T$39*'Calculatie sheet'!$T$42)/1000</f>
        <v>0</v>
      </c>
    </row>
    <row r="6" spans="1:32" x14ac:dyDescent="0.2">
      <c r="D6" s="458" t="s">
        <v>587</v>
      </c>
    </row>
  </sheetData>
  <pageMargins left="0.7" right="0.7" top="0.75" bottom="0.75" header="0.3" footer="0.3"/>
  <pageSetup paperSize="9" orientation="portrait" horizontalDpi="0" verticalDpi="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A59B-3B34-F54D-817E-1C7F6615B89F}">
  <dimension ref="A1:AF6"/>
  <sheetViews>
    <sheetView topLeftCell="B1" workbookViewId="0">
      <selection activeCell="H2" sqref="H2:AF5"/>
    </sheetView>
  </sheetViews>
  <sheetFormatPr baseColWidth="10" defaultColWidth="11" defaultRowHeight="16" x14ac:dyDescent="0.2"/>
  <cols>
    <col min="1" max="1" width="27.1640625" bestFit="1" customWidth="1"/>
    <col min="2" max="2" width="12.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sheet'!U3</f>
        <v>Straatbakstenen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sheet'!U19*'Calculatie sheet'!U42</f>
        <v>30.677159999999997</v>
      </c>
      <c r="D2" s="14" t="s">
        <v>66</v>
      </c>
      <c r="F2" s="567">
        <f>(C2*'Calculatie sheet'!$U$7)/1000</f>
        <v>0</v>
      </c>
      <c r="H2" s="43">
        <f>((LOOKUP('Calculatie sheet'!$U$2,'Objectenoverzicht aantallen'!$A:$A,'Objectenoverzicht aantallen'!$P:$P)*'Calculatie sheet'!$U$19*'Calculatie sheet'!$U$42))/1000</f>
        <v>0</v>
      </c>
      <c r="J2" s="43">
        <f>(LOOKUP('Calculatie sheet'!$U$2,'Objectenoverzicht aantallen'!$A:$A,'Objectenoverzicht aantallen'!E:E)*'Calculatie sheet'!$U$19*'Calculatie sheet'!$U$42)/1000</f>
        <v>0</v>
      </c>
      <c r="K2" s="43">
        <f>(LOOKUP('Calculatie sheet'!$U$2,'Objectenoverzicht aantallen'!$A:$A,'Objectenoverzicht aantallen'!F:F)*'Calculatie sheet'!$U$19*'Calculatie sheet'!$U$42)/1000</f>
        <v>0</v>
      </c>
      <c r="L2" s="43">
        <f>(LOOKUP('Calculatie sheet'!$U$2,'Objectenoverzicht aantallen'!$A:$A,'Objectenoverzicht aantallen'!G:G)*'Calculatie sheet'!$U$19*'Calculatie sheet'!$U$42)/1000</f>
        <v>0</v>
      </c>
      <c r="M2" s="43">
        <f>(LOOKUP('Calculatie sheet'!$U$2,'Objectenoverzicht aantallen'!$A:$A,'Objectenoverzicht aantallen'!H:H)*'Calculatie sheet'!$U$19*'Calculatie sheet'!$U$42)/1000</f>
        <v>0</v>
      </c>
      <c r="N2" s="43">
        <f>(LOOKUP('Calculatie sheet'!$U$2,'Objectenoverzicht aantallen'!$A:$A,'Objectenoverzicht aantallen'!I:I)*'Calculatie sheet'!$U$19*'Calculatie sheet'!$U$42)/1000</f>
        <v>0</v>
      </c>
      <c r="O2" s="43">
        <f>(LOOKUP('Calculatie sheet'!$U$2,'Objectenoverzicht aantallen'!$A:$A,'Objectenoverzicht aantallen'!J:J)*'Calculatie sheet'!$U$19*'Calculatie sheet'!$U$42)/1000</f>
        <v>0</v>
      </c>
      <c r="P2" s="43">
        <f>(LOOKUP('Calculatie sheet'!$U$2,'Objectenoverzicht aantallen'!$A:$A,'Objectenoverzicht aantallen'!K:K)*'Calculatie sheet'!$U$19*'Calculatie sheet'!$U$42)/1000</f>
        <v>0</v>
      </c>
      <c r="Q2" s="43">
        <f>(LOOKUP('Calculatie sheet'!$U$2,'Objectenoverzicht aantallen'!$A:$A,'Objectenoverzicht aantallen'!L:L)*'Calculatie sheet'!$U$19*'Calculatie sheet'!$U$42)/1000</f>
        <v>0</v>
      </c>
      <c r="R2" s="43">
        <f>(LOOKUP('Calculatie sheet'!$U$2,'Objectenoverzicht aantallen'!$A:$A,'Objectenoverzicht aantallen'!M:M)*'Calculatie sheet'!$U$19*'Calculatie sheet'!$U$42)/1000</f>
        <v>0</v>
      </c>
      <c r="S2" s="43">
        <f>(LOOKUP('Calculatie sheet'!$U$2,'Objectenoverzicht aantallen'!$A:$A,'Objectenoverzicht aantallen'!N:N)*'Calculatie sheet'!$U$19*'Calculatie sheet'!$U$42)/1000</f>
        <v>0</v>
      </c>
      <c r="T2" s="43">
        <f>(LOOKUP('Calculatie sheet'!$U$2,'Objectenoverzicht aantallen'!$A:$A,'Objectenoverzicht aantallen'!O:O)*'Calculatie sheet'!$U$19*'Calculatie sheet'!$U$42)/1000</f>
        <v>0</v>
      </c>
      <c r="V2" s="43">
        <f>(LOOKUP('Calculatie sheet'!$U$2,'Objectenoverzicht aantallen'!$A:$A,'Objectenoverzicht aantallen'!Q:Q)*'Calculatie sheet'!$U$19*'Calculatie sheet'!$U$42)/1000</f>
        <v>0</v>
      </c>
      <c r="W2" s="43">
        <f>(LOOKUP('Calculatie sheet'!$U$2,'Objectenoverzicht aantallen'!$A:$A,'Objectenoverzicht aantallen'!R:R)*'Calculatie sheet'!$U$19*'Calculatie sheet'!$U$42)/1000</f>
        <v>0</v>
      </c>
      <c r="X2" s="43">
        <f>(LOOKUP('Calculatie sheet'!$U$2,'Objectenoverzicht aantallen'!$A:$A,'Objectenoverzicht aantallen'!S:S)*'Calculatie sheet'!$U$19*'Calculatie sheet'!$U$42)/1000</f>
        <v>0</v>
      </c>
      <c r="Y2" s="43">
        <f>(LOOKUP('Calculatie sheet'!$U$2,'Objectenoverzicht aantallen'!$A:$A,'Objectenoverzicht aantallen'!T:T)*'Calculatie sheet'!$U$19*'Calculatie sheet'!$U$42)/1000</f>
        <v>0</v>
      </c>
      <c r="Z2" s="43">
        <f>(LOOKUP('Calculatie sheet'!$U$2,'Objectenoverzicht aantallen'!$A:$A,'Objectenoverzicht aantallen'!U:U)*'Calculatie sheet'!$U$19*'Calculatie sheet'!$U$42)/1000</f>
        <v>0</v>
      </c>
      <c r="AA2" s="43">
        <f>(LOOKUP('Calculatie sheet'!$U$2,'Objectenoverzicht aantallen'!$A:$A,'Objectenoverzicht aantallen'!V:V)*'Calculatie sheet'!$U$19*'Calculatie sheet'!$U$42)/1000</f>
        <v>0</v>
      </c>
      <c r="AB2" s="43">
        <f>(LOOKUP('Calculatie sheet'!$U$2,'Objectenoverzicht aantallen'!$A:$A,'Objectenoverzicht aantallen'!W:W)*'Calculatie sheet'!$U$19*'Calculatie sheet'!$U$42)/1000</f>
        <v>0</v>
      </c>
      <c r="AC2" s="43">
        <f>(LOOKUP('Calculatie sheet'!$U$2,'Objectenoverzicht aantallen'!$A:$A,'Objectenoverzicht aantallen'!X:X)*'Calculatie sheet'!$U$19*'Calculatie sheet'!$U$42)/1000</f>
        <v>0</v>
      </c>
      <c r="AD2" s="43">
        <f>(LOOKUP('Calculatie sheet'!$U$2,'Objectenoverzicht aantallen'!$A:$A,'Objectenoverzicht aantallen'!Y:Y)*'Calculatie sheet'!$U$19*'Calculatie sheet'!$U$42)/1000</f>
        <v>0</v>
      </c>
      <c r="AE2" s="43">
        <f>(LOOKUP('Calculatie sheet'!$U$2,'Objectenoverzicht aantallen'!$A:$A,'Objectenoverzicht aantallen'!Z:Z)*'Calculatie sheet'!$U$19*'Calculatie sheet'!$U$42)/1000</f>
        <v>0</v>
      </c>
      <c r="AF2" s="43">
        <f>(LOOKUP('Calculatie sheet'!$U$2,'Objectenoverzicht aantallen'!$A:$A,'Objectenoverzicht aantallen'!AA:AA)*'Calculatie sheet'!$U$19*'Calculatie sheet'!$U$42)/1000</f>
        <v>0</v>
      </c>
    </row>
    <row r="3" spans="1:32" x14ac:dyDescent="0.2">
      <c r="B3" s="2" t="s">
        <v>638</v>
      </c>
      <c r="C3" s="44">
        <f>'Calculatie sheet'!U29*'Calculatie sheet'!U42</f>
        <v>10.569398999999999</v>
      </c>
      <c r="D3" s="24" t="s">
        <v>64</v>
      </c>
      <c r="F3" s="567">
        <f>(C3*'Calculatie sheet'!$U$7)/1000</f>
        <v>0</v>
      </c>
      <c r="H3" s="43">
        <f>((LOOKUP('Calculatie sheet'!$U$2,'Objectenoverzicht aantallen'!$A:$A,'Objectenoverzicht aantallen'!$P:$P)*'Calculatie sheet'!$U$29*'Calculatie sheet'!$U$42))/1000</f>
        <v>0</v>
      </c>
      <c r="J3" s="43">
        <f>(LOOKUP('Calculatie sheet'!$U$2,'Objectenoverzicht aantallen'!$A:$A,'Objectenoverzicht aantallen'!$P:$P)*'Calculatie sheet'!$U$29*'Calculatie sheet'!$U$42)/'Calculatie sheet'!$U$64/1000</f>
        <v>0</v>
      </c>
      <c r="K3" s="43">
        <f>(LOOKUP('Calculatie sheet'!$U$2,'Objectenoverzicht aantallen'!$A:$A,'Objectenoverzicht aantallen'!$P:$P)*'Calculatie sheet'!$U$29*'Calculatie sheet'!$U$42)/'Calculatie sheet'!$U$64/1000</f>
        <v>0</v>
      </c>
      <c r="L3" s="43">
        <f>(LOOKUP('Calculatie sheet'!$U$2,'Objectenoverzicht aantallen'!$A:$A,'Objectenoverzicht aantallen'!$P:$P)*'Calculatie sheet'!$U$29*'Calculatie sheet'!$U$42)/'Calculatie sheet'!$U$64/1000</f>
        <v>0</v>
      </c>
      <c r="M3" s="43">
        <f>(LOOKUP('Calculatie sheet'!$U$2,'Objectenoverzicht aantallen'!$A:$A,'Objectenoverzicht aantallen'!$P:$P)*'Calculatie sheet'!$U$29*'Calculatie sheet'!$U$42)/'Calculatie sheet'!$U$64/1000</f>
        <v>0</v>
      </c>
      <c r="N3" s="43">
        <f>(LOOKUP('Calculatie sheet'!$U$2,'Objectenoverzicht aantallen'!$A:$A,'Objectenoverzicht aantallen'!$P:$P)*'Calculatie sheet'!$U$29*'Calculatie sheet'!$U$42)/'Calculatie sheet'!$U$64/1000</f>
        <v>0</v>
      </c>
      <c r="O3" s="43">
        <f>(LOOKUP('Calculatie sheet'!$U$2,'Objectenoverzicht aantallen'!$A:$A,'Objectenoverzicht aantallen'!$P:$P)*'Calculatie sheet'!$U$29*'Calculatie sheet'!$U$42)/'Calculatie sheet'!$U$64/1000</f>
        <v>0</v>
      </c>
      <c r="P3" s="43">
        <f>(LOOKUP('Calculatie sheet'!$U$2,'Objectenoverzicht aantallen'!$A:$A,'Objectenoverzicht aantallen'!$P:$P)*'Calculatie sheet'!$U$29*'Calculatie sheet'!$U$42)/'Calculatie sheet'!$U$64/1000</f>
        <v>0</v>
      </c>
      <c r="Q3" s="43">
        <f>(LOOKUP('Calculatie sheet'!$U$2,'Objectenoverzicht aantallen'!$A:$A,'Objectenoverzicht aantallen'!$P:$P)*'Calculatie sheet'!$U$29*'Calculatie sheet'!$U$42)/'Calculatie sheet'!$U$64/1000</f>
        <v>0</v>
      </c>
      <c r="R3" s="43">
        <f>(LOOKUP('Calculatie sheet'!$U$2,'Objectenoverzicht aantallen'!$A:$A,'Objectenoverzicht aantallen'!$P:$P)*'Calculatie sheet'!$U$29*'Calculatie sheet'!$U$42)/'Calculatie sheet'!$U$64/1000</f>
        <v>0</v>
      </c>
      <c r="S3" s="43">
        <f>(LOOKUP('Calculatie sheet'!$U$2,'Objectenoverzicht aantallen'!$A:$A,'Objectenoverzicht aantallen'!$P:$P)*'Calculatie sheet'!$U$29*'Calculatie sheet'!$U$42)/'Calculatie sheet'!$U$64/1000</f>
        <v>0</v>
      </c>
      <c r="T3" s="43">
        <f>(LOOKUP('Calculatie sheet'!$U$2,'Objectenoverzicht aantallen'!$A:$A,'Objectenoverzicht aantallen'!$P:$P)*'Calculatie sheet'!$U$29*'Calculatie sheet'!$U$42)/'Calculatie sheet'!$U$64/1000</f>
        <v>0</v>
      </c>
      <c r="V3" s="43">
        <f>(LOOKUP('Calculatie sheet'!$U$2,'Objectenoverzicht aantallen'!$A:$A,'Objectenoverzicht aantallen'!$P:$P)*'Calculatie sheet'!$U$29*'Calculatie sheet'!$U$42)/'Calculatie sheet'!$U$64/1000</f>
        <v>0</v>
      </c>
      <c r="W3" s="43">
        <f>(LOOKUP('Calculatie sheet'!$U$2,'Objectenoverzicht aantallen'!$A:$A,'Objectenoverzicht aantallen'!$P:$P)*'Calculatie sheet'!$U$29*'Calculatie sheet'!$U$42)/'Calculatie sheet'!$U$64/1000</f>
        <v>0</v>
      </c>
      <c r="X3" s="43">
        <f>(LOOKUP('Calculatie sheet'!$U$2,'Objectenoverzicht aantallen'!$A:$A,'Objectenoverzicht aantallen'!$P:$P)*'Calculatie sheet'!$U$29*'Calculatie sheet'!$U$42)/'Calculatie sheet'!$U$64/1000</f>
        <v>0</v>
      </c>
      <c r="Y3" s="43">
        <f>(LOOKUP('Calculatie sheet'!$U$2,'Objectenoverzicht aantallen'!$A:$A,'Objectenoverzicht aantallen'!$P:$P)*'Calculatie sheet'!$U$29*'Calculatie sheet'!$U$42)/'Calculatie sheet'!$U$64/1000</f>
        <v>0</v>
      </c>
      <c r="Z3" s="43">
        <f>(LOOKUP('Calculatie sheet'!$U$2,'Objectenoverzicht aantallen'!$A:$A,'Objectenoverzicht aantallen'!$P:$P)*'Calculatie sheet'!$U$29*'Calculatie sheet'!$U$42)/'Calculatie sheet'!$U$64/1000</f>
        <v>0</v>
      </c>
      <c r="AA3" s="43">
        <f>(LOOKUP('Calculatie sheet'!$U$2,'Objectenoverzicht aantallen'!$A:$A,'Objectenoverzicht aantallen'!$P:$P)*'Calculatie sheet'!$U$29*'Calculatie sheet'!$U$42)/'Calculatie sheet'!$U$64/1000</f>
        <v>0</v>
      </c>
      <c r="AB3" s="43">
        <f>(LOOKUP('Calculatie sheet'!$U$2,'Objectenoverzicht aantallen'!$A:$A,'Objectenoverzicht aantallen'!$P:$P)*'Calculatie sheet'!$U$29*'Calculatie sheet'!$U$42)/'Calculatie sheet'!$U$64/1000</f>
        <v>0</v>
      </c>
      <c r="AC3" s="43">
        <f>(LOOKUP('Calculatie sheet'!$U$2,'Objectenoverzicht aantallen'!$A:$A,'Objectenoverzicht aantallen'!$P:$P)*'Calculatie sheet'!$U$29*'Calculatie sheet'!$U$42)/'Calculatie sheet'!$U$64/1000</f>
        <v>0</v>
      </c>
      <c r="AD3" s="43">
        <f>(LOOKUP('Calculatie sheet'!$U$2,'Objectenoverzicht aantallen'!$A:$A,'Objectenoverzicht aantallen'!$P:$P)*'Calculatie sheet'!$U$29*'Calculatie sheet'!$U$42)/'Calculatie sheet'!$U$64/1000</f>
        <v>0</v>
      </c>
      <c r="AE3" s="43">
        <f>(LOOKUP('Calculatie sheet'!$U$2,'Objectenoverzicht aantallen'!$A:$A,'Objectenoverzicht aantallen'!$P:$P)*'Calculatie sheet'!$U$29*'Calculatie sheet'!$U$42)/'Calculatie sheet'!$U$64/1000</f>
        <v>0</v>
      </c>
      <c r="AF3" s="43">
        <f>(LOOKUP('Calculatie sheet'!$U$2,'Objectenoverzicht aantallen'!$A:$A,'Objectenoverzicht aantallen'!$P:$P)*'Calculatie sheet'!$U$29*'Calculatie sheet'!$U$42)/'Calculatie sheet'!$U$64/1000</f>
        <v>0</v>
      </c>
    </row>
    <row r="4" spans="1:32" x14ac:dyDescent="0.2">
      <c r="B4" s="2" t="s">
        <v>639</v>
      </c>
      <c r="C4" s="44">
        <f>'Calculatie sheet'!U36*'Calculatie sheet'!U42</f>
        <v>0.4418729999999999</v>
      </c>
      <c r="D4" s="569" t="s">
        <v>585</v>
      </c>
      <c r="F4" s="567">
        <f>(C4*'Calculatie sheet'!$U$7)/1000</f>
        <v>0</v>
      </c>
      <c r="H4" s="43">
        <f>((LOOKUP('Calculatie sheet'!$U$2,'Objectenoverzicht aantallen'!$A:$A,'Objectenoverzicht aantallen'!$P:$P)*'Calculatie sheet'!$U$36*'Calculatie sheet'!$U$42))/1000</f>
        <v>0</v>
      </c>
      <c r="J4" s="43">
        <f>(LOOKUP('Calculatie sheet'!$U$2,'Objectenoverzicht aantallen'!$A:$A,'Objectenoverzicht aantallen'!Q:Q)*'Calculatie sheet'!$U$36*'Calculatie sheet'!$U$42)/1000</f>
        <v>0</v>
      </c>
      <c r="K4" s="43">
        <f>(LOOKUP('Calculatie sheet'!$U$2,'Objectenoverzicht aantallen'!$A:$A,'Objectenoverzicht aantallen'!R:R)*'Calculatie sheet'!$U$36*'Calculatie sheet'!$U$42)/1000</f>
        <v>0</v>
      </c>
      <c r="L4" s="43">
        <f>(LOOKUP('Calculatie sheet'!$U$2,'Objectenoverzicht aantallen'!$A:$A,'Objectenoverzicht aantallen'!S:S)*'Calculatie sheet'!$U$36*'Calculatie sheet'!$U$42)/1000</f>
        <v>0</v>
      </c>
      <c r="M4" s="43">
        <f>(LOOKUP('Calculatie sheet'!$U$2,'Objectenoverzicht aantallen'!$A:$A,'Objectenoverzicht aantallen'!T:T)*'Calculatie sheet'!$U$36*'Calculatie sheet'!$U$42)/1000</f>
        <v>0</v>
      </c>
      <c r="N4" s="43">
        <f>(LOOKUP('Calculatie sheet'!$U$2,'Objectenoverzicht aantallen'!$A:$A,'Objectenoverzicht aantallen'!U:U)*'Calculatie sheet'!$U$36*'Calculatie sheet'!$U$42)/1000</f>
        <v>0</v>
      </c>
      <c r="O4" s="43">
        <f>(LOOKUP('Calculatie sheet'!$U$2,'Objectenoverzicht aantallen'!$A:$A,'Objectenoverzicht aantallen'!V:V)*'Calculatie sheet'!$U$36*'Calculatie sheet'!$U$42)/1000</f>
        <v>0</v>
      </c>
      <c r="P4" s="43">
        <f>(LOOKUP('Calculatie sheet'!$U$2,'Objectenoverzicht aantallen'!$A:$A,'Objectenoverzicht aantallen'!W:W)*'Calculatie sheet'!$U$36*'Calculatie sheet'!$U$42)/1000</f>
        <v>0</v>
      </c>
      <c r="Q4" s="43">
        <f>(LOOKUP('Calculatie sheet'!$U$2,'Objectenoverzicht aantallen'!$A:$A,'Objectenoverzicht aantallen'!X:X)*'Calculatie sheet'!$U$36*'Calculatie sheet'!$U$42)/1000</f>
        <v>0</v>
      </c>
      <c r="R4" s="43">
        <f>(LOOKUP('Calculatie sheet'!$U$2,'Objectenoverzicht aantallen'!$A:$A,'Objectenoverzicht aantallen'!Y:Y)*'Calculatie sheet'!$U$36*'Calculatie sheet'!$U$42)/1000</f>
        <v>0</v>
      </c>
      <c r="S4" s="43">
        <f>(LOOKUP('Calculatie sheet'!$U$2,'Objectenoverzicht aantallen'!$A:$A,'Objectenoverzicht aantallen'!Z:Z)*'Calculatie sheet'!$U$36*'Calculatie sheet'!$U$42)/1000</f>
        <v>0</v>
      </c>
      <c r="T4" s="43">
        <f>(LOOKUP('Calculatie sheet'!$U$2,'Objectenoverzicht aantallen'!$A:$A,'Objectenoverzicht aantallen'!AA:AA)*'Calculatie sheet'!$U$36*'Calculatie sheet'!$U$42)/1000</f>
        <v>0</v>
      </c>
      <c r="V4" s="43">
        <f>(LOOKUP('Calculatie sheet'!$U$2,'Objectenoverzicht aantallen'!$A:$A,'Objectenoverzicht aantallen'!Q:Q)*'Calculatie sheet'!$U$36*'Calculatie sheet'!$U$42)/1000</f>
        <v>0</v>
      </c>
      <c r="W4" s="43">
        <f>(LOOKUP('Calculatie sheet'!$U$2,'Objectenoverzicht aantallen'!$A:$A,'Objectenoverzicht aantallen'!R:R)*'Calculatie sheet'!$U$36*'Calculatie sheet'!$U$42)/1000</f>
        <v>0</v>
      </c>
      <c r="X4" s="43">
        <f>(LOOKUP('Calculatie sheet'!$U$2,'Objectenoverzicht aantallen'!$A:$A,'Objectenoverzicht aantallen'!S:S)*'Calculatie sheet'!$U$36*'Calculatie sheet'!$U$42)/1000</f>
        <v>0</v>
      </c>
      <c r="Y4" s="43">
        <f>(LOOKUP('Calculatie sheet'!$U$2,'Objectenoverzicht aantallen'!$A:$A,'Objectenoverzicht aantallen'!T:T)*'Calculatie sheet'!$U$36*'Calculatie sheet'!$U$42)/1000</f>
        <v>0</v>
      </c>
      <c r="Z4" s="43">
        <f>(LOOKUP('Calculatie sheet'!$U$2,'Objectenoverzicht aantallen'!$A:$A,'Objectenoverzicht aantallen'!U:U)*'Calculatie sheet'!$U$36*'Calculatie sheet'!$U$42)/1000</f>
        <v>0</v>
      </c>
      <c r="AA4" s="43">
        <f>(LOOKUP('Calculatie sheet'!$U$2,'Objectenoverzicht aantallen'!$A:$A,'Objectenoverzicht aantallen'!V:V)*'Calculatie sheet'!$U$36*'Calculatie sheet'!$U$42)/1000</f>
        <v>0</v>
      </c>
      <c r="AB4" s="43">
        <f>(LOOKUP('Calculatie sheet'!$U$2,'Objectenoverzicht aantallen'!$A:$A,'Objectenoverzicht aantallen'!W:W)*'Calculatie sheet'!$U$36*'Calculatie sheet'!$U$42)/1000</f>
        <v>0</v>
      </c>
      <c r="AC4" s="43">
        <f>(LOOKUP('Calculatie sheet'!$U$2,'Objectenoverzicht aantallen'!$A:$A,'Objectenoverzicht aantallen'!X:X)*'Calculatie sheet'!$U$36*'Calculatie sheet'!$U$42)/1000</f>
        <v>0</v>
      </c>
      <c r="AD4" s="43">
        <f>(LOOKUP('Calculatie sheet'!$U$2,'Objectenoverzicht aantallen'!$A:$A,'Objectenoverzicht aantallen'!Y:Y)*'Calculatie sheet'!$U$36*'Calculatie sheet'!$U$42)/1000</f>
        <v>0</v>
      </c>
      <c r="AE4" s="43">
        <f>(LOOKUP('Calculatie sheet'!$U$2,'Objectenoverzicht aantallen'!$A:$A,'Objectenoverzicht aantallen'!Z:Z)*'Calculatie sheet'!$U$36*'Calculatie sheet'!$U$42)/1000</f>
        <v>0</v>
      </c>
      <c r="AF4" s="43">
        <f>(LOOKUP('Calculatie sheet'!$U$2,'Objectenoverzicht aantallen'!$A:$A,'Objectenoverzicht aantallen'!AA:AA)*'Calculatie sheet'!$U$36*'Calculatie sheet'!$U$42)/1000</f>
        <v>0</v>
      </c>
    </row>
    <row r="5" spans="1:32" x14ac:dyDescent="0.2">
      <c r="B5" s="3" t="s">
        <v>640</v>
      </c>
      <c r="C5" s="44">
        <f>'Calculatie sheet'!U39*'Calculatie sheet'!U42</f>
        <v>-24.758432000000003</v>
      </c>
      <c r="D5" s="457" t="s">
        <v>586</v>
      </c>
      <c r="F5" s="567">
        <f>(C5*'Calculatie sheet'!$U$7)/1000</f>
        <v>0</v>
      </c>
      <c r="H5" s="43">
        <f>((LOOKUP('Calculatie sheet'!$U$2,'Objectenoverzicht aantallen'!$A:$A,'Objectenoverzicht aantallen'!$P:$P)*'Calculatie sheet'!$U$39*'Calculatie sheet'!$U$42))/1000</f>
        <v>0</v>
      </c>
      <c r="J5" s="43">
        <f>(LOOKUP('Calculatie sheet'!$U$2,'Objectenoverzicht aantallen'!$A:$A,'Objectenoverzicht aantallen'!Q:Q)*'Calculatie sheet'!$U$39*'Calculatie sheet'!$U$42)/1000</f>
        <v>0</v>
      </c>
      <c r="K5" s="43">
        <f>(LOOKUP('Calculatie sheet'!$U$2,'Objectenoverzicht aantallen'!$A:$A,'Objectenoverzicht aantallen'!R:R)*'Calculatie sheet'!$U$39*'Calculatie sheet'!$U$42)/1000</f>
        <v>0</v>
      </c>
      <c r="L5" s="43">
        <f>(LOOKUP('Calculatie sheet'!$U$2,'Objectenoverzicht aantallen'!$A:$A,'Objectenoverzicht aantallen'!S:S)*'Calculatie sheet'!$U$39*'Calculatie sheet'!$U$42)/1000</f>
        <v>0</v>
      </c>
      <c r="M5" s="43">
        <f>(LOOKUP('Calculatie sheet'!$U$2,'Objectenoverzicht aantallen'!$A:$A,'Objectenoverzicht aantallen'!T:T)*'Calculatie sheet'!$U$39*'Calculatie sheet'!$U$42)/1000</f>
        <v>0</v>
      </c>
      <c r="N5" s="43">
        <f>(LOOKUP('Calculatie sheet'!$U$2,'Objectenoverzicht aantallen'!$A:$A,'Objectenoverzicht aantallen'!U:U)*'Calculatie sheet'!$U$39*'Calculatie sheet'!$U$42)/1000</f>
        <v>0</v>
      </c>
      <c r="O5" s="43">
        <f>(LOOKUP('Calculatie sheet'!$U$2,'Objectenoverzicht aantallen'!$A:$A,'Objectenoverzicht aantallen'!V:V)*'Calculatie sheet'!$U$39*'Calculatie sheet'!$U$42)/1000</f>
        <v>0</v>
      </c>
      <c r="P5" s="43">
        <f>(LOOKUP('Calculatie sheet'!$U$2,'Objectenoverzicht aantallen'!$A:$A,'Objectenoverzicht aantallen'!W:W)*'Calculatie sheet'!$U$39*'Calculatie sheet'!$U$42)/1000</f>
        <v>0</v>
      </c>
      <c r="Q5" s="43">
        <f>(LOOKUP('Calculatie sheet'!$U$2,'Objectenoverzicht aantallen'!$A:$A,'Objectenoverzicht aantallen'!X:X)*'Calculatie sheet'!$U$39*'Calculatie sheet'!$U$42)/1000</f>
        <v>0</v>
      </c>
      <c r="R5" s="43">
        <f>(LOOKUP('Calculatie sheet'!$U$2,'Objectenoverzicht aantallen'!$A:$A,'Objectenoverzicht aantallen'!Y:Y)*'Calculatie sheet'!$U$39*'Calculatie sheet'!$U$42)/1000</f>
        <v>0</v>
      </c>
      <c r="S5" s="43">
        <f>(LOOKUP('Calculatie sheet'!$U$2,'Objectenoverzicht aantallen'!$A:$A,'Objectenoverzicht aantallen'!Z:Z)*'Calculatie sheet'!$U$39*'Calculatie sheet'!$U$42)/1000</f>
        <v>0</v>
      </c>
      <c r="T5" s="43">
        <f>(LOOKUP('Calculatie sheet'!$U$2,'Objectenoverzicht aantallen'!$A:$A,'Objectenoverzicht aantallen'!AA:AA)*'Calculatie sheet'!$U$39*'Calculatie sheet'!$U$42)/1000</f>
        <v>0</v>
      </c>
      <c r="V5" s="43">
        <f>(LOOKUP('Calculatie sheet'!$U$2,'Objectenoverzicht aantallen'!$A:$A,'Objectenoverzicht aantallen'!Q:Q)*'Calculatie sheet'!$U$39*'Calculatie sheet'!$U$42)/1000</f>
        <v>0</v>
      </c>
      <c r="W5" s="43">
        <f>(LOOKUP('Calculatie sheet'!$U$2,'Objectenoverzicht aantallen'!$A:$A,'Objectenoverzicht aantallen'!R:R)*'Calculatie sheet'!$U$39*'Calculatie sheet'!$U$42)/1000</f>
        <v>0</v>
      </c>
      <c r="X5" s="43">
        <f>(LOOKUP('Calculatie sheet'!$U$2,'Objectenoverzicht aantallen'!$A:$A,'Objectenoverzicht aantallen'!S:S)*'Calculatie sheet'!$U$39*'Calculatie sheet'!$U$42)/1000</f>
        <v>0</v>
      </c>
      <c r="Y5" s="43">
        <f>(LOOKUP('Calculatie sheet'!$U$2,'Objectenoverzicht aantallen'!$A:$A,'Objectenoverzicht aantallen'!T:T)*'Calculatie sheet'!$U$39*'Calculatie sheet'!$U$42)/1000</f>
        <v>0</v>
      </c>
      <c r="Z5" s="43">
        <f>(LOOKUP('Calculatie sheet'!$U$2,'Objectenoverzicht aantallen'!$A:$A,'Objectenoverzicht aantallen'!U:U)*'Calculatie sheet'!$U$39*'Calculatie sheet'!$U$42)/1000</f>
        <v>0</v>
      </c>
      <c r="AA5" s="43">
        <f>(LOOKUP('Calculatie sheet'!$U$2,'Objectenoverzicht aantallen'!$A:$A,'Objectenoverzicht aantallen'!V:V)*'Calculatie sheet'!$U$39*'Calculatie sheet'!$U$42)/1000</f>
        <v>0</v>
      </c>
      <c r="AB5" s="43">
        <f>(LOOKUP('Calculatie sheet'!$U$2,'Objectenoverzicht aantallen'!$A:$A,'Objectenoverzicht aantallen'!W:W)*'Calculatie sheet'!$U$39*'Calculatie sheet'!$U$42)/1000</f>
        <v>0</v>
      </c>
      <c r="AC5" s="43">
        <f>(LOOKUP('Calculatie sheet'!$U$2,'Objectenoverzicht aantallen'!$A:$A,'Objectenoverzicht aantallen'!X:X)*'Calculatie sheet'!$U$39*'Calculatie sheet'!$U$42)/1000</f>
        <v>0</v>
      </c>
      <c r="AD5" s="43">
        <f>(LOOKUP('Calculatie sheet'!$U$2,'Objectenoverzicht aantallen'!$A:$A,'Objectenoverzicht aantallen'!Y:Y)*'Calculatie sheet'!$U$39*'Calculatie sheet'!$U$42)/1000</f>
        <v>0</v>
      </c>
      <c r="AE5" s="43">
        <f>(LOOKUP('Calculatie sheet'!$U$2,'Objectenoverzicht aantallen'!$A:$A,'Objectenoverzicht aantallen'!Z:Z)*'Calculatie sheet'!$U$39*'Calculatie sheet'!$U$42)/1000</f>
        <v>0</v>
      </c>
      <c r="AF5" s="43">
        <f>(LOOKUP('Calculatie sheet'!$U$2,'Objectenoverzicht aantallen'!$A:$A,'Objectenoverzicht aantallen'!AA:AA)*'Calculatie sheet'!$U$39*'Calculatie sheet'!$U$42)/1000</f>
        <v>0</v>
      </c>
    </row>
    <row r="6" spans="1:32" x14ac:dyDescent="0.2">
      <c r="D6" s="458" t="s">
        <v>587</v>
      </c>
    </row>
  </sheetData>
  <pageMargins left="0.7" right="0.7" top="0.75" bottom="0.75" header="0.3" footer="0.3"/>
  <pageSetup paperSize="9" orientation="portrait" horizontalDpi="0" verticalDpi="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9A99-5326-9F42-B0C5-4263901C436F}">
  <dimension ref="A1:AF6"/>
  <sheetViews>
    <sheetView topLeftCell="S1" workbookViewId="0">
      <selection activeCell="W2" activeCellId="1" sqref="H2:V5 W2:AF5"/>
    </sheetView>
  </sheetViews>
  <sheetFormatPr baseColWidth="10" defaultColWidth="11" defaultRowHeight="16" x14ac:dyDescent="0.2"/>
  <cols>
    <col min="1" max="1" width="27.1640625" bestFit="1" customWidth="1"/>
    <col min="2" max="2" width="12.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sheet'!V3</f>
        <v>Betontegels</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sheet'!V19*'Calculatie sheet'!V42</f>
        <v>26.810964000000002</v>
      </c>
      <c r="D2" s="14" t="s">
        <v>66</v>
      </c>
      <c r="F2" s="567">
        <f>(C2*'Calculatie sheet'!$V$7)/1000</f>
        <v>0</v>
      </c>
      <c r="H2" s="43">
        <f>((LOOKUP('Calculatie sheet'!$V$2,'Objectenoverzicht aantallen'!$A:$A,'Objectenoverzicht aantallen'!$P:$P)*'Calculatie sheet'!$V$19*'Calculatie sheet'!$V$42))/1000</f>
        <v>0</v>
      </c>
      <c r="J2" s="43">
        <f>(LOOKUP('Calculatie sheet'!$V$2,'Objectenoverzicht aantallen'!$A:$A,'Objectenoverzicht aantallen'!E:E)*'Calculatie sheet'!$V$19*'Calculatie sheet'!$V$42)/1000</f>
        <v>0</v>
      </c>
      <c r="K2" s="43">
        <f>(LOOKUP('Calculatie sheet'!$V$2,'Objectenoverzicht aantallen'!$A:$A,'Objectenoverzicht aantallen'!F:F)*'Calculatie sheet'!$V$19*'Calculatie sheet'!$V$42)/1000</f>
        <v>0</v>
      </c>
      <c r="L2" s="43">
        <f>(LOOKUP('Calculatie sheet'!$V$2,'Objectenoverzicht aantallen'!$A:$A,'Objectenoverzicht aantallen'!G:G)*'Calculatie sheet'!$V$19*'Calculatie sheet'!$V$42)/1000</f>
        <v>0</v>
      </c>
      <c r="M2" s="43">
        <f>(LOOKUP('Calculatie sheet'!$V$2,'Objectenoverzicht aantallen'!$A:$A,'Objectenoverzicht aantallen'!H:H)*'Calculatie sheet'!$V$19*'Calculatie sheet'!$V$42)/1000</f>
        <v>0</v>
      </c>
      <c r="N2" s="43">
        <f>(LOOKUP('Calculatie sheet'!$V$2,'Objectenoverzicht aantallen'!$A:$A,'Objectenoverzicht aantallen'!I:I)*'Calculatie sheet'!$V$19*'Calculatie sheet'!$V$42)/1000</f>
        <v>0</v>
      </c>
      <c r="O2" s="43">
        <f>(LOOKUP('Calculatie sheet'!$V$2,'Objectenoverzicht aantallen'!$A:$A,'Objectenoverzicht aantallen'!J:J)*'Calculatie sheet'!$V$19*'Calculatie sheet'!$V$42)/1000</f>
        <v>0</v>
      </c>
      <c r="P2" s="43">
        <f>(LOOKUP('Calculatie sheet'!$V$2,'Objectenoverzicht aantallen'!$A:$A,'Objectenoverzicht aantallen'!K:K)*'Calculatie sheet'!$V$19*'Calculatie sheet'!$V$42)/1000</f>
        <v>0</v>
      </c>
      <c r="Q2" s="43">
        <f>(LOOKUP('Calculatie sheet'!$V$2,'Objectenoverzicht aantallen'!$A:$A,'Objectenoverzicht aantallen'!L:L)*'Calculatie sheet'!$V$19*'Calculatie sheet'!$V$42)/1000</f>
        <v>0</v>
      </c>
      <c r="R2" s="43">
        <f>(LOOKUP('Calculatie sheet'!$V$2,'Objectenoverzicht aantallen'!$A:$A,'Objectenoverzicht aantallen'!M:M)*'Calculatie sheet'!$V$19*'Calculatie sheet'!$V$42)/1000</f>
        <v>0</v>
      </c>
      <c r="S2" s="43">
        <f>(LOOKUP('Calculatie sheet'!$V$2,'Objectenoverzicht aantallen'!$A:$A,'Objectenoverzicht aantallen'!N:N)*'Calculatie sheet'!$V$19*'Calculatie sheet'!$V$42)/1000</f>
        <v>0</v>
      </c>
      <c r="T2" s="43">
        <f>(LOOKUP('Calculatie sheet'!$V$2,'Objectenoverzicht aantallen'!$A:$A,'Objectenoverzicht aantallen'!O:O)*'Calculatie sheet'!$V$19*'Calculatie sheet'!$V$42)/1000</f>
        <v>0</v>
      </c>
      <c r="V2" s="43">
        <f>(LOOKUP('Calculatie sheet'!$V$2,'Objectenoverzicht aantallen'!$A:$A,'Objectenoverzicht aantallen'!Q:Q)*'Calculatie sheet'!$V$19*'Calculatie sheet'!$V$42)/1000</f>
        <v>0</v>
      </c>
      <c r="W2" s="43">
        <f>(LOOKUP('Calculatie sheet'!$V$2,'Objectenoverzicht aantallen'!$A:$A,'Objectenoverzicht aantallen'!R:R)*'Calculatie sheet'!$V$19*'Calculatie sheet'!$V$42)/1000</f>
        <v>0</v>
      </c>
      <c r="X2" s="43">
        <f>(LOOKUP('Calculatie sheet'!$V$2,'Objectenoverzicht aantallen'!$A:$A,'Objectenoverzicht aantallen'!S:S)*'Calculatie sheet'!$V$19*'Calculatie sheet'!$V$42)/1000</f>
        <v>0</v>
      </c>
      <c r="Y2" s="43">
        <f>(LOOKUP('Calculatie sheet'!$V$2,'Objectenoverzicht aantallen'!$A:$A,'Objectenoverzicht aantallen'!T:T)*'Calculatie sheet'!$V$19*'Calculatie sheet'!$V$42)/1000</f>
        <v>0</v>
      </c>
      <c r="Z2" s="43">
        <f>(LOOKUP('Calculatie sheet'!$V$2,'Objectenoverzicht aantallen'!$A:$A,'Objectenoverzicht aantallen'!U:U)*'Calculatie sheet'!$V$19*'Calculatie sheet'!$V$42)/1000</f>
        <v>0</v>
      </c>
      <c r="AA2" s="43">
        <f>(LOOKUP('Calculatie sheet'!$V$2,'Objectenoverzicht aantallen'!$A:$A,'Objectenoverzicht aantallen'!V:V)*'Calculatie sheet'!$V$19*'Calculatie sheet'!$V$42)/1000</f>
        <v>0</v>
      </c>
      <c r="AB2" s="43">
        <f>(LOOKUP('Calculatie sheet'!$V$2,'Objectenoverzicht aantallen'!$A:$A,'Objectenoverzicht aantallen'!W:W)*'Calculatie sheet'!$V$19*'Calculatie sheet'!$V$42)/1000</f>
        <v>0</v>
      </c>
      <c r="AC2" s="43">
        <f>(LOOKUP('Calculatie sheet'!$V$2,'Objectenoverzicht aantallen'!$A:$A,'Objectenoverzicht aantallen'!X:X)*'Calculatie sheet'!$V$19*'Calculatie sheet'!$V$42)/1000</f>
        <v>0</v>
      </c>
      <c r="AD2" s="43">
        <f>(LOOKUP('Calculatie sheet'!$V$2,'Objectenoverzicht aantallen'!$A:$A,'Objectenoverzicht aantallen'!Y:Y)*'Calculatie sheet'!$V$19*'Calculatie sheet'!$V$42)/1000</f>
        <v>0</v>
      </c>
      <c r="AE2" s="43">
        <f>(LOOKUP('Calculatie sheet'!$V$2,'Objectenoverzicht aantallen'!$A:$A,'Objectenoverzicht aantallen'!Z:Z)*'Calculatie sheet'!$V$19*'Calculatie sheet'!$V$42)/1000</f>
        <v>0</v>
      </c>
      <c r="AF2" s="43">
        <f>(LOOKUP('Calculatie sheet'!$V$2,'Objectenoverzicht aantallen'!$A:$A,'Objectenoverzicht aantallen'!AA:AA)*'Calculatie sheet'!$V$19*'Calculatie sheet'!$V$42)/1000</f>
        <v>0</v>
      </c>
    </row>
    <row r="3" spans="1:32" x14ac:dyDescent="0.2">
      <c r="B3" s="2" t="s">
        <v>638</v>
      </c>
      <c r="C3" s="44">
        <f>'Calculatie sheet'!V29*'Calculatie sheet'!V42</f>
        <v>41.274307999999998</v>
      </c>
      <c r="D3" s="24" t="s">
        <v>64</v>
      </c>
      <c r="F3" s="567">
        <f>(C3*'Calculatie sheet'!$V$7)/1000</f>
        <v>0</v>
      </c>
      <c r="H3" s="43">
        <f>((LOOKUP('Calculatie sheet'!$V$2,'Objectenoverzicht aantallen'!$A:$A,'Objectenoverzicht aantallen'!$P:$P)*'Calculatie sheet'!$V$29*'Calculatie sheet'!$V$42))/1000</f>
        <v>0</v>
      </c>
      <c r="J3" s="43">
        <f>(LOOKUP('Calculatie sheet'!$V$2,'Objectenoverzicht aantallen'!$A:$A,'Objectenoverzicht aantallen'!$P:$P)*'Calculatie sheet'!$V$29*'Calculatie sheet'!$V$42)/'Calculatie sheet'!$V$64/1000</f>
        <v>0</v>
      </c>
      <c r="K3" s="43">
        <f>(LOOKUP('Calculatie sheet'!$V$2,'Objectenoverzicht aantallen'!$A:$A,'Objectenoverzicht aantallen'!$P:$P)*'Calculatie sheet'!$V$29*'Calculatie sheet'!$V$42)/'Calculatie sheet'!$V$64/1000</f>
        <v>0</v>
      </c>
      <c r="L3" s="43">
        <f>(LOOKUP('Calculatie sheet'!$V$2,'Objectenoverzicht aantallen'!$A:$A,'Objectenoverzicht aantallen'!$P:$P)*'Calculatie sheet'!$V$29*'Calculatie sheet'!$V$42)/'Calculatie sheet'!$V$64/1000</f>
        <v>0</v>
      </c>
      <c r="M3" s="43">
        <f>(LOOKUP('Calculatie sheet'!$V$2,'Objectenoverzicht aantallen'!$A:$A,'Objectenoverzicht aantallen'!$P:$P)*'Calculatie sheet'!$V$29*'Calculatie sheet'!$V$42)/'Calculatie sheet'!$V$64/1000</f>
        <v>0</v>
      </c>
      <c r="N3" s="43">
        <f>(LOOKUP('Calculatie sheet'!$V$2,'Objectenoverzicht aantallen'!$A:$A,'Objectenoverzicht aantallen'!$P:$P)*'Calculatie sheet'!$V$29*'Calculatie sheet'!$V$42)/'Calculatie sheet'!$V$64/1000</f>
        <v>0</v>
      </c>
      <c r="O3" s="43">
        <f>(LOOKUP('Calculatie sheet'!$V$2,'Objectenoverzicht aantallen'!$A:$A,'Objectenoverzicht aantallen'!$P:$P)*'Calculatie sheet'!$V$29*'Calculatie sheet'!$V$42)/'Calculatie sheet'!$V$64/1000</f>
        <v>0</v>
      </c>
      <c r="P3" s="43">
        <f>(LOOKUP('Calculatie sheet'!$V$2,'Objectenoverzicht aantallen'!$A:$A,'Objectenoverzicht aantallen'!$P:$P)*'Calculatie sheet'!$V$29*'Calculatie sheet'!$V$42)/'Calculatie sheet'!$V$64/1000</f>
        <v>0</v>
      </c>
      <c r="Q3" s="43">
        <f>(LOOKUP('Calculatie sheet'!$V$2,'Objectenoverzicht aantallen'!$A:$A,'Objectenoverzicht aantallen'!$P:$P)*'Calculatie sheet'!$V$29*'Calculatie sheet'!$V$42)/'Calculatie sheet'!$V$64/1000</f>
        <v>0</v>
      </c>
      <c r="R3" s="43">
        <f>(LOOKUP('Calculatie sheet'!$V$2,'Objectenoverzicht aantallen'!$A:$A,'Objectenoverzicht aantallen'!$P:$P)*'Calculatie sheet'!$V$29*'Calculatie sheet'!$V$42)/'Calculatie sheet'!$V$64/1000</f>
        <v>0</v>
      </c>
      <c r="S3" s="43">
        <f>(LOOKUP('Calculatie sheet'!$V$2,'Objectenoverzicht aantallen'!$A:$A,'Objectenoverzicht aantallen'!$P:$P)*'Calculatie sheet'!$V$29*'Calculatie sheet'!$V$42)/'Calculatie sheet'!$V$64/1000</f>
        <v>0</v>
      </c>
      <c r="T3" s="43">
        <f>(LOOKUP('Calculatie sheet'!$V$2,'Objectenoverzicht aantallen'!$A:$A,'Objectenoverzicht aantallen'!$P:$P)*'Calculatie sheet'!$V$29*'Calculatie sheet'!$V$42)/'Calculatie sheet'!$V$64/1000</f>
        <v>0</v>
      </c>
      <c r="V3" s="43">
        <f>(LOOKUP('Calculatie sheet'!$V$2,'Objectenoverzicht aantallen'!$A:$A,'Objectenoverzicht aantallen'!$P:$P)*'Calculatie sheet'!$V$29*'Calculatie sheet'!$V$42)/'Calculatie sheet'!$V$64/1000</f>
        <v>0</v>
      </c>
      <c r="W3" s="43">
        <f>(LOOKUP('Calculatie sheet'!$V$2,'Objectenoverzicht aantallen'!$A:$A,'Objectenoverzicht aantallen'!$P:$P)*'Calculatie sheet'!$V$29*'Calculatie sheet'!$V$42)/'Calculatie sheet'!$V$64/1000</f>
        <v>0</v>
      </c>
      <c r="X3" s="43">
        <f>(LOOKUP('Calculatie sheet'!$V$2,'Objectenoverzicht aantallen'!$A:$A,'Objectenoverzicht aantallen'!$P:$P)*'Calculatie sheet'!$V$29*'Calculatie sheet'!$V$42)/'Calculatie sheet'!$V$64/1000</f>
        <v>0</v>
      </c>
      <c r="Y3" s="43">
        <f>(LOOKUP('Calculatie sheet'!$V$2,'Objectenoverzicht aantallen'!$A:$A,'Objectenoverzicht aantallen'!$P:$P)*'Calculatie sheet'!$V$29*'Calculatie sheet'!$V$42)/'Calculatie sheet'!$V$64/1000</f>
        <v>0</v>
      </c>
      <c r="Z3" s="43">
        <f>(LOOKUP('Calculatie sheet'!$V$2,'Objectenoverzicht aantallen'!$A:$A,'Objectenoverzicht aantallen'!$P:$P)*'Calculatie sheet'!$V$29*'Calculatie sheet'!$V$42)/'Calculatie sheet'!$V$64/1000</f>
        <v>0</v>
      </c>
      <c r="AA3" s="43">
        <f>(LOOKUP('Calculatie sheet'!$V$2,'Objectenoverzicht aantallen'!$A:$A,'Objectenoverzicht aantallen'!$P:$P)*'Calculatie sheet'!$V$29*'Calculatie sheet'!$V$42)/'Calculatie sheet'!$V$64/1000</f>
        <v>0</v>
      </c>
      <c r="AB3" s="43">
        <f>(LOOKUP('Calculatie sheet'!$V$2,'Objectenoverzicht aantallen'!$A:$A,'Objectenoverzicht aantallen'!$P:$P)*'Calculatie sheet'!$V$29*'Calculatie sheet'!$V$42)/'Calculatie sheet'!$V$64/1000</f>
        <v>0</v>
      </c>
      <c r="AC3" s="43">
        <f>(LOOKUP('Calculatie sheet'!$V$2,'Objectenoverzicht aantallen'!$A:$A,'Objectenoverzicht aantallen'!$P:$P)*'Calculatie sheet'!$V$29*'Calculatie sheet'!$V$42)/'Calculatie sheet'!$V$64/1000</f>
        <v>0</v>
      </c>
      <c r="AD3" s="43">
        <f>(LOOKUP('Calculatie sheet'!$V$2,'Objectenoverzicht aantallen'!$A:$A,'Objectenoverzicht aantallen'!$P:$P)*'Calculatie sheet'!$V$29*'Calculatie sheet'!$V$42)/'Calculatie sheet'!$V$64/1000</f>
        <v>0</v>
      </c>
      <c r="AE3" s="43">
        <f>(LOOKUP('Calculatie sheet'!$V$2,'Objectenoverzicht aantallen'!$A:$A,'Objectenoverzicht aantallen'!$P:$P)*'Calculatie sheet'!$V$29*'Calculatie sheet'!$V$42)/'Calculatie sheet'!$V$64/1000</f>
        <v>0</v>
      </c>
      <c r="AF3" s="43">
        <f>(LOOKUP('Calculatie sheet'!$V$2,'Objectenoverzicht aantallen'!$A:$A,'Objectenoverzicht aantallen'!$P:$P)*'Calculatie sheet'!$V$29*'Calculatie sheet'!$V$42)/'Calculatie sheet'!$V$64/1000</f>
        <v>0</v>
      </c>
    </row>
    <row r="4" spans="1:32" x14ac:dyDescent="0.2">
      <c r="B4" s="2" t="s">
        <v>639</v>
      </c>
      <c r="C4" s="44">
        <f>'Calculatie sheet'!V36*'Calculatie sheet'!V42</f>
        <v>3.5026199999999998</v>
      </c>
      <c r="D4" s="569" t="s">
        <v>585</v>
      </c>
      <c r="F4" s="567">
        <f>(C4*'Calculatie sheet'!$V$7)/1000</f>
        <v>0</v>
      </c>
      <c r="H4" s="43">
        <f>((LOOKUP('Calculatie sheet'!$V$2,'Objectenoverzicht aantallen'!$A:$A,'Objectenoverzicht aantallen'!$P:$P)*'Calculatie sheet'!$V$36*'Calculatie sheet'!$V$42))/1000</f>
        <v>0</v>
      </c>
      <c r="J4" s="43">
        <f>(LOOKUP('Calculatie sheet'!$V$2,'Objectenoverzicht aantallen'!$A:$A,'Objectenoverzicht aantallen'!Q:Q)*'Calculatie sheet'!$V$36*'Calculatie sheet'!$V$42)/1000</f>
        <v>0</v>
      </c>
      <c r="K4" s="43">
        <f>(LOOKUP('Calculatie sheet'!$V$2,'Objectenoverzicht aantallen'!$A:$A,'Objectenoverzicht aantallen'!R:R)*'Calculatie sheet'!$V$36*'Calculatie sheet'!$V$42)/1000</f>
        <v>0</v>
      </c>
      <c r="L4" s="43">
        <f>(LOOKUP('Calculatie sheet'!$V$2,'Objectenoverzicht aantallen'!$A:$A,'Objectenoverzicht aantallen'!S:S)*'Calculatie sheet'!$V$36*'Calculatie sheet'!$V$42)/1000</f>
        <v>0</v>
      </c>
      <c r="M4" s="43">
        <f>(LOOKUP('Calculatie sheet'!$V$2,'Objectenoverzicht aantallen'!$A:$A,'Objectenoverzicht aantallen'!T:T)*'Calculatie sheet'!$V$36*'Calculatie sheet'!$V$42)/1000</f>
        <v>0</v>
      </c>
      <c r="N4" s="43">
        <f>(LOOKUP('Calculatie sheet'!$V$2,'Objectenoverzicht aantallen'!$A:$A,'Objectenoverzicht aantallen'!U:U)*'Calculatie sheet'!$V$36*'Calculatie sheet'!$V$42)/1000</f>
        <v>0</v>
      </c>
      <c r="O4" s="43">
        <f>(LOOKUP('Calculatie sheet'!$V$2,'Objectenoverzicht aantallen'!$A:$A,'Objectenoverzicht aantallen'!V:V)*'Calculatie sheet'!$V$36*'Calculatie sheet'!$V$42)/1000</f>
        <v>0</v>
      </c>
      <c r="P4" s="43">
        <f>(LOOKUP('Calculatie sheet'!$V$2,'Objectenoverzicht aantallen'!$A:$A,'Objectenoverzicht aantallen'!W:W)*'Calculatie sheet'!$V$36*'Calculatie sheet'!$V$42)/1000</f>
        <v>0</v>
      </c>
      <c r="Q4" s="43">
        <f>(LOOKUP('Calculatie sheet'!$V$2,'Objectenoverzicht aantallen'!$A:$A,'Objectenoverzicht aantallen'!X:X)*'Calculatie sheet'!$V$36*'Calculatie sheet'!$V$42)/1000</f>
        <v>0</v>
      </c>
      <c r="R4" s="43">
        <f>(LOOKUP('Calculatie sheet'!$V$2,'Objectenoverzicht aantallen'!$A:$A,'Objectenoverzicht aantallen'!Y:Y)*'Calculatie sheet'!$V$36*'Calculatie sheet'!$V$42)/1000</f>
        <v>0</v>
      </c>
      <c r="S4" s="43">
        <f>(LOOKUP('Calculatie sheet'!$V$2,'Objectenoverzicht aantallen'!$A:$A,'Objectenoverzicht aantallen'!Z:Z)*'Calculatie sheet'!$V$36*'Calculatie sheet'!$V$42)/1000</f>
        <v>0</v>
      </c>
      <c r="T4" s="43">
        <f>(LOOKUP('Calculatie sheet'!$V$2,'Objectenoverzicht aantallen'!$A:$A,'Objectenoverzicht aantallen'!AA:AA)*'Calculatie sheet'!$V$36*'Calculatie sheet'!$V$42)/1000</f>
        <v>0</v>
      </c>
      <c r="V4" s="43">
        <f>(LOOKUP('Calculatie sheet'!$V$2,'Objectenoverzicht aantallen'!$A:$A,'Objectenoverzicht aantallen'!Q:Q)*'Calculatie sheet'!$V$36*'Calculatie sheet'!$V$42)/1000</f>
        <v>0</v>
      </c>
      <c r="W4" s="43">
        <f>(LOOKUP('Calculatie sheet'!$V$2,'Objectenoverzicht aantallen'!$A:$A,'Objectenoverzicht aantallen'!R:R)*'Calculatie sheet'!$V$36*'Calculatie sheet'!$V$42)/1000</f>
        <v>0</v>
      </c>
      <c r="X4" s="43">
        <f>(LOOKUP('Calculatie sheet'!$V$2,'Objectenoverzicht aantallen'!$A:$A,'Objectenoverzicht aantallen'!S:S)*'Calculatie sheet'!$V$36*'Calculatie sheet'!$V$42)/1000</f>
        <v>0</v>
      </c>
      <c r="Y4" s="43">
        <f>(LOOKUP('Calculatie sheet'!$V$2,'Objectenoverzicht aantallen'!$A:$A,'Objectenoverzicht aantallen'!T:T)*'Calculatie sheet'!$V$36*'Calculatie sheet'!$V$42)/1000</f>
        <v>0</v>
      </c>
      <c r="Z4" s="43">
        <f>(LOOKUP('Calculatie sheet'!$V$2,'Objectenoverzicht aantallen'!$A:$A,'Objectenoverzicht aantallen'!U:U)*'Calculatie sheet'!$V$36*'Calculatie sheet'!$V$42)/1000</f>
        <v>0</v>
      </c>
      <c r="AA4" s="43">
        <f>(LOOKUP('Calculatie sheet'!$V$2,'Objectenoverzicht aantallen'!$A:$A,'Objectenoverzicht aantallen'!V:V)*'Calculatie sheet'!$V$36*'Calculatie sheet'!$V$42)/1000</f>
        <v>0</v>
      </c>
      <c r="AB4" s="43">
        <f>(LOOKUP('Calculatie sheet'!$V$2,'Objectenoverzicht aantallen'!$A:$A,'Objectenoverzicht aantallen'!W:W)*'Calculatie sheet'!$V$36*'Calculatie sheet'!$V$42)/1000</f>
        <v>0</v>
      </c>
      <c r="AC4" s="43">
        <f>(LOOKUP('Calculatie sheet'!$V$2,'Objectenoverzicht aantallen'!$A:$A,'Objectenoverzicht aantallen'!X:X)*'Calculatie sheet'!$V$36*'Calculatie sheet'!$V$42)/1000</f>
        <v>0</v>
      </c>
      <c r="AD4" s="43">
        <f>(LOOKUP('Calculatie sheet'!$V$2,'Objectenoverzicht aantallen'!$A:$A,'Objectenoverzicht aantallen'!Y:Y)*'Calculatie sheet'!$V$36*'Calculatie sheet'!$V$42)/1000</f>
        <v>0</v>
      </c>
      <c r="AE4" s="43">
        <f>(LOOKUP('Calculatie sheet'!$V$2,'Objectenoverzicht aantallen'!$A:$A,'Objectenoverzicht aantallen'!Z:Z)*'Calculatie sheet'!$V$36*'Calculatie sheet'!$V$42)/1000</f>
        <v>0</v>
      </c>
      <c r="AF4" s="43">
        <f>(LOOKUP('Calculatie sheet'!$V$2,'Objectenoverzicht aantallen'!$A:$A,'Objectenoverzicht aantallen'!AA:AA)*'Calculatie sheet'!$V$36*'Calculatie sheet'!$V$42)/1000</f>
        <v>0</v>
      </c>
    </row>
    <row r="5" spans="1:32" x14ac:dyDescent="0.2">
      <c r="B5" s="3" t="s">
        <v>640</v>
      </c>
      <c r="C5" s="44">
        <f>'Calculatie sheet'!V39*'Calculatie sheet'!V42</f>
        <v>-0.83496800000000004</v>
      </c>
      <c r="D5" s="457" t="s">
        <v>586</v>
      </c>
      <c r="F5" s="567">
        <f>(C5*'Calculatie sheet'!$V$7)/1000</f>
        <v>0</v>
      </c>
      <c r="H5" s="43">
        <f>((LOOKUP('Calculatie sheet'!$V$2,'Objectenoverzicht aantallen'!$A:$A,'Objectenoverzicht aantallen'!$P:$P)*'Calculatie sheet'!$V$39*'Calculatie sheet'!$V$42))/1000</f>
        <v>0</v>
      </c>
      <c r="J5" s="43">
        <f>(LOOKUP('Calculatie sheet'!$V$2,'Objectenoverzicht aantallen'!$A:$A,'Objectenoverzicht aantallen'!Q:Q)*'Calculatie sheet'!$V$39*'Calculatie sheet'!$V$42)/1000</f>
        <v>0</v>
      </c>
      <c r="K5" s="43">
        <f>(LOOKUP('Calculatie sheet'!$V$2,'Objectenoverzicht aantallen'!$A:$A,'Objectenoverzicht aantallen'!R:R)*'Calculatie sheet'!$V$39*'Calculatie sheet'!$V$42)/1000</f>
        <v>0</v>
      </c>
      <c r="L5" s="43">
        <f>(LOOKUP('Calculatie sheet'!$V$2,'Objectenoverzicht aantallen'!$A:$A,'Objectenoverzicht aantallen'!S:S)*'Calculatie sheet'!$V$39*'Calculatie sheet'!$V$42)/1000</f>
        <v>0</v>
      </c>
      <c r="M5" s="43">
        <f>(LOOKUP('Calculatie sheet'!$V$2,'Objectenoverzicht aantallen'!$A:$A,'Objectenoverzicht aantallen'!T:T)*'Calculatie sheet'!$V$39*'Calculatie sheet'!$V$42)/1000</f>
        <v>0</v>
      </c>
      <c r="N5" s="43">
        <f>(LOOKUP('Calculatie sheet'!$V$2,'Objectenoverzicht aantallen'!$A:$A,'Objectenoverzicht aantallen'!U:U)*'Calculatie sheet'!$V$39*'Calculatie sheet'!$V$42)/1000</f>
        <v>0</v>
      </c>
      <c r="O5" s="43">
        <f>(LOOKUP('Calculatie sheet'!$V$2,'Objectenoverzicht aantallen'!$A:$A,'Objectenoverzicht aantallen'!V:V)*'Calculatie sheet'!$V$39*'Calculatie sheet'!$V$42)/1000</f>
        <v>0</v>
      </c>
      <c r="P5" s="43">
        <f>(LOOKUP('Calculatie sheet'!$V$2,'Objectenoverzicht aantallen'!$A:$A,'Objectenoverzicht aantallen'!W:W)*'Calculatie sheet'!$V$39*'Calculatie sheet'!$V$42)/1000</f>
        <v>0</v>
      </c>
      <c r="Q5" s="43">
        <f>(LOOKUP('Calculatie sheet'!$V$2,'Objectenoverzicht aantallen'!$A:$A,'Objectenoverzicht aantallen'!X:X)*'Calculatie sheet'!$V$39*'Calculatie sheet'!$V$42)/1000</f>
        <v>0</v>
      </c>
      <c r="R5" s="43">
        <f>(LOOKUP('Calculatie sheet'!$V$2,'Objectenoverzicht aantallen'!$A:$A,'Objectenoverzicht aantallen'!Y:Y)*'Calculatie sheet'!$V$39*'Calculatie sheet'!$V$42)/1000</f>
        <v>0</v>
      </c>
      <c r="S5" s="43">
        <f>(LOOKUP('Calculatie sheet'!$V$2,'Objectenoverzicht aantallen'!$A:$A,'Objectenoverzicht aantallen'!Z:Z)*'Calculatie sheet'!$V$39*'Calculatie sheet'!$V$42)/1000</f>
        <v>0</v>
      </c>
      <c r="T5" s="43">
        <f>(LOOKUP('Calculatie sheet'!$V$2,'Objectenoverzicht aantallen'!$A:$A,'Objectenoverzicht aantallen'!AA:AA)*'Calculatie sheet'!$V$39*'Calculatie sheet'!$V$42)/1000</f>
        <v>0</v>
      </c>
      <c r="V5" s="43">
        <f>(LOOKUP('Calculatie sheet'!$V$2,'Objectenoverzicht aantallen'!$A:$A,'Objectenoverzicht aantallen'!Q:Q)*'Calculatie sheet'!$V$39*'Calculatie sheet'!$V$42)/1000</f>
        <v>0</v>
      </c>
      <c r="W5" s="43">
        <f>(LOOKUP('Calculatie sheet'!$V$2,'Objectenoverzicht aantallen'!$A:$A,'Objectenoverzicht aantallen'!R:R)*'Calculatie sheet'!$V$39*'Calculatie sheet'!$V$42)/1000</f>
        <v>0</v>
      </c>
      <c r="X5" s="43">
        <f>(LOOKUP('Calculatie sheet'!$V$2,'Objectenoverzicht aantallen'!$A:$A,'Objectenoverzicht aantallen'!S:S)*'Calculatie sheet'!$V$39*'Calculatie sheet'!$V$42)/1000</f>
        <v>0</v>
      </c>
      <c r="Y5" s="43">
        <f>(LOOKUP('Calculatie sheet'!$V$2,'Objectenoverzicht aantallen'!$A:$A,'Objectenoverzicht aantallen'!T:T)*'Calculatie sheet'!$V$39*'Calculatie sheet'!$V$42)/1000</f>
        <v>0</v>
      </c>
      <c r="Z5" s="43">
        <f>(LOOKUP('Calculatie sheet'!$V$2,'Objectenoverzicht aantallen'!$A:$A,'Objectenoverzicht aantallen'!U:U)*'Calculatie sheet'!$V$39*'Calculatie sheet'!$V$42)/1000</f>
        <v>0</v>
      </c>
      <c r="AA5" s="43">
        <f>(LOOKUP('Calculatie sheet'!$V$2,'Objectenoverzicht aantallen'!$A:$A,'Objectenoverzicht aantallen'!V:V)*'Calculatie sheet'!$V$39*'Calculatie sheet'!$V$42)/1000</f>
        <v>0</v>
      </c>
      <c r="AB5" s="43">
        <f>(LOOKUP('Calculatie sheet'!$V$2,'Objectenoverzicht aantallen'!$A:$A,'Objectenoverzicht aantallen'!W:W)*'Calculatie sheet'!$V$39*'Calculatie sheet'!$V$42)/1000</f>
        <v>0</v>
      </c>
      <c r="AC5" s="43">
        <f>(LOOKUP('Calculatie sheet'!$V$2,'Objectenoverzicht aantallen'!$A:$A,'Objectenoverzicht aantallen'!X:X)*'Calculatie sheet'!$V$39*'Calculatie sheet'!$V$42)/1000</f>
        <v>0</v>
      </c>
      <c r="AD5" s="43">
        <f>(LOOKUP('Calculatie sheet'!$V$2,'Objectenoverzicht aantallen'!$A:$A,'Objectenoverzicht aantallen'!Y:Y)*'Calculatie sheet'!$V$39*'Calculatie sheet'!$V$42)/1000</f>
        <v>0</v>
      </c>
      <c r="AE5" s="43">
        <f>(LOOKUP('Calculatie sheet'!$V$2,'Objectenoverzicht aantallen'!$A:$A,'Objectenoverzicht aantallen'!Z:Z)*'Calculatie sheet'!$V$39*'Calculatie sheet'!$V$42)/1000</f>
        <v>0</v>
      </c>
      <c r="AF5" s="43">
        <f>(LOOKUP('Calculatie sheet'!$V$2,'Objectenoverzicht aantallen'!$A:$A,'Objectenoverzicht aantallen'!AA:AA)*'Calculatie sheet'!$V$39*'Calculatie sheet'!$V$42)/1000</f>
        <v>0</v>
      </c>
    </row>
    <row r="6" spans="1:32" x14ac:dyDescent="0.2">
      <c r="D6" s="458" t="s">
        <v>587</v>
      </c>
    </row>
  </sheetData>
  <pageMargins left="0.7" right="0.7" top="0.75" bottom="0.75" header="0.3" footer="0.3"/>
  <pageSetup paperSize="9" orientation="portrait" horizontalDpi="0" verticalDpi="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B0BB4-1F7D-3A47-B523-2C465B71532C}">
  <dimension ref="A1:AF6"/>
  <sheetViews>
    <sheetView topLeftCell="S1" workbookViewId="0">
      <selection activeCell="W2" activeCellId="1" sqref="H2:V5 W2:AF5"/>
    </sheetView>
  </sheetViews>
  <sheetFormatPr baseColWidth="10" defaultColWidth="11" defaultRowHeight="16" x14ac:dyDescent="0.2"/>
  <cols>
    <col min="1" max="1" width="27.1640625" bestFit="1" customWidth="1"/>
    <col min="2" max="2" width="12.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sheet'!W3</f>
        <v>Parallelwegen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sheet'!W19*'Calculatie sheet'!W42</f>
        <v>50.690376000000001</v>
      </c>
      <c r="D2" s="14" t="s">
        <v>66</v>
      </c>
      <c r="F2" s="567">
        <f>(C2*'Calculatie sheet'!$W$7)/1000</f>
        <v>0</v>
      </c>
      <c r="H2" s="43">
        <f>((LOOKUP('Calculatie sheet'!$W$2,'Objectenoverzicht aantallen'!$A:$A,'Objectenoverzicht aantallen'!$P:$P)*'Calculatie sheet'!$W$19*'Calculatie sheet'!$W$42))/1000</f>
        <v>0</v>
      </c>
      <c r="J2" s="43">
        <f>(LOOKUP('Calculatie sheet'!$W$2,'Objectenoverzicht aantallen'!$A:$A,'Objectenoverzicht aantallen'!E:E)*'Calculatie sheet'!$W$19*'Calculatie sheet'!$W$42)/1000</f>
        <v>0</v>
      </c>
      <c r="K2" s="43">
        <f>(LOOKUP('Calculatie sheet'!$W$2,'Objectenoverzicht aantallen'!$A:$A,'Objectenoverzicht aantallen'!F:F)*'Calculatie sheet'!$W$19*'Calculatie sheet'!$W$42)/1000</f>
        <v>0</v>
      </c>
      <c r="L2" s="43">
        <f>(LOOKUP('Calculatie sheet'!$W$2,'Objectenoverzicht aantallen'!$A:$A,'Objectenoverzicht aantallen'!G:G)*'Calculatie sheet'!$W$19*'Calculatie sheet'!$W$42)/1000</f>
        <v>0</v>
      </c>
      <c r="M2" s="43">
        <f>(LOOKUP('Calculatie sheet'!$W$2,'Objectenoverzicht aantallen'!$A:$A,'Objectenoverzicht aantallen'!H:H)*'Calculatie sheet'!$W$19*'Calculatie sheet'!$W$42)/1000</f>
        <v>0</v>
      </c>
      <c r="N2" s="43">
        <f>(LOOKUP('Calculatie sheet'!$W$2,'Objectenoverzicht aantallen'!$A:$A,'Objectenoverzicht aantallen'!I:I)*'Calculatie sheet'!$W$19*'Calculatie sheet'!$W$42)/1000</f>
        <v>0</v>
      </c>
      <c r="O2" s="43">
        <f>(LOOKUP('Calculatie sheet'!$W$2,'Objectenoverzicht aantallen'!$A:$A,'Objectenoverzicht aantallen'!J:J)*'Calculatie sheet'!$W$19*'Calculatie sheet'!$W$42)/1000</f>
        <v>0</v>
      </c>
      <c r="P2" s="43">
        <f>(LOOKUP('Calculatie sheet'!$W$2,'Objectenoverzicht aantallen'!$A:$A,'Objectenoverzicht aantallen'!K:K)*'Calculatie sheet'!$W$19*'Calculatie sheet'!$W$42)/1000</f>
        <v>0</v>
      </c>
      <c r="Q2" s="43">
        <f>(LOOKUP('Calculatie sheet'!$W$2,'Objectenoverzicht aantallen'!$A:$A,'Objectenoverzicht aantallen'!L:L)*'Calculatie sheet'!$W$19*'Calculatie sheet'!$W$42)/1000</f>
        <v>0</v>
      </c>
      <c r="R2" s="43">
        <f>(LOOKUP('Calculatie sheet'!$W$2,'Objectenoverzicht aantallen'!$A:$A,'Objectenoverzicht aantallen'!M:M)*'Calculatie sheet'!$W$19*'Calculatie sheet'!$W$42)/1000</f>
        <v>0</v>
      </c>
      <c r="S2" s="43">
        <f>(LOOKUP('Calculatie sheet'!$W$2,'Objectenoverzicht aantallen'!$A:$A,'Objectenoverzicht aantallen'!N:N)*'Calculatie sheet'!$W$19*'Calculatie sheet'!$W$42)/1000</f>
        <v>0</v>
      </c>
      <c r="T2" s="43">
        <f>(LOOKUP('Calculatie sheet'!$W$2,'Objectenoverzicht aantallen'!$A:$A,'Objectenoverzicht aantallen'!O:O)*'Calculatie sheet'!$W$19*'Calculatie sheet'!$W$42)/1000</f>
        <v>0</v>
      </c>
      <c r="V2" s="43">
        <f>(LOOKUP('Calculatie sheet'!$W$2,'Objectenoverzicht aantallen'!$A:$A,'Objectenoverzicht aantallen'!Q:Q)*'Calculatie sheet'!$W$19*'Calculatie sheet'!$W$42)/1000</f>
        <v>0</v>
      </c>
      <c r="W2" s="43">
        <f>(LOOKUP('Calculatie sheet'!$W$2,'Objectenoverzicht aantallen'!$A:$A,'Objectenoverzicht aantallen'!R:R)*'Calculatie sheet'!$W$19*'Calculatie sheet'!$W$42)/1000</f>
        <v>0</v>
      </c>
      <c r="X2" s="43">
        <f>(LOOKUP('Calculatie sheet'!$W$2,'Objectenoverzicht aantallen'!$A:$A,'Objectenoverzicht aantallen'!S:S)*'Calculatie sheet'!$W$19*'Calculatie sheet'!$W$42)/1000</f>
        <v>0</v>
      </c>
      <c r="Y2" s="43">
        <f>(LOOKUP('Calculatie sheet'!$W$2,'Objectenoverzicht aantallen'!$A:$A,'Objectenoverzicht aantallen'!T:T)*'Calculatie sheet'!$W$19*'Calculatie sheet'!$W$42)/1000</f>
        <v>0</v>
      </c>
      <c r="Z2" s="43">
        <f>(LOOKUP('Calculatie sheet'!$W$2,'Objectenoverzicht aantallen'!$A:$A,'Objectenoverzicht aantallen'!U:U)*'Calculatie sheet'!$W$19*'Calculatie sheet'!$W$42)/1000</f>
        <v>0</v>
      </c>
      <c r="AA2" s="43">
        <f>(LOOKUP('Calculatie sheet'!$W$2,'Objectenoverzicht aantallen'!$A:$A,'Objectenoverzicht aantallen'!V:V)*'Calculatie sheet'!$W$19*'Calculatie sheet'!$W$42)/1000</f>
        <v>0</v>
      </c>
      <c r="AB2" s="43">
        <f>(LOOKUP('Calculatie sheet'!$W$2,'Objectenoverzicht aantallen'!$A:$A,'Objectenoverzicht aantallen'!W:W)*'Calculatie sheet'!$W$19*'Calculatie sheet'!$W$42)/1000</f>
        <v>0</v>
      </c>
      <c r="AC2" s="43">
        <f>(LOOKUP('Calculatie sheet'!$W$2,'Objectenoverzicht aantallen'!$A:$A,'Objectenoverzicht aantallen'!X:X)*'Calculatie sheet'!$W$19*'Calculatie sheet'!$W$42)/1000</f>
        <v>0</v>
      </c>
      <c r="AD2" s="43">
        <f>(LOOKUP('Calculatie sheet'!$W$2,'Objectenoverzicht aantallen'!$A:$A,'Objectenoverzicht aantallen'!Y:Y)*'Calculatie sheet'!$W$19*'Calculatie sheet'!$W$42)/1000</f>
        <v>0</v>
      </c>
      <c r="AE2" s="43">
        <f>(LOOKUP('Calculatie sheet'!$W$2,'Objectenoverzicht aantallen'!$A:$A,'Objectenoverzicht aantallen'!Z:Z)*'Calculatie sheet'!$W$19*'Calculatie sheet'!$W$42)/1000</f>
        <v>0</v>
      </c>
      <c r="AF2" s="43">
        <f>(LOOKUP('Calculatie sheet'!$W$2,'Objectenoverzicht aantallen'!$A:$A,'Objectenoverzicht aantallen'!AA:AA)*'Calculatie sheet'!$W$19*'Calculatie sheet'!$W$42)/1000</f>
        <v>0</v>
      </c>
    </row>
    <row r="3" spans="1:32" x14ac:dyDescent="0.2">
      <c r="B3" s="2" t="s">
        <v>638</v>
      </c>
      <c r="C3" s="44">
        <f>'Calculatie sheet'!W29*'Calculatie sheet'!W42</f>
        <v>73.359792000000013</v>
      </c>
      <c r="D3" s="24" t="s">
        <v>64</v>
      </c>
      <c r="F3" s="567">
        <f>(C3*'Calculatie sheet'!$W$7)/1000</f>
        <v>0</v>
      </c>
      <c r="H3" s="43">
        <f>((LOOKUP('Calculatie sheet'!$W$2,'Objectenoverzicht aantallen'!$A:$A,'Objectenoverzicht aantallen'!$P:$P)*'Calculatie sheet'!$W$29*'Calculatie sheet'!$W$42))/1000</f>
        <v>0</v>
      </c>
      <c r="J3" s="43">
        <f>(LOOKUP('Calculatie sheet'!$W$2,'Objectenoverzicht aantallen'!$A:$A,'Objectenoverzicht aantallen'!$P:$P)*'Calculatie sheet'!$W$29*'Calculatie sheet'!$W$42)/'Calculatie sheet'!$W$64/1000</f>
        <v>0</v>
      </c>
      <c r="K3" s="43">
        <f>(LOOKUP('Calculatie sheet'!$W$2,'Objectenoverzicht aantallen'!$A:$A,'Objectenoverzicht aantallen'!$P:$P)*'Calculatie sheet'!$W$29*'Calculatie sheet'!$W$42)/'Calculatie sheet'!$W$64/1000</f>
        <v>0</v>
      </c>
      <c r="L3" s="43">
        <f>(LOOKUP('Calculatie sheet'!$W$2,'Objectenoverzicht aantallen'!$A:$A,'Objectenoverzicht aantallen'!$P:$P)*'Calculatie sheet'!$W$29*'Calculatie sheet'!$W$42)/'Calculatie sheet'!$W$64/1000</f>
        <v>0</v>
      </c>
      <c r="M3" s="43">
        <f>(LOOKUP('Calculatie sheet'!$W$2,'Objectenoverzicht aantallen'!$A:$A,'Objectenoverzicht aantallen'!$P:$P)*'Calculatie sheet'!$W$29*'Calculatie sheet'!$W$42)/'Calculatie sheet'!$W$64/1000</f>
        <v>0</v>
      </c>
      <c r="N3" s="43">
        <f>(LOOKUP('Calculatie sheet'!$W$2,'Objectenoverzicht aantallen'!$A:$A,'Objectenoverzicht aantallen'!$P:$P)*'Calculatie sheet'!$W$29*'Calculatie sheet'!$W$42)/'Calculatie sheet'!$W$64/1000</f>
        <v>0</v>
      </c>
      <c r="O3" s="43">
        <f>(LOOKUP('Calculatie sheet'!$W$2,'Objectenoverzicht aantallen'!$A:$A,'Objectenoverzicht aantallen'!$P:$P)*'Calculatie sheet'!$W$29*'Calculatie sheet'!$W$42)/'Calculatie sheet'!$W$64/1000</f>
        <v>0</v>
      </c>
      <c r="P3" s="43">
        <f>(LOOKUP('Calculatie sheet'!$W$2,'Objectenoverzicht aantallen'!$A:$A,'Objectenoverzicht aantallen'!$P:$P)*'Calculatie sheet'!$W$29*'Calculatie sheet'!$W$42)/'Calculatie sheet'!$W$64/1000</f>
        <v>0</v>
      </c>
      <c r="Q3" s="43">
        <f>(LOOKUP('Calculatie sheet'!$W$2,'Objectenoverzicht aantallen'!$A:$A,'Objectenoverzicht aantallen'!$P:$P)*'Calculatie sheet'!$W$29*'Calculatie sheet'!$W$42)/'Calculatie sheet'!$W$64/1000</f>
        <v>0</v>
      </c>
      <c r="R3" s="43">
        <f>(LOOKUP('Calculatie sheet'!$W$2,'Objectenoverzicht aantallen'!$A:$A,'Objectenoverzicht aantallen'!$P:$P)*'Calculatie sheet'!$W$29*'Calculatie sheet'!$W$42)/'Calculatie sheet'!$W$64/1000</f>
        <v>0</v>
      </c>
      <c r="S3" s="43">
        <f>(LOOKUP('Calculatie sheet'!$W$2,'Objectenoverzicht aantallen'!$A:$A,'Objectenoverzicht aantallen'!$P:$P)*'Calculatie sheet'!$W$29*'Calculatie sheet'!$W$42)/'Calculatie sheet'!$W$64/1000</f>
        <v>0</v>
      </c>
      <c r="T3" s="43">
        <f>(LOOKUP('Calculatie sheet'!$W$2,'Objectenoverzicht aantallen'!$A:$A,'Objectenoverzicht aantallen'!$P:$P)*'Calculatie sheet'!$W$29*'Calculatie sheet'!$W$42)/'Calculatie sheet'!$W$64/1000</f>
        <v>0</v>
      </c>
      <c r="V3" s="43">
        <f>(LOOKUP('Calculatie sheet'!$W$2,'Objectenoverzicht aantallen'!$A:$A,'Objectenoverzicht aantallen'!$P:$P)*'Calculatie sheet'!$W$29*'Calculatie sheet'!$W$42)/'Calculatie sheet'!$W$64/1000</f>
        <v>0</v>
      </c>
      <c r="W3" s="43">
        <f>(LOOKUP('Calculatie sheet'!$W$2,'Objectenoverzicht aantallen'!$A:$A,'Objectenoverzicht aantallen'!$P:$P)*'Calculatie sheet'!$W$29*'Calculatie sheet'!$W$42)/'Calculatie sheet'!$W$64/1000</f>
        <v>0</v>
      </c>
      <c r="X3" s="43">
        <f>(LOOKUP('Calculatie sheet'!$W$2,'Objectenoverzicht aantallen'!$A:$A,'Objectenoverzicht aantallen'!$P:$P)*'Calculatie sheet'!$W$29*'Calculatie sheet'!$W$42)/'Calculatie sheet'!$W$64/1000</f>
        <v>0</v>
      </c>
      <c r="Y3" s="43">
        <f>(LOOKUP('Calculatie sheet'!$W$2,'Objectenoverzicht aantallen'!$A:$A,'Objectenoverzicht aantallen'!$P:$P)*'Calculatie sheet'!$W$29*'Calculatie sheet'!$W$42)/'Calculatie sheet'!$W$64/1000</f>
        <v>0</v>
      </c>
      <c r="Z3" s="43">
        <f>(LOOKUP('Calculatie sheet'!$W$2,'Objectenoverzicht aantallen'!$A:$A,'Objectenoverzicht aantallen'!$P:$P)*'Calculatie sheet'!$W$29*'Calculatie sheet'!$W$42)/'Calculatie sheet'!$W$64/1000</f>
        <v>0</v>
      </c>
      <c r="AA3" s="43">
        <f>(LOOKUP('Calculatie sheet'!$W$2,'Objectenoverzicht aantallen'!$A:$A,'Objectenoverzicht aantallen'!$P:$P)*'Calculatie sheet'!$W$29*'Calculatie sheet'!$W$42)/'Calculatie sheet'!$W$64/1000</f>
        <v>0</v>
      </c>
      <c r="AB3" s="43">
        <f>(LOOKUP('Calculatie sheet'!$W$2,'Objectenoverzicht aantallen'!$A:$A,'Objectenoverzicht aantallen'!$P:$P)*'Calculatie sheet'!$W$29*'Calculatie sheet'!$W$42)/'Calculatie sheet'!$W$64/1000</f>
        <v>0</v>
      </c>
      <c r="AC3" s="43">
        <f>(LOOKUP('Calculatie sheet'!$W$2,'Objectenoverzicht aantallen'!$A:$A,'Objectenoverzicht aantallen'!$P:$P)*'Calculatie sheet'!$W$29*'Calculatie sheet'!$W$42)/'Calculatie sheet'!$W$64/1000</f>
        <v>0</v>
      </c>
      <c r="AD3" s="43">
        <f>(LOOKUP('Calculatie sheet'!$W$2,'Objectenoverzicht aantallen'!$A:$A,'Objectenoverzicht aantallen'!$P:$P)*'Calculatie sheet'!$W$29*'Calculatie sheet'!$W$42)/'Calculatie sheet'!$W$64/1000</f>
        <v>0</v>
      </c>
      <c r="AE3" s="43">
        <f>(LOOKUP('Calculatie sheet'!$W$2,'Objectenoverzicht aantallen'!$A:$A,'Objectenoverzicht aantallen'!$P:$P)*'Calculatie sheet'!$W$29*'Calculatie sheet'!$W$42)/'Calculatie sheet'!$W$64/1000</f>
        <v>0</v>
      </c>
      <c r="AF3" s="43">
        <f>(LOOKUP('Calculatie sheet'!$W$2,'Objectenoverzicht aantallen'!$A:$A,'Objectenoverzicht aantallen'!$P:$P)*'Calculatie sheet'!$W$29*'Calculatie sheet'!$W$42)/'Calculatie sheet'!$W$64/1000</f>
        <v>0</v>
      </c>
    </row>
    <row r="4" spans="1:32" x14ac:dyDescent="0.2">
      <c r="B4" s="2" t="s">
        <v>639</v>
      </c>
      <c r="C4" s="44">
        <f>'Calculatie sheet'!W36*'Calculatie sheet'!W42</f>
        <v>7.246404000000001</v>
      </c>
      <c r="D4" s="569" t="s">
        <v>585</v>
      </c>
      <c r="F4" s="567">
        <f>(C4*'Calculatie sheet'!$W$7)/1000</f>
        <v>0</v>
      </c>
      <c r="H4" s="43">
        <f>((LOOKUP('Calculatie sheet'!$W$2,'Objectenoverzicht aantallen'!$A:$A,'Objectenoverzicht aantallen'!$P:$P)*'Calculatie sheet'!$W$36*'Calculatie sheet'!$W$42))/1000</f>
        <v>0</v>
      </c>
      <c r="J4" s="43">
        <f>(LOOKUP('Calculatie sheet'!$W$2,'Objectenoverzicht aantallen'!$A:$A,'Objectenoverzicht aantallen'!Q:Q)*'Calculatie sheet'!$W$36*'Calculatie sheet'!$W$42)/1000</f>
        <v>0</v>
      </c>
      <c r="K4" s="43">
        <f>(LOOKUP('Calculatie sheet'!$W$2,'Objectenoverzicht aantallen'!$A:$A,'Objectenoverzicht aantallen'!R:R)*'Calculatie sheet'!$W$36*'Calculatie sheet'!$W$42)/1000</f>
        <v>0</v>
      </c>
      <c r="L4" s="43">
        <f>(LOOKUP('Calculatie sheet'!$W$2,'Objectenoverzicht aantallen'!$A:$A,'Objectenoverzicht aantallen'!S:S)*'Calculatie sheet'!$W$36*'Calculatie sheet'!$W$42)/1000</f>
        <v>0</v>
      </c>
      <c r="M4" s="43">
        <f>(LOOKUP('Calculatie sheet'!$W$2,'Objectenoverzicht aantallen'!$A:$A,'Objectenoverzicht aantallen'!T:T)*'Calculatie sheet'!$W$36*'Calculatie sheet'!$W$42)/1000</f>
        <v>0</v>
      </c>
      <c r="N4" s="43">
        <f>(LOOKUP('Calculatie sheet'!$W$2,'Objectenoverzicht aantallen'!$A:$A,'Objectenoverzicht aantallen'!U:U)*'Calculatie sheet'!$W$36*'Calculatie sheet'!$W$42)/1000</f>
        <v>0</v>
      </c>
      <c r="O4" s="43">
        <f>(LOOKUP('Calculatie sheet'!$W$2,'Objectenoverzicht aantallen'!$A:$A,'Objectenoverzicht aantallen'!V:V)*'Calculatie sheet'!$W$36*'Calculatie sheet'!$W$42)/1000</f>
        <v>0</v>
      </c>
      <c r="P4" s="43">
        <f>(LOOKUP('Calculatie sheet'!$W$2,'Objectenoverzicht aantallen'!$A:$A,'Objectenoverzicht aantallen'!W:W)*'Calculatie sheet'!$W$36*'Calculatie sheet'!$W$42)/1000</f>
        <v>0</v>
      </c>
      <c r="Q4" s="43">
        <f>(LOOKUP('Calculatie sheet'!$W$2,'Objectenoverzicht aantallen'!$A:$A,'Objectenoverzicht aantallen'!X:X)*'Calculatie sheet'!$W$36*'Calculatie sheet'!$W$42)/1000</f>
        <v>0</v>
      </c>
      <c r="R4" s="43">
        <f>(LOOKUP('Calculatie sheet'!$W$2,'Objectenoverzicht aantallen'!$A:$A,'Objectenoverzicht aantallen'!Y:Y)*'Calculatie sheet'!$W$36*'Calculatie sheet'!$W$42)/1000</f>
        <v>0</v>
      </c>
      <c r="S4" s="43">
        <f>(LOOKUP('Calculatie sheet'!$W$2,'Objectenoverzicht aantallen'!$A:$A,'Objectenoverzicht aantallen'!Z:Z)*'Calculatie sheet'!$W$36*'Calculatie sheet'!$W$42)/1000</f>
        <v>0</v>
      </c>
      <c r="T4" s="43">
        <f>(LOOKUP('Calculatie sheet'!$W$2,'Objectenoverzicht aantallen'!$A:$A,'Objectenoverzicht aantallen'!AA:AA)*'Calculatie sheet'!$W$36*'Calculatie sheet'!$W$42)/1000</f>
        <v>0</v>
      </c>
      <c r="V4" s="43">
        <f>(LOOKUP('Calculatie sheet'!$W$2,'Objectenoverzicht aantallen'!$A:$A,'Objectenoverzicht aantallen'!Q:Q)*'Calculatie sheet'!$W$36*'Calculatie sheet'!$W$42)/1000</f>
        <v>0</v>
      </c>
      <c r="W4" s="43">
        <f>(LOOKUP('Calculatie sheet'!$W$2,'Objectenoverzicht aantallen'!$A:$A,'Objectenoverzicht aantallen'!R:R)*'Calculatie sheet'!$W$36*'Calculatie sheet'!$W$42)/1000</f>
        <v>0</v>
      </c>
      <c r="X4" s="43">
        <f>(LOOKUP('Calculatie sheet'!$W$2,'Objectenoverzicht aantallen'!$A:$A,'Objectenoverzicht aantallen'!S:S)*'Calculatie sheet'!$W$36*'Calculatie sheet'!$W$42)/1000</f>
        <v>0</v>
      </c>
      <c r="Y4" s="43">
        <f>(LOOKUP('Calculatie sheet'!$W$2,'Objectenoverzicht aantallen'!$A:$A,'Objectenoverzicht aantallen'!T:T)*'Calculatie sheet'!$W$36*'Calculatie sheet'!$W$42)/1000</f>
        <v>0</v>
      </c>
      <c r="Z4" s="43">
        <f>(LOOKUP('Calculatie sheet'!$W$2,'Objectenoverzicht aantallen'!$A:$A,'Objectenoverzicht aantallen'!U:U)*'Calculatie sheet'!$W$36*'Calculatie sheet'!$W$42)/1000</f>
        <v>0</v>
      </c>
      <c r="AA4" s="43">
        <f>(LOOKUP('Calculatie sheet'!$W$2,'Objectenoverzicht aantallen'!$A:$A,'Objectenoverzicht aantallen'!V:V)*'Calculatie sheet'!$W$36*'Calculatie sheet'!$W$42)/1000</f>
        <v>0</v>
      </c>
      <c r="AB4" s="43">
        <f>(LOOKUP('Calculatie sheet'!$W$2,'Objectenoverzicht aantallen'!$A:$A,'Objectenoverzicht aantallen'!W:W)*'Calculatie sheet'!$W$36*'Calculatie sheet'!$W$42)/1000</f>
        <v>0</v>
      </c>
      <c r="AC4" s="43">
        <f>(LOOKUP('Calculatie sheet'!$W$2,'Objectenoverzicht aantallen'!$A:$A,'Objectenoverzicht aantallen'!X:X)*'Calculatie sheet'!$W$36*'Calculatie sheet'!$W$42)/1000</f>
        <v>0</v>
      </c>
      <c r="AD4" s="43">
        <f>(LOOKUP('Calculatie sheet'!$W$2,'Objectenoverzicht aantallen'!$A:$A,'Objectenoverzicht aantallen'!Y:Y)*'Calculatie sheet'!$W$36*'Calculatie sheet'!$W$42)/1000</f>
        <v>0</v>
      </c>
      <c r="AE4" s="43">
        <f>(LOOKUP('Calculatie sheet'!$W$2,'Objectenoverzicht aantallen'!$A:$A,'Objectenoverzicht aantallen'!Z:Z)*'Calculatie sheet'!$W$36*'Calculatie sheet'!$W$42)/1000</f>
        <v>0</v>
      </c>
      <c r="AF4" s="43">
        <f>(LOOKUP('Calculatie sheet'!$W$2,'Objectenoverzicht aantallen'!$A:$A,'Objectenoverzicht aantallen'!AA:AA)*'Calculatie sheet'!$W$36*'Calculatie sheet'!$W$42)/1000</f>
        <v>0</v>
      </c>
    </row>
    <row r="5" spans="1:32" x14ac:dyDescent="0.2">
      <c r="B5" s="3" t="s">
        <v>640</v>
      </c>
      <c r="C5" s="44">
        <f>'Calculatie sheet'!W39*'Calculatie sheet'!W42</f>
        <v>-16.456572000000001</v>
      </c>
      <c r="D5" s="457" t="s">
        <v>586</v>
      </c>
      <c r="F5" s="567">
        <f>(C5*'Calculatie sheet'!$W$7)/1000</f>
        <v>0</v>
      </c>
      <c r="H5" s="43">
        <f>((LOOKUP('Calculatie sheet'!$W$2,'Objectenoverzicht aantallen'!$A:$A,'Objectenoverzicht aantallen'!$P:$P)*'Calculatie sheet'!$W$39*'Calculatie sheet'!$W$42))/1000</f>
        <v>0</v>
      </c>
      <c r="J5" s="43">
        <f>(LOOKUP('Calculatie sheet'!$W$2,'Objectenoverzicht aantallen'!$A:$A,'Objectenoverzicht aantallen'!Q:Q)*'Calculatie sheet'!$W$39*'Calculatie sheet'!$W$42)/1000</f>
        <v>0</v>
      </c>
      <c r="K5" s="43">
        <f>(LOOKUP('Calculatie sheet'!$W$2,'Objectenoverzicht aantallen'!$A:$A,'Objectenoverzicht aantallen'!R:R)*'Calculatie sheet'!$W$39*'Calculatie sheet'!$W$42)/1000</f>
        <v>0</v>
      </c>
      <c r="L5" s="43">
        <f>(LOOKUP('Calculatie sheet'!$W$2,'Objectenoverzicht aantallen'!$A:$A,'Objectenoverzicht aantallen'!S:S)*'Calculatie sheet'!$W$39*'Calculatie sheet'!$W$42)/1000</f>
        <v>0</v>
      </c>
      <c r="M5" s="43">
        <f>(LOOKUP('Calculatie sheet'!$W$2,'Objectenoverzicht aantallen'!$A:$A,'Objectenoverzicht aantallen'!T:T)*'Calculatie sheet'!$W$39*'Calculatie sheet'!$W$42)/1000</f>
        <v>0</v>
      </c>
      <c r="N5" s="43">
        <f>(LOOKUP('Calculatie sheet'!$W$2,'Objectenoverzicht aantallen'!$A:$A,'Objectenoverzicht aantallen'!U:U)*'Calculatie sheet'!$W$39*'Calculatie sheet'!$W$42)/1000</f>
        <v>0</v>
      </c>
      <c r="O5" s="43">
        <f>(LOOKUP('Calculatie sheet'!$W$2,'Objectenoverzicht aantallen'!$A:$A,'Objectenoverzicht aantallen'!V:V)*'Calculatie sheet'!$W$39*'Calculatie sheet'!$W$42)/1000</f>
        <v>0</v>
      </c>
      <c r="P5" s="43">
        <f>(LOOKUP('Calculatie sheet'!$W$2,'Objectenoverzicht aantallen'!$A:$A,'Objectenoverzicht aantallen'!W:W)*'Calculatie sheet'!$W$39*'Calculatie sheet'!$W$42)/1000</f>
        <v>0</v>
      </c>
      <c r="Q5" s="43">
        <f>(LOOKUP('Calculatie sheet'!$W$2,'Objectenoverzicht aantallen'!$A:$A,'Objectenoverzicht aantallen'!X:X)*'Calculatie sheet'!$W$39*'Calculatie sheet'!$W$42)/1000</f>
        <v>0</v>
      </c>
      <c r="R5" s="43">
        <f>(LOOKUP('Calculatie sheet'!$W$2,'Objectenoverzicht aantallen'!$A:$A,'Objectenoverzicht aantallen'!Y:Y)*'Calculatie sheet'!$W$39*'Calculatie sheet'!$W$42)/1000</f>
        <v>0</v>
      </c>
      <c r="S5" s="43">
        <f>(LOOKUP('Calculatie sheet'!$W$2,'Objectenoverzicht aantallen'!$A:$A,'Objectenoverzicht aantallen'!Z:Z)*'Calculatie sheet'!$W$39*'Calculatie sheet'!$W$42)/1000</f>
        <v>0</v>
      </c>
      <c r="T5" s="43">
        <f>(LOOKUP('Calculatie sheet'!$W$2,'Objectenoverzicht aantallen'!$A:$A,'Objectenoverzicht aantallen'!AA:AA)*'Calculatie sheet'!$W$39*'Calculatie sheet'!$W$42)/1000</f>
        <v>0</v>
      </c>
      <c r="V5" s="43">
        <f>(LOOKUP('Calculatie sheet'!$W$2,'Objectenoverzicht aantallen'!$A:$A,'Objectenoverzicht aantallen'!Q:Q)*'Calculatie sheet'!$W$39*'Calculatie sheet'!$W$42)/1000</f>
        <v>0</v>
      </c>
      <c r="W5" s="43">
        <f>(LOOKUP('Calculatie sheet'!$W$2,'Objectenoverzicht aantallen'!$A:$A,'Objectenoverzicht aantallen'!R:R)*'Calculatie sheet'!$W$39*'Calculatie sheet'!$W$42)/1000</f>
        <v>0</v>
      </c>
      <c r="X5" s="43">
        <f>(LOOKUP('Calculatie sheet'!$W$2,'Objectenoverzicht aantallen'!$A:$A,'Objectenoverzicht aantallen'!S:S)*'Calculatie sheet'!$W$39*'Calculatie sheet'!$W$42)/1000</f>
        <v>0</v>
      </c>
      <c r="Y5" s="43">
        <f>(LOOKUP('Calculatie sheet'!$W$2,'Objectenoverzicht aantallen'!$A:$A,'Objectenoverzicht aantallen'!T:T)*'Calculatie sheet'!$W$39*'Calculatie sheet'!$W$42)/1000</f>
        <v>0</v>
      </c>
      <c r="Z5" s="43">
        <f>(LOOKUP('Calculatie sheet'!$W$2,'Objectenoverzicht aantallen'!$A:$A,'Objectenoverzicht aantallen'!U:U)*'Calculatie sheet'!$W$39*'Calculatie sheet'!$W$42)/1000</f>
        <v>0</v>
      </c>
      <c r="AA5" s="43">
        <f>(LOOKUP('Calculatie sheet'!$W$2,'Objectenoverzicht aantallen'!$A:$A,'Objectenoverzicht aantallen'!V:V)*'Calculatie sheet'!$W$39*'Calculatie sheet'!$W$42)/1000</f>
        <v>0</v>
      </c>
      <c r="AB5" s="43">
        <f>(LOOKUP('Calculatie sheet'!$W$2,'Objectenoverzicht aantallen'!$A:$A,'Objectenoverzicht aantallen'!W:W)*'Calculatie sheet'!$W$39*'Calculatie sheet'!$W$42)/1000</f>
        <v>0</v>
      </c>
      <c r="AC5" s="43">
        <f>(LOOKUP('Calculatie sheet'!$W$2,'Objectenoverzicht aantallen'!$A:$A,'Objectenoverzicht aantallen'!X:X)*'Calculatie sheet'!$W$39*'Calculatie sheet'!$W$42)/1000</f>
        <v>0</v>
      </c>
      <c r="AD5" s="43">
        <f>(LOOKUP('Calculatie sheet'!$W$2,'Objectenoverzicht aantallen'!$A:$A,'Objectenoverzicht aantallen'!Y:Y)*'Calculatie sheet'!$W$39*'Calculatie sheet'!$W$42)/1000</f>
        <v>0</v>
      </c>
      <c r="AE5" s="43">
        <f>(LOOKUP('Calculatie sheet'!$W$2,'Objectenoverzicht aantallen'!$A:$A,'Objectenoverzicht aantallen'!Z:Z)*'Calculatie sheet'!$W$39*'Calculatie sheet'!$W$42)/1000</f>
        <v>0</v>
      </c>
      <c r="AF5" s="43">
        <f>(LOOKUP('Calculatie sheet'!$W$2,'Objectenoverzicht aantallen'!$A:$A,'Objectenoverzicht aantallen'!AA:AA)*'Calculatie sheet'!$W$39*'Calculatie sheet'!$W$42)/1000</f>
        <v>0</v>
      </c>
    </row>
    <row r="6" spans="1:32" x14ac:dyDescent="0.2">
      <c r="D6" s="458" t="s">
        <v>587</v>
      </c>
    </row>
  </sheetData>
  <pageMargins left="0.7" right="0.7" top="0.75" bottom="0.75" header="0.3" footer="0.3"/>
  <pageSetup paperSize="9" orientation="portrait" horizontalDpi="0" verticalDpi="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F0206-A042-4543-834C-CDC4E49F939E}">
  <dimension ref="A1:AF6"/>
  <sheetViews>
    <sheetView topLeftCell="R1" workbookViewId="0">
      <selection activeCell="W2" activeCellId="1" sqref="H2:V5 W2:AF5"/>
    </sheetView>
  </sheetViews>
  <sheetFormatPr baseColWidth="10" defaultColWidth="11" defaultRowHeight="16" x14ac:dyDescent="0.2"/>
  <cols>
    <col min="1" max="1" width="27.1640625" bestFit="1" customWidth="1"/>
    <col min="2" max="2" width="12.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sheet'!X3</f>
        <v>Fietspaden (asfalt)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sheet'!X19*'Calculatie sheet'!X42</f>
        <v>37.212899999999998</v>
      </c>
      <c r="D2" s="14" t="s">
        <v>66</v>
      </c>
      <c r="F2" s="567">
        <f>(C2*'Calculatie sheet'!$X$7)/1000</f>
        <v>0</v>
      </c>
      <c r="H2" s="43">
        <f>((LOOKUP('Calculatie sheet'!$X$2,'Objectenoverzicht aantallen'!$A:$A,'Objectenoverzicht aantallen'!$P:$P)*'Calculatie sheet'!$X$19*'Calculatie sheet'!$X$42))/1000</f>
        <v>0</v>
      </c>
      <c r="J2" s="43">
        <f>(LOOKUP('Calculatie sheet'!$X$2,'Objectenoverzicht aantallen'!$A:$A,'Objectenoverzicht aantallen'!E:E)*'Calculatie sheet'!$X$19*'Calculatie sheet'!$X$42)/1000</f>
        <v>0</v>
      </c>
      <c r="K2" s="43">
        <f>(LOOKUP('Calculatie sheet'!$X$2,'Objectenoverzicht aantallen'!$A:$A,'Objectenoverzicht aantallen'!F:F)*'Calculatie sheet'!$X$19*'Calculatie sheet'!$X$42)/1000</f>
        <v>0</v>
      </c>
      <c r="L2" s="43">
        <f>(LOOKUP('Calculatie sheet'!$X$2,'Objectenoverzicht aantallen'!$A:$A,'Objectenoverzicht aantallen'!G:G)*'Calculatie sheet'!$X$19*'Calculatie sheet'!$X$42)/1000</f>
        <v>0</v>
      </c>
      <c r="M2" s="43">
        <f>(LOOKUP('Calculatie sheet'!$X$2,'Objectenoverzicht aantallen'!$A:$A,'Objectenoverzicht aantallen'!H:H)*'Calculatie sheet'!$X$19*'Calculatie sheet'!$X$42)/1000</f>
        <v>0</v>
      </c>
      <c r="N2" s="43">
        <f>(LOOKUP('Calculatie sheet'!$X$2,'Objectenoverzicht aantallen'!$A:$A,'Objectenoverzicht aantallen'!I:I)*'Calculatie sheet'!$X$19*'Calculatie sheet'!$X$42)/1000</f>
        <v>0</v>
      </c>
      <c r="O2" s="43">
        <f>(LOOKUP('Calculatie sheet'!$X$2,'Objectenoverzicht aantallen'!$A:$A,'Objectenoverzicht aantallen'!J:J)*'Calculatie sheet'!$X$19*'Calculatie sheet'!$X$42)/1000</f>
        <v>0</v>
      </c>
      <c r="P2" s="43">
        <f>(LOOKUP('Calculatie sheet'!$X$2,'Objectenoverzicht aantallen'!$A:$A,'Objectenoverzicht aantallen'!K:K)*'Calculatie sheet'!$X$19*'Calculatie sheet'!$X$42)/1000</f>
        <v>0</v>
      </c>
      <c r="Q2" s="43">
        <f>(LOOKUP('Calculatie sheet'!$X$2,'Objectenoverzicht aantallen'!$A:$A,'Objectenoverzicht aantallen'!L:L)*'Calculatie sheet'!$X$19*'Calculatie sheet'!$X$42)/1000</f>
        <v>0</v>
      </c>
      <c r="R2" s="43">
        <f>(LOOKUP('Calculatie sheet'!$X$2,'Objectenoverzicht aantallen'!$A:$A,'Objectenoverzicht aantallen'!M:M)*'Calculatie sheet'!$X$19*'Calculatie sheet'!$X$42)/1000</f>
        <v>0</v>
      </c>
      <c r="S2" s="43">
        <f>(LOOKUP('Calculatie sheet'!$X$2,'Objectenoverzicht aantallen'!$A:$A,'Objectenoverzicht aantallen'!N:N)*'Calculatie sheet'!$X$19*'Calculatie sheet'!$X$42)/1000</f>
        <v>0</v>
      </c>
      <c r="T2" s="43">
        <f>(LOOKUP('Calculatie sheet'!$X$2,'Objectenoverzicht aantallen'!$A:$A,'Objectenoverzicht aantallen'!O:O)*'Calculatie sheet'!$X$19*'Calculatie sheet'!$X$42)/1000</f>
        <v>0</v>
      </c>
      <c r="V2" s="43">
        <f>(LOOKUP('Calculatie sheet'!$X$2,'Objectenoverzicht aantallen'!$A:$A,'Objectenoverzicht aantallen'!Q:Q)*'Calculatie sheet'!$X$19*'Calculatie sheet'!$X$42)/1000</f>
        <v>0</v>
      </c>
      <c r="W2" s="43">
        <f>(LOOKUP('Calculatie sheet'!$X$2,'Objectenoverzicht aantallen'!$A:$A,'Objectenoverzicht aantallen'!R:R)*'Calculatie sheet'!$X$19*'Calculatie sheet'!$X$42)/1000</f>
        <v>0</v>
      </c>
      <c r="X2" s="43">
        <f>(LOOKUP('Calculatie sheet'!$X$2,'Objectenoverzicht aantallen'!$A:$A,'Objectenoverzicht aantallen'!S:S)*'Calculatie sheet'!$X$19*'Calculatie sheet'!$X$42)/1000</f>
        <v>0</v>
      </c>
      <c r="Y2" s="43">
        <f>(LOOKUP('Calculatie sheet'!$X$2,'Objectenoverzicht aantallen'!$A:$A,'Objectenoverzicht aantallen'!T:T)*'Calculatie sheet'!$X$19*'Calculatie sheet'!$X$42)/1000</f>
        <v>0</v>
      </c>
      <c r="Z2" s="43">
        <f>(LOOKUP('Calculatie sheet'!$X$2,'Objectenoverzicht aantallen'!$A:$A,'Objectenoverzicht aantallen'!U:U)*'Calculatie sheet'!$X$19*'Calculatie sheet'!$X$42)/1000</f>
        <v>0</v>
      </c>
      <c r="AA2" s="43">
        <f>(LOOKUP('Calculatie sheet'!$X$2,'Objectenoverzicht aantallen'!$A:$A,'Objectenoverzicht aantallen'!V:V)*'Calculatie sheet'!$X$19*'Calculatie sheet'!$X$42)/1000</f>
        <v>0</v>
      </c>
      <c r="AB2" s="43">
        <f>(LOOKUP('Calculatie sheet'!$X$2,'Objectenoverzicht aantallen'!$A:$A,'Objectenoverzicht aantallen'!W:W)*'Calculatie sheet'!$X$19*'Calculatie sheet'!$X$42)/1000</f>
        <v>0</v>
      </c>
      <c r="AC2" s="43">
        <f>(LOOKUP('Calculatie sheet'!$X$2,'Objectenoverzicht aantallen'!$A:$A,'Objectenoverzicht aantallen'!X:X)*'Calculatie sheet'!$X$19*'Calculatie sheet'!$X$42)/1000</f>
        <v>0</v>
      </c>
      <c r="AD2" s="43">
        <f>(LOOKUP('Calculatie sheet'!$X$2,'Objectenoverzicht aantallen'!$A:$A,'Objectenoverzicht aantallen'!Y:Y)*'Calculatie sheet'!$X$19*'Calculatie sheet'!$X$42)/1000</f>
        <v>0</v>
      </c>
      <c r="AE2" s="43">
        <f>(LOOKUP('Calculatie sheet'!$X$2,'Objectenoverzicht aantallen'!$A:$A,'Objectenoverzicht aantallen'!Z:Z)*'Calculatie sheet'!$X$19*'Calculatie sheet'!$X$42)/1000</f>
        <v>0</v>
      </c>
      <c r="AF2" s="43">
        <f>(LOOKUP('Calculatie sheet'!$X$2,'Objectenoverzicht aantallen'!$A:$A,'Objectenoverzicht aantallen'!AA:AA)*'Calculatie sheet'!$X$19*'Calculatie sheet'!$X$42)/1000</f>
        <v>0</v>
      </c>
    </row>
    <row r="3" spans="1:32" x14ac:dyDescent="0.2">
      <c r="B3" s="2" t="s">
        <v>638</v>
      </c>
      <c r="C3" s="44">
        <f>'Calculatie sheet'!X29*'Calculatie sheet'!X42</f>
        <v>45.180569999999996</v>
      </c>
      <c r="D3" s="24" t="s">
        <v>64</v>
      </c>
      <c r="F3" s="567">
        <f>(C3*'Calculatie sheet'!$X$7)/1000</f>
        <v>0</v>
      </c>
      <c r="H3" s="43">
        <f>((LOOKUP('Calculatie sheet'!$X$2,'Objectenoverzicht aantallen'!$A:$A,'Objectenoverzicht aantallen'!$P:$P)*'Calculatie sheet'!$X$29*'Calculatie sheet'!$X$42))/1000</f>
        <v>0</v>
      </c>
      <c r="J3" s="43">
        <f>(LOOKUP('Calculatie sheet'!$X$2,'Objectenoverzicht aantallen'!$A:$A,'Objectenoverzicht aantallen'!$P:$P)*'Calculatie sheet'!$X$29*'Calculatie sheet'!$X$42)/'Calculatie sheet'!$X$64/1000</f>
        <v>0</v>
      </c>
      <c r="K3" s="43">
        <f>(LOOKUP('Calculatie sheet'!$X$2,'Objectenoverzicht aantallen'!$A:$A,'Objectenoverzicht aantallen'!$P:$P)*'Calculatie sheet'!$X$29*'Calculatie sheet'!$X$42)/'Calculatie sheet'!$X$64/1000</f>
        <v>0</v>
      </c>
      <c r="L3" s="43">
        <f>(LOOKUP('Calculatie sheet'!$X$2,'Objectenoverzicht aantallen'!$A:$A,'Objectenoverzicht aantallen'!$P:$P)*'Calculatie sheet'!$X$29*'Calculatie sheet'!$X$42)/'Calculatie sheet'!$X$64/1000</f>
        <v>0</v>
      </c>
      <c r="M3" s="43">
        <f>(LOOKUP('Calculatie sheet'!$X$2,'Objectenoverzicht aantallen'!$A:$A,'Objectenoverzicht aantallen'!$P:$P)*'Calculatie sheet'!$X$29*'Calculatie sheet'!$X$42)/'Calculatie sheet'!$X$64/1000</f>
        <v>0</v>
      </c>
      <c r="N3" s="43">
        <f>(LOOKUP('Calculatie sheet'!$X$2,'Objectenoverzicht aantallen'!$A:$A,'Objectenoverzicht aantallen'!$P:$P)*'Calculatie sheet'!$X$29*'Calculatie sheet'!$X$42)/'Calculatie sheet'!$X$64/1000</f>
        <v>0</v>
      </c>
      <c r="O3" s="43">
        <f>(LOOKUP('Calculatie sheet'!$X$2,'Objectenoverzicht aantallen'!$A:$A,'Objectenoverzicht aantallen'!$P:$P)*'Calculatie sheet'!$X$29*'Calculatie sheet'!$X$42)/'Calculatie sheet'!$X$64/1000</f>
        <v>0</v>
      </c>
      <c r="P3" s="43">
        <f>(LOOKUP('Calculatie sheet'!$X$2,'Objectenoverzicht aantallen'!$A:$A,'Objectenoverzicht aantallen'!$P:$P)*'Calculatie sheet'!$X$29*'Calculatie sheet'!$X$42)/'Calculatie sheet'!$X$64/1000</f>
        <v>0</v>
      </c>
      <c r="Q3" s="43">
        <f>(LOOKUP('Calculatie sheet'!$X$2,'Objectenoverzicht aantallen'!$A:$A,'Objectenoverzicht aantallen'!$P:$P)*'Calculatie sheet'!$X$29*'Calculatie sheet'!$X$42)/'Calculatie sheet'!$X$64/1000</f>
        <v>0</v>
      </c>
      <c r="R3" s="43">
        <f>(LOOKUP('Calculatie sheet'!$X$2,'Objectenoverzicht aantallen'!$A:$A,'Objectenoverzicht aantallen'!$P:$P)*'Calculatie sheet'!$X$29*'Calculatie sheet'!$X$42)/'Calculatie sheet'!$X$64/1000</f>
        <v>0</v>
      </c>
      <c r="S3" s="43">
        <f>(LOOKUP('Calculatie sheet'!$X$2,'Objectenoverzicht aantallen'!$A:$A,'Objectenoverzicht aantallen'!$P:$P)*'Calculatie sheet'!$X$29*'Calculatie sheet'!$X$42)/'Calculatie sheet'!$X$64/1000</f>
        <v>0</v>
      </c>
      <c r="T3" s="43">
        <f>(LOOKUP('Calculatie sheet'!$X$2,'Objectenoverzicht aantallen'!$A:$A,'Objectenoverzicht aantallen'!$P:$P)*'Calculatie sheet'!$X$29*'Calculatie sheet'!$X$42)/'Calculatie sheet'!$X$64/1000</f>
        <v>0</v>
      </c>
      <c r="V3" s="43">
        <f>(LOOKUP('Calculatie sheet'!$X$2,'Objectenoverzicht aantallen'!$A:$A,'Objectenoverzicht aantallen'!$P:$P)*'Calculatie sheet'!$X$29*'Calculatie sheet'!$X$42)/'Calculatie sheet'!$X$64/1000</f>
        <v>0</v>
      </c>
      <c r="W3" s="43">
        <f>(LOOKUP('Calculatie sheet'!$X$2,'Objectenoverzicht aantallen'!$A:$A,'Objectenoverzicht aantallen'!$P:$P)*'Calculatie sheet'!$X$29*'Calculatie sheet'!$X$42)/'Calculatie sheet'!$X$64/1000</f>
        <v>0</v>
      </c>
      <c r="X3" s="43">
        <f>(LOOKUP('Calculatie sheet'!$X$2,'Objectenoverzicht aantallen'!$A:$A,'Objectenoverzicht aantallen'!$P:$P)*'Calculatie sheet'!$X$29*'Calculatie sheet'!$X$42)/'Calculatie sheet'!$X$64/1000</f>
        <v>0</v>
      </c>
      <c r="Y3" s="43">
        <f>(LOOKUP('Calculatie sheet'!$X$2,'Objectenoverzicht aantallen'!$A:$A,'Objectenoverzicht aantallen'!$P:$P)*'Calculatie sheet'!$X$29*'Calculatie sheet'!$X$42)/'Calculatie sheet'!$X$64/1000</f>
        <v>0</v>
      </c>
      <c r="Z3" s="43">
        <f>(LOOKUP('Calculatie sheet'!$X$2,'Objectenoverzicht aantallen'!$A:$A,'Objectenoverzicht aantallen'!$P:$P)*'Calculatie sheet'!$X$29*'Calculatie sheet'!$X$42)/'Calculatie sheet'!$X$64/1000</f>
        <v>0</v>
      </c>
      <c r="AA3" s="43">
        <f>(LOOKUP('Calculatie sheet'!$X$2,'Objectenoverzicht aantallen'!$A:$A,'Objectenoverzicht aantallen'!$P:$P)*'Calculatie sheet'!$X$29*'Calculatie sheet'!$X$42)/'Calculatie sheet'!$X$64/1000</f>
        <v>0</v>
      </c>
      <c r="AB3" s="43">
        <f>(LOOKUP('Calculatie sheet'!$X$2,'Objectenoverzicht aantallen'!$A:$A,'Objectenoverzicht aantallen'!$P:$P)*'Calculatie sheet'!$X$29*'Calculatie sheet'!$X$42)/'Calculatie sheet'!$X$64/1000</f>
        <v>0</v>
      </c>
      <c r="AC3" s="43">
        <f>(LOOKUP('Calculatie sheet'!$X$2,'Objectenoverzicht aantallen'!$A:$A,'Objectenoverzicht aantallen'!$P:$P)*'Calculatie sheet'!$X$29*'Calculatie sheet'!$X$42)/'Calculatie sheet'!$X$64/1000</f>
        <v>0</v>
      </c>
      <c r="AD3" s="43">
        <f>(LOOKUP('Calculatie sheet'!$X$2,'Objectenoverzicht aantallen'!$A:$A,'Objectenoverzicht aantallen'!$P:$P)*'Calculatie sheet'!$X$29*'Calculatie sheet'!$X$42)/'Calculatie sheet'!$X$64/1000</f>
        <v>0</v>
      </c>
      <c r="AE3" s="43">
        <f>(LOOKUP('Calculatie sheet'!$X$2,'Objectenoverzicht aantallen'!$A:$A,'Objectenoverzicht aantallen'!$P:$P)*'Calculatie sheet'!$X$29*'Calculatie sheet'!$X$42)/'Calculatie sheet'!$X$64/1000</f>
        <v>0</v>
      </c>
      <c r="AF3" s="43">
        <f>(LOOKUP('Calculatie sheet'!$X$2,'Objectenoverzicht aantallen'!$A:$A,'Objectenoverzicht aantallen'!$P:$P)*'Calculatie sheet'!$X$29*'Calculatie sheet'!$X$42)/'Calculatie sheet'!$X$64/1000</f>
        <v>0</v>
      </c>
    </row>
    <row r="4" spans="1:32" x14ac:dyDescent="0.2">
      <c r="B4" s="2" t="s">
        <v>639</v>
      </c>
      <c r="C4" s="44">
        <f>'Calculatie sheet'!X36*'Calculatie sheet'!X42</f>
        <v>5.3954899999999997</v>
      </c>
      <c r="D4" s="569" t="s">
        <v>585</v>
      </c>
      <c r="F4" s="567">
        <f>(C4*'Calculatie sheet'!$X$7)/1000</f>
        <v>0</v>
      </c>
      <c r="H4" s="43">
        <f>((LOOKUP('Calculatie sheet'!$X$2,'Objectenoverzicht aantallen'!$A:$A,'Objectenoverzicht aantallen'!$P:$P)*'Calculatie sheet'!$X$36*'Calculatie sheet'!$X$42))/1000</f>
        <v>0</v>
      </c>
      <c r="J4" s="43">
        <f>(LOOKUP('Calculatie sheet'!$X$2,'Objectenoverzicht aantallen'!$A:$A,'Objectenoverzicht aantallen'!Q:Q)*'Calculatie sheet'!$X$36*'Calculatie sheet'!$X$42)/1000</f>
        <v>0</v>
      </c>
      <c r="K4" s="43">
        <f>(LOOKUP('Calculatie sheet'!$X$2,'Objectenoverzicht aantallen'!$A:$A,'Objectenoverzicht aantallen'!R:R)*'Calculatie sheet'!$X$36*'Calculatie sheet'!$X$42)/1000</f>
        <v>0</v>
      </c>
      <c r="L4" s="43">
        <f>(LOOKUP('Calculatie sheet'!$X$2,'Objectenoverzicht aantallen'!$A:$A,'Objectenoverzicht aantallen'!S:S)*'Calculatie sheet'!$X$36*'Calculatie sheet'!$X$42)/1000</f>
        <v>0</v>
      </c>
      <c r="M4" s="43">
        <f>(LOOKUP('Calculatie sheet'!$X$2,'Objectenoverzicht aantallen'!$A:$A,'Objectenoverzicht aantallen'!T:T)*'Calculatie sheet'!$X$36*'Calculatie sheet'!$X$42)/1000</f>
        <v>0</v>
      </c>
      <c r="N4" s="43">
        <f>(LOOKUP('Calculatie sheet'!$X$2,'Objectenoverzicht aantallen'!$A:$A,'Objectenoverzicht aantallen'!U:U)*'Calculatie sheet'!$X$36*'Calculatie sheet'!$X$42)/1000</f>
        <v>0</v>
      </c>
      <c r="O4" s="43">
        <f>(LOOKUP('Calculatie sheet'!$X$2,'Objectenoverzicht aantallen'!$A:$A,'Objectenoverzicht aantallen'!V:V)*'Calculatie sheet'!$X$36*'Calculatie sheet'!$X$42)/1000</f>
        <v>0</v>
      </c>
      <c r="P4" s="43">
        <f>(LOOKUP('Calculatie sheet'!$X$2,'Objectenoverzicht aantallen'!$A:$A,'Objectenoverzicht aantallen'!W:W)*'Calculatie sheet'!$X$36*'Calculatie sheet'!$X$42)/1000</f>
        <v>0</v>
      </c>
      <c r="Q4" s="43">
        <f>(LOOKUP('Calculatie sheet'!$X$2,'Objectenoverzicht aantallen'!$A:$A,'Objectenoverzicht aantallen'!X:X)*'Calculatie sheet'!$X$36*'Calculatie sheet'!$X$42)/1000</f>
        <v>0</v>
      </c>
      <c r="R4" s="43">
        <f>(LOOKUP('Calculatie sheet'!$X$2,'Objectenoverzicht aantallen'!$A:$A,'Objectenoverzicht aantallen'!Y:Y)*'Calculatie sheet'!$X$36*'Calculatie sheet'!$X$42)/1000</f>
        <v>0</v>
      </c>
      <c r="S4" s="43">
        <f>(LOOKUP('Calculatie sheet'!$X$2,'Objectenoverzicht aantallen'!$A:$A,'Objectenoverzicht aantallen'!Z:Z)*'Calculatie sheet'!$X$36*'Calculatie sheet'!$X$42)/1000</f>
        <v>0</v>
      </c>
      <c r="T4" s="43">
        <f>(LOOKUP('Calculatie sheet'!$X$2,'Objectenoverzicht aantallen'!$A:$A,'Objectenoverzicht aantallen'!AA:AA)*'Calculatie sheet'!$X$36*'Calculatie sheet'!$X$42)/1000</f>
        <v>0</v>
      </c>
      <c r="V4" s="43">
        <f>(LOOKUP('Calculatie sheet'!$X$2,'Objectenoverzicht aantallen'!$A:$A,'Objectenoverzicht aantallen'!Q:Q)*'Calculatie sheet'!$X$36*'Calculatie sheet'!$X$42)/1000</f>
        <v>0</v>
      </c>
      <c r="W4" s="43">
        <f>(LOOKUP('Calculatie sheet'!$X$2,'Objectenoverzicht aantallen'!$A:$A,'Objectenoverzicht aantallen'!R:R)*'Calculatie sheet'!$X$36*'Calculatie sheet'!$X$42)/1000</f>
        <v>0</v>
      </c>
      <c r="X4" s="43">
        <f>(LOOKUP('Calculatie sheet'!$X$2,'Objectenoverzicht aantallen'!$A:$A,'Objectenoverzicht aantallen'!S:S)*'Calculatie sheet'!$X$36*'Calculatie sheet'!$X$42)/1000</f>
        <v>0</v>
      </c>
      <c r="Y4" s="43">
        <f>(LOOKUP('Calculatie sheet'!$X$2,'Objectenoverzicht aantallen'!$A:$A,'Objectenoverzicht aantallen'!T:T)*'Calculatie sheet'!$X$36*'Calculatie sheet'!$X$42)/1000</f>
        <v>0</v>
      </c>
      <c r="Z4" s="43">
        <f>(LOOKUP('Calculatie sheet'!$X$2,'Objectenoverzicht aantallen'!$A:$A,'Objectenoverzicht aantallen'!U:U)*'Calculatie sheet'!$X$36*'Calculatie sheet'!$X$42)/1000</f>
        <v>0</v>
      </c>
      <c r="AA4" s="43">
        <f>(LOOKUP('Calculatie sheet'!$X$2,'Objectenoverzicht aantallen'!$A:$A,'Objectenoverzicht aantallen'!V:V)*'Calculatie sheet'!$X$36*'Calculatie sheet'!$X$42)/1000</f>
        <v>0</v>
      </c>
      <c r="AB4" s="43">
        <f>(LOOKUP('Calculatie sheet'!$X$2,'Objectenoverzicht aantallen'!$A:$A,'Objectenoverzicht aantallen'!W:W)*'Calculatie sheet'!$X$36*'Calculatie sheet'!$X$42)/1000</f>
        <v>0</v>
      </c>
      <c r="AC4" s="43">
        <f>(LOOKUP('Calculatie sheet'!$X$2,'Objectenoverzicht aantallen'!$A:$A,'Objectenoverzicht aantallen'!X:X)*'Calculatie sheet'!$X$36*'Calculatie sheet'!$X$42)/1000</f>
        <v>0</v>
      </c>
      <c r="AD4" s="43">
        <f>(LOOKUP('Calculatie sheet'!$X$2,'Objectenoverzicht aantallen'!$A:$A,'Objectenoverzicht aantallen'!Y:Y)*'Calculatie sheet'!$X$36*'Calculatie sheet'!$X$42)/1000</f>
        <v>0</v>
      </c>
      <c r="AE4" s="43">
        <f>(LOOKUP('Calculatie sheet'!$X$2,'Objectenoverzicht aantallen'!$A:$A,'Objectenoverzicht aantallen'!Z:Z)*'Calculatie sheet'!$X$36*'Calculatie sheet'!$X$42)/1000</f>
        <v>0</v>
      </c>
      <c r="AF4" s="43">
        <f>(LOOKUP('Calculatie sheet'!$X$2,'Objectenoverzicht aantallen'!$A:$A,'Objectenoverzicht aantallen'!AA:AA)*'Calculatie sheet'!$X$36*'Calculatie sheet'!$X$42)/1000</f>
        <v>0</v>
      </c>
    </row>
    <row r="5" spans="1:32" x14ac:dyDescent="0.2">
      <c r="B5" s="3" t="s">
        <v>640</v>
      </c>
      <c r="C5" s="44">
        <f>'Calculatie sheet'!X39*'Calculatie sheet'!X42</f>
        <v>-11.681349999999998</v>
      </c>
      <c r="D5" s="457" t="s">
        <v>586</v>
      </c>
      <c r="F5" s="567">
        <f>(C5*'Calculatie sheet'!$X$7)/1000</f>
        <v>0</v>
      </c>
      <c r="H5" s="43">
        <f>((LOOKUP('Calculatie sheet'!$X$2,'Objectenoverzicht aantallen'!$A:$A,'Objectenoverzicht aantallen'!$P:$P)*'Calculatie sheet'!$X$39*'Calculatie sheet'!$X$42))/1000</f>
        <v>0</v>
      </c>
      <c r="J5" s="43">
        <f>(LOOKUP('Calculatie sheet'!$X$2,'Objectenoverzicht aantallen'!$A:$A,'Objectenoverzicht aantallen'!Q:Q)*'Calculatie sheet'!$X$39*'Calculatie sheet'!$X$42)/1000</f>
        <v>0</v>
      </c>
      <c r="K5" s="43">
        <f>(LOOKUP('Calculatie sheet'!$X$2,'Objectenoverzicht aantallen'!$A:$A,'Objectenoverzicht aantallen'!R:R)*'Calculatie sheet'!$X$39*'Calculatie sheet'!$X$42)/1000</f>
        <v>0</v>
      </c>
      <c r="L5" s="43">
        <f>(LOOKUP('Calculatie sheet'!$X$2,'Objectenoverzicht aantallen'!$A:$A,'Objectenoverzicht aantallen'!S:S)*'Calculatie sheet'!$X$39*'Calculatie sheet'!$X$42)/1000</f>
        <v>0</v>
      </c>
      <c r="M5" s="43">
        <f>(LOOKUP('Calculatie sheet'!$X$2,'Objectenoverzicht aantallen'!$A:$A,'Objectenoverzicht aantallen'!T:T)*'Calculatie sheet'!$X$39*'Calculatie sheet'!$X$42)/1000</f>
        <v>0</v>
      </c>
      <c r="N5" s="43">
        <f>(LOOKUP('Calculatie sheet'!$X$2,'Objectenoverzicht aantallen'!$A:$A,'Objectenoverzicht aantallen'!U:U)*'Calculatie sheet'!$X$39*'Calculatie sheet'!$X$42)/1000</f>
        <v>0</v>
      </c>
      <c r="O5" s="43">
        <f>(LOOKUP('Calculatie sheet'!$X$2,'Objectenoverzicht aantallen'!$A:$A,'Objectenoverzicht aantallen'!V:V)*'Calculatie sheet'!$X$39*'Calculatie sheet'!$X$42)/1000</f>
        <v>0</v>
      </c>
      <c r="P5" s="43">
        <f>(LOOKUP('Calculatie sheet'!$X$2,'Objectenoverzicht aantallen'!$A:$A,'Objectenoverzicht aantallen'!W:W)*'Calculatie sheet'!$X$39*'Calculatie sheet'!$X$42)/1000</f>
        <v>0</v>
      </c>
      <c r="Q5" s="43">
        <f>(LOOKUP('Calculatie sheet'!$X$2,'Objectenoverzicht aantallen'!$A:$A,'Objectenoverzicht aantallen'!X:X)*'Calculatie sheet'!$X$39*'Calculatie sheet'!$X$42)/1000</f>
        <v>0</v>
      </c>
      <c r="R5" s="43">
        <f>(LOOKUP('Calculatie sheet'!$X$2,'Objectenoverzicht aantallen'!$A:$A,'Objectenoverzicht aantallen'!Y:Y)*'Calculatie sheet'!$X$39*'Calculatie sheet'!$X$42)/1000</f>
        <v>0</v>
      </c>
      <c r="S5" s="43">
        <f>(LOOKUP('Calculatie sheet'!$X$2,'Objectenoverzicht aantallen'!$A:$A,'Objectenoverzicht aantallen'!Z:Z)*'Calculatie sheet'!$X$39*'Calculatie sheet'!$X$42)/1000</f>
        <v>0</v>
      </c>
      <c r="T5" s="43">
        <f>(LOOKUP('Calculatie sheet'!$X$2,'Objectenoverzicht aantallen'!$A:$A,'Objectenoverzicht aantallen'!AA:AA)*'Calculatie sheet'!$X$39*'Calculatie sheet'!$X$42)/1000</f>
        <v>0</v>
      </c>
      <c r="V5" s="43">
        <f>(LOOKUP('Calculatie sheet'!$X$2,'Objectenoverzicht aantallen'!$A:$A,'Objectenoverzicht aantallen'!Q:Q)*'Calculatie sheet'!$X$39*'Calculatie sheet'!$X$42)/1000</f>
        <v>0</v>
      </c>
      <c r="W5" s="43">
        <f>(LOOKUP('Calculatie sheet'!$X$2,'Objectenoverzicht aantallen'!$A:$A,'Objectenoverzicht aantallen'!R:R)*'Calculatie sheet'!$X$39*'Calculatie sheet'!$X$42)/1000</f>
        <v>0</v>
      </c>
      <c r="X5" s="43">
        <f>(LOOKUP('Calculatie sheet'!$X$2,'Objectenoverzicht aantallen'!$A:$A,'Objectenoverzicht aantallen'!S:S)*'Calculatie sheet'!$X$39*'Calculatie sheet'!$X$42)/1000</f>
        <v>0</v>
      </c>
      <c r="Y5" s="43">
        <f>(LOOKUP('Calculatie sheet'!$X$2,'Objectenoverzicht aantallen'!$A:$A,'Objectenoverzicht aantallen'!T:T)*'Calculatie sheet'!$X$39*'Calculatie sheet'!$X$42)/1000</f>
        <v>0</v>
      </c>
      <c r="Z5" s="43">
        <f>(LOOKUP('Calculatie sheet'!$X$2,'Objectenoverzicht aantallen'!$A:$A,'Objectenoverzicht aantallen'!U:U)*'Calculatie sheet'!$X$39*'Calculatie sheet'!$X$42)/1000</f>
        <v>0</v>
      </c>
      <c r="AA5" s="43">
        <f>(LOOKUP('Calculatie sheet'!$X$2,'Objectenoverzicht aantallen'!$A:$A,'Objectenoverzicht aantallen'!V:V)*'Calculatie sheet'!$X$39*'Calculatie sheet'!$X$42)/1000</f>
        <v>0</v>
      </c>
      <c r="AB5" s="43">
        <f>(LOOKUP('Calculatie sheet'!$X$2,'Objectenoverzicht aantallen'!$A:$A,'Objectenoverzicht aantallen'!W:W)*'Calculatie sheet'!$X$39*'Calculatie sheet'!$X$42)/1000</f>
        <v>0</v>
      </c>
      <c r="AC5" s="43">
        <f>(LOOKUP('Calculatie sheet'!$X$2,'Objectenoverzicht aantallen'!$A:$A,'Objectenoverzicht aantallen'!X:X)*'Calculatie sheet'!$X$39*'Calculatie sheet'!$X$42)/1000</f>
        <v>0</v>
      </c>
      <c r="AD5" s="43">
        <f>(LOOKUP('Calculatie sheet'!$X$2,'Objectenoverzicht aantallen'!$A:$A,'Objectenoverzicht aantallen'!Y:Y)*'Calculatie sheet'!$X$39*'Calculatie sheet'!$X$42)/1000</f>
        <v>0</v>
      </c>
      <c r="AE5" s="43">
        <f>(LOOKUP('Calculatie sheet'!$X$2,'Objectenoverzicht aantallen'!$A:$A,'Objectenoverzicht aantallen'!Z:Z)*'Calculatie sheet'!$X$39*'Calculatie sheet'!$X$42)/1000</f>
        <v>0</v>
      </c>
      <c r="AF5" s="43">
        <f>(LOOKUP('Calculatie sheet'!$X$2,'Objectenoverzicht aantallen'!$A:$A,'Objectenoverzicht aantallen'!AA:AA)*'Calculatie sheet'!$X$39*'Calculatie sheet'!$X$42)/1000</f>
        <v>0</v>
      </c>
    </row>
    <row r="6" spans="1:32" x14ac:dyDescent="0.2">
      <c r="D6" s="458" t="s">
        <v>587</v>
      </c>
    </row>
  </sheetData>
  <pageMargins left="0.7" right="0.7" top="0.75" bottom="0.75" header="0.3" footer="0.3"/>
  <pageSetup paperSize="9" orientation="portrait" horizontalDpi="0" verticalDpi="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6AA4-8773-7047-94EC-A28E57C61082}">
  <dimension ref="A1:AF6"/>
  <sheetViews>
    <sheetView topLeftCell="T1" workbookViewId="0">
      <selection activeCell="X2" activeCellId="1" sqref="H2:W5 X2:AF5"/>
    </sheetView>
  </sheetViews>
  <sheetFormatPr baseColWidth="10" defaultColWidth="11" defaultRowHeight="16" x14ac:dyDescent="0.2"/>
  <cols>
    <col min="1" max="1" width="27.1640625" bestFit="1" customWidth="1"/>
    <col min="2" max="2" width="12.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sheet'!Y3</f>
        <v>Paden van betontegels</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sheet'!Y19*'Calculatie sheet'!Y42</f>
        <v>93.478692000000009</v>
      </c>
      <c r="D2" s="14" t="s">
        <v>66</v>
      </c>
      <c r="F2" s="567">
        <f>(C2*'Calculatie sheet'!$Y$7)/1000</f>
        <v>0</v>
      </c>
      <c r="H2" s="43">
        <f>((LOOKUP('Calculatie sheet'!$Y$2,'Objectenoverzicht aantallen'!$A:$A,'Objectenoverzicht aantallen'!$P:$P)*'Calculatie sheet'!$Y$19*'Calculatie sheet'!$Y$42))/1000</f>
        <v>0</v>
      </c>
      <c r="J2" s="43">
        <f>(LOOKUP('Calculatie sheet'!$Y$2,'Objectenoverzicht aantallen'!$A:$A,'Objectenoverzicht aantallen'!E:E)*'Calculatie sheet'!$Y$19*'Calculatie sheet'!$Y$42)/1000</f>
        <v>0</v>
      </c>
      <c r="K2" s="43">
        <f>(LOOKUP('Calculatie sheet'!$Y$2,'Objectenoverzicht aantallen'!$A:$A,'Objectenoverzicht aantallen'!F:F)*'Calculatie sheet'!$Y$19*'Calculatie sheet'!$Y$42)/1000</f>
        <v>0</v>
      </c>
      <c r="L2" s="43">
        <f>(LOOKUP('Calculatie sheet'!$Y$2,'Objectenoverzicht aantallen'!$A:$A,'Objectenoverzicht aantallen'!G:G)*'Calculatie sheet'!$Y$19*'Calculatie sheet'!$Y$42)/1000</f>
        <v>0</v>
      </c>
      <c r="M2" s="43">
        <f>(LOOKUP('Calculatie sheet'!$Y$2,'Objectenoverzicht aantallen'!$A:$A,'Objectenoverzicht aantallen'!H:H)*'Calculatie sheet'!$Y$19*'Calculatie sheet'!$Y$42)/1000</f>
        <v>0</v>
      </c>
      <c r="N2" s="43">
        <f>(LOOKUP('Calculatie sheet'!$Y$2,'Objectenoverzicht aantallen'!$A:$A,'Objectenoverzicht aantallen'!I:I)*'Calculatie sheet'!$Y$19*'Calculatie sheet'!$Y$42)/1000</f>
        <v>0</v>
      </c>
      <c r="O2" s="43">
        <f>(LOOKUP('Calculatie sheet'!$Y$2,'Objectenoverzicht aantallen'!$A:$A,'Objectenoverzicht aantallen'!J:J)*'Calculatie sheet'!$Y$19*'Calculatie sheet'!$Y$42)/1000</f>
        <v>0</v>
      </c>
      <c r="P2" s="43">
        <f>(LOOKUP('Calculatie sheet'!$Y$2,'Objectenoverzicht aantallen'!$A:$A,'Objectenoverzicht aantallen'!K:K)*'Calculatie sheet'!$Y$19*'Calculatie sheet'!$Y$42)/1000</f>
        <v>0</v>
      </c>
      <c r="Q2" s="43">
        <f>(LOOKUP('Calculatie sheet'!$Y$2,'Objectenoverzicht aantallen'!$A:$A,'Objectenoverzicht aantallen'!L:L)*'Calculatie sheet'!$Y$19*'Calculatie sheet'!$Y$42)/1000</f>
        <v>0</v>
      </c>
      <c r="R2" s="43">
        <f>(LOOKUP('Calculatie sheet'!$Y$2,'Objectenoverzicht aantallen'!$A:$A,'Objectenoverzicht aantallen'!M:M)*'Calculatie sheet'!$Y$19*'Calculatie sheet'!$Y$42)/1000</f>
        <v>0</v>
      </c>
      <c r="S2" s="43">
        <f>(LOOKUP('Calculatie sheet'!$Y$2,'Objectenoverzicht aantallen'!$A:$A,'Objectenoverzicht aantallen'!N:N)*'Calculatie sheet'!$Y$19*'Calculatie sheet'!$Y$42)/1000</f>
        <v>0</v>
      </c>
      <c r="T2" s="43">
        <f>(LOOKUP('Calculatie sheet'!$Y$2,'Objectenoverzicht aantallen'!$A:$A,'Objectenoverzicht aantallen'!O:O)*'Calculatie sheet'!$Y$19*'Calculatie sheet'!$Y$42)/1000</f>
        <v>0</v>
      </c>
      <c r="V2" s="43">
        <f>(LOOKUP('Calculatie sheet'!$Y$2,'Objectenoverzicht aantallen'!$A:$A,'Objectenoverzicht aantallen'!Q:Q)*'Calculatie sheet'!$Y$19*'Calculatie sheet'!$Y$42)/1000</f>
        <v>0</v>
      </c>
      <c r="W2" s="43">
        <f>(LOOKUP('Calculatie sheet'!$Y$2,'Objectenoverzicht aantallen'!$A:$A,'Objectenoverzicht aantallen'!R:R)*'Calculatie sheet'!$Y$19*'Calculatie sheet'!$Y$42)/1000</f>
        <v>0</v>
      </c>
      <c r="X2" s="43">
        <f>(LOOKUP('Calculatie sheet'!$Y$2,'Objectenoverzicht aantallen'!$A:$A,'Objectenoverzicht aantallen'!S:S)*'Calculatie sheet'!$Y$19*'Calculatie sheet'!$Y$42)/1000</f>
        <v>0</v>
      </c>
      <c r="Y2" s="43">
        <f>(LOOKUP('Calculatie sheet'!$Y$2,'Objectenoverzicht aantallen'!$A:$A,'Objectenoverzicht aantallen'!T:T)*'Calculatie sheet'!$Y$19*'Calculatie sheet'!$Y$42)/1000</f>
        <v>0</v>
      </c>
      <c r="Z2" s="43">
        <f>(LOOKUP('Calculatie sheet'!$Y$2,'Objectenoverzicht aantallen'!$A:$A,'Objectenoverzicht aantallen'!U:U)*'Calculatie sheet'!$Y$19*'Calculatie sheet'!$Y$42)/1000</f>
        <v>0</v>
      </c>
      <c r="AA2" s="43">
        <f>(LOOKUP('Calculatie sheet'!$Y$2,'Objectenoverzicht aantallen'!$A:$A,'Objectenoverzicht aantallen'!V:V)*'Calculatie sheet'!$Y$19*'Calculatie sheet'!$Y$42)/1000</f>
        <v>0</v>
      </c>
      <c r="AB2" s="43">
        <f>(LOOKUP('Calculatie sheet'!$Y$2,'Objectenoverzicht aantallen'!$A:$A,'Objectenoverzicht aantallen'!W:W)*'Calculatie sheet'!$Y$19*'Calculatie sheet'!$Y$42)/1000</f>
        <v>0</v>
      </c>
      <c r="AC2" s="43">
        <f>(LOOKUP('Calculatie sheet'!$Y$2,'Objectenoverzicht aantallen'!$A:$A,'Objectenoverzicht aantallen'!X:X)*'Calculatie sheet'!$Y$19*'Calculatie sheet'!$Y$42)/1000</f>
        <v>0</v>
      </c>
      <c r="AD2" s="43">
        <f>(LOOKUP('Calculatie sheet'!$Y$2,'Objectenoverzicht aantallen'!$A:$A,'Objectenoverzicht aantallen'!Y:Y)*'Calculatie sheet'!$Y$19*'Calculatie sheet'!$Y$42)/1000</f>
        <v>0</v>
      </c>
      <c r="AE2" s="43">
        <f>(LOOKUP('Calculatie sheet'!$Y$2,'Objectenoverzicht aantallen'!$A:$A,'Objectenoverzicht aantallen'!Z:Z)*'Calculatie sheet'!$Y$19*'Calculatie sheet'!$Y$42)/1000</f>
        <v>0</v>
      </c>
      <c r="AF2" s="43">
        <f>(LOOKUP('Calculatie sheet'!$Y$2,'Objectenoverzicht aantallen'!$A:$A,'Objectenoverzicht aantallen'!AA:AA)*'Calculatie sheet'!$Y$19*'Calculatie sheet'!$Y$42)/1000</f>
        <v>0</v>
      </c>
    </row>
    <row r="3" spans="1:32" x14ac:dyDescent="0.2">
      <c r="B3" s="2" t="s">
        <v>638</v>
      </c>
      <c r="C3" s="44">
        <f>'Calculatie sheet'!Y29*'Calculatie sheet'!Y42</f>
        <v>191.10700799999998</v>
      </c>
      <c r="D3" s="24" t="s">
        <v>64</v>
      </c>
      <c r="F3" s="567">
        <f>(C3*'Calculatie sheet'!$Y$7)/1000</f>
        <v>0</v>
      </c>
      <c r="H3" s="43">
        <f>((LOOKUP('Calculatie sheet'!$Y$2,'Objectenoverzicht aantallen'!$A:$A,'Objectenoverzicht aantallen'!$P:$P)*'Calculatie sheet'!$Y$29*'Calculatie sheet'!$Y$42))/1000</f>
        <v>0</v>
      </c>
      <c r="J3" s="43">
        <f>(LOOKUP('Calculatie sheet'!$Y$2,'Objectenoverzicht aantallen'!$A:$A,'Objectenoverzicht aantallen'!$P:$P)*'Calculatie sheet'!$Y$29*'Calculatie sheet'!$Y$42)/'Calculatie sheet'!$Y$64/1000</f>
        <v>0</v>
      </c>
      <c r="K3" s="43">
        <f>(LOOKUP('Calculatie sheet'!$Y$2,'Objectenoverzicht aantallen'!$A:$A,'Objectenoverzicht aantallen'!$P:$P)*'Calculatie sheet'!$Y$29*'Calculatie sheet'!$Y$42)/'Calculatie sheet'!$Y$64/1000</f>
        <v>0</v>
      </c>
      <c r="L3" s="43">
        <f>(LOOKUP('Calculatie sheet'!$Y$2,'Objectenoverzicht aantallen'!$A:$A,'Objectenoverzicht aantallen'!$P:$P)*'Calculatie sheet'!$Y$29*'Calculatie sheet'!$Y$42)/'Calculatie sheet'!$Y$64/1000</f>
        <v>0</v>
      </c>
      <c r="M3" s="43">
        <f>(LOOKUP('Calculatie sheet'!$Y$2,'Objectenoverzicht aantallen'!$A:$A,'Objectenoverzicht aantallen'!$P:$P)*'Calculatie sheet'!$Y$29*'Calculatie sheet'!$Y$42)/'Calculatie sheet'!$Y$64/1000</f>
        <v>0</v>
      </c>
      <c r="N3" s="43">
        <f>(LOOKUP('Calculatie sheet'!$Y$2,'Objectenoverzicht aantallen'!$A:$A,'Objectenoverzicht aantallen'!$P:$P)*'Calculatie sheet'!$Y$29*'Calculatie sheet'!$Y$42)/'Calculatie sheet'!$Y$64/1000</f>
        <v>0</v>
      </c>
      <c r="O3" s="43">
        <f>(LOOKUP('Calculatie sheet'!$Y$2,'Objectenoverzicht aantallen'!$A:$A,'Objectenoverzicht aantallen'!$P:$P)*'Calculatie sheet'!$Y$29*'Calculatie sheet'!$Y$42)/'Calculatie sheet'!$Y$64/1000</f>
        <v>0</v>
      </c>
      <c r="P3" s="43">
        <f>(LOOKUP('Calculatie sheet'!$Y$2,'Objectenoverzicht aantallen'!$A:$A,'Objectenoverzicht aantallen'!$P:$P)*'Calculatie sheet'!$Y$29*'Calculatie sheet'!$Y$42)/'Calculatie sheet'!$Y$64/1000</f>
        <v>0</v>
      </c>
      <c r="Q3" s="43">
        <f>(LOOKUP('Calculatie sheet'!$Y$2,'Objectenoverzicht aantallen'!$A:$A,'Objectenoverzicht aantallen'!$P:$P)*'Calculatie sheet'!$Y$29*'Calculatie sheet'!$Y$42)/'Calculatie sheet'!$Y$64/1000</f>
        <v>0</v>
      </c>
      <c r="R3" s="43">
        <f>(LOOKUP('Calculatie sheet'!$Y$2,'Objectenoverzicht aantallen'!$A:$A,'Objectenoverzicht aantallen'!$P:$P)*'Calculatie sheet'!$Y$29*'Calculatie sheet'!$Y$42)/'Calculatie sheet'!$Y$64/1000</f>
        <v>0</v>
      </c>
      <c r="S3" s="43">
        <f>(LOOKUP('Calculatie sheet'!$Y$2,'Objectenoverzicht aantallen'!$A:$A,'Objectenoverzicht aantallen'!$P:$P)*'Calculatie sheet'!$Y$29*'Calculatie sheet'!$Y$42)/'Calculatie sheet'!$Y$64/1000</f>
        <v>0</v>
      </c>
      <c r="T3" s="43">
        <f>(LOOKUP('Calculatie sheet'!$Y$2,'Objectenoverzicht aantallen'!$A:$A,'Objectenoverzicht aantallen'!$P:$P)*'Calculatie sheet'!$Y$29*'Calculatie sheet'!$Y$42)/'Calculatie sheet'!$Y$64/1000</f>
        <v>0</v>
      </c>
      <c r="V3" s="43">
        <f>(LOOKUP('Calculatie sheet'!$Y$2,'Objectenoverzicht aantallen'!$A:$A,'Objectenoverzicht aantallen'!$P:$P)*'Calculatie sheet'!$Y$29*'Calculatie sheet'!$Y$42)/'Calculatie sheet'!$Y$64/1000</f>
        <v>0</v>
      </c>
      <c r="W3" s="43">
        <f>(LOOKUP('Calculatie sheet'!$Y$2,'Objectenoverzicht aantallen'!$A:$A,'Objectenoverzicht aantallen'!$P:$P)*'Calculatie sheet'!$Y$29*'Calculatie sheet'!$Y$42)/'Calculatie sheet'!$Y$64/1000</f>
        <v>0</v>
      </c>
      <c r="X3" s="43">
        <f>(LOOKUP('Calculatie sheet'!$Y$2,'Objectenoverzicht aantallen'!$A:$A,'Objectenoverzicht aantallen'!$P:$P)*'Calculatie sheet'!$Y$29*'Calculatie sheet'!$Y$42)/'Calculatie sheet'!$Y$64/1000</f>
        <v>0</v>
      </c>
      <c r="Y3" s="43">
        <f>(LOOKUP('Calculatie sheet'!$Y$2,'Objectenoverzicht aantallen'!$A:$A,'Objectenoverzicht aantallen'!$P:$P)*'Calculatie sheet'!$Y$29*'Calculatie sheet'!$Y$42)/'Calculatie sheet'!$Y$64/1000</f>
        <v>0</v>
      </c>
      <c r="Z3" s="43">
        <f>(LOOKUP('Calculatie sheet'!$Y$2,'Objectenoverzicht aantallen'!$A:$A,'Objectenoverzicht aantallen'!$P:$P)*'Calculatie sheet'!$Y$29*'Calculatie sheet'!$Y$42)/'Calculatie sheet'!$Y$64/1000</f>
        <v>0</v>
      </c>
      <c r="AA3" s="43">
        <f>(LOOKUP('Calculatie sheet'!$Y$2,'Objectenoverzicht aantallen'!$A:$A,'Objectenoverzicht aantallen'!$P:$P)*'Calculatie sheet'!$Y$29*'Calculatie sheet'!$Y$42)/'Calculatie sheet'!$Y$64/1000</f>
        <v>0</v>
      </c>
      <c r="AB3" s="43">
        <f>(LOOKUP('Calculatie sheet'!$Y$2,'Objectenoverzicht aantallen'!$A:$A,'Objectenoverzicht aantallen'!$P:$P)*'Calculatie sheet'!$Y$29*'Calculatie sheet'!$Y$42)/'Calculatie sheet'!$Y$64/1000</f>
        <v>0</v>
      </c>
      <c r="AC3" s="43">
        <f>(LOOKUP('Calculatie sheet'!$Y$2,'Objectenoverzicht aantallen'!$A:$A,'Objectenoverzicht aantallen'!$P:$P)*'Calculatie sheet'!$Y$29*'Calculatie sheet'!$Y$42)/'Calculatie sheet'!$Y$64/1000</f>
        <v>0</v>
      </c>
      <c r="AD3" s="43">
        <f>(LOOKUP('Calculatie sheet'!$Y$2,'Objectenoverzicht aantallen'!$A:$A,'Objectenoverzicht aantallen'!$P:$P)*'Calculatie sheet'!$Y$29*'Calculatie sheet'!$Y$42)/'Calculatie sheet'!$Y$64/1000</f>
        <v>0</v>
      </c>
      <c r="AE3" s="43">
        <f>(LOOKUP('Calculatie sheet'!$Y$2,'Objectenoverzicht aantallen'!$A:$A,'Objectenoverzicht aantallen'!$P:$P)*'Calculatie sheet'!$Y$29*'Calculatie sheet'!$Y$42)/'Calculatie sheet'!$Y$64/1000</f>
        <v>0</v>
      </c>
      <c r="AF3" s="43">
        <f>(LOOKUP('Calculatie sheet'!$Y$2,'Objectenoverzicht aantallen'!$A:$A,'Objectenoverzicht aantallen'!$P:$P)*'Calculatie sheet'!$Y$29*'Calculatie sheet'!$Y$42)/'Calculatie sheet'!$Y$64/1000</f>
        <v>0</v>
      </c>
    </row>
    <row r="4" spans="1:32" x14ac:dyDescent="0.2">
      <c r="B4" s="2" t="s">
        <v>639</v>
      </c>
      <c r="C4" s="44">
        <f>'Calculatie sheet'!Y36*'Calculatie sheet'!Y42</f>
        <v>6.6450060000000004</v>
      </c>
      <c r="D4" s="569" t="s">
        <v>585</v>
      </c>
      <c r="F4" s="567">
        <f>(C4*'Calculatie sheet'!$Y$7)/1000</f>
        <v>0</v>
      </c>
      <c r="H4" s="43">
        <f>((LOOKUP('Calculatie sheet'!$Y$2,'Objectenoverzicht aantallen'!$A:$A,'Objectenoverzicht aantallen'!$P:$P)*'Calculatie sheet'!$Y$36*'Calculatie sheet'!$Y$42))/1000</f>
        <v>0</v>
      </c>
      <c r="J4" s="43">
        <f>(LOOKUP('Calculatie sheet'!$Y$2,'Objectenoverzicht aantallen'!$A:$A,'Objectenoverzicht aantallen'!Q:Q)*'Calculatie sheet'!$Y$36*'Calculatie sheet'!$Y$42)/1000</f>
        <v>0</v>
      </c>
      <c r="K4" s="43">
        <f>(LOOKUP('Calculatie sheet'!$Y$2,'Objectenoverzicht aantallen'!$A:$A,'Objectenoverzicht aantallen'!R:R)*'Calculatie sheet'!$Y$36*'Calculatie sheet'!$Y$42)/1000</f>
        <v>0</v>
      </c>
      <c r="L4" s="43">
        <f>(LOOKUP('Calculatie sheet'!$Y$2,'Objectenoverzicht aantallen'!$A:$A,'Objectenoverzicht aantallen'!S:S)*'Calculatie sheet'!$Y$36*'Calculatie sheet'!$Y$42)/1000</f>
        <v>0</v>
      </c>
      <c r="M4" s="43">
        <f>(LOOKUP('Calculatie sheet'!$Y$2,'Objectenoverzicht aantallen'!$A:$A,'Objectenoverzicht aantallen'!T:T)*'Calculatie sheet'!$Y$36*'Calculatie sheet'!$Y$42)/1000</f>
        <v>0</v>
      </c>
      <c r="N4" s="43">
        <f>(LOOKUP('Calculatie sheet'!$Y$2,'Objectenoverzicht aantallen'!$A:$A,'Objectenoverzicht aantallen'!U:U)*'Calculatie sheet'!$Y$36*'Calculatie sheet'!$Y$42)/1000</f>
        <v>0</v>
      </c>
      <c r="O4" s="43">
        <f>(LOOKUP('Calculatie sheet'!$Y$2,'Objectenoverzicht aantallen'!$A:$A,'Objectenoverzicht aantallen'!V:V)*'Calculatie sheet'!$Y$36*'Calculatie sheet'!$Y$42)/1000</f>
        <v>0</v>
      </c>
      <c r="P4" s="43">
        <f>(LOOKUP('Calculatie sheet'!$Y$2,'Objectenoverzicht aantallen'!$A:$A,'Objectenoverzicht aantallen'!W:W)*'Calculatie sheet'!$Y$36*'Calculatie sheet'!$Y$42)/1000</f>
        <v>0</v>
      </c>
      <c r="Q4" s="43">
        <f>(LOOKUP('Calculatie sheet'!$Y$2,'Objectenoverzicht aantallen'!$A:$A,'Objectenoverzicht aantallen'!X:X)*'Calculatie sheet'!$Y$36*'Calculatie sheet'!$Y$42)/1000</f>
        <v>0</v>
      </c>
      <c r="R4" s="43">
        <f>(LOOKUP('Calculatie sheet'!$Y$2,'Objectenoverzicht aantallen'!$A:$A,'Objectenoverzicht aantallen'!Y:Y)*'Calculatie sheet'!$Y$36*'Calculatie sheet'!$Y$42)/1000</f>
        <v>0</v>
      </c>
      <c r="S4" s="43">
        <f>(LOOKUP('Calculatie sheet'!$Y$2,'Objectenoverzicht aantallen'!$A:$A,'Objectenoverzicht aantallen'!Z:Z)*'Calculatie sheet'!$Y$36*'Calculatie sheet'!$Y$42)/1000</f>
        <v>0</v>
      </c>
      <c r="T4" s="43">
        <f>(LOOKUP('Calculatie sheet'!$Y$2,'Objectenoverzicht aantallen'!$A:$A,'Objectenoverzicht aantallen'!AA:AA)*'Calculatie sheet'!$Y$36*'Calculatie sheet'!$Y$42)/1000</f>
        <v>0</v>
      </c>
      <c r="V4" s="43">
        <f>(LOOKUP('Calculatie sheet'!$Y$2,'Objectenoverzicht aantallen'!$A:$A,'Objectenoverzicht aantallen'!Q:Q)*'Calculatie sheet'!$Y$36*'Calculatie sheet'!$Y$42)/1000</f>
        <v>0</v>
      </c>
      <c r="W4" s="43">
        <f>(LOOKUP('Calculatie sheet'!$Y$2,'Objectenoverzicht aantallen'!$A:$A,'Objectenoverzicht aantallen'!R:R)*'Calculatie sheet'!$Y$36*'Calculatie sheet'!$Y$42)/1000</f>
        <v>0</v>
      </c>
      <c r="X4" s="43">
        <f>(LOOKUP('Calculatie sheet'!$Y$2,'Objectenoverzicht aantallen'!$A:$A,'Objectenoverzicht aantallen'!S:S)*'Calculatie sheet'!$Y$36*'Calculatie sheet'!$Y$42)/1000</f>
        <v>0</v>
      </c>
      <c r="Y4" s="43">
        <f>(LOOKUP('Calculatie sheet'!$Y$2,'Objectenoverzicht aantallen'!$A:$A,'Objectenoverzicht aantallen'!T:T)*'Calculatie sheet'!$Y$36*'Calculatie sheet'!$Y$42)/1000</f>
        <v>0</v>
      </c>
      <c r="Z4" s="43">
        <f>(LOOKUP('Calculatie sheet'!$Y$2,'Objectenoverzicht aantallen'!$A:$A,'Objectenoverzicht aantallen'!U:U)*'Calculatie sheet'!$Y$36*'Calculatie sheet'!$Y$42)/1000</f>
        <v>0</v>
      </c>
      <c r="AA4" s="43">
        <f>(LOOKUP('Calculatie sheet'!$Y$2,'Objectenoverzicht aantallen'!$A:$A,'Objectenoverzicht aantallen'!V:V)*'Calculatie sheet'!$Y$36*'Calculatie sheet'!$Y$42)/1000</f>
        <v>0</v>
      </c>
      <c r="AB4" s="43">
        <f>(LOOKUP('Calculatie sheet'!$Y$2,'Objectenoverzicht aantallen'!$A:$A,'Objectenoverzicht aantallen'!W:W)*'Calculatie sheet'!$Y$36*'Calculatie sheet'!$Y$42)/1000</f>
        <v>0</v>
      </c>
      <c r="AC4" s="43">
        <f>(LOOKUP('Calculatie sheet'!$Y$2,'Objectenoverzicht aantallen'!$A:$A,'Objectenoverzicht aantallen'!X:X)*'Calculatie sheet'!$Y$36*'Calculatie sheet'!$Y$42)/1000</f>
        <v>0</v>
      </c>
      <c r="AD4" s="43">
        <f>(LOOKUP('Calculatie sheet'!$Y$2,'Objectenoverzicht aantallen'!$A:$A,'Objectenoverzicht aantallen'!Y:Y)*'Calculatie sheet'!$Y$36*'Calculatie sheet'!$Y$42)/1000</f>
        <v>0</v>
      </c>
      <c r="AE4" s="43">
        <f>(LOOKUP('Calculatie sheet'!$Y$2,'Objectenoverzicht aantallen'!$A:$A,'Objectenoverzicht aantallen'!Z:Z)*'Calculatie sheet'!$Y$36*'Calculatie sheet'!$Y$42)/1000</f>
        <v>0</v>
      </c>
      <c r="AF4" s="43">
        <f>(LOOKUP('Calculatie sheet'!$Y$2,'Objectenoverzicht aantallen'!$A:$A,'Objectenoverzicht aantallen'!AA:AA)*'Calculatie sheet'!$Y$36*'Calculatie sheet'!$Y$42)/1000</f>
        <v>0</v>
      </c>
    </row>
    <row r="5" spans="1:32" x14ac:dyDescent="0.2">
      <c r="B5" s="3" t="s">
        <v>640</v>
      </c>
      <c r="C5" s="44">
        <f>'Calculatie sheet'!Y39*'Calculatie sheet'!Y42</f>
        <v>-10.878743999999999</v>
      </c>
      <c r="D5" s="457" t="s">
        <v>586</v>
      </c>
      <c r="F5" s="567">
        <f>(C5*'Calculatie sheet'!$Y$7)/1000</f>
        <v>0</v>
      </c>
      <c r="H5" s="43">
        <f>((LOOKUP('Calculatie sheet'!$Y$2,'Objectenoverzicht aantallen'!$A:$A,'Objectenoverzicht aantallen'!$P:$P)*'Calculatie sheet'!$Y$39*'Calculatie sheet'!$Y$42))/1000</f>
        <v>0</v>
      </c>
      <c r="J5" s="43">
        <f>(LOOKUP('Calculatie sheet'!$Y$2,'Objectenoverzicht aantallen'!$A:$A,'Objectenoverzicht aantallen'!Q:Q)*'Calculatie sheet'!$Y$39*'Calculatie sheet'!$Y$42)/1000</f>
        <v>0</v>
      </c>
      <c r="K5" s="43">
        <f>(LOOKUP('Calculatie sheet'!$Y$2,'Objectenoverzicht aantallen'!$A:$A,'Objectenoverzicht aantallen'!R:R)*'Calculatie sheet'!$Y$39*'Calculatie sheet'!$Y$42)/1000</f>
        <v>0</v>
      </c>
      <c r="L5" s="43">
        <f>(LOOKUP('Calculatie sheet'!$Y$2,'Objectenoverzicht aantallen'!$A:$A,'Objectenoverzicht aantallen'!S:S)*'Calculatie sheet'!$Y$39*'Calculatie sheet'!$Y$42)/1000</f>
        <v>0</v>
      </c>
      <c r="M5" s="43">
        <f>(LOOKUP('Calculatie sheet'!$Y$2,'Objectenoverzicht aantallen'!$A:$A,'Objectenoverzicht aantallen'!T:T)*'Calculatie sheet'!$Y$39*'Calculatie sheet'!$Y$42)/1000</f>
        <v>0</v>
      </c>
      <c r="N5" s="43">
        <f>(LOOKUP('Calculatie sheet'!$Y$2,'Objectenoverzicht aantallen'!$A:$A,'Objectenoverzicht aantallen'!U:U)*'Calculatie sheet'!$Y$39*'Calculatie sheet'!$Y$42)/1000</f>
        <v>0</v>
      </c>
      <c r="O5" s="43">
        <f>(LOOKUP('Calculatie sheet'!$Y$2,'Objectenoverzicht aantallen'!$A:$A,'Objectenoverzicht aantallen'!V:V)*'Calculatie sheet'!$Y$39*'Calculatie sheet'!$Y$42)/1000</f>
        <v>0</v>
      </c>
      <c r="P5" s="43">
        <f>(LOOKUP('Calculatie sheet'!$Y$2,'Objectenoverzicht aantallen'!$A:$A,'Objectenoverzicht aantallen'!W:W)*'Calculatie sheet'!$Y$39*'Calculatie sheet'!$Y$42)/1000</f>
        <v>0</v>
      </c>
      <c r="Q5" s="43">
        <f>(LOOKUP('Calculatie sheet'!$Y$2,'Objectenoverzicht aantallen'!$A:$A,'Objectenoverzicht aantallen'!X:X)*'Calculatie sheet'!$Y$39*'Calculatie sheet'!$Y$42)/1000</f>
        <v>0</v>
      </c>
      <c r="R5" s="43">
        <f>(LOOKUP('Calculatie sheet'!$Y$2,'Objectenoverzicht aantallen'!$A:$A,'Objectenoverzicht aantallen'!Y:Y)*'Calculatie sheet'!$Y$39*'Calculatie sheet'!$Y$42)/1000</f>
        <v>0</v>
      </c>
      <c r="S5" s="43">
        <f>(LOOKUP('Calculatie sheet'!$Y$2,'Objectenoverzicht aantallen'!$A:$A,'Objectenoverzicht aantallen'!Z:Z)*'Calculatie sheet'!$Y$39*'Calculatie sheet'!$Y$42)/1000</f>
        <v>0</v>
      </c>
      <c r="T5" s="43">
        <f>(LOOKUP('Calculatie sheet'!$Y$2,'Objectenoverzicht aantallen'!$A:$A,'Objectenoverzicht aantallen'!AA:AA)*'Calculatie sheet'!$Y$39*'Calculatie sheet'!$Y$42)/1000</f>
        <v>0</v>
      </c>
      <c r="V5" s="43">
        <f>(LOOKUP('Calculatie sheet'!$Y$2,'Objectenoverzicht aantallen'!$A:$A,'Objectenoverzicht aantallen'!Q:Q)*'Calculatie sheet'!$Y$39*'Calculatie sheet'!$Y$42)/1000</f>
        <v>0</v>
      </c>
      <c r="W5" s="43">
        <f>(LOOKUP('Calculatie sheet'!$Y$2,'Objectenoverzicht aantallen'!$A:$A,'Objectenoverzicht aantallen'!R:R)*'Calculatie sheet'!$Y$39*'Calculatie sheet'!$Y$42)/1000</f>
        <v>0</v>
      </c>
      <c r="X5" s="43">
        <f>(LOOKUP('Calculatie sheet'!$Y$2,'Objectenoverzicht aantallen'!$A:$A,'Objectenoverzicht aantallen'!S:S)*'Calculatie sheet'!$Y$39*'Calculatie sheet'!$Y$42)/1000</f>
        <v>0</v>
      </c>
      <c r="Y5" s="43">
        <f>(LOOKUP('Calculatie sheet'!$Y$2,'Objectenoverzicht aantallen'!$A:$A,'Objectenoverzicht aantallen'!T:T)*'Calculatie sheet'!$Y$39*'Calculatie sheet'!$Y$42)/1000</f>
        <v>0</v>
      </c>
      <c r="Z5" s="43">
        <f>(LOOKUP('Calculatie sheet'!$Y$2,'Objectenoverzicht aantallen'!$A:$A,'Objectenoverzicht aantallen'!U:U)*'Calculatie sheet'!$Y$39*'Calculatie sheet'!$Y$42)/1000</f>
        <v>0</v>
      </c>
      <c r="AA5" s="43">
        <f>(LOOKUP('Calculatie sheet'!$Y$2,'Objectenoverzicht aantallen'!$A:$A,'Objectenoverzicht aantallen'!V:V)*'Calculatie sheet'!$Y$39*'Calculatie sheet'!$Y$42)/1000</f>
        <v>0</v>
      </c>
      <c r="AB5" s="43">
        <f>(LOOKUP('Calculatie sheet'!$Y$2,'Objectenoverzicht aantallen'!$A:$A,'Objectenoverzicht aantallen'!W:W)*'Calculatie sheet'!$Y$39*'Calculatie sheet'!$Y$42)/1000</f>
        <v>0</v>
      </c>
      <c r="AC5" s="43">
        <f>(LOOKUP('Calculatie sheet'!$Y$2,'Objectenoverzicht aantallen'!$A:$A,'Objectenoverzicht aantallen'!X:X)*'Calculatie sheet'!$Y$39*'Calculatie sheet'!$Y$42)/1000</f>
        <v>0</v>
      </c>
      <c r="AD5" s="43">
        <f>(LOOKUP('Calculatie sheet'!$Y$2,'Objectenoverzicht aantallen'!$A:$A,'Objectenoverzicht aantallen'!Y:Y)*'Calculatie sheet'!$Y$39*'Calculatie sheet'!$Y$42)/1000</f>
        <v>0</v>
      </c>
      <c r="AE5" s="43">
        <f>(LOOKUP('Calculatie sheet'!$Y$2,'Objectenoverzicht aantallen'!$A:$A,'Objectenoverzicht aantallen'!Z:Z)*'Calculatie sheet'!$Y$39*'Calculatie sheet'!$Y$42)/1000</f>
        <v>0</v>
      </c>
      <c r="AF5" s="43">
        <f>(LOOKUP('Calculatie sheet'!$Y$2,'Objectenoverzicht aantallen'!$A:$A,'Objectenoverzicht aantallen'!AA:AA)*'Calculatie sheet'!$Y$39*'Calculatie sheet'!$Y$42)/1000</f>
        <v>0</v>
      </c>
    </row>
    <row r="6" spans="1:32" x14ac:dyDescent="0.2">
      <c r="D6" s="458" t="s">
        <v>587</v>
      </c>
    </row>
  </sheetData>
  <pageMargins left="0.7" right="0.7" top="0.75" bottom="0.75" header="0.3" footer="0.3"/>
  <pageSetup paperSize="9" orientation="portrait" horizontalDpi="0" verticalDpi="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36239-6EBB-1045-A18B-11749D3C4E09}">
  <dimension ref="A1:AF6"/>
  <sheetViews>
    <sheetView topLeftCell="B1" workbookViewId="0">
      <selection activeCell="H2" sqref="H2:AF6"/>
    </sheetView>
  </sheetViews>
  <sheetFormatPr baseColWidth="10" defaultColWidth="11" defaultRowHeight="16" x14ac:dyDescent="0.2"/>
  <cols>
    <col min="1" max="1" width="27.1640625" bestFit="1" customWidth="1"/>
    <col min="2" max="2" width="12.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sheet'!Z3</f>
        <v>Paden tegelconstructie</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sheet'!Z19*'Calculatie sheet'!Z42</f>
        <v>93.471966000000009</v>
      </c>
      <c r="D2" s="14" t="s">
        <v>66</v>
      </c>
      <c r="F2" s="567">
        <f>(C2*'Calculatie sheet'!$Z$7)/1000</f>
        <v>0</v>
      </c>
      <c r="H2" s="43">
        <f>((LOOKUP('Calculatie sheet'!$Z$2,'Objectenoverzicht aantallen'!$A:$A,'Objectenoverzicht aantallen'!$P:$P)*'Calculatie sheet'!$Z$19*'Calculatie sheet'!$Z$42))/1000</f>
        <v>0</v>
      </c>
      <c r="J2" s="43">
        <f>(LOOKUP('Calculatie sheet'!$Z$2,'Objectenoverzicht aantallen'!$A:$A,'Objectenoverzicht aantallen'!E:E)*'Calculatie sheet'!$Z$19*'Calculatie sheet'!$Z$42)/1000</f>
        <v>0</v>
      </c>
      <c r="K2" s="43">
        <f>(LOOKUP('Calculatie sheet'!$Z$2,'Objectenoverzicht aantallen'!$A:$A,'Objectenoverzicht aantallen'!F:F)*'Calculatie sheet'!$Z$19*'Calculatie sheet'!$Z$42)/1000</f>
        <v>0</v>
      </c>
      <c r="L2" s="43">
        <f>(LOOKUP('Calculatie sheet'!$Z$2,'Objectenoverzicht aantallen'!$A:$A,'Objectenoverzicht aantallen'!G:G)*'Calculatie sheet'!$Z$19*'Calculatie sheet'!$Z$42)/1000</f>
        <v>0</v>
      </c>
      <c r="M2" s="43">
        <f>(LOOKUP('Calculatie sheet'!$Z$2,'Objectenoverzicht aantallen'!$A:$A,'Objectenoverzicht aantallen'!H:H)*'Calculatie sheet'!$Z$19*'Calculatie sheet'!$Z$42)/1000</f>
        <v>0</v>
      </c>
      <c r="N2" s="43">
        <f>(LOOKUP('Calculatie sheet'!$Z$2,'Objectenoverzicht aantallen'!$A:$A,'Objectenoverzicht aantallen'!I:I)*'Calculatie sheet'!$Z$19*'Calculatie sheet'!$Z$42)/1000</f>
        <v>0</v>
      </c>
      <c r="O2" s="43">
        <f>(LOOKUP('Calculatie sheet'!$Z$2,'Objectenoverzicht aantallen'!$A:$A,'Objectenoverzicht aantallen'!J:J)*'Calculatie sheet'!$Z$19*'Calculatie sheet'!$Z$42)/1000</f>
        <v>0</v>
      </c>
      <c r="P2" s="43">
        <f>(LOOKUP('Calculatie sheet'!$Z$2,'Objectenoverzicht aantallen'!$A:$A,'Objectenoverzicht aantallen'!K:K)*'Calculatie sheet'!$Z$19*'Calculatie sheet'!$Z$42)/1000</f>
        <v>0</v>
      </c>
      <c r="Q2" s="43">
        <f>(LOOKUP('Calculatie sheet'!$Z$2,'Objectenoverzicht aantallen'!$A:$A,'Objectenoverzicht aantallen'!L:L)*'Calculatie sheet'!$Z$19*'Calculatie sheet'!$Z$42)/1000</f>
        <v>0</v>
      </c>
      <c r="R2" s="43">
        <f>(LOOKUP('Calculatie sheet'!$Z$2,'Objectenoverzicht aantallen'!$A:$A,'Objectenoverzicht aantallen'!M:M)*'Calculatie sheet'!$Z$19*'Calculatie sheet'!$Z$42)/1000</f>
        <v>0</v>
      </c>
      <c r="S2" s="43">
        <f>(LOOKUP('Calculatie sheet'!$Z$2,'Objectenoverzicht aantallen'!$A:$A,'Objectenoverzicht aantallen'!N:N)*'Calculatie sheet'!$Z$19*'Calculatie sheet'!$Z$42)/1000</f>
        <v>0</v>
      </c>
      <c r="T2" s="43">
        <f>(LOOKUP('Calculatie sheet'!$Z$2,'Objectenoverzicht aantallen'!$A:$A,'Objectenoverzicht aantallen'!O:O)*'Calculatie sheet'!$Z$19*'Calculatie sheet'!$Z$42)/1000</f>
        <v>0</v>
      </c>
      <c r="V2" s="43">
        <f>(LOOKUP('Calculatie sheet'!$Z$2,'Objectenoverzicht aantallen'!$A:$A,'Objectenoverzicht aantallen'!Q:Q)*'Calculatie sheet'!$Z$19*'Calculatie sheet'!$Z$42)/1000</f>
        <v>0</v>
      </c>
      <c r="W2" s="43">
        <f>(LOOKUP('Calculatie sheet'!$Z$2,'Objectenoverzicht aantallen'!$A:$A,'Objectenoverzicht aantallen'!R:R)*'Calculatie sheet'!$Z$19*'Calculatie sheet'!$Z$42)/1000</f>
        <v>0</v>
      </c>
      <c r="X2" s="43">
        <f>(LOOKUP('Calculatie sheet'!$Z$2,'Objectenoverzicht aantallen'!$A:$A,'Objectenoverzicht aantallen'!S:S)*'Calculatie sheet'!$Z$19*'Calculatie sheet'!$Z$42)/1000</f>
        <v>0</v>
      </c>
      <c r="Y2" s="43">
        <f>(LOOKUP('Calculatie sheet'!$Z$2,'Objectenoverzicht aantallen'!$A:$A,'Objectenoverzicht aantallen'!T:T)*'Calculatie sheet'!$Z$19*'Calculatie sheet'!$Z$42)/1000</f>
        <v>0</v>
      </c>
      <c r="Z2" s="43">
        <f>(LOOKUP('Calculatie sheet'!$Z$2,'Objectenoverzicht aantallen'!$A:$A,'Objectenoverzicht aantallen'!U:U)*'Calculatie sheet'!$Z$19*'Calculatie sheet'!$Z$42)/1000</f>
        <v>0</v>
      </c>
      <c r="AA2" s="43">
        <f>(LOOKUP('Calculatie sheet'!$Z$2,'Objectenoverzicht aantallen'!$A:$A,'Objectenoverzicht aantallen'!V:V)*'Calculatie sheet'!$Z$19*'Calculatie sheet'!$Z$42)/1000</f>
        <v>0</v>
      </c>
      <c r="AB2" s="43">
        <f>(LOOKUP('Calculatie sheet'!$Z$2,'Objectenoverzicht aantallen'!$A:$A,'Objectenoverzicht aantallen'!W:W)*'Calculatie sheet'!$Z$19*'Calculatie sheet'!$Z$42)/1000</f>
        <v>0</v>
      </c>
      <c r="AC2" s="43">
        <f>(LOOKUP('Calculatie sheet'!$Z$2,'Objectenoverzicht aantallen'!$A:$A,'Objectenoverzicht aantallen'!X:X)*'Calculatie sheet'!$Z$19*'Calculatie sheet'!$Z$42)/1000</f>
        <v>0</v>
      </c>
      <c r="AD2" s="43">
        <f>(LOOKUP('Calculatie sheet'!$Z$2,'Objectenoverzicht aantallen'!$A:$A,'Objectenoverzicht aantallen'!Y:Y)*'Calculatie sheet'!$Z$19*'Calculatie sheet'!$Z$42)/1000</f>
        <v>0</v>
      </c>
      <c r="AE2" s="43">
        <f>(LOOKUP('Calculatie sheet'!$Z$2,'Objectenoverzicht aantallen'!$A:$A,'Objectenoverzicht aantallen'!Z:Z)*'Calculatie sheet'!$Z$19*'Calculatie sheet'!$Z$42)/1000</f>
        <v>0</v>
      </c>
      <c r="AF2" s="43">
        <f>(LOOKUP('Calculatie sheet'!$Z$2,'Objectenoverzicht aantallen'!$A:$A,'Objectenoverzicht aantallen'!AA:AA)*'Calculatie sheet'!$Z$19*'Calculatie sheet'!$Z$42)/1000</f>
        <v>0</v>
      </c>
    </row>
    <row r="3" spans="1:32" x14ac:dyDescent="0.2">
      <c r="B3" s="2" t="s">
        <v>638</v>
      </c>
      <c r="C3" s="44">
        <f>'Calculatie sheet'!Z29*'Calculatie sheet'!Z42</f>
        <v>189.91129599999999</v>
      </c>
      <c r="D3" s="24" t="s">
        <v>64</v>
      </c>
      <c r="F3" s="567">
        <f>(C3*'Calculatie sheet'!$Z$7)/1000</f>
        <v>0</v>
      </c>
      <c r="H3" s="43">
        <f>((LOOKUP('Calculatie sheet'!$Z$2,'Objectenoverzicht aantallen'!$A:$A,'Objectenoverzicht aantallen'!$P:$P)*'Calculatie sheet'!$Z$29*'Calculatie sheet'!$Z$42))/1000</f>
        <v>0</v>
      </c>
      <c r="J3" s="43">
        <f>(LOOKUP('Calculatie sheet'!$Z$2,'Objectenoverzicht aantallen'!$A:$A,'Objectenoverzicht aantallen'!$P:$P)*'Calculatie sheet'!$Z$29*'Calculatie sheet'!$Z$42)/'Calculatie sheet'!$Z$64/1000</f>
        <v>0</v>
      </c>
      <c r="K3" s="43">
        <f>(LOOKUP('Calculatie sheet'!$Z$2,'Objectenoverzicht aantallen'!$A:$A,'Objectenoverzicht aantallen'!$P:$P)*'Calculatie sheet'!$Z$29*'Calculatie sheet'!$Z$42)/'Calculatie sheet'!$Z$64/1000</f>
        <v>0</v>
      </c>
      <c r="L3" s="43">
        <f>(LOOKUP('Calculatie sheet'!$Z$2,'Objectenoverzicht aantallen'!$A:$A,'Objectenoverzicht aantallen'!$P:$P)*'Calculatie sheet'!$Z$29*'Calculatie sheet'!$Z$42)/'Calculatie sheet'!$Z$64/1000</f>
        <v>0</v>
      </c>
      <c r="M3" s="43">
        <f>(LOOKUP('Calculatie sheet'!$Z$2,'Objectenoverzicht aantallen'!$A:$A,'Objectenoverzicht aantallen'!$P:$P)*'Calculatie sheet'!$Z$29*'Calculatie sheet'!$Z$42)/'Calculatie sheet'!$Z$64/1000</f>
        <v>0</v>
      </c>
      <c r="N3" s="43">
        <f>(LOOKUP('Calculatie sheet'!$Z$2,'Objectenoverzicht aantallen'!$A:$A,'Objectenoverzicht aantallen'!$P:$P)*'Calculatie sheet'!$Z$29*'Calculatie sheet'!$Z$42)/'Calculatie sheet'!$Z$64/1000</f>
        <v>0</v>
      </c>
      <c r="O3" s="43">
        <f>(LOOKUP('Calculatie sheet'!$Z$2,'Objectenoverzicht aantallen'!$A:$A,'Objectenoverzicht aantallen'!$P:$P)*'Calculatie sheet'!$Z$29*'Calculatie sheet'!$Z$42)/'Calculatie sheet'!$Z$64/1000</f>
        <v>0</v>
      </c>
      <c r="P3" s="43">
        <f>(LOOKUP('Calculatie sheet'!$Z$2,'Objectenoverzicht aantallen'!$A:$A,'Objectenoverzicht aantallen'!$P:$P)*'Calculatie sheet'!$Z$29*'Calculatie sheet'!$Z$42)/'Calculatie sheet'!$Z$64/1000</f>
        <v>0</v>
      </c>
      <c r="Q3" s="43">
        <f>(LOOKUP('Calculatie sheet'!$Z$2,'Objectenoverzicht aantallen'!$A:$A,'Objectenoverzicht aantallen'!$P:$P)*'Calculatie sheet'!$Z$29*'Calculatie sheet'!$Z$42)/'Calculatie sheet'!$Z$64/1000</f>
        <v>0</v>
      </c>
      <c r="R3" s="43">
        <f>(LOOKUP('Calculatie sheet'!$Z$2,'Objectenoverzicht aantallen'!$A:$A,'Objectenoverzicht aantallen'!$P:$P)*'Calculatie sheet'!$Z$29*'Calculatie sheet'!$Z$42)/'Calculatie sheet'!$Z$64/1000</f>
        <v>0</v>
      </c>
      <c r="S3" s="43">
        <f>(LOOKUP('Calculatie sheet'!$Z$2,'Objectenoverzicht aantallen'!$A:$A,'Objectenoverzicht aantallen'!$P:$P)*'Calculatie sheet'!$Z$29*'Calculatie sheet'!$Z$42)/'Calculatie sheet'!$Z$64/1000</f>
        <v>0</v>
      </c>
      <c r="T3" s="43">
        <f>(LOOKUP('Calculatie sheet'!$Z$2,'Objectenoverzicht aantallen'!$A:$A,'Objectenoverzicht aantallen'!$P:$P)*'Calculatie sheet'!$Z$29*'Calculatie sheet'!$Z$42)/'Calculatie sheet'!$Z$64/1000</f>
        <v>0</v>
      </c>
      <c r="V3" s="43">
        <f>(LOOKUP('Calculatie sheet'!$Z$2,'Objectenoverzicht aantallen'!$A:$A,'Objectenoverzicht aantallen'!$P:$P)*'Calculatie sheet'!$Z$29*'Calculatie sheet'!$Z$42)/'Calculatie sheet'!$Z$64/1000</f>
        <v>0</v>
      </c>
      <c r="W3" s="43">
        <f>(LOOKUP('Calculatie sheet'!$Z$2,'Objectenoverzicht aantallen'!$A:$A,'Objectenoverzicht aantallen'!$P:$P)*'Calculatie sheet'!$Z$29*'Calculatie sheet'!$Z$42)/'Calculatie sheet'!$Z$64/1000</f>
        <v>0</v>
      </c>
      <c r="X3" s="43">
        <f>(LOOKUP('Calculatie sheet'!$Z$2,'Objectenoverzicht aantallen'!$A:$A,'Objectenoverzicht aantallen'!$P:$P)*'Calculatie sheet'!$Z$29*'Calculatie sheet'!$Z$42)/'Calculatie sheet'!$Z$64/1000</f>
        <v>0</v>
      </c>
      <c r="Y3" s="43">
        <f>(LOOKUP('Calculatie sheet'!$Z$2,'Objectenoverzicht aantallen'!$A:$A,'Objectenoverzicht aantallen'!$P:$P)*'Calculatie sheet'!$Z$29*'Calculatie sheet'!$Z$42)/'Calculatie sheet'!$Z$64/1000</f>
        <v>0</v>
      </c>
      <c r="Z3" s="43">
        <f>(LOOKUP('Calculatie sheet'!$Z$2,'Objectenoverzicht aantallen'!$A:$A,'Objectenoverzicht aantallen'!$P:$P)*'Calculatie sheet'!$Z$29*'Calculatie sheet'!$Z$42)/'Calculatie sheet'!$Z$64/1000</f>
        <v>0</v>
      </c>
      <c r="AA3" s="43">
        <f>(LOOKUP('Calculatie sheet'!$Z$2,'Objectenoverzicht aantallen'!$A:$A,'Objectenoverzicht aantallen'!$P:$P)*'Calculatie sheet'!$Z$29*'Calculatie sheet'!$Z$42)/'Calculatie sheet'!$Z$64/1000</f>
        <v>0</v>
      </c>
      <c r="AB3" s="43">
        <f>(LOOKUP('Calculatie sheet'!$Z$2,'Objectenoverzicht aantallen'!$A:$A,'Objectenoverzicht aantallen'!$P:$P)*'Calculatie sheet'!$Z$29*'Calculatie sheet'!$Z$42)/'Calculatie sheet'!$Z$64/1000</f>
        <v>0</v>
      </c>
      <c r="AC3" s="43">
        <f>(LOOKUP('Calculatie sheet'!$Z$2,'Objectenoverzicht aantallen'!$A:$A,'Objectenoverzicht aantallen'!$P:$P)*'Calculatie sheet'!$Z$29*'Calculatie sheet'!$Z$42)/'Calculatie sheet'!$Z$64/1000</f>
        <v>0</v>
      </c>
      <c r="AD3" s="43">
        <f>(LOOKUP('Calculatie sheet'!$Z$2,'Objectenoverzicht aantallen'!$A:$A,'Objectenoverzicht aantallen'!$P:$P)*'Calculatie sheet'!$Z$29*'Calculatie sheet'!$Z$42)/'Calculatie sheet'!$Z$64/1000</f>
        <v>0</v>
      </c>
      <c r="AE3" s="43">
        <f>(LOOKUP('Calculatie sheet'!$Z$2,'Objectenoverzicht aantallen'!$A:$A,'Objectenoverzicht aantallen'!$P:$P)*'Calculatie sheet'!$Z$29*'Calculatie sheet'!$Z$42)/'Calculatie sheet'!$Z$64/1000</f>
        <v>0</v>
      </c>
      <c r="AF3" s="43">
        <f>(LOOKUP('Calculatie sheet'!$Z$2,'Objectenoverzicht aantallen'!$A:$A,'Objectenoverzicht aantallen'!$P:$P)*'Calculatie sheet'!$Z$29*'Calculatie sheet'!$Z$42)/'Calculatie sheet'!$Z$64/1000</f>
        <v>0</v>
      </c>
    </row>
    <row r="4" spans="1:32" x14ac:dyDescent="0.2">
      <c r="B4" s="2" t="s">
        <v>639</v>
      </c>
      <c r="C4" s="44">
        <f>'Calculatie sheet'!Z36*'Calculatie sheet'!Z42</f>
        <v>6.9985000000000017</v>
      </c>
      <c r="D4" s="569" t="s">
        <v>585</v>
      </c>
      <c r="F4" s="567">
        <f>(C4*'Calculatie sheet'!$Z$7)/1000</f>
        <v>0</v>
      </c>
      <c r="H4" s="43">
        <f>((LOOKUP('Calculatie sheet'!$Z$2,'Objectenoverzicht aantallen'!$A:$A,'Objectenoverzicht aantallen'!$P:$P)*'Calculatie sheet'!$Z$36*'Calculatie sheet'!$Z$42))/1000</f>
        <v>0</v>
      </c>
      <c r="J4" s="43">
        <f>(LOOKUP('Calculatie sheet'!$Z$2,'Objectenoverzicht aantallen'!$A:$A,'Objectenoverzicht aantallen'!Q:Q)*'Calculatie sheet'!$Z$36*'Calculatie sheet'!$Z$42)/1000</f>
        <v>0</v>
      </c>
      <c r="K4" s="43">
        <f>(LOOKUP('Calculatie sheet'!$Z$2,'Objectenoverzicht aantallen'!$A:$A,'Objectenoverzicht aantallen'!R:R)*'Calculatie sheet'!$Z$36*'Calculatie sheet'!$Z$42)/1000</f>
        <v>0</v>
      </c>
      <c r="L4" s="43">
        <f>(LOOKUP('Calculatie sheet'!$Z$2,'Objectenoverzicht aantallen'!$A:$A,'Objectenoverzicht aantallen'!S:S)*'Calculatie sheet'!$Z$36*'Calculatie sheet'!$Z$42)/1000</f>
        <v>0</v>
      </c>
      <c r="M4" s="43">
        <f>(LOOKUP('Calculatie sheet'!$Z$2,'Objectenoverzicht aantallen'!$A:$A,'Objectenoverzicht aantallen'!T:T)*'Calculatie sheet'!$Z$36*'Calculatie sheet'!$Z$42)/1000</f>
        <v>0</v>
      </c>
      <c r="N4" s="43">
        <f>(LOOKUP('Calculatie sheet'!$Z$2,'Objectenoverzicht aantallen'!$A:$A,'Objectenoverzicht aantallen'!U:U)*'Calculatie sheet'!$Z$36*'Calculatie sheet'!$Z$42)/1000</f>
        <v>0</v>
      </c>
      <c r="O4" s="43">
        <f>(LOOKUP('Calculatie sheet'!$Z$2,'Objectenoverzicht aantallen'!$A:$A,'Objectenoverzicht aantallen'!V:V)*'Calculatie sheet'!$Z$36*'Calculatie sheet'!$Z$42)/1000</f>
        <v>0</v>
      </c>
      <c r="P4" s="43">
        <f>(LOOKUP('Calculatie sheet'!$Z$2,'Objectenoverzicht aantallen'!$A:$A,'Objectenoverzicht aantallen'!W:W)*'Calculatie sheet'!$Z$36*'Calculatie sheet'!$Z$42)/1000</f>
        <v>0</v>
      </c>
      <c r="Q4" s="43">
        <f>(LOOKUP('Calculatie sheet'!$Z$2,'Objectenoverzicht aantallen'!$A:$A,'Objectenoverzicht aantallen'!X:X)*'Calculatie sheet'!$Z$36*'Calculatie sheet'!$Z$42)/1000</f>
        <v>0</v>
      </c>
      <c r="R4" s="43">
        <f>(LOOKUP('Calculatie sheet'!$Z$2,'Objectenoverzicht aantallen'!$A:$A,'Objectenoverzicht aantallen'!Y:Y)*'Calculatie sheet'!$Z$36*'Calculatie sheet'!$Z$42)/1000</f>
        <v>0</v>
      </c>
      <c r="S4" s="43">
        <f>(LOOKUP('Calculatie sheet'!$Z$2,'Objectenoverzicht aantallen'!$A:$A,'Objectenoverzicht aantallen'!Z:Z)*'Calculatie sheet'!$Z$36*'Calculatie sheet'!$Z$42)/1000</f>
        <v>0</v>
      </c>
      <c r="T4" s="43">
        <f>(LOOKUP('Calculatie sheet'!$Z$2,'Objectenoverzicht aantallen'!$A:$A,'Objectenoverzicht aantallen'!AA:AA)*'Calculatie sheet'!$Z$36*'Calculatie sheet'!$Z$42)/1000</f>
        <v>0</v>
      </c>
      <c r="V4" s="43">
        <f>(LOOKUP('Calculatie sheet'!$Z$2,'Objectenoverzicht aantallen'!$A:$A,'Objectenoverzicht aantallen'!Q:Q)*'Calculatie sheet'!$Z$36*'Calculatie sheet'!$Z$42)/1000</f>
        <v>0</v>
      </c>
      <c r="W4" s="43">
        <f>(LOOKUP('Calculatie sheet'!$Z$2,'Objectenoverzicht aantallen'!$A:$A,'Objectenoverzicht aantallen'!R:R)*'Calculatie sheet'!$Z$36*'Calculatie sheet'!$Z$42)/1000</f>
        <v>0</v>
      </c>
      <c r="X4" s="43">
        <f>(LOOKUP('Calculatie sheet'!$Z$2,'Objectenoverzicht aantallen'!$A:$A,'Objectenoverzicht aantallen'!S:S)*'Calculatie sheet'!$Z$36*'Calculatie sheet'!$Z$42)/1000</f>
        <v>0</v>
      </c>
      <c r="Y4" s="43">
        <f>(LOOKUP('Calculatie sheet'!$Z$2,'Objectenoverzicht aantallen'!$A:$A,'Objectenoverzicht aantallen'!T:T)*'Calculatie sheet'!$Z$36*'Calculatie sheet'!$Z$42)/1000</f>
        <v>0</v>
      </c>
      <c r="Z4" s="43">
        <f>(LOOKUP('Calculatie sheet'!$Z$2,'Objectenoverzicht aantallen'!$A:$A,'Objectenoverzicht aantallen'!U:U)*'Calculatie sheet'!$Z$36*'Calculatie sheet'!$Z$42)/1000</f>
        <v>0</v>
      </c>
      <c r="AA4" s="43">
        <f>(LOOKUP('Calculatie sheet'!$Z$2,'Objectenoverzicht aantallen'!$A:$A,'Objectenoverzicht aantallen'!V:V)*'Calculatie sheet'!$Z$36*'Calculatie sheet'!$Z$42)/1000</f>
        <v>0</v>
      </c>
      <c r="AB4" s="43">
        <f>(LOOKUP('Calculatie sheet'!$Z$2,'Objectenoverzicht aantallen'!$A:$A,'Objectenoverzicht aantallen'!W:W)*'Calculatie sheet'!$Z$36*'Calculatie sheet'!$Z$42)/1000</f>
        <v>0</v>
      </c>
      <c r="AC4" s="43">
        <f>(LOOKUP('Calculatie sheet'!$Z$2,'Objectenoverzicht aantallen'!$A:$A,'Objectenoverzicht aantallen'!X:X)*'Calculatie sheet'!$Z$36*'Calculatie sheet'!$Z$42)/1000</f>
        <v>0</v>
      </c>
      <c r="AD4" s="43">
        <f>(LOOKUP('Calculatie sheet'!$Z$2,'Objectenoverzicht aantallen'!$A:$A,'Objectenoverzicht aantallen'!Y:Y)*'Calculatie sheet'!$Z$36*'Calculatie sheet'!$Z$42)/1000</f>
        <v>0</v>
      </c>
      <c r="AE4" s="43">
        <f>(LOOKUP('Calculatie sheet'!$Z$2,'Objectenoverzicht aantallen'!$A:$A,'Objectenoverzicht aantallen'!Z:Z)*'Calculatie sheet'!$Z$36*'Calculatie sheet'!$Z$42)/1000</f>
        <v>0</v>
      </c>
      <c r="AF4" s="43">
        <f>(LOOKUP('Calculatie sheet'!$Z$2,'Objectenoverzicht aantallen'!$A:$A,'Objectenoverzicht aantallen'!AA:AA)*'Calculatie sheet'!$Z$36*'Calculatie sheet'!$Z$42)/1000</f>
        <v>0</v>
      </c>
    </row>
    <row r="5" spans="1:32" x14ac:dyDescent="0.2">
      <c r="B5" s="3" t="s">
        <v>640</v>
      </c>
      <c r="C5" s="44">
        <f>'Calculatie sheet'!Z39*'Calculatie sheet'!Z42</f>
        <v>-10.441762000000001</v>
      </c>
      <c r="D5" s="457" t="s">
        <v>586</v>
      </c>
      <c r="F5" s="567">
        <f>(C5*'Calculatie sheet'!$Z$7)/1000</f>
        <v>0</v>
      </c>
      <c r="H5" s="43">
        <f>((LOOKUP('Calculatie sheet'!$Z$2,'Objectenoverzicht aantallen'!$A:$A,'Objectenoverzicht aantallen'!$P:$P)*'Calculatie sheet'!$Z$39*'Calculatie sheet'!$Z$42))/1000</f>
        <v>0</v>
      </c>
      <c r="J5" s="43">
        <f>(LOOKUP('Calculatie sheet'!$Z$2,'Objectenoverzicht aantallen'!$A:$A,'Objectenoverzicht aantallen'!Q:Q)*'Calculatie sheet'!$Z$39*'Calculatie sheet'!$Z$42)/1000</f>
        <v>0</v>
      </c>
      <c r="K5" s="43">
        <f>(LOOKUP('Calculatie sheet'!$Z$2,'Objectenoverzicht aantallen'!$A:$A,'Objectenoverzicht aantallen'!R:R)*'Calculatie sheet'!$Z$39*'Calculatie sheet'!$Z$42)/1000</f>
        <v>0</v>
      </c>
      <c r="L5" s="43">
        <f>(LOOKUP('Calculatie sheet'!$Z$2,'Objectenoverzicht aantallen'!$A:$A,'Objectenoverzicht aantallen'!S:S)*'Calculatie sheet'!$Z$39*'Calculatie sheet'!$Z$42)/1000</f>
        <v>0</v>
      </c>
      <c r="M5" s="43">
        <f>(LOOKUP('Calculatie sheet'!$Z$2,'Objectenoverzicht aantallen'!$A:$A,'Objectenoverzicht aantallen'!T:T)*'Calculatie sheet'!$Z$39*'Calculatie sheet'!$Z$42)/1000</f>
        <v>0</v>
      </c>
      <c r="N5" s="43">
        <f>(LOOKUP('Calculatie sheet'!$Z$2,'Objectenoverzicht aantallen'!$A:$A,'Objectenoverzicht aantallen'!U:U)*'Calculatie sheet'!$Z$39*'Calculatie sheet'!$Z$42)/1000</f>
        <v>0</v>
      </c>
      <c r="O5" s="43">
        <f>(LOOKUP('Calculatie sheet'!$Z$2,'Objectenoverzicht aantallen'!$A:$A,'Objectenoverzicht aantallen'!V:V)*'Calculatie sheet'!$Z$39*'Calculatie sheet'!$Z$42)/1000</f>
        <v>0</v>
      </c>
      <c r="P5" s="43">
        <f>(LOOKUP('Calculatie sheet'!$Z$2,'Objectenoverzicht aantallen'!$A:$A,'Objectenoverzicht aantallen'!W:W)*'Calculatie sheet'!$Z$39*'Calculatie sheet'!$Z$42)/1000</f>
        <v>0</v>
      </c>
      <c r="Q5" s="43">
        <f>(LOOKUP('Calculatie sheet'!$Z$2,'Objectenoverzicht aantallen'!$A:$A,'Objectenoverzicht aantallen'!X:X)*'Calculatie sheet'!$Z$39*'Calculatie sheet'!$Z$42)/1000</f>
        <v>0</v>
      </c>
      <c r="R5" s="43">
        <f>(LOOKUP('Calculatie sheet'!$Z$2,'Objectenoverzicht aantallen'!$A:$A,'Objectenoverzicht aantallen'!Y:Y)*'Calculatie sheet'!$Z$39*'Calculatie sheet'!$Z$42)/1000</f>
        <v>0</v>
      </c>
      <c r="S5" s="43">
        <f>(LOOKUP('Calculatie sheet'!$Z$2,'Objectenoverzicht aantallen'!$A:$A,'Objectenoverzicht aantallen'!Z:Z)*'Calculatie sheet'!$Z$39*'Calculatie sheet'!$Z$42)/1000</f>
        <v>0</v>
      </c>
      <c r="T5" s="43">
        <f>(LOOKUP('Calculatie sheet'!$Z$2,'Objectenoverzicht aantallen'!$A:$A,'Objectenoverzicht aantallen'!AA:AA)*'Calculatie sheet'!$Z$39*'Calculatie sheet'!$Z$42)/1000</f>
        <v>0</v>
      </c>
      <c r="V5" s="43">
        <f>(LOOKUP('Calculatie sheet'!$Z$2,'Objectenoverzicht aantallen'!$A:$A,'Objectenoverzicht aantallen'!Q:Q)*'Calculatie sheet'!$Z$39*'Calculatie sheet'!$Z$42)/1000</f>
        <v>0</v>
      </c>
      <c r="W5" s="43">
        <f>(LOOKUP('Calculatie sheet'!$Z$2,'Objectenoverzicht aantallen'!$A:$A,'Objectenoverzicht aantallen'!R:R)*'Calculatie sheet'!$Z$39*'Calculatie sheet'!$Z$42)/1000</f>
        <v>0</v>
      </c>
      <c r="X5" s="43">
        <f>(LOOKUP('Calculatie sheet'!$Z$2,'Objectenoverzicht aantallen'!$A:$A,'Objectenoverzicht aantallen'!S:S)*'Calculatie sheet'!$Z$39*'Calculatie sheet'!$Z$42)/1000</f>
        <v>0</v>
      </c>
      <c r="Y5" s="43">
        <f>(LOOKUP('Calculatie sheet'!$Z$2,'Objectenoverzicht aantallen'!$A:$A,'Objectenoverzicht aantallen'!T:T)*'Calculatie sheet'!$Z$39*'Calculatie sheet'!$Z$42)/1000</f>
        <v>0</v>
      </c>
      <c r="Z5" s="43">
        <f>(LOOKUP('Calculatie sheet'!$Z$2,'Objectenoverzicht aantallen'!$A:$A,'Objectenoverzicht aantallen'!U:U)*'Calculatie sheet'!$Z$39*'Calculatie sheet'!$Z$42)/1000</f>
        <v>0</v>
      </c>
      <c r="AA5" s="43">
        <f>(LOOKUP('Calculatie sheet'!$Z$2,'Objectenoverzicht aantallen'!$A:$A,'Objectenoverzicht aantallen'!V:V)*'Calculatie sheet'!$Z$39*'Calculatie sheet'!$Z$42)/1000</f>
        <v>0</v>
      </c>
      <c r="AB5" s="43">
        <f>(LOOKUP('Calculatie sheet'!$Z$2,'Objectenoverzicht aantallen'!$A:$A,'Objectenoverzicht aantallen'!W:W)*'Calculatie sheet'!$Z$39*'Calculatie sheet'!$Z$42)/1000</f>
        <v>0</v>
      </c>
      <c r="AC5" s="43">
        <f>(LOOKUP('Calculatie sheet'!$Z$2,'Objectenoverzicht aantallen'!$A:$A,'Objectenoverzicht aantallen'!X:X)*'Calculatie sheet'!$Z$39*'Calculatie sheet'!$Z$42)/1000</f>
        <v>0</v>
      </c>
      <c r="AD5" s="43">
        <f>(LOOKUP('Calculatie sheet'!$Z$2,'Objectenoverzicht aantallen'!$A:$A,'Objectenoverzicht aantallen'!Y:Y)*'Calculatie sheet'!$Z$39*'Calculatie sheet'!$Z$42)/1000</f>
        <v>0</v>
      </c>
      <c r="AE5" s="43">
        <f>(LOOKUP('Calculatie sheet'!$Z$2,'Objectenoverzicht aantallen'!$A:$A,'Objectenoverzicht aantallen'!Z:Z)*'Calculatie sheet'!$Z$39*'Calculatie sheet'!$Z$42)/1000</f>
        <v>0</v>
      </c>
      <c r="AF5" s="43">
        <f>(LOOKUP('Calculatie sheet'!$Z$2,'Objectenoverzicht aantallen'!$A:$A,'Objectenoverzicht aantallen'!AA:AA)*'Calculatie sheet'!$Z$39*'Calculatie sheet'!$Z$42)/1000</f>
        <v>0</v>
      </c>
    </row>
    <row r="6" spans="1:32" x14ac:dyDescent="0.2">
      <c r="D6" s="458" t="s">
        <v>587</v>
      </c>
    </row>
  </sheetData>
  <pageMargins left="0.7" right="0.7" top="0.75" bottom="0.75" header="0.3" footer="0.3"/>
  <pageSetup paperSize="9" orientation="portrait" horizontalDpi="0" verticalDpi="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AA50A-B9E2-D549-AD15-0749AB0BAE4B}">
  <dimension ref="A1:AF6"/>
  <sheetViews>
    <sheetView workbookViewId="0">
      <selection activeCell="H2" sqref="H2:AF5"/>
    </sheetView>
  </sheetViews>
  <sheetFormatPr baseColWidth="10" defaultRowHeight="16" x14ac:dyDescent="0.2"/>
  <cols>
    <col min="1" max="1" width="15.1640625" bestFit="1" customWidth="1"/>
    <col min="2" max="2" width="16.83203125" bestFit="1" customWidth="1"/>
    <col min="3" max="3" width="12.83203125" bestFit="1" customWidth="1"/>
    <col min="4" max="4" width="31.83203125" bestFit="1" customWidth="1"/>
    <col min="6" max="6" width="18" bestFit="1" customWidth="1"/>
  </cols>
  <sheetData>
    <row r="1" spans="1:32" x14ac:dyDescent="0.2">
      <c r="A1" t="str">
        <f>'Calculatie sheet'!AA3</f>
        <v>Spoorlijn (antiek)</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sheet'!AA19*'Calculatie sheet'!AA42</f>
        <v>858858.01584800007</v>
      </c>
      <c r="D2" s="14" t="s">
        <v>66</v>
      </c>
      <c r="F2" s="567">
        <f>(C2*'Calculatie sheet'!$AA$7)/1000</f>
        <v>0</v>
      </c>
      <c r="H2" s="43">
        <f>((LOOKUP('Calculatie sheet'!$AA$2,'Objectenoverzicht aantallen'!$A:$A,'Objectenoverzicht aantallen'!$P:$P)*'Calculatie sheet'!$AA$19*'Calculatie sheet'!$AA$42))/1000</f>
        <v>0</v>
      </c>
      <c r="J2" s="43">
        <f>(LOOKUP('Calculatie sheet'!$AA$2,'Objectenoverzicht aantallen'!$A:$A,'Objectenoverzicht aantallen'!E:E)*'Calculatie sheet'!$AA$19*'Calculatie sheet'!$AA$42)/1000</f>
        <v>0</v>
      </c>
      <c r="K2" s="43">
        <f>(LOOKUP('Calculatie sheet'!$AA$2,'Objectenoverzicht aantallen'!$A:$A,'Objectenoverzicht aantallen'!F:F)*'Calculatie sheet'!$AA$19*'Calculatie sheet'!$AA$42)/1000</f>
        <v>0</v>
      </c>
      <c r="L2" s="43">
        <f>(LOOKUP('Calculatie sheet'!$AA$2,'Objectenoverzicht aantallen'!$A:$A,'Objectenoverzicht aantallen'!G:G)*'Calculatie sheet'!$AA$19*'Calculatie sheet'!$AA$42)/1000</f>
        <v>0</v>
      </c>
      <c r="M2" s="43">
        <f>(LOOKUP('Calculatie sheet'!$AA$2,'Objectenoverzicht aantallen'!$A:$A,'Objectenoverzicht aantallen'!H:H)*'Calculatie sheet'!$AA$19*'Calculatie sheet'!$AA$42)/1000</f>
        <v>0</v>
      </c>
      <c r="N2" s="43">
        <f>(LOOKUP('Calculatie sheet'!$AA$2,'Objectenoverzicht aantallen'!$A:$A,'Objectenoverzicht aantallen'!I:I)*'Calculatie sheet'!$AA$19*'Calculatie sheet'!$AA$42)/1000</f>
        <v>0</v>
      </c>
      <c r="O2" s="43">
        <f>(LOOKUP('Calculatie sheet'!$AA$2,'Objectenoverzicht aantallen'!$A:$A,'Objectenoverzicht aantallen'!J:J)*'Calculatie sheet'!$AA$19*'Calculatie sheet'!$AA$42)/1000</f>
        <v>0</v>
      </c>
      <c r="P2" s="43">
        <f>(LOOKUP('Calculatie sheet'!$AA$2,'Objectenoverzicht aantallen'!$A:$A,'Objectenoverzicht aantallen'!K:K)*'Calculatie sheet'!$AA$19*'Calculatie sheet'!$AA$42)/1000</f>
        <v>0</v>
      </c>
      <c r="Q2" s="43">
        <f>(LOOKUP('Calculatie sheet'!$AA$2,'Objectenoverzicht aantallen'!$A:$A,'Objectenoverzicht aantallen'!L:L)*'Calculatie sheet'!$AA$19*'Calculatie sheet'!$AA$42)/1000</f>
        <v>0</v>
      </c>
      <c r="R2" s="43">
        <f>(LOOKUP('Calculatie sheet'!$AA$2,'Objectenoverzicht aantallen'!$A:$A,'Objectenoverzicht aantallen'!M:M)*'Calculatie sheet'!$AA$19*'Calculatie sheet'!$AA$42)/1000</f>
        <v>0</v>
      </c>
      <c r="S2" s="43">
        <f>(LOOKUP('Calculatie sheet'!$AA$2,'Objectenoverzicht aantallen'!$A:$A,'Objectenoverzicht aantallen'!N:N)*'Calculatie sheet'!$AA$19*'Calculatie sheet'!$AA$42)/1000</f>
        <v>0</v>
      </c>
      <c r="T2" s="43">
        <f>(LOOKUP('Calculatie sheet'!$AA$2,'Objectenoverzicht aantallen'!$A:$A,'Objectenoverzicht aantallen'!O:O)*'Calculatie sheet'!$AA$19*'Calculatie sheet'!$AA$42)/1000</f>
        <v>0</v>
      </c>
      <c r="V2" s="43">
        <f>(LOOKUP('Calculatie sheet'!$AA$2,'Objectenoverzicht aantallen'!$A:$A,'Objectenoverzicht aantallen'!Q:Q)*'Calculatie sheet'!$AA$19*'Calculatie sheet'!$AA$42)/1000</f>
        <v>0</v>
      </c>
      <c r="W2" s="43">
        <f>(LOOKUP('Calculatie sheet'!$AA$2,'Objectenoverzicht aantallen'!$A:$A,'Objectenoverzicht aantallen'!R:R)*'Calculatie sheet'!$AA$19*'Calculatie sheet'!$AA$42)/1000</f>
        <v>0</v>
      </c>
      <c r="X2" s="43">
        <f>(LOOKUP('Calculatie sheet'!$AA$2,'Objectenoverzicht aantallen'!$A:$A,'Objectenoverzicht aantallen'!S:S)*'Calculatie sheet'!$AA$19*'Calculatie sheet'!$AA$42)/1000</f>
        <v>0</v>
      </c>
      <c r="Y2" s="43">
        <f>(LOOKUP('Calculatie sheet'!$AA$2,'Objectenoverzicht aantallen'!$A:$A,'Objectenoverzicht aantallen'!T:T)*'Calculatie sheet'!$AA$19*'Calculatie sheet'!$AA$42)/1000</f>
        <v>0</v>
      </c>
      <c r="Z2" s="43">
        <f>(LOOKUP('Calculatie sheet'!$AA$2,'Objectenoverzicht aantallen'!$A:$A,'Objectenoverzicht aantallen'!U:U)*'Calculatie sheet'!$AA$19*'Calculatie sheet'!$AA$42)/1000</f>
        <v>0</v>
      </c>
      <c r="AA2" s="43">
        <f>(LOOKUP('Calculatie sheet'!$AA$2,'Objectenoverzicht aantallen'!$A:$A,'Objectenoverzicht aantallen'!V:V)*'Calculatie sheet'!$AA$19*'Calculatie sheet'!$AA$42)/1000</f>
        <v>0</v>
      </c>
      <c r="AB2" s="43">
        <f>(LOOKUP('Calculatie sheet'!$AA$2,'Objectenoverzicht aantallen'!$A:$A,'Objectenoverzicht aantallen'!W:W)*'Calculatie sheet'!$AA$19*'Calculatie sheet'!$AA$42)/1000</f>
        <v>0</v>
      </c>
      <c r="AC2" s="43">
        <f>(LOOKUP('Calculatie sheet'!$AA$2,'Objectenoverzicht aantallen'!$A:$A,'Objectenoverzicht aantallen'!X:X)*'Calculatie sheet'!$AA$19*'Calculatie sheet'!$AA$42)/1000</f>
        <v>0</v>
      </c>
      <c r="AD2" s="43">
        <f>(LOOKUP('Calculatie sheet'!$AA$2,'Objectenoverzicht aantallen'!$A:$A,'Objectenoverzicht aantallen'!Y:Y)*'Calculatie sheet'!$AA$19*'Calculatie sheet'!$AA$42)/1000</f>
        <v>0</v>
      </c>
      <c r="AE2" s="43">
        <f>(LOOKUP('Calculatie sheet'!$AA$2,'Objectenoverzicht aantallen'!$A:$A,'Objectenoverzicht aantallen'!Z:Z)*'Calculatie sheet'!$AA$19*'Calculatie sheet'!$AA$42)/1000</f>
        <v>0</v>
      </c>
      <c r="AF2" s="43">
        <f>(LOOKUP('Calculatie sheet'!$AA$2,'Objectenoverzicht aantallen'!$A:$A,'Objectenoverzicht aantallen'!AA:AA)*'Calculatie sheet'!$AA$19*'Calculatie sheet'!$AA$42)/1000</f>
        <v>0</v>
      </c>
    </row>
    <row r="3" spans="1:32" x14ac:dyDescent="0.2">
      <c r="B3" s="2" t="s">
        <v>638</v>
      </c>
      <c r="C3" s="44">
        <f>'Calculatie sheet'!AA29*'Calculatie sheet'!AA42</f>
        <v>169399.272008</v>
      </c>
      <c r="D3" s="24" t="s">
        <v>64</v>
      </c>
      <c r="F3" s="567">
        <f>(C3*'Calculatie sheet'!$AA$7)/1000</f>
        <v>0</v>
      </c>
      <c r="H3" s="43">
        <f>((LOOKUP('Calculatie sheet'!$AA$2,'Objectenoverzicht aantallen'!$A:$A,'Objectenoverzicht aantallen'!$P:$P)*'Calculatie sheet'!$AA$29*'Calculatie sheet'!$AA$42))/1000</f>
        <v>0</v>
      </c>
      <c r="J3" s="43">
        <f>(LOOKUP('Calculatie sheet'!$AA$2,'Objectenoverzicht aantallen'!$A:$A,'Objectenoverzicht aantallen'!$P:$P)*'Calculatie sheet'!$AA$29*'Calculatie sheet'!$AA$42)/'Calculatie sheet'!$AA$64/1000</f>
        <v>0</v>
      </c>
      <c r="K3" s="43">
        <f>(LOOKUP('Calculatie sheet'!$AA$2,'Objectenoverzicht aantallen'!$A:$A,'Objectenoverzicht aantallen'!$P:$P)*'Calculatie sheet'!$AA$29*'Calculatie sheet'!$AA$42)/'Calculatie sheet'!$AA$64/1000</f>
        <v>0</v>
      </c>
      <c r="L3" s="43">
        <f>(LOOKUP('Calculatie sheet'!$AA$2,'Objectenoverzicht aantallen'!$A:$A,'Objectenoverzicht aantallen'!$P:$P)*'Calculatie sheet'!$AA$29*'Calculatie sheet'!$AA$42)/'Calculatie sheet'!$AA$64/1000</f>
        <v>0</v>
      </c>
      <c r="M3" s="43">
        <f>(LOOKUP('Calculatie sheet'!$AA$2,'Objectenoverzicht aantallen'!$A:$A,'Objectenoverzicht aantallen'!$P:$P)*'Calculatie sheet'!$AA$29*'Calculatie sheet'!$AA$42)/'Calculatie sheet'!$AA$64/1000</f>
        <v>0</v>
      </c>
      <c r="N3" s="43">
        <f>(LOOKUP('Calculatie sheet'!$AA$2,'Objectenoverzicht aantallen'!$A:$A,'Objectenoverzicht aantallen'!$P:$P)*'Calculatie sheet'!$AA$29*'Calculatie sheet'!$AA$42)/'Calculatie sheet'!$AA$64/1000</f>
        <v>0</v>
      </c>
      <c r="O3" s="43">
        <f>(LOOKUP('Calculatie sheet'!$AA$2,'Objectenoverzicht aantallen'!$A:$A,'Objectenoverzicht aantallen'!$P:$P)*'Calculatie sheet'!$AA$29*'Calculatie sheet'!$AA$42)/'Calculatie sheet'!$AA$64/1000</f>
        <v>0</v>
      </c>
      <c r="P3" s="43">
        <f>(LOOKUP('Calculatie sheet'!$AA$2,'Objectenoverzicht aantallen'!$A:$A,'Objectenoverzicht aantallen'!$P:$P)*'Calculatie sheet'!$AA$29*'Calculatie sheet'!$AA$42)/'Calculatie sheet'!$AA$64/1000</f>
        <v>0</v>
      </c>
      <c r="Q3" s="43">
        <f>(LOOKUP('Calculatie sheet'!$AA$2,'Objectenoverzicht aantallen'!$A:$A,'Objectenoverzicht aantallen'!$P:$P)*'Calculatie sheet'!$AA$29*'Calculatie sheet'!$AA$42)/'Calculatie sheet'!$AA$64/1000</f>
        <v>0</v>
      </c>
      <c r="R3" s="43">
        <f>(LOOKUP('Calculatie sheet'!$AA$2,'Objectenoverzicht aantallen'!$A:$A,'Objectenoverzicht aantallen'!$P:$P)*'Calculatie sheet'!$AA$29*'Calculatie sheet'!$AA$42)/'Calculatie sheet'!$AA$64/1000</f>
        <v>0</v>
      </c>
      <c r="S3" s="43">
        <f>(LOOKUP('Calculatie sheet'!$AA$2,'Objectenoverzicht aantallen'!$A:$A,'Objectenoverzicht aantallen'!$P:$P)*'Calculatie sheet'!$AA$29*'Calculatie sheet'!$AA$42)/'Calculatie sheet'!$AA$64/1000</f>
        <v>0</v>
      </c>
      <c r="T3" s="43">
        <f>(LOOKUP('Calculatie sheet'!$AA$2,'Objectenoverzicht aantallen'!$A:$A,'Objectenoverzicht aantallen'!$P:$P)*'Calculatie sheet'!$AA$29*'Calculatie sheet'!$AA$42)/'Calculatie sheet'!$AA$64/1000</f>
        <v>0</v>
      </c>
      <c r="V3" s="43">
        <f>(LOOKUP('Calculatie sheet'!$AA$2,'Objectenoverzicht aantallen'!$A:$A,'Objectenoverzicht aantallen'!$P:$P)*'Calculatie sheet'!$AA$29*'Calculatie sheet'!$AA$42)/'Calculatie sheet'!$AA$64/1000</f>
        <v>0</v>
      </c>
      <c r="W3" s="43">
        <f>(LOOKUP('Calculatie sheet'!$AA$2,'Objectenoverzicht aantallen'!$A:$A,'Objectenoverzicht aantallen'!$P:$P)*'Calculatie sheet'!$AA$29*'Calculatie sheet'!$AA$42)/'Calculatie sheet'!$AA$64/1000</f>
        <v>0</v>
      </c>
      <c r="X3" s="43">
        <f>(LOOKUP('Calculatie sheet'!$AA$2,'Objectenoverzicht aantallen'!$A:$A,'Objectenoverzicht aantallen'!$P:$P)*'Calculatie sheet'!$AA$29*'Calculatie sheet'!$AA$42)/'Calculatie sheet'!$AA$64/1000</f>
        <v>0</v>
      </c>
      <c r="Y3" s="43">
        <f>(LOOKUP('Calculatie sheet'!$AA$2,'Objectenoverzicht aantallen'!$A:$A,'Objectenoverzicht aantallen'!$P:$P)*'Calculatie sheet'!$AA$29*'Calculatie sheet'!$AA$42)/'Calculatie sheet'!$AA$64/1000</f>
        <v>0</v>
      </c>
      <c r="Z3" s="43">
        <f>(LOOKUP('Calculatie sheet'!$AA$2,'Objectenoverzicht aantallen'!$A:$A,'Objectenoverzicht aantallen'!$P:$P)*'Calculatie sheet'!$AA$29*'Calculatie sheet'!$AA$42)/'Calculatie sheet'!$AA$64/1000</f>
        <v>0</v>
      </c>
      <c r="AA3" s="43">
        <f>(LOOKUP('Calculatie sheet'!$AA$2,'Objectenoverzicht aantallen'!$A:$A,'Objectenoverzicht aantallen'!$P:$P)*'Calculatie sheet'!$AA$29*'Calculatie sheet'!$AA$42)/'Calculatie sheet'!$AA$64/1000</f>
        <v>0</v>
      </c>
      <c r="AB3" s="43">
        <f>(LOOKUP('Calculatie sheet'!$AA$2,'Objectenoverzicht aantallen'!$A:$A,'Objectenoverzicht aantallen'!$P:$P)*'Calculatie sheet'!$AA$29*'Calculatie sheet'!$AA$42)/'Calculatie sheet'!$AA$64/1000</f>
        <v>0</v>
      </c>
      <c r="AC3" s="43">
        <f>(LOOKUP('Calculatie sheet'!$AA$2,'Objectenoverzicht aantallen'!$A:$A,'Objectenoverzicht aantallen'!$P:$P)*'Calculatie sheet'!$AA$29*'Calculatie sheet'!$AA$42)/'Calculatie sheet'!$AA$64/1000</f>
        <v>0</v>
      </c>
      <c r="AD3" s="43">
        <f>(LOOKUP('Calculatie sheet'!$AA$2,'Objectenoverzicht aantallen'!$A:$A,'Objectenoverzicht aantallen'!$P:$P)*'Calculatie sheet'!$AA$29*'Calculatie sheet'!$AA$42)/'Calculatie sheet'!$AA$64/1000</f>
        <v>0</v>
      </c>
      <c r="AE3" s="43">
        <f>(LOOKUP('Calculatie sheet'!$AA$2,'Objectenoverzicht aantallen'!$A:$A,'Objectenoverzicht aantallen'!$P:$P)*'Calculatie sheet'!$AA$29*'Calculatie sheet'!$AA$42)/'Calculatie sheet'!$AA$64/1000</f>
        <v>0</v>
      </c>
      <c r="AF3" s="43">
        <f>(LOOKUP('Calculatie sheet'!$AA$2,'Objectenoverzicht aantallen'!$A:$A,'Objectenoverzicht aantallen'!$P:$P)*'Calculatie sheet'!$AA$29*'Calculatie sheet'!$AA$42)/'Calculatie sheet'!$AA$64/1000</f>
        <v>0</v>
      </c>
    </row>
    <row r="4" spans="1:32" x14ac:dyDescent="0.2">
      <c r="B4" s="2" t="s">
        <v>639</v>
      </c>
      <c r="C4" s="44">
        <f>'Calculatie sheet'!AA36*'Calculatie sheet'!AA42</f>
        <v>30024.816264000005</v>
      </c>
      <c r="D4" s="569" t="s">
        <v>585</v>
      </c>
      <c r="F4" s="567">
        <f>(C4*'Calculatie sheet'!$AA$7)/1000</f>
        <v>0</v>
      </c>
      <c r="H4" s="43">
        <f>((LOOKUP('Calculatie sheet'!$AA$2,'Objectenoverzicht aantallen'!$A:$A,'Objectenoverzicht aantallen'!$P:$P)*'Calculatie sheet'!$AA$36*'Calculatie sheet'!$AA$42))/1000</f>
        <v>0</v>
      </c>
      <c r="J4" s="43">
        <f>(LOOKUP('Calculatie sheet'!$AA$2,'Objectenoverzicht aantallen'!$A:$A,'Objectenoverzicht aantallen'!Q:Q)*'Calculatie sheet'!$AA$36*'Calculatie sheet'!$AA$42)/1000</f>
        <v>0</v>
      </c>
      <c r="K4" s="43">
        <f>(LOOKUP('Calculatie sheet'!$AA$2,'Objectenoverzicht aantallen'!$A:$A,'Objectenoverzicht aantallen'!R:R)*'Calculatie sheet'!$AA$36*'Calculatie sheet'!$AA$42)/1000</f>
        <v>0</v>
      </c>
      <c r="L4" s="43">
        <f>(LOOKUP('Calculatie sheet'!$AA$2,'Objectenoverzicht aantallen'!$A:$A,'Objectenoverzicht aantallen'!S:S)*'Calculatie sheet'!$AA$36*'Calculatie sheet'!$AA$42)/1000</f>
        <v>0</v>
      </c>
      <c r="M4" s="43">
        <f>(LOOKUP('Calculatie sheet'!$AA$2,'Objectenoverzicht aantallen'!$A:$A,'Objectenoverzicht aantallen'!T:T)*'Calculatie sheet'!$AA$36*'Calculatie sheet'!$AA$42)/1000</f>
        <v>0</v>
      </c>
      <c r="N4" s="43">
        <f>(LOOKUP('Calculatie sheet'!$AA$2,'Objectenoverzicht aantallen'!$A:$A,'Objectenoverzicht aantallen'!U:U)*'Calculatie sheet'!$AA$36*'Calculatie sheet'!$AA$42)/1000</f>
        <v>0</v>
      </c>
      <c r="O4" s="43">
        <f>(LOOKUP('Calculatie sheet'!$AA$2,'Objectenoverzicht aantallen'!$A:$A,'Objectenoverzicht aantallen'!V:V)*'Calculatie sheet'!$AA$36*'Calculatie sheet'!$AA$42)/1000</f>
        <v>0</v>
      </c>
      <c r="P4" s="43">
        <f>(LOOKUP('Calculatie sheet'!$AA$2,'Objectenoverzicht aantallen'!$A:$A,'Objectenoverzicht aantallen'!W:W)*'Calculatie sheet'!$AA$36*'Calculatie sheet'!$AA$42)/1000</f>
        <v>0</v>
      </c>
      <c r="Q4" s="43">
        <f>(LOOKUP('Calculatie sheet'!$AA$2,'Objectenoverzicht aantallen'!$A:$A,'Objectenoverzicht aantallen'!X:X)*'Calculatie sheet'!$AA$36*'Calculatie sheet'!$AA$42)/1000</f>
        <v>0</v>
      </c>
      <c r="R4" s="43">
        <f>(LOOKUP('Calculatie sheet'!$AA$2,'Objectenoverzicht aantallen'!$A:$A,'Objectenoverzicht aantallen'!Y:Y)*'Calculatie sheet'!$AA$36*'Calculatie sheet'!$AA$42)/1000</f>
        <v>0</v>
      </c>
      <c r="S4" s="43">
        <f>(LOOKUP('Calculatie sheet'!$AA$2,'Objectenoverzicht aantallen'!$A:$A,'Objectenoverzicht aantallen'!Z:Z)*'Calculatie sheet'!$AA$36*'Calculatie sheet'!$AA$42)/1000</f>
        <v>0</v>
      </c>
      <c r="T4" s="43">
        <f>(LOOKUP('Calculatie sheet'!$AA$2,'Objectenoverzicht aantallen'!$A:$A,'Objectenoverzicht aantallen'!AA:AA)*'Calculatie sheet'!$AA$36*'Calculatie sheet'!$AA$42)/1000</f>
        <v>0</v>
      </c>
      <c r="V4" s="43">
        <f>(LOOKUP('Calculatie sheet'!$AA$2,'Objectenoverzicht aantallen'!$A:$A,'Objectenoverzicht aantallen'!Q:Q)*'Calculatie sheet'!$AA$36*'Calculatie sheet'!$AA$42)/1000</f>
        <v>0</v>
      </c>
      <c r="W4" s="43">
        <f>(LOOKUP('Calculatie sheet'!$AA$2,'Objectenoverzicht aantallen'!$A:$A,'Objectenoverzicht aantallen'!R:R)*'Calculatie sheet'!$AA$36*'Calculatie sheet'!$AA$42)/1000</f>
        <v>0</v>
      </c>
      <c r="X4" s="43">
        <f>(LOOKUP('Calculatie sheet'!$AA$2,'Objectenoverzicht aantallen'!$A:$A,'Objectenoverzicht aantallen'!S:S)*'Calculatie sheet'!$AA$36*'Calculatie sheet'!$AA$42)/1000</f>
        <v>0</v>
      </c>
      <c r="Y4" s="43">
        <f>(LOOKUP('Calculatie sheet'!$AA$2,'Objectenoverzicht aantallen'!$A:$A,'Objectenoverzicht aantallen'!T:T)*'Calculatie sheet'!$AA$36*'Calculatie sheet'!$AA$42)/1000</f>
        <v>0</v>
      </c>
      <c r="Z4" s="43">
        <f>(LOOKUP('Calculatie sheet'!$AA$2,'Objectenoverzicht aantallen'!$A:$A,'Objectenoverzicht aantallen'!U:U)*'Calculatie sheet'!$AA$36*'Calculatie sheet'!$AA$42)/1000</f>
        <v>0</v>
      </c>
      <c r="AA4" s="43">
        <f>(LOOKUP('Calculatie sheet'!$AA$2,'Objectenoverzicht aantallen'!$A:$A,'Objectenoverzicht aantallen'!V:V)*'Calculatie sheet'!$AA$36*'Calculatie sheet'!$AA$42)/1000</f>
        <v>0</v>
      </c>
      <c r="AB4" s="43">
        <f>(LOOKUP('Calculatie sheet'!$AA$2,'Objectenoverzicht aantallen'!$A:$A,'Objectenoverzicht aantallen'!W:W)*'Calculatie sheet'!$AA$36*'Calculatie sheet'!$AA$42)/1000</f>
        <v>0</v>
      </c>
      <c r="AC4" s="43">
        <f>(LOOKUP('Calculatie sheet'!$AA$2,'Objectenoverzicht aantallen'!$A:$A,'Objectenoverzicht aantallen'!X:X)*'Calculatie sheet'!$AA$36*'Calculatie sheet'!$AA$42)/1000</f>
        <v>0</v>
      </c>
      <c r="AD4" s="43">
        <f>(LOOKUP('Calculatie sheet'!$AA$2,'Objectenoverzicht aantallen'!$A:$A,'Objectenoverzicht aantallen'!Y:Y)*'Calculatie sheet'!$AA$36*'Calculatie sheet'!$AA$42)/1000</f>
        <v>0</v>
      </c>
      <c r="AE4" s="43">
        <f>(LOOKUP('Calculatie sheet'!$AA$2,'Objectenoverzicht aantallen'!$A:$A,'Objectenoverzicht aantallen'!Z:Z)*'Calculatie sheet'!$AA$36*'Calculatie sheet'!$AA$42)/1000</f>
        <v>0</v>
      </c>
      <c r="AF4" s="43">
        <f>(LOOKUP('Calculatie sheet'!$AA$2,'Objectenoverzicht aantallen'!$A:$A,'Objectenoverzicht aantallen'!AA:AA)*'Calculatie sheet'!$AA$36*'Calculatie sheet'!$AA$42)/1000</f>
        <v>0</v>
      </c>
    </row>
    <row r="5" spans="1:32" x14ac:dyDescent="0.2">
      <c r="B5" s="3" t="s">
        <v>640</v>
      </c>
      <c r="C5" s="44">
        <f>'Calculatie sheet'!AA39*'Calculatie sheet'!AA42</f>
        <v>-131497.574934</v>
      </c>
      <c r="D5" s="457" t="s">
        <v>586</v>
      </c>
      <c r="F5" s="567">
        <f>(C5*'Calculatie sheet'!$AA$7)/1000</f>
        <v>0</v>
      </c>
      <c r="H5" s="43">
        <f>((LOOKUP('Calculatie sheet'!$AA$2,'Objectenoverzicht aantallen'!$A:$A,'Objectenoverzicht aantallen'!$P:$P)*'Calculatie sheet'!$AA$39*'Calculatie sheet'!$AA$42))/1000</f>
        <v>0</v>
      </c>
      <c r="J5" s="43">
        <f>(LOOKUP('Calculatie sheet'!$AA$2,'Objectenoverzicht aantallen'!$A:$A,'Objectenoverzicht aantallen'!Q:Q)*'Calculatie sheet'!$AA$39*'Calculatie sheet'!$AA$42)/1000</f>
        <v>0</v>
      </c>
      <c r="K5" s="43">
        <f>(LOOKUP('Calculatie sheet'!$AA$2,'Objectenoverzicht aantallen'!$A:$A,'Objectenoverzicht aantallen'!R:R)*'Calculatie sheet'!$AA$39*'Calculatie sheet'!$AA$42)/1000</f>
        <v>0</v>
      </c>
      <c r="L5" s="43">
        <f>(LOOKUP('Calculatie sheet'!$AA$2,'Objectenoverzicht aantallen'!$A:$A,'Objectenoverzicht aantallen'!S:S)*'Calculatie sheet'!$AA$39*'Calculatie sheet'!$AA$42)/1000</f>
        <v>0</v>
      </c>
      <c r="M5" s="43">
        <f>(LOOKUP('Calculatie sheet'!$AA$2,'Objectenoverzicht aantallen'!$A:$A,'Objectenoverzicht aantallen'!T:T)*'Calculatie sheet'!$AA$39*'Calculatie sheet'!$AA$42)/1000</f>
        <v>0</v>
      </c>
      <c r="N5" s="43">
        <f>(LOOKUP('Calculatie sheet'!$AA$2,'Objectenoverzicht aantallen'!$A:$A,'Objectenoverzicht aantallen'!U:U)*'Calculatie sheet'!$AA$39*'Calculatie sheet'!$AA$42)/1000</f>
        <v>0</v>
      </c>
      <c r="O5" s="43">
        <f>(LOOKUP('Calculatie sheet'!$AA$2,'Objectenoverzicht aantallen'!$A:$A,'Objectenoverzicht aantallen'!V:V)*'Calculatie sheet'!$AA$39*'Calculatie sheet'!$AA$42)/1000</f>
        <v>0</v>
      </c>
      <c r="P5" s="43">
        <f>(LOOKUP('Calculatie sheet'!$AA$2,'Objectenoverzicht aantallen'!$A:$A,'Objectenoverzicht aantallen'!W:W)*'Calculatie sheet'!$AA$39*'Calculatie sheet'!$AA$42)/1000</f>
        <v>0</v>
      </c>
      <c r="Q5" s="43">
        <f>(LOOKUP('Calculatie sheet'!$AA$2,'Objectenoverzicht aantallen'!$A:$A,'Objectenoverzicht aantallen'!X:X)*'Calculatie sheet'!$AA$39*'Calculatie sheet'!$AA$42)/1000</f>
        <v>0</v>
      </c>
      <c r="R5" s="43">
        <f>(LOOKUP('Calculatie sheet'!$AA$2,'Objectenoverzicht aantallen'!$A:$A,'Objectenoverzicht aantallen'!Y:Y)*'Calculatie sheet'!$AA$39*'Calculatie sheet'!$AA$42)/1000</f>
        <v>0</v>
      </c>
      <c r="S5" s="43">
        <f>(LOOKUP('Calculatie sheet'!$AA$2,'Objectenoverzicht aantallen'!$A:$A,'Objectenoverzicht aantallen'!Z:Z)*'Calculatie sheet'!$AA$39*'Calculatie sheet'!$AA$42)/1000</f>
        <v>0</v>
      </c>
      <c r="T5" s="43">
        <f>(LOOKUP('Calculatie sheet'!$AA$2,'Objectenoverzicht aantallen'!$A:$A,'Objectenoverzicht aantallen'!AA:AA)*'Calculatie sheet'!$AA$39*'Calculatie sheet'!$AA$42)/1000</f>
        <v>0</v>
      </c>
      <c r="V5" s="43">
        <f>(LOOKUP('Calculatie sheet'!$AA$2,'Objectenoverzicht aantallen'!$A:$A,'Objectenoverzicht aantallen'!Q:Q)*'Calculatie sheet'!$AA$39*'Calculatie sheet'!$AA$42)/1000</f>
        <v>0</v>
      </c>
      <c r="W5" s="43">
        <f>(LOOKUP('Calculatie sheet'!$AA$2,'Objectenoverzicht aantallen'!$A:$A,'Objectenoverzicht aantallen'!R:R)*'Calculatie sheet'!$AA$39*'Calculatie sheet'!$AA$42)/1000</f>
        <v>0</v>
      </c>
      <c r="X5" s="43">
        <f>(LOOKUP('Calculatie sheet'!$AA$2,'Objectenoverzicht aantallen'!$A:$A,'Objectenoverzicht aantallen'!S:S)*'Calculatie sheet'!$AA$39*'Calculatie sheet'!$AA$42)/1000</f>
        <v>0</v>
      </c>
      <c r="Y5" s="43">
        <f>(LOOKUP('Calculatie sheet'!$AA$2,'Objectenoverzicht aantallen'!$A:$A,'Objectenoverzicht aantallen'!T:T)*'Calculatie sheet'!$AA$39*'Calculatie sheet'!$AA$42)/1000</f>
        <v>0</v>
      </c>
      <c r="Z5" s="43">
        <f>(LOOKUP('Calculatie sheet'!$AA$2,'Objectenoverzicht aantallen'!$A:$A,'Objectenoverzicht aantallen'!U:U)*'Calculatie sheet'!$AA$39*'Calculatie sheet'!$AA$42)/1000</f>
        <v>0</v>
      </c>
      <c r="AA5" s="43">
        <f>(LOOKUP('Calculatie sheet'!$AA$2,'Objectenoverzicht aantallen'!$A:$A,'Objectenoverzicht aantallen'!V:V)*'Calculatie sheet'!$AA$39*'Calculatie sheet'!$AA$42)/1000</f>
        <v>0</v>
      </c>
      <c r="AB5" s="43">
        <f>(LOOKUP('Calculatie sheet'!$AA$2,'Objectenoverzicht aantallen'!$A:$A,'Objectenoverzicht aantallen'!W:W)*'Calculatie sheet'!$AA$39*'Calculatie sheet'!$AA$42)/1000</f>
        <v>0</v>
      </c>
      <c r="AC5" s="43">
        <f>(LOOKUP('Calculatie sheet'!$AA$2,'Objectenoverzicht aantallen'!$A:$A,'Objectenoverzicht aantallen'!X:X)*'Calculatie sheet'!$AA$39*'Calculatie sheet'!$AA$42)/1000</f>
        <v>0</v>
      </c>
      <c r="AD5" s="43">
        <f>(LOOKUP('Calculatie sheet'!$AA$2,'Objectenoverzicht aantallen'!$A:$A,'Objectenoverzicht aantallen'!Y:Y)*'Calculatie sheet'!$AA$39*'Calculatie sheet'!$AA$42)/1000</f>
        <v>0</v>
      </c>
      <c r="AE5" s="43">
        <f>(LOOKUP('Calculatie sheet'!$AA$2,'Objectenoverzicht aantallen'!$A:$A,'Objectenoverzicht aantallen'!Z:Z)*'Calculatie sheet'!$AA$39*'Calculatie sheet'!$AA$42)/1000</f>
        <v>0</v>
      </c>
      <c r="AF5" s="43">
        <f>(LOOKUP('Calculatie sheet'!$AA$2,'Objectenoverzicht aantallen'!$A:$A,'Objectenoverzicht aantallen'!AA:AA)*'Calculatie sheet'!$AA$39*'Calculatie sheet'!$AA$42)/1000</f>
        <v>0</v>
      </c>
    </row>
    <row r="6" spans="1:32" x14ac:dyDescent="0.2">
      <c r="C6" s="29"/>
      <c r="D6" s="458" t="s">
        <v>587</v>
      </c>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C86D-3173-A542-8648-A65BE99FF204}">
  <dimension ref="A1:AF6"/>
  <sheetViews>
    <sheetView workbookViewId="0">
      <selection activeCell="H2" sqref="H2:AF5"/>
    </sheetView>
  </sheetViews>
  <sheetFormatPr baseColWidth="10" defaultRowHeight="16" x14ac:dyDescent="0.2"/>
  <cols>
    <col min="1" max="1" width="11.1640625" bestFit="1" customWidth="1"/>
    <col min="2" max="2" width="16.83203125" bestFit="1" customWidth="1"/>
    <col min="3" max="3" width="12.83203125" bestFit="1" customWidth="1"/>
    <col min="4" max="4" width="31.83203125" bestFit="1" customWidth="1"/>
    <col min="6" max="6" width="18" bestFit="1" customWidth="1"/>
  </cols>
  <sheetData>
    <row r="1" spans="1:32" x14ac:dyDescent="0.2">
      <c r="A1" t="str">
        <f>'Calculatie sheet'!AB3</f>
        <v>Spoorstaven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sheet'!AB19*'Calculatie sheet'!AB42</f>
        <v>182.66034000000002</v>
      </c>
      <c r="D2" s="14" t="s">
        <v>66</v>
      </c>
      <c r="F2" s="567">
        <f>(C2*'Calculatie sheet'!$AB$7)/1000</f>
        <v>0</v>
      </c>
      <c r="H2" s="43">
        <f>((LOOKUP('Calculatie sheet'!$AB$2,'Objectenoverzicht aantallen'!$A:$A,'Objectenoverzicht aantallen'!$P:$P)*'Calculatie sheet'!$AB$19*'Calculatie sheet'!$AB$42))/1000</f>
        <v>0</v>
      </c>
      <c r="J2" s="43">
        <f>(LOOKUP('Calculatie sheet'!$AB$2,'Objectenoverzicht aantallen'!$A:$A,'Objectenoverzicht aantallen'!E:E)*'Calculatie sheet'!$AB$19*'Calculatie sheet'!$AB$42)/1000</f>
        <v>0</v>
      </c>
      <c r="K2" s="43">
        <f>(LOOKUP('Calculatie sheet'!$AB$2,'Objectenoverzicht aantallen'!$A:$A,'Objectenoverzicht aantallen'!F:F)*'Calculatie sheet'!$AB$19*'Calculatie sheet'!$AB$42)/1000</f>
        <v>0</v>
      </c>
      <c r="L2" s="43">
        <f>(LOOKUP('Calculatie sheet'!$AB$2,'Objectenoverzicht aantallen'!$A:$A,'Objectenoverzicht aantallen'!G:G)*'Calculatie sheet'!$AB$19*'Calculatie sheet'!$AB$42)/1000</f>
        <v>0</v>
      </c>
      <c r="M2" s="43">
        <f>(LOOKUP('Calculatie sheet'!$AB$2,'Objectenoverzicht aantallen'!$A:$A,'Objectenoverzicht aantallen'!H:H)*'Calculatie sheet'!$AB$19*'Calculatie sheet'!$AB$42)/1000</f>
        <v>0</v>
      </c>
      <c r="N2" s="43">
        <f>(LOOKUP('Calculatie sheet'!$AB$2,'Objectenoverzicht aantallen'!$A:$A,'Objectenoverzicht aantallen'!I:I)*'Calculatie sheet'!$AB$19*'Calculatie sheet'!$AB$42)/1000</f>
        <v>0</v>
      </c>
      <c r="O2" s="43">
        <f>(LOOKUP('Calculatie sheet'!$AB$2,'Objectenoverzicht aantallen'!$A:$A,'Objectenoverzicht aantallen'!J:J)*'Calculatie sheet'!$AB$19*'Calculatie sheet'!$AB$42)/1000</f>
        <v>0</v>
      </c>
      <c r="P2" s="43">
        <f>(LOOKUP('Calculatie sheet'!$AB$2,'Objectenoverzicht aantallen'!$A:$A,'Objectenoverzicht aantallen'!K:K)*'Calculatie sheet'!$AB$19*'Calculatie sheet'!$AB$42)/1000</f>
        <v>0</v>
      </c>
      <c r="Q2" s="43">
        <f>(LOOKUP('Calculatie sheet'!$AB$2,'Objectenoverzicht aantallen'!$A:$A,'Objectenoverzicht aantallen'!L:L)*'Calculatie sheet'!$AB$19*'Calculatie sheet'!$AB$42)/1000</f>
        <v>0</v>
      </c>
      <c r="R2" s="43">
        <f>(LOOKUP('Calculatie sheet'!$AB$2,'Objectenoverzicht aantallen'!$A:$A,'Objectenoverzicht aantallen'!M:M)*'Calculatie sheet'!$AB$19*'Calculatie sheet'!$AB$42)/1000</f>
        <v>0</v>
      </c>
      <c r="S2" s="43">
        <f>(LOOKUP('Calculatie sheet'!$AB$2,'Objectenoverzicht aantallen'!$A:$A,'Objectenoverzicht aantallen'!N:N)*'Calculatie sheet'!$AB$19*'Calculatie sheet'!$AB$42)/1000</f>
        <v>0</v>
      </c>
      <c r="T2" s="43">
        <f>(LOOKUP('Calculatie sheet'!$AB$2,'Objectenoverzicht aantallen'!$A:$A,'Objectenoverzicht aantallen'!O:O)*'Calculatie sheet'!$AB$19*'Calculatie sheet'!$AB$42)/1000</f>
        <v>0</v>
      </c>
      <c r="V2" s="43">
        <f>(LOOKUP('Calculatie sheet'!$AB$2,'Objectenoverzicht aantallen'!$A:$A,'Objectenoverzicht aantallen'!Q:Q)*'Calculatie sheet'!$AB$19*'Calculatie sheet'!$AB$42)/1000</f>
        <v>0</v>
      </c>
      <c r="W2" s="43">
        <f>(LOOKUP('Calculatie sheet'!$AB$2,'Objectenoverzicht aantallen'!$A:$A,'Objectenoverzicht aantallen'!R:R)*'Calculatie sheet'!$AB$19*'Calculatie sheet'!$AB$42)/1000</f>
        <v>0</v>
      </c>
      <c r="X2" s="43">
        <f>(LOOKUP('Calculatie sheet'!$AB$2,'Objectenoverzicht aantallen'!$A:$A,'Objectenoverzicht aantallen'!S:S)*'Calculatie sheet'!$AB$19*'Calculatie sheet'!$AB$42)/1000</f>
        <v>0</v>
      </c>
      <c r="Y2" s="43">
        <f>(LOOKUP('Calculatie sheet'!$AB$2,'Objectenoverzicht aantallen'!$A:$A,'Objectenoverzicht aantallen'!T:T)*'Calculatie sheet'!$AB$19*'Calculatie sheet'!$AB$42)/1000</f>
        <v>0</v>
      </c>
      <c r="Z2" s="43">
        <f>(LOOKUP('Calculatie sheet'!$AB$2,'Objectenoverzicht aantallen'!$A:$A,'Objectenoverzicht aantallen'!U:U)*'Calculatie sheet'!$AB$19*'Calculatie sheet'!$AB$42)/1000</f>
        <v>0</v>
      </c>
      <c r="AA2" s="43">
        <f>(LOOKUP('Calculatie sheet'!$AB$2,'Objectenoverzicht aantallen'!$A:$A,'Objectenoverzicht aantallen'!V:V)*'Calculatie sheet'!$AB$19*'Calculatie sheet'!$AB$42)/1000</f>
        <v>0</v>
      </c>
      <c r="AB2" s="43">
        <f>(LOOKUP('Calculatie sheet'!$AB$2,'Objectenoverzicht aantallen'!$A:$A,'Objectenoverzicht aantallen'!W:W)*'Calculatie sheet'!$AB$19*'Calculatie sheet'!$AB$42)/1000</f>
        <v>0</v>
      </c>
      <c r="AC2" s="43">
        <f>(LOOKUP('Calculatie sheet'!$AB$2,'Objectenoverzicht aantallen'!$A:$A,'Objectenoverzicht aantallen'!X:X)*'Calculatie sheet'!$AB$19*'Calculatie sheet'!$AB$42)/1000</f>
        <v>0</v>
      </c>
      <c r="AD2" s="43">
        <f>(LOOKUP('Calculatie sheet'!$AB$2,'Objectenoverzicht aantallen'!$A:$A,'Objectenoverzicht aantallen'!Y:Y)*'Calculatie sheet'!$AB$19*'Calculatie sheet'!$AB$42)/1000</f>
        <v>0</v>
      </c>
      <c r="AE2" s="43">
        <f>(LOOKUP('Calculatie sheet'!$AB$2,'Objectenoverzicht aantallen'!$A:$A,'Objectenoverzicht aantallen'!Z:Z)*'Calculatie sheet'!$AB$19*'Calculatie sheet'!$AB$42)/1000</f>
        <v>0</v>
      </c>
      <c r="AF2" s="43">
        <f>(LOOKUP('Calculatie sheet'!$AB$2,'Objectenoverzicht aantallen'!$A:$A,'Objectenoverzicht aantallen'!AA:AA)*'Calculatie sheet'!$AB$19*'Calculatie sheet'!$AB$42)/1000</f>
        <v>0</v>
      </c>
    </row>
    <row r="3" spans="1:32" x14ac:dyDescent="0.2">
      <c r="B3" s="2" t="s">
        <v>638</v>
      </c>
      <c r="C3" s="44">
        <f>'Calculatie sheet'!AB29*'Calculatie sheet'!AB42</f>
        <v>5.8242959999999995</v>
      </c>
      <c r="D3" s="24" t="s">
        <v>64</v>
      </c>
      <c r="F3" s="567">
        <f>(C3*'Calculatie sheet'!$AB$7)/1000</f>
        <v>0</v>
      </c>
      <c r="H3" s="43">
        <f>((LOOKUP('Calculatie sheet'!$AB$2,'Objectenoverzicht aantallen'!$A:$A,'Objectenoverzicht aantallen'!$P:$P)*'Calculatie sheet'!$AB$29*'Calculatie sheet'!$AB$42))/1000</f>
        <v>0</v>
      </c>
      <c r="J3" s="43">
        <f>(LOOKUP('Calculatie sheet'!$AB$2,'Objectenoverzicht aantallen'!$A:$A,'Objectenoverzicht aantallen'!$P:$P)*'Calculatie sheet'!$AB$29*'Calculatie sheet'!$AB$42)/'Calculatie sheet'!$AB$64/1000</f>
        <v>0</v>
      </c>
      <c r="K3" s="43">
        <f>(LOOKUP('Calculatie sheet'!$AB$2,'Objectenoverzicht aantallen'!$A:$A,'Objectenoverzicht aantallen'!$P:$P)*'Calculatie sheet'!$AB$29*'Calculatie sheet'!$AB$42)/'Calculatie sheet'!$AB$64/1000</f>
        <v>0</v>
      </c>
      <c r="L3" s="43">
        <f>(LOOKUP('Calculatie sheet'!$AB$2,'Objectenoverzicht aantallen'!$A:$A,'Objectenoverzicht aantallen'!$P:$P)*'Calculatie sheet'!$AB$29*'Calculatie sheet'!$AB$42)/'Calculatie sheet'!$AB$64/1000</f>
        <v>0</v>
      </c>
      <c r="M3" s="43">
        <f>(LOOKUP('Calculatie sheet'!$AB$2,'Objectenoverzicht aantallen'!$A:$A,'Objectenoverzicht aantallen'!$P:$P)*'Calculatie sheet'!$AB$29*'Calculatie sheet'!$AB$42)/'Calculatie sheet'!$AB$64/1000</f>
        <v>0</v>
      </c>
      <c r="N3" s="43">
        <f>(LOOKUP('Calculatie sheet'!$AB$2,'Objectenoverzicht aantallen'!$A:$A,'Objectenoverzicht aantallen'!$P:$P)*'Calculatie sheet'!$AB$29*'Calculatie sheet'!$AB$42)/'Calculatie sheet'!$AB$64/1000</f>
        <v>0</v>
      </c>
      <c r="O3" s="43">
        <f>(LOOKUP('Calculatie sheet'!$AB$2,'Objectenoverzicht aantallen'!$A:$A,'Objectenoverzicht aantallen'!$P:$P)*'Calculatie sheet'!$AB$29*'Calculatie sheet'!$AB$42)/'Calculatie sheet'!$AB$64/1000</f>
        <v>0</v>
      </c>
      <c r="P3" s="43">
        <f>(LOOKUP('Calculatie sheet'!$AB$2,'Objectenoverzicht aantallen'!$A:$A,'Objectenoverzicht aantallen'!$P:$P)*'Calculatie sheet'!$AB$29*'Calculatie sheet'!$AB$42)/'Calculatie sheet'!$AB$64/1000</f>
        <v>0</v>
      </c>
      <c r="Q3" s="43">
        <f>(LOOKUP('Calculatie sheet'!$AB$2,'Objectenoverzicht aantallen'!$A:$A,'Objectenoverzicht aantallen'!$P:$P)*'Calculatie sheet'!$AB$29*'Calculatie sheet'!$AB$42)/'Calculatie sheet'!$AB$64/1000</f>
        <v>0</v>
      </c>
      <c r="R3" s="43">
        <f>(LOOKUP('Calculatie sheet'!$AB$2,'Objectenoverzicht aantallen'!$A:$A,'Objectenoverzicht aantallen'!$P:$P)*'Calculatie sheet'!$AB$29*'Calculatie sheet'!$AB$42)/'Calculatie sheet'!$AB$64/1000</f>
        <v>0</v>
      </c>
      <c r="S3" s="43">
        <f>(LOOKUP('Calculatie sheet'!$AB$2,'Objectenoverzicht aantallen'!$A:$A,'Objectenoverzicht aantallen'!$P:$P)*'Calculatie sheet'!$AB$29*'Calculatie sheet'!$AB$42)/'Calculatie sheet'!$AB$64/1000</f>
        <v>0</v>
      </c>
      <c r="T3" s="43">
        <f>(LOOKUP('Calculatie sheet'!$AB$2,'Objectenoverzicht aantallen'!$A:$A,'Objectenoverzicht aantallen'!$P:$P)*'Calculatie sheet'!$AB$29*'Calculatie sheet'!$AB$42)/'Calculatie sheet'!$AB$64/1000</f>
        <v>0</v>
      </c>
      <c r="V3" s="43">
        <f>(LOOKUP('Calculatie sheet'!$AB$2,'Objectenoverzicht aantallen'!$A:$A,'Objectenoverzicht aantallen'!$P:$P)*'Calculatie sheet'!$AB$29*'Calculatie sheet'!$AB$42)/'Calculatie sheet'!$AB$64/1000</f>
        <v>0</v>
      </c>
      <c r="W3" s="43">
        <f>(LOOKUP('Calculatie sheet'!$AB$2,'Objectenoverzicht aantallen'!$A:$A,'Objectenoverzicht aantallen'!$P:$P)*'Calculatie sheet'!$AB$29*'Calculatie sheet'!$AB$42)/'Calculatie sheet'!$AB$64/1000</f>
        <v>0</v>
      </c>
      <c r="X3" s="43">
        <f>(LOOKUP('Calculatie sheet'!$AB$2,'Objectenoverzicht aantallen'!$A:$A,'Objectenoverzicht aantallen'!$P:$P)*'Calculatie sheet'!$AB$29*'Calculatie sheet'!$AB$42)/'Calculatie sheet'!$AB$64/1000</f>
        <v>0</v>
      </c>
      <c r="Y3" s="43">
        <f>(LOOKUP('Calculatie sheet'!$AB$2,'Objectenoverzicht aantallen'!$A:$A,'Objectenoverzicht aantallen'!$P:$P)*'Calculatie sheet'!$AB$29*'Calculatie sheet'!$AB$42)/'Calculatie sheet'!$AB$64/1000</f>
        <v>0</v>
      </c>
      <c r="Z3" s="43">
        <f>(LOOKUP('Calculatie sheet'!$AB$2,'Objectenoverzicht aantallen'!$A:$A,'Objectenoverzicht aantallen'!$P:$P)*'Calculatie sheet'!$AB$29*'Calculatie sheet'!$AB$42)/'Calculatie sheet'!$AB$64/1000</f>
        <v>0</v>
      </c>
      <c r="AA3" s="43">
        <f>(LOOKUP('Calculatie sheet'!$AB$2,'Objectenoverzicht aantallen'!$A:$A,'Objectenoverzicht aantallen'!$P:$P)*'Calculatie sheet'!$AB$29*'Calculatie sheet'!$AB$42)/'Calculatie sheet'!$AB$64/1000</f>
        <v>0</v>
      </c>
      <c r="AB3" s="43">
        <f>(LOOKUP('Calculatie sheet'!$AB$2,'Objectenoverzicht aantallen'!$A:$A,'Objectenoverzicht aantallen'!$P:$P)*'Calculatie sheet'!$AB$29*'Calculatie sheet'!$AB$42)/'Calculatie sheet'!$AB$64/1000</f>
        <v>0</v>
      </c>
      <c r="AC3" s="43">
        <f>(LOOKUP('Calculatie sheet'!$AB$2,'Objectenoverzicht aantallen'!$A:$A,'Objectenoverzicht aantallen'!$P:$P)*'Calculatie sheet'!$AB$29*'Calculatie sheet'!$AB$42)/'Calculatie sheet'!$AB$64/1000</f>
        <v>0</v>
      </c>
      <c r="AD3" s="43">
        <f>(LOOKUP('Calculatie sheet'!$AB$2,'Objectenoverzicht aantallen'!$A:$A,'Objectenoverzicht aantallen'!$P:$P)*'Calculatie sheet'!$AB$29*'Calculatie sheet'!$AB$42)/'Calculatie sheet'!$AB$64/1000</f>
        <v>0</v>
      </c>
      <c r="AE3" s="43">
        <f>(LOOKUP('Calculatie sheet'!$AB$2,'Objectenoverzicht aantallen'!$A:$A,'Objectenoverzicht aantallen'!$P:$P)*'Calculatie sheet'!$AB$29*'Calculatie sheet'!$AB$42)/'Calculatie sheet'!$AB$64/1000</f>
        <v>0</v>
      </c>
      <c r="AF3" s="43">
        <f>(LOOKUP('Calculatie sheet'!$AB$2,'Objectenoverzicht aantallen'!$A:$A,'Objectenoverzicht aantallen'!$P:$P)*'Calculatie sheet'!$AB$29*'Calculatie sheet'!$AB$42)/'Calculatie sheet'!$AB$64/1000</f>
        <v>0</v>
      </c>
    </row>
    <row r="4" spans="1:32" x14ac:dyDescent="0.2">
      <c r="B4" s="2" t="s">
        <v>639</v>
      </c>
      <c r="C4" s="44">
        <f>'Calculatie sheet'!AB36*'Calculatie sheet'!AB42</f>
        <v>4.6996859999999998</v>
      </c>
      <c r="D4" s="569" t="s">
        <v>585</v>
      </c>
      <c r="F4" s="567">
        <f>(C4*'Calculatie sheet'!$AB$7)/1000</f>
        <v>0</v>
      </c>
      <c r="H4" s="43">
        <f>((LOOKUP('Calculatie sheet'!$AB$2,'Objectenoverzicht aantallen'!$A:$A,'Objectenoverzicht aantallen'!$P:$P)*'Calculatie sheet'!$AB$36*'Calculatie sheet'!$AB$42))/1000</f>
        <v>0</v>
      </c>
      <c r="J4" s="43">
        <f>(LOOKUP('Calculatie sheet'!$AB$2,'Objectenoverzicht aantallen'!$A:$A,'Objectenoverzicht aantallen'!Q:Q)*'Calculatie sheet'!$AB$36*'Calculatie sheet'!$AB$42)/1000</f>
        <v>0</v>
      </c>
      <c r="K4" s="43">
        <f>(LOOKUP('Calculatie sheet'!$AB$2,'Objectenoverzicht aantallen'!$A:$A,'Objectenoverzicht aantallen'!R:R)*'Calculatie sheet'!$AB$36*'Calculatie sheet'!$AB$42)/1000</f>
        <v>0</v>
      </c>
      <c r="L4" s="43">
        <f>(LOOKUP('Calculatie sheet'!$AB$2,'Objectenoverzicht aantallen'!$A:$A,'Objectenoverzicht aantallen'!S:S)*'Calculatie sheet'!$AB$36*'Calculatie sheet'!$AB$42)/1000</f>
        <v>0</v>
      </c>
      <c r="M4" s="43">
        <f>(LOOKUP('Calculatie sheet'!$AB$2,'Objectenoverzicht aantallen'!$A:$A,'Objectenoverzicht aantallen'!T:T)*'Calculatie sheet'!$AB$36*'Calculatie sheet'!$AB$42)/1000</f>
        <v>0</v>
      </c>
      <c r="N4" s="43">
        <f>(LOOKUP('Calculatie sheet'!$AB$2,'Objectenoverzicht aantallen'!$A:$A,'Objectenoverzicht aantallen'!U:U)*'Calculatie sheet'!$AB$36*'Calculatie sheet'!$AB$42)/1000</f>
        <v>0</v>
      </c>
      <c r="O4" s="43">
        <f>(LOOKUP('Calculatie sheet'!$AB$2,'Objectenoverzicht aantallen'!$A:$A,'Objectenoverzicht aantallen'!V:V)*'Calculatie sheet'!$AB$36*'Calculatie sheet'!$AB$42)/1000</f>
        <v>0</v>
      </c>
      <c r="P4" s="43">
        <f>(LOOKUP('Calculatie sheet'!$AB$2,'Objectenoverzicht aantallen'!$A:$A,'Objectenoverzicht aantallen'!W:W)*'Calculatie sheet'!$AB$36*'Calculatie sheet'!$AB$42)/1000</f>
        <v>0</v>
      </c>
      <c r="Q4" s="43">
        <f>(LOOKUP('Calculatie sheet'!$AB$2,'Objectenoverzicht aantallen'!$A:$A,'Objectenoverzicht aantallen'!X:X)*'Calculatie sheet'!$AB$36*'Calculatie sheet'!$AB$42)/1000</f>
        <v>0</v>
      </c>
      <c r="R4" s="43">
        <f>(LOOKUP('Calculatie sheet'!$AB$2,'Objectenoverzicht aantallen'!$A:$A,'Objectenoverzicht aantallen'!Y:Y)*'Calculatie sheet'!$AB$36*'Calculatie sheet'!$AB$42)/1000</f>
        <v>0</v>
      </c>
      <c r="S4" s="43">
        <f>(LOOKUP('Calculatie sheet'!$AB$2,'Objectenoverzicht aantallen'!$A:$A,'Objectenoverzicht aantallen'!Z:Z)*'Calculatie sheet'!$AB$36*'Calculatie sheet'!$AB$42)/1000</f>
        <v>0</v>
      </c>
      <c r="T4" s="43">
        <f>(LOOKUP('Calculatie sheet'!$AB$2,'Objectenoverzicht aantallen'!$A:$A,'Objectenoverzicht aantallen'!AA:AA)*'Calculatie sheet'!$AB$36*'Calculatie sheet'!$AB$42)/1000</f>
        <v>0</v>
      </c>
      <c r="V4" s="43">
        <f>(LOOKUP('Calculatie sheet'!$AB$2,'Objectenoverzicht aantallen'!$A:$A,'Objectenoverzicht aantallen'!Q:Q)*'Calculatie sheet'!$AB$36*'Calculatie sheet'!$AB$42)/1000</f>
        <v>0</v>
      </c>
      <c r="W4" s="43">
        <f>(LOOKUP('Calculatie sheet'!$AB$2,'Objectenoverzicht aantallen'!$A:$A,'Objectenoverzicht aantallen'!R:R)*'Calculatie sheet'!$AB$36*'Calculatie sheet'!$AB$42)/1000</f>
        <v>0</v>
      </c>
      <c r="X4" s="43">
        <f>(LOOKUP('Calculatie sheet'!$AB$2,'Objectenoverzicht aantallen'!$A:$A,'Objectenoverzicht aantallen'!S:S)*'Calculatie sheet'!$AB$36*'Calculatie sheet'!$AB$42)/1000</f>
        <v>0</v>
      </c>
      <c r="Y4" s="43">
        <f>(LOOKUP('Calculatie sheet'!$AB$2,'Objectenoverzicht aantallen'!$A:$A,'Objectenoverzicht aantallen'!T:T)*'Calculatie sheet'!$AB$36*'Calculatie sheet'!$AB$42)/1000</f>
        <v>0</v>
      </c>
      <c r="Z4" s="43">
        <f>(LOOKUP('Calculatie sheet'!$AB$2,'Objectenoverzicht aantallen'!$A:$A,'Objectenoverzicht aantallen'!U:U)*'Calculatie sheet'!$AB$36*'Calculatie sheet'!$AB$42)/1000</f>
        <v>0</v>
      </c>
      <c r="AA4" s="43">
        <f>(LOOKUP('Calculatie sheet'!$AB$2,'Objectenoverzicht aantallen'!$A:$A,'Objectenoverzicht aantallen'!V:V)*'Calculatie sheet'!$AB$36*'Calculatie sheet'!$AB$42)/1000</f>
        <v>0</v>
      </c>
      <c r="AB4" s="43">
        <f>(LOOKUP('Calculatie sheet'!$AB$2,'Objectenoverzicht aantallen'!$A:$A,'Objectenoverzicht aantallen'!W:W)*'Calculatie sheet'!$AB$36*'Calculatie sheet'!$AB$42)/1000</f>
        <v>0</v>
      </c>
      <c r="AC4" s="43">
        <f>(LOOKUP('Calculatie sheet'!$AB$2,'Objectenoverzicht aantallen'!$A:$A,'Objectenoverzicht aantallen'!X:X)*'Calculatie sheet'!$AB$36*'Calculatie sheet'!$AB$42)/1000</f>
        <v>0</v>
      </c>
      <c r="AD4" s="43">
        <f>(LOOKUP('Calculatie sheet'!$AB$2,'Objectenoverzicht aantallen'!$A:$A,'Objectenoverzicht aantallen'!Y:Y)*'Calculatie sheet'!$AB$36*'Calculatie sheet'!$AB$42)/1000</f>
        <v>0</v>
      </c>
      <c r="AE4" s="43">
        <f>(LOOKUP('Calculatie sheet'!$AB$2,'Objectenoverzicht aantallen'!$A:$A,'Objectenoverzicht aantallen'!Z:Z)*'Calculatie sheet'!$AB$36*'Calculatie sheet'!$AB$42)/1000</f>
        <v>0</v>
      </c>
      <c r="AF4" s="43">
        <f>(LOOKUP('Calculatie sheet'!$AB$2,'Objectenoverzicht aantallen'!$A:$A,'Objectenoverzicht aantallen'!AA:AA)*'Calculatie sheet'!$AB$36*'Calculatie sheet'!$AB$42)/1000</f>
        <v>0</v>
      </c>
    </row>
    <row r="5" spans="1:32" x14ac:dyDescent="0.2">
      <c r="B5" s="3" t="s">
        <v>640</v>
      </c>
      <c r="C5" s="44">
        <f>'Calculatie sheet'!AB39*'Calculatie sheet'!AB42</f>
        <v>-74.792484000000002</v>
      </c>
      <c r="D5" s="457" t="s">
        <v>586</v>
      </c>
      <c r="F5" s="567">
        <f>(C5*'Calculatie sheet'!$AB$7)/1000</f>
        <v>0</v>
      </c>
      <c r="H5" s="43">
        <f>((LOOKUP('Calculatie sheet'!$AB$2,'Objectenoverzicht aantallen'!$A:$A,'Objectenoverzicht aantallen'!$P:$P)*'Calculatie sheet'!$AB$39*'Calculatie sheet'!$AB$42))/1000</f>
        <v>0</v>
      </c>
      <c r="J5" s="43">
        <f>(LOOKUP('Calculatie sheet'!$AB$2,'Objectenoverzicht aantallen'!$A:$A,'Objectenoverzicht aantallen'!Q:Q)*'Calculatie sheet'!$AB$39*'Calculatie sheet'!$AB$42)/1000</f>
        <v>0</v>
      </c>
      <c r="K5" s="43">
        <f>(LOOKUP('Calculatie sheet'!$AB$2,'Objectenoverzicht aantallen'!$A:$A,'Objectenoverzicht aantallen'!R:R)*'Calculatie sheet'!$AB$39*'Calculatie sheet'!$AB$42)/1000</f>
        <v>0</v>
      </c>
      <c r="L5" s="43">
        <f>(LOOKUP('Calculatie sheet'!$AB$2,'Objectenoverzicht aantallen'!$A:$A,'Objectenoverzicht aantallen'!S:S)*'Calculatie sheet'!$AB$39*'Calculatie sheet'!$AB$42)/1000</f>
        <v>0</v>
      </c>
      <c r="M5" s="43">
        <f>(LOOKUP('Calculatie sheet'!$AB$2,'Objectenoverzicht aantallen'!$A:$A,'Objectenoverzicht aantallen'!T:T)*'Calculatie sheet'!$AB$39*'Calculatie sheet'!$AB$42)/1000</f>
        <v>0</v>
      </c>
      <c r="N5" s="43">
        <f>(LOOKUP('Calculatie sheet'!$AB$2,'Objectenoverzicht aantallen'!$A:$A,'Objectenoverzicht aantallen'!U:U)*'Calculatie sheet'!$AB$39*'Calculatie sheet'!$AB$42)/1000</f>
        <v>0</v>
      </c>
      <c r="O5" s="43">
        <f>(LOOKUP('Calculatie sheet'!$AB$2,'Objectenoverzicht aantallen'!$A:$A,'Objectenoverzicht aantallen'!V:V)*'Calculatie sheet'!$AB$39*'Calculatie sheet'!$AB$42)/1000</f>
        <v>0</v>
      </c>
      <c r="P5" s="43">
        <f>(LOOKUP('Calculatie sheet'!$AB$2,'Objectenoverzicht aantallen'!$A:$A,'Objectenoverzicht aantallen'!W:W)*'Calculatie sheet'!$AB$39*'Calculatie sheet'!$AB$42)/1000</f>
        <v>0</v>
      </c>
      <c r="Q5" s="43">
        <f>(LOOKUP('Calculatie sheet'!$AB$2,'Objectenoverzicht aantallen'!$A:$A,'Objectenoverzicht aantallen'!X:X)*'Calculatie sheet'!$AB$39*'Calculatie sheet'!$AB$42)/1000</f>
        <v>0</v>
      </c>
      <c r="R5" s="43">
        <f>(LOOKUP('Calculatie sheet'!$AB$2,'Objectenoverzicht aantallen'!$A:$A,'Objectenoverzicht aantallen'!Y:Y)*'Calculatie sheet'!$AB$39*'Calculatie sheet'!$AB$42)/1000</f>
        <v>0</v>
      </c>
      <c r="S5" s="43">
        <f>(LOOKUP('Calculatie sheet'!$AB$2,'Objectenoverzicht aantallen'!$A:$A,'Objectenoverzicht aantallen'!Z:Z)*'Calculatie sheet'!$AB$39*'Calculatie sheet'!$AB$42)/1000</f>
        <v>0</v>
      </c>
      <c r="T5" s="43">
        <f>(LOOKUP('Calculatie sheet'!$AB$2,'Objectenoverzicht aantallen'!$A:$A,'Objectenoverzicht aantallen'!AA:AA)*'Calculatie sheet'!$AB$39*'Calculatie sheet'!$AB$42)/1000</f>
        <v>0</v>
      </c>
      <c r="V5" s="43">
        <f>(LOOKUP('Calculatie sheet'!$AB$2,'Objectenoverzicht aantallen'!$A:$A,'Objectenoverzicht aantallen'!Q:Q)*'Calculatie sheet'!$AB$39*'Calculatie sheet'!$AB$42)/1000</f>
        <v>0</v>
      </c>
      <c r="W5" s="43">
        <f>(LOOKUP('Calculatie sheet'!$AB$2,'Objectenoverzicht aantallen'!$A:$A,'Objectenoverzicht aantallen'!R:R)*'Calculatie sheet'!$AB$39*'Calculatie sheet'!$AB$42)/1000</f>
        <v>0</v>
      </c>
      <c r="X5" s="43">
        <f>(LOOKUP('Calculatie sheet'!$AB$2,'Objectenoverzicht aantallen'!$A:$A,'Objectenoverzicht aantallen'!S:S)*'Calculatie sheet'!$AB$39*'Calculatie sheet'!$AB$42)/1000</f>
        <v>0</v>
      </c>
      <c r="Y5" s="43">
        <f>(LOOKUP('Calculatie sheet'!$AB$2,'Objectenoverzicht aantallen'!$A:$A,'Objectenoverzicht aantallen'!T:T)*'Calculatie sheet'!$AB$39*'Calculatie sheet'!$AB$42)/1000</f>
        <v>0</v>
      </c>
      <c r="Z5" s="43">
        <f>(LOOKUP('Calculatie sheet'!$AB$2,'Objectenoverzicht aantallen'!$A:$A,'Objectenoverzicht aantallen'!U:U)*'Calculatie sheet'!$AB$39*'Calculatie sheet'!$AB$42)/1000</f>
        <v>0</v>
      </c>
      <c r="AA5" s="43">
        <f>(LOOKUP('Calculatie sheet'!$AB$2,'Objectenoverzicht aantallen'!$A:$A,'Objectenoverzicht aantallen'!V:V)*'Calculatie sheet'!$AB$39*'Calculatie sheet'!$AB$42)/1000</f>
        <v>0</v>
      </c>
      <c r="AB5" s="43">
        <f>(LOOKUP('Calculatie sheet'!$AB$2,'Objectenoverzicht aantallen'!$A:$A,'Objectenoverzicht aantallen'!W:W)*'Calculatie sheet'!$AB$39*'Calculatie sheet'!$AB$42)/1000</f>
        <v>0</v>
      </c>
      <c r="AC5" s="43">
        <f>(LOOKUP('Calculatie sheet'!$AB$2,'Objectenoverzicht aantallen'!$A:$A,'Objectenoverzicht aantallen'!X:X)*'Calculatie sheet'!$AB$39*'Calculatie sheet'!$AB$42)/1000</f>
        <v>0</v>
      </c>
      <c r="AD5" s="43">
        <f>(LOOKUP('Calculatie sheet'!$AB$2,'Objectenoverzicht aantallen'!$A:$A,'Objectenoverzicht aantallen'!Y:Y)*'Calculatie sheet'!$AB$39*'Calculatie sheet'!$AB$42)/1000</f>
        <v>0</v>
      </c>
      <c r="AE5" s="43">
        <f>(LOOKUP('Calculatie sheet'!$AB$2,'Objectenoverzicht aantallen'!$A:$A,'Objectenoverzicht aantallen'!Z:Z)*'Calculatie sheet'!$AB$39*'Calculatie sheet'!$AB$42)/1000</f>
        <v>0</v>
      </c>
      <c r="AF5" s="43">
        <f>(LOOKUP('Calculatie sheet'!$AB$2,'Objectenoverzicht aantallen'!$A:$A,'Objectenoverzicht aantallen'!AA:AA)*'Calculatie sheet'!$AB$39*'Calculatie sheet'!$AB$42)/1000</f>
        <v>0</v>
      </c>
    </row>
    <row r="6" spans="1:32" x14ac:dyDescent="0.2">
      <c r="C6" s="29"/>
      <c r="D6" s="458" t="s">
        <v>587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70E18-47DC-F745-8E04-60CB856AA72A}">
  <sheetPr>
    <tabColor theme="5"/>
    <pageSetUpPr fitToPage="1"/>
  </sheetPr>
  <dimension ref="A1:AX170"/>
  <sheetViews>
    <sheetView zoomScale="80" zoomScaleNormal="80" workbookViewId="0">
      <pane xSplit="3" ySplit="3" topLeftCell="AT17" activePane="bottomRight" state="frozen"/>
      <selection activeCell="A6" sqref="A6"/>
      <selection pane="topRight" activeCell="A6" sqref="A6"/>
      <selection pane="bottomLeft" activeCell="A6" sqref="A6"/>
      <selection pane="bottomRight" activeCell="AX18" sqref="AX18"/>
    </sheetView>
  </sheetViews>
  <sheetFormatPr baseColWidth="10" defaultColWidth="11" defaultRowHeight="16" x14ac:dyDescent="0.2"/>
  <cols>
    <col min="1" max="1" width="22.1640625" customWidth="1"/>
    <col min="2" max="2" width="41" bestFit="1" customWidth="1"/>
    <col min="3" max="3" width="45.6640625" bestFit="1" customWidth="1"/>
    <col min="4" max="38" width="25.83203125" customWidth="1"/>
    <col min="39" max="41" width="20.83203125" customWidth="1"/>
    <col min="42" max="42" width="25.83203125" customWidth="1"/>
    <col min="43" max="44" width="25.6640625" customWidth="1"/>
    <col min="45" max="45" width="25.83203125" customWidth="1"/>
    <col min="46" max="50" width="25.6640625" customWidth="1"/>
  </cols>
  <sheetData>
    <row r="1" spans="1:50" ht="27" thickBot="1" x14ac:dyDescent="0.35">
      <c r="A1" s="215" t="s">
        <v>824</v>
      </c>
      <c r="C1" s="476" t="s">
        <v>738</v>
      </c>
      <c r="D1" s="950" t="s">
        <v>628</v>
      </c>
      <c r="E1" s="951"/>
      <c r="F1" s="951"/>
      <c r="G1" s="951"/>
      <c r="H1" s="951"/>
      <c r="I1" s="951"/>
      <c r="J1" s="951"/>
      <c r="K1" s="951"/>
      <c r="L1" s="951"/>
      <c r="M1" s="952"/>
      <c r="N1" s="959" t="s">
        <v>627</v>
      </c>
      <c r="O1" s="960"/>
      <c r="P1" s="960"/>
      <c r="Q1" s="960"/>
      <c r="R1" s="960"/>
      <c r="S1" s="960"/>
      <c r="T1" s="960"/>
      <c r="U1" s="960"/>
      <c r="V1" s="960"/>
      <c r="W1" s="960"/>
      <c r="X1" s="960"/>
      <c r="Y1" s="960"/>
      <c r="Z1" s="961"/>
      <c r="AA1" s="953" t="s">
        <v>629</v>
      </c>
      <c r="AB1" s="954"/>
      <c r="AC1" s="954"/>
      <c r="AD1" s="954"/>
      <c r="AE1" s="954"/>
      <c r="AF1" s="955"/>
      <c r="AG1" s="946" t="s">
        <v>731</v>
      </c>
      <c r="AH1" s="947"/>
      <c r="AI1" s="947"/>
      <c r="AJ1" s="947"/>
      <c r="AK1" s="947"/>
      <c r="AL1" s="948"/>
      <c r="AM1" s="956" t="s">
        <v>751</v>
      </c>
      <c r="AN1" s="957"/>
      <c r="AO1" s="958"/>
      <c r="AP1" s="946" t="s">
        <v>731</v>
      </c>
      <c r="AQ1" s="947"/>
      <c r="AR1" s="947"/>
      <c r="AS1" s="947"/>
      <c r="AT1" s="947"/>
      <c r="AU1" s="947"/>
      <c r="AV1" s="947"/>
      <c r="AW1" s="947"/>
      <c r="AX1" s="948"/>
    </row>
    <row r="2" spans="1:50" s="155" customFormat="1" ht="26" x14ac:dyDescent="0.3">
      <c r="A2" s="576" t="s">
        <v>661</v>
      </c>
      <c r="B2" s="653">
        <f>'Basis data'!C3</f>
        <v>2022</v>
      </c>
      <c r="C2" s="476" t="s">
        <v>361</v>
      </c>
      <c r="D2" s="650">
        <v>1</v>
      </c>
      <c r="E2" s="651">
        <v>2</v>
      </c>
      <c r="F2" s="651">
        <v>3</v>
      </c>
      <c r="G2" s="651">
        <v>4</v>
      </c>
      <c r="H2" s="651">
        <v>5</v>
      </c>
      <c r="I2" s="651">
        <v>6</v>
      </c>
      <c r="J2" s="651">
        <v>7</v>
      </c>
      <c r="K2" s="651">
        <v>8</v>
      </c>
      <c r="L2" s="651">
        <v>9</v>
      </c>
      <c r="M2" s="651">
        <v>10</v>
      </c>
      <c r="N2" s="651">
        <v>11</v>
      </c>
      <c r="O2" s="651">
        <v>12</v>
      </c>
      <c r="P2" s="651">
        <v>13</v>
      </c>
      <c r="Q2" s="651">
        <v>14</v>
      </c>
      <c r="R2" s="651">
        <v>15</v>
      </c>
      <c r="S2" s="651">
        <v>16</v>
      </c>
      <c r="T2" s="651">
        <v>17</v>
      </c>
      <c r="U2" s="651">
        <v>18</v>
      </c>
      <c r="V2" s="651">
        <v>19</v>
      </c>
      <c r="W2" s="651">
        <v>20</v>
      </c>
      <c r="X2" s="651">
        <v>21</v>
      </c>
      <c r="Y2" s="651">
        <v>22</v>
      </c>
      <c r="Z2" s="651">
        <v>23</v>
      </c>
      <c r="AA2" s="649">
        <v>31</v>
      </c>
      <c r="AB2" s="649">
        <v>41</v>
      </c>
      <c r="AC2" s="649">
        <v>42</v>
      </c>
      <c r="AD2" s="649">
        <v>43</v>
      </c>
      <c r="AE2" s="649">
        <v>45</v>
      </c>
      <c r="AF2" s="649">
        <v>47</v>
      </c>
      <c r="AG2" s="649">
        <v>66</v>
      </c>
      <c r="AH2" s="649">
        <v>67</v>
      </c>
      <c r="AI2" s="649">
        <v>75</v>
      </c>
      <c r="AJ2" s="649">
        <v>76</v>
      </c>
      <c r="AK2" s="649">
        <v>77</v>
      </c>
      <c r="AL2" s="649">
        <v>78</v>
      </c>
      <c r="AM2" s="649">
        <v>28</v>
      </c>
      <c r="AN2" s="649">
        <v>29</v>
      </c>
      <c r="AO2" s="649">
        <v>30</v>
      </c>
      <c r="AP2" s="649">
        <v>79</v>
      </c>
      <c r="AQ2" s="649">
        <v>80</v>
      </c>
      <c r="AR2" s="649">
        <v>81</v>
      </c>
      <c r="AS2" s="649">
        <v>82</v>
      </c>
      <c r="AT2" s="649">
        <v>83</v>
      </c>
      <c r="AU2" s="649">
        <v>84</v>
      </c>
      <c r="AV2" s="649">
        <v>85</v>
      </c>
      <c r="AW2" s="649">
        <v>86</v>
      </c>
      <c r="AX2" s="649">
        <v>999</v>
      </c>
    </row>
    <row r="3" spans="1:50" s="658" customFormat="1" ht="57" customHeight="1" x14ac:dyDescent="0.2">
      <c r="B3" s="652" t="s">
        <v>734</v>
      </c>
      <c r="C3" s="659" t="s">
        <v>783</v>
      </c>
      <c r="D3" s="465" t="str">
        <f>LOOKUP(D2,'St. Objectenlijst FE'!$A:$A,'St. Objectenlijst FE'!$B:$B)</f>
        <v>Vaste brug (staal)</v>
      </c>
      <c r="E3" s="465" t="str">
        <f>LOOKUP(E2,'St. Objectenlijst FE'!$A:$A,'St. Objectenlijst FE'!$B:$B)</f>
        <v>Vaste brug (beton)</v>
      </c>
      <c r="F3" s="465" t="str">
        <f>LOOKUP(F2,'St. Objectenlijst FE'!$A:$A,'St. Objectenlijst FE'!$B:$B)</f>
        <v>Viaduct</v>
      </c>
      <c r="G3" s="465" t="str">
        <f>LOOKUP(G2,'St. Objectenlijst FE'!$A:$A,'St. Objectenlijst FE'!$B:$B)</f>
        <v>Onderdoorgang (beton)</v>
      </c>
      <c r="H3" s="465" t="str">
        <f>LOOKUP(H2,'St. Objectenlijst FE'!$A:$A,'St. Objectenlijst FE'!$B:$B)</f>
        <v>Onderdoorgang fiets/ voetgangerstunnel (beton)</v>
      </c>
      <c r="I3" s="465" t="str">
        <f>LOOKUP(I2,'St. Objectenlijst FE'!$A:$A,'St. Objectenlijst FE'!$B:$B)</f>
        <v>Onderdoorgang fauna/veetunnel (beton)</v>
      </c>
      <c r="J3" s="465" t="str">
        <f>LOOKUP(J2,'St. Objectenlijst FE'!$A:$A,'St. Objectenlijst FE'!$B:$B)</f>
        <v>Duiker (beton)</v>
      </c>
      <c r="K3" s="465" t="str">
        <f>LOOKUP(K2,'St. Objectenlijst FE'!$A:$A,'St. Objectenlijst FE'!$B:$B)</f>
        <v>Duiker (PE)</v>
      </c>
      <c r="L3" s="465" t="str">
        <f>LOOKUP(L2,'St. Objectenlijst FE'!$A:$A,'St. Objectenlijst FE'!$B:$B)</f>
        <v>Duiker &lt;1m (beton)</v>
      </c>
      <c r="M3" s="465" t="str">
        <f>LOOKUP(M2,'St. Objectenlijst FE'!$A:$A,'St. Objectenlijst FE'!$B:$B)</f>
        <v>Duiker &lt;1m (PE)</v>
      </c>
      <c r="N3" s="533" t="str">
        <f>LOOKUP(N2,'St. Objectenlijst FE'!$A:$A,'St. Objectenlijst FE'!$B:$B)</f>
        <v>Asfaltconstructie  &lt; 500 VA (licht belast)</v>
      </c>
      <c r="O3" s="533" t="str">
        <f>LOOKUP(O2,'St. Objectenlijst FE'!$A:$A,'St. Objectenlijst FE'!$B:$B)</f>
        <v>Asfaltconstructie 500 &lt; VA &lt; 1.500 (normaal en zwaar belast)</v>
      </c>
      <c r="P3" s="533" t="str">
        <f>LOOKUP(P2,'St. Objectenlijst FE'!$A:$A,'St. Objectenlijst FE'!$B:$B)</f>
        <v>Gelders mengsel &lt;500 VA (licht belast)</v>
      </c>
      <c r="Q3" s="533" t="str">
        <f>LOOKUP(Q2,'St. Objectenlijst FE'!$A:$A,'St. Objectenlijst FE'!$B:$B)</f>
        <v>Gelders mengsel 500 &lt; VA &lt; 1.500 (normaal en zwaar belast)</v>
      </c>
      <c r="R3" s="533" t="str">
        <f>LOOKUP(R2,'St. Objectenlijst FE'!$A:$A,'St. Objectenlijst FE'!$B:$B)</f>
        <v>Dunne deklaag &lt; 500 VA (licht belast)</v>
      </c>
      <c r="S3" s="533" t="str">
        <f>LOOKUP(S2,'St. Objectenlijst FE'!$A:$A,'St. Objectenlijst FE'!$B:$B)</f>
        <v>Dunne deklaag 500 &lt; VA &lt; 1.500 (normaal en zwaar belast)</v>
      </c>
      <c r="T3" s="533" t="str">
        <f>LOOKUP(T2,'St. Objectenlijst FE'!$A:$A,'St. Objectenlijst FE'!$B:$B)</f>
        <v>Betonstraatstenen</v>
      </c>
      <c r="U3" s="533" t="str">
        <f>LOOKUP(U2,'St. Objectenlijst FE'!$A:$A,'St. Objectenlijst FE'!$B:$B)</f>
        <v>Straatbakstenen</v>
      </c>
      <c r="V3" s="533" t="str">
        <f>LOOKUP(V2,'St. Objectenlijst FE'!$A:$A,'St. Objectenlijst FE'!$B:$B)</f>
        <v>Betontegels</v>
      </c>
      <c r="W3" s="533" t="str">
        <f>LOOKUP(W2,'St. Objectenlijst FE'!$A:$A,'St. Objectenlijst FE'!$B:$B)</f>
        <v>Parallelwegen</v>
      </c>
      <c r="X3" s="533" t="str">
        <f>LOOKUP(X2,'St. Objectenlijst FE'!$A:$A,'St. Objectenlijst FE'!$B:$B)</f>
        <v>Fietspaden (asfalt)</v>
      </c>
      <c r="Y3" s="533" t="str">
        <f>LOOKUP(Y2,'St. Objectenlijst FE'!$A:$A,'St. Objectenlijst FE'!$B:$B)</f>
        <v>Paden van betontegels</v>
      </c>
      <c r="Z3" s="533" t="str">
        <f>LOOKUP(Z2,'St. Objectenlijst FE'!$A:$A,'St. Objectenlijst FE'!$B:$B)</f>
        <v>Paden tegelconstructie</v>
      </c>
      <c r="AA3" s="660" t="str">
        <f>LOOKUP(AA2,'St. Objectenlijst FE'!$A:$A,'St. Objectenlijst FE'!$B:$B)</f>
        <v>Spoorlijn (antiek)</v>
      </c>
      <c r="AB3" s="660" t="str">
        <f>LOOKUP(AB2,'St. Objectenlijst FE'!$A:$A,'St. Objectenlijst FE'!$B:$B)</f>
        <v>Spoorstaven</v>
      </c>
      <c r="AC3" s="660" t="str">
        <f>LOOKUP(AC2,'St. Objectenlijst FE'!$A:$A,'St. Objectenlijst FE'!$B:$B)</f>
        <v>Dwarsliggers</v>
      </c>
      <c r="AD3" s="660" t="str">
        <f>LOOKUP(AD2,'St. Objectenlijst FE'!$A:$A,'St. Objectenlijst FE'!$B:$B)</f>
        <v>Ballast</v>
      </c>
      <c r="AE3" s="660" t="str">
        <f>LOOKUP(AE2,'St. Objectenlijst FE'!$A:$A,'St. Objectenlijst FE'!$B:$B)</f>
        <v>Wissel</v>
      </c>
      <c r="AF3" s="660" t="str">
        <f>LOOKUP(AF2,'St. Objectenlijst FE'!$A:$A,'St. Objectenlijst FE'!$B:$B)</f>
        <v>Draagconstructiebovenleiding</v>
      </c>
      <c r="AG3" s="661" t="str">
        <f>LOOKUP(AG2,'St. Objectenlijst FE'!$A:$A,'St. Objectenlijst FE'!$B:$B)</f>
        <v>Gemaal</v>
      </c>
      <c r="AH3" s="661" t="str">
        <f>LOOKUP(AH2,'St. Objectenlijst FE'!$A:$A,'St. Objectenlijst FE'!$B:$B)</f>
        <v>Stuw</v>
      </c>
      <c r="AI3" s="661" t="str">
        <f>LOOKUP(AI2,'St. Objectenlijst FE'!$A:$A,'St. Objectenlijst FE'!$B:$B)</f>
        <v>Oeverbeschoeiing (geotextiel)</v>
      </c>
      <c r="AJ3" s="661" t="str">
        <f>LOOKUP(AJ2,'St. Objectenlijst FE'!$A:$A,'St. Objectenlijst FE'!$B:$B)</f>
        <v>Persleidingen (beton)</v>
      </c>
      <c r="AK3" s="661" t="str">
        <f>LOOKUP(AK2,'St. Objectenlijst FE'!$A:$A,'St. Objectenlijst FE'!$B:$B)</f>
        <v>Persleidingen (PVC)</v>
      </c>
      <c r="AL3" s="661" t="str">
        <f>LOOKUP(AL2,'St. Objectenlijst FE'!$A:$A,'St. Objectenlijst FE'!$B:$B)</f>
        <v>Persleidingen (gietijzer)</v>
      </c>
      <c r="AM3" s="574" t="str">
        <f>LOOKUP(AM2,'St. Objectenlijst FE'!$A:$A,'St. Objectenlijst FE'!$B:$B)</f>
        <v>Geluidbeperkende constructie (glas)</v>
      </c>
      <c r="AN3" s="574" t="str">
        <f>LOOKUP(AN2,'St. Objectenlijst FE'!$A:$A,'St. Objectenlijst FE'!$B:$B)</f>
        <v>Geluidbeperkende constructie (beton)</v>
      </c>
      <c r="AO3" s="574" t="str">
        <f>LOOKUP(AO2,'St. Objectenlijst FE'!$A:$A,'St. Objectenlijst FE'!$B:$B)</f>
        <v>Geluidbeperkende constructie (houten panelen)</v>
      </c>
      <c r="AP3" s="661" t="str">
        <f>LOOKUP(AP2,'St. Objectenlijst FE'!$A:$A,'St. Objectenlijst FE'!$B:$B)</f>
        <v>Persleidingen (staal)</v>
      </c>
      <c r="AQ3" s="661" t="str">
        <f>LOOKUP(AQ2,'St. Objectenlijst FE'!$A:$A,'St. Objectenlijst FE'!$B:$B)</f>
        <v>Oeverbeschoeiing (hout)</v>
      </c>
      <c r="AR3" s="661" t="str">
        <f>LOOKUP(AR2,'St. Objectenlijst FE'!$A:$A,'St. Objectenlijst FE'!$B:$B)</f>
        <v>Schut-/keersluis groot (hout)</v>
      </c>
      <c r="AS3" s="661" t="str">
        <f>LOOKUP(AS2,'St. Objectenlijst FE'!$A:$A,'St. Objectenlijst FE'!$B:$B)</f>
        <v>Schut-/keersluis groot (staal)</v>
      </c>
      <c r="AT3" s="661" t="str">
        <f>LOOKUP(AT2,'St. Objectenlijst FE'!$A:$A,'St. Objectenlijst FE'!$B:$B)</f>
        <v>Schut-/keersluis klein (hout)</v>
      </c>
      <c r="AU3" s="661" t="str">
        <f>LOOKUP(AU2,'St. Objectenlijst FE'!$A:$A,'St. Objectenlijst FE'!$B:$B)</f>
        <v>Schut-/keersluis klein (staal)</v>
      </c>
      <c r="AV3" s="661" t="str">
        <f>LOOKUP(AV2,'St. Objectenlijst FE'!$A:$A,'St. Objectenlijst FE'!$B:$B)</f>
        <v>Keersluis niet in vaarweg (hout)</v>
      </c>
      <c r="AW3" s="661" t="str">
        <f>LOOKUP(AW2,'St. Objectenlijst FE'!$A:$A,'St. Objectenlijst FE'!$B:$B)</f>
        <v>Keersluis niet in vaarweg (staal)</v>
      </c>
      <c r="AX3" s="661" t="str">
        <f>LOOKUP(AX2,'St. Objectenlijst FE'!$A:$A,'St. Objectenlijst FE'!$B:$B)</f>
        <v>Leeg</v>
      </c>
    </row>
    <row r="4" spans="1:50" s="695" customFormat="1" ht="57" customHeight="1" x14ac:dyDescent="0.2">
      <c r="B4" s="702"/>
      <c r="C4" s="703" t="s">
        <v>112</v>
      </c>
      <c r="D4" s="704" t="str">
        <f>LOOKUP(D2,'St. Objectenlijst FE'!$A:A,'St. Objectenlijst FE'!$E:$E)</f>
        <v>Stuks</v>
      </c>
      <c r="E4" s="704" t="str">
        <f>LOOKUP(E2,'St. Objectenlijst FE'!$A:B,'St. Objectenlijst FE'!$E:$E)</f>
        <v>Stuks</v>
      </c>
      <c r="F4" s="704" t="str">
        <f>LOOKUP(F2,'St. Objectenlijst FE'!$A:C,'St. Objectenlijst FE'!$E:$E)</f>
        <v>Stuks</v>
      </c>
      <c r="G4" s="704" t="str">
        <f>LOOKUP(G2,'St. Objectenlijst FE'!$A:D,'St. Objectenlijst FE'!$E:$E)</f>
        <v>Stuks</v>
      </c>
      <c r="H4" s="704" t="str">
        <f>LOOKUP(H2,'St. Objectenlijst FE'!$A:E,'St. Objectenlijst FE'!$E:$E)</f>
        <v>Stuks</v>
      </c>
      <c r="I4" s="704" t="str">
        <f>LOOKUP(I2,'St. Objectenlijst FE'!$A:F,'St. Objectenlijst FE'!$E:$E)</f>
        <v>Stuks</v>
      </c>
      <c r="J4" s="704" t="str">
        <f>LOOKUP(J2,'St. Objectenlijst FE'!$A:G,'St. Objectenlijst FE'!$E:$E)</f>
        <v>Stuks</v>
      </c>
      <c r="K4" s="704" t="str">
        <f>LOOKUP(K2,'St. Objectenlijst FE'!$A:H,'St. Objectenlijst FE'!$E:$E)</f>
        <v>Stuks</v>
      </c>
      <c r="L4" s="704" t="str">
        <f>LOOKUP(L2,'St. Objectenlijst FE'!$A:I,'St. Objectenlijst FE'!$E:$E)</f>
        <v>Stuks</v>
      </c>
      <c r="M4" s="704" t="str">
        <f>LOOKUP(M2,'St. Objectenlijst FE'!$A:J,'St. Objectenlijst FE'!$E:$E)</f>
        <v>Stuks</v>
      </c>
      <c r="N4" s="705" t="str">
        <f>LOOKUP(N2,'St. Objectenlijst FE'!$A:K,'St. Objectenlijst FE'!$E:$E)</f>
        <v>m2</v>
      </c>
      <c r="O4" s="705" t="str">
        <f>LOOKUP(O2,'St. Objectenlijst FE'!$A:L,'St. Objectenlijst FE'!$E:$E)</f>
        <v>m2</v>
      </c>
      <c r="P4" s="705" t="str">
        <f>LOOKUP(P2,'St. Objectenlijst FE'!$A:M,'St. Objectenlijst FE'!$E:$E)</f>
        <v>m2</v>
      </c>
      <c r="Q4" s="705" t="str">
        <f>LOOKUP(Q2,'St. Objectenlijst FE'!$A:O,'St. Objectenlijst FE'!$E:$E)</f>
        <v>m2</v>
      </c>
      <c r="R4" s="705" t="str">
        <f>LOOKUP(R2,'St. Objectenlijst FE'!$A:P,'St. Objectenlijst FE'!$E:$E)</f>
        <v>m2</v>
      </c>
      <c r="S4" s="705" t="str">
        <f>LOOKUP(S2,'St. Objectenlijst FE'!$A:Q,'St. Objectenlijst FE'!$E:$E)</f>
        <v>m2</v>
      </c>
      <c r="T4" s="705" t="str">
        <f>LOOKUP(T2,'St. Objectenlijst FE'!$A:R,'St. Objectenlijst FE'!$E:$E)</f>
        <v>m2</v>
      </c>
      <c r="U4" s="705" t="str">
        <f>LOOKUP(U2,'St. Objectenlijst FE'!$A:S,'St. Objectenlijst FE'!$E:$E)</f>
        <v>m2</v>
      </c>
      <c r="V4" s="705" t="str">
        <f>LOOKUP(V2,'St. Objectenlijst FE'!$A:W,'St. Objectenlijst FE'!$E:$E)</f>
        <v>m2</v>
      </c>
      <c r="W4" s="705" t="str">
        <f>LOOKUP(W2,'St. Objectenlijst FE'!$A:X,'St. Objectenlijst FE'!$E:$E)</f>
        <v>m2</v>
      </c>
      <c r="X4" s="705" t="str">
        <f>LOOKUP(X2,'St. Objectenlijst FE'!$A:Y,'St. Objectenlijst FE'!$E:$E)</f>
        <v>m2</v>
      </c>
      <c r="Y4" s="705" t="str">
        <f>LOOKUP(Y2,'St. Objectenlijst FE'!$A:Z,'St. Objectenlijst FE'!$E:$E)</f>
        <v>m2</v>
      </c>
      <c r="Z4" s="705" t="str">
        <f>LOOKUP(Z2,'St. Objectenlijst FE'!$A:AA,'St. Objectenlijst FE'!$E:$E)</f>
        <v>m2</v>
      </c>
      <c r="AA4" s="706" t="str">
        <f>LOOKUP(AA2,'St. Objectenlijst FE'!$A:AB,'St. Objectenlijst FE'!$E:$E)</f>
        <v>Stuks</v>
      </c>
      <c r="AB4" s="706" t="str">
        <f>LOOKUP(AB2,'St. Objectenlijst FE'!$A:AC,'St. Objectenlijst FE'!$E:$E)</f>
        <v>m</v>
      </c>
      <c r="AC4" s="706" t="str">
        <f>LOOKUP(AC2,'St. Objectenlijst FE'!$A:AD,'St. Objectenlijst FE'!$E:$E)</f>
        <v>Stuks</v>
      </c>
      <c r="AD4" s="706" t="str">
        <f>LOOKUP(AD2,'St. Objectenlijst FE'!$A:AE,'St. Objectenlijst FE'!$E:$E)</f>
        <v>m</v>
      </c>
      <c r="AE4" s="706" t="str">
        <f>LOOKUP(AE2,'St. Objectenlijst FE'!$A:AF,'St. Objectenlijst FE'!$E:$E)</f>
        <v>Stuks</v>
      </c>
      <c r="AF4" s="706" t="str">
        <f>LOOKUP(AF2,'St. Objectenlijst FE'!$A:AG,'St. Objectenlijst FE'!$E:$E)</f>
        <v>Stuks</v>
      </c>
      <c r="AG4" s="707" t="str">
        <f>LOOKUP(AG2,'St. Objectenlijst FE'!$A:AH,'St. Objectenlijst FE'!$E:$E)</f>
        <v>Stuks</v>
      </c>
      <c r="AH4" s="707" t="str">
        <f>LOOKUP(AH2,'St. Objectenlijst FE'!$A:AI,'St. Objectenlijst FE'!$E:$E)</f>
        <v>Stuks</v>
      </c>
      <c r="AI4" s="707" t="str">
        <f>LOOKUP(AI2,'St. Objectenlijst FE'!$A:AJ,'St. Objectenlijst FE'!$E:$E)</f>
        <v>m1</v>
      </c>
      <c r="AJ4" s="707" t="str">
        <f>LOOKUP(AJ2,'St. Objectenlijst FE'!$A:AK,'St. Objectenlijst FE'!$E:$E)</f>
        <v>m1</v>
      </c>
      <c r="AK4" s="707" t="str">
        <f>LOOKUP(AK2,'St. Objectenlijst FE'!$A:AL,'St. Objectenlijst FE'!$E:$E)</f>
        <v>m1</v>
      </c>
      <c r="AL4" s="707" t="str">
        <f>LOOKUP(AL2,'St. Objectenlijst FE'!$A:AM,'St. Objectenlijst FE'!$E:$E)</f>
        <v>m1</v>
      </c>
      <c r="AM4" s="708" t="str">
        <f>LOOKUP(AM2,'St. Objectenlijst FE'!$A:AN,'St. Objectenlijst FE'!$E:$E)</f>
        <v>m2</v>
      </c>
      <c r="AN4" s="708" t="str">
        <f>LOOKUP(AN2,'St. Objectenlijst FE'!$A:AO,'St. Objectenlijst FE'!$E:$E)</f>
        <v>m2</v>
      </c>
      <c r="AO4" s="708" t="str">
        <f>LOOKUP(AO2,'St. Objectenlijst FE'!$A:AP,'St. Objectenlijst FE'!$E:$E)</f>
        <v>m2</v>
      </c>
      <c r="AP4" s="707" t="str">
        <f>LOOKUP(AP2,'St. Objectenlijst FE'!$A:AQ,'St. Objectenlijst FE'!$E:$E)</f>
        <v>m1</v>
      </c>
      <c r="AQ4" s="707" t="str">
        <f>LOOKUP(AQ2,'St. Objectenlijst FE'!$A:AR,'St. Objectenlijst FE'!$E:$E)</f>
        <v>m1</v>
      </c>
      <c r="AR4" s="707" t="str">
        <f>LOOKUP(AR2,'St. Objectenlijst FE'!$A:AS,'St. Objectenlijst FE'!$E:$E)</f>
        <v>Stuks</v>
      </c>
      <c r="AS4" s="707" t="str">
        <f>LOOKUP(AS2,'St. Objectenlijst FE'!$A:AT,'St. Objectenlijst FE'!$E:$E)</f>
        <v>Stuks</v>
      </c>
      <c r="AT4" s="707" t="str">
        <f>LOOKUP(AT2,'St. Objectenlijst FE'!$A:AU,'St. Objectenlijst FE'!$E:$E)</f>
        <v>Stuks</v>
      </c>
      <c r="AU4" s="707" t="str">
        <f>LOOKUP(AU2,'St. Objectenlijst FE'!$A:AV,'St. Objectenlijst FE'!$E:$E)</f>
        <v>Stuks</v>
      </c>
      <c r="AV4" s="707" t="str">
        <f>LOOKUP(AV2,'St. Objectenlijst FE'!$A:AW,'St. Objectenlijst FE'!$E:$E)</f>
        <v>Stuks</v>
      </c>
      <c r="AW4" s="707" t="str">
        <f>LOOKUP(AW2,'St. Objectenlijst FE'!$A:AX,'St. Objectenlijst FE'!$E:$E)</f>
        <v>Stuks</v>
      </c>
      <c r="AX4" s="707" t="str">
        <f>LOOKUP(AX2,'St. Objectenlijst FE'!$A:AY,'St. Objectenlijst FE'!$E:$E)</f>
        <v>Leeg</v>
      </c>
    </row>
    <row r="5" spans="1:50" s="530" customFormat="1" ht="272" x14ac:dyDescent="0.2">
      <c r="C5" s="531" t="s">
        <v>593</v>
      </c>
      <c r="D5" s="532" t="str">
        <f>LOOKUP(D2,'St. Objectenlijst FE'!$A:$A,'St. Objectenlijst FE'!$F:$F)</f>
        <v>Gemiddelde breedte: 3,50 m'
Gemiddelde lengte: 22 m'
Gemiddelde oppervlakte: 99,10 m2</v>
      </c>
      <c r="E5" s="532" t="str">
        <f>LOOKUP(E2,'St. Objectenlijst FE'!$A:$A,'St. Objectenlijst FE'!$F:$F)</f>
        <v>Gemiddelde brug is 509 m2,voorbeeldbrug is VK224-12.690, duikerbrug over de Woudenbergse grift, lengte 39 m1, breedte 10m1. Incl. asfalt wegdek.</v>
      </c>
      <c r="F5" s="532" t="str">
        <f>LOOKUP(F2,'St. Objectenlijst FE'!$A:$A,'St. Objectenlijst FE'!$F:$F)</f>
        <v>Gemiddelde oppervlakte: 794 m2, voorbeeld kunstwerk is VK230-00.932, Hoogemaatviaduct, lengte 55,7 m1, breedte 17,6 m1. Incl. asfalt wegdek.</v>
      </c>
      <c r="G5" s="532" t="str">
        <f>LOOKUP(G2,'St. Objectenlijst FE'!$A:$A,'St. Objectenlijst FE'!$F:$F)</f>
        <v>Met stalen damwand. Gemiddelde oppervlakte: 2.983 m2, voorbeeld kunstwerk is VK233-05.210, Tunnel onder de spoorlijn Veenendaal Rhenen, lengte 147,3 m1 breedte 11,5 m1. Incl. asfalt wegdek.</v>
      </c>
      <c r="H5" s="532" t="str">
        <f>LOOKUP(H2,'St. Objectenlijst FE'!$A:$A,'St. Objectenlijst FE'!$F:$F)</f>
        <v>Gemiddelde breedte: 7,60 m' 
Gemiddelde lengte: 63,55 m'
Gemiddelde oppervlakte: 454 m2
(gemiddeld kunstwerk: VK234-00.565, Nieuwe weteringse tunnel.) Incl. asfalt wegdek.</v>
      </c>
      <c r="I5" s="532" t="str">
        <f>LOOKUP(I2,'St. Objectenlijst FE'!$A:$A,'St. Objectenlijst FE'!$F:$F)</f>
        <v>Gemiddelde breedte: 9,61 m'
Gemiddelde lengte: 30,01 m'
Gemiddelde oppervlakte: 142 m2
(gemiddeld kunstwerk: VK412-00.425, Faunawissel (wildtunnel), lengte 34,5 m'. breedte 12,2 m'.)</v>
      </c>
      <c r="J5" s="532" t="str">
        <f>LOOKUP(J2,'St. Objectenlijst FE'!$A:$A,'St. Objectenlijst FE'!$F:$F)</f>
        <v>Gemiddelde breedte: 3,47 m'
Gemiddelde lengte: 25,84 m'
Gemiddelde oppervlakte: 91,37 m2
(gemiddeld kunstwerk: VK401-04.847, Duiker onder prov.weg, lengte 29,5 m'. breedte 3,5 m'.) Incl. asfalt wegdek.</v>
      </c>
      <c r="K5" s="532" t="str">
        <f>LOOKUP(K2,'St. Objectenlijst FE'!$A:$A,'St. Objectenlijst FE'!$F:$F)</f>
        <v>Gemiddelde breedte: 1 m'
Gemiddelde lengte: 40 m'
Gemiddelde oppervlakte: 40 m2 Incl. asfalt wegdek. Soortelijk gewicht van 960 kg per m3</v>
      </c>
      <c r="L5" s="532" t="str">
        <f>LOOKUP(L2,'St. Objectenlijst FE'!$A:$A,'St. Objectenlijst FE'!$F:$F)</f>
        <v>Passagelengte ca. 20 meter met een diameter van 0,40 m. Omgerekend gemiddeld 5,0 meter als lengte. Incl. asfalt wegdek.</v>
      </c>
      <c r="M5" s="532" t="str">
        <f>LOOKUP(M2,'St. Objectenlijst FE'!$A:$A,'St. Objectenlijst FE'!$F:$F)</f>
        <v>Passagelengte ca. 20 meter met een diameter van 0,40 m. 15 kg per strekkende meter.</v>
      </c>
      <c r="N5" s="532" t="str">
        <f>LOOKUP(N2,'St. Objectenlijst FE'!$A:$A,'St. Objectenlijst FE'!$F:$F)</f>
        <v>SMA-NL 11B deklaag  0,035 m; kleeflaag 0,4 kg/m2 tussenlaag AC 16 bind TL-B bin base 50% PR laagdikte 0,045 m , kleeflaag 0,4 kg/m2; onderlaag AC 22 base OL-B 50% laagdikte 0,07 m; kleeflaag 0,4 kg/m2 ; onderlaag AC 22 base OL-B 50% PR laagdikte 0,07 ; funderingslaag menggranulaat 250 mm ; fundering zand laagdikte 0,5 m .</v>
      </c>
      <c r="O5" s="532" t="str">
        <f>LOOKUP(O2,'St. Objectenlijst FE'!$A:$A,'St. Objectenlijst FE'!$F:$F)</f>
        <v>SMA-NL 11B deklaag; laagdikte 0,035 m; kleeflaag 0,4 kg/m2; tussenlaag AC 16 bind TL-B bin base 50% PR laagdikte 0,045 m, kleeflaag 0,4 kg/m2 ; onderlaag AC 22 base OL-B 50% laagdikte 0,075; kleeflaag 0,4 kg/m2; onderlaag AC 22 base OL-B 50% PR laagdikte 0,075; kleeflaag 0,4 kg/m2; onderlaag AC 22 base OL-B 50% PR laagdikte 0,075; funderingslaag menggranulaat 250 mm; fundering zand laagdikte 0,5 m.</v>
      </c>
      <c r="P5" s="532" t="str">
        <f>LOOKUP(P2,'St. Objectenlijst FE'!$A:$A,'St. Objectenlijst FE'!$F:$F)</f>
        <v>Geluidsreducerende SMA deklaag laagdikte 0,035 m; kleeflaag 0,4 kg/m2 ; tussenlaag AC 16 bind TL-B bin base 50% PR laagdikte 0,045 m, kleeflaag 0,4 kg/m2 l; onderlaag AC 22 base OL-B 50% laagdikte 0,07 m ; kleeflaag 0,4 kg/m2; onderlaag AC 22 base OL-B 50% PR laagdikte 0,07; funderingslaag menggranulaat 250 mm; fundering zand laagdikte 0,5 m.</v>
      </c>
      <c r="Q5" s="532" t="str">
        <f>LOOKUP(Q2,'St. Objectenlijst FE'!$A:$A,'St. Objectenlijst FE'!$F:$F)</f>
        <v>Geluidreducerende SMA deklaag laagdikte 0,035 m; kleeflaag 0,4 kg/m2; tussenlaag AC 16 bind TL-B bin base 50% PR laagdikte 0,045 m, kleeflaag 0,4 kg/m2; onderlaag AC 22 base OL-B 50% laagdikte 0,075 m; kleeflaag 0,4 kg/m2; onderlaag AC 22 base OL-B 50% PR laagdikte 0,075; kleeflaag 0,4 kg/m2 ; onderlaag AC 22 base OL-B 50% PR laagdikte 0,075; funderingslaag menggranulaat 250 mm; fundering zand laagdikte 0,5 m.</v>
      </c>
      <c r="R5" s="532" t="str">
        <f>LOOKUP(R2,'St. Objectenlijst FE'!$A:$A,'St. Objectenlijst FE'!$F:$F)</f>
        <v>Geluidsreducerende SMA deklaag laagdikte 0,035 m; kleeflaag 0,4 kg/m2; tussenlaag AC 16 bind TL-B bin base 50% PR laagdikte 0,045 m, kleeflaag 0,4 kg/m2; onderlaag AC 22 base OL-B 50% laagdikte 0,07 m; kleeflaag 0,4 kg/m2; onderlaag AC 22 base OL-B 50% PR laagdikte 0,07 ; funderingslaag menggranulaat 250 mm; fundering zand laagdikte 0,5 m.</v>
      </c>
      <c r="S5" s="532" t="str">
        <f>LOOKUP(S2,'St. Objectenlijst FE'!$A:$A,'St. Objectenlijst FE'!$F:$F)</f>
        <v>Geluidreducerende SMA deklaag laagdikte 0,035 m; kleeflaag 0,4 kg/m2; tussenlaag AC 16 bind TL-B bin base 50% PR laagdikte 0,045 m; kleeflaag 0,4 kg/m2 l; onderlaag AC 22 base OL-B 50% laagdikte 0,075 m ; kleeflaag 0,4 kg/m2 ; onderlaag AC 22 base OL-B 50% PR laagdikte 0,075; kleeflaag 0,4 kg/m2 ; onderlaag AC 22 base OL-B 50% PR laagdikte 0,075 ; funderingslaag menggranulaat 250 mm l; fundering zand laagdikte 0,5 m.</v>
      </c>
      <c r="T5" s="532" t="str">
        <f>LOOKUP(T2,'St. Objectenlijst FE'!$A:$A,'St. Objectenlijst FE'!$F:$F)</f>
        <v>210x105x80mm</v>
      </c>
      <c r="U5" s="532" t="str">
        <f>LOOKUP(U2,'St. Objectenlijst FE'!$A:$A,'St. Objectenlijst FE'!$F:$F)</f>
        <v>Straatbakstenen B&amp;U, KNB</v>
      </c>
      <c r="V5" s="532" t="str">
        <f>LOOKUP(V2,'St. Objectenlijst FE'!$A:$A,'St. Objectenlijst FE'!$F:$F)</f>
        <v>300x300x60mm</v>
      </c>
      <c r="W5" s="532" t="str">
        <f>LOOKUP(W2,'St. Objectenlijst FE'!$A:$A,'St. Objectenlijst FE'!$F:$F)</f>
        <v>Deklaag AC 11 surf DL-B laagdikte 0,035 m; kleeflaag 0,4 kg/m2 ; tussenlaag AC 16 bind TL-B bin base 50% PR laagdikte 0,045 m, kleeflaag 0,4 kg/m2; onderlaag AC 22 base OL-B 50% laagdikte 0,07 m; funderingslaag menggranulaat 250 mm; fundering zand laagdikte 0,5 m.</v>
      </c>
      <c r="X5" s="532" t="str">
        <f>LOOKUP(X2,'St. Objectenlijst FE'!$A:$A,'St. Objectenlijst FE'!$F:$F)</f>
        <v>Deklaag AC 8 surf DL-A laagdikte 0,025 m; kleeflaag 0,4 kg/m2; onderlaag AC 22 base OL-B 50% laagdikte 0,07 m; funderingslaag menggranulaat 250 mm; fundering zand laagdikte 0,5 m.</v>
      </c>
      <c r="Y5" s="532" t="str">
        <f>LOOKUP(Y2,'St. Objectenlijst FE'!$A:$A,'St. Objectenlijst FE'!$F:$F)</f>
        <v>Betonstraatstenen plaatselijk herstraten 10% en volledig herstraten 90%; fundering zand 750 mm.</v>
      </c>
      <c r="Z5" s="532" t="str">
        <f>LOOKUP(Z2,'St. Objectenlijst FE'!$A:$A,'St. Objectenlijst FE'!$F:$F)</f>
        <v>Tegels plaatselijk herstraten 10% en volledig herstraten 90%; fundering zand 750 mm.</v>
      </c>
      <c r="AA5" s="532" t="str">
        <f>LOOKUP(AA2,'St. Objectenlijst FE'!$A:$A,'St. Objectenlijst FE'!$F:$F)</f>
        <v xml:space="preserve">Museumspoorlijn van totaal 22 km. Geen bovenleiding aanwezig. </v>
      </c>
      <c r="AB5" s="532" t="str">
        <f>LOOKUP(AB2,'St. Objectenlijst FE'!$A:$A,'St. Objectenlijst FE'!$F:$F)</f>
        <v>Spoorstaaf type UIC 54E1 R260Mn. Per meter spoor is er 2 meter spoorstaaf. Hoogte = 159mm. Breedte = 140mm. Gewicht = 54,77.</v>
      </c>
      <c r="AC5" s="532" t="str">
        <f>LOOKUP(AC2,'St. Objectenlijst FE'!$A:$A,'St. Objectenlijst FE'!$F:$F)</f>
        <v>Dwarsligger 140012, CEM I voor treinspoor, per stuk, inclusief bevestigingsmiddelen. De dwarsligger is 2,5m lang. Vanwege goede vergelijkbaarheid van de 14001 en 14002 dwarsliggers is deze branchegemiddelde LCA toepasbaar voor beide types. De 140012 dwarsligger heeft een lengte, 2500 mm; breedte 300mm; dikte 200 mm. Het totale gewicht van de dwarsligger met bevestigingsmaterialen is 386,5 kg.</v>
      </c>
      <c r="AD5" s="532" t="str">
        <f>LOOKUP(AD2,'St. Objectenlijst FE'!$A:$A,'St. Objectenlijst FE'!$F:$F)</f>
        <v>Ballast heeft als functie het dragen van spoorstaven en dwarsliggers, en het bieden van weerstand aan horizontale krachten van exploitatie van het spoor. Voor de ballast zoals beschreven in deze LCA wordt uitgegaan van een gangbare korrelgradatie van 31,5 tot 50 mm.  (BID00020) gedurende de levensduur is onderhoud vereist. Hier is uitgegaan van 4 tonkg per meter spoor. Dikte is 27,5 cm. Lengte is 1 m. Breedte is 5 m. Soortelijk gewicht van 1.500 kg per m3.</v>
      </c>
      <c r="AE5" s="532" t="str">
        <f>LOOKUP(AE2,'St. Objectenlijst FE'!$A:$A,'St. Objectenlijst FE'!$F:$F)</f>
        <v>Er is uitgegaan van wissel type 1:9 met geconstrueerd puntstuk. 1 stuk wissel bevat onder meer het volgende: 50,75m spoorstaaf. 244m dwarsligger. Inclusief spoorwisselverwaming.</v>
      </c>
      <c r="AF5" s="532" t="str">
        <f>LOOKUP(AF2,'St. Objectenlijst FE'!$A:$A,'St. Objectenlijst FE'!$F:$F)</f>
        <v xml:space="preserve">Hier is uitgegaan van een balk van 10 meter lang. 2 palen van 8 meter lang. 2 maal een V2B fundatie. En 50 strekkende meter bovenleidingsdraden en kabels. </v>
      </c>
      <c r="AG5" s="532" t="str">
        <f>LOOKUP(AG2,'St. Objectenlijst FE'!$A:$A,'St. Objectenlijst FE'!$F:$F)</f>
        <v xml:space="preserve">Civiele leveranties van een gemaal bestaande uit beton, wapening, Azobe bodembescherming, leuningwerk en kunststof persleidingen. </v>
      </c>
      <c r="AH5" s="532" t="str">
        <f>LOOKUP(AH2,'St. Objectenlijst FE'!$A:$A,'St. Objectenlijst FE'!$F:$F)</f>
        <v xml:space="preserve">Civiele leveranties van een stuw bestaande uit beton, stalen damwand, houten damwand, leuningwerk, loopbrug, wapening en kunststof roosters. </v>
      </c>
      <c r="AI5" s="532" t="str">
        <f>LOOKUP(AI2,'St. Objectenlijst FE'!$A:$A,'St. Objectenlijst FE'!$F:$F)</f>
        <v>Oeverbeschoeiing met houten palen en geotextiel doek. Houten palen (Europees naaldhout en tropisch hardhout) diepte 3 meter, 2 palen per strekkende meter en geotextiel 2 m2 per strekkende meter aangebracht. Palen zijn 0,8 m bij 0,8 m dik. Soortelijkgewicht van hardhout = 1250 kg/m3</v>
      </c>
      <c r="AJ5" s="532" t="str">
        <f>LOOKUP(AJ2,'St. Objectenlijst FE'!$A:$A,'St. Objectenlijst FE'!$F:$F)</f>
        <v xml:space="preserve">Diameter (mm) = 500. Wanddikte (mm) = 65. Soortelijk gewicht beton (kg/m3) = 2.400
</v>
      </c>
      <c r="AK5" s="532" t="str">
        <f>LOOKUP(AK2,'St. Objectenlijst FE'!$A:$A,'St. Objectenlijst FE'!$F:$F)</f>
        <v xml:space="preserve">Diameter (mm) = 200. Wanddikte (mm) = 5,9. kg/m1 = 5,37. </v>
      </c>
      <c r="AL5" s="532" t="str">
        <f>LOOKUP(AL2,'St. Objectenlijst FE'!$A:$A,'St. Objectenlijst FE'!$F:$F)</f>
        <v>Diameter (mm) = 100. Gewicht (kg/m1) = 15,9. Soortelijk gewicht gietijzer (kg/m3) = 7200</v>
      </c>
      <c r="AM5" s="532" t="str">
        <f>LOOKUP(AM2,'St. Objectenlijst FE'!$A:$A,'St. Objectenlijst FE'!$F:$F)</f>
        <v xml:space="preserve">Geluidsscherm met panelen van glas. Hoogte is 3 m. Dikte is 15 mm. </v>
      </c>
      <c r="AN5" s="532" t="str">
        <f>LOOKUP(AN2,'St. Objectenlijst FE'!$A:$A,'St. Objectenlijst FE'!$F:$F)</f>
        <v>Geluidsscherm met panelen van beton. Hoogte is 3 m. Dikte is 0,5 m. 2.400 kg per m3.</v>
      </c>
      <c r="AO5" s="532" t="str">
        <f>LOOKUP(AO2,'St. Objectenlijst FE'!$A:$A,'St. Objectenlijst FE'!$F:$F)</f>
        <v>Geluidsscherm met panelen van staal. Hoogte is 3 m. Dikte is 15 mm. Soortelijk gewicht 1.500 kg per m3</v>
      </c>
      <c r="AP5" s="532" t="str">
        <f>LOOKUP(AP2,'St. Objectenlijst FE'!$A:$A,'St. Objectenlijst FE'!$F:$F)</f>
        <v xml:space="preserve">Diameter (mm) = 406,4. Wanddikte (mm) = 8,8. Gewicht (kg/m1) = 86,3. </v>
      </c>
      <c r="AQ5" s="532" t="str">
        <f>LOOKUP(AQ2,'St. Objectenlijst FE'!$A:$A,'St. Objectenlijst FE'!$F:$F)</f>
        <v>Oeverbeschoeiing met houten palen en beschoeiingselementen. Houten palen (Europees naaldhout en tropisch hardhout) diepte 3 meter, 2 palen per strekkende meter en 60 cm hoog naaldhout (schaalbare hoogte) en 40 cm hoog hardhout per strekkende meter aangebracht. Dikte van planken = 20 mm. Palen van 0,8 bij 0,8 m dik. soortelijkgewicht van tropisch hardhout = 1250 kg /m3</v>
      </c>
      <c r="AR5" s="532" t="str">
        <f>LOOKUP(AR2,'St. Objectenlijst FE'!$A:$A,'St. Objectenlijst FE'!$F:$F)</f>
        <v>Grote schut-/keersluis (in vaarweg) (&gt;10m doorvaarbreedte). Inclusief: inlaatsluis, stuw met klep, inlaat- en/of aflaatstuw, overig en onbekend. FE = per stuk: Doorvaarbreedte = 14m. Lengte kolk = 135m. Lengte sluishoofden = 7m. Diepte sluis = 8m. Dikte muur en vloer = 0,65m. Fundering 150 stuks, 0,38m bij 16m. Wapening = 150kg/m3. Deuren (hout) = 4 stuks, 7m breed, 8m hoog en 0,6 ton/m2. Totale massa = 7.611.800 kg</v>
      </c>
      <c r="AS5" s="532" t="str">
        <f>LOOKUP(AS2,'St. Objectenlijst FE'!$A:$A,'St. Objectenlijst FE'!$F:$F)</f>
        <v>Grote schut-/keersluis (in vaarweg) (&gt;10m doorvaarbreedte). Inclusief: inlaatsluis, stuw met klep, inlaat- en/of aflaatstuw, overig en onbekend. FE = per stuk: Doorvaarbreedte = 14m. Lengte kolk = 135m. Lengte sluishoofden = 7m. Diepte sluis = 8m. Dikte muur en vloer = 0,65m. Fundering 150 stuks, 0,38m bij 16m. Wapening = 150kg/m3. Deuren (staal) = 4 stuks, 7m breed, 8m hoog en 0,6 ton/m2. Totale massa = 7.606.200 kg</v>
      </c>
      <c r="AT5" s="532" t="str">
        <f>LOOKUP(AT2,'St. Objectenlijst FE'!$A:$A,'St. Objectenlijst FE'!$F:$F)</f>
        <v>kleine schut-/keersluis (in vaarweg) (&lt;10m doorvaarbreedte). Inclusief: inlaatsluis, stuw met klep, inlaat- en/of aflaatstuw, overig en onbekend. FE = per stuk: Doorvaarbreedte = 6,6m. Lengte kolk = 52,5m. Diepte sluis = 2,6m. Deuren (hout) = 4 stuks, 24ton. Totale massa = 827.500 kg</v>
      </c>
      <c r="AU5" s="532" t="str">
        <f>LOOKUP(AU2,'St. Objectenlijst FE'!$A:$A,'St. Objectenlijst FE'!$F:$F)</f>
        <v>kleine schut-/keersluis (in vaarweg) (&lt;10m doorvaarbreedte). Inclusief: inlaatsluis, stuw met klep, inlaat- en/of aflaatstuw, overig en onbekend. FE = per stuk: Doorvaarbreedte = 6,6m. Lengte kolk = 52,5m. Diepte sluis = 2,6m. Deuren (staal) = 4 stuks, 36ton. Totale massa = 827.500 kg</v>
      </c>
      <c r="AV5" s="532" t="str">
        <f>LOOKUP(AV2,'St. Objectenlijst FE'!$A:$A,'St. Objectenlijst FE'!$F:$F)</f>
        <v>Keersluis niet in vaarweg met houten deuren. Massa: Beton = 297.000 kg. Wapeningsstaal = 19.000 kg. Hout = 4.800 kg</v>
      </c>
      <c r="AW5" s="532" t="str">
        <f>LOOKUP(AW2,'St. Objectenlijst FE'!$A:$A,'St. Objectenlijst FE'!$F:$F)</f>
        <v>Keersluis niet in vaarweg met stalen deuren. Massa: Beton = 297.000 kg. Wapeningsstaal = 19.000 kg. Staal = 7.200 kg</v>
      </c>
      <c r="AX5" s="532" t="str">
        <f>LOOKUP(AX2,'St. Objectenlijst FE'!$A:$A,'St. Objectenlijst FE'!$F:$F)</f>
        <v>Leeg</v>
      </c>
    </row>
    <row r="6" spans="1:50" s="498" customFormat="1" ht="19" x14ac:dyDescent="0.25">
      <c r="A6" s="481" t="s">
        <v>524</v>
      </c>
      <c r="C6" s="500"/>
      <c r="D6" s="498">
        <f>LOOKUP('Calculatie sheet'!D2,'St. Objectenlijst FE'!$A:$A,'St. Objectenlijst FE'!$C:$C)</f>
        <v>1</v>
      </c>
      <c r="E6" s="498">
        <f>LOOKUP('Calculatie sheet'!E2,'St. Objectenlijst FE'!$A:$A,'St. Objectenlijst FE'!$C:$C)</f>
        <v>1</v>
      </c>
      <c r="F6" s="498">
        <f>LOOKUP('Calculatie sheet'!F2,'St. Objectenlijst FE'!$A:$A,'St. Objectenlijst FE'!$C:$C)</f>
        <v>1</v>
      </c>
      <c r="G6" s="498">
        <f>LOOKUP('Calculatie sheet'!G2,'St. Objectenlijst FE'!$A:$A,'St. Objectenlijst FE'!$C:$C)</f>
        <v>1</v>
      </c>
      <c r="H6" s="498">
        <f>LOOKUP('Calculatie sheet'!H2,'St. Objectenlijst FE'!$A:$A,'St. Objectenlijst FE'!$C:$C)</f>
        <v>1</v>
      </c>
      <c r="I6" s="498">
        <f>LOOKUP('Calculatie sheet'!I2,'St. Objectenlijst FE'!$A:$A,'St. Objectenlijst FE'!$C:$C)</f>
        <v>1</v>
      </c>
      <c r="J6" s="498">
        <f>LOOKUP('Calculatie sheet'!J2,'St. Objectenlijst FE'!$A:$A,'St. Objectenlijst FE'!$C:$C)</f>
        <v>1</v>
      </c>
      <c r="K6" s="498">
        <f>LOOKUP('Calculatie sheet'!K2,'St. Objectenlijst FE'!$A:$A,'St. Objectenlijst FE'!$C:$C)</f>
        <v>1</v>
      </c>
      <c r="L6" s="498">
        <f>LOOKUP('Calculatie sheet'!L2,'St. Objectenlijst FE'!$A:$A,'St. Objectenlijst FE'!$C:$C)</f>
        <v>1</v>
      </c>
      <c r="M6" s="498">
        <f>LOOKUP('Calculatie sheet'!M2,'St. Objectenlijst FE'!$A:$A,'St. Objectenlijst FE'!$C:$C)</f>
        <v>1</v>
      </c>
      <c r="N6" s="498">
        <f>LOOKUP('Calculatie sheet'!N2,'St. Objectenlijst FE'!$A:$A,'St. Objectenlijst FE'!$C:$C)</f>
        <v>1</v>
      </c>
      <c r="O6" s="498">
        <f>LOOKUP('Calculatie sheet'!O2,'St. Objectenlijst FE'!$A:$A,'St. Objectenlijst FE'!$C:$C)</f>
        <v>1</v>
      </c>
      <c r="P6" s="498">
        <f>LOOKUP('Calculatie sheet'!P2,'St. Objectenlijst FE'!$A:$A,'St. Objectenlijst FE'!$C:$C)</f>
        <v>1</v>
      </c>
      <c r="Q6" s="498">
        <f>LOOKUP('Calculatie sheet'!Q2,'St. Objectenlijst FE'!$A:$A,'St. Objectenlijst FE'!$C:$C)</f>
        <v>1</v>
      </c>
      <c r="R6" s="498">
        <f>LOOKUP('Calculatie sheet'!R2,'St. Objectenlijst FE'!$A:$A,'St. Objectenlijst FE'!$C:$C)</f>
        <v>1</v>
      </c>
      <c r="S6" s="498">
        <f>LOOKUP('Calculatie sheet'!S2,'St. Objectenlijst FE'!$A:$A,'St. Objectenlijst FE'!$C:$C)</f>
        <v>1</v>
      </c>
      <c r="T6" s="498">
        <f>LOOKUP('Calculatie sheet'!T2,'St. Objectenlijst FE'!$A:$A,'St. Objectenlijst FE'!$C:$C)</f>
        <v>1</v>
      </c>
      <c r="U6" s="498">
        <f>LOOKUP('Calculatie sheet'!U2,'St. Objectenlijst FE'!$A:$A,'St. Objectenlijst FE'!$C:$C)</f>
        <v>1</v>
      </c>
      <c r="V6" s="498">
        <f>LOOKUP('Calculatie sheet'!V2,'St. Objectenlijst FE'!$A:$A,'St. Objectenlijst FE'!$C:$C)</f>
        <v>1</v>
      </c>
      <c r="W6" s="498">
        <f>LOOKUP('Calculatie sheet'!W2,'St. Objectenlijst FE'!$A:$A,'St. Objectenlijst FE'!$C:$C)</f>
        <v>1</v>
      </c>
      <c r="X6" s="498">
        <f>LOOKUP('Calculatie sheet'!X2,'St. Objectenlijst FE'!$A:$A,'St. Objectenlijst FE'!$C:$C)</f>
        <v>1</v>
      </c>
      <c r="Y6" s="498">
        <f>LOOKUP('Calculatie sheet'!Y2,'St. Objectenlijst FE'!$A:$A,'St. Objectenlijst FE'!$C:$C)</f>
        <v>1</v>
      </c>
      <c r="Z6" s="498">
        <f>LOOKUP('Calculatie sheet'!Z2,'St. Objectenlijst FE'!$A:$A,'St. Objectenlijst FE'!$C:$C)</f>
        <v>1</v>
      </c>
      <c r="AA6" s="499">
        <f>LOOKUP('Calculatie sheet'!AA2,'St. Objectenlijst FE'!$A:$A,'St. Objectenlijst FE'!$C:$C)</f>
        <v>1</v>
      </c>
      <c r="AB6" s="499">
        <f>LOOKUP('Calculatie sheet'!AB2,'St. Objectenlijst FE'!$A:$A,'St. Objectenlijst FE'!$C:$C)</f>
        <v>1</v>
      </c>
      <c r="AC6" s="499"/>
      <c r="AD6" s="499"/>
      <c r="AE6" s="499"/>
      <c r="AF6" s="499">
        <f>LOOKUP('Calculatie sheet'!AF2,'St. Objectenlijst FE'!$A:$A,'St. Objectenlijst FE'!$C:$C)</f>
        <v>1</v>
      </c>
      <c r="AG6" s="499">
        <f>LOOKUP('Calculatie sheet'!AG2,'St. Objectenlijst FE'!$A:$A,'St. Objectenlijst FE'!$C:$C)</f>
        <v>1</v>
      </c>
      <c r="AH6" s="499"/>
      <c r="AI6" s="499"/>
      <c r="AJ6" s="499"/>
      <c r="AK6" s="499">
        <f>LOOKUP('Calculatie sheet'!AK2,'St. Objectenlijst FE'!$A:$A,'St. Objectenlijst FE'!$C:$C)</f>
        <v>1</v>
      </c>
      <c r="AL6" s="499">
        <f>LOOKUP('Calculatie sheet'!AL2,'St. Objectenlijst FE'!$A:$A,'St. Objectenlijst FE'!$C:$C)</f>
        <v>2</v>
      </c>
    </row>
    <row r="7" spans="1:50" s="422" customFormat="1" x14ac:dyDescent="0.2">
      <c r="A7" s="497"/>
      <c r="B7" s="497"/>
      <c r="C7" s="510" t="s">
        <v>739</v>
      </c>
      <c r="D7" s="511">
        <f>LOOKUP(D$2,'Invulsheet Assetbeheerder'!$A:$A:'Invulsheet Assetbeheerder'!$D:$D)</f>
        <v>0</v>
      </c>
      <c r="E7" s="511">
        <f>LOOKUP(E$2,'Invulsheet Assetbeheerder'!$A:$A:'Invulsheet Assetbeheerder'!$D:$D)</f>
        <v>0</v>
      </c>
      <c r="F7" s="511">
        <f>LOOKUP(F$2,'Invulsheet Assetbeheerder'!$A:$A:'Invulsheet Assetbeheerder'!$D:$D)</f>
        <v>0</v>
      </c>
      <c r="G7" s="511">
        <f>LOOKUP(G$2,'Invulsheet Assetbeheerder'!$A:$A:'Invulsheet Assetbeheerder'!$D:$D)</f>
        <v>0</v>
      </c>
      <c r="H7" s="511">
        <f>LOOKUP(H$2,'Invulsheet Assetbeheerder'!$A:$A:'Invulsheet Assetbeheerder'!$D:$D)</f>
        <v>0</v>
      </c>
      <c r="I7" s="511">
        <f>LOOKUP(I$2,'Invulsheet Assetbeheerder'!$A:$A:'Invulsheet Assetbeheerder'!$D:$D)</f>
        <v>0</v>
      </c>
      <c r="J7" s="511">
        <f>LOOKUP(J$2,'Invulsheet Assetbeheerder'!$A:$A:'Invulsheet Assetbeheerder'!$D:$D)</f>
        <v>0</v>
      </c>
      <c r="K7" s="511">
        <f>LOOKUP(K$2,'Invulsheet Assetbeheerder'!$A:$A:'Invulsheet Assetbeheerder'!$D:$D)</f>
        <v>0</v>
      </c>
      <c r="L7" s="511">
        <f>LOOKUP(L$2,'Invulsheet Assetbeheerder'!$A:$A:'Invulsheet Assetbeheerder'!$D:$D)</f>
        <v>0</v>
      </c>
      <c r="M7" s="511">
        <f>LOOKUP(M$2,'Invulsheet Assetbeheerder'!$A:$A:'Invulsheet Assetbeheerder'!$D:$D)</f>
        <v>0</v>
      </c>
      <c r="N7" s="511">
        <f>LOOKUP(N$2,'Invulsheet Assetbeheerder'!$A:$A:'Invulsheet Assetbeheerder'!$D:$D)</f>
        <v>0</v>
      </c>
      <c r="O7" s="511">
        <f>LOOKUP(O$2,'Invulsheet Assetbeheerder'!$A:$A:'Invulsheet Assetbeheerder'!$D:$D)</f>
        <v>0</v>
      </c>
      <c r="P7" s="511">
        <f>LOOKUP(P$2,'Invulsheet Assetbeheerder'!$A:$A:'Invulsheet Assetbeheerder'!$D:$D)</f>
        <v>0</v>
      </c>
      <c r="Q7" s="511">
        <f>LOOKUP(Q$2,'Invulsheet Assetbeheerder'!$A:$A:'Invulsheet Assetbeheerder'!$D:$D)</f>
        <v>0</v>
      </c>
      <c r="R7" s="511">
        <f>LOOKUP(R$2,'Invulsheet Assetbeheerder'!$A:$A:'Invulsheet Assetbeheerder'!$D:$D)</f>
        <v>0</v>
      </c>
      <c r="S7" s="511">
        <f>LOOKUP(S$2,'Invulsheet Assetbeheerder'!$A:$A:'Invulsheet Assetbeheerder'!$D:$D)</f>
        <v>0</v>
      </c>
      <c r="T7" s="511">
        <f>LOOKUP(T$2,'Invulsheet Assetbeheerder'!$A:$A:'Invulsheet Assetbeheerder'!$D:$D)</f>
        <v>0</v>
      </c>
      <c r="U7" s="511">
        <f>LOOKUP(U$2,'Invulsheet Assetbeheerder'!$A:$A:'Invulsheet Assetbeheerder'!$D:$D)</f>
        <v>0</v>
      </c>
      <c r="V7" s="511">
        <f>LOOKUP(V$2,'Invulsheet Assetbeheerder'!$A:$A:'Invulsheet Assetbeheerder'!$D:$D)</f>
        <v>0</v>
      </c>
      <c r="W7" s="511">
        <f>LOOKUP(W$2,'Invulsheet Assetbeheerder'!$A:$A:'Invulsheet Assetbeheerder'!$D:$D)</f>
        <v>0</v>
      </c>
      <c r="X7" s="511">
        <f>LOOKUP(X$2,'Invulsheet Assetbeheerder'!$A:$A:'Invulsheet Assetbeheerder'!$D:$D)</f>
        <v>0</v>
      </c>
      <c r="Y7" s="511">
        <f>LOOKUP(Y$2,'Invulsheet Assetbeheerder'!$A:$A:'Invulsheet Assetbeheerder'!$D:$D)</f>
        <v>0</v>
      </c>
      <c r="Z7" s="511">
        <f>LOOKUP(Z$2,'Invulsheet Assetbeheerder'!$A:$A:'Invulsheet Assetbeheerder'!$D:$D)</f>
        <v>0</v>
      </c>
      <c r="AA7" s="511">
        <f>LOOKUP(AA$2,'Invulsheet Assetbeheerder'!$A:$A:'Invulsheet Assetbeheerder'!$D:$D)</f>
        <v>0</v>
      </c>
      <c r="AB7" s="511">
        <f>LOOKUP(AB$2,'Invulsheet Assetbeheerder'!$A:$A:'Invulsheet Assetbeheerder'!$D:$D)</f>
        <v>0</v>
      </c>
      <c r="AC7" s="511">
        <f>LOOKUP(AC$2,'Invulsheet Assetbeheerder'!$A:$A:'Invulsheet Assetbeheerder'!$D:$D)</f>
        <v>0</v>
      </c>
      <c r="AD7" s="511">
        <f>LOOKUP(AD$2,'Invulsheet Assetbeheerder'!$A:$A:'Invulsheet Assetbeheerder'!$D:$D)</f>
        <v>0</v>
      </c>
      <c r="AE7" s="511">
        <f>LOOKUP(AE$2,'Invulsheet Assetbeheerder'!$A:$A:'Invulsheet Assetbeheerder'!$D:$D)</f>
        <v>0</v>
      </c>
      <c r="AF7" s="511">
        <f>LOOKUP(AF$2,'Invulsheet Assetbeheerder'!$A:$A:'Invulsheet Assetbeheerder'!$D:$D)</f>
        <v>0</v>
      </c>
      <c r="AG7" s="511">
        <f>LOOKUP(AG$2,'Invulsheet Assetbeheerder'!$A:$A:'Invulsheet Assetbeheerder'!$D:$D)</f>
        <v>0</v>
      </c>
      <c r="AH7" s="511">
        <f>LOOKUP(AH$2,'Invulsheet Assetbeheerder'!$A:$A:'Invulsheet Assetbeheerder'!$D:$D)</f>
        <v>0</v>
      </c>
      <c r="AI7" s="511">
        <f>LOOKUP(AI$2,'Invulsheet Assetbeheerder'!$A:$A:'Invulsheet Assetbeheerder'!$D:$D)</f>
        <v>0</v>
      </c>
      <c r="AJ7" s="511">
        <f>LOOKUP(AJ$2,'Invulsheet Assetbeheerder'!$A:$A:'Invulsheet Assetbeheerder'!$D:$D)</f>
        <v>0</v>
      </c>
      <c r="AK7" s="511">
        <f>LOOKUP(AK$2,'Invulsheet Assetbeheerder'!$A:$A:'Invulsheet Assetbeheerder'!$D:$D)</f>
        <v>0</v>
      </c>
      <c r="AL7" s="511">
        <f>LOOKUP(AL$2,'Invulsheet Assetbeheerder'!$A:$A:'Invulsheet Assetbeheerder'!$D:$D)</f>
        <v>0</v>
      </c>
      <c r="AM7" s="511">
        <f>LOOKUP(AM$2,'Invulsheet Assetbeheerder'!$A:$A:'Invulsheet Assetbeheerder'!$D:$D)</f>
        <v>0</v>
      </c>
      <c r="AN7" s="511">
        <f>LOOKUP(AN$2,'Invulsheet Assetbeheerder'!$A:$A:'Invulsheet Assetbeheerder'!$D:$D)</f>
        <v>0</v>
      </c>
      <c r="AO7" s="511">
        <f>LOOKUP(AO$2,'Invulsheet Assetbeheerder'!$A:$A:'Invulsheet Assetbeheerder'!$D:$D)</f>
        <v>0</v>
      </c>
      <c r="AP7" s="511">
        <f>LOOKUP(AP$2,'Invulsheet Assetbeheerder'!$A:$A:'Invulsheet Assetbeheerder'!$D:$D)</f>
        <v>0</v>
      </c>
      <c r="AQ7" s="511">
        <f>LOOKUP(AQ$2,'Invulsheet Assetbeheerder'!$A:$A:'Invulsheet Assetbeheerder'!$D:$D)</f>
        <v>0</v>
      </c>
      <c r="AR7" s="511">
        <f>LOOKUP(AR$2,'Invulsheet Assetbeheerder'!$A:$A:'Invulsheet Assetbeheerder'!$D:$D)</f>
        <v>0</v>
      </c>
      <c r="AS7" s="511">
        <f>LOOKUP(AS$2,'Invulsheet Assetbeheerder'!$A:$A:'Invulsheet Assetbeheerder'!$D:$D)</f>
        <v>0</v>
      </c>
      <c r="AT7" s="511">
        <f>LOOKUP(AT$2,'Invulsheet Assetbeheerder'!$A:$A:'Invulsheet Assetbeheerder'!$D:$D)</f>
        <v>0</v>
      </c>
      <c r="AU7" s="511">
        <f>LOOKUP(AU$2,'Invulsheet Assetbeheerder'!$A:$A:'Invulsheet Assetbeheerder'!$D:$D)</f>
        <v>0</v>
      </c>
      <c r="AV7" s="511">
        <f>LOOKUP(AV$2,'Invulsheet Assetbeheerder'!$A:$A:'Invulsheet Assetbeheerder'!$D:$D)</f>
        <v>0</v>
      </c>
      <c r="AW7" s="511">
        <f>LOOKUP(AW$2,'Invulsheet Assetbeheerder'!$A:$A:'Invulsheet Assetbeheerder'!$D:$D)</f>
        <v>0</v>
      </c>
      <c r="AX7" s="511">
        <f>LOOKUP(AX$2,'Invulsheet Assetbeheerder'!$A:$A:'Invulsheet Assetbeheerder'!$D:$D)</f>
        <v>0</v>
      </c>
    </row>
    <row r="8" spans="1:50" s="422" customFormat="1" x14ac:dyDescent="0.2">
      <c r="A8" s="497"/>
      <c r="B8" s="497"/>
      <c r="C8" s="510" t="s">
        <v>588</v>
      </c>
      <c r="D8" s="511">
        <f>LOOKUP(D$2,'Objectenoverzicht aantallen'!$A:$A:'Objectenoverzicht aantallen'!$P:$P)</f>
        <v>0</v>
      </c>
      <c r="E8" s="511">
        <f>LOOKUP(E$2,'Objectenoverzicht aantallen'!$A:$A:'Objectenoverzicht aantallen'!$P:$P)</f>
        <v>0</v>
      </c>
      <c r="F8" s="511">
        <f>LOOKUP(F$2,'Objectenoverzicht aantallen'!$A:$A:'Objectenoverzicht aantallen'!$P:$P)</f>
        <v>0</v>
      </c>
      <c r="G8" s="511">
        <f>LOOKUP(G$2,'Objectenoverzicht aantallen'!$A:$A:'Objectenoverzicht aantallen'!$P:$P)</f>
        <v>0</v>
      </c>
      <c r="H8" s="511">
        <f>LOOKUP(H$2,'Objectenoverzicht aantallen'!$A:$A:'Objectenoverzicht aantallen'!$P:$P)</f>
        <v>0</v>
      </c>
      <c r="I8" s="511">
        <f>LOOKUP(I$2,'Objectenoverzicht aantallen'!$A:$A:'Objectenoverzicht aantallen'!$P:$P)</f>
        <v>0</v>
      </c>
      <c r="J8" s="511">
        <f>LOOKUP(J$2,'Objectenoverzicht aantallen'!$A:$A:'Objectenoverzicht aantallen'!$P:$P)</f>
        <v>0</v>
      </c>
      <c r="K8" s="511">
        <f>LOOKUP(K$2,'Objectenoverzicht aantallen'!$A:$A:'Objectenoverzicht aantallen'!$P:$P)</f>
        <v>0</v>
      </c>
      <c r="L8" s="511">
        <f>LOOKUP(L$2,'Objectenoverzicht aantallen'!$A:$A:'Objectenoverzicht aantallen'!$P:$P)</f>
        <v>0</v>
      </c>
      <c r="M8" s="511">
        <f>LOOKUP(M$2,'Objectenoverzicht aantallen'!$A:$A:'Objectenoverzicht aantallen'!$P:$P)</f>
        <v>0</v>
      </c>
      <c r="N8" s="511">
        <f>LOOKUP(N$2,'Objectenoverzicht aantallen'!$A:$A:'Objectenoverzicht aantallen'!$P:$P)</f>
        <v>0</v>
      </c>
      <c r="O8" s="511">
        <f>LOOKUP(O$2,'Objectenoverzicht aantallen'!$A:$A:'Objectenoverzicht aantallen'!$P:$P)</f>
        <v>0</v>
      </c>
      <c r="P8" s="511">
        <f>LOOKUP(P$2,'Objectenoverzicht aantallen'!$A:$A:'Objectenoverzicht aantallen'!$P:$P)</f>
        <v>0</v>
      </c>
      <c r="Q8" s="511">
        <f>LOOKUP(Q$2,'Objectenoverzicht aantallen'!$A:$A:'Objectenoverzicht aantallen'!$P:$P)</f>
        <v>0</v>
      </c>
      <c r="R8" s="511">
        <f>LOOKUP(R$2,'Objectenoverzicht aantallen'!$A:$A:'Objectenoverzicht aantallen'!$P:$P)</f>
        <v>0</v>
      </c>
      <c r="S8" s="511">
        <f>LOOKUP(S$2,'Objectenoverzicht aantallen'!$A:$A:'Objectenoverzicht aantallen'!$P:$P)</f>
        <v>0</v>
      </c>
      <c r="T8" s="511">
        <f>LOOKUP(T$2,'Objectenoverzicht aantallen'!$A:$A:'Objectenoverzicht aantallen'!$P:$P)</f>
        <v>0</v>
      </c>
      <c r="U8" s="511">
        <f>LOOKUP(U$2,'Objectenoverzicht aantallen'!$A:$A:'Objectenoverzicht aantallen'!$P:$P)</f>
        <v>0</v>
      </c>
      <c r="V8" s="511">
        <f>LOOKUP(V$2,'Objectenoverzicht aantallen'!$A:$A:'Objectenoverzicht aantallen'!$P:$P)</f>
        <v>0</v>
      </c>
      <c r="W8" s="511">
        <f>LOOKUP(W$2,'Objectenoverzicht aantallen'!$A:$A:'Objectenoverzicht aantallen'!$P:$P)</f>
        <v>0</v>
      </c>
      <c r="X8" s="511">
        <f>LOOKUP(X$2,'Objectenoverzicht aantallen'!$A:$A:'Objectenoverzicht aantallen'!$P:$P)</f>
        <v>0</v>
      </c>
      <c r="Y8" s="511">
        <f>LOOKUP(Y$2,'Objectenoverzicht aantallen'!$A:$A:'Objectenoverzicht aantallen'!$P:$P)</f>
        <v>0</v>
      </c>
      <c r="Z8" s="511">
        <f>LOOKUP(Z$2,'Objectenoverzicht aantallen'!$A:$A:'Objectenoverzicht aantallen'!$P:$P)</f>
        <v>0</v>
      </c>
      <c r="AA8" s="511">
        <f>LOOKUP(AA$2,'Objectenoverzicht aantallen'!$A:$A:'Objectenoverzicht aantallen'!$P:$P)</f>
        <v>0</v>
      </c>
      <c r="AB8" s="511">
        <f>LOOKUP(AB$2,'Objectenoverzicht aantallen'!$A:$A:'Objectenoverzicht aantallen'!$P:$P)</f>
        <v>0</v>
      </c>
      <c r="AC8" s="511">
        <f>LOOKUP(AC$2,'Objectenoverzicht aantallen'!$A:$A:'Objectenoverzicht aantallen'!$P:$P)</f>
        <v>0</v>
      </c>
      <c r="AD8" s="511">
        <f>LOOKUP(AD$2,'Objectenoverzicht aantallen'!$A:$A:'Objectenoverzicht aantallen'!$P:$P)</f>
        <v>0</v>
      </c>
      <c r="AE8" s="511">
        <f>LOOKUP(AE$2,'Objectenoverzicht aantallen'!$A:$A:'Objectenoverzicht aantallen'!$P:$P)</f>
        <v>0</v>
      </c>
      <c r="AF8" s="511">
        <f>LOOKUP(AF$2,'Objectenoverzicht aantallen'!$A:$A:'Objectenoverzicht aantallen'!$P:$P)</f>
        <v>0</v>
      </c>
      <c r="AG8" s="511">
        <f>LOOKUP(AG$2,'Objectenoverzicht aantallen'!$A:$A:'Objectenoverzicht aantallen'!$P:$P)</f>
        <v>0</v>
      </c>
      <c r="AH8" s="511">
        <f>LOOKUP(AH$2,'Objectenoverzicht aantallen'!$A:$A:'Objectenoverzicht aantallen'!$P:$P)</f>
        <v>0</v>
      </c>
      <c r="AI8" s="511">
        <f>LOOKUP(AI$2,'Objectenoverzicht aantallen'!$A:$A:'Objectenoverzicht aantallen'!$P:$P)</f>
        <v>0</v>
      </c>
      <c r="AJ8" s="511">
        <f>LOOKUP(AJ$2,'Objectenoverzicht aantallen'!$A:$A:'Objectenoverzicht aantallen'!$P:$P)</f>
        <v>0</v>
      </c>
      <c r="AK8" s="511">
        <f>LOOKUP(AK$2,'Objectenoverzicht aantallen'!$A:$A:'Objectenoverzicht aantallen'!$P:$P)</f>
        <v>0</v>
      </c>
      <c r="AL8" s="511">
        <f>LOOKUP(AL$2,'Objectenoverzicht aantallen'!$A:$A:'Objectenoverzicht aantallen'!$P:$P)</f>
        <v>0</v>
      </c>
      <c r="AM8" s="511">
        <f>LOOKUP(AM$2,'Objectenoverzicht aantallen'!$A:$A:'Objectenoverzicht aantallen'!$P:$P)</f>
        <v>0</v>
      </c>
      <c r="AN8" s="511">
        <f>LOOKUP(AN$2,'Objectenoverzicht aantallen'!$A:$A:'Objectenoverzicht aantallen'!$P:$P)</f>
        <v>0</v>
      </c>
      <c r="AO8" s="511">
        <f>LOOKUP(AO$2,'Objectenoverzicht aantallen'!$A:$A:'Objectenoverzicht aantallen'!$P:$P)</f>
        <v>0</v>
      </c>
      <c r="AP8" s="511">
        <f>LOOKUP(AP$2,'Objectenoverzicht aantallen'!$A:$A:'Objectenoverzicht aantallen'!$P:$P)</f>
        <v>0</v>
      </c>
      <c r="AQ8" s="511">
        <f>LOOKUP(AQ$2,'Objectenoverzicht aantallen'!$A:$A:'Objectenoverzicht aantallen'!$P:$P)</f>
        <v>0</v>
      </c>
      <c r="AR8" s="511">
        <f>LOOKUP(AR$2,'Objectenoverzicht aantallen'!$A:$A:'Objectenoverzicht aantallen'!$P:$P)</f>
        <v>0</v>
      </c>
      <c r="AS8" s="511">
        <f>LOOKUP(AS$2,'Objectenoverzicht aantallen'!$A:$A:'Objectenoverzicht aantallen'!$P:$P)</f>
        <v>0</v>
      </c>
      <c r="AT8" s="511">
        <f>LOOKUP(AT$2,'Objectenoverzicht aantallen'!$A:$A:'Objectenoverzicht aantallen'!$P:$P)</f>
        <v>0</v>
      </c>
      <c r="AU8" s="511">
        <f>LOOKUP(AU$2,'Objectenoverzicht aantallen'!$A:$A:'Objectenoverzicht aantallen'!$P:$P)</f>
        <v>0</v>
      </c>
      <c r="AV8" s="511">
        <f>LOOKUP(AV$2,'Objectenoverzicht aantallen'!$A:$A:'Objectenoverzicht aantallen'!$P:$P)</f>
        <v>0</v>
      </c>
      <c r="AW8" s="511">
        <f>LOOKUP(AW$2,'Objectenoverzicht aantallen'!$A:$A:'Objectenoverzicht aantallen'!$P:$P)</f>
        <v>0</v>
      </c>
      <c r="AX8" s="511">
        <f>LOOKUP(AX$2,'Objectenoverzicht aantallen'!$A:$A:'Objectenoverzicht aantallen'!$P:$P)</f>
        <v>0</v>
      </c>
    </row>
    <row r="9" spans="1:50" s="49" customFormat="1" x14ac:dyDescent="0.2">
      <c r="A9" s="949" t="s">
        <v>2</v>
      </c>
      <c r="B9" s="434" t="s">
        <v>8</v>
      </c>
      <c r="C9" s="434" t="s">
        <v>28</v>
      </c>
      <c r="D9" s="504">
        <f>LOOKUP(D$2,DuboCalc!$D$2:$DW$2,DuboCalc!$D7:$DW7)</f>
        <v>0.6</v>
      </c>
      <c r="E9" s="504">
        <f>LOOKUP(E$2,DuboCalc!$D$2:$DW$2,DuboCalc!$D7:$DW7)</f>
        <v>0.6</v>
      </c>
      <c r="F9" s="504">
        <f>LOOKUP(F$2,DuboCalc!$D$2:$DW$2,DuboCalc!$D7:$DW7)</f>
        <v>0.6</v>
      </c>
      <c r="G9" s="504">
        <f>LOOKUP(G$2,DuboCalc!$D$2:$DW$2,DuboCalc!$D7:$DW7)</f>
        <v>0.6</v>
      </c>
      <c r="H9" s="504">
        <f>LOOKUP(H$2,DuboCalc!$D$2:$DW$2,DuboCalc!$D7:$DW7)</f>
        <v>0.6</v>
      </c>
      <c r="I9" s="504">
        <f>LOOKUP(I$2,DuboCalc!$D$2:$DW$2,DuboCalc!$D7:$DW7)</f>
        <v>0.6</v>
      </c>
      <c r="J9" s="504">
        <f>LOOKUP(J$2,DuboCalc!$D$2:$DW$2,DuboCalc!$D7:$DW7)</f>
        <v>0.6</v>
      </c>
      <c r="K9" s="504">
        <f>LOOKUP(K$2,DuboCalc!$D$2:$DW$2,DuboCalc!$D7:$DW7)</f>
        <v>0.6</v>
      </c>
      <c r="L9" s="504">
        <f>LOOKUP(L$2,DuboCalc!$D$2:$DW$2,DuboCalc!$D7:$DW7)</f>
        <v>0.6</v>
      </c>
      <c r="M9" s="504">
        <f>LOOKUP(M$2,DuboCalc!$D$2:$DW$2,DuboCalc!$D7:$DW7)</f>
        <v>0.6</v>
      </c>
      <c r="N9" s="504">
        <f>LOOKUP(N$2,DuboCalc!$D$2:$DW$2,DuboCalc!$D7:$DW7)</f>
        <v>0.63398424119183394</v>
      </c>
      <c r="O9" s="504">
        <f>LOOKUP(O$2,DuboCalc!$D$2:$DW$2,DuboCalc!$D7:$DW7)</f>
        <v>0.63398424119183394</v>
      </c>
      <c r="P9" s="504">
        <f>LOOKUP(P$2,DuboCalc!$D$2:$DW$2,DuboCalc!$D7:$DW7)</f>
        <v>0.63398424119183394</v>
      </c>
      <c r="Q9" s="504">
        <f>LOOKUP(Q$2,DuboCalc!$D$2:$DW$2,DuboCalc!$D7:$DW7)</f>
        <v>0.63398424119183394</v>
      </c>
      <c r="R9" s="504">
        <f>LOOKUP(R$2,DuboCalc!$D$2:$DW$2,DuboCalc!$D7:$DW7)</f>
        <v>0.63398424119183394</v>
      </c>
      <c r="S9" s="504">
        <f>LOOKUP(S$2,DuboCalc!$D$2:$DW$2,DuboCalc!$D7:$DW7)</f>
        <v>0.63398424119183394</v>
      </c>
      <c r="T9" s="504">
        <f>LOOKUP(T$2,DuboCalc!$D$2:$DW$2,DuboCalc!$D7:$DW7)</f>
        <v>0.63398424119183394</v>
      </c>
      <c r="U9" s="504">
        <f>LOOKUP(U$2,DuboCalc!$D$2:$DW$2,DuboCalc!$D7:$DW7)</f>
        <v>0.63398424119183394</v>
      </c>
      <c r="V9" s="504">
        <f>LOOKUP(V$2,DuboCalc!$D$2:$DW$2,DuboCalc!$D7:$DW7)</f>
        <v>0.63398424119183394</v>
      </c>
      <c r="W9" s="504">
        <f>LOOKUP(W$2,DuboCalc!$D$2:$DW$2,DuboCalc!$D7:$DW7)</f>
        <v>0.63398424119183394</v>
      </c>
      <c r="X9" s="504">
        <f>LOOKUP(X$2,DuboCalc!$D$2:$DW$2,DuboCalc!$D7:$DW7)</f>
        <v>0.63398424119183394</v>
      </c>
      <c r="Y9" s="504">
        <f>LOOKUP(Y$2,DuboCalc!$D$2:$DW$2,DuboCalc!$D7:$DW7)</f>
        <v>0.63398424119183394</v>
      </c>
      <c r="Z9" s="504">
        <f>LOOKUP(Z$2,DuboCalc!$D$2:$DW$2,DuboCalc!$D7:$DW7)</f>
        <v>0.63398424119183394</v>
      </c>
      <c r="AA9" s="504">
        <f>LOOKUP(AA$2,DuboCalc!$D$2:$DW$2,DuboCalc!$D7:$DW7)</f>
        <v>0.6</v>
      </c>
      <c r="AB9" s="504">
        <f>LOOKUP(AB$2,DuboCalc!$D$2:$DW$2,DuboCalc!$D7:$DW7)</f>
        <v>0.6</v>
      </c>
      <c r="AC9" s="504">
        <f>LOOKUP(AC$2,DuboCalc!$D$2:$DW$2,DuboCalc!$D7:$DW7)</f>
        <v>0.6</v>
      </c>
      <c r="AD9" s="504">
        <f>LOOKUP(AD$2,DuboCalc!$D$2:$DW$2,DuboCalc!$D7:$DW7)</f>
        <v>0.6</v>
      </c>
      <c r="AE9" s="504">
        <f>LOOKUP(AE$2,DuboCalc!$D$2:$DW$2,DuboCalc!$D7:$DW7)</f>
        <v>0.6</v>
      </c>
      <c r="AF9" s="504">
        <f>LOOKUP(AF$2,DuboCalc!$D$2:$DW$2,DuboCalc!$D7:$DW7)</f>
        <v>0.6</v>
      </c>
      <c r="AG9" s="504">
        <f>LOOKUP(AG$2,DuboCalc!$D$2:$DW$2,DuboCalc!$D7:$DW7)</f>
        <v>0.6</v>
      </c>
      <c r="AH9" s="504">
        <f>LOOKUP(AH$2,DuboCalc!$D$2:$DW$2,DuboCalc!$D7:$DW7)</f>
        <v>0.6</v>
      </c>
      <c r="AI9" s="504">
        <f>LOOKUP(AI$2,DuboCalc!$D$2:$DW$2,DuboCalc!$D7:$DW7)</f>
        <v>0.6</v>
      </c>
      <c r="AJ9" s="504">
        <f>LOOKUP(AJ$2,DuboCalc!$D$2:$DW$2,DuboCalc!$D7:$DW7)</f>
        <v>0.6</v>
      </c>
      <c r="AK9" s="504">
        <f>LOOKUP(AK$2,DuboCalc!$D$2:$DW$2,DuboCalc!$D7:$DW7)</f>
        <v>0.6</v>
      </c>
      <c r="AL9" s="504">
        <f>LOOKUP(AL$2,DuboCalc!$D$2:$DW$2,DuboCalc!$D7:$DW7)</f>
        <v>0.6</v>
      </c>
      <c r="AM9" s="504">
        <f>LOOKUP(AM$2,DuboCalc!$D$2:$DW$2,DuboCalc!$D7:$DW7)</f>
        <v>0.6</v>
      </c>
      <c r="AN9" s="504">
        <f>LOOKUP(AN$2,DuboCalc!$D$2:$DW$2,DuboCalc!$D7:$DW7)</f>
        <v>0.6</v>
      </c>
      <c r="AO9" s="504">
        <f>LOOKUP(AO$2,DuboCalc!$D$2:$DW$2,DuboCalc!$D7:$DW7)</f>
        <v>0.6</v>
      </c>
      <c r="AP9" s="504">
        <f>LOOKUP(AP$2,DuboCalc!$D$2:$DW$2,DuboCalc!$D7:$DW7)</f>
        <v>0.6</v>
      </c>
      <c r="AQ9" s="504">
        <f>LOOKUP(AQ$2,DuboCalc!$D$2:$DW$2,DuboCalc!$D7:$DW7)</f>
        <v>0.6</v>
      </c>
      <c r="AR9" s="504">
        <f>LOOKUP(AR$2,DuboCalc!$D$2:$DW$2,DuboCalc!$D7:$DW7)</f>
        <v>0.6</v>
      </c>
      <c r="AS9" s="504">
        <f>LOOKUP(AS$2,DuboCalc!$D$2:$DW$2,DuboCalc!$D7:$DW7)</f>
        <v>0.6</v>
      </c>
      <c r="AT9" s="504">
        <f>LOOKUP(AT$2,DuboCalc!$D$2:$DW$2,DuboCalc!$D7:$DW7)</f>
        <v>0.6</v>
      </c>
      <c r="AU9" s="504">
        <f>LOOKUP(AU$2,DuboCalc!$D$2:$DW$2,DuboCalc!$D7:$DW7)</f>
        <v>0.6</v>
      </c>
      <c r="AV9" s="504">
        <f>LOOKUP(AV$2,DuboCalc!$D$2:$DW$2,DuboCalc!$D7:$DW7)</f>
        <v>0.6</v>
      </c>
      <c r="AW9" s="504">
        <f>LOOKUP(AW$2,DuboCalc!$D$2:$DW$2,DuboCalc!$D7:$DW7)</f>
        <v>0.6</v>
      </c>
      <c r="AX9" s="504">
        <f>LOOKUP(AX$2,DuboCalc!$D$2:$DW$2,DuboCalc!$D7:$DW7)</f>
        <v>0.63398424119183394</v>
      </c>
    </row>
    <row r="10" spans="1:50" s="49" customFormat="1" x14ac:dyDescent="0.2">
      <c r="A10" s="949"/>
      <c r="B10" s="434" t="s">
        <v>12</v>
      </c>
      <c r="C10" s="434" t="s">
        <v>486</v>
      </c>
      <c r="D10" s="504">
        <f>LOOKUP(D$2,DuboCalc!$D$2:$DW$2,DuboCalc!$D8:$DW8)</f>
        <v>0.05</v>
      </c>
      <c r="E10" s="504">
        <f>LOOKUP(E$2,DuboCalc!$D$2:$DW$2,DuboCalc!$D8:$DW8)</f>
        <v>0.05</v>
      </c>
      <c r="F10" s="504">
        <f>LOOKUP(F$2,DuboCalc!$D$2:$DW$2,DuboCalc!$D8:$DW8)</f>
        <v>0.05</v>
      </c>
      <c r="G10" s="504">
        <f>LOOKUP(G$2,DuboCalc!$D$2:$DW$2,DuboCalc!$D8:$DW8)</f>
        <v>0.05</v>
      </c>
      <c r="H10" s="504">
        <f>LOOKUP(H$2,DuboCalc!$D$2:$DW$2,DuboCalc!$D8:$DW8)</f>
        <v>0.05</v>
      </c>
      <c r="I10" s="504">
        <f>LOOKUP(I$2,DuboCalc!$D$2:$DW$2,DuboCalc!$D8:$DW8)</f>
        <v>0.05</v>
      </c>
      <c r="J10" s="504">
        <f>LOOKUP(J$2,DuboCalc!$D$2:$DW$2,DuboCalc!$D8:$DW8)</f>
        <v>0.05</v>
      </c>
      <c r="K10" s="504">
        <f>LOOKUP(K$2,DuboCalc!$D$2:$DW$2,DuboCalc!$D8:$DW8)</f>
        <v>0.05</v>
      </c>
      <c r="L10" s="504">
        <f>LOOKUP(L$2,DuboCalc!$D$2:$DW$2,DuboCalc!$D8:$DW8)</f>
        <v>0.05</v>
      </c>
      <c r="M10" s="504">
        <f>LOOKUP(M$2,DuboCalc!$D$2:$DW$2,DuboCalc!$D8:$DW8)</f>
        <v>0.05</v>
      </c>
      <c r="N10" s="504">
        <f>LOOKUP(N$2,DuboCalc!$D$2:$DW$2,DuboCalc!$D8:$DW8)</f>
        <v>0.2318874102974107</v>
      </c>
      <c r="O10" s="504">
        <f>LOOKUP(O$2,DuboCalc!$D$2:$DW$2,DuboCalc!$D8:$DW8)</f>
        <v>0.2318874102974107</v>
      </c>
      <c r="P10" s="504">
        <f>LOOKUP(P$2,DuboCalc!$D$2:$DW$2,DuboCalc!$D8:$DW8)</f>
        <v>0.2318874102974107</v>
      </c>
      <c r="Q10" s="504">
        <f>LOOKUP(Q$2,DuboCalc!$D$2:$DW$2,DuboCalc!$D8:$DW8)</f>
        <v>0.2318874102974107</v>
      </c>
      <c r="R10" s="504">
        <f>LOOKUP(R$2,DuboCalc!$D$2:$DW$2,DuboCalc!$D8:$DW8)</f>
        <v>0.2318874102974107</v>
      </c>
      <c r="S10" s="504">
        <f>LOOKUP(S$2,DuboCalc!$D$2:$DW$2,DuboCalc!$D8:$DW8)</f>
        <v>0.2318874102974107</v>
      </c>
      <c r="T10" s="504">
        <f>LOOKUP(T$2,DuboCalc!$D$2:$DW$2,DuboCalc!$D8:$DW8)</f>
        <v>0.2318874102974107</v>
      </c>
      <c r="U10" s="504">
        <f>LOOKUP(U$2,DuboCalc!$D$2:$DW$2,DuboCalc!$D8:$DW8)</f>
        <v>0.2318874102974107</v>
      </c>
      <c r="V10" s="504">
        <f>LOOKUP(V$2,DuboCalc!$D$2:$DW$2,DuboCalc!$D8:$DW8)</f>
        <v>0.2318874102974107</v>
      </c>
      <c r="W10" s="504">
        <f>LOOKUP(W$2,DuboCalc!$D$2:$DW$2,DuboCalc!$D8:$DW8)</f>
        <v>0.2318874102974107</v>
      </c>
      <c r="X10" s="504">
        <f>LOOKUP(X$2,DuboCalc!$D$2:$DW$2,DuboCalc!$D8:$DW8)</f>
        <v>0.2318874102974107</v>
      </c>
      <c r="Y10" s="504">
        <f>LOOKUP(Y$2,DuboCalc!$D$2:$DW$2,DuboCalc!$D8:$DW8)</f>
        <v>0.2318874102974107</v>
      </c>
      <c r="Z10" s="504">
        <f>LOOKUP(Z$2,DuboCalc!$D$2:$DW$2,DuboCalc!$D8:$DW8)</f>
        <v>0.2318874102974107</v>
      </c>
      <c r="AA10" s="504">
        <f>LOOKUP(AA$2,DuboCalc!$D$2:$DW$2,DuboCalc!$D8:$DW8)</f>
        <v>0.05</v>
      </c>
      <c r="AB10" s="504">
        <f>LOOKUP(AB$2,DuboCalc!$D$2:$DW$2,DuboCalc!$D8:$DW8)</f>
        <v>0.05</v>
      </c>
      <c r="AC10" s="504">
        <f>LOOKUP(AC$2,DuboCalc!$D$2:$DW$2,DuboCalc!$D8:$DW8)</f>
        <v>0.05</v>
      </c>
      <c r="AD10" s="504">
        <f>LOOKUP(AD$2,DuboCalc!$D$2:$DW$2,DuboCalc!$D8:$DW8)</f>
        <v>0.05</v>
      </c>
      <c r="AE10" s="504">
        <f>LOOKUP(AE$2,DuboCalc!$D$2:$DW$2,DuboCalc!$D8:$DW8)</f>
        <v>0.05</v>
      </c>
      <c r="AF10" s="504">
        <f>LOOKUP(AF$2,DuboCalc!$D$2:$DW$2,DuboCalc!$D8:$DW8)</f>
        <v>0.05</v>
      </c>
      <c r="AG10" s="504">
        <f>LOOKUP(AG$2,DuboCalc!$D$2:$DW$2,DuboCalc!$D8:$DW8)</f>
        <v>0.05</v>
      </c>
      <c r="AH10" s="504">
        <f>LOOKUP(AH$2,DuboCalc!$D$2:$DW$2,DuboCalc!$D8:$DW8)</f>
        <v>0.05</v>
      </c>
      <c r="AI10" s="504">
        <f>LOOKUP(AI$2,DuboCalc!$D$2:$DW$2,DuboCalc!$D8:$DW8)</f>
        <v>0.05</v>
      </c>
      <c r="AJ10" s="504">
        <f>LOOKUP(AJ$2,DuboCalc!$D$2:$DW$2,DuboCalc!$D8:$DW8)</f>
        <v>0.05</v>
      </c>
      <c r="AK10" s="504">
        <f>LOOKUP(AK$2,DuboCalc!$D$2:$DW$2,DuboCalc!$D8:$DW8)</f>
        <v>0.05</v>
      </c>
      <c r="AL10" s="504">
        <f>LOOKUP(AL$2,DuboCalc!$D$2:$DW$2,DuboCalc!$D8:$DW8)</f>
        <v>0.05</v>
      </c>
      <c r="AM10" s="504">
        <f>LOOKUP(AM$2,DuboCalc!$D$2:$DW$2,DuboCalc!$D8:$DW8)</f>
        <v>0.05</v>
      </c>
      <c r="AN10" s="504">
        <f>LOOKUP(AN$2,DuboCalc!$D$2:$DW$2,DuboCalc!$D8:$DW8)</f>
        <v>0.05</v>
      </c>
      <c r="AO10" s="504">
        <f>LOOKUP(AO$2,DuboCalc!$D$2:$DW$2,DuboCalc!$D8:$DW8)</f>
        <v>0.05</v>
      </c>
      <c r="AP10" s="504">
        <f>LOOKUP(AP$2,DuboCalc!$D$2:$DW$2,DuboCalc!$D8:$DW8)</f>
        <v>0.05</v>
      </c>
      <c r="AQ10" s="504">
        <f>LOOKUP(AQ$2,DuboCalc!$D$2:$DW$2,DuboCalc!$D8:$DW8)</f>
        <v>0.05</v>
      </c>
      <c r="AR10" s="504">
        <f>LOOKUP(AR$2,DuboCalc!$D$2:$DW$2,DuboCalc!$D8:$DW8)</f>
        <v>0.05</v>
      </c>
      <c r="AS10" s="504">
        <f>LOOKUP(AS$2,DuboCalc!$D$2:$DW$2,DuboCalc!$D8:$DW8)</f>
        <v>0.05</v>
      </c>
      <c r="AT10" s="504">
        <f>LOOKUP(AT$2,DuboCalc!$D$2:$DW$2,DuboCalc!$D8:$DW8)</f>
        <v>0.05</v>
      </c>
      <c r="AU10" s="504">
        <f>LOOKUP(AU$2,DuboCalc!$D$2:$DW$2,DuboCalc!$D8:$DW8)</f>
        <v>0.05</v>
      </c>
      <c r="AV10" s="504">
        <f>LOOKUP(AV$2,DuboCalc!$D$2:$DW$2,DuboCalc!$D8:$DW8)</f>
        <v>0.05</v>
      </c>
      <c r="AW10" s="504">
        <f>LOOKUP(AW$2,DuboCalc!$D$2:$DW$2,DuboCalc!$D8:$DW8)</f>
        <v>0.05</v>
      </c>
      <c r="AX10" s="504">
        <f>LOOKUP(AX$2,DuboCalc!$D$2:$DW$2,DuboCalc!$D8:$DW8)</f>
        <v>0.2318874102974107</v>
      </c>
    </row>
    <row r="11" spans="1:50" s="49" customFormat="1" x14ac:dyDescent="0.2">
      <c r="A11" s="949"/>
      <c r="B11" s="434" t="s">
        <v>13</v>
      </c>
      <c r="C11" s="434" t="s">
        <v>30</v>
      </c>
      <c r="D11" s="504">
        <f>LOOKUP(D$2,DuboCalc!$D$2:$DW$2,DuboCalc!$D9:$DW9)</f>
        <v>0.35</v>
      </c>
      <c r="E11" s="504">
        <f>LOOKUP(E$2,DuboCalc!$D$2:$DW$2,DuboCalc!$D9:$DW9)</f>
        <v>0.35</v>
      </c>
      <c r="F11" s="504">
        <f>LOOKUP(F$2,DuboCalc!$D$2:$DW$2,DuboCalc!$D9:$DW9)</f>
        <v>0.35</v>
      </c>
      <c r="G11" s="504">
        <f>LOOKUP(G$2,DuboCalc!$D$2:$DW$2,DuboCalc!$D9:$DW9)</f>
        <v>0.35</v>
      </c>
      <c r="H11" s="504">
        <f>LOOKUP(H$2,DuboCalc!$D$2:$DW$2,DuboCalc!$D9:$DW9)</f>
        <v>0.35</v>
      </c>
      <c r="I11" s="504">
        <f>LOOKUP(I$2,DuboCalc!$D$2:$DW$2,DuboCalc!$D9:$DW9)</f>
        <v>0.35</v>
      </c>
      <c r="J11" s="504">
        <f>LOOKUP(J$2,DuboCalc!$D$2:$DW$2,DuboCalc!$D9:$DW9)</f>
        <v>0.35</v>
      </c>
      <c r="K11" s="504">
        <f>LOOKUP(K$2,DuboCalc!$D$2:$DW$2,DuboCalc!$D9:$DW9)</f>
        <v>0.35</v>
      </c>
      <c r="L11" s="504">
        <f>LOOKUP(L$2,DuboCalc!$D$2:$DW$2,DuboCalc!$D9:$DW9)</f>
        <v>0.35</v>
      </c>
      <c r="M11" s="504">
        <f>LOOKUP(M$2,DuboCalc!$D$2:$DW$2,DuboCalc!$D9:$DW9)</f>
        <v>0.35</v>
      </c>
      <c r="N11" s="504">
        <f>LOOKUP(N$2,DuboCalc!$D$2:$DW$2,DuboCalc!$D9:$DW9)</f>
        <v>0.13412834851075542</v>
      </c>
      <c r="O11" s="504">
        <f>LOOKUP(O$2,DuboCalc!$D$2:$DW$2,DuboCalc!$D9:$DW9)</f>
        <v>0.13412834851075542</v>
      </c>
      <c r="P11" s="504">
        <f>LOOKUP(P$2,DuboCalc!$D$2:$DW$2,DuboCalc!$D9:$DW9)</f>
        <v>0.13412834851075542</v>
      </c>
      <c r="Q11" s="504">
        <f>LOOKUP(Q$2,DuboCalc!$D$2:$DW$2,DuboCalc!$D9:$DW9)</f>
        <v>0.13412834851075542</v>
      </c>
      <c r="R11" s="504">
        <f>LOOKUP(R$2,DuboCalc!$D$2:$DW$2,DuboCalc!$D9:$DW9)</f>
        <v>0.13412834851075542</v>
      </c>
      <c r="S11" s="504">
        <f>LOOKUP(S$2,DuboCalc!$D$2:$DW$2,DuboCalc!$D9:$DW9)</f>
        <v>0.13412834851075542</v>
      </c>
      <c r="T11" s="504">
        <f>LOOKUP(T$2,DuboCalc!$D$2:$DW$2,DuboCalc!$D9:$DW9)</f>
        <v>0.13412834851075542</v>
      </c>
      <c r="U11" s="504">
        <f>LOOKUP(U$2,DuboCalc!$D$2:$DW$2,DuboCalc!$D9:$DW9)</f>
        <v>0.13412834851075542</v>
      </c>
      <c r="V11" s="504">
        <f>LOOKUP(V$2,DuboCalc!$D$2:$DW$2,DuboCalc!$D9:$DW9)</f>
        <v>0.13412834851075542</v>
      </c>
      <c r="W11" s="504">
        <f>LOOKUP(W$2,DuboCalc!$D$2:$DW$2,DuboCalc!$D9:$DW9)</f>
        <v>0.13412834851075542</v>
      </c>
      <c r="X11" s="504">
        <f>LOOKUP(X$2,DuboCalc!$D$2:$DW$2,DuboCalc!$D9:$DW9)</f>
        <v>0.13412834851075542</v>
      </c>
      <c r="Y11" s="504">
        <f>LOOKUP(Y$2,DuboCalc!$D$2:$DW$2,DuboCalc!$D9:$DW9)</f>
        <v>0.13412834851075542</v>
      </c>
      <c r="Z11" s="504">
        <f>LOOKUP(Z$2,DuboCalc!$D$2:$DW$2,DuboCalc!$D9:$DW9)</f>
        <v>0.13412834851075542</v>
      </c>
      <c r="AA11" s="504">
        <f>LOOKUP(AA$2,DuboCalc!$D$2:$DW$2,DuboCalc!$D9:$DW9)</f>
        <v>0.35</v>
      </c>
      <c r="AB11" s="504">
        <f>LOOKUP(AB$2,DuboCalc!$D$2:$DW$2,DuboCalc!$D9:$DW9)</f>
        <v>0.35</v>
      </c>
      <c r="AC11" s="504">
        <f>LOOKUP(AC$2,DuboCalc!$D$2:$DW$2,DuboCalc!$D9:$DW9)</f>
        <v>0.35</v>
      </c>
      <c r="AD11" s="504">
        <f>LOOKUP(AD$2,DuboCalc!$D$2:$DW$2,DuboCalc!$D9:$DW9)</f>
        <v>0.35</v>
      </c>
      <c r="AE11" s="504">
        <f>LOOKUP(AE$2,DuboCalc!$D$2:$DW$2,DuboCalc!$D9:$DW9)</f>
        <v>0.35</v>
      </c>
      <c r="AF11" s="504">
        <f>LOOKUP(AF$2,DuboCalc!$D$2:$DW$2,DuboCalc!$D9:$DW9)</f>
        <v>0.35</v>
      </c>
      <c r="AG11" s="504">
        <f>LOOKUP(AG$2,DuboCalc!$D$2:$DW$2,DuboCalc!$D9:$DW9)</f>
        <v>0.35</v>
      </c>
      <c r="AH11" s="504">
        <f>LOOKUP(AH$2,DuboCalc!$D$2:$DW$2,DuboCalc!$D9:$DW9)</f>
        <v>0.35</v>
      </c>
      <c r="AI11" s="504">
        <f>LOOKUP(AI$2,DuboCalc!$D$2:$DW$2,DuboCalc!$D9:$DW9)</f>
        <v>0.35</v>
      </c>
      <c r="AJ11" s="504">
        <f>LOOKUP(AJ$2,DuboCalc!$D$2:$DW$2,DuboCalc!$D9:$DW9)</f>
        <v>0.35</v>
      </c>
      <c r="AK11" s="504">
        <f>LOOKUP(AK$2,DuboCalc!$D$2:$DW$2,DuboCalc!$D9:$DW9)</f>
        <v>0.35</v>
      </c>
      <c r="AL11" s="504">
        <f>LOOKUP(AL$2,DuboCalc!$D$2:$DW$2,DuboCalc!$D9:$DW9)</f>
        <v>0.35</v>
      </c>
      <c r="AM11" s="504">
        <f>LOOKUP(AM$2,DuboCalc!$D$2:$DW$2,DuboCalc!$D9:$DW9)</f>
        <v>0.35</v>
      </c>
      <c r="AN11" s="504">
        <f>LOOKUP(AN$2,DuboCalc!$D$2:$DW$2,DuboCalc!$D9:$DW9)</f>
        <v>0.35</v>
      </c>
      <c r="AO11" s="504">
        <f>LOOKUP(AO$2,DuboCalc!$D$2:$DW$2,DuboCalc!$D9:$DW9)</f>
        <v>0.35</v>
      </c>
      <c r="AP11" s="504">
        <f>LOOKUP(AP$2,DuboCalc!$D$2:$DW$2,DuboCalc!$D9:$DW9)</f>
        <v>0.35</v>
      </c>
      <c r="AQ11" s="504">
        <f>LOOKUP(AQ$2,DuboCalc!$D$2:$DW$2,DuboCalc!$D9:$DW9)</f>
        <v>0.35</v>
      </c>
      <c r="AR11" s="504">
        <f>LOOKUP(AR$2,DuboCalc!$D$2:$DW$2,DuboCalc!$D9:$DW9)</f>
        <v>0.35</v>
      </c>
      <c r="AS11" s="504">
        <f>LOOKUP(AS$2,DuboCalc!$D$2:$DW$2,DuboCalc!$D9:$DW9)</f>
        <v>0.35</v>
      </c>
      <c r="AT11" s="504">
        <f>LOOKUP(AT$2,DuboCalc!$D$2:$DW$2,DuboCalc!$D9:$DW9)</f>
        <v>0.35</v>
      </c>
      <c r="AU11" s="504">
        <f>LOOKUP(AU$2,DuboCalc!$D$2:$DW$2,DuboCalc!$D9:$DW9)</f>
        <v>0.35</v>
      </c>
      <c r="AV11" s="504">
        <f>LOOKUP(AV$2,DuboCalc!$D$2:$DW$2,DuboCalc!$D9:$DW9)</f>
        <v>0.35</v>
      </c>
      <c r="AW11" s="504">
        <f>LOOKUP(AW$2,DuboCalc!$D$2:$DW$2,DuboCalc!$D9:$DW9)</f>
        <v>0.35</v>
      </c>
      <c r="AX11" s="504">
        <f>LOOKUP(AX$2,DuboCalc!$D$2:$DW$2,DuboCalc!$D9:$DW9)</f>
        <v>0.13412834851075542</v>
      </c>
    </row>
    <row r="12" spans="1:50" s="503" customFormat="1" x14ac:dyDescent="0.2">
      <c r="A12" s="949"/>
      <c r="B12" s="503" t="s">
        <v>14</v>
      </c>
      <c r="D12" s="630">
        <f>LOOKUP(D$2,DuboCalc!$D$2:$DW$2,DuboCalc!$D10:$DW10)</f>
        <v>59.56</v>
      </c>
      <c r="E12" s="630">
        <f>LOOKUP(E$2,DuboCalc!$D$2:$DW$2,DuboCalc!$D10:$DW10)</f>
        <v>70.540000000000006</v>
      </c>
      <c r="F12" s="630">
        <f>LOOKUP(F$2,DuboCalc!$D$2:$DW$2,DuboCalc!$D10:$DW10)</f>
        <v>67.56</v>
      </c>
      <c r="G12" s="630">
        <f>LOOKUP(G$2,DuboCalc!$D$2:$DW$2,DuboCalc!$D10:$DW10)</f>
        <v>53.19</v>
      </c>
      <c r="H12" s="630">
        <f>LOOKUP(H$2,DuboCalc!$D$2:$DW$2,DuboCalc!$D10:$DW10)</f>
        <v>79.849999999999994</v>
      </c>
      <c r="I12" s="630">
        <f>LOOKUP(I$2,DuboCalc!$D$2:$DW$2,DuboCalc!$D10:$DW10)</f>
        <v>90.2</v>
      </c>
      <c r="J12" s="630">
        <f>LOOKUP(J$2,DuboCalc!$D$2:$DW$2,DuboCalc!$D10:$DW10)</f>
        <v>61.09</v>
      </c>
      <c r="K12" s="630">
        <f>LOOKUP(K$2,DuboCalc!$D$2:$DW$2,DuboCalc!$D10:$DW10)</f>
        <v>30.85</v>
      </c>
      <c r="L12" s="630">
        <f>LOOKUP(L$2,DuboCalc!$D$2:$DW$2,DuboCalc!$D10:$DW10)</f>
        <v>69.56</v>
      </c>
      <c r="M12" s="630">
        <f>LOOKUP(M$2,DuboCalc!$D$2:$DW$2,DuboCalc!$D10:$DW10)</f>
        <v>37.020000000000003</v>
      </c>
      <c r="N12" s="630">
        <f>LOOKUP(N$2,DuboCalc!$D$2:$DW$2,DuboCalc!$D10:$DW10)</f>
        <v>36.299999999999997</v>
      </c>
      <c r="O12" s="630">
        <f>LOOKUP(O$2,DuboCalc!$D$2:$DW$2,DuboCalc!$D10:$DW10)</f>
        <v>38.520000000000003</v>
      </c>
      <c r="P12" s="630">
        <f>LOOKUP(P$2,DuboCalc!$D$2:$DW$2,DuboCalc!$D10:$DW10)</f>
        <v>30.63</v>
      </c>
      <c r="Q12" s="630">
        <f>LOOKUP(Q$2,DuboCalc!$D$2:$DW$2,DuboCalc!$D10:$DW10)</f>
        <v>33.21</v>
      </c>
      <c r="R12" s="630">
        <f>LOOKUP(R$2,DuboCalc!$D$2:$DW$2,DuboCalc!$D10:$DW10)</f>
        <v>21.17</v>
      </c>
      <c r="S12" s="630">
        <f>LOOKUP(S$2,DuboCalc!$D$2:$DW$2,DuboCalc!$D10:$DW10)</f>
        <v>23.88</v>
      </c>
      <c r="T12" s="630">
        <f>LOOKUP(T$2,DuboCalc!$D$2:$DW$2,DuboCalc!$D10:$DW10)</f>
        <v>29.1</v>
      </c>
      <c r="U12" s="630">
        <f>LOOKUP(U$2,DuboCalc!$D$2:$DW$2,DuboCalc!$D10:$DW10)</f>
        <v>160.66</v>
      </c>
      <c r="V12" s="630">
        <f>LOOKUP(V$2,DuboCalc!$D$2:$DW$2,DuboCalc!$D10:$DW10)</f>
        <v>28.15</v>
      </c>
      <c r="W12" s="630">
        <f>LOOKUP(W$2,DuboCalc!$D$2:$DW$2,DuboCalc!$D10:$DW10)</f>
        <v>33.770000000000003</v>
      </c>
      <c r="X12" s="630">
        <f>LOOKUP(X$2,DuboCalc!$D$2:$DW$2,DuboCalc!$D10:$DW10)</f>
        <v>36.380000000000003</v>
      </c>
      <c r="Y12" s="630">
        <f>LOOKUP(Y$2,DuboCalc!$D$2:$DW$2,DuboCalc!$D10:$DW10)</f>
        <v>23.06</v>
      </c>
      <c r="Z12" s="630">
        <f>LOOKUP(Z$2,DuboCalc!$D$2:$DW$2,DuboCalc!$D10:$DW10)</f>
        <v>23.01</v>
      </c>
      <c r="AA12" s="630">
        <f>LOOKUP(AA$2,DuboCalc!$D$2:$DW$2,DuboCalc!$D10:$DW10)</f>
        <v>81.06</v>
      </c>
      <c r="AB12" s="630">
        <f>LOOKUP(AB$2,DuboCalc!$D$2:$DW$2,DuboCalc!$D10:$DW10)</f>
        <v>145.80000000000001</v>
      </c>
      <c r="AC12" s="630">
        <f>LOOKUP(AC$2,DuboCalc!$D$2:$DW$2,DuboCalc!$D10:$DW10)</f>
        <v>107.78</v>
      </c>
      <c r="AD12" s="630">
        <f>LOOKUP(AD$2,DuboCalc!$D$2:$DW$2,DuboCalc!$D10:$DW10)</f>
        <v>135.06</v>
      </c>
      <c r="AE12" s="630">
        <f>LOOKUP(AE$2,DuboCalc!$D$2:$DW$2,DuboCalc!$D10:$DW10)</f>
        <v>37.54</v>
      </c>
      <c r="AF12" s="630">
        <f>LOOKUP(AF$2,DuboCalc!$D$2:$DW$2,DuboCalc!$D10:$DW10)</f>
        <v>76.91</v>
      </c>
      <c r="AG12" s="630">
        <f>LOOKUP(AG$2,DuboCalc!$D$2:$DW$2,DuboCalc!$D10:$DW10)</f>
        <v>107.03</v>
      </c>
      <c r="AH12" s="630">
        <f>LOOKUP(AH$2,DuboCalc!$D$2:$DW$2,DuboCalc!$D10:$DW10)</f>
        <v>117.37</v>
      </c>
      <c r="AI12" s="630">
        <f>LOOKUP(AI$2,DuboCalc!$D$2:$DW$2,DuboCalc!$D10:$DW10)</f>
        <v>104.62</v>
      </c>
      <c r="AJ12" s="630">
        <f>LOOKUP(AJ$2,DuboCalc!$D$2:$DW$2,DuboCalc!$D10:$DW10)</f>
        <v>53.78</v>
      </c>
      <c r="AK12" s="630">
        <f>LOOKUP(AK$2,DuboCalc!$D$2:$DW$2,DuboCalc!$D10:$DW10)</f>
        <v>59.93</v>
      </c>
      <c r="AL12" s="630">
        <f>LOOKUP(AL$2,DuboCalc!$D$2:$DW$2,DuboCalc!$D10:$DW10)</f>
        <v>53.22</v>
      </c>
      <c r="AM12" s="630">
        <f>LOOKUP(AM$2,DuboCalc!$D$2:$DW$2,DuboCalc!$D10:$DW10)</f>
        <v>101.46</v>
      </c>
      <c r="AN12" s="630">
        <f>LOOKUP(AN$2,DuboCalc!$D$2:$DW$2,DuboCalc!$D10:$DW10)</f>
        <v>90.5</v>
      </c>
      <c r="AO12" s="630">
        <f>LOOKUP(AO$2,DuboCalc!$D$2:$DW$2,DuboCalc!$D10:$DW10)</f>
        <v>152.07</v>
      </c>
      <c r="AP12" s="630">
        <f>LOOKUP(AP$2,DuboCalc!$D$2:$DW$2,DuboCalc!$D10:$DW10)</f>
        <v>155.58000000000001</v>
      </c>
      <c r="AQ12" s="630">
        <f>LOOKUP(AQ$2,DuboCalc!$D$2:$DW$2,DuboCalc!$D10:$DW10)</f>
        <v>89.95</v>
      </c>
      <c r="AR12" s="630">
        <f>LOOKUP(AR$2,DuboCalc!$D$2:$DW$2,DuboCalc!$D10:$DW10)</f>
        <v>157.04</v>
      </c>
      <c r="AS12" s="630">
        <f>LOOKUP(AS$2,DuboCalc!$D$2:$DW$2,DuboCalc!$D10:$DW10)</f>
        <v>162.18</v>
      </c>
      <c r="AT12" s="630">
        <f>LOOKUP(AT$2,DuboCalc!$D$2:$DW$2,DuboCalc!$D10:$DW10)</f>
        <v>155.76</v>
      </c>
      <c r="AU12" s="630">
        <f>LOOKUP(AU$2,DuboCalc!$D$2:$DW$2,DuboCalc!$D10:$DW10)</f>
        <v>167.29</v>
      </c>
      <c r="AV12" s="630">
        <f>LOOKUP(AV$2,DuboCalc!$D$2:$DW$2,DuboCalc!$D10:$DW10)</f>
        <v>150.08000000000001</v>
      </c>
      <c r="AW12" s="630">
        <f>LOOKUP(AW$2,DuboCalc!$D$2:$DW$2,DuboCalc!$D10:$DW10)</f>
        <v>163.99</v>
      </c>
      <c r="AX12" s="630">
        <f>LOOKUP(AX$2,DuboCalc!$D$2:$DW$2,DuboCalc!$D10:$DW10)</f>
        <v>0.01</v>
      </c>
    </row>
    <row r="13" spans="1:50" s="49" customFormat="1" x14ac:dyDescent="0.2">
      <c r="A13" s="949"/>
    </row>
    <row r="14" spans="1:50" s="434" customFormat="1" x14ac:dyDescent="0.2">
      <c r="A14" s="949"/>
      <c r="B14" s="434" t="s">
        <v>15</v>
      </c>
      <c r="C14" s="434" t="s">
        <v>486</v>
      </c>
      <c r="D14" s="631">
        <f>LOOKUP(D$2,DuboCalc!$D$2:$DW$2,DuboCalc!$D12:$DW12)</f>
        <v>1.78</v>
      </c>
      <c r="E14" s="631">
        <f>LOOKUP(E$2,DuboCalc!$D$2:$DW$2,DuboCalc!$D12:$DW12)</f>
        <v>4.2300000000000004</v>
      </c>
      <c r="F14" s="631">
        <f>LOOKUP(F$2,DuboCalc!$D$2:$DW$2,DuboCalc!$D12:$DW12)</f>
        <v>4.66</v>
      </c>
      <c r="G14" s="631">
        <f>LOOKUP(G$2,DuboCalc!$D$2:$DW$2,DuboCalc!$D12:$DW12)</f>
        <v>4.26</v>
      </c>
      <c r="H14" s="631">
        <f>LOOKUP(H$2,DuboCalc!$D$2:$DW$2,DuboCalc!$D12:$DW12)</f>
        <v>7.69</v>
      </c>
      <c r="I14" s="631">
        <f>LOOKUP(I$2,DuboCalc!$D$2:$DW$2,DuboCalc!$D12:$DW12)</f>
        <v>7.75</v>
      </c>
      <c r="J14" s="631">
        <f>LOOKUP(J$2,DuboCalc!$D$2:$DW$2,DuboCalc!$D12:$DW12)</f>
        <v>5.29</v>
      </c>
      <c r="K14" s="631">
        <f>LOOKUP(K$2,DuboCalc!$D$2:$DW$2,DuboCalc!$D12:$DW12)</f>
        <v>0.62</v>
      </c>
      <c r="L14" s="631">
        <f>LOOKUP(L$2,DuboCalc!$D$2:$DW$2,DuboCalc!$D12:$DW12)</f>
        <v>12.29</v>
      </c>
      <c r="M14" s="631">
        <f>LOOKUP(M$2,DuboCalc!$D$2:$DW$2,DuboCalc!$D12:$DW12)</f>
        <v>0.74</v>
      </c>
      <c r="N14" s="631">
        <f>LOOKUP(N$2,DuboCalc!$D$2:$DW$2,DuboCalc!$D12:$DW12)</f>
        <v>7</v>
      </c>
      <c r="O14" s="631">
        <f>LOOKUP(O$2,DuboCalc!$D$2:$DW$2,DuboCalc!$D12:$DW12)</f>
        <v>6.82</v>
      </c>
      <c r="P14" s="631">
        <f>LOOKUP(P$2,DuboCalc!$D$2:$DW$2,DuboCalc!$D12:$DW12)</f>
        <v>5.72</v>
      </c>
      <c r="Q14" s="631">
        <f>LOOKUP(Q$2,DuboCalc!$D$2:$DW$2,DuboCalc!$D12:$DW12)</f>
        <v>5.72</v>
      </c>
      <c r="R14" s="631">
        <f>LOOKUP(R$2,DuboCalc!$D$2:$DW$2,DuboCalc!$D12:$DW12)</f>
        <v>3.95</v>
      </c>
      <c r="S14" s="631">
        <f>LOOKUP(S$2,DuboCalc!$D$2:$DW$2,DuboCalc!$D12:$DW12)</f>
        <v>4.12</v>
      </c>
      <c r="T14" s="631">
        <f>LOOKUP(T$2,DuboCalc!$D$2:$DW$2,DuboCalc!$D12:$DW12)</f>
        <v>7.13</v>
      </c>
      <c r="U14" s="631">
        <f>LOOKUP(U$2,DuboCalc!$D$2:$DW$2,DuboCalc!$D12:$DW12)</f>
        <v>19.829999999999998</v>
      </c>
      <c r="V14" s="631">
        <f>LOOKUP(V$2,DuboCalc!$D$2:$DW$2,DuboCalc!$D12:$DW12)</f>
        <v>6.98</v>
      </c>
      <c r="W14" s="631">
        <f>LOOKUP(W$2,DuboCalc!$D$2:$DW$2,DuboCalc!$D12:$DW12)</f>
        <v>7.21</v>
      </c>
      <c r="X14" s="631">
        <f>LOOKUP(X$2,DuboCalc!$D$2:$DW$2,DuboCalc!$D12:$DW12)</f>
        <v>8.3000000000000007</v>
      </c>
      <c r="Y14" s="631">
        <f>LOOKUP(Y$2,DuboCalc!$D$2:$DW$2,DuboCalc!$D12:$DW12)</f>
        <v>5.49</v>
      </c>
      <c r="Z14" s="631">
        <f>LOOKUP(Z$2,DuboCalc!$D$2:$DW$2,DuboCalc!$D12:$DW12)</f>
        <v>5.48</v>
      </c>
      <c r="AA14" s="631">
        <f>LOOKUP(AA$2,DuboCalc!$D$2:$DW$2,DuboCalc!$D12:$DW12)</f>
        <v>11.12</v>
      </c>
      <c r="AB14" s="631">
        <f>LOOKUP(AB$2,DuboCalc!$D$2:$DW$2,DuboCalc!$D12:$DW12)</f>
        <v>0.65</v>
      </c>
      <c r="AC14" s="631">
        <f>LOOKUP(AC$2,DuboCalc!$D$2:$DW$2,DuboCalc!$D12:$DW12)</f>
        <v>6.13</v>
      </c>
      <c r="AD14" s="631">
        <f>LOOKUP(AD$2,DuboCalc!$D$2:$DW$2,DuboCalc!$D12:$DW12)</f>
        <v>40.64</v>
      </c>
      <c r="AE14" s="631">
        <f>LOOKUP(AE$2,DuboCalc!$D$2:$DW$2,DuboCalc!$D12:$DW12)</f>
        <v>0.65</v>
      </c>
      <c r="AF14" s="631">
        <f>LOOKUP(AF$2,DuboCalc!$D$2:$DW$2,DuboCalc!$D12:$DW12)</f>
        <v>0.84</v>
      </c>
      <c r="AG14" s="631">
        <f>LOOKUP(AG$2,DuboCalc!$D$2:$DW$2,DuboCalc!$D12:$DW12)</f>
        <v>3.87</v>
      </c>
      <c r="AH14" s="631">
        <f>LOOKUP(AH$2,DuboCalc!$D$2:$DW$2,DuboCalc!$D12:$DW12)</f>
        <v>4.0199999999999996</v>
      </c>
      <c r="AI14" s="631">
        <f>LOOKUP(AI$2,DuboCalc!$D$2:$DW$2,DuboCalc!$D12:$DW12)</f>
        <v>4.6500000000000004</v>
      </c>
      <c r="AJ14" s="631">
        <f>LOOKUP(AJ$2,DuboCalc!$D$2:$DW$2,DuboCalc!$D12:$DW12)</f>
        <v>15.12</v>
      </c>
      <c r="AK14" s="631">
        <f>LOOKUP(AK$2,DuboCalc!$D$2:$DW$2,DuboCalc!$D12:$DW12)</f>
        <v>0.39</v>
      </c>
      <c r="AL14" s="631">
        <f>LOOKUP(AL$2,DuboCalc!$D$2:$DW$2,DuboCalc!$D12:$DW12)</f>
        <v>0.3</v>
      </c>
      <c r="AM14" s="631">
        <f>LOOKUP(AM$2,DuboCalc!$D$2:$DW$2,DuboCalc!$D12:$DW12)</f>
        <v>0.25</v>
      </c>
      <c r="AN14" s="631">
        <f>LOOKUP(AN$2,DuboCalc!$D$2:$DW$2,DuboCalc!$D12:$DW12)</f>
        <v>1.94</v>
      </c>
      <c r="AO14" s="631">
        <f>LOOKUP(AO$2,DuboCalc!$D$2:$DW$2,DuboCalc!$D12:$DW12)</f>
        <v>1.1100000000000001</v>
      </c>
      <c r="AP14" s="631">
        <f>LOOKUP(AP$2,DuboCalc!$D$2:$DW$2,DuboCalc!$D12:$DW12)</f>
        <v>0.76</v>
      </c>
      <c r="AQ14" s="631">
        <f>LOOKUP(AQ$2,DuboCalc!$D$2:$DW$2,DuboCalc!$D12:$DW12)</f>
        <v>0.69</v>
      </c>
      <c r="AR14" s="631">
        <f>LOOKUP(AR$2,DuboCalc!$D$2:$DW$2,DuboCalc!$D12:$DW12)</f>
        <v>1.91</v>
      </c>
      <c r="AS14" s="631">
        <f>LOOKUP(AS$2,DuboCalc!$D$2:$DW$2,DuboCalc!$D12:$DW12)</f>
        <v>1.47</v>
      </c>
      <c r="AT14" s="631">
        <f>LOOKUP(AT$2,DuboCalc!$D$2:$DW$2,DuboCalc!$D12:$DW12)</f>
        <v>2.89</v>
      </c>
      <c r="AU14" s="631">
        <f>LOOKUP(AU$2,DuboCalc!$D$2:$DW$2,DuboCalc!$D12:$DW12)</f>
        <v>1.53</v>
      </c>
      <c r="AV14" s="631">
        <f>LOOKUP(AV$2,DuboCalc!$D$2:$DW$2,DuboCalc!$D12:$DW12)</f>
        <v>2.65</v>
      </c>
      <c r="AW14" s="631">
        <f>LOOKUP(AW$2,DuboCalc!$D$2:$DW$2,DuboCalc!$D12:$DW12)</f>
        <v>1.46</v>
      </c>
      <c r="AX14" s="631">
        <f>LOOKUP(AX$2,DuboCalc!$D$2:$DW$2,DuboCalc!$D12:$DW12)</f>
        <v>0.01</v>
      </c>
    </row>
    <row r="15" spans="1:50" s="434" customFormat="1" x14ac:dyDescent="0.2">
      <c r="A15" s="949"/>
      <c r="B15" s="434" t="s">
        <v>16</v>
      </c>
      <c r="C15" s="434" t="s">
        <v>31</v>
      </c>
      <c r="D15" s="631">
        <f>LOOKUP(D$2,DuboCalc!$D$2:$DW$2,DuboCalc!$D13:$DW13)</f>
        <v>12.41</v>
      </c>
      <c r="E15" s="631">
        <f>LOOKUP(E$2,DuboCalc!$D$2:$DW$2,DuboCalc!$D13:$DW13)</f>
        <v>5.82</v>
      </c>
      <c r="F15" s="631">
        <f>LOOKUP(F$2,DuboCalc!$D$2:$DW$2,DuboCalc!$D13:$DW13)</f>
        <v>5.57</v>
      </c>
      <c r="G15" s="631">
        <f>LOOKUP(G$2,DuboCalc!$D$2:$DW$2,DuboCalc!$D13:$DW13)</f>
        <v>3.88</v>
      </c>
      <c r="H15" s="631">
        <f>LOOKUP(H$2,DuboCalc!$D$2:$DW$2,DuboCalc!$D13:$DW13)</f>
        <v>7.74</v>
      </c>
      <c r="I15" s="631">
        <f>LOOKUP(I$2,DuboCalc!$D$2:$DW$2,DuboCalc!$D13:$DW13)</f>
        <v>7.75</v>
      </c>
      <c r="J15" s="631">
        <f>LOOKUP(J$2,DuboCalc!$D$2:$DW$2,DuboCalc!$D13:$DW13)</f>
        <v>3.86</v>
      </c>
      <c r="K15" s="631">
        <f>LOOKUP(K$2,DuboCalc!$D$2:$DW$2,DuboCalc!$D13:$DW13)</f>
        <v>17.66</v>
      </c>
      <c r="L15" s="631">
        <f>LOOKUP(L$2,DuboCalc!$D$2:$DW$2,DuboCalc!$D13:$DW13)</f>
        <v>11.94</v>
      </c>
      <c r="M15" s="631">
        <f>LOOKUP(M$2,DuboCalc!$D$2:$DW$2,DuboCalc!$D13:$DW13)</f>
        <v>21.19</v>
      </c>
      <c r="N15" s="631">
        <f>LOOKUP(N$2,DuboCalc!$D$2:$DW$2,DuboCalc!$D13:$DW13)</f>
        <v>2.89</v>
      </c>
      <c r="O15" s="631">
        <f>LOOKUP(O$2,DuboCalc!$D$2:$DW$2,DuboCalc!$D13:$DW13)</f>
        <v>2.65</v>
      </c>
      <c r="P15" s="631">
        <f>LOOKUP(P$2,DuboCalc!$D$2:$DW$2,DuboCalc!$D13:$DW13)</f>
        <v>2.36</v>
      </c>
      <c r="Q15" s="631">
        <f>LOOKUP(Q$2,DuboCalc!$D$2:$DW$2,DuboCalc!$D13:$DW13)</f>
        <v>2.23</v>
      </c>
      <c r="R15" s="631">
        <f>LOOKUP(R$2,DuboCalc!$D$2:$DW$2,DuboCalc!$D13:$DW13)</f>
        <v>1.63</v>
      </c>
      <c r="S15" s="631">
        <f>LOOKUP(S$2,DuboCalc!$D$2:$DW$2,DuboCalc!$D13:$DW13)</f>
        <v>1.6</v>
      </c>
      <c r="T15" s="631">
        <f>LOOKUP(T$2,DuboCalc!$D$2:$DW$2,DuboCalc!$D13:$DW13)</f>
        <v>2.41</v>
      </c>
      <c r="U15" s="631">
        <f>LOOKUP(U$2,DuboCalc!$D$2:$DW$2,DuboCalc!$D13:$DW13)</f>
        <v>0.71</v>
      </c>
      <c r="V15" s="631">
        <f>LOOKUP(V$2,DuboCalc!$D$2:$DW$2,DuboCalc!$D13:$DW13)</f>
        <v>2.76</v>
      </c>
      <c r="W15" s="631">
        <f>LOOKUP(W$2,DuboCalc!$D$2:$DW$2,DuboCalc!$D13:$DW13)</f>
        <v>3.16</v>
      </c>
      <c r="X15" s="631">
        <f>LOOKUP(X$2,DuboCalc!$D$2:$DW$2,DuboCalc!$D13:$DW13)</f>
        <v>4.22</v>
      </c>
      <c r="Y15" s="631">
        <f>LOOKUP(Y$2,DuboCalc!$D$2:$DW$2,DuboCalc!$D13:$DW13)</f>
        <v>4.79</v>
      </c>
      <c r="Z15" s="631">
        <f>LOOKUP(Z$2,DuboCalc!$D$2:$DW$2,DuboCalc!$D13:$DW13)</f>
        <v>4.9000000000000004</v>
      </c>
      <c r="AA15" s="631">
        <f>LOOKUP(AA$2,DuboCalc!$D$2:$DW$2,DuboCalc!$D13:$DW13)</f>
        <v>0.5</v>
      </c>
      <c r="AB15" s="631">
        <f>LOOKUP(AB$2,DuboCalc!$D$2:$DW$2,DuboCalc!$D13:$DW13)</f>
        <v>7.85</v>
      </c>
      <c r="AC15" s="631">
        <f>LOOKUP(AC$2,DuboCalc!$D$2:$DW$2,DuboCalc!$D13:$DW13)</f>
        <v>3.71</v>
      </c>
      <c r="AD15" s="631">
        <f>LOOKUP(AD$2,DuboCalc!$D$2:$DW$2,DuboCalc!$D13:$DW13)</f>
        <v>1.95</v>
      </c>
      <c r="AE15" s="631">
        <f>LOOKUP(AE$2,DuboCalc!$D$2:$DW$2,DuboCalc!$D13:$DW13)</f>
        <v>1.48</v>
      </c>
      <c r="AF15" s="631">
        <f>LOOKUP(AF$2,DuboCalc!$D$2:$DW$2,DuboCalc!$D13:$DW13)</f>
        <v>6</v>
      </c>
      <c r="AG15" s="631">
        <f>LOOKUP(AG$2,DuboCalc!$D$2:$DW$2,DuboCalc!$D13:$DW13)</f>
        <v>6.19</v>
      </c>
      <c r="AH15" s="631">
        <f>LOOKUP(AH$2,DuboCalc!$D$2:$DW$2,DuboCalc!$D13:$DW13)</f>
        <v>5.86</v>
      </c>
      <c r="AI15" s="631">
        <f>LOOKUP(AI$2,DuboCalc!$D$2:$DW$2,DuboCalc!$D13:$DW13)</f>
        <v>21.89</v>
      </c>
      <c r="AJ15" s="631">
        <f>LOOKUP(AJ$2,DuboCalc!$D$2:$DW$2,DuboCalc!$D13:$DW13)</f>
        <v>22.17</v>
      </c>
      <c r="AK15" s="631">
        <f>LOOKUP(AK$2,DuboCalc!$D$2:$DW$2,DuboCalc!$D13:$DW13)</f>
        <v>37.75</v>
      </c>
      <c r="AL15" s="631">
        <f>LOOKUP(AL$2,DuboCalc!$D$2:$DW$2,DuboCalc!$D13:$DW13)</f>
        <v>2.72</v>
      </c>
      <c r="AM15" s="631">
        <f>LOOKUP(AM$2,DuboCalc!$D$2:$DW$2,DuboCalc!$D13:$DW13)</f>
        <v>17.46</v>
      </c>
      <c r="AN15" s="631">
        <f>LOOKUP(AN$2,DuboCalc!$D$2:$DW$2,DuboCalc!$D13:$DW13)</f>
        <v>12.57</v>
      </c>
      <c r="AO15" s="631">
        <f>LOOKUP(AO$2,DuboCalc!$D$2:$DW$2,DuboCalc!$D13:$DW13)</f>
        <v>24.81</v>
      </c>
      <c r="AP15" s="631">
        <f>LOOKUP(AP$2,DuboCalc!$D$2:$DW$2,DuboCalc!$D13:$DW13)</f>
        <v>8</v>
      </c>
      <c r="AQ15" s="631">
        <f>LOOKUP(AQ$2,DuboCalc!$D$2:$DW$2,DuboCalc!$D13:$DW13)</f>
        <v>12.2</v>
      </c>
      <c r="AR15" s="631">
        <f>LOOKUP(AR$2,DuboCalc!$D$2:$DW$2,DuboCalc!$D13:$DW13)</f>
        <v>0.53</v>
      </c>
      <c r="AS15" s="631">
        <f>LOOKUP(AS$2,DuboCalc!$D$2:$DW$2,DuboCalc!$D13:$DW13)</f>
        <v>1.17</v>
      </c>
      <c r="AT15" s="631">
        <f>LOOKUP(AT$2,DuboCalc!$D$2:$DW$2,DuboCalc!$D13:$DW13)</f>
        <v>1.55</v>
      </c>
      <c r="AU15" s="631">
        <f>LOOKUP(AU$2,DuboCalc!$D$2:$DW$2,DuboCalc!$D13:$DW13)</f>
        <v>3.49</v>
      </c>
      <c r="AV15" s="631">
        <f>LOOKUP(AV$2,DuboCalc!$D$2:$DW$2,DuboCalc!$D13:$DW13)</f>
        <v>1.44</v>
      </c>
      <c r="AW15" s="631">
        <f>LOOKUP(AW$2,DuboCalc!$D$2:$DW$2,DuboCalc!$D13:$DW13)</f>
        <v>3.39</v>
      </c>
      <c r="AX15" s="631">
        <f>LOOKUP(AX$2,DuboCalc!$D$2:$DW$2,DuboCalc!$D13:$DW13)</f>
        <v>0</v>
      </c>
    </row>
    <row r="16" spans="1:50" s="518" customFormat="1" x14ac:dyDescent="0.2">
      <c r="A16" s="949"/>
      <c r="B16" s="518" t="s">
        <v>114</v>
      </c>
      <c r="D16" s="518">
        <f t="shared" ref="D16:AW16" si="0">SUM(D14:D15)</f>
        <v>14.19</v>
      </c>
      <c r="E16" s="518">
        <f t="shared" si="0"/>
        <v>10.050000000000001</v>
      </c>
      <c r="F16" s="518">
        <f t="shared" si="0"/>
        <v>10.23</v>
      </c>
      <c r="G16" s="518">
        <f t="shared" si="0"/>
        <v>8.14</v>
      </c>
      <c r="H16" s="518">
        <f t="shared" si="0"/>
        <v>15.43</v>
      </c>
      <c r="I16" s="518">
        <f t="shared" si="0"/>
        <v>15.5</v>
      </c>
      <c r="J16" s="518">
        <f t="shared" si="0"/>
        <v>9.15</v>
      </c>
      <c r="K16" s="518">
        <f t="shared" si="0"/>
        <v>18.28</v>
      </c>
      <c r="L16" s="518">
        <f t="shared" si="0"/>
        <v>24.229999999999997</v>
      </c>
      <c r="M16" s="518">
        <f t="shared" si="0"/>
        <v>21.93</v>
      </c>
      <c r="N16" s="518">
        <f t="shared" si="0"/>
        <v>9.89</v>
      </c>
      <c r="O16" s="518">
        <f t="shared" si="0"/>
        <v>9.4700000000000006</v>
      </c>
      <c r="P16" s="518">
        <f t="shared" si="0"/>
        <v>8.08</v>
      </c>
      <c r="Q16" s="518">
        <f t="shared" si="0"/>
        <v>7.9499999999999993</v>
      </c>
      <c r="R16" s="518">
        <f t="shared" si="0"/>
        <v>5.58</v>
      </c>
      <c r="S16" s="518">
        <f t="shared" si="0"/>
        <v>5.7200000000000006</v>
      </c>
      <c r="T16" s="518">
        <f t="shared" si="0"/>
        <v>9.5399999999999991</v>
      </c>
      <c r="U16" s="518">
        <f t="shared" si="0"/>
        <v>20.54</v>
      </c>
      <c r="V16" s="518">
        <f t="shared" si="0"/>
        <v>9.74</v>
      </c>
      <c r="W16" s="518">
        <f t="shared" si="0"/>
        <v>10.370000000000001</v>
      </c>
      <c r="X16" s="518">
        <f t="shared" si="0"/>
        <v>12.52</v>
      </c>
      <c r="Y16" s="518">
        <f t="shared" si="0"/>
        <v>10.280000000000001</v>
      </c>
      <c r="Z16" s="518">
        <f t="shared" si="0"/>
        <v>10.38</v>
      </c>
      <c r="AA16" s="518">
        <f t="shared" si="0"/>
        <v>11.62</v>
      </c>
      <c r="AB16" s="518">
        <f t="shared" si="0"/>
        <v>8.5</v>
      </c>
      <c r="AC16" s="518">
        <f t="shared" si="0"/>
        <v>9.84</v>
      </c>
      <c r="AD16" s="518">
        <f t="shared" si="0"/>
        <v>42.59</v>
      </c>
      <c r="AE16" s="518">
        <f t="shared" si="0"/>
        <v>2.13</v>
      </c>
      <c r="AF16" s="518">
        <f t="shared" si="0"/>
        <v>6.84</v>
      </c>
      <c r="AG16" s="518">
        <f t="shared" si="0"/>
        <v>10.06</v>
      </c>
      <c r="AH16" s="518">
        <f t="shared" si="0"/>
        <v>9.879999999999999</v>
      </c>
      <c r="AI16" s="518">
        <f t="shared" si="0"/>
        <v>26.54</v>
      </c>
      <c r="AJ16" s="518">
        <f t="shared" si="0"/>
        <v>37.29</v>
      </c>
      <c r="AK16" s="518">
        <f t="shared" si="0"/>
        <v>38.14</v>
      </c>
      <c r="AL16" s="518">
        <f t="shared" si="0"/>
        <v>3.02</v>
      </c>
      <c r="AM16" s="518">
        <f t="shared" si="0"/>
        <v>17.71</v>
      </c>
      <c r="AN16" s="518">
        <f t="shared" si="0"/>
        <v>14.51</v>
      </c>
      <c r="AO16" s="518">
        <f t="shared" si="0"/>
        <v>25.919999999999998</v>
      </c>
      <c r="AP16" s="518">
        <f t="shared" si="0"/>
        <v>8.76</v>
      </c>
      <c r="AQ16" s="518">
        <f t="shared" si="0"/>
        <v>12.889999999999999</v>
      </c>
      <c r="AR16" s="518">
        <f t="shared" si="0"/>
        <v>2.44</v>
      </c>
      <c r="AS16" s="518">
        <f t="shared" si="0"/>
        <v>2.6399999999999997</v>
      </c>
      <c r="AT16" s="518">
        <f t="shared" si="0"/>
        <v>4.4400000000000004</v>
      </c>
      <c r="AU16" s="518">
        <f t="shared" si="0"/>
        <v>5.0200000000000005</v>
      </c>
      <c r="AV16" s="518">
        <f t="shared" si="0"/>
        <v>4.09</v>
      </c>
      <c r="AW16" s="518">
        <f t="shared" si="0"/>
        <v>4.8499999999999996</v>
      </c>
      <c r="AX16" s="518">
        <f t="shared" ref="AP16:AX16" si="1">SUM(AX14:AX15)</f>
        <v>0.01</v>
      </c>
    </row>
    <row r="17" spans="1:50" s="49" customFormat="1" x14ac:dyDescent="0.2">
      <c r="A17" s="949"/>
    </row>
    <row r="18" spans="1:50" s="519" customFormat="1" x14ac:dyDescent="0.2">
      <c r="A18" s="949"/>
      <c r="B18" s="519" t="s">
        <v>17</v>
      </c>
      <c r="C18" s="519" t="s">
        <v>520</v>
      </c>
      <c r="D18" s="519">
        <f t="shared" ref="D18:AW18" si="2">D12+D16</f>
        <v>73.75</v>
      </c>
      <c r="E18" s="519">
        <f t="shared" si="2"/>
        <v>80.59</v>
      </c>
      <c r="F18" s="519">
        <f t="shared" si="2"/>
        <v>77.790000000000006</v>
      </c>
      <c r="G18" s="519">
        <f t="shared" si="2"/>
        <v>61.33</v>
      </c>
      <c r="H18" s="519">
        <f t="shared" si="2"/>
        <v>95.28</v>
      </c>
      <c r="I18" s="519">
        <f t="shared" si="2"/>
        <v>105.7</v>
      </c>
      <c r="J18" s="519">
        <f t="shared" si="2"/>
        <v>70.240000000000009</v>
      </c>
      <c r="K18" s="519">
        <f t="shared" si="2"/>
        <v>49.13</v>
      </c>
      <c r="L18" s="519">
        <f t="shared" si="2"/>
        <v>93.789999999999992</v>
      </c>
      <c r="M18" s="519">
        <f t="shared" si="2"/>
        <v>58.95</v>
      </c>
      <c r="N18" s="519">
        <f t="shared" si="2"/>
        <v>46.19</v>
      </c>
      <c r="O18" s="519">
        <f t="shared" si="2"/>
        <v>47.99</v>
      </c>
      <c r="P18" s="519">
        <f t="shared" si="2"/>
        <v>38.71</v>
      </c>
      <c r="Q18" s="519">
        <f t="shared" si="2"/>
        <v>41.16</v>
      </c>
      <c r="R18" s="519">
        <f t="shared" si="2"/>
        <v>26.75</v>
      </c>
      <c r="S18" s="519">
        <f t="shared" si="2"/>
        <v>29.6</v>
      </c>
      <c r="T18" s="519">
        <f t="shared" si="2"/>
        <v>38.64</v>
      </c>
      <c r="U18" s="519">
        <f t="shared" si="2"/>
        <v>181.2</v>
      </c>
      <c r="V18" s="519">
        <f t="shared" si="2"/>
        <v>37.89</v>
      </c>
      <c r="W18" s="519">
        <f t="shared" si="2"/>
        <v>44.14</v>
      </c>
      <c r="X18" s="519">
        <f t="shared" si="2"/>
        <v>48.900000000000006</v>
      </c>
      <c r="Y18" s="519">
        <f t="shared" si="2"/>
        <v>33.340000000000003</v>
      </c>
      <c r="Z18" s="519">
        <f t="shared" si="2"/>
        <v>33.39</v>
      </c>
      <c r="AA18" s="519">
        <f t="shared" si="2"/>
        <v>92.68</v>
      </c>
      <c r="AB18" s="519">
        <f t="shared" si="2"/>
        <v>154.30000000000001</v>
      </c>
      <c r="AC18" s="519">
        <f t="shared" si="2"/>
        <v>117.62</v>
      </c>
      <c r="AD18" s="519">
        <f t="shared" si="2"/>
        <v>177.65</v>
      </c>
      <c r="AE18" s="519">
        <f t="shared" si="2"/>
        <v>39.67</v>
      </c>
      <c r="AF18" s="519">
        <f t="shared" si="2"/>
        <v>83.75</v>
      </c>
      <c r="AG18" s="519">
        <f t="shared" si="2"/>
        <v>117.09</v>
      </c>
      <c r="AH18" s="519">
        <f t="shared" si="2"/>
        <v>127.25</v>
      </c>
      <c r="AI18" s="519">
        <f t="shared" si="2"/>
        <v>131.16</v>
      </c>
      <c r="AJ18" s="519">
        <f t="shared" si="2"/>
        <v>91.07</v>
      </c>
      <c r="AK18" s="519">
        <f t="shared" si="2"/>
        <v>98.07</v>
      </c>
      <c r="AL18" s="519">
        <f t="shared" si="2"/>
        <v>56.24</v>
      </c>
      <c r="AM18" s="519">
        <f t="shared" si="2"/>
        <v>119.16999999999999</v>
      </c>
      <c r="AN18" s="519">
        <f t="shared" si="2"/>
        <v>105.01</v>
      </c>
      <c r="AO18" s="519">
        <f t="shared" si="2"/>
        <v>177.98999999999998</v>
      </c>
      <c r="AP18" s="519">
        <f t="shared" si="2"/>
        <v>164.34</v>
      </c>
      <c r="AQ18" s="519">
        <f t="shared" si="2"/>
        <v>102.84</v>
      </c>
      <c r="AR18" s="519">
        <f t="shared" si="2"/>
        <v>159.47999999999999</v>
      </c>
      <c r="AS18" s="519">
        <f t="shared" si="2"/>
        <v>164.82</v>
      </c>
      <c r="AT18" s="519">
        <f t="shared" si="2"/>
        <v>160.19999999999999</v>
      </c>
      <c r="AU18" s="519">
        <f t="shared" si="2"/>
        <v>172.31</v>
      </c>
      <c r="AV18" s="519">
        <f t="shared" si="2"/>
        <v>154.17000000000002</v>
      </c>
      <c r="AW18" s="519">
        <f t="shared" si="2"/>
        <v>168.84</v>
      </c>
      <c r="AX18" s="519">
        <f t="shared" ref="AP18:AX18" si="3">AX12+AX16</f>
        <v>0.02</v>
      </c>
    </row>
    <row r="19" spans="1:50" s="503" customFormat="1" x14ac:dyDescent="0.2">
      <c r="A19" s="949"/>
      <c r="B19" s="505"/>
      <c r="C19" s="506" t="s">
        <v>0</v>
      </c>
      <c r="D19" s="507">
        <f t="shared" ref="D19:AW19" si="4">D18%</f>
        <v>0.73750000000000004</v>
      </c>
      <c r="E19" s="507">
        <f t="shared" si="4"/>
        <v>0.80590000000000006</v>
      </c>
      <c r="F19" s="507">
        <f t="shared" si="4"/>
        <v>0.77790000000000004</v>
      </c>
      <c r="G19" s="507">
        <f t="shared" si="4"/>
        <v>0.61329999999999996</v>
      </c>
      <c r="H19" s="507">
        <f t="shared" si="4"/>
        <v>0.95279999999999998</v>
      </c>
      <c r="I19" s="507">
        <f t="shared" si="4"/>
        <v>1.0569999999999999</v>
      </c>
      <c r="J19" s="507">
        <f t="shared" si="4"/>
        <v>0.70240000000000014</v>
      </c>
      <c r="K19" s="507">
        <f t="shared" si="4"/>
        <v>0.49130000000000001</v>
      </c>
      <c r="L19" s="507">
        <f t="shared" si="4"/>
        <v>0.93789999999999996</v>
      </c>
      <c r="M19" s="507">
        <f t="shared" si="4"/>
        <v>0.58950000000000002</v>
      </c>
      <c r="N19" s="507">
        <f t="shared" si="4"/>
        <v>0.46189999999999998</v>
      </c>
      <c r="O19" s="507">
        <f t="shared" si="4"/>
        <v>0.47989999999999999</v>
      </c>
      <c r="P19" s="507">
        <f t="shared" si="4"/>
        <v>0.3871</v>
      </c>
      <c r="Q19" s="507">
        <f t="shared" si="4"/>
        <v>0.41159999999999997</v>
      </c>
      <c r="R19" s="507">
        <f t="shared" si="4"/>
        <v>0.26750000000000002</v>
      </c>
      <c r="S19" s="507">
        <f t="shared" si="4"/>
        <v>0.29600000000000004</v>
      </c>
      <c r="T19" s="507">
        <f t="shared" si="4"/>
        <v>0.38640000000000002</v>
      </c>
      <c r="U19" s="507">
        <f t="shared" si="4"/>
        <v>1.8119999999999998</v>
      </c>
      <c r="V19" s="507">
        <f t="shared" si="4"/>
        <v>0.37890000000000001</v>
      </c>
      <c r="W19" s="507">
        <f t="shared" si="4"/>
        <v>0.44140000000000001</v>
      </c>
      <c r="X19" s="507">
        <f t="shared" si="4"/>
        <v>0.48900000000000005</v>
      </c>
      <c r="Y19" s="507">
        <f t="shared" si="4"/>
        <v>0.33340000000000003</v>
      </c>
      <c r="Z19" s="507">
        <f t="shared" si="4"/>
        <v>0.33390000000000003</v>
      </c>
      <c r="AA19" s="507">
        <f t="shared" si="4"/>
        <v>0.92680000000000007</v>
      </c>
      <c r="AB19" s="507">
        <f t="shared" si="4"/>
        <v>1.5430000000000001</v>
      </c>
      <c r="AC19" s="507">
        <f t="shared" si="4"/>
        <v>1.1762000000000001</v>
      </c>
      <c r="AD19" s="507">
        <f t="shared" si="4"/>
        <v>1.7765</v>
      </c>
      <c r="AE19" s="507">
        <f t="shared" si="4"/>
        <v>0.3967</v>
      </c>
      <c r="AF19" s="507">
        <f t="shared" si="4"/>
        <v>0.83750000000000002</v>
      </c>
      <c r="AG19" s="507">
        <f t="shared" si="4"/>
        <v>1.1709000000000001</v>
      </c>
      <c r="AH19" s="507">
        <f t="shared" si="4"/>
        <v>1.2725</v>
      </c>
      <c r="AI19" s="507">
        <f t="shared" si="4"/>
        <v>1.3115999999999999</v>
      </c>
      <c r="AJ19" s="507">
        <f t="shared" si="4"/>
        <v>0.91069999999999995</v>
      </c>
      <c r="AK19" s="507">
        <f t="shared" si="4"/>
        <v>0.98069999999999991</v>
      </c>
      <c r="AL19" s="507">
        <f t="shared" si="4"/>
        <v>0.56240000000000001</v>
      </c>
      <c r="AM19" s="507">
        <f t="shared" si="4"/>
        <v>1.1917</v>
      </c>
      <c r="AN19" s="507">
        <f t="shared" si="4"/>
        <v>1.0501</v>
      </c>
      <c r="AO19" s="507">
        <f t="shared" si="4"/>
        <v>1.7798999999999998</v>
      </c>
      <c r="AP19" s="507">
        <f t="shared" si="4"/>
        <v>1.6434</v>
      </c>
      <c r="AQ19" s="507">
        <f t="shared" si="4"/>
        <v>1.0284</v>
      </c>
      <c r="AR19" s="507">
        <f t="shared" si="4"/>
        <v>1.5948</v>
      </c>
      <c r="AS19" s="507">
        <f t="shared" si="4"/>
        <v>1.6481999999999999</v>
      </c>
      <c r="AT19" s="507">
        <f t="shared" si="4"/>
        <v>1.6019999999999999</v>
      </c>
      <c r="AU19" s="507">
        <f t="shared" si="4"/>
        <v>1.7231000000000001</v>
      </c>
      <c r="AV19" s="507">
        <f t="shared" si="4"/>
        <v>1.5417000000000001</v>
      </c>
      <c r="AW19" s="507">
        <f t="shared" si="4"/>
        <v>1.6884000000000001</v>
      </c>
      <c r="AX19" s="507">
        <f t="shared" ref="AP19:AX19" si="5">AX18%</f>
        <v>2.0000000000000001E-4</v>
      </c>
    </row>
    <row r="20" spans="1:50" s="49" customFormat="1" ht="10" customHeight="1" x14ac:dyDescent="0.2"/>
    <row r="21" spans="1:50" s="434" customFormat="1" x14ac:dyDescent="0.2">
      <c r="A21" s="949" t="s">
        <v>4</v>
      </c>
      <c r="B21" s="434" t="s">
        <v>18</v>
      </c>
      <c r="C21" s="434" t="s">
        <v>32</v>
      </c>
      <c r="D21" s="631">
        <f>LOOKUP(D$2,DuboCalc!$D$2:$DW$2,DuboCalc!$D19:$DW19)</f>
        <v>1.85</v>
      </c>
      <c r="E21" s="631">
        <f>LOOKUP(E$2,DuboCalc!$D$2:$DW$2,DuboCalc!$D19:$DW19)</f>
        <v>0.74</v>
      </c>
      <c r="F21" s="631">
        <f>LOOKUP(F$2,DuboCalc!$D$2:$DW$2,DuboCalc!$D19:$DW19)</f>
        <v>0.53</v>
      </c>
      <c r="G21" s="631">
        <f>LOOKUP(G$2,DuboCalc!$D$2:$DW$2,DuboCalc!$D19:$DW19)</f>
        <v>0.06</v>
      </c>
      <c r="H21" s="631">
        <f>LOOKUP(H$2,DuboCalc!$D$2:$DW$2,DuboCalc!$D19:$DW19)</f>
        <v>0.02</v>
      </c>
      <c r="I21" s="631">
        <f>LOOKUP(I$2,DuboCalc!$D$2:$DW$2,DuboCalc!$D19:$DW19)</f>
        <v>0</v>
      </c>
      <c r="J21" s="631">
        <f>LOOKUP(J$2,DuboCalc!$D$2:$DW$2,DuboCalc!$D19:$DW19)</f>
        <v>0</v>
      </c>
      <c r="K21" s="631">
        <f>LOOKUP(K$2,DuboCalc!$D$2:$DW$2,DuboCalc!$D19:$DW19)</f>
        <v>0</v>
      </c>
      <c r="L21" s="631">
        <f>LOOKUP(L$2,DuboCalc!$D$2:$DW$2,DuboCalc!$D19:$DW19)</f>
        <v>0</v>
      </c>
      <c r="M21" s="631">
        <f>LOOKUP(M$2,DuboCalc!$D$2:$DW$2,DuboCalc!$D19:$DW19)</f>
        <v>0</v>
      </c>
      <c r="N21" s="631">
        <f>LOOKUP(N$2,DuboCalc!$D$2:$DW$2,DuboCalc!$D19:$DW19)</f>
        <v>0.08</v>
      </c>
      <c r="O21" s="631">
        <f>LOOKUP(O$2,DuboCalc!$D$2:$DW$2,DuboCalc!$D19:$DW19)</f>
        <v>7.0000000000000007E-2</v>
      </c>
      <c r="P21" s="631">
        <f>LOOKUP(P$2,DuboCalc!$D$2:$DW$2,DuboCalc!$D19:$DW19)</f>
        <v>7.0000000000000007E-2</v>
      </c>
      <c r="Q21" s="631">
        <f>LOOKUP(Q$2,DuboCalc!$D$2:$DW$2,DuboCalc!$D19:$DW19)</f>
        <v>7.0000000000000007E-2</v>
      </c>
      <c r="R21" s="631">
        <f>LOOKUP(R$2,DuboCalc!$D$2:$DW$2,DuboCalc!$D19:$DW19)</f>
        <v>0.05</v>
      </c>
      <c r="S21" s="631">
        <f>LOOKUP(S$2,DuboCalc!$D$2:$DW$2,DuboCalc!$D19:$DW19)</f>
        <v>0.05</v>
      </c>
      <c r="T21" s="631">
        <f>LOOKUP(T$2,DuboCalc!$D$2:$DW$2,DuboCalc!$D19:$DW19)</f>
        <v>0</v>
      </c>
      <c r="U21" s="631">
        <f>LOOKUP(U$2,DuboCalc!$D$2:$DW$2,DuboCalc!$D19:$DW19)</f>
        <v>4.0999999999999996</v>
      </c>
      <c r="V21" s="631">
        <f>LOOKUP(V$2,DuboCalc!$D$2:$DW$2,DuboCalc!$D19:$DW19)</f>
        <v>0</v>
      </c>
      <c r="W21" s="631">
        <f>LOOKUP(W$2,DuboCalc!$D$2:$DW$2,DuboCalc!$D19:$DW19)</f>
        <v>0.09</v>
      </c>
      <c r="X21" s="631">
        <f>LOOKUP(X$2,DuboCalc!$D$2:$DW$2,DuboCalc!$D19:$DW19)</f>
        <v>0.1</v>
      </c>
      <c r="Y21" s="631">
        <f>LOOKUP(Y$2,DuboCalc!$D$2:$DW$2,DuboCalc!$D19:$DW19)</f>
        <v>0</v>
      </c>
      <c r="Z21" s="631">
        <f>LOOKUP(Z$2,DuboCalc!$D$2:$DW$2,DuboCalc!$D19:$DW19)</f>
        <v>0</v>
      </c>
      <c r="AA21" s="631">
        <f>LOOKUP(AA$2,DuboCalc!$D$2:$DW$2,DuboCalc!$D19:$DW19)</f>
        <v>0</v>
      </c>
      <c r="AB21" s="631">
        <f>LOOKUP(AB$2,DuboCalc!$D$2:$DW$2,DuboCalc!$D19:$DW19)</f>
        <v>0</v>
      </c>
      <c r="AC21" s="631">
        <f>LOOKUP(AC$2,DuboCalc!$D$2:$DW$2,DuboCalc!$D19:$DW19)</f>
        <v>0</v>
      </c>
      <c r="AD21" s="631">
        <f>LOOKUP(AD$2,DuboCalc!$D$2:$DW$2,DuboCalc!$D19:$DW19)</f>
        <v>0</v>
      </c>
      <c r="AE21" s="631">
        <f>LOOKUP(AE$2,DuboCalc!$D$2:$DW$2,DuboCalc!$D19:$DW19)</f>
        <v>12.02</v>
      </c>
      <c r="AF21" s="631">
        <f>LOOKUP(AF$2,DuboCalc!$D$2:$DW$2,DuboCalc!$D19:$DW19)</f>
        <v>32.14</v>
      </c>
      <c r="AG21" s="631">
        <f>LOOKUP(AG$2,DuboCalc!$D$2:$DW$2,DuboCalc!$D19:$DW19)</f>
        <v>0</v>
      </c>
      <c r="AH21" s="631">
        <f>LOOKUP(AH$2,DuboCalc!$D$2:$DW$2,DuboCalc!$D19:$DW19)</f>
        <v>0</v>
      </c>
      <c r="AI21" s="631">
        <f>LOOKUP(AI$2,DuboCalc!$D$2:$DW$2,DuboCalc!$D19:$DW19)</f>
        <v>0</v>
      </c>
      <c r="AJ21" s="631">
        <f>LOOKUP(AJ$2,DuboCalc!$D$2:$DW$2,DuboCalc!$D19:$DW19)</f>
        <v>0</v>
      </c>
      <c r="AK21" s="631">
        <f>LOOKUP(AK$2,DuboCalc!$D$2:$DW$2,DuboCalc!$D19:$DW19)</f>
        <v>0</v>
      </c>
      <c r="AL21" s="631">
        <f>LOOKUP(AL$2,DuboCalc!$D$2:$DW$2,DuboCalc!$D19:$DW19)</f>
        <v>0</v>
      </c>
      <c r="AM21" s="631">
        <f>LOOKUP(AM$2,DuboCalc!$D$2:$DW$2,DuboCalc!$D19:$DW19)</f>
        <v>0</v>
      </c>
      <c r="AN21" s="631">
        <f>LOOKUP(AN$2,DuboCalc!$D$2:$DW$2,DuboCalc!$D19:$DW19)</f>
        <v>0</v>
      </c>
      <c r="AO21" s="631">
        <f>LOOKUP(AO$2,DuboCalc!$D$2:$DW$2,DuboCalc!$D19:$DW19)</f>
        <v>0</v>
      </c>
      <c r="AP21" s="631">
        <f>LOOKUP(AP$2,DuboCalc!$D$2:$DW$2,DuboCalc!$D19:$DW19)</f>
        <v>0</v>
      </c>
      <c r="AQ21" s="631">
        <f>LOOKUP(AQ$2,DuboCalc!$D$2:$DW$2,DuboCalc!$D19:$DW19)</f>
        <v>0</v>
      </c>
      <c r="AR21" s="631">
        <f>LOOKUP(AR$2,DuboCalc!$D$2:$DW$2,DuboCalc!$D19:$DW19)</f>
        <v>0.24</v>
      </c>
      <c r="AS21" s="631">
        <f>LOOKUP(AS$2,DuboCalc!$D$2:$DW$2,DuboCalc!$D19:$DW19)</f>
        <v>0.03</v>
      </c>
      <c r="AT21" s="631">
        <f>LOOKUP(AT$2,DuboCalc!$D$2:$DW$2,DuboCalc!$D19:$DW19)</f>
        <v>0.69</v>
      </c>
      <c r="AU21" s="631">
        <f>LOOKUP(AU$2,DuboCalc!$D$2:$DW$2,DuboCalc!$D19:$DW19)</f>
        <v>0.08</v>
      </c>
      <c r="AV21" s="631">
        <f>LOOKUP(AV$2,DuboCalc!$D$2:$DW$2,DuboCalc!$D19:$DW19)</f>
        <v>0.64</v>
      </c>
      <c r="AW21" s="631">
        <f>LOOKUP(AW$2,DuboCalc!$D$2:$DW$2,DuboCalc!$D19:$DW19)</f>
        <v>0.08</v>
      </c>
      <c r="AX21" s="631">
        <f>LOOKUP(AX$2,DuboCalc!$D$2:$DW$2,DuboCalc!$D19:$DW19)</f>
        <v>0.1</v>
      </c>
    </row>
    <row r="22" spans="1:50" s="434" customFormat="1" x14ac:dyDescent="0.2">
      <c r="A22" s="949"/>
      <c r="B22" s="434" t="s">
        <v>19</v>
      </c>
      <c r="C22" s="434" t="s">
        <v>3</v>
      </c>
      <c r="D22" s="631">
        <f>LOOKUP(D$2,DuboCalc!$D$2:$DW$2,DuboCalc!$D20:$DW20)</f>
        <v>18.78</v>
      </c>
      <c r="E22" s="631">
        <f>LOOKUP(E$2,DuboCalc!$D$2:$DW$2,DuboCalc!$D20:$DW20)</f>
        <v>0</v>
      </c>
      <c r="F22" s="631">
        <f>LOOKUP(F$2,DuboCalc!$D$2:$DW$2,DuboCalc!$D20:$DW20)</f>
        <v>0</v>
      </c>
      <c r="G22" s="631">
        <f>LOOKUP(G$2,DuboCalc!$D$2:$DW$2,DuboCalc!$D20:$DW20)</f>
        <v>0</v>
      </c>
      <c r="H22" s="631">
        <f>LOOKUP(H$2,DuboCalc!$D$2:$DW$2,DuboCalc!$D20:$DW20)</f>
        <v>0</v>
      </c>
      <c r="I22" s="631">
        <f>LOOKUP(I$2,DuboCalc!$D$2:$DW$2,DuboCalc!$D20:$DW20)</f>
        <v>0</v>
      </c>
      <c r="J22" s="631">
        <f>LOOKUP(J$2,DuboCalc!$D$2:$DW$2,DuboCalc!$D20:$DW20)</f>
        <v>0</v>
      </c>
      <c r="K22" s="631">
        <f>LOOKUP(K$2,DuboCalc!$D$2:$DW$2,DuboCalc!$D20:$DW20)</f>
        <v>0</v>
      </c>
      <c r="L22" s="631">
        <f>LOOKUP(L$2,DuboCalc!$D$2:$DW$2,DuboCalc!$D20:$DW20)</f>
        <v>0</v>
      </c>
      <c r="M22" s="631">
        <f>LOOKUP(M$2,DuboCalc!$D$2:$DW$2,DuboCalc!$D20:$DW20)</f>
        <v>0</v>
      </c>
      <c r="N22" s="631">
        <f>LOOKUP(N$2,DuboCalc!$D$2:$DW$2,DuboCalc!$D20:$DW20)</f>
        <v>0</v>
      </c>
      <c r="O22" s="631">
        <f>LOOKUP(O$2,DuboCalc!$D$2:$DW$2,DuboCalc!$D20:$DW20)</f>
        <v>0</v>
      </c>
      <c r="P22" s="631">
        <f>LOOKUP(P$2,DuboCalc!$D$2:$DW$2,DuboCalc!$D20:$DW20)</f>
        <v>0</v>
      </c>
      <c r="Q22" s="631">
        <f>LOOKUP(Q$2,DuboCalc!$D$2:$DW$2,DuboCalc!$D20:$DW20)</f>
        <v>0</v>
      </c>
      <c r="R22" s="631">
        <f>LOOKUP(R$2,DuboCalc!$D$2:$DW$2,DuboCalc!$D20:$DW20)</f>
        <v>0</v>
      </c>
      <c r="S22" s="631">
        <f>LOOKUP(S$2,DuboCalc!$D$2:$DW$2,DuboCalc!$D20:$DW20)</f>
        <v>0</v>
      </c>
      <c r="T22" s="631">
        <f>LOOKUP(T$2,DuboCalc!$D$2:$DW$2,DuboCalc!$D20:$DW20)</f>
        <v>0</v>
      </c>
      <c r="U22" s="631">
        <f>LOOKUP(U$2,DuboCalc!$D$2:$DW$2,DuboCalc!$D20:$DW20)</f>
        <v>0</v>
      </c>
      <c r="V22" s="631">
        <f>LOOKUP(V$2,DuboCalc!$D$2:$DW$2,DuboCalc!$D20:$DW20)</f>
        <v>0</v>
      </c>
      <c r="W22" s="631">
        <f>LOOKUP(W$2,DuboCalc!$D$2:$DW$2,DuboCalc!$D20:$DW20)</f>
        <v>0</v>
      </c>
      <c r="X22" s="631">
        <f>LOOKUP(X$2,DuboCalc!$D$2:$DW$2,DuboCalc!$D20:$DW20)</f>
        <v>0</v>
      </c>
      <c r="Y22" s="631">
        <f>LOOKUP(Y$2,DuboCalc!$D$2:$DW$2,DuboCalc!$D20:$DW20)</f>
        <v>0</v>
      </c>
      <c r="Z22" s="631">
        <f>LOOKUP(Z$2,DuboCalc!$D$2:$DW$2,DuboCalc!$D20:$DW20)</f>
        <v>0</v>
      </c>
      <c r="AA22" s="631">
        <f>LOOKUP(AA$2,DuboCalc!$D$2:$DW$2,DuboCalc!$D20:$DW20)</f>
        <v>3.4</v>
      </c>
      <c r="AB22" s="631">
        <f>LOOKUP(AB$2,DuboCalc!$D$2:$DW$2,DuboCalc!$D20:$DW20)</f>
        <v>4.92</v>
      </c>
      <c r="AC22" s="631">
        <f>LOOKUP(AC$2,DuboCalc!$D$2:$DW$2,DuboCalc!$D20:$DW20)</f>
        <v>0</v>
      </c>
      <c r="AD22" s="631">
        <f>LOOKUP(AD$2,DuboCalc!$D$2:$DW$2,DuboCalc!$D20:$DW20)</f>
        <v>5.31</v>
      </c>
      <c r="AE22" s="631">
        <f>LOOKUP(AE$2,DuboCalc!$D$2:$DW$2,DuboCalc!$D20:$DW20)</f>
        <v>33.74</v>
      </c>
      <c r="AF22" s="631">
        <f>LOOKUP(AF$2,DuboCalc!$D$2:$DW$2,DuboCalc!$D20:$DW20)</f>
        <v>0.96</v>
      </c>
      <c r="AG22" s="631">
        <f>LOOKUP(AG$2,DuboCalc!$D$2:$DW$2,DuboCalc!$D20:$DW20)</f>
        <v>0</v>
      </c>
      <c r="AH22" s="631">
        <f>LOOKUP(AH$2,DuboCalc!$D$2:$DW$2,DuboCalc!$D20:$DW20)</f>
        <v>0</v>
      </c>
      <c r="AI22" s="631">
        <f>LOOKUP(AI$2,DuboCalc!$D$2:$DW$2,DuboCalc!$D20:$DW20)</f>
        <v>0</v>
      </c>
      <c r="AJ22" s="631">
        <f>LOOKUP(AJ$2,DuboCalc!$D$2:$DW$2,DuboCalc!$D20:$DW20)</f>
        <v>0</v>
      </c>
      <c r="AK22" s="631">
        <f>LOOKUP(AK$2,DuboCalc!$D$2:$DW$2,DuboCalc!$D20:$DW20)</f>
        <v>0</v>
      </c>
      <c r="AL22" s="631">
        <f>LOOKUP(AL$2,DuboCalc!$D$2:$DW$2,DuboCalc!$D20:$DW20)</f>
        <v>0</v>
      </c>
      <c r="AM22" s="631">
        <f>LOOKUP(AM$2,DuboCalc!$D$2:$DW$2,DuboCalc!$D20:$DW20)</f>
        <v>0</v>
      </c>
      <c r="AN22" s="631">
        <f>LOOKUP(AN$2,DuboCalc!$D$2:$DW$2,DuboCalc!$D20:$DW20)</f>
        <v>0</v>
      </c>
      <c r="AO22" s="631">
        <f>LOOKUP(AO$2,DuboCalc!$D$2:$DW$2,DuboCalc!$D20:$DW20)</f>
        <v>0</v>
      </c>
      <c r="AP22" s="631">
        <f>LOOKUP(AP$2,DuboCalc!$D$2:$DW$2,DuboCalc!$D20:$DW20)</f>
        <v>0</v>
      </c>
      <c r="AQ22" s="631">
        <f>LOOKUP(AQ$2,DuboCalc!$D$2:$DW$2,DuboCalc!$D20:$DW20)</f>
        <v>0</v>
      </c>
      <c r="AR22" s="631">
        <f>LOOKUP(AR$2,DuboCalc!$D$2:$DW$2,DuboCalc!$D20:$DW20)</f>
        <v>0</v>
      </c>
      <c r="AS22" s="631">
        <f>LOOKUP(AS$2,DuboCalc!$D$2:$DW$2,DuboCalc!$D20:$DW20)</f>
        <v>0.01</v>
      </c>
      <c r="AT22" s="631">
        <f>LOOKUP(AT$2,DuboCalc!$D$2:$DW$2,DuboCalc!$D20:$DW20)</f>
        <v>0</v>
      </c>
      <c r="AU22" s="631">
        <f>LOOKUP(AU$2,DuboCalc!$D$2:$DW$2,DuboCalc!$D20:$DW20)</f>
        <v>0.02</v>
      </c>
      <c r="AV22" s="631">
        <f>LOOKUP(AV$2,DuboCalc!$D$2:$DW$2,DuboCalc!$D20:$DW20)</f>
        <v>0</v>
      </c>
      <c r="AW22" s="631">
        <f>LOOKUP(AW$2,DuboCalc!$D$2:$DW$2,DuboCalc!$D20:$DW20)</f>
        <v>0.02</v>
      </c>
      <c r="AX22" s="631">
        <f>LOOKUP(AX$2,DuboCalc!$D$2:$DW$2,DuboCalc!$D20:$DW20)</f>
        <v>0</v>
      </c>
    </row>
    <row r="23" spans="1:50" s="434" customFormat="1" x14ac:dyDescent="0.2">
      <c r="A23" s="949"/>
      <c r="B23" s="434" t="s">
        <v>20</v>
      </c>
      <c r="C23" s="434" t="s">
        <v>33</v>
      </c>
      <c r="D23" s="631">
        <f>LOOKUP(D$2,DuboCalc!$D$2:$DW$2,DuboCalc!$D21:$DW21)</f>
        <v>0</v>
      </c>
      <c r="E23" s="631">
        <f>LOOKUP(E$2,DuboCalc!$D$2:$DW$2,DuboCalc!$D21:$DW21)</f>
        <v>0</v>
      </c>
      <c r="F23" s="631">
        <f>LOOKUP(F$2,DuboCalc!$D$2:$DW$2,DuboCalc!$D21:$DW21)</f>
        <v>0</v>
      </c>
      <c r="G23" s="631">
        <f>LOOKUP(G$2,DuboCalc!$D$2:$DW$2,DuboCalc!$D21:$DW21)</f>
        <v>0</v>
      </c>
      <c r="H23" s="631">
        <f>LOOKUP(H$2,DuboCalc!$D$2:$DW$2,DuboCalc!$D21:$DW21)</f>
        <v>0</v>
      </c>
      <c r="I23" s="631">
        <f>LOOKUP(I$2,DuboCalc!$D$2:$DW$2,DuboCalc!$D21:$DW21)</f>
        <v>0</v>
      </c>
      <c r="J23" s="631">
        <f>LOOKUP(J$2,DuboCalc!$D$2:$DW$2,DuboCalc!$D21:$DW21)</f>
        <v>0</v>
      </c>
      <c r="K23" s="631">
        <f>LOOKUP(K$2,DuboCalc!$D$2:$DW$2,DuboCalc!$D21:$DW21)</f>
        <v>0</v>
      </c>
      <c r="L23" s="631">
        <f>LOOKUP(L$2,DuboCalc!$D$2:$DW$2,DuboCalc!$D21:$DW21)</f>
        <v>0</v>
      </c>
      <c r="M23" s="631">
        <f>LOOKUP(M$2,DuboCalc!$D$2:$DW$2,DuboCalc!$D21:$DW21)</f>
        <v>0</v>
      </c>
      <c r="N23" s="631">
        <f>LOOKUP(N$2,DuboCalc!$D$2:$DW$2,DuboCalc!$D21:$DW21)</f>
        <v>0</v>
      </c>
      <c r="O23" s="631">
        <f>LOOKUP(O$2,DuboCalc!$D$2:$DW$2,DuboCalc!$D21:$DW21)</f>
        <v>0</v>
      </c>
      <c r="P23" s="631">
        <f>LOOKUP(P$2,DuboCalc!$D$2:$DW$2,DuboCalc!$D21:$DW21)</f>
        <v>0</v>
      </c>
      <c r="Q23" s="631">
        <f>LOOKUP(Q$2,DuboCalc!$D$2:$DW$2,DuboCalc!$D21:$DW21)</f>
        <v>0</v>
      </c>
      <c r="R23" s="631">
        <f>LOOKUP(R$2,DuboCalc!$D$2:$DW$2,DuboCalc!$D21:$DW21)</f>
        <v>0</v>
      </c>
      <c r="S23" s="631">
        <f>LOOKUP(S$2,DuboCalc!$D$2:$DW$2,DuboCalc!$D21:$DW21)</f>
        <v>0</v>
      </c>
      <c r="T23" s="631">
        <f>LOOKUP(T$2,DuboCalc!$D$2:$DW$2,DuboCalc!$D21:$DW21)</f>
        <v>0</v>
      </c>
      <c r="U23" s="631">
        <f>LOOKUP(U$2,DuboCalc!$D$2:$DW$2,DuboCalc!$D21:$DW21)</f>
        <v>0</v>
      </c>
      <c r="V23" s="631">
        <f>LOOKUP(V$2,DuboCalc!$D$2:$DW$2,DuboCalc!$D21:$DW21)</f>
        <v>0</v>
      </c>
      <c r="W23" s="631">
        <f>LOOKUP(W$2,DuboCalc!$D$2:$DW$2,DuboCalc!$D21:$DW21)</f>
        <v>0</v>
      </c>
      <c r="X23" s="631">
        <f>LOOKUP(X$2,DuboCalc!$D$2:$DW$2,DuboCalc!$D21:$DW21)</f>
        <v>0</v>
      </c>
      <c r="Y23" s="631">
        <f>LOOKUP(Y$2,DuboCalc!$D$2:$DW$2,DuboCalc!$D21:$DW21)</f>
        <v>0</v>
      </c>
      <c r="Z23" s="631">
        <f>LOOKUP(Z$2,DuboCalc!$D$2:$DW$2,DuboCalc!$D21:$DW21)</f>
        <v>0</v>
      </c>
      <c r="AA23" s="631">
        <f>LOOKUP(AA$2,DuboCalc!$D$2:$DW$2,DuboCalc!$D21:$DW21)</f>
        <v>0</v>
      </c>
      <c r="AB23" s="631">
        <f>LOOKUP(AB$2,DuboCalc!$D$2:$DW$2,DuboCalc!$D21:$DW21)</f>
        <v>0</v>
      </c>
      <c r="AC23" s="631">
        <f>LOOKUP(AC$2,DuboCalc!$D$2:$DW$2,DuboCalc!$D21:$DW21)</f>
        <v>0</v>
      </c>
      <c r="AD23" s="631">
        <f>LOOKUP(AD$2,DuboCalc!$D$2:$DW$2,DuboCalc!$D21:$DW21)</f>
        <v>0</v>
      </c>
      <c r="AE23" s="631">
        <f>LOOKUP(AE$2,DuboCalc!$D$2:$DW$2,DuboCalc!$D21:$DW21)</f>
        <v>0</v>
      </c>
      <c r="AF23" s="631">
        <f>LOOKUP(AF$2,DuboCalc!$D$2:$DW$2,DuboCalc!$D21:$DW21)</f>
        <v>0</v>
      </c>
      <c r="AG23" s="631">
        <f>LOOKUP(AG$2,DuboCalc!$D$2:$DW$2,DuboCalc!$D21:$DW21)</f>
        <v>0</v>
      </c>
      <c r="AH23" s="631">
        <f>LOOKUP(AH$2,DuboCalc!$D$2:$DW$2,DuboCalc!$D21:$DW21)</f>
        <v>0</v>
      </c>
      <c r="AI23" s="631">
        <f>LOOKUP(AI$2,DuboCalc!$D$2:$DW$2,DuboCalc!$D21:$DW21)</f>
        <v>0</v>
      </c>
      <c r="AJ23" s="631">
        <f>LOOKUP(AJ$2,DuboCalc!$D$2:$DW$2,DuboCalc!$D21:$DW21)</f>
        <v>0</v>
      </c>
      <c r="AK23" s="631">
        <f>LOOKUP(AK$2,DuboCalc!$D$2:$DW$2,DuboCalc!$D21:$DW21)</f>
        <v>0</v>
      </c>
      <c r="AL23" s="631">
        <f>LOOKUP(AL$2,DuboCalc!$D$2:$DW$2,DuboCalc!$D21:$DW21)</f>
        <v>0</v>
      </c>
      <c r="AM23" s="631">
        <f>LOOKUP(AM$2,DuboCalc!$D$2:$DW$2,DuboCalc!$D21:$DW21)</f>
        <v>0</v>
      </c>
      <c r="AN23" s="631">
        <f>LOOKUP(AN$2,DuboCalc!$D$2:$DW$2,DuboCalc!$D21:$DW21)</f>
        <v>0</v>
      </c>
      <c r="AO23" s="631">
        <f>LOOKUP(AO$2,DuboCalc!$D$2:$DW$2,DuboCalc!$D21:$DW21)</f>
        <v>0</v>
      </c>
      <c r="AP23" s="631">
        <f>LOOKUP(AP$2,DuboCalc!$D$2:$DW$2,DuboCalc!$D21:$DW21)</f>
        <v>0</v>
      </c>
      <c r="AQ23" s="631">
        <f>LOOKUP(AQ$2,DuboCalc!$D$2:$DW$2,DuboCalc!$D21:$DW21)</f>
        <v>0</v>
      </c>
      <c r="AR23" s="631">
        <f>LOOKUP(AR$2,DuboCalc!$D$2:$DW$2,DuboCalc!$D21:$DW21)</f>
        <v>0</v>
      </c>
      <c r="AS23" s="631">
        <f>LOOKUP(AS$2,DuboCalc!$D$2:$DW$2,DuboCalc!$D21:$DW21)</f>
        <v>0</v>
      </c>
      <c r="AT23" s="631">
        <f>LOOKUP(AT$2,DuboCalc!$D$2:$DW$2,DuboCalc!$D21:$DW21)</f>
        <v>0</v>
      </c>
      <c r="AU23" s="631">
        <f>LOOKUP(AU$2,DuboCalc!$D$2:$DW$2,DuboCalc!$D21:$DW21)</f>
        <v>0</v>
      </c>
      <c r="AV23" s="631">
        <f>LOOKUP(AV$2,DuboCalc!$D$2:$DW$2,DuboCalc!$D21:$DW21)</f>
        <v>0</v>
      </c>
      <c r="AW23" s="631">
        <f>LOOKUP(AW$2,DuboCalc!$D$2:$DW$2,DuboCalc!$D21:$DW21)</f>
        <v>0</v>
      </c>
      <c r="AX23" s="631">
        <f>LOOKUP(AX$2,DuboCalc!$D$2:$DW$2,DuboCalc!$D21:$DW21)</f>
        <v>0</v>
      </c>
    </row>
    <row r="24" spans="1:50" s="434" customFormat="1" x14ac:dyDescent="0.2">
      <c r="A24" s="949"/>
      <c r="B24" s="434" t="s">
        <v>21</v>
      </c>
      <c r="C24" s="434" t="s">
        <v>34</v>
      </c>
      <c r="D24" s="631">
        <f>LOOKUP(D$2,DuboCalc!$D$2:$DW$2,DuboCalc!$D22:$DW22)</f>
        <v>0</v>
      </c>
      <c r="E24" s="631">
        <f>LOOKUP(E$2,DuboCalc!$D$2:$DW$2,DuboCalc!$D22:$DW22)</f>
        <v>27.31</v>
      </c>
      <c r="F24" s="631">
        <f>LOOKUP(F$2,DuboCalc!$D$2:$DW$2,DuboCalc!$D22:$DW22)</f>
        <v>23.92</v>
      </c>
      <c r="G24" s="631">
        <f>LOOKUP(G$2,DuboCalc!$D$2:$DW$2,DuboCalc!$D22:$DW22)</f>
        <v>28.3</v>
      </c>
      <c r="H24" s="631">
        <f>LOOKUP(H$2,DuboCalc!$D$2:$DW$2,DuboCalc!$D22:$DW22)</f>
        <v>4.99</v>
      </c>
      <c r="I24" s="631">
        <f>LOOKUP(I$2,DuboCalc!$D$2:$DW$2,DuboCalc!$D22:$DW22)</f>
        <v>0</v>
      </c>
      <c r="J24" s="631">
        <f>LOOKUP(J$2,DuboCalc!$D$2:$DW$2,DuboCalc!$D22:$DW22)</f>
        <v>36.4</v>
      </c>
      <c r="K24" s="631">
        <f>LOOKUP(K$2,DuboCalc!$D$2:$DW$2,DuboCalc!$D22:$DW22)</f>
        <v>16.670000000000002</v>
      </c>
      <c r="L24" s="631">
        <f>LOOKUP(L$2,DuboCalc!$D$2:$DW$2,DuboCalc!$D22:$DW22)</f>
        <v>0</v>
      </c>
      <c r="M24" s="631">
        <f>LOOKUP(M$2,DuboCalc!$D$2:$DW$2,DuboCalc!$D22:$DW22)</f>
        <v>0</v>
      </c>
      <c r="N24" s="631">
        <f>LOOKUP(N$2,DuboCalc!$D$2:$DW$2,DuboCalc!$D22:$DW22)</f>
        <v>62.48</v>
      </c>
      <c r="O24" s="631">
        <f>LOOKUP(O$2,DuboCalc!$D$2:$DW$2,DuboCalc!$D22:$DW22)</f>
        <v>61.33</v>
      </c>
      <c r="P24" s="631">
        <f>LOOKUP(P$2,DuboCalc!$D$2:$DW$2,DuboCalc!$D22:$DW22)</f>
        <v>68.459999999999994</v>
      </c>
      <c r="Q24" s="631">
        <f>LOOKUP(Q$2,DuboCalc!$D$2:$DW$2,DuboCalc!$D22:$DW22)</f>
        <v>66.739999999999995</v>
      </c>
      <c r="R24" s="631">
        <f>LOOKUP(R$2,DuboCalc!$D$2:$DW$2,DuboCalc!$D22:$DW22)</f>
        <v>78.2</v>
      </c>
      <c r="S24" s="631">
        <f>LOOKUP(S$2,DuboCalc!$D$2:$DW$2,DuboCalc!$D22:$DW22)</f>
        <v>76.08</v>
      </c>
      <c r="T24" s="631">
        <f>LOOKUP(T$2,DuboCalc!$D$2:$DW$2,DuboCalc!$D22:$DW22)</f>
        <v>58.33</v>
      </c>
      <c r="U24" s="631">
        <f>LOOKUP(U$2,DuboCalc!$D$2:$DW$2,DuboCalc!$D22:$DW22)</f>
        <v>58.33</v>
      </c>
      <c r="V24" s="631">
        <f>LOOKUP(V$2,DuboCalc!$D$2:$DW$2,DuboCalc!$D22:$DW22)</f>
        <v>58.33</v>
      </c>
      <c r="W24" s="631">
        <f>LOOKUP(W$2,DuboCalc!$D$2:$DW$2,DuboCalc!$D22:$DW22)</f>
        <v>63.79</v>
      </c>
      <c r="X24" s="631">
        <f>LOOKUP(X$2,DuboCalc!$D$2:$DW$2,DuboCalc!$D22:$DW22)</f>
        <v>59.27</v>
      </c>
      <c r="Y24" s="631">
        <f>LOOKUP(Y$2,DuboCalc!$D$2:$DW$2,DuboCalc!$D22:$DW22)</f>
        <v>68.16</v>
      </c>
      <c r="Z24" s="631">
        <f>LOOKUP(Z$2,DuboCalc!$D$2:$DW$2,DuboCalc!$D22:$DW22)</f>
        <v>67.84</v>
      </c>
      <c r="AA24" s="631">
        <f>LOOKUP(AA$2,DuboCalc!$D$2:$DW$2,DuboCalc!$D22:$DW22)</f>
        <v>14.88</v>
      </c>
      <c r="AB24" s="631">
        <f>LOOKUP(AB$2,DuboCalc!$D$2:$DW$2,DuboCalc!$D22:$DW22)</f>
        <v>0</v>
      </c>
      <c r="AC24" s="631">
        <f>LOOKUP(AC$2,DuboCalc!$D$2:$DW$2,DuboCalc!$D22:$DW22)</f>
        <v>0</v>
      </c>
      <c r="AD24" s="631">
        <f>LOOKUP(AD$2,DuboCalc!$D$2:$DW$2,DuboCalc!$D22:$DW22)</f>
        <v>0</v>
      </c>
      <c r="AE24" s="631">
        <f>LOOKUP(AE$2,DuboCalc!$D$2:$DW$2,DuboCalc!$D22:$DW22)</f>
        <v>34.79</v>
      </c>
      <c r="AF24" s="631">
        <f>LOOKUP(AF$2,DuboCalc!$D$2:$DW$2,DuboCalc!$D22:$DW22)</f>
        <v>0</v>
      </c>
      <c r="AG24" s="631">
        <f>LOOKUP(AG$2,DuboCalc!$D$2:$DW$2,DuboCalc!$D22:$DW22)</f>
        <v>0.23</v>
      </c>
      <c r="AH24" s="631">
        <f>LOOKUP(AH$2,DuboCalc!$D$2:$DW$2,DuboCalc!$D22:$DW22)</f>
        <v>0</v>
      </c>
      <c r="AI24" s="631">
        <f>LOOKUP(AI$2,DuboCalc!$D$2:$DW$2,DuboCalc!$D22:$DW22)</f>
        <v>0</v>
      </c>
      <c r="AJ24" s="631">
        <f>LOOKUP(AJ$2,DuboCalc!$D$2:$DW$2,DuboCalc!$D22:$DW22)</f>
        <v>0</v>
      </c>
      <c r="AK24" s="631">
        <f>LOOKUP(AK$2,DuboCalc!$D$2:$DW$2,DuboCalc!$D22:$DW22)</f>
        <v>0</v>
      </c>
      <c r="AL24" s="631">
        <f>LOOKUP(AL$2,DuboCalc!$D$2:$DW$2,DuboCalc!$D22:$DW22)</f>
        <v>33.33</v>
      </c>
      <c r="AM24" s="631">
        <f>LOOKUP(AM$2,DuboCalc!$D$2:$DW$2,DuboCalc!$D22:$DW22)</f>
        <v>0</v>
      </c>
      <c r="AN24" s="631">
        <f>LOOKUP(AN$2,DuboCalc!$D$2:$DW$2,DuboCalc!$D22:$DW22)</f>
        <v>0</v>
      </c>
      <c r="AO24" s="631">
        <f>LOOKUP(AO$2,DuboCalc!$D$2:$DW$2,DuboCalc!$D22:$DW22)</f>
        <v>0</v>
      </c>
      <c r="AP24" s="631">
        <f>LOOKUP(AP$2,DuboCalc!$D$2:$DW$2,DuboCalc!$D22:$DW22)</f>
        <v>0</v>
      </c>
      <c r="AQ24" s="631">
        <f>LOOKUP(AQ$2,DuboCalc!$D$2:$DW$2,DuboCalc!$D22:$DW22)</f>
        <v>0</v>
      </c>
      <c r="AR24" s="631">
        <f>LOOKUP(AR$2,DuboCalc!$D$2:$DW$2,DuboCalc!$D22:$DW22)</f>
        <v>0</v>
      </c>
      <c r="AS24" s="631">
        <f>LOOKUP(AS$2,DuboCalc!$D$2:$DW$2,DuboCalc!$D22:$DW22)</f>
        <v>0</v>
      </c>
      <c r="AT24" s="631">
        <f>LOOKUP(AT$2,DuboCalc!$D$2:$DW$2,DuboCalc!$D22:$DW22)</f>
        <v>0</v>
      </c>
      <c r="AU24" s="631">
        <f>LOOKUP(AU$2,DuboCalc!$D$2:$DW$2,DuboCalc!$D22:$DW22)</f>
        <v>0</v>
      </c>
      <c r="AV24" s="631">
        <f>LOOKUP(AV$2,DuboCalc!$D$2:$DW$2,DuboCalc!$D22:$DW22)</f>
        <v>0</v>
      </c>
      <c r="AW24" s="631">
        <f>LOOKUP(AW$2,DuboCalc!$D$2:$DW$2,DuboCalc!$D22:$DW22)</f>
        <v>0</v>
      </c>
      <c r="AX24" s="631">
        <f>LOOKUP(AX$2,DuboCalc!$D$2:$DW$2,DuboCalc!$D22:$DW22)</f>
        <v>0</v>
      </c>
    </row>
    <row r="25" spans="1:50" s="434" customFormat="1" x14ac:dyDescent="0.2">
      <c r="A25" s="949"/>
      <c r="B25" s="434" t="s">
        <v>22</v>
      </c>
      <c r="C25" s="434" t="s">
        <v>35</v>
      </c>
      <c r="D25" s="631">
        <f>LOOKUP(D$2,DuboCalc!$D$2:$DW$2,DuboCalc!$D23:$DW23)</f>
        <v>0</v>
      </c>
      <c r="E25" s="631">
        <f>LOOKUP(E$2,DuboCalc!$D$2:$DW$2,DuboCalc!$D23:$DW23)</f>
        <v>0</v>
      </c>
      <c r="F25" s="631">
        <f>LOOKUP(F$2,DuboCalc!$D$2:$DW$2,DuboCalc!$D23:$DW23)</f>
        <v>0</v>
      </c>
      <c r="G25" s="631">
        <f>LOOKUP(G$2,DuboCalc!$D$2:$DW$2,DuboCalc!$D23:$DW23)</f>
        <v>0</v>
      </c>
      <c r="H25" s="631">
        <f>LOOKUP(H$2,DuboCalc!$D$2:$DW$2,DuboCalc!$D23:$DW23)</f>
        <v>0</v>
      </c>
      <c r="I25" s="631">
        <f>LOOKUP(I$2,DuboCalc!$D$2:$DW$2,DuboCalc!$D23:$DW23)</f>
        <v>0</v>
      </c>
      <c r="J25" s="631">
        <f>LOOKUP(J$2,DuboCalc!$D$2:$DW$2,DuboCalc!$D23:$DW23)</f>
        <v>0</v>
      </c>
      <c r="K25" s="631">
        <f>LOOKUP(K$2,DuboCalc!$D$2:$DW$2,DuboCalc!$D23:$DW23)</f>
        <v>0</v>
      </c>
      <c r="L25" s="631">
        <f>LOOKUP(L$2,DuboCalc!$D$2:$DW$2,DuboCalc!$D23:$DW23)</f>
        <v>0</v>
      </c>
      <c r="M25" s="631">
        <f>LOOKUP(M$2,DuboCalc!$D$2:$DW$2,DuboCalc!$D23:$DW23)</f>
        <v>0</v>
      </c>
      <c r="N25" s="631">
        <f>LOOKUP(N$2,DuboCalc!$D$2:$DW$2,DuboCalc!$D23:$DW23)</f>
        <v>0</v>
      </c>
      <c r="O25" s="631">
        <f>LOOKUP(O$2,DuboCalc!$D$2:$DW$2,DuboCalc!$D23:$DW23)</f>
        <v>0</v>
      </c>
      <c r="P25" s="631">
        <f>LOOKUP(P$2,DuboCalc!$D$2:$DW$2,DuboCalc!$D23:$DW23)</f>
        <v>0</v>
      </c>
      <c r="Q25" s="631">
        <f>LOOKUP(Q$2,DuboCalc!$D$2:$DW$2,DuboCalc!$D23:$DW23)</f>
        <v>0</v>
      </c>
      <c r="R25" s="631">
        <f>LOOKUP(R$2,DuboCalc!$D$2:$DW$2,DuboCalc!$D23:$DW23)</f>
        <v>0</v>
      </c>
      <c r="S25" s="631">
        <f>LOOKUP(S$2,DuboCalc!$D$2:$DW$2,DuboCalc!$D23:$DW23)</f>
        <v>0</v>
      </c>
      <c r="T25" s="631">
        <f>LOOKUP(T$2,DuboCalc!$D$2:$DW$2,DuboCalc!$D23:$DW23)</f>
        <v>0</v>
      </c>
      <c r="U25" s="631">
        <f>LOOKUP(U$2,DuboCalc!$D$2:$DW$2,DuboCalc!$D23:$DW23)</f>
        <v>0</v>
      </c>
      <c r="V25" s="631">
        <f>LOOKUP(V$2,DuboCalc!$D$2:$DW$2,DuboCalc!$D23:$DW23)</f>
        <v>0</v>
      </c>
      <c r="W25" s="631">
        <f>LOOKUP(W$2,DuboCalc!$D$2:$DW$2,DuboCalc!$D23:$DW23)</f>
        <v>0</v>
      </c>
      <c r="X25" s="631">
        <f>LOOKUP(X$2,DuboCalc!$D$2:$DW$2,DuboCalc!$D23:$DW23)</f>
        <v>0</v>
      </c>
      <c r="Y25" s="631">
        <f>LOOKUP(Y$2,DuboCalc!$D$2:$DW$2,DuboCalc!$D23:$DW23)</f>
        <v>0</v>
      </c>
      <c r="Z25" s="631">
        <f>LOOKUP(Z$2,DuboCalc!$D$2:$DW$2,DuboCalc!$D23:$DW23)</f>
        <v>0</v>
      </c>
      <c r="AA25" s="631">
        <f>LOOKUP(AA$2,DuboCalc!$D$2:$DW$2,DuboCalc!$D23:$DW23)</f>
        <v>0</v>
      </c>
      <c r="AB25" s="631">
        <f>LOOKUP(AB$2,DuboCalc!$D$2:$DW$2,DuboCalc!$D23:$DW23)</f>
        <v>0</v>
      </c>
      <c r="AC25" s="631">
        <f>LOOKUP(AC$2,DuboCalc!$D$2:$DW$2,DuboCalc!$D23:$DW23)</f>
        <v>0</v>
      </c>
      <c r="AD25" s="631">
        <f>LOOKUP(AD$2,DuboCalc!$D$2:$DW$2,DuboCalc!$D23:$DW23)</f>
        <v>0</v>
      </c>
      <c r="AE25" s="631">
        <f>LOOKUP(AE$2,DuboCalc!$D$2:$DW$2,DuboCalc!$D23:$DW23)</f>
        <v>0</v>
      </c>
      <c r="AF25" s="631">
        <f>LOOKUP(AF$2,DuboCalc!$D$2:$DW$2,DuboCalc!$D23:$DW23)</f>
        <v>0</v>
      </c>
      <c r="AG25" s="631">
        <f>LOOKUP(AG$2,DuboCalc!$D$2:$DW$2,DuboCalc!$D23:$DW23)</f>
        <v>0</v>
      </c>
      <c r="AH25" s="631">
        <f>LOOKUP(AH$2,DuboCalc!$D$2:$DW$2,DuboCalc!$D23:$DW23)</f>
        <v>0</v>
      </c>
      <c r="AI25" s="631">
        <f>LOOKUP(AI$2,DuboCalc!$D$2:$DW$2,DuboCalc!$D23:$DW23)</f>
        <v>0</v>
      </c>
      <c r="AJ25" s="631">
        <f>LOOKUP(AJ$2,DuboCalc!$D$2:$DW$2,DuboCalc!$D23:$DW23)</f>
        <v>0</v>
      </c>
      <c r="AK25" s="631">
        <f>LOOKUP(AK$2,DuboCalc!$D$2:$DW$2,DuboCalc!$D23:$DW23)</f>
        <v>0</v>
      </c>
      <c r="AL25" s="631">
        <f>LOOKUP(AL$2,DuboCalc!$D$2:$DW$2,DuboCalc!$D23:$DW23)</f>
        <v>0</v>
      </c>
      <c r="AM25" s="631">
        <f>LOOKUP(AM$2,DuboCalc!$D$2:$DW$2,DuboCalc!$D23:$DW23)</f>
        <v>0</v>
      </c>
      <c r="AN25" s="631">
        <f>LOOKUP(AN$2,DuboCalc!$D$2:$DW$2,DuboCalc!$D23:$DW23)</f>
        <v>0</v>
      </c>
      <c r="AO25" s="631">
        <f>LOOKUP(AO$2,DuboCalc!$D$2:$DW$2,DuboCalc!$D23:$DW23)</f>
        <v>0</v>
      </c>
      <c r="AP25" s="631">
        <f>LOOKUP(AP$2,DuboCalc!$D$2:$DW$2,DuboCalc!$D23:$DW23)</f>
        <v>0</v>
      </c>
      <c r="AQ25" s="631">
        <f>LOOKUP(AQ$2,DuboCalc!$D$2:$DW$2,DuboCalc!$D23:$DW23)</f>
        <v>0</v>
      </c>
      <c r="AR25" s="631">
        <f>LOOKUP(AR$2,DuboCalc!$D$2:$DW$2,DuboCalc!$D23:$DW23)</f>
        <v>0</v>
      </c>
      <c r="AS25" s="631">
        <f>LOOKUP(AS$2,DuboCalc!$D$2:$DW$2,DuboCalc!$D23:$DW23)</f>
        <v>0</v>
      </c>
      <c r="AT25" s="631">
        <f>LOOKUP(AT$2,DuboCalc!$D$2:$DW$2,DuboCalc!$D23:$DW23)</f>
        <v>0</v>
      </c>
      <c r="AU25" s="631">
        <f>LOOKUP(AU$2,DuboCalc!$D$2:$DW$2,DuboCalc!$D23:$DW23)</f>
        <v>0</v>
      </c>
      <c r="AV25" s="631">
        <f>LOOKUP(AV$2,DuboCalc!$D$2:$DW$2,DuboCalc!$D23:$DW23)</f>
        <v>0</v>
      </c>
      <c r="AW25" s="631">
        <f>LOOKUP(AW$2,DuboCalc!$D$2:$DW$2,DuboCalc!$D23:$DW23)</f>
        <v>0</v>
      </c>
      <c r="AX25" s="631">
        <f>LOOKUP(AX$2,DuboCalc!$D$2:$DW$2,DuboCalc!$D23:$DW23)</f>
        <v>0</v>
      </c>
    </row>
    <row r="26" spans="1:50" s="434" customFormat="1" x14ac:dyDescent="0.2">
      <c r="A26" s="949"/>
      <c r="B26" s="434" t="s">
        <v>23</v>
      </c>
      <c r="C26" s="434" t="s">
        <v>36</v>
      </c>
      <c r="D26" s="631">
        <f>LOOKUP(D$2,DuboCalc!$D$2:$DW$2,DuboCalc!$D24:$DW24)</f>
        <v>0</v>
      </c>
      <c r="E26" s="631">
        <f>LOOKUP(E$2,DuboCalc!$D$2:$DW$2,DuboCalc!$D24:$DW24)</f>
        <v>0</v>
      </c>
      <c r="F26" s="631">
        <f>LOOKUP(F$2,DuboCalc!$D$2:$DW$2,DuboCalc!$D24:$DW24)</f>
        <v>0</v>
      </c>
      <c r="G26" s="631">
        <f>LOOKUP(G$2,DuboCalc!$D$2:$DW$2,DuboCalc!$D24:$DW24)</f>
        <v>0</v>
      </c>
      <c r="H26" s="631">
        <f>LOOKUP(H$2,DuboCalc!$D$2:$DW$2,DuboCalc!$D24:$DW24)</f>
        <v>0</v>
      </c>
      <c r="I26" s="631">
        <f>LOOKUP(I$2,DuboCalc!$D$2:$DW$2,DuboCalc!$D24:$DW24)</f>
        <v>0</v>
      </c>
      <c r="J26" s="631">
        <f>LOOKUP(J$2,DuboCalc!$D$2:$DW$2,DuboCalc!$D24:$DW24)</f>
        <v>0</v>
      </c>
      <c r="K26" s="631">
        <f>LOOKUP(K$2,DuboCalc!$D$2:$DW$2,DuboCalc!$D24:$DW24)</f>
        <v>0</v>
      </c>
      <c r="L26" s="631">
        <f>LOOKUP(L$2,DuboCalc!$D$2:$DW$2,DuboCalc!$D24:$DW24)</f>
        <v>0</v>
      </c>
      <c r="M26" s="631">
        <f>LOOKUP(M$2,DuboCalc!$D$2:$DW$2,DuboCalc!$D24:$DW24)</f>
        <v>0</v>
      </c>
      <c r="N26" s="631">
        <f>LOOKUP(N$2,DuboCalc!$D$2:$DW$2,DuboCalc!$D24:$DW24)</f>
        <v>0</v>
      </c>
      <c r="O26" s="631">
        <f>LOOKUP(O$2,DuboCalc!$D$2:$DW$2,DuboCalc!$D24:$DW24)</f>
        <v>0</v>
      </c>
      <c r="P26" s="631">
        <f>LOOKUP(P$2,DuboCalc!$D$2:$DW$2,DuboCalc!$D24:$DW24)</f>
        <v>0</v>
      </c>
      <c r="Q26" s="631">
        <f>LOOKUP(Q$2,DuboCalc!$D$2:$DW$2,DuboCalc!$D24:$DW24)</f>
        <v>0</v>
      </c>
      <c r="R26" s="631">
        <f>LOOKUP(R$2,DuboCalc!$D$2:$DW$2,DuboCalc!$D24:$DW24)</f>
        <v>0</v>
      </c>
      <c r="S26" s="631">
        <f>LOOKUP(S$2,DuboCalc!$D$2:$DW$2,DuboCalc!$D24:$DW24)</f>
        <v>0</v>
      </c>
      <c r="T26" s="631">
        <f>LOOKUP(T$2,DuboCalc!$D$2:$DW$2,DuboCalc!$D24:$DW24)</f>
        <v>0</v>
      </c>
      <c r="U26" s="631">
        <f>LOOKUP(U$2,DuboCalc!$D$2:$DW$2,DuboCalc!$D24:$DW24)</f>
        <v>0</v>
      </c>
      <c r="V26" s="631">
        <f>LOOKUP(V$2,DuboCalc!$D$2:$DW$2,DuboCalc!$D24:$DW24)</f>
        <v>0</v>
      </c>
      <c r="W26" s="631">
        <f>LOOKUP(W$2,DuboCalc!$D$2:$DW$2,DuboCalc!$D24:$DW24)</f>
        <v>0</v>
      </c>
      <c r="X26" s="631">
        <f>LOOKUP(X$2,DuboCalc!$D$2:$DW$2,DuboCalc!$D24:$DW24)</f>
        <v>0</v>
      </c>
      <c r="Y26" s="631">
        <f>LOOKUP(Y$2,DuboCalc!$D$2:$DW$2,DuboCalc!$D24:$DW24)</f>
        <v>0</v>
      </c>
      <c r="Z26" s="631">
        <f>LOOKUP(Z$2,DuboCalc!$D$2:$DW$2,DuboCalc!$D24:$DW24)</f>
        <v>0</v>
      </c>
      <c r="AA26" s="631">
        <f>LOOKUP(AA$2,DuboCalc!$D$2:$DW$2,DuboCalc!$D24:$DW24)</f>
        <v>0</v>
      </c>
      <c r="AB26" s="631">
        <f>LOOKUP(AB$2,DuboCalc!$D$2:$DW$2,DuboCalc!$D24:$DW24)</f>
        <v>0</v>
      </c>
      <c r="AC26" s="631">
        <f>LOOKUP(AC$2,DuboCalc!$D$2:$DW$2,DuboCalc!$D24:$DW24)</f>
        <v>0</v>
      </c>
      <c r="AD26" s="631">
        <f>LOOKUP(AD$2,DuboCalc!$D$2:$DW$2,DuboCalc!$D24:$DW24)</f>
        <v>0</v>
      </c>
      <c r="AE26" s="631">
        <f>LOOKUP(AE$2,DuboCalc!$D$2:$DW$2,DuboCalc!$D24:$DW24)</f>
        <v>0</v>
      </c>
      <c r="AF26" s="631">
        <f>LOOKUP(AF$2,DuboCalc!$D$2:$DW$2,DuboCalc!$D24:$DW24)</f>
        <v>0</v>
      </c>
      <c r="AG26" s="631">
        <f>LOOKUP(AG$2,DuboCalc!$D$2:$DW$2,DuboCalc!$D24:$DW24)</f>
        <v>0</v>
      </c>
      <c r="AH26" s="631">
        <f>LOOKUP(AH$2,DuboCalc!$D$2:$DW$2,DuboCalc!$D24:$DW24)</f>
        <v>0</v>
      </c>
      <c r="AI26" s="631">
        <f>LOOKUP(AI$2,DuboCalc!$D$2:$DW$2,DuboCalc!$D24:$DW24)</f>
        <v>0</v>
      </c>
      <c r="AJ26" s="631">
        <f>LOOKUP(AJ$2,DuboCalc!$D$2:$DW$2,DuboCalc!$D24:$DW24)</f>
        <v>0</v>
      </c>
      <c r="AK26" s="631">
        <f>LOOKUP(AK$2,DuboCalc!$D$2:$DW$2,DuboCalc!$D24:$DW24)</f>
        <v>0</v>
      </c>
      <c r="AL26" s="631">
        <f>LOOKUP(AL$2,DuboCalc!$D$2:$DW$2,DuboCalc!$D24:$DW24)</f>
        <v>0</v>
      </c>
      <c r="AM26" s="631">
        <f>LOOKUP(AM$2,DuboCalc!$D$2:$DW$2,DuboCalc!$D24:$DW24)</f>
        <v>0</v>
      </c>
      <c r="AN26" s="631">
        <f>LOOKUP(AN$2,DuboCalc!$D$2:$DW$2,DuboCalc!$D24:$DW24)</f>
        <v>0</v>
      </c>
      <c r="AO26" s="631">
        <f>LOOKUP(AO$2,DuboCalc!$D$2:$DW$2,DuboCalc!$D24:$DW24)</f>
        <v>0</v>
      </c>
      <c r="AP26" s="631">
        <f>LOOKUP(AP$2,DuboCalc!$D$2:$DW$2,DuboCalc!$D24:$DW24)</f>
        <v>0</v>
      </c>
      <c r="AQ26" s="631">
        <f>LOOKUP(AQ$2,DuboCalc!$D$2:$DW$2,DuboCalc!$D24:$DW24)</f>
        <v>0</v>
      </c>
      <c r="AR26" s="631">
        <f>LOOKUP(AR$2,DuboCalc!$D$2:$DW$2,DuboCalc!$D24:$DW24)</f>
        <v>0</v>
      </c>
      <c r="AS26" s="631">
        <f>LOOKUP(AS$2,DuboCalc!$D$2:$DW$2,DuboCalc!$D24:$DW24)</f>
        <v>0</v>
      </c>
      <c r="AT26" s="631">
        <f>LOOKUP(AT$2,DuboCalc!$D$2:$DW$2,DuboCalc!$D24:$DW24)</f>
        <v>0</v>
      </c>
      <c r="AU26" s="631">
        <f>LOOKUP(AU$2,DuboCalc!$D$2:$DW$2,DuboCalc!$D24:$DW24)</f>
        <v>0</v>
      </c>
      <c r="AV26" s="631">
        <f>LOOKUP(AV$2,DuboCalc!$D$2:$DW$2,DuboCalc!$D24:$DW24)</f>
        <v>0</v>
      </c>
      <c r="AW26" s="631">
        <f>LOOKUP(AW$2,DuboCalc!$D$2:$DW$2,DuboCalc!$D24:$DW24)</f>
        <v>0</v>
      </c>
      <c r="AX26" s="631">
        <f>LOOKUP(AX$2,DuboCalc!$D$2:$DW$2,DuboCalc!$D24:$DW24)</f>
        <v>0</v>
      </c>
    </row>
    <row r="27" spans="1:50" s="434" customFormat="1" x14ac:dyDescent="0.2">
      <c r="A27" s="949"/>
      <c r="B27" s="434" t="s">
        <v>24</v>
      </c>
      <c r="C27" s="434" t="s">
        <v>37</v>
      </c>
      <c r="D27" s="631">
        <f>LOOKUP(D$2,DuboCalc!$D$2:$DW$2,DuboCalc!$D25:$DW25)</f>
        <v>0</v>
      </c>
      <c r="E27" s="631">
        <f>LOOKUP(E$2,DuboCalc!$D$2:$DW$2,DuboCalc!$D25:$DW25)</f>
        <v>0</v>
      </c>
      <c r="F27" s="631">
        <f>LOOKUP(F$2,DuboCalc!$D$2:$DW$2,DuboCalc!$D25:$DW25)</f>
        <v>0</v>
      </c>
      <c r="G27" s="631">
        <f>LOOKUP(G$2,DuboCalc!$D$2:$DW$2,DuboCalc!$D25:$DW25)</f>
        <v>0</v>
      </c>
      <c r="H27" s="631">
        <f>LOOKUP(H$2,DuboCalc!$D$2:$DW$2,DuboCalc!$D25:$DW25)</f>
        <v>0</v>
      </c>
      <c r="I27" s="631">
        <f>LOOKUP(I$2,DuboCalc!$D$2:$DW$2,DuboCalc!$D25:$DW25)</f>
        <v>0</v>
      </c>
      <c r="J27" s="631">
        <f>LOOKUP(J$2,DuboCalc!$D$2:$DW$2,DuboCalc!$D25:$DW25)</f>
        <v>0</v>
      </c>
      <c r="K27" s="631">
        <f>LOOKUP(K$2,DuboCalc!$D$2:$DW$2,DuboCalc!$D25:$DW25)</f>
        <v>0</v>
      </c>
      <c r="L27" s="631">
        <f>LOOKUP(L$2,DuboCalc!$D$2:$DW$2,DuboCalc!$D25:$DW25)</f>
        <v>0</v>
      </c>
      <c r="M27" s="631">
        <f>LOOKUP(M$2,DuboCalc!$D$2:$DW$2,DuboCalc!$D25:$DW25)</f>
        <v>0</v>
      </c>
      <c r="N27" s="631">
        <f>LOOKUP(N$2,DuboCalc!$D$2:$DW$2,DuboCalc!$D25:$DW25)</f>
        <v>0</v>
      </c>
      <c r="O27" s="631">
        <f>LOOKUP(O$2,DuboCalc!$D$2:$DW$2,DuboCalc!$D25:$DW25)</f>
        <v>0</v>
      </c>
      <c r="P27" s="631">
        <f>LOOKUP(P$2,DuboCalc!$D$2:$DW$2,DuboCalc!$D25:$DW25)</f>
        <v>0</v>
      </c>
      <c r="Q27" s="631">
        <f>LOOKUP(Q$2,DuboCalc!$D$2:$DW$2,DuboCalc!$D25:$DW25)</f>
        <v>0</v>
      </c>
      <c r="R27" s="631">
        <f>LOOKUP(R$2,DuboCalc!$D$2:$DW$2,DuboCalc!$D25:$DW25)</f>
        <v>0</v>
      </c>
      <c r="S27" s="631">
        <f>LOOKUP(S$2,DuboCalc!$D$2:$DW$2,DuboCalc!$D25:$DW25)</f>
        <v>0</v>
      </c>
      <c r="T27" s="631">
        <f>LOOKUP(T$2,DuboCalc!$D$2:$DW$2,DuboCalc!$D25:$DW25)</f>
        <v>0</v>
      </c>
      <c r="U27" s="631">
        <f>LOOKUP(U$2,DuboCalc!$D$2:$DW$2,DuboCalc!$D25:$DW25)</f>
        <v>0</v>
      </c>
      <c r="V27" s="631">
        <f>LOOKUP(V$2,DuboCalc!$D$2:$DW$2,DuboCalc!$D25:$DW25)</f>
        <v>0</v>
      </c>
      <c r="W27" s="631">
        <f>LOOKUP(W$2,DuboCalc!$D$2:$DW$2,DuboCalc!$D25:$DW25)</f>
        <v>0</v>
      </c>
      <c r="X27" s="631">
        <f>LOOKUP(X$2,DuboCalc!$D$2:$DW$2,DuboCalc!$D25:$DW25)</f>
        <v>0</v>
      </c>
      <c r="Y27" s="631">
        <f>LOOKUP(Y$2,DuboCalc!$D$2:$DW$2,DuboCalc!$D25:$DW25)</f>
        <v>0</v>
      </c>
      <c r="Z27" s="631">
        <f>LOOKUP(Z$2,DuboCalc!$D$2:$DW$2,DuboCalc!$D25:$DW25)</f>
        <v>0</v>
      </c>
      <c r="AA27" s="631">
        <f>LOOKUP(AA$2,DuboCalc!$D$2:$DW$2,DuboCalc!$D25:$DW25)</f>
        <v>0</v>
      </c>
      <c r="AB27" s="631">
        <f>LOOKUP(AB$2,DuboCalc!$D$2:$DW$2,DuboCalc!$D25:$DW25)</f>
        <v>0</v>
      </c>
      <c r="AC27" s="631">
        <f>LOOKUP(AC$2,DuboCalc!$D$2:$DW$2,DuboCalc!$D25:$DW25)</f>
        <v>0</v>
      </c>
      <c r="AD27" s="631">
        <f>LOOKUP(AD$2,DuboCalc!$D$2:$DW$2,DuboCalc!$D25:$DW25)</f>
        <v>0</v>
      </c>
      <c r="AE27" s="631">
        <f>LOOKUP(AE$2,DuboCalc!$D$2:$DW$2,DuboCalc!$D25:$DW25)</f>
        <v>0</v>
      </c>
      <c r="AF27" s="631">
        <f>LOOKUP(AF$2,DuboCalc!$D$2:$DW$2,DuboCalc!$D25:$DW25)</f>
        <v>0</v>
      </c>
      <c r="AG27" s="631">
        <f>LOOKUP(AG$2,DuboCalc!$D$2:$DW$2,DuboCalc!$D25:$DW25)</f>
        <v>0</v>
      </c>
      <c r="AH27" s="631">
        <f>LOOKUP(AH$2,DuboCalc!$D$2:$DW$2,DuboCalc!$D25:$DW25)</f>
        <v>0</v>
      </c>
      <c r="AI27" s="631">
        <f>LOOKUP(AI$2,DuboCalc!$D$2:$DW$2,DuboCalc!$D25:$DW25)</f>
        <v>0</v>
      </c>
      <c r="AJ27" s="631">
        <f>LOOKUP(AJ$2,DuboCalc!$D$2:$DW$2,DuboCalc!$D25:$DW25)</f>
        <v>0</v>
      </c>
      <c r="AK27" s="631">
        <f>LOOKUP(AK$2,DuboCalc!$D$2:$DW$2,DuboCalc!$D25:$DW25)</f>
        <v>0</v>
      </c>
      <c r="AL27" s="631">
        <f>LOOKUP(AL$2,DuboCalc!$D$2:$DW$2,DuboCalc!$D25:$DW25)</f>
        <v>0</v>
      </c>
      <c r="AM27" s="631">
        <f>LOOKUP(AM$2,DuboCalc!$D$2:$DW$2,DuboCalc!$D25:$DW25)</f>
        <v>0</v>
      </c>
      <c r="AN27" s="631">
        <f>LOOKUP(AN$2,DuboCalc!$D$2:$DW$2,DuboCalc!$D25:$DW25)</f>
        <v>0</v>
      </c>
      <c r="AO27" s="631">
        <f>LOOKUP(AO$2,DuboCalc!$D$2:$DW$2,DuboCalc!$D25:$DW25)</f>
        <v>0</v>
      </c>
      <c r="AP27" s="631">
        <f>LOOKUP(AP$2,DuboCalc!$D$2:$DW$2,DuboCalc!$D25:$DW25)</f>
        <v>0</v>
      </c>
      <c r="AQ27" s="631">
        <f>LOOKUP(AQ$2,DuboCalc!$D$2:$DW$2,DuboCalc!$D25:$DW25)</f>
        <v>0</v>
      </c>
      <c r="AR27" s="631">
        <f>LOOKUP(AR$2,DuboCalc!$D$2:$DW$2,DuboCalc!$D25:$DW25)</f>
        <v>0</v>
      </c>
      <c r="AS27" s="631">
        <f>LOOKUP(AS$2,DuboCalc!$D$2:$DW$2,DuboCalc!$D25:$DW25)</f>
        <v>0</v>
      </c>
      <c r="AT27" s="631">
        <f>LOOKUP(AT$2,DuboCalc!$D$2:$DW$2,DuboCalc!$D25:$DW25)</f>
        <v>0</v>
      </c>
      <c r="AU27" s="631">
        <f>LOOKUP(AU$2,DuboCalc!$D$2:$DW$2,DuboCalc!$D25:$DW25)</f>
        <v>0</v>
      </c>
      <c r="AV27" s="631">
        <f>LOOKUP(AV$2,DuboCalc!$D$2:$DW$2,DuboCalc!$D25:$DW25)</f>
        <v>0</v>
      </c>
      <c r="AW27" s="631">
        <f>LOOKUP(AW$2,DuboCalc!$D$2:$DW$2,DuboCalc!$D25:$DW25)</f>
        <v>0</v>
      </c>
      <c r="AX27" s="631">
        <f>LOOKUP(AX$2,DuboCalc!$D$2:$DW$2,DuboCalc!$D25:$DW25)</f>
        <v>0</v>
      </c>
    </row>
    <row r="28" spans="1:50" s="519" customFormat="1" x14ac:dyDescent="0.2">
      <c r="A28" s="949"/>
      <c r="B28" s="519" t="s">
        <v>115</v>
      </c>
      <c r="C28" s="519" t="s">
        <v>521</v>
      </c>
      <c r="D28" s="519">
        <f t="shared" ref="D28:AW28" si="6">SUM(D21:D27)</f>
        <v>20.630000000000003</v>
      </c>
      <c r="E28" s="519">
        <f t="shared" si="6"/>
        <v>28.049999999999997</v>
      </c>
      <c r="F28" s="519">
        <f t="shared" si="6"/>
        <v>24.450000000000003</v>
      </c>
      <c r="G28" s="519">
        <f t="shared" si="6"/>
        <v>28.36</v>
      </c>
      <c r="H28" s="519">
        <f t="shared" si="6"/>
        <v>5.01</v>
      </c>
      <c r="I28" s="519">
        <f t="shared" si="6"/>
        <v>0</v>
      </c>
      <c r="J28" s="519">
        <f t="shared" si="6"/>
        <v>36.4</v>
      </c>
      <c r="K28" s="519">
        <f t="shared" si="6"/>
        <v>16.670000000000002</v>
      </c>
      <c r="L28" s="519">
        <f t="shared" si="6"/>
        <v>0</v>
      </c>
      <c r="M28" s="519">
        <f t="shared" si="6"/>
        <v>0</v>
      </c>
      <c r="N28" s="519">
        <f t="shared" si="6"/>
        <v>62.559999999999995</v>
      </c>
      <c r="O28" s="519">
        <f t="shared" si="6"/>
        <v>61.4</v>
      </c>
      <c r="P28" s="519">
        <f t="shared" si="6"/>
        <v>68.529999999999987</v>
      </c>
      <c r="Q28" s="519">
        <f t="shared" si="6"/>
        <v>66.809999999999988</v>
      </c>
      <c r="R28" s="519">
        <f t="shared" si="6"/>
        <v>78.25</v>
      </c>
      <c r="S28" s="519">
        <f t="shared" si="6"/>
        <v>76.13</v>
      </c>
      <c r="T28" s="519">
        <f t="shared" si="6"/>
        <v>58.33</v>
      </c>
      <c r="U28" s="519">
        <f t="shared" si="6"/>
        <v>62.43</v>
      </c>
      <c r="V28" s="519">
        <f t="shared" si="6"/>
        <v>58.33</v>
      </c>
      <c r="W28" s="519">
        <f t="shared" si="6"/>
        <v>63.88</v>
      </c>
      <c r="X28" s="519">
        <f t="shared" si="6"/>
        <v>59.370000000000005</v>
      </c>
      <c r="Y28" s="519">
        <f t="shared" si="6"/>
        <v>68.16</v>
      </c>
      <c r="Z28" s="519">
        <f t="shared" si="6"/>
        <v>67.84</v>
      </c>
      <c r="AA28" s="519">
        <f t="shared" si="6"/>
        <v>18.28</v>
      </c>
      <c r="AB28" s="519">
        <f t="shared" si="6"/>
        <v>4.92</v>
      </c>
      <c r="AC28" s="519">
        <f t="shared" si="6"/>
        <v>0</v>
      </c>
      <c r="AD28" s="519">
        <f t="shared" si="6"/>
        <v>5.31</v>
      </c>
      <c r="AE28" s="519">
        <f t="shared" si="6"/>
        <v>80.550000000000011</v>
      </c>
      <c r="AF28" s="519">
        <f t="shared" si="6"/>
        <v>33.1</v>
      </c>
      <c r="AG28" s="519">
        <f t="shared" si="6"/>
        <v>0.23</v>
      </c>
      <c r="AH28" s="519">
        <f t="shared" si="6"/>
        <v>0</v>
      </c>
      <c r="AI28" s="519">
        <f t="shared" si="6"/>
        <v>0</v>
      </c>
      <c r="AJ28" s="519">
        <f t="shared" si="6"/>
        <v>0</v>
      </c>
      <c r="AK28" s="519">
        <f t="shared" si="6"/>
        <v>0</v>
      </c>
      <c r="AL28" s="519">
        <f t="shared" si="6"/>
        <v>33.33</v>
      </c>
      <c r="AM28" s="519">
        <f t="shared" si="6"/>
        <v>0</v>
      </c>
      <c r="AN28" s="519">
        <f t="shared" si="6"/>
        <v>0</v>
      </c>
      <c r="AO28" s="519">
        <f t="shared" si="6"/>
        <v>0</v>
      </c>
      <c r="AP28" s="519">
        <f t="shared" si="6"/>
        <v>0</v>
      </c>
      <c r="AQ28" s="519">
        <f t="shared" si="6"/>
        <v>0</v>
      </c>
      <c r="AR28" s="519">
        <f t="shared" si="6"/>
        <v>0.24</v>
      </c>
      <c r="AS28" s="519">
        <f t="shared" si="6"/>
        <v>0.04</v>
      </c>
      <c r="AT28" s="519">
        <f t="shared" si="6"/>
        <v>0.69</v>
      </c>
      <c r="AU28" s="519">
        <f t="shared" si="6"/>
        <v>0.1</v>
      </c>
      <c r="AV28" s="519">
        <f t="shared" si="6"/>
        <v>0.64</v>
      </c>
      <c r="AW28" s="519">
        <f t="shared" si="6"/>
        <v>0.1</v>
      </c>
      <c r="AX28" s="519">
        <f t="shared" ref="AP28:AX28" si="7">SUM(AX21:AX27)</f>
        <v>0.1</v>
      </c>
    </row>
    <row r="29" spans="1:50" s="503" customFormat="1" x14ac:dyDescent="0.2">
      <c r="A29" s="949"/>
      <c r="B29" s="505"/>
      <c r="C29" s="506" t="s">
        <v>0</v>
      </c>
      <c r="D29" s="507">
        <f t="shared" ref="D29:AW29" si="8">D28%</f>
        <v>0.20630000000000004</v>
      </c>
      <c r="E29" s="507">
        <f t="shared" si="8"/>
        <v>0.28049999999999997</v>
      </c>
      <c r="F29" s="507">
        <f t="shared" si="8"/>
        <v>0.24450000000000002</v>
      </c>
      <c r="G29" s="507">
        <f t="shared" si="8"/>
        <v>0.28360000000000002</v>
      </c>
      <c r="H29" s="507">
        <f t="shared" si="8"/>
        <v>5.0099999999999999E-2</v>
      </c>
      <c r="I29" s="507">
        <f t="shared" si="8"/>
        <v>0</v>
      </c>
      <c r="J29" s="507">
        <f t="shared" si="8"/>
        <v>0.36399999999999999</v>
      </c>
      <c r="K29" s="507">
        <f t="shared" si="8"/>
        <v>0.16670000000000001</v>
      </c>
      <c r="L29" s="507">
        <f t="shared" si="8"/>
        <v>0</v>
      </c>
      <c r="M29" s="507">
        <f t="shared" si="8"/>
        <v>0</v>
      </c>
      <c r="N29" s="507">
        <f t="shared" si="8"/>
        <v>0.62559999999999993</v>
      </c>
      <c r="O29" s="507">
        <f t="shared" si="8"/>
        <v>0.61399999999999999</v>
      </c>
      <c r="P29" s="507">
        <f t="shared" si="8"/>
        <v>0.68529999999999991</v>
      </c>
      <c r="Q29" s="507">
        <f t="shared" si="8"/>
        <v>0.66809999999999992</v>
      </c>
      <c r="R29" s="507">
        <f t="shared" si="8"/>
        <v>0.78249999999999997</v>
      </c>
      <c r="S29" s="507">
        <f t="shared" si="8"/>
        <v>0.76129999999999998</v>
      </c>
      <c r="T29" s="507">
        <f t="shared" si="8"/>
        <v>0.58329999999999993</v>
      </c>
      <c r="U29" s="507">
        <f t="shared" si="8"/>
        <v>0.62429999999999997</v>
      </c>
      <c r="V29" s="507">
        <f t="shared" si="8"/>
        <v>0.58329999999999993</v>
      </c>
      <c r="W29" s="507">
        <f t="shared" si="8"/>
        <v>0.63880000000000003</v>
      </c>
      <c r="X29" s="507">
        <f t="shared" si="8"/>
        <v>0.59370000000000001</v>
      </c>
      <c r="Y29" s="507">
        <f t="shared" si="8"/>
        <v>0.68159999999999998</v>
      </c>
      <c r="Z29" s="507">
        <f t="shared" si="8"/>
        <v>0.6784</v>
      </c>
      <c r="AA29" s="507">
        <f t="shared" si="8"/>
        <v>0.18280000000000002</v>
      </c>
      <c r="AB29" s="507">
        <f t="shared" si="8"/>
        <v>4.9200000000000001E-2</v>
      </c>
      <c r="AC29" s="507">
        <f t="shared" si="8"/>
        <v>0</v>
      </c>
      <c r="AD29" s="507">
        <f t="shared" si="8"/>
        <v>5.3099999999999994E-2</v>
      </c>
      <c r="AE29" s="507">
        <f t="shared" si="8"/>
        <v>0.8055000000000001</v>
      </c>
      <c r="AF29" s="507">
        <f t="shared" si="8"/>
        <v>0.33100000000000002</v>
      </c>
      <c r="AG29" s="507">
        <f t="shared" si="8"/>
        <v>2.3E-3</v>
      </c>
      <c r="AH29" s="507">
        <f t="shared" si="8"/>
        <v>0</v>
      </c>
      <c r="AI29" s="507">
        <f t="shared" si="8"/>
        <v>0</v>
      </c>
      <c r="AJ29" s="507">
        <f t="shared" si="8"/>
        <v>0</v>
      </c>
      <c r="AK29" s="507">
        <f t="shared" si="8"/>
        <v>0</v>
      </c>
      <c r="AL29" s="507">
        <f t="shared" si="8"/>
        <v>0.33329999999999999</v>
      </c>
      <c r="AM29" s="507">
        <f t="shared" si="8"/>
        <v>0</v>
      </c>
      <c r="AN29" s="507">
        <f t="shared" si="8"/>
        <v>0</v>
      </c>
      <c r="AO29" s="507">
        <f t="shared" si="8"/>
        <v>0</v>
      </c>
      <c r="AP29" s="507">
        <f t="shared" si="8"/>
        <v>0</v>
      </c>
      <c r="AQ29" s="507">
        <f t="shared" si="8"/>
        <v>0</v>
      </c>
      <c r="AR29" s="507">
        <f t="shared" si="8"/>
        <v>2.3999999999999998E-3</v>
      </c>
      <c r="AS29" s="507">
        <f t="shared" si="8"/>
        <v>4.0000000000000002E-4</v>
      </c>
      <c r="AT29" s="507">
        <f t="shared" si="8"/>
        <v>6.8999999999999999E-3</v>
      </c>
      <c r="AU29" s="507">
        <f t="shared" si="8"/>
        <v>1E-3</v>
      </c>
      <c r="AV29" s="507">
        <f t="shared" si="8"/>
        <v>6.4000000000000003E-3</v>
      </c>
      <c r="AW29" s="507">
        <f t="shared" si="8"/>
        <v>1E-3</v>
      </c>
      <c r="AX29" s="507">
        <f t="shared" ref="AP29:AX29" si="9">AX28%</f>
        <v>1E-3</v>
      </c>
    </row>
    <row r="30" spans="1:50" s="49" customFormat="1" ht="10" customHeight="1" x14ac:dyDescent="0.2"/>
    <row r="31" spans="1:50" s="434" customFormat="1" x14ac:dyDescent="0.2">
      <c r="A31" s="949" t="s">
        <v>6</v>
      </c>
      <c r="B31" s="434" t="s">
        <v>25</v>
      </c>
      <c r="C31" s="434" t="s">
        <v>38</v>
      </c>
      <c r="D31" s="631">
        <f>LOOKUP(D$2,DuboCalc!$D$2:$DW$2,DuboCalc!$D29:$DW29)</f>
        <v>11.81</v>
      </c>
      <c r="E31" s="631">
        <f>LOOKUP(E$2,DuboCalc!$D$2:$DW$2,DuboCalc!$D29:$DW29)</f>
        <v>3.95</v>
      </c>
      <c r="F31" s="631">
        <f>LOOKUP(F$2,DuboCalc!$D$2:$DW$2,DuboCalc!$D29:$DW29)</f>
        <v>5.22</v>
      </c>
      <c r="G31" s="631">
        <f>LOOKUP(G$2,DuboCalc!$D$2:$DW$2,DuboCalc!$D29:$DW29)</f>
        <v>5.07</v>
      </c>
      <c r="H31" s="631">
        <f>LOOKUP(H$2,DuboCalc!$D$2:$DW$2,DuboCalc!$D29:$DW29)</f>
        <v>10.53</v>
      </c>
      <c r="I31" s="631">
        <f>LOOKUP(I$2,DuboCalc!$D$2:$DW$2,DuboCalc!$D29:$DW29)</f>
        <v>10.52</v>
      </c>
      <c r="J31" s="631">
        <f>LOOKUP(J$2,DuboCalc!$D$2:$DW$2,DuboCalc!$D29:$DW29)</f>
        <v>2.08</v>
      </c>
      <c r="K31" s="631">
        <f>LOOKUP(K$2,DuboCalc!$D$2:$DW$2,DuboCalc!$D29:$DW29)</f>
        <v>8.2100000000000009</v>
      </c>
      <c r="L31" s="631">
        <f>LOOKUP(L$2,DuboCalc!$D$2:$DW$2,DuboCalc!$D29:$DW29)</f>
        <v>7.79</v>
      </c>
      <c r="M31" s="631">
        <f>LOOKUP(M$2,DuboCalc!$D$2:$DW$2,DuboCalc!$D29:$DW29)</f>
        <v>9.85</v>
      </c>
      <c r="N31" s="631">
        <f>LOOKUP(N$2,DuboCalc!$D$2:$DW$2,DuboCalc!$D29:$DW29)</f>
        <v>1.79</v>
      </c>
      <c r="O31" s="631">
        <f>LOOKUP(O$2,DuboCalc!$D$2:$DW$2,DuboCalc!$D29:$DW29)</f>
        <v>1.95</v>
      </c>
      <c r="P31" s="631">
        <f>LOOKUP(P$2,DuboCalc!$D$2:$DW$2,DuboCalc!$D29:$DW29)</f>
        <v>1.46</v>
      </c>
      <c r="Q31" s="631">
        <f>LOOKUP(Q$2,DuboCalc!$D$2:$DW$2,DuboCalc!$D29:$DW29)</f>
        <v>1.64</v>
      </c>
      <c r="R31" s="631">
        <f>LOOKUP(R$2,DuboCalc!$D$2:$DW$2,DuboCalc!$D29:$DW29)</f>
        <v>1.01</v>
      </c>
      <c r="S31" s="631">
        <f>LOOKUP(S$2,DuboCalc!$D$2:$DW$2,DuboCalc!$D29:$DW29)</f>
        <v>1.18</v>
      </c>
      <c r="T31" s="631">
        <f>LOOKUP(T$2,DuboCalc!$D$2:$DW$2,DuboCalc!$D29:$DW29)</f>
        <v>1.33</v>
      </c>
      <c r="U31" s="631">
        <f>LOOKUP(U$2,DuboCalc!$D$2:$DW$2,DuboCalc!$D29:$DW29)</f>
        <v>0.05</v>
      </c>
      <c r="V31" s="631">
        <f>LOOKUP(V$2,DuboCalc!$D$2:$DW$2,DuboCalc!$D29:$DW29)</f>
        <v>1.73</v>
      </c>
      <c r="W31" s="631">
        <f>LOOKUP(W$2,DuboCalc!$D$2:$DW$2,DuboCalc!$D29:$DW29)</f>
        <v>1.61</v>
      </c>
      <c r="X31" s="631">
        <f>LOOKUP(X$2,DuboCalc!$D$2:$DW$2,DuboCalc!$D29:$DW29)</f>
        <v>1.92</v>
      </c>
      <c r="Y31" s="631">
        <f>LOOKUP(Y$2,DuboCalc!$D$2:$DW$2,DuboCalc!$D29:$DW29)</f>
        <v>0.85</v>
      </c>
      <c r="Z31" s="631">
        <f>LOOKUP(Z$2,DuboCalc!$D$2:$DW$2,DuboCalc!$D29:$DW29)</f>
        <v>0.99</v>
      </c>
      <c r="AA31" s="631">
        <f>LOOKUP(AA$2,DuboCalc!$D$2:$DW$2,DuboCalc!$D29:$DW29)</f>
        <v>0.35</v>
      </c>
      <c r="AB31" s="631">
        <f>LOOKUP(AB$2,DuboCalc!$D$2:$DW$2,DuboCalc!$D29:$DW29)</f>
        <v>3.82</v>
      </c>
      <c r="AC31" s="631">
        <f>LOOKUP(AC$2,DuboCalc!$D$2:$DW$2,DuboCalc!$D29:$DW29)</f>
        <v>0.41</v>
      </c>
      <c r="AD31" s="631">
        <f>LOOKUP(AD$2,DuboCalc!$D$2:$DW$2,DuboCalc!$D29:$DW29)</f>
        <v>2.73</v>
      </c>
      <c r="AE31" s="631">
        <f>LOOKUP(AE$2,DuboCalc!$D$2:$DW$2,DuboCalc!$D29:$DW29)</f>
        <v>0.21</v>
      </c>
      <c r="AF31" s="631">
        <f>LOOKUP(AF$2,DuboCalc!$D$2:$DW$2,DuboCalc!$D29:$DW29)</f>
        <v>2.4500000000000002</v>
      </c>
      <c r="AG31" s="631">
        <f>LOOKUP(AG$2,DuboCalc!$D$2:$DW$2,DuboCalc!$D29:$DW29)</f>
        <v>5.14</v>
      </c>
      <c r="AH31" s="631">
        <f>LOOKUP(AH$2,DuboCalc!$D$2:$DW$2,DuboCalc!$D29:$DW29)</f>
        <v>5.33</v>
      </c>
      <c r="AI31" s="631">
        <f>LOOKUP(AI$2,DuboCalc!$D$2:$DW$2,DuboCalc!$D29:$DW29)</f>
        <v>13.03</v>
      </c>
      <c r="AJ31" s="631">
        <f>LOOKUP(AJ$2,DuboCalc!$D$2:$DW$2,DuboCalc!$D29:$DW29)</f>
        <v>5.4</v>
      </c>
      <c r="AK31" s="631">
        <f>LOOKUP(AK$2,DuboCalc!$D$2:$DW$2,DuboCalc!$D29:$DW29)</f>
        <v>1.08</v>
      </c>
      <c r="AL31" s="631">
        <f>LOOKUP(AL$2,DuboCalc!$D$2:$DW$2,DuboCalc!$D29:$DW29)</f>
        <v>0</v>
      </c>
      <c r="AM31" s="631">
        <f>LOOKUP(AM$2,DuboCalc!$D$2:$DW$2,DuboCalc!$D29:$DW29)</f>
        <v>14.68</v>
      </c>
      <c r="AN31" s="631">
        <f>LOOKUP(AN$2,DuboCalc!$D$2:$DW$2,DuboCalc!$D29:$DW29)</f>
        <v>9.7100000000000009</v>
      </c>
      <c r="AO31" s="631">
        <f>LOOKUP(AO$2,DuboCalc!$D$2:$DW$2,DuboCalc!$D29:$DW29)</f>
        <v>20.12</v>
      </c>
      <c r="AP31" s="631">
        <f>LOOKUP(AP$2,DuboCalc!$D$2:$DW$2,DuboCalc!$D29:$DW29)</f>
        <v>1.62</v>
      </c>
      <c r="AQ31" s="631">
        <f>LOOKUP(AQ$2,DuboCalc!$D$2:$DW$2,DuboCalc!$D29:$DW29)</f>
        <v>3.56</v>
      </c>
      <c r="AR31" s="631">
        <f>LOOKUP(AR$2,DuboCalc!$D$2:$DW$2,DuboCalc!$D29:$DW29)</f>
        <v>0.03</v>
      </c>
      <c r="AS31" s="631">
        <f>LOOKUP(AS$2,DuboCalc!$D$2:$DW$2,DuboCalc!$D29:$DW29)</f>
        <v>0.02</v>
      </c>
      <c r="AT31" s="631">
        <f>LOOKUP(AT$2,DuboCalc!$D$2:$DW$2,DuboCalc!$D29:$DW29)</f>
        <v>0.08</v>
      </c>
      <c r="AU31" s="631">
        <f>LOOKUP(AU$2,DuboCalc!$D$2:$DW$2,DuboCalc!$D29:$DW29)</f>
        <v>7.0000000000000007E-2</v>
      </c>
      <c r="AV31" s="631">
        <f>LOOKUP(AV$2,DuboCalc!$D$2:$DW$2,DuboCalc!$D29:$DW29)</f>
        <v>7.0000000000000007E-2</v>
      </c>
      <c r="AW31" s="631">
        <f>LOOKUP(AW$2,DuboCalc!$D$2:$DW$2,DuboCalc!$D29:$DW29)</f>
        <v>7.0000000000000007E-2</v>
      </c>
      <c r="AX31" s="631">
        <f>LOOKUP(AX$2,DuboCalc!$D$2:$DW$2,DuboCalc!$D29:$DW29)</f>
        <v>0</v>
      </c>
    </row>
    <row r="32" spans="1:50" s="434" customFormat="1" x14ac:dyDescent="0.2">
      <c r="A32" s="949"/>
      <c r="B32" s="434" t="s">
        <v>7</v>
      </c>
      <c r="C32" s="434" t="s">
        <v>486</v>
      </c>
      <c r="D32" s="631">
        <f>LOOKUP(D$2,DuboCalc!$D$2:$DW$2,DuboCalc!$D30:$DW30)</f>
        <v>1.4</v>
      </c>
      <c r="E32" s="631">
        <f>LOOKUP(E$2,DuboCalc!$D$2:$DW$2,DuboCalc!$D30:$DW30)</f>
        <v>3.03</v>
      </c>
      <c r="F32" s="631">
        <f>LOOKUP(F$2,DuboCalc!$D$2:$DW$2,DuboCalc!$D30:$DW30)</f>
        <v>3.89</v>
      </c>
      <c r="G32" s="631">
        <f>LOOKUP(G$2,DuboCalc!$D$2:$DW$2,DuboCalc!$D30:$DW30)</f>
        <v>3.93</v>
      </c>
      <c r="H32" s="631">
        <f>LOOKUP(H$2,DuboCalc!$D$2:$DW$2,DuboCalc!$D30:$DW30)</f>
        <v>7.4</v>
      </c>
      <c r="I32" s="631">
        <f>LOOKUP(I$2,DuboCalc!$D$2:$DW$2,DuboCalc!$D30:$DW30)</f>
        <v>7.32</v>
      </c>
      <c r="J32" s="631">
        <f>LOOKUP(J$2,DuboCalc!$D$2:$DW$2,DuboCalc!$D30:$DW30)</f>
        <v>1.9</v>
      </c>
      <c r="K32" s="631">
        <f>LOOKUP(K$2,DuboCalc!$D$2:$DW$2,DuboCalc!$D30:$DW30)</f>
        <v>0.57999999999999996</v>
      </c>
      <c r="L32" s="631">
        <f>LOOKUP(L$2,DuboCalc!$D$2:$DW$2,DuboCalc!$D30:$DW30)</f>
        <v>4.1399999999999997</v>
      </c>
      <c r="M32" s="631">
        <f>LOOKUP(M$2,DuboCalc!$D$2:$DW$2,DuboCalc!$D30:$DW30)</f>
        <v>0.69</v>
      </c>
      <c r="N32" s="631">
        <f>LOOKUP(N$2,DuboCalc!$D$2:$DW$2,DuboCalc!$D30:$DW30)</f>
        <v>4.3099999999999996</v>
      </c>
      <c r="O32" s="631">
        <f>LOOKUP(O$2,DuboCalc!$D$2:$DW$2,DuboCalc!$D30:$DW30)</f>
        <v>4.51</v>
      </c>
      <c r="P32" s="631">
        <f>LOOKUP(P$2,DuboCalc!$D$2:$DW$2,DuboCalc!$D30:$DW30)</f>
        <v>3.52</v>
      </c>
      <c r="Q32" s="631">
        <f>LOOKUP(Q$2,DuboCalc!$D$2:$DW$2,DuboCalc!$D30:$DW30)</f>
        <v>3.79</v>
      </c>
      <c r="R32" s="631">
        <f>LOOKUP(R$2,DuboCalc!$D$2:$DW$2,DuboCalc!$D30:$DW30)</f>
        <v>2.4300000000000002</v>
      </c>
      <c r="S32" s="631">
        <f>LOOKUP(S$2,DuboCalc!$D$2:$DW$2,DuboCalc!$D30:$DW30)</f>
        <v>2.73</v>
      </c>
      <c r="T32" s="631">
        <f>LOOKUP(T$2,DuboCalc!$D$2:$DW$2,DuboCalc!$D30:$DW30)</f>
        <v>2.4</v>
      </c>
      <c r="U32" s="631">
        <f>LOOKUP(U$2,DuboCalc!$D$2:$DW$2,DuboCalc!$D30:$DW30)</f>
        <v>2.34</v>
      </c>
      <c r="V32" s="631">
        <f>LOOKUP(V$2,DuboCalc!$D$2:$DW$2,DuboCalc!$D30:$DW30)</f>
        <v>2.35</v>
      </c>
      <c r="W32" s="631">
        <f>LOOKUP(W$2,DuboCalc!$D$2:$DW$2,DuboCalc!$D30:$DW30)</f>
        <v>4.09</v>
      </c>
      <c r="X32" s="631">
        <f>LOOKUP(X$2,DuboCalc!$D$2:$DW$2,DuboCalc!$D30:$DW30)</f>
        <v>4.54</v>
      </c>
      <c r="Y32" s="631">
        <f>LOOKUP(Y$2,DuboCalc!$D$2:$DW$2,DuboCalc!$D30:$DW30)</f>
        <v>1.0900000000000001</v>
      </c>
      <c r="Z32" s="631">
        <f>LOOKUP(Z$2,DuboCalc!$D$2:$DW$2,DuboCalc!$D30:$DW30)</f>
        <v>1.08</v>
      </c>
      <c r="AA32" s="631">
        <f>LOOKUP(AA$2,DuboCalc!$D$2:$DW$2,DuboCalc!$D30:$DW30)</f>
        <v>1.9</v>
      </c>
      <c r="AB32" s="631">
        <f>LOOKUP(AB$2,DuboCalc!$D$2:$DW$2,DuboCalc!$D30:$DW30)</f>
        <v>0.15</v>
      </c>
      <c r="AC32" s="631">
        <f>LOOKUP(AC$2,DuboCalc!$D$2:$DW$2,DuboCalc!$D30:$DW30)</f>
        <v>2.1</v>
      </c>
      <c r="AD32" s="631">
        <f>LOOKUP(AD$2,DuboCalc!$D$2:$DW$2,DuboCalc!$D30:$DW30)</f>
        <v>13.68</v>
      </c>
      <c r="AE32" s="631">
        <f>LOOKUP(AE$2,DuboCalc!$D$2:$DW$2,DuboCalc!$D30:$DW30)</f>
        <v>0.23</v>
      </c>
      <c r="AF32" s="631">
        <f>LOOKUP(AF$2,DuboCalc!$D$2:$DW$2,DuboCalc!$D30:$DW30)</f>
        <v>0.36</v>
      </c>
      <c r="AG32" s="631">
        <f>LOOKUP(AG$2,DuboCalc!$D$2:$DW$2,DuboCalc!$D30:$DW30)</f>
        <v>3.3</v>
      </c>
      <c r="AH32" s="631">
        <f>LOOKUP(AH$2,DuboCalc!$D$2:$DW$2,DuboCalc!$D30:$DW30)</f>
        <v>3.06</v>
      </c>
      <c r="AI32" s="631">
        <f>LOOKUP(AI$2,DuboCalc!$D$2:$DW$2,DuboCalc!$D30:$DW30)</f>
        <v>4.09</v>
      </c>
      <c r="AJ32" s="631">
        <f>LOOKUP(AJ$2,DuboCalc!$D$2:$DW$2,DuboCalc!$D30:$DW30)</f>
        <v>5.0999999999999996</v>
      </c>
      <c r="AK32" s="631">
        <f>LOOKUP(AK$2,DuboCalc!$D$2:$DW$2,DuboCalc!$D30:$DW30)</f>
        <v>0</v>
      </c>
      <c r="AL32" s="631">
        <f>LOOKUP(AL$2,DuboCalc!$D$2:$DW$2,DuboCalc!$D30:$DW30)</f>
        <v>0</v>
      </c>
      <c r="AM32" s="631">
        <f>LOOKUP(AM$2,DuboCalc!$D$2:$DW$2,DuboCalc!$D30:$DW30)</f>
        <v>0.09</v>
      </c>
      <c r="AN32" s="631">
        <f>LOOKUP(AN$2,DuboCalc!$D$2:$DW$2,DuboCalc!$D30:$DW30)</f>
        <v>1.96</v>
      </c>
      <c r="AO32" s="631">
        <f>LOOKUP(AO$2,DuboCalc!$D$2:$DW$2,DuboCalc!$D30:$DW30)</f>
        <v>0.02</v>
      </c>
      <c r="AP32" s="631">
        <f>LOOKUP(AP$2,DuboCalc!$D$2:$DW$2,DuboCalc!$D30:$DW30)</f>
        <v>0.01</v>
      </c>
      <c r="AQ32" s="631">
        <f>LOOKUP(AQ$2,DuboCalc!$D$2:$DW$2,DuboCalc!$D30:$DW30)</f>
        <v>0.62</v>
      </c>
      <c r="AR32" s="631">
        <f>LOOKUP(AR$2,DuboCalc!$D$2:$DW$2,DuboCalc!$D30:$DW30)</f>
        <v>0.02</v>
      </c>
      <c r="AS32" s="631">
        <f>LOOKUP(AS$2,DuboCalc!$D$2:$DW$2,DuboCalc!$D30:$DW30)</f>
        <v>0.01</v>
      </c>
      <c r="AT32" s="631">
        <f>LOOKUP(AT$2,DuboCalc!$D$2:$DW$2,DuboCalc!$D30:$DW30)</f>
        <v>0.04</v>
      </c>
      <c r="AU32" s="631">
        <f>LOOKUP(AU$2,DuboCalc!$D$2:$DW$2,DuboCalc!$D30:$DW30)</f>
        <v>0.01</v>
      </c>
      <c r="AV32" s="631">
        <f>LOOKUP(AV$2,DuboCalc!$D$2:$DW$2,DuboCalc!$D30:$DW30)</f>
        <v>0.04</v>
      </c>
      <c r="AW32" s="631">
        <f>LOOKUP(AW$2,DuboCalc!$D$2:$DW$2,DuboCalc!$D30:$DW30)</f>
        <v>0.01</v>
      </c>
      <c r="AX32" s="631">
        <f>LOOKUP(AX$2,DuboCalc!$D$2:$DW$2,DuboCalc!$D30:$DW30)</f>
        <v>0</v>
      </c>
    </row>
    <row r="33" spans="1:50" s="434" customFormat="1" x14ac:dyDescent="0.2">
      <c r="A33" s="949"/>
      <c r="B33" s="434" t="s">
        <v>26</v>
      </c>
      <c r="C33" s="434" t="s">
        <v>39</v>
      </c>
      <c r="D33" s="631">
        <f>LOOKUP(D$2,DuboCalc!$D$2:$DW$2,DuboCalc!$D31:$DW31)</f>
        <v>1.88</v>
      </c>
      <c r="E33" s="631">
        <f>LOOKUP(E$2,DuboCalc!$D$2:$DW$2,DuboCalc!$D31:$DW31)</f>
        <v>1.24</v>
      </c>
      <c r="F33" s="631">
        <f>LOOKUP(F$2,DuboCalc!$D$2:$DW$2,DuboCalc!$D31:$DW31)</f>
        <v>1.48</v>
      </c>
      <c r="G33" s="631">
        <f>LOOKUP(G$2,DuboCalc!$D$2:$DW$2,DuboCalc!$D31:$DW31)</f>
        <v>1.43</v>
      </c>
      <c r="H33" s="631">
        <f>LOOKUP(H$2,DuboCalc!$D$2:$DW$2,DuboCalc!$D31:$DW31)</f>
        <v>2.75</v>
      </c>
      <c r="I33" s="631">
        <f>LOOKUP(I$2,DuboCalc!$D$2:$DW$2,DuboCalc!$D31:$DW31)</f>
        <v>2.76</v>
      </c>
      <c r="J33" s="631">
        <f>LOOKUP(J$2,DuboCalc!$D$2:$DW$2,DuboCalc!$D31:$DW31)</f>
        <v>0.78</v>
      </c>
      <c r="K33" s="631">
        <f>LOOKUP(K$2,DuboCalc!$D$2:$DW$2,DuboCalc!$D31:$DW31)</f>
        <v>39.67</v>
      </c>
      <c r="L33" s="631">
        <f>LOOKUP(L$2,DuboCalc!$D$2:$DW$2,DuboCalc!$D31:$DW31)</f>
        <v>2.46</v>
      </c>
      <c r="M33" s="631">
        <f>LOOKUP(M$2,DuboCalc!$D$2:$DW$2,DuboCalc!$D31:$DW31)</f>
        <v>47.61</v>
      </c>
      <c r="N33" s="631">
        <f>LOOKUP(N$2,DuboCalc!$D$2:$DW$2,DuboCalc!$D31:$DW31)</f>
        <v>0.66</v>
      </c>
      <c r="O33" s="631">
        <f>LOOKUP(O$2,DuboCalc!$D$2:$DW$2,DuboCalc!$D31:$DW31)</f>
        <v>0.78</v>
      </c>
      <c r="P33" s="631">
        <f>LOOKUP(P$2,DuboCalc!$D$2:$DW$2,DuboCalc!$D31:$DW31)</f>
        <v>0.54</v>
      </c>
      <c r="Q33" s="631">
        <f>LOOKUP(Q$2,DuboCalc!$D$2:$DW$2,DuboCalc!$D31:$DW31)</f>
        <v>0.65</v>
      </c>
      <c r="R33" s="631">
        <f>LOOKUP(R$2,DuboCalc!$D$2:$DW$2,DuboCalc!$D31:$DW31)</f>
        <v>0.37</v>
      </c>
      <c r="S33" s="631">
        <f>LOOKUP(S$2,DuboCalc!$D$2:$DW$2,DuboCalc!$D31:$DW31)</f>
        <v>0.47</v>
      </c>
      <c r="T33" s="631">
        <f>LOOKUP(T$2,DuboCalc!$D$2:$DW$2,DuboCalc!$D31:$DW31)</f>
        <v>0.87</v>
      </c>
      <c r="U33" s="631">
        <f>LOOKUP(U$2,DuboCalc!$D$2:$DW$2,DuboCalc!$D31:$DW31)</f>
        <v>0.21</v>
      </c>
      <c r="V33" s="631">
        <f>LOOKUP(V$2,DuboCalc!$D$2:$DW$2,DuboCalc!$D31:$DW31)</f>
        <v>0.85</v>
      </c>
      <c r="W33" s="631">
        <f>LOOKUP(W$2,DuboCalc!$D$2:$DW$2,DuboCalc!$D31:$DW31)</f>
        <v>0.53</v>
      </c>
      <c r="X33" s="631">
        <f>LOOKUP(X$2,DuboCalc!$D$2:$DW$2,DuboCalc!$D31:$DW31)</f>
        <v>0.53</v>
      </c>
      <c r="Y33" s="631">
        <f>LOOKUP(Y$2,DuboCalc!$D$2:$DW$2,DuboCalc!$D31:$DW31)</f>
        <v>0.37</v>
      </c>
      <c r="Z33" s="631">
        <f>LOOKUP(Z$2,DuboCalc!$D$2:$DW$2,DuboCalc!$D31:$DW31)</f>
        <v>0.37</v>
      </c>
      <c r="AA33" s="631">
        <f>LOOKUP(AA$2,DuboCalc!$D$2:$DW$2,DuboCalc!$D31:$DW31)</f>
        <v>0.99</v>
      </c>
      <c r="AB33" s="631">
        <f>LOOKUP(AB$2,DuboCalc!$D$2:$DW$2,DuboCalc!$D31:$DW31)</f>
        <v>0</v>
      </c>
      <c r="AC33" s="631">
        <f>LOOKUP(AC$2,DuboCalc!$D$2:$DW$2,DuboCalc!$D31:$DW31)</f>
        <v>11.37</v>
      </c>
      <c r="AD33" s="631">
        <f>LOOKUP(AD$2,DuboCalc!$D$2:$DW$2,DuboCalc!$D31:$DW31)</f>
        <v>0</v>
      </c>
      <c r="AE33" s="631">
        <f>LOOKUP(AE$2,DuboCalc!$D$2:$DW$2,DuboCalc!$D31:$DW31)</f>
        <v>1.1499999999999999</v>
      </c>
      <c r="AF33" s="631">
        <f>LOOKUP(AF$2,DuboCalc!$D$2:$DW$2,DuboCalc!$D31:$DW31)</f>
        <v>0.06</v>
      </c>
      <c r="AG33" s="631">
        <f>LOOKUP(AG$2,DuboCalc!$D$2:$DW$2,DuboCalc!$D31:$DW31)</f>
        <v>3.38</v>
      </c>
      <c r="AH33" s="631">
        <f>LOOKUP(AH$2,DuboCalc!$D$2:$DW$2,DuboCalc!$D31:$DW31)</f>
        <v>1.88</v>
      </c>
      <c r="AI33" s="631">
        <f>LOOKUP(AI$2,DuboCalc!$D$2:$DW$2,DuboCalc!$D31:$DW31)</f>
        <v>10.6</v>
      </c>
      <c r="AJ33" s="631">
        <f>LOOKUP(AJ$2,DuboCalc!$D$2:$DW$2,DuboCalc!$D31:$DW31)</f>
        <v>1.84</v>
      </c>
      <c r="AK33" s="631">
        <f>LOOKUP(AK$2,DuboCalc!$D$2:$DW$2,DuboCalc!$D31:$DW31)</f>
        <v>1.91</v>
      </c>
      <c r="AL33" s="631">
        <f>LOOKUP(AL$2,DuboCalc!$D$2:$DW$2,DuboCalc!$D31:$DW31)</f>
        <v>0.04</v>
      </c>
      <c r="AM33" s="631">
        <f>LOOKUP(AM$2,DuboCalc!$D$2:$DW$2,DuboCalc!$D31:$DW31)</f>
        <v>0.67</v>
      </c>
      <c r="AN33" s="631">
        <f>LOOKUP(AN$2,DuboCalc!$D$2:$DW$2,DuboCalc!$D31:$DW31)</f>
        <v>1.2</v>
      </c>
      <c r="AO33" s="631">
        <f>LOOKUP(AO$2,DuboCalc!$D$2:$DW$2,DuboCalc!$D31:$DW31)</f>
        <v>2.98</v>
      </c>
      <c r="AP33" s="631">
        <f>LOOKUP(AP$2,DuboCalc!$D$2:$DW$2,DuboCalc!$D31:$DW31)</f>
        <v>2.4900000000000002</v>
      </c>
      <c r="AQ33" s="631">
        <f>LOOKUP(AQ$2,DuboCalc!$D$2:$DW$2,DuboCalc!$D31:$DW31)</f>
        <v>1.05</v>
      </c>
      <c r="AR33" s="631">
        <f>LOOKUP(AR$2,DuboCalc!$D$2:$DW$2,DuboCalc!$D31:$DW31)</f>
        <v>1.17</v>
      </c>
      <c r="AS33" s="631">
        <f>LOOKUP(AS$2,DuboCalc!$D$2:$DW$2,DuboCalc!$D31:$DW31)</f>
        <v>0.33</v>
      </c>
      <c r="AT33" s="631">
        <f>LOOKUP(AT$2,DuboCalc!$D$2:$DW$2,DuboCalc!$D31:$DW31)</f>
        <v>2.88</v>
      </c>
      <c r="AU33" s="631">
        <f>LOOKUP(AU$2,DuboCalc!$D$2:$DW$2,DuboCalc!$D31:$DW31)</f>
        <v>0.41</v>
      </c>
      <c r="AV33" s="631">
        <f>LOOKUP(AV$2,DuboCalc!$D$2:$DW$2,DuboCalc!$D31:$DW31)</f>
        <v>2.68</v>
      </c>
      <c r="AW33" s="631">
        <f>LOOKUP(AW$2,DuboCalc!$D$2:$DW$2,DuboCalc!$D31:$DW31)</f>
        <v>0.39</v>
      </c>
      <c r="AX33" s="631">
        <f>LOOKUP(AX$2,DuboCalc!$D$2:$DW$2,DuboCalc!$D31:$DW31)</f>
        <v>0</v>
      </c>
    </row>
    <row r="34" spans="1:50" s="434" customFormat="1" x14ac:dyDescent="0.2">
      <c r="A34" s="949"/>
      <c r="B34" s="434" t="s">
        <v>27</v>
      </c>
      <c r="C34" s="434" t="s">
        <v>40</v>
      </c>
      <c r="D34" s="631">
        <f>LOOKUP(D$2,DuboCalc!$D$2:$DW$2,DuboCalc!$D32:$DW32)</f>
        <v>0.02</v>
      </c>
      <c r="E34" s="631">
        <f>LOOKUP(E$2,DuboCalc!$D$2:$DW$2,DuboCalc!$D32:$DW32)</f>
        <v>0.05</v>
      </c>
      <c r="F34" s="631">
        <f>LOOKUP(F$2,DuboCalc!$D$2:$DW$2,DuboCalc!$D32:$DW32)</f>
        <v>0.06</v>
      </c>
      <c r="G34" s="631">
        <f>LOOKUP(G$2,DuboCalc!$D$2:$DW$2,DuboCalc!$D32:$DW32)</f>
        <v>0.13</v>
      </c>
      <c r="H34" s="631">
        <f>LOOKUP(H$2,DuboCalc!$D$2:$DW$2,DuboCalc!$D32:$DW32)</f>
        <v>7.0000000000000007E-2</v>
      </c>
      <c r="I34" s="631">
        <f>LOOKUP(I$2,DuboCalc!$D$2:$DW$2,DuboCalc!$D32:$DW32)</f>
        <v>7.0000000000000007E-2</v>
      </c>
      <c r="J34" s="631">
        <f>LOOKUP(J$2,DuboCalc!$D$2:$DW$2,DuboCalc!$D32:$DW32)</f>
        <v>0.02</v>
      </c>
      <c r="K34" s="631">
        <f>LOOKUP(K$2,DuboCalc!$D$2:$DW$2,DuboCalc!$D32:$DW32)</f>
        <v>0</v>
      </c>
      <c r="L34" s="631">
        <f>LOOKUP(L$2,DuboCalc!$D$2:$DW$2,DuboCalc!$D32:$DW32)</f>
        <v>0.06</v>
      </c>
      <c r="M34" s="631">
        <f>LOOKUP(M$2,DuboCalc!$D$2:$DW$2,DuboCalc!$D32:$DW32)</f>
        <v>0</v>
      </c>
      <c r="N34" s="631">
        <f>LOOKUP(N$2,DuboCalc!$D$2:$DW$2,DuboCalc!$D32:$DW32)</f>
        <v>7.0000000000000007E-2</v>
      </c>
      <c r="O34" s="631">
        <f>LOOKUP(O$2,DuboCalc!$D$2:$DW$2,DuboCalc!$D32:$DW32)</f>
        <v>0.06</v>
      </c>
      <c r="P34" s="631">
        <f>LOOKUP(P$2,DuboCalc!$D$2:$DW$2,DuboCalc!$D32:$DW32)</f>
        <v>0.06</v>
      </c>
      <c r="Q34" s="631">
        <f>LOOKUP(Q$2,DuboCalc!$D$2:$DW$2,DuboCalc!$D32:$DW32)</f>
        <v>0.05</v>
      </c>
      <c r="R34" s="631">
        <f>LOOKUP(R$2,DuboCalc!$D$2:$DW$2,DuboCalc!$D32:$DW32)</f>
        <v>0.04</v>
      </c>
      <c r="S34" s="631">
        <f>LOOKUP(S$2,DuboCalc!$D$2:$DW$2,DuboCalc!$D32:$DW32)</f>
        <v>0.04</v>
      </c>
      <c r="T34" s="631">
        <f>LOOKUP(T$2,DuboCalc!$D$2:$DW$2,DuboCalc!$D32:$DW32)</f>
        <v>0.02</v>
      </c>
      <c r="U34" s="631">
        <f>LOOKUP(U$2,DuboCalc!$D$2:$DW$2,DuboCalc!$D32:$DW32)</f>
        <v>0.01</v>
      </c>
      <c r="V34" s="631">
        <f>LOOKUP(V$2,DuboCalc!$D$2:$DW$2,DuboCalc!$D32:$DW32)</f>
        <v>0.02</v>
      </c>
      <c r="W34" s="631">
        <f>LOOKUP(W$2,DuboCalc!$D$2:$DW$2,DuboCalc!$D32:$DW32)</f>
        <v>0.08</v>
      </c>
      <c r="X34" s="631">
        <f>LOOKUP(X$2,DuboCalc!$D$2:$DW$2,DuboCalc!$D32:$DW32)</f>
        <v>0.1</v>
      </c>
      <c r="Y34" s="631">
        <f>LOOKUP(Y$2,DuboCalc!$D$2:$DW$2,DuboCalc!$D32:$DW32)</f>
        <v>0.06</v>
      </c>
      <c r="Z34" s="631">
        <f>LOOKUP(Z$2,DuboCalc!$D$2:$DW$2,DuboCalc!$D32:$DW32)</f>
        <v>0.06</v>
      </c>
      <c r="AA34" s="631">
        <f>LOOKUP(AA$2,DuboCalc!$D$2:$DW$2,DuboCalc!$D32:$DW32)</f>
        <v>0</v>
      </c>
      <c r="AB34" s="631">
        <f>LOOKUP(AB$2,DuboCalc!$D$2:$DW$2,DuboCalc!$D32:$DW32)</f>
        <v>0</v>
      </c>
      <c r="AC34" s="631">
        <f>LOOKUP(AC$2,DuboCalc!$D$2:$DW$2,DuboCalc!$D32:$DW32)</f>
        <v>0.04</v>
      </c>
      <c r="AD34" s="631">
        <f>LOOKUP(AD$2,DuboCalc!$D$2:$DW$2,DuboCalc!$D32:$DW32)</f>
        <v>0.22</v>
      </c>
      <c r="AE34" s="631">
        <f>LOOKUP(AE$2,DuboCalc!$D$2:$DW$2,DuboCalc!$D32:$DW32)</f>
        <v>0</v>
      </c>
      <c r="AF34" s="631">
        <f>LOOKUP(AF$2,DuboCalc!$D$2:$DW$2,DuboCalc!$D32:$DW32)</f>
        <v>0</v>
      </c>
      <c r="AG34" s="631">
        <f>LOOKUP(AG$2,DuboCalc!$D$2:$DW$2,DuboCalc!$D32:$DW32)</f>
        <v>0.05</v>
      </c>
      <c r="AH34" s="631">
        <f>LOOKUP(AH$2,DuboCalc!$D$2:$DW$2,DuboCalc!$D32:$DW32)</f>
        <v>0.03</v>
      </c>
      <c r="AI34" s="631">
        <f>LOOKUP(AI$2,DuboCalc!$D$2:$DW$2,DuboCalc!$D32:$DW32)</f>
        <v>0.49</v>
      </c>
      <c r="AJ34" s="631">
        <f>LOOKUP(AJ$2,DuboCalc!$D$2:$DW$2,DuboCalc!$D32:$DW32)</f>
        <v>0.05</v>
      </c>
      <c r="AK34" s="631">
        <f>LOOKUP(AK$2,DuboCalc!$D$2:$DW$2,DuboCalc!$D32:$DW32)</f>
        <v>0</v>
      </c>
      <c r="AL34" s="631">
        <f>LOOKUP(AL$2,DuboCalc!$D$2:$DW$2,DuboCalc!$D32:$DW32)</f>
        <v>0</v>
      </c>
      <c r="AM34" s="631">
        <f>LOOKUP(AM$2,DuboCalc!$D$2:$DW$2,DuboCalc!$D32:$DW32)</f>
        <v>0</v>
      </c>
      <c r="AN34" s="631">
        <f>LOOKUP(AN$2,DuboCalc!$D$2:$DW$2,DuboCalc!$D32:$DW32)</f>
        <v>0.02</v>
      </c>
      <c r="AO34" s="631">
        <f>LOOKUP(AO$2,DuboCalc!$D$2:$DW$2,DuboCalc!$D32:$DW32)</f>
        <v>0.08</v>
      </c>
      <c r="AP34" s="631">
        <f>LOOKUP(AP$2,DuboCalc!$D$2:$DW$2,DuboCalc!$D32:$DW32)</f>
        <v>0.02</v>
      </c>
      <c r="AQ34" s="631">
        <f>LOOKUP(AQ$2,DuboCalc!$D$2:$DW$2,DuboCalc!$D32:$DW32)</f>
        <v>0.1</v>
      </c>
      <c r="AR34" s="631">
        <f>LOOKUP(AR$2,DuboCalc!$D$2:$DW$2,DuboCalc!$D32:$DW32)</f>
        <v>0.12</v>
      </c>
      <c r="AS34" s="631">
        <f>LOOKUP(AS$2,DuboCalc!$D$2:$DW$2,DuboCalc!$D32:$DW32)</f>
        <v>0.01</v>
      </c>
      <c r="AT34" s="631">
        <f>LOOKUP(AT$2,DuboCalc!$D$2:$DW$2,DuboCalc!$D32:$DW32)</f>
        <v>0.36</v>
      </c>
      <c r="AU34" s="631">
        <f>LOOKUP(AU$2,DuboCalc!$D$2:$DW$2,DuboCalc!$D32:$DW32)</f>
        <v>0.04</v>
      </c>
      <c r="AV34" s="631">
        <f>LOOKUP(AV$2,DuboCalc!$D$2:$DW$2,DuboCalc!$D32:$DW32)</f>
        <v>0.34</v>
      </c>
      <c r="AW34" s="631">
        <f>LOOKUP(AW$2,DuboCalc!$D$2:$DW$2,DuboCalc!$D32:$DW32)</f>
        <v>0.04</v>
      </c>
      <c r="AX34" s="631">
        <f>LOOKUP(AX$2,DuboCalc!$D$2:$DW$2,DuboCalc!$D32:$DW32)</f>
        <v>0</v>
      </c>
    </row>
    <row r="35" spans="1:50" s="519" customFormat="1" x14ac:dyDescent="0.2">
      <c r="A35" s="949"/>
      <c r="B35" s="519" t="s">
        <v>116</v>
      </c>
      <c r="C35" s="520" t="s">
        <v>522</v>
      </c>
      <c r="D35" s="519">
        <f t="shared" ref="D35:AW35" si="10">SUM(D31:D34)</f>
        <v>15.11</v>
      </c>
      <c r="E35" s="519">
        <f t="shared" si="10"/>
        <v>8.2700000000000014</v>
      </c>
      <c r="F35" s="519">
        <f t="shared" si="10"/>
        <v>10.65</v>
      </c>
      <c r="G35" s="519">
        <f t="shared" si="10"/>
        <v>10.56</v>
      </c>
      <c r="H35" s="519">
        <f t="shared" si="10"/>
        <v>20.75</v>
      </c>
      <c r="I35" s="519">
        <f t="shared" si="10"/>
        <v>20.67</v>
      </c>
      <c r="J35" s="519">
        <f t="shared" si="10"/>
        <v>4.7799999999999994</v>
      </c>
      <c r="K35" s="519">
        <f t="shared" si="10"/>
        <v>48.46</v>
      </c>
      <c r="L35" s="519">
        <f t="shared" si="10"/>
        <v>14.450000000000001</v>
      </c>
      <c r="M35" s="519">
        <f t="shared" si="10"/>
        <v>58.15</v>
      </c>
      <c r="N35" s="519">
        <f t="shared" si="10"/>
        <v>6.83</v>
      </c>
      <c r="O35" s="519">
        <f t="shared" si="10"/>
        <v>7.3</v>
      </c>
      <c r="P35" s="519">
        <f t="shared" si="10"/>
        <v>5.58</v>
      </c>
      <c r="Q35" s="519">
        <f t="shared" si="10"/>
        <v>6.13</v>
      </c>
      <c r="R35" s="519">
        <f t="shared" si="10"/>
        <v>3.8500000000000005</v>
      </c>
      <c r="S35" s="519">
        <f t="shared" si="10"/>
        <v>4.42</v>
      </c>
      <c r="T35" s="519">
        <f t="shared" si="10"/>
        <v>4.6199999999999992</v>
      </c>
      <c r="U35" s="519">
        <f t="shared" si="10"/>
        <v>2.6099999999999994</v>
      </c>
      <c r="V35" s="519">
        <f t="shared" si="10"/>
        <v>4.9499999999999993</v>
      </c>
      <c r="W35" s="519">
        <f t="shared" si="10"/>
        <v>6.3100000000000005</v>
      </c>
      <c r="X35" s="519">
        <f t="shared" si="10"/>
        <v>7.09</v>
      </c>
      <c r="Y35" s="519">
        <f t="shared" si="10"/>
        <v>2.37</v>
      </c>
      <c r="Z35" s="519">
        <f t="shared" si="10"/>
        <v>2.5000000000000004</v>
      </c>
      <c r="AA35" s="519">
        <f t="shared" si="10"/>
        <v>3.24</v>
      </c>
      <c r="AB35" s="519">
        <f t="shared" si="10"/>
        <v>3.9699999999999998</v>
      </c>
      <c r="AC35" s="519">
        <f t="shared" si="10"/>
        <v>13.919999999999998</v>
      </c>
      <c r="AD35" s="519">
        <f t="shared" si="10"/>
        <v>16.63</v>
      </c>
      <c r="AE35" s="519">
        <f t="shared" si="10"/>
        <v>1.5899999999999999</v>
      </c>
      <c r="AF35" s="519">
        <f t="shared" si="10"/>
        <v>2.87</v>
      </c>
      <c r="AG35" s="519">
        <f t="shared" si="10"/>
        <v>11.870000000000001</v>
      </c>
      <c r="AH35" s="519">
        <f t="shared" si="10"/>
        <v>10.299999999999999</v>
      </c>
      <c r="AI35" s="519">
        <f t="shared" si="10"/>
        <v>28.209999999999997</v>
      </c>
      <c r="AJ35" s="519">
        <f t="shared" si="10"/>
        <v>12.39</v>
      </c>
      <c r="AK35" s="519">
        <f t="shared" si="10"/>
        <v>2.99</v>
      </c>
      <c r="AL35" s="519">
        <f t="shared" si="10"/>
        <v>0.04</v>
      </c>
      <c r="AM35" s="519">
        <f t="shared" si="10"/>
        <v>15.44</v>
      </c>
      <c r="AN35" s="519">
        <f t="shared" si="10"/>
        <v>12.89</v>
      </c>
      <c r="AO35" s="519">
        <f t="shared" si="10"/>
        <v>23.2</v>
      </c>
      <c r="AP35" s="519">
        <f t="shared" si="10"/>
        <v>4.1399999999999997</v>
      </c>
      <c r="AQ35" s="519">
        <f t="shared" si="10"/>
        <v>5.3299999999999992</v>
      </c>
      <c r="AR35" s="519">
        <f t="shared" si="10"/>
        <v>1.3399999999999999</v>
      </c>
      <c r="AS35" s="519">
        <f t="shared" si="10"/>
        <v>0.37</v>
      </c>
      <c r="AT35" s="519">
        <f t="shared" si="10"/>
        <v>3.36</v>
      </c>
      <c r="AU35" s="519">
        <f t="shared" si="10"/>
        <v>0.53</v>
      </c>
      <c r="AV35" s="519">
        <f t="shared" si="10"/>
        <v>3.13</v>
      </c>
      <c r="AW35" s="519">
        <f t="shared" si="10"/>
        <v>0.51</v>
      </c>
      <c r="AX35" s="519">
        <f t="shared" ref="AP35:AX35" si="11">SUM(AX31:AX34)</f>
        <v>0</v>
      </c>
    </row>
    <row r="36" spans="1:50" s="503" customFormat="1" x14ac:dyDescent="0.2">
      <c r="A36" s="949"/>
      <c r="B36" s="505"/>
      <c r="C36" s="506" t="s">
        <v>0</v>
      </c>
      <c r="D36" s="507">
        <f t="shared" ref="D36:AW36" si="12">D35%</f>
        <v>0.15109999999999998</v>
      </c>
      <c r="E36" s="507">
        <f t="shared" si="12"/>
        <v>8.270000000000001E-2</v>
      </c>
      <c r="F36" s="507">
        <f t="shared" si="12"/>
        <v>0.1065</v>
      </c>
      <c r="G36" s="507">
        <f t="shared" si="12"/>
        <v>0.1056</v>
      </c>
      <c r="H36" s="507">
        <f t="shared" si="12"/>
        <v>0.20749999999999999</v>
      </c>
      <c r="I36" s="507">
        <f t="shared" si="12"/>
        <v>0.20670000000000002</v>
      </c>
      <c r="J36" s="507">
        <f t="shared" si="12"/>
        <v>4.7799999999999995E-2</v>
      </c>
      <c r="K36" s="507">
        <f t="shared" si="12"/>
        <v>0.48460000000000003</v>
      </c>
      <c r="L36" s="507">
        <f t="shared" si="12"/>
        <v>0.14450000000000002</v>
      </c>
      <c r="M36" s="507">
        <f t="shared" si="12"/>
        <v>0.58150000000000002</v>
      </c>
      <c r="N36" s="507">
        <f t="shared" si="12"/>
        <v>6.83E-2</v>
      </c>
      <c r="O36" s="507">
        <f t="shared" si="12"/>
        <v>7.2999999999999995E-2</v>
      </c>
      <c r="P36" s="507">
        <f t="shared" si="12"/>
        <v>5.5800000000000002E-2</v>
      </c>
      <c r="Q36" s="507">
        <f t="shared" si="12"/>
        <v>6.13E-2</v>
      </c>
      <c r="R36" s="507">
        <f t="shared" si="12"/>
        <v>3.8500000000000006E-2</v>
      </c>
      <c r="S36" s="507">
        <f t="shared" si="12"/>
        <v>4.4199999999999996E-2</v>
      </c>
      <c r="T36" s="507">
        <f t="shared" si="12"/>
        <v>4.6199999999999991E-2</v>
      </c>
      <c r="U36" s="507">
        <f t="shared" si="12"/>
        <v>2.6099999999999995E-2</v>
      </c>
      <c r="V36" s="507">
        <f t="shared" si="12"/>
        <v>4.9499999999999995E-2</v>
      </c>
      <c r="W36" s="507">
        <f t="shared" si="12"/>
        <v>6.3100000000000003E-2</v>
      </c>
      <c r="X36" s="507">
        <f t="shared" si="12"/>
        <v>7.0900000000000005E-2</v>
      </c>
      <c r="Y36" s="507">
        <f t="shared" si="12"/>
        <v>2.3700000000000002E-2</v>
      </c>
      <c r="Z36" s="507">
        <f t="shared" si="12"/>
        <v>2.5000000000000005E-2</v>
      </c>
      <c r="AA36" s="507">
        <f t="shared" si="12"/>
        <v>3.2400000000000005E-2</v>
      </c>
      <c r="AB36" s="507">
        <f t="shared" si="12"/>
        <v>3.9699999999999999E-2</v>
      </c>
      <c r="AC36" s="507">
        <f t="shared" si="12"/>
        <v>0.13919999999999999</v>
      </c>
      <c r="AD36" s="507">
        <f t="shared" si="12"/>
        <v>0.1663</v>
      </c>
      <c r="AE36" s="507">
        <f t="shared" si="12"/>
        <v>1.5899999999999997E-2</v>
      </c>
      <c r="AF36" s="507">
        <f t="shared" si="12"/>
        <v>2.87E-2</v>
      </c>
      <c r="AG36" s="507">
        <f t="shared" si="12"/>
        <v>0.11870000000000001</v>
      </c>
      <c r="AH36" s="507">
        <f t="shared" si="12"/>
        <v>0.10299999999999999</v>
      </c>
      <c r="AI36" s="507">
        <f t="shared" si="12"/>
        <v>0.28209999999999996</v>
      </c>
      <c r="AJ36" s="507">
        <f t="shared" si="12"/>
        <v>0.12390000000000001</v>
      </c>
      <c r="AK36" s="507">
        <f t="shared" si="12"/>
        <v>2.9900000000000003E-2</v>
      </c>
      <c r="AL36" s="507">
        <f t="shared" si="12"/>
        <v>4.0000000000000002E-4</v>
      </c>
      <c r="AM36" s="507">
        <f t="shared" si="12"/>
        <v>0.15439999999999998</v>
      </c>
      <c r="AN36" s="507">
        <f t="shared" si="12"/>
        <v>0.12890000000000001</v>
      </c>
      <c r="AO36" s="507">
        <f t="shared" si="12"/>
        <v>0.23199999999999998</v>
      </c>
      <c r="AP36" s="507">
        <f t="shared" si="12"/>
        <v>4.1399999999999999E-2</v>
      </c>
      <c r="AQ36" s="507">
        <f t="shared" si="12"/>
        <v>5.3299999999999993E-2</v>
      </c>
      <c r="AR36" s="507">
        <f t="shared" si="12"/>
        <v>1.3399999999999999E-2</v>
      </c>
      <c r="AS36" s="507">
        <f t="shared" si="12"/>
        <v>3.7000000000000002E-3</v>
      </c>
      <c r="AT36" s="507">
        <f t="shared" si="12"/>
        <v>3.3599999999999998E-2</v>
      </c>
      <c r="AU36" s="507">
        <f t="shared" si="12"/>
        <v>5.3E-3</v>
      </c>
      <c r="AV36" s="507">
        <f t="shared" si="12"/>
        <v>3.1300000000000001E-2</v>
      </c>
      <c r="AW36" s="507">
        <f t="shared" si="12"/>
        <v>5.1000000000000004E-3</v>
      </c>
      <c r="AX36" s="507">
        <f t="shared" ref="AP36:AX36" si="13">AX35%</f>
        <v>0</v>
      </c>
    </row>
    <row r="37" spans="1:50" s="49" customFormat="1" ht="10" customHeight="1" x14ac:dyDescent="0.2"/>
    <row r="38" spans="1:50" s="521" customFormat="1" x14ac:dyDescent="0.2">
      <c r="A38" s="970" t="s">
        <v>9</v>
      </c>
      <c r="B38" s="521" t="s">
        <v>120</v>
      </c>
      <c r="C38" s="521" t="s">
        <v>523</v>
      </c>
      <c r="D38" s="631">
        <f>LOOKUP(D$2,DuboCalc!$D$2:$DW$2,DuboCalc!$D36:$DW36)</f>
        <v>-9.49</v>
      </c>
      <c r="E38" s="631">
        <f>LOOKUP(E$2,DuboCalc!$D$2:$DW$2,DuboCalc!$D36:$DW36)</f>
        <v>-16.91</v>
      </c>
      <c r="F38" s="631">
        <f>LOOKUP(F$2,DuboCalc!$D$2:$DW$2,DuboCalc!$D36:$DW36)</f>
        <v>-12.89</v>
      </c>
      <c r="G38" s="631">
        <f>LOOKUP(G$2,DuboCalc!$D$2:$DW$2,DuboCalc!$D36:$DW36)</f>
        <v>-0.25</v>
      </c>
      <c r="H38" s="631">
        <f>LOOKUP(H$2,DuboCalc!$D$2:$DW$2,DuboCalc!$D36:$DW36)</f>
        <v>-21.03</v>
      </c>
      <c r="I38" s="631">
        <f>LOOKUP(I$2,DuboCalc!$D$2:$DW$2,DuboCalc!$D36:$DW36)</f>
        <v>-26.36</v>
      </c>
      <c r="J38" s="631">
        <f>LOOKUP(J$2,DuboCalc!$D$2:$DW$2,DuboCalc!$D36:$DW36)</f>
        <v>-11.42</v>
      </c>
      <c r="K38" s="631">
        <f>LOOKUP(K$2,DuboCalc!$D$2:$DW$2,DuboCalc!$D36:$DW36)</f>
        <v>-14.25</v>
      </c>
      <c r="L38" s="631">
        <f>LOOKUP(L$2,DuboCalc!$D$2:$DW$2,DuboCalc!$D36:$DW36)</f>
        <v>-8.24</v>
      </c>
      <c r="M38" s="631">
        <f>LOOKUP(M$2,DuboCalc!$D$2:$DW$2,DuboCalc!$D36:$DW36)</f>
        <v>-17.100000000000001</v>
      </c>
      <c r="N38" s="631">
        <f>LOOKUP(N$2,DuboCalc!$D$2:$DW$2,DuboCalc!$D36:$DW36)</f>
        <v>-15.58</v>
      </c>
      <c r="O38" s="631">
        <f>LOOKUP(O$2,DuboCalc!$D$2:$DW$2,DuboCalc!$D36:$DW36)</f>
        <v>-16.68</v>
      </c>
      <c r="P38" s="631">
        <f>LOOKUP(P$2,DuboCalc!$D$2:$DW$2,DuboCalc!$D36:$DW36)</f>
        <v>-12.82</v>
      </c>
      <c r="Q38" s="631">
        <f>LOOKUP(Q$2,DuboCalc!$D$2:$DW$2,DuboCalc!$D36:$DW36)</f>
        <v>-14.1</v>
      </c>
      <c r="R38" s="631">
        <f>LOOKUP(R$2,DuboCalc!$D$2:$DW$2,DuboCalc!$D36:$DW36)</f>
        <v>-8.86</v>
      </c>
      <c r="S38" s="631">
        <f>LOOKUP(S$2,DuboCalc!$D$2:$DW$2,DuboCalc!$D36:$DW36)</f>
        <v>-10.14</v>
      </c>
      <c r="T38" s="631">
        <f>LOOKUP(T$2,DuboCalc!$D$2:$DW$2,DuboCalc!$D36:$DW36)</f>
        <v>-1.6</v>
      </c>
      <c r="U38" s="631">
        <f>LOOKUP(U$2,DuboCalc!$D$2:$DW$2,DuboCalc!$D36:$DW36)</f>
        <v>-146.24</v>
      </c>
      <c r="V38" s="631">
        <f>LOOKUP(V$2,DuboCalc!$D$2:$DW$2,DuboCalc!$D36:$DW36)</f>
        <v>-1.18</v>
      </c>
      <c r="W38" s="631">
        <f>LOOKUP(W$2,DuboCalc!$D$2:$DW$2,DuboCalc!$D36:$DW36)</f>
        <v>-14.33</v>
      </c>
      <c r="X38" s="631">
        <f>LOOKUP(X$2,DuboCalc!$D$2:$DW$2,DuboCalc!$D36:$DW36)</f>
        <v>-15.35</v>
      </c>
      <c r="Y38" s="631">
        <f>LOOKUP(Y$2,DuboCalc!$D$2:$DW$2,DuboCalc!$D36:$DW36)</f>
        <v>-3.88</v>
      </c>
      <c r="Z38" s="631">
        <f>LOOKUP(Z$2,DuboCalc!$D$2:$DW$2,DuboCalc!$D36:$DW36)</f>
        <v>-3.73</v>
      </c>
      <c r="AA38" s="631">
        <f>LOOKUP(AA$2,DuboCalc!$D$2:$DW$2,DuboCalc!$D36:$DW36)</f>
        <v>-14.19</v>
      </c>
      <c r="AB38" s="631">
        <f>LOOKUP(AB$2,DuboCalc!$D$2:$DW$2,DuboCalc!$D36:$DW36)</f>
        <v>-63.18</v>
      </c>
      <c r="AC38" s="631">
        <f>LOOKUP(AC$2,DuboCalc!$D$2:$DW$2,DuboCalc!$D36:$DW36)</f>
        <v>-31.53</v>
      </c>
      <c r="AD38" s="631">
        <f>LOOKUP(AD$2,DuboCalc!$D$2:$DW$2,DuboCalc!$D36:$DW36)</f>
        <v>-99.59</v>
      </c>
      <c r="AE38" s="631">
        <f>LOOKUP(AE$2,DuboCalc!$D$2:$DW$2,DuboCalc!$D36:$DW36)</f>
        <v>-21.82</v>
      </c>
      <c r="AF38" s="631">
        <f>LOOKUP(AF$2,DuboCalc!$D$2:$DW$2,DuboCalc!$D36:$DW36)</f>
        <v>-19.72</v>
      </c>
      <c r="AG38" s="631">
        <f>LOOKUP(AG$2,DuboCalc!$D$2:$DW$2,DuboCalc!$D36:$DW36)</f>
        <v>-29.17</v>
      </c>
      <c r="AH38" s="631">
        <f>LOOKUP(AH$2,DuboCalc!$D$2:$DW$2,DuboCalc!$D36:$DW36)</f>
        <v>-37.54</v>
      </c>
      <c r="AI38" s="631">
        <f>LOOKUP(AI$2,DuboCalc!$D$2:$DW$2,DuboCalc!$D36:$DW36)</f>
        <v>-59.37</v>
      </c>
      <c r="AJ38" s="631">
        <f>LOOKUP(AJ$2,DuboCalc!$D$2:$DW$2,DuboCalc!$D36:$DW36)</f>
        <v>-3.44</v>
      </c>
      <c r="AK38" s="631">
        <f>LOOKUP(AK$2,DuboCalc!$D$2:$DW$2,DuboCalc!$D36:$DW36)</f>
        <v>-1.05</v>
      </c>
      <c r="AL38" s="631">
        <f>LOOKUP(AL$2,DuboCalc!$D$2:$DW$2,DuboCalc!$D36:$DW36)</f>
        <v>10.33</v>
      </c>
      <c r="AM38" s="631">
        <f>LOOKUP(AM$2,DuboCalc!$D$2:$DW$2,DuboCalc!$D36:$DW36)</f>
        <v>-34.61</v>
      </c>
      <c r="AN38" s="631">
        <f>LOOKUP(AN$2,DuboCalc!$D$2:$DW$2,DuboCalc!$D36:$DW36)</f>
        <v>-17.899999999999999</v>
      </c>
      <c r="AO38" s="631">
        <f>LOOKUP(AO$2,DuboCalc!$D$2:$DW$2,DuboCalc!$D36:$DW36)</f>
        <v>-101.19</v>
      </c>
      <c r="AP38" s="631">
        <f>LOOKUP(AP$2,DuboCalc!$D$2:$DW$2,DuboCalc!$D36:$DW36)</f>
        <v>-68.48</v>
      </c>
      <c r="AQ38" s="631">
        <f>LOOKUP(AQ$2,DuboCalc!$D$2:$DW$2,DuboCalc!$D36:$DW36)</f>
        <v>-8.16</v>
      </c>
      <c r="AR38" s="631">
        <f>LOOKUP(AR$2,DuboCalc!$D$2:$DW$2,DuboCalc!$D36:$DW36)</f>
        <v>-61.06</v>
      </c>
      <c r="AS38" s="631">
        <f>LOOKUP(AS$2,DuboCalc!$D$2:$DW$2,DuboCalc!$D36:$DW36)</f>
        <v>-65.23</v>
      </c>
      <c r="AT38" s="631">
        <f>LOOKUP(AT$2,DuboCalc!$D$2:$DW$2,DuboCalc!$D36:$DW36)</f>
        <v>-64.239999999999995</v>
      </c>
      <c r="AU38" s="631">
        <f>LOOKUP(AU$2,DuboCalc!$D$2:$DW$2,DuboCalc!$D36:$DW36)</f>
        <v>-72.95</v>
      </c>
      <c r="AV38" s="631">
        <f>LOOKUP(AV$2,DuboCalc!$D$2:$DW$2,DuboCalc!$D36:$DW36)</f>
        <v>-57.95</v>
      </c>
      <c r="AW38" s="631">
        <f>LOOKUP(AW$2,DuboCalc!$D$2:$DW$2,DuboCalc!$D36:$DW36)</f>
        <v>-69.44</v>
      </c>
      <c r="AX38" s="631">
        <f>LOOKUP(AX$2,DuboCalc!$D$2:$DW$2,DuboCalc!$D36:$DW36)</f>
        <v>0.1</v>
      </c>
    </row>
    <row r="39" spans="1:50" s="503" customFormat="1" x14ac:dyDescent="0.2">
      <c r="A39" s="970"/>
      <c r="B39" s="505"/>
      <c r="C39" s="506" t="s">
        <v>0</v>
      </c>
      <c r="D39" s="508">
        <f t="shared" ref="D39:AW39" si="14">D38%</f>
        <v>-9.4899999999999998E-2</v>
      </c>
      <c r="E39" s="508">
        <f t="shared" si="14"/>
        <v>-0.1691</v>
      </c>
      <c r="F39" s="508">
        <f t="shared" si="14"/>
        <v>-0.12890000000000001</v>
      </c>
      <c r="G39" s="508">
        <f t="shared" si="14"/>
        <v>-2.5000000000000001E-3</v>
      </c>
      <c r="H39" s="508">
        <f t="shared" si="14"/>
        <v>-0.21030000000000001</v>
      </c>
      <c r="I39" s="508">
        <f t="shared" si="14"/>
        <v>-0.2636</v>
      </c>
      <c r="J39" s="508">
        <f t="shared" si="14"/>
        <v>-0.1142</v>
      </c>
      <c r="K39" s="508">
        <f t="shared" si="14"/>
        <v>-0.14249999999999999</v>
      </c>
      <c r="L39" s="508">
        <f t="shared" si="14"/>
        <v>-8.2400000000000001E-2</v>
      </c>
      <c r="M39" s="508">
        <f t="shared" si="14"/>
        <v>-0.17100000000000001</v>
      </c>
      <c r="N39" s="508">
        <f t="shared" si="14"/>
        <v>-0.15579999999999999</v>
      </c>
      <c r="O39" s="508">
        <f t="shared" si="14"/>
        <v>-0.1668</v>
      </c>
      <c r="P39" s="508">
        <f t="shared" si="14"/>
        <v>-0.12820000000000001</v>
      </c>
      <c r="Q39" s="508">
        <f t="shared" si="14"/>
        <v>-0.14099999999999999</v>
      </c>
      <c r="R39" s="508">
        <f t="shared" si="14"/>
        <v>-8.8599999999999998E-2</v>
      </c>
      <c r="S39" s="508">
        <f t="shared" si="14"/>
        <v>-0.1014</v>
      </c>
      <c r="T39" s="508">
        <f t="shared" si="14"/>
        <v>-1.6E-2</v>
      </c>
      <c r="U39" s="508">
        <f t="shared" si="14"/>
        <v>-1.4624000000000001</v>
      </c>
      <c r="V39" s="508">
        <f t="shared" si="14"/>
        <v>-1.18E-2</v>
      </c>
      <c r="W39" s="508">
        <f t="shared" si="14"/>
        <v>-0.14330000000000001</v>
      </c>
      <c r="X39" s="508">
        <f t="shared" si="14"/>
        <v>-0.1535</v>
      </c>
      <c r="Y39" s="508">
        <f t="shared" si="14"/>
        <v>-3.8800000000000001E-2</v>
      </c>
      <c r="Z39" s="508">
        <f t="shared" si="14"/>
        <v>-3.73E-2</v>
      </c>
      <c r="AA39" s="508">
        <f t="shared" si="14"/>
        <v>-0.1419</v>
      </c>
      <c r="AB39" s="508">
        <f t="shared" si="14"/>
        <v>-0.63180000000000003</v>
      </c>
      <c r="AC39" s="508">
        <f t="shared" si="14"/>
        <v>-0.31530000000000002</v>
      </c>
      <c r="AD39" s="508">
        <f t="shared" si="14"/>
        <v>-0.99590000000000001</v>
      </c>
      <c r="AE39" s="508">
        <f t="shared" si="14"/>
        <v>-0.21820000000000001</v>
      </c>
      <c r="AF39" s="508">
        <f t="shared" si="14"/>
        <v>-0.19719999999999999</v>
      </c>
      <c r="AG39" s="508">
        <f t="shared" si="14"/>
        <v>-0.29170000000000001</v>
      </c>
      <c r="AH39" s="508">
        <f t="shared" si="14"/>
        <v>-0.37540000000000001</v>
      </c>
      <c r="AI39" s="508">
        <f t="shared" si="14"/>
        <v>-0.59370000000000001</v>
      </c>
      <c r="AJ39" s="508">
        <f t="shared" si="14"/>
        <v>-3.44E-2</v>
      </c>
      <c r="AK39" s="508">
        <f t="shared" si="14"/>
        <v>-1.0500000000000001E-2</v>
      </c>
      <c r="AL39" s="508">
        <f t="shared" si="14"/>
        <v>0.1033</v>
      </c>
      <c r="AM39" s="508">
        <f t="shared" si="14"/>
        <v>-0.34610000000000002</v>
      </c>
      <c r="AN39" s="508">
        <f t="shared" si="14"/>
        <v>-0.17899999999999999</v>
      </c>
      <c r="AO39" s="508">
        <f t="shared" si="14"/>
        <v>-1.0119</v>
      </c>
      <c r="AP39" s="508">
        <f t="shared" si="14"/>
        <v>-0.68480000000000008</v>
      </c>
      <c r="AQ39" s="508">
        <f t="shared" si="14"/>
        <v>-8.1600000000000006E-2</v>
      </c>
      <c r="AR39" s="508">
        <f t="shared" si="14"/>
        <v>-0.61060000000000003</v>
      </c>
      <c r="AS39" s="508">
        <f t="shared" si="14"/>
        <v>-0.65229999999999999</v>
      </c>
      <c r="AT39" s="508">
        <f t="shared" si="14"/>
        <v>-0.64239999999999997</v>
      </c>
      <c r="AU39" s="508">
        <f t="shared" si="14"/>
        <v>-0.72950000000000004</v>
      </c>
      <c r="AV39" s="508">
        <f t="shared" si="14"/>
        <v>-0.57950000000000002</v>
      </c>
      <c r="AW39" s="508">
        <f t="shared" si="14"/>
        <v>-0.69440000000000002</v>
      </c>
      <c r="AX39" s="508">
        <f t="shared" ref="AP39:AX39" si="15">AX38%</f>
        <v>1E-3</v>
      </c>
    </row>
    <row r="40" spans="1:50" s="49" customFormat="1" x14ac:dyDescent="0.2">
      <c r="C40" s="509"/>
    </row>
    <row r="41" spans="1:50" s="502" customFormat="1" x14ac:dyDescent="0.2">
      <c r="A41" s="969" t="s">
        <v>129</v>
      </c>
      <c r="B41" s="969"/>
      <c r="C41" s="501" t="s">
        <v>86</v>
      </c>
      <c r="D41" s="632">
        <f>LOOKUP(D$2,DuboCalc!$D$2:$DW$2,DuboCalc!$D39:$DW39)</f>
        <v>7526.98</v>
      </c>
      <c r="E41" s="632">
        <f>LOOKUP(E$2,DuboCalc!$D$2:$DW$2,DuboCalc!$D39:$DW39)</f>
        <v>38545.199999999997</v>
      </c>
      <c r="F41" s="632">
        <f>LOOKUP(F$2,DuboCalc!$D$2:$DW$2,DuboCalc!$D39:$DW39)</f>
        <v>35113.980000000003</v>
      </c>
      <c r="G41" s="632">
        <f>LOOKUP(G$2,DuboCalc!$D$2:$DW$2,DuboCalc!$D39:$DW39)</f>
        <v>445161.5</v>
      </c>
      <c r="H41" s="632">
        <f>LOOKUP(H$2,DuboCalc!$D$2:$DW$2,DuboCalc!$D39:$DW39)</f>
        <v>20601.03</v>
      </c>
      <c r="I41" s="632">
        <f>LOOKUP(I$2,DuboCalc!$D$2:$DW$2,DuboCalc!$D39:$DW39)</f>
        <v>9004.81</v>
      </c>
      <c r="J41" s="632">
        <f>LOOKUP(J$2,DuboCalc!$D$2:$DW$2,DuboCalc!$D39:$DW39)</f>
        <v>42634.13</v>
      </c>
      <c r="K41" s="632">
        <f>LOOKUP(K$2,DuboCalc!$D$2:$DW$2,DuboCalc!$D39:$DW39)</f>
        <v>782.41</v>
      </c>
      <c r="L41" s="632">
        <f>LOOKUP(L$2,DuboCalc!$D$2:$DW$2,DuboCalc!$D39:$DW39)</f>
        <v>113.74</v>
      </c>
      <c r="M41" s="632">
        <f>LOOKUP(M$2,DuboCalc!$D$2:$DW$2,DuboCalc!$D39:$DW39)</f>
        <v>326</v>
      </c>
      <c r="N41" s="632">
        <f>LOOKUP(N$2,DuboCalc!$D$2:$DW$2,DuboCalc!$D39:$DW39)</f>
        <v>14.34</v>
      </c>
      <c r="O41" s="632">
        <f>LOOKUP(O$2,DuboCalc!$D$2:$DW$2,DuboCalc!$D39:$DW39)</f>
        <v>16.72</v>
      </c>
      <c r="P41" s="632">
        <f>LOOKUP(P$2,DuboCalc!$D$2:$DW$2,DuboCalc!$D39:$DW39)</f>
        <v>17.37</v>
      </c>
      <c r="Q41" s="632">
        <f>LOOKUP(Q$2,DuboCalc!$D$2:$DW$2,DuboCalc!$D39:$DW39)</f>
        <v>19.75</v>
      </c>
      <c r="R41" s="632">
        <f>LOOKUP(R$2,DuboCalc!$D$2:$DW$2,DuboCalc!$D39:$DW39)</f>
        <v>24.79</v>
      </c>
      <c r="S41" s="632">
        <f>LOOKUP(S$2,DuboCalc!$D$2:$DW$2,DuboCalc!$D39:$DW39)</f>
        <v>27.17</v>
      </c>
      <c r="T41" s="632">
        <f>LOOKUP(T$2,DuboCalc!$D$2:$DW$2,DuboCalc!$D39:$DW39)</f>
        <v>7.75</v>
      </c>
      <c r="U41" s="632">
        <f>LOOKUP(U$2,DuboCalc!$D$2:$DW$2,DuboCalc!$D39:$DW39)</f>
        <v>2.04</v>
      </c>
      <c r="V41" s="632">
        <f>LOOKUP(V$2,DuboCalc!$D$2:$DW$2,DuboCalc!$D39:$DW39)</f>
        <v>5.94</v>
      </c>
      <c r="W41" s="632">
        <f>LOOKUP(W$2,DuboCalc!$D$2:$DW$2,DuboCalc!$D39:$DW39)</f>
        <v>12.38</v>
      </c>
      <c r="X41" s="632">
        <f>LOOKUP(X$2,DuboCalc!$D$2:$DW$2,DuboCalc!$D39:$DW39)</f>
        <v>8.23</v>
      </c>
      <c r="Y41" s="632">
        <f>LOOKUP(Y$2,DuboCalc!$D$2:$DW$2,DuboCalc!$D39:$DW39)</f>
        <v>24.25</v>
      </c>
      <c r="Z41" s="632">
        <f>LOOKUP(Z$2,DuboCalc!$D$2:$DW$2,DuboCalc!$D39:$DW39)</f>
        <v>24.36</v>
      </c>
      <c r="AA41" s="632">
        <f>LOOKUP(AA$2,DuboCalc!$D$2:$DW$2,DuboCalc!$D39:$DW39)</f>
        <v>230841.7</v>
      </c>
      <c r="AB41" s="632">
        <f>LOOKUP(AB$2,DuboCalc!$D$2:$DW$2,DuboCalc!$D39:$DW39)</f>
        <v>17.72</v>
      </c>
      <c r="AC41" s="632">
        <f>LOOKUP(AC$2,DuboCalc!$D$2:$DW$2,DuboCalc!$D39:$DW39)</f>
        <v>20.63</v>
      </c>
      <c r="AD41" s="632">
        <f>LOOKUP(AD$2,DuboCalc!$D$2:$DW$2,DuboCalc!$D39:$DW39)</f>
        <v>25.87</v>
      </c>
      <c r="AE41" s="632">
        <f>LOOKUP(AE$2,DuboCalc!$D$2:$DW$2,DuboCalc!$D39:$DW39)</f>
        <v>23181.58</v>
      </c>
      <c r="AF41" s="632">
        <f>LOOKUP(AF$2,DuboCalc!$D$2:$DW$2,DuboCalc!$D39:$DW39)</f>
        <v>3481.09</v>
      </c>
      <c r="AG41" s="632">
        <f>LOOKUP(AG$2,DuboCalc!$D$2:$DW$2,DuboCalc!$D39:$DW39)</f>
        <v>5556.69</v>
      </c>
      <c r="AH41" s="632">
        <f>LOOKUP(AH$2,DuboCalc!$D$2:$DW$2,DuboCalc!$D39:$DW39)</f>
        <v>866.3</v>
      </c>
      <c r="AI41" s="632">
        <f>LOOKUP(AI$2,DuboCalc!$D$2:$DW$2,DuboCalc!$D39:$DW39)</f>
        <v>2.4500000000000002</v>
      </c>
      <c r="AJ41" s="632">
        <f>LOOKUP(AJ$2,DuboCalc!$D$2:$DW$2,DuboCalc!$D39:$DW39)</f>
        <v>6.58</v>
      </c>
      <c r="AK41" s="632">
        <f>LOOKUP(AK$2,DuboCalc!$D$2:$DW$2,DuboCalc!$D39:$DW39)</f>
        <v>2.5499999999999998</v>
      </c>
      <c r="AL41" s="632">
        <f>LOOKUP(AL$2,DuboCalc!$D$2:$DW$2,DuboCalc!$D39:$DW39)</f>
        <v>9.6999999999999993</v>
      </c>
      <c r="AM41" s="632">
        <f>LOOKUP(AM$2,DuboCalc!$D$2:$DW$2,DuboCalc!$D39:$DW39)</f>
        <v>4.01</v>
      </c>
      <c r="AN41" s="632">
        <f>LOOKUP(AN$2,DuboCalc!$D$2:$DW$2,DuboCalc!$D39:$DW39)</f>
        <v>6.03</v>
      </c>
      <c r="AO41" s="632">
        <f>LOOKUP(AO$2,DuboCalc!$D$2:$DW$2,DuboCalc!$D39:$DW39)</f>
        <v>10.14</v>
      </c>
      <c r="AP41" s="632">
        <f>LOOKUP(AP$2,DuboCalc!$D$2:$DW$2,DuboCalc!$D39:$DW39)</f>
        <v>24.48</v>
      </c>
      <c r="AQ41" s="632">
        <f>LOOKUP(AQ$2,DuboCalc!$D$2:$DW$2,DuboCalc!$D39:$DW39)</f>
        <v>25.99</v>
      </c>
      <c r="AR41" s="632">
        <f>LOOKUP(AR$2,DuboCalc!$D$2:$DW$2,DuboCalc!$D39:$DW39)</f>
        <v>135008.04999999999</v>
      </c>
      <c r="AS41" s="632">
        <f>LOOKUP(AS$2,DuboCalc!$D$2:$DW$2,DuboCalc!$D39:$DW39)</f>
        <v>155383.89000000001</v>
      </c>
      <c r="AT41" s="632">
        <f>LOOKUP(AT$2,DuboCalc!$D$2:$DW$2,DuboCalc!$D39:$DW39)</f>
        <v>16622.349999999999</v>
      </c>
      <c r="AU41" s="632">
        <f>LOOKUP(AU$2,DuboCalc!$D$2:$DW$2,DuboCalc!$D39:$DW39)</f>
        <v>33973.47</v>
      </c>
      <c r="AV41" s="632">
        <f>LOOKUP(AV$2,DuboCalc!$D$2:$DW$2,DuboCalc!$D39:$DW39)</f>
        <v>7000.46</v>
      </c>
      <c r="AW41" s="632">
        <f>LOOKUP(AW$2,DuboCalc!$D$2:$DW$2,DuboCalc!$D39:$DW39)</f>
        <v>14006.67</v>
      </c>
      <c r="AX41" s="632">
        <f>LOOKUP(AX$2,DuboCalc!$D$2:$DW$2,DuboCalc!$D39:$DW39)</f>
        <v>0.4</v>
      </c>
    </row>
    <row r="42" spans="1:50" s="502" customFormat="1" x14ac:dyDescent="0.2">
      <c r="A42" s="969"/>
      <c r="B42" s="969"/>
      <c r="C42" s="501" t="s">
        <v>124</v>
      </c>
      <c r="D42" s="632">
        <f>LOOKUP(D$2,DuboCalc!$D$2:$DW$2,DuboCalc!$D40:$DW40)</f>
        <v>60730.29</v>
      </c>
      <c r="E42" s="632">
        <f>LOOKUP(E$2,DuboCalc!$D$2:$DW$2,DuboCalc!$D40:$DW40)</f>
        <v>343637.05</v>
      </c>
      <c r="F42" s="632">
        <f>LOOKUP(F$2,DuboCalc!$D$2:$DW$2,DuboCalc!$D40:$DW40)</f>
        <v>324905.96999999997</v>
      </c>
      <c r="G42" s="632">
        <f>LOOKUP(G$2,DuboCalc!$D$2:$DW$2,DuboCalc!$D40:$DW40)</f>
        <v>4134143.6</v>
      </c>
      <c r="H42" s="632">
        <f>LOOKUP(H$2,DuboCalc!$D$2:$DW$2,DuboCalc!$D40:$DW40)</f>
        <v>220023.86</v>
      </c>
      <c r="I42" s="632">
        <f>LOOKUP(I$2,DuboCalc!$D$2:$DW$2,DuboCalc!$D40:$DW40)</f>
        <v>98421.35</v>
      </c>
      <c r="J42" s="632">
        <f>LOOKUP(J$2,DuboCalc!$D$2:$DW$2,DuboCalc!$D40:$DW40)</f>
        <v>330564.33</v>
      </c>
      <c r="K42" s="632">
        <f>LOOKUP(K$2,DuboCalc!$D$2:$DW$2,DuboCalc!$D40:$DW40)</f>
        <v>9427.19</v>
      </c>
      <c r="L42" s="632">
        <f>LOOKUP(L$2,DuboCalc!$D$2:$DW$2,DuboCalc!$D40:$DW40)</f>
        <v>1361.41</v>
      </c>
      <c r="M42" s="632">
        <f>LOOKUP(M$2,DuboCalc!$D$2:$DW$2,DuboCalc!$D40:$DW40)</f>
        <v>3928</v>
      </c>
      <c r="N42" s="632">
        <f>LOOKUP(N$2,DuboCalc!$D$2:$DW$2,DuboCalc!$D40:$DW40)</f>
        <v>135.32</v>
      </c>
      <c r="O42" s="632">
        <f>LOOKUP(O$2,DuboCalc!$D$2:$DW$2,DuboCalc!$D40:$DW40)</f>
        <v>160.13</v>
      </c>
      <c r="P42" s="632">
        <f>LOOKUP(P$2,DuboCalc!$D$2:$DW$2,DuboCalc!$D40:$DW40)</f>
        <v>163.33000000000001</v>
      </c>
      <c r="Q42" s="632">
        <f>LOOKUP(Q$2,DuboCalc!$D$2:$DW$2,DuboCalc!$D40:$DW40)</f>
        <v>188.14</v>
      </c>
      <c r="R42" s="632">
        <f>LOOKUP(R$2,DuboCalc!$D$2:$DW$2,DuboCalc!$D40:$DW40)</f>
        <v>231.17</v>
      </c>
      <c r="S42" s="632">
        <f>LOOKUP(S$2,DuboCalc!$D$2:$DW$2,DuboCalc!$D40:$DW40)</f>
        <v>256</v>
      </c>
      <c r="T42" s="632">
        <f>LOOKUP(T$2,DuboCalc!$D$2:$DW$2,DuboCalc!$D40:$DW40)</f>
        <v>94.57</v>
      </c>
      <c r="U42" s="632">
        <f>LOOKUP(U$2,DuboCalc!$D$2:$DW$2,DuboCalc!$D40:$DW40)</f>
        <v>16.93</v>
      </c>
      <c r="V42" s="632">
        <f>LOOKUP(V$2,DuboCalc!$D$2:$DW$2,DuboCalc!$D40:$DW40)</f>
        <v>70.760000000000005</v>
      </c>
      <c r="W42" s="632">
        <f>LOOKUP(W$2,DuboCalc!$D$2:$DW$2,DuboCalc!$D40:$DW40)</f>
        <v>114.84</v>
      </c>
      <c r="X42" s="632">
        <f>LOOKUP(X$2,DuboCalc!$D$2:$DW$2,DuboCalc!$D40:$DW40)</f>
        <v>76.099999999999994</v>
      </c>
      <c r="Y42" s="632">
        <f>LOOKUP(Y$2,DuboCalc!$D$2:$DW$2,DuboCalc!$D40:$DW40)</f>
        <v>280.38</v>
      </c>
      <c r="Z42" s="632">
        <f>LOOKUP(Z$2,DuboCalc!$D$2:$DW$2,DuboCalc!$D40:$DW40)</f>
        <v>279.94</v>
      </c>
      <c r="AA42" s="632">
        <f>LOOKUP(AA$2,DuboCalc!$D$2:$DW$2,DuboCalc!$D40:$DW40)</f>
        <v>926691.86</v>
      </c>
      <c r="AB42" s="632">
        <f>LOOKUP(AB$2,DuboCalc!$D$2:$DW$2,DuboCalc!$D40:$DW40)</f>
        <v>118.38</v>
      </c>
      <c r="AC42" s="632">
        <f>LOOKUP(AC$2,DuboCalc!$D$2:$DW$2,DuboCalc!$D40:$DW40)</f>
        <v>209.25</v>
      </c>
      <c r="AD42" s="632">
        <f>LOOKUP(AD$2,DuboCalc!$D$2:$DW$2,DuboCalc!$D40:$DW40)</f>
        <v>185.06</v>
      </c>
      <c r="AE42" s="632">
        <f>LOOKUP(AE$2,DuboCalc!$D$2:$DW$2,DuboCalc!$D40:$DW40)</f>
        <v>93792.33</v>
      </c>
      <c r="AF42" s="632">
        <f>LOOKUP(AF$2,DuboCalc!$D$2:$DW$2,DuboCalc!$D40:$DW40)</f>
        <v>12444.3</v>
      </c>
      <c r="AG42" s="632">
        <f>LOOKUP(AG$2,DuboCalc!$D$2:$DW$2,DuboCalc!$D40:$DW40)</f>
        <v>73726.850000000006</v>
      </c>
      <c r="AH42" s="632">
        <f>LOOKUP(AH$2,DuboCalc!$D$2:$DW$2,DuboCalc!$D40:$DW40)</f>
        <v>8223.2900000000009</v>
      </c>
      <c r="AI42" s="632">
        <f>LOOKUP(AI$2,DuboCalc!$D$2:$DW$2,DuboCalc!$D40:$DW40)</f>
        <v>48.94</v>
      </c>
      <c r="AJ42" s="632">
        <f>LOOKUP(AJ$2,DuboCalc!$D$2:$DW$2,DuboCalc!$D40:$DW40)</f>
        <v>74.48</v>
      </c>
      <c r="AK42" s="632">
        <f>LOOKUP(AK$2,DuboCalc!$D$2:$DW$2,DuboCalc!$D40:$DW40)</f>
        <v>28.21</v>
      </c>
      <c r="AL42" s="632">
        <f>LOOKUP(AL$2,DuboCalc!$D$2:$DW$2,DuboCalc!$D40:$DW40)</f>
        <v>69.150000000000006</v>
      </c>
      <c r="AM42" s="632">
        <f>LOOKUP(AM$2,DuboCalc!$D$2:$DW$2,DuboCalc!$D40:$DW40)</f>
        <v>26.15</v>
      </c>
      <c r="AN42" s="632">
        <f>LOOKUP(AN$2,DuboCalc!$D$2:$DW$2,DuboCalc!$D40:$DW40)</f>
        <v>47.2</v>
      </c>
      <c r="AO42" s="632">
        <f>LOOKUP(AO$2,DuboCalc!$D$2:$DW$2,DuboCalc!$D40:$DW40)</f>
        <v>68.790000000000006</v>
      </c>
      <c r="AP42" s="632">
        <f>LOOKUP(AP$2,DuboCalc!$D$2:$DW$2,DuboCalc!$D40:$DW40)</f>
        <v>190.86</v>
      </c>
      <c r="AQ42" s="632">
        <f>LOOKUP(AQ$2,DuboCalc!$D$2:$DW$2,DuboCalc!$D40:$DW40)</f>
        <v>108.99</v>
      </c>
      <c r="AR42" s="632">
        <f>LOOKUP(AR$2,DuboCalc!$D$2:$DW$2,DuboCalc!$D40:$DW40)</f>
        <v>1620877.66</v>
      </c>
      <c r="AS42" s="632">
        <f>LOOKUP(AS$2,DuboCalc!$D$2:$DW$2,DuboCalc!$D40:$DW40)</f>
        <v>1766741.78</v>
      </c>
      <c r="AT42" s="632">
        <f>LOOKUP(AT$2,DuboCalc!$D$2:$DW$2,DuboCalc!$D40:$DW40)</f>
        <v>184919.63</v>
      </c>
      <c r="AU42" s="632">
        <f>LOOKUP(AU$2,DuboCalc!$D$2:$DW$2,DuboCalc!$D40:$DW40)</f>
        <v>313242.46999999997</v>
      </c>
      <c r="AV42" s="632">
        <f>LOOKUP(AV$2,DuboCalc!$D$2:$DW$2,DuboCalc!$D40:$DW40)</f>
        <v>78139.649999999994</v>
      </c>
      <c r="AW42" s="632">
        <f>LOOKUP(AW$2,DuboCalc!$D$2:$DW$2,DuboCalc!$D40:$DW40)</f>
        <v>129970.54</v>
      </c>
      <c r="AX42" s="632">
        <f>LOOKUP(AX$2,DuboCalc!$D$2:$DW$2,DuboCalc!$D40:$DW40)</f>
        <v>0.4</v>
      </c>
    </row>
    <row r="43" spans="1:50" s="28" customFormat="1" ht="17" thickBot="1" x14ac:dyDescent="0.25">
      <c r="B43" s="55"/>
      <c r="C43" s="56"/>
    </row>
    <row r="44" spans="1:50" s="49" customFormat="1" x14ac:dyDescent="0.2">
      <c r="A44" s="966" t="s">
        <v>631</v>
      </c>
      <c r="B44" s="522" t="s">
        <v>547</v>
      </c>
      <c r="C44" s="523" t="s">
        <v>544</v>
      </c>
      <c r="D44" s="523">
        <f>LOOKUP(D$2,DuboCalc!$D$2:$DW$2,DuboCalc!$D42:$DW42)</f>
        <v>0.05</v>
      </c>
      <c r="E44" s="523">
        <f>LOOKUP(E$2,DuboCalc!$D$2:$DW$2,DuboCalc!$D42:$DW42)</f>
        <v>0.05</v>
      </c>
      <c r="F44" s="523">
        <f>LOOKUP(F$2,DuboCalc!$D$2:$DW$2,DuboCalc!$D42:$DW42)</f>
        <v>0.05</v>
      </c>
      <c r="G44" s="523">
        <f>LOOKUP(G$2,DuboCalc!$D$2:$DW$2,DuboCalc!$D42:$DW42)</f>
        <v>0.05</v>
      </c>
      <c r="H44" s="523">
        <f>LOOKUP(H$2,DuboCalc!$D$2:$DW$2,DuboCalc!$D42:$DW42)</f>
        <v>0.05</v>
      </c>
      <c r="I44" s="523">
        <f>LOOKUP(I$2,DuboCalc!$D$2:$DW$2,DuboCalc!$D42:$DW42)</f>
        <v>0.05</v>
      </c>
      <c r="J44" s="523">
        <f>LOOKUP(J$2,DuboCalc!$D$2:$DW$2,DuboCalc!$D42:$DW42)</f>
        <v>0.05</v>
      </c>
      <c r="K44" s="523">
        <f>LOOKUP(K$2,DuboCalc!$D$2:$DW$2,DuboCalc!$D42:$DW42)</f>
        <v>0.05</v>
      </c>
      <c r="L44" s="523">
        <f>LOOKUP(L$2,DuboCalc!$D$2:$DW$2,DuboCalc!$D42:$DW42)</f>
        <v>0.05</v>
      </c>
      <c r="M44" s="523">
        <f>LOOKUP(M$2,DuboCalc!$D$2:$DW$2,DuboCalc!$D42:$DW42)</f>
        <v>0.05</v>
      </c>
      <c r="N44" s="523">
        <f>LOOKUP(N$2,DuboCalc!$D$2:$DW$2,DuboCalc!$D42:$DW42)</f>
        <v>0.05</v>
      </c>
      <c r="O44" s="523">
        <f>LOOKUP(O$2,DuboCalc!$D$2:$DW$2,DuboCalc!$D42:$DW42)</f>
        <v>0.05</v>
      </c>
      <c r="P44" s="523">
        <f>LOOKUP(P$2,DuboCalc!$D$2:$DW$2,DuboCalc!$D42:$DW42)</f>
        <v>0.05</v>
      </c>
      <c r="Q44" s="523">
        <f>LOOKUP(Q$2,DuboCalc!$D$2:$DW$2,DuboCalc!$D42:$DW42)</f>
        <v>0.05</v>
      </c>
      <c r="R44" s="523">
        <f>LOOKUP(R$2,DuboCalc!$D$2:$DW$2,DuboCalc!$D42:$DW42)</f>
        <v>0.05</v>
      </c>
      <c r="S44" s="523">
        <f>LOOKUP(S$2,DuboCalc!$D$2:$DW$2,DuboCalc!$D42:$DW42)</f>
        <v>0.05</v>
      </c>
      <c r="T44" s="523">
        <f>LOOKUP(T$2,DuboCalc!$D$2:$DW$2,DuboCalc!$D42:$DW42)</f>
        <v>0.05</v>
      </c>
      <c r="U44" s="523">
        <f>LOOKUP(U$2,DuboCalc!$D$2:$DW$2,DuboCalc!$D42:$DW42)</f>
        <v>0.05</v>
      </c>
      <c r="V44" s="523">
        <f>LOOKUP(V$2,DuboCalc!$D$2:$DW$2,DuboCalc!$D42:$DW42)</f>
        <v>0.05</v>
      </c>
      <c r="W44" s="523">
        <f>LOOKUP(W$2,DuboCalc!$D$2:$DW$2,DuboCalc!$D42:$DW42)</f>
        <v>0.05</v>
      </c>
      <c r="X44" s="523">
        <f>LOOKUP(X$2,DuboCalc!$D$2:$DW$2,DuboCalc!$D42:$DW42)</f>
        <v>0.05</v>
      </c>
      <c r="Y44" s="523">
        <f>LOOKUP(Y$2,DuboCalc!$D$2:$DW$2,DuboCalc!$D42:$DW42)</f>
        <v>0.05</v>
      </c>
      <c r="Z44" s="523">
        <f>LOOKUP(Z$2,DuboCalc!$D$2:$DW$2,DuboCalc!$D42:$DW42)</f>
        <v>0.05</v>
      </c>
      <c r="AA44" s="523">
        <f>LOOKUP(AA$2,DuboCalc!$D$2:$DW$2,DuboCalc!$D42:$DW42)</f>
        <v>0.05</v>
      </c>
      <c r="AB44" s="523">
        <f>LOOKUP(AB$2,DuboCalc!$D$2:$DW$2,DuboCalc!$D42:$DW42)</f>
        <v>0.05</v>
      </c>
      <c r="AC44" s="523">
        <f>LOOKUP(AC$2,DuboCalc!$D$2:$DW$2,DuboCalc!$D42:$DW42)</f>
        <v>0.05</v>
      </c>
      <c r="AD44" s="523">
        <f>LOOKUP(AD$2,DuboCalc!$D$2:$DW$2,DuboCalc!$D42:$DW42)</f>
        <v>0.05</v>
      </c>
      <c r="AE44" s="523">
        <f>LOOKUP(AE$2,DuboCalc!$D$2:$DW$2,DuboCalc!$D42:$DW42)</f>
        <v>0.05</v>
      </c>
      <c r="AF44" s="523">
        <f>LOOKUP(AF$2,DuboCalc!$D$2:$DW$2,DuboCalc!$D42:$DW42)</f>
        <v>0.05</v>
      </c>
      <c r="AG44" s="523">
        <f>LOOKUP(AG$2,DuboCalc!$D$2:$DW$2,DuboCalc!$D42:$DW42)</f>
        <v>0.05</v>
      </c>
      <c r="AH44" s="523">
        <f>LOOKUP(AH$2,DuboCalc!$D$2:$DW$2,DuboCalc!$D42:$DW42)</f>
        <v>0.05</v>
      </c>
      <c r="AI44" s="523">
        <f>LOOKUP(AI$2,DuboCalc!$D$2:$DW$2,DuboCalc!$D42:$DW42)</f>
        <v>0.05</v>
      </c>
      <c r="AJ44" s="523">
        <f>LOOKUP(AJ$2,DuboCalc!$D$2:$DW$2,DuboCalc!$D42:$DW42)</f>
        <v>0.05</v>
      </c>
      <c r="AK44" s="523">
        <f>LOOKUP(AK$2,DuboCalc!$D$2:$DW$2,DuboCalc!$D42:$DW42)</f>
        <v>0.05</v>
      </c>
      <c r="AL44" s="523">
        <f>LOOKUP(AL$2,DuboCalc!$D$2:$DW$2,DuboCalc!$D42:$DW42)</f>
        <v>0.05</v>
      </c>
      <c r="AM44" s="523">
        <f>LOOKUP(AM$2,DuboCalc!$D$2:$DW$2,DuboCalc!$D42:$DW42)</f>
        <v>0.05</v>
      </c>
      <c r="AN44" s="523">
        <f>LOOKUP(AN$2,DuboCalc!$D$2:$DW$2,DuboCalc!$D42:$DW42)</f>
        <v>0.05</v>
      </c>
      <c r="AO44" s="523">
        <f>LOOKUP(AO$2,DuboCalc!$D$2:$DW$2,DuboCalc!$D42:$DW42)</f>
        <v>0.05</v>
      </c>
      <c r="AP44" s="523">
        <f>LOOKUP(AP$2,DuboCalc!$D$2:$DW$2,DuboCalc!$D42:$DW42)</f>
        <v>0.05</v>
      </c>
      <c r="AQ44" s="523">
        <f>LOOKUP(AQ$2,DuboCalc!$D$2:$DW$2,DuboCalc!$D42:$DW42)</f>
        <v>0.05</v>
      </c>
      <c r="AR44" s="523">
        <f>LOOKUP(AR$2,DuboCalc!$D$2:$DW$2,DuboCalc!$D42:$DW42)</f>
        <v>0.05</v>
      </c>
      <c r="AS44" s="523">
        <f>LOOKUP(AS$2,DuboCalc!$D$2:$DW$2,DuboCalc!$D42:$DW42)</f>
        <v>0.05</v>
      </c>
      <c r="AT44" s="523">
        <f>LOOKUP(AT$2,DuboCalc!$D$2:$DW$2,DuboCalc!$D42:$DW42)</f>
        <v>0.05</v>
      </c>
      <c r="AU44" s="523">
        <f>LOOKUP(AU$2,DuboCalc!$D$2:$DW$2,DuboCalc!$D42:$DW42)</f>
        <v>0.05</v>
      </c>
      <c r="AV44" s="523">
        <f>LOOKUP(AV$2,DuboCalc!$D$2:$DW$2,DuboCalc!$D42:$DW42)</f>
        <v>0.05</v>
      </c>
      <c r="AW44" s="523">
        <f>LOOKUP(AW$2,DuboCalc!$D$2:$DW$2,DuboCalc!$D42:$DW42)</f>
        <v>0.05</v>
      </c>
      <c r="AX44" s="523">
        <f>LOOKUP(AX$2,DuboCalc!$D$2:$DW$2,DuboCalc!$D42:$DW42)</f>
        <v>0.05</v>
      </c>
    </row>
    <row r="45" spans="1:50" s="49" customFormat="1" x14ac:dyDescent="0.2">
      <c r="A45" s="967"/>
      <c r="B45" s="524" t="s">
        <v>546</v>
      </c>
      <c r="C45" s="434" t="s">
        <v>545</v>
      </c>
      <c r="D45" s="504">
        <f>LOOKUP(D$2,DuboCalc!$D$2:$DW$2,DuboCalc!$D43:$DW43)</f>
        <v>0.11</v>
      </c>
      <c r="E45" s="504">
        <f>LOOKUP(E$2,DuboCalc!$D$2:$DW$2,DuboCalc!$D43:$DW43)</f>
        <v>0.11</v>
      </c>
      <c r="F45" s="504">
        <f>LOOKUP(F$2,DuboCalc!$D$2:$DW$2,DuboCalc!$D43:$DW43)</f>
        <v>0.11</v>
      </c>
      <c r="G45" s="504">
        <f>LOOKUP(G$2,DuboCalc!$D$2:$DW$2,DuboCalc!$D43:$DW43)</f>
        <v>0.11</v>
      </c>
      <c r="H45" s="504">
        <f>LOOKUP(H$2,DuboCalc!$D$2:$DW$2,DuboCalc!$D43:$DW43)</f>
        <v>0.11</v>
      </c>
      <c r="I45" s="504">
        <f>LOOKUP(I$2,DuboCalc!$D$2:$DW$2,DuboCalc!$D43:$DW43)</f>
        <v>0.11</v>
      </c>
      <c r="J45" s="504">
        <f>LOOKUP(J$2,DuboCalc!$D$2:$DW$2,DuboCalc!$D43:$DW43)</f>
        <v>0.11</v>
      </c>
      <c r="K45" s="504">
        <f>LOOKUP(K$2,DuboCalc!$D$2:$DW$2,DuboCalc!$D43:$DW43)</f>
        <v>0.11</v>
      </c>
      <c r="L45" s="504">
        <f>LOOKUP(L$2,DuboCalc!$D$2:$DW$2,DuboCalc!$D43:$DW43)</f>
        <v>0.11</v>
      </c>
      <c r="M45" s="504">
        <f>LOOKUP(M$2,DuboCalc!$D$2:$DW$2,DuboCalc!$D43:$DW43)</f>
        <v>0.11</v>
      </c>
      <c r="N45" s="504">
        <f>LOOKUP(N$2,DuboCalc!$D$2:$DW$2,DuboCalc!$D43:$DW43)</f>
        <v>0.11</v>
      </c>
      <c r="O45" s="504">
        <f>LOOKUP(O$2,DuboCalc!$D$2:$DW$2,DuboCalc!$D43:$DW43)</f>
        <v>0.11</v>
      </c>
      <c r="P45" s="504">
        <f>LOOKUP(P$2,DuboCalc!$D$2:$DW$2,DuboCalc!$D43:$DW43)</f>
        <v>0.11</v>
      </c>
      <c r="Q45" s="504">
        <f>LOOKUP(Q$2,DuboCalc!$D$2:$DW$2,DuboCalc!$D43:$DW43)</f>
        <v>0.11</v>
      </c>
      <c r="R45" s="504">
        <f>LOOKUP(R$2,DuboCalc!$D$2:$DW$2,DuboCalc!$D43:$DW43)</f>
        <v>0.11</v>
      </c>
      <c r="S45" s="504">
        <f>LOOKUP(S$2,DuboCalc!$D$2:$DW$2,DuboCalc!$D43:$DW43)</f>
        <v>0.11</v>
      </c>
      <c r="T45" s="504">
        <f>LOOKUP(T$2,DuboCalc!$D$2:$DW$2,DuboCalc!$D43:$DW43)</f>
        <v>0.11</v>
      </c>
      <c r="U45" s="504">
        <f>LOOKUP(U$2,DuboCalc!$D$2:$DW$2,DuboCalc!$D43:$DW43)</f>
        <v>0.11</v>
      </c>
      <c r="V45" s="504">
        <f>LOOKUP(V$2,DuboCalc!$D$2:$DW$2,DuboCalc!$D43:$DW43)</f>
        <v>0.11</v>
      </c>
      <c r="W45" s="504">
        <f>LOOKUP(W$2,DuboCalc!$D$2:$DW$2,DuboCalc!$D43:$DW43)</f>
        <v>0.11</v>
      </c>
      <c r="X45" s="504">
        <f>LOOKUP(X$2,DuboCalc!$D$2:$DW$2,DuboCalc!$D43:$DW43)</f>
        <v>0.11</v>
      </c>
      <c r="Y45" s="504">
        <f>LOOKUP(Y$2,DuboCalc!$D$2:$DW$2,DuboCalc!$D43:$DW43)</f>
        <v>0.11</v>
      </c>
      <c r="Z45" s="504">
        <f>LOOKUP(Z$2,DuboCalc!$D$2:$DW$2,DuboCalc!$D43:$DW43)</f>
        <v>0.11</v>
      </c>
      <c r="AA45" s="504">
        <f>LOOKUP(AA$2,DuboCalc!$D$2:$DW$2,DuboCalc!$D43:$DW43)</f>
        <v>0.11</v>
      </c>
      <c r="AB45" s="504">
        <f>LOOKUP(AB$2,DuboCalc!$D$2:$DW$2,DuboCalc!$D43:$DW43)</f>
        <v>0.11</v>
      </c>
      <c r="AC45" s="504">
        <f>LOOKUP(AC$2,DuboCalc!$D$2:$DW$2,DuboCalc!$D43:$DW43)</f>
        <v>0.11</v>
      </c>
      <c r="AD45" s="504">
        <f>LOOKUP(AD$2,DuboCalc!$D$2:$DW$2,DuboCalc!$D43:$DW43)</f>
        <v>0.11</v>
      </c>
      <c r="AE45" s="504">
        <f>LOOKUP(AE$2,DuboCalc!$D$2:$DW$2,DuboCalc!$D43:$DW43)</f>
        <v>0.11</v>
      </c>
      <c r="AF45" s="504">
        <f>LOOKUP(AF$2,DuboCalc!$D$2:$DW$2,DuboCalc!$D43:$DW43)</f>
        <v>0.11</v>
      </c>
      <c r="AG45" s="504">
        <f>LOOKUP(AG$2,DuboCalc!$D$2:$DW$2,DuboCalc!$D43:$DW43)</f>
        <v>0.11</v>
      </c>
      <c r="AH45" s="504">
        <f>LOOKUP(AH$2,DuboCalc!$D$2:$DW$2,DuboCalc!$D43:$DW43)</f>
        <v>0.11</v>
      </c>
      <c r="AI45" s="504">
        <f>LOOKUP(AI$2,DuboCalc!$D$2:$DW$2,DuboCalc!$D43:$DW43)</f>
        <v>0.11</v>
      </c>
      <c r="AJ45" s="504">
        <f>LOOKUP(AJ$2,DuboCalc!$D$2:$DW$2,DuboCalc!$D43:$DW43)</f>
        <v>0.11</v>
      </c>
      <c r="AK45" s="504">
        <f>LOOKUP(AK$2,DuboCalc!$D$2:$DW$2,DuboCalc!$D43:$DW43)</f>
        <v>0.11</v>
      </c>
      <c r="AL45" s="504">
        <f>LOOKUP(AL$2,DuboCalc!$D$2:$DW$2,DuboCalc!$D43:$DW43)</f>
        <v>0.11</v>
      </c>
      <c r="AM45" s="504">
        <f>LOOKUP(AM$2,DuboCalc!$D$2:$DW$2,DuboCalc!$D43:$DW43)</f>
        <v>0.11</v>
      </c>
      <c r="AN45" s="504">
        <f>LOOKUP(AN$2,DuboCalc!$D$2:$DW$2,DuboCalc!$D43:$DW43)</f>
        <v>0.11</v>
      </c>
      <c r="AO45" s="504">
        <f>LOOKUP(AO$2,DuboCalc!$D$2:$DW$2,DuboCalc!$D43:$DW43)</f>
        <v>0.11</v>
      </c>
      <c r="AP45" s="504">
        <f>LOOKUP(AP$2,DuboCalc!$D$2:$DW$2,DuboCalc!$D43:$DW43)</f>
        <v>0.11</v>
      </c>
      <c r="AQ45" s="504">
        <f>LOOKUP(AQ$2,DuboCalc!$D$2:$DW$2,DuboCalc!$D43:$DW43)</f>
        <v>0.11</v>
      </c>
      <c r="AR45" s="504">
        <f>LOOKUP(AR$2,DuboCalc!$D$2:$DW$2,DuboCalc!$D43:$DW43)</f>
        <v>0.11</v>
      </c>
      <c r="AS45" s="504">
        <f>LOOKUP(AS$2,DuboCalc!$D$2:$DW$2,DuboCalc!$D43:$DW43)</f>
        <v>0.11</v>
      </c>
      <c r="AT45" s="504">
        <f>LOOKUP(AT$2,DuboCalc!$D$2:$DW$2,DuboCalc!$D43:$DW43)</f>
        <v>0.11</v>
      </c>
      <c r="AU45" s="504">
        <f>LOOKUP(AU$2,DuboCalc!$D$2:$DW$2,DuboCalc!$D43:$DW43)</f>
        <v>0.11</v>
      </c>
      <c r="AV45" s="504">
        <f>LOOKUP(AV$2,DuboCalc!$D$2:$DW$2,DuboCalc!$D43:$DW43)</f>
        <v>0.11</v>
      </c>
      <c r="AW45" s="504">
        <f>LOOKUP(AW$2,DuboCalc!$D$2:$DW$2,DuboCalc!$D43:$DW43)</f>
        <v>0.11</v>
      </c>
      <c r="AX45" s="504">
        <f>LOOKUP(AX$2,DuboCalc!$D$2:$DW$2,DuboCalc!$D43:$DW43)</f>
        <v>0.11</v>
      </c>
    </row>
    <row r="46" spans="1:50" ht="17" thickBot="1" x14ac:dyDescent="0.25">
      <c r="A46" s="967"/>
      <c r="B46" s="354" t="s">
        <v>91</v>
      </c>
      <c r="C46" s="299" t="s">
        <v>542</v>
      </c>
      <c r="D46" s="504">
        <f>LOOKUP(D$2,DuboCalc!$D$2:$DW$2,DuboCalc!$D44:$DW44)</f>
        <v>0.53</v>
      </c>
      <c r="E46" s="504">
        <f>LOOKUP(E$2,DuboCalc!$D$2:$DW$2,DuboCalc!$D44:$DW44)</f>
        <v>0.53</v>
      </c>
      <c r="F46" s="504">
        <f>LOOKUP(F$2,DuboCalc!$D$2:$DW$2,DuboCalc!$D44:$DW44)</f>
        <v>0.53</v>
      </c>
      <c r="G46" s="504">
        <f>LOOKUP(G$2,DuboCalc!$D$2:$DW$2,DuboCalc!$D44:$DW44)</f>
        <v>0.53</v>
      </c>
      <c r="H46" s="504">
        <f>LOOKUP(H$2,DuboCalc!$D$2:$DW$2,DuboCalc!$D44:$DW44)</f>
        <v>0.53</v>
      </c>
      <c r="I46" s="504">
        <f>LOOKUP(I$2,DuboCalc!$D$2:$DW$2,DuboCalc!$D44:$DW44)</f>
        <v>0.53</v>
      </c>
      <c r="J46" s="504">
        <f>LOOKUP(J$2,DuboCalc!$D$2:$DW$2,DuboCalc!$D44:$DW44)</f>
        <v>0.53</v>
      </c>
      <c r="K46" s="504">
        <f>LOOKUP(K$2,DuboCalc!$D$2:$DW$2,DuboCalc!$D44:$DW44)</f>
        <v>0.53</v>
      </c>
      <c r="L46" s="504">
        <f>LOOKUP(L$2,DuboCalc!$D$2:$DW$2,DuboCalc!$D44:$DW44)</f>
        <v>0.53</v>
      </c>
      <c r="M46" s="504">
        <f>LOOKUP(M$2,DuboCalc!$D$2:$DW$2,DuboCalc!$D44:$DW44)</f>
        <v>0.53</v>
      </c>
      <c r="N46" s="504">
        <f>LOOKUP(N$2,DuboCalc!$D$2:$DW$2,DuboCalc!$D44:$DW44)</f>
        <v>0.53</v>
      </c>
      <c r="O46" s="504">
        <f>LOOKUP(O$2,DuboCalc!$D$2:$DW$2,DuboCalc!$D44:$DW44)</f>
        <v>0.53</v>
      </c>
      <c r="P46" s="504">
        <f>LOOKUP(P$2,DuboCalc!$D$2:$DW$2,DuboCalc!$D44:$DW44)</f>
        <v>0.53</v>
      </c>
      <c r="Q46" s="504">
        <f>LOOKUP(Q$2,DuboCalc!$D$2:$DW$2,DuboCalc!$D44:$DW44)</f>
        <v>0.53</v>
      </c>
      <c r="R46" s="504">
        <f>LOOKUP(R$2,DuboCalc!$D$2:$DW$2,DuboCalc!$D44:$DW44)</f>
        <v>0.53</v>
      </c>
      <c r="S46" s="504">
        <f>LOOKUP(S$2,DuboCalc!$D$2:$DW$2,DuboCalc!$D44:$DW44)</f>
        <v>0.53</v>
      </c>
      <c r="T46" s="504">
        <f>LOOKUP(T$2,DuboCalc!$D$2:$DW$2,DuboCalc!$D44:$DW44)</f>
        <v>0.53</v>
      </c>
      <c r="U46" s="504">
        <f>LOOKUP(U$2,DuboCalc!$D$2:$DW$2,DuboCalc!$D44:$DW44)</f>
        <v>0.53</v>
      </c>
      <c r="V46" s="504">
        <f>LOOKUP(V$2,DuboCalc!$D$2:$DW$2,DuboCalc!$D44:$DW44)</f>
        <v>0.53</v>
      </c>
      <c r="W46" s="504">
        <f>LOOKUP(W$2,DuboCalc!$D$2:$DW$2,DuboCalc!$D44:$DW44)</f>
        <v>0.53</v>
      </c>
      <c r="X46" s="504">
        <f>LOOKUP(X$2,DuboCalc!$D$2:$DW$2,DuboCalc!$D44:$DW44)</f>
        <v>0.53</v>
      </c>
      <c r="Y46" s="504">
        <f>LOOKUP(Y$2,DuboCalc!$D$2:$DW$2,DuboCalc!$D44:$DW44)</f>
        <v>0.53</v>
      </c>
      <c r="Z46" s="504">
        <f>LOOKUP(Z$2,DuboCalc!$D$2:$DW$2,DuboCalc!$D44:$DW44)</f>
        <v>0.53</v>
      </c>
      <c r="AA46" s="504">
        <f>LOOKUP(AA$2,DuboCalc!$D$2:$DW$2,DuboCalc!$D44:$DW44)</f>
        <v>0.53</v>
      </c>
      <c r="AB46" s="504">
        <f>LOOKUP(AB$2,DuboCalc!$D$2:$DW$2,DuboCalc!$D44:$DW44)</f>
        <v>0.53</v>
      </c>
      <c r="AC46" s="504">
        <f>LOOKUP(AC$2,DuboCalc!$D$2:$DW$2,DuboCalc!$D44:$DW44)</f>
        <v>0.53</v>
      </c>
      <c r="AD46" s="504">
        <f>LOOKUP(AD$2,DuboCalc!$D$2:$DW$2,DuboCalc!$D44:$DW44)</f>
        <v>0.53</v>
      </c>
      <c r="AE46" s="504">
        <f>LOOKUP(AE$2,DuboCalc!$D$2:$DW$2,DuboCalc!$D44:$DW44)</f>
        <v>0.53</v>
      </c>
      <c r="AF46" s="504">
        <f>LOOKUP(AF$2,DuboCalc!$D$2:$DW$2,DuboCalc!$D44:$DW44)</f>
        <v>0.53</v>
      </c>
      <c r="AG46" s="504">
        <f>LOOKUP(AG$2,DuboCalc!$D$2:$DW$2,DuboCalc!$D44:$DW44)</f>
        <v>0.53</v>
      </c>
      <c r="AH46" s="504">
        <f>LOOKUP(AH$2,DuboCalc!$D$2:$DW$2,DuboCalc!$D44:$DW44)</f>
        <v>0.53</v>
      </c>
      <c r="AI46" s="504">
        <f>LOOKUP(AI$2,DuboCalc!$D$2:$DW$2,DuboCalc!$D44:$DW44)</f>
        <v>0.53</v>
      </c>
      <c r="AJ46" s="504">
        <f>LOOKUP(AJ$2,DuboCalc!$D$2:$DW$2,DuboCalc!$D44:$DW44)</f>
        <v>0.53</v>
      </c>
      <c r="AK46" s="504">
        <f>LOOKUP(AK$2,DuboCalc!$D$2:$DW$2,DuboCalc!$D44:$DW44)</f>
        <v>0.53</v>
      </c>
      <c r="AL46" s="504">
        <f>LOOKUP(AL$2,DuboCalc!$D$2:$DW$2,DuboCalc!$D44:$DW44)</f>
        <v>0.53</v>
      </c>
      <c r="AM46" s="504">
        <f>LOOKUP(AM$2,DuboCalc!$D$2:$DW$2,DuboCalc!$D44:$DW44)</f>
        <v>0.53</v>
      </c>
      <c r="AN46" s="504">
        <f>LOOKUP(AN$2,DuboCalc!$D$2:$DW$2,DuboCalc!$D44:$DW44)</f>
        <v>0.53</v>
      </c>
      <c r="AO46" s="504">
        <f>LOOKUP(AO$2,DuboCalc!$D$2:$DW$2,DuboCalc!$D44:$DW44)</f>
        <v>0.53</v>
      </c>
      <c r="AP46" s="504">
        <f>LOOKUP(AP$2,DuboCalc!$D$2:$DW$2,DuboCalc!$D44:$DW44)</f>
        <v>0.53</v>
      </c>
      <c r="AQ46" s="504">
        <f>LOOKUP(AQ$2,DuboCalc!$D$2:$DW$2,DuboCalc!$D44:$DW44)</f>
        <v>0.53</v>
      </c>
      <c r="AR46" s="504">
        <f>LOOKUP(AR$2,DuboCalc!$D$2:$DW$2,DuboCalc!$D44:$DW44)</f>
        <v>0.53</v>
      </c>
      <c r="AS46" s="504">
        <f>LOOKUP(AS$2,DuboCalc!$D$2:$DW$2,DuboCalc!$D44:$DW44)</f>
        <v>0.53</v>
      </c>
      <c r="AT46" s="504">
        <f>LOOKUP(AT$2,DuboCalc!$D$2:$DW$2,DuboCalc!$D44:$DW44)</f>
        <v>0.53</v>
      </c>
      <c r="AU46" s="504">
        <f>LOOKUP(AU$2,DuboCalc!$D$2:$DW$2,DuboCalc!$D44:$DW44)</f>
        <v>0.53</v>
      </c>
      <c r="AV46" s="504">
        <f>LOOKUP(AV$2,DuboCalc!$D$2:$DW$2,DuboCalc!$D44:$DW44)</f>
        <v>0.53</v>
      </c>
      <c r="AW46" s="504">
        <f>LOOKUP(AW$2,DuboCalc!$D$2:$DW$2,DuboCalc!$D44:$DW44)</f>
        <v>0.53</v>
      </c>
      <c r="AX46" s="504">
        <f>LOOKUP(AX$2,DuboCalc!$D$2:$DW$2,DuboCalc!$D44:$DW44)</f>
        <v>0.53</v>
      </c>
    </row>
    <row r="47" spans="1:50" s="526" customFormat="1" ht="17" hidden="1" thickBot="1" x14ac:dyDescent="0.25">
      <c r="A47" s="968"/>
      <c r="B47" s="526" t="s">
        <v>480</v>
      </c>
      <c r="C47" s="527" t="s">
        <v>489</v>
      </c>
      <c r="D47" s="633">
        <f>LOOKUP(D$2,DuboCalc!$D$2:$CW$2,DuboCalc!$D45:$CW45)</f>
        <v>0</v>
      </c>
      <c r="E47" s="633">
        <f>LOOKUP(E$2,DuboCalc!$D$2:$CW$2,DuboCalc!$D45:$CW45)</f>
        <v>0</v>
      </c>
      <c r="F47" s="633">
        <f>LOOKUP(F$2,DuboCalc!$D$2:$CW$2,DuboCalc!$D45:$CW45)</f>
        <v>0</v>
      </c>
      <c r="G47" s="633">
        <f>LOOKUP(G$2,DuboCalc!$D$2:$CW$2,DuboCalc!$D45:$CW45)</f>
        <v>0</v>
      </c>
      <c r="H47" s="633">
        <f>LOOKUP(H$2,DuboCalc!$D$2:$CW$2,DuboCalc!$D45:$CW45)</f>
        <v>0</v>
      </c>
      <c r="I47" s="633">
        <f>LOOKUP(I$2,DuboCalc!$D$2:$CW$2,DuboCalc!$D45:$CW45)</f>
        <v>0</v>
      </c>
      <c r="J47" s="633">
        <f>LOOKUP(J$2,DuboCalc!$D$2:$CW$2,DuboCalc!$D45:$CW45)</f>
        <v>0</v>
      </c>
      <c r="K47" s="633">
        <f>LOOKUP(K$2,DuboCalc!$D$2:$CW$2,DuboCalc!$D45:$CW45)</f>
        <v>0</v>
      </c>
      <c r="L47" s="633">
        <f>LOOKUP(L$2,DuboCalc!$D$2:$CW$2,DuboCalc!$D45:$CW45)</f>
        <v>0</v>
      </c>
      <c r="M47" s="633">
        <f>LOOKUP(M$2,DuboCalc!$D$2:$CW$2,DuboCalc!$D45:$CW45)</f>
        <v>0</v>
      </c>
      <c r="N47" s="633">
        <f>LOOKUP(N$2,DuboCalc!$D$2:$CW$2,DuboCalc!$D45:$CW45)</f>
        <v>0</v>
      </c>
      <c r="O47" s="633">
        <f>LOOKUP(O$2,DuboCalc!$D$2:$CW$2,DuboCalc!$D45:$CW45)</f>
        <v>0</v>
      </c>
      <c r="P47" s="633">
        <f>LOOKUP(P$2,DuboCalc!$D$2:$CW$2,DuboCalc!$D45:$CW45)</f>
        <v>0</v>
      </c>
      <c r="Q47" s="633">
        <f>LOOKUP(Q$2,DuboCalc!$D$2:$CW$2,DuboCalc!$D45:$CW45)</f>
        <v>0</v>
      </c>
      <c r="R47" s="633">
        <f>LOOKUP(R$2,DuboCalc!$D$2:$CW$2,DuboCalc!$D45:$CW45)</f>
        <v>0</v>
      </c>
      <c r="S47" s="633">
        <f>LOOKUP(S$2,DuboCalc!$D$2:$CW$2,DuboCalc!$D45:$CW45)</f>
        <v>0</v>
      </c>
      <c r="T47" s="633">
        <f>LOOKUP(T$2,DuboCalc!$D$2:$CW$2,DuboCalc!$D45:$CW45)</f>
        <v>0</v>
      </c>
      <c r="U47" s="633">
        <f>LOOKUP(U$2,DuboCalc!$D$2:$CW$2,DuboCalc!$D45:$CW45)</f>
        <v>0</v>
      </c>
      <c r="V47" s="633">
        <f>LOOKUP(V$2,DuboCalc!$D$2:$CW$2,DuboCalc!$D45:$CW45)</f>
        <v>0</v>
      </c>
      <c r="W47" s="633">
        <f>LOOKUP(W$2,DuboCalc!$D$2:$CW$2,DuboCalc!$D45:$CW45)</f>
        <v>0</v>
      </c>
      <c r="X47" s="633">
        <f>LOOKUP(X$2,DuboCalc!$D$2:$CW$2,DuboCalc!$D45:$CW45)</f>
        <v>0</v>
      </c>
      <c r="Y47" s="633">
        <f>LOOKUP(Y$2,DuboCalc!$D$2:$CW$2,DuboCalc!$D45:$CW45)</f>
        <v>0</v>
      </c>
      <c r="Z47" s="633">
        <f>LOOKUP(Z$2,DuboCalc!$D$2:$CW$2,DuboCalc!$D45:$CW45)</f>
        <v>0</v>
      </c>
      <c r="AA47" s="633">
        <f>LOOKUP(AA$2,DuboCalc!$D$2:$CW$2,DuboCalc!$D45:$CW45)</f>
        <v>0</v>
      </c>
      <c r="AB47" s="633">
        <f>LOOKUP(AB$2,DuboCalc!$D$2:$CW$2,DuboCalc!$D45:$CW45)</f>
        <v>0</v>
      </c>
      <c r="AC47" s="633">
        <f>LOOKUP(AC$2,DuboCalc!$D$2:$CW$2,DuboCalc!$D45:$CW45)</f>
        <v>0</v>
      </c>
      <c r="AD47" s="633">
        <f>LOOKUP(AD$2,DuboCalc!$D$2:$CW$2,DuboCalc!$D45:$CW45)</f>
        <v>0</v>
      </c>
      <c r="AE47" s="633">
        <f>LOOKUP(AE$2,DuboCalc!$D$2:$CW$2,DuboCalc!$D45:$CW45)</f>
        <v>0</v>
      </c>
      <c r="AF47" s="633">
        <f>LOOKUP(AF$2,DuboCalc!$D$2:$CW$2,DuboCalc!$D45:$CW45)</f>
        <v>0</v>
      </c>
      <c r="AG47" s="633">
        <f>LOOKUP(AG$2,DuboCalc!$D$2:$CW$2,DuboCalc!$D45:$CW45)</f>
        <v>0</v>
      </c>
      <c r="AH47" s="633">
        <f>LOOKUP(AH$2,DuboCalc!$D$2:$CW$2,DuboCalc!$D45:$CW45)</f>
        <v>0</v>
      </c>
      <c r="AI47" s="633">
        <f>LOOKUP(AI$2,DuboCalc!$D$2:$CW$2,DuboCalc!$D45:$CW45)</f>
        <v>0</v>
      </c>
      <c r="AJ47" s="633">
        <f>LOOKUP(AJ$2,DuboCalc!$D$2:$CW$2,DuboCalc!$D45:$CW45)</f>
        <v>0</v>
      </c>
      <c r="AK47" s="633">
        <f>LOOKUP(AK$2,DuboCalc!$D$2:$CW$2,DuboCalc!$D45:$CW45)</f>
        <v>0</v>
      </c>
      <c r="AL47" s="633">
        <f>LOOKUP(AL$2,DuboCalc!$D$2:$CW$2,DuboCalc!$D45:$CW45)</f>
        <v>0</v>
      </c>
      <c r="AM47" s="633">
        <f>LOOKUP(AM$2,DuboCalc!$D$2:$CW$2,DuboCalc!$D45:$CW45)</f>
        <v>0</v>
      </c>
      <c r="AN47" s="633">
        <f>LOOKUP(AN$2,DuboCalc!$D$2:$CW$2,DuboCalc!$D45:$CW45)</f>
        <v>0</v>
      </c>
      <c r="AO47" s="633">
        <f>LOOKUP(AO$2,DuboCalc!$D$2:$CW$2,DuboCalc!$D45:$CW45)</f>
        <v>0</v>
      </c>
    </row>
    <row r="48" spans="1:50" s="28" customFormat="1" x14ac:dyDescent="0.2">
      <c r="A48" s="964" t="s">
        <v>634</v>
      </c>
      <c r="B48" s="506" t="s">
        <v>632</v>
      </c>
      <c r="C48" s="506">
        <f>LOOKUP(B2,'Basis data'!E6:E6,'Basis data'!D27:D27)</f>
        <v>0.19500000000000001</v>
      </c>
      <c r="AA48"/>
      <c r="AB48"/>
      <c r="AC48"/>
      <c r="AD48"/>
      <c r="AE48"/>
      <c r="AF48"/>
      <c r="AG48"/>
      <c r="AH48"/>
      <c r="AI48"/>
      <c r="AJ48"/>
      <c r="AK48"/>
      <c r="AL48"/>
    </row>
    <row r="49" spans="1:50" s="28" customFormat="1" ht="17" thickBot="1" x14ac:dyDescent="0.25">
      <c r="A49" s="965"/>
      <c r="B49" s="506" t="s">
        <v>633</v>
      </c>
      <c r="C49" s="506">
        <f>LOOKUP(B2,'Basis data'!E6:E6,'Basis data'!D28:D28)</f>
        <v>3.23</v>
      </c>
      <c r="AA49"/>
      <c r="AB49"/>
      <c r="AC49"/>
      <c r="AD49"/>
      <c r="AE49"/>
      <c r="AF49"/>
      <c r="AG49"/>
      <c r="AH49"/>
      <c r="AI49"/>
      <c r="AJ49"/>
      <c r="AK49"/>
      <c r="AL49"/>
    </row>
    <row r="50" spans="1:50" s="28" customFormat="1" x14ac:dyDescent="0.2">
      <c r="B50" s="55"/>
      <c r="C50" s="56"/>
      <c r="AA50"/>
      <c r="AB50"/>
      <c r="AC50"/>
      <c r="AD50"/>
      <c r="AE50"/>
      <c r="AF50"/>
      <c r="AG50"/>
      <c r="AH50"/>
      <c r="AI50"/>
      <c r="AJ50"/>
      <c r="AK50"/>
      <c r="AL50"/>
    </row>
    <row r="51" spans="1:50" s="28" customFormat="1" x14ac:dyDescent="0.2">
      <c r="B51" s="55"/>
      <c r="C51" s="56"/>
      <c r="AA51"/>
      <c r="AB51"/>
      <c r="AC51"/>
      <c r="AD51"/>
      <c r="AE51"/>
      <c r="AF51"/>
      <c r="AG51"/>
      <c r="AH51"/>
      <c r="AI51"/>
      <c r="AJ51"/>
      <c r="AK51"/>
      <c r="AL51"/>
    </row>
    <row r="52" spans="1:50" s="482" customFormat="1" ht="19" x14ac:dyDescent="0.25">
      <c r="A52" s="481" t="s">
        <v>530</v>
      </c>
      <c r="C52" s="483"/>
      <c r="AA52" s="484"/>
      <c r="AB52" s="484"/>
      <c r="AC52" s="484"/>
      <c r="AD52" s="484"/>
      <c r="AE52" s="484"/>
      <c r="AF52" s="484"/>
      <c r="AG52" s="484"/>
      <c r="AH52" s="484"/>
      <c r="AI52" s="484"/>
      <c r="AJ52" s="484"/>
      <c r="AK52" s="484"/>
      <c r="AL52" s="484"/>
    </row>
    <row r="53" spans="1:50" s="55" customFormat="1" ht="10" customHeight="1" x14ac:dyDescent="0.25">
      <c r="A53" s="432"/>
      <c r="C53" s="433"/>
      <c r="AA53" s="35"/>
      <c r="AB53" s="35"/>
      <c r="AC53" s="35"/>
      <c r="AD53" s="35"/>
      <c r="AE53" s="35"/>
      <c r="AF53" s="35"/>
      <c r="AG53" s="35"/>
      <c r="AH53" s="35"/>
      <c r="AI53" s="35"/>
      <c r="AJ53" s="35"/>
      <c r="AK53" s="35"/>
      <c r="AL53" s="35"/>
    </row>
    <row r="54" spans="1:50" s="482" customFormat="1" ht="20" x14ac:dyDescent="0.25">
      <c r="A54" s="485" t="s">
        <v>552</v>
      </c>
      <c r="B54" s="486"/>
      <c r="C54" s="487"/>
      <c r="AA54" s="484"/>
      <c r="AB54" s="484"/>
      <c r="AC54" s="484"/>
      <c r="AD54" s="484"/>
      <c r="AE54" s="484"/>
      <c r="AF54" s="484"/>
      <c r="AG54" s="484"/>
      <c r="AH54" s="484"/>
      <c r="AI54" s="484"/>
      <c r="AJ54" s="484"/>
      <c r="AK54" s="484"/>
      <c r="AL54" s="484"/>
    </row>
    <row r="55" spans="1:50" ht="16" customHeight="1" x14ac:dyDescent="0.2">
      <c r="B55" s="421" t="s">
        <v>412</v>
      </c>
      <c r="C55" s="427" t="s">
        <v>534</v>
      </c>
      <c r="D55" s="422">
        <f>LOOKUP(D2,'St. Objectenlijst FE'!$A:$A,'St. Objectenlijst FE'!$H:$H)</f>
        <v>83417.48</v>
      </c>
      <c r="E55" s="422">
        <f>LOOKUP(E2,'St. Objectenlijst FE'!$A:$A,'St. Objectenlijst FE'!$H:$H)</f>
        <v>1278114.48</v>
      </c>
      <c r="F55" s="422">
        <f>LOOKUP(F2,'St. Objectenlijst FE'!$A:$A,'St. Objectenlijst FE'!$H:$H)</f>
        <v>1501979.03</v>
      </c>
      <c r="G55" s="422">
        <f>LOOKUP(G2,'St. Objectenlijst FE'!$A:$A,'St. Objectenlijst FE'!$H:$H)</f>
        <v>19337440.350000001</v>
      </c>
      <c r="H55" s="422">
        <f>LOOKUP(H2,'St. Objectenlijst FE'!$A:$A,'St. Objectenlijst FE'!$H:$H)</f>
        <v>1470936.6</v>
      </c>
      <c r="I55" s="422">
        <f>LOOKUP(I2,'St. Objectenlijst FE'!$A:$A,'St. Objectenlijst FE'!$H:$H)</f>
        <v>280255</v>
      </c>
      <c r="J55" s="422">
        <f>LOOKUP(J2,'St. Objectenlijst FE'!$A:$A,'St. Objectenlijst FE'!$H:$H)</f>
        <v>227098</v>
      </c>
      <c r="K55" s="422">
        <f>LOOKUP(K2,'St. Objectenlijst FE'!$A:$A,'St. Objectenlijst FE'!$H:$H)</f>
        <v>600</v>
      </c>
      <c r="L55" s="422">
        <f>LOOKUP(L2,'St. Objectenlijst FE'!$A:$A,'St. Objectenlijst FE'!$H:$H)</f>
        <v>6665</v>
      </c>
      <c r="M55" s="422">
        <f>LOOKUP(M2,'St. Objectenlijst FE'!$A:$A,'St. Objectenlijst FE'!$H:$H)</f>
        <v>300</v>
      </c>
      <c r="N55" s="422">
        <f>LOOKUP(N2,'St. Objectenlijst FE'!$A:$A,'St. Objectenlijst FE'!$H:$H)</f>
        <v>1200</v>
      </c>
      <c r="O55" s="422">
        <f>LOOKUP(O2,'St. Objectenlijst FE'!$A:$A,'St. Objectenlijst FE'!$H:$H)</f>
        <v>1500</v>
      </c>
      <c r="P55" s="422">
        <f>LOOKUP(P2,'St. Objectenlijst FE'!$A:$A,'St. Objectenlijst FE'!$H:$H)</f>
        <v>1200</v>
      </c>
      <c r="Q55" s="422">
        <f>LOOKUP(Q2,'St. Objectenlijst FE'!$A:$A,'St. Objectenlijst FE'!$H:$H)</f>
        <v>1500</v>
      </c>
      <c r="R55" s="422">
        <f>LOOKUP(R2,'St. Objectenlijst FE'!$A:$A,'St. Objectenlijst FE'!$H:$H)</f>
        <v>1200</v>
      </c>
      <c r="S55" s="422">
        <f>LOOKUP(S2,'St. Objectenlijst FE'!$A:$A,'St. Objectenlijst FE'!$H:$H)</f>
        <v>1500</v>
      </c>
      <c r="T55" s="422">
        <f>LOOKUP(T2,'St. Objectenlijst FE'!$A:$A,'St. Objectenlijst FE'!$H:$H)</f>
        <v>144</v>
      </c>
      <c r="U55" s="422">
        <f>LOOKUP(U2,'St. Objectenlijst FE'!$A:$A,'St. Objectenlijst FE'!$H:$H)</f>
        <v>142.5</v>
      </c>
      <c r="V55" s="422">
        <f>LOOKUP(V2,'St. Objectenlijst FE'!$A:$A,'St. Objectenlijst FE'!$H:$H)</f>
        <v>105.6</v>
      </c>
      <c r="W55" s="422">
        <f>LOOKUP(W2,'St. Objectenlijst FE'!$A:$A,'St. Objectenlijst FE'!$H:$H)</f>
        <v>1100</v>
      </c>
      <c r="X55" s="422">
        <f>LOOKUP(X2,'St. Objectenlijst FE'!$A:$A,'St. Objectenlijst FE'!$H:$H)</f>
        <v>950</v>
      </c>
      <c r="Y55" s="422">
        <f>LOOKUP(Y2,'St. Objectenlijst FE'!$A:$A,'St. Objectenlijst FE'!$H:$H)</f>
        <v>1100</v>
      </c>
      <c r="Z55" s="422">
        <f>LOOKUP(Z2,'St. Objectenlijst FE'!$A:$A,'St. Objectenlijst FE'!$H:$H)</f>
        <v>1000</v>
      </c>
      <c r="AA55" s="422">
        <f>LOOKUP(AA2,'St. Objectenlijst FE'!$A:$A,'St. Objectenlijst FE'!$H:$H)</f>
        <v>4307950</v>
      </c>
      <c r="AB55" s="422">
        <f>LOOKUP(AB2,'St. Objectenlijst FE'!$A:$A,'St. Objectenlijst FE'!$H:$H)</f>
        <v>54.77</v>
      </c>
      <c r="AC55" s="422">
        <f>LOOKUP(AC2,'St. Objectenlijst FE'!$A:$A,'St. Objectenlijst FE'!$H:$H)</f>
        <v>386.5</v>
      </c>
      <c r="AD55" s="422">
        <f>LOOKUP(AD2,'St. Objectenlijst FE'!$A:$A,'St. Objectenlijst FE'!$H:$H)</f>
        <v>4000</v>
      </c>
      <c r="AE55" s="422">
        <f>LOOKUP(AE2,'St. Objectenlijst FE'!$A:$A,'St. Objectenlijst FE'!$H:$H)</f>
        <v>40501.977500000001</v>
      </c>
      <c r="AF55" s="422">
        <f>LOOKUP(AF2,'St. Objectenlijst FE'!$A:$A,'St. Objectenlijst FE'!$H:$H)</f>
        <v>11268.41</v>
      </c>
      <c r="AG55" s="422">
        <f>LOOKUP(AG2,'St. Objectenlijst FE'!$A:$A,'St. Objectenlijst FE'!$H:$H)</f>
        <v>182030</v>
      </c>
      <c r="AH55" s="422">
        <f>LOOKUP(AH2,'St. Objectenlijst FE'!$A:$A,'St. Objectenlijst FE'!$H:$H)</f>
        <v>29004</v>
      </c>
      <c r="AI55" s="422">
        <f>LOOKUP(AI2,'St. Objectenlijst FE'!$A:$A,'St. Objectenlijst FE'!$H:$H)</f>
        <v>4800.0000000000009</v>
      </c>
      <c r="AJ55" s="422">
        <f>LOOKUP(AJ2,'St. Objectenlijst FE'!$A:$A,'St. Objectenlijst FE'!$H:$H)</f>
        <v>88.24799999999999</v>
      </c>
      <c r="AK55" s="422">
        <f>LOOKUP(AK2,'St. Objectenlijst FE'!$A:$A,'St. Objectenlijst FE'!$H:$H)</f>
        <v>5.37</v>
      </c>
      <c r="AL55" s="422">
        <f>LOOKUP(AL2,'St. Objectenlijst FE'!$A:$A,'St. Objectenlijst FE'!$H:$H)</f>
        <v>15.9</v>
      </c>
      <c r="AM55" s="422">
        <f>LOOKUP(AM2,'St. Objectenlijst FE'!$A:$A,'St. Objectenlijst FE'!$H:$H)</f>
        <v>120</v>
      </c>
      <c r="AN55" s="422">
        <f>LOOKUP(AN2,'St. Objectenlijst FE'!$A:$A,'St. Objectenlijst FE'!$H:$H)</f>
        <v>3600</v>
      </c>
      <c r="AO55" s="422">
        <f>LOOKUP(AO2,'St. Objectenlijst FE'!$A:$A,'St. Objectenlijst FE'!$H:$H)</f>
        <v>67.5</v>
      </c>
      <c r="AP55" s="422">
        <f>LOOKUP(AP2,'St. Objectenlijst FE'!$A:$A,'St. Objectenlijst FE'!$H:$H)</f>
        <v>86.3</v>
      </c>
      <c r="AQ55" s="422">
        <f>LOOKUP(AQ2,'St. Objectenlijst FE'!$A:$A,'St. Objectenlijst FE'!$H:$H)</f>
        <v>4816.4800000000005</v>
      </c>
      <c r="AR55" s="422">
        <f>LOOKUP(AR2,'St. Objectenlijst FE'!$A:$A,'St. Objectenlijst FE'!$H:$H)</f>
        <v>7611800</v>
      </c>
      <c r="AS55" s="422">
        <f>LOOKUP(AS2,'St. Objectenlijst FE'!$A:$A,'St. Objectenlijst FE'!$H:$H)</f>
        <v>7606200</v>
      </c>
      <c r="AT55" s="422">
        <f>LOOKUP(AT2,'St. Objectenlijst FE'!$A:$A,'St. Objectenlijst FE'!$H:$H)</f>
        <v>827500</v>
      </c>
      <c r="AU55" s="422">
        <f>LOOKUP(AU2,'St. Objectenlijst FE'!$A:$A,'St. Objectenlijst FE'!$H:$H)</f>
        <v>827500</v>
      </c>
      <c r="AV55" s="422">
        <f>LOOKUP(AV2,'St. Objectenlijst FE'!$A:$A,'St. Objectenlijst FE'!$H:$H)</f>
        <v>320900</v>
      </c>
      <c r="AW55" s="422">
        <f>LOOKUP(AW2,'St. Objectenlijst FE'!$A:$A,'St. Objectenlijst FE'!$H:$H)</f>
        <v>323200</v>
      </c>
      <c r="AX55" s="422">
        <f>LOOKUP(AX2,'St. Objectenlijst FE'!$A:$A,'St. Objectenlijst FE'!$H:$H)</f>
        <v>0.01</v>
      </c>
    </row>
    <row r="56" spans="1:50" x14ac:dyDescent="0.2">
      <c r="B56" s="421" t="s">
        <v>547</v>
      </c>
      <c r="C56" s="426" t="s">
        <v>544</v>
      </c>
      <c r="D56" s="426">
        <f t="shared" ref="D56:Z56" si="16">D44</f>
        <v>0.05</v>
      </c>
      <c r="E56" s="426">
        <f t="shared" si="16"/>
        <v>0.05</v>
      </c>
      <c r="F56" s="426">
        <f t="shared" si="16"/>
        <v>0.05</v>
      </c>
      <c r="G56" s="426">
        <f t="shared" si="16"/>
        <v>0.05</v>
      </c>
      <c r="H56" s="426">
        <f t="shared" si="16"/>
        <v>0.05</v>
      </c>
      <c r="I56" s="426">
        <f t="shared" si="16"/>
        <v>0.05</v>
      </c>
      <c r="J56" s="426">
        <f t="shared" si="16"/>
        <v>0.05</v>
      </c>
      <c r="K56" s="426">
        <f t="shared" si="16"/>
        <v>0.05</v>
      </c>
      <c r="L56" s="426">
        <f t="shared" si="16"/>
        <v>0.05</v>
      </c>
      <c r="M56" s="426">
        <f t="shared" si="16"/>
        <v>0.05</v>
      </c>
      <c r="N56" s="426">
        <f t="shared" si="16"/>
        <v>0.05</v>
      </c>
      <c r="O56" s="426">
        <f t="shared" si="16"/>
        <v>0.05</v>
      </c>
      <c r="P56" s="426">
        <f t="shared" si="16"/>
        <v>0.05</v>
      </c>
      <c r="Q56" s="426">
        <f t="shared" si="16"/>
        <v>0.05</v>
      </c>
      <c r="R56" s="426">
        <f t="shared" si="16"/>
        <v>0.05</v>
      </c>
      <c r="S56" s="426">
        <f t="shared" si="16"/>
        <v>0.05</v>
      </c>
      <c r="T56" s="426">
        <f t="shared" si="16"/>
        <v>0.05</v>
      </c>
      <c r="U56" s="426">
        <f t="shared" si="16"/>
        <v>0.05</v>
      </c>
      <c r="V56" s="426">
        <f t="shared" si="16"/>
        <v>0.05</v>
      </c>
      <c r="W56" s="426">
        <f t="shared" si="16"/>
        <v>0.05</v>
      </c>
      <c r="X56" s="426">
        <f t="shared" si="16"/>
        <v>0.05</v>
      </c>
      <c r="Y56" s="426">
        <f t="shared" si="16"/>
        <v>0.05</v>
      </c>
      <c r="Z56" s="426">
        <f t="shared" si="16"/>
        <v>0.05</v>
      </c>
      <c r="AA56" s="426">
        <f t="shared" ref="AA56:AO56" si="17">AA44</f>
        <v>0.05</v>
      </c>
      <c r="AB56" s="426">
        <f t="shared" si="17"/>
        <v>0.05</v>
      </c>
      <c r="AC56" s="426">
        <f t="shared" ref="AC56:AF56" si="18">AC44</f>
        <v>0.05</v>
      </c>
      <c r="AD56" s="426">
        <f t="shared" si="18"/>
        <v>0.05</v>
      </c>
      <c r="AE56" s="426">
        <f t="shared" si="18"/>
        <v>0.05</v>
      </c>
      <c r="AF56" s="426">
        <f t="shared" si="18"/>
        <v>0.05</v>
      </c>
      <c r="AG56" s="426">
        <f t="shared" si="17"/>
        <v>0.05</v>
      </c>
      <c r="AH56" s="426">
        <f t="shared" ref="AH56:AL56" si="19">AH44</f>
        <v>0.05</v>
      </c>
      <c r="AI56" s="426">
        <f t="shared" si="19"/>
        <v>0.05</v>
      </c>
      <c r="AJ56" s="426">
        <f t="shared" si="19"/>
        <v>0.05</v>
      </c>
      <c r="AK56" s="426">
        <f t="shared" si="19"/>
        <v>0.05</v>
      </c>
      <c r="AL56" s="426">
        <f t="shared" si="19"/>
        <v>0.05</v>
      </c>
      <c r="AM56" s="426">
        <f t="shared" si="17"/>
        <v>0.05</v>
      </c>
      <c r="AN56" s="426">
        <f t="shared" si="17"/>
        <v>0.05</v>
      </c>
      <c r="AO56" s="426">
        <f t="shared" si="17"/>
        <v>0.05</v>
      </c>
      <c r="AP56" s="426">
        <f t="shared" ref="AP56:AX56" si="20">AP44</f>
        <v>0.05</v>
      </c>
      <c r="AQ56" s="426">
        <f t="shared" si="20"/>
        <v>0.05</v>
      </c>
      <c r="AR56" s="426">
        <f t="shared" si="20"/>
        <v>0.05</v>
      </c>
      <c r="AS56" s="426">
        <f t="shared" si="20"/>
        <v>0.05</v>
      </c>
      <c r="AT56" s="426">
        <f t="shared" si="20"/>
        <v>0.05</v>
      </c>
      <c r="AU56" s="426">
        <f t="shared" si="20"/>
        <v>0.05</v>
      </c>
      <c r="AV56" s="426">
        <f t="shared" si="20"/>
        <v>0.05</v>
      </c>
      <c r="AW56" s="426">
        <f t="shared" si="20"/>
        <v>0.05</v>
      </c>
      <c r="AX56" s="426">
        <f t="shared" si="20"/>
        <v>0.05</v>
      </c>
    </row>
    <row r="57" spans="1:50" x14ac:dyDescent="0.2">
      <c r="B57" s="421" t="s">
        <v>528</v>
      </c>
      <c r="C57" s="426" t="s">
        <v>535</v>
      </c>
      <c r="D57" s="425">
        <f>D55*(1+D56)</f>
        <v>87588.354000000007</v>
      </c>
      <c r="E57" s="425">
        <f t="shared" ref="E57:Z57" si="21">E55*(1+E56)</f>
        <v>1342020.2040000001</v>
      </c>
      <c r="F57" s="425">
        <f t="shared" si="21"/>
        <v>1577077.9815</v>
      </c>
      <c r="G57" s="425">
        <f t="shared" si="21"/>
        <v>20304312.367500003</v>
      </c>
      <c r="H57" s="425">
        <f t="shared" si="21"/>
        <v>1544483.4300000002</v>
      </c>
      <c r="I57" s="425">
        <f t="shared" si="21"/>
        <v>294267.75</v>
      </c>
      <c r="J57" s="425">
        <f t="shared" si="21"/>
        <v>238452.90000000002</v>
      </c>
      <c r="K57" s="425">
        <f t="shared" si="21"/>
        <v>630</v>
      </c>
      <c r="L57" s="425">
        <f t="shared" si="21"/>
        <v>6998.25</v>
      </c>
      <c r="M57" s="425">
        <f t="shared" si="21"/>
        <v>315</v>
      </c>
      <c r="N57" s="425">
        <f t="shared" si="21"/>
        <v>1260</v>
      </c>
      <c r="O57" s="425">
        <f t="shared" si="21"/>
        <v>1575</v>
      </c>
      <c r="P57" s="425">
        <f t="shared" si="21"/>
        <v>1260</v>
      </c>
      <c r="Q57" s="425">
        <f t="shared" si="21"/>
        <v>1575</v>
      </c>
      <c r="R57" s="425">
        <f t="shared" si="21"/>
        <v>1260</v>
      </c>
      <c r="S57" s="425">
        <f t="shared" si="21"/>
        <v>1575</v>
      </c>
      <c r="T57" s="425">
        <f t="shared" si="21"/>
        <v>151.20000000000002</v>
      </c>
      <c r="U57" s="425">
        <f t="shared" si="21"/>
        <v>149.625</v>
      </c>
      <c r="V57" s="425">
        <f t="shared" si="21"/>
        <v>110.88</v>
      </c>
      <c r="W57" s="425">
        <f t="shared" si="21"/>
        <v>1155</v>
      </c>
      <c r="X57" s="425">
        <f t="shared" si="21"/>
        <v>997.5</v>
      </c>
      <c r="Y57" s="425">
        <f t="shared" si="21"/>
        <v>1155</v>
      </c>
      <c r="Z57" s="425">
        <f t="shared" si="21"/>
        <v>1050</v>
      </c>
      <c r="AA57" s="425">
        <f t="shared" ref="AA57:AO57" si="22">AA55*(1+AA56)</f>
        <v>4523347.5</v>
      </c>
      <c r="AB57" s="425">
        <f t="shared" si="22"/>
        <v>57.508500000000005</v>
      </c>
      <c r="AC57" s="425">
        <f t="shared" ref="AC57:AF57" si="23">AC55*(1+AC56)</f>
        <v>405.82500000000005</v>
      </c>
      <c r="AD57" s="425">
        <f t="shared" si="23"/>
        <v>4200</v>
      </c>
      <c r="AE57" s="425">
        <f t="shared" si="23"/>
        <v>42527.076375000004</v>
      </c>
      <c r="AF57" s="425">
        <f t="shared" si="23"/>
        <v>11831.8305</v>
      </c>
      <c r="AG57" s="425">
        <f t="shared" si="22"/>
        <v>191131.5</v>
      </c>
      <c r="AH57" s="425">
        <f t="shared" ref="AH57:AL57" si="24">AH55*(1+AH56)</f>
        <v>30454.2</v>
      </c>
      <c r="AI57" s="425">
        <f t="shared" si="24"/>
        <v>5040.0000000000009</v>
      </c>
      <c r="AJ57" s="425">
        <f t="shared" si="24"/>
        <v>92.660399999999996</v>
      </c>
      <c r="AK57" s="425">
        <f t="shared" si="24"/>
        <v>5.6385000000000005</v>
      </c>
      <c r="AL57" s="425">
        <f t="shared" si="24"/>
        <v>16.695</v>
      </c>
      <c r="AM57" s="425">
        <f t="shared" si="22"/>
        <v>126</v>
      </c>
      <c r="AN57" s="425">
        <f t="shared" si="22"/>
        <v>3780</v>
      </c>
      <c r="AO57" s="425">
        <f t="shared" si="22"/>
        <v>70.875</v>
      </c>
      <c r="AP57" s="425">
        <f t="shared" ref="AP57:AX57" si="25">AP55*(1+AP56)</f>
        <v>90.614999999999995</v>
      </c>
      <c r="AQ57" s="425">
        <f t="shared" si="25"/>
        <v>5057.304000000001</v>
      </c>
      <c r="AR57" s="425">
        <f t="shared" si="25"/>
        <v>7992390</v>
      </c>
      <c r="AS57" s="425">
        <f t="shared" si="25"/>
        <v>7986510</v>
      </c>
      <c r="AT57" s="425">
        <f t="shared" si="25"/>
        <v>868875</v>
      </c>
      <c r="AU57" s="425">
        <f t="shared" si="25"/>
        <v>868875</v>
      </c>
      <c r="AV57" s="425">
        <f t="shared" si="25"/>
        <v>336945</v>
      </c>
      <c r="AW57" s="425">
        <f t="shared" si="25"/>
        <v>339360</v>
      </c>
      <c r="AX57" s="425">
        <f t="shared" si="25"/>
        <v>1.0500000000000001E-2</v>
      </c>
    </row>
    <row r="58" spans="1:50" x14ac:dyDescent="0.2">
      <c r="A58" s="287"/>
      <c r="B58" s="421" t="s">
        <v>546</v>
      </c>
      <c r="C58" s="421" t="s">
        <v>545</v>
      </c>
      <c r="D58" s="426">
        <f>D45</f>
        <v>0.11</v>
      </c>
      <c r="E58" s="426">
        <f t="shared" ref="E58:AX58" si="26">E45</f>
        <v>0.11</v>
      </c>
      <c r="F58" s="426">
        <f t="shared" si="26"/>
        <v>0.11</v>
      </c>
      <c r="G58" s="426">
        <f t="shared" si="26"/>
        <v>0.11</v>
      </c>
      <c r="H58" s="426">
        <f t="shared" si="26"/>
        <v>0.11</v>
      </c>
      <c r="I58" s="426">
        <f t="shared" si="26"/>
        <v>0.11</v>
      </c>
      <c r="J58" s="426">
        <f t="shared" si="26"/>
        <v>0.11</v>
      </c>
      <c r="K58" s="426">
        <f t="shared" si="26"/>
        <v>0.11</v>
      </c>
      <c r="L58" s="426">
        <f t="shared" si="26"/>
        <v>0.11</v>
      </c>
      <c r="M58" s="426">
        <f t="shared" si="26"/>
        <v>0.11</v>
      </c>
      <c r="N58" s="426">
        <f t="shared" si="26"/>
        <v>0.11</v>
      </c>
      <c r="O58" s="426">
        <f t="shared" si="26"/>
        <v>0.11</v>
      </c>
      <c r="P58" s="426">
        <f t="shared" si="26"/>
        <v>0.11</v>
      </c>
      <c r="Q58" s="426">
        <f t="shared" si="26"/>
        <v>0.11</v>
      </c>
      <c r="R58" s="426">
        <f t="shared" si="26"/>
        <v>0.11</v>
      </c>
      <c r="S58" s="426">
        <f t="shared" si="26"/>
        <v>0.11</v>
      </c>
      <c r="T58" s="426">
        <f t="shared" si="26"/>
        <v>0.11</v>
      </c>
      <c r="U58" s="426">
        <f t="shared" si="26"/>
        <v>0.11</v>
      </c>
      <c r="V58" s="426">
        <f t="shared" si="26"/>
        <v>0.11</v>
      </c>
      <c r="W58" s="426">
        <f t="shared" si="26"/>
        <v>0.11</v>
      </c>
      <c r="X58" s="426">
        <f t="shared" si="26"/>
        <v>0.11</v>
      </c>
      <c r="Y58" s="426">
        <f t="shared" si="26"/>
        <v>0.11</v>
      </c>
      <c r="Z58" s="426">
        <f t="shared" si="26"/>
        <v>0.11</v>
      </c>
      <c r="AA58" s="426">
        <f t="shared" si="26"/>
        <v>0.11</v>
      </c>
      <c r="AB58" s="426">
        <f t="shared" si="26"/>
        <v>0.11</v>
      </c>
      <c r="AC58" s="426">
        <f t="shared" si="26"/>
        <v>0.11</v>
      </c>
      <c r="AD58" s="426">
        <f t="shared" si="26"/>
        <v>0.11</v>
      </c>
      <c r="AE58" s="426">
        <f t="shared" si="26"/>
        <v>0.11</v>
      </c>
      <c r="AF58" s="426">
        <f t="shared" si="26"/>
        <v>0.11</v>
      </c>
      <c r="AG58" s="426">
        <f t="shared" si="26"/>
        <v>0.11</v>
      </c>
      <c r="AH58" s="426">
        <f t="shared" si="26"/>
        <v>0.11</v>
      </c>
      <c r="AI58" s="426">
        <f t="shared" si="26"/>
        <v>0.11</v>
      </c>
      <c r="AJ58" s="426">
        <f t="shared" si="26"/>
        <v>0.11</v>
      </c>
      <c r="AK58" s="426">
        <f t="shared" si="26"/>
        <v>0.11</v>
      </c>
      <c r="AL58" s="426">
        <f t="shared" si="26"/>
        <v>0.11</v>
      </c>
      <c r="AM58" s="426">
        <f t="shared" si="26"/>
        <v>0.11</v>
      </c>
      <c r="AN58" s="426">
        <f t="shared" si="26"/>
        <v>0.11</v>
      </c>
      <c r="AO58" s="426">
        <f t="shared" si="26"/>
        <v>0.11</v>
      </c>
      <c r="AP58" s="426">
        <f t="shared" si="26"/>
        <v>0.11</v>
      </c>
      <c r="AQ58" s="426">
        <f t="shared" si="26"/>
        <v>0.11</v>
      </c>
      <c r="AR58" s="426">
        <f t="shared" si="26"/>
        <v>0.11</v>
      </c>
      <c r="AS58" s="426">
        <f t="shared" si="26"/>
        <v>0.11</v>
      </c>
      <c r="AT58" s="426">
        <f t="shared" si="26"/>
        <v>0.11</v>
      </c>
      <c r="AU58" s="426">
        <f t="shared" si="26"/>
        <v>0.11</v>
      </c>
      <c r="AV58" s="426">
        <f t="shared" si="26"/>
        <v>0.11</v>
      </c>
      <c r="AW58" s="426">
        <f t="shared" si="26"/>
        <v>0.11</v>
      </c>
      <c r="AX58" s="426">
        <f t="shared" si="26"/>
        <v>0.11</v>
      </c>
    </row>
    <row r="59" spans="1:50" x14ac:dyDescent="0.2">
      <c r="A59" s="287"/>
      <c r="B59" s="421" t="s">
        <v>527</v>
      </c>
      <c r="C59" s="421" t="s">
        <v>536</v>
      </c>
      <c r="D59" s="425">
        <f>D58*D55</f>
        <v>9175.9228000000003</v>
      </c>
      <c r="E59" s="425">
        <f t="shared" ref="E59:Z59" si="27">E58*E55</f>
        <v>140592.59280000001</v>
      </c>
      <c r="F59" s="425">
        <f t="shared" si="27"/>
        <v>165217.69330000001</v>
      </c>
      <c r="G59" s="425">
        <f t="shared" si="27"/>
        <v>2127118.4385000002</v>
      </c>
      <c r="H59" s="425">
        <f t="shared" si="27"/>
        <v>161803.02600000001</v>
      </c>
      <c r="I59" s="425">
        <f t="shared" si="27"/>
        <v>30828.05</v>
      </c>
      <c r="J59" s="425">
        <f t="shared" si="27"/>
        <v>24980.78</v>
      </c>
      <c r="K59" s="425">
        <f t="shared" si="27"/>
        <v>66</v>
      </c>
      <c r="L59" s="425">
        <f t="shared" si="27"/>
        <v>733.15</v>
      </c>
      <c r="M59" s="425">
        <f t="shared" si="27"/>
        <v>33</v>
      </c>
      <c r="N59" s="425">
        <f t="shared" si="27"/>
        <v>132</v>
      </c>
      <c r="O59" s="425">
        <f t="shared" si="27"/>
        <v>165</v>
      </c>
      <c r="P59" s="425">
        <f t="shared" si="27"/>
        <v>132</v>
      </c>
      <c r="Q59" s="425">
        <f t="shared" si="27"/>
        <v>165</v>
      </c>
      <c r="R59" s="425">
        <f t="shared" si="27"/>
        <v>132</v>
      </c>
      <c r="S59" s="425">
        <f t="shared" si="27"/>
        <v>165</v>
      </c>
      <c r="T59" s="425">
        <f t="shared" si="27"/>
        <v>15.84</v>
      </c>
      <c r="U59" s="425">
        <f t="shared" si="27"/>
        <v>15.675000000000001</v>
      </c>
      <c r="V59" s="425">
        <f t="shared" si="27"/>
        <v>11.616</v>
      </c>
      <c r="W59" s="425">
        <f t="shared" si="27"/>
        <v>121</v>
      </c>
      <c r="X59" s="425">
        <f t="shared" si="27"/>
        <v>104.5</v>
      </c>
      <c r="Y59" s="425">
        <f t="shared" si="27"/>
        <v>121</v>
      </c>
      <c r="Z59" s="425">
        <f t="shared" si="27"/>
        <v>110</v>
      </c>
      <c r="AA59" s="425">
        <f t="shared" ref="AA59:AO59" si="28">AA58*AA55</f>
        <v>473874.5</v>
      </c>
      <c r="AB59" s="425">
        <f t="shared" si="28"/>
        <v>6.0247000000000002</v>
      </c>
      <c r="AC59" s="425">
        <f t="shared" ref="AC59:AF59" si="29">AC58*AC55</f>
        <v>42.515000000000001</v>
      </c>
      <c r="AD59" s="425">
        <f t="shared" si="29"/>
        <v>440</v>
      </c>
      <c r="AE59" s="425">
        <f t="shared" si="29"/>
        <v>4455.217525</v>
      </c>
      <c r="AF59" s="425">
        <f t="shared" si="29"/>
        <v>1239.5251000000001</v>
      </c>
      <c r="AG59" s="425">
        <f t="shared" si="28"/>
        <v>20023.3</v>
      </c>
      <c r="AH59" s="425">
        <f t="shared" ref="AH59:AL59" si="30">AH58*AH55</f>
        <v>3190.44</v>
      </c>
      <c r="AI59" s="425">
        <f t="shared" si="30"/>
        <v>528.00000000000011</v>
      </c>
      <c r="AJ59" s="425">
        <f t="shared" si="30"/>
        <v>9.707279999999999</v>
      </c>
      <c r="AK59" s="425">
        <f t="shared" si="30"/>
        <v>0.5907</v>
      </c>
      <c r="AL59" s="425">
        <f t="shared" si="30"/>
        <v>1.7490000000000001</v>
      </c>
      <c r="AM59" s="425">
        <f t="shared" si="28"/>
        <v>13.2</v>
      </c>
      <c r="AN59" s="425">
        <f t="shared" si="28"/>
        <v>396</v>
      </c>
      <c r="AO59" s="425">
        <f t="shared" si="28"/>
        <v>7.4249999999999998</v>
      </c>
      <c r="AP59" s="425">
        <f t="shared" ref="AP59:AX59" si="31">AP58*AP55</f>
        <v>9.4930000000000003</v>
      </c>
      <c r="AQ59" s="425">
        <f t="shared" si="31"/>
        <v>529.81280000000004</v>
      </c>
      <c r="AR59" s="425">
        <f t="shared" si="31"/>
        <v>837298</v>
      </c>
      <c r="AS59" s="425">
        <f t="shared" si="31"/>
        <v>836682</v>
      </c>
      <c r="AT59" s="425">
        <f t="shared" si="31"/>
        <v>91025</v>
      </c>
      <c r="AU59" s="425">
        <f t="shared" si="31"/>
        <v>91025</v>
      </c>
      <c r="AV59" s="425">
        <f t="shared" si="31"/>
        <v>35299</v>
      </c>
      <c r="AW59" s="425">
        <f t="shared" si="31"/>
        <v>35552</v>
      </c>
      <c r="AX59" s="425">
        <f t="shared" si="31"/>
        <v>1.1000000000000001E-3</v>
      </c>
    </row>
    <row r="60" spans="1:50" x14ac:dyDescent="0.2">
      <c r="A60" s="287"/>
      <c r="B60" s="421" t="s">
        <v>539</v>
      </c>
      <c r="C60" s="421" t="s">
        <v>540</v>
      </c>
      <c r="D60" s="425">
        <f>IF(LOOKUP(D$2,'2.Middel Proj Aangepast Object'!$A$7:$A$207,'2.Middel Proj Aangepast Object'!$X$7:$X$207)=0,LOOKUP('Calculatie sheet'!D$2,'St. Objectenlijst FE'!$A$5:$A$204,'St. Objectenlijst FE'!$U$5:$U$204),LOOKUP('Calculatie sheet'!D$2,'2.Middel Proj Aangepast Object'!$A$7:$A$207,'2.Middel Proj Aangepast Object'!$X$7:$X$207))</f>
        <v>83417.48</v>
      </c>
      <c r="E60" s="425">
        <f>IF(LOOKUP(E$2,'2.Middel Proj Aangepast Object'!$A$7:$A$207,'2.Middel Proj Aangepast Object'!$X$7:$X$207)=0,LOOKUP('Calculatie sheet'!E$2,'St. Objectenlijst FE'!$A$5:$A$204,'St. Objectenlijst FE'!$U$5:$U$204),LOOKUP('Calculatie sheet'!E$2,'2.Middel Proj Aangepast Object'!$A$7:$A$207,'2.Middel Proj Aangepast Object'!$X$7:$X$207))</f>
        <v>1278114.48</v>
      </c>
      <c r="F60" s="425">
        <f>IF(LOOKUP(F$2,'2.Middel Proj Aangepast Object'!$A$7:$A$207,'2.Middel Proj Aangepast Object'!$X$7:$X$207)=0,LOOKUP('Calculatie sheet'!F$2,'St. Objectenlijst FE'!$A$5:$A$204,'St. Objectenlijst FE'!$U$5:$U$204),LOOKUP('Calculatie sheet'!F$2,'2.Middel Proj Aangepast Object'!$A$7:$A$207,'2.Middel Proj Aangepast Object'!$X$7:$X$207))</f>
        <v>1501979.03</v>
      </c>
      <c r="G60" s="425">
        <f>IF(LOOKUP(G$2,'2.Middel Proj Aangepast Object'!$A$7:$A$207,'2.Middel Proj Aangepast Object'!$X$7:$X$207)=0,LOOKUP('Calculatie sheet'!G$2,'St. Objectenlijst FE'!$A$5:$A$204,'St. Objectenlijst FE'!$U$5:$U$204),LOOKUP('Calculatie sheet'!G$2,'2.Middel Proj Aangepast Object'!$A$7:$A$207,'2.Middel Proj Aangepast Object'!$X$7:$X$207))</f>
        <v>19337440.350000001</v>
      </c>
      <c r="H60" s="425">
        <f>IF(LOOKUP(H$2,'2.Middel Proj Aangepast Object'!$A$7:$A$207,'2.Middel Proj Aangepast Object'!$X$7:$X$207)=0,LOOKUP('Calculatie sheet'!H$2,'St. Objectenlijst FE'!$A$5:$A$204,'St. Objectenlijst FE'!$U$5:$U$204),LOOKUP('Calculatie sheet'!H$2,'2.Middel Proj Aangepast Object'!$A$7:$A$207,'2.Middel Proj Aangepast Object'!$X$7:$X$207))</f>
        <v>1470936.6</v>
      </c>
      <c r="I60" s="425">
        <f>IF(LOOKUP(I$2,'2.Middel Proj Aangepast Object'!$A$7:$A$207,'2.Middel Proj Aangepast Object'!$X$7:$X$207)=0,LOOKUP('Calculatie sheet'!I$2,'St. Objectenlijst FE'!$A$5:$A$204,'St. Objectenlijst FE'!$U$5:$U$204),LOOKUP('Calculatie sheet'!I$2,'2.Middel Proj Aangepast Object'!$A$7:$A$207,'2.Middel Proj Aangepast Object'!$X$7:$X$207))</f>
        <v>280255</v>
      </c>
      <c r="J60" s="425">
        <f>IF(LOOKUP(J$2,'2.Middel Proj Aangepast Object'!$A$7:$A$207,'2.Middel Proj Aangepast Object'!$X$7:$X$207)=0,LOOKUP('Calculatie sheet'!J$2,'St. Objectenlijst FE'!$A$5:$A$204,'St. Objectenlijst FE'!$U$5:$U$204),LOOKUP('Calculatie sheet'!J$2,'2.Middel Proj Aangepast Object'!$A$7:$A$207,'2.Middel Proj Aangepast Object'!$X$7:$X$207))</f>
        <v>227098</v>
      </c>
      <c r="K60" s="425">
        <f>IF(LOOKUP(K$2,'2.Middel Proj Aangepast Object'!$A$7:$A$207,'2.Middel Proj Aangepast Object'!$X$7:$X$207)=0,LOOKUP('Calculatie sheet'!K$2,'St. Objectenlijst FE'!$A$5:$A$204,'St. Objectenlijst FE'!$U$5:$U$204),LOOKUP('Calculatie sheet'!K$2,'2.Middel Proj Aangepast Object'!$A$7:$A$207,'2.Middel Proj Aangepast Object'!$X$7:$X$207))</f>
        <v>600</v>
      </c>
      <c r="L60" s="425">
        <f>IF(LOOKUP(L$2,'2.Middel Proj Aangepast Object'!$A$7:$A$207,'2.Middel Proj Aangepast Object'!$X$7:$X$207)=0,LOOKUP('Calculatie sheet'!L$2,'St. Objectenlijst FE'!$A$5:$A$204,'St. Objectenlijst FE'!$U$5:$U$204),LOOKUP('Calculatie sheet'!L$2,'2.Middel Proj Aangepast Object'!$A$7:$A$207,'2.Middel Proj Aangepast Object'!$X$7:$X$207))</f>
        <v>6665</v>
      </c>
      <c r="M60" s="425">
        <f>IF(LOOKUP(M$2,'2.Middel Proj Aangepast Object'!$A$7:$A$207,'2.Middel Proj Aangepast Object'!$X$7:$X$207)=0,LOOKUP('Calculatie sheet'!M$2,'St. Objectenlijst FE'!$A$5:$A$204,'St. Objectenlijst FE'!$U$5:$U$204),LOOKUP('Calculatie sheet'!M$2,'2.Middel Proj Aangepast Object'!$A$7:$A$207,'2.Middel Proj Aangepast Object'!$X$7:$X$207))</f>
        <v>300</v>
      </c>
      <c r="N60" s="425">
        <f>IF(LOOKUP(N$2,'2.Middel Proj Aangepast Object'!$A$7:$A$207,'2.Middel Proj Aangepast Object'!$X$7:$X$207)=0,LOOKUP('Calculatie sheet'!N$2,'St. Objectenlijst FE'!$A$5:$A$204,'St. Objectenlijst FE'!$U$5:$U$204),LOOKUP('Calculatie sheet'!N$2,'2.Middel Proj Aangepast Object'!$A$7:$A$207,'2.Middel Proj Aangepast Object'!$X$7:$X$207))</f>
        <v>1200</v>
      </c>
      <c r="O60" s="425">
        <f>IF(LOOKUP(O$2,'2.Middel Proj Aangepast Object'!$A$7:$A$207,'2.Middel Proj Aangepast Object'!$X$7:$X$207)=0,LOOKUP('Calculatie sheet'!O$2,'St. Objectenlijst FE'!$A$5:$A$204,'St. Objectenlijst FE'!$U$5:$U$204),LOOKUP('Calculatie sheet'!O$2,'2.Middel Proj Aangepast Object'!$A$7:$A$207,'2.Middel Proj Aangepast Object'!$X$7:$X$207))</f>
        <v>1500</v>
      </c>
      <c r="P60" s="425">
        <f>IF(LOOKUP(P$2,'2.Middel Proj Aangepast Object'!$A$7:$A$207,'2.Middel Proj Aangepast Object'!$X$7:$X$207)=0,LOOKUP('Calculatie sheet'!P$2,'St. Objectenlijst FE'!$A$5:$A$204,'St. Objectenlijst FE'!$U$5:$U$204),LOOKUP('Calculatie sheet'!P$2,'2.Middel Proj Aangepast Object'!$A$7:$A$207,'2.Middel Proj Aangepast Object'!$X$7:$X$207))</f>
        <v>1200</v>
      </c>
      <c r="Q60" s="425">
        <f>IF(LOOKUP(Q$2,'2.Middel Proj Aangepast Object'!$A$7:$A$207,'2.Middel Proj Aangepast Object'!$X$7:$X$207)=0,LOOKUP('Calculatie sheet'!Q$2,'St. Objectenlijst FE'!$A$5:$A$204,'St. Objectenlijst FE'!$U$5:$U$204),LOOKUP('Calculatie sheet'!Q$2,'2.Middel Proj Aangepast Object'!$A$7:$A$207,'2.Middel Proj Aangepast Object'!$X$7:$X$207))</f>
        <v>1500</v>
      </c>
      <c r="R60" s="425">
        <f>IF(LOOKUP(R$2,'2.Middel Proj Aangepast Object'!$A$7:$A$207,'2.Middel Proj Aangepast Object'!$X$7:$X$207)=0,LOOKUP('Calculatie sheet'!R$2,'St. Objectenlijst FE'!$A$5:$A$204,'St. Objectenlijst FE'!$U$5:$U$204),LOOKUP('Calculatie sheet'!R$2,'2.Middel Proj Aangepast Object'!$A$7:$A$207,'2.Middel Proj Aangepast Object'!$X$7:$X$207))</f>
        <v>1200</v>
      </c>
      <c r="S60" s="425">
        <f>IF(LOOKUP(S$2,'2.Middel Proj Aangepast Object'!$A$7:$A$207,'2.Middel Proj Aangepast Object'!$X$7:$X$207)=0,LOOKUP('Calculatie sheet'!S$2,'St. Objectenlijst FE'!$A$5:$A$204,'St. Objectenlijst FE'!$U$5:$U$204),LOOKUP('Calculatie sheet'!S$2,'2.Middel Proj Aangepast Object'!$A$7:$A$207,'2.Middel Proj Aangepast Object'!$X$7:$X$207))</f>
        <v>1500</v>
      </c>
      <c r="T60" s="425">
        <f>IF(LOOKUP(T$2,'2.Middel Proj Aangepast Object'!$A$7:$A$207,'2.Middel Proj Aangepast Object'!$X$7:$X$207)=0,LOOKUP('Calculatie sheet'!T$2,'St. Objectenlijst FE'!$A$5:$A$204,'St. Objectenlijst FE'!$U$5:$U$204),LOOKUP('Calculatie sheet'!T$2,'2.Middel Proj Aangepast Object'!$A$7:$A$207,'2.Middel Proj Aangepast Object'!$X$7:$X$207))</f>
        <v>144</v>
      </c>
      <c r="U60" s="425">
        <f>IF(LOOKUP(U$2,'2.Middel Proj Aangepast Object'!$A$7:$A$207,'2.Middel Proj Aangepast Object'!$X$7:$X$207)=0,LOOKUP('Calculatie sheet'!U$2,'St. Objectenlijst FE'!$A$5:$A$204,'St. Objectenlijst FE'!$U$5:$U$204),LOOKUP('Calculatie sheet'!U$2,'2.Middel Proj Aangepast Object'!$A$7:$A$207,'2.Middel Proj Aangepast Object'!$X$7:$X$207))</f>
        <v>142.5</v>
      </c>
      <c r="V60" s="425">
        <f>IF(LOOKUP(V$2,'2.Middel Proj Aangepast Object'!$A$7:$A$207,'2.Middel Proj Aangepast Object'!$X$7:$X$207)=0,LOOKUP('Calculatie sheet'!V$2,'St. Objectenlijst FE'!$A$5:$A$204,'St. Objectenlijst FE'!$U$5:$U$204),LOOKUP('Calculatie sheet'!V$2,'2.Middel Proj Aangepast Object'!$A$7:$A$207,'2.Middel Proj Aangepast Object'!$X$7:$X$207))</f>
        <v>105.6</v>
      </c>
      <c r="W60" s="425">
        <f>IF(LOOKUP(W$2,'2.Middel Proj Aangepast Object'!$A$7:$A$207,'2.Middel Proj Aangepast Object'!$X$7:$X$207)=0,LOOKUP('Calculatie sheet'!W$2,'St. Objectenlijst FE'!$A$5:$A$204,'St. Objectenlijst FE'!$U$5:$U$204),LOOKUP('Calculatie sheet'!W$2,'2.Middel Proj Aangepast Object'!$A$7:$A$207,'2.Middel Proj Aangepast Object'!$X$7:$X$207))</f>
        <v>1100</v>
      </c>
      <c r="X60" s="425">
        <f>IF(LOOKUP(X$2,'2.Middel Proj Aangepast Object'!$A$7:$A$207,'2.Middel Proj Aangepast Object'!$X$7:$X$207)=0,LOOKUP('Calculatie sheet'!X$2,'St. Objectenlijst FE'!$A$5:$A$204,'St. Objectenlijst FE'!$U$5:$U$204),LOOKUP('Calculatie sheet'!X$2,'2.Middel Proj Aangepast Object'!$A$7:$A$207,'2.Middel Proj Aangepast Object'!$X$7:$X$207))</f>
        <v>950</v>
      </c>
      <c r="Y60" s="425">
        <f>IF(LOOKUP(Y$2,'2.Middel Proj Aangepast Object'!$A$7:$A$207,'2.Middel Proj Aangepast Object'!$X$7:$X$207)=0,LOOKUP('Calculatie sheet'!Y$2,'St. Objectenlijst FE'!$A$5:$A$204,'St. Objectenlijst FE'!$U$5:$U$204),LOOKUP('Calculatie sheet'!Y$2,'2.Middel Proj Aangepast Object'!$A$7:$A$207,'2.Middel Proj Aangepast Object'!$X$7:$X$207))</f>
        <v>1100</v>
      </c>
      <c r="Z60" s="425">
        <f>IF(LOOKUP(Z$2,'2.Middel Proj Aangepast Object'!$A$7:$A$207,'2.Middel Proj Aangepast Object'!$X$7:$X$207)=0,LOOKUP('Calculatie sheet'!Z$2,'St. Objectenlijst FE'!$A$5:$A$204,'St. Objectenlijst FE'!$U$5:$U$204),LOOKUP('Calculatie sheet'!Z$2,'2.Middel Proj Aangepast Object'!$A$7:$A$207,'2.Middel Proj Aangepast Object'!$X$7:$X$207))</f>
        <v>1000</v>
      </c>
      <c r="AA60" s="425">
        <f>IF(LOOKUP(AA$2,'2.Middel Proj Aangepast Object'!$A$7:$A$207,'2.Middel Proj Aangepast Object'!$X$7:$X$207)=0,LOOKUP('Calculatie sheet'!AA$2,'St. Objectenlijst FE'!$A$5:$A$204,'St. Objectenlijst FE'!$U$5:$U$204),LOOKUP('Calculatie sheet'!AA$2,'2.Middel Proj Aangepast Object'!$A$7:$A$207,'2.Middel Proj Aangepast Object'!$X$7:$X$207))</f>
        <v>4307950</v>
      </c>
      <c r="AB60" s="425">
        <f>IF(LOOKUP(AB$2,'2.Middel Proj Aangepast Object'!$A$7:$A$207,'2.Middel Proj Aangepast Object'!$X$7:$X$207)=0,LOOKUP('Calculatie sheet'!AB$2,'St. Objectenlijst FE'!$A$5:$A$204,'St. Objectenlijst FE'!$U$5:$U$204),LOOKUP('Calculatie sheet'!AB$2,'2.Middel Proj Aangepast Object'!$A$7:$A$207,'2.Middel Proj Aangepast Object'!$X$7:$X$207))</f>
        <v>54.77</v>
      </c>
      <c r="AC60" s="425">
        <f>IF(LOOKUP(AC$2,'2.Middel Proj Aangepast Object'!$A$7:$A$207,'2.Middel Proj Aangepast Object'!$X$7:$X$207)=0,LOOKUP('Calculatie sheet'!AC$2,'St. Objectenlijst FE'!$A$5:$A$204,'St. Objectenlijst FE'!$U$5:$U$204),LOOKUP('Calculatie sheet'!AC$2,'2.Middel Proj Aangepast Object'!$A$7:$A$207,'2.Middel Proj Aangepast Object'!$X$7:$X$207))</f>
        <v>386.5</v>
      </c>
      <c r="AD60" s="425">
        <f>IF(LOOKUP(AD$2,'2.Middel Proj Aangepast Object'!$A$7:$A$207,'2.Middel Proj Aangepast Object'!$X$7:$X$207)=0,LOOKUP('Calculatie sheet'!AD$2,'St. Objectenlijst FE'!$A$5:$A$204,'St. Objectenlijst FE'!$U$5:$U$204),LOOKUP('Calculatie sheet'!AD$2,'2.Middel Proj Aangepast Object'!$A$7:$A$207,'2.Middel Proj Aangepast Object'!$X$7:$X$207))</f>
        <v>4000</v>
      </c>
      <c r="AE60" s="425">
        <f>IF(LOOKUP(AE$2,'2.Middel Proj Aangepast Object'!$A$7:$A$207,'2.Middel Proj Aangepast Object'!$X$7:$X$207)=0,LOOKUP('Calculatie sheet'!AE$2,'St. Objectenlijst FE'!$A$5:$A$204,'St. Objectenlijst FE'!$U$5:$U$204),LOOKUP('Calculatie sheet'!AE$2,'2.Middel Proj Aangepast Object'!$A$7:$A$207,'2.Middel Proj Aangepast Object'!$X$7:$X$207))</f>
        <v>40501.977500000001</v>
      </c>
      <c r="AF60" s="425">
        <f>IF(LOOKUP(AF$2,'2.Middel Proj Aangepast Object'!$A$7:$A$207,'2.Middel Proj Aangepast Object'!$X$7:$X$207)=0,LOOKUP('Calculatie sheet'!AF$2,'St. Objectenlijst FE'!$A$5:$A$204,'St. Objectenlijst FE'!$U$5:$U$204),LOOKUP('Calculatie sheet'!AF$2,'2.Middel Proj Aangepast Object'!$A$7:$A$207,'2.Middel Proj Aangepast Object'!$X$7:$X$207))</f>
        <v>11268.41</v>
      </c>
      <c r="AG60" s="425">
        <f>IF(LOOKUP(AG$2,'2.Middel Proj Aangepast Object'!$A$7:$A$207,'2.Middel Proj Aangepast Object'!$X$7:$X$207)=0,LOOKUP('Calculatie sheet'!AG$2,'St. Objectenlijst FE'!$A$5:$A$204,'St. Objectenlijst FE'!$U$5:$U$204),LOOKUP('Calculatie sheet'!AG$2,'2.Middel Proj Aangepast Object'!$A$7:$A$207,'2.Middel Proj Aangepast Object'!$X$7:$X$207))</f>
        <v>182030</v>
      </c>
      <c r="AH60" s="425">
        <f>IF(LOOKUP(AH$2,'2.Middel Proj Aangepast Object'!$A$7:$A$207,'2.Middel Proj Aangepast Object'!$X$7:$X$207)=0,LOOKUP('Calculatie sheet'!AH$2,'St. Objectenlijst FE'!$A$5:$A$204,'St. Objectenlijst FE'!$U$5:$U$204),LOOKUP('Calculatie sheet'!AH$2,'2.Middel Proj Aangepast Object'!$A$7:$A$207,'2.Middel Proj Aangepast Object'!$X$7:$X$207))</f>
        <v>29004</v>
      </c>
      <c r="AI60" s="425">
        <f>IF(LOOKUP(AI$2,'2.Middel Proj Aangepast Object'!$A$7:$A$207,'2.Middel Proj Aangepast Object'!$X$7:$X$207)=0,LOOKUP('Calculatie sheet'!AI$2,'St. Objectenlijst FE'!$A$5:$A$204,'St. Objectenlijst FE'!$U$5:$U$204),LOOKUP('Calculatie sheet'!AI$2,'2.Middel Proj Aangepast Object'!$A$7:$A$207,'2.Middel Proj Aangepast Object'!$X$7:$X$207))</f>
        <v>4800.0000000000009</v>
      </c>
      <c r="AJ60" s="425">
        <f>IF(LOOKUP(AJ$2,'2.Middel Proj Aangepast Object'!$A$7:$A$207,'2.Middel Proj Aangepast Object'!$X$7:$X$207)=0,LOOKUP('Calculatie sheet'!AJ$2,'St. Objectenlijst FE'!$A$5:$A$204,'St. Objectenlijst FE'!$U$5:$U$204),LOOKUP('Calculatie sheet'!AJ$2,'2.Middel Proj Aangepast Object'!$A$7:$A$207,'2.Middel Proj Aangepast Object'!$X$7:$X$207))</f>
        <v>88.24799999999999</v>
      </c>
      <c r="AK60" s="425">
        <f>IF(LOOKUP(AK$2,'2.Middel Proj Aangepast Object'!$A$7:$A$207,'2.Middel Proj Aangepast Object'!$X$7:$X$207)=0,LOOKUP('Calculatie sheet'!AK$2,'St. Objectenlijst FE'!$A$5:$A$204,'St. Objectenlijst FE'!$U$5:$U$204),LOOKUP('Calculatie sheet'!AK$2,'2.Middel Proj Aangepast Object'!$A$7:$A$207,'2.Middel Proj Aangepast Object'!$X$7:$X$207))</f>
        <v>5.37</v>
      </c>
      <c r="AL60" s="425">
        <f>IF(LOOKUP(AL$2,'2.Middel Proj Aangepast Object'!$A$7:$A$207,'2.Middel Proj Aangepast Object'!$X$7:$X$207)=0,LOOKUP('Calculatie sheet'!AL$2,'St. Objectenlijst FE'!$A$5:$A$204,'St. Objectenlijst FE'!$U$5:$U$204),LOOKUP('Calculatie sheet'!AL$2,'2.Middel Proj Aangepast Object'!$A$7:$A$207,'2.Middel Proj Aangepast Object'!$X$7:$X$207))</f>
        <v>15.9</v>
      </c>
      <c r="AM60" s="425">
        <f>IF(LOOKUP(AM$2,'2.Middel Proj Aangepast Object'!$A$7:$A$207,'2.Middel Proj Aangepast Object'!$X$7:$X$207)=0,LOOKUP('Calculatie sheet'!AM$2,'St. Objectenlijst FE'!$A$5:$A$204,'St. Objectenlijst FE'!$U$5:$U$204),LOOKUP('Calculatie sheet'!AM$2,'2.Middel Proj Aangepast Object'!$A$7:$A$207,'2.Middel Proj Aangepast Object'!$X$7:$X$207))</f>
        <v>120</v>
      </c>
      <c r="AN60" s="425">
        <f>IF(LOOKUP(AN$2,'2.Middel Proj Aangepast Object'!$A$7:$A$207,'2.Middel Proj Aangepast Object'!$X$7:$X$207)=0,LOOKUP('Calculatie sheet'!AN$2,'St. Objectenlijst FE'!$A$5:$A$204,'St. Objectenlijst FE'!$U$5:$U$204),LOOKUP('Calculatie sheet'!AN$2,'2.Middel Proj Aangepast Object'!$A$7:$A$207,'2.Middel Proj Aangepast Object'!$X$7:$X$207))</f>
        <v>3600</v>
      </c>
      <c r="AO60" s="425">
        <f>IF(LOOKUP(AO$2,'2.Middel Proj Aangepast Object'!$A$7:$A$207,'2.Middel Proj Aangepast Object'!$X$7:$X$207)=0,LOOKUP('Calculatie sheet'!AO$2,'St. Objectenlijst FE'!$A$5:$A$204,'St. Objectenlijst FE'!$U$5:$U$204),LOOKUP('Calculatie sheet'!AO$2,'2.Middel Proj Aangepast Object'!$A$7:$A$207,'2.Middel Proj Aangepast Object'!$X$7:$X$207))</f>
        <v>67.5</v>
      </c>
      <c r="AP60" s="425">
        <f>IF(LOOKUP(AP$2,'2.Middel Proj Aangepast Object'!$A$7:$A$207,'2.Middel Proj Aangepast Object'!$X$7:$X$207)=0,LOOKUP('Calculatie sheet'!AP$2,'St. Objectenlijst FE'!$A$5:$A$204,'St. Objectenlijst FE'!$U$5:$U$204),LOOKUP('Calculatie sheet'!AP$2,'2.Middel Proj Aangepast Object'!$A$7:$A$207,'2.Middel Proj Aangepast Object'!$X$7:$X$207))</f>
        <v>86.3</v>
      </c>
      <c r="AQ60" s="425">
        <f>IF(LOOKUP(AQ$2,'2.Middel Proj Aangepast Object'!$A$7:$A$207,'2.Middel Proj Aangepast Object'!$X$7:$X$207)=0,LOOKUP('Calculatie sheet'!AQ$2,'St. Objectenlijst FE'!$A$5:$A$204,'St. Objectenlijst FE'!$U$5:$U$204),LOOKUP('Calculatie sheet'!AQ$2,'2.Middel Proj Aangepast Object'!$A$7:$A$207,'2.Middel Proj Aangepast Object'!$X$7:$X$207))</f>
        <v>4816.4800000000005</v>
      </c>
      <c r="AR60" s="425">
        <f>IF(LOOKUP(AR$2,'2.Middel Proj Aangepast Object'!$A$7:$A$207,'2.Middel Proj Aangepast Object'!$X$7:$X$207)=0,LOOKUP('Calculatie sheet'!AR$2,'St. Objectenlijst FE'!$A$5:$A$204,'St. Objectenlijst FE'!$U$5:$U$204),LOOKUP('Calculatie sheet'!AR$2,'2.Middel Proj Aangepast Object'!$A$7:$A$207,'2.Middel Proj Aangepast Object'!$X$7:$X$207))</f>
        <v>7611800</v>
      </c>
      <c r="AS60" s="425">
        <f>IF(LOOKUP(AS$2,'2.Middel Proj Aangepast Object'!$A$7:$A$207,'2.Middel Proj Aangepast Object'!$X$7:$X$207)=0,LOOKUP('Calculatie sheet'!AS$2,'St. Objectenlijst FE'!$A$5:$A$204,'St. Objectenlijst FE'!$U$5:$U$204),LOOKUP('Calculatie sheet'!AS$2,'2.Middel Proj Aangepast Object'!$A$7:$A$207,'2.Middel Proj Aangepast Object'!$X$7:$X$207))</f>
        <v>7606200</v>
      </c>
      <c r="AT60" s="425">
        <f>IF(LOOKUP(AT$2,'2.Middel Proj Aangepast Object'!$A$7:$A$207,'2.Middel Proj Aangepast Object'!$X$7:$X$207)=0,LOOKUP('Calculatie sheet'!AT$2,'St. Objectenlijst FE'!$A$5:$A$204,'St. Objectenlijst FE'!$U$5:$U$204),LOOKUP('Calculatie sheet'!AT$2,'2.Middel Proj Aangepast Object'!$A$7:$A$207,'2.Middel Proj Aangepast Object'!$X$7:$X$207))</f>
        <v>827500</v>
      </c>
      <c r="AU60" s="425">
        <f>IF(LOOKUP(AU$2,'2.Middel Proj Aangepast Object'!$A$7:$A$207,'2.Middel Proj Aangepast Object'!$X$7:$X$207)=0,LOOKUP('Calculatie sheet'!AU$2,'St. Objectenlijst FE'!$A$5:$A$204,'St. Objectenlijst FE'!$U$5:$U$204),LOOKUP('Calculatie sheet'!AU$2,'2.Middel Proj Aangepast Object'!$A$7:$A$207,'2.Middel Proj Aangepast Object'!$X$7:$X$207))</f>
        <v>827500</v>
      </c>
      <c r="AV60" s="425">
        <f>IF(LOOKUP(AV$2,'2.Middel Proj Aangepast Object'!$A$7:$A$207,'2.Middel Proj Aangepast Object'!$X$7:$X$207)=0,LOOKUP('Calculatie sheet'!AV$2,'St. Objectenlijst FE'!$A$5:$A$204,'St. Objectenlijst FE'!$U$5:$U$204),LOOKUP('Calculatie sheet'!AV$2,'2.Middel Proj Aangepast Object'!$A$7:$A$207,'2.Middel Proj Aangepast Object'!$X$7:$X$207))</f>
        <v>320900</v>
      </c>
      <c r="AW60" s="425">
        <f>IF(LOOKUP(AW$2,'2.Middel Proj Aangepast Object'!$A$7:$A$207,'2.Middel Proj Aangepast Object'!$X$7:$X$207)=0,LOOKUP('Calculatie sheet'!AW$2,'St. Objectenlijst FE'!$A$5:$A$204,'St. Objectenlijst FE'!$U$5:$U$204),LOOKUP('Calculatie sheet'!AW$2,'2.Middel Proj Aangepast Object'!$A$7:$A$207,'2.Middel Proj Aangepast Object'!$X$7:$X$207))</f>
        <v>323200</v>
      </c>
      <c r="AX60" s="425">
        <f>IF(LOOKUP(AX$2,'2.Middel Proj Aangepast Object'!$A$7:$A$207,'2.Middel Proj Aangepast Object'!$X$7:$X$207)=0,LOOKUP('Calculatie sheet'!AX$2,'St. Objectenlijst FE'!$A$5:$A$204,'St. Objectenlijst FE'!$U$5:$U$204),LOOKUP('Calculatie sheet'!AX$2,'2.Middel Proj Aangepast Object'!$A$7:$A$207,'2.Middel Proj Aangepast Object'!$X$7:$X$207))</f>
        <v>0.01</v>
      </c>
    </row>
    <row r="61" spans="1:50" x14ac:dyDescent="0.2">
      <c r="B61" s="421" t="s">
        <v>516</v>
      </c>
      <c r="C61" s="421" t="s">
        <v>529</v>
      </c>
      <c r="D61" s="662">
        <f>LOOKUP(D2,DuboCalc!$D$2:$DV$2,DuboCalc!$D$47:$DV$47)</f>
        <v>10.626430573248408</v>
      </c>
      <c r="E61" s="662">
        <f>LOOKUP(E2,DuboCalc!$D$2:$DV$2,DuboCalc!$D$47:$DV$47)</f>
        <v>532.54769999999996</v>
      </c>
      <c r="F61" s="662">
        <f>LOOKUP(F2,DuboCalc!$D$2:$DV$2,DuboCalc!$D$47:$DV$47)</f>
        <v>625.82459583333332</v>
      </c>
      <c r="G61" s="662">
        <f>LOOKUP(G2,DuboCalc!$D$2:$DV$2,DuboCalc!$D$47:$DV$47)</f>
        <v>8057.2668125000009</v>
      </c>
      <c r="H61" s="662">
        <f>LOOKUP(H2,DuboCalc!$D$2:$DV$2,DuboCalc!$D$47:$DV$47)</f>
        <v>612.89025000000004</v>
      </c>
      <c r="I61" s="662">
        <f>LOOKUP(I2,DuboCalc!$D$2:$DV$2,DuboCalc!$D$47:$DV$47)</f>
        <v>116.77291666666666</v>
      </c>
      <c r="J61" s="662">
        <f>LOOKUP(J2,DuboCalc!$D$2:$DV$2,DuboCalc!$D$47:$DV$47)</f>
        <v>94.624166666666667</v>
      </c>
      <c r="K61" s="662">
        <f>LOOKUP(K2,DuboCalc!$D$2:$DV$2,DuboCalc!$D$47:$DV$47)</f>
        <v>0.625</v>
      </c>
      <c r="L61" s="662">
        <f>LOOKUP(L2,DuboCalc!$D$2:$DV$2,DuboCalc!$D$47:$DV$47)</f>
        <v>2.7770833333333331</v>
      </c>
      <c r="M61" s="662">
        <f>LOOKUP(M2,DuboCalc!$D$2:$DV$2,DuboCalc!$D$47:$DV$47)</f>
        <v>0.3125</v>
      </c>
      <c r="N61" s="662">
        <f>LOOKUP(N2,DuboCalc!$D$2:$DV$2,DuboCalc!$D$47:$DV$47)</f>
        <v>0.97</v>
      </c>
      <c r="O61" s="662">
        <f>LOOKUP(O2,DuboCalc!$D$2:$DV$2,DuboCalc!$D$47:$DV$47)</f>
        <v>1.0549999999999999</v>
      </c>
      <c r="P61" s="662">
        <f>LOOKUP(P2,DuboCalc!$D$2:$DV$2,DuboCalc!$D$47:$DV$47)</f>
        <v>0.97</v>
      </c>
      <c r="Q61" s="662">
        <f>LOOKUP(Q2,DuboCalc!$D$2:$DV$2,DuboCalc!$D$47:$DV$47)</f>
        <v>1.0549999999999999</v>
      </c>
      <c r="R61" s="662">
        <f>LOOKUP(R2,DuboCalc!$D$2:$DV$2,DuboCalc!$D$47:$DV$47)</f>
        <v>0.97</v>
      </c>
      <c r="S61" s="662">
        <f>LOOKUP(S2,DuboCalc!$D$2:$DV$2,DuboCalc!$D$47:$DV$47)</f>
        <v>1.0549999999999999</v>
      </c>
      <c r="T61" s="662">
        <f>LOOKUP(T2,DuboCalc!$D$2:$DV$2,DuboCalc!$D$47:$DV$47)</f>
        <v>0.08</v>
      </c>
      <c r="U61" s="662">
        <f>LOOKUP(U2,DuboCalc!$D$2:$DV$2,DuboCalc!$D$47:$DV$47)</f>
        <v>8.6E-3</v>
      </c>
      <c r="V61" s="662">
        <f>LOOKUP(V2,DuboCalc!$D$2:$DV$2,DuboCalc!$D$47:$DV$47)</f>
        <v>6.0000000000000001E-3</v>
      </c>
      <c r="W61" s="662">
        <f>LOOKUP(W2,DuboCalc!$D$2:$DV$2,DuboCalc!$D$47:$DV$47)</f>
        <v>0.65</v>
      </c>
      <c r="X61" s="662">
        <f>LOOKUP(X2,DuboCalc!$D$2:$DV$2,DuboCalc!$D$47:$DV$47)</f>
        <v>0.59499999999999997</v>
      </c>
      <c r="Y61" s="662">
        <f>LOOKUP(Y2,DuboCalc!$D$2:$DV$2,DuboCalc!$D$47:$DV$47)</f>
        <v>0.83</v>
      </c>
      <c r="Z61" s="662">
        <f>LOOKUP(Z2,DuboCalc!$D$2:$DV$2,DuboCalc!$D$47:$DV$47)</f>
        <v>0.81</v>
      </c>
      <c r="AA61" s="662">
        <f>LOOKUP(AA2,DuboCalc!$D$2:$DV$2,DuboCalc!$D$47:$DV$47)</f>
        <v>489.72</v>
      </c>
      <c r="AB61" s="662">
        <f>LOOKUP(AB2,DuboCalc!$D$2:$DV$2,DuboCalc!$D$47:$DV$47)</f>
        <v>2.2260000000000002E-2</v>
      </c>
      <c r="AC61" s="662">
        <f>LOOKUP(AC2,DuboCalc!$D$2:$DV$2,DuboCalc!$D$47:$DV$47)</f>
        <v>0.15000000000000002</v>
      </c>
      <c r="AD61" s="662">
        <f>LOOKUP(AD2,DuboCalc!$D$2:$DV$2,DuboCalc!$D$47:$DV$47)</f>
        <v>2.6666666666666665</v>
      </c>
      <c r="AE61" s="662">
        <f>LOOKUP(AE2,DuboCalc!$D$2:$DV$2,DuboCalc!$D$47:$DV$47)</f>
        <v>15.769695</v>
      </c>
      <c r="AF61" s="662">
        <f>LOOKUP(AF2,DuboCalc!$D$2:$DV$2,DuboCalc!$D$47:$DV$47)</f>
        <v>1.4354662420382165</v>
      </c>
      <c r="AG61" s="662">
        <f>LOOKUP(AG2,DuboCalc!$D$2:$DV$2,DuboCalc!$D$47:$DV$47)</f>
        <v>75.845833333333331</v>
      </c>
      <c r="AH61" s="662">
        <f>LOOKUP(AH2,DuboCalc!$D$2:$DV$2,DuboCalc!$D$47:$DV$47)</f>
        <v>12.085000000000001</v>
      </c>
      <c r="AI61" s="662">
        <f>LOOKUP(AI2,DuboCalc!$D$2:$DV$2,DuboCalc!$D$47:$DV$47)</f>
        <v>3.8400000000000007</v>
      </c>
      <c r="AJ61" s="662">
        <f>LOOKUP(AJ2,DuboCalc!$D$2:$DV$2,DuboCalc!$D$47:$DV$47)</f>
        <v>3.6769999999999997E-2</v>
      </c>
      <c r="AK61" s="662">
        <f>LOOKUP(AK2,DuboCalc!$D$2:$DV$2,DuboCalc!$D$47:$DV$47)</f>
        <v>1.6420000000000001E-2</v>
      </c>
      <c r="AL61" s="662">
        <f>LOOKUP(AL2,DuboCalc!$D$2:$DV$2,DuboCalc!$D$47:$DV$47)</f>
        <v>2.2083333333333334E-3</v>
      </c>
      <c r="AM61" s="662">
        <f>LOOKUP(AM2,DuboCalc!$D$2:$DV$2,DuboCalc!$D$47:$DV$47)</f>
        <v>4.4999999999999998E-2</v>
      </c>
      <c r="AN61" s="662">
        <f>LOOKUP(AN2,DuboCalc!$D$2:$DV$2,DuboCalc!$D$47:$DV$47)</f>
        <v>1.5</v>
      </c>
      <c r="AO61" s="662">
        <f>LOOKUP(AO2,DuboCalc!$D$2:$DV$2,DuboCalc!$D$47:$DV$47)</f>
        <v>4.4999999999999998E-2</v>
      </c>
      <c r="AP61" s="662">
        <f>LOOKUP(AP2,DuboCalc!$D$2:$DV$2,DuboCalc!$D$47:$DV$47)</f>
        <v>1.4930000000000001E-2</v>
      </c>
      <c r="AQ61" s="662">
        <f>LOOKUP(AQ2,DuboCalc!$D$2:$DV$2,DuboCalc!$D$47:$DV$47)</f>
        <v>3.8600000000000008</v>
      </c>
      <c r="AR61" s="662">
        <f>LOOKUP(AR2,DuboCalc!$D$2:$DV$2,DuboCalc!$D$47:$DV$47)</f>
        <v>3133.7</v>
      </c>
      <c r="AS61" s="662">
        <f>LOOKUP(AS2,DuboCalc!$D$2:$DV$2,DuboCalc!$D$47:$DV$47)</f>
        <v>3059.2</v>
      </c>
      <c r="AT61" s="662">
        <f>LOOKUP(AT2,DuboCalc!$D$2:$DV$2,DuboCalc!$D$47:$DV$47)</f>
        <v>384.81</v>
      </c>
      <c r="AU61" s="662">
        <f>LOOKUP(AU2,DuboCalc!$D$2:$DV$2,DuboCalc!$D$47:$DV$47)</f>
        <v>332.87</v>
      </c>
      <c r="AV61" s="662">
        <f>LOOKUP(AV2,DuboCalc!$D$2:$DV$2,DuboCalc!$D$47:$DV$47)</f>
        <v>130.63999999999999</v>
      </c>
      <c r="AW61" s="662">
        <f>LOOKUP(AW2,DuboCalc!$D$2:$DV$2,DuboCalc!$D$47:$DV$47)</f>
        <v>132.94999999999999</v>
      </c>
      <c r="AX61" s="662">
        <f>LOOKUP(AX2,DuboCalc!$D$2:$DV$2,DuboCalc!$D$47:$DV$47)</f>
        <v>0</v>
      </c>
    </row>
    <row r="62" spans="1:50" ht="10" customHeight="1" x14ac:dyDescent="0.2">
      <c r="D62" s="420"/>
      <c r="E62" s="420"/>
      <c r="F62" s="420"/>
      <c r="G62" s="420"/>
      <c r="H62" s="420"/>
      <c r="I62" s="420"/>
      <c r="J62" s="420"/>
      <c r="K62" s="420"/>
      <c r="L62" s="420"/>
      <c r="M62" s="420"/>
      <c r="N62" s="67"/>
      <c r="O62" s="54"/>
    </row>
    <row r="63" spans="1:50" s="479" customFormat="1" ht="19" x14ac:dyDescent="0.25">
      <c r="A63" s="478" t="s">
        <v>551</v>
      </c>
      <c r="D63" s="488"/>
      <c r="E63" s="488"/>
      <c r="F63" s="488"/>
      <c r="G63" s="488"/>
      <c r="H63" s="488"/>
      <c r="I63" s="488"/>
      <c r="J63" s="488"/>
      <c r="K63" s="488"/>
      <c r="L63" s="488"/>
      <c r="M63" s="488"/>
      <c r="N63" s="489"/>
      <c r="O63" s="490"/>
    </row>
    <row r="64" spans="1:50" x14ac:dyDescent="0.2">
      <c r="B64" s="421" t="s">
        <v>376</v>
      </c>
      <c r="C64" s="421" t="s">
        <v>541</v>
      </c>
      <c r="D64" s="421">
        <f>LOOKUP(D2,'St. Objectenlijst FE'!$A:$A,'St. Objectenlijst FE'!$I:$I)</f>
        <v>50</v>
      </c>
      <c r="E64" s="421">
        <f>LOOKUP(E2,'St. Objectenlijst FE'!$A:$A,'St. Objectenlijst FE'!$I:$I)</f>
        <v>80</v>
      </c>
      <c r="F64" s="421">
        <f>LOOKUP(F2,'St. Objectenlijst FE'!$A:$A,'St. Objectenlijst FE'!$I:$I)</f>
        <v>80</v>
      </c>
      <c r="G64" s="421">
        <f>LOOKUP(G2,'St. Objectenlijst FE'!$A:$A,'St. Objectenlijst FE'!$I:$I)</f>
        <v>80</v>
      </c>
      <c r="H64" s="421">
        <f>LOOKUP(H2,'St. Objectenlijst FE'!$A:$A,'St. Objectenlijst FE'!$I:$I)</f>
        <v>80</v>
      </c>
      <c r="I64" s="421">
        <f>LOOKUP(I2,'St. Objectenlijst FE'!$A:$A,'St. Objectenlijst FE'!$I:$I)</f>
        <v>80</v>
      </c>
      <c r="J64" s="421">
        <f>LOOKUP(J2,'St. Objectenlijst FE'!$A:$A,'St. Objectenlijst FE'!$I:$I)</f>
        <v>80</v>
      </c>
      <c r="K64" s="421">
        <f>LOOKUP(K2,'St. Objectenlijst FE'!$A:$A,'St. Objectenlijst FE'!$I:$I)</f>
        <v>60</v>
      </c>
      <c r="L64" s="421">
        <f>LOOKUP(L2,'St. Objectenlijst FE'!$A:$A,'St. Objectenlijst FE'!$I:$I)</f>
        <v>80</v>
      </c>
      <c r="M64" s="421">
        <f>LOOKUP(M2,'St. Objectenlijst FE'!$A:$A,'St. Objectenlijst FE'!$I:$I)</f>
        <v>40</v>
      </c>
      <c r="N64" s="421">
        <f>LOOKUP(N2,'St. Objectenlijst FE'!$A:$A,'St. Objectenlijst FE'!$I:$I)</f>
        <v>100</v>
      </c>
      <c r="O64" s="421">
        <f>LOOKUP(O2,'St. Objectenlijst FE'!$A:$A,'St. Objectenlijst FE'!$I:$I)</f>
        <v>100</v>
      </c>
      <c r="P64" s="421">
        <f>LOOKUP(P2,'St. Objectenlijst FE'!$A:$A,'St. Objectenlijst FE'!$I:$I)</f>
        <v>100</v>
      </c>
      <c r="Q64" s="421">
        <f>LOOKUP(Q2,'St. Objectenlijst FE'!$A:$A,'St. Objectenlijst FE'!$I:$I)</f>
        <v>100</v>
      </c>
      <c r="R64" s="421">
        <f>LOOKUP(R2,'St. Objectenlijst FE'!$A:$A,'St. Objectenlijst FE'!$I:$I)</f>
        <v>100</v>
      </c>
      <c r="S64" s="421">
        <f>LOOKUP(S2,'St. Objectenlijst FE'!$A:$A,'St. Objectenlijst FE'!$I:$I)</f>
        <v>100</v>
      </c>
      <c r="T64" s="421">
        <f>LOOKUP(T2,'St. Objectenlijst FE'!$A:$A,'St. Objectenlijst FE'!$I:$I)</f>
        <v>60</v>
      </c>
      <c r="U64" s="421">
        <f>LOOKUP(U2,'St. Objectenlijst FE'!$A:$A,'St. Objectenlijst FE'!$I:$I)</f>
        <v>60</v>
      </c>
      <c r="V64" s="421">
        <f>LOOKUP(V2,'St. Objectenlijst FE'!$A:$A,'St. Objectenlijst FE'!$I:$I)</f>
        <v>60</v>
      </c>
      <c r="W64" s="421">
        <f>LOOKUP(W2,'St. Objectenlijst FE'!$A:$A,'St. Objectenlijst FE'!$I:$I)</f>
        <v>100</v>
      </c>
      <c r="X64" s="421">
        <f>LOOKUP(X2,'St. Objectenlijst FE'!$A:$A,'St. Objectenlijst FE'!$I:$I)</f>
        <v>100</v>
      </c>
      <c r="Y64" s="421">
        <f>LOOKUP(Y2,'St. Objectenlijst FE'!$A:$A,'St. Objectenlijst FE'!$I:$I)</f>
        <v>100</v>
      </c>
      <c r="Z64" s="421">
        <f>LOOKUP(Z2,'St. Objectenlijst FE'!$A:$A,'St. Objectenlijst FE'!$I:$I)</f>
        <v>100</v>
      </c>
      <c r="AA64" s="421">
        <f>LOOKUP(AA2,'St. Objectenlijst FE'!$A:$A,'St. Objectenlijst FE'!$I:$I)</f>
        <v>50</v>
      </c>
      <c r="AB64" s="421">
        <f>LOOKUP(AB2,'St. Objectenlijst FE'!$A:$A,'St. Objectenlijst FE'!$I:$I)</f>
        <v>42</v>
      </c>
      <c r="AC64" s="421">
        <f>LOOKUP(AC2,'St. Objectenlijst FE'!$A:$A,'St. Objectenlijst FE'!$I:$I)</f>
        <v>45</v>
      </c>
      <c r="AD64" s="421">
        <f>LOOKUP(AD2,'St. Objectenlijst FE'!$A:$A,'St. Objectenlijst FE'!$I:$I)</f>
        <v>35</v>
      </c>
      <c r="AE64" s="421">
        <f>LOOKUP(AE2,'St. Objectenlijst FE'!$A:$A,'St. Objectenlijst FE'!$I:$I)</f>
        <v>35</v>
      </c>
      <c r="AF64" s="421">
        <f>LOOKUP(AF2,'St. Objectenlijst FE'!$A:$A,'St. Objectenlijst FE'!$I:$I)</f>
        <v>100</v>
      </c>
      <c r="AG64" s="421">
        <f>LOOKUP(AG2,'St. Objectenlijst FE'!$A:$A,'St. Objectenlijst FE'!$I:$I)</f>
        <v>40</v>
      </c>
      <c r="AH64" s="421">
        <f>LOOKUP(AH2,'St. Objectenlijst FE'!$A:$A,'St. Objectenlijst FE'!$I:$I)</f>
        <v>30</v>
      </c>
      <c r="AI64" s="421">
        <f>LOOKUP(AI2,'St. Objectenlijst FE'!$A:$A,'St. Objectenlijst FE'!$I:$I)</f>
        <v>15</v>
      </c>
      <c r="AJ64" s="421">
        <f>LOOKUP(AJ2,'St. Objectenlijst FE'!$A:$A,'St. Objectenlijst FE'!$I:$I)</f>
        <v>40</v>
      </c>
      <c r="AK64" s="421">
        <f>LOOKUP(AK2,'St. Objectenlijst FE'!$A:$A,'St. Objectenlijst FE'!$I:$I)</f>
        <v>50</v>
      </c>
      <c r="AL64" s="421">
        <f>LOOKUP(AL2,'St. Objectenlijst FE'!$A:$A,'St. Objectenlijst FE'!$I:$I)</f>
        <v>150</v>
      </c>
      <c r="AM64" s="421">
        <f>LOOKUP(AM2,'St. Objectenlijst FE'!$A:$A,'St. Objectenlijst FE'!$I:$I)</f>
        <v>50</v>
      </c>
      <c r="AN64" s="421">
        <f>LOOKUP(AN2,'St. Objectenlijst FE'!$A:$A,'St. Objectenlijst FE'!$I:$I)</f>
        <v>50</v>
      </c>
      <c r="AO64" s="421">
        <f>LOOKUP(AO2,'St. Objectenlijst FE'!$A:$A,'St. Objectenlijst FE'!$I:$I)</f>
        <v>50</v>
      </c>
      <c r="AP64" s="421">
        <f>LOOKUP(AP2,'St. Objectenlijst FE'!$A:$A,'St. Objectenlijst FE'!$I:$I)</f>
        <v>40</v>
      </c>
      <c r="AQ64" s="421">
        <f>LOOKUP(AQ2,'St. Objectenlijst FE'!$A:$A,'St. Objectenlijst FE'!$I:$I)</f>
        <v>15</v>
      </c>
      <c r="AR64" s="421">
        <f>LOOKUP(AR2,'St. Objectenlijst FE'!$A:$A,'St. Objectenlijst FE'!$I:$I)</f>
        <v>50</v>
      </c>
      <c r="AS64" s="421">
        <f>LOOKUP(AS2,'St. Objectenlijst FE'!$A:$A,'St. Objectenlijst FE'!$I:$I)</f>
        <v>50</v>
      </c>
      <c r="AT64" s="421">
        <f>LOOKUP(AT2,'St. Objectenlijst FE'!$A:$A,'St. Objectenlijst FE'!$I:$I)</f>
        <v>50</v>
      </c>
      <c r="AU64" s="421">
        <f>LOOKUP(AU2,'St. Objectenlijst FE'!$A:$A,'St. Objectenlijst FE'!$I:$I)</f>
        <v>50</v>
      </c>
      <c r="AV64" s="421">
        <f>LOOKUP(AV2,'St. Objectenlijst FE'!$A:$A,'St. Objectenlijst FE'!$I:$I)</f>
        <v>30</v>
      </c>
      <c r="AW64" s="421">
        <f>LOOKUP(AW2,'St. Objectenlijst FE'!$A:$A,'St. Objectenlijst FE'!$I:$I)</f>
        <v>30</v>
      </c>
      <c r="AX64" s="421">
        <f>LOOKUP(AX2,'St. Objectenlijst FE'!$A:$A,'St. Objectenlijst FE'!$I:$I)</f>
        <v>1</v>
      </c>
    </row>
    <row r="65" spans="1:50" x14ac:dyDescent="0.2">
      <c r="A65" s="35"/>
      <c r="B65" s="421" t="s">
        <v>376</v>
      </c>
      <c r="C65" s="421" t="s">
        <v>807</v>
      </c>
      <c r="D65" s="425">
        <f>IF(LOOKUP(D2,'2.Middel Proj Aangepast Object'!$A$7:$A$313,'2.Middel Proj Aangepast Object'!$F$7:$F$313)=0,'Calculatie sheet'!D64,LOOKUP(D2,'2.Middel Proj Aangepast Object'!$A$7:$A$313,'2.Middel Proj Aangepast Object'!$F$7:$F$313))</f>
        <v>50</v>
      </c>
      <c r="E65" s="425">
        <f>IF(LOOKUP(E2,'2.Middel Proj Aangepast Object'!$A$7:$A$313,'2.Middel Proj Aangepast Object'!$F$7:$F$313)=0,'Calculatie sheet'!E64,LOOKUP(E2,'2.Middel Proj Aangepast Object'!$A$7:$A$313,'2.Middel Proj Aangepast Object'!$F$7:$F$313))</f>
        <v>80</v>
      </c>
      <c r="F65" s="425">
        <f>IF(LOOKUP(F2,'2.Middel Proj Aangepast Object'!$A$7:$A$313,'2.Middel Proj Aangepast Object'!$F$7:$F$313)=0,'Calculatie sheet'!F64,LOOKUP(F2,'2.Middel Proj Aangepast Object'!$A$7:$A$313,'2.Middel Proj Aangepast Object'!$F$7:$F$313))</f>
        <v>80</v>
      </c>
      <c r="G65" s="425">
        <f>IF(LOOKUP(G2,'2.Middel Proj Aangepast Object'!$A$7:$A$313,'2.Middel Proj Aangepast Object'!$F$7:$F$313)=0,'Calculatie sheet'!G64,LOOKUP(G2,'2.Middel Proj Aangepast Object'!$A$7:$A$313,'2.Middel Proj Aangepast Object'!$F$7:$F$313))</f>
        <v>80</v>
      </c>
      <c r="H65" s="425">
        <f>IF(LOOKUP(H2,'2.Middel Proj Aangepast Object'!$A$7:$A$313,'2.Middel Proj Aangepast Object'!$F$7:$F$313)=0,'Calculatie sheet'!H64,LOOKUP(H2,'2.Middel Proj Aangepast Object'!$A$7:$A$313,'2.Middel Proj Aangepast Object'!$F$7:$F$313))</f>
        <v>80</v>
      </c>
      <c r="I65" s="425">
        <f>IF(LOOKUP(I2,'2.Middel Proj Aangepast Object'!$A$7:$A$313,'2.Middel Proj Aangepast Object'!$F$7:$F$313)=0,'Calculatie sheet'!I64,LOOKUP(I2,'2.Middel Proj Aangepast Object'!$A$7:$A$313,'2.Middel Proj Aangepast Object'!$F$7:$F$313))</f>
        <v>80</v>
      </c>
      <c r="J65" s="425">
        <f>IF(LOOKUP(J2,'2.Middel Proj Aangepast Object'!$A$7:$A$313,'2.Middel Proj Aangepast Object'!$F$7:$F$313)=0,'Calculatie sheet'!J64,LOOKUP(J2,'2.Middel Proj Aangepast Object'!$A$7:$A$313,'2.Middel Proj Aangepast Object'!$F$7:$F$313))</f>
        <v>80</v>
      </c>
      <c r="K65" s="425">
        <f>IF(LOOKUP(K2,'2.Middel Proj Aangepast Object'!$A$7:$A$313,'2.Middel Proj Aangepast Object'!$F$7:$F$313)=0,'Calculatie sheet'!K64,LOOKUP(K2,'2.Middel Proj Aangepast Object'!$A$7:$A$313,'2.Middel Proj Aangepast Object'!$F$7:$F$313))</f>
        <v>60</v>
      </c>
      <c r="L65" s="425">
        <f>IF(LOOKUP(L2,'2.Middel Proj Aangepast Object'!$A$7:$A$313,'2.Middel Proj Aangepast Object'!$F$7:$F$313)=0,'Calculatie sheet'!L64,LOOKUP(L2,'2.Middel Proj Aangepast Object'!$A$7:$A$313,'2.Middel Proj Aangepast Object'!$F$7:$F$313))</f>
        <v>80</v>
      </c>
      <c r="M65" s="425">
        <f>IF(LOOKUP(M2,'2.Middel Proj Aangepast Object'!$A$7:$A$313,'2.Middel Proj Aangepast Object'!$F$7:$F$313)=0,'Calculatie sheet'!M64,LOOKUP(M2,'2.Middel Proj Aangepast Object'!$A$7:$A$313,'2.Middel Proj Aangepast Object'!$F$7:$F$313))</f>
        <v>40</v>
      </c>
      <c r="N65" s="425">
        <f>IF(LOOKUP(N2,'2.Middel Proj Aangepast Object'!$A$7:$A$313,'2.Middel Proj Aangepast Object'!$F$7:$F$313)=0,'Calculatie sheet'!N64,LOOKUP(N2,'2.Middel Proj Aangepast Object'!$A$7:$A$313,'2.Middel Proj Aangepast Object'!$F$7:$F$313))</f>
        <v>100</v>
      </c>
      <c r="O65" s="425">
        <f>IF(LOOKUP(O2,'2.Middel Proj Aangepast Object'!$A$7:$A$313,'2.Middel Proj Aangepast Object'!$F$7:$F$313)=0,'Calculatie sheet'!O64,LOOKUP(O2,'2.Middel Proj Aangepast Object'!$A$7:$A$313,'2.Middel Proj Aangepast Object'!$F$7:$F$313))</f>
        <v>100</v>
      </c>
      <c r="P65" s="425">
        <f>IF(LOOKUP(P2,'2.Middel Proj Aangepast Object'!$A$7:$A$313,'2.Middel Proj Aangepast Object'!$F$7:$F$313)=0,'Calculatie sheet'!P64,LOOKUP(P2,'2.Middel Proj Aangepast Object'!$A$7:$A$313,'2.Middel Proj Aangepast Object'!$F$7:$F$313))</f>
        <v>100</v>
      </c>
      <c r="Q65" s="425">
        <f>IF(LOOKUP(Q2,'2.Middel Proj Aangepast Object'!$A$7:$A$313,'2.Middel Proj Aangepast Object'!$F$7:$F$313)=0,'Calculatie sheet'!Q64,LOOKUP(Q2,'2.Middel Proj Aangepast Object'!$A$7:$A$313,'2.Middel Proj Aangepast Object'!$F$7:$F$313))</f>
        <v>100</v>
      </c>
      <c r="R65" s="425">
        <f>IF(LOOKUP(R2,'2.Middel Proj Aangepast Object'!$A$7:$A$313,'2.Middel Proj Aangepast Object'!$F$7:$F$313)=0,'Calculatie sheet'!R64,LOOKUP(R2,'2.Middel Proj Aangepast Object'!$A$7:$A$313,'2.Middel Proj Aangepast Object'!$F$7:$F$313))</f>
        <v>100</v>
      </c>
      <c r="S65" s="425">
        <f>IF(LOOKUP(S2,'2.Middel Proj Aangepast Object'!$A$7:$A$313,'2.Middel Proj Aangepast Object'!$F$7:$F$313)=0,'Calculatie sheet'!S64,LOOKUP(S2,'2.Middel Proj Aangepast Object'!$A$7:$A$313,'2.Middel Proj Aangepast Object'!$F$7:$F$313))</f>
        <v>100</v>
      </c>
      <c r="T65" s="425">
        <f>IF(LOOKUP(T2,'2.Middel Proj Aangepast Object'!$A$7:$A$313,'2.Middel Proj Aangepast Object'!$F$7:$F$313)=0,'Calculatie sheet'!T64,LOOKUP(T2,'2.Middel Proj Aangepast Object'!$A$7:$A$313,'2.Middel Proj Aangepast Object'!$F$7:$F$313))</f>
        <v>60</v>
      </c>
      <c r="U65" s="425">
        <f>IF(LOOKUP(U2,'2.Middel Proj Aangepast Object'!$A$7:$A$313,'2.Middel Proj Aangepast Object'!$F$7:$F$313)=0,'Calculatie sheet'!U64,LOOKUP(U2,'2.Middel Proj Aangepast Object'!$A$7:$A$313,'2.Middel Proj Aangepast Object'!$F$7:$F$313))</f>
        <v>60</v>
      </c>
      <c r="V65" s="425">
        <f>IF(LOOKUP(V2,'2.Middel Proj Aangepast Object'!$A$7:$A$313,'2.Middel Proj Aangepast Object'!$F$7:$F$313)=0,'Calculatie sheet'!V64,LOOKUP(V2,'2.Middel Proj Aangepast Object'!$A$7:$A$313,'2.Middel Proj Aangepast Object'!$F$7:$F$313))</f>
        <v>60</v>
      </c>
      <c r="W65" s="425">
        <f>IF(LOOKUP(W2,'2.Middel Proj Aangepast Object'!$A$7:$A$313,'2.Middel Proj Aangepast Object'!$F$7:$F$313)=0,'Calculatie sheet'!W64,LOOKUP(W2,'2.Middel Proj Aangepast Object'!$A$7:$A$313,'2.Middel Proj Aangepast Object'!$F$7:$F$313))</f>
        <v>100</v>
      </c>
      <c r="X65" s="425">
        <f>IF(LOOKUP(X2,'2.Middel Proj Aangepast Object'!$A$7:$A$313,'2.Middel Proj Aangepast Object'!$F$7:$F$313)=0,'Calculatie sheet'!X64,LOOKUP(X2,'2.Middel Proj Aangepast Object'!$A$7:$A$313,'2.Middel Proj Aangepast Object'!$F$7:$F$313))</f>
        <v>100</v>
      </c>
      <c r="Y65" s="425">
        <f>IF(LOOKUP(Y2,'2.Middel Proj Aangepast Object'!$A$7:$A$313,'2.Middel Proj Aangepast Object'!$F$7:$F$313)=0,'Calculatie sheet'!Y64,LOOKUP(Y2,'2.Middel Proj Aangepast Object'!$A$7:$A$313,'2.Middel Proj Aangepast Object'!$F$7:$F$313))</f>
        <v>100</v>
      </c>
      <c r="Z65" s="425">
        <f>IF(LOOKUP(Z2,'2.Middel Proj Aangepast Object'!$A$7:$A$313,'2.Middel Proj Aangepast Object'!$F$7:$F$313)=0,'Calculatie sheet'!Z64,LOOKUP(Z2,'2.Middel Proj Aangepast Object'!$A$7:$A$313,'2.Middel Proj Aangepast Object'!$F$7:$F$313))</f>
        <v>100</v>
      </c>
      <c r="AA65" s="425">
        <f>IF(LOOKUP(AA2,'2.Middel Proj Aangepast Object'!$A$7:$A$313,'2.Middel Proj Aangepast Object'!$F$7:$F$313)=0,'Calculatie sheet'!AA64,LOOKUP(AA2,'2.Middel Proj Aangepast Object'!$A$7:$A$313,'2.Middel Proj Aangepast Object'!$F$7:$F$313))</f>
        <v>50</v>
      </c>
      <c r="AB65" s="425">
        <f>IF(LOOKUP(AB2,'2.Middel Proj Aangepast Object'!$A$7:$A$313,'2.Middel Proj Aangepast Object'!$F$7:$F$313)=0,'Calculatie sheet'!AB64,LOOKUP(AB2,'2.Middel Proj Aangepast Object'!$A$7:$A$313,'2.Middel Proj Aangepast Object'!$F$7:$F$313))</f>
        <v>42</v>
      </c>
      <c r="AC65" s="425">
        <f>IF(LOOKUP(AC2,'2.Middel Proj Aangepast Object'!$A$7:$A$313,'2.Middel Proj Aangepast Object'!$F$7:$F$313)=0,'Calculatie sheet'!AC64,LOOKUP(AC2,'2.Middel Proj Aangepast Object'!$A$7:$A$313,'2.Middel Proj Aangepast Object'!$F$7:$F$313))</f>
        <v>45</v>
      </c>
      <c r="AD65" s="425">
        <f>IF(LOOKUP(AD2,'2.Middel Proj Aangepast Object'!$A$7:$A$313,'2.Middel Proj Aangepast Object'!$F$7:$F$313)=0,'Calculatie sheet'!AD64,LOOKUP(AD2,'2.Middel Proj Aangepast Object'!$A$7:$A$313,'2.Middel Proj Aangepast Object'!$F$7:$F$313))</f>
        <v>35</v>
      </c>
      <c r="AE65" s="425">
        <f>IF(LOOKUP(AE2,'2.Middel Proj Aangepast Object'!$A$7:$A$313,'2.Middel Proj Aangepast Object'!$F$7:$F$313)=0,'Calculatie sheet'!AE64,LOOKUP(AE2,'2.Middel Proj Aangepast Object'!$A$7:$A$313,'2.Middel Proj Aangepast Object'!$F$7:$F$313))</f>
        <v>35</v>
      </c>
      <c r="AF65" s="425">
        <f>IF(LOOKUP(AF2,'2.Middel Proj Aangepast Object'!$A$7:$A$313,'2.Middel Proj Aangepast Object'!$F$7:$F$313)=0,'Calculatie sheet'!AF64,LOOKUP(AF2,'2.Middel Proj Aangepast Object'!$A$7:$A$313,'2.Middel Proj Aangepast Object'!$F$7:$F$313))</f>
        <v>100</v>
      </c>
      <c r="AG65" s="425">
        <f>IF(LOOKUP(AG2,'2.Middel Proj Aangepast Object'!$A$7:$A$313,'2.Middel Proj Aangepast Object'!$F$7:$F$313)=0,'Calculatie sheet'!AG64,LOOKUP(AG2,'2.Middel Proj Aangepast Object'!$A$7:$A$313,'2.Middel Proj Aangepast Object'!$F$7:$F$313))</f>
        <v>40</v>
      </c>
      <c r="AH65" s="425">
        <f>IF(LOOKUP(AH2,'2.Middel Proj Aangepast Object'!$A$7:$A$313,'2.Middel Proj Aangepast Object'!$F$7:$F$313)=0,'Calculatie sheet'!AH64,LOOKUP(AH2,'2.Middel Proj Aangepast Object'!$A$7:$A$313,'2.Middel Proj Aangepast Object'!$F$7:$F$313))</f>
        <v>30</v>
      </c>
      <c r="AI65" s="425">
        <f>IF(LOOKUP(AI2,'2.Middel Proj Aangepast Object'!$A$7:$A$313,'2.Middel Proj Aangepast Object'!$F$7:$F$313)=0,'Calculatie sheet'!AI64,LOOKUP(AI2,'2.Middel Proj Aangepast Object'!$A$7:$A$313,'2.Middel Proj Aangepast Object'!$F$7:$F$313))</f>
        <v>15</v>
      </c>
      <c r="AJ65" s="425">
        <f>IF(LOOKUP(AJ2,'2.Middel Proj Aangepast Object'!$A$7:$A$313,'2.Middel Proj Aangepast Object'!$F$7:$F$313)=0,'Calculatie sheet'!AJ64,LOOKUP(AJ2,'2.Middel Proj Aangepast Object'!$A$7:$A$313,'2.Middel Proj Aangepast Object'!$F$7:$F$313))</f>
        <v>40</v>
      </c>
      <c r="AK65" s="425">
        <f>IF(LOOKUP(AK2,'2.Middel Proj Aangepast Object'!$A$7:$A$313,'2.Middel Proj Aangepast Object'!$F$7:$F$313)=0,'Calculatie sheet'!AK64,LOOKUP(AK2,'2.Middel Proj Aangepast Object'!$A$7:$A$313,'2.Middel Proj Aangepast Object'!$F$7:$F$313))</f>
        <v>50</v>
      </c>
      <c r="AL65" s="425">
        <f>IF(LOOKUP(AL2,'2.Middel Proj Aangepast Object'!$A$7:$A$313,'2.Middel Proj Aangepast Object'!$F$7:$F$313)=0,'Calculatie sheet'!AL64,LOOKUP(AL2,'2.Middel Proj Aangepast Object'!$A$7:$A$313,'2.Middel Proj Aangepast Object'!$F$7:$F$313))</f>
        <v>150</v>
      </c>
      <c r="AM65" s="425">
        <f>IF(LOOKUP(AM2,'2.Middel Proj Aangepast Object'!$A$7:$A$313,'2.Middel Proj Aangepast Object'!$F$7:$F$313)=0,'Calculatie sheet'!AM64,LOOKUP(AM2,'2.Middel Proj Aangepast Object'!$A$7:$A$313,'2.Middel Proj Aangepast Object'!$F$7:$F$313))</f>
        <v>50</v>
      </c>
      <c r="AN65" s="425">
        <f>IF(LOOKUP(AN2,'2.Middel Proj Aangepast Object'!$A$7:$A$313,'2.Middel Proj Aangepast Object'!$F$7:$F$313)=0,'Calculatie sheet'!AN64,LOOKUP(AN2,'2.Middel Proj Aangepast Object'!$A$7:$A$313,'2.Middel Proj Aangepast Object'!$F$7:$F$313))</f>
        <v>50</v>
      </c>
      <c r="AO65" s="425">
        <f>IF(LOOKUP(AO2,'2.Middel Proj Aangepast Object'!$A$7:$A$313,'2.Middel Proj Aangepast Object'!$F$7:$F$313)=0,'Calculatie sheet'!AO64,LOOKUP(AO2,'2.Middel Proj Aangepast Object'!$A$7:$A$313,'2.Middel Proj Aangepast Object'!$F$7:$F$313))</f>
        <v>50</v>
      </c>
      <c r="AP65" s="425">
        <f>IF(LOOKUP(AP2,'2.Middel Proj Aangepast Object'!$A$7:$A$313,'2.Middel Proj Aangepast Object'!$F$7:$F$313)=0,'Calculatie sheet'!AP64,LOOKUP(AP2,'2.Middel Proj Aangepast Object'!$A$7:$A$313,'2.Middel Proj Aangepast Object'!$F$7:$F$313))</f>
        <v>40</v>
      </c>
      <c r="AQ65" s="425">
        <f>IF(LOOKUP(AQ2,'2.Middel Proj Aangepast Object'!$A$7:$A$313,'2.Middel Proj Aangepast Object'!$F$7:$F$313)=0,'Calculatie sheet'!AQ64,LOOKUP(AQ2,'2.Middel Proj Aangepast Object'!$A$7:$A$313,'2.Middel Proj Aangepast Object'!$F$7:$F$313))</f>
        <v>15</v>
      </c>
      <c r="AR65" s="425">
        <f>IF(LOOKUP(AR2,'2.Middel Proj Aangepast Object'!$A$7:$A$313,'2.Middel Proj Aangepast Object'!$F$7:$F$313)=0,'Calculatie sheet'!AR64,LOOKUP(AR2,'2.Middel Proj Aangepast Object'!$A$7:$A$313,'2.Middel Proj Aangepast Object'!$F$7:$F$313))</f>
        <v>50</v>
      </c>
      <c r="AS65" s="425">
        <f>IF(LOOKUP(AS2,'2.Middel Proj Aangepast Object'!$A$7:$A$313,'2.Middel Proj Aangepast Object'!$F$7:$F$313)=0,'Calculatie sheet'!AS64,LOOKUP(AS2,'2.Middel Proj Aangepast Object'!$A$7:$A$313,'2.Middel Proj Aangepast Object'!$F$7:$F$313))</f>
        <v>50</v>
      </c>
      <c r="AT65" s="425">
        <f>IF(LOOKUP(AT2,'2.Middel Proj Aangepast Object'!$A$7:$A$313,'2.Middel Proj Aangepast Object'!$F$7:$F$313)=0,'Calculatie sheet'!AT64,LOOKUP(AT2,'2.Middel Proj Aangepast Object'!$A$7:$A$313,'2.Middel Proj Aangepast Object'!$F$7:$F$313))</f>
        <v>50</v>
      </c>
      <c r="AU65" s="425">
        <f>IF(LOOKUP(AU2,'2.Middel Proj Aangepast Object'!$A$7:$A$313,'2.Middel Proj Aangepast Object'!$F$7:$F$313)=0,'Calculatie sheet'!AU64,LOOKUP(AU2,'2.Middel Proj Aangepast Object'!$A$7:$A$313,'2.Middel Proj Aangepast Object'!$F$7:$F$313))</f>
        <v>50</v>
      </c>
      <c r="AV65" s="425">
        <f>IF(LOOKUP(AV2,'2.Middel Proj Aangepast Object'!$A$7:$A$313,'2.Middel Proj Aangepast Object'!$F$7:$F$313)=0,'Calculatie sheet'!AV64,LOOKUP(AV2,'2.Middel Proj Aangepast Object'!$A$7:$A$313,'2.Middel Proj Aangepast Object'!$F$7:$F$313))</f>
        <v>30</v>
      </c>
      <c r="AW65" s="425">
        <f>IF(LOOKUP(AW2,'2.Middel Proj Aangepast Object'!$A$7:$A$313,'2.Middel Proj Aangepast Object'!$F$7:$F$313)=0,'Calculatie sheet'!AW64,LOOKUP(AW2,'2.Middel Proj Aangepast Object'!$A$7:$A$313,'2.Middel Proj Aangepast Object'!$F$7:$F$313))</f>
        <v>30</v>
      </c>
      <c r="AX65" s="425">
        <f>IF(LOOKUP(AX2,'2.Middel Proj Aangepast Object'!$A$7:$A$313,'2.Middel Proj Aangepast Object'!$F$7:$F$313)=0,'Calculatie sheet'!AX64,LOOKUP(AX2,'2.Middel Proj Aangepast Object'!$A$7:$A$313,'2.Middel Proj Aangepast Object'!$F$7:$F$313))</f>
        <v>1</v>
      </c>
    </row>
    <row r="66" spans="1:50" ht="10" customHeight="1" x14ac:dyDescent="0.2">
      <c r="D66" s="420"/>
      <c r="E66" s="420"/>
      <c r="F66" s="420"/>
      <c r="G66" s="420"/>
      <c r="H66" s="420"/>
      <c r="I66" s="420"/>
      <c r="J66" s="420"/>
      <c r="K66" s="420"/>
      <c r="L66" s="420"/>
      <c r="M66" s="420"/>
      <c r="N66" s="67"/>
    </row>
    <row r="67" spans="1:50" s="492" customFormat="1" ht="19" x14ac:dyDescent="0.25">
      <c r="A67" s="491" t="s">
        <v>550</v>
      </c>
      <c r="D67" s="493"/>
      <c r="E67" s="493"/>
      <c r="F67" s="493"/>
      <c r="G67" s="493"/>
      <c r="H67" s="493"/>
      <c r="I67" s="493"/>
      <c r="J67" s="493"/>
      <c r="K67" s="493"/>
      <c r="L67" s="493"/>
      <c r="M67" s="493"/>
      <c r="N67" s="494"/>
    </row>
    <row r="68" spans="1:50" x14ac:dyDescent="0.2">
      <c r="B68" s="421" t="s">
        <v>531</v>
      </c>
      <c r="C68" s="427" t="s">
        <v>68</v>
      </c>
      <c r="D68" s="512">
        <f>LOOKUP(D$2,'St. Objectenlijst FE'!$A:$A,'St. Objectenlijst FE'!$K:$K)</f>
        <v>0.74</v>
      </c>
      <c r="E68" s="512">
        <f>LOOKUP(E$2,'St. Objectenlijst FE'!$A:$A,'St. Objectenlijst FE'!$K:$K)</f>
        <v>0.89</v>
      </c>
      <c r="F68" s="512">
        <f>LOOKUP(F$2,'St. Objectenlijst FE'!$A:$A,'St. Objectenlijst FE'!$K:$K)</f>
        <v>0.92</v>
      </c>
      <c r="G68" s="512">
        <f>LOOKUP(G$2,'St. Objectenlijst FE'!$A:$A,'St. Objectenlijst FE'!$K:$K)</f>
        <v>0.77</v>
      </c>
      <c r="H68" s="512">
        <f>LOOKUP(H$2,'St. Objectenlijst FE'!$A:$A,'St. Objectenlijst FE'!$K:$K)</f>
        <v>0.97</v>
      </c>
      <c r="I68" s="512">
        <f>LOOKUP(I$2,'St. Objectenlijst FE'!$A:$A,'St. Objectenlijst FE'!$K:$K)</f>
        <v>0.98</v>
      </c>
      <c r="J68" s="512">
        <f>LOOKUP(J$2,'St. Objectenlijst FE'!$A:$A,'St. Objectenlijst FE'!$K:$K)</f>
        <v>0.99</v>
      </c>
      <c r="K68" s="512">
        <f>LOOKUP(K$2,'St. Objectenlijst FE'!$A:$A,'St. Objectenlijst FE'!$K:$K)</f>
        <v>0</v>
      </c>
      <c r="L68" s="512">
        <f>LOOKUP(L$2,'St. Objectenlijst FE'!$A:$A,'St. Objectenlijst FE'!$K:$K)</f>
        <v>1</v>
      </c>
      <c r="M68" s="512">
        <f>LOOKUP(M$2,'St. Objectenlijst FE'!$A:$A,'St. Objectenlijst FE'!$K:$K)</f>
        <v>0</v>
      </c>
      <c r="N68" s="512">
        <f>LOOKUP(N$2,'St. Objectenlijst FE'!$A:$A,'St. Objectenlijst FE'!$K:$K)</f>
        <v>0</v>
      </c>
      <c r="O68" s="512">
        <f>LOOKUP(O$2,'St. Objectenlijst FE'!$A:$A,'St. Objectenlijst FE'!$K:$K)</f>
        <v>0</v>
      </c>
      <c r="P68" s="512">
        <f>LOOKUP(P$2,'St. Objectenlijst FE'!$A:$A,'St. Objectenlijst FE'!$K:$K)</f>
        <v>0</v>
      </c>
      <c r="Q68" s="512">
        <f>LOOKUP(Q$2,'St. Objectenlijst FE'!$A:$A,'St. Objectenlijst FE'!$K:$K)</f>
        <v>0</v>
      </c>
      <c r="R68" s="512">
        <f>LOOKUP(R$2,'St. Objectenlijst FE'!$A:$A,'St. Objectenlijst FE'!$K:$K)</f>
        <v>0</v>
      </c>
      <c r="S68" s="512">
        <f>LOOKUP(S$2,'St. Objectenlijst FE'!$A:$A,'St. Objectenlijst FE'!$K:$K)</f>
        <v>0</v>
      </c>
      <c r="T68" s="512">
        <f>LOOKUP(T$2,'St. Objectenlijst FE'!$A:$A,'St. Objectenlijst FE'!$K:$K)</f>
        <v>0</v>
      </c>
      <c r="U68" s="512">
        <f>LOOKUP(U$2,'St. Objectenlijst FE'!$A:$A,'St. Objectenlijst FE'!$K:$K)</f>
        <v>0</v>
      </c>
      <c r="V68" s="512">
        <f>LOOKUP(V$2,'St. Objectenlijst FE'!$A:$A,'St. Objectenlijst FE'!$K:$K)</f>
        <v>0</v>
      </c>
      <c r="W68" s="512">
        <f>LOOKUP(W$2,'St. Objectenlijst FE'!$A:$A,'St. Objectenlijst FE'!$K:$K)</f>
        <v>0</v>
      </c>
      <c r="X68" s="512">
        <f>LOOKUP(X$2,'St. Objectenlijst FE'!$A:$A,'St. Objectenlijst FE'!$K:$K)</f>
        <v>0</v>
      </c>
      <c r="Y68" s="512">
        <f>LOOKUP(Y$2,'St. Objectenlijst FE'!$A:$A,'St. Objectenlijst FE'!$K:$K)</f>
        <v>0</v>
      </c>
      <c r="Z68" s="512">
        <f>LOOKUP(Z$2,'St. Objectenlijst FE'!$A:$A,'St. Objectenlijst FE'!$K:$K)</f>
        <v>0</v>
      </c>
      <c r="AA68" s="512">
        <f>LOOKUP(AA$2,'St. Objectenlijst FE'!$A:$A,'St. Objectenlijst FE'!$K:$K)</f>
        <v>0.13</v>
      </c>
      <c r="AB68" s="512">
        <f>LOOKUP(AB$2,'St. Objectenlijst FE'!$A:$A,'St. Objectenlijst FE'!$K:$K)</f>
        <v>0</v>
      </c>
      <c r="AC68" s="512">
        <f>LOOKUP(AC$2,'St. Objectenlijst FE'!$A:$A,'St. Objectenlijst FE'!$K:$K)</f>
        <v>0.89900000000000002</v>
      </c>
      <c r="AD68" s="512">
        <f>LOOKUP(AD$2,'St. Objectenlijst FE'!$A:$A,'St. Objectenlijst FE'!$K:$K)</f>
        <v>0</v>
      </c>
      <c r="AE68" s="512">
        <f>LOOKUP(AE$2,'St. Objectenlijst FE'!$A:$A,'St. Objectenlijst FE'!$K:$K)</f>
        <v>0.71799999999999997</v>
      </c>
      <c r="AF68" s="512">
        <f>LOOKUP(AF$2,'St. Objectenlijst FE'!$A:$A,'St. Objectenlijst FE'!$K:$K)</f>
        <v>0.79200000000000004</v>
      </c>
      <c r="AG68" s="512">
        <f>LOOKUP(AG$2,'St. Objectenlijst FE'!$A:$A,'St. Objectenlijst FE'!$K:$K)</f>
        <v>0.92</v>
      </c>
      <c r="AH68" s="512">
        <f>LOOKUP(AH$2,'St. Objectenlijst FE'!$A:$A,'St. Objectenlijst FE'!$K:$K)</f>
        <v>0.81</v>
      </c>
      <c r="AI68" s="512">
        <f>LOOKUP(AI$2,'St. Objectenlijst FE'!$A:$A,'St. Objectenlijst FE'!$K:$K)</f>
        <v>0</v>
      </c>
      <c r="AJ68" s="512">
        <f>LOOKUP(AJ$2,'St. Objectenlijst FE'!$A:$A,'St. Objectenlijst FE'!$K:$K)</f>
        <v>1</v>
      </c>
      <c r="AK68" s="512">
        <f>LOOKUP(AK$2,'St. Objectenlijst FE'!$A:$A,'St. Objectenlijst FE'!$K:$K)</f>
        <v>0</v>
      </c>
      <c r="AL68" s="512">
        <f>LOOKUP(AL$2,'St. Objectenlijst FE'!$A:$A,'St. Objectenlijst FE'!$K:$K)</f>
        <v>0</v>
      </c>
      <c r="AM68" s="512">
        <f>LOOKUP(AM$2,'St. Objectenlijst FE'!$A:$A,'St. Objectenlijst FE'!$K:$K)</f>
        <v>0.85</v>
      </c>
      <c r="AN68" s="512">
        <f>LOOKUP(AN$2,'St. Objectenlijst FE'!$A:$A,'St. Objectenlijst FE'!$K:$K)</f>
        <v>0.93</v>
      </c>
      <c r="AO68" s="512">
        <f>LOOKUP(AO$2,'St. Objectenlijst FE'!$A:$A,'St. Objectenlijst FE'!$K:$K)</f>
        <v>0.8</v>
      </c>
      <c r="AP68" s="512">
        <f>LOOKUP(AP$2,'St. Objectenlijst FE'!$A:$A,'St. Objectenlijst FE'!$K:$K)</f>
        <v>0</v>
      </c>
      <c r="AQ68" s="512">
        <f>LOOKUP(AQ$2,'St. Objectenlijst FE'!$A:$A,'St. Objectenlijst FE'!$K:$K)</f>
        <v>0</v>
      </c>
      <c r="AR68" s="512">
        <f>LOOKUP(AR$2,'St. Objectenlijst FE'!$A:$A,'St. Objectenlijst FE'!$K:$K)</f>
        <v>0.93200000000000005</v>
      </c>
      <c r="AS68" s="512">
        <f>LOOKUP(AS$2,'St. Objectenlijst FE'!$A:$A,'St. Objectenlijst FE'!$K:$K)</f>
        <v>0.95</v>
      </c>
      <c r="AT68" s="512">
        <f>LOOKUP(AT$2,'St. Objectenlijst FE'!$A:$A,'St. Objectenlijst FE'!$K:$K)</f>
        <v>0.84</v>
      </c>
      <c r="AU68" s="512">
        <f>LOOKUP(AU$2,'St. Objectenlijst FE'!$A:$A,'St. Objectenlijst FE'!$K:$K)</f>
        <v>0.95</v>
      </c>
      <c r="AV68" s="512">
        <f>LOOKUP(AV$2,'St. Objectenlijst FE'!$A:$A,'St. Objectenlijst FE'!$K:$K)</f>
        <v>0.92552196946089127</v>
      </c>
      <c r="AW68" s="512">
        <f>LOOKUP(AW$2,'St. Objectenlijst FE'!$A:$A,'St. Objectenlijst FE'!$K:$K)</f>
        <v>0.91893564356435642</v>
      </c>
      <c r="AX68" s="512">
        <f>LOOKUP(AX$2,'St. Objectenlijst FE'!$A:$A,'St. Objectenlijst FE'!$K:$K)</f>
        <v>0.15</v>
      </c>
    </row>
    <row r="69" spans="1:50" x14ac:dyDescent="0.2">
      <c r="A69" s="35"/>
      <c r="C69" s="427" t="s">
        <v>88</v>
      </c>
      <c r="D69" s="512">
        <f>LOOKUP(D$2,'St. Objectenlijst FE'!$A:$A,'St. Objectenlijst FE'!$L:$L)</f>
        <v>0.26</v>
      </c>
      <c r="E69" s="512">
        <f>LOOKUP(E$2,'St. Objectenlijst FE'!$A:$A,'St. Objectenlijst FE'!$L:$L)</f>
        <v>0.02</v>
      </c>
      <c r="F69" s="512">
        <f>LOOKUP(F$2,'St. Objectenlijst FE'!$A:$A,'St. Objectenlijst FE'!$L:$L)</f>
        <v>0.01</v>
      </c>
      <c r="G69" s="512">
        <f>LOOKUP(G$2,'St. Objectenlijst FE'!$A:$A,'St. Objectenlijst FE'!$L:$L)</f>
        <v>0.21</v>
      </c>
      <c r="H69" s="512">
        <f>LOOKUP(H$2,'St. Objectenlijst FE'!$A:$A,'St. Objectenlijst FE'!$L:$L)</f>
        <v>0.02</v>
      </c>
      <c r="I69" s="512">
        <f>LOOKUP(I$2,'St. Objectenlijst FE'!$A:$A,'St. Objectenlijst FE'!$L:$L)</f>
        <v>0.02</v>
      </c>
      <c r="J69" s="512">
        <f>LOOKUP(J$2,'St. Objectenlijst FE'!$A:$A,'St. Objectenlijst FE'!$L:$L)</f>
        <v>0.01</v>
      </c>
      <c r="K69" s="512">
        <f>LOOKUP(K$2,'St. Objectenlijst FE'!$A:$A,'St. Objectenlijst FE'!$L:$L)</f>
        <v>0</v>
      </c>
      <c r="L69" s="512">
        <f>LOOKUP(L$2,'St. Objectenlijst FE'!$A:$A,'St. Objectenlijst FE'!$L:$L)</f>
        <v>0</v>
      </c>
      <c r="M69" s="512">
        <f>LOOKUP(M$2,'St. Objectenlijst FE'!$A:$A,'St. Objectenlijst FE'!$L:$L)</f>
        <v>0</v>
      </c>
      <c r="N69" s="512">
        <f>LOOKUP(N$2,'St. Objectenlijst FE'!$A:$A,'St. Objectenlijst FE'!$L:$L)</f>
        <v>0</v>
      </c>
      <c r="O69" s="512">
        <f>LOOKUP(O$2,'St. Objectenlijst FE'!$A:$A,'St. Objectenlijst FE'!$L:$L)</f>
        <v>0</v>
      </c>
      <c r="P69" s="512">
        <f>LOOKUP(P$2,'St. Objectenlijst FE'!$A:$A,'St. Objectenlijst FE'!$L:$L)</f>
        <v>0</v>
      </c>
      <c r="Q69" s="512">
        <f>LOOKUP(Q$2,'St. Objectenlijst FE'!$A:$A,'St. Objectenlijst FE'!$L:$L)</f>
        <v>0</v>
      </c>
      <c r="R69" s="512">
        <f>LOOKUP(R$2,'St. Objectenlijst FE'!$A:$A,'St. Objectenlijst FE'!$L:$L)</f>
        <v>0</v>
      </c>
      <c r="S69" s="512">
        <f>LOOKUP(S$2,'St. Objectenlijst FE'!$A:$A,'St. Objectenlijst FE'!$L:$L)</f>
        <v>0</v>
      </c>
      <c r="T69" s="512">
        <f>LOOKUP(T$2,'St. Objectenlijst FE'!$A:$A,'St. Objectenlijst FE'!$L:$L)</f>
        <v>0</v>
      </c>
      <c r="U69" s="512">
        <f>LOOKUP(U$2,'St. Objectenlijst FE'!$A:$A,'St. Objectenlijst FE'!$L:$L)</f>
        <v>0</v>
      </c>
      <c r="V69" s="512">
        <f>LOOKUP(V$2,'St. Objectenlijst FE'!$A:$A,'St. Objectenlijst FE'!$L:$L)</f>
        <v>0</v>
      </c>
      <c r="W69" s="512">
        <f>LOOKUP(W$2,'St. Objectenlijst FE'!$A:$A,'St. Objectenlijst FE'!$L:$L)</f>
        <v>0</v>
      </c>
      <c r="X69" s="512">
        <f>LOOKUP(X$2,'St. Objectenlijst FE'!$A:$A,'St. Objectenlijst FE'!$L:$L)</f>
        <v>0</v>
      </c>
      <c r="Y69" s="512">
        <f>LOOKUP(Y$2,'St. Objectenlijst FE'!$A:$A,'St. Objectenlijst FE'!$L:$L)</f>
        <v>0</v>
      </c>
      <c r="Z69" s="512">
        <f>LOOKUP(Z$2,'St. Objectenlijst FE'!$A:$A,'St. Objectenlijst FE'!$L:$L)</f>
        <v>0</v>
      </c>
      <c r="AA69" s="512">
        <f>LOOKUP(AA$2,'St. Objectenlijst FE'!$A:$A,'St. Objectenlijst FE'!$L:$L)</f>
        <v>0.02</v>
      </c>
      <c r="AB69" s="512">
        <f>LOOKUP(AB$2,'St. Objectenlijst FE'!$A:$A,'St. Objectenlijst FE'!$L:$L)</f>
        <v>1</v>
      </c>
      <c r="AC69" s="512">
        <f>LOOKUP(AC$2,'St. Objectenlijst FE'!$A:$A,'St. Objectenlijst FE'!$L:$L)</f>
        <v>9.8000000000000004E-2</v>
      </c>
      <c r="AD69" s="512">
        <f>LOOKUP(AD$2,'St. Objectenlijst FE'!$A:$A,'St. Objectenlijst FE'!$L:$L)</f>
        <v>0</v>
      </c>
      <c r="AE69" s="512">
        <f>LOOKUP(AE$2,'St. Objectenlijst FE'!$A:$A,'St. Objectenlijst FE'!$L:$L)</f>
        <v>0.27800000000000002</v>
      </c>
      <c r="AF69" s="512">
        <f>LOOKUP(AF$2,'St. Objectenlijst FE'!$A:$A,'St. Objectenlijst FE'!$L:$L)</f>
        <v>0.20799999999999999</v>
      </c>
      <c r="AG69" s="512">
        <f>LOOKUP(AG$2,'St. Objectenlijst FE'!$A:$A,'St. Objectenlijst FE'!$L:$L)</f>
        <v>7.0000000000000007E-2</v>
      </c>
      <c r="AH69" s="512">
        <f>LOOKUP(AH$2,'St. Objectenlijst FE'!$A:$A,'St. Objectenlijst FE'!$L:$L)</f>
        <v>0.18</v>
      </c>
      <c r="AI69" s="512">
        <f>LOOKUP(AI$2,'St. Objectenlijst FE'!$A:$A,'St. Objectenlijst FE'!$L:$L)</f>
        <v>0</v>
      </c>
      <c r="AJ69" s="512">
        <f>LOOKUP(AJ$2,'St. Objectenlijst FE'!$A:$A,'St. Objectenlijst FE'!$L:$L)</f>
        <v>0</v>
      </c>
      <c r="AK69" s="512">
        <f>LOOKUP(AK$2,'St. Objectenlijst FE'!$A:$A,'St. Objectenlijst FE'!$L:$L)</f>
        <v>0</v>
      </c>
      <c r="AL69" s="512">
        <f>LOOKUP(AL$2,'St. Objectenlijst FE'!$A:$A,'St. Objectenlijst FE'!$L:$L)</f>
        <v>1</v>
      </c>
      <c r="AM69" s="512">
        <f>LOOKUP(AM$2,'St. Objectenlijst FE'!$A:$A,'St. Objectenlijst FE'!$L:$L)</f>
        <v>0.12</v>
      </c>
      <c r="AN69" s="512">
        <f>LOOKUP(AN$2,'St. Objectenlijst FE'!$A:$A,'St. Objectenlijst FE'!$L:$L)</f>
        <v>0.06</v>
      </c>
      <c r="AO69" s="512">
        <f>LOOKUP(AO$2,'St. Objectenlijst FE'!$A:$A,'St. Objectenlijst FE'!$L:$L)</f>
        <v>0.17</v>
      </c>
      <c r="AP69" s="512">
        <f>LOOKUP(AP$2,'St. Objectenlijst FE'!$A:$A,'St. Objectenlijst FE'!$L:$L)</f>
        <v>1</v>
      </c>
      <c r="AQ69" s="512">
        <f>LOOKUP(AQ$2,'St. Objectenlijst FE'!$A:$A,'St. Objectenlijst FE'!$L:$L)</f>
        <v>0</v>
      </c>
      <c r="AR69" s="512">
        <f>LOOKUP(AR$2,'St. Objectenlijst FE'!$A:$A,'St. Objectenlijst FE'!$L:$L)</f>
        <v>0.05</v>
      </c>
      <c r="AS69" s="512">
        <f>LOOKUP(AS$2,'St. Objectenlijst FE'!$A:$A,'St. Objectenlijst FE'!$L:$L)</f>
        <v>0.05</v>
      </c>
      <c r="AT69" s="512">
        <f>LOOKUP(AT$2,'St. Objectenlijst FE'!$A:$A,'St. Objectenlijst FE'!$L:$L)</f>
        <v>4.3999999999999997E-2</v>
      </c>
      <c r="AU69" s="512">
        <f>LOOKUP(AU$2,'St. Objectenlijst FE'!$A:$A,'St. Objectenlijst FE'!$L:$L)</f>
        <v>0.05</v>
      </c>
      <c r="AV69" s="512">
        <f>LOOKUP(AV$2,'St. Objectenlijst FE'!$A:$A,'St. Objectenlijst FE'!$L:$L)</f>
        <v>5.9208476160797753E-2</v>
      </c>
      <c r="AW69" s="512">
        <f>LOOKUP(AW$2,'St. Objectenlijst FE'!$A:$A,'St. Objectenlijst FE'!$L:$L)</f>
        <v>8.1064356435643567E-2</v>
      </c>
      <c r="AX69" s="512">
        <f>LOOKUP(AX$2,'St. Objectenlijst FE'!$A:$A,'St. Objectenlijst FE'!$L:$L)</f>
        <v>0.15</v>
      </c>
    </row>
    <row r="70" spans="1:50" x14ac:dyDescent="0.2">
      <c r="A70" s="35"/>
      <c r="C70" s="427" t="s">
        <v>89</v>
      </c>
      <c r="D70" s="512">
        <f>LOOKUP(D$2,'St. Objectenlijst FE'!$A:$A,'St. Objectenlijst FE'!$M:$M)</f>
        <v>0</v>
      </c>
      <c r="E70" s="512">
        <f>LOOKUP(E$2,'St. Objectenlijst FE'!$A:$A,'St. Objectenlijst FE'!$M:$M)</f>
        <v>0.05</v>
      </c>
      <c r="F70" s="512">
        <f>LOOKUP(F$2,'St. Objectenlijst FE'!$A:$A,'St. Objectenlijst FE'!$M:$M)</f>
        <v>0.06</v>
      </c>
      <c r="G70" s="512">
        <f>LOOKUP(G$2,'St. Objectenlijst FE'!$A:$A,'St. Objectenlijst FE'!$M:$M)</f>
        <v>0.02</v>
      </c>
      <c r="H70" s="512">
        <f>LOOKUP(H$2,'St. Objectenlijst FE'!$A:$A,'St. Objectenlijst FE'!$M:$M)</f>
        <v>0.01</v>
      </c>
      <c r="I70" s="512">
        <f>LOOKUP(I$2,'St. Objectenlijst FE'!$A:$A,'St. Objectenlijst FE'!$M:$M)</f>
        <v>0</v>
      </c>
      <c r="J70" s="512">
        <f>LOOKUP(J$2,'St. Objectenlijst FE'!$A:$A,'St. Objectenlijst FE'!$M:$M)</f>
        <v>0</v>
      </c>
      <c r="K70" s="512">
        <f>LOOKUP(K$2,'St. Objectenlijst FE'!$A:$A,'St. Objectenlijst FE'!$M:$M)</f>
        <v>0</v>
      </c>
      <c r="L70" s="512">
        <f>LOOKUP(L$2,'St. Objectenlijst FE'!$A:$A,'St. Objectenlijst FE'!$M:$M)</f>
        <v>0</v>
      </c>
      <c r="M70" s="512">
        <f>LOOKUP(M$2,'St. Objectenlijst FE'!$A:$A,'St. Objectenlijst FE'!$M:$M)</f>
        <v>0</v>
      </c>
      <c r="N70" s="512">
        <f>LOOKUP(N$2,'St. Objectenlijst FE'!$A:$A,'St. Objectenlijst FE'!$M:$M)</f>
        <v>0.5</v>
      </c>
      <c r="O70" s="512">
        <f>LOOKUP(O$2,'St. Objectenlijst FE'!$A:$A,'St. Objectenlijst FE'!$M:$M)</f>
        <v>0.6</v>
      </c>
      <c r="P70" s="512">
        <f>LOOKUP(P$2,'St. Objectenlijst FE'!$A:$A,'St. Objectenlijst FE'!$M:$M)</f>
        <v>0.5</v>
      </c>
      <c r="Q70" s="512">
        <f>LOOKUP(Q$2,'St. Objectenlijst FE'!$A:$A,'St. Objectenlijst FE'!$M:$M)</f>
        <v>0.6</v>
      </c>
      <c r="R70" s="512">
        <f>LOOKUP(R$2,'St. Objectenlijst FE'!$A:$A,'St. Objectenlijst FE'!$M:$M)</f>
        <v>0.5</v>
      </c>
      <c r="S70" s="512">
        <f>LOOKUP(S$2,'St. Objectenlijst FE'!$A:$A,'St. Objectenlijst FE'!$M:$M)</f>
        <v>0.6</v>
      </c>
      <c r="T70" s="512">
        <f>LOOKUP(T$2,'St. Objectenlijst FE'!$A:$A,'St. Objectenlijst FE'!$M:$M)</f>
        <v>0</v>
      </c>
      <c r="U70" s="512">
        <f>LOOKUP(U$2,'St. Objectenlijst FE'!$A:$A,'St. Objectenlijst FE'!$M:$M)</f>
        <v>0</v>
      </c>
      <c r="V70" s="512">
        <f>LOOKUP(V$2,'St. Objectenlijst FE'!$A:$A,'St. Objectenlijst FE'!$M:$M)</f>
        <v>0</v>
      </c>
      <c r="W70" s="512">
        <f>LOOKUP(W$2,'St. Objectenlijst FE'!$A:$A,'St. Objectenlijst FE'!$M:$M)</f>
        <v>0.35</v>
      </c>
      <c r="X70" s="512">
        <f>LOOKUP(X$2,'St. Objectenlijst FE'!$A:$A,'St. Objectenlijst FE'!$M:$M)</f>
        <v>0.3</v>
      </c>
      <c r="Y70" s="512">
        <f>LOOKUP(Y$2,'St. Objectenlijst FE'!$A:$A,'St. Objectenlijst FE'!$M:$M)</f>
        <v>0</v>
      </c>
      <c r="Z70" s="512">
        <f>LOOKUP(Z$2,'St. Objectenlijst FE'!$A:$A,'St. Objectenlijst FE'!$M:$M)</f>
        <v>0</v>
      </c>
      <c r="AA70" s="512">
        <f>LOOKUP(AA$2,'St. Objectenlijst FE'!$A:$A,'St. Objectenlijst FE'!$M:$M)</f>
        <v>0</v>
      </c>
      <c r="AB70" s="512">
        <f>LOOKUP(AB$2,'St. Objectenlijst FE'!$A:$A,'St. Objectenlijst FE'!$M:$M)</f>
        <v>0</v>
      </c>
      <c r="AC70" s="512">
        <f>LOOKUP(AC$2,'St. Objectenlijst FE'!$A:$A,'St. Objectenlijst FE'!$M:$M)</f>
        <v>0</v>
      </c>
      <c r="AD70" s="512">
        <f>LOOKUP(AD$2,'St. Objectenlijst FE'!$A:$A,'St. Objectenlijst FE'!$M:$M)</f>
        <v>0</v>
      </c>
      <c r="AE70" s="512">
        <f>LOOKUP(AE$2,'St. Objectenlijst FE'!$A:$A,'St. Objectenlijst FE'!$M:$M)</f>
        <v>0</v>
      </c>
      <c r="AF70" s="512">
        <f>LOOKUP(AF$2,'St. Objectenlijst FE'!$A:$A,'St. Objectenlijst FE'!$M:$M)</f>
        <v>0</v>
      </c>
      <c r="AG70" s="512">
        <f>LOOKUP(AG$2,'St. Objectenlijst FE'!$A:$A,'St. Objectenlijst FE'!$M:$M)</f>
        <v>0</v>
      </c>
      <c r="AH70" s="512">
        <f>LOOKUP(AH$2,'St. Objectenlijst FE'!$A:$A,'St. Objectenlijst FE'!$M:$M)</f>
        <v>0</v>
      </c>
      <c r="AI70" s="512">
        <f>LOOKUP(AI$2,'St. Objectenlijst FE'!$A:$A,'St. Objectenlijst FE'!$M:$M)</f>
        <v>0</v>
      </c>
      <c r="AJ70" s="512">
        <f>LOOKUP(AJ$2,'St. Objectenlijst FE'!$A:$A,'St. Objectenlijst FE'!$M:$M)</f>
        <v>0</v>
      </c>
      <c r="AK70" s="512">
        <f>LOOKUP(AK$2,'St. Objectenlijst FE'!$A:$A,'St. Objectenlijst FE'!$M:$M)</f>
        <v>0</v>
      </c>
      <c r="AL70" s="512">
        <f>LOOKUP(AL$2,'St. Objectenlijst FE'!$A:$A,'St. Objectenlijst FE'!$M:$M)</f>
        <v>0</v>
      </c>
      <c r="AM70" s="512">
        <f>LOOKUP(AM$2,'St. Objectenlijst FE'!$A:$A,'St. Objectenlijst FE'!$M:$M)</f>
        <v>0</v>
      </c>
      <c r="AN70" s="512">
        <f>LOOKUP(AN$2,'St. Objectenlijst FE'!$A:$A,'St. Objectenlijst FE'!$M:$M)</f>
        <v>0</v>
      </c>
      <c r="AO70" s="512">
        <f>LOOKUP(AO$2,'St. Objectenlijst FE'!$A:$A,'St. Objectenlijst FE'!$M:$M)</f>
        <v>0</v>
      </c>
      <c r="AP70" s="512">
        <f>LOOKUP(AP$2,'St. Objectenlijst FE'!$A:$A,'St. Objectenlijst FE'!$M:$M)</f>
        <v>0</v>
      </c>
      <c r="AQ70" s="512">
        <f>LOOKUP(AQ$2,'St. Objectenlijst FE'!$A:$A,'St. Objectenlijst FE'!$M:$M)</f>
        <v>0</v>
      </c>
      <c r="AR70" s="512">
        <f>LOOKUP(AR$2,'St. Objectenlijst FE'!$A:$A,'St. Objectenlijst FE'!$M:$M)</f>
        <v>0</v>
      </c>
      <c r="AS70" s="512">
        <f>LOOKUP(AS$2,'St. Objectenlijst FE'!$A:$A,'St. Objectenlijst FE'!$M:$M)</f>
        <v>0</v>
      </c>
      <c r="AT70" s="512">
        <f>LOOKUP(AT$2,'St. Objectenlijst FE'!$A:$A,'St. Objectenlijst FE'!$M:$M)</f>
        <v>0</v>
      </c>
      <c r="AU70" s="512">
        <f>LOOKUP(AU$2,'St. Objectenlijst FE'!$A:$A,'St. Objectenlijst FE'!$M:$M)</f>
        <v>0</v>
      </c>
      <c r="AV70" s="512">
        <f>LOOKUP(AV$2,'St. Objectenlijst FE'!$A:$A,'St. Objectenlijst FE'!$M:$M)</f>
        <v>0</v>
      </c>
      <c r="AW70" s="512">
        <f>LOOKUP(AW$2,'St. Objectenlijst FE'!$A:$A,'St. Objectenlijst FE'!$M:$M)</f>
        <v>0</v>
      </c>
      <c r="AX70" s="512">
        <f>LOOKUP(AX$2,'St. Objectenlijst FE'!$A:$A,'St. Objectenlijst FE'!$M:$M)</f>
        <v>0.14000000000000001</v>
      </c>
    </row>
    <row r="71" spans="1:50" x14ac:dyDescent="0.2">
      <c r="A71" s="35"/>
      <c r="C71" s="427" t="s">
        <v>866</v>
      </c>
      <c r="D71" s="512">
        <f>LOOKUP(D$2,'St. Objectenlijst FE'!$A:$A,'St. Objectenlijst FE'!$N:$N)</f>
        <v>0</v>
      </c>
      <c r="E71" s="512">
        <f>LOOKUP(E$2,'St. Objectenlijst FE'!$A:$A,'St. Objectenlijst FE'!$N:$N)</f>
        <v>0</v>
      </c>
      <c r="F71" s="512">
        <f>LOOKUP(F$2,'St. Objectenlijst FE'!$A:$A,'St. Objectenlijst FE'!$N:$N)</f>
        <v>0</v>
      </c>
      <c r="G71" s="512">
        <f>LOOKUP(G$2,'St. Objectenlijst FE'!$A:$A,'St. Objectenlijst FE'!$N:$N)</f>
        <v>0</v>
      </c>
      <c r="H71" s="512">
        <f>LOOKUP(H$2,'St. Objectenlijst FE'!$A:$A,'St. Objectenlijst FE'!$N:$N)</f>
        <v>0</v>
      </c>
      <c r="I71" s="512">
        <f>LOOKUP(I$2,'St. Objectenlijst FE'!$A:$A,'St. Objectenlijst FE'!$N:$N)</f>
        <v>0</v>
      </c>
      <c r="J71" s="512">
        <f>LOOKUP(J$2,'St. Objectenlijst FE'!$A:$A,'St. Objectenlijst FE'!$N:$N)</f>
        <v>0</v>
      </c>
      <c r="K71" s="512">
        <f>LOOKUP(K$2,'St. Objectenlijst FE'!$A:$A,'St. Objectenlijst FE'!$N:$N)</f>
        <v>0</v>
      </c>
      <c r="L71" s="512">
        <f>LOOKUP(L$2,'St. Objectenlijst FE'!$A:$A,'St. Objectenlijst FE'!$N:$N)</f>
        <v>0</v>
      </c>
      <c r="M71" s="512">
        <f>LOOKUP(M$2,'St. Objectenlijst FE'!$A:$A,'St. Objectenlijst FE'!$N:$N)</f>
        <v>0</v>
      </c>
      <c r="N71" s="512">
        <f>LOOKUP(N$2,'St. Objectenlijst FE'!$A:$A,'St. Objectenlijst FE'!$N:$N)</f>
        <v>0</v>
      </c>
      <c r="O71" s="512">
        <f>LOOKUP(O$2,'St. Objectenlijst FE'!$A:$A,'St. Objectenlijst FE'!$N:$N)</f>
        <v>0</v>
      </c>
      <c r="P71" s="512">
        <f>LOOKUP(P$2,'St. Objectenlijst FE'!$A:$A,'St. Objectenlijst FE'!$N:$N)</f>
        <v>0</v>
      </c>
      <c r="Q71" s="512">
        <f>LOOKUP(Q$2,'St. Objectenlijst FE'!$A:$A,'St. Objectenlijst FE'!$N:$N)</f>
        <v>0</v>
      </c>
      <c r="R71" s="512">
        <f>LOOKUP(R$2,'St. Objectenlijst FE'!$A:$A,'St. Objectenlijst FE'!$N:$N)</f>
        <v>0</v>
      </c>
      <c r="S71" s="512">
        <f>LOOKUP(S$2,'St. Objectenlijst FE'!$A:$A,'St. Objectenlijst FE'!$N:$N)</f>
        <v>0</v>
      </c>
      <c r="T71" s="512">
        <f>LOOKUP(T$2,'St. Objectenlijst FE'!$A:$A,'St. Objectenlijst FE'!$N:$N)</f>
        <v>0</v>
      </c>
      <c r="U71" s="512">
        <f>LOOKUP(U$2,'St. Objectenlijst FE'!$A:$A,'St. Objectenlijst FE'!$N:$N)</f>
        <v>0</v>
      </c>
      <c r="V71" s="512">
        <f>LOOKUP(V$2,'St. Objectenlijst FE'!$A:$A,'St. Objectenlijst FE'!$N:$N)</f>
        <v>0</v>
      </c>
      <c r="W71" s="512">
        <f>LOOKUP(W$2,'St. Objectenlijst FE'!$A:$A,'St. Objectenlijst FE'!$N:$N)</f>
        <v>0</v>
      </c>
      <c r="X71" s="512">
        <f>LOOKUP(X$2,'St. Objectenlijst FE'!$A:$A,'St. Objectenlijst FE'!$N:$N)</f>
        <v>0</v>
      </c>
      <c r="Y71" s="512">
        <f>LOOKUP(Y$2,'St. Objectenlijst FE'!$A:$A,'St. Objectenlijst FE'!$N:$N)</f>
        <v>0</v>
      </c>
      <c r="Z71" s="512">
        <f>LOOKUP(Z$2,'St. Objectenlijst FE'!$A:$A,'St. Objectenlijst FE'!$N:$N)</f>
        <v>0</v>
      </c>
      <c r="AA71" s="512">
        <f>LOOKUP(AA$2,'St. Objectenlijst FE'!$A:$A,'St. Objectenlijst FE'!$N:$N)</f>
        <v>0</v>
      </c>
      <c r="AB71" s="512">
        <f>LOOKUP(AB$2,'St. Objectenlijst FE'!$A:$A,'St. Objectenlijst FE'!$N:$N)</f>
        <v>0</v>
      </c>
      <c r="AC71" s="512">
        <f>LOOKUP(AC$2,'St. Objectenlijst FE'!$A:$A,'St. Objectenlijst FE'!$N:$N)</f>
        <v>0</v>
      </c>
      <c r="AD71" s="512">
        <f>LOOKUP(AD$2,'St. Objectenlijst FE'!$A:$A,'St. Objectenlijst FE'!$N:$N)</f>
        <v>0</v>
      </c>
      <c r="AE71" s="512">
        <f>LOOKUP(AE$2,'St. Objectenlijst FE'!$A:$A,'St. Objectenlijst FE'!$N:$N)</f>
        <v>0</v>
      </c>
      <c r="AF71" s="512">
        <f>LOOKUP(AF$2,'St. Objectenlijst FE'!$A:$A,'St. Objectenlijst FE'!$N:$N)</f>
        <v>0</v>
      </c>
      <c r="AG71" s="512">
        <f>LOOKUP(AG$2,'St. Objectenlijst FE'!$A:$A,'St. Objectenlijst FE'!$N:$N)</f>
        <v>0</v>
      </c>
      <c r="AH71" s="512">
        <f>LOOKUP(AH$2,'St. Objectenlijst FE'!$A:$A,'St. Objectenlijst FE'!$N:$N)</f>
        <v>0</v>
      </c>
      <c r="AI71" s="512">
        <f>LOOKUP(AI$2,'St. Objectenlijst FE'!$A:$A,'St. Objectenlijst FE'!$N:$N)</f>
        <v>0.9</v>
      </c>
      <c r="AJ71" s="512">
        <f>LOOKUP(AJ$2,'St. Objectenlijst FE'!$A:$A,'St. Objectenlijst FE'!$N:$N)</f>
        <v>0</v>
      </c>
      <c r="AK71" s="512">
        <f>LOOKUP(AK$2,'St. Objectenlijst FE'!$A:$A,'St. Objectenlijst FE'!$N:$N)</f>
        <v>0</v>
      </c>
      <c r="AL71" s="512">
        <f>LOOKUP(AL$2,'St. Objectenlijst FE'!$A:$A,'St. Objectenlijst FE'!$N:$N)</f>
        <v>0</v>
      </c>
      <c r="AM71" s="512">
        <f>LOOKUP(AM$2,'St. Objectenlijst FE'!$A:$A,'St. Objectenlijst FE'!$N:$N)</f>
        <v>0</v>
      </c>
      <c r="AN71" s="512">
        <f>LOOKUP(AN$2,'St. Objectenlijst FE'!$A:$A,'St. Objectenlijst FE'!$N:$N)</f>
        <v>0</v>
      </c>
      <c r="AO71" s="512">
        <f>LOOKUP(AO$2,'St. Objectenlijst FE'!$A:$A,'St. Objectenlijst FE'!$N:$N)</f>
        <v>0</v>
      </c>
      <c r="AP71" s="512">
        <f>LOOKUP(AP$2,'St. Objectenlijst FE'!$A:$A,'St. Objectenlijst FE'!$N:$N)</f>
        <v>0</v>
      </c>
      <c r="AQ71" s="512">
        <f>LOOKUP(AQ$2,'St. Objectenlijst FE'!$A:$A,'St. Objectenlijst FE'!$N:$N)</f>
        <v>0</v>
      </c>
      <c r="AR71" s="512">
        <f>LOOKUP(AR$2,'St. Objectenlijst FE'!$A:$A,'St. Objectenlijst FE'!$N:$N)</f>
        <v>1.7999999999999999E-2</v>
      </c>
      <c r="AS71" s="512">
        <f>LOOKUP(AS$2,'St. Objectenlijst FE'!$A:$A,'St. Objectenlijst FE'!$N:$N)</f>
        <v>0</v>
      </c>
      <c r="AT71" s="512">
        <f>LOOKUP(AT$2,'St. Objectenlijst FE'!$A:$A,'St. Objectenlijst FE'!$N:$N)</f>
        <v>0.11600000000000001</v>
      </c>
      <c r="AU71" s="512">
        <f>LOOKUP(AU$2,'St. Objectenlijst FE'!$A:$A,'St. Objectenlijst FE'!$N:$N)</f>
        <v>0</v>
      </c>
      <c r="AV71" s="512">
        <f>LOOKUP(AV$2,'St. Objectenlijst FE'!$A:$A,'St. Objectenlijst FE'!$N:$N)</f>
        <v>1.5269554378311012E-2</v>
      </c>
      <c r="AW71" s="512">
        <f>LOOKUP(AW$2,'St. Objectenlijst FE'!$A:$A,'St. Objectenlijst FE'!$N:$N)</f>
        <v>0</v>
      </c>
      <c r="AX71" s="512">
        <f>LOOKUP(AX$2,'St. Objectenlijst FE'!$A:$A,'St. Objectenlijst FE'!$N:$N)</f>
        <v>0.14000000000000001</v>
      </c>
    </row>
    <row r="72" spans="1:50" x14ac:dyDescent="0.2">
      <c r="A72" s="35"/>
      <c r="C72" s="427" t="s">
        <v>359</v>
      </c>
      <c r="D72" s="512">
        <f>LOOKUP(D$2,'St. Objectenlijst FE'!$A:$A,'St. Objectenlijst FE'!$O:$O)</f>
        <v>0</v>
      </c>
      <c r="E72" s="512">
        <f>LOOKUP(E$2,'St. Objectenlijst FE'!$A:$A,'St. Objectenlijst FE'!$O:$O)</f>
        <v>0</v>
      </c>
      <c r="F72" s="512">
        <f>LOOKUP(F$2,'St. Objectenlijst FE'!$A:$A,'St. Objectenlijst FE'!$O:$O)</f>
        <v>0</v>
      </c>
      <c r="G72" s="512">
        <f>LOOKUP(G$2,'St. Objectenlijst FE'!$A:$A,'St. Objectenlijst FE'!$O:$O)</f>
        <v>0</v>
      </c>
      <c r="H72" s="512">
        <f>LOOKUP(H$2,'St. Objectenlijst FE'!$A:$A,'St. Objectenlijst FE'!$O:$O)</f>
        <v>0</v>
      </c>
      <c r="I72" s="512">
        <f>LOOKUP(I$2,'St. Objectenlijst FE'!$A:$A,'St. Objectenlijst FE'!$O:$O)</f>
        <v>0</v>
      </c>
      <c r="J72" s="512">
        <f>LOOKUP(J$2,'St. Objectenlijst FE'!$A:$A,'St. Objectenlijst FE'!$O:$O)</f>
        <v>0</v>
      </c>
      <c r="K72" s="512">
        <f>LOOKUP(K$2,'St. Objectenlijst FE'!$A:$A,'St. Objectenlijst FE'!$O:$O)</f>
        <v>0</v>
      </c>
      <c r="L72" s="512">
        <f>LOOKUP(L$2,'St. Objectenlijst FE'!$A:$A,'St. Objectenlijst FE'!$O:$O)</f>
        <v>0</v>
      </c>
      <c r="M72" s="512">
        <f>LOOKUP(M$2,'St. Objectenlijst FE'!$A:$A,'St. Objectenlijst FE'!$O:$O)</f>
        <v>0</v>
      </c>
      <c r="N72" s="512">
        <f>LOOKUP(N$2,'St. Objectenlijst FE'!$A:$A,'St. Objectenlijst FE'!$O:$O)</f>
        <v>0.5</v>
      </c>
      <c r="O72" s="512">
        <f>LOOKUP(O$2,'St. Objectenlijst FE'!$A:$A,'St. Objectenlijst FE'!$O:$O)</f>
        <v>0.4</v>
      </c>
      <c r="P72" s="512">
        <f>LOOKUP(P$2,'St. Objectenlijst FE'!$A:$A,'St. Objectenlijst FE'!$O:$O)</f>
        <v>0.5</v>
      </c>
      <c r="Q72" s="512">
        <f>LOOKUP(Q$2,'St. Objectenlijst FE'!$A:$A,'St. Objectenlijst FE'!$O:$O)</f>
        <v>0.4</v>
      </c>
      <c r="R72" s="512">
        <f>LOOKUP(R$2,'St. Objectenlijst FE'!$A:$A,'St. Objectenlijst FE'!$O:$O)</f>
        <v>0.5</v>
      </c>
      <c r="S72" s="512">
        <f>LOOKUP(S$2,'St. Objectenlijst FE'!$A:$A,'St. Objectenlijst FE'!$O:$O)</f>
        <v>0.4</v>
      </c>
      <c r="T72" s="512">
        <f>LOOKUP(T$2,'St. Objectenlijst FE'!$A:$A,'St. Objectenlijst FE'!$O:$O)</f>
        <v>0</v>
      </c>
      <c r="U72" s="512">
        <f>LOOKUP(U$2,'St. Objectenlijst FE'!$A:$A,'St. Objectenlijst FE'!$O:$O)</f>
        <v>0</v>
      </c>
      <c r="V72" s="512">
        <f>LOOKUP(V$2,'St. Objectenlijst FE'!$A:$A,'St. Objectenlijst FE'!$O:$O)</f>
        <v>0</v>
      </c>
      <c r="W72" s="512">
        <f>LOOKUP(W$2,'St. Objectenlijst FE'!$A:$A,'St. Objectenlijst FE'!$O:$O)</f>
        <v>0.65</v>
      </c>
      <c r="X72" s="512">
        <f>LOOKUP(X$2,'St. Objectenlijst FE'!$A:$A,'St. Objectenlijst FE'!$O:$O)</f>
        <v>0.7</v>
      </c>
      <c r="Y72" s="512">
        <f>LOOKUP(Y$2,'St. Objectenlijst FE'!$A:$A,'St. Objectenlijst FE'!$O:$O)</f>
        <v>0.95</v>
      </c>
      <c r="Z72" s="512">
        <f>LOOKUP(Z$2,'St. Objectenlijst FE'!$A:$A,'St. Objectenlijst FE'!$O:$O)</f>
        <v>0.98</v>
      </c>
      <c r="AA72" s="512">
        <f>LOOKUP(AA$2,'St. Objectenlijst FE'!$A:$A,'St. Objectenlijst FE'!$O:$O)</f>
        <v>0.85</v>
      </c>
      <c r="AB72" s="512">
        <f>LOOKUP(AB$2,'St. Objectenlijst FE'!$A:$A,'St. Objectenlijst FE'!$O:$O)</f>
        <v>0</v>
      </c>
      <c r="AC72" s="512">
        <f>LOOKUP(AC$2,'St. Objectenlijst FE'!$A:$A,'St. Objectenlijst FE'!$O:$O)</f>
        <v>0</v>
      </c>
      <c r="AD72" s="512">
        <f>LOOKUP(AD$2,'St. Objectenlijst FE'!$A:$A,'St. Objectenlijst FE'!$O:$O)</f>
        <v>0</v>
      </c>
      <c r="AE72" s="512">
        <f>LOOKUP(AE$2,'St. Objectenlijst FE'!$A:$A,'St. Objectenlijst FE'!$O:$O)</f>
        <v>0</v>
      </c>
      <c r="AF72" s="512">
        <f>LOOKUP(AF$2,'St. Objectenlijst FE'!$A:$A,'St. Objectenlijst FE'!$O:$O)</f>
        <v>0</v>
      </c>
      <c r="AG72" s="512">
        <f>LOOKUP(AG$2,'St. Objectenlijst FE'!$A:$A,'St. Objectenlijst FE'!$O:$O)</f>
        <v>0</v>
      </c>
      <c r="AH72" s="512">
        <f>LOOKUP(AH$2,'St. Objectenlijst FE'!$A:$A,'St. Objectenlijst FE'!$O:$O)</f>
        <v>0</v>
      </c>
      <c r="AI72" s="512">
        <f>LOOKUP(AI$2,'St. Objectenlijst FE'!$A:$A,'St. Objectenlijst FE'!$O:$O)</f>
        <v>0</v>
      </c>
      <c r="AJ72" s="512">
        <f>LOOKUP(AJ$2,'St. Objectenlijst FE'!$A:$A,'St. Objectenlijst FE'!$O:$O)</f>
        <v>0</v>
      </c>
      <c r="AK72" s="512">
        <f>LOOKUP(AK$2,'St. Objectenlijst FE'!$A:$A,'St. Objectenlijst FE'!$O:$O)</f>
        <v>0</v>
      </c>
      <c r="AL72" s="512">
        <f>LOOKUP(AL$2,'St. Objectenlijst FE'!$A:$A,'St. Objectenlijst FE'!$O:$O)</f>
        <v>0</v>
      </c>
      <c r="AM72" s="512">
        <f>LOOKUP(AM$2,'St. Objectenlijst FE'!$A:$A,'St. Objectenlijst FE'!$O:$O)</f>
        <v>0.03</v>
      </c>
      <c r="AN72" s="512">
        <f>LOOKUP(AN$2,'St. Objectenlijst FE'!$A:$A,'St. Objectenlijst FE'!$O:$O)</f>
        <v>0.01</v>
      </c>
      <c r="AO72" s="512">
        <f>LOOKUP(AO$2,'St. Objectenlijst FE'!$A:$A,'St. Objectenlijst FE'!$O:$O)</f>
        <v>0.03</v>
      </c>
      <c r="AP72" s="512">
        <f>LOOKUP(AP$2,'St. Objectenlijst FE'!$A:$A,'St. Objectenlijst FE'!$O:$O)</f>
        <v>0</v>
      </c>
      <c r="AQ72" s="512">
        <f>LOOKUP(AQ$2,'St. Objectenlijst FE'!$A:$A,'St. Objectenlijst FE'!$O:$O)</f>
        <v>1</v>
      </c>
      <c r="AR72" s="512">
        <f>LOOKUP(AR$2,'St. Objectenlijst FE'!$A:$A,'St. Objectenlijst FE'!$O:$O)</f>
        <v>0</v>
      </c>
      <c r="AS72" s="512">
        <f>LOOKUP(AS$2,'St. Objectenlijst FE'!$A:$A,'St. Objectenlijst FE'!$O:$O)</f>
        <v>0</v>
      </c>
      <c r="AT72" s="512">
        <f>LOOKUP(AT$2,'St. Objectenlijst FE'!$A:$A,'St. Objectenlijst FE'!$O:$O)</f>
        <v>0</v>
      </c>
      <c r="AU72" s="512">
        <f>LOOKUP(AU$2,'St. Objectenlijst FE'!$A:$A,'St. Objectenlijst FE'!$O:$O)</f>
        <v>0</v>
      </c>
      <c r="AV72" s="512">
        <f>LOOKUP(AV$2,'St. Objectenlijst FE'!$A:$A,'St. Objectenlijst FE'!$O:$O)</f>
        <v>0</v>
      </c>
      <c r="AW72" s="512">
        <f>LOOKUP(AW$2,'St. Objectenlijst FE'!$A:$A,'St. Objectenlijst FE'!$O:$O)</f>
        <v>0</v>
      </c>
      <c r="AX72" s="512">
        <f>LOOKUP(AX$2,'St. Objectenlijst FE'!$A:$A,'St. Objectenlijst FE'!$O:$O)</f>
        <v>0.14000000000000001</v>
      </c>
    </row>
    <row r="73" spans="1:50" x14ac:dyDescent="0.2">
      <c r="A73" s="35"/>
      <c r="C73" s="427" t="s">
        <v>90</v>
      </c>
      <c r="D73" s="512">
        <f>LOOKUP(D$2,'St. Objectenlijst FE'!$A:$A,'St. Objectenlijst FE'!$P:$P)</f>
        <v>0</v>
      </c>
      <c r="E73" s="512">
        <f>LOOKUP(E$2,'St. Objectenlijst FE'!$A:$A,'St. Objectenlijst FE'!$P:$P)</f>
        <v>0.04</v>
      </c>
      <c r="F73" s="512">
        <f>LOOKUP(F$2,'St. Objectenlijst FE'!$A:$A,'St. Objectenlijst FE'!$P:$P)</f>
        <v>0.01</v>
      </c>
      <c r="G73" s="512">
        <f>LOOKUP(G$2,'St. Objectenlijst FE'!$A:$A,'St. Objectenlijst FE'!$P:$P)</f>
        <v>0</v>
      </c>
      <c r="H73" s="512">
        <f>LOOKUP(H$2,'St. Objectenlijst FE'!$A:$A,'St. Objectenlijst FE'!$P:$P)</f>
        <v>0</v>
      </c>
      <c r="I73" s="512">
        <f>LOOKUP(I$2,'St. Objectenlijst FE'!$A:$A,'St. Objectenlijst FE'!$P:$P)</f>
        <v>0</v>
      </c>
      <c r="J73" s="512">
        <f>LOOKUP(J$2,'St. Objectenlijst FE'!$A:$A,'St. Objectenlijst FE'!$P:$P)</f>
        <v>0</v>
      </c>
      <c r="K73" s="512">
        <f>LOOKUP(K$2,'St. Objectenlijst FE'!$A:$A,'St. Objectenlijst FE'!$P:$P)</f>
        <v>0</v>
      </c>
      <c r="L73" s="512">
        <f>LOOKUP(L$2,'St. Objectenlijst FE'!$A:$A,'St. Objectenlijst FE'!$P:$P)</f>
        <v>0</v>
      </c>
      <c r="M73" s="512">
        <f>LOOKUP(M$2,'St. Objectenlijst FE'!$A:$A,'St. Objectenlijst FE'!$P:$P)</f>
        <v>0</v>
      </c>
      <c r="N73" s="512">
        <f>LOOKUP(N$2,'St. Objectenlijst FE'!$A:$A,'St. Objectenlijst FE'!$P:$P)</f>
        <v>0</v>
      </c>
      <c r="O73" s="512">
        <f>LOOKUP(O$2,'St. Objectenlijst FE'!$A:$A,'St. Objectenlijst FE'!$P:$P)</f>
        <v>0</v>
      </c>
      <c r="P73" s="512">
        <f>LOOKUP(P$2,'St. Objectenlijst FE'!$A:$A,'St. Objectenlijst FE'!$P:$P)</f>
        <v>0</v>
      </c>
      <c r="Q73" s="512">
        <f>LOOKUP(Q$2,'St. Objectenlijst FE'!$A:$A,'St. Objectenlijst FE'!$P:$P)</f>
        <v>0</v>
      </c>
      <c r="R73" s="512">
        <f>LOOKUP(R$2,'St. Objectenlijst FE'!$A:$A,'St. Objectenlijst FE'!$P:$P)</f>
        <v>0</v>
      </c>
      <c r="S73" s="512">
        <f>LOOKUP(S$2,'St. Objectenlijst FE'!$A:$A,'St. Objectenlijst FE'!$P:$P)</f>
        <v>0</v>
      </c>
      <c r="T73" s="512">
        <f>LOOKUP(T$2,'St. Objectenlijst FE'!$A:$A,'St. Objectenlijst FE'!$P:$P)</f>
        <v>1</v>
      </c>
      <c r="U73" s="512">
        <f>LOOKUP(U$2,'St. Objectenlijst FE'!$A:$A,'St. Objectenlijst FE'!$P:$P)</f>
        <v>1</v>
      </c>
      <c r="V73" s="512">
        <f>LOOKUP(V$2,'St. Objectenlijst FE'!$A:$A,'St. Objectenlijst FE'!$P:$P)</f>
        <v>1</v>
      </c>
      <c r="W73" s="512">
        <f>LOOKUP(W$2,'St. Objectenlijst FE'!$A:$A,'St. Objectenlijst FE'!$P:$P)</f>
        <v>0</v>
      </c>
      <c r="X73" s="512">
        <f>LOOKUP(X$2,'St. Objectenlijst FE'!$A:$A,'St. Objectenlijst FE'!$P:$P)</f>
        <v>0</v>
      </c>
      <c r="Y73" s="512">
        <f>LOOKUP(Y$2,'St. Objectenlijst FE'!$A:$A,'St. Objectenlijst FE'!$P:$P)</f>
        <v>0.05</v>
      </c>
      <c r="Z73" s="512">
        <f>LOOKUP(Z$2,'St. Objectenlijst FE'!$A:$A,'St. Objectenlijst FE'!$P:$P)</f>
        <v>0.02</v>
      </c>
      <c r="AA73" s="512">
        <f>LOOKUP(AA$2,'St. Objectenlijst FE'!$A:$A,'St. Objectenlijst FE'!$P:$P)</f>
        <v>0</v>
      </c>
      <c r="AB73" s="512">
        <f>LOOKUP(AB$2,'St. Objectenlijst FE'!$A:$A,'St. Objectenlijst FE'!$P:$P)</f>
        <v>0</v>
      </c>
      <c r="AC73" s="512">
        <f>LOOKUP(AC$2,'St. Objectenlijst FE'!$A:$A,'St. Objectenlijst FE'!$P:$P)</f>
        <v>0</v>
      </c>
      <c r="AD73" s="512">
        <f>LOOKUP(AD$2,'St. Objectenlijst FE'!$A:$A,'St. Objectenlijst FE'!$P:$P)</f>
        <v>1</v>
      </c>
      <c r="AE73" s="512">
        <f>LOOKUP(AE$2,'St. Objectenlijst FE'!$A:$A,'St. Objectenlijst FE'!$P:$P)</f>
        <v>0</v>
      </c>
      <c r="AF73" s="512">
        <f>LOOKUP(AF$2,'St. Objectenlijst FE'!$A:$A,'St. Objectenlijst FE'!$P:$P)</f>
        <v>0</v>
      </c>
      <c r="AG73" s="512">
        <f>LOOKUP(AG$2,'St. Objectenlijst FE'!$A:$A,'St. Objectenlijst FE'!$P:$P)</f>
        <v>0</v>
      </c>
      <c r="AH73" s="512">
        <f>LOOKUP(AH$2,'St. Objectenlijst FE'!$A:$A,'St. Objectenlijst FE'!$P:$P)</f>
        <v>0</v>
      </c>
      <c r="AI73" s="512">
        <f>LOOKUP(AI$2,'St. Objectenlijst FE'!$A:$A,'St. Objectenlijst FE'!$P:$P)</f>
        <v>0</v>
      </c>
      <c r="AJ73" s="512">
        <f>LOOKUP(AJ$2,'St. Objectenlijst FE'!$A:$A,'St. Objectenlijst FE'!$P:$P)</f>
        <v>0</v>
      </c>
      <c r="AK73" s="512">
        <f>LOOKUP(AK$2,'St. Objectenlijst FE'!$A:$A,'St. Objectenlijst FE'!$P:$P)</f>
        <v>0</v>
      </c>
      <c r="AL73" s="512">
        <f>LOOKUP(AL$2,'St. Objectenlijst FE'!$A:$A,'St. Objectenlijst FE'!$P:$P)</f>
        <v>0</v>
      </c>
      <c r="AM73" s="512">
        <f>LOOKUP(AM$2,'St. Objectenlijst FE'!$A:$A,'St. Objectenlijst FE'!$P:$P)</f>
        <v>0</v>
      </c>
      <c r="AN73" s="512">
        <f>LOOKUP(AN$2,'St. Objectenlijst FE'!$A:$A,'St. Objectenlijst FE'!$P:$P)</f>
        <v>0</v>
      </c>
      <c r="AO73" s="512">
        <f>LOOKUP(AO$2,'St. Objectenlijst FE'!$A:$A,'St. Objectenlijst FE'!$P:$P)</f>
        <v>0</v>
      </c>
      <c r="AP73" s="512">
        <f>LOOKUP(AP$2,'St. Objectenlijst FE'!$A:$A,'St. Objectenlijst FE'!$P:$P)</f>
        <v>0</v>
      </c>
      <c r="AQ73" s="512">
        <f>LOOKUP(AQ$2,'St. Objectenlijst FE'!$A:$A,'St. Objectenlijst FE'!$P:$P)</f>
        <v>0</v>
      </c>
      <c r="AR73" s="512">
        <f>LOOKUP(AR$2,'St. Objectenlijst FE'!$A:$A,'St. Objectenlijst FE'!$P:$P)</f>
        <v>0</v>
      </c>
      <c r="AS73" s="512">
        <f>LOOKUP(AS$2,'St. Objectenlijst FE'!$A:$A,'St. Objectenlijst FE'!$P:$P)</f>
        <v>0</v>
      </c>
      <c r="AT73" s="512">
        <f>LOOKUP(AT$2,'St. Objectenlijst FE'!$A:$A,'St. Objectenlijst FE'!$P:$P)</f>
        <v>0</v>
      </c>
      <c r="AU73" s="512">
        <f>LOOKUP(AU$2,'St. Objectenlijst FE'!$A:$A,'St. Objectenlijst FE'!$P:$P)</f>
        <v>0</v>
      </c>
      <c r="AV73" s="512">
        <f>LOOKUP(AV$2,'St. Objectenlijst FE'!$A:$A,'St. Objectenlijst FE'!$P:$P)</f>
        <v>0</v>
      </c>
      <c r="AW73" s="512">
        <f>LOOKUP(AW$2,'St. Objectenlijst FE'!$A:$A,'St. Objectenlijst FE'!$P:$P)</f>
        <v>0</v>
      </c>
      <c r="AX73" s="512">
        <f>LOOKUP(AX$2,'St. Objectenlijst FE'!$A:$A,'St. Objectenlijst FE'!$P:$P)</f>
        <v>0.14000000000000001</v>
      </c>
    </row>
    <row r="74" spans="1:50" x14ac:dyDescent="0.2">
      <c r="C74" s="427" t="s">
        <v>348</v>
      </c>
      <c r="D74" s="512">
        <f>LOOKUP(D$2,'St. Objectenlijst FE'!$A:$A,'St. Objectenlijst FE'!$Q:$Q)</f>
        <v>0</v>
      </c>
      <c r="E74" s="512">
        <f>LOOKUP(E$2,'St. Objectenlijst FE'!$A:$A,'St. Objectenlijst FE'!$Q:$Q)</f>
        <v>0</v>
      </c>
      <c r="F74" s="512">
        <f>LOOKUP(F$2,'St. Objectenlijst FE'!$A:$A,'St. Objectenlijst FE'!$Q:$Q)</f>
        <v>0</v>
      </c>
      <c r="G74" s="512">
        <f>LOOKUP(G$2,'St. Objectenlijst FE'!$A:$A,'St. Objectenlijst FE'!$Q:$Q)</f>
        <v>0</v>
      </c>
      <c r="H74" s="512">
        <f>LOOKUP(H$2,'St. Objectenlijst FE'!$A:$A,'St. Objectenlijst FE'!$Q:$Q)</f>
        <v>0</v>
      </c>
      <c r="I74" s="512">
        <f>LOOKUP(I$2,'St. Objectenlijst FE'!$A:$A,'St. Objectenlijst FE'!$Q:$Q)</f>
        <v>0</v>
      </c>
      <c r="J74" s="512">
        <f>LOOKUP(J$2,'St. Objectenlijst FE'!$A:$A,'St. Objectenlijst FE'!$Q:$Q)</f>
        <v>0</v>
      </c>
      <c r="K74" s="512">
        <f>LOOKUP(K$2,'St. Objectenlijst FE'!$A:$A,'St. Objectenlijst FE'!$Q:$Q)</f>
        <v>1</v>
      </c>
      <c r="L74" s="512">
        <f>LOOKUP(L$2,'St. Objectenlijst FE'!$A:$A,'St. Objectenlijst FE'!$Q:$Q)</f>
        <v>0</v>
      </c>
      <c r="M74" s="512">
        <f>LOOKUP(M$2,'St. Objectenlijst FE'!$A:$A,'St. Objectenlijst FE'!$Q:$Q)</f>
        <v>1</v>
      </c>
      <c r="N74" s="512">
        <f>LOOKUP(N$2,'St. Objectenlijst FE'!$A:$A,'St. Objectenlijst FE'!$Q:$Q)</f>
        <v>0</v>
      </c>
      <c r="O74" s="512">
        <f>LOOKUP(O$2,'St. Objectenlijst FE'!$A:$A,'St. Objectenlijst FE'!$Q:$Q)</f>
        <v>0</v>
      </c>
      <c r="P74" s="512">
        <f>LOOKUP(P$2,'St. Objectenlijst FE'!$A:$A,'St. Objectenlijst FE'!$Q:$Q)</f>
        <v>0</v>
      </c>
      <c r="Q74" s="512">
        <f>LOOKUP(Q$2,'St. Objectenlijst FE'!$A:$A,'St. Objectenlijst FE'!$Q:$Q)</f>
        <v>0</v>
      </c>
      <c r="R74" s="512">
        <f>LOOKUP(R$2,'St. Objectenlijst FE'!$A:$A,'St. Objectenlijst FE'!$Q:$Q)</f>
        <v>0</v>
      </c>
      <c r="S74" s="512">
        <f>LOOKUP(S$2,'St. Objectenlijst FE'!$A:$A,'St. Objectenlijst FE'!$Q:$Q)</f>
        <v>0</v>
      </c>
      <c r="T74" s="512">
        <f>LOOKUP(T$2,'St. Objectenlijst FE'!$A:$A,'St. Objectenlijst FE'!$Q:$Q)</f>
        <v>0</v>
      </c>
      <c r="U74" s="512">
        <f>LOOKUP(U$2,'St. Objectenlijst FE'!$A:$A,'St. Objectenlijst FE'!$Q:$Q)</f>
        <v>0</v>
      </c>
      <c r="V74" s="512">
        <f>LOOKUP(V$2,'St. Objectenlijst FE'!$A:$A,'St. Objectenlijst FE'!$Q:$Q)</f>
        <v>0</v>
      </c>
      <c r="W74" s="512">
        <f>LOOKUP(W$2,'St. Objectenlijst FE'!$A:$A,'St. Objectenlijst FE'!$Q:$Q)</f>
        <v>0</v>
      </c>
      <c r="X74" s="512">
        <f>LOOKUP(X$2,'St. Objectenlijst FE'!$A:$A,'St. Objectenlijst FE'!$Q:$Q)</f>
        <v>0</v>
      </c>
      <c r="Y74" s="512">
        <f>LOOKUP(Y$2,'St. Objectenlijst FE'!$A:$A,'St. Objectenlijst FE'!$Q:$Q)</f>
        <v>0</v>
      </c>
      <c r="Z74" s="512">
        <f>LOOKUP(Z$2,'St. Objectenlijst FE'!$A:$A,'St. Objectenlijst FE'!$Q:$Q)</f>
        <v>0</v>
      </c>
      <c r="AA74" s="512">
        <f>LOOKUP(AA$2,'St. Objectenlijst FE'!$A:$A,'St. Objectenlijst FE'!$Q:$Q)</f>
        <v>0</v>
      </c>
      <c r="AB74" s="512">
        <f>LOOKUP(AB$2,'St. Objectenlijst FE'!$A:$A,'St. Objectenlijst FE'!$Q:$Q)</f>
        <v>0</v>
      </c>
      <c r="AC74" s="512">
        <f>LOOKUP(AC$2,'St. Objectenlijst FE'!$A:$A,'St. Objectenlijst FE'!$Q:$Q)</f>
        <v>3.0000000000000001E-3</v>
      </c>
      <c r="AD74" s="512">
        <f>LOOKUP(AD$2,'St. Objectenlijst FE'!$A:$A,'St. Objectenlijst FE'!$Q:$Q)</f>
        <v>0</v>
      </c>
      <c r="AE74" s="512">
        <f>LOOKUP(AE$2,'St. Objectenlijst FE'!$A:$A,'St. Objectenlijst FE'!$Q:$Q)</f>
        <v>4.0000000000000001E-3</v>
      </c>
      <c r="AF74" s="512">
        <f>LOOKUP(AF$2,'St. Objectenlijst FE'!$A:$A,'St. Objectenlijst FE'!$Q:$Q)</f>
        <v>0</v>
      </c>
      <c r="AG74" s="512">
        <f>LOOKUP(AG$2,'St. Objectenlijst FE'!$A:$A,'St. Objectenlijst FE'!$Q:$Q)</f>
        <v>0.01</v>
      </c>
      <c r="AH74" s="512">
        <f>LOOKUP(AH$2,'St. Objectenlijst FE'!$A:$A,'St. Objectenlijst FE'!$Q:$Q)</f>
        <v>0.01</v>
      </c>
      <c r="AI74" s="512">
        <f>LOOKUP(AI$2,'St. Objectenlijst FE'!$A:$A,'St. Objectenlijst FE'!$Q:$Q)</f>
        <v>0.1</v>
      </c>
      <c r="AJ74" s="512">
        <f>LOOKUP(AJ$2,'St. Objectenlijst FE'!$A:$A,'St. Objectenlijst FE'!$Q:$Q)</f>
        <v>0</v>
      </c>
      <c r="AK74" s="512">
        <f>LOOKUP(AK$2,'St. Objectenlijst FE'!$A:$A,'St. Objectenlijst FE'!$Q:$Q)</f>
        <v>1</v>
      </c>
      <c r="AL74" s="512">
        <f>LOOKUP(AL$2,'St. Objectenlijst FE'!$A:$A,'St. Objectenlijst FE'!$Q:$Q)</f>
        <v>0</v>
      </c>
      <c r="AM74" s="512">
        <f>LOOKUP(AM$2,'St. Objectenlijst FE'!$A:$A,'St. Objectenlijst FE'!$Q:$Q)</f>
        <v>0</v>
      </c>
      <c r="AN74" s="512">
        <f>LOOKUP(AN$2,'St. Objectenlijst FE'!$A:$A,'St. Objectenlijst FE'!$Q:$Q)</f>
        <v>0</v>
      </c>
      <c r="AO74" s="512">
        <f>LOOKUP(AO$2,'St. Objectenlijst FE'!$A:$A,'St. Objectenlijst FE'!$Q:$Q)</f>
        <v>0</v>
      </c>
      <c r="AP74" s="512">
        <f>LOOKUP(AP$2,'St. Objectenlijst FE'!$A:$A,'St. Objectenlijst FE'!$Q:$Q)</f>
        <v>0</v>
      </c>
      <c r="AQ74" s="512">
        <f>LOOKUP(AQ$2,'St. Objectenlijst FE'!$A:$A,'St. Objectenlijst FE'!$Q:$Q)</f>
        <v>0</v>
      </c>
      <c r="AR74" s="512">
        <f>LOOKUP(AR$2,'St. Objectenlijst FE'!$A:$A,'St. Objectenlijst FE'!$Q:$Q)</f>
        <v>0</v>
      </c>
      <c r="AS74" s="512">
        <f>LOOKUP(AS$2,'St. Objectenlijst FE'!$A:$A,'St. Objectenlijst FE'!$Q:$Q)</f>
        <v>0</v>
      </c>
      <c r="AT74" s="512">
        <f>LOOKUP(AT$2,'St. Objectenlijst FE'!$A:$A,'St. Objectenlijst FE'!$Q:$Q)</f>
        <v>0</v>
      </c>
      <c r="AU74" s="512">
        <f>LOOKUP(AU$2,'St. Objectenlijst FE'!$A:$A,'St. Objectenlijst FE'!$Q:$Q)</f>
        <v>0</v>
      </c>
      <c r="AV74" s="512">
        <f>LOOKUP(AV$2,'St. Objectenlijst FE'!$A:$A,'St. Objectenlijst FE'!$Q:$Q)</f>
        <v>0</v>
      </c>
      <c r="AW74" s="512">
        <f>LOOKUP(AW$2,'St. Objectenlijst FE'!$A:$A,'St. Objectenlijst FE'!$Q:$Q)</f>
        <v>0</v>
      </c>
      <c r="AX74" s="512">
        <f>LOOKUP(AX$2,'St. Objectenlijst FE'!$A:$A,'St. Objectenlijst FE'!$Q:$Q)</f>
        <v>0.14000000000000001</v>
      </c>
    </row>
    <row r="75" spans="1:50" ht="17" thickBot="1" x14ac:dyDescent="0.25">
      <c r="C75" s="480" t="s">
        <v>532</v>
      </c>
      <c r="D75" s="424">
        <f>SUM(D68:D74)</f>
        <v>1</v>
      </c>
      <c r="E75" s="424">
        <f t="shared" ref="E75:Z75" si="32">SUM(E68:E74)</f>
        <v>1</v>
      </c>
      <c r="F75" s="424">
        <f t="shared" si="32"/>
        <v>1</v>
      </c>
      <c r="G75" s="424">
        <f t="shared" si="32"/>
        <v>1</v>
      </c>
      <c r="H75" s="424">
        <f t="shared" si="32"/>
        <v>1</v>
      </c>
      <c r="I75" s="424">
        <f t="shared" si="32"/>
        <v>1</v>
      </c>
      <c r="J75" s="424">
        <f t="shared" si="32"/>
        <v>1</v>
      </c>
      <c r="K75" s="424">
        <f t="shared" si="32"/>
        <v>1</v>
      </c>
      <c r="L75" s="424">
        <f t="shared" si="32"/>
        <v>1</v>
      </c>
      <c r="M75" s="424">
        <f t="shared" si="32"/>
        <v>1</v>
      </c>
      <c r="N75" s="424">
        <f t="shared" si="32"/>
        <v>1</v>
      </c>
      <c r="O75" s="424">
        <f t="shared" si="32"/>
        <v>1</v>
      </c>
      <c r="P75" s="424">
        <f t="shared" si="32"/>
        <v>1</v>
      </c>
      <c r="Q75" s="424">
        <f t="shared" si="32"/>
        <v>1</v>
      </c>
      <c r="R75" s="424">
        <f t="shared" si="32"/>
        <v>1</v>
      </c>
      <c r="S75" s="424">
        <f t="shared" si="32"/>
        <v>1</v>
      </c>
      <c r="T75" s="424">
        <f t="shared" si="32"/>
        <v>1</v>
      </c>
      <c r="U75" s="424">
        <f t="shared" si="32"/>
        <v>1</v>
      </c>
      <c r="V75" s="424">
        <f t="shared" si="32"/>
        <v>1</v>
      </c>
      <c r="W75" s="424">
        <f t="shared" si="32"/>
        <v>1</v>
      </c>
      <c r="X75" s="424">
        <f t="shared" si="32"/>
        <v>1</v>
      </c>
      <c r="Y75" s="424">
        <f t="shared" si="32"/>
        <v>1</v>
      </c>
      <c r="Z75" s="424">
        <f t="shared" si="32"/>
        <v>1</v>
      </c>
      <c r="AA75" s="424">
        <f t="shared" ref="AA75:AG75" si="33">SUM(AA68:AA74)</f>
        <v>1</v>
      </c>
      <c r="AB75" s="424">
        <f t="shared" ref="AB75:AF75" si="34">SUM(AB68:AB74)</f>
        <v>1</v>
      </c>
      <c r="AC75" s="424">
        <f t="shared" si="34"/>
        <v>1</v>
      </c>
      <c r="AD75" s="424">
        <f t="shared" si="34"/>
        <v>1</v>
      </c>
      <c r="AE75" s="424">
        <f t="shared" si="34"/>
        <v>1</v>
      </c>
      <c r="AF75" s="424">
        <f t="shared" si="34"/>
        <v>1</v>
      </c>
      <c r="AG75" s="424">
        <f t="shared" si="33"/>
        <v>1</v>
      </c>
      <c r="AH75" s="424">
        <f t="shared" ref="AH75:AO75" si="35">SUM(AH68:AH74)</f>
        <v>1</v>
      </c>
      <c r="AI75" s="424">
        <f t="shared" si="35"/>
        <v>1</v>
      </c>
      <c r="AJ75" s="424">
        <f t="shared" si="35"/>
        <v>1</v>
      </c>
      <c r="AK75" s="424">
        <f t="shared" si="35"/>
        <v>1</v>
      </c>
      <c r="AL75" s="424">
        <f t="shared" si="35"/>
        <v>1</v>
      </c>
      <c r="AM75" s="424">
        <f t="shared" si="35"/>
        <v>1</v>
      </c>
      <c r="AN75" s="424">
        <f t="shared" si="35"/>
        <v>1</v>
      </c>
      <c r="AO75" s="424">
        <f t="shared" si="35"/>
        <v>1</v>
      </c>
      <c r="AP75" s="424">
        <f t="shared" ref="AP75:AX75" si="36">SUM(AP68:AP74)</f>
        <v>1</v>
      </c>
      <c r="AQ75" s="424">
        <f t="shared" si="36"/>
        <v>1</v>
      </c>
      <c r="AR75" s="424">
        <f t="shared" si="36"/>
        <v>1</v>
      </c>
      <c r="AS75" s="424">
        <f t="shared" si="36"/>
        <v>1</v>
      </c>
      <c r="AT75" s="424">
        <f t="shared" si="36"/>
        <v>1</v>
      </c>
      <c r="AU75" s="424">
        <f t="shared" si="36"/>
        <v>1</v>
      </c>
      <c r="AV75" s="424">
        <f t="shared" si="36"/>
        <v>1</v>
      </c>
      <c r="AW75" s="424">
        <f t="shared" si="36"/>
        <v>1</v>
      </c>
      <c r="AX75" s="424">
        <f t="shared" si="36"/>
        <v>1</v>
      </c>
    </row>
    <row r="76" spans="1:50" ht="17" thickTop="1" x14ac:dyDescent="0.2">
      <c r="A76" s="35"/>
      <c r="C76" s="31"/>
      <c r="D76" s="423"/>
      <c r="E76" s="423"/>
      <c r="F76" s="423"/>
      <c r="G76" s="423"/>
      <c r="H76" s="423"/>
      <c r="I76" s="423"/>
      <c r="J76" s="423"/>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3"/>
      <c r="AO76" s="423"/>
      <c r="AP76" s="423"/>
      <c r="AQ76" s="423"/>
      <c r="AR76" s="423"/>
      <c r="AS76" s="423"/>
      <c r="AT76" s="423"/>
      <c r="AU76" s="423"/>
      <c r="AV76" s="423"/>
      <c r="AW76" s="423"/>
      <c r="AX76" s="423"/>
    </row>
    <row r="77" spans="1:50" x14ac:dyDescent="0.2">
      <c r="B77" s="421" t="s">
        <v>517</v>
      </c>
      <c r="C77" s="427" t="s">
        <v>533</v>
      </c>
      <c r="D77" s="512">
        <f>LOOKUP(D$2,'St. Objectenlijst FE'!$A:$A,'St. Objectenlijst FE'!$R:$R)</f>
        <v>0</v>
      </c>
      <c r="E77" s="512">
        <f>LOOKUP(E$2,'St. Objectenlijst FE'!$A:$A,'St. Objectenlijst FE'!$R:$R)</f>
        <v>0.01</v>
      </c>
      <c r="F77" s="512">
        <f>LOOKUP(F$2,'St. Objectenlijst FE'!$A:$A,'St. Objectenlijst FE'!$R:$R)</f>
        <v>0.02</v>
      </c>
      <c r="G77" s="512">
        <f>LOOKUP(G$2,'St. Objectenlijst FE'!$A:$A,'St. Objectenlijst FE'!$R:$R)</f>
        <v>0.01</v>
      </c>
      <c r="H77" s="512">
        <f>LOOKUP(H$2,'St. Objectenlijst FE'!$A:$A,'St. Objectenlijst FE'!$R:$R)</f>
        <v>0.01</v>
      </c>
      <c r="I77" s="512">
        <f>LOOKUP(I$2,'St. Objectenlijst FE'!$A:$A,'St. Objectenlijst FE'!$R:$R)</f>
        <v>0</v>
      </c>
      <c r="J77" s="512">
        <f>LOOKUP(J$2,'St. Objectenlijst FE'!$A:$A,'St. Objectenlijst FE'!$R:$R)</f>
        <v>0</v>
      </c>
      <c r="K77" s="512">
        <f>LOOKUP(K$2,'St. Objectenlijst FE'!$A:$A,'St. Objectenlijst FE'!$R:$R)</f>
        <v>0</v>
      </c>
      <c r="L77" s="512">
        <f>LOOKUP(L$2,'St. Objectenlijst FE'!$A:$A,'St. Objectenlijst FE'!$R:$R)</f>
        <v>0</v>
      </c>
      <c r="M77" s="512">
        <f>LOOKUP(M$2,'St. Objectenlijst FE'!$A:$A,'St. Objectenlijst FE'!$R:$R)</f>
        <v>0</v>
      </c>
      <c r="N77" s="512">
        <f>LOOKUP(N$2,'St. Objectenlijst FE'!$A:$A,'St. Objectenlijst FE'!$R:$R)</f>
        <v>0.6875</v>
      </c>
      <c r="O77" s="512">
        <f>LOOKUP(O$2,'St. Objectenlijst FE'!$A:$A,'St. Objectenlijst FE'!$R:$R)</f>
        <v>0.625</v>
      </c>
      <c r="P77" s="512">
        <f>LOOKUP(P$2,'St. Objectenlijst FE'!$A:$A,'St. Objectenlijst FE'!$R:$R)</f>
        <v>0.6875</v>
      </c>
      <c r="Q77" s="512">
        <f>LOOKUP(Q$2,'St. Objectenlijst FE'!$A:$A,'St. Objectenlijst FE'!$R:$R)</f>
        <v>0.625</v>
      </c>
      <c r="R77" s="512">
        <f>LOOKUP(R$2,'St. Objectenlijst FE'!$A:$A,'St. Objectenlijst FE'!$R:$R)</f>
        <v>0.6875</v>
      </c>
      <c r="S77" s="512">
        <f>LOOKUP(S$2,'St. Objectenlijst FE'!$A:$A,'St. Objectenlijst FE'!$R:$R)</f>
        <v>0.625</v>
      </c>
      <c r="T77" s="512">
        <f>LOOKUP(T$2,'St. Objectenlijst FE'!$A:$A,'St. Objectenlijst FE'!$R:$R)</f>
        <v>0</v>
      </c>
      <c r="U77" s="512">
        <f>LOOKUP(U$2,'St. Objectenlijst FE'!$A:$A,'St. Objectenlijst FE'!$R:$R)</f>
        <v>0</v>
      </c>
      <c r="V77" s="512">
        <f>LOOKUP(V$2,'St. Objectenlijst FE'!$A:$A,'St. Objectenlijst FE'!$R:$R)</f>
        <v>0</v>
      </c>
      <c r="W77" s="512">
        <f>LOOKUP(W$2,'St. Objectenlijst FE'!$A:$A,'St. Objectenlijst FE'!$R:$R)</f>
        <v>0.7</v>
      </c>
      <c r="X77" s="512">
        <f>LOOKUP(X$2,'St. Objectenlijst FE'!$A:$A,'St. Objectenlijst FE'!$R:$R)</f>
        <v>0.7</v>
      </c>
      <c r="Y77" s="512">
        <f>LOOKUP(Y$2,'St. Objectenlijst FE'!$A:$A,'St. Objectenlijst FE'!$R:$R)</f>
        <v>0.8</v>
      </c>
      <c r="Z77" s="512">
        <f>LOOKUP(Z$2,'St. Objectenlijst FE'!$A:$A,'St. Objectenlijst FE'!$R:$R)</f>
        <v>0.8</v>
      </c>
      <c r="AA77" s="512">
        <f>LOOKUP(AA$2,'St. Objectenlijst FE'!$A:$A,'St. Objectenlijst FE'!$R:$R)</f>
        <v>0.375</v>
      </c>
      <c r="AB77" s="512">
        <f>LOOKUP(AB$2,'St. Objectenlijst FE'!$A:$A,'St. Objectenlijst FE'!$R:$R)</f>
        <v>0.21299999999999999</v>
      </c>
      <c r="AC77" s="512">
        <f>LOOKUP(AC$2,'St. Objectenlijst FE'!$A:$A,'St. Objectenlijst FE'!$R:$R)</f>
        <v>5.3E-3</v>
      </c>
      <c r="AD77" s="512">
        <f>LOOKUP(AD$2,'St. Objectenlijst FE'!$A:$A,'St. Objectenlijst FE'!$R:$R)</f>
        <v>0.5</v>
      </c>
      <c r="AE77" s="512">
        <f>LOOKUP(AE$2,'St. Objectenlijst FE'!$A:$A,'St. Objectenlijst FE'!$R:$R)</f>
        <v>4.2500000000000003E-2</v>
      </c>
      <c r="AF77" s="512">
        <f>LOOKUP(AF$2,'St. Objectenlijst FE'!$A:$A,'St. Objectenlijst FE'!$R:$R)</f>
        <v>0.01</v>
      </c>
      <c r="AG77" s="512">
        <f>LOOKUP(AG$2,'St. Objectenlijst FE'!$A:$A,'St. Objectenlijst FE'!$R:$R)</f>
        <v>0</v>
      </c>
      <c r="AH77" s="512">
        <f>LOOKUP(AH$2,'St. Objectenlijst FE'!$A:$A,'St. Objectenlijst FE'!$R:$R)</f>
        <v>0</v>
      </c>
      <c r="AI77" s="512">
        <f>LOOKUP(AI$2,'St. Objectenlijst FE'!$A:$A,'St. Objectenlijst FE'!$R:$R)</f>
        <v>0</v>
      </c>
      <c r="AJ77" s="512">
        <f>LOOKUP(AJ$2,'St. Objectenlijst FE'!$A:$A,'St. Objectenlijst FE'!$R:$R)</f>
        <v>0</v>
      </c>
      <c r="AK77" s="512">
        <f>LOOKUP(AK$2,'St. Objectenlijst FE'!$A:$A,'St. Objectenlijst FE'!$R:$R)</f>
        <v>0</v>
      </c>
      <c r="AL77" s="512">
        <f>LOOKUP(AL$2,'St. Objectenlijst FE'!$A:$A,'St. Objectenlijst FE'!$R:$R)</f>
        <v>0</v>
      </c>
      <c r="AM77" s="512">
        <f>LOOKUP(AM$2,'St. Objectenlijst FE'!$A:$A,'St. Objectenlijst FE'!$R:$R)</f>
        <v>0.1</v>
      </c>
      <c r="AN77" s="512">
        <f>LOOKUP(AN$2,'St. Objectenlijst FE'!$A:$A,'St. Objectenlijst FE'!$R:$R)</f>
        <v>0.1</v>
      </c>
      <c r="AO77" s="512">
        <f>LOOKUP(AO$2,'St. Objectenlijst FE'!$A:$A,'St. Objectenlijst FE'!$R:$R)</f>
        <v>0.1</v>
      </c>
      <c r="AP77" s="512">
        <f>LOOKUP(AP$2,'St. Objectenlijst FE'!$A:$A,'St. Objectenlijst FE'!$R:$R)</f>
        <v>0</v>
      </c>
      <c r="AQ77" s="512">
        <f>LOOKUP(AQ$2,'St. Objectenlijst FE'!$A:$A,'St. Objectenlijst FE'!$R:$R)</f>
        <v>0</v>
      </c>
      <c r="AR77" s="512">
        <f>LOOKUP(AR$2,'St. Objectenlijst FE'!$A:$A,'St. Objectenlijst FE'!$R:$R)</f>
        <v>0</v>
      </c>
      <c r="AS77" s="512">
        <f>LOOKUP(AS$2,'St. Objectenlijst FE'!$A:$A,'St. Objectenlijst FE'!$R:$R)</f>
        <v>0</v>
      </c>
      <c r="AT77" s="512">
        <f>LOOKUP(AT$2,'St. Objectenlijst FE'!$A:$A,'St. Objectenlijst FE'!$R:$R)</f>
        <v>0</v>
      </c>
      <c r="AU77" s="512">
        <f>LOOKUP(AU$2,'St. Objectenlijst FE'!$A:$A,'St. Objectenlijst FE'!$R:$R)</f>
        <v>0</v>
      </c>
      <c r="AV77" s="512">
        <f>LOOKUP(AV$2,'St. Objectenlijst FE'!$A:$A,'St. Objectenlijst FE'!$R:$R)</f>
        <v>0</v>
      </c>
      <c r="AW77" s="512">
        <f>LOOKUP(AW$2,'St. Objectenlijst FE'!$A:$A,'St. Objectenlijst FE'!$R:$R)</f>
        <v>0</v>
      </c>
      <c r="AX77" s="512">
        <f>LOOKUP(AX$2,'St. Objectenlijst FE'!$A:$A,'St. Objectenlijst FE'!$R:$R)</f>
        <v>0</v>
      </c>
    </row>
    <row r="78" spans="1:50" x14ac:dyDescent="0.2">
      <c r="B78" s="421" t="s">
        <v>518</v>
      </c>
      <c r="C78" s="427" t="s">
        <v>533</v>
      </c>
      <c r="D78" s="512">
        <f>LOOKUP(D$2,'St. Objectenlijst FE'!$A:$A,'St. Objectenlijst FE'!$S:$S)</f>
        <v>0</v>
      </c>
      <c r="E78" s="512">
        <f>LOOKUP(E$2,'St. Objectenlijst FE'!$A:$A,'St. Objectenlijst FE'!$S:$S)</f>
        <v>0</v>
      </c>
      <c r="F78" s="512">
        <f>LOOKUP(F$2,'St. Objectenlijst FE'!$A:$A,'St. Objectenlijst FE'!$S:$S)</f>
        <v>0</v>
      </c>
      <c r="G78" s="512">
        <f>LOOKUP(G$2,'St. Objectenlijst FE'!$A:$A,'St. Objectenlijst FE'!$S:$S)</f>
        <v>0</v>
      </c>
      <c r="H78" s="512">
        <f>LOOKUP(H$2,'St. Objectenlijst FE'!$A:$A,'St. Objectenlijst FE'!$S:$S)</f>
        <v>0</v>
      </c>
      <c r="I78" s="512">
        <f>LOOKUP(I$2,'St. Objectenlijst FE'!$A:$A,'St. Objectenlijst FE'!$S:$S)</f>
        <v>0</v>
      </c>
      <c r="J78" s="512">
        <f>LOOKUP(J$2,'St. Objectenlijst FE'!$A:$A,'St. Objectenlijst FE'!$S:$S)</f>
        <v>0</v>
      </c>
      <c r="K78" s="512">
        <f>LOOKUP(K$2,'St. Objectenlijst FE'!$A:$A,'St. Objectenlijst FE'!$S:$S)</f>
        <v>0</v>
      </c>
      <c r="L78" s="512">
        <f>LOOKUP(L$2,'St. Objectenlijst FE'!$A:$A,'St. Objectenlijst FE'!$S:$S)</f>
        <v>0</v>
      </c>
      <c r="M78" s="512">
        <f>LOOKUP(M$2,'St. Objectenlijst FE'!$A:$A,'St. Objectenlijst FE'!$S:$S)</f>
        <v>0</v>
      </c>
      <c r="N78" s="512">
        <f>LOOKUP(N$2,'St. Objectenlijst FE'!$A:$A,'St. Objectenlijst FE'!$S:$S)</f>
        <v>0</v>
      </c>
      <c r="O78" s="512">
        <f>LOOKUP(O$2,'St. Objectenlijst FE'!$A:$A,'St. Objectenlijst FE'!$S:$S)</f>
        <v>0</v>
      </c>
      <c r="P78" s="512">
        <f>LOOKUP(P$2,'St. Objectenlijst FE'!$A:$A,'St. Objectenlijst FE'!$S:$S)</f>
        <v>0</v>
      </c>
      <c r="Q78" s="512">
        <f>LOOKUP(Q$2,'St. Objectenlijst FE'!$A:$A,'St. Objectenlijst FE'!$S:$S)</f>
        <v>0</v>
      </c>
      <c r="R78" s="512">
        <f>LOOKUP(R$2,'St. Objectenlijst FE'!$A:$A,'St. Objectenlijst FE'!$S:$S)</f>
        <v>0</v>
      </c>
      <c r="S78" s="512">
        <f>LOOKUP(S$2,'St. Objectenlijst FE'!$A:$A,'St. Objectenlijst FE'!$S:$S)</f>
        <v>0</v>
      </c>
      <c r="T78" s="512">
        <f>LOOKUP(T$2,'St. Objectenlijst FE'!$A:$A,'St. Objectenlijst FE'!$S:$S)</f>
        <v>0</v>
      </c>
      <c r="U78" s="512">
        <f>LOOKUP(U$2,'St. Objectenlijst FE'!$A:$A,'St. Objectenlijst FE'!$S:$S)</f>
        <v>0</v>
      </c>
      <c r="V78" s="512">
        <f>LOOKUP(V$2,'St. Objectenlijst FE'!$A:$A,'St. Objectenlijst FE'!$S:$S)</f>
        <v>0</v>
      </c>
      <c r="W78" s="512">
        <f>LOOKUP(W$2,'St. Objectenlijst FE'!$A:$A,'St. Objectenlijst FE'!$S:$S)</f>
        <v>0</v>
      </c>
      <c r="X78" s="512">
        <f>LOOKUP(X$2,'St. Objectenlijst FE'!$A:$A,'St. Objectenlijst FE'!$S:$S)</f>
        <v>0</v>
      </c>
      <c r="Y78" s="512">
        <f>LOOKUP(Y$2,'St. Objectenlijst FE'!$A:$A,'St. Objectenlijst FE'!$S:$S)</f>
        <v>0</v>
      </c>
      <c r="Z78" s="512">
        <f>LOOKUP(Z$2,'St. Objectenlijst FE'!$A:$A,'St. Objectenlijst FE'!$S:$S)</f>
        <v>0</v>
      </c>
      <c r="AA78" s="512">
        <f>LOOKUP(AA$2,'St. Objectenlijst FE'!$A:$A,'St. Objectenlijst FE'!$S:$S)</f>
        <v>0</v>
      </c>
      <c r="AB78" s="512">
        <f>LOOKUP(AB$2,'St. Objectenlijst FE'!$A:$A,'St. Objectenlijst FE'!$S:$S)</f>
        <v>0</v>
      </c>
      <c r="AC78" s="512">
        <f>LOOKUP(AC$2,'St. Objectenlijst FE'!$A:$A,'St. Objectenlijst FE'!$S:$S)</f>
        <v>0</v>
      </c>
      <c r="AD78" s="512">
        <f>LOOKUP(AD$2,'St. Objectenlijst FE'!$A:$A,'St. Objectenlijst FE'!$S:$S)</f>
        <v>0</v>
      </c>
      <c r="AE78" s="512">
        <f>LOOKUP(AE$2,'St. Objectenlijst FE'!$A:$A,'St. Objectenlijst FE'!$S:$S)</f>
        <v>0</v>
      </c>
      <c r="AF78" s="512">
        <f>LOOKUP(AF$2,'St. Objectenlijst FE'!$A:$A,'St. Objectenlijst FE'!$S:$S)</f>
        <v>0</v>
      </c>
      <c r="AG78" s="512">
        <f>LOOKUP(AG$2,'St. Objectenlijst FE'!$A:$A,'St. Objectenlijst FE'!$S:$S)</f>
        <v>0</v>
      </c>
      <c r="AH78" s="512">
        <f>LOOKUP(AH$2,'St. Objectenlijst FE'!$A:$A,'St. Objectenlijst FE'!$S:$S)</f>
        <v>0</v>
      </c>
      <c r="AI78" s="512">
        <f>LOOKUP(AI$2,'St. Objectenlijst FE'!$A:$A,'St. Objectenlijst FE'!$S:$S)</f>
        <v>0.9</v>
      </c>
      <c r="AJ78" s="512">
        <f>LOOKUP(AJ$2,'St. Objectenlijst FE'!$A:$A,'St. Objectenlijst FE'!$S:$S)</f>
        <v>0</v>
      </c>
      <c r="AK78" s="512">
        <f>LOOKUP(AK$2,'St. Objectenlijst FE'!$A:$A,'St. Objectenlijst FE'!$S:$S)</f>
        <v>0</v>
      </c>
      <c r="AL78" s="512">
        <f>LOOKUP(AL$2,'St. Objectenlijst FE'!$A:$A,'St. Objectenlijst FE'!$S:$S)</f>
        <v>0</v>
      </c>
      <c r="AM78" s="512">
        <f>LOOKUP(AM$2,'St. Objectenlijst FE'!$A:$A,'St. Objectenlijst FE'!$S:$S)</f>
        <v>0</v>
      </c>
      <c r="AN78" s="512">
        <f>LOOKUP(AN$2,'St. Objectenlijst FE'!$A:$A,'St. Objectenlijst FE'!$S:$S)</f>
        <v>0</v>
      </c>
      <c r="AO78" s="512">
        <f>LOOKUP(AO$2,'St. Objectenlijst FE'!$A:$A,'St. Objectenlijst FE'!$S:$S)</f>
        <v>0</v>
      </c>
      <c r="AP78" s="512">
        <f>LOOKUP(AP$2,'St. Objectenlijst FE'!$A:$A,'St. Objectenlijst FE'!$S:$S)</f>
        <v>0</v>
      </c>
      <c r="AQ78" s="512">
        <f>LOOKUP(AQ$2,'St. Objectenlijst FE'!$A:$A,'St. Objectenlijst FE'!$S:$S)</f>
        <v>1</v>
      </c>
      <c r="AR78" s="512">
        <f>LOOKUP(AR$2,'St. Objectenlijst FE'!$A:$A,'St. Objectenlijst FE'!$S:$S)</f>
        <v>0</v>
      </c>
      <c r="AS78" s="512">
        <f>LOOKUP(AS$2,'St. Objectenlijst FE'!$A:$A,'St. Objectenlijst FE'!$S:$S)</f>
        <v>0</v>
      </c>
      <c r="AT78" s="512">
        <f>LOOKUP(AT$2,'St. Objectenlijst FE'!$A:$A,'St. Objectenlijst FE'!$S:$S)</f>
        <v>0</v>
      </c>
      <c r="AU78" s="512">
        <f>LOOKUP(AU$2,'St. Objectenlijst FE'!$A:$A,'St. Objectenlijst FE'!$S:$S)</f>
        <v>0</v>
      </c>
      <c r="AV78" s="512">
        <f>LOOKUP(AV$2,'St. Objectenlijst FE'!$A:$A,'St. Objectenlijst FE'!$S:$S)</f>
        <v>1.495793081956996E-2</v>
      </c>
      <c r="AW78" s="512">
        <f>LOOKUP(AW$2,'St. Objectenlijst FE'!$A:$A,'St. Objectenlijst FE'!$S:$S)</f>
        <v>0</v>
      </c>
      <c r="AX78" s="512">
        <f>LOOKUP(AX$2,'St. Objectenlijst FE'!$A:$A,'St. Objectenlijst FE'!$S:$S)</f>
        <v>0</v>
      </c>
    </row>
    <row r="79" spans="1:50" ht="10" customHeight="1" x14ac:dyDescent="0.2"/>
    <row r="80" spans="1:50" s="492" customFormat="1" ht="19" x14ac:dyDescent="0.25">
      <c r="A80" s="495" t="s">
        <v>525</v>
      </c>
    </row>
    <row r="81" spans="1:50" x14ac:dyDescent="0.2">
      <c r="B81" s="421" t="s">
        <v>127</v>
      </c>
      <c r="C81" s="421" t="s">
        <v>526</v>
      </c>
      <c r="D81" s="426">
        <f t="shared" ref="D81:Z81" si="37">D9+D11</f>
        <v>0.95</v>
      </c>
      <c r="E81" s="426">
        <f t="shared" si="37"/>
        <v>0.95</v>
      </c>
      <c r="F81" s="426">
        <f t="shared" si="37"/>
        <v>0.95</v>
      </c>
      <c r="G81" s="426">
        <f t="shared" si="37"/>
        <v>0.95</v>
      </c>
      <c r="H81" s="426">
        <f t="shared" si="37"/>
        <v>0.95</v>
      </c>
      <c r="I81" s="426">
        <f t="shared" si="37"/>
        <v>0.95</v>
      </c>
      <c r="J81" s="426">
        <f t="shared" si="37"/>
        <v>0.95</v>
      </c>
      <c r="K81" s="426">
        <f t="shared" si="37"/>
        <v>0.95</v>
      </c>
      <c r="L81" s="426">
        <f t="shared" si="37"/>
        <v>0.95</v>
      </c>
      <c r="M81" s="426">
        <f t="shared" si="37"/>
        <v>0.95</v>
      </c>
      <c r="N81" s="426">
        <f t="shared" si="37"/>
        <v>0.76811258970258933</v>
      </c>
      <c r="O81" s="426">
        <f t="shared" si="37"/>
        <v>0.76811258970258933</v>
      </c>
      <c r="P81" s="426">
        <f t="shared" si="37"/>
        <v>0.76811258970258933</v>
      </c>
      <c r="Q81" s="426">
        <f t="shared" si="37"/>
        <v>0.76811258970258933</v>
      </c>
      <c r="R81" s="426">
        <f t="shared" si="37"/>
        <v>0.76811258970258933</v>
      </c>
      <c r="S81" s="426">
        <f t="shared" si="37"/>
        <v>0.76811258970258933</v>
      </c>
      <c r="T81" s="426">
        <f t="shared" si="37"/>
        <v>0.76811258970258933</v>
      </c>
      <c r="U81" s="426">
        <f t="shared" si="37"/>
        <v>0.76811258970258933</v>
      </c>
      <c r="V81" s="426">
        <f t="shared" si="37"/>
        <v>0.76811258970258933</v>
      </c>
      <c r="W81" s="426">
        <f t="shared" si="37"/>
        <v>0.76811258970258933</v>
      </c>
      <c r="X81" s="426">
        <f t="shared" si="37"/>
        <v>0.76811258970258933</v>
      </c>
      <c r="Y81" s="426">
        <f t="shared" si="37"/>
        <v>0.76811258970258933</v>
      </c>
      <c r="Z81" s="426">
        <f t="shared" si="37"/>
        <v>0.76811258970258933</v>
      </c>
      <c r="AA81" s="426">
        <f t="shared" ref="AA81:AO81" si="38">AA9+AA11</f>
        <v>0.95</v>
      </c>
      <c r="AB81" s="426">
        <f t="shared" ref="AB81:AF81" si="39">AB9+AB11</f>
        <v>0.95</v>
      </c>
      <c r="AC81" s="426">
        <f t="shared" si="39"/>
        <v>0.95</v>
      </c>
      <c r="AD81" s="426">
        <f t="shared" si="39"/>
        <v>0.95</v>
      </c>
      <c r="AE81" s="426">
        <f t="shared" si="39"/>
        <v>0.95</v>
      </c>
      <c r="AF81" s="426">
        <f t="shared" si="39"/>
        <v>0.95</v>
      </c>
      <c r="AG81" s="426">
        <f t="shared" si="38"/>
        <v>0.95</v>
      </c>
      <c r="AH81" s="426">
        <f t="shared" ref="AH81:AL81" si="40">AH9+AH11</f>
        <v>0.95</v>
      </c>
      <c r="AI81" s="426">
        <f t="shared" si="40"/>
        <v>0.95</v>
      </c>
      <c r="AJ81" s="426">
        <f t="shared" si="40"/>
        <v>0.95</v>
      </c>
      <c r="AK81" s="426">
        <f t="shared" si="40"/>
        <v>0.95</v>
      </c>
      <c r="AL81" s="426">
        <f t="shared" si="40"/>
        <v>0.95</v>
      </c>
      <c r="AM81" s="426">
        <f t="shared" si="38"/>
        <v>0.95</v>
      </c>
      <c r="AN81" s="426">
        <f t="shared" si="38"/>
        <v>0.95</v>
      </c>
      <c r="AO81" s="426">
        <f t="shared" si="38"/>
        <v>0.95</v>
      </c>
      <c r="AP81" s="426">
        <f t="shared" ref="AP81:AX81" si="41">AP9+AP11</f>
        <v>0.95</v>
      </c>
      <c r="AQ81" s="426">
        <f t="shared" si="41"/>
        <v>0.95</v>
      </c>
      <c r="AR81" s="426">
        <f t="shared" si="41"/>
        <v>0.95</v>
      </c>
      <c r="AS81" s="426">
        <f t="shared" si="41"/>
        <v>0.95</v>
      </c>
      <c r="AT81" s="426">
        <f t="shared" si="41"/>
        <v>0.95</v>
      </c>
      <c r="AU81" s="426">
        <f t="shared" si="41"/>
        <v>0.95</v>
      </c>
      <c r="AV81" s="426">
        <f t="shared" si="41"/>
        <v>0.95</v>
      </c>
      <c r="AW81" s="426">
        <f t="shared" si="41"/>
        <v>0.95</v>
      </c>
      <c r="AX81" s="426">
        <f t="shared" si="41"/>
        <v>0.76811258970258933</v>
      </c>
    </row>
    <row r="82" spans="1:50" x14ac:dyDescent="0.2">
      <c r="B82" s="426" t="s">
        <v>91</v>
      </c>
      <c r="C82" s="421" t="s">
        <v>131</v>
      </c>
      <c r="D82" s="426">
        <f t="shared" ref="D82:Z82" si="42">D58</f>
        <v>0.11</v>
      </c>
      <c r="E82" s="426">
        <f t="shared" si="42"/>
        <v>0.11</v>
      </c>
      <c r="F82" s="426">
        <f t="shared" si="42"/>
        <v>0.11</v>
      </c>
      <c r="G82" s="426">
        <f t="shared" si="42"/>
        <v>0.11</v>
      </c>
      <c r="H82" s="426">
        <f t="shared" si="42"/>
        <v>0.11</v>
      </c>
      <c r="I82" s="426">
        <f t="shared" si="42"/>
        <v>0.11</v>
      </c>
      <c r="J82" s="426">
        <f t="shared" si="42"/>
        <v>0.11</v>
      </c>
      <c r="K82" s="426">
        <f t="shared" si="42"/>
        <v>0.11</v>
      </c>
      <c r="L82" s="426">
        <f t="shared" si="42"/>
        <v>0.11</v>
      </c>
      <c r="M82" s="426">
        <f t="shared" si="42"/>
        <v>0.11</v>
      </c>
      <c r="N82" s="426">
        <f t="shared" si="42"/>
        <v>0.11</v>
      </c>
      <c r="O82" s="426">
        <f t="shared" si="42"/>
        <v>0.11</v>
      </c>
      <c r="P82" s="426">
        <f t="shared" si="42"/>
        <v>0.11</v>
      </c>
      <c r="Q82" s="426">
        <f t="shared" si="42"/>
        <v>0.11</v>
      </c>
      <c r="R82" s="426">
        <f t="shared" si="42"/>
        <v>0.11</v>
      </c>
      <c r="S82" s="426">
        <f t="shared" si="42"/>
        <v>0.11</v>
      </c>
      <c r="T82" s="426">
        <f t="shared" si="42"/>
        <v>0.11</v>
      </c>
      <c r="U82" s="426">
        <f t="shared" si="42"/>
        <v>0.11</v>
      </c>
      <c r="V82" s="426">
        <f t="shared" si="42"/>
        <v>0.11</v>
      </c>
      <c r="W82" s="426">
        <f t="shared" si="42"/>
        <v>0.11</v>
      </c>
      <c r="X82" s="426">
        <f t="shared" si="42"/>
        <v>0.11</v>
      </c>
      <c r="Y82" s="426">
        <f t="shared" si="42"/>
        <v>0.11</v>
      </c>
      <c r="Z82" s="426">
        <f t="shared" si="42"/>
        <v>0.11</v>
      </c>
      <c r="AA82" s="426">
        <f t="shared" ref="AA82:AO82" si="43">AA58</f>
        <v>0.11</v>
      </c>
      <c r="AB82" s="426">
        <f t="shared" ref="AB82:AF82" si="44">AB58</f>
        <v>0.11</v>
      </c>
      <c r="AC82" s="426">
        <f t="shared" si="44"/>
        <v>0.11</v>
      </c>
      <c r="AD82" s="426">
        <f t="shared" si="44"/>
        <v>0.11</v>
      </c>
      <c r="AE82" s="426">
        <f t="shared" si="44"/>
        <v>0.11</v>
      </c>
      <c r="AF82" s="426">
        <f t="shared" si="44"/>
        <v>0.11</v>
      </c>
      <c r="AG82" s="426">
        <f t="shared" si="43"/>
        <v>0.11</v>
      </c>
      <c r="AH82" s="426">
        <f t="shared" ref="AH82:AL82" si="45">AH58</f>
        <v>0.11</v>
      </c>
      <c r="AI82" s="426">
        <f t="shared" si="45"/>
        <v>0.11</v>
      </c>
      <c r="AJ82" s="426">
        <f t="shared" si="45"/>
        <v>0.11</v>
      </c>
      <c r="AK82" s="426">
        <f t="shared" si="45"/>
        <v>0.11</v>
      </c>
      <c r="AL82" s="426">
        <f t="shared" si="45"/>
        <v>0.11</v>
      </c>
      <c r="AM82" s="426">
        <f t="shared" si="43"/>
        <v>0.11</v>
      </c>
      <c r="AN82" s="426">
        <f t="shared" si="43"/>
        <v>0.11</v>
      </c>
      <c r="AO82" s="426">
        <f t="shared" si="43"/>
        <v>0.11</v>
      </c>
      <c r="AP82" s="426">
        <f t="shared" ref="AP82:AX82" si="46">AP58</f>
        <v>0.11</v>
      </c>
      <c r="AQ82" s="426">
        <f t="shared" si="46"/>
        <v>0.11</v>
      </c>
      <c r="AR82" s="426">
        <f t="shared" si="46"/>
        <v>0.11</v>
      </c>
      <c r="AS82" s="426">
        <f t="shared" si="46"/>
        <v>0.11</v>
      </c>
      <c r="AT82" s="426">
        <f t="shared" si="46"/>
        <v>0.11</v>
      </c>
      <c r="AU82" s="426">
        <f t="shared" si="46"/>
        <v>0.11</v>
      </c>
      <c r="AV82" s="426">
        <f t="shared" si="46"/>
        <v>0.11</v>
      </c>
      <c r="AW82" s="426">
        <f t="shared" si="46"/>
        <v>0.11</v>
      </c>
      <c r="AX82" s="426">
        <f t="shared" si="46"/>
        <v>0.11</v>
      </c>
    </row>
    <row r="83" spans="1:50" s="31" customFormat="1" x14ac:dyDescent="0.2">
      <c r="A83" s="4"/>
      <c r="B83" s="427" t="s">
        <v>128</v>
      </c>
      <c r="C83" s="421" t="s">
        <v>132</v>
      </c>
      <c r="D83" s="427">
        <f t="shared" ref="D83:Z83" si="47">(D57+D59)*D56*D81</f>
        <v>4596.303148</v>
      </c>
      <c r="E83" s="427">
        <f t="shared" si="47"/>
        <v>70424.107848</v>
      </c>
      <c r="F83" s="427">
        <f t="shared" si="47"/>
        <v>82759.044553</v>
      </c>
      <c r="G83" s="427">
        <f t="shared" si="47"/>
        <v>1065492.9632850001</v>
      </c>
      <c r="H83" s="427">
        <f t="shared" si="47"/>
        <v>81048.606660000019</v>
      </c>
      <c r="I83" s="427">
        <f t="shared" si="47"/>
        <v>15442.050499999999</v>
      </c>
      <c r="J83" s="427">
        <f t="shared" si="47"/>
        <v>12513.099800000002</v>
      </c>
      <c r="K83" s="427">
        <f t="shared" si="47"/>
        <v>33.06</v>
      </c>
      <c r="L83" s="427">
        <f t="shared" si="47"/>
        <v>367.24149999999997</v>
      </c>
      <c r="M83" s="427">
        <f t="shared" si="47"/>
        <v>16.53</v>
      </c>
      <c r="N83" s="427">
        <f t="shared" si="47"/>
        <v>53.460636243300222</v>
      </c>
      <c r="O83" s="427">
        <f>(O57+O59)*O56*O81</f>
        <v>66.825795304125279</v>
      </c>
      <c r="P83" s="427">
        <f t="shared" si="47"/>
        <v>53.460636243300222</v>
      </c>
      <c r="Q83" s="427">
        <f t="shared" si="47"/>
        <v>66.825795304125279</v>
      </c>
      <c r="R83" s="427">
        <f t="shared" si="47"/>
        <v>53.460636243300222</v>
      </c>
      <c r="S83" s="427">
        <f t="shared" si="47"/>
        <v>66.825795304125279</v>
      </c>
      <c r="T83" s="427">
        <f t="shared" si="47"/>
        <v>6.4152763491960281</v>
      </c>
      <c r="U83" s="427">
        <f t="shared" si="47"/>
        <v>6.3484505538919009</v>
      </c>
      <c r="V83" s="427">
        <f t="shared" si="47"/>
        <v>4.7045359894104193</v>
      </c>
      <c r="W83" s="427">
        <f t="shared" si="47"/>
        <v>49.005583223025205</v>
      </c>
      <c r="X83" s="427">
        <f t="shared" si="47"/>
        <v>42.323003692612673</v>
      </c>
      <c r="Y83" s="427">
        <f t="shared" si="47"/>
        <v>49.005583223025205</v>
      </c>
      <c r="Z83" s="427">
        <f t="shared" si="47"/>
        <v>44.550530202750181</v>
      </c>
      <c r="AA83" s="427">
        <f t="shared" ref="AA83:AO83" si="48">(AA57+AA59)*AA56*AA81</f>
        <v>237368.04499999998</v>
      </c>
      <c r="AB83" s="427">
        <f t="shared" ref="AB83:AF83" si="49">(AB57+AB59)*AB56*AB81</f>
        <v>3.0178270000000005</v>
      </c>
      <c r="AC83" s="427">
        <f t="shared" si="49"/>
        <v>21.296150000000001</v>
      </c>
      <c r="AD83" s="427">
        <f t="shared" si="49"/>
        <v>220.39999999999998</v>
      </c>
      <c r="AE83" s="427">
        <f t="shared" si="49"/>
        <v>2231.6589602500003</v>
      </c>
      <c r="AF83" s="427">
        <f t="shared" si="49"/>
        <v>620.88939100000005</v>
      </c>
      <c r="AG83" s="427">
        <f t="shared" si="48"/>
        <v>10029.852999999999</v>
      </c>
      <c r="AH83" s="427">
        <f t="shared" ref="AH83:AL83" si="50">(AH57+AH59)*AH56*AH81</f>
        <v>1598.1203999999998</v>
      </c>
      <c r="AI83" s="427">
        <f t="shared" si="50"/>
        <v>264.48</v>
      </c>
      <c r="AJ83" s="427">
        <f t="shared" si="50"/>
        <v>4.8624647999999997</v>
      </c>
      <c r="AK83" s="427">
        <f t="shared" si="50"/>
        <v>0.29588700000000007</v>
      </c>
      <c r="AL83" s="427">
        <f t="shared" si="50"/>
        <v>0.87608999999999992</v>
      </c>
      <c r="AM83" s="427">
        <f t="shared" si="48"/>
        <v>6.6120000000000001</v>
      </c>
      <c r="AN83" s="427">
        <f t="shared" si="48"/>
        <v>198.36</v>
      </c>
      <c r="AO83" s="427">
        <f t="shared" si="48"/>
        <v>3.7192499999999997</v>
      </c>
      <c r="AP83" s="427">
        <f t="shared" ref="AP83:AX83" si="51">(AP57+AP59)*AP56*AP81</f>
        <v>4.7551299999999994</v>
      </c>
      <c r="AQ83" s="427">
        <f t="shared" si="51"/>
        <v>265.38804800000003</v>
      </c>
      <c r="AR83" s="427">
        <f t="shared" si="51"/>
        <v>419410.18</v>
      </c>
      <c r="AS83" s="427">
        <f t="shared" si="51"/>
        <v>419101.62</v>
      </c>
      <c r="AT83" s="427">
        <f t="shared" si="51"/>
        <v>45595.25</v>
      </c>
      <c r="AU83" s="427">
        <f t="shared" si="51"/>
        <v>45595.25</v>
      </c>
      <c r="AV83" s="427">
        <f t="shared" si="51"/>
        <v>17681.59</v>
      </c>
      <c r="AW83" s="427">
        <f t="shared" si="51"/>
        <v>17808.32</v>
      </c>
      <c r="AX83" s="427">
        <f t="shared" si="51"/>
        <v>4.4550530202750192E-4</v>
      </c>
    </row>
    <row r="84" spans="1:50" s="31" customFormat="1" x14ac:dyDescent="0.2">
      <c r="B84" s="427" t="s">
        <v>128</v>
      </c>
      <c r="C84" s="421" t="s">
        <v>131</v>
      </c>
      <c r="D84" s="427">
        <f t="shared" ref="D84:Z84" si="52">((D57+D59)*D56*(1-D81))/D65*D64</f>
        <v>241.91069200000027</v>
      </c>
      <c r="E84" s="427">
        <f t="shared" si="52"/>
        <v>3706.5319920000038</v>
      </c>
      <c r="F84" s="427">
        <f t="shared" si="52"/>
        <v>4355.7391870000038</v>
      </c>
      <c r="G84" s="427">
        <f t="shared" si="52"/>
        <v>56078.577015000061</v>
      </c>
      <c r="H84" s="427">
        <f t="shared" si="52"/>
        <v>4265.716140000005</v>
      </c>
      <c r="I84" s="427">
        <f t="shared" si="52"/>
        <v>812.73950000000082</v>
      </c>
      <c r="J84" s="427">
        <f t="shared" si="52"/>
        <v>658.58420000000069</v>
      </c>
      <c r="K84" s="427">
        <f t="shared" si="52"/>
        <v>1.7400000000000018</v>
      </c>
      <c r="L84" s="427">
        <f t="shared" si="52"/>
        <v>19.328500000000016</v>
      </c>
      <c r="M84" s="427">
        <f t="shared" si="52"/>
        <v>0.87000000000000088</v>
      </c>
      <c r="N84" s="427">
        <f t="shared" si="52"/>
        <v>16.139363756699783</v>
      </c>
      <c r="O84" s="427">
        <f t="shared" si="52"/>
        <v>20.174204695874728</v>
      </c>
      <c r="P84" s="427">
        <f t="shared" si="52"/>
        <v>16.139363756699783</v>
      </c>
      <c r="Q84" s="427">
        <f t="shared" si="52"/>
        <v>20.174204695874728</v>
      </c>
      <c r="R84" s="427">
        <f t="shared" si="52"/>
        <v>16.139363756699783</v>
      </c>
      <c r="S84" s="427">
        <f t="shared" si="52"/>
        <v>20.174204695874728</v>
      </c>
      <c r="T84" s="427">
        <f t="shared" si="52"/>
        <v>1.9367236508039745</v>
      </c>
      <c r="U84" s="427">
        <f t="shared" si="52"/>
        <v>1.9165494461080992</v>
      </c>
      <c r="V84" s="427">
        <f t="shared" si="52"/>
        <v>1.420264010589581</v>
      </c>
      <c r="W84" s="427">
        <f t="shared" si="52"/>
        <v>14.794416776974801</v>
      </c>
      <c r="X84" s="427">
        <f t="shared" si="52"/>
        <v>12.776996307387328</v>
      </c>
      <c r="Y84" s="427">
        <f t="shared" si="52"/>
        <v>14.794416776974801</v>
      </c>
      <c r="Z84" s="427">
        <f t="shared" si="52"/>
        <v>13.449469797249819</v>
      </c>
      <c r="AA84" s="427">
        <f t="shared" ref="AA84:AO84" si="53">((AA57+AA59)*AA56*(1-AA81))/AA65*AA64</f>
        <v>12493.055000000011</v>
      </c>
      <c r="AB84" s="427">
        <f t="shared" ref="AB84:AF84" si="54">((AB57+AB59)*AB56*(1-AB81))/AB65*AB64</f>
        <v>0.15883300000000017</v>
      </c>
      <c r="AC84" s="427">
        <f t="shared" si="54"/>
        <v>1.120850000000001</v>
      </c>
      <c r="AD84" s="427">
        <f t="shared" si="54"/>
        <v>11.60000000000001</v>
      </c>
      <c r="AE84" s="427">
        <f t="shared" si="54"/>
        <v>117.45573475000012</v>
      </c>
      <c r="AF84" s="427">
        <f t="shared" si="54"/>
        <v>32.678389000000031</v>
      </c>
      <c r="AG84" s="427">
        <f t="shared" si="53"/>
        <v>527.88700000000051</v>
      </c>
      <c r="AH84" s="427">
        <f t="shared" ref="AH84:AL84" si="55">((AH57+AH59)*AH56*(1-AH81))/AH65*AH64</f>
        <v>84.111600000000067</v>
      </c>
      <c r="AI84" s="427">
        <f t="shared" si="55"/>
        <v>13.920000000000014</v>
      </c>
      <c r="AJ84" s="427">
        <f t="shared" si="55"/>
        <v>0.25591920000000024</v>
      </c>
      <c r="AK84" s="427">
        <f t="shared" si="55"/>
        <v>1.5573000000000016E-2</v>
      </c>
      <c r="AL84" s="427">
        <f t="shared" si="55"/>
        <v>4.611000000000004E-2</v>
      </c>
      <c r="AM84" s="427">
        <f t="shared" si="53"/>
        <v>0.34800000000000031</v>
      </c>
      <c r="AN84" s="427">
        <f t="shared" si="53"/>
        <v>10.44000000000001</v>
      </c>
      <c r="AO84" s="427">
        <f t="shared" si="53"/>
        <v>0.19575000000000017</v>
      </c>
      <c r="AP84" s="427">
        <f t="shared" ref="AP84:AX84" si="56">((AP57+AP59)*AP56*(1-AP81))/AP65*AP64</f>
        <v>0.25027000000000021</v>
      </c>
      <c r="AQ84" s="427">
        <f t="shared" si="56"/>
        <v>13.967792000000015</v>
      </c>
      <c r="AR84" s="427">
        <f t="shared" si="56"/>
        <v>22074.220000000019</v>
      </c>
      <c r="AS84" s="427">
        <f t="shared" si="56"/>
        <v>22057.980000000021</v>
      </c>
      <c r="AT84" s="427">
        <f t="shared" si="56"/>
        <v>2399.7500000000023</v>
      </c>
      <c r="AU84" s="427">
        <f t="shared" si="56"/>
        <v>2399.7500000000023</v>
      </c>
      <c r="AV84" s="427">
        <f t="shared" si="56"/>
        <v>930.61000000000081</v>
      </c>
      <c r="AW84" s="427">
        <f t="shared" si="56"/>
        <v>937.280000000001</v>
      </c>
      <c r="AX84" s="427">
        <f t="shared" si="56"/>
        <v>1.3449469797249822E-4</v>
      </c>
    </row>
    <row r="85" spans="1:50" s="31" customFormat="1" x14ac:dyDescent="0.2">
      <c r="B85" s="427" t="s">
        <v>128</v>
      </c>
      <c r="C85" s="427" t="s">
        <v>133</v>
      </c>
      <c r="D85" s="427">
        <f t="shared" ref="D85:Z85" si="57">D60*(1+D39)</f>
        <v>75501.161147999999</v>
      </c>
      <c r="E85" s="427">
        <f t="shared" si="57"/>
        <v>1061985.321432</v>
      </c>
      <c r="F85" s="427">
        <f t="shared" si="57"/>
        <v>1308373.933033</v>
      </c>
      <c r="G85" s="427">
        <f t="shared" si="57"/>
        <v>19289096.749125004</v>
      </c>
      <c r="H85" s="427">
        <f t="shared" si="57"/>
        <v>1161598.6330200001</v>
      </c>
      <c r="I85" s="427">
        <f t="shared" si="57"/>
        <v>206379.78199999998</v>
      </c>
      <c r="J85" s="427">
        <f t="shared" si="57"/>
        <v>201163.40840000001</v>
      </c>
      <c r="K85" s="427">
        <f t="shared" si="57"/>
        <v>514.5</v>
      </c>
      <c r="L85" s="427">
        <f t="shared" si="57"/>
        <v>6115.8040000000001</v>
      </c>
      <c r="M85" s="427">
        <f t="shared" si="57"/>
        <v>248.7</v>
      </c>
      <c r="N85" s="427">
        <f t="shared" si="57"/>
        <v>1013.0400000000001</v>
      </c>
      <c r="O85" s="427">
        <f t="shared" si="57"/>
        <v>1249.8</v>
      </c>
      <c r="P85" s="427">
        <f t="shared" si="57"/>
        <v>1046.1600000000001</v>
      </c>
      <c r="Q85" s="427">
        <f t="shared" si="57"/>
        <v>1288.5</v>
      </c>
      <c r="R85" s="427">
        <f t="shared" si="57"/>
        <v>1093.68</v>
      </c>
      <c r="S85" s="427">
        <f t="shared" si="57"/>
        <v>1347.8999999999999</v>
      </c>
      <c r="T85" s="427">
        <f t="shared" si="57"/>
        <v>141.696</v>
      </c>
      <c r="U85" s="427">
        <f t="shared" si="57"/>
        <v>-65.892000000000024</v>
      </c>
      <c r="V85" s="427">
        <f t="shared" si="57"/>
        <v>104.35391999999999</v>
      </c>
      <c r="W85" s="427">
        <f t="shared" si="57"/>
        <v>942.37</v>
      </c>
      <c r="X85" s="427">
        <f t="shared" si="57"/>
        <v>804.17500000000007</v>
      </c>
      <c r="Y85" s="427">
        <f t="shared" si="57"/>
        <v>1057.3200000000002</v>
      </c>
      <c r="Z85" s="427">
        <f t="shared" si="57"/>
        <v>962.7</v>
      </c>
      <c r="AA85" s="427">
        <f t="shared" ref="AA85:AO85" si="58">AA60*(1+AA39)</f>
        <v>3696651.895</v>
      </c>
      <c r="AB85" s="427">
        <f t="shared" ref="AB85:AF85" si="59">AB60*(1+AB39)</f>
        <v>20.166314</v>
      </c>
      <c r="AC85" s="427">
        <f t="shared" si="59"/>
        <v>264.63655</v>
      </c>
      <c r="AD85" s="427">
        <f t="shared" si="59"/>
        <v>16.39999999999997</v>
      </c>
      <c r="AE85" s="427">
        <f t="shared" si="59"/>
        <v>31664.446009500003</v>
      </c>
      <c r="AF85" s="427">
        <f t="shared" si="59"/>
        <v>9046.2795479999986</v>
      </c>
      <c r="AG85" s="427">
        <f t="shared" si="58"/>
        <v>128931.84899999999</v>
      </c>
      <c r="AH85" s="427">
        <f t="shared" ref="AH85:AL85" si="60">AH60*(1+AH39)</f>
        <v>18115.898400000002</v>
      </c>
      <c r="AI85" s="427">
        <f t="shared" si="60"/>
        <v>1950.2400000000002</v>
      </c>
      <c r="AJ85" s="427">
        <f t="shared" si="60"/>
        <v>85.21226879999999</v>
      </c>
      <c r="AK85" s="427">
        <f t="shared" si="60"/>
        <v>5.3136150000000004</v>
      </c>
      <c r="AL85" s="427">
        <f t="shared" si="60"/>
        <v>17.542469999999998</v>
      </c>
      <c r="AM85" s="427">
        <f t="shared" si="58"/>
        <v>78.467999999999989</v>
      </c>
      <c r="AN85" s="427">
        <f t="shared" si="58"/>
        <v>2955.6</v>
      </c>
      <c r="AO85" s="427">
        <f t="shared" si="58"/>
        <v>-0.80325000000000146</v>
      </c>
      <c r="AP85" s="427">
        <f t="shared" ref="AP85:AX85" si="61">AP60*(1+AP39)</f>
        <v>27.201759999999993</v>
      </c>
      <c r="AQ85" s="427">
        <f t="shared" si="61"/>
        <v>4423.4552320000003</v>
      </c>
      <c r="AR85" s="427">
        <f t="shared" si="61"/>
        <v>2964034.92</v>
      </c>
      <c r="AS85" s="427">
        <f t="shared" si="61"/>
        <v>2644675.7400000002</v>
      </c>
      <c r="AT85" s="427">
        <f t="shared" si="61"/>
        <v>295914</v>
      </c>
      <c r="AU85" s="427">
        <f t="shared" si="61"/>
        <v>223838.74999999997</v>
      </c>
      <c r="AV85" s="427">
        <f t="shared" si="61"/>
        <v>134938.44999999998</v>
      </c>
      <c r="AW85" s="427">
        <f t="shared" si="61"/>
        <v>98769.919999999998</v>
      </c>
      <c r="AX85" s="427">
        <f t="shared" si="61"/>
        <v>1.001E-2</v>
      </c>
    </row>
    <row r="86" spans="1:50" x14ac:dyDescent="0.2">
      <c r="B86" s="427" t="s">
        <v>128</v>
      </c>
      <c r="C86" s="421" t="s">
        <v>537</v>
      </c>
      <c r="D86" s="427">
        <f t="shared" ref="D86:Z86" si="62">D39*D55</f>
        <v>-7916.3188519999994</v>
      </c>
      <c r="E86" s="427">
        <f>E39*E55</f>
        <v>-216129.15856799998</v>
      </c>
      <c r="F86" s="427">
        <f t="shared" si="62"/>
        <v>-193605.09696700002</v>
      </c>
      <c r="G86" s="427">
        <f t="shared" si="62"/>
        <v>-48343.600875000004</v>
      </c>
      <c r="H86" s="427">
        <f t="shared" si="62"/>
        <v>-309337.96698000003</v>
      </c>
      <c r="I86" s="427">
        <f t="shared" si="62"/>
        <v>-73875.217999999993</v>
      </c>
      <c r="J86" s="427">
        <f t="shared" si="62"/>
        <v>-25934.5916</v>
      </c>
      <c r="K86" s="427">
        <f t="shared" si="62"/>
        <v>-85.499999999999986</v>
      </c>
      <c r="L86" s="427">
        <f t="shared" si="62"/>
        <v>-549.19600000000003</v>
      </c>
      <c r="M86" s="427">
        <f t="shared" si="62"/>
        <v>-51.300000000000004</v>
      </c>
      <c r="N86" s="427">
        <f t="shared" si="62"/>
        <v>-186.95999999999998</v>
      </c>
      <c r="O86" s="427">
        <f t="shared" si="62"/>
        <v>-250.20000000000002</v>
      </c>
      <c r="P86" s="427">
        <f t="shared" si="62"/>
        <v>-153.84</v>
      </c>
      <c r="Q86" s="427">
        <f t="shared" si="62"/>
        <v>-211.49999999999997</v>
      </c>
      <c r="R86" s="427">
        <f t="shared" si="62"/>
        <v>-106.32</v>
      </c>
      <c r="S86" s="427">
        <f t="shared" si="62"/>
        <v>-152.1</v>
      </c>
      <c r="T86" s="427">
        <f t="shared" si="62"/>
        <v>-2.3040000000000003</v>
      </c>
      <c r="U86" s="427">
        <f t="shared" si="62"/>
        <v>-208.39200000000002</v>
      </c>
      <c r="V86" s="427">
        <f t="shared" si="62"/>
        <v>-1.2460799999999999</v>
      </c>
      <c r="W86" s="427">
        <f t="shared" si="62"/>
        <v>-157.63000000000002</v>
      </c>
      <c r="X86" s="427">
        <f t="shared" si="62"/>
        <v>-145.82499999999999</v>
      </c>
      <c r="Y86" s="427">
        <f t="shared" si="62"/>
        <v>-42.68</v>
      </c>
      <c r="Z86" s="427">
        <f t="shared" si="62"/>
        <v>-37.299999999999997</v>
      </c>
      <c r="AA86" s="427">
        <f t="shared" ref="AA86:AO86" si="63">AA39*AA55</f>
        <v>-611298.10499999998</v>
      </c>
      <c r="AB86" s="427">
        <f t="shared" ref="AB86:AF86" si="64">AB39*AB55</f>
        <v>-34.603686000000003</v>
      </c>
      <c r="AC86" s="427">
        <f t="shared" si="64"/>
        <v>-121.86345000000001</v>
      </c>
      <c r="AD86" s="427">
        <f t="shared" si="64"/>
        <v>-3983.6</v>
      </c>
      <c r="AE86" s="427">
        <f t="shared" si="64"/>
        <v>-8837.5314904999996</v>
      </c>
      <c r="AF86" s="427">
        <f t="shared" si="64"/>
        <v>-2222.1304519999999</v>
      </c>
      <c r="AG86" s="427">
        <f t="shared" si="63"/>
        <v>-53098.151000000005</v>
      </c>
      <c r="AH86" s="427">
        <f t="shared" ref="AH86:AL86" si="65">AH39*AH55</f>
        <v>-10888.1016</v>
      </c>
      <c r="AI86" s="427">
        <f t="shared" si="65"/>
        <v>-2849.7600000000007</v>
      </c>
      <c r="AJ86" s="427">
        <f t="shared" si="65"/>
        <v>-3.0357311999999999</v>
      </c>
      <c r="AK86" s="427">
        <f t="shared" si="65"/>
        <v>-5.6385000000000005E-2</v>
      </c>
      <c r="AL86" s="427">
        <f t="shared" si="65"/>
        <v>1.6424700000000001</v>
      </c>
      <c r="AM86" s="427">
        <f t="shared" si="63"/>
        <v>-41.532000000000004</v>
      </c>
      <c r="AN86" s="427">
        <f t="shared" si="63"/>
        <v>-644.4</v>
      </c>
      <c r="AO86" s="427">
        <f t="shared" si="63"/>
        <v>-68.303250000000006</v>
      </c>
      <c r="AP86" s="427">
        <f t="shared" ref="AP86:AX86" si="66">AP39*AP55</f>
        <v>-59.098240000000004</v>
      </c>
      <c r="AQ86" s="427">
        <f t="shared" si="66"/>
        <v>-393.02476800000005</v>
      </c>
      <c r="AR86" s="427">
        <f t="shared" si="66"/>
        <v>-4647765.08</v>
      </c>
      <c r="AS86" s="427">
        <f t="shared" si="66"/>
        <v>-4961524.26</v>
      </c>
      <c r="AT86" s="427">
        <f t="shared" si="66"/>
        <v>-531586</v>
      </c>
      <c r="AU86" s="427">
        <f t="shared" si="66"/>
        <v>-603661.25</v>
      </c>
      <c r="AV86" s="427">
        <f t="shared" si="66"/>
        <v>-185961.55000000002</v>
      </c>
      <c r="AW86" s="427">
        <f t="shared" si="66"/>
        <v>-224430.08000000002</v>
      </c>
      <c r="AX86" s="427">
        <f t="shared" si="66"/>
        <v>1.0000000000000001E-5</v>
      </c>
    </row>
    <row r="87" spans="1:50" x14ac:dyDescent="0.2">
      <c r="B87" s="427" t="s">
        <v>375</v>
      </c>
      <c r="C87" s="421" t="s">
        <v>368</v>
      </c>
      <c r="D87" s="426">
        <f>IF(LOOKUP(D$2,'2.Middel Proj Aangepast Object'!$A$7:$A$207,'2.Middel Proj Aangepast Object'!$Y$7:$Y$207)=0,LOOKUP('Calculatie sheet'!D$2,'St. Objectenlijst FE'!$A$5:$A$104,'St. Objectenlijst FE'!$V$5:$V$104),LOOKUP('Calculatie sheet'!D$2,'2.Middel Proj Aangepast Object'!$A$7:$A$207,'2.Middel Proj Aangepast Object'!$Y$7:$Y$207))</f>
        <v>0</v>
      </c>
      <c r="E87" s="426">
        <f>IF(LOOKUP(E$2,'2.Middel Proj Aangepast Object'!$A$7:$A$207,'2.Middel Proj Aangepast Object'!$Y$7:$Y$207)=0,LOOKUP('Calculatie sheet'!E$2,'St. Objectenlijst FE'!$A$5:$A$104,'St. Objectenlijst FE'!$V$5:$V$104),LOOKUP('Calculatie sheet'!E$2,'2.Middel Proj Aangepast Object'!$A$7:$A$207,'2.Middel Proj Aangepast Object'!$Y$7:$Y$207))</f>
        <v>0</v>
      </c>
      <c r="F87" s="426">
        <f>IF(LOOKUP(F$2,'2.Middel Proj Aangepast Object'!$A$7:$A$207,'2.Middel Proj Aangepast Object'!$Y$7:$Y$207)=0,LOOKUP('Calculatie sheet'!F$2,'St. Objectenlijst FE'!$A$5:$A$104,'St. Objectenlijst FE'!$V$5:$V$104),LOOKUP('Calculatie sheet'!F$2,'2.Middel Proj Aangepast Object'!$A$7:$A$207,'2.Middel Proj Aangepast Object'!$Y$7:$Y$207))</f>
        <v>0</v>
      </c>
      <c r="G87" s="426">
        <f>IF(LOOKUP(G$2,'2.Middel Proj Aangepast Object'!$A$7:$A$207,'2.Middel Proj Aangepast Object'!$Y$7:$Y$207)=0,LOOKUP('Calculatie sheet'!G$2,'St. Objectenlijst FE'!$A$5:$A$104,'St. Objectenlijst FE'!$V$5:$V$104),LOOKUP('Calculatie sheet'!G$2,'2.Middel Proj Aangepast Object'!$A$7:$A$207,'2.Middel Proj Aangepast Object'!$Y$7:$Y$207))</f>
        <v>0</v>
      </c>
      <c r="H87" s="426">
        <f>IF(LOOKUP(H$2,'2.Middel Proj Aangepast Object'!$A$7:$A$207,'2.Middel Proj Aangepast Object'!$Y$7:$Y$207)=0,LOOKUP('Calculatie sheet'!H$2,'St. Objectenlijst FE'!$A$5:$A$104,'St. Objectenlijst FE'!$V$5:$V$104),LOOKUP('Calculatie sheet'!H$2,'2.Middel Proj Aangepast Object'!$A$7:$A$207,'2.Middel Proj Aangepast Object'!$Y$7:$Y$207))</f>
        <v>0</v>
      </c>
      <c r="I87" s="426">
        <f>IF(LOOKUP(I$2,'2.Middel Proj Aangepast Object'!$A$7:$A$207,'2.Middel Proj Aangepast Object'!$Y$7:$Y$207)=0,LOOKUP('Calculatie sheet'!I$2,'St. Objectenlijst FE'!$A$5:$A$104,'St. Objectenlijst FE'!$V$5:$V$104),LOOKUP('Calculatie sheet'!I$2,'2.Middel Proj Aangepast Object'!$A$7:$A$207,'2.Middel Proj Aangepast Object'!$Y$7:$Y$207))</f>
        <v>0</v>
      </c>
      <c r="J87" s="426">
        <f>IF(LOOKUP(J$2,'2.Middel Proj Aangepast Object'!$A$7:$A$207,'2.Middel Proj Aangepast Object'!$Y$7:$Y$207)=0,LOOKUP('Calculatie sheet'!J$2,'St. Objectenlijst FE'!$A$5:$A$104,'St. Objectenlijst FE'!$V$5:$V$104),LOOKUP('Calculatie sheet'!J$2,'2.Middel Proj Aangepast Object'!$A$7:$A$207,'2.Middel Proj Aangepast Object'!$Y$7:$Y$207))</f>
        <v>0</v>
      </c>
      <c r="K87" s="426">
        <f>IF(LOOKUP(K$2,'2.Middel Proj Aangepast Object'!$A$7:$A$207,'2.Middel Proj Aangepast Object'!$Y$7:$Y$207)=0,LOOKUP('Calculatie sheet'!K$2,'St. Objectenlijst FE'!$A$5:$A$104,'St. Objectenlijst FE'!$V$5:$V$104),LOOKUP('Calculatie sheet'!K$2,'2.Middel Proj Aangepast Object'!$A$7:$A$207,'2.Middel Proj Aangepast Object'!$Y$7:$Y$207))</f>
        <v>0</v>
      </c>
      <c r="L87" s="426">
        <f>IF(LOOKUP(L$2,'2.Middel Proj Aangepast Object'!$A$7:$A$207,'2.Middel Proj Aangepast Object'!$Y$7:$Y$207)=0,LOOKUP('Calculatie sheet'!L$2,'St. Objectenlijst FE'!$A$5:$A$104,'St. Objectenlijst FE'!$V$5:$V$104),LOOKUP('Calculatie sheet'!L$2,'2.Middel Proj Aangepast Object'!$A$7:$A$207,'2.Middel Proj Aangepast Object'!$Y$7:$Y$207))</f>
        <v>0</v>
      </c>
      <c r="M87" s="426">
        <f>IF(LOOKUP(M$2,'2.Middel Proj Aangepast Object'!$A$7:$A$207,'2.Middel Proj Aangepast Object'!$Y$7:$Y$207)=0,LOOKUP('Calculatie sheet'!M$2,'St. Objectenlijst FE'!$A$5:$A$104,'St. Objectenlijst FE'!$V$5:$V$104),LOOKUP('Calculatie sheet'!M$2,'2.Middel Proj Aangepast Object'!$A$7:$A$207,'2.Middel Proj Aangepast Object'!$Y$7:$Y$207))</f>
        <v>0</v>
      </c>
      <c r="N87" s="426">
        <f>IF(LOOKUP(N$2,'2.Middel Proj Aangepast Object'!$A$7:$A$207,'2.Middel Proj Aangepast Object'!$Y$7:$Y$207)=0,LOOKUP('Calculatie sheet'!N$2,'St. Objectenlijst FE'!$A$5:$A$104,'St. Objectenlijst FE'!$V$5:$V$104),LOOKUP('Calculatie sheet'!N$2,'2.Middel Proj Aangepast Object'!$A$7:$A$207,'2.Middel Proj Aangepast Object'!$Y$7:$Y$207))</f>
        <v>0</v>
      </c>
      <c r="O87" s="426">
        <f>IF(LOOKUP(O$2,'2.Middel Proj Aangepast Object'!$A$7:$A$207,'2.Middel Proj Aangepast Object'!$Y$7:$Y$207)=0,LOOKUP('Calculatie sheet'!O$2,'St. Objectenlijst FE'!$A$5:$A$104,'St. Objectenlijst FE'!$V$5:$V$104),LOOKUP('Calculatie sheet'!O$2,'2.Middel Proj Aangepast Object'!$A$7:$A$207,'2.Middel Proj Aangepast Object'!$Y$7:$Y$207))</f>
        <v>0</v>
      </c>
      <c r="P87" s="426">
        <f>IF(LOOKUP(P$2,'2.Middel Proj Aangepast Object'!$A$7:$A$207,'2.Middel Proj Aangepast Object'!$Y$7:$Y$207)=0,LOOKUP('Calculatie sheet'!P$2,'St. Objectenlijst FE'!$A$5:$A$104,'St. Objectenlijst FE'!$V$5:$V$104),LOOKUP('Calculatie sheet'!P$2,'2.Middel Proj Aangepast Object'!$A$7:$A$207,'2.Middel Proj Aangepast Object'!$Y$7:$Y$207))</f>
        <v>0</v>
      </c>
      <c r="Q87" s="426">
        <f>IF(LOOKUP(Q$2,'2.Middel Proj Aangepast Object'!$A$7:$A$207,'2.Middel Proj Aangepast Object'!$Y$7:$Y$207)=0,LOOKUP('Calculatie sheet'!Q$2,'St. Objectenlijst FE'!$A$5:$A$104,'St. Objectenlijst FE'!$V$5:$V$104),LOOKUP('Calculatie sheet'!Q$2,'2.Middel Proj Aangepast Object'!$A$7:$A$207,'2.Middel Proj Aangepast Object'!$Y$7:$Y$207))</f>
        <v>0</v>
      </c>
      <c r="R87" s="426">
        <f>IF(LOOKUP(R$2,'2.Middel Proj Aangepast Object'!$A$7:$A$207,'2.Middel Proj Aangepast Object'!$Y$7:$Y$207)=0,LOOKUP('Calculatie sheet'!R$2,'St. Objectenlijst FE'!$A$5:$A$104,'St. Objectenlijst FE'!$V$5:$V$104),LOOKUP('Calculatie sheet'!R$2,'2.Middel Proj Aangepast Object'!$A$7:$A$207,'2.Middel Proj Aangepast Object'!$Y$7:$Y$207))</f>
        <v>0</v>
      </c>
      <c r="S87" s="426">
        <f>IF(LOOKUP(S$2,'2.Middel Proj Aangepast Object'!$A$7:$A$207,'2.Middel Proj Aangepast Object'!$Y$7:$Y$207)=0,LOOKUP('Calculatie sheet'!S$2,'St. Objectenlijst FE'!$A$5:$A$104,'St. Objectenlijst FE'!$V$5:$V$104),LOOKUP('Calculatie sheet'!S$2,'2.Middel Proj Aangepast Object'!$A$7:$A$207,'2.Middel Proj Aangepast Object'!$Y$7:$Y$207))</f>
        <v>0</v>
      </c>
      <c r="T87" s="426">
        <f>IF(LOOKUP(T$2,'2.Middel Proj Aangepast Object'!$A$7:$A$207,'2.Middel Proj Aangepast Object'!$Y$7:$Y$207)=0,LOOKUP('Calculatie sheet'!T$2,'St. Objectenlijst FE'!$A$5:$A$104,'St. Objectenlijst FE'!$V$5:$V$104),LOOKUP('Calculatie sheet'!T$2,'2.Middel Proj Aangepast Object'!$A$7:$A$207,'2.Middel Proj Aangepast Object'!$Y$7:$Y$207))</f>
        <v>0</v>
      </c>
      <c r="U87" s="426">
        <f>IF(LOOKUP(U$2,'2.Middel Proj Aangepast Object'!$A$7:$A$207,'2.Middel Proj Aangepast Object'!$Y$7:$Y$207)=0,LOOKUP('Calculatie sheet'!U$2,'St. Objectenlijst FE'!$A$5:$A$104,'St. Objectenlijst FE'!$V$5:$V$104),LOOKUP('Calculatie sheet'!U$2,'2.Middel Proj Aangepast Object'!$A$7:$A$207,'2.Middel Proj Aangepast Object'!$Y$7:$Y$207))</f>
        <v>0</v>
      </c>
      <c r="V87" s="426">
        <f>IF(LOOKUP(V$2,'2.Middel Proj Aangepast Object'!$A$7:$A$207,'2.Middel Proj Aangepast Object'!$Y$7:$Y$207)=0,LOOKUP('Calculatie sheet'!V$2,'St. Objectenlijst FE'!$A$5:$A$104,'St. Objectenlijst FE'!$V$5:$V$104),LOOKUP('Calculatie sheet'!V$2,'2.Middel Proj Aangepast Object'!$A$7:$A$207,'2.Middel Proj Aangepast Object'!$Y$7:$Y$207))</f>
        <v>0</v>
      </c>
      <c r="W87" s="426">
        <f>IF(LOOKUP(W$2,'2.Middel Proj Aangepast Object'!$A$7:$A$207,'2.Middel Proj Aangepast Object'!$Y$7:$Y$207)=0,LOOKUP('Calculatie sheet'!W$2,'St. Objectenlijst FE'!$A$5:$A$104,'St. Objectenlijst FE'!$V$5:$V$104),LOOKUP('Calculatie sheet'!W$2,'2.Middel Proj Aangepast Object'!$A$7:$A$207,'2.Middel Proj Aangepast Object'!$Y$7:$Y$207))</f>
        <v>0</v>
      </c>
      <c r="X87" s="426">
        <f>IF(LOOKUP(X$2,'2.Middel Proj Aangepast Object'!$A$7:$A$207,'2.Middel Proj Aangepast Object'!$Y$7:$Y$207)=0,LOOKUP('Calculatie sheet'!X$2,'St. Objectenlijst FE'!$A$5:$A$104,'St. Objectenlijst FE'!$V$5:$V$104),LOOKUP('Calculatie sheet'!X$2,'2.Middel Proj Aangepast Object'!$A$7:$A$207,'2.Middel Proj Aangepast Object'!$Y$7:$Y$207))</f>
        <v>0</v>
      </c>
      <c r="Y87" s="426">
        <f>IF(LOOKUP(Y$2,'2.Middel Proj Aangepast Object'!$A$7:$A$207,'2.Middel Proj Aangepast Object'!$Y$7:$Y$207)=0,LOOKUP('Calculatie sheet'!Y$2,'St. Objectenlijst FE'!$A$5:$A$104,'St. Objectenlijst FE'!$V$5:$V$104),LOOKUP('Calculatie sheet'!Y$2,'2.Middel Proj Aangepast Object'!$A$7:$A$207,'2.Middel Proj Aangepast Object'!$Y$7:$Y$207))</f>
        <v>0</v>
      </c>
      <c r="Z87" s="426">
        <f>IF(LOOKUP(Z$2,'2.Middel Proj Aangepast Object'!$A$7:$A$207,'2.Middel Proj Aangepast Object'!$Y$7:$Y$207)=0,LOOKUP('Calculatie sheet'!Z$2,'St. Objectenlijst FE'!$A$5:$A$104,'St. Objectenlijst FE'!$V$5:$V$104),LOOKUP('Calculatie sheet'!Z$2,'2.Middel Proj Aangepast Object'!$A$7:$A$207,'2.Middel Proj Aangepast Object'!$Y$7:$Y$207))</f>
        <v>0</v>
      </c>
      <c r="AA87" s="426">
        <f>IF(LOOKUP(AA$2,'2.Middel Proj Aangepast Object'!$A$7:$A$207,'2.Middel Proj Aangepast Object'!$Y$7:$Y$207)=0,LOOKUP('Calculatie sheet'!AA$2,'St. Objectenlijst FE'!$A$5:$A$104,'St. Objectenlijst FE'!$V$5:$V$104),LOOKUP('Calculatie sheet'!AA$2,'2.Middel Proj Aangepast Object'!$A$7:$A$207,'2.Middel Proj Aangepast Object'!$Y$7:$Y$207))</f>
        <v>0</v>
      </c>
      <c r="AB87" s="426">
        <f>IF(LOOKUP(AB$2,'2.Middel Proj Aangepast Object'!$A$7:$A$207,'2.Middel Proj Aangepast Object'!$Y$7:$Y$207)=0,LOOKUP('Calculatie sheet'!AB$2,'St. Objectenlijst FE'!$A$5:$A$104,'St. Objectenlijst FE'!$V$5:$V$104),LOOKUP('Calculatie sheet'!AB$2,'2.Middel Proj Aangepast Object'!$A$7:$A$207,'2.Middel Proj Aangepast Object'!$Y$7:$Y$207))</f>
        <v>0</v>
      </c>
      <c r="AC87" s="426">
        <f>IF(LOOKUP(AC$2,'2.Middel Proj Aangepast Object'!$A$7:$A$207,'2.Middel Proj Aangepast Object'!$Y$7:$Y$207)=0,LOOKUP('Calculatie sheet'!AC$2,'St. Objectenlijst FE'!$A$5:$A$104,'St. Objectenlijst FE'!$V$5:$V$104),LOOKUP('Calculatie sheet'!AC$2,'2.Middel Proj Aangepast Object'!$A$7:$A$207,'2.Middel Proj Aangepast Object'!$Y$7:$Y$207))</f>
        <v>0</v>
      </c>
      <c r="AD87" s="426">
        <f>IF(LOOKUP(AD$2,'2.Middel Proj Aangepast Object'!$A$7:$A$207,'2.Middel Proj Aangepast Object'!$Y$7:$Y$207)=0,LOOKUP('Calculatie sheet'!AD$2,'St. Objectenlijst FE'!$A$5:$A$104,'St. Objectenlijst FE'!$V$5:$V$104),LOOKUP('Calculatie sheet'!AD$2,'2.Middel Proj Aangepast Object'!$A$7:$A$207,'2.Middel Proj Aangepast Object'!$Y$7:$Y$207))</f>
        <v>0</v>
      </c>
      <c r="AE87" s="426">
        <f>IF(LOOKUP(AE$2,'2.Middel Proj Aangepast Object'!$A$7:$A$207,'2.Middel Proj Aangepast Object'!$Y$7:$Y$207)=0,LOOKUP('Calculatie sheet'!AE$2,'St. Objectenlijst FE'!$A$5:$A$104,'St. Objectenlijst FE'!$V$5:$V$104),LOOKUP('Calculatie sheet'!AE$2,'2.Middel Proj Aangepast Object'!$A$7:$A$207,'2.Middel Proj Aangepast Object'!$Y$7:$Y$207))</f>
        <v>0</v>
      </c>
      <c r="AF87" s="426">
        <f>IF(LOOKUP(AF$2,'2.Middel Proj Aangepast Object'!$A$7:$A$207,'2.Middel Proj Aangepast Object'!$Y$7:$Y$207)=0,LOOKUP('Calculatie sheet'!AF$2,'St. Objectenlijst FE'!$A$5:$A$104,'St. Objectenlijst FE'!$V$5:$V$104),LOOKUP('Calculatie sheet'!AF$2,'2.Middel Proj Aangepast Object'!$A$7:$A$207,'2.Middel Proj Aangepast Object'!$Y$7:$Y$207))</f>
        <v>0</v>
      </c>
      <c r="AG87" s="426">
        <f>IF(LOOKUP(AG$2,'2.Middel Proj Aangepast Object'!$A$7:$A$207,'2.Middel Proj Aangepast Object'!$Y$7:$Y$207)=0,LOOKUP('Calculatie sheet'!AG$2,'St. Objectenlijst FE'!$A$5:$A$104,'St. Objectenlijst FE'!$V$5:$V$104),LOOKUP('Calculatie sheet'!AG$2,'2.Middel Proj Aangepast Object'!$A$7:$A$207,'2.Middel Proj Aangepast Object'!$Y$7:$Y$207))</f>
        <v>0</v>
      </c>
      <c r="AH87" s="426">
        <f>IF(LOOKUP(AH$2,'2.Middel Proj Aangepast Object'!$A$7:$A$207,'2.Middel Proj Aangepast Object'!$Y$7:$Y$207)=0,LOOKUP('Calculatie sheet'!AH$2,'St. Objectenlijst FE'!$A$5:$A$104,'St. Objectenlijst FE'!$V$5:$V$104),LOOKUP('Calculatie sheet'!AH$2,'2.Middel Proj Aangepast Object'!$A$7:$A$207,'2.Middel Proj Aangepast Object'!$Y$7:$Y$207))</f>
        <v>0</v>
      </c>
      <c r="AI87" s="426">
        <f>IF(LOOKUP(AI$2,'2.Middel Proj Aangepast Object'!$A$7:$A$207,'2.Middel Proj Aangepast Object'!$Y$7:$Y$207)=0,LOOKUP('Calculatie sheet'!AI$2,'St. Objectenlijst FE'!$A$5:$A$104,'St. Objectenlijst FE'!$V$5:$V$104),LOOKUP('Calculatie sheet'!AI$2,'2.Middel Proj Aangepast Object'!$A$7:$A$207,'2.Middel Proj Aangepast Object'!$Y$7:$Y$207))</f>
        <v>0</v>
      </c>
      <c r="AJ87" s="426">
        <f>IF(LOOKUP(AJ$2,'2.Middel Proj Aangepast Object'!$A$7:$A$207,'2.Middel Proj Aangepast Object'!$Y$7:$Y$207)=0,LOOKUP('Calculatie sheet'!AJ$2,'St. Objectenlijst FE'!$A$5:$A$104,'St. Objectenlijst FE'!$V$5:$V$104),LOOKUP('Calculatie sheet'!AJ$2,'2.Middel Proj Aangepast Object'!$A$7:$A$207,'2.Middel Proj Aangepast Object'!$Y$7:$Y$207))</f>
        <v>0</v>
      </c>
      <c r="AK87" s="426">
        <f>IF(LOOKUP(AK$2,'2.Middel Proj Aangepast Object'!$A$7:$A$207,'2.Middel Proj Aangepast Object'!$Y$7:$Y$207)=0,LOOKUP('Calculatie sheet'!AK$2,'St. Objectenlijst FE'!$A$5:$A$104,'St. Objectenlijst FE'!$V$5:$V$104),LOOKUP('Calculatie sheet'!AK$2,'2.Middel Proj Aangepast Object'!$A$7:$A$207,'2.Middel Proj Aangepast Object'!$Y$7:$Y$207))</f>
        <v>0</v>
      </c>
      <c r="AL87" s="426">
        <f>IF(LOOKUP(AL$2,'2.Middel Proj Aangepast Object'!$A$7:$A$207,'2.Middel Proj Aangepast Object'!$Y$7:$Y$207)=0,LOOKUP('Calculatie sheet'!AL$2,'St. Objectenlijst FE'!$A$5:$A$104,'St. Objectenlijst FE'!$V$5:$V$104),LOOKUP('Calculatie sheet'!AL$2,'2.Middel Proj Aangepast Object'!$A$7:$A$207,'2.Middel Proj Aangepast Object'!$Y$7:$Y$207))</f>
        <v>0</v>
      </c>
      <c r="AM87" s="426">
        <f>IF(LOOKUP(AM$2,'2.Middel Proj Aangepast Object'!$A$7:$A$207,'2.Middel Proj Aangepast Object'!$Y$7:$Y$207)=0,LOOKUP('Calculatie sheet'!AM$2,'St. Objectenlijst FE'!$A$5:$A$104,'St. Objectenlijst FE'!$V$5:$V$104),LOOKUP('Calculatie sheet'!AM$2,'2.Middel Proj Aangepast Object'!$A$7:$A$207,'2.Middel Proj Aangepast Object'!$Y$7:$Y$207))</f>
        <v>0</v>
      </c>
      <c r="AN87" s="426">
        <f>IF(LOOKUP(AN$2,'2.Middel Proj Aangepast Object'!$A$7:$A$207,'2.Middel Proj Aangepast Object'!$Y$7:$Y$207)=0,LOOKUP('Calculatie sheet'!AN$2,'St. Objectenlijst FE'!$A$5:$A$104,'St. Objectenlijst FE'!$V$5:$V$104),LOOKUP('Calculatie sheet'!AN$2,'2.Middel Proj Aangepast Object'!$A$7:$A$207,'2.Middel Proj Aangepast Object'!$Y$7:$Y$207))</f>
        <v>0</v>
      </c>
      <c r="AO87" s="426">
        <f>IF(LOOKUP(AO$2,'2.Middel Proj Aangepast Object'!$A$7:$A$207,'2.Middel Proj Aangepast Object'!$Y$7:$Y$207)=0,LOOKUP('Calculatie sheet'!AO$2,'St. Objectenlijst FE'!$A$5:$A$104,'St. Objectenlijst FE'!$V$5:$V$104),LOOKUP('Calculatie sheet'!AO$2,'2.Middel Proj Aangepast Object'!$A$7:$A$207,'2.Middel Proj Aangepast Object'!$Y$7:$Y$207))</f>
        <v>0</v>
      </c>
      <c r="AP87" s="426">
        <f>IF(LOOKUP(AP$2,'2.Middel Proj Aangepast Object'!$A$7:$A$207,'2.Middel Proj Aangepast Object'!$Y$7:$Y$207)=0,LOOKUP('Calculatie sheet'!AP$2,'St. Objectenlijst FE'!$A$5:$A$104,'St. Objectenlijst FE'!$V$5:$V$104),LOOKUP('Calculatie sheet'!AP$2,'2.Middel Proj Aangepast Object'!$A$7:$A$207,'2.Middel Proj Aangepast Object'!$Y$7:$Y$207))</f>
        <v>0</v>
      </c>
      <c r="AQ87" s="426">
        <f>IF(LOOKUP(AQ$2,'2.Middel Proj Aangepast Object'!$A$7:$A$207,'2.Middel Proj Aangepast Object'!$Y$7:$Y$207)=0,LOOKUP('Calculatie sheet'!AQ$2,'St. Objectenlijst FE'!$A$5:$A$104,'St. Objectenlijst FE'!$V$5:$V$104),LOOKUP('Calculatie sheet'!AQ$2,'2.Middel Proj Aangepast Object'!$A$7:$A$207,'2.Middel Proj Aangepast Object'!$Y$7:$Y$207))</f>
        <v>0</v>
      </c>
      <c r="AR87" s="426">
        <f>IF(LOOKUP(AR$2,'2.Middel Proj Aangepast Object'!$A$7:$A$207,'2.Middel Proj Aangepast Object'!$Y$7:$Y$207)=0,LOOKUP('Calculatie sheet'!AR$2,'St. Objectenlijst FE'!$A$5:$A$104,'St. Objectenlijst FE'!$V$5:$V$104),LOOKUP('Calculatie sheet'!AR$2,'2.Middel Proj Aangepast Object'!$A$7:$A$207,'2.Middel Proj Aangepast Object'!$Y$7:$Y$207))</f>
        <v>0</v>
      </c>
      <c r="AS87" s="426">
        <f>IF(LOOKUP(AS$2,'2.Middel Proj Aangepast Object'!$A$7:$A$207,'2.Middel Proj Aangepast Object'!$Y$7:$Y$207)=0,LOOKUP('Calculatie sheet'!AS$2,'St. Objectenlijst FE'!$A$5:$A$104,'St. Objectenlijst FE'!$V$5:$V$104),LOOKUP('Calculatie sheet'!AS$2,'2.Middel Proj Aangepast Object'!$A$7:$A$207,'2.Middel Proj Aangepast Object'!$Y$7:$Y$207))</f>
        <v>0</v>
      </c>
      <c r="AT87" s="426">
        <f>IF(LOOKUP(AT$2,'2.Middel Proj Aangepast Object'!$A$7:$A$207,'2.Middel Proj Aangepast Object'!$Y$7:$Y$207)=0,LOOKUP('Calculatie sheet'!AT$2,'St. Objectenlijst FE'!$A$5:$A$104,'St. Objectenlijst FE'!$V$5:$V$104),LOOKUP('Calculatie sheet'!AT$2,'2.Middel Proj Aangepast Object'!$A$7:$A$207,'2.Middel Proj Aangepast Object'!$Y$7:$Y$207))</f>
        <v>0</v>
      </c>
      <c r="AU87" s="426">
        <f>IF(LOOKUP(AU$2,'2.Middel Proj Aangepast Object'!$A$7:$A$207,'2.Middel Proj Aangepast Object'!$Y$7:$Y$207)=0,LOOKUP('Calculatie sheet'!AU$2,'St. Objectenlijst FE'!$A$5:$A$104,'St. Objectenlijst FE'!$V$5:$V$104),LOOKUP('Calculatie sheet'!AU$2,'2.Middel Proj Aangepast Object'!$A$7:$A$207,'2.Middel Proj Aangepast Object'!$Y$7:$Y$207))</f>
        <v>0</v>
      </c>
      <c r="AV87" s="426">
        <f>IF(LOOKUP(AV$2,'2.Middel Proj Aangepast Object'!$A$7:$A$207,'2.Middel Proj Aangepast Object'!$Y$7:$Y$207)=0,LOOKUP('Calculatie sheet'!AV$2,'St. Objectenlijst FE'!$A$5:$A$104,'St. Objectenlijst FE'!$V$5:$V$104),LOOKUP('Calculatie sheet'!AV$2,'2.Middel Proj Aangepast Object'!$A$7:$A$207,'2.Middel Proj Aangepast Object'!$Y$7:$Y$207))</f>
        <v>0</v>
      </c>
      <c r="AW87" s="426">
        <f>IF(LOOKUP(AW$2,'2.Middel Proj Aangepast Object'!$A$7:$A$207,'2.Middel Proj Aangepast Object'!$Y$7:$Y$207)=0,LOOKUP('Calculatie sheet'!AW$2,'St. Objectenlijst FE'!$A$5:$A$104,'St. Objectenlijst FE'!$V$5:$V$104),LOOKUP('Calculatie sheet'!AW$2,'2.Middel Proj Aangepast Object'!$A$7:$A$207,'2.Middel Proj Aangepast Object'!$Y$7:$Y$207))</f>
        <v>0</v>
      </c>
      <c r="AX87" s="426">
        <f>IF(LOOKUP(AX$2,'2.Middel Proj Aangepast Object'!$A$7:$A$207,'2.Middel Proj Aangepast Object'!$Y$7:$Y$207)=0,LOOKUP('Calculatie sheet'!AX$2,'St. Objectenlijst FE'!$A$5:$A$104,'St. Objectenlijst FE'!$V$5:$V$104),LOOKUP('Calculatie sheet'!AX$2,'2.Middel Proj Aangepast Object'!$A$7:$A$207,'2.Middel Proj Aangepast Object'!$Y$7:$Y$207))</f>
        <v>0</v>
      </c>
    </row>
    <row r="88" spans="1:50" ht="10" customHeight="1" x14ac:dyDescent="0.2"/>
    <row r="89" spans="1:50" s="492" customFormat="1" ht="19" x14ac:dyDescent="0.25">
      <c r="A89" s="495" t="s">
        <v>549</v>
      </c>
    </row>
    <row r="90" spans="1:50" x14ac:dyDescent="0.2">
      <c r="A90" t="s">
        <v>548</v>
      </c>
      <c r="B90" s="421" t="s">
        <v>41</v>
      </c>
      <c r="C90" s="421" t="s">
        <v>45</v>
      </c>
      <c r="D90" s="421">
        <f t="shared" ref="D90:Z90" si="67">D18</f>
        <v>73.75</v>
      </c>
      <c r="E90" s="421">
        <f t="shared" si="67"/>
        <v>80.59</v>
      </c>
      <c r="F90" s="421">
        <f t="shared" si="67"/>
        <v>77.790000000000006</v>
      </c>
      <c r="G90" s="421">
        <f t="shared" si="67"/>
        <v>61.33</v>
      </c>
      <c r="H90" s="421">
        <f t="shared" si="67"/>
        <v>95.28</v>
      </c>
      <c r="I90" s="421">
        <f t="shared" si="67"/>
        <v>105.7</v>
      </c>
      <c r="J90" s="421">
        <f t="shared" si="67"/>
        <v>70.240000000000009</v>
      </c>
      <c r="K90" s="421">
        <f t="shared" si="67"/>
        <v>49.13</v>
      </c>
      <c r="L90" s="421">
        <f t="shared" si="67"/>
        <v>93.789999999999992</v>
      </c>
      <c r="M90" s="421">
        <f t="shared" si="67"/>
        <v>58.95</v>
      </c>
      <c r="N90" s="421">
        <f t="shared" si="67"/>
        <v>46.19</v>
      </c>
      <c r="O90" s="421">
        <f t="shared" si="67"/>
        <v>47.99</v>
      </c>
      <c r="P90" s="421">
        <f t="shared" si="67"/>
        <v>38.71</v>
      </c>
      <c r="Q90" s="421">
        <f t="shared" si="67"/>
        <v>41.16</v>
      </c>
      <c r="R90" s="421">
        <f t="shared" si="67"/>
        <v>26.75</v>
      </c>
      <c r="S90" s="421">
        <f t="shared" si="67"/>
        <v>29.6</v>
      </c>
      <c r="T90" s="421">
        <f t="shared" si="67"/>
        <v>38.64</v>
      </c>
      <c r="U90" s="421">
        <f t="shared" si="67"/>
        <v>181.2</v>
      </c>
      <c r="V90" s="421">
        <f t="shared" si="67"/>
        <v>37.89</v>
      </c>
      <c r="W90" s="421">
        <f t="shared" si="67"/>
        <v>44.14</v>
      </c>
      <c r="X90" s="421">
        <f t="shared" si="67"/>
        <v>48.900000000000006</v>
      </c>
      <c r="Y90" s="421">
        <f t="shared" si="67"/>
        <v>33.340000000000003</v>
      </c>
      <c r="Z90" s="421">
        <f t="shared" si="67"/>
        <v>33.39</v>
      </c>
      <c r="AA90" s="421">
        <f t="shared" ref="AA90:AO90" si="68">AA18</f>
        <v>92.68</v>
      </c>
      <c r="AB90" s="421">
        <f t="shared" ref="AB90:AF90" si="69">AB18</f>
        <v>154.30000000000001</v>
      </c>
      <c r="AC90" s="421">
        <f t="shared" si="69"/>
        <v>117.62</v>
      </c>
      <c r="AD90" s="421">
        <f t="shared" si="69"/>
        <v>177.65</v>
      </c>
      <c r="AE90" s="421">
        <f t="shared" si="69"/>
        <v>39.67</v>
      </c>
      <c r="AF90" s="421">
        <f t="shared" si="69"/>
        <v>83.75</v>
      </c>
      <c r="AG90" s="421">
        <f t="shared" si="68"/>
        <v>117.09</v>
      </c>
      <c r="AH90" s="421">
        <f t="shared" ref="AH90:AL90" si="70">AH18</f>
        <v>127.25</v>
      </c>
      <c r="AI90" s="421">
        <f t="shared" si="70"/>
        <v>131.16</v>
      </c>
      <c r="AJ90" s="421">
        <f t="shared" si="70"/>
        <v>91.07</v>
      </c>
      <c r="AK90" s="421">
        <f t="shared" si="70"/>
        <v>98.07</v>
      </c>
      <c r="AL90" s="421">
        <f t="shared" si="70"/>
        <v>56.24</v>
      </c>
      <c r="AM90" s="421">
        <f t="shared" si="68"/>
        <v>119.16999999999999</v>
      </c>
      <c r="AN90" s="421">
        <f t="shared" si="68"/>
        <v>105.01</v>
      </c>
      <c r="AO90" s="421">
        <f t="shared" si="68"/>
        <v>177.98999999999998</v>
      </c>
      <c r="AP90" s="421">
        <f t="shared" ref="AP90:AX90" si="71">AP18</f>
        <v>164.34</v>
      </c>
      <c r="AQ90" s="421">
        <f t="shared" si="71"/>
        <v>102.84</v>
      </c>
      <c r="AR90" s="421">
        <f t="shared" si="71"/>
        <v>159.47999999999999</v>
      </c>
      <c r="AS90" s="421">
        <f t="shared" si="71"/>
        <v>164.82</v>
      </c>
      <c r="AT90" s="421">
        <f t="shared" si="71"/>
        <v>160.19999999999999</v>
      </c>
      <c r="AU90" s="421">
        <f t="shared" si="71"/>
        <v>172.31</v>
      </c>
      <c r="AV90" s="421">
        <f t="shared" si="71"/>
        <v>154.17000000000002</v>
      </c>
      <c r="AW90" s="421">
        <f t="shared" si="71"/>
        <v>168.84</v>
      </c>
      <c r="AX90" s="421">
        <f t="shared" si="71"/>
        <v>0.02</v>
      </c>
    </row>
    <row r="91" spans="1:50" x14ac:dyDescent="0.2">
      <c r="B91" s="421" t="s">
        <v>42</v>
      </c>
      <c r="C91" s="421" t="s">
        <v>126</v>
      </c>
      <c r="D91" s="430">
        <f>D28/D65</f>
        <v>0.41260000000000008</v>
      </c>
      <c r="E91" s="430">
        <f t="shared" ref="E91:AX91" si="72">E28/E65</f>
        <v>0.35062499999999996</v>
      </c>
      <c r="F91" s="430">
        <f t="shared" si="72"/>
        <v>0.30562500000000004</v>
      </c>
      <c r="G91" s="430">
        <f t="shared" si="72"/>
        <v>0.35449999999999998</v>
      </c>
      <c r="H91" s="430">
        <f t="shared" si="72"/>
        <v>6.2625E-2</v>
      </c>
      <c r="I91" s="430">
        <f t="shared" si="72"/>
        <v>0</v>
      </c>
      <c r="J91" s="430">
        <f t="shared" si="72"/>
        <v>0.45499999999999996</v>
      </c>
      <c r="K91" s="430">
        <f t="shared" si="72"/>
        <v>0.27783333333333338</v>
      </c>
      <c r="L91" s="430">
        <f t="shared" si="72"/>
        <v>0</v>
      </c>
      <c r="M91" s="430">
        <f t="shared" si="72"/>
        <v>0</v>
      </c>
      <c r="N91" s="430">
        <f t="shared" si="72"/>
        <v>0.62559999999999993</v>
      </c>
      <c r="O91" s="430">
        <f t="shared" si="72"/>
        <v>0.61399999999999999</v>
      </c>
      <c r="P91" s="430">
        <f t="shared" si="72"/>
        <v>0.68529999999999991</v>
      </c>
      <c r="Q91" s="430">
        <f t="shared" si="72"/>
        <v>0.66809999999999992</v>
      </c>
      <c r="R91" s="430">
        <f t="shared" si="72"/>
        <v>0.78249999999999997</v>
      </c>
      <c r="S91" s="430">
        <f t="shared" si="72"/>
        <v>0.76129999999999998</v>
      </c>
      <c r="T91" s="430">
        <f t="shared" si="72"/>
        <v>0.97216666666666662</v>
      </c>
      <c r="U91" s="430">
        <f t="shared" si="72"/>
        <v>1.0405</v>
      </c>
      <c r="V91" s="430">
        <f t="shared" si="72"/>
        <v>0.97216666666666662</v>
      </c>
      <c r="W91" s="430">
        <f t="shared" si="72"/>
        <v>0.63880000000000003</v>
      </c>
      <c r="X91" s="430">
        <f t="shared" si="72"/>
        <v>0.59370000000000001</v>
      </c>
      <c r="Y91" s="430">
        <f t="shared" si="72"/>
        <v>0.68159999999999998</v>
      </c>
      <c r="Z91" s="430">
        <f t="shared" si="72"/>
        <v>0.6784</v>
      </c>
      <c r="AA91" s="430">
        <f t="shared" si="72"/>
        <v>0.36560000000000004</v>
      </c>
      <c r="AB91" s="430">
        <f t="shared" si="72"/>
        <v>0.11714285714285715</v>
      </c>
      <c r="AC91" s="430">
        <f t="shared" si="72"/>
        <v>0</v>
      </c>
      <c r="AD91" s="430">
        <f t="shared" si="72"/>
        <v>0.15171428571428569</v>
      </c>
      <c r="AE91" s="430">
        <f t="shared" si="72"/>
        <v>2.3014285714285716</v>
      </c>
      <c r="AF91" s="430">
        <f t="shared" si="72"/>
        <v>0.33100000000000002</v>
      </c>
      <c r="AG91" s="430">
        <f t="shared" si="72"/>
        <v>5.7499999999999999E-3</v>
      </c>
      <c r="AH91" s="430">
        <f t="shared" si="72"/>
        <v>0</v>
      </c>
      <c r="AI91" s="430">
        <f t="shared" si="72"/>
        <v>0</v>
      </c>
      <c r="AJ91" s="430">
        <f t="shared" si="72"/>
        <v>0</v>
      </c>
      <c r="AK91" s="430">
        <f t="shared" si="72"/>
        <v>0</v>
      </c>
      <c r="AL91" s="430">
        <f t="shared" si="72"/>
        <v>0.22219999999999998</v>
      </c>
      <c r="AM91" s="430">
        <f t="shared" si="72"/>
        <v>0</v>
      </c>
      <c r="AN91" s="430">
        <f t="shared" si="72"/>
        <v>0</v>
      </c>
      <c r="AO91" s="430">
        <f t="shared" si="72"/>
        <v>0</v>
      </c>
      <c r="AP91" s="430">
        <f t="shared" si="72"/>
        <v>0</v>
      </c>
      <c r="AQ91" s="430">
        <f t="shared" si="72"/>
        <v>0</v>
      </c>
      <c r="AR91" s="430">
        <f t="shared" si="72"/>
        <v>4.7999999999999996E-3</v>
      </c>
      <c r="AS91" s="430">
        <f t="shared" si="72"/>
        <v>8.0000000000000004E-4</v>
      </c>
      <c r="AT91" s="430">
        <f t="shared" si="72"/>
        <v>1.38E-2</v>
      </c>
      <c r="AU91" s="430">
        <f t="shared" si="72"/>
        <v>2E-3</v>
      </c>
      <c r="AV91" s="430">
        <f t="shared" si="72"/>
        <v>2.1333333333333333E-2</v>
      </c>
      <c r="AW91" s="430">
        <f t="shared" si="72"/>
        <v>3.3333333333333335E-3</v>
      </c>
      <c r="AX91" s="430">
        <f t="shared" si="72"/>
        <v>0.1</v>
      </c>
    </row>
    <row r="92" spans="1:50" x14ac:dyDescent="0.2">
      <c r="B92" s="421" t="s">
        <v>43</v>
      </c>
      <c r="C92" s="421" t="s">
        <v>46</v>
      </c>
      <c r="D92" s="421">
        <f t="shared" ref="D92:Z92" si="73">D35</f>
        <v>15.11</v>
      </c>
      <c r="E92" s="421">
        <f t="shared" si="73"/>
        <v>8.2700000000000014</v>
      </c>
      <c r="F92" s="421">
        <f t="shared" si="73"/>
        <v>10.65</v>
      </c>
      <c r="G92" s="421">
        <f t="shared" si="73"/>
        <v>10.56</v>
      </c>
      <c r="H92" s="421">
        <f t="shared" si="73"/>
        <v>20.75</v>
      </c>
      <c r="I92" s="421">
        <f t="shared" si="73"/>
        <v>20.67</v>
      </c>
      <c r="J92" s="421">
        <f t="shared" si="73"/>
        <v>4.7799999999999994</v>
      </c>
      <c r="K92" s="421">
        <f t="shared" si="73"/>
        <v>48.46</v>
      </c>
      <c r="L92" s="421">
        <f t="shared" si="73"/>
        <v>14.450000000000001</v>
      </c>
      <c r="M92" s="421">
        <f t="shared" si="73"/>
        <v>58.15</v>
      </c>
      <c r="N92" s="421">
        <f t="shared" si="73"/>
        <v>6.83</v>
      </c>
      <c r="O92" s="421">
        <f t="shared" si="73"/>
        <v>7.3</v>
      </c>
      <c r="P92" s="421">
        <f t="shared" si="73"/>
        <v>5.58</v>
      </c>
      <c r="Q92" s="421">
        <f t="shared" si="73"/>
        <v>6.13</v>
      </c>
      <c r="R92" s="421">
        <f t="shared" si="73"/>
        <v>3.8500000000000005</v>
      </c>
      <c r="S92" s="421">
        <f t="shared" si="73"/>
        <v>4.42</v>
      </c>
      <c r="T92" s="421">
        <f t="shared" si="73"/>
        <v>4.6199999999999992</v>
      </c>
      <c r="U92" s="421">
        <f t="shared" si="73"/>
        <v>2.6099999999999994</v>
      </c>
      <c r="V92" s="421">
        <f t="shared" si="73"/>
        <v>4.9499999999999993</v>
      </c>
      <c r="W92" s="421">
        <f t="shared" si="73"/>
        <v>6.3100000000000005</v>
      </c>
      <c r="X92" s="421">
        <f t="shared" si="73"/>
        <v>7.09</v>
      </c>
      <c r="Y92" s="421">
        <f t="shared" si="73"/>
        <v>2.37</v>
      </c>
      <c r="Z92" s="421">
        <f t="shared" si="73"/>
        <v>2.5000000000000004</v>
      </c>
      <c r="AA92" s="421">
        <f t="shared" ref="AA92:AO92" si="74">AA35</f>
        <v>3.24</v>
      </c>
      <c r="AB92" s="421">
        <f t="shared" ref="AB92:AF92" si="75">AB35</f>
        <v>3.9699999999999998</v>
      </c>
      <c r="AC92" s="421">
        <f t="shared" si="75"/>
        <v>13.919999999999998</v>
      </c>
      <c r="AD92" s="421">
        <f t="shared" si="75"/>
        <v>16.63</v>
      </c>
      <c r="AE92" s="421">
        <f t="shared" si="75"/>
        <v>1.5899999999999999</v>
      </c>
      <c r="AF92" s="421">
        <f t="shared" si="75"/>
        <v>2.87</v>
      </c>
      <c r="AG92" s="421">
        <f t="shared" si="74"/>
        <v>11.870000000000001</v>
      </c>
      <c r="AH92" s="421">
        <f t="shared" ref="AH92:AL92" si="76">AH35</f>
        <v>10.299999999999999</v>
      </c>
      <c r="AI92" s="421">
        <f t="shared" si="76"/>
        <v>28.209999999999997</v>
      </c>
      <c r="AJ92" s="421">
        <f t="shared" si="76"/>
        <v>12.39</v>
      </c>
      <c r="AK92" s="421">
        <f t="shared" si="76"/>
        <v>2.99</v>
      </c>
      <c r="AL92" s="421">
        <f t="shared" si="76"/>
        <v>0.04</v>
      </c>
      <c r="AM92" s="421">
        <f t="shared" si="74"/>
        <v>15.44</v>
      </c>
      <c r="AN92" s="421">
        <f t="shared" si="74"/>
        <v>12.89</v>
      </c>
      <c r="AO92" s="421">
        <f t="shared" si="74"/>
        <v>23.2</v>
      </c>
      <c r="AP92" s="421">
        <f t="shared" ref="AP92:AX92" si="77">AP35</f>
        <v>4.1399999999999997</v>
      </c>
      <c r="AQ92" s="421">
        <f t="shared" si="77"/>
        <v>5.3299999999999992</v>
      </c>
      <c r="AR92" s="421">
        <f t="shared" si="77"/>
        <v>1.3399999999999999</v>
      </c>
      <c r="AS92" s="421">
        <f t="shared" si="77"/>
        <v>0.37</v>
      </c>
      <c r="AT92" s="421">
        <f t="shared" si="77"/>
        <v>3.36</v>
      </c>
      <c r="AU92" s="421">
        <f t="shared" si="77"/>
        <v>0.53</v>
      </c>
      <c r="AV92" s="421">
        <f t="shared" si="77"/>
        <v>3.13</v>
      </c>
      <c r="AW92" s="421">
        <f t="shared" si="77"/>
        <v>0.51</v>
      </c>
      <c r="AX92" s="421">
        <f t="shared" si="77"/>
        <v>0</v>
      </c>
    </row>
    <row r="93" spans="1:50" x14ac:dyDescent="0.2">
      <c r="B93" s="421" t="s">
        <v>44</v>
      </c>
      <c r="C93" s="421" t="s">
        <v>47</v>
      </c>
      <c r="D93" s="421">
        <f t="shared" ref="D93:Z93" si="78">D38</f>
        <v>-9.49</v>
      </c>
      <c r="E93" s="421">
        <f t="shared" si="78"/>
        <v>-16.91</v>
      </c>
      <c r="F93" s="421">
        <f t="shared" si="78"/>
        <v>-12.89</v>
      </c>
      <c r="G93" s="421">
        <f t="shared" si="78"/>
        <v>-0.25</v>
      </c>
      <c r="H93" s="421">
        <f t="shared" si="78"/>
        <v>-21.03</v>
      </c>
      <c r="I93" s="421">
        <f t="shared" si="78"/>
        <v>-26.36</v>
      </c>
      <c r="J93" s="421">
        <f t="shared" si="78"/>
        <v>-11.42</v>
      </c>
      <c r="K93" s="421">
        <f t="shared" si="78"/>
        <v>-14.25</v>
      </c>
      <c r="L93" s="421">
        <f t="shared" si="78"/>
        <v>-8.24</v>
      </c>
      <c r="M93" s="421">
        <f t="shared" si="78"/>
        <v>-17.100000000000001</v>
      </c>
      <c r="N93" s="421">
        <f t="shared" si="78"/>
        <v>-15.58</v>
      </c>
      <c r="O93" s="421">
        <f t="shared" si="78"/>
        <v>-16.68</v>
      </c>
      <c r="P93" s="421">
        <f t="shared" si="78"/>
        <v>-12.82</v>
      </c>
      <c r="Q93" s="421">
        <f t="shared" si="78"/>
        <v>-14.1</v>
      </c>
      <c r="R93" s="421">
        <f t="shared" si="78"/>
        <v>-8.86</v>
      </c>
      <c r="S93" s="421">
        <f t="shared" si="78"/>
        <v>-10.14</v>
      </c>
      <c r="T93" s="421">
        <f t="shared" si="78"/>
        <v>-1.6</v>
      </c>
      <c r="U93" s="421">
        <f t="shared" si="78"/>
        <v>-146.24</v>
      </c>
      <c r="V93" s="421">
        <f t="shared" si="78"/>
        <v>-1.18</v>
      </c>
      <c r="W93" s="421">
        <f t="shared" si="78"/>
        <v>-14.33</v>
      </c>
      <c r="X93" s="421">
        <f t="shared" si="78"/>
        <v>-15.35</v>
      </c>
      <c r="Y93" s="421">
        <f t="shared" si="78"/>
        <v>-3.88</v>
      </c>
      <c r="Z93" s="421">
        <f t="shared" si="78"/>
        <v>-3.73</v>
      </c>
      <c r="AA93" s="421">
        <f t="shared" ref="AA93:AO93" si="79">AA38</f>
        <v>-14.19</v>
      </c>
      <c r="AB93" s="421">
        <f t="shared" ref="AB93:AF93" si="80">AB38</f>
        <v>-63.18</v>
      </c>
      <c r="AC93" s="421">
        <f t="shared" si="80"/>
        <v>-31.53</v>
      </c>
      <c r="AD93" s="421">
        <f t="shared" si="80"/>
        <v>-99.59</v>
      </c>
      <c r="AE93" s="421">
        <f t="shared" si="80"/>
        <v>-21.82</v>
      </c>
      <c r="AF93" s="421">
        <f t="shared" si="80"/>
        <v>-19.72</v>
      </c>
      <c r="AG93" s="421">
        <f t="shared" si="79"/>
        <v>-29.17</v>
      </c>
      <c r="AH93" s="421">
        <f t="shared" ref="AH93:AL93" si="81">AH38</f>
        <v>-37.54</v>
      </c>
      <c r="AI93" s="421">
        <f t="shared" si="81"/>
        <v>-59.37</v>
      </c>
      <c r="AJ93" s="421">
        <f t="shared" si="81"/>
        <v>-3.44</v>
      </c>
      <c r="AK93" s="421">
        <f t="shared" si="81"/>
        <v>-1.05</v>
      </c>
      <c r="AL93" s="421">
        <f t="shared" si="81"/>
        <v>10.33</v>
      </c>
      <c r="AM93" s="421">
        <f t="shared" si="79"/>
        <v>-34.61</v>
      </c>
      <c r="AN93" s="421">
        <f t="shared" si="79"/>
        <v>-17.899999999999999</v>
      </c>
      <c r="AO93" s="421">
        <f t="shared" si="79"/>
        <v>-101.19</v>
      </c>
      <c r="AP93" s="421">
        <f t="shared" ref="AP93:AX93" si="82">AP38</f>
        <v>-68.48</v>
      </c>
      <c r="AQ93" s="421">
        <f t="shared" si="82"/>
        <v>-8.16</v>
      </c>
      <c r="AR93" s="421">
        <f t="shared" si="82"/>
        <v>-61.06</v>
      </c>
      <c r="AS93" s="421">
        <f t="shared" si="82"/>
        <v>-65.23</v>
      </c>
      <c r="AT93" s="421">
        <f t="shared" si="82"/>
        <v>-64.239999999999995</v>
      </c>
      <c r="AU93" s="421">
        <f t="shared" si="82"/>
        <v>-72.95</v>
      </c>
      <c r="AV93" s="421">
        <f t="shared" si="82"/>
        <v>-57.95</v>
      </c>
      <c r="AW93" s="421">
        <f t="shared" si="82"/>
        <v>-69.44</v>
      </c>
      <c r="AX93" s="421">
        <f t="shared" si="82"/>
        <v>0.1</v>
      </c>
    </row>
    <row r="95" spans="1:50" ht="10" customHeight="1" x14ac:dyDescent="0.2"/>
    <row r="96" spans="1:50" s="492" customFormat="1" ht="19" x14ac:dyDescent="0.25">
      <c r="A96" s="496" t="s">
        <v>501</v>
      </c>
    </row>
    <row r="97" spans="1:50" x14ac:dyDescent="0.2">
      <c r="D97" s="52" t="s">
        <v>87</v>
      </c>
      <c r="E97" s="52" t="s">
        <v>87</v>
      </c>
      <c r="F97" s="52" t="s">
        <v>87</v>
      </c>
      <c r="G97" s="52" t="s">
        <v>87</v>
      </c>
      <c r="H97" s="52" t="s">
        <v>87</v>
      </c>
      <c r="I97" s="52" t="s">
        <v>87</v>
      </c>
      <c r="J97" s="52" t="s">
        <v>87</v>
      </c>
      <c r="K97" s="52" t="s">
        <v>87</v>
      </c>
      <c r="L97" s="52" t="s">
        <v>87</v>
      </c>
      <c r="M97" s="52" t="s">
        <v>87</v>
      </c>
      <c r="N97" s="52" t="s">
        <v>87</v>
      </c>
      <c r="O97" s="52" t="s">
        <v>87</v>
      </c>
      <c r="P97" s="52" t="s">
        <v>87</v>
      </c>
      <c r="Q97" s="52" t="s">
        <v>87</v>
      </c>
      <c r="R97" s="52" t="s">
        <v>87</v>
      </c>
      <c r="S97" s="52" t="s">
        <v>87</v>
      </c>
      <c r="T97" s="52" t="s">
        <v>87</v>
      </c>
      <c r="U97" s="52" t="s">
        <v>87</v>
      </c>
      <c r="V97" s="52" t="s">
        <v>87</v>
      </c>
      <c r="W97" s="52" t="s">
        <v>87</v>
      </c>
      <c r="X97" s="52" t="s">
        <v>87</v>
      </c>
      <c r="Y97" s="52" t="s">
        <v>87</v>
      </c>
      <c r="Z97" s="52" t="s">
        <v>87</v>
      </c>
      <c r="AA97" s="52" t="s">
        <v>87</v>
      </c>
      <c r="AB97" s="52" t="s">
        <v>87</v>
      </c>
      <c r="AC97" s="52"/>
      <c r="AD97" s="52"/>
      <c r="AE97" s="52"/>
      <c r="AF97" s="52" t="s">
        <v>87</v>
      </c>
      <c r="AG97" s="52" t="s">
        <v>87</v>
      </c>
      <c r="AH97" s="52" t="s">
        <v>757</v>
      </c>
      <c r="AI97" s="52" t="s">
        <v>758</v>
      </c>
      <c r="AJ97" s="52" t="s">
        <v>759</v>
      </c>
      <c r="AK97" s="52" t="s">
        <v>760</v>
      </c>
      <c r="AL97" s="52" t="s">
        <v>761</v>
      </c>
      <c r="AM97" s="52" t="s">
        <v>87</v>
      </c>
      <c r="AN97" s="52" t="s">
        <v>87</v>
      </c>
      <c r="AO97" s="52" t="s">
        <v>87</v>
      </c>
      <c r="AP97" s="52" t="s">
        <v>87</v>
      </c>
      <c r="AQ97" s="52" t="s">
        <v>87</v>
      </c>
      <c r="AR97" s="52" t="s">
        <v>87</v>
      </c>
      <c r="AS97" s="52" t="s">
        <v>87</v>
      </c>
      <c r="AT97" s="52" t="s">
        <v>87</v>
      </c>
      <c r="AU97" s="52" t="s">
        <v>87</v>
      </c>
      <c r="AV97" s="52" t="s">
        <v>87</v>
      </c>
      <c r="AW97" s="52" t="s">
        <v>87</v>
      </c>
      <c r="AX97" s="52" t="s">
        <v>87</v>
      </c>
    </row>
    <row r="98" spans="1:50" x14ac:dyDescent="0.2">
      <c r="A98" t="s">
        <v>494</v>
      </c>
      <c r="B98" s="421" t="s">
        <v>503</v>
      </c>
      <c r="C98" s="421" t="s">
        <v>500</v>
      </c>
      <c r="D98" s="513">
        <f>((D10*D12+D14)*D42/100)</f>
        <v>2889.5471981999999</v>
      </c>
      <c r="E98" s="513">
        <f t="shared" ref="E98:Z98" si="83">((E10*E12+E14)*E42/100)</f>
        <v>26655.925968500003</v>
      </c>
      <c r="F98" s="513">
        <f t="shared" si="83"/>
        <v>26115.941868599999</v>
      </c>
      <c r="G98" s="513">
        <f t="shared" si="83"/>
        <v>286062.06640199997</v>
      </c>
      <c r="H98" s="513">
        <f t="shared" si="83"/>
        <v>25704.287444500002</v>
      </c>
      <c r="I98" s="513">
        <f t="shared" si="83"/>
        <v>12066.457510000002</v>
      </c>
      <c r="J98" s="513">
        <f t="shared" si="83"/>
        <v>27583.940516850002</v>
      </c>
      <c r="K98" s="513">
        <f t="shared" si="83"/>
        <v>203.86298375000001</v>
      </c>
      <c r="L98" s="513">
        <f t="shared" si="83"/>
        <v>214.6671288</v>
      </c>
      <c r="M98" s="513">
        <f t="shared" si="83"/>
        <v>101.77448</v>
      </c>
      <c r="N98" s="513">
        <f t="shared" si="83"/>
        <v>20.862978583204757</v>
      </c>
      <c r="O98" s="513">
        <f t="shared" si="83"/>
        <v>25.224162865408072</v>
      </c>
      <c r="P98" s="513">
        <f t="shared" si="83"/>
        <v>20.943334492723249</v>
      </c>
      <c r="Q98" s="513">
        <f t="shared" si="83"/>
        <v>25.250233457691149</v>
      </c>
      <c r="R98" s="513">
        <f t="shared" si="83"/>
        <v>20.479480855560379</v>
      </c>
      <c r="S98" s="513">
        <f t="shared" si="83"/>
        <v>24.723126676229548</v>
      </c>
      <c r="T98" s="513">
        <f t="shared" si="83"/>
        <v>13.124352386021402</v>
      </c>
      <c r="U98" s="513">
        <f t="shared" si="83"/>
        <v>9.6644958055880732</v>
      </c>
      <c r="V98" s="513">
        <f t="shared" si="83"/>
        <v>9.5579994124695062</v>
      </c>
      <c r="W98" s="513">
        <f t="shared" si="83"/>
        <v>17.272898182051907</v>
      </c>
      <c r="X98" s="513">
        <f t="shared" si="83"/>
        <v>12.736144693817671</v>
      </c>
      <c r="Y98" s="513">
        <f t="shared" si="83"/>
        <v>30.385688138072755</v>
      </c>
      <c r="Z98" s="513">
        <f t="shared" si="83"/>
        <v>30.277552633055016</v>
      </c>
      <c r="AA98" s="513">
        <f t="shared" ref="AA98:AO98" si="84">((AA10*AA12+AA14)*AA42/100)</f>
        <v>140606.95591779996</v>
      </c>
      <c r="AB98" s="513">
        <f t="shared" ref="AB98:AF98" si="85">((AB10*AB12+AB14)*AB42/100)</f>
        <v>9.3993720000000014</v>
      </c>
      <c r="AC98" s="513">
        <f t="shared" si="85"/>
        <v>24.103507499999999</v>
      </c>
      <c r="AD98" s="513">
        <f t="shared" si="85"/>
        <v>87.705485800000005</v>
      </c>
      <c r="AE98" s="513">
        <f t="shared" si="85"/>
        <v>2370.1321791</v>
      </c>
      <c r="AF98" s="513">
        <f t="shared" si="85"/>
        <v>583.07767650000005</v>
      </c>
      <c r="AG98" s="513">
        <f t="shared" si="84"/>
        <v>6798.7214727500013</v>
      </c>
      <c r="AH98" s="513">
        <f t="shared" ref="AH98:AL98" si="86">((AH10*AH12+AH14)*AH42/100)</f>
        <v>813.16003165000018</v>
      </c>
      <c r="AI98" s="513">
        <f t="shared" si="86"/>
        <v>4.8357614</v>
      </c>
      <c r="AJ98" s="513">
        <f t="shared" si="86"/>
        <v>13.264143199999999</v>
      </c>
      <c r="AK98" s="513">
        <f t="shared" si="86"/>
        <v>0.95533165000000009</v>
      </c>
      <c r="AL98" s="513">
        <f t="shared" si="86"/>
        <v>2.0475314999999998</v>
      </c>
      <c r="AM98" s="513">
        <f t="shared" si="84"/>
        <v>1.3919645</v>
      </c>
      <c r="AN98" s="513">
        <f t="shared" si="84"/>
        <v>3.0514800000000002</v>
      </c>
      <c r="AO98" s="513">
        <f t="shared" si="84"/>
        <v>5.9940166500000007</v>
      </c>
      <c r="AP98" s="513">
        <f t="shared" ref="AP98:AX98" si="87">((AP10*AP12+AP14)*AP42/100)</f>
        <v>16.297535400000005</v>
      </c>
      <c r="AQ98" s="513">
        <f t="shared" si="87"/>
        <v>5.6538562500000005</v>
      </c>
      <c r="AR98" s="513">
        <f t="shared" si="87"/>
        <v>158230.0771692</v>
      </c>
      <c r="AS98" s="513">
        <f t="shared" si="87"/>
        <v>169236.19510620003</v>
      </c>
      <c r="AT98" s="513">
        <f t="shared" si="87"/>
        <v>19745.718091400002</v>
      </c>
      <c r="AU98" s="513">
        <f t="shared" si="87"/>
        <v>30993.776194149996</v>
      </c>
      <c r="AV98" s="513">
        <f t="shared" si="87"/>
        <v>7934.3000610000008</v>
      </c>
      <c r="AW98" s="513">
        <f t="shared" si="87"/>
        <v>12554.504311300001</v>
      </c>
      <c r="AX98" s="513">
        <f t="shared" si="87"/>
        <v>4.927549641189643E-5</v>
      </c>
    </row>
    <row r="99" spans="1:50" x14ac:dyDescent="0.2">
      <c r="B99" s="421" t="s">
        <v>504</v>
      </c>
      <c r="C99" s="421" t="s">
        <v>502</v>
      </c>
      <c r="D99" s="514">
        <f>((1-D82)*D29)*D42</f>
        <v>11150.506356030002</v>
      </c>
      <c r="E99" s="514">
        <f t="shared" ref="E99:Z99" si="88">((1-E82)*E29)*E42</f>
        <v>85787.271347249989</v>
      </c>
      <c r="F99" s="514">
        <f t="shared" si="88"/>
        <v>70701.163601849999</v>
      </c>
      <c r="G99" s="514">
        <f t="shared" si="88"/>
        <v>1043474.3812144001</v>
      </c>
      <c r="H99" s="514">
        <f t="shared" si="88"/>
        <v>9810.6438935399983</v>
      </c>
      <c r="I99" s="514">
        <f t="shared" si="88"/>
        <v>0</v>
      </c>
      <c r="J99" s="514">
        <f t="shared" si="88"/>
        <v>107089.6203468</v>
      </c>
      <c r="K99" s="514">
        <f t="shared" si="88"/>
        <v>1398.6461899700003</v>
      </c>
      <c r="L99" s="514">
        <f t="shared" si="88"/>
        <v>0</v>
      </c>
      <c r="M99" s="514">
        <f t="shared" si="88"/>
        <v>0</v>
      </c>
      <c r="N99" s="514">
        <f t="shared" si="88"/>
        <v>75.344010879999985</v>
      </c>
      <c r="O99" s="514">
        <f t="shared" si="88"/>
        <v>87.504639799999993</v>
      </c>
      <c r="P99" s="514">
        <f t="shared" si="88"/>
        <v>99.617743609999991</v>
      </c>
      <c r="Q99" s="514">
        <f t="shared" si="88"/>
        <v>111.86973725999998</v>
      </c>
      <c r="R99" s="514">
        <f t="shared" si="88"/>
        <v>160.99256724999998</v>
      </c>
      <c r="S99" s="514">
        <f t="shared" si="88"/>
        <v>173.45459199999999</v>
      </c>
      <c r="T99" s="514">
        <f t="shared" si="88"/>
        <v>49.094786089999992</v>
      </c>
      <c r="U99" s="514">
        <f t="shared" si="88"/>
        <v>9.4067651100000003</v>
      </c>
      <c r="V99" s="514">
        <f t="shared" si="88"/>
        <v>36.73413412</v>
      </c>
      <c r="W99" s="514">
        <f t="shared" si="88"/>
        <v>65.290214880000008</v>
      </c>
      <c r="X99" s="514">
        <f t="shared" si="88"/>
        <v>40.210707299999996</v>
      </c>
      <c r="Y99" s="514">
        <f t="shared" si="88"/>
        <v>170.08523711999999</v>
      </c>
      <c r="Z99" s="514">
        <f t="shared" si="88"/>
        <v>169.02105344</v>
      </c>
      <c r="AA99" s="514">
        <f t="shared" ref="AA99:AO99" si="89">((1-AA82)*AA29)*AA42</f>
        <v>150765.35208712003</v>
      </c>
      <c r="AB99" s="514">
        <f t="shared" ref="AB99:AF99" si="90">((1-AB82)*AB29)*AB42</f>
        <v>5.1836234399999999</v>
      </c>
      <c r="AC99" s="514">
        <f t="shared" si="90"/>
        <v>0</v>
      </c>
      <c r="AD99" s="514">
        <f t="shared" si="90"/>
        <v>8.7457505399999995</v>
      </c>
      <c r="AE99" s="514">
        <f t="shared" si="90"/>
        <v>67239.252415350013</v>
      </c>
      <c r="AF99" s="514">
        <f t="shared" si="90"/>
        <v>3665.9663369999998</v>
      </c>
      <c r="AG99" s="514">
        <f t="shared" si="89"/>
        <v>150.91886195000004</v>
      </c>
      <c r="AH99" s="514">
        <f t="shared" ref="AH99:AL99" si="91">((1-AH82)*AH29)*AH42</f>
        <v>0</v>
      </c>
      <c r="AI99" s="514">
        <f t="shared" si="91"/>
        <v>0</v>
      </c>
      <c r="AJ99" s="514">
        <f t="shared" si="91"/>
        <v>0</v>
      </c>
      <c r="AK99" s="514">
        <f t="shared" si="91"/>
        <v>0</v>
      </c>
      <c r="AL99" s="514">
        <f t="shared" si="91"/>
        <v>20.512448550000002</v>
      </c>
      <c r="AM99" s="514">
        <f t="shared" si="89"/>
        <v>0</v>
      </c>
      <c r="AN99" s="514">
        <f t="shared" si="89"/>
        <v>0</v>
      </c>
      <c r="AO99" s="514">
        <f t="shared" si="89"/>
        <v>0</v>
      </c>
      <c r="AP99" s="514">
        <f t="shared" ref="AP99:AX99" si="92">((1-AP82)*AP29)*AP42</f>
        <v>0</v>
      </c>
      <c r="AQ99" s="514">
        <f t="shared" si="92"/>
        <v>0</v>
      </c>
      <c r="AR99" s="514">
        <f t="shared" si="92"/>
        <v>3462.1946817599996</v>
      </c>
      <c r="AS99" s="514">
        <f t="shared" si="92"/>
        <v>628.96007368000005</v>
      </c>
      <c r="AT99" s="514">
        <f t="shared" si="92"/>
        <v>1135.5914478299999</v>
      </c>
      <c r="AU99" s="514">
        <f t="shared" si="92"/>
        <v>278.78579830000001</v>
      </c>
      <c r="AV99" s="514">
        <f t="shared" si="92"/>
        <v>445.08344640000001</v>
      </c>
      <c r="AW99" s="514">
        <f t="shared" si="92"/>
        <v>115.6737806</v>
      </c>
      <c r="AX99" s="514">
        <f t="shared" si="92"/>
        <v>3.5600000000000003E-4</v>
      </c>
    </row>
    <row r="100" spans="1:50" x14ac:dyDescent="0.2">
      <c r="B100" s="421" t="s">
        <v>505</v>
      </c>
      <c r="C100" s="427" t="s">
        <v>133</v>
      </c>
      <c r="D100" s="515">
        <f>((D32*D42)/100)</f>
        <v>850.22406000000001</v>
      </c>
      <c r="E100" s="515">
        <f t="shared" ref="E100:Z100" si="93">((E32*E42)/100)</f>
        <v>10412.202614999998</v>
      </c>
      <c r="F100" s="515">
        <f t="shared" si="93"/>
        <v>12638.842232999999</v>
      </c>
      <c r="G100" s="515">
        <f t="shared" si="93"/>
        <v>162471.84348000001</v>
      </c>
      <c r="H100" s="515">
        <f t="shared" si="93"/>
        <v>16281.76564</v>
      </c>
      <c r="I100" s="515">
        <f t="shared" si="93"/>
        <v>7204.4428200000011</v>
      </c>
      <c r="J100" s="515">
        <f t="shared" si="93"/>
        <v>6280.7222699999993</v>
      </c>
      <c r="K100" s="515">
        <f t="shared" si="93"/>
        <v>54.677701999999996</v>
      </c>
      <c r="L100" s="515">
        <f t="shared" si="93"/>
        <v>56.362374000000003</v>
      </c>
      <c r="M100" s="515">
        <f t="shared" si="93"/>
        <v>27.103199999999998</v>
      </c>
      <c r="N100" s="515">
        <f t="shared" si="93"/>
        <v>5.8322919999999989</v>
      </c>
      <c r="O100" s="515">
        <f t="shared" si="93"/>
        <v>7.2218629999999999</v>
      </c>
      <c r="P100" s="515">
        <f t="shared" si="93"/>
        <v>5.7492160000000005</v>
      </c>
      <c r="Q100" s="515">
        <f t="shared" si="93"/>
        <v>7.1305059999999996</v>
      </c>
      <c r="R100" s="515">
        <f t="shared" si="93"/>
        <v>5.6174309999999998</v>
      </c>
      <c r="S100" s="515">
        <f t="shared" si="93"/>
        <v>6.9888000000000003</v>
      </c>
      <c r="T100" s="515">
        <f t="shared" si="93"/>
        <v>2.2696799999999997</v>
      </c>
      <c r="U100" s="515">
        <f t="shared" si="93"/>
        <v>0.39616200000000001</v>
      </c>
      <c r="V100" s="515">
        <f t="shared" si="93"/>
        <v>1.6628600000000002</v>
      </c>
      <c r="W100" s="515">
        <f t="shared" si="93"/>
        <v>4.6969560000000001</v>
      </c>
      <c r="X100" s="515">
        <f t="shared" si="93"/>
        <v>3.4549399999999997</v>
      </c>
      <c r="Y100" s="515">
        <f t="shared" si="93"/>
        <v>3.0561420000000004</v>
      </c>
      <c r="Z100" s="515">
        <f t="shared" si="93"/>
        <v>3.0233520000000005</v>
      </c>
      <c r="AA100" s="515">
        <f t="shared" ref="AA100:AO100" si="94">((AA32*AA42)/100)</f>
        <v>17607.145339999999</v>
      </c>
      <c r="AB100" s="515">
        <f t="shared" ref="AB100:AF100" si="95">((AB32*AB42)/100)</f>
        <v>0.17756999999999998</v>
      </c>
      <c r="AC100" s="515">
        <f t="shared" si="95"/>
        <v>4.3942500000000004</v>
      </c>
      <c r="AD100" s="515">
        <f t="shared" si="95"/>
        <v>25.316208000000003</v>
      </c>
      <c r="AE100" s="515">
        <f t="shared" si="95"/>
        <v>215.72235899999998</v>
      </c>
      <c r="AF100" s="515">
        <f t="shared" si="95"/>
        <v>44.799479999999996</v>
      </c>
      <c r="AG100" s="515">
        <f t="shared" si="94"/>
        <v>2432.98605</v>
      </c>
      <c r="AH100" s="515">
        <f t="shared" ref="AH100:AL100" si="96">((AH32*AH42)/100)</f>
        <v>251.63267400000004</v>
      </c>
      <c r="AI100" s="515">
        <f t="shared" si="96"/>
        <v>2.0016459999999996</v>
      </c>
      <c r="AJ100" s="515">
        <f t="shared" si="96"/>
        <v>3.7984800000000001</v>
      </c>
      <c r="AK100" s="515">
        <f t="shared" si="96"/>
        <v>0</v>
      </c>
      <c r="AL100" s="515">
        <f t="shared" si="96"/>
        <v>0</v>
      </c>
      <c r="AM100" s="515">
        <f t="shared" si="94"/>
        <v>2.3535E-2</v>
      </c>
      <c r="AN100" s="515">
        <f t="shared" si="94"/>
        <v>0.92512000000000005</v>
      </c>
      <c r="AO100" s="515">
        <f t="shared" si="94"/>
        <v>1.3758000000000001E-2</v>
      </c>
      <c r="AP100" s="515">
        <f t="shared" ref="AP100:AX100" si="97">((AP32*AP42)/100)</f>
        <v>1.9086000000000002E-2</v>
      </c>
      <c r="AQ100" s="515">
        <f t="shared" si="97"/>
        <v>0.67573799999999995</v>
      </c>
      <c r="AR100" s="515">
        <f t="shared" si="97"/>
        <v>324.17553199999998</v>
      </c>
      <c r="AS100" s="515">
        <f t="shared" si="97"/>
        <v>176.67417799999998</v>
      </c>
      <c r="AT100" s="515">
        <f t="shared" si="97"/>
        <v>73.967852000000008</v>
      </c>
      <c r="AU100" s="515">
        <f t="shared" si="97"/>
        <v>31.324246999999996</v>
      </c>
      <c r="AV100" s="515">
        <f t="shared" si="97"/>
        <v>31.255859999999998</v>
      </c>
      <c r="AW100" s="515">
        <f t="shared" si="97"/>
        <v>12.997054</v>
      </c>
      <c r="AX100" s="515">
        <f t="shared" si="97"/>
        <v>0</v>
      </c>
    </row>
    <row r="101" spans="1:50" ht="19" x14ac:dyDescent="0.35">
      <c r="A101" s="35"/>
      <c r="B101" s="421"/>
      <c r="C101" s="427" t="s">
        <v>477</v>
      </c>
      <c r="D101" s="516">
        <f>SUM(D98:D100)</f>
        <v>14890.277614230003</v>
      </c>
      <c r="E101" s="516">
        <f t="shared" ref="E101:Z101" si="98">SUM(E98:E100)</f>
        <v>122855.39993074999</v>
      </c>
      <c r="F101" s="516">
        <f t="shared" si="98"/>
        <v>109455.94770345</v>
      </c>
      <c r="G101" s="516">
        <f>SUM(G98:G100)</f>
        <v>1492008.2910964</v>
      </c>
      <c r="H101" s="516">
        <f t="shared" ref="H101:I101" si="99">SUM(H98:H100)</f>
        <v>51796.696978039996</v>
      </c>
      <c r="I101" s="516">
        <f t="shared" si="99"/>
        <v>19270.900330000004</v>
      </c>
      <c r="J101" s="516">
        <f t="shared" si="98"/>
        <v>140954.28313364999</v>
      </c>
      <c r="K101" s="516">
        <f t="shared" si="98"/>
        <v>1657.1868757200002</v>
      </c>
      <c r="L101" s="516">
        <f t="shared" si="98"/>
        <v>271.02950279999999</v>
      </c>
      <c r="M101" s="516">
        <f t="shared" si="98"/>
        <v>128.87768</v>
      </c>
      <c r="N101" s="516">
        <f>SUM(N98:N100)</f>
        <v>102.03928146320473</v>
      </c>
      <c r="O101" s="516">
        <f t="shared" si="98"/>
        <v>119.95066566540807</v>
      </c>
      <c r="P101" s="516">
        <f t="shared" si="98"/>
        <v>126.31029410272325</v>
      </c>
      <c r="Q101" s="516">
        <f t="shared" ref="Q101:V101" si="100">SUM(Q98:Q100)</f>
        <v>144.25047671769113</v>
      </c>
      <c r="R101" s="516">
        <f t="shared" si="100"/>
        <v>187.08947910556037</v>
      </c>
      <c r="S101" s="516">
        <f t="shared" si="100"/>
        <v>205.16651867622954</v>
      </c>
      <c r="T101" s="516">
        <f t="shared" si="100"/>
        <v>64.488818476021393</v>
      </c>
      <c r="U101" s="516">
        <f t="shared" si="100"/>
        <v>19.467422915588074</v>
      </c>
      <c r="V101" s="516">
        <f t="shared" si="100"/>
        <v>47.954993532469508</v>
      </c>
      <c r="W101" s="516">
        <f t="shared" si="98"/>
        <v>87.260069062051912</v>
      </c>
      <c r="X101" s="516">
        <f t="shared" si="98"/>
        <v>56.401791993817668</v>
      </c>
      <c r="Y101" s="516">
        <f t="shared" si="98"/>
        <v>203.52706725807275</v>
      </c>
      <c r="Z101" s="516">
        <f t="shared" si="98"/>
        <v>202.32195807305501</v>
      </c>
      <c r="AA101" s="516">
        <f t="shared" ref="AA101:AO101" si="101">SUM(AA98:AA100)</f>
        <v>308979.45334492001</v>
      </c>
      <c r="AB101" s="516">
        <f t="shared" ref="AB101:AF101" si="102">SUM(AB98:AB100)</f>
        <v>14.760565440000001</v>
      </c>
      <c r="AC101" s="516">
        <f t="shared" si="102"/>
        <v>28.497757499999999</v>
      </c>
      <c r="AD101" s="516">
        <f t="shared" si="102"/>
        <v>121.76744434000001</v>
      </c>
      <c r="AE101" s="516">
        <f t="shared" si="102"/>
        <v>69825.106953450013</v>
      </c>
      <c r="AF101" s="516">
        <f t="shared" si="102"/>
        <v>4293.8434934999996</v>
      </c>
      <c r="AG101" s="516">
        <f t="shared" si="101"/>
        <v>9382.6263847000009</v>
      </c>
      <c r="AH101" s="516">
        <f t="shared" ref="AH101:AL101" si="103">SUM(AH98:AH100)</f>
        <v>1064.7927056500002</v>
      </c>
      <c r="AI101" s="516">
        <f t="shared" si="103"/>
        <v>6.8374074</v>
      </c>
      <c r="AJ101" s="516">
        <f t="shared" si="103"/>
        <v>17.062623200000001</v>
      </c>
      <c r="AK101" s="516">
        <f t="shared" si="103"/>
        <v>0.95533165000000009</v>
      </c>
      <c r="AL101" s="516">
        <f t="shared" si="103"/>
        <v>22.55998005</v>
      </c>
      <c r="AM101" s="516">
        <f t="shared" si="101"/>
        <v>1.4154995000000001</v>
      </c>
      <c r="AN101" s="516">
        <f t="shared" si="101"/>
        <v>3.9766000000000004</v>
      </c>
      <c r="AO101" s="516">
        <f t="shared" si="101"/>
        <v>6.0077746500000009</v>
      </c>
      <c r="AP101" s="516">
        <f t="shared" ref="AP101:AX101" si="104">SUM(AP98:AP100)</f>
        <v>16.316621400000006</v>
      </c>
      <c r="AQ101" s="516">
        <f t="shared" si="104"/>
        <v>6.3295942500000004</v>
      </c>
      <c r="AR101" s="516">
        <f t="shared" si="104"/>
        <v>162016.44738296</v>
      </c>
      <c r="AS101" s="516">
        <f t="shared" si="104"/>
        <v>170041.82935788002</v>
      </c>
      <c r="AT101" s="516">
        <f t="shared" si="104"/>
        <v>20955.277391230004</v>
      </c>
      <c r="AU101" s="516">
        <f t="shared" si="104"/>
        <v>31303.886239449996</v>
      </c>
      <c r="AV101" s="516">
        <f t="shared" si="104"/>
        <v>8410.639367400001</v>
      </c>
      <c r="AW101" s="516">
        <f t="shared" si="104"/>
        <v>12683.175145900001</v>
      </c>
      <c r="AX101" s="516">
        <f t="shared" si="104"/>
        <v>4.0527549641189648E-4</v>
      </c>
    </row>
    <row r="102" spans="1:50" ht="19" x14ac:dyDescent="0.35">
      <c r="A102" s="35"/>
      <c r="B102" s="421"/>
      <c r="C102" s="427" t="s">
        <v>495</v>
      </c>
      <c r="D102" s="517">
        <f>D101/D42</f>
        <v>0.24518700000000004</v>
      </c>
      <c r="E102" s="517">
        <f t="shared" ref="E102:AO102" si="105">E101/E42</f>
        <v>0.35751499999999997</v>
      </c>
      <c r="F102" s="517">
        <f t="shared" si="105"/>
        <v>0.33688500000000005</v>
      </c>
      <c r="G102" s="517">
        <f t="shared" si="105"/>
        <v>0.36089899999999997</v>
      </c>
      <c r="H102" s="517">
        <f t="shared" si="105"/>
        <v>0.23541399999999998</v>
      </c>
      <c r="I102" s="517">
        <f t="shared" si="105"/>
        <v>0.19580000000000003</v>
      </c>
      <c r="J102" s="517">
        <f t="shared" si="105"/>
        <v>0.42640499999999998</v>
      </c>
      <c r="K102" s="517">
        <f t="shared" si="105"/>
        <v>0.175788</v>
      </c>
      <c r="L102" s="517">
        <f t="shared" si="105"/>
        <v>0.19907999999999998</v>
      </c>
      <c r="M102" s="517">
        <f t="shared" si="105"/>
        <v>3.2809999999999999E-2</v>
      </c>
      <c r="N102" s="517">
        <f t="shared" si="105"/>
        <v>0.75405912993795987</v>
      </c>
      <c r="O102" s="517">
        <f t="shared" si="105"/>
        <v>0.74908303044656266</v>
      </c>
      <c r="P102" s="517">
        <f t="shared" si="105"/>
        <v>0.77334411377409684</v>
      </c>
      <c r="Q102" s="517">
        <f t="shared" si="105"/>
        <v>0.76671880895977007</v>
      </c>
      <c r="R102" s="517">
        <f t="shared" si="105"/>
        <v>0.8093155647599618</v>
      </c>
      <c r="S102" s="517">
        <f t="shared" si="105"/>
        <v>0.80143171357902165</v>
      </c>
      <c r="T102" s="517">
        <f t="shared" si="105"/>
        <v>0.68191623639654642</v>
      </c>
      <c r="U102" s="517">
        <f t="shared" si="105"/>
        <v>1.14987731338382</v>
      </c>
      <c r="V102" s="517">
        <f t="shared" si="105"/>
        <v>0.67771330599872115</v>
      </c>
      <c r="W102" s="517">
        <f t="shared" si="105"/>
        <v>0.75984037845743568</v>
      </c>
      <c r="X102" s="517">
        <f t="shared" si="105"/>
        <v>0.74115363986619809</v>
      </c>
      <c r="Y102" s="517">
        <f t="shared" si="105"/>
        <v>0.72589723681458285</v>
      </c>
      <c r="Z102" s="517">
        <f t="shared" si="105"/>
        <v>0.72273329310943424</v>
      </c>
      <c r="AA102" s="517">
        <f t="shared" si="105"/>
        <v>0.333422</v>
      </c>
      <c r="AB102" s="517">
        <f t="shared" si="105"/>
        <v>0.12468800000000001</v>
      </c>
      <c r="AC102" s="517">
        <f t="shared" si="105"/>
        <v>0.13619000000000001</v>
      </c>
      <c r="AD102" s="517">
        <f t="shared" si="105"/>
        <v>0.65798900000000005</v>
      </c>
      <c r="AE102" s="517">
        <f t="shared" si="105"/>
        <v>0.74446500000000015</v>
      </c>
      <c r="AF102" s="517">
        <f t="shared" si="105"/>
        <v>0.34504499999999999</v>
      </c>
      <c r="AG102" s="517">
        <f t="shared" si="105"/>
        <v>0.12726200000000001</v>
      </c>
      <c r="AH102" s="517">
        <f>AH101/AH42</f>
        <v>0.12948500000000002</v>
      </c>
      <c r="AI102" s="517">
        <f>AI101/AI42</f>
        <v>0.13971</v>
      </c>
      <c r="AJ102" s="517">
        <f t="shared" ref="AJ102:AL102" si="106">AJ101/AJ42</f>
        <v>0.22908999999999999</v>
      </c>
      <c r="AK102" s="517">
        <f t="shared" si="106"/>
        <v>3.3864999999999999E-2</v>
      </c>
      <c r="AL102" s="517">
        <f t="shared" si="106"/>
        <v>0.32624699999999995</v>
      </c>
      <c r="AM102" s="517">
        <f t="shared" si="105"/>
        <v>5.4130000000000011E-2</v>
      </c>
      <c r="AN102" s="517">
        <f t="shared" si="105"/>
        <v>8.4250000000000005E-2</v>
      </c>
      <c r="AO102" s="517">
        <f t="shared" si="105"/>
        <v>8.733500000000001E-2</v>
      </c>
      <c r="AP102" s="517">
        <f t="shared" ref="AP102:AX102" si="107">AP101/AP42</f>
        <v>8.5490000000000024E-2</v>
      </c>
      <c r="AQ102" s="517">
        <f t="shared" si="107"/>
        <v>5.8075000000000009E-2</v>
      </c>
      <c r="AR102" s="517">
        <f t="shared" si="107"/>
        <v>9.9956000000000003E-2</v>
      </c>
      <c r="AS102" s="517">
        <f t="shared" si="107"/>
        <v>9.6246000000000012E-2</v>
      </c>
      <c r="AT102" s="517">
        <f t="shared" si="107"/>
        <v>0.11332100000000002</v>
      </c>
      <c r="AU102" s="517">
        <f t="shared" si="107"/>
        <v>9.9934999999999996E-2</v>
      </c>
      <c r="AV102" s="517">
        <f t="shared" si="107"/>
        <v>0.10763600000000002</v>
      </c>
      <c r="AW102" s="517">
        <f t="shared" si="107"/>
        <v>9.7585000000000005E-2</v>
      </c>
      <c r="AX102" s="517">
        <f t="shared" si="107"/>
        <v>1.0131887410297412E-3</v>
      </c>
    </row>
    <row r="103" spans="1:50" ht="19" x14ac:dyDescent="0.35">
      <c r="A103" s="35"/>
      <c r="C103" s="31"/>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row>
    <row r="104" spans="1:50" x14ac:dyDescent="0.2">
      <c r="A104" s="35"/>
      <c r="B104" s="421" t="s">
        <v>420</v>
      </c>
      <c r="C104" s="427" t="s">
        <v>543</v>
      </c>
      <c r="D104" s="472">
        <f>LOOKUP(D2,'St. Objectenlijst FE'!$A:$A,'St. Objectenlijst FE'!$J:$J)</f>
        <v>1</v>
      </c>
      <c r="E104" s="472">
        <f>LOOKUP(E2,'St. Objectenlijst FE'!$A:$A,'St. Objectenlijst FE'!$J:$J)</f>
        <v>1</v>
      </c>
      <c r="F104" s="472">
        <f>LOOKUP(F2,'St. Objectenlijst FE'!$A:$A,'St. Objectenlijst FE'!$J:$J)</f>
        <v>1</v>
      </c>
      <c r="G104" s="472">
        <f>LOOKUP(G2,'St. Objectenlijst FE'!$A:$A,'St. Objectenlijst FE'!$J:$J)</f>
        <v>1</v>
      </c>
      <c r="H104" s="472">
        <f>LOOKUP(H2,'St. Objectenlijst FE'!$A:$A,'St. Objectenlijst FE'!$J:$J)</f>
        <v>1</v>
      </c>
      <c r="I104" s="472">
        <f>LOOKUP(I2,'St. Objectenlijst FE'!$A:$A,'St. Objectenlijst FE'!$J:$J)</f>
        <v>1</v>
      </c>
      <c r="J104" s="472">
        <f>LOOKUP(J2,'St. Objectenlijst FE'!$A:$A,'St. Objectenlijst FE'!$J:$J)</f>
        <v>1</v>
      </c>
      <c r="K104" s="472">
        <f>LOOKUP(K2,'St. Objectenlijst FE'!$A:$A,'St. Objectenlijst FE'!$J:$J)</f>
        <v>1</v>
      </c>
      <c r="L104" s="472">
        <f>LOOKUP(L2,'St. Objectenlijst FE'!$A:$A,'St. Objectenlijst FE'!$J:$J)</f>
        <v>1</v>
      </c>
      <c r="M104" s="472">
        <f>LOOKUP(M2,'St. Objectenlijst FE'!$A:$A,'St. Objectenlijst FE'!$J:$J)</f>
        <v>1</v>
      </c>
      <c r="N104" s="472">
        <f>LOOKUP(N2,'St. Objectenlijst FE'!$A:$A,'St. Objectenlijst FE'!$J:$J)</f>
        <v>1</v>
      </c>
      <c r="O104" s="472">
        <f>LOOKUP(O2,'St. Objectenlijst FE'!$A:$A,'St. Objectenlijst FE'!$J:$J)</f>
        <v>1</v>
      </c>
      <c r="P104" s="472">
        <f>LOOKUP(P2,'St. Objectenlijst FE'!$A:$A,'St. Objectenlijst FE'!$J:$J)</f>
        <v>1</v>
      </c>
      <c r="Q104" s="472">
        <f>LOOKUP(Q2,'St. Objectenlijst FE'!$A:$A,'St. Objectenlijst FE'!$J:$J)</f>
        <v>1</v>
      </c>
      <c r="R104" s="472">
        <f>LOOKUP(R2,'St. Objectenlijst FE'!$A:$A,'St. Objectenlijst FE'!$J:$J)</f>
        <v>1</v>
      </c>
      <c r="S104" s="472">
        <f>LOOKUP(S2,'St. Objectenlijst FE'!$A:$A,'St. Objectenlijst FE'!$J:$J)</f>
        <v>1</v>
      </c>
      <c r="T104" s="472">
        <f>LOOKUP(T2,'St. Objectenlijst FE'!$A:$A,'St. Objectenlijst FE'!$J:$J)</f>
        <v>1</v>
      </c>
      <c r="U104" s="472">
        <f>LOOKUP(U2,'St. Objectenlijst FE'!$A:$A,'St. Objectenlijst FE'!$J:$J)</f>
        <v>1</v>
      </c>
      <c r="V104" s="472">
        <f>LOOKUP(V2,'St. Objectenlijst FE'!$A:$A,'St. Objectenlijst FE'!$J:$J)</f>
        <v>1</v>
      </c>
      <c r="W104" s="472">
        <f>LOOKUP(W2,'St. Objectenlijst FE'!$A:$A,'St. Objectenlijst FE'!$J:$J)</f>
        <v>1</v>
      </c>
      <c r="X104" s="472">
        <f>LOOKUP(X2,'St. Objectenlijst FE'!$A:$A,'St. Objectenlijst FE'!$J:$J)</f>
        <v>1</v>
      </c>
      <c r="Y104" s="472">
        <f>LOOKUP(Y2,'St. Objectenlijst FE'!$A:$A,'St. Objectenlijst FE'!$J:$J)</f>
        <v>1</v>
      </c>
      <c r="Z104" s="472">
        <f>LOOKUP(Z2,'St. Objectenlijst FE'!$A:$A,'St. Objectenlijst FE'!$J:$J)</f>
        <v>1</v>
      </c>
      <c r="AA104" s="472">
        <f>LOOKUP(AA2,'St. Objectenlijst FE'!$A:$A,'St. Objectenlijst FE'!$J:$J)</f>
        <v>1</v>
      </c>
      <c r="AB104" s="472">
        <f>LOOKUP(AB2,'St. Objectenlijst FE'!$A:$A,'St. Objectenlijst FE'!$J:$J)</f>
        <v>1</v>
      </c>
      <c r="AC104" s="472">
        <f>LOOKUP(AC2,'St. Objectenlijst FE'!$A:$A,'St. Objectenlijst FE'!$J:$J)</f>
        <v>1</v>
      </c>
      <c r="AD104" s="472">
        <f>LOOKUP(AD2,'St. Objectenlijst FE'!$A:$A,'St. Objectenlijst FE'!$J:$J)</f>
        <v>1</v>
      </c>
      <c r="AE104" s="472">
        <f>LOOKUP(AE2,'St. Objectenlijst FE'!$A:$A,'St. Objectenlijst FE'!$J:$J)</f>
        <v>1</v>
      </c>
      <c r="AF104" s="472">
        <f>LOOKUP(AF2,'St. Objectenlijst FE'!$A:$A,'St. Objectenlijst FE'!$J:$J)</f>
        <v>1</v>
      </c>
      <c r="AG104" s="472">
        <f>LOOKUP(AG2,'St. Objectenlijst FE'!$A:$A,'St. Objectenlijst FE'!$J:$J)</f>
        <v>1</v>
      </c>
      <c r="AH104" s="472">
        <f>LOOKUP(AH2,'St. Objectenlijst FE'!$A:$A,'St. Objectenlijst FE'!$J:$J)</f>
        <v>1</v>
      </c>
      <c r="AI104" s="472">
        <f>LOOKUP(AI2,'St. Objectenlijst FE'!$A:$A,'St. Objectenlijst FE'!$J:$J)</f>
        <v>1</v>
      </c>
      <c r="AJ104" s="472">
        <f>LOOKUP(AJ2,'St. Objectenlijst FE'!$A:$A,'St. Objectenlijst FE'!$J:$J)</f>
        <v>1</v>
      </c>
      <c r="AK104" s="472">
        <f>LOOKUP(AK2,'St. Objectenlijst FE'!$A:$A,'St. Objectenlijst FE'!$J:$J)</f>
        <v>1</v>
      </c>
      <c r="AL104" s="472">
        <f>LOOKUP(AL2,'St. Objectenlijst FE'!$A:$A,'St. Objectenlijst FE'!$J:$J)</f>
        <v>1</v>
      </c>
      <c r="AM104" s="472">
        <f>LOOKUP(AM2,'St. Objectenlijst FE'!$A:$A,'St. Objectenlijst FE'!$J:$J)</f>
        <v>1</v>
      </c>
      <c r="AN104" s="472">
        <f>LOOKUP(AN2,'St. Objectenlijst FE'!$A:$A,'St. Objectenlijst FE'!$J:$J)</f>
        <v>1</v>
      </c>
      <c r="AO104" s="472">
        <f>LOOKUP(AO2,'St. Objectenlijst FE'!$A:$A,'St. Objectenlijst FE'!$J:$J)</f>
        <v>1</v>
      </c>
      <c r="AP104" s="472">
        <f>LOOKUP(AP2,'St. Objectenlijst FE'!$A:$A,'St. Objectenlijst FE'!$J:$J)</f>
        <v>1</v>
      </c>
      <c r="AQ104" s="472">
        <f>LOOKUP(AQ2,'St. Objectenlijst FE'!$A:$A,'St. Objectenlijst FE'!$J:$J)</f>
        <v>1</v>
      </c>
      <c r="AR104" s="472">
        <f>LOOKUP(AR2,'St. Objectenlijst FE'!$A:$A,'St. Objectenlijst FE'!$J:$J)</f>
        <v>1</v>
      </c>
      <c r="AS104" s="472">
        <f>LOOKUP(AS2,'St. Objectenlijst FE'!$A:$A,'St. Objectenlijst FE'!$J:$J)</f>
        <v>1</v>
      </c>
      <c r="AT104" s="472">
        <f>LOOKUP(AT2,'St. Objectenlijst FE'!$A:$A,'St. Objectenlijst FE'!$J:$J)</f>
        <v>1</v>
      </c>
      <c r="AU104" s="472">
        <f>LOOKUP(AU2,'St. Objectenlijst FE'!$A:$A,'St. Objectenlijst FE'!$J:$J)</f>
        <v>1</v>
      </c>
      <c r="AV104" s="472">
        <f>LOOKUP(AV2,'St. Objectenlijst FE'!$A:$A,'St. Objectenlijst FE'!$J:$J)</f>
        <v>1</v>
      </c>
      <c r="AW104" s="472">
        <f>LOOKUP(AW2,'St. Objectenlijst FE'!$A:$A,'St. Objectenlijst FE'!$J:$J)</f>
        <v>1</v>
      </c>
      <c r="AX104" s="472">
        <f>LOOKUP(AX2,'St. Objectenlijst FE'!$A:$A,'St. Objectenlijst FE'!$J:$J)</f>
        <v>1</v>
      </c>
    </row>
    <row r="105" spans="1:50" ht="17" thickBot="1" x14ac:dyDescent="0.25">
      <c r="B105" s="421" t="s">
        <v>91</v>
      </c>
      <c r="C105" s="421" t="s">
        <v>812</v>
      </c>
      <c r="D105" s="426">
        <f t="shared" ref="D105:AO105" si="108">D46</f>
        <v>0.53</v>
      </c>
      <c r="E105" s="426">
        <f t="shared" si="108"/>
        <v>0.53</v>
      </c>
      <c r="F105" s="426">
        <f t="shared" si="108"/>
        <v>0.53</v>
      </c>
      <c r="G105" s="426">
        <f t="shared" si="108"/>
        <v>0.53</v>
      </c>
      <c r="H105" s="426">
        <f t="shared" si="108"/>
        <v>0.53</v>
      </c>
      <c r="I105" s="426">
        <f t="shared" si="108"/>
        <v>0.53</v>
      </c>
      <c r="J105" s="426">
        <f t="shared" si="108"/>
        <v>0.53</v>
      </c>
      <c r="K105" s="426">
        <f t="shared" si="108"/>
        <v>0.53</v>
      </c>
      <c r="L105" s="426">
        <f t="shared" si="108"/>
        <v>0.53</v>
      </c>
      <c r="M105" s="426">
        <f t="shared" si="108"/>
        <v>0.53</v>
      </c>
      <c r="N105" s="426">
        <f t="shared" si="108"/>
        <v>0.53</v>
      </c>
      <c r="O105" s="426">
        <f t="shared" si="108"/>
        <v>0.53</v>
      </c>
      <c r="P105" s="426">
        <f t="shared" si="108"/>
        <v>0.53</v>
      </c>
      <c r="Q105" s="426">
        <f t="shared" si="108"/>
        <v>0.53</v>
      </c>
      <c r="R105" s="426">
        <f t="shared" si="108"/>
        <v>0.53</v>
      </c>
      <c r="S105" s="426">
        <f t="shared" si="108"/>
        <v>0.53</v>
      </c>
      <c r="T105" s="426">
        <f t="shared" si="108"/>
        <v>0.53</v>
      </c>
      <c r="U105" s="426">
        <f t="shared" si="108"/>
        <v>0.53</v>
      </c>
      <c r="V105" s="426">
        <f t="shared" si="108"/>
        <v>0.53</v>
      </c>
      <c r="W105" s="426">
        <f t="shared" si="108"/>
        <v>0.53</v>
      </c>
      <c r="X105" s="426">
        <f t="shared" si="108"/>
        <v>0.53</v>
      </c>
      <c r="Y105" s="426">
        <f t="shared" si="108"/>
        <v>0.53</v>
      </c>
      <c r="Z105" s="426">
        <f t="shared" si="108"/>
        <v>0.53</v>
      </c>
      <c r="AA105" s="426">
        <f t="shared" si="108"/>
        <v>0.53</v>
      </c>
      <c r="AB105" s="426">
        <f t="shared" si="108"/>
        <v>0.53</v>
      </c>
      <c r="AC105" s="426">
        <f t="shared" si="108"/>
        <v>0.53</v>
      </c>
      <c r="AD105" s="426">
        <f t="shared" si="108"/>
        <v>0.53</v>
      </c>
      <c r="AE105" s="426">
        <f t="shared" si="108"/>
        <v>0.53</v>
      </c>
      <c r="AF105" s="426">
        <f t="shared" si="108"/>
        <v>0.53</v>
      </c>
      <c r="AG105" s="426">
        <f t="shared" si="108"/>
        <v>0.53</v>
      </c>
      <c r="AH105" s="426">
        <f t="shared" si="108"/>
        <v>0.53</v>
      </c>
      <c r="AI105" s="426">
        <f t="shared" si="108"/>
        <v>0.53</v>
      </c>
      <c r="AJ105" s="426">
        <f t="shared" si="108"/>
        <v>0.53</v>
      </c>
      <c r="AK105" s="426">
        <f t="shared" si="108"/>
        <v>0.53</v>
      </c>
      <c r="AL105" s="426">
        <f t="shared" si="108"/>
        <v>0.53</v>
      </c>
      <c r="AM105" s="426">
        <f t="shared" si="108"/>
        <v>0.53</v>
      </c>
      <c r="AN105" s="426">
        <f t="shared" si="108"/>
        <v>0.53</v>
      </c>
      <c r="AO105" s="426">
        <f t="shared" si="108"/>
        <v>0.53</v>
      </c>
      <c r="AP105" s="426">
        <f t="shared" ref="AP105:AX105" si="109">AP46</f>
        <v>0.53</v>
      </c>
      <c r="AQ105" s="426">
        <f t="shared" si="109"/>
        <v>0.53</v>
      </c>
      <c r="AR105" s="426">
        <f t="shared" si="109"/>
        <v>0.53</v>
      </c>
      <c r="AS105" s="426">
        <f t="shared" si="109"/>
        <v>0.53</v>
      </c>
      <c r="AT105" s="426">
        <f t="shared" si="109"/>
        <v>0.53</v>
      </c>
      <c r="AU105" s="426">
        <f t="shared" si="109"/>
        <v>0.53</v>
      </c>
      <c r="AV105" s="426">
        <f t="shared" si="109"/>
        <v>0.53</v>
      </c>
      <c r="AW105" s="426">
        <f t="shared" si="109"/>
        <v>0.53</v>
      </c>
      <c r="AX105" s="426">
        <f t="shared" si="109"/>
        <v>0.53</v>
      </c>
    </row>
    <row r="106" spans="1:50" ht="17" thickBot="1" x14ac:dyDescent="0.25">
      <c r="B106" s="962" t="s">
        <v>634</v>
      </c>
      <c r="C106" s="529" t="s">
        <v>632</v>
      </c>
      <c r="D106" s="525">
        <f>C48</f>
        <v>0.19500000000000001</v>
      </c>
    </row>
    <row r="107" spans="1:50" ht="17" thickBot="1" x14ac:dyDescent="0.25">
      <c r="B107" s="963"/>
      <c r="C107" s="529" t="s">
        <v>633</v>
      </c>
      <c r="D107" s="525">
        <f>C49</f>
        <v>3.23</v>
      </c>
    </row>
    <row r="108" spans="1:50" x14ac:dyDescent="0.2">
      <c r="C108" s="31"/>
    </row>
    <row r="109" spans="1:50" x14ac:dyDescent="0.2">
      <c r="A109" s="35" t="s">
        <v>485</v>
      </c>
      <c r="B109" s="421" t="s">
        <v>496</v>
      </c>
      <c r="C109" s="427" t="s">
        <v>497</v>
      </c>
      <c r="D109" s="431">
        <f t="shared" ref="D109:AO109" si="110">D101/$D$106</f>
        <v>76360.398021692323</v>
      </c>
      <c r="E109" s="431">
        <f t="shared" si="110"/>
        <v>630027.69195256406</v>
      </c>
      <c r="F109" s="431">
        <f t="shared" si="110"/>
        <v>561312.55232538457</v>
      </c>
      <c r="G109" s="431">
        <f t="shared" si="110"/>
        <v>7651324.5697251279</v>
      </c>
      <c r="H109" s="431">
        <f t="shared" si="110"/>
        <v>265624.08706687175</v>
      </c>
      <c r="I109" s="431">
        <f t="shared" si="110"/>
        <v>98825.129897435909</v>
      </c>
      <c r="J109" s="431">
        <f t="shared" si="110"/>
        <v>722842.47760846152</v>
      </c>
      <c r="K109" s="431">
        <f t="shared" si="110"/>
        <v>8498.3942344615389</v>
      </c>
      <c r="L109" s="431">
        <f t="shared" si="110"/>
        <v>1389.8948861538461</v>
      </c>
      <c r="M109" s="431">
        <f t="shared" si="110"/>
        <v>660.91117948717942</v>
      </c>
      <c r="N109" s="431">
        <f t="shared" si="110"/>
        <v>523.27836647797301</v>
      </c>
      <c r="O109" s="431">
        <f t="shared" si="110"/>
        <v>615.1316187969644</v>
      </c>
      <c r="P109" s="431">
        <f t="shared" si="110"/>
        <v>647.7450979626833</v>
      </c>
      <c r="Q109" s="431">
        <f t="shared" si="110"/>
        <v>739.74603444969807</v>
      </c>
      <c r="R109" s="431">
        <f t="shared" si="110"/>
        <v>959.43322618236084</v>
      </c>
      <c r="S109" s="431">
        <f t="shared" si="110"/>
        <v>1052.1359932114335</v>
      </c>
      <c r="T109" s="431">
        <f t="shared" si="110"/>
        <v>330.71188962062251</v>
      </c>
      <c r="U109" s="431">
        <f t="shared" si="110"/>
        <v>99.832938028656784</v>
      </c>
      <c r="V109" s="431">
        <f t="shared" si="110"/>
        <v>245.92304375625389</v>
      </c>
      <c r="W109" s="431">
        <f t="shared" si="110"/>
        <v>447.48753365154823</v>
      </c>
      <c r="X109" s="431">
        <f t="shared" si="110"/>
        <v>289.23995894265471</v>
      </c>
      <c r="Y109" s="431">
        <f t="shared" si="110"/>
        <v>1043.7285500413986</v>
      </c>
      <c r="Z109" s="431">
        <f t="shared" si="110"/>
        <v>1037.5485029387437</v>
      </c>
      <c r="AA109" s="431">
        <f t="shared" si="110"/>
        <v>1584510.0171534359</v>
      </c>
      <c r="AB109" s="431">
        <f t="shared" si="110"/>
        <v>75.695207384615387</v>
      </c>
      <c r="AC109" s="431">
        <f t="shared" si="110"/>
        <v>146.14234615384615</v>
      </c>
      <c r="AD109" s="431">
        <f t="shared" si="110"/>
        <v>624.44843251282055</v>
      </c>
      <c r="AE109" s="431">
        <f t="shared" si="110"/>
        <v>358077.47155615391</v>
      </c>
      <c r="AF109" s="431">
        <f t="shared" si="110"/>
        <v>22019.71022307692</v>
      </c>
      <c r="AG109" s="431">
        <f t="shared" si="110"/>
        <v>48116.032742051284</v>
      </c>
      <c r="AH109" s="431">
        <f t="shared" si="110"/>
        <v>5460.4754135897447</v>
      </c>
      <c r="AI109" s="431">
        <f t="shared" si="110"/>
        <v>35.063627692307691</v>
      </c>
      <c r="AJ109" s="431">
        <f t="shared" si="110"/>
        <v>87.500631794871794</v>
      </c>
      <c r="AK109" s="431">
        <f t="shared" si="110"/>
        <v>4.8991366666666671</v>
      </c>
      <c r="AL109" s="431">
        <f t="shared" si="110"/>
        <v>115.69220538461538</v>
      </c>
      <c r="AM109" s="431">
        <f t="shared" si="110"/>
        <v>7.2589717948717949</v>
      </c>
      <c r="AN109" s="431">
        <f t="shared" si="110"/>
        <v>20.392820512820514</v>
      </c>
      <c r="AO109" s="431">
        <f t="shared" si="110"/>
        <v>30.809100769230774</v>
      </c>
      <c r="AP109" s="431">
        <f t="shared" ref="AP109:AX109" si="111">AP101/$D$106</f>
        <v>83.674981538461566</v>
      </c>
      <c r="AQ109" s="431">
        <f t="shared" si="111"/>
        <v>32.459457692307694</v>
      </c>
      <c r="AR109" s="431">
        <f t="shared" si="111"/>
        <v>830853.57632287173</v>
      </c>
      <c r="AS109" s="431">
        <f t="shared" si="111"/>
        <v>872009.38132246165</v>
      </c>
      <c r="AT109" s="431">
        <f t="shared" si="111"/>
        <v>107462.96098066668</v>
      </c>
      <c r="AU109" s="431">
        <f t="shared" si="111"/>
        <v>160532.74994589741</v>
      </c>
      <c r="AV109" s="431">
        <f t="shared" si="111"/>
        <v>43131.483935384618</v>
      </c>
      <c r="AW109" s="431">
        <f t="shared" si="111"/>
        <v>65041.923825128208</v>
      </c>
      <c r="AX109" s="431">
        <f t="shared" si="111"/>
        <v>2.0783358790353664E-3</v>
      </c>
    </row>
    <row r="110" spans="1:50" x14ac:dyDescent="0.2">
      <c r="C110" s="31"/>
      <c r="D110" s="528"/>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row>
    <row r="111" spans="1:50" x14ac:dyDescent="0.2">
      <c r="A111" s="35" t="s">
        <v>498</v>
      </c>
      <c r="B111" s="421" t="s">
        <v>479</v>
      </c>
      <c r="C111" s="427" t="s">
        <v>487</v>
      </c>
      <c r="D111" s="431">
        <f t="shared" ref="D111:AO111" si="112">(D98/$D$107)*D104</f>
        <v>894.59665578947363</v>
      </c>
      <c r="E111" s="431">
        <f t="shared" si="112"/>
        <v>8252.6086589783299</v>
      </c>
      <c r="F111" s="431">
        <f t="shared" si="112"/>
        <v>8085.4309190712074</v>
      </c>
      <c r="G111" s="431">
        <f t="shared" si="112"/>
        <v>88564.10724520123</v>
      </c>
      <c r="H111" s="431">
        <f t="shared" si="112"/>
        <v>7957.9837289473689</v>
      </c>
      <c r="I111" s="431">
        <f t="shared" si="112"/>
        <v>3735.7453591331277</v>
      </c>
      <c r="J111" s="431">
        <f t="shared" si="112"/>
        <v>8539.9196646594428</v>
      </c>
      <c r="K111" s="431">
        <f t="shared" si="112"/>
        <v>63.115474845201241</v>
      </c>
      <c r="L111" s="431">
        <f t="shared" si="112"/>
        <v>66.460411393188849</v>
      </c>
      <c r="M111" s="431">
        <f t="shared" si="112"/>
        <v>31.509126934984518</v>
      </c>
      <c r="N111" s="431">
        <f t="shared" si="112"/>
        <v>6.4591264963482224</v>
      </c>
      <c r="O111" s="431">
        <f t="shared" si="112"/>
        <v>7.8093383484235517</v>
      </c>
      <c r="P111" s="431">
        <f t="shared" si="112"/>
        <v>6.484004486911223</v>
      </c>
      <c r="Q111" s="431">
        <f t="shared" si="112"/>
        <v>7.8174097392232662</v>
      </c>
      <c r="R111" s="431">
        <f t="shared" si="112"/>
        <v>6.3403965497090953</v>
      </c>
      <c r="S111" s="431">
        <f t="shared" si="112"/>
        <v>7.6542187852103867</v>
      </c>
      <c r="T111" s="431">
        <f t="shared" si="112"/>
        <v>4.0632669925762857</v>
      </c>
      <c r="U111" s="431">
        <f t="shared" si="112"/>
        <v>2.9921039645783507</v>
      </c>
      <c r="V111" s="431">
        <f t="shared" si="112"/>
        <v>2.9591329450369988</v>
      </c>
      <c r="W111" s="431">
        <f t="shared" si="112"/>
        <v>5.3476464959913024</v>
      </c>
      <c r="X111" s="431">
        <f t="shared" si="112"/>
        <v>3.9430788525751304</v>
      </c>
      <c r="Y111" s="431">
        <f t="shared" si="112"/>
        <v>9.4073337888770148</v>
      </c>
      <c r="Z111" s="431">
        <f t="shared" si="112"/>
        <v>9.3738553043513981</v>
      </c>
      <c r="AA111" s="431">
        <f t="shared" si="112"/>
        <v>43531.56529962847</v>
      </c>
      <c r="AB111" s="431">
        <f t="shared" si="112"/>
        <v>2.9100222910216722</v>
      </c>
      <c r="AC111" s="431">
        <f t="shared" si="112"/>
        <v>7.4623862229102169</v>
      </c>
      <c r="AD111" s="431">
        <f t="shared" si="112"/>
        <v>27.153401176470592</v>
      </c>
      <c r="AE111" s="431">
        <f t="shared" si="112"/>
        <v>733.78705235294115</v>
      </c>
      <c r="AF111" s="431">
        <f t="shared" si="112"/>
        <v>180.51940448916412</v>
      </c>
      <c r="AG111" s="431">
        <f t="shared" si="112"/>
        <v>2104.8673290247684</v>
      </c>
      <c r="AH111" s="431">
        <f t="shared" si="112"/>
        <v>251.75233178018581</v>
      </c>
      <c r="AI111" s="431">
        <f t="shared" si="112"/>
        <v>1.4971397523219814</v>
      </c>
      <c r="AJ111" s="431">
        <f t="shared" si="112"/>
        <v>4.1065458823529406</v>
      </c>
      <c r="AK111" s="431">
        <f t="shared" si="112"/>
        <v>0.29576831269349846</v>
      </c>
      <c r="AL111" s="431">
        <f t="shared" si="112"/>
        <v>0.63391068111455107</v>
      </c>
      <c r="AM111" s="431">
        <f t="shared" si="112"/>
        <v>0.43094876160990714</v>
      </c>
      <c r="AN111" s="431">
        <f t="shared" si="112"/>
        <v>0.94473065015479885</v>
      </c>
      <c r="AO111" s="431">
        <f t="shared" si="112"/>
        <v>1.8557327089783284</v>
      </c>
      <c r="AP111" s="431">
        <f t="shared" ref="AP111:AX111" si="113">(AP98/$D$107)*AP104</f>
        <v>5.0456765944272464</v>
      </c>
      <c r="AQ111" s="431">
        <f t="shared" si="113"/>
        <v>1.7504198916408671</v>
      </c>
      <c r="AR111" s="431">
        <f t="shared" si="113"/>
        <v>48987.639990464399</v>
      </c>
      <c r="AS111" s="431">
        <f t="shared" si="113"/>
        <v>52395.106844024776</v>
      </c>
      <c r="AT111" s="431">
        <f t="shared" si="113"/>
        <v>6113.2254152941186</v>
      </c>
      <c r="AU111" s="431">
        <f t="shared" si="113"/>
        <v>9595.5963449380797</v>
      </c>
      <c r="AV111" s="431">
        <f t="shared" si="113"/>
        <v>2456.4396473684214</v>
      </c>
      <c r="AW111" s="431">
        <f t="shared" si="113"/>
        <v>3886.8434400309602</v>
      </c>
      <c r="AX111" s="431">
        <f t="shared" si="113"/>
        <v>1.5255571644549978E-5</v>
      </c>
    </row>
    <row r="112" spans="1:50" x14ac:dyDescent="0.2">
      <c r="B112" s="421" t="s">
        <v>484</v>
      </c>
      <c r="C112" s="427" t="s">
        <v>493</v>
      </c>
      <c r="D112" s="431">
        <f t="shared" ref="D112:AO112" si="114">D100/$D$107</f>
        <v>263.22726315789475</v>
      </c>
      <c r="E112" s="431">
        <f t="shared" si="114"/>
        <v>3223.5921408668723</v>
      </c>
      <c r="F112" s="431">
        <f t="shared" si="114"/>
        <v>3912.9542517027862</v>
      </c>
      <c r="G112" s="431">
        <f t="shared" si="114"/>
        <v>50300.880334365327</v>
      </c>
      <c r="H112" s="431">
        <f t="shared" si="114"/>
        <v>5040.7943157894733</v>
      </c>
      <c r="I112" s="431">
        <f t="shared" si="114"/>
        <v>2230.4776532507744</v>
      </c>
      <c r="J112" s="431">
        <f t="shared" si="114"/>
        <v>1944.4960588235292</v>
      </c>
      <c r="K112" s="431">
        <f t="shared" si="114"/>
        <v>16.928081114551084</v>
      </c>
      <c r="L112" s="431">
        <f t="shared" si="114"/>
        <v>17.449651393188855</v>
      </c>
      <c r="M112" s="431">
        <f t="shared" si="114"/>
        <v>8.3910835913312685</v>
      </c>
      <c r="N112" s="431">
        <f t="shared" si="114"/>
        <v>1.8056631578947364</v>
      </c>
      <c r="O112" s="431">
        <f t="shared" si="114"/>
        <v>2.2358708978328172</v>
      </c>
      <c r="P112" s="431">
        <f t="shared" si="114"/>
        <v>1.7799430340557276</v>
      </c>
      <c r="Q112" s="431">
        <f t="shared" si="114"/>
        <v>2.2075869969040247</v>
      </c>
      <c r="R112" s="431">
        <f t="shared" si="114"/>
        <v>1.7391427244582043</v>
      </c>
      <c r="S112" s="431">
        <f t="shared" si="114"/>
        <v>2.1637151702786377</v>
      </c>
      <c r="T112" s="431">
        <f t="shared" si="114"/>
        <v>0.70268730650154787</v>
      </c>
      <c r="U112" s="431">
        <f t="shared" si="114"/>
        <v>0.12265077399380805</v>
      </c>
      <c r="V112" s="431">
        <f t="shared" si="114"/>
        <v>0.51481733746130043</v>
      </c>
      <c r="W112" s="431">
        <f t="shared" si="114"/>
        <v>1.4541659442724459</v>
      </c>
      <c r="X112" s="431">
        <f t="shared" si="114"/>
        <v>1.069640866873065</v>
      </c>
      <c r="Y112" s="431">
        <f t="shared" si="114"/>
        <v>0.94617399380804967</v>
      </c>
      <c r="Z112" s="431">
        <f t="shared" si="114"/>
        <v>0.936022291021672</v>
      </c>
      <c r="AA112" s="431">
        <f t="shared" si="114"/>
        <v>5451.128588235294</v>
      </c>
      <c r="AB112" s="431">
        <f t="shared" si="114"/>
        <v>5.4975232198142411E-2</v>
      </c>
      <c r="AC112" s="431">
        <f t="shared" si="114"/>
        <v>1.3604489164086688</v>
      </c>
      <c r="AD112" s="431">
        <f t="shared" si="114"/>
        <v>7.8378352941176477</v>
      </c>
      <c r="AE112" s="431">
        <f t="shared" si="114"/>
        <v>66.787108049535604</v>
      </c>
      <c r="AF112" s="431">
        <f t="shared" si="114"/>
        <v>13.869808049535603</v>
      </c>
      <c r="AG112" s="431">
        <f t="shared" si="114"/>
        <v>753.2464551083591</v>
      </c>
      <c r="AH112" s="431">
        <f t="shared" si="114"/>
        <v>77.904852631578962</v>
      </c>
      <c r="AI112" s="431">
        <f t="shared" si="114"/>
        <v>0.61970464396284819</v>
      </c>
      <c r="AJ112" s="431">
        <f t="shared" si="114"/>
        <v>1.1759999999999999</v>
      </c>
      <c r="AK112" s="431">
        <f t="shared" si="114"/>
        <v>0</v>
      </c>
      <c r="AL112" s="431">
        <f t="shared" si="114"/>
        <v>0</v>
      </c>
      <c r="AM112" s="431">
        <f t="shared" si="114"/>
        <v>7.2863777089783284E-3</v>
      </c>
      <c r="AN112" s="431">
        <f t="shared" si="114"/>
        <v>0.28641486068111455</v>
      </c>
      <c r="AO112" s="431">
        <f t="shared" si="114"/>
        <v>4.2594427244582048E-3</v>
      </c>
      <c r="AP112" s="431">
        <f t="shared" ref="AP112:AX112" si="115">AP100/$D$107</f>
        <v>5.9089783281733753E-3</v>
      </c>
      <c r="AQ112" s="431">
        <f t="shared" si="115"/>
        <v>0.20920681114551082</v>
      </c>
      <c r="AR112" s="431">
        <f t="shared" si="115"/>
        <v>100.36394179566562</v>
      </c>
      <c r="AS112" s="431">
        <f t="shared" si="115"/>
        <v>54.697887925696591</v>
      </c>
      <c r="AT112" s="431">
        <f t="shared" si="115"/>
        <v>22.900263777089787</v>
      </c>
      <c r="AU112" s="431">
        <f t="shared" si="115"/>
        <v>9.697909287925695</v>
      </c>
      <c r="AV112" s="431">
        <f t="shared" si="115"/>
        <v>9.676736842105262</v>
      </c>
      <c r="AW112" s="431">
        <f t="shared" si="115"/>
        <v>4.0238557275541798</v>
      </c>
      <c r="AX112" s="431">
        <f t="shared" si="115"/>
        <v>0</v>
      </c>
    </row>
    <row r="113" spans="1:50" x14ac:dyDescent="0.2">
      <c r="C113" s="31"/>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row>
    <row r="114" spans="1:50" x14ac:dyDescent="0.2">
      <c r="A114" s="35" t="s">
        <v>499</v>
      </c>
      <c r="B114" s="421" t="s">
        <v>478</v>
      </c>
      <c r="C114" s="427" t="s">
        <v>488</v>
      </c>
      <c r="D114" s="431">
        <f>(D9*D12/100*D42*'A1 diesel beton'!$G$10/$D107)*D104</f>
        <v>3414.4072429462321</v>
      </c>
      <c r="E114" s="431">
        <f>(E9*E12/100*E42*'A1 diesel beton'!$G$10/$D107)*E104</f>
        <v>22881.827771619541</v>
      </c>
      <c r="F114" s="431">
        <f>(F9*F12/100*F42*'A1 diesel beton'!$G$10/$D107)*F104</f>
        <v>20720.613370965009</v>
      </c>
      <c r="G114" s="431">
        <f>(G9*G12/100*G42*'A1 diesel beton'!$G$10/$D107)*G104</f>
        <v>207572.98135247111</v>
      </c>
      <c r="H114" s="431">
        <f>(H9*H12/100*H42*'A1 diesel beton'!$G$10/$D107)*H104</f>
        <v>16584.408054557338</v>
      </c>
      <c r="I114" s="431">
        <f>(I9*I12/100*I42*'A1 diesel beton'!$G$10/$D107)*I104</f>
        <v>8380.1372245545408</v>
      </c>
      <c r="J114" s="431">
        <f>(J9*J12/100*J42*'A1 diesel beton'!$G$10/$D107)*J104</f>
        <v>19062.567244833139</v>
      </c>
      <c r="K114" s="431">
        <f>(K9*K12/100*K42*'A1 diesel beton'!$G$10/$D107)*K104</f>
        <v>274.53182900507483</v>
      </c>
      <c r="L114" s="431">
        <f>(L9*L12/100*L42*'A1 diesel beton'!$G$10/$D107)*L104</f>
        <v>89.393056047965061</v>
      </c>
      <c r="M114" s="431">
        <f>(M9*M12/100*M42*'A1 diesel beton'!$G$10/$D107)*M104</f>
        <v>137.26606010893178</v>
      </c>
      <c r="N114" s="431">
        <f>(N9*N12/100*N42*'A1 diesel beton'!$G$10/$D107)*N104</f>
        <v>4.8994925493651555</v>
      </c>
      <c r="O114" s="431">
        <f>(O9*O12/100*O42*'A1 diesel beton'!$G$10/$D107)*O104</f>
        <v>6.1523561697520037</v>
      </c>
      <c r="P114" s="431">
        <f>(P9*P12/100*P42*'A1 diesel beton'!$G$10/$D107)*P104</f>
        <v>4.989941409573726</v>
      </c>
      <c r="Q114" s="431">
        <f>(Q9*Q12/100*Q42*'A1 diesel beton'!$G$10/$D107)*Q104</f>
        <v>6.2320725819116198</v>
      </c>
      <c r="R114" s="431">
        <f>(R9*R12/100*R42*'A1 diesel beton'!$G$10/$D107)*R104</f>
        <v>4.8812923418583463</v>
      </c>
      <c r="S114" s="431">
        <f>(S9*S12/100*S42*'A1 diesel beton'!$G$10/$D107)*S104</f>
        <v>6.0975697259964994</v>
      </c>
      <c r="T114" s="431">
        <f>(T9*T12/100*T42*'A1 diesel beton'!$G$10/$D107)*T104</f>
        <v>2.7449147785699215</v>
      </c>
      <c r="U114" s="431">
        <f>(U9*U12/100*U42*'A1 diesel beton'!$G$10/$D107)*U104</f>
        <v>2.7129838480134487</v>
      </c>
      <c r="V114" s="431">
        <f>(V9*V12/100*V42*'A1 diesel beton'!$G$10/$D107)*V104</f>
        <v>1.9867751111995637</v>
      </c>
      <c r="W114" s="431">
        <f>(W9*W12/100*W42*'A1 diesel beton'!$G$10/$D107)*W104</f>
        <v>3.8681805054979006</v>
      </c>
      <c r="X114" s="431">
        <f>(X9*X12/100*X42*'A1 diesel beton'!$G$10/$D107)*X104</f>
        <v>2.7614032962135515</v>
      </c>
      <c r="Y114" s="431">
        <f>(Y9*Y12/100*Y42*'A1 diesel beton'!$G$10/$D107)*Y104</f>
        <v>6.4489472085049533</v>
      </c>
      <c r="Z114" s="431">
        <f>(Z9*Z12/100*Z42*'A1 diesel beton'!$G$10/$D107)*Z104</f>
        <v>6.424865853663916</v>
      </c>
      <c r="AA114" s="431">
        <f>(AA9*AA12/100*AA42*'A1 diesel beton'!$G$10/$D107)*AA104</f>
        <v>70908.324349144095</v>
      </c>
      <c r="AB114" s="431">
        <f>(AB9*AB12/100*AB42*'A1 diesel beton'!$G$10/$D107)*AB104</f>
        <v>16.292627735024478</v>
      </c>
      <c r="AC114" s="431">
        <f>(AC9*AC12/100*AC42*'A1 diesel beton'!$G$10/$D107)*AC104</f>
        <v>21.289179359512787</v>
      </c>
      <c r="AD114" s="431">
        <f>(AD9*AD12/100*AD42*'A1 diesel beton'!$G$10/$D107)*AD104</f>
        <v>23.593619880515948</v>
      </c>
      <c r="AE114" s="431">
        <f>(AE9*AE12/100*AE42*'A1 diesel beton'!$G$10/$D107)*AE104</f>
        <v>3323.6621245281776</v>
      </c>
      <c r="AF114" s="431">
        <f>(AF9*AF12/100*AF42*'A1 diesel beton'!$G$10/$D107)*AF104</f>
        <v>903.45922888865039</v>
      </c>
      <c r="AG114" s="431">
        <f>(AG9*AG12/100*AG42*'A1 diesel beton'!$G$10/$D107)*AG104</f>
        <v>7448.8028418002123</v>
      </c>
      <c r="AH114" s="431">
        <f>(AH9*AH12/100*AH42*'A1 diesel beton'!$G$10/$D107)*AH104</f>
        <v>911.08308936101071</v>
      </c>
      <c r="AI114" s="431">
        <f>(AI9*AI12/100*AI42*'A1 diesel beton'!$G$10/$D107)*AI104</f>
        <v>4.833190972820808</v>
      </c>
      <c r="AJ114" s="431">
        <f>(AJ9*AJ12/100*AJ42*'A1 diesel beton'!$G$10/$D107)*AJ104</f>
        <v>3.7810789079084937</v>
      </c>
      <c r="AK114" s="431">
        <f>(AK9*AK12/100*AK42*'A1 diesel beton'!$G$10/$D107)*AK104</f>
        <v>1.5958888439471317</v>
      </c>
      <c r="AL114" s="431">
        <f>(AL9*AL12/100*AL42*'A1 diesel beton'!$G$10/$D107)*AL104</f>
        <v>3.4739401306765068</v>
      </c>
      <c r="AM114" s="431">
        <f>(AM9*AM12/100*AM42*'A1 diesel beton'!$G$10/$D107)*AM104</f>
        <v>2.5045045564471358</v>
      </c>
      <c r="AN114" s="431">
        <f>(AN9*AN12/100*AN42*'A1 diesel beton'!$G$10/$D107)*AN104</f>
        <v>4.0322351651809347</v>
      </c>
      <c r="AO114" s="431">
        <f>(AO9*AO12/100*AO42*'A1 diesel beton'!$G$10/$D107)*AO104</f>
        <v>9.8747050023260527</v>
      </c>
      <c r="AP114" s="431">
        <f>(AP9*AP12/100*AP42*'A1 diesel beton'!$G$10/$D107)*AP104</f>
        <v>28.030055753394631</v>
      </c>
      <c r="AQ114" s="431">
        <f>(AQ9*AQ12/100*AQ42*'A1 diesel beton'!$G$10/$D107)*AQ104</f>
        <v>9.2542897961521806</v>
      </c>
      <c r="AR114" s="431">
        <f>(AR9*AR12/100*AR42*'A1 diesel beton'!$G$10/$D107)*AR104</f>
        <v>240278.99020412716</v>
      </c>
      <c r="AS114" s="431">
        <f>(AS9*AS12/100*AS42*'A1 diesel beton'!$G$10/$D107)*AS104</f>
        <v>270474.07886127871</v>
      </c>
      <c r="AT114" s="431">
        <f>(AT9*AT12/100*AT42*'A1 diesel beton'!$G$10/$D107)*AT104</f>
        <v>27189.062264090782</v>
      </c>
      <c r="AU114" s="431">
        <f>(AU9*AU12/100*AU42*'A1 diesel beton'!$G$10/$D107)*AU104</f>
        <v>49465.897808567599</v>
      </c>
      <c r="AV114" s="431">
        <f>(AV9*AV12/100*AV42*'A1 diesel beton'!$G$10/$D107)*AV104</f>
        <v>11070.049366584317</v>
      </c>
      <c r="AW114" s="431">
        <f>(AW9*AW12/100*AW42*'A1 diesel beton'!$G$10/$D107)*AW104</f>
        <v>20119.517628423266</v>
      </c>
      <c r="AX114" s="431">
        <f>(AX9*AX12/100*AX42*'A1 diesel beton'!$G$10/$D107)*AX104</f>
        <v>3.9897205598281118E-6</v>
      </c>
    </row>
    <row r="115" spans="1:50" hidden="1" x14ac:dyDescent="0.2">
      <c r="B115" s="421" t="s">
        <v>480</v>
      </c>
      <c r="C115" s="427" t="s">
        <v>489</v>
      </c>
      <c r="D115" s="431">
        <f t="shared" ref="D115:AO115" si="116">D47</f>
        <v>0</v>
      </c>
      <c r="E115" s="431">
        <f t="shared" si="116"/>
        <v>0</v>
      </c>
      <c r="F115" s="431">
        <f t="shared" si="116"/>
        <v>0</v>
      </c>
      <c r="G115" s="431">
        <f t="shared" si="116"/>
        <v>0</v>
      </c>
      <c r="H115" s="431">
        <f t="shared" si="116"/>
        <v>0</v>
      </c>
      <c r="I115" s="431">
        <f t="shared" si="116"/>
        <v>0</v>
      </c>
      <c r="J115" s="431">
        <f t="shared" si="116"/>
        <v>0</v>
      </c>
      <c r="K115" s="431">
        <f t="shared" si="116"/>
        <v>0</v>
      </c>
      <c r="L115" s="431">
        <f t="shared" si="116"/>
        <v>0</v>
      </c>
      <c r="M115" s="431">
        <f t="shared" si="116"/>
        <v>0</v>
      </c>
      <c r="N115" s="431">
        <f t="shared" si="116"/>
        <v>0</v>
      </c>
      <c r="O115" s="431">
        <f t="shared" si="116"/>
        <v>0</v>
      </c>
      <c r="P115" s="431">
        <f t="shared" si="116"/>
        <v>0</v>
      </c>
      <c r="Q115" s="431">
        <f t="shared" si="116"/>
        <v>0</v>
      </c>
      <c r="R115" s="431">
        <f t="shared" si="116"/>
        <v>0</v>
      </c>
      <c r="S115" s="431">
        <f t="shared" si="116"/>
        <v>0</v>
      </c>
      <c r="T115" s="431">
        <f t="shared" si="116"/>
        <v>0</v>
      </c>
      <c r="U115" s="431">
        <f t="shared" si="116"/>
        <v>0</v>
      </c>
      <c r="V115" s="431">
        <f t="shared" si="116"/>
        <v>0</v>
      </c>
      <c r="W115" s="431">
        <f t="shared" si="116"/>
        <v>0</v>
      </c>
      <c r="X115" s="431">
        <f t="shared" si="116"/>
        <v>0</v>
      </c>
      <c r="Y115" s="431">
        <f t="shared" si="116"/>
        <v>0</v>
      </c>
      <c r="Z115" s="431">
        <f t="shared" si="116"/>
        <v>0</v>
      </c>
      <c r="AA115" s="431">
        <f t="shared" si="116"/>
        <v>0</v>
      </c>
      <c r="AB115" s="431">
        <f t="shared" si="116"/>
        <v>0</v>
      </c>
      <c r="AC115" s="431">
        <f t="shared" si="116"/>
        <v>0</v>
      </c>
      <c r="AD115" s="431">
        <f t="shared" si="116"/>
        <v>0</v>
      </c>
      <c r="AE115" s="431">
        <f t="shared" si="116"/>
        <v>0</v>
      </c>
      <c r="AF115" s="431">
        <f t="shared" si="116"/>
        <v>0</v>
      </c>
      <c r="AG115" s="431">
        <f t="shared" si="116"/>
        <v>0</v>
      </c>
      <c r="AH115" s="431">
        <f t="shared" si="116"/>
        <v>0</v>
      </c>
      <c r="AI115" s="431">
        <f t="shared" si="116"/>
        <v>0</v>
      </c>
      <c r="AJ115" s="431">
        <f t="shared" si="116"/>
        <v>0</v>
      </c>
      <c r="AK115" s="431">
        <f t="shared" si="116"/>
        <v>0</v>
      </c>
      <c r="AL115" s="431">
        <f t="shared" si="116"/>
        <v>0</v>
      </c>
      <c r="AM115" s="431">
        <f t="shared" si="116"/>
        <v>0</v>
      </c>
      <c r="AN115" s="431">
        <f t="shared" si="116"/>
        <v>0</v>
      </c>
      <c r="AO115" s="431">
        <f t="shared" si="116"/>
        <v>0</v>
      </c>
      <c r="AP115" s="431">
        <f t="shared" ref="AP115:AX115" si="117">AP47</f>
        <v>0</v>
      </c>
      <c r="AQ115" s="431">
        <f t="shared" si="117"/>
        <v>0</v>
      </c>
      <c r="AR115" s="431">
        <f t="shared" si="117"/>
        <v>0</v>
      </c>
      <c r="AS115" s="431">
        <f t="shared" si="117"/>
        <v>0</v>
      </c>
      <c r="AT115" s="431">
        <f t="shared" si="117"/>
        <v>0</v>
      </c>
      <c r="AU115" s="431">
        <f t="shared" si="117"/>
        <v>0</v>
      </c>
      <c r="AV115" s="431">
        <f t="shared" si="117"/>
        <v>0</v>
      </c>
      <c r="AW115" s="431">
        <f t="shared" si="117"/>
        <v>0</v>
      </c>
      <c r="AX115" s="431">
        <f t="shared" si="117"/>
        <v>0</v>
      </c>
    </row>
    <row r="116" spans="1:50" x14ac:dyDescent="0.2">
      <c r="B116" s="421" t="s">
        <v>481</v>
      </c>
      <c r="C116" s="427" t="s">
        <v>490</v>
      </c>
      <c r="D116" s="431">
        <f>(D15/100*D42*'A5 diesel beton'!$G$2/$D$107)*D104</f>
        <v>1520.0887206177606</v>
      </c>
      <c r="E116" s="431">
        <f>(E15/100*E42*'A5 diesel beton'!$G$2/$D$107)*E104</f>
        <v>4033.8037628240786</v>
      </c>
      <c r="F116" s="431">
        <f>(F15/100*F42*'A5 diesel beton'!$G$2/$D$107)*F104</f>
        <v>3650.0993593478515</v>
      </c>
      <c r="G116" s="431">
        <f>(G15/100*G42*'A5 diesel beton'!$G$2/$D$107)*G104</f>
        <v>32352.59218941435</v>
      </c>
      <c r="H116" s="431">
        <f>(H15/100*H42*'A5 diesel beton'!$G$2/$D$107)*H104</f>
        <v>3434.8085885066334</v>
      </c>
      <c r="I116" s="431">
        <f>(I15/100*I42*'A5 diesel beton'!$G$2/$D$107)*I104</f>
        <v>1538.4479954039559</v>
      </c>
      <c r="J116" s="431">
        <f>(J15/100*J42*'A5 diesel beton'!$G$2/$D$107)*J104</f>
        <v>2573.5647136022885</v>
      </c>
      <c r="K116" s="431">
        <f>(K15/100*K42*'A5 diesel beton'!$G$2/$D$107)*K104</f>
        <v>335.78768114531755</v>
      </c>
      <c r="L116" s="431">
        <f>(L15/100*L42*'A5 diesel beton'!$G$2/$D$107)*L104</f>
        <v>32.785745481953342</v>
      </c>
      <c r="M116" s="431">
        <f>(M15/100*M42*'A5 diesel beton'!$G$2/$D$107)*M104</f>
        <v>167.87817363035288</v>
      </c>
      <c r="N116" s="431">
        <f>(N15/100*N42*'A5 diesel beton'!$G$2/$D$107)*N104</f>
        <v>0.78877226577757253</v>
      </c>
      <c r="O116" s="431">
        <f>(O15/100*O42*'A5 diesel beton'!$G$2/$D$107)*O104</f>
        <v>0.85587507232695914</v>
      </c>
      <c r="P116" s="431">
        <f>(P15/100*P42*'A5 diesel beton'!$G$2/$D$107)*P104</f>
        <v>0.7774451614880431</v>
      </c>
      <c r="Q116" s="431">
        <f>(Q15/100*Q42*'A5 diesel beton'!$G$2/$D$107)*Q104</f>
        <v>0.84620931700525126</v>
      </c>
      <c r="R116" s="431">
        <f>(R15/100*R42*'A5 diesel beton'!$G$2/$D$107)*R104</f>
        <v>0.7599952490625228</v>
      </c>
      <c r="S116" s="431">
        <f>(S15/100*S42*'A5 diesel beton'!$G$2/$D$107)*S104</f>
        <v>0.82613638123063338</v>
      </c>
      <c r="T116" s="431">
        <f>(T15/100*T42*'A5 diesel beton'!$G$2/$D$107)*T104</f>
        <v>0.45968701013399466</v>
      </c>
      <c r="U116" s="431">
        <f>(U15/100*U42*'A5 diesel beton'!$G$2/$D$107)*U104</f>
        <v>2.4244158064713334E-2</v>
      </c>
      <c r="V116" s="431">
        <f>(V15/100*V42*'A5 diesel beton'!$G$2/$D$107)*V104</f>
        <v>0.39390247198981382</v>
      </c>
      <c r="W116" s="431">
        <f>(W15/100*W42*'A5 diesel beton'!$G$2/$D$107)*W104</f>
        <v>0.73193424410366692</v>
      </c>
      <c r="X116" s="431">
        <f>(X15/100*X42*'A5 diesel beton'!$G$2/$D$107)*X104</f>
        <v>0.64772238706339846</v>
      </c>
      <c r="Y116" s="431">
        <f>(Y15/100*Y42*'A5 diesel beton'!$G$2/$D$107)*Y104</f>
        <v>2.7087838084659217</v>
      </c>
      <c r="Z116" s="431">
        <f>(Z15/100*Z42*'A5 diesel beton'!$G$2/$D$107)*Z104</f>
        <v>2.7666411888485039</v>
      </c>
      <c r="AA116" s="431">
        <f>(AA15/100*AA42*'A5 diesel beton'!$G$2/$D$107)*AA104</f>
        <v>934.53840299839453</v>
      </c>
      <c r="AB116" s="431">
        <f>(AB15/100*AB42*'A5 diesel beton'!$G$2/$D$107)*AB104</f>
        <v>1.874302965720573</v>
      </c>
      <c r="AC116" s="431">
        <f>(AC15/100*AC42*'A5 diesel beton'!$G$2/$D$107)*AC104</f>
        <v>1.5657815677148736</v>
      </c>
      <c r="AD116" s="431">
        <f>(AD15/100*AD42*'A5 diesel beton'!$G$2/$D$107)*AD104</f>
        <v>0.72784511104871819</v>
      </c>
      <c r="AE116" s="431">
        <f>(AE15/100*AE42*'A5 diesel beton'!$G$2/$D$107)*AE104</f>
        <v>279.97602299369208</v>
      </c>
      <c r="AF116" s="431">
        <f>(AF15/100*AF42*'A5 diesel beton'!$G$2/$D$107)*AF104</f>
        <v>150.59602981857964</v>
      </c>
      <c r="AG116" s="431">
        <f>(AG15/100*AG42*'A5 diesel beton'!$G$2/$D$107)*AG104</f>
        <v>920.46679841875925</v>
      </c>
      <c r="AH116" s="431">
        <f>(AH15/100*AH42*'A5 diesel beton'!$G$2/$D$107)*AH104</f>
        <v>97.193007784479818</v>
      </c>
      <c r="AI116" s="431">
        <f>(AI15/100*AI42*'A5 diesel beton'!$G$2/$D$107)*AI104</f>
        <v>2.1607350985075229</v>
      </c>
      <c r="AJ116" s="431">
        <f>(AJ15/100*AJ42*'A5 diesel beton'!$G$2/$D$107)*AJ104</f>
        <v>3.3304058526217202</v>
      </c>
      <c r="AK116" s="431">
        <f>(AK15/100*AK42*'A5 diesel beton'!$G$2/$D$107)*AK104</f>
        <v>2.147889040827601</v>
      </c>
      <c r="AL116" s="431">
        <f>(AL15/100*AL42*'A5 diesel beton'!$G$2/$D$107)*AL104</f>
        <v>0.37936118084205905</v>
      </c>
      <c r="AM116" s="431">
        <f>(AM15/100*AM42*'A5 diesel beton'!$G$2/$D$107)*AM104</f>
        <v>0.92088994825659509</v>
      </c>
      <c r="AN116" s="431">
        <f>(AN15/100*AN42*'A5 diesel beton'!$G$2/$D$107)*AN104</f>
        <v>1.1966553211173334</v>
      </c>
      <c r="AO116" s="431">
        <f>(AO15/100*AO42*'A5 diesel beton'!$G$2/$D$107)*AO104</f>
        <v>3.4422616125611798</v>
      </c>
      <c r="AP116" s="431">
        <f>(AP15/100*AP42*'A5 diesel beton'!$G$2/$D$107)*AP104</f>
        <v>3.0796169867515366</v>
      </c>
      <c r="AQ116" s="431">
        <f>(AQ15/100*AQ42*'A5 diesel beton'!$G$2/$D$107)*AQ104</f>
        <v>2.6818734646532865</v>
      </c>
      <c r="AR116" s="431">
        <f>(AR15/100*AR42*'A5 diesel beton'!$G$2/$D$107)*AR104</f>
        <v>1732.6781795861518</v>
      </c>
      <c r="AS116" s="431">
        <f>(AS15/100*AS42*'A5 diesel beton'!$G$2/$D$107)*AS104</f>
        <v>4169.1809155684959</v>
      </c>
      <c r="AT116" s="431">
        <f>(AT15/100*AT42*'A5 diesel beton'!$G$2/$D$107)*AT104</f>
        <v>578.10471830419169</v>
      </c>
      <c r="AU116" s="431">
        <f>(AU15/100*AU42*'A5 diesel beton'!$G$2/$D$107)*AU104</f>
        <v>2204.9455374542795</v>
      </c>
      <c r="AV116" s="431">
        <f>(AV15/100*AV42*'A5 diesel beton'!$G$2/$D$107)*AV104</f>
        <v>226.94768325572434</v>
      </c>
      <c r="AW116" s="431">
        <f>(AW15/100*AW42*'A5 diesel beton'!$G$2/$D$107)*AW104</f>
        <v>888.66161490143668</v>
      </c>
      <c r="AX116" s="431">
        <f>(AX15/100*AX42*'A5 diesel beton'!$G$2/$D$107)*AX104</f>
        <v>0</v>
      </c>
    </row>
    <row r="117" spans="1:50" x14ac:dyDescent="0.2">
      <c r="B117" s="421" t="s">
        <v>482</v>
      </c>
      <c r="C117" s="427" t="s">
        <v>491</v>
      </c>
      <c r="D117" s="431">
        <f t="shared" ref="D117:AO117" si="118">D99/$D$107</f>
        <v>3452.169150473685</v>
      </c>
      <c r="E117" s="431">
        <f t="shared" si="118"/>
        <v>26559.526732894734</v>
      </c>
      <c r="F117" s="431">
        <f t="shared" si="118"/>
        <v>21888.905139891642</v>
      </c>
      <c r="G117" s="431">
        <f t="shared" si="118"/>
        <v>323057.08396730653</v>
      </c>
      <c r="H117" s="431">
        <f t="shared" si="118"/>
        <v>3037.3510506315783</v>
      </c>
      <c r="I117" s="431">
        <f t="shared" si="118"/>
        <v>0</v>
      </c>
      <c r="J117" s="431">
        <f t="shared" si="118"/>
        <v>33154.681221919505</v>
      </c>
      <c r="K117" s="431">
        <f t="shared" si="118"/>
        <v>433.0173962755419</v>
      </c>
      <c r="L117" s="431">
        <f t="shared" si="118"/>
        <v>0</v>
      </c>
      <c r="M117" s="431">
        <f t="shared" si="118"/>
        <v>0</v>
      </c>
      <c r="N117" s="431">
        <f t="shared" si="118"/>
        <v>23.326319157894734</v>
      </c>
      <c r="O117" s="431">
        <f t="shared" si="118"/>
        <v>27.09121975232198</v>
      </c>
      <c r="P117" s="431">
        <f t="shared" si="118"/>
        <v>30.841406690402476</v>
      </c>
      <c r="Q117" s="431">
        <f t="shared" si="118"/>
        <v>34.63459357894736</v>
      </c>
      <c r="R117" s="431">
        <f t="shared" si="118"/>
        <v>49.842900077399378</v>
      </c>
      <c r="S117" s="431">
        <f t="shared" si="118"/>
        <v>53.701112074303403</v>
      </c>
      <c r="T117" s="431">
        <f t="shared" si="118"/>
        <v>15.199624176470586</v>
      </c>
      <c r="U117" s="431">
        <f t="shared" si="118"/>
        <v>2.9123111795665637</v>
      </c>
      <c r="V117" s="431">
        <f t="shared" si="118"/>
        <v>11.372796941176471</v>
      </c>
      <c r="W117" s="431">
        <f t="shared" si="118"/>
        <v>20.213688817337463</v>
      </c>
      <c r="X117" s="431">
        <f t="shared" si="118"/>
        <v>12.449135386996902</v>
      </c>
      <c r="Y117" s="431">
        <f t="shared" si="118"/>
        <v>52.657968148606805</v>
      </c>
      <c r="Z117" s="431">
        <f t="shared" si="118"/>
        <v>52.328499517027865</v>
      </c>
      <c r="AA117" s="431">
        <f t="shared" si="118"/>
        <v>46676.579593535615</v>
      </c>
      <c r="AB117" s="431">
        <f t="shared" si="118"/>
        <v>1.6048369783281733</v>
      </c>
      <c r="AC117" s="431">
        <f t="shared" si="118"/>
        <v>0</v>
      </c>
      <c r="AD117" s="431">
        <f t="shared" si="118"/>
        <v>2.707662705882353</v>
      </c>
      <c r="AE117" s="431">
        <f t="shared" si="118"/>
        <v>20817.106010944277</v>
      </c>
      <c r="AF117" s="431">
        <f t="shared" si="118"/>
        <v>1134.9740981424147</v>
      </c>
      <c r="AG117" s="431">
        <f t="shared" si="118"/>
        <v>46.724105866873074</v>
      </c>
      <c r="AH117" s="431">
        <f t="shared" si="118"/>
        <v>0</v>
      </c>
      <c r="AI117" s="431">
        <f t="shared" si="118"/>
        <v>0</v>
      </c>
      <c r="AJ117" s="431">
        <f t="shared" si="118"/>
        <v>0</v>
      </c>
      <c r="AK117" s="431">
        <f t="shared" si="118"/>
        <v>0</v>
      </c>
      <c r="AL117" s="431">
        <f t="shared" si="118"/>
        <v>6.3506032662538709</v>
      </c>
      <c r="AM117" s="431">
        <f t="shared" si="118"/>
        <v>0</v>
      </c>
      <c r="AN117" s="431">
        <f t="shared" si="118"/>
        <v>0</v>
      </c>
      <c r="AO117" s="431">
        <f t="shared" si="118"/>
        <v>0</v>
      </c>
      <c r="AP117" s="431">
        <f t="shared" ref="AP117:AX117" si="119">AP99/$D$107</f>
        <v>0</v>
      </c>
      <c r="AQ117" s="431">
        <f t="shared" si="119"/>
        <v>0</v>
      </c>
      <c r="AR117" s="431">
        <f t="shared" si="119"/>
        <v>1071.8868983777088</v>
      </c>
      <c r="AS117" s="431">
        <f t="shared" si="119"/>
        <v>194.72448101547988</v>
      </c>
      <c r="AT117" s="431">
        <f t="shared" si="119"/>
        <v>351.57629963777089</v>
      </c>
      <c r="AU117" s="431">
        <f t="shared" si="119"/>
        <v>86.311392662538708</v>
      </c>
      <c r="AV117" s="431">
        <f t="shared" si="119"/>
        <v>137.79673263157895</v>
      </c>
      <c r="AW117" s="431">
        <f t="shared" si="119"/>
        <v>35.812315975232195</v>
      </c>
      <c r="AX117" s="431">
        <f t="shared" si="119"/>
        <v>1.1021671826625388E-4</v>
      </c>
    </row>
    <row r="118" spans="1:50" x14ac:dyDescent="0.2">
      <c r="B118" s="421" t="s">
        <v>483</v>
      </c>
      <c r="C118" s="427" t="s">
        <v>814</v>
      </c>
      <c r="D118" s="431">
        <f>D$31/100*D$42*D$105/$D$107</f>
        <v>1176.8702916315792</v>
      </c>
      <c r="E118" s="431">
        <f t="shared" ref="E118:AX118" si="120">E$31/100*E$42*E$105/$D$107</f>
        <v>2227.2574742260063</v>
      </c>
      <c r="F118" s="431">
        <f t="shared" si="120"/>
        <v>2782.9252526377704</v>
      </c>
      <c r="G118" s="431">
        <f t="shared" si="120"/>
        <v>34392.746958390097</v>
      </c>
      <c r="H118" s="431">
        <f t="shared" si="120"/>
        <v>3801.6444590526312</v>
      </c>
      <c r="I118" s="431">
        <f t="shared" si="120"/>
        <v>1698.9414212383904</v>
      </c>
      <c r="J118" s="431">
        <f t="shared" si="120"/>
        <v>1128.2170817089784</v>
      </c>
      <c r="K118" s="431">
        <f t="shared" si="120"/>
        <v>126.99855060990714</v>
      </c>
      <c r="L118" s="431">
        <f t="shared" si="120"/>
        <v>17.402023117647058</v>
      </c>
      <c r="M118" s="431">
        <f t="shared" si="120"/>
        <v>63.4864520123839</v>
      </c>
      <c r="N118" s="431">
        <f t="shared" si="120"/>
        <v>0.39745536842105261</v>
      </c>
      <c r="O118" s="431">
        <f t="shared" si="120"/>
        <v>0.51236642414860678</v>
      </c>
      <c r="P118" s="431">
        <f t="shared" si="120"/>
        <v>0.39128406811145516</v>
      </c>
      <c r="Q118" s="431">
        <f t="shared" si="120"/>
        <v>0.50628881733746123</v>
      </c>
      <c r="R118" s="431">
        <f t="shared" si="120"/>
        <v>0.38311238699690398</v>
      </c>
      <c r="S118" s="431">
        <f t="shared" si="120"/>
        <v>0.49567306501547986</v>
      </c>
      <c r="T118" s="431">
        <f t="shared" si="120"/>
        <v>0.20638511764705886</v>
      </c>
      <c r="U118" s="431">
        <f t="shared" si="120"/>
        <v>1.3889938080495357E-3</v>
      </c>
      <c r="V118" s="431">
        <f t="shared" si="120"/>
        <v>0.20086639009287929</v>
      </c>
      <c r="W118" s="431">
        <f t="shared" si="120"/>
        <v>0.30338381424148608</v>
      </c>
      <c r="X118" s="431">
        <f t="shared" si="120"/>
        <v>0.23975034055727551</v>
      </c>
      <c r="Y118" s="431">
        <f t="shared" si="120"/>
        <v>0.39105631578947375</v>
      </c>
      <c r="Z118" s="431">
        <f t="shared" si="120"/>
        <v>0.45475082972136222</v>
      </c>
      <c r="AA118" s="431">
        <f t="shared" si="120"/>
        <v>532.20229111455103</v>
      </c>
      <c r="AB118" s="431">
        <f t="shared" si="120"/>
        <v>0.74201903405572756</v>
      </c>
      <c r="AC118" s="431">
        <f t="shared" si="120"/>
        <v>0.14077407120743032</v>
      </c>
      <c r="AD118" s="431">
        <f t="shared" si="120"/>
        <v>0.8289885882352942</v>
      </c>
      <c r="AE118" s="431">
        <f t="shared" si="120"/>
        <v>32.319152721362229</v>
      </c>
      <c r="AF118" s="431">
        <f t="shared" si="120"/>
        <v>50.027627089783294</v>
      </c>
      <c r="AG118" s="431">
        <f t="shared" si="120"/>
        <v>621.81636151702787</v>
      </c>
      <c r="AH118" s="431">
        <f t="shared" si="120"/>
        <v>71.919417712074321</v>
      </c>
      <c r="AI118" s="431">
        <f t="shared" si="120"/>
        <v>1.0463614427244581</v>
      </c>
      <c r="AJ118" s="431">
        <f t="shared" si="120"/>
        <v>0.65994352941176482</v>
      </c>
      <c r="AK118" s="431">
        <f t="shared" si="120"/>
        <v>4.9991962848297225E-2</v>
      </c>
      <c r="AL118" s="431">
        <f t="shared" si="120"/>
        <v>0</v>
      </c>
      <c r="AM118" s="431">
        <f t="shared" si="120"/>
        <v>0.62989925696594418</v>
      </c>
      <c r="AN118" s="431">
        <f t="shared" si="120"/>
        <v>0.7520289783281735</v>
      </c>
      <c r="AO118" s="431">
        <f t="shared" si="120"/>
        <v>2.2710496718266255</v>
      </c>
      <c r="AP118" s="431">
        <f t="shared" si="120"/>
        <v>0.50734487925696614</v>
      </c>
      <c r="AQ118" s="431">
        <f t="shared" si="120"/>
        <v>0.63666356656346745</v>
      </c>
      <c r="AR118" s="431">
        <f t="shared" si="120"/>
        <v>79.78933372755418</v>
      </c>
      <c r="AS118" s="431">
        <f t="shared" si="120"/>
        <v>57.979761201238404</v>
      </c>
      <c r="AT118" s="431">
        <f t="shared" si="120"/>
        <v>24.274279603715176</v>
      </c>
      <c r="AU118" s="431">
        <f t="shared" si="120"/>
        <v>35.979243458204337</v>
      </c>
      <c r="AV118" s="431">
        <f t="shared" si="120"/>
        <v>8.9751734210526308</v>
      </c>
      <c r="AW118" s="431">
        <f t="shared" si="120"/>
        <v>14.928504749226009</v>
      </c>
      <c r="AX118" s="431">
        <f t="shared" si="120"/>
        <v>0</v>
      </c>
    </row>
    <row r="119" spans="1:50" x14ac:dyDescent="0.2">
      <c r="B119" s="421" t="s">
        <v>872</v>
      </c>
      <c r="C119" s="427" t="s">
        <v>871</v>
      </c>
      <c r="D119" s="473">
        <f>IF(LOOKUP(D2,'1.Klein Proj Bestaand Object'!$A$8:$A$106,'1.Klein Proj Bestaand Object'!$R$8:$R$106)&gt;0,LOOKUP(D2,'1.Klein Proj Bestaand Object'!$A$8:$A$106,'1.Klein Proj Bestaand Object'!$R$8:$R$106),LOOKUP(D2,DuboCalc!$D$2:$CX$2,DuboCalc!$D$49:$CX$49))</f>
        <v>1176.8702916315792</v>
      </c>
      <c r="E119" s="473">
        <f>IF(LOOKUP(E2,'1.Klein Proj Bestaand Object'!$A$8:$A$106,'1.Klein Proj Bestaand Object'!$R$8:$R$106)&gt;0,LOOKUP(E2,'1.Klein Proj Bestaand Object'!$A$8:$A$106,'1.Klein Proj Bestaand Object'!$R$8:$R$106),LOOKUP(E2,DuboCalc!$D$2:$CX$2,DuboCalc!$D$49:$CX$49))</f>
        <v>2227.2574742260063</v>
      </c>
      <c r="F119" s="473">
        <f>IF(LOOKUP(F2,'1.Klein Proj Bestaand Object'!$A$8:$A$106,'1.Klein Proj Bestaand Object'!$R$8:$R$106)&gt;0,LOOKUP(F2,'1.Klein Proj Bestaand Object'!$A$8:$A$106,'1.Klein Proj Bestaand Object'!$R$8:$R$106),LOOKUP(F2,DuboCalc!$D$2:$CX$2,DuboCalc!$D$49:$CX$49))</f>
        <v>2782.9252526377704</v>
      </c>
      <c r="G119" s="473">
        <f>IF(LOOKUP(G2,'1.Klein Proj Bestaand Object'!$A$8:$A$106,'1.Klein Proj Bestaand Object'!$R$8:$R$106)&gt;0,LOOKUP(G2,'1.Klein Proj Bestaand Object'!$A$8:$A$106,'1.Klein Proj Bestaand Object'!$R$8:$R$106),LOOKUP(G2,DuboCalc!$D$2:$CX$2,DuboCalc!$D$49:$CX$49))</f>
        <v>34392.746958390097</v>
      </c>
      <c r="H119" s="473">
        <f>IF(LOOKUP(H2,'1.Klein Proj Bestaand Object'!$A$8:$A$106,'1.Klein Proj Bestaand Object'!$R$8:$R$106)&gt;0,LOOKUP(H2,'1.Klein Proj Bestaand Object'!$A$8:$A$106,'1.Klein Proj Bestaand Object'!$R$8:$R$106),LOOKUP(H2,DuboCalc!$D$2:$CX$2,DuboCalc!$D$49:$CX$49))</f>
        <v>3801.6444590526312</v>
      </c>
      <c r="I119" s="473">
        <f>IF(LOOKUP(I2,'1.Klein Proj Bestaand Object'!$A$8:$A$106,'1.Klein Proj Bestaand Object'!$R$8:$R$106)&gt;0,LOOKUP(I2,'1.Klein Proj Bestaand Object'!$A$8:$A$106,'1.Klein Proj Bestaand Object'!$R$8:$R$106),LOOKUP(I2,DuboCalc!$D$2:$CX$2,DuboCalc!$D$49:$CX$49))</f>
        <v>1698.9414212383904</v>
      </c>
      <c r="J119" s="473">
        <f>IF(LOOKUP(J2,'1.Klein Proj Bestaand Object'!$A$8:$A$106,'1.Klein Proj Bestaand Object'!$R$8:$R$106)&gt;0,LOOKUP(J2,'1.Klein Proj Bestaand Object'!$A$8:$A$106,'1.Klein Proj Bestaand Object'!$R$8:$R$106),LOOKUP(J2,DuboCalc!$D$2:$CX$2,DuboCalc!$D$49:$CX$49))</f>
        <v>1128.2170817089784</v>
      </c>
      <c r="K119" s="473">
        <f>IF(LOOKUP(K2,'1.Klein Proj Bestaand Object'!$A$8:$A$106,'1.Klein Proj Bestaand Object'!$R$8:$R$106)&gt;0,LOOKUP(K2,'1.Klein Proj Bestaand Object'!$A$8:$A$106,'1.Klein Proj Bestaand Object'!$R$8:$R$106),LOOKUP(K2,DuboCalc!$D$2:$CX$2,DuboCalc!$D$49:$CX$49))</f>
        <v>126.99855060990714</v>
      </c>
      <c r="L119" s="473">
        <f>IF(LOOKUP(L2,'1.Klein Proj Bestaand Object'!$A$8:$A$106,'1.Klein Proj Bestaand Object'!$R$8:$R$106)&gt;0,LOOKUP(L2,'1.Klein Proj Bestaand Object'!$A$8:$A$106,'1.Klein Proj Bestaand Object'!$R$8:$R$106),LOOKUP(L2,DuboCalc!$D$2:$CX$2,DuboCalc!$D$49:$CX$49))</f>
        <v>17.402023117647058</v>
      </c>
      <c r="M119" s="473">
        <f>IF(LOOKUP(M2,'1.Klein Proj Bestaand Object'!$A$8:$A$106,'1.Klein Proj Bestaand Object'!$R$8:$R$106)&gt;0,LOOKUP(M2,'1.Klein Proj Bestaand Object'!$A$8:$A$106,'1.Klein Proj Bestaand Object'!$R$8:$R$106),LOOKUP(M2,DuboCalc!$D$2:$CX$2,DuboCalc!$D$49:$CX$49))</f>
        <v>63.4864520123839</v>
      </c>
      <c r="N119" s="473">
        <f>IF(LOOKUP(N2,'1.Klein Proj Bestaand Object'!$A$8:$A$106,'1.Klein Proj Bestaand Object'!$R$8:$R$106)&gt;0,LOOKUP(N2,'1.Klein Proj Bestaand Object'!$A$8:$A$106,'1.Klein Proj Bestaand Object'!$R$8:$R$106),LOOKUP(N2,DuboCalc!$D$2:$CX$2,DuboCalc!$D$49:$CX$49))</f>
        <v>0.39745536842105261</v>
      </c>
      <c r="O119" s="473">
        <f>IF(LOOKUP(O2,'1.Klein Proj Bestaand Object'!$A$8:$A$106,'1.Klein Proj Bestaand Object'!$R$8:$R$106)&gt;0,LOOKUP(O2,'1.Klein Proj Bestaand Object'!$A$8:$A$106,'1.Klein Proj Bestaand Object'!$R$8:$R$106),LOOKUP(O2,DuboCalc!$D$2:$CX$2,DuboCalc!$D$49:$CX$49))</f>
        <v>0.51236642414860678</v>
      </c>
      <c r="P119" s="473">
        <f>IF(LOOKUP(P2,'1.Klein Proj Bestaand Object'!$A$8:$A$106,'1.Klein Proj Bestaand Object'!$R$8:$R$106)&gt;0,LOOKUP(P2,'1.Klein Proj Bestaand Object'!$A$8:$A$106,'1.Klein Proj Bestaand Object'!$R$8:$R$106),LOOKUP(P2,DuboCalc!$D$2:$CX$2,DuboCalc!$D$49:$CX$49))</f>
        <v>0.39128406811145516</v>
      </c>
      <c r="Q119" s="473">
        <f>IF(LOOKUP(Q2,'1.Klein Proj Bestaand Object'!$A$8:$A$106,'1.Klein Proj Bestaand Object'!$R$8:$R$106)&gt;0,LOOKUP(Q2,'1.Klein Proj Bestaand Object'!$A$8:$A$106,'1.Klein Proj Bestaand Object'!$R$8:$R$106),LOOKUP(Q2,DuboCalc!$D$2:$CX$2,DuboCalc!$D$49:$CX$49))</f>
        <v>0.50628881733746123</v>
      </c>
      <c r="R119" s="473">
        <f>IF(LOOKUP(R2,'1.Klein Proj Bestaand Object'!$A$8:$A$106,'1.Klein Proj Bestaand Object'!$R$8:$R$106)&gt;0,LOOKUP(R2,'1.Klein Proj Bestaand Object'!$A$8:$A$106,'1.Klein Proj Bestaand Object'!$R$8:$R$106),LOOKUP(R2,DuboCalc!$D$2:$CX$2,DuboCalc!$D$49:$CX$49))</f>
        <v>0.38311238699690398</v>
      </c>
      <c r="S119" s="473">
        <f>IF(LOOKUP(S2,'1.Klein Proj Bestaand Object'!$A$8:$A$106,'1.Klein Proj Bestaand Object'!$R$8:$R$106)&gt;0,LOOKUP(S2,'1.Klein Proj Bestaand Object'!$A$8:$A$106,'1.Klein Proj Bestaand Object'!$R$8:$R$106),LOOKUP(S2,DuboCalc!$D$2:$CX$2,DuboCalc!$D$49:$CX$49))</f>
        <v>0.49567306501547986</v>
      </c>
      <c r="T119" s="473">
        <f>IF(LOOKUP(T2,'1.Klein Proj Bestaand Object'!$A$8:$A$106,'1.Klein Proj Bestaand Object'!$R$8:$R$106)&gt;0,LOOKUP(T2,'1.Klein Proj Bestaand Object'!$A$8:$A$106,'1.Klein Proj Bestaand Object'!$R$8:$R$106),LOOKUP(T2,DuboCalc!$D$2:$CX$2,DuboCalc!$D$49:$CX$49))</f>
        <v>0.20638511764705886</v>
      </c>
      <c r="U119" s="473">
        <f>IF(LOOKUP(U2,'1.Klein Proj Bestaand Object'!$A$8:$A$106,'1.Klein Proj Bestaand Object'!$R$8:$R$106)&gt;0,LOOKUP(U2,'1.Klein Proj Bestaand Object'!$A$8:$A$106,'1.Klein Proj Bestaand Object'!$R$8:$R$106),LOOKUP(U2,DuboCalc!$D$2:$CX$2,DuboCalc!$D$49:$CX$49))</f>
        <v>1.3889938080495357E-3</v>
      </c>
      <c r="V119" s="473">
        <f>IF(LOOKUP(V2,'1.Klein Proj Bestaand Object'!$A$8:$A$106,'1.Klein Proj Bestaand Object'!$R$8:$R$106)&gt;0,LOOKUP(V2,'1.Klein Proj Bestaand Object'!$A$8:$A$106,'1.Klein Proj Bestaand Object'!$R$8:$R$106),LOOKUP(V2,DuboCalc!$D$2:$CX$2,DuboCalc!$D$49:$CX$49))</f>
        <v>0.20086639009287929</v>
      </c>
      <c r="W119" s="473">
        <f>IF(LOOKUP(W2,'1.Klein Proj Bestaand Object'!$A$8:$A$106,'1.Klein Proj Bestaand Object'!$R$8:$R$106)&gt;0,LOOKUP(W2,'1.Klein Proj Bestaand Object'!$A$8:$A$106,'1.Klein Proj Bestaand Object'!$R$8:$R$106),LOOKUP(W2,DuboCalc!$D$2:$CX$2,DuboCalc!$D$49:$CX$49))</f>
        <v>0.30338381424148608</v>
      </c>
      <c r="X119" s="473">
        <f>IF(LOOKUP(X2,'1.Klein Proj Bestaand Object'!$A$8:$A$106,'1.Klein Proj Bestaand Object'!$R$8:$R$106)&gt;0,LOOKUP(X2,'1.Klein Proj Bestaand Object'!$A$8:$A$106,'1.Klein Proj Bestaand Object'!$R$8:$R$106),LOOKUP(X2,DuboCalc!$D$2:$CX$2,DuboCalc!$D$49:$CX$49))</f>
        <v>0.23975034055727551</v>
      </c>
      <c r="Y119" s="473">
        <f>IF(LOOKUP(Y2,'1.Klein Proj Bestaand Object'!$A$8:$A$106,'1.Klein Proj Bestaand Object'!$R$8:$R$106)&gt;0,LOOKUP(Y2,'1.Klein Proj Bestaand Object'!$A$8:$A$106,'1.Klein Proj Bestaand Object'!$R$8:$R$106),LOOKUP(Y2,DuboCalc!$D$2:$CX$2,DuboCalc!$D$49:$CX$49))</f>
        <v>0.39105631578947375</v>
      </c>
      <c r="Z119" s="473">
        <f>IF(LOOKUP(Z2,'1.Klein Proj Bestaand Object'!$A$8:$A$106,'1.Klein Proj Bestaand Object'!$R$8:$R$106)&gt;0,LOOKUP(Z2,'1.Klein Proj Bestaand Object'!$A$8:$A$106,'1.Klein Proj Bestaand Object'!$R$8:$R$106),LOOKUP(Z2,DuboCalc!$D$2:$CX$2,DuboCalc!$D$49:$CX$49))</f>
        <v>0.45475082972136222</v>
      </c>
      <c r="AA119" s="473">
        <f>IF(LOOKUP(AA2,'1.Klein Proj Bestaand Object'!$A$8:$A$106,'1.Klein Proj Bestaand Object'!$R$8:$R$106)&gt;0,LOOKUP(AA2,'1.Klein Proj Bestaand Object'!$A$8:$A$106,'1.Klein Proj Bestaand Object'!$R$8:$R$106),LOOKUP(AA2,DuboCalc!$D$2:$CX$2,DuboCalc!$D$49:$CX$49))</f>
        <v>532.20229111455103</v>
      </c>
      <c r="AB119" s="473">
        <f>IF(LOOKUP(AB2,'1.Klein Proj Bestaand Object'!$A$8:$A$106,'1.Klein Proj Bestaand Object'!$R$8:$R$106)&gt;0,LOOKUP(AB2,'1.Klein Proj Bestaand Object'!$A$8:$A$106,'1.Klein Proj Bestaand Object'!$R$8:$R$106),LOOKUP(AB2,DuboCalc!$D$2:$CX$2,DuboCalc!$D$49:$CX$49))</f>
        <v>0.74201903405572756</v>
      </c>
      <c r="AC119" s="473">
        <f>IF(LOOKUP(AC2,'1.Klein Proj Bestaand Object'!$A$8:$A$106,'1.Klein Proj Bestaand Object'!$R$8:$R$106)&gt;0,LOOKUP(AC2,'1.Klein Proj Bestaand Object'!$A$8:$A$106,'1.Klein Proj Bestaand Object'!$R$8:$R$106),LOOKUP(AC2,DuboCalc!$D$2:$CX$2,DuboCalc!$D$49:$CX$49))</f>
        <v>0.14077407120743032</v>
      </c>
      <c r="AD119" s="473">
        <f>IF(LOOKUP(AD2,'1.Klein Proj Bestaand Object'!$A$8:$A$106,'1.Klein Proj Bestaand Object'!$R$8:$R$106)&gt;0,LOOKUP(AD2,'1.Klein Proj Bestaand Object'!$A$8:$A$106,'1.Klein Proj Bestaand Object'!$R$8:$R$106),LOOKUP(AD2,DuboCalc!$D$2:$CX$2,DuboCalc!$D$49:$CX$49))</f>
        <v>0.8289885882352942</v>
      </c>
      <c r="AE119" s="473">
        <f>IF(LOOKUP(AE2,'1.Klein Proj Bestaand Object'!$A$8:$A$106,'1.Klein Proj Bestaand Object'!$R$8:$R$106)&gt;0,LOOKUP(AE2,'1.Klein Proj Bestaand Object'!$A$8:$A$106,'1.Klein Proj Bestaand Object'!$R$8:$R$106),LOOKUP(AE2,DuboCalc!$D$2:$CX$2,DuboCalc!$D$49:$CX$49))</f>
        <v>32.319152721362229</v>
      </c>
      <c r="AF119" s="473">
        <f>IF(LOOKUP(AF2,'1.Klein Proj Bestaand Object'!$A$8:$A$106,'1.Klein Proj Bestaand Object'!$R$8:$R$106)&gt;0,LOOKUP(AF2,'1.Klein Proj Bestaand Object'!$A$8:$A$106,'1.Klein Proj Bestaand Object'!$R$8:$R$106),LOOKUP(AF2,DuboCalc!$D$2:$CX$2,DuboCalc!$D$49:$CX$49))</f>
        <v>50.027627089783294</v>
      </c>
      <c r="AG119" s="473">
        <f>IF(LOOKUP(AG2,'1.Klein Proj Bestaand Object'!$A$8:$A$106,'1.Klein Proj Bestaand Object'!$R$8:$R$106)&gt;0,LOOKUP(AG2,'1.Klein Proj Bestaand Object'!$A$8:$A$106,'1.Klein Proj Bestaand Object'!$R$8:$R$106),LOOKUP(AG2,DuboCalc!$D$2:$CX$2,DuboCalc!$D$49:$CX$49))</f>
        <v>621.81636151702787</v>
      </c>
      <c r="AH119" s="473">
        <f>IF(LOOKUP(AH2,'1.Klein Proj Bestaand Object'!$A$8:$A$106,'1.Klein Proj Bestaand Object'!$R$8:$R$106)&gt;0,LOOKUP(AH2,'1.Klein Proj Bestaand Object'!$A$8:$A$106,'1.Klein Proj Bestaand Object'!$R$8:$R$106),LOOKUP(AH2,DuboCalc!$D$2:$CX$2,DuboCalc!$D$49:$CX$49))</f>
        <v>71.919417712074321</v>
      </c>
      <c r="AI119" s="473">
        <f>IF(LOOKUP(AI2,'1.Klein Proj Bestaand Object'!$A$8:$A$106,'1.Klein Proj Bestaand Object'!$R$8:$R$106)&gt;0,LOOKUP(AI2,'1.Klein Proj Bestaand Object'!$A$8:$A$106,'1.Klein Proj Bestaand Object'!$R$8:$R$106),LOOKUP(AI2,DuboCalc!$D$2:$CX$2,DuboCalc!$D$49:$CX$49))</f>
        <v>1.0463614427244581</v>
      </c>
      <c r="AJ119" s="473">
        <f>IF(LOOKUP(AJ2,'1.Klein Proj Bestaand Object'!$A$8:$A$106,'1.Klein Proj Bestaand Object'!$R$8:$R$106)&gt;0,LOOKUP(AJ2,'1.Klein Proj Bestaand Object'!$A$8:$A$106,'1.Klein Proj Bestaand Object'!$R$8:$R$106),LOOKUP(AJ2,DuboCalc!$D$2:$CX$2,DuboCalc!$D$49:$CX$49))</f>
        <v>0.65994352941176482</v>
      </c>
      <c r="AK119" s="473">
        <f>IF(LOOKUP(AK2,'1.Klein Proj Bestaand Object'!$A$8:$A$106,'1.Klein Proj Bestaand Object'!$R$8:$R$106)&gt;0,LOOKUP(AK2,'1.Klein Proj Bestaand Object'!$A$8:$A$106,'1.Klein Proj Bestaand Object'!$R$8:$R$106),LOOKUP(AK2,DuboCalc!$D$2:$CX$2,DuboCalc!$D$49:$CX$49))</f>
        <v>4.9991962848297225E-2</v>
      </c>
      <c r="AL119" s="473">
        <f>IF(LOOKUP(AL2,'1.Klein Proj Bestaand Object'!$A$8:$A$106,'1.Klein Proj Bestaand Object'!$R$8:$R$106)&gt;0,LOOKUP(AL2,'1.Klein Proj Bestaand Object'!$A$8:$A$106,'1.Klein Proj Bestaand Object'!$R$8:$R$106),LOOKUP(AL2,DuboCalc!$D$2:$CX$2,DuboCalc!$D$49:$CX$49))</f>
        <v>0</v>
      </c>
      <c r="AM119" s="473">
        <f>IF(LOOKUP(AM2,'1.Klein Proj Bestaand Object'!$A$8:$A$106,'1.Klein Proj Bestaand Object'!$R$8:$R$106)&gt;0,LOOKUP(AM2,'1.Klein Proj Bestaand Object'!$A$8:$A$106,'1.Klein Proj Bestaand Object'!$R$8:$R$106),LOOKUP(AM2,DuboCalc!$D$2:$CX$2,DuboCalc!$D$49:$CX$49))</f>
        <v>0.62989925696594418</v>
      </c>
      <c r="AN119" s="473">
        <f>IF(LOOKUP(AN2,'1.Klein Proj Bestaand Object'!$A$8:$A$106,'1.Klein Proj Bestaand Object'!$R$8:$R$106)&gt;0,LOOKUP(AN2,'1.Klein Proj Bestaand Object'!$A$8:$A$106,'1.Klein Proj Bestaand Object'!$R$8:$R$106),LOOKUP(AN2,DuboCalc!$D$2:$CX$2,DuboCalc!$D$49:$CX$49))</f>
        <v>0.7520289783281735</v>
      </c>
      <c r="AO119" s="473">
        <f>IF(LOOKUP(AO2,'1.Klein Proj Bestaand Object'!$A$8:$A$106,'1.Klein Proj Bestaand Object'!$R$8:$R$106)&gt;0,LOOKUP(AO2,'1.Klein Proj Bestaand Object'!$A$8:$A$106,'1.Klein Proj Bestaand Object'!$R$8:$R$106),LOOKUP(AO2,DuboCalc!$D$2:$CX$2,DuboCalc!$D$49:$CX$49))</f>
        <v>2.2710496718266255</v>
      </c>
      <c r="AP119" s="473">
        <f>IF(LOOKUP(AP2,'1.Klein Proj Bestaand Object'!$A$8:$A$106,'1.Klein Proj Bestaand Object'!$R$8:$R$106)&gt;0,LOOKUP(AP2,'1.Klein Proj Bestaand Object'!$A$8:$A$106,'1.Klein Proj Bestaand Object'!$R$8:$R$106),LOOKUP(AP2,DuboCalc!$D$2:$CX$2,DuboCalc!$D$49:$CX$49))</f>
        <v>0.50734487925696614</v>
      </c>
      <c r="AQ119" s="473">
        <f>IF(LOOKUP(AQ2,'1.Klein Proj Bestaand Object'!$A$8:$A$106,'1.Klein Proj Bestaand Object'!$R$8:$R$106)&gt;0,LOOKUP(AQ2,'1.Klein Proj Bestaand Object'!$A$8:$A$106,'1.Klein Proj Bestaand Object'!$R$8:$R$106),LOOKUP(AQ2,DuboCalc!$D$2:$CX$2,DuboCalc!$D$49:$CX$49))</f>
        <v>0.63666356656346745</v>
      </c>
      <c r="AR119" s="473">
        <f>IF(LOOKUP(AR2,'1.Klein Proj Bestaand Object'!$A$8:$A$106,'1.Klein Proj Bestaand Object'!$R$8:$R$106)&gt;0,LOOKUP(AR2,'1.Klein Proj Bestaand Object'!$A$8:$A$106,'1.Klein Proj Bestaand Object'!$R$8:$R$106),LOOKUP(AR2,DuboCalc!$D$2:$CX$2,DuboCalc!$D$49:$CX$49))</f>
        <v>79.78933372755418</v>
      </c>
      <c r="AS119" s="473">
        <f>IF(LOOKUP(AS2,'1.Klein Proj Bestaand Object'!$A$8:$A$106,'1.Klein Proj Bestaand Object'!$R$8:$R$106)&gt;0,LOOKUP(AS2,'1.Klein Proj Bestaand Object'!$A$8:$A$106,'1.Klein Proj Bestaand Object'!$R$8:$R$106),LOOKUP(AS2,DuboCalc!$D$2:$CX$2,DuboCalc!$D$49:$CX$49))</f>
        <v>57.979761201238404</v>
      </c>
      <c r="AT119" s="473">
        <f>IF(LOOKUP(AT2,'1.Klein Proj Bestaand Object'!$A$8:$A$106,'1.Klein Proj Bestaand Object'!$R$8:$R$106)&gt;0,LOOKUP(AT2,'1.Klein Proj Bestaand Object'!$A$8:$A$106,'1.Klein Proj Bestaand Object'!$R$8:$R$106),LOOKUP(AT2,DuboCalc!$D$2:$CX$2,DuboCalc!$D$49:$CX$49))</f>
        <v>24.274279603715176</v>
      </c>
      <c r="AU119" s="473">
        <f>IF(LOOKUP(AU2,'1.Klein Proj Bestaand Object'!$A$8:$A$106,'1.Klein Proj Bestaand Object'!$R$8:$R$106)&gt;0,LOOKUP(AU2,'1.Klein Proj Bestaand Object'!$A$8:$A$106,'1.Klein Proj Bestaand Object'!$R$8:$R$106),LOOKUP(AU2,DuboCalc!$D$2:$CX$2,DuboCalc!$D$49:$CX$49))</f>
        <v>35.979243458204337</v>
      </c>
      <c r="AV119" s="473">
        <f>IF(LOOKUP(AV2,'1.Klein Proj Bestaand Object'!$A$8:$A$106,'1.Klein Proj Bestaand Object'!$R$8:$R$106)&gt;0,LOOKUP(AV2,'1.Klein Proj Bestaand Object'!$A$8:$A$106,'1.Klein Proj Bestaand Object'!$R$8:$R$106),LOOKUP(AV2,DuboCalc!$D$2:$CX$2,DuboCalc!$D$49:$CX$49))</f>
        <v>8.9751734210526308</v>
      </c>
      <c r="AW119" s="473">
        <f>IF(LOOKUP(AW2,'1.Klein Proj Bestaand Object'!$A$8:$A$106,'1.Klein Proj Bestaand Object'!$R$8:$R$106)&gt;0,LOOKUP(AW2,'1.Klein Proj Bestaand Object'!$A$8:$A$106,'1.Klein Proj Bestaand Object'!$R$8:$R$106),LOOKUP(AW2,DuboCalc!$D$2:$CX$2,DuboCalc!$D$49:$CX$49))</f>
        <v>14.928504749226009</v>
      </c>
      <c r="AX119" s="473">
        <f>IF(LOOKUP(AX2,'1.Klein Proj Bestaand Object'!$A$8:$A$106,'1.Klein Proj Bestaand Object'!$R$8:$R$106)&gt;0,LOOKUP(AX2,'1.Klein Proj Bestaand Object'!$A$8:$A$106,'1.Klein Proj Bestaand Object'!$R$8:$R$106),LOOKUP(AX2,DuboCalc!$D$2:$CX$2,DuboCalc!$D$49:$CX$49))</f>
        <v>3.1651501547987619E-2</v>
      </c>
    </row>
    <row r="120" spans="1:50" x14ac:dyDescent="0.2">
      <c r="B120" s="421" t="s">
        <v>870</v>
      </c>
      <c r="C120" s="427" t="s">
        <v>492</v>
      </c>
      <c r="D120" s="473">
        <f>IF(LOOKUP(D2,'2.Middel Proj Aangepast Object'!$A$7:$A$207,'2.Middel Proj Aangepast Object'!$V$7:$V$207)&gt;0,LOOKUP(D2,'2.Middel Proj Aangepast Object'!$A$7:$A$207,'2.Middel Proj Aangepast Object'!$V$7:$V$207),LOOKUP(D2,DuboCalc!$D$2:$CX$2,DuboCalc!$D$49:$CX$49))</f>
        <v>1176.8702916315792</v>
      </c>
      <c r="E120" s="473">
        <f>IF(LOOKUP(E2,'2.Middel Proj Aangepast Object'!$A$7:$A$207,'2.Middel Proj Aangepast Object'!$V$7:$V$207)&gt;0,LOOKUP(E2,'2.Middel Proj Aangepast Object'!$A$7:$A$207,'2.Middel Proj Aangepast Object'!$V$7:$V$207),LOOKUP(E2,DuboCalc!$D$2:$CX$2,DuboCalc!$D$49:$CX$49))</f>
        <v>2227.2574742260063</v>
      </c>
      <c r="F120" s="473">
        <f>IF(LOOKUP(F2,'2.Middel Proj Aangepast Object'!$A$7:$A$207,'2.Middel Proj Aangepast Object'!$V$7:$V$207)&gt;0,LOOKUP(F2,'2.Middel Proj Aangepast Object'!$A$7:$A$207,'2.Middel Proj Aangepast Object'!$V$7:$V$207),LOOKUP(F2,DuboCalc!$D$2:$CX$2,DuboCalc!$D$49:$CX$49))</f>
        <v>2782.9252526377704</v>
      </c>
      <c r="G120" s="473">
        <f>IF(LOOKUP(G2,'2.Middel Proj Aangepast Object'!$A$7:$A$207,'2.Middel Proj Aangepast Object'!$V$7:$V$207)&gt;0,LOOKUP(G2,'2.Middel Proj Aangepast Object'!$A$7:$A$207,'2.Middel Proj Aangepast Object'!$V$7:$V$207),LOOKUP(G2,DuboCalc!$D$2:$CX$2,DuboCalc!$D$49:$CX$49))</f>
        <v>34392.746958390097</v>
      </c>
      <c r="H120" s="473">
        <f>IF(LOOKUP(H2,'2.Middel Proj Aangepast Object'!$A$7:$A$207,'2.Middel Proj Aangepast Object'!$V$7:$V$207)&gt;0,LOOKUP(H2,'2.Middel Proj Aangepast Object'!$A$7:$A$207,'2.Middel Proj Aangepast Object'!$V$7:$V$207),LOOKUP(H2,DuboCalc!$D$2:$CX$2,DuboCalc!$D$49:$CX$49))</f>
        <v>3801.6444590526312</v>
      </c>
      <c r="I120" s="473">
        <f>IF(LOOKUP(I2,'2.Middel Proj Aangepast Object'!$A$7:$A$207,'2.Middel Proj Aangepast Object'!$V$7:$V$207)&gt;0,LOOKUP(I2,'2.Middel Proj Aangepast Object'!$A$7:$A$207,'2.Middel Proj Aangepast Object'!$V$7:$V$207),LOOKUP(I2,DuboCalc!$D$2:$CX$2,DuboCalc!$D$49:$CX$49))</f>
        <v>1698.9414212383904</v>
      </c>
      <c r="J120" s="473">
        <f>IF(LOOKUP(J2,'2.Middel Proj Aangepast Object'!$A$7:$A$207,'2.Middel Proj Aangepast Object'!$V$7:$V$207)&gt;0,LOOKUP(J2,'2.Middel Proj Aangepast Object'!$A$7:$A$207,'2.Middel Proj Aangepast Object'!$V$7:$V$207),LOOKUP(J2,DuboCalc!$D$2:$CX$2,DuboCalc!$D$49:$CX$49))</f>
        <v>1128.2170817089784</v>
      </c>
      <c r="K120" s="473">
        <f>IF(LOOKUP(K2,'2.Middel Proj Aangepast Object'!$A$7:$A$207,'2.Middel Proj Aangepast Object'!$V$7:$V$207)&gt;0,LOOKUP(K2,'2.Middel Proj Aangepast Object'!$A$7:$A$207,'2.Middel Proj Aangepast Object'!$V$7:$V$207),LOOKUP(K2,DuboCalc!$D$2:$CX$2,DuboCalc!$D$49:$CX$49))</f>
        <v>126.99855060990714</v>
      </c>
      <c r="L120" s="473">
        <f>IF(LOOKUP(L2,'2.Middel Proj Aangepast Object'!$A$7:$A$207,'2.Middel Proj Aangepast Object'!$V$7:$V$207)&gt;0,LOOKUP(L2,'2.Middel Proj Aangepast Object'!$A$7:$A$207,'2.Middel Proj Aangepast Object'!$V$7:$V$207),LOOKUP(L2,DuboCalc!$D$2:$CX$2,DuboCalc!$D$49:$CX$49))</f>
        <v>17.402023117647058</v>
      </c>
      <c r="M120" s="473">
        <f>IF(LOOKUP(M2,'2.Middel Proj Aangepast Object'!$A$7:$A$207,'2.Middel Proj Aangepast Object'!$V$7:$V$207)&gt;0,LOOKUP(M2,'2.Middel Proj Aangepast Object'!$A$7:$A$207,'2.Middel Proj Aangepast Object'!$V$7:$V$207),LOOKUP(M2,DuboCalc!$D$2:$CX$2,DuboCalc!$D$49:$CX$49))</f>
        <v>63.4864520123839</v>
      </c>
      <c r="N120" s="473">
        <f>IF(LOOKUP(N2,'2.Middel Proj Aangepast Object'!$A$7:$A$207,'2.Middel Proj Aangepast Object'!$V$7:$V$207)&gt;0,LOOKUP(N2,'2.Middel Proj Aangepast Object'!$A$7:$A$207,'2.Middel Proj Aangepast Object'!$V$7:$V$207),LOOKUP(N2,DuboCalc!$D$2:$CX$2,DuboCalc!$D$49:$CX$49))</f>
        <v>0.39745536842105261</v>
      </c>
      <c r="O120" s="473">
        <f>IF(LOOKUP(O2,'2.Middel Proj Aangepast Object'!$A$7:$A$207,'2.Middel Proj Aangepast Object'!$V$7:$V$207)&gt;0,LOOKUP(O2,'2.Middel Proj Aangepast Object'!$A$7:$A$207,'2.Middel Proj Aangepast Object'!$V$7:$V$207),LOOKUP(O2,DuboCalc!$D$2:$CX$2,DuboCalc!$D$49:$CX$49))</f>
        <v>0.51236642414860678</v>
      </c>
      <c r="P120" s="473">
        <f>IF(LOOKUP(P2,'2.Middel Proj Aangepast Object'!$A$7:$A$207,'2.Middel Proj Aangepast Object'!$V$7:$V$207)&gt;0,LOOKUP(P2,'2.Middel Proj Aangepast Object'!$A$7:$A$207,'2.Middel Proj Aangepast Object'!$V$7:$V$207),LOOKUP(P2,DuboCalc!$D$2:$CX$2,DuboCalc!$D$49:$CX$49))</f>
        <v>0.39128406811145516</v>
      </c>
      <c r="Q120" s="473">
        <f>IF(LOOKUP(Q2,'2.Middel Proj Aangepast Object'!$A$7:$A$207,'2.Middel Proj Aangepast Object'!$V$7:$V$207)&gt;0,LOOKUP(Q2,'2.Middel Proj Aangepast Object'!$A$7:$A$207,'2.Middel Proj Aangepast Object'!$V$7:$V$207),LOOKUP(Q2,DuboCalc!$D$2:$CX$2,DuboCalc!$D$49:$CX$49))</f>
        <v>0.50628881733746123</v>
      </c>
      <c r="R120" s="473">
        <f>IF(LOOKUP(R2,'2.Middel Proj Aangepast Object'!$A$7:$A$207,'2.Middel Proj Aangepast Object'!$V$7:$V$207)&gt;0,LOOKUP(R2,'2.Middel Proj Aangepast Object'!$A$7:$A$207,'2.Middel Proj Aangepast Object'!$V$7:$V$207),LOOKUP(R2,DuboCalc!$D$2:$CX$2,DuboCalc!$D$49:$CX$49))</f>
        <v>0.38311238699690398</v>
      </c>
      <c r="S120" s="473">
        <f>IF(LOOKUP(S2,'2.Middel Proj Aangepast Object'!$A$7:$A$207,'2.Middel Proj Aangepast Object'!$V$7:$V$207)&gt;0,LOOKUP(S2,'2.Middel Proj Aangepast Object'!$A$7:$A$207,'2.Middel Proj Aangepast Object'!$V$7:$V$207),LOOKUP(S2,DuboCalc!$D$2:$CX$2,DuboCalc!$D$49:$CX$49))</f>
        <v>0.49567306501547986</v>
      </c>
      <c r="T120" s="473">
        <f>IF(LOOKUP(T2,'2.Middel Proj Aangepast Object'!$A$7:$A$207,'2.Middel Proj Aangepast Object'!$V$7:$V$207)&gt;0,LOOKUP(T2,'2.Middel Proj Aangepast Object'!$A$7:$A$207,'2.Middel Proj Aangepast Object'!$V$7:$V$207),LOOKUP(T2,DuboCalc!$D$2:$CX$2,DuboCalc!$D$49:$CX$49))</f>
        <v>0.20638511764705886</v>
      </c>
      <c r="U120" s="473">
        <f>IF(LOOKUP(U2,'2.Middel Proj Aangepast Object'!$A$7:$A$207,'2.Middel Proj Aangepast Object'!$V$7:$V$207)&gt;0,LOOKUP(U2,'2.Middel Proj Aangepast Object'!$A$7:$A$207,'2.Middel Proj Aangepast Object'!$V$7:$V$207),LOOKUP(U2,DuboCalc!$D$2:$CX$2,DuboCalc!$D$49:$CX$49))</f>
        <v>1.3889938080495357E-3</v>
      </c>
      <c r="V120" s="473">
        <f>IF(LOOKUP(V2,'2.Middel Proj Aangepast Object'!$A$7:$A$207,'2.Middel Proj Aangepast Object'!$V$7:$V$207)&gt;0,LOOKUP(V2,'2.Middel Proj Aangepast Object'!$A$7:$A$207,'2.Middel Proj Aangepast Object'!$V$7:$V$207),LOOKUP(V2,DuboCalc!$D$2:$CX$2,DuboCalc!$D$49:$CX$49))</f>
        <v>0.20086639009287929</v>
      </c>
      <c r="W120" s="473">
        <f>IF(LOOKUP(W2,'2.Middel Proj Aangepast Object'!$A$7:$A$207,'2.Middel Proj Aangepast Object'!$V$7:$V$207)&gt;0,LOOKUP(W2,'2.Middel Proj Aangepast Object'!$A$7:$A$207,'2.Middel Proj Aangepast Object'!$V$7:$V$207),LOOKUP(W2,DuboCalc!$D$2:$CX$2,DuboCalc!$D$49:$CX$49))</f>
        <v>0.30338381424148608</v>
      </c>
      <c r="X120" s="473">
        <f>IF(LOOKUP(X2,'2.Middel Proj Aangepast Object'!$A$7:$A$207,'2.Middel Proj Aangepast Object'!$V$7:$V$207)&gt;0,LOOKUP(X2,'2.Middel Proj Aangepast Object'!$A$7:$A$207,'2.Middel Proj Aangepast Object'!$V$7:$V$207),LOOKUP(X2,DuboCalc!$D$2:$CX$2,DuboCalc!$D$49:$CX$49))</f>
        <v>0.23975034055727551</v>
      </c>
      <c r="Y120" s="473">
        <f>IF(LOOKUP(Y2,'2.Middel Proj Aangepast Object'!$A$7:$A$207,'2.Middel Proj Aangepast Object'!$V$7:$V$207)&gt;0,LOOKUP(Y2,'2.Middel Proj Aangepast Object'!$A$7:$A$207,'2.Middel Proj Aangepast Object'!$V$7:$V$207),LOOKUP(Y2,DuboCalc!$D$2:$CX$2,DuboCalc!$D$49:$CX$49))</f>
        <v>0.39105631578947375</v>
      </c>
      <c r="Z120" s="473">
        <f>IF(LOOKUP(Z2,'2.Middel Proj Aangepast Object'!$A$7:$A$207,'2.Middel Proj Aangepast Object'!$V$7:$V$207)&gt;0,LOOKUP(Z2,'2.Middel Proj Aangepast Object'!$A$7:$A$207,'2.Middel Proj Aangepast Object'!$V$7:$V$207),LOOKUP(Z2,DuboCalc!$D$2:$CX$2,DuboCalc!$D$49:$CX$49))</f>
        <v>0.45475082972136222</v>
      </c>
      <c r="AA120" s="473">
        <f>IF(LOOKUP(AA2,'2.Middel Proj Aangepast Object'!$A$7:$A$207,'2.Middel Proj Aangepast Object'!$V$7:$V$207)&gt;0,LOOKUP(AA2,'2.Middel Proj Aangepast Object'!$A$7:$A$207,'2.Middel Proj Aangepast Object'!$V$7:$V$207),LOOKUP(AA2,DuboCalc!$D$2:$CX$2,DuboCalc!$D$49:$CX$49))</f>
        <v>532.20229111455103</v>
      </c>
      <c r="AB120" s="473">
        <f>IF(LOOKUP(AB2,'2.Middel Proj Aangepast Object'!$A$7:$A$207,'2.Middel Proj Aangepast Object'!$V$7:$V$207)&gt;0,LOOKUP(AB2,'2.Middel Proj Aangepast Object'!$A$7:$A$207,'2.Middel Proj Aangepast Object'!$V$7:$V$207),LOOKUP(AB2,DuboCalc!$D$2:$CX$2,DuboCalc!$D$49:$CX$49))</f>
        <v>0.74201903405572756</v>
      </c>
      <c r="AC120" s="473">
        <f>IF(LOOKUP(AC2,'2.Middel Proj Aangepast Object'!$A$7:$A$207,'2.Middel Proj Aangepast Object'!$V$7:$V$207)&gt;0,LOOKUP(AC2,'2.Middel Proj Aangepast Object'!$A$7:$A$207,'2.Middel Proj Aangepast Object'!$V$7:$V$207),LOOKUP(AC2,DuboCalc!$D$2:$CX$2,DuboCalc!$D$49:$CX$49))</f>
        <v>0.14077407120743032</v>
      </c>
      <c r="AD120" s="473">
        <f>IF(LOOKUP(AD2,'2.Middel Proj Aangepast Object'!$A$7:$A$207,'2.Middel Proj Aangepast Object'!$V$7:$V$207)&gt;0,LOOKUP(AD2,'2.Middel Proj Aangepast Object'!$A$7:$A$207,'2.Middel Proj Aangepast Object'!$V$7:$V$207),LOOKUP(AD2,DuboCalc!$D$2:$CX$2,DuboCalc!$D$49:$CX$49))</f>
        <v>0.8289885882352942</v>
      </c>
      <c r="AE120" s="473">
        <f>IF(LOOKUP(AE2,'2.Middel Proj Aangepast Object'!$A$7:$A$207,'2.Middel Proj Aangepast Object'!$V$7:$V$207)&gt;0,LOOKUP(AE2,'2.Middel Proj Aangepast Object'!$A$7:$A$207,'2.Middel Proj Aangepast Object'!$V$7:$V$207),LOOKUP(AE2,DuboCalc!$D$2:$CX$2,DuboCalc!$D$49:$CX$49))</f>
        <v>32.319152721362229</v>
      </c>
      <c r="AF120" s="473">
        <f>IF(LOOKUP(AF2,'2.Middel Proj Aangepast Object'!$A$7:$A$207,'2.Middel Proj Aangepast Object'!$V$7:$V$207)&gt;0,LOOKUP(AF2,'2.Middel Proj Aangepast Object'!$A$7:$A$207,'2.Middel Proj Aangepast Object'!$V$7:$V$207),LOOKUP(AF2,DuboCalc!$D$2:$CX$2,DuboCalc!$D$49:$CX$49))</f>
        <v>50.027627089783294</v>
      </c>
      <c r="AG120" s="473">
        <f>IF(LOOKUP(AG2,'2.Middel Proj Aangepast Object'!$A$7:$A$207,'2.Middel Proj Aangepast Object'!$V$7:$V$207)&gt;0,LOOKUP(AG2,'2.Middel Proj Aangepast Object'!$A$7:$A$207,'2.Middel Proj Aangepast Object'!$V$7:$V$207),LOOKUP(AG2,DuboCalc!$D$2:$CX$2,DuboCalc!$D$49:$CX$49))</f>
        <v>621.81636151702787</v>
      </c>
      <c r="AH120" s="473">
        <f>IF(LOOKUP(AH2,'2.Middel Proj Aangepast Object'!$A$7:$A$207,'2.Middel Proj Aangepast Object'!$V$7:$V$207)&gt;0,LOOKUP(AH2,'2.Middel Proj Aangepast Object'!$A$7:$A$207,'2.Middel Proj Aangepast Object'!$V$7:$V$207),LOOKUP(AH2,DuboCalc!$D$2:$CX$2,DuboCalc!$D$49:$CX$49))</f>
        <v>71.919417712074321</v>
      </c>
      <c r="AI120" s="473">
        <f>IF(LOOKUP(AI2,'2.Middel Proj Aangepast Object'!$A$7:$A$207,'2.Middel Proj Aangepast Object'!$V$7:$V$207)&gt;0,LOOKUP(AI2,'2.Middel Proj Aangepast Object'!$A$7:$A$207,'2.Middel Proj Aangepast Object'!$V$7:$V$207),LOOKUP(AI2,DuboCalc!$D$2:$CX$2,DuboCalc!$D$49:$CX$49))</f>
        <v>1.0463614427244581</v>
      </c>
      <c r="AJ120" s="473">
        <f>IF(LOOKUP(AJ2,'2.Middel Proj Aangepast Object'!$A$7:$A$207,'2.Middel Proj Aangepast Object'!$V$7:$V$207)&gt;0,LOOKUP(AJ2,'2.Middel Proj Aangepast Object'!$A$7:$A$207,'2.Middel Proj Aangepast Object'!$V$7:$V$207),LOOKUP(AJ2,DuboCalc!$D$2:$CX$2,DuboCalc!$D$49:$CX$49))</f>
        <v>0.65994352941176482</v>
      </c>
      <c r="AK120" s="473">
        <f>IF(LOOKUP(AK2,'2.Middel Proj Aangepast Object'!$A$7:$A$207,'2.Middel Proj Aangepast Object'!$V$7:$V$207)&gt;0,LOOKUP(AK2,'2.Middel Proj Aangepast Object'!$A$7:$A$207,'2.Middel Proj Aangepast Object'!$V$7:$V$207),LOOKUP(AK2,DuboCalc!$D$2:$CX$2,DuboCalc!$D$49:$CX$49))</f>
        <v>4.9991962848297225E-2</v>
      </c>
      <c r="AL120" s="473">
        <f>IF(LOOKUP(AL2,'2.Middel Proj Aangepast Object'!$A$7:$A$207,'2.Middel Proj Aangepast Object'!$V$7:$V$207)&gt;0,LOOKUP(AL2,'2.Middel Proj Aangepast Object'!$A$7:$A$207,'2.Middel Proj Aangepast Object'!$V$7:$V$207),LOOKUP(AL2,DuboCalc!$D$2:$CX$2,DuboCalc!$D$49:$CX$49))</f>
        <v>0</v>
      </c>
      <c r="AM120" s="473">
        <f>IF(LOOKUP(AM2,'2.Middel Proj Aangepast Object'!$A$7:$A$207,'2.Middel Proj Aangepast Object'!$V$7:$V$207)&gt;0,LOOKUP(AM2,'2.Middel Proj Aangepast Object'!$A$7:$A$207,'2.Middel Proj Aangepast Object'!$V$7:$V$207),LOOKUP(AM2,DuboCalc!$D$2:$CX$2,DuboCalc!$D$49:$CX$49))</f>
        <v>0.62989925696594418</v>
      </c>
      <c r="AN120" s="473">
        <f>IF(LOOKUP(AN2,'2.Middel Proj Aangepast Object'!$A$7:$A$207,'2.Middel Proj Aangepast Object'!$V$7:$V$207)&gt;0,LOOKUP(AN2,'2.Middel Proj Aangepast Object'!$A$7:$A$207,'2.Middel Proj Aangepast Object'!$V$7:$V$207),LOOKUP(AN2,DuboCalc!$D$2:$CX$2,DuboCalc!$D$49:$CX$49))</f>
        <v>0.7520289783281735</v>
      </c>
      <c r="AO120" s="473">
        <f>IF(LOOKUP(AO2,'2.Middel Proj Aangepast Object'!$A$7:$A$207,'2.Middel Proj Aangepast Object'!$V$7:$V$207)&gt;0,LOOKUP(AO2,'2.Middel Proj Aangepast Object'!$A$7:$A$207,'2.Middel Proj Aangepast Object'!$V$7:$V$207),LOOKUP(AO2,DuboCalc!$D$2:$CX$2,DuboCalc!$D$49:$CX$49))</f>
        <v>2.2710496718266255</v>
      </c>
      <c r="AP120" s="473">
        <f>IF(LOOKUP(AP2,'2.Middel Proj Aangepast Object'!$A$7:$A$207,'2.Middel Proj Aangepast Object'!$V$7:$V$207)&gt;0,LOOKUP(AP2,'2.Middel Proj Aangepast Object'!$A$7:$A$207,'2.Middel Proj Aangepast Object'!$V$7:$V$207),LOOKUP(AP2,DuboCalc!$D$2:$CX$2,DuboCalc!$D$49:$CX$49))</f>
        <v>0.50734487925696614</v>
      </c>
      <c r="AQ120" s="473">
        <f>IF(LOOKUP(AQ2,'2.Middel Proj Aangepast Object'!$A$7:$A$207,'2.Middel Proj Aangepast Object'!$V$7:$V$207)&gt;0,LOOKUP(AQ2,'2.Middel Proj Aangepast Object'!$A$7:$A$207,'2.Middel Proj Aangepast Object'!$V$7:$V$207),LOOKUP(AQ2,DuboCalc!$D$2:$CX$2,DuboCalc!$D$49:$CX$49))</f>
        <v>0.63666356656346745</v>
      </c>
      <c r="AR120" s="473">
        <f>IF(LOOKUP(AR2,'2.Middel Proj Aangepast Object'!$A$7:$A$207,'2.Middel Proj Aangepast Object'!$V$7:$V$207)&gt;0,LOOKUP(AR2,'2.Middel Proj Aangepast Object'!$A$7:$A$207,'2.Middel Proj Aangepast Object'!$V$7:$V$207),LOOKUP(AR2,DuboCalc!$D$2:$CX$2,DuboCalc!$D$49:$CX$49))</f>
        <v>79.78933372755418</v>
      </c>
      <c r="AS120" s="473">
        <f>IF(LOOKUP(AS2,'2.Middel Proj Aangepast Object'!$A$7:$A$207,'2.Middel Proj Aangepast Object'!$V$7:$V$207)&gt;0,LOOKUP(AS2,'2.Middel Proj Aangepast Object'!$A$7:$A$207,'2.Middel Proj Aangepast Object'!$V$7:$V$207),LOOKUP(AS2,DuboCalc!$D$2:$CX$2,DuboCalc!$D$49:$CX$49))</f>
        <v>57.979761201238404</v>
      </c>
      <c r="AT120" s="473">
        <f>IF(LOOKUP(AT2,'2.Middel Proj Aangepast Object'!$A$7:$A$207,'2.Middel Proj Aangepast Object'!$V$7:$V$207)&gt;0,LOOKUP(AT2,'2.Middel Proj Aangepast Object'!$A$7:$A$207,'2.Middel Proj Aangepast Object'!$V$7:$V$207),LOOKUP(AT2,DuboCalc!$D$2:$CX$2,DuboCalc!$D$49:$CX$49))</f>
        <v>24.274279603715176</v>
      </c>
      <c r="AU120" s="473">
        <f>IF(LOOKUP(AU2,'2.Middel Proj Aangepast Object'!$A$7:$A$207,'2.Middel Proj Aangepast Object'!$V$7:$V$207)&gt;0,LOOKUP(AU2,'2.Middel Proj Aangepast Object'!$A$7:$A$207,'2.Middel Proj Aangepast Object'!$V$7:$V$207),LOOKUP(AU2,DuboCalc!$D$2:$CX$2,DuboCalc!$D$49:$CX$49))</f>
        <v>35.979243458204337</v>
      </c>
      <c r="AV120" s="473">
        <f>IF(LOOKUP(AV2,'2.Middel Proj Aangepast Object'!$A$7:$A$207,'2.Middel Proj Aangepast Object'!$V$7:$V$207)&gt;0,LOOKUP(AV2,'2.Middel Proj Aangepast Object'!$A$7:$A$207,'2.Middel Proj Aangepast Object'!$V$7:$V$207),LOOKUP(AV2,DuboCalc!$D$2:$CX$2,DuboCalc!$D$49:$CX$49))</f>
        <v>8.9751734210526308</v>
      </c>
      <c r="AW120" s="473">
        <f>IF(LOOKUP(AW2,'2.Middel Proj Aangepast Object'!$A$7:$A$207,'2.Middel Proj Aangepast Object'!$V$7:$V$207)&gt;0,LOOKUP(AW2,'2.Middel Proj Aangepast Object'!$A$7:$A$207,'2.Middel Proj Aangepast Object'!$V$7:$V$207),LOOKUP(AW2,DuboCalc!$D$2:$CX$2,DuboCalc!$D$49:$CX$49))</f>
        <v>14.928504749226009</v>
      </c>
      <c r="AX120" s="473">
        <f>IF(LOOKUP(AX2,'2.Middel Proj Aangepast Object'!$A$7:$A$207,'2.Middel Proj Aangepast Object'!$V$7:$V$207)&gt;0,LOOKUP(AX2,'2.Middel Proj Aangepast Object'!$A$7:$A$207,'2.Middel Proj Aangepast Object'!$V$7:$V$207),LOOKUP(AX2,DuboCalc!$D$2:$CX$2,DuboCalc!$D$49:$CX$49))</f>
        <v>3.1651501547987619E-2</v>
      </c>
    </row>
    <row r="121" spans="1:50" x14ac:dyDescent="0.2">
      <c r="B121" s="421"/>
      <c r="C121" s="427" t="s">
        <v>994</v>
      </c>
      <c r="D121" s="473">
        <f>IF(NOT(D118=D119),D119,IF(NOT(D118=D120),D120,D118))</f>
        <v>1176.8702916315792</v>
      </c>
      <c r="E121" s="473">
        <f t="shared" ref="E121:AO121" si="121">IF(NOT(E118=E119),E119,IF(NOT(E118=E120),E120,E118))</f>
        <v>2227.2574742260063</v>
      </c>
      <c r="F121" s="473">
        <f t="shared" si="121"/>
        <v>2782.9252526377704</v>
      </c>
      <c r="G121" s="473">
        <f t="shared" si="121"/>
        <v>34392.746958390097</v>
      </c>
      <c r="H121" s="473">
        <f t="shared" si="121"/>
        <v>3801.6444590526312</v>
      </c>
      <c r="I121" s="473">
        <f t="shared" si="121"/>
        <v>1698.9414212383904</v>
      </c>
      <c r="J121" s="473">
        <f t="shared" si="121"/>
        <v>1128.2170817089784</v>
      </c>
      <c r="K121" s="473">
        <f t="shared" si="121"/>
        <v>126.99855060990714</v>
      </c>
      <c r="L121" s="473">
        <f t="shared" si="121"/>
        <v>17.402023117647058</v>
      </c>
      <c r="M121" s="473">
        <f t="shared" si="121"/>
        <v>63.4864520123839</v>
      </c>
      <c r="N121" s="473">
        <f t="shared" si="121"/>
        <v>0.39745536842105261</v>
      </c>
      <c r="O121" s="473">
        <f t="shared" si="121"/>
        <v>0.51236642414860678</v>
      </c>
      <c r="P121" s="473">
        <f t="shared" si="121"/>
        <v>0.39128406811145516</v>
      </c>
      <c r="Q121" s="473">
        <f t="shared" si="121"/>
        <v>0.50628881733746123</v>
      </c>
      <c r="R121" s="473">
        <f t="shared" si="121"/>
        <v>0.38311238699690398</v>
      </c>
      <c r="S121" s="473">
        <f t="shared" si="121"/>
        <v>0.49567306501547986</v>
      </c>
      <c r="T121" s="473">
        <f t="shared" si="121"/>
        <v>0.20638511764705886</v>
      </c>
      <c r="U121" s="473">
        <f t="shared" si="121"/>
        <v>1.3889938080495357E-3</v>
      </c>
      <c r="V121" s="473">
        <f t="shared" si="121"/>
        <v>0.20086639009287929</v>
      </c>
      <c r="W121" s="473">
        <f t="shared" si="121"/>
        <v>0.30338381424148608</v>
      </c>
      <c r="X121" s="473">
        <f t="shared" si="121"/>
        <v>0.23975034055727551</v>
      </c>
      <c r="Y121" s="473">
        <f t="shared" si="121"/>
        <v>0.39105631578947375</v>
      </c>
      <c r="Z121" s="473">
        <f t="shared" si="121"/>
        <v>0.45475082972136222</v>
      </c>
      <c r="AA121" s="473">
        <f t="shared" si="121"/>
        <v>532.20229111455103</v>
      </c>
      <c r="AB121" s="473">
        <f t="shared" si="121"/>
        <v>0.74201903405572756</v>
      </c>
      <c r="AC121" s="473">
        <f t="shared" si="121"/>
        <v>0.14077407120743032</v>
      </c>
      <c r="AD121" s="473">
        <f t="shared" si="121"/>
        <v>0.8289885882352942</v>
      </c>
      <c r="AE121" s="473">
        <f t="shared" si="121"/>
        <v>32.319152721362229</v>
      </c>
      <c r="AF121" s="473">
        <f t="shared" si="121"/>
        <v>50.027627089783294</v>
      </c>
      <c r="AG121" s="473">
        <f t="shared" si="121"/>
        <v>621.81636151702787</v>
      </c>
      <c r="AH121" s="473">
        <f t="shared" si="121"/>
        <v>71.919417712074321</v>
      </c>
      <c r="AI121" s="473">
        <f t="shared" si="121"/>
        <v>1.0463614427244581</v>
      </c>
      <c r="AJ121" s="473">
        <f t="shared" si="121"/>
        <v>0.65994352941176482</v>
      </c>
      <c r="AK121" s="473">
        <f t="shared" si="121"/>
        <v>4.9991962848297225E-2</v>
      </c>
      <c r="AL121" s="473">
        <f t="shared" si="121"/>
        <v>0</v>
      </c>
      <c r="AM121" s="473">
        <f t="shared" si="121"/>
        <v>0.62989925696594418</v>
      </c>
      <c r="AN121" s="473">
        <f t="shared" si="121"/>
        <v>0.7520289783281735</v>
      </c>
      <c r="AO121" s="473">
        <f t="shared" si="121"/>
        <v>2.2710496718266255</v>
      </c>
      <c r="AP121" s="473">
        <f t="shared" ref="AP121:AX121" si="122">IF(NOT(AP118=AP119),AP119,IF(NOT(AP118=AP120),AP120,AP118))</f>
        <v>0.50734487925696614</v>
      </c>
      <c r="AQ121" s="473">
        <f t="shared" si="122"/>
        <v>0.63666356656346745</v>
      </c>
      <c r="AR121" s="473">
        <f t="shared" si="122"/>
        <v>79.78933372755418</v>
      </c>
      <c r="AS121" s="473">
        <f t="shared" si="122"/>
        <v>57.979761201238404</v>
      </c>
      <c r="AT121" s="473">
        <f t="shared" si="122"/>
        <v>24.274279603715176</v>
      </c>
      <c r="AU121" s="473">
        <f t="shared" si="122"/>
        <v>35.979243458204337</v>
      </c>
      <c r="AV121" s="473">
        <f t="shared" si="122"/>
        <v>8.9751734210526308</v>
      </c>
      <c r="AW121" s="473">
        <f t="shared" si="122"/>
        <v>14.928504749226009</v>
      </c>
      <c r="AX121" s="473">
        <f t="shared" si="122"/>
        <v>3.1651501547987619E-2</v>
      </c>
    </row>
    <row r="122" spans="1:50" x14ac:dyDescent="0.2">
      <c r="C122" s="31"/>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row>
    <row r="123" spans="1:50" x14ac:dyDescent="0.2">
      <c r="A123" s="35" t="s">
        <v>302</v>
      </c>
      <c r="B123" s="421" t="s">
        <v>128</v>
      </c>
      <c r="C123" s="427" t="s">
        <v>271</v>
      </c>
      <c r="D123" s="431">
        <f>D114/'Verbruik machines'!$B9</f>
        <v>302.15993300409133</v>
      </c>
      <c r="E123" s="431">
        <f>E114/'Verbruik machines'!$B9</f>
        <v>2024.9405107627911</v>
      </c>
      <c r="F123" s="431">
        <f>F114/'Verbruik machines'!$B9</f>
        <v>1833.6825992004433</v>
      </c>
      <c r="G123" s="431">
        <f>G114/'Verbruik machines'!$B9</f>
        <v>18369.290385174434</v>
      </c>
      <c r="H123" s="431">
        <f>H114/'Verbruik machines'!$B9</f>
        <v>1467.6467304917996</v>
      </c>
      <c r="I123" s="431">
        <f>I114/'Verbruik machines'!$B9</f>
        <v>741.6050641198708</v>
      </c>
      <c r="J123" s="431">
        <f>J114/'Verbruik machines'!$B9</f>
        <v>1686.9528535250565</v>
      </c>
      <c r="K123" s="431">
        <f>K114/'Verbruik machines'!$B9</f>
        <v>24.294852124342903</v>
      </c>
      <c r="L123" s="431">
        <f>L114/'Verbruik machines'!$B9</f>
        <v>7.9108899157491201</v>
      </c>
      <c r="M123" s="431">
        <f>M114/'Verbruik machines'!$B9</f>
        <v>12.147438947693077</v>
      </c>
      <c r="N123" s="431">
        <f>N114/'Verbruik machines'!$B9</f>
        <v>0.43358341144824381</v>
      </c>
      <c r="O123" s="431">
        <f>O114/'Verbruik machines'!$B9</f>
        <v>0.5444562982081419</v>
      </c>
      <c r="P123" s="431">
        <f>P114/'Verbruik machines'!$B9</f>
        <v>0.44158773536050672</v>
      </c>
      <c r="Q123" s="431">
        <f>Q114/'Verbruik machines'!$B9</f>
        <v>0.55151084795678051</v>
      </c>
      <c r="R123" s="431">
        <f>R114/'Verbruik machines'!$B9</f>
        <v>0.43197277361578285</v>
      </c>
      <c r="S123" s="431">
        <f>S114/'Verbruik machines'!$B9</f>
        <v>0.53960794035367243</v>
      </c>
      <c r="T123" s="431">
        <f>T114/'Verbruik machines'!$B9</f>
        <v>0.24291281226282491</v>
      </c>
      <c r="U123" s="431">
        <f>U114/'Verbruik machines'!$B9</f>
        <v>0.24008706619588041</v>
      </c>
      <c r="V123" s="431">
        <f>V114/'Verbruik machines'!$B9</f>
        <v>0.17582080630084634</v>
      </c>
      <c r="W123" s="431">
        <f>W114/'Verbruik machines'!$B9</f>
        <v>0.34231685889361951</v>
      </c>
      <c r="X123" s="431">
        <f>X114/'Verbruik machines'!$B9</f>
        <v>0.24437197311624348</v>
      </c>
      <c r="Y123" s="431">
        <f>Y114/'Verbruik machines'!$B9</f>
        <v>0.57070329278804888</v>
      </c>
      <c r="Z123" s="431">
        <f>Z114/'Verbruik machines'!$B9</f>
        <v>0.56857219943928461</v>
      </c>
      <c r="AA123" s="431">
        <f>AA114/'Verbruik machines'!$B9</f>
        <v>6275.0729512516891</v>
      </c>
      <c r="AB123" s="431">
        <f>AB114/'Verbruik machines'!$B9</f>
        <v>1.4418254632765024</v>
      </c>
      <c r="AC123" s="431">
        <f>AC114/'Verbruik machines'!$B9</f>
        <v>1.8839981734082112</v>
      </c>
      <c r="AD123" s="431">
        <f>AD114/'Verbruik machines'!$B9</f>
        <v>2.0879309628775173</v>
      </c>
      <c r="AE123" s="431">
        <f>AE114/'Verbruik machines'!$B9</f>
        <v>294.12939155116612</v>
      </c>
      <c r="AF123" s="431">
        <f>AF114/'Verbruik machines'!$B9</f>
        <v>79.952144149438084</v>
      </c>
      <c r="AG123" s="431">
        <f>AG114/'Verbruik machines'!$B9</f>
        <v>659.18609219470898</v>
      </c>
      <c r="AH123" s="431">
        <f>AH114/'Verbruik machines'!$B9</f>
        <v>80.626822067346069</v>
      </c>
      <c r="AI123" s="431">
        <f>AI114/'Verbruik machines'!$B9</f>
        <v>0.42771601529387676</v>
      </c>
      <c r="AJ123" s="431">
        <f>AJ114/'Verbruik machines'!$B9</f>
        <v>0.33460875291225606</v>
      </c>
      <c r="AK123" s="431">
        <f>AK114/'Verbruik machines'!$B9</f>
        <v>0.14122910123425944</v>
      </c>
      <c r="AL123" s="431">
        <f>AL114/'Verbruik machines'!$B9</f>
        <v>0.3074283301483634</v>
      </c>
      <c r="AM123" s="431">
        <f>AM114/'Verbruik machines'!$B9</f>
        <v>0.22163757136700316</v>
      </c>
      <c r="AN123" s="431">
        <f>AN114/'Verbruik machines'!$B9</f>
        <v>0.35683497036999418</v>
      </c>
      <c r="AO123" s="431">
        <f>AO114/'Verbruik machines'!$B9</f>
        <v>0.87386769932088959</v>
      </c>
      <c r="AP123" s="431">
        <f>AP114/'Verbruik machines'!$B9</f>
        <v>2.4805359073800557</v>
      </c>
      <c r="AQ123" s="431">
        <f>AQ114/'Verbruik machines'!$B9</f>
        <v>0.81896369877452924</v>
      </c>
      <c r="AR123" s="431">
        <f>AR114/'Verbruik machines'!$B9</f>
        <v>21263.627451692668</v>
      </c>
      <c r="AS123" s="431">
        <f>AS114/'Verbruik machines'!$B9</f>
        <v>23935.759191263602</v>
      </c>
      <c r="AT123" s="431">
        <f>AT114/'Verbruik machines'!$B9</f>
        <v>2406.1117047867947</v>
      </c>
      <c r="AU123" s="431">
        <f>AU114/'Verbruik machines'!$B9</f>
        <v>4377.5130804042119</v>
      </c>
      <c r="AV123" s="431">
        <f>AV114/'Verbruik machines'!$B9</f>
        <v>979.65038642339084</v>
      </c>
      <c r="AW123" s="431">
        <f>AW114/'Verbruik machines'!$B9</f>
        <v>1780.4882857011739</v>
      </c>
      <c r="AX123" s="431">
        <f>AX114/'Verbruik machines'!$B9</f>
        <v>3.5307261591399215E-7</v>
      </c>
    </row>
    <row r="124" spans="1:50" x14ac:dyDescent="0.2">
      <c r="B124" s="421" t="s">
        <v>128</v>
      </c>
      <c r="C124" s="427" t="s">
        <v>291</v>
      </c>
      <c r="D124" s="431">
        <f>D111/'Verbruik machines'!$E$6</f>
        <v>31.949880563909772</v>
      </c>
      <c r="E124" s="431">
        <f>E111/'Verbruik machines'!$E$6</f>
        <v>294.73602353494033</v>
      </c>
      <c r="F124" s="431">
        <f>F111/'Verbruik machines'!$E$6</f>
        <v>288.76538996682882</v>
      </c>
      <c r="G124" s="431">
        <f>G111/'Verbruik machines'!$E$6</f>
        <v>3163.003830185758</v>
      </c>
      <c r="H124" s="431">
        <f>H111/'Verbruik machines'!$E$6</f>
        <v>284.21370460526316</v>
      </c>
      <c r="I124" s="431">
        <f>I111/'Verbruik machines'!$E$6</f>
        <v>133.41947711189741</v>
      </c>
      <c r="J124" s="431">
        <f>J111/'Verbruik machines'!$E$6</f>
        <v>304.99713088069439</v>
      </c>
      <c r="K124" s="431">
        <f>K111/'Verbruik machines'!$E$6</f>
        <v>2.2541241016143299</v>
      </c>
      <c r="L124" s="431">
        <f>L111/'Verbruik machines'!$E$6</f>
        <v>2.373586121185316</v>
      </c>
      <c r="M124" s="431">
        <f>M111/'Verbruik machines'!$E$6</f>
        <v>1.1253259619637328</v>
      </c>
      <c r="N124" s="431">
        <f>N111/'Verbruik machines'!$E$6</f>
        <v>0.23068308915529365</v>
      </c>
      <c r="O124" s="431">
        <f>O111/'Verbruik machines'!$E$6</f>
        <v>0.27890494101512686</v>
      </c>
      <c r="P124" s="431">
        <f>P111/'Verbruik machines'!$E$6</f>
        <v>0.23157158881825796</v>
      </c>
      <c r="Q124" s="431">
        <f>Q111/'Verbruik machines'!$E$6</f>
        <v>0.27919320497225952</v>
      </c>
      <c r="R124" s="431">
        <f>R111/'Verbruik machines'!$E$6</f>
        <v>0.22644273391818198</v>
      </c>
      <c r="S124" s="431">
        <f>S111/'Verbruik machines'!$E$6</f>
        <v>0.27336495661465665</v>
      </c>
      <c r="T124" s="431">
        <f>T111/'Verbruik machines'!$E$6</f>
        <v>0.1451166783062959</v>
      </c>
      <c r="U124" s="431">
        <f>U111/'Verbruik machines'!$E$6</f>
        <v>0.10686085587779824</v>
      </c>
      <c r="V124" s="431">
        <f>V111/'Verbruik machines'!$E$6</f>
        <v>0.10568331946560709</v>
      </c>
      <c r="W124" s="431">
        <f>W111/'Verbruik machines'!$E$6</f>
        <v>0.19098737485683223</v>
      </c>
      <c r="X124" s="431">
        <f>X111/'Verbruik machines'!$E$6</f>
        <v>0.14082424473482608</v>
      </c>
      <c r="Y124" s="431">
        <f>Y111/'Verbruik machines'!$E$6</f>
        <v>0.33597620674560769</v>
      </c>
      <c r="Z124" s="431">
        <f>Z111/'Verbruik machines'!$E$6</f>
        <v>0.33478054658397849</v>
      </c>
      <c r="AA124" s="431">
        <f>AA111/'Verbruik machines'!$E$6</f>
        <v>1554.6987607010167</v>
      </c>
      <c r="AB124" s="431">
        <f>AB111/'Verbruik machines'!$E$6</f>
        <v>0.10392936753648829</v>
      </c>
      <c r="AC124" s="431">
        <f>AC111/'Verbruik machines'!$E$6</f>
        <v>0.26651379367536487</v>
      </c>
      <c r="AD124" s="431">
        <f>AD111/'Verbruik machines'!$E$6</f>
        <v>0.96976432773109256</v>
      </c>
      <c r="AE124" s="431">
        <f>AE111/'Verbruik machines'!$E$6</f>
        <v>26.20668044117647</v>
      </c>
      <c r="AF124" s="431">
        <f>AF111/'Verbruik machines'!$E$6</f>
        <v>6.4471215888987183</v>
      </c>
      <c r="AG124" s="431">
        <f>AG111/'Verbruik machines'!$E$6</f>
        <v>75.173833179456011</v>
      </c>
      <c r="AH124" s="431">
        <f>AH111/'Verbruik machines'!$E$6</f>
        <v>8.9911547064352071</v>
      </c>
      <c r="AI124" s="431">
        <f>AI111/'Verbruik machines'!$E$6</f>
        <v>5.3469276868642189E-2</v>
      </c>
      <c r="AJ124" s="431">
        <f>AJ111/'Verbruik machines'!$E$6</f>
        <v>0.14666235294117644</v>
      </c>
      <c r="AK124" s="431">
        <f>AK111/'Verbruik machines'!$E$6</f>
        <v>1.0563154024767802E-2</v>
      </c>
      <c r="AL124" s="431">
        <f>AL111/'Verbruik machines'!$E$6</f>
        <v>2.2639667182662537E-2</v>
      </c>
      <c r="AM124" s="431">
        <f>AM111/'Verbruik machines'!$E$6</f>
        <v>1.5391027200353827E-2</v>
      </c>
      <c r="AN124" s="431">
        <f>AN111/'Verbruik machines'!$E$6</f>
        <v>3.3740380362671386E-2</v>
      </c>
      <c r="AO124" s="431">
        <f>AO111/'Verbruik machines'!$E$6</f>
        <v>6.627616817779744E-2</v>
      </c>
      <c r="AP124" s="431">
        <f>AP111/'Verbruik machines'!$E$6</f>
        <v>0.18020273551525881</v>
      </c>
      <c r="AQ124" s="431">
        <f>AQ111/'Verbruik machines'!$E$6</f>
        <v>6.2514996130030961E-2</v>
      </c>
      <c r="AR124" s="431">
        <f>AR111/'Verbruik machines'!$E$6</f>
        <v>1749.5585710880143</v>
      </c>
      <c r="AS124" s="431">
        <f>AS111/'Verbruik machines'!$E$6</f>
        <v>1871.2538158580278</v>
      </c>
      <c r="AT124" s="431">
        <f>AT111/'Verbruik machines'!$E$6</f>
        <v>218.32947911764708</v>
      </c>
      <c r="AU124" s="431">
        <f>AU111/'Verbruik machines'!$E$6</f>
        <v>342.69986946207428</v>
      </c>
      <c r="AV124" s="431">
        <f>AV111/'Verbruik machines'!$E$6</f>
        <v>87.729987406015056</v>
      </c>
      <c r="AW124" s="431">
        <f>AW111/'Verbruik machines'!$E$6</f>
        <v>138.81583714396285</v>
      </c>
      <c r="AX124" s="431">
        <f>AX111/'Verbruik machines'!$E$6</f>
        <v>5.4484184444821354E-7</v>
      </c>
    </row>
    <row r="125" spans="1:50" hidden="1" x14ac:dyDescent="0.2">
      <c r="B125" s="421" t="s">
        <v>128</v>
      </c>
      <c r="C125" s="427" t="s">
        <v>301</v>
      </c>
      <c r="D125" s="431">
        <v>0</v>
      </c>
      <c r="E125" s="431">
        <v>0</v>
      </c>
      <c r="F125" s="431">
        <v>0</v>
      </c>
      <c r="G125" s="431">
        <v>0</v>
      </c>
      <c r="H125" s="431">
        <v>0</v>
      </c>
      <c r="I125" s="431">
        <v>0</v>
      </c>
      <c r="J125" s="431">
        <v>0</v>
      </c>
      <c r="K125" s="431">
        <v>0</v>
      </c>
      <c r="L125" s="431">
        <v>0</v>
      </c>
      <c r="M125" s="431">
        <v>0</v>
      </c>
      <c r="N125" s="431">
        <v>0</v>
      </c>
      <c r="O125" s="431">
        <v>0</v>
      </c>
      <c r="P125" s="431">
        <v>0</v>
      </c>
      <c r="Q125" s="431">
        <v>0</v>
      </c>
      <c r="R125" s="431">
        <v>0</v>
      </c>
      <c r="S125" s="431">
        <v>0</v>
      </c>
      <c r="T125" s="431">
        <v>0</v>
      </c>
      <c r="U125" s="431">
        <v>0</v>
      </c>
      <c r="V125" s="431">
        <v>0</v>
      </c>
      <c r="W125" s="431">
        <v>0</v>
      </c>
      <c r="X125" s="431">
        <v>0</v>
      </c>
      <c r="Y125" s="431">
        <v>0</v>
      </c>
      <c r="Z125" s="431">
        <v>0</v>
      </c>
      <c r="AA125" s="431">
        <v>0</v>
      </c>
      <c r="AB125" s="431">
        <v>0</v>
      </c>
      <c r="AC125" s="431">
        <v>0</v>
      </c>
      <c r="AD125" s="431">
        <v>0</v>
      </c>
      <c r="AE125" s="431">
        <v>0</v>
      </c>
      <c r="AF125" s="431">
        <v>0</v>
      </c>
      <c r="AG125" s="431">
        <v>0</v>
      </c>
      <c r="AH125" s="431">
        <v>0</v>
      </c>
      <c r="AI125" s="431">
        <v>0</v>
      </c>
      <c r="AJ125" s="431">
        <v>0</v>
      </c>
      <c r="AK125" s="431">
        <v>0</v>
      </c>
      <c r="AL125" s="431">
        <v>0</v>
      </c>
      <c r="AM125" s="431">
        <v>0</v>
      </c>
      <c r="AN125" s="431">
        <v>0</v>
      </c>
      <c r="AO125" s="431">
        <v>0</v>
      </c>
      <c r="AP125" s="431">
        <v>1</v>
      </c>
      <c r="AQ125" s="431">
        <v>2</v>
      </c>
      <c r="AR125" s="431">
        <v>3</v>
      </c>
      <c r="AS125" s="431">
        <v>4</v>
      </c>
      <c r="AT125" s="431">
        <v>5</v>
      </c>
      <c r="AU125" s="431">
        <v>6</v>
      </c>
      <c r="AV125" s="431">
        <v>7</v>
      </c>
      <c r="AW125" s="431">
        <v>8</v>
      </c>
      <c r="AX125" s="431">
        <v>9</v>
      </c>
    </row>
    <row r="126" spans="1:50" x14ac:dyDescent="0.2">
      <c r="B126" s="421" t="s">
        <v>128</v>
      </c>
      <c r="C126" s="427" t="s">
        <v>270</v>
      </c>
      <c r="D126" s="431">
        <f>D116/'Verbruik machines'!$B9</f>
        <v>134.52112571838589</v>
      </c>
      <c r="E126" s="431">
        <f>E116/'Verbruik machines'!$B9</f>
        <v>356.97378432071491</v>
      </c>
      <c r="F126" s="431">
        <f>F116/'Verbruik machines'!$B9</f>
        <v>323.01764242016384</v>
      </c>
      <c r="G126" s="431">
        <f>G116/'Verbruik machines'!$B9</f>
        <v>2863.0612557003847</v>
      </c>
      <c r="H126" s="431">
        <f>H116/'Verbruik machines'!$B9</f>
        <v>303.9653618147463</v>
      </c>
      <c r="I126" s="431">
        <f>I116/'Verbruik machines'!$B9</f>
        <v>136.14584030123504</v>
      </c>
      <c r="J126" s="431">
        <f>J116/'Verbruik machines'!$B9</f>
        <v>227.74908969931755</v>
      </c>
      <c r="K126" s="431">
        <f>K116/'Verbruik machines'!$B9</f>
        <v>29.715723995160843</v>
      </c>
      <c r="L126" s="431">
        <f>L116/'Verbruik machines'!$B9</f>
        <v>2.9013934054825965</v>
      </c>
      <c r="M126" s="431">
        <f>M116/'Verbruik machines'!$B9</f>
        <v>14.856475542509104</v>
      </c>
      <c r="N126" s="431">
        <f>N116/'Verbruik machines'!$B9</f>
        <v>6.9802855378546233E-2</v>
      </c>
      <c r="O126" s="431">
        <f>O116/'Verbruik machines'!$B9</f>
        <v>7.5741156843093724E-2</v>
      </c>
      <c r="P126" s="431">
        <f>P116/'Verbruik machines'!$B9</f>
        <v>6.8800456768853366E-2</v>
      </c>
      <c r="Q126" s="431">
        <f>Q116/'Verbruik machines'!$B9</f>
        <v>7.488578026595144E-2</v>
      </c>
      <c r="R126" s="431">
        <f>R116/'Verbruik machines'!$B9</f>
        <v>6.7256216731196708E-2</v>
      </c>
      <c r="S126" s="431">
        <f>S116/'Verbruik machines'!$B9</f>
        <v>7.3109414268197642E-2</v>
      </c>
      <c r="T126" s="431">
        <f>T116/'Verbruik machines'!$B9</f>
        <v>4.0680266383539346E-2</v>
      </c>
      <c r="U126" s="431">
        <f>U116/'Verbruik machines'!$B9</f>
        <v>2.1455007136914452E-3</v>
      </c>
      <c r="V126" s="431">
        <f>V116/'Verbruik machines'!$B9</f>
        <v>3.4858625839806527E-2</v>
      </c>
      <c r="W126" s="431">
        <f>W116/'Verbruik machines'!$B9</f>
        <v>6.4772941956076718E-2</v>
      </c>
      <c r="X126" s="431">
        <f>X116/'Verbruik machines'!$B9</f>
        <v>5.7320565226849418E-2</v>
      </c>
      <c r="Y126" s="431">
        <f>Y116/'Verbruik machines'!$B9</f>
        <v>0.23971538128017006</v>
      </c>
      <c r="Z126" s="431">
        <f>Z116/'Verbruik machines'!$B9</f>
        <v>0.24483550343792068</v>
      </c>
      <c r="AA126" s="431">
        <f>AA116/'Verbruik machines'!$B9</f>
        <v>82.702513539680922</v>
      </c>
      <c r="AB126" s="431">
        <f>AB116/'Verbruik machines'!$B9</f>
        <v>0.16586751909031619</v>
      </c>
      <c r="AC126" s="431">
        <f>AC116/'Verbruik machines'!$B9</f>
        <v>0.13856474050574102</v>
      </c>
      <c r="AD126" s="431">
        <f>AD116/'Verbruik machines'!$B9</f>
        <v>6.4411071774222839E-2</v>
      </c>
      <c r="AE126" s="431">
        <f>AE116/'Verbruik machines'!$B9</f>
        <v>24.776639202981599</v>
      </c>
      <c r="AF126" s="431">
        <f>AF116/'Verbruik machines'!$B9</f>
        <v>13.327082284830055</v>
      </c>
      <c r="AG126" s="431">
        <f>AG116/'Verbruik machines'!$B9</f>
        <v>81.457238798120287</v>
      </c>
      <c r="AH126" s="431">
        <f>AH116/'Verbruik machines'!$B9</f>
        <v>8.6011511313698943</v>
      </c>
      <c r="AI126" s="431">
        <f>AI116/'Verbruik machines'!$B9</f>
        <v>0.19121549544314362</v>
      </c>
      <c r="AJ126" s="431">
        <f>AJ116/'Verbruik machines'!$B9</f>
        <v>0.29472618164793984</v>
      </c>
      <c r="AK126" s="431">
        <f>AK116/'Verbruik machines'!$B9</f>
        <v>0.19007867617943372</v>
      </c>
      <c r="AL126" s="431">
        <f>AL116/'Verbruik machines'!$B9</f>
        <v>3.3571785915226464E-2</v>
      </c>
      <c r="AM126" s="431">
        <f>AM116/'Verbruik machines'!$B9</f>
        <v>8.1494685686424345E-2</v>
      </c>
      <c r="AN126" s="431">
        <f>AN116/'Verbruik machines'!$B9</f>
        <v>0.1058987009838348</v>
      </c>
      <c r="AO126" s="431">
        <f>AO116/'Verbruik machines'!$B9</f>
        <v>0.30462492146559111</v>
      </c>
      <c r="AP126" s="431">
        <f>AP116/'Verbruik machines'!$B9</f>
        <v>0.27253247670367581</v>
      </c>
      <c r="AQ126" s="431">
        <f>AQ116/'Verbruik machines'!$B9</f>
        <v>0.23733393492506957</v>
      </c>
      <c r="AR126" s="431">
        <f>AR116/'Verbruik machines'!$B9</f>
        <v>153.33435217576564</v>
      </c>
      <c r="AS126" s="431">
        <f>AS116/'Verbruik machines'!$B9</f>
        <v>368.95406332464563</v>
      </c>
      <c r="AT126" s="431">
        <f>AT116/'Verbruik machines'!$B9</f>
        <v>51.159709584441742</v>
      </c>
      <c r="AU126" s="431">
        <f>AU116/'Verbruik machines'!$B9</f>
        <v>195.12792366852028</v>
      </c>
      <c r="AV126" s="431">
        <f>AV116/'Verbruik machines'!$B9</f>
        <v>20.08386577484286</v>
      </c>
      <c r="AW126" s="431">
        <f>AW116/'Verbruik machines'!$B9</f>
        <v>78.642620787737755</v>
      </c>
      <c r="AX126" s="431">
        <f>AX116/'Verbruik machines'!$B9</f>
        <v>0</v>
      </c>
    </row>
    <row r="127" spans="1:50" x14ac:dyDescent="0.2">
      <c r="B127" s="421" t="s">
        <v>128</v>
      </c>
      <c r="C127" s="427" t="s">
        <v>292</v>
      </c>
      <c r="D127" s="431">
        <f>D117/'Verbruik machines'!$B9</f>
        <v>305.50169473218449</v>
      </c>
      <c r="E127" s="431">
        <f>E117/'Verbruik machines'!$B9</f>
        <v>2350.4005958313924</v>
      </c>
      <c r="F127" s="431">
        <f>F117/'Verbruik machines'!$B9</f>
        <v>1937.0712513178444</v>
      </c>
      <c r="G127" s="431">
        <f>G117/'Verbruik machines'!$B9</f>
        <v>28589.122474982876</v>
      </c>
      <c r="H127" s="431">
        <f>H117/'Verbruik machines'!$B9</f>
        <v>268.79212837447596</v>
      </c>
      <c r="I127" s="431">
        <f>I117/'Verbruik machines'!$B9</f>
        <v>0</v>
      </c>
      <c r="J127" s="431">
        <f>J117/'Verbruik machines'!$B9</f>
        <v>2934.0425860105756</v>
      </c>
      <c r="K127" s="431">
        <f>K117/'Verbruik machines'!$B9</f>
        <v>38.320123564207243</v>
      </c>
      <c r="L127" s="431">
        <f>L117/'Verbruik machines'!$B9</f>
        <v>0</v>
      </c>
      <c r="M127" s="431">
        <f>M117/'Verbruik machines'!$B9</f>
        <v>0</v>
      </c>
      <c r="N127" s="431">
        <f>N117/'Verbruik machines'!$B9</f>
        <v>2.0642760316721001</v>
      </c>
      <c r="O127" s="431">
        <f>O117/'Verbruik machines'!$B9</f>
        <v>2.3974530754267236</v>
      </c>
      <c r="P127" s="431">
        <f>P117/'Verbruik machines'!$B9</f>
        <v>2.729328025699334</v>
      </c>
      <c r="Q127" s="431">
        <f>Q117/'Verbruik machines'!$B9</f>
        <v>3.065008281322775</v>
      </c>
      <c r="R127" s="431">
        <f>R117/'Verbruik machines'!$B9</f>
        <v>4.4108761130441927</v>
      </c>
      <c r="S127" s="431">
        <f>S117/'Verbruik machines'!$B9</f>
        <v>4.7523108030356989</v>
      </c>
      <c r="T127" s="431">
        <f>T117/'Verbruik machines'!$B9</f>
        <v>1.3450994846434146</v>
      </c>
      <c r="U127" s="431">
        <f>U117/'Verbruik machines'!$B9</f>
        <v>0.2577266530589879</v>
      </c>
      <c r="V127" s="431">
        <f>V117/'Verbruik machines'!$B9</f>
        <v>1.0064422071837584</v>
      </c>
      <c r="W127" s="431">
        <f>W117/'Verbruik machines'!$B9</f>
        <v>1.7888220192334037</v>
      </c>
      <c r="X127" s="431">
        <f>X117/'Verbruik machines'!$B9</f>
        <v>1.1016933970793719</v>
      </c>
      <c r="Y127" s="431">
        <f>Y117/'Verbruik machines'!$B9</f>
        <v>4.6599971812926375</v>
      </c>
      <c r="Z127" s="431">
        <f>Z117/'Verbruik machines'!$B9</f>
        <v>4.6308406652237046</v>
      </c>
      <c r="AA127" s="431">
        <f>AA117/'Verbruik machines'!$B9</f>
        <v>4130.6707604898775</v>
      </c>
      <c r="AB127" s="431">
        <f>AB117/'Verbruik machines'!$B9</f>
        <v>0.14202097153346666</v>
      </c>
      <c r="AC127" s="431">
        <f>AC117/'Verbruik machines'!$B9</f>
        <v>0</v>
      </c>
      <c r="AD127" s="431">
        <f>AD117/'Verbruik machines'!$B9</f>
        <v>0.23961616866215513</v>
      </c>
      <c r="AE127" s="431">
        <f>AE117/'Verbruik machines'!$B9</f>
        <v>1842.2217708800245</v>
      </c>
      <c r="AF127" s="431">
        <f>AF117/'Verbruik machines'!$B9</f>
        <v>100.44018567631989</v>
      </c>
      <c r="AG127" s="431">
        <f>AG117/'Verbruik machines'!$B9</f>
        <v>4.1348766253869975</v>
      </c>
      <c r="AH127" s="431">
        <f>AH117/'Verbruik machines'!$B9</f>
        <v>0</v>
      </c>
      <c r="AI127" s="431">
        <f>AI117/'Verbruik machines'!$B9</f>
        <v>0</v>
      </c>
      <c r="AJ127" s="431">
        <f>AJ117/'Verbruik machines'!$B9</f>
        <v>0</v>
      </c>
      <c r="AK127" s="431">
        <f>AK117/'Verbruik machines'!$B9</f>
        <v>0</v>
      </c>
      <c r="AL127" s="431">
        <f>AL117/'Verbruik machines'!$B9</f>
        <v>0.56200028904901511</v>
      </c>
      <c r="AM127" s="431">
        <f>AM117/'Verbruik machines'!$B9</f>
        <v>0</v>
      </c>
      <c r="AN127" s="431">
        <f>AN117/'Verbruik machines'!$B9</f>
        <v>0</v>
      </c>
      <c r="AO127" s="431">
        <f>AO117/'Verbruik machines'!$B9</f>
        <v>0</v>
      </c>
      <c r="AP127" s="431">
        <f>AP117/'Verbruik machines'!$B9</f>
        <v>0</v>
      </c>
      <c r="AQ127" s="431">
        <f>AQ117/'Verbruik machines'!$B9</f>
        <v>0</v>
      </c>
      <c r="AR127" s="431">
        <f>AR117/'Verbruik machines'!$B9</f>
        <v>94.857247644045017</v>
      </c>
      <c r="AS127" s="431">
        <f>AS117/'Verbruik machines'!$B9</f>
        <v>17.232254957122112</v>
      </c>
      <c r="AT127" s="431">
        <f>AT117/'Verbruik machines'!$B9</f>
        <v>31.112946870599192</v>
      </c>
      <c r="AU127" s="431">
        <f>AU117/'Verbruik machines'!$B9</f>
        <v>7.6381763418175845</v>
      </c>
      <c r="AV127" s="431">
        <f>AV117/'Verbruik machines'!$B9</f>
        <v>12.194401117838844</v>
      </c>
      <c r="AW127" s="431">
        <f>AW117/'Verbruik machines'!$B9</f>
        <v>3.1692315022329374</v>
      </c>
      <c r="AX127" s="431">
        <f>AX117/'Verbruik machines'!$B9</f>
        <v>9.7536918819693699E-6</v>
      </c>
    </row>
    <row r="128" spans="1:50" x14ac:dyDescent="0.2">
      <c r="B128" s="421" t="s">
        <v>128</v>
      </c>
      <c r="C128" s="427" t="s">
        <v>295</v>
      </c>
      <c r="D128" s="431">
        <f>D121/'Verbruik machines'!$B9</f>
        <v>104.14781341872381</v>
      </c>
      <c r="E128" s="431">
        <f>E121/'Verbruik machines'!$B9</f>
        <v>197.10243134743416</v>
      </c>
      <c r="F128" s="431">
        <f>F121/'Verbruik machines'!$B9</f>
        <v>246.27657102989116</v>
      </c>
      <c r="G128" s="431">
        <f>G121/'Verbruik machines'!$B9</f>
        <v>3043.6059255212472</v>
      </c>
      <c r="H128" s="431">
        <f>H121/'Verbruik machines'!$B9</f>
        <v>336.42871319049834</v>
      </c>
      <c r="I128" s="431">
        <f>I121/'Verbruik machines'!$B9</f>
        <v>150.34879833968054</v>
      </c>
      <c r="J128" s="431">
        <f>J121/'Verbruik machines'!$B9</f>
        <v>99.842219620263563</v>
      </c>
      <c r="K128" s="431">
        <f>K121/'Verbruik machines'!$B9</f>
        <v>11.238809788487357</v>
      </c>
      <c r="L128" s="431">
        <f>L121/'Verbruik machines'!$B9</f>
        <v>1.5400020458094741</v>
      </c>
      <c r="M128" s="431">
        <f>M121/'Verbruik machines'!$B9</f>
        <v>5.618270089591495</v>
      </c>
      <c r="N128" s="431">
        <f>N121/'Verbruik machines'!$B9</f>
        <v>3.5173041453190494E-2</v>
      </c>
      <c r="O128" s="431">
        <f>O121/'Verbruik machines'!$B9</f>
        <v>4.5342161429080242E-2</v>
      </c>
      <c r="P128" s="431">
        <f>P121/'Verbruik machines'!$B9</f>
        <v>3.4626908682429659E-2</v>
      </c>
      <c r="Q128" s="431">
        <f>Q121/'Verbruik machines'!$B9</f>
        <v>4.48043201183594E-2</v>
      </c>
      <c r="R128" s="431">
        <f>R121/'Verbruik machines'!$B9</f>
        <v>3.3903751061672913E-2</v>
      </c>
      <c r="S128" s="431">
        <f>S121/'Verbruik machines'!$B9</f>
        <v>4.3864873010219456E-2</v>
      </c>
      <c r="T128" s="431">
        <f>T121/'Verbruik machines'!$B9</f>
        <v>1.8264169703279542E-2</v>
      </c>
      <c r="U128" s="431">
        <f>U121/'Verbruik machines'!$B9</f>
        <v>1.229198060220828E-4</v>
      </c>
      <c r="V128" s="431">
        <f>V121/'Verbruik machines'!$B9</f>
        <v>1.7775786733883123E-2</v>
      </c>
      <c r="W128" s="431">
        <f>W121/'Verbruik machines'!$B9</f>
        <v>2.6848125154113812E-2</v>
      </c>
      <c r="X128" s="431">
        <f>X121/'Verbruik machines'!$B9</f>
        <v>2.1216844297104027E-2</v>
      </c>
      <c r="Y128" s="431">
        <f>Y121/'Verbruik machines'!$B9</f>
        <v>3.4606753609687943E-2</v>
      </c>
      <c r="Z128" s="431">
        <f>Z121/'Verbruik machines'!$B9</f>
        <v>4.024343625852763E-2</v>
      </c>
      <c r="AA128" s="431">
        <f>AA121/'Verbruik machines'!$B9</f>
        <v>47.097547886243454</v>
      </c>
      <c r="AB128" s="431">
        <f>AB121/'Verbruik machines'!$B9</f>
        <v>6.5665401243869687E-2</v>
      </c>
      <c r="AC128" s="431">
        <f>AC121/'Verbruik machines'!$B9</f>
        <v>1.2457882407737196E-2</v>
      </c>
      <c r="AD128" s="431">
        <f>AD121/'Verbruik machines'!$B9</f>
        <v>7.3361821967725144E-2</v>
      </c>
      <c r="AE128" s="431">
        <f>AE121/'Verbruik machines'!$B9</f>
        <v>2.8601020107400199</v>
      </c>
      <c r="AF128" s="431">
        <f>AF121/'Verbruik machines'!$B9</f>
        <v>4.4272236362640083</v>
      </c>
      <c r="AG128" s="431">
        <f>AG121/'Verbruik machines'!$B9</f>
        <v>55.027996594427243</v>
      </c>
      <c r="AH128" s="431">
        <f>AH121/'Verbruik machines'!$B9</f>
        <v>6.3645502400065768</v>
      </c>
      <c r="AI128" s="431">
        <f>AI121/'Verbruik machines'!$B9</f>
        <v>9.2598357763226377E-2</v>
      </c>
      <c r="AJ128" s="431">
        <f>AJ121/'Verbruik machines'!$B9</f>
        <v>5.8402082248828743E-2</v>
      </c>
      <c r="AK128" s="431">
        <f>AK121/'Verbruik machines'!$B9</f>
        <v>4.4240675086988689E-3</v>
      </c>
      <c r="AL128" s="431">
        <f>AL121/'Verbruik machines'!$B9</f>
        <v>0</v>
      </c>
      <c r="AM128" s="431">
        <f>AM121/'Verbruik machines'!$B9</f>
        <v>5.5743297076632226E-2</v>
      </c>
      <c r="AN128" s="431">
        <f>AN121/'Verbruik machines'!$B9</f>
        <v>6.6551237020192347E-2</v>
      </c>
      <c r="AO128" s="431">
        <f>AO121/'Verbruik machines'!$B9</f>
        <v>0.20097784706430313</v>
      </c>
      <c r="AP128" s="431">
        <f>AP121/'Verbruik machines'!$B9</f>
        <v>4.4897776925395233E-2</v>
      </c>
      <c r="AQ128" s="431">
        <f>AQ121/'Verbruik machines'!$B9</f>
        <v>5.6341908545439592E-2</v>
      </c>
      <c r="AR128" s="431">
        <f>AR121/'Verbruik machines'!$B9</f>
        <v>7.0610029847393072</v>
      </c>
      <c r="AS128" s="431">
        <f>AS121/'Verbruik machines'!$B9</f>
        <v>5.1309523186936641</v>
      </c>
      <c r="AT128" s="431">
        <f>AT121/'Verbruik machines'!$B9</f>
        <v>2.1481663366119621</v>
      </c>
      <c r="AU128" s="431">
        <f>AU121/'Verbruik machines'!$B9</f>
        <v>3.1840038458587907</v>
      </c>
      <c r="AV128" s="431">
        <f>AV121/'Verbruik machines'!$B9</f>
        <v>0.7942631346064275</v>
      </c>
      <c r="AW128" s="431">
        <f>AW121/'Verbruik machines'!$B9</f>
        <v>1.3211066149757529</v>
      </c>
      <c r="AX128" s="431">
        <f>AX121/'Verbruik machines'!$B9</f>
        <v>2.801017836105099E-3</v>
      </c>
    </row>
    <row r="129" spans="1:50" x14ac:dyDescent="0.2">
      <c r="B129" s="421" t="s">
        <v>128</v>
      </c>
      <c r="C129" s="427" t="s">
        <v>293</v>
      </c>
      <c r="D129" s="431">
        <f>D112/'Verbruik machines'!$E$6</f>
        <v>9.4009736842105269</v>
      </c>
      <c r="E129" s="431">
        <f>E112/'Verbruik machines'!$E$6</f>
        <v>115.12829074524544</v>
      </c>
      <c r="F129" s="431">
        <f>F112/'Verbruik machines'!$E$6</f>
        <v>139.74836613224235</v>
      </c>
      <c r="G129" s="431">
        <f>G112/'Verbruik machines'!$E$6</f>
        <v>1796.4600119416189</v>
      </c>
      <c r="H129" s="431">
        <f>H112/'Verbruik machines'!$E$6</f>
        <v>180.02836842105262</v>
      </c>
      <c r="I129" s="431">
        <f>I112/'Verbruik machines'!$E$6</f>
        <v>79.659916187527656</v>
      </c>
      <c r="J129" s="431">
        <f>J112/'Verbruik machines'!$E$6</f>
        <v>69.446287815126041</v>
      </c>
      <c r="K129" s="431">
        <f>K112/'Verbruik machines'!$E$6</f>
        <v>0.6045743255196816</v>
      </c>
      <c r="L129" s="431">
        <f>L112/'Verbruik machines'!$E$6</f>
        <v>0.62320183547103059</v>
      </c>
      <c r="M129" s="431">
        <f>M112/'Verbruik machines'!$E$6</f>
        <v>0.29968155683325959</v>
      </c>
      <c r="N129" s="431">
        <f>N112/'Verbruik machines'!$E$6</f>
        <v>6.4487969924812011E-2</v>
      </c>
      <c r="O129" s="431">
        <f>O112/'Verbruik machines'!$E$6</f>
        <v>7.9852532065457754E-2</v>
      </c>
      <c r="P129" s="431">
        <f>P112/'Verbruik machines'!$E$6</f>
        <v>6.3569394073418842E-2</v>
      </c>
      <c r="Q129" s="431">
        <f>Q112/'Verbruik machines'!$E$6</f>
        <v>7.8842392746572315E-2</v>
      </c>
      <c r="R129" s="431">
        <f>R112/'Verbruik machines'!$E$6</f>
        <v>6.2112240159221579E-2</v>
      </c>
      <c r="S129" s="431">
        <f>S112/'Verbruik machines'!$E$6</f>
        <v>7.7275541795665634E-2</v>
      </c>
      <c r="T129" s="431">
        <f>T112/'Verbruik machines'!$E$6</f>
        <v>2.5095975232198139E-2</v>
      </c>
      <c r="U129" s="431">
        <f>U112/'Verbruik machines'!$E$6</f>
        <v>4.3803847854931447E-3</v>
      </c>
      <c r="V129" s="431">
        <f>V112/'Verbruik machines'!$E$6</f>
        <v>1.8386333480760731E-2</v>
      </c>
      <c r="W129" s="431">
        <f>W112/'Verbruik machines'!$E$6</f>
        <v>5.1934498009730212E-2</v>
      </c>
      <c r="X129" s="431">
        <f>X112/'Verbruik machines'!$E$6</f>
        <v>3.8201459531180891E-2</v>
      </c>
      <c r="Y129" s="431">
        <f>Y112/'Verbruik machines'!$E$6</f>
        <v>3.3791928350287485E-2</v>
      </c>
      <c r="Z129" s="431">
        <f>Z112/'Verbruik machines'!$E$6</f>
        <v>3.3429367536488286E-2</v>
      </c>
      <c r="AA129" s="431">
        <f>AA112/'Verbruik machines'!$E$6</f>
        <v>194.68316386554622</v>
      </c>
      <c r="AB129" s="431">
        <f>AB112/'Verbruik machines'!$E$6</f>
        <v>1.9634011499336575E-3</v>
      </c>
      <c r="AC129" s="431">
        <f>AC112/'Verbruik machines'!$E$6</f>
        <v>4.8587461300309602E-2</v>
      </c>
      <c r="AD129" s="431">
        <f>AD112/'Verbruik machines'!$E$6</f>
        <v>0.27992268907563028</v>
      </c>
      <c r="AE129" s="431">
        <f>AE112/'Verbruik machines'!$E$6</f>
        <v>2.385253858911986</v>
      </c>
      <c r="AF129" s="431">
        <f>AF112/'Verbruik machines'!$E$6</f>
        <v>0.49535028748341442</v>
      </c>
      <c r="AG129" s="431">
        <f>AG112/'Verbruik machines'!$E$6</f>
        <v>26.901659111012826</v>
      </c>
      <c r="AH129" s="431">
        <f>AH112/'Verbruik machines'!$E$6</f>
        <v>2.7823161654135342</v>
      </c>
      <c r="AI129" s="431">
        <f>AI112/'Verbruik machines'!$E$6</f>
        <v>2.2132308712958865E-2</v>
      </c>
      <c r="AJ129" s="431">
        <f>AJ112/'Verbruik machines'!$E$6</f>
        <v>4.1999999999999996E-2</v>
      </c>
      <c r="AK129" s="431">
        <f>AK112/'Verbruik machines'!$E$6</f>
        <v>0</v>
      </c>
      <c r="AL129" s="431">
        <f>AL112/'Verbruik machines'!$E$6</f>
        <v>0</v>
      </c>
      <c r="AM129" s="431">
        <f>AM112/'Verbruik machines'!$E$6</f>
        <v>2.602277753206546E-4</v>
      </c>
      <c r="AN129" s="431">
        <f>AN112/'Verbruik machines'!$E$6</f>
        <v>1.0229102167182662E-2</v>
      </c>
      <c r="AO129" s="431">
        <f>AO112/'Verbruik machines'!$E$6</f>
        <v>1.5212295444493588E-4</v>
      </c>
      <c r="AP129" s="431">
        <f>AP112/'Verbruik machines'!$E$6</f>
        <v>2.1103494029190627E-4</v>
      </c>
      <c r="AQ129" s="431">
        <f>AQ112/'Verbruik machines'!$E$6</f>
        <v>7.4716718266253862E-3</v>
      </c>
      <c r="AR129" s="431">
        <f>AR112/'Verbruik machines'!$E$6</f>
        <v>3.5844264927023439</v>
      </c>
      <c r="AS129" s="431">
        <f>AS112/'Verbruik machines'!$E$6</f>
        <v>1.9534959973463069</v>
      </c>
      <c r="AT129" s="431">
        <f>AT112/'Verbruik machines'!$E$6</f>
        <v>0.81786656346749242</v>
      </c>
      <c r="AU129" s="431">
        <f>AU112/'Verbruik machines'!$E$6</f>
        <v>0.34635390314020337</v>
      </c>
      <c r="AV129" s="431">
        <f>AV112/'Verbruik machines'!$E$6</f>
        <v>0.34559774436090224</v>
      </c>
      <c r="AW129" s="431">
        <f>AW112/'Verbruik machines'!$E$6</f>
        <v>0.14370913312693498</v>
      </c>
      <c r="AX129" s="431">
        <f>AX112/'Verbruik machines'!$E$6</f>
        <v>0</v>
      </c>
    </row>
    <row r="130" spans="1:50" x14ac:dyDescent="0.2">
      <c r="B130" s="421" t="s">
        <v>128</v>
      </c>
      <c r="C130" s="427" t="s">
        <v>290</v>
      </c>
      <c r="D130" s="431">
        <f>D114+D111+D116+D117+D112+D121</f>
        <v>10721.359324616626</v>
      </c>
      <c r="E130" s="431">
        <f t="shared" ref="E130:AX130" si="123">E114+E111+E116+E117+E112+E121</f>
        <v>67178.616541409574</v>
      </c>
      <c r="F130" s="431">
        <f t="shared" si="123"/>
        <v>61040.928293616264</v>
      </c>
      <c r="G130" s="431">
        <f t="shared" si="123"/>
        <v>736240.39204714866</v>
      </c>
      <c r="H130" s="431">
        <f t="shared" si="123"/>
        <v>39856.990197485022</v>
      </c>
      <c r="I130" s="431">
        <f t="shared" si="123"/>
        <v>17583.749653580788</v>
      </c>
      <c r="J130" s="431">
        <f t="shared" si="123"/>
        <v>66403.445985546874</v>
      </c>
      <c r="K130" s="431">
        <f t="shared" si="123"/>
        <v>1250.3790129955937</v>
      </c>
      <c r="L130" s="431">
        <f t="shared" si="123"/>
        <v>223.49088743394313</v>
      </c>
      <c r="M130" s="431">
        <f t="shared" si="123"/>
        <v>408.53089627798431</v>
      </c>
      <c r="N130" s="431">
        <f t="shared" si="123"/>
        <v>37.67682899570147</v>
      </c>
      <c r="O130" s="431">
        <f t="shared" si="123"/>
        <v>44.657026664805919</v>
      </c>
      <c r="P130" s="431">
        <f t="shared" si="123"/>
        <v>45.264024850542647</v>
      </c>
      <c r="Q130" s="431">
        <f t="shared" si="123"/>
        <v>52.244161031328986</v>
      </c>
      <c r="R130" s="431">
        <f t="shared" si="123"/>
        <v>63.946839329484455</v>
      </c>
      <c r="S130" s="431">
        <f t="shared" si="123"/>
        <v>70.938425202035035</v>
      </c>
      <c r="T130" s="431">
        <f t="shared" si="123"/>
        <v>23.376565381899397</v>
      </c>
      <c r="U130" s="431">
        <f t="shared" si="123"/>
        <v>8.7656829180249343</v>
      </c>
      <c r="V130" s="431">
        <f t="shared" si="123"/>
        <v>17.428291196957026</v>
      </c>
      <c r="W130" s="431">
        <f t="shared" si="123"/>
        <v>31.918999821444263</v>
      </c>
      <c r="X130" s="431">
        <f t="shared" si="123"/>
        <v>21.110731130279323</v>
      </c>
      <c r="Y130" s="431">
        <f t="shared" si="123"/>
        <v>72.56026326405221</v>
      </c>
      <c r="Z130" s="431">
        <f t="shared" si="123"/>
        <v>72.284634984634721</v>
      </c>
      <c r="AA130" s="431">
        <f t="shared" si="123"/>
        <v>168034.33852465643</v>
      </c>
      <c r="AB130" s="431">
        <f t="shared" si="123"/>
        <v>23.478784236348766</v>
      </c>
      <c r="AC130" s="431">
        <f t="shared" si="123"/>
        <v>31.818570137753976</v>
      </c>
      <c r="AD130" s="431">
        <f t="shared" si="123"/>
        <v>62.849352756270555</v>
      </c>
      <c r="AE130" s="431">
        <f t="shared" si="123"/>
        <v>25253.637471589987</v>
      </c>
      <c r="AF130" s="431">
        <f t="shared" si="123"/>
        <v>2433.4461964781276</v>
      </c>
      <c r="AG130" s="431">
        <f t="shared" si="123"/>
        <v>11895.923891736002</v>
      </c>
      <c r="AH130" s="431">
        <f t="shared" si="123"/>
        <v>1409.8526992693296</v>
      </c>
      <c r="AI130" s="431">
        <f t="shared" si="123"/>
        <v>10.157131910337618</v>
      </c>
      <c r="AJ130" s="431">
        <f t="shared" si="123"/>
        <v>13.053974172294918</v>
      </c>
      <c r="AK130" s="431">
        <f t="shared" si="123"/>
        <v>4.0895381603165291</v>
      </c>
      <c r="AL130" s="431">
        <f t="shared" si="123"/>
        <v>10.837815258886987</v>
      </c>
      <c r="AM130" s="431">
        <f t="shared" si="123"/>
        <v>4.4935289009885606</v>
      </c>
      <c r="AN130" s="431">
        <f t="shared" si="123"/>
        <v>7.2120649754623551</v>
      </c>
      <c r="AO130" s="431">
        <f t="shared" si="123"/>
        <v>17.448008438416643</v>
      </c>
      <c r="AP130" s="431">
        <f t="shared" si="123"/>
        <v>36.668603192158557</v>
      </c>
      <c r="AQ130" s="431">
        <f t="shared" si="123"/>
        <v>14.532453530155312</v>
      </c>
      <c r="AR130" s="431">
        <f t="shared" si="123"/>
        <v>292251.34854807862</v>
      </c>
      <c r="AS130" s="431">
        <f t="shared" si="123"/>
        <v>327345.76875101443</v>
      </c>
      <c r="AT130" s="431">
        <f t="shared" si="123"/>
        <v>34279.143240707665</v>
      </c>
      <c r="AU130" s="431">
        <f t="shared" si="123"/>
        <v>61398.428236368629</v>
      </c>
      <c r="AV130" s="431">
        <f t="shared" si="123"/>
        <v>13909.885340103201</v>
      </c>
      <c r="AW130" s="431">
        <f t="shared" si="123"/>
        <v>24949.787359807677</v>
      </c>
      <c r="AX130" s="431">
        <f t="shared" si="123"/>
        <v>3.1780963558458254E-2</v>
      </c>
    </row>
    <row r="131" spans="1:50" x14ac:dyDescent="0.2">
      <c r="B131" s="421" t="s">
        <v>128</v>
      </c>
      <c r="C131" s="427" t="s">
        <v>289</v>
      </c>
      <c r="D131" s="431">
        <f>D123+D126+D124+D127+D128+D129</f>
        <v>887.68142112150576</v>
      </c>
      <c r="E131" s="431">
        <f t="shared" ref="E131:AX131" si="124">E123+E126+E124+E127+E128+E129</f>
        <v>5339.2816365425178</v>
      </c>
      <c r="F131" s="431">
        <f t="shared" si="124"/>
        <v>4768.5618200674135</v>
      </c>
      <c r="G131" s="431">
        <f t="shared" si="124"/>
        <v>57824.543883506318</v>
      </c>
      <c r="H131" s="431">
        <f t="shared" si="124"/>
        <v>2841.0750068978359</v>
      </c>
      <c r="I131" s="431">
        <f t="shared" si="124"/>
        <v>1241.1790960602114</v>
      </c>
      <c r="J131" s="431">
        <f t="shared" si="124"/>
        <v>5323.0301675510336</v>
      </c>
      <c r="K131" s="431">
        <f t="shared" si="124"/>
        <v>106.42820789933235</v>
      </c>
      <c r="L131" s="431">
        <f t="shared" si="124"/>
        <v>15.349073323697539</v>
      </c>
      <c r="M131" s="431">
        <f t="shared" si="124"/>
        <v>34.047192098590664</v>
      </c>
      <c r="N131" s="431">
        <f t="shared" si="124"/>
        <v>2.8980063990321865</v>
      </c>
      <c r="O131" s="431">
        <f t="shared" si="124"/>
        <v>3.4217501649876239</v>
      </c>
      <c r="P131" s="431">
        <f t="shared" si="124"/>
        <v>3.5694841094028007</v>
      </c>
      <c r="Q131" s="431">
        <f t="shared" si="124"/>
        <v>4.0942448273826981</v>
      </c>
      <c r="R131" s="431">
        <f t="shared" si="124"/>
        <v>5.2325638285302487</v>
      </c>
      <c r="S131" s="431">
        <f t="shared" si="124"/>
        <v>5.7595335290781104</v>
      </c>
      <c r="T131" s="431">
        <f t="shared" si="124"/>
        <v>1.8171693865315524</v>
      </c>
      <c r="U131" s="431">
        <f t="shared" si="124"/>
        <v>0.61132338043787326</v>
      </c>
      <c r="V131" s="431">
        <f t="shared" si="124"/>
        <v>1.3589670790046622</v>
      </c>
      <c r="W131" s="431">
        <f t="shared" si="124"/>
        <v>2.4656818181037763</v>
      </c>
      <c r="X131" s="431">
        <f t="shared" si="124"/>
        <v>1.6036284839855759</v>
      </c>
      <c r="Y131" s="431">
        <f t="shared" si="124"/>
        <v>5.8747907440664395</v>
      </c>
      <c r="Z131" s="431">
        <f t="shared" si="124"/>
        <v>5.8527017184799037</v>
      </c>
      <c r="AA131" s="431">
        <f t="shared" si="124"/>
        <v>12284.925697734054</v>
      </c>
      <c r="AB131" s="431">
        <f t="shared" si="124"/>
        <v>1.921272123830577</v>
      </c>
      <c r="AC131" s="431">
        <f t="shared" si="124"/>
        <v>2.3501220512973635</v>
      </c>
      <c r="AD131" s="431">
        <f t="shared" si="124"/>
        <v>3.7150070420883434</v>
      </c>
      <c r="AE131" s="431">
        <f t="shared" si="124"/>
        <v>2192.5798379450007</v>
      </c>
      <c r="AF131" s="431">
        <f t="shared" si="124"/>
        <v>205.08910762323418</v>
      </c>
      <c r="AG131" s="431">
        <f t="shared" si="124"/>
        <v>901.88169650311238</v>
      </c>
      <c r="AH131" s="431">
        <f t="shared" si="124"/>
        <v>107.36599431057128</v>
      </c>
      <c r="AI131" s="431">
        <f t="shared" si="124"/>
        <v>0.78713145408184781</v>
      </c>
      <c r="AJ131" s="431">
        <f t="shared" si="124"/>
        <v>0.87639936975020116</v>
      </c>
      <c r="AK131" s="431">
        <f t="shared" si="124"/>
        <v>0.34629499894715987</v>
      </c>
      <c r="AL131" s="431">
        <f t="shared" si="124"/>
        <v>0.92564007229526757</v>
      </c>
      <c r="AM131" s="431">
        <f t="shared" si="124"/>
        <v>0.37452680910573422</v>
      </c>
      <c r="AN131" s="431">
        <f t="shared" si="124"/>
        <v>0.57325439090387542</v>
      </c>
      <c r="AO131" s="431">
        <f t="shared" si="124"/>
        <v>1.4458987589830263</v>
      </c>
      <c r="AP131" s="431">
        <f t="shared" si="124"/>
        <v>2.9783799314646773</v>
      </c>
      <c r="AQ131" s="431">
        <f t="shared" si="124"/>
        <v>1.1826262102016947</v>
      </c>
      <c r="AR131" s="431">
        <f t="shared" si="124"/>
        <v>23272.023052077937</v>
      </c>
      <c r="AS131" s="431">
        <f t="shared" si="124"/>
        <v>26200.283773719439</v>
      </c>
      <c r="AT131" s="431">
        <f t="shared" si="124"/>
        <v>2709.6798732595621</v>
      </c>
      <c r="AU131" s="431">
        <f t="shared" si="124"/>
        <v>4926.5094076256228</v>
      </c>
      <c r="AV131" s="431">
        <f t="shared" si="124"/>
        <v>1100.7985016010548</v>
      </c>
      <c r="AW131" s="431">
        <f t="shared" si="124"/>
        <v>2002.5807908832103</v>
      </c>
      <c r="AX131" s="431">
        <f t="shared" si="124"/>
        <v>2.8116694424474308E-3</v>
      </c>
    </row>
    <row r="132" spans="1:50" x14ac:dyDescent="0.2">
      <c r="C132" s="31"/>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row>
    <row r="133" spans="1:50" x14ac:dyDescent="0.2">
      <c r="A133" s="35" t="s">
        <v>303</v>
      </c>
      <c r="B133" s="421" t="s">
        <v>128</v>
      </c>
      <c r="C133" s="427" t="s">
        <v>349</v>
      </c>
      <c r="D133" s="431">
        <f>'TNO noxxen'!$B$22*(D130)+(D131)*'TNO noxxen'!$B$23</f>
        <v>326.07918684410629</v>
      </c>
      <c r="E133" s="431">
        <f>'TNO noxxen'!$B$22*(E130)+(E131)*'TNO noxxen'!$B$23</f>
        <v>2042.0549044249997</v>
      </c>
      <c r="F133" s="431">
        <f>'TNO noxxen'!$B$22*(F130)+(F131)*'TNO noxxen'!$B$23</f>
        <v>1855.0706579088248</v>
      </c>
      <c r="G133" s="431">
        <f>'TNO noxxen'!$B$22*(G130)+(G131)*'TNO noxxen'!$B$23</f>
        <v>22376.334480831989</v>
      </c>
      <c r="H133" s="431">
        <f>'TNO noxxen'!$B$22*(H130)+(H131)*'TNO noxxen'!$B$23</f>
        <v>1209.9150809590399</v>
      </c>
      <c r="I133" s="431">
        <f>'TNO noxxen'!$B$22*(I130)+(I131)*'TNO noxxen'!$B$23</f>
        <v>533.71838508772464</v>
      </c>
      <c r="J133" s="431">
        <f>'TNO noxxen'!$B$22*(J130)+(J131)*'TNO noxxen'!$B$23</f>
        <v>2018.7185304041614</v>
      </c>
      <c r="K133" s="431">
        <f>'TNO noxxen'!$B$22*(K130)+(K131)*'TNO noxxen'!$B$23</f>
        <v>38.043511429364472</v>
      </c>
      <c r="L133" s="431">
        <f>'TNO noxxen'!$B$22*(L130)+(L131)*'TNO noxxen'!$B$23</f>
        <v>6.7814719896367812</v>
      </c>
      <c r="M133" s="431">
        <f>'TNO noxxen'!$B$22*(M130)+(M131)*'TNO noxxen'!$B$23</f>
        <v>12.426162848832481</v>
      </c>
      <c r="N133" s="431">
        <f>'TNO noxxen'!$B$22*(N130)+(N131)*'TNO noxxen'!$B$23</f>
        <v>1.1447949018662049</v>
      </c>
      <c r="O133" s="431">
        <f>'TNO noxxen'!$B$22*(O130)+(O131)*'TNO noxxen'!$B$23</f>
        <v>1.3568195507691156</v>
      </c>
      <c r="P133" s="431">
        <f>'TNO noxxen'!$B$22*(P130)+(P131)*'TNO noxxen'!$B$23</f>
        <v>1.3757681660632934</v>
      </c>
      <c r="Q133" s="431">
        <f>'TNO noxxen'!$B$22*(Q130)+(Q131)*'TNO noxxen'!$B$23</f>
        <v>1.5877960550767831</v>
      </c>
      <c r="R133" s="431">
        <f>'TNO noxxen'!$B$22*(R130)+(R131)*'TNO noxxen'!$B$23</f>
        <v>1.9445679990271849</v>
      </c>
      <c r="S133" s="431">
        <f>'TNO noxxen'!$B$22*(S130)+(S131)*'TNO noxxen'!$B$23</f>
        <v>2.1569504237064416</v>
      </c>
      <c r="T133" s="431">
        <f>'TNO noxxen'!$B$22*(T130)+(T131)*'TNO noxxen'!$B$23</f>
        <v>0.71038280838963963</v>
      </c>
      <c r="U133" s="431">
        <f>'TNO noxxen'!$B$22*(U130)+(U131)*'TNO noxxen'!$B$23</f>
        <v>0.26602710444293742</v>
      </c>
      <c r="V133" s="431">
        <f>'TNO noxxen'!$B$22*(V130)+(V131)*'TNO noxxen'!$B$23</f>
        <v>0.52964357130373407</v>
      </c>
      <c r="W133" s="431">
        <f>'TNO noxxen'!$B$22*(W130)+(W131)*'TNO noxxen'!$B$23</f>
        <v>0.96989840373384673</v>
      </c>
      <c r="X133" s="431">
        <f>'TNO noxxen'!$B$22*(X130)+(X131)*'TNO noxxen'!$B$23</f>
        <v>0.64134007632830758</v>
      </c>
      <c r="Y133" s="431">
        <f>'TNO noxxen'!$B$22*(Y130)+(Y131)*'TNO noxxen'!$B$23</f>
        <v>2.2061818516418983</v>
      </c>
      <c r="Z133" s="431">
        <f>'TNO noxxen'!$B$22*(Z130)+(Z131)*'TNO noxxen'!$B$23</f>
        <v>2.1978025581314413</v>
      </c>
      <c r="AA133" s="431">
        <f>'TNO noxxen'!$B$22*(AA130)+(AA131)*'TNO noxxen'!$B$23</f>
        <v>5102.4547842283628</v>
      </c>
      <c r="AB133" s="431">
        <f>'TNO noxxen'!$B$22*(AB130)+(AB131)*'TNO noxxen'!$B$23</f>
        <v>0.71396988770961578</v>
      </c>
      <c r="AC133" s="431">
        <f>'TNO noxxen'!$B$22*(AC130)+(AC131)*'TNO noxxen'!$B$23</f>
        <v>0.96630771438910612</v>
      </c>
      <c r="AD133" s="431">
        <f>'TNO noxxen'!$B$22*(AD130)+(AD131)*'TNO noxxen'!$B$23</f>
        <v>1.9040556178985584</v>
      </c>
      <c r="AE133" s="431">
        <f>'TNO noxxen'!$B$22*(AE130)+(AE131)*'TNO noxxen'!$B$23</f>
        <v>768.57202333742464</v>
      </c>
      <c r="AF133" s="431">
        <f>'TNO noxxen'!$B$22*(AF130)+(AF131)*'TNO noxxen'!$B$23</f>
        <v>74.028831432459995</v>
      </c>
      <c r="AG133" s="431">
        <f>'TNO noxxen'!$B$22*(AG130)+(AG131)*'TNO noxxen'!$B$23</f>
        <v>361.3871252345956</v>
      </c>
      <c r="AH133" s="431">
        <f>'TNO noxxen'!$B$22*(AH130)+(AH131)*'TNO noxxen'!$B$23</f>
        <v>42.832410949632738</v>
      </c>
      <c r="AI133" s="431">
        <f>'TNO noxxen'!$B$22*(AI130)+(AI131)*'TNO noxxen'!$B$23</f>
        <v>0.30864961458053775</v>
      </c>
      <c r="AJ133" s="431">
        <f>'TNO noxxen'!$B$22*(AJ130)+(AJ131)*'TNO noxxen'!$B$23</f>
        <v>0.39600122201759852</v>
      </c>
      <c r="AK133" s="431">
        <f>'TNO noxxen'!$B$22*(AK130)+(AK131)*'TNO noxxen'!$B$23</f>
        <v>0.12441761980423167</v>
      </c>
      <c r="AL133" s="431">
        <f>'TNO noxxen'!$B$22*(AL130)+(AL131)*'TNO noxxen'!$B$23</f>
        <v>0.32976265812808592</v>
      </c>
      <c r="AM133" s="431">
        <f>'TNO noxxen'!$B$22*(AM130)+(AM131)*'TNO noxxen'!$B$23</f>
        <v>0.13667850107518548</v>
      </c>
      <c r="AN133" s="431">
        <f>'TNO noxxen'!$B$22*(AN130)+(AN131)*'TNO noxxen'!$B$23</f>
        <v>0.21922822121839003</v>
      </c>
      <c r="AO133" s="431">
        <f>'TNO noxxen'!$B$22*(AO130)+(AO131)*'TNO noxxen'!$B$23</f>
        <v>0.53066974694741442</v>
      </c>
      <c r="AP133" s="431">
        <f>'TNO noxxen'!$B$22*(AP130)+(AP131)*'TNO noxxen'!$B$23</f>
        <v>1.1149499954220798</v>
      </c>
      <c r="AQ133" s="431">
        <f>'TNO noxxen'!$B$22*(AQ130)+(AQ131)*'TNO noxxen'!$B$23</f>
        <v>0.44188673695566782</v>
      </c>
      <c r="AR133" s="431">
        <f>'TNO noxxen'!$B$22*(AR130)+(AR131)*'TNO noxxen'!$B$23</f>
        <v>8883.9005717027485</v>
      </c>
      <c r="AS133" s="431">
        <f>'TNO noxxen'!$B$22*(AS130)+(AS131)*'TNO noxxen'!$B$23</f>
        <v>9951.3744813990288</v>
      </c>
      <c r="AT133" s="431">
        <f>'TNO noxxen'!$B$22*(AT130)+(AT131)*'TNO noxxen'!$B$23</f>
        <v>1041.9226965875278</v>
      </c>
      <c r="AU133" s="431">
        <f>'TNO noxxen'!$B$22*(AU130)+(AU131)*'TNO noxxen'!$B$23</f>
        <v>1866.5853941291871</v>
      </c>
      <c r="AV133" s="431">
        <f>'TNO noxxen'!$B$22*(AV130)+(AV131)*'TNO noxxen'!$B$23</f>
        <v>422.80055271110132</v>
      </c>
      <c r="AW133" s="431">
        <f>'TNO noxxen'!$B$22*(AW130)+(AW131)*'TNO noxxen'!$B$23</f>
        <v>758.50652474864637</v>
      </c>
      <c r="AX133" s="431">
        <f>'TNO noxxen'!$B$22*(AX130)+(AX131)*'TNO noxxen'!$B$23</f>
        <v>9.6748725396598469E-4</v>
      </c>
    </row>
    <row r="134" spans="1:50" x14ac:dyDescent="0.2">
      <c r="A134" s="35"/>
      <c r="B134" s="421" t="s">
        <v>128</v>
      </c>
      <c r="C134" s="427" t="s">
        <v>350</v>
      </c>
      <c r="D134" s="431">
        <f>'TNO noxxen'!$B$22*(D114+D111+D116)+(D123+D124+D126)*'TNO noxxen'!$B$23</f>
        <v>177.2159332770359</v>
      </c>
      <c r="E134" s="431">
        <f>'TNO noxxen'!$B$22*(E114+E111+E116)+(E123+E124+E126)*'TNO noxxen'!$B$23</f>
        <v>1068.4304573957506</v>
      </c>
      <c r="F134" s="431">
        <f>'TNO noxxen'!$B$22*(F114+F111+F116)+(F123+F124+F126)*'TNO noxxen'!$B$23</f>
        <v>985.91163763945929</v>
      </c>
      <c r="G134" s="431">
        <f>'TNO noxxen'!$B$22*(G114+G111+G116)+(G123+G124+G126)*'TNO noxxen'!$B$23</f>
        <v>9976.6672009679041</v>
      </c>
      <c r="H134" s="431">
        <f>'TNO noxxen'!$B$22*(H114+H111+H116)+(H123+H124+H126)*'TNO noxxen'!$B$23</f>
        <v>849.59514014489923</v>
      </c>
      <c r="I134" s="431">
        <f>'TNO noxxen'!$B$22*(I114+I111+I116)+(I123+I124+I126)*'TNO noxxen'!$B$23</f>
        <v>414.68576928041375</v>
      </c>
      <c r="J134" s="431">
        <f>'TNO noxxen'!$B$22*(J114+J111+J116)+(J123+J124+J126)*'TNO noxxen'!$B$23</f>
        <v>916.38004406337143</v>
      </c>
      <c r="K134" s="431">
        <f>'TNO noxxen'!$B$22*(K114+K111+K116)+(K123+K124+K126)*'TNO noxxen'!$B$23</f>
        <v>20.484373050973396</v>
      </c>
      <c r="L134" s="431">
        <f>'TNO noxxen'!$B$22*(L114+L111+L116)+(L123+L124+L126)*'TNO noxxen'!$B$23</f>
        <v>5.7251057349053021</v>
      </c>
      <c r="M134" s="431">
        <f>'TNO noxxen'!$B$22*(M114+M111+M116)+(M123+M124+M126)*'TNO noxxen'!$B$23</f>
        <v>10.240247022488903</v>
      </c>
      <c r="N134" s="431">
        <f>'TNO noxxen'!$B$22*(N114+N111+N116)+(N123+N124+N126)*'TNO noxxen'!$B$23</f>
        <v>0.36809208612463895</v>
      </c>
      <c r="O134" s="431">
        <f>'TNO noxxen'!$B$22*(O114+O111+O116)+(O123+O124+O126)*'TNO noxxen'!$B$23</f>
        <v>0.44902259969540725</v>
      </c>
      <c r="P134" s="431">
        <f>'TNO noxxen'!$B$22*(P114+P111+P116)+(P123+P124+P126)*'TNO noxxen'!$B$23</f>
        <v>0.37125153064392785</v>
      </c>
      <c r="Q134" s="431">
        <f>'TNO noxxen'!$B$22*(Q114+Q111+Q116)+(Q123+Q124+Q126)*'TNO noxxen'!$B$23</f>
        <v>0.45139869831017898</v>
      </c>
      <c r="R134" s="431">
        <f>'TNO noxxen'!$B$22*(R114+R111+R116)+(R123+R124+R126)*'TNO noxxen'!$B$23</f>
        <v>0.36307888284022477</v>
      </c>
      <c r="S134" s="431">
        <f>'TNO noxxen'!$B$22*(S114+S111+S116)+(S123+S124+S126)*'TNO noxxen'!$B$23</f>
        <v>0.44176815832930816</v>
      </c>
      <c r="T134" s="431">
        <f>'TNO noxxen'!$B$22*(T114+T111+T116)+(T123+T124+T126)*'TNO noxxen'!$B$23</f>
        <v>0.22017961222316937</v>
      </c>
      <c r="U134" s="431">
        <f>'TNO noxxen'!$B$22*(U114+U111+U116)+(U123+U124+U126)*'TNO noxxen'!$B$23</f>
        <v>0.17362542623363222</v>
      </c>
      <c r="V134" s="431">
        <f>'TNO noxxen'!$B$22*(V114+V111+V116)+(V123+V124+V126)*'TNO noxxen'!$B$23</f>
        <v>0.16177612960482257</v>
      </c>
      <c r="W134" s="431">
        <f>'TNO noxxen'!$B$22*(W114+W111+W116)+(W123+W124+W126)*'TNO noxxen'!$B$23</f>
        <v>0.30142322324631865</v>
      </c>
      <c r="X134" s="431">
        <f>'TNO noxxen'!$B$22*(X114+X111+X116)+(X123+X124+X126)*'TNO noxxen'!$B$23</f>
        <v>0.22277871999095197</v>
      </c>
      <c r="Y134" s="431">
        <f>'TNO noxxen'!$B$22*(Y114+Y111+Y116)+(Y123+Y124+Y126)*'TNO noxxen'!$B$23</f>
        <v>0.56268391857950584</v>
      </c>
      <c r="Z134" s="431">
        <f>'TNO noxxen'!$B$22*(Z114+Z111+Z116)+(Z123+Z124+Z126)*'TNO noxxen'!$B$23</f>
        <v>0.56270181165322042</v>
      </c>
      <c r="AA134" s="431">
        <f>'TNO noxxen'!$B$22*(AA114+AA111+AA116)+(AA123+AA124+AA126)*'TNO noxxen'!$B$23</f>
        <v>3500.7952126805908</v>
      </c>
      <c r="AB134" s="431">
        <f>'TNO noxxen'!$B$22*(AB114+AB111+AB116)+(AB123+AB124+AB126)*'TNO noxxen'!$B$23</f>
        <v>0.64086670150251823</v>
      </c>
      <c r="AC134" s="431">
        <f>'TNO noxxen'!$B$22*(AC114+AC111+AC116)+(AC123+AC124+AC126)*'TNO noxxen'!$B$23</f>
        <v>0.92096579804208278</v>
      </c>
      <c r="AD134" s="431">
        <f>'TNO noxxen'!$B$22*(AD114+AD111+AD116)+(AD123+AD124+AD126)*'TNO noxxen'!$B$23</f>
        <v>1.5598565168529719</v>
      </c>
      <c r="AE134" s="431">
        <f>'TNO noxxen'!$B$22*(AE114+AE111+AE116)+(AE123+AE124+AE126)*'TNO noxxen'!$B$23</f>
        <v>131.84831955222094</v>
      </c>
      <c r="AF134" s="431">
        <f>'TNO noxxen'!$B$22*(AF114+AF111+AF116)+(AF123+AF124+AF126)*'TNO noxxen'!$B$23</f>
        <v>37.535871636007656</v>
      </c>
      <c r="AG134" s="431">
        <f>'TNO noxxen'!$B$22*(AG114+AG111+AG116)+(AG123+AG124+AG126)*'TNO noxxen'!$B$23</f>
        <v>318.30319489817367</v>
      </c>
      <c r="AH134" s="431">
        <f>'TNO noxxen'!$B$22*(AH114+AH111+AH116)+(AH123+AH124+AH126)*'TNO noxxen'!$B$23</f>
        <v>38.291948507296041</v>
      </c>
      <c r="AI134" s="431">
        <f>'TNO noxxen'!$B$22*(AI114+AI111+AI116)+(AI123+AI124+AI126)*'TNO noxxen'!$B$23</f>
        <v>0.25809397864753769</v>
      </c>
      <c r="AJ134" s="431">
        <f>'TNO noxxen'!$B$22*(AJ114+AJ111+AJ116)+(AJ123+AJ124+AJ126)*'TNO noxxen'!$B$23</f>
        <v>0.34042090572400147</v>
      </c>
      <c r="AK134" s="431">
        <f>'TNO noxxen'!$B$22*(AK114+AK111+AK116)+(AK123+AK124+AK126)*'TNO noxxen'!$B$23</f>
        <v>0.12289574058123925</v>
      </c>
      <c r="AL134" s="431">
        <f>'TNO noxxen'!$B$22*(AL114+AL111+AL116)+(AL123+AL124+AL126)*'TNO noxxen'!$B$23</f>
        <v>0.13643455869522475</v>
      </c>
      <c r="AM134" s="431">
        <f>'TNO noxxen'!$B$22*(AM114+AM111+AM116)+(AM123+AM124+AM126)*'TNO noxxen'!$B$23</f>
        <v>0.11728291441067802</v>
      </c>
      <c r="AN134" s="431">
        <f>'TNO noxxen'!$B$22*(AN114+AN111+AN116)+(AN123+AN124+AN126)*'TNO noxxen'!$B$23</f>
        <v>0.18769100435217451</v>
      </c>
      <c r="AO134" s="431">
        <f>'TNO noxxen'!$B$22*(AO114+AO111+AO116)+(AO123+AO124+AO126)*'TNO noxxen'!$B$23</f>
        <v>0.46140482366078822</v>
      </c>
      <c r="AP134" s="431">
        <f>'TNO noxxen'!$B$22*(AP114+AP111+AP116)+(AP123+AP124+AP126)*'TNO noxxen'!$B$23</f>
        <v>1.0993268356351973</v>
      </c>
      <c r="AQ134" s="431">
        <f>'TNO noxxen'!$B$22*(AQ114+AQ111+AQ116)+(AQ123+AQ124+AQ126)*'TNO noxxen'!$B$23</f>
        <v>0.41619155772253813</v>
      </c>
      <c r="AR134" s="431">
        <f>'TNO noxxen'!$B$22*(AR114+AR111+AR116)+(AR123+AR124+AR126)*'TNO noxxen'!$B$23</f>
        <v>8845.8118531001128</v>
      </c>
      <c r="AS134" s="431">
        <f>'TNO noxxen'!$B$22*(AS114+AS111+AS116)+(AS123+AS124+AS126)*'TNO noxxen'!$B$23</f>
        <v>9942.0308339783896</v>
      </c>
      <c r="AT134" s="431">
        <f>'TNO noxxen'!$B$22*(AT114+AT111+AT116)+(AT123+AT124+AT126)*'TNO noxxen'!$B$23</f>
        <v>1029.7897763981171</v>
      </c>
      <c r="AU134" s="431">
        <f>'TNO noxxen'!$B$22*(AU114+AU111+AU116)+(AU123+AU124+AU126)*'TNO noxxen'!$B$23</f>
        <v>1862.5698950964727</v>
      </c>
      <c r="AV134" s="431">
        <f>'TNO noxxen'!$B$22*(AV114+AV111+AV116)+(AV123+AV124+AV126)*'TNO noxxen'!$B$23</f>
        <v>418.04042211427515</v>
      </c>
      <c r="AW134" s="431">
        <f>'TNO noxxen'!$B$22*(AW114+AW111+AW116)+(AW123+AW124+AW126)*'TNO noxxen'!$B$23</f>
        <v>756.84041421883421</v>
      </c>
      <c r="AX134" s="431">
        <f>'TNO noxxen'!$B$22*(AX114+AX111+AX116)+(AX123+AX124+AX126)*'TNO noxxen'!$B$23</f>
        <v>5.8184833843315369E-7</v>
      </c>
    </row>
    <row r="135" spans="1:50" x14ac:dyDescent="0.2">
      <c r="A135" s="35"/>
      <c r="B135" s="421" t="s">
        <v>128</v>
      </c>
      <c r="C135" s="427" t="s">
        <v>351</v>
      </c>
      <c r="D135" s="431">
        <f>'TNO noxxen'!$B$22*(D117)+(D127)*'TNO noxxen'!$B$23</f>
        <v>105.09258298787147</v>
      </c>
      <c r="E135" s="431">
        <f>'TNO noxxen'!$B$22*(E117)+(E127)*'TNO noxxen'!$B$23</f>
        <v>808.53780496599893</v>
      </c>
      <c r="F135" s="431">
        <f>'TNO noxxen'!$B$22*(F117)+(F127)*'TNO noxxen'!$B$23</f>
        <v>666.35251045333848</v>
      </c>
      <c r="G135" s="431">
        <f>'TNO noxxen'!$B$22*(G117)+(G127)*'TNO noxxen'!$B$23</f>
        <v>9834.6581313941115</v>
      </c>
      <c r="H135" s="431">
        <f>'TNO noxxen'!$B$22*(H117)+(H127)*'TNO noxxen'!$B$23</f>
        <v>92.464492160819731</v>
      </c>
      <c r="I135" s="431">
        <f>'TNO noxxen'!$B$22*(I117)+(I127)*'TNO noxxen'!$B$23</f>
        <v>0</v>
      </c>
      <c r="J135" s="431">
        <f>'TNO noxxen'!$B$22*(J117)+(J127)*'TNO noxxen'!$B$23</f>
        <v>1009.3106495876381</v>
      </c>
      <c r="K135" s="431">
        <f>'TNO noxxen'!$B$22*(K117)+(K127)*'TNO noxxen'!$B$23</f>
        <v>13.182122506087293</v>
      </c>
      <c r="L135" s="431">
        <f>'TNO noxxen'!$B$22*(L117)+(L127)*'TNO noxxen'!$B$23</f>
        <v>0</v>
      </c>
      <c r="M135" s="431">
        <f>'TNO noxxen'!$B$22*(M117)+(M127)*'TNO noxxen'!$B$23</f>
        <v>0</v>
      </c>
      <c r="N135" s="431">
        <f>'TNO noxxen'!$B$22*(N117)+(N127)*'TNO noxxen'!$B$23</f>
        <v>0.71011095489520248</v>
      </c>
      <c r="O135" s="431">
        <f>'TNO noxxen'!$B$22*(O117)+(O127)*'TNO noxxen'!$B$23</f>
        <v>0.82472385794679293</v>
      </c>
      <c r="P135" s="431">
        <f>'TNO noxxen'!$B$22*(P117)+(P127)*'TNO noxxen'!$B$23</f>
        <v>0.93888884084057089</v>
      </c>
      <c r="Q135" s="431">
        <f>'TNO noxxen'!$B$22*(Q117)+(Q127)*'TNO noxxen'!$B$23</f>
        <v>1.0543628487750347</v>
      </c>
      <c r="R135" s="431">
        <f>'TNO noxxen'!$B$22*(R117)+(R127)*'TNO noxxen'!$B$23</f>
        <v>1.5173413828872022</v>
      </c>
      <c r="S135" s="431">
        <f>'TNO noxxen'!$B$22*(S117)+(S127)*'TNO noxxen'!$B$23</f>
        <v>1.6347949162442805</v>
      </c>
      <c r="T135" s="431">
        <f>'TNO noxxen'!$B$22*(T117)+(T127)*'TNO noxxen'!$B$23</f>
        <v>0.46271422271733464</v>
      </c>
      <c r="U135" s="431">
        <f>'TNO noxxen'!$B$22*(U117)+(U127)*'TNO noxxen'!$B$23</f>
        <v>8.8657968652291849E-2</v>
      </c>
      <c r="V135" s="431">
        <f>'TNO noxxen'!$B$22*(V117)+(V127)*'TNO noxxen'!$B$23</f>
        <v>0.34621611927121287</v>
      </c>
      <c r="W135" s="431">
        <f>'TNO noxxen'!$B$22*(W117)+(W127)*'TNO noxxen'!$B$23</f>
        <v>0.61535477461629084</v>
      </c>
      <c r="X135" s="431">
        <f>'TNO noxxen'!$B$22*(X117)+(X127)*'TNO noxxen'!$B$23</f>
        <v>0.3789825285953039</v>
      </c>
      <c r="Y135" s="431">
        <f>'TNO noxxen'!$B$22*(Y117)+(Y127)*'TNO noxxen'!$B$23</f>
        <v>1.6030390303646671</v>
      </c>
      <c r="Z135" s="431">
        <f>'TNO noxxen'!$B$22*(Z117)+(Z127)*'TNO noxxen'!$B$23</f>
        <v>1.5930091888369544</v>
      </c>
      <c r="AA135" s="431">
        <f>'TNO noxxen'!$B$22*(AA117)+(AA127)*'TNO noxxen'!$B$23</f>
        <v>1420.9507416085178</v>
      </c>
      <c r="AB135" s="431">
        <f>'TNO noxxen'!$B$22*(AB117)+(AB127)*'TNO noxxen'!$B$23</f>
        <v>4.8855214207512536E-2</v>
      </c>
      <c r="AC135" s="431">
        <f>'TNO noxxen'!$B$22*(AC117)+(AC127)*'TNO noxxen'!$B$23</f>
        <v>0</v>
      </c>
      <c r="AD135" s="431">
        <f>'TNO noxxen'!$B$22*(AD117)+(AD127)*'TNO noxxen'!$B$23</f>
        <v>8.2427962019781364E-2</v>
      </c>
      <c r="AE135" s="431">
        <f>'TNO noxxen'!$B$22*(AE117)+(AE127)*'TNO noxxen'!$B$23</f>
        <v>633.7242891827284</v>
      </c>
      <c r="AF135" s="431">
        <f>'TNO noxxen'!$B$22*(AF117)+(AF127)*'TNO noxxen'!$B$23</f>
        <v>34.551423872654041</v>
      </c>
      <c r="AG135" s="431">
        <f>'TNO noxxen'!$B$22*(AG117)+(AG127)*'TNO noxxen'!$B$23</f>
        <v>1.422397559133127</v>
      </c>
      <c r="AH135" s="431">
        <f>'TNO noxxen'!$B$22*(AH117)+(AH127)*'TNO noxxen'!$B$23</f>
        <v>0</v>
      </c>
      <c r="AI135" s="431">
        <f>'TNO noxxen'!$B$22*(AI117)+(AI127)*'TNO noxxen'!$B$23</f>
        <v>0</v>
      </c>
      <c r="AJ135" s="431">
        <f>'TNO noxxen'!$B$22*(AJ117)+(AJ127)*'TNO noxxen'!$B$23</f>
        <v>0</v>
      </c>
      <c r="AK135" s="431">
        <f>'TNO noxxen'!$B$22*(AK117)+(AK127)*'TNO noxxen'!$B$23</f>
        <v>0</v>
      </c>
      <c r="AL135" s="431">
        <f>'TNO noxxen'!$B$22*(AL117)+(AL127)*'TNO noxxen'!$B$23</f>
        <v>0.19332809943286119</v>
      </c>
      <c r="AM135" s="431">
        <f>'TNO noxxen'!$B$22*(AM117)+(AM127)*'TNO noxxen'!$B$23</f>
        <v>0</v>
      </c>
      <c r="AN135" s="431">
        <f>'TNO noxxen'!$B$22*(AN117)+(AN127)*'TNO noxxen'!$B$23</f>
        <v>0</v>
      </c>
      <c r="AO135" s="431">
        <f>'TNO noxxen'!$B$22*(AO117)+(AO127)*'TNO noxxen'!$B$23</f>
        <v>0</v>
      </c>
      <c r="AP135" s="431">
        <f>'TNO noxxen'!$B$22*(AP117)+(AP127)*'TNO noxxen'!$B$23</f>
        <v>0</v>
      </c>
      <c r="AQ135" s="431">
        <f>'TNO noxxen'!$B$22*(AQ117)+(AQ127)*'TNO noxxen'!$B$23</f>
        <v>0</v>
      </c>
      <c r="AR135" s="431">
        <f>'TNO noxxen'!$B$22*(AR117)+(AR127)*'TNO noxxen'!$B$23</f>
        <v>32.630893189551486</v>
      </c>
      <c r="AS135" s="431">
        <f>'TNO noxxen'!$B$22*(AS117)+(AS127)*'TNO noxxen'!$B$23</f>
        <v>5.9278957052500072</v>
      </c>
      <c r="AT135" s="431">
        <f>'TNO noxxen'!$B$22*(AT117)+(AT127)*'TNO noxxen'!$B$23</f>
        <v>10.702853723486122</v>
      </c>
      <c r="AU135" s="431">
        <f>'TNO noxxen'!$B$22*(AU117)+(AU127)*'TNO noxxen'!$B$23</f>
        <v>2.6275326615852492</v>
      </c>
      <c r="AV135" s="431">
        <f>'TNO noxxen'!$B$22*(AV117)+(AV127)*'TNO noxxen'!$B$23</f>
        <v>4.1948739845365628</v>
      </c>
      <c r="AW135" s="431">
        <f>'TNO noxxen'!$B$22*(AW117)+(AW127)*'TNO noxxen'!$B$23</f>
        <v>1.0902156367681304</v>
      </c>
      <c r="AX135" s="431">
        <f>'TNO noxxen'!$B$22*(AX117)+(AX127)*'TNO noxxen'!$B$23</f>
        <v>3.355270007397463E-6</v>
      </c>
    </row>
    <row r="136" spans="1:50" x14ac:dyDescent="0.2">
      <c r="A136" s="35"/>
      <c r="B136" s="421" t="s">
        <v>128</v>
      </c>
      <c r="C136" s="427" t="s">
        <v>352</v>
      </c>
      <c r="D136" s="431">
        <f>'TNO noxxen'!$B$22*(D121+D112)+(D128+D129)*'TNO noxxen'!$B$23</f>
        <v>43.770670579198892</v>
      </c>
      <c r="E136" s="431">
        <f>'TNO noxxen'!$B$22*(E121+E112)+(E128+E129)*'TNO noxxen'!$B$23</f>
        <v>165.08664206324977</v>
      </c>
      <c r="F136" s="431">
        <f>'TNO noxxen'!$B$22*(F121+F112)+(F128+F129)*'TNO noxxen'!$B$23</f>
        <v>202.80650981602736</v>
      </c>
      <c r="G136" s="431">
        <f>'TNO noxxen'!$B$22*(G121+G112)+(G128+G129)*'TNO noxxen'!$B$23</f>
        <v>2565.0091484699769</v>
      </c>
      <c r="H136" s="431">
        <f>'TNO noxxen'!$B$22*(H121+H112)+(H128+H129)*'TNO noxxen'!$B$23</f>
        <v>267.85544865332093</v>
      </c>
      <c r="I136" s="431">
        <f>'TNO noxxen'!$B$22*(I121+I112)+(I128+I129)*'TNO noxxen'!$B$23</f>
        <v>119.03261580731098</v>
      </c>
      <c r="J136" s="431">
        <f>'TNO noxxen'!$B$22*(J121+J112)+(J128+J129)*'TNO noxxen'!$B$23</f>
        <v>93.027836753152172</v>
      </c>
      <c r="K136" s="431">
        <f>'TNO noxxen'!$B$22*(K121+K112)+(K128+K129)*'TNO noxxen'!$B$23</f>
        <v>4.3770158723037822</v>
      </c>
      <c r="L136" s="431">
        <f>'TNO noxxen'!$B$22*(L121+L112)+(L128+L129)*'TNO noxxen'!$B$23</f>
        <v>1.0563662547314798</v>
      </c>
      <c r="M136" s="431">
        <f>'TNO noxxen'!$B$22*(M121+M112)+(M128+M129)*'TNO noxxen'!$B$23</f>
        <v>2.1859158263435789</v>
      </c>
      <c r="N136" s="431">
        <f>'TNO noxxen'!$B$22*(N121+N112)+(N128+N129)*'TNO noxxen'!$B$23</f>
        <v>6.6591860846363676E-2</v>
      </c>
      <c r="O136" s="431">
        <f>'TNO noxxen'!$B$22*(O121+O112)+(O128+O129)*'TNO noxxen'!$B$23</f>
        <v>8.3073093126915409E-2</v>
      </c>
      <c r="P136" s="431">
        <f>'TNO noxxen'!$B$22*(P121+P112)+(P128+P129)*'TNO noxxen'!$B$23</f>
        <v>6.5627794578794724E-2</v>
      </c>
      <c r="Q136" s="431">
        <f>'TNO noxxen'!$B$22*(Q121+Q112)+(Q128+Q129)*'TNO noxxen'!$B$23</f>
        <v>8.2034507991569236E-2</v>
      </c>
      <c r="R136" s="431">
        <f>'TNO noxxen'!$B$22*(R121+R112)+(R128+R129)*'TNO noxxen'!$B$23</f>
        <v>6.4147733299757717E-2</v>
      </c>
      <c r="S136" s="431">
        <f>'TNO noxxen'!$B$22*(S121+S112)+(S128+S129)*'TNO noxxen'!$B$23</f>
        <v>8.0387349132852934E-2</v>
      </c>
      <c r="T136" s="431">
        <f>'TNO noxxen'!$B$22*(T121+T112)+(T128+T129)*'TNO noxxen'!$B$23</f>
        <v>2.748897344913559E-2</v>
      </c>
      <c r="U136" s="431">
        <f>'TNO noxxen'!$B$22*(U121+U112)+(U128+U129)*'TNO noxxen'!$B$23</f>
        <v>3.743709557013304E-3</v>
      </c>
      <c r="V136" s="431">
        <f>'TNO noxxen'!$B$22*(V121+V112)+(V128+V129)*'TNO noxxen'!$B$23</f>
        <v>2.165132242769861E-2</v>
      </c>
      <c r="W136" s="431">
        <f>'TNO noxxen'!$B$22*(W121+W112)+(W128+W129)*'TNO noxxen'!$B$23</f>
        <v>5.3120405871237182E-2</v>
      </c>
      <c r="X136" s="431">
        <f>'TNO noxxen'!$B$22*(X121+X112)+(X128+X129)*'TNO noxxen'!$B$23</f>
        <v>3.9578827742051639E-2</v>
      </c>
      <c r="Y136" s="431">
        <f>'TNO noxxen'!$B$22*(Y121+Y112)+(Y128+Y129)*'TNO noxxen'!$B$23</f>
        <v>4.0458902697725584E-2</v>
      </c>
      <c r="Z136" s="431">
        <f>'TNO noxxen'!$B$22*(Z121+Z112)+(Z128+Z129)*'TNO noxxen'!$B$23</f>
        <v>4.2091557641266111E-2</v>
      </c>
      <c r="AA136" s="431">
        <f>'TNO noxxen'!$B$22*(AA121+AA112)+(AA128+AA129)*'TNO noxxen'!$B$23</f>
        <v>180.70882993925431</v>
      </c>
      <c r="AB136" s="431">
        <f>'TNO noxxen'!$B$22*(AB121+AB112)+(AB128+AB129)*'TNO noxxen'!$B$23</f>
        <v>2.4247971999585116E-2</v>
      </c>
      <c r="AC136" s="431">
        <f>'TNO noxxen'!$B$22*(AC121+AC112)+(AC128+AC129)*'TNO noxxen'!$B$23</f>
        <v>4.5341916347023205E-2</v>
      </c>
      <c r="AD136" s="431">
        <f>'TNO noxxen'!$B$22*(AD121+AD112)+(AD128+AD129)*'TNO noxxen'!$B$23</f>
        <v>0.26177113902580501</v>
      </c>
      <c r="AE136" s="431">
        <f>'TNO noxxen'!$B$22*(AE121+AE112)+(AE128+AE129)*'TNO noxxen'!$B$23</f>
        <v>2.9994146024751949</v>
      </c>
      <c r="AF136" s="431">
        <f>'TNO noxxen'!$B$22*(AF121+AF112)+(AF128+AF129)*'TNO noxxen'!$B$23</f>
        <v>1.9415359237983041</v>
      </c>
      <c r="AG136" s="431">
        <f>'TNO noxxen'!$B$22*(AG121+AG112)+(AG128+AG129)*'TNO noxxen'!$B$23</f>
        <v>41.661532777288805</v>
      </c>
      <c r="AH136" s="431">
        <f>'TNO noxxen'!$B$22*(AH121+AH112)+(AH128+AH129)*'TNO noxxen'!$B$23</f>
        <v>4.5404624423366986</v>
      </c>
      <c r="AI136" s="431">
        <f>'TNO noxxen'!$B$22*(AI121+AI112)+(AI128+AI129)*'TNO noxxen'!$B$23</f>
        <v>5.0555635933000116E-2</v>
      </c>
      <c r="AJ136" s="431">
        <f>'TNO noxxen'!$B$22*(AJ121+AJ112)+(AJ128+AJ129)*'TNO noxxen'!$B$23</f>
        <v>5.5580316293597089E-2</v>
      </c>
      <c r="AK136" s="431">
        <f>'TNO noxxen'!$B$22*(AK121+AK112)+(AK128+AK129)*'TNO noxxen'!$B$23</f>
        <v>1.5218792229924111E-3</v>
      </c>
      <c r="AL136" s="431">
        <f>'TNO noxxen'!$B$22*(AL121+AL112)+(AL128+AL129)*'TNO noxxen'!$B$23</f>
        <v>0</v>
      </c>
      <c r="AM136" s="431">
        <f>'TNO noxxen'!$B$22*(AM121+AM112)+(AM128+AM129)*'TNO noxxen'!$B$23</f>
        <v>1.9395586664507442E-2</v>
      </c>
      <c r="AN136" s="431">
        <f>'TNO noxxen'!$B$22*(AN121+AN112)+(AN128+AN129)*'TNO noxxen'!$B$23</f>
        <v>3.1537216866215516E-2</v>
      </c>
      <c r="AO136" s="431">
        <f>'TNO noxxen'!$B$22*(AO121+AO112)+(AO128+AO129)*'TNO noxxen'!$B$23</f>
        <v>6.9264923286626257E-2</v>
      </c>
      <c r="AP136" s="431">
        <f>'TNO noxxen'!$B$22*(AP121+AP112)+(AP128+AP129)*'TNO noxxen'!$B$23</f>
        <v>1.5623159786882621E-2</v>
      </c>
      <c r="AQ136" s="431">
        <f>'TNO noxxen'!$B$22*(AQ121+AQ112)+(AQ128+AQ129)*'TNO noxxen'!$B$23</f>
        <v>2.569517923312967E-2</v>
      </c>
      <c r="AR136" s="431">
        <f>'TNO noxxen'!$B$22*(AR121+AR112)+(AR128+AR129)*'TNO noxxen'!$B$23</f>
        <v>5.4578254130838015</v>
      </c>
      <c r="AS136" s="431">
        <f>'TNO noxxen'!$B$22*(AS121+AS112)+(AS128+AS129)*'TNO noxxen'!$B$23</f>
        <v>3.4157517153882497</v>
      </c>
      <c r="AT136" s="431">
        <f>'TNO noxxen'!$B$22*(AT121+AT112)+(AT128+AT129)*'TNO noxxen'!$B$23</f>
        <v>1.4300664659245461</v>
      </c>
      <c r="AU136" s="431">
        <f>'TNO noxxen'!$B$22*(AU121+AU112)+(AU128+AU129)*'TNO noxxen'!$B$23</f>
        <v>1.3879663711288959</v>
      </c>
      <c r="AV136" s="431">
        <f>'TNO noxxen'!$B$22*(AV121+AV112)+(AV128+AV129)*'TNO noxxen'!$B$23</f>
        <v>0.56525661228957347</v>
      </c>
      <c r="AW136" s="431">
        <f>'TNO noxxen'!$B$22*(AW121+AW112)+(AW128+AW129)*'TNO noxxen'!$B$23</f>
        <v>0.57589489304391905</v>
      </c>
      <c r="AX136" s="431">
        <f>'TNO noxxen'!$B$22*(AX121+AX112)+(AX128+AX129)*'TNO noxxen'!$B$23</f>
        <v>9.6355013562015397E-4</v>
      </c>
    </row>
    <row r="137" spans="1:50" ht="10" customHeight="1" x14ac:dyDescent="0.2"/>
    <row r="138" spans="1:50" s="479" customFormat="1" ht="19" x14ac:dyDescent="0.25">
      <c r="A138" s="495" t="s">
        <v>130</v>
      </c>
    </row>
    <row r="139" spans="1:50" s="535" customFormat="1" ht="17" thickBot="1" x14ac:dyDescent="0.25">
      <c r="A139" s="534">
        <v>2020</v>
      </c>
      <c r="C139" s="550" t="s">
        <v>636</v>
      </c>
      <c r="D139" s="536">
        <f>LOOKUP(D$2,'Objectenoverzicht aantallen'!$A$5:$A$118,'Objectenoverzicht aantallen'!$E$5:$E$118)</f>
        <v>0</v>
      </c>
      <c r="E139" s="536">
        <f>LOOKUP(E$2,'Objectenoverzicht aantallen'!$A$5:$A$118,'Objectenoverzicht aantallen'!$E$5:$E$118)</f>
        <v>0</v>
      </c>
      <c r="F139" s="536">
        <f>LOOKUP(F$2,'Objectenoverzicht aantallen'!$A$5:$A$118,'Objectenoverzicht aantallen'!$E$5:$E$118)</f>
        <v>0</v>
      </c>
      <c r="G139" s="536">
        <f>LOOKUP(G$2,'Objectenoverzicht aantallen'!$A$5:$A$118,'Objectenoverzicht aantallen'!$E$5:$E$118)</f>
        <v>0</v>
      </c>
      <c r="H139" s="536">
        <f>LOOKUP(H$2,'Objectenoverzicht aantallen'!$A$5:$A$118,'Objectenoverzicht aantallen'!$E$5:$E$118)</f>
        <v>0</v>
      </c>
      <c r="I139" s="536">
        <f>LOOKUP(I$2,'Objectenoverzicht aantallen'!$A$5:$A$118,'Objectenoverzicht aantallen'!$E$5:$E$118)</f>
        <v>0</v>
      </c>
      <c r="J139" s="536">
        <f>LOOKUP(J$2,'Objectenoverzicht aantallen'!$A$5:$A$118,'Objectenoverzicht aantallen'!$E$5:$E$118)</f>
        <v>0</v>
      </c>
      <c r="K139" s="536">
        <f>LOOKUP(K$2,'Objectenoverzicht aantallen'!$A$5:$A$118,'Objectenoverzicht aantallen'!$E$5:$E$118)</f>
        <v>0</v>
      </c>
      <c r="L139" s="536">
        <f>LOOKUP(L$2,'Objectenoverzicht aantallen'!$A$5:$A$118,'Objectenoverzicht aantallen'!$E$5:$E$118)</f>
        <v>0</v>
      </c>
      <c r="M139" s="536">
        <f>LOOKUP(M$2,'Objectenoverzicht aantallen'!$A$5:$A$118,'Objectenoverzicht aantallen'!$E$5:$E$118)</f>
        <v>0</v>
      </c>
      <c r="N139" s="536">
        <f>LOOKUP(N$2,'Objectenoverzicht aantallen'!$A$5:$A$118,'Objectenoverzicht aantallen'!$E$5:$E$118)</f>
        <v>0</v>
      </c>
      <c r="O139" s="536">
        <f>LOOKUP(O$2,'Objectenoverzicht aantallen'!$A$5:$A$118,'Objectenoverzicht aantallen'!$E$5:$E$118)</f>
        <v>0</v>
      </c>
      <c r="P139" s="536">
        <f>LOOKUP(P$2,'Objectenoverzicht aantallen'!$A$5:$A$118,'Objectenoverzicht aantallen'!$E$5:$E$118)</f>
        <v>0</v>
      </c>
      <c r="Q139" s="536">
        <f>LOOKUP(Q$2,'Objectenoverzicht aantallen'!$A$5:$A$118,'Objectenoverzicht aantallen'!$E$5:$E$118)</f>
        <v>0</v>
      </c>
      <c r="R139" s="536">
        <f>LOOKUP(R$2,'Objectenoverzicht aantallen'!$A$5:$A$118,'Objectenoverzicht aantallen'!$E$5:$E$118)</f>
        <v>0</v>
      </c>
      <c r="S139" s="536">
        <f>LOOKUP(S$2,'Objectenoverzicht aantallen'!$A$5:$A$118,'Objectenoverzicht aantallen'!$E$5:$E$118)</f>
        <v>0</v>
      </c>
      <c r="T139" s="536">
        <f>LOOKUP(T$2,'Objectenoverzicht aantallen'!$A$5:$A$118,'Objectenoverzicht aantallen'!$E$5:$E$118)</f>
        <v>0</v>
      </c>
      <c r="U139" s="536">
        <f>LOOKUP(U$2,'Objectenoverzicht aantallen'!$A$5:$A$118,'Objectenoverzicht aantallen'!$E$5:$E$118)</f>
        <v>0</v>
      </c>
      <c r="V139" s="536">
        <f>LOOKUP(V$2,'Objectenoverzicht aantallen'!$A$5:$A$118,'Objectenoverzicht aantallen'!$E$5:$E$118)</f>
        <v>0</v>
      </c>
      <c r="W139" s="536">
        <f>LOOKUP(W$2,'Objectenoverzicht aantallen'!$A$5:$A$118,'Objectenoverzicht aantallen'!$E$5:$E$118)</f>
        <v>0</v>
      </c>
      <c r="X139" s="536">
        <f>LOOKUP(X$2,'Objectenoverzicht aantallen'!$A$5:$A$118,'Objectenoverzicht aantallen'!$E$5:$E$118)</f>
        <v>0</v>
      </c>
      <c r="Y139" s="536">
        <f>LOOKUP(Y$2,'Objectenoverzicht aantallen'!$A$5:$A$118,'Objectenoverzicht aantallen'!$E$5:$E$118)</f>
        <v>0</v>
      </c>
      <c r="Z139" s="536">
        <f>LOOKUP(Z$2,'Objectenoverzicht aantallen'!$A$5:$A$118,'Objectenoverzicht aantallen'!$E$5:$E$118)</f>
        <v>0</v>
      </c>
      <c r="AA139" s="536">
        <f>LOOKUP(AA$2,'Objectenoverzicht aantallen'!$A$5:$A$118,'Objectenoverzicht aantallen'!$E$5:$E$118)</f>
        <v>0</v>
      </c>
      <c r="AB139" s="536">
        <f>LOOKUP(AB$2,'Objectenoverzicht aantallen'!$A$5:$A$118,'Objectenoverzicht aantallen'!$E$5:$E$118)</f>
        <v>0</v>
      </c>
      <c r="AC139" s="536">
        <f>LOOKUP(AC$2,'Objectenoverzicht aantallen'!$A$5:$A$118,'Objectenoverzicht aantallen'!$E$5:$E$118)</f>
        <v>0</v>
      </c>
      <c r="AD139" s="536">
        <f>LOOKUP(AD$2,'Objectenoverzicht aantallen'!$A$5:$A$118,'Objectenoverzicht aantallen'!$E$5:$E$118)</f>
        <v>0</v>
      </c>
      <c r="AE139" s="536">
        <f>LOOKUP(AE$2,'Objectenoverzicht aantallen'!$A$5:$A$118,'Objectenoverzicht aantallen'!$E$5:$E$118)</f>
        <v>0</v>
      </c>
      <c r="AF139" s="536">
        <f>LOOKUP(AF$2,'Objectenoverzicht aantallen'!$A$5:$A$118,'Objectenoverzicht aantallen'!$E$5:$E$118)</f>
        <v>0</v>
      </c>
      <c r="AG139" s="536">
        <f>LOOKUP(AG$2,'Objectenoverzicht aantallen'!$A$5:$A$118,'Objectenoverzicht aantallen'!$E$5:$E$118)</f>
        <v>0</v>
      </c>
      <c r="AH139" s="536">
        <f>LOOKUP(AH$2,'Objectenoverzicht aantallen'!$A$5:$A$118,'Objectenoverzicht aantallen'!$E$5:$E$118)</f>
        <v>0</v>
      </c>
      <c r="AI139" s="536">
        <f>LOOKUP(AI$2,'Objectenoverzicht aantallen'!$A$5:$A$118,'Objectenoverzicht aantallen'!$E$5:$E$118)</f>
        <v>0</v>
      </c>
      <c r="AJ139" s="536">
        <f>LOOKUP(AJ$2,'Objectenoverzicht aantallen'!$A$5:$A$118,'Objectenoverzicht aantallen'!$E$5:$E$118)</f>
        <v>0</v>
      </c>
      <c r="AK139" s="536">
        <f>LOOKUP(AK$2,'Objectenoverzicht aantallen'!$A$5:$A$118,'Objectenoverzicht aantallen'!$E$5:$E$118)</f>
        <v>0</v>
      </c>
      <c r="AL139" s="536">
        <f>LOOKUP(AL$2,'Objectenoverzicht aantallen'!$A$5:$A$118,'Objectenoverzicht aantallen'!$E$5:$E$118)</f>
        <v>0</v>
      </c>
      <c r="AM139" s="536">
        <f>LOOKUP(AM$2,'Objectenoverzicht aantallen'!$A$5:$A$118,'Objectenoverzicht aantallen'!$E$5:$E$118)</f>
        <v>0</v>
      </c>
      <c r="AN139" s="536">
        <f>LOOKUP(AN$2,'Objectenoverzicht aantallen'!$A$5:$A$118,'Objectenoverzicht aantallen'!$E$5:$E$118)</f>
        <v>0</v>
      </c>
      <c r="AO139" s="536">
        <f>LOOKUP(AO$2,'Objectenoverzicht aantallen'!$A$5:$A$118,'Objectenoverzicht aantallen'!$E$5:$E$118)</f>
        <v>0</v>
      </c>
      <c r="AP139" s="536">
        <f>LOOKUP(AP$2,'Objectenoverzicht aantallen'!$A$5:$A$118,'Objectenoverzicht aantallen'!$E$5:$E$118)</f>
        <v>0</v>
      </c>
      <c r="AQ139" s="536">
        <f>LOOKUP(AQ$2,'Objectenoverzicht aantallen'!$A$5:$A$118,'Objectenoverzicht aantallen'!$E$5:$E$118)</f>
        <v>0</v>
      </c>
      <c r="AR139" s="536">
        <f>LOOKUP(AR$2,'Objectenoverzicht aantallen'!$A$5:$A$118,'Objectenoverzicht aantallen'!$E$5:$E$118)</f>
        <v>0</v>
      </c>
      <c r="AS139" s="536">
        <f>LOOKUP(AS$2,'Objectenoverzicht aantallen'!$A$5:$A$118,'Objectenoverzicht aantallen'!$E$5:$E$118)</f>
        <v>0</v>
      </c>
      <c r="AT139" s="536">
        <f>LOOKUP(AT$2,'Objectenoverzicht aantallen'!$A$5:$A$118,'Objectenoverzicht aantallen'!$E$5:$E$118)</f>
        <v>0</v>
      </c>
      <c r="AU139" s="536">
        <f>LOOKUP(AU$2,'Objectenoverzicht aantallen'!$A$5:$A$118,'Objectenoverzicht aantallen'!$E$5:$E$118)</f>
        <v>0</v>
      </c>
      <c r="AV139" s="536">
        <f>LOOKUP(AV$2,'Objectenoverzicht aantallen'!$A$5:$A$118,'Objectenoverzicht aantallen'!$E$5:$E$118)</f>
        <v>0</v>
      </c>
      <c r="AW139" s="536">
        <f>LOOKUP(AW$2,'Objectenoverzicht aantallen'!$A$5:$A$118,'Objectenoverzicht aantallen'!$E$5:$E$118)</f>
        <v>0</v>
      </c>
      <c r="AX139" s="536">
        <f>LOOKUP(AX$2,'Objectenoverzicht aantallen'!$A$5:$A$118,'Objectenoverzicht aantallen'!$E$5:$E$118)</f>
        <v>0</v>
      </c>
    </row>
    <row r="140" spans="1:50" s="421" customFormat="1" ht="17" thickBot="1" x14ac:dyDescent="0.25">
      <c r="A140" s="537" t="s">
        <v>98</v>
      </c>
      <c r="B140" s="538" t="s">
        <v>573</v>
      </c>
      <c r="C140" s="539">
        <f>SUM(D140:AX140)</f>
        <v>0</v>
      </c>
      <c r="D140" s="452">
        <f>'CO2 KW kolom D'!$J$2+'CO2 KW kolom D'!$J$3+'CO2 KW kolom D'!$J$4+'CO2 KW kolom D'!$J$5</f>
        <v>0</v>
      </c>
      <c r="E140" s="452">
        <f>'CO2 KW kolom E'!$J$2+'CO2 KW kolom E'!$J$3+'CO2 KW kolom E'!$J$4+'CO2 KW kolom E'!$J$5</f>
        <v>0</v>
      </c>
      <c r="F140" s="452">
        <f>'CO2 KW kolom F'!$J$2+'CO2 KW kolom F'!$J$3+'CO2 KW kolom F'!$J$4+'CO2 KW kolom F'!$J$5</f>
        <v>0</v>
      </c>
      <c r="G140" s="452">
        <f>'CO2 KW kolom G'!$J$2+'CO2 KW kolom G'!$J$3+'CO2 KW kolom G'!$J$4+'CO2 KW kolom G'!$J$5</f>
        <v>0</v>
      </c>
      <c r="H140" s="452">
        <f>'CO2 KW kolom H'!$J$2+'CO2 KW kolom H'!$J$3+'CO2 KW kolom H'!$J$4+'CO2 KW kolom H'!$J$5</f>
        <v>0</v>
      </c>
      <c r="I140" s="452">
        <f>'CO2 KW kolom I'!$J$2+'CO2 KW kolom I'!$J$3+'CO2 KW kolom I'!$J$4+'CO2 KW kolom I'!$J$5</f>
        <v>0</v>
      </c>
      <c r="J140" s="452">
        <f>'CO2 KW kolom J'!$J$2+'CO2 KW kolom J'!$J$3+'CO2 KW kolom J'!$J$4+'CO2 KW kolom J'!$J$5</f>
        <v>0</v>
      </c>
      <c r="K140" s="452">
        <f>'CO2 KW kolom K'!$J$2+'CO2 KW kolom K'!$J$3+'CO2 KW kolom K'!$J$4+'CO2 KW kolom K'!$J$5</f>
        <v>0</v>
      </c>
      <c r="L140" s="452">
        <f>'CO2 KW kolom L'!$J$2+'CO2 KW kolom L'!$J$3+'CO2 KW kolom L'!$J$4+'CO2 KW kolom L'!$J$5</f>
        <v>0</v>
      </c>
      <c r="M140" s="452">
        <f>'CO2 KW kolom M'!$J$2+'CO2 KW kolom M'!$J$3+'CO2 KW kolom M'!$J$4+'CO2 KW kolom M'!$J$5</f>
        <v>0</v>
      </c>
      <c r="N140" s="452">
        <f>'CO2 V kolom N'!$J$2+'CO2 V kolom N'!$J$3+'CO2 V kolom N'!$J$4+'CO2 V kolom N'!$J$5</f>
        <v>0</v>
      </c>
      <c r="O140" s="452">
        <f>'CO2 V kolom O'!$J$2+'CO2 V kolom O'!$J$3+'CO2 V kolom O'!$J$4+'CO2 V kolom O'!$J$5</f>
        <v>0</v>
      </c>
      <c r="P140" s="452">
        <f>'CO2 V kolom P'!$J$2+'CO2 V kolom P'!$J$3+'CO2 V kolom P'!$J$4+'CO2 V kolom P'!$J$5</f>
        <v>0</v>
      </c>
      <c r="Q140" s="452">
        <f>'CO2 V kolom Q'!$J$2+'CO2 V kolom Q'!$J$3+'CO2 V kolom Q'!$J$4+'CO2 V kolom Q'!$J$5</f>
        <v>0</v>
      </c>
      <c r="R140" s="452">
        <f>'CO2 V kolom R'!$J$2+'CO2 V kolom R'!$J$3+'CO2 V kolom R'!$J$4+'CO2 V kolom R'!$J$5</f>
        <v>0</v>
      </c>
      <c r="S140" s="452">
        <f>'CO2 V kolom S'!$J$2+'CO2 V kolom S'!$J$3+'CO2 V kolom S'!$J$4+'CO2 V kolom S'!$J$5</f>
        <v>0</v>
      </c>
      <c r="T140" s="452">
        <f>'CO2 V kolom T'!$J$2+'CO2 V kolom T'!$J$3+'CO2 V kolom T'!$J$4+'CO2 V kolom T'!$J$5</f>
        <v>0</v>
      </c>
      <c r="U140" s="452">
        <f>'CO2 V kolom U'!$J$2+'CO2 V kolom U'!$J$3+'CO2 V kolom U'!$J$4+'CO2 V kolom U'!$J$5</f>
        <v>0</v>
      </c>
      <c r="V140" s="452">
        <f>'CO2 V kolom V'!$J$2+'CO2 V kolom V'!$J$3+'CO2 V kolom V'!$J$4+'CO2 V kolom V'!$J$5</f>
        <v>0</v>
      </c>
      <c r="W140" s="452">
        <f>'CO2 V kolom W'!$J$2+'CO2 V kolom W'!$J$3+'CO2 V kolom W'!$J$4+'CO2 V kolom W'!$J$5</f>
        <v>0</v>
      </c>
      <c r="X140" s="452">
        <f>'CO2 V kolom X'!$J$2+'CO2 V kolom X'!$J$3+'CO2 V kolom X'!$J$4+'CO2 V kolom X'!$J$5</f>
        <v>0</v>
      </c>
      <c r="Y140" s="452">
        <f>'CO2 V kolom Y'!$J$2+'CO2 V kolom Y'!$J$3+'CO2 V kolom Y'!$J$4+'CO2 V kolom Y'!$J$5</f>
        <v>0</v>
      </c>
      <c r="Z140" s="452">
        <f>'CO2 V kolom Z'!$J$2+'CO2 V kolom Z'!$J$3+'CO2 V kolom Z'!$J$4+'CO2 V kolom Z'!$J$5</f>
        <v>0</v>
      </c>
      <c r="AA140" s="452">
        <f>'CO2 S kolom AA'!$J$2+'CO2 S kolom AA'!$J$3+'CO2 S kolom AA'!$J$4+'CO2 S kolom AA'!$J$5</f>
        <v>0</v>
      </c>
      <c r="AB140" s="452">
        <f>'CO2 S kolom AB'!$J$2+'CO2 S kolom AB'!$J$3+'CO2 S kolom AB'!$J$4+'CO2 S kolom AB'!$J$5</f>
        <v>0</v>
      </c>
      <c r="AC140" s="452">
        <f>'CO2 S kolom AC'!$J$2+'CO2 S kolom AC'!$J$3+'CO2 S kolom AC'!$J$4+'CO2 S kolom AC'!$J$5</f>
        <v>0</v>
      </c>
      <c r="AD140" s="452">
        <f>'CO2 S kolom AD'!$J$2+'CO2 S kolom AD'!$J$3+'CO2 S kolom AD'!$J$4+'CO2 S kolom AD'!$J$5</f>
        <v>0</v>
      </c>
      <c r="AE140" s="452">
        <f>'CO2 S kolom AE'!$J$2+'CO2 S kolom AE'!$J$3+'CO2 S kolom AE'!$J$4+'CO2 S kolom AE'!$J$5</f>
        <v>0</v>
      </c>
      <c r="AF140" s="452">
        <f>'CO2 S kolom AF'!$J$2+'CO2 S kolom AF'!$J$3+'CO2 S kolom AF'!$J$4+'CO2 S kolom AF'!$J$5</f>
        <v>0</v>
      </c>
      <c r="AG140" s="452">
        <f>'CO2 W kolom AG'!$J$2+'CO2 W kolom AG'!$J$3+'CO2 W kolom AG'!$J$4+'CO2 W kolom AG'!$J$5</f>
        <v>0</v>
      </c>
      <c r="AH140" s="452">
        <f>'CO2 W kolom AH'!$J$2+'CO2 W kolom AH'!$J$3+'CO2 W kolom AH'!$J$4+'CO2 W kolom AH'!$J$5</f>
        <v>0</v>
      </c>
      <c r="AI140" s="452">
        <f>'CO2 W kolom AI'!$J$2+'CO2 W kolom AI'!$J$3+'CO2 W kolom AI'!$J$4+'CO2 W kolom AI'!$J$5</f>
        <v>0</v>
      </c>
      <c r="AJ140" s="452">
        <f>'CO2 W kolom AJ'!$J$2+'CO2 W kolom AJ'!$J$3+'CO2 W kolom AJ'!$J$4+'CO2 W kolom AJ'!$J$5</f>
        <v>0</v>
      </c>
      <c r="AK140" s="452">
        <f>'CO2 W kolom AK'!$J$2+'CO2 W kolom AK'!$J$3+'CO2 W kolom AK'!$J$4+'CO2 W kolom AK'!$J$5</f>
        <v>0</v>
      </c>
      <c r="AL140" s="452">
        <f>'CO2 W kolom AL'!$J$2+'CO2 W kolom AL'!$J$3+'CO2 W kolom AL'!$J$4+'CO2 W kolom AL'!$J$5</f>
        <v>0</v>
      </c>
      <c r="AM140" s="452">
        <f>'CO2 O kolom AM'!$J$2+'CO2 O kolom AM'!$J$3+'CO2 O kolom AM'!$J$4+'CO2 O kolom AM'!$J$5</f>
        <v>0</v>
      </c>
      <c r="AN140" s="452">
        <f>'CO2 O kolom AN'!$J$2+'CO2 O kolom AN'!$J$3+'CO2 O kolom AN'!$J$4+'CO2 O kolom AN'!$J$5</f>
        <v>0</v>
      </c>
      <c r="AO140" s="452">
        <f>'CO2 O kolom AO'!$J$2+'CO2 O kolom AO'!$J$3+'CO2 O kolom AO'!$J$4+'CO2 O kolom AO'!$J$5</f>
        <v>0</v>
      </c>
      <c r="AP140" s="452">
        <f>'CO2 W kolom AP'!$J$2+'CO2 W kolom AP'!$J$3+'CO2 W kolom AP'!$J$4+'CO2 W kolom AP'!$J$5</f>
        <v>0</v>
      </c>
      <c r="AQ140" s="452">
        <f>'CO2 W kolom AQ'!$J$2+'CO2 W kolom AQ'!$J$3+'CO2 W kolom AQ'!$J$4+'CO2 W kolom AQ'!$J$5</f>
        <v>0</v>
      </c>
      <c r="AR140" s="452">
        <f>'CO2 W kolom AR'!$J$2+'CO2 W kolom AR'!$J$3+'CO2 W kolom AR'!$J$4+'CO2 W kolom AR'!$J$5</f>
        <v>0</v>
      </c>
      <c r="AS140" s="452">
        <f>'CO2 W kolom AS'!$J$2+'CO2 W kolom AS'!$J$3+'CO2 W kolom AS'!$J$4+'CO2 W kolom AS'!$J$5</f>
        <v>0</v>
      </c>
      <c r="AT140" s="452">
        <f>'CO2 W kolom AT'!$J$2+'CO2 W kolom AT'!$J$3+'CO2 W kolom AT'!$J$4+'CO2 W kolom AT'!$J$5</f>
        <v>0</v>
      </c>
      <c r="AU140" s="452">
        <f>'CO2 W kolom AU'!$J$2+'CO2 W kolom AU'!$J$3+'CO2 W kolom AU'!$J$4+'CO2 W kolom AU'!$J$5</f>
        <v>0</v>
      </c>
      <c r="AV140" s="452">
        <f>'CO2 W kolom AV'!$J$2+'CO2 W kolom AV'!$J$3+'CO2 W kolom AV'!$J$4+'CO2 W kolom AV'!$J$5</f>
        <v>0</v>
      </c>
      <c r="AW140" s="452">
        <f>'CO2 W kolom AW'!$J$2+'CO2 W kolom AW'!$J$3+'CO2 W kolom AW'!$J$4+'CO2 W kolom AW'!$J$5</f>
        <v>0</v>
      </c>
      <c r="AX140" s="452">
        <f>'CO2 W kolom AX'!$J$2+'CO2 W kolom AX'!$J$3+'CO2 W kolom AX'!$J$4+'CO2 W kolom AX'!$J$5</f>
        <v>0</v>
      </c>
    </row>
    <row r="141" spans="1:50" s="421" customFormat="1" ht="10" customHeight="1" x14ac:dyDescent="0.2"/>
    <row r="142" spans="1:50" s="421" customFormat="1" ht="17" thickBot="1" x14ac:dyDescent="0.25">
      <c r="A142" s="534">
        <v>2021</v>
      </c>
      <c r="C142" s="550" t="s">
        <v>636</v>
      </c>
      <c r="D142" s="536">
        <f>LOOKUP(D$2,'Objectenoverzicht aantallen'!$A$5:$A$118,'Objectenoverzicht aantallen'!$F$5:$F$118)</f>
        <v>0</v>
      </c>
      <c r="E142" s="536">
        <f>LOOKUP(E$2,'Objectenoverzicht aantallen'!$A$5:$A$118,'Objectenoverzicht aantallen'!$F$5:$F$118)</f>
        <v>0</v>
      </c>
      <c r="F142" s="536">
        <f>LOOKUP(F$2,'Objectenoverzicht aantallen'!$A$5:$A$118,'Objectenoverzicht aantallen'!$F$5:$F$118)</f>
        <v>0</v>
      </c>
      <c r="G142" s="536">
        <f>LOOKUP(G$2,'Objectenoverzicht aantallen'!$A$5:$A$118,'Objectenoverzicht aantallen'!$F$5:$F$118)</f>
        <v>0</v>
      </c>
      <c r="H142" s="536">
        <f>LOOKUP(H$2,'Objectenoverzicht aantallen'!$A$5:$A$118,'Objectenoverzicht aantallen'!$F$5:$F$118)</f>
        <v>0</v>
      </c>
      <c r="I142" s="536">
        <f>LOOKUP(I$2,'Objectenoverzicht aantallen'!$A$5:$A$118,'Objectenoverzicht aantallen'!$F$5:$F$118)</f>
        <v>0</v>
      </c>
      <c r="J142" s="536">
        <f>LOOKUP(J$2,'Objectenoverzicht aantallen'!$A$5:$A$118,'Objectenoverzicht aantallen'!$F$5:$F$118)</f>
        <v>0</v>
      </c>
      <c r="K142" s="536">
        <f>LOOKUP(K$2,'Objectenoverzicht aantallen'!$A$5:$A$118,'Objectenoverzicht aantallen'!$F$5:$F$118)</f>
        <v>0</v>
      </c>
      <c r="L142" s="536">
        <f>LOOKUP(L$2,'Objectenoverzicht aantallen'!$A$5:$A$118,'Objectenoverzicht aantallen'!$F$5:$F$118)</f>
        <v>0</v>
      </c>
      <c r="M142" s="536">
        <f>LOOKUP(M$2,'Objectenoverzicht aantallen'!$A$5:$A$118,'Objectenoverzicht aantallen'!$F$5:$F$118)</f>
        <v>0</v>
      </c>
      <c r="N142" s="536">
        <f>LOOKUP(N$2,'Objectenoverzicht aantallen'!$A$5:$A$118,'Objectenoverzicht aantallen'!$F$5:$F$118)</f>
        <v>0</v>
      </c>
      <c r="O142" s="536">
        <f>LOOKUP(O$2,'Objectenoverzicht aantallen'!$A$5:$A$118,'Objectenoverzicht aantallen'!$F$5:$F$118)</f>
        <v>0</v>
      </c>
      <c r="P142" s="536">
        <f>LOOKUP(P$2,'Objectenoverzicht aantallen'!$A$5:$A$118,'Objectenoverzicht aantallen'!$F$5:$F$118)</f>
        <v>0</v>
      </c>
      <c r="Q142" s="536">
        <f>LOOKUP(Q$2,'Objectenoverzicht aantallen'!$A$5:$A$118,'Objectenoverzicht aantallen'!$F$5:$F$118)</f>
        <v>0</v>
      </c>
      <c r="R142" s="536">
        <f>LOOKUP(R$2,'Objectenoverzicht aantallen'!$A$5:$A$118,'Objectenoverzicht aantallen'!$F$5:$F$118)</f>
        <v>0</v>
      </c>
      <c r="S142" s="536">
        <f>LOOKUP(S$2,'Objectenoverzicht aantallen'!$A$5:$A$118,'Objectenoverzicht aantallen'!$F$5:$F$118)</f>
        <v>0</v>
      </c>
      <c r="T142" s="536">
        <f>LOOKUP(T$2,'Objectenoverzicht aantallen'!$A$5:$A$118,'Objectenoverzicht aantallen'!$F$5:$F$118)</f>
        <v>0</v>
      </c>
      <c r="U142" s="536">
        <f>LOOKUP(U$2,'Objectenoverzicht aantallen'!$A$5:$A$118,'Objectenoverzicht aantallen'!$F$5:$F$118)</f>
        <v>0</v>
      </c>
      <c r="V142" s="536">
        <f>LOOKUP(V$2,'Objectenoverzicht aantallen'!$A$5:$A$118,'Objectenoverzicht aantallen'!$F$5:$F$118)</f>
        <v>0</v>
      </c>
      <c r="W142" s="536">
        <f>LOOKUP(W$2,'Objectenoverzicht aantallen'!$A$5:$A$118,'Objectenoverzicht aantallen'!$F$5:$F$118)</f>
        <v>0</v>
      </c>
      <c r="X142" s="536">
        <f>LOOKUP(X$2,'Objectenoverzicht aantallen'!$A$5:$A$118,'Objectenoverzicht aantallen'!$F$5:$F$118)</f>
        <v>0</v>
      </c>
      <c r="Y142" s="536">
        <f>LOOKUP(Y$2,'Objectenoverzicht aantallen'!$A$5:$A$118,'Objectenoverzicht aantallen'!$F$5:$F$118)</f>
        <v>0</v>
      </c>
      <c r="Z142" s="536">
        <f>LOOKUP(Z$2,'Objectenoverzicht aantallen'!$A$5:$A$118,'Objectenoverzicht aantallen'!$F$5:$F$118)</f>
        <v>0</v>
      </c>
      <c r="AA142" s="536">
        <f>LOOKUP(AA$2,'Objectenoverzicht aantallen'!$A$5:$A$118,'Objectenoverzicht aantallen'!$F$5:$F$118)</f>
        <v>0</v>
      </c>
      <c r="AB142" s="536">
        <f>LOOKUP(AB$2,'Objectenoverzicht aantallen'!$A$5:$A$118,'Objectenoverzicht aantallen'!$F$5:$F$118)</f>
        <v>0</v>
      </c>
      <c r="AC142" s="536">
        <f>LOOKUP(AC$2,'Objectenoverzicht aantallen'!$A$5:$A$118,'Objectenoverzicht aantallen'!$F$5:$F$118)</f>
        <v>0</v>
      </c>
      <c r="AD142" s="536">
        <f>LOOKUP(AD$2,'Objectenoverzicht aantallen'!$A$5:$A$118,'Objectenoverzicht aantallen'!$F$5:$F$118)</f>
        <v>0</v>
      </c>
      <c r="AE142" s="536">
        <f>LOOKUP(AE$2,'Objectenoverzicht aantallen'!$A$5:$A$118,'Objectenoverzicht aantallen'!$F$5:$F$118)</f>
        <v>0</v>
      </c>
      <c r="AF142" s="536">
        <f>LOOKUP(AF$2,'Objectenoverzicht aantallen'!$A$5:$A$118,'Objectenoverzicht aantallen'!$F$5:$F$118)</f>
        <v>0</v>
      </c>
      <c r="AG142" s="536">
        <f>LOOKUP(AG$2,'Objectenoverzicht aantallen'!$A$5:$A$118,'Objectenoverzicht aantallen'!$F$5:$F$118)</f>
        <v>0</v>
      </c>
      <c r="AH142" s="536">
        <f>LOOKUP(AH$2,'Objectenoverzicht aantallen'!$A$5:$A$118,'Objectenoverzicht aantallen'!$F$5:$F$118)</f>
        <v>0</v>
      </c>
      <c r="AI142" s="536">
        <f>LOOKUP(AI$2,'Objectenoverzicht aantallen'!$A$5:$A$118,'Objectenoverzicht aantallen'!$F$5:$F$118)</f>
        <v>0</v>
      </c>
      <c r="AJ142" s="536">
        <f>LOOKUP(AJ$2,'Objectenoverzicht aantallen'!$A$5:$A$118,'Objectenoverzicht aantallen'!$F$5:$F$118)</f>
        <v>0</v>
      </c>
      <c r="AK142" s="536">
        <f>LOOKUP(AK$2,'Objectenoverzicht aantallen'!$A$5:$A$118,'Objectenoverzicht aantallen'!$F$5:$F$118)</f>
        <v>0</v>
      </c>
      <c r="AL142" s="536">
        <f>LOOKUP(AL$2,'Objectenoverzicht aantallen'!$A$5:$A$118,'Objectenoverzicht aantallen'!$F$5:$F$118)</f>
        <v>0</v>
      </c>
      <c r="AM142" s="536">
        <f>LOOKUP(AM$2,'Objectenoverzicht aantallen'!$A$5:$A$118,'Objectenoverzicht aantallen'!$F$5:$F$118)</f>
        <v>0</v>
      </c>
      <c r="AN142" s="536">
        <f>LOOKUP(AN$2,'Objectenoverzicht aantallen'!$A$5:$A$118,'Objectenoverzicht aantallen'!$F$5:$F$118)</f>
        <v>0</v>
      </c>
      <c r="AO142" s="536">
        <f>LOOKUP(AO$2,'Objectenoverzicht aantallen'!$A$5:$A$118,'Objectenoverzicht aantallen'!$F$5:$F$118)</f>
        <v>0</v>
      </c>
      <c r="AP142" s="536">
        <f>LOOKUP(AP$2,'Objectenoverzicht aantallen'!$A$5:$A$118,'Objectenoverzicht aantallen'!$F$5:$F$118)</f>
        <v>0</v>
      </c>
      <c r="AQ142" s="536">
        <f>LOOKUP(AQ$2,'Objectenoverzicht aantallen'!$A$5:$A$118,'Objectenoverzicht aantallen'!$F$5:$F$118)</f>
        <v>0</v>
      </c>
      <c r="AR142" s="536">
        <f>LOOKUP(AR$2,'Objectenoverzicht aantallen'!$A$5:$A$118,'Objectenoverzicht aantallen'!$F$5:$F$118)</f>
        <v>0</v>
      </c>
      <c r="AS142" s="536">
        <f>LOOKUP(AS$2,'Objectenoverzicht aantallen'!$A$5:$A$118,'Objectenoverzicht aantallen'!$F$5:$F$118)</f>
        <v>0</v>
      </c>
      <c r="AT142" s="536">
        <f>LOOKUP(AT$2,'Objectenoverzicht aantallen'!$A$5:$A$118,'Objectenoverzicht aantallen'!$F$5:$F$118)</f>
        <v>0</v>
      </c>
      <c r="AU142" s="536">
        <f>LOOKUP(AU$2,'Objectenoverzicht aantallen'!$A$5:$A$118,'Objectenoverzicht aantallen'!$F$5:$F$118)</f>
        <v>0</v>
      </c>
      <c r="AV142" s="536">
        <f>LOOKUP(AV$2,'Objectenoverzicht aantallen'!$A$5:$A$118,'Objectenoverzicht aantallen'!$F$5:$F$118)</f>
        <v>0</v>
      </c>
      <c r="AW142" s="536">
        <f>LOOKUP(AW$2,'Objectenoverzicht aantallen'!$A$5:$A$118,'Objectenoverzicht aantallen'!$F$5:$F$118)</f>
        <v>0</v>
      </c>
      <c r="AX142" s="536">
        <f>LOOKUP(AX$2,'Objectenoverzicht aantallen'!$A$5:$A$118,'Objectenoverzicht aantallen'!$F$5:$F$118)</f>
        <v>0</v>
      </c>
    </row>
    <row r="143" spans="1:50" s="421" customFormat="1" ht="17" thickBot="1" x14ac:dyDescent="0.25">
      <c r="A143" s="537" t="s">
        <v>97</v>
      </c>
      <c r="B143" s="538" t="s">
        <v>99</v>
      </c>
      <c r="C143" s="539">
        <f>SUM(D143:AX143)</f>
        <v>0</v>
      </c>
      <c r="D143" s="452">
        <f>'CO2 KW kolom D'!$K$2+'CO2 KW kolom D'!$K$3+'CO2 KW kolom D'!$K$4+'CO2 KW kolom D'!$K$5</f>
        <v>0</v>
      </c>
      <c r="E143" s="452">
        <f>'CO2 KW kolom E'!$K$2+'CO2 KW kolom E'!$K$3+'CO2 KW kolom E'!$K$4+'CO2 KW kolom E'!$K$5</f>
        <v>0</v>
      </c>
      <c r="F143" s="452">
        <f>'CO2 KW kolom F'!$K$2+'CO2 KW kolom F'!$K$3+'CO2 KW kolom F'!$K$4+'CO2 KW kolom F'!$K$5</f>
        <v>0</v>
      </c>
      <c r="G143" s="452">
        <f>'CO2 KW kolom G'!$K$2+'CO2 KW kolom G'!$K$3+'CO2 KW kolom G'!$K$4+'CO2 KW kolom G'!$K$5</f>
        <v>0</v>
      </c>
      <c r="H143" s="452">
        <f>'CO2 KW kolom H'!$K$2+'CO2 KW kolom H'!$K$3+'CO2 KW kolom H'!$K$4+'CO2 KW kolom H'!$K$5</f>
        <v>0</v>
      </c>
      <c r="I143" s="452">
        <f>'CO2 KW kolom I'!$K$2+'CO2 KW kolom I'!$K$3+'CO2 KW kolom I'!$K$4+'CO2 KW kolom I'!$K$5</f>
        <v>0</v>
      </c>
      <c r="J143" s="452">
        <f>'CO2 KW kolom J'!$K$2+'CO2 KW kolom J'!$K$3+'CO2 KW kolom J'!$K$4+'CO2 KW kolom J'!$K$5</f>
        <v>0</v>
      </c>
      <c r="K143" s="452">
        <f>'CO2 KW kolom K'!$K$2+'CO2 KW kolom K'!$K$3+'CO2 KW kolom K'!$K$4+'CO2 KW kolom K'!$K$5</f>
        <v>0</v>
      </c>
      <c r="L143" s="452">
        <f>'CO2 KW kolom L'!$K$2+'CO2 KW kolom L'!$K$3+'CO2 KW kolom L'!$K$4+'CO2 KW kolom L'!$K$5</f>
        <v>0</v>
      </c>
      <c r="M143" s="452">
        <f>'CO2 KW kolom M'!$K$2+'CO2 KW kolom M'!$K$3+'CO2 KW kolom M'!$K$4+'CO2 KW kolom M'!$K$5</f>
        <v>0</v>
      </c>
      <c r="N143" s="452">
        <f>'CO2 V kolom N'!$K$2+'CO2 V kolom N'!$K$3+'CO2 V kolom N'!$K$4+'CO2 V kolom N'!$K$5</f>
        <v>0</v>
      </c>
      <c r="O143" s="452">
        <f>'CO2 V kolom O'!$K$2+'CO2 V kolom O'!$K$3+'CO2 V kolom O'!$K$4+'CO2 V kolom O'!$K$5</f>
        <v>0</v>
      </c>
      <c r="P143" s="452">
        <f>'CO2 V kolom P'!$K$2+'CO2 V kolom P'!$K$3+'CO2 V kolom P'!$K$4+'CO2 V kolom P'!$K$5</f>
        <v>0</v>
      </c>
      <c r="Q143" s="452">
        <f>'CO2 V kolom Q'!$K$2+'CO2 V kolom Q'!$K$3+'CO2 V kolom Q'!$K$4+'CO2 V kolom Q'!$K$5</f>
        <v>0</v>
      </c>
      <c r="R143" s="452">
        <f>'CO2 V kolom R'!$K$2+'CO2 V kolom R'!$K$3+'CO2 V kolom R'!$K$4+'CO2 V kolom R'!$K$5</f>
        <v>0</v>
      </c>
      <c r="S143" s="452">
        <f>'CO2 V kolom S'!$K$2+'CO2 V kolom S'!$K$3+'CO2 V kolom S'!$K$4+'CO2 V kolom S'!$K$5</f>
        <v>0</v>
      </c>
      <c r="T143" s="452">
        <f>'CO2 V kolom T'!$K$2+'CO2 V kolom T'!$K$3+'CO2 V kolom T'!$K$4+'CO2 V kolom T'!$K$5</f>
        <v>0</v>
      </c>
      <c r="U143" s="452">
        <f>'CO2 V kolom U'!$K$2+'CO2 V kolom U'!$K$3+'CO2 V kolom U'!$K$4+'CO2 V kolom U'!$K$5</f>
        <v>0</v>
      </c>
      <c r="V143" s="452">
        <f>'CO2 V kolom V'!$K$2+'CO2 V kolom V'!$K$3+'CO2 V kolom V'!$K$4+'CO2 V kolom V'!$K$5</f>
        <v>0</v>
      </c>
      <c r="W143" s="452">
        <f>'CO2 V kolom W'!$K$2+'CO2 V kolom W'!$K$3+'CO2 V kolom W'!$K$4+'CO2 V kolom W'!$K$5</f>
        <v>0</v>
      </c>
      <c r="X143" s="452">
        <f>'CO2 V kolom X'!$K$2+'CO2 V kolom X'!$K$3+'CO2 V kolom X'!$K$4+'CO2 V kolom X'!$K$5</f>
        <v>0</v>
      </c>
      <c r="Y143" s="452">
        <f>'CO2 V kolom Y'!$K$2+'CO2 V kolom Y'!$K$3+'CO2 V kolom Y'!$K$4+'CO2 V kolom Y'!$K$5</f>
        <v>0</v>
      </c>
      <c r="Z143" s="452">
        <f>'CO2 V kolom Z'!$K$2+'CO2 V kolom Z'!$K$3+'CO2 V kolom Z'!$K$4+'CO2 V kolom Z'!$K$5</f>
        <v>0</v>
      </c>
      <c r="AA143" s="452">
        <f>'CO2 S kolom AA'!$K$2+'CO2 S kolom AA'!$K$3+'CO2 S kolom AA'!$K$4+'CO2 S kolom AA'!$K$5</f>
        <v>0</v>
      </c>
      <c r="AB143" s="452">
        <f>'CO2 S kolom AB'!$K$2+'CO2 S kolom AB'!$K$3+'CO2 S kolom AB'!$K$4+'CO2 S kolom AB'!$K$5</f>
        <v>0</v>
      </c>
      <c r="AC143" s="452">
        <f>'CO2 S kolom AC'!$K$2+'CO2 S kolom AC'!$K$3+'CO2 S kolom AC'!$K$4+'CO2 S kolom AC'!$K$5</f>
        <v>0</v>
      </c>
      <c r="AD143" s="452">
        <f>'CO2 S kolom AD'!$K$2+'CO2 S kolom AD'!$K$3+'CO2 S kolom AD'!$K$4+'CO2 S kolom AD'!$K$5</f>
        <v>0</v>
      </c>
      <c r="AE143" s="452">
        <f>'CO2 S kolom AE'!$K$2+'CO2 S kolom AE'!$K$3+'CO2 S kolom AE'!$K$4+'CO2 S kolom AE'!$K$5</f>
        <v>0</v>
      </c>
      <c r="AF143" s="452">
        <f>'CO2 S kolom AF'!$K$2+'CO2 S kolom AF'!$K$3+'CO2 S kolom AF'!$K$4+'CO2 S kolom AF'!$K$5</f>
        <v>0</v>
      </c>
      <c r="AG143" s="452">
        <f>'CO2 W kolom AG'!$K$2+'CO2 W kolom AG'!$K$3+'CO2 W kolom AG'!$K$4+'CO2 W kolom AG'!$K$5</f>
        <v>0</v>
      </c>
      <c r="AH143" s="452">
        <f>'CO2 W kolom AH'!$K$2+'CO2 W kolom AH'!$K$3+'CO2 W kolom AH'!$K$4+'CO2 W kolom AH'!$K$5</f>
        <v>0</v>
      </c>
      <c r="AI143" s="452">
        <f>'CO2 W kolom AI'!$K$2+'CO2 W kolom AI'!$K$3+'CO2 W kolom AI'!$K$4+'CO2 W kolom AI'!$K$5</f>
        <v>0</v>
      </c>
      <c r="AJ143" s="452">
        <f>'CO2 W kolom AJ'!$K$2+'CO2 W kolom AJ'!$K$3+'CO2 W kolom AJ'!$K$4+'CO2 W kolom AJ'!$K$5</f>
        <v>0</v>
      </c>
      <c r="AK143" s="452">
        <f>'CO2 W kolom AK'!$K$2+'CO2 W kolom AK'!$K$3+'CO2 W kolom AK'!$K$4+'CO2 W kolom AK'!$K$5</f>
        <v>0</v>
      </c>
      <c r="AL143" s="452">
        <f>'CO2 W kolom AL'!$K$2+'CO2 W kolom AL'!$K$3+'CO2 W kolom AL'!$K$4+'CO2 W kolom AL'!$K$5</f>
        <v>0</v>
      </c>
      <c r="AM143" s="452">
        <f>'CO2 O kolom AM'!$K$2+'CO2 O kolom AM'!$K$3+'CO2 O kolom AM'!$K$4+'CO2 O kolom AM'!$K$5</f>
        <v>0</v>
      </c>
      <c r="AN143" s="452">
        <f>'CO2 O kolom AN'!$K$2+'CO2 O kolom AN'!$K$3+'CO2 O kolom AN'!$K$4+'CO2 O kolom AN'!$K$5</f>
        <v>0</v>
      </c>
      <c r="AO143" s="452">
        <f>'CO2 O kolom AO'!$K$2+'CO2 O kolom AO'!$K$3+'CO2 O kolom AO'!$K$4+'CO2 O kolom AO'!$K$5</f>
        <v>0</v>
      </c>
      <c r="AP143" s="452">
        <f>'CO2 W kolom AP'!$K$2+'CO2 W kolom AP'!$K$3+'CO2 W kolom AP'!$K$4+'CO2 W kolom AP'!$K$5</f>
        <v>0</v>
      </c>
      <c r="AQ143" s="452">
        <f>'CO2 W kolom AQ'!$K$2+'CO2 W kolom AQ'!$K$3+'CO2 W kolom AQ'!$K$4+'CO2 W kolom AQ'!$K$5</f>
        <v>0</v>
      </c>
      <c r="AR143" s="452">
        <f>'CO2 W kolom AR'!$K$2+'CO2 W kolom AR'!$K$3+'CO2 W kolom AR'!$K$4+'CO2 W kolom AR'!$K$5</f>
        <v>0</v>
      </c>
      <c r="AS143" s="452">
        <f>'CO2 W kolom AS'!$K$2+'CO2 W kolom AS'!$K$3+'CO2 W kolom AS'!$K$4+'CO2 W kolom AS'!$K$5</f>
        <v>0</v>
      </c>
      <c r="AT143" s="452">
        <f>'CO2 W kolom AT'!$K$2+'CO2 W kolom AT'!$K$3+'CO2 W kolom AT'!$K$4+'CO2 W kolom AT'!$K$5</f>
        <v>0</v>
      </c>
      <c r="AU143" s="452">
        <f>'CO2 W kolom AU'!$K$2+'CO2 W kolom AU'!$K$3+'CO2 W kolom AU'!$K$4+'CO2 W kolom AU'!$K$5</f>
        <v>0</v>
      </c>
      <c r="AV143" s="452">
        <f>'CO2 W kolom AV'!$K$2+'CO2 W kolom AV'!$K$3+'CO2 W kolom AV'!$K$4+'CO2 W kolom AV'!$K$5</f>
        <v>0</v>
      </c>
      <c r="AW143" s="452">
        <f>'CO2 W kolom AW'!$K$2+'CO2 W kolom AW'!$K$3+'CO2 W kolom AW'!$K$4+'CO2 W kolom AW'!$K$5</f>
        <v>0</v>
      </c>
      <c r="AX143" s="452">
        <f>'CO2 W kolom AX'!$K$2+'CO2 W kolom AX'!$K$3+'CO2 W kolom AX'!$K$4+'CO2 W kolom AX'!$K$5</f>
        <v>0</v>
      </c>
    </row>
    <row r="144" spans="1:50" s="421" customFormat="1" ht="10" customHeight="1" x14ac:dyDescent="0.2"/>
    <row r="145" spans="1:50" s="421" customFormat="1" ht="17" thickBot="1" x14ac:dyDescent="0.25">
      <c r="A145" s="534">
        <v>2022</v>
      </c>
      <c r="C145" s="550" t="s">
        <v>636</v>
      </c>
      <c r="D145" s="536">
        <f>LOOKUP(D$2,'Objectenoverzicht aantallen'!$A$5:$A$118,'Objectenoverzicht aantallen'!$G$5:$G$118)</f>
        <v>0</v>
      </c>
      <c r="E145" s="536">
        <f>LOOKUP(E$2,'Objectenoverzicht aantallen'!$A$5:$A$118,'Objectenoverzicht aantallen'!$G$5:$G$118)</f>
        <v>0</v>
      </c>
      <c r="F145" s="536">
        <f>LOOKUP(F$2,'Objectenoverzicht aantallen'!$A$5:$A$118,'Objectenoverzicht aantallen'!$G$5:$G$118)</f>
        <v>0</v>
      </c>
      <c r="G145" s="536">
        <f>LOOKUP(G$2,'Objectenoverzicht aantallen'!$A$5:$A$118,'Objectenoverzicht aantallen'!$G$5:$G$118)</f>
        <v>0</v>
      </c>
      <c r="H145" s="536">
        <f>LOOKUP(H$2,'Objectenoverzicht aantallen'!$A$5:$A$118,'Objectenoverzicht aantallen'!$G$5:$G$118)</f>
        <v>0</v>
      </c>
      <c r="I145" s="536">
        <f>LOOKUP(I$2,'Objectenoverzicht aantallen'!$A$5:$A$118,'Objectenoverzicht aantallen'!$G$5:$G$118)</f>
        <v>0</v>
      </c>
      <c r="J145" s="536">
        <f>LOOKUP(J$2,'Objectenoverzicht aantallen'!$A$5:$A$118,'Objectenoverzicht aantallen'!$G$5:$G$118)</f>
        <v>0</v>
      </c>
      <c r="K145" s="536">
        <f>LOOKUP(K$2,'Objectenoverzicht aantallen'!$A$5:$A$118,'Objectenoverzicht aantallen'!$G$5:$G$118)</f>
        <v>0</v>
      </c>
      <c r="L145" s="536">
        <f>LOOKUP(L$2,'Objectenoverzicht aantallen'!$A$5:$A$118,'Objectenoverzicht aantallen'!$G$5:$G$118)</f>
        <v>0</v>
      </c>
      <c r="M145" s="536">
        <f>LOOKUP(M$2,'Objectenoverzicht aantallen'!$A$5:$A$118,'Objectenoverzicht aantallen'!$G$5:$G$118)</f>
        <v>0</v>
      </c>
      <c r="N145" s="536">
        <f>LOOKUP(N$2,'Objectenoverzicht aantallen'!$A$5:$A$118,'Objectenoverzicht aantallen'!$G$5:$G$118)</f>
        <v>0</v>
      </c>
      <c r="O145" s="536">
        <f>LOOKUP(O$2,'Objectenoverzicht aantallen'!$A$5:$A$118,'Objectenoverzicht aantallen'!$G$5:$G$118)</f>
        <v>0</v>
      </c>
      <c r="P145" s="536">
        <f>LOOKUP(P$2,'Objectenoverzicht aantallen'!$A$5:$A$118,'Objectenoverzicht aantallen'!$G$5:$G$118)</f>
        <v>0</v>
      </c>
      <c r="Q145" s="536">
        <f>LOOKUP(Q$2,'Objectenoverzicht aantallen'!$A$5:$A$118,'Objectenoverzicht aantallen'!$G$5:$G$118)</f>
        <v>0</v>
      </c>
      <c r="R145" s="536">
        <f>LOOKUP(R$2,'Objectenoverzicht aantallen'!$A$5:$A$118,'Objectenoverzicht aantallen'!$G$5:$G$118)</f>
        <v>0</v>
      </c>
      <c r="S145" s="536">
        <f>LOOKUP(S$2,'Objectenoverzicht aantallen'!$A$5:$A$118,'Objectenoverzicht aantallen'!$G$5:$G$118)</f>
        <v>0</v>
      </c>
      <c r="T145" s="536">
        <f>LOOKUP(T$2,'Objectenoverzicht aantallen'!$A$5:$A$118,'Objectenoverzicht aantallen'!$G$5:$G$118)</f>
        <v>0</v>
      </c>
      <c r="U145" s="536">
        <f>LOOKUP(U$2,'Objectenoverzicht aantallen'!$A$5:$A$118,'Objectenoverzicht aantallen'!$G$5:$G$118)</f>
        <v>0</v>
      </c>
      <c r="V145" s="536">
        <f>LOOKUP(V$2,'Objectenoverzicht aantallen'!$A$5:$A$118,'Objectenoverzicht aantallen'!$G$5:$G$118)</f>
        <v>0</v>
      </c>
      <c r="W145" s="536">
        <f>LOOKUP(W$2,'Objectenoverzicht aantallen'!$A$5:$A$118,'Objectenoverzicht aantallen'!$G$5:$G$118)</f>
        <v>0</v>
      </c>
      <c r="X145" s="536">
        <f>LOOKUP(X$2,'Objectenoverzicht aantallen'!$A$5:$A$118,'Objectenoverzicht aantallen'!$G$5:$G$118)</f>
        <v>0</v>
      </c>
      <c r="Y145" s="536">
        <f>LOOKUP(Y$2,'Objectenoverzicht aantallen'!$A$5:$A$118,'Objectenoverzicht aantallen'!$G$5:$G$118)</f>
        <v>0</v>
      </c>
      <c r="Z145" s="536">
        <f>LOOKUP(Z$2,'Objectenoverzicht aantallen'!$A$5:$A$118,'Objectenoverzicht aantallen'!$G$5:$G$118)</f>
        <v>0</v>
      </c>
      <c r="AA145" s="536">
        <f>LOOKUP(AA$2,'Objectenoverzicht aantallen'!$A$5:$A$118,'Objectenoverzicht aantallen'!$G$5:$G$118)</f>
        <v>0</v>
      </c>
      <c r="AB145" s="536">
        <f>LOOKUP(AB$2,'Objectenoverzicht aantallen'!$A$5:$A$118,'Objectenoverzicht aantallen'!$G$5:$G$118)</f>
        <v>0</v>
      </c>
      <c r="AC145" s="536">
        <f>LOOKUP(AC$2,'Objectenoverzicht aantallen'!$A$5:$A$118,'Objectenoverzicht aantallen'!$G$5:$G$118)</f>
        <v>0</v>
      </c>
      <c r="AD145" s="536">
        <f>LOOKUP(AD$2,'Objectenoverzicht aantallen'!$A$5:$A$118,'Objectenoverzicht aantallen'!$G$5:$G$118)</f>
        <v>0</v>
      </c>
      <c r="AE145" s="536">
        <f>LOOKUP(AE$2,'Objectenoverzicht aantallen'!$A$5:$A$118,'Objectenoverzicht aantallen'!$G$5:$G$118)</f>
        <v>0</v>
      </c>
      <c r="AF145" s="536">
        <f>LOOKUP(AF$2,'Objectenoverzicht aantallen'!$A$5:$A$118,'Objectenoverzicht aantallen'!$G$5:$G$118)</f>
        <v>0</v>
      </c>
      <c r="AG145" s="536">
        <f>LOOKUP(AG$2,'Objectenoverzicht aantallen'!$A$5:$A$118,'Objectenoverzicht aantallen'!$G$5:$G$118)</f>
        <v>0</v>
      </c>
      <c r="AH145" s="536">
        <f>LOOKUP(AH$2,'Objectenoverzicht aantallen'!$A$5:$A$118,'Objectenoverzicht aantallen'!$G$5:$G$118)</f>
        <v>0</v>
      </c>
      <c r="AI145" s="536">
        <f>LOOKUP(AI$2,'Objectenoverzicht aantallen'!$A$5:$A$118,'Objectenoverzicht aantallen'!$G$5:$G$118)</f>
        <v>0</v>
      </c>
      <c r="AJ145" s="536">
        <f>LOOKUP(AJ$2,'Objectenoverzicht aantallen'!$A$5:$A$118,'Objectenoverzicht aantallen'!$G$5:$G$118)</f>
        <v>0</v>
      </c>
      <c r="AK145" s="536">
        <f>LOOKUP(AK$2,'Objectenoverzicht aantallen'!$A$5:$A$118,'Objectenoverzicht aantallen'!$G$5:$G$118)</f>
        <v>0</v>
      </c>
      <c r="AL145" s="536">
        <f>LOOKUP(AL$2,'Objectenoverzicht aantallen'!$A$5:$A$118,'Objectenoverzicht aantallen'!$G$5:$G$118)</f>
        <v>0</v>
      </c>
      <c r="AM145" s="536">
        <f>LOOKUP(AM$2,'Objectenoverzicht aantallen'!$A$5:$A$118,'Objectenoverzicht aantallen'!$G$5:$G$118)</f>
        <v>0</v>
      </c>
      <c r="AN145" s="536">
        <f>LOOKUP(AN$2,'Objectenoverzicht aantallen'!$A$5:$A$118,'Objectenoverzicht aantallen'!$G$5:$G$118)</f>
        <v>0</v>
      </c>
      <c r="AO145" s="536">
        <f>LOOKUP(AO$2,'Objectenoverzicht aantallen'!$A$5:$A$118,'Objectenoverzicht aantallen'!$G$5:$G$118)</f>
        <v>0</v>
      </c>
      <c r="AP145" s="536">
        <f>LOOKUP(AP$2,'Objectenoverzicht aantallen'!$A$5:$A$118,'Objectenoverzicht aantallen'!$G$5:$G$118)</f>
        <v>0</v>
      </c>
      <c r="AQ145" s="536">
        <f>LOOKUP(AQ$2,'Objectenoverzicht aantallen'!$A$5:$A$118,'Objectenoverzicht aantallen'!$G$5:$G$118)</f>
        <v>0</v>
      </c>
      <c r="AR145" s="536">
        <f>LOOKUP(AR$2,'Objectenoverzicht aantallen'!$A$5:$A$118,'Objectenoverzicht aantallen'!$G$5:$G$118)</f>
        <v>0</v>
      </c>
      <c r="AS145" s="536">
        <f>LOOKUP(AS$2,'Objectenoverzicht aantallen'!$A$5:$A$118,'Objectenoverzicht aantallen'!$G$5:$G$118)</f>
        <v>0</v>
      </c>
      <c r="AT145" s="536">
        <f>LOOKUP(AT$2,'Objectenoverzicht aantallen'!$A$5:$A$118,'Objectenoverzicht aantallen'!$G$5:$G$118)</f>
        <v>0</v>
      </c>
      <c r="AU145" s="536">
        <f>LOOKUP(AU$2,'Objectenoverzicht aantallen'!$A$5:$A$118,'Objectenoverzicht aantallen'!$G$5:$G$118)</f>
        <v>0</v>
      </c>
      <c r="AV145" s="536">
        <f>LOOKUP(AV$2,'Objectenoverzicht aantallen'!$A$5:$A$118,'Objectenoverzicht aantallen'!$G$5:$G$118)</f>
        <v>0</v>
      </c>
      <c r="AW145" s="536">
        <f>LOOKUP(AW$2,'Objectenoverzicht aantallen'!$A$5:$A$118,'Objectenoverzicht aantallen'!$G$5:$G$118)</f>
        <v>0</v>
      </c>
      <c r="AX145" s="536">
        <f>LOOKUP(AX$2,'Objectenoverzicht aantallen'!$A$5:$A$118,'Objectenoverzicht aantallen'!$G$5:$G$118)</f>
        <v>0</v>
      </c>
    </row>
    <row r="146" spans="1:50" s="421" customFormat="1" ht="17" thickBot="1" x14ac:dyDescent="0.25">
      <c r="A146" s="537" t="s">
        <v>97</v>
      </c>
      <c r="B146" s="538" t="s">
        <v>100</v>
      </c>
      <c r="C146" s="539">
        <f>SUM(D146:AX146)</f>
        <v>0</v>
      </c>
      <c r="D146" s="452">
        <f>'CO2 KW kolom D'!$L$2+'CO2 KW kolom D'!$L$3+'CO2 KW kolom D'!$L$4+'CO2 KW kolom D'!$L$5</f>
        <v>0</v>
      </c>
      <c r="E146" s="452">
        <f>'CO2 KW kolom E'!$L$2+'CO2 KW kolom E'!$L$3+'CO2 KW kolom E'!$L$4+'CO2 KW kolom E'!$L$5</f>
        <v>0</v>
      </c>
      <c r="F146" s="452">
        <f>'CO2 KW kolom F'!$L$2+'CO2 KW kolom F'!$L$3+'CO2 KW kolom F'!$L$4+'CO2 KW kolom F'!$L$5</f>
        <v>0</v>
      </c>
      <c r="G146" s="452">
        <f>'CO2 KW kolom G'!$L$2+'CO2 KW kolom G'!$L$3+'CO2 KW kolom G'!$L$4+'CO2 KW kolom G'!$L$5</f>
        <v>0</v>
      </c>
      <c r="H146" s="452">
        <f>'CO2 KW kolom H'!$L$2+'CO2 KW kolom H'!$L$3+'CO2 KW kolom H'!$L$4+'CO2 KW kolom H'!$L$5</f>
        <v>0</v>
      </c>
      <c r="I146" s="452">
        <f>'CO2 KW kolom I'!$L$2+'CO2 KW kolom I'!$L$3+'CO2 KW kolom I'!$L$4+'CO2 KW kolom I'!$L$5</f>
        <v>0</v>
      </c>
      <c r="J146" s="452">
        <f>'CO2 KW kolom J'!$L$2+'CO2 KW kolom J'!$L$3+'CO2 KW kolom J'!$L$4+'CO2 KW kolom J'!$L$5</f>
        <v>0</v>
      </c>
      <c r="K146" s="452">
        <f>'CO2 KW kolom K'!$L$2+'CO2 KW kolom K'!$L$3+'CO2 KW kolom K'!$L$4+'CO2 KW kolom K'!$L$5</f>
        <v>0</v>
      </c>
      <c r="L146" s="452">
        <f>'CO2 KW kolom L'!$L$2+'CO2 KW kolom L'!$L$3+'CO2 KW kolom L'!$L$4+'CO2 KW kolom L'!$L$5</f>
        <v>0</v>
      </c>
      <c r="M146" s="452">
        <f>'CO2 KW kolom M'!$L$2+'CO2 KW kolom M'!$L$3+'CO2 KW kolom M'!$L$4+'CO2 KW kolom M'!$L$5</f>
        <v>0</v>
      </c>
      <c r="N146" s="452">
        <f>'CO2 V kolom N'!$L$2+'CO2 V kolom N'!$L$3+'CO2 V kolom N'!$L$4+'CO2 V kolom N'!$L$5</f>
        <v>0</v>
      </c>
      <c r="O146" s="452">
        <f>'CO2 V kolom O'!$L$2+'CO2 V kolom O'!$L$3+'CO2 V kolom O'!$L$4+'CO2 V kolom O'!$L$5</f>
        <v>0</v>
      </c>
      <c r="P146" s="452">
        <f>'CO2 V kolom P'!$L$2+'CO2 V kolom P'!$L$3+'CO2 V kolom P'!$L$4+'CO2 V kolom P'!$L$5</f>
        <v>0</v>
      </c>
      <c r="Q146" s="452">
        <f>'CO2 V kolom Q'!$L$2+'CO2 V kolom Q'!$L$3+'CO2 V kolom Q'!$L$4+'CO2 V kolom Q'!$L$5</f>
        <v>0</v>
      </c>
      <c r="R146" s="452">
        <f>'CO2 V kolom R'!$L$2+'CO2 V kolom R'!$L$3+'CO2 V kolom R'!$L$4+'CO2 V kolom R'!$L$5</f>
        <v>0</v>
      </c>
      <c r="S146" s="452">
        <f>'CO2 V kolom S'!$L$2+'CO2 V kolom S'!$L$3+'CO2 V kolom S'!$L$4+'CO2 V kolom S'!$L$5</f>
        <v>0</v>
      </c>
      <c r="T146" s="452">
        <f>'CO2 V kolom T'!$L$2+'CO2 V kolom T'!$L$3+'CO2 V kolom T'!$L$4+'CO2 V kolom T'!$L$5</f>
        <v>0</v>
      </c>
      <c r="U146" s="452">
        <f>'CO2 V kolom U'!$L$2+'CO2 V kolom U'!$L$3+'CO2 V kolom U'!$L$4+'CO2 V kolom U'!$L$5</f>
        <v>0</v>
      </c>
      <c r="V146" s="452">
        <f>'CO2 V kolom V'!$L$2+'CO2 V kolom V'!$L$3+'CO2 V kolom V'!$L$4+'CO2 V kolom V'!$L$5</f>
        <v>0</v>
      </c>
      <c r="W146" s="452">
        <f>'CO2 V kolom W'!$L$2+'CO2 V kolom W'!$L$3+'CO2 V kolom W'!$L$4+'CO2 V kolom W'!$L$5</f>
        <v>0</v>
      </c>
      <c r="X146" s="452">
        <f>'CO2 V kolom X'!$L$2+'CO2 V kolom X'!$L$3+'CO2 V kolom X'!$L$4+'CO2 V kolom X'!$L$5</f>
        <v>0</v>
      </c>
      <c r="Y146" s="452">
        <f>'CO2 V kolom Y'!$L$2+'CO2 V kolom Y'!$L$3+'CO2 V kolom Y'!$L$4+'CO2 V kolom Y'!$L$5</f>
        <v>0</v>
      </c>
      <c r="Z146" s="452">
        <f>'CO2 V kolom Z'!$L$2+'CO2 V kolom Z'!$L$3+'CO2 V kolom Z'!$L$4+'CO2 V kolom Z'!$L$5</f>
        <v>0</v>
      </c>
      <c r="AA146" s="452">
        <f>'CO2 S kolom AA'!$L$2+'CO2 S kolom AA'!$L$3+'CO2 S kolom AA'!$L$4+'CO2 S kolom AA'!$L$5</f>
        <v>0</v>
      </c>
      <c r="AB146" s="452">
        <f>'CO2 S kolom AB'!$L$2+'CO2 S kolom AB'!$L$3+'CO2 S kolom AB'!$L$4+'CO2 S kolom AB'!$L$5</f>
        <v>0</v>
      </c>
      <c r="AC146" s="452">
        <f>'CO2 S kolom AC'!$L$2+'CO2 S kolom AC'!$L$3+'CO2 S kolom AC'!$L$4+'CO2 S kolom AC'!$L$5</f>
        <v>0</v>
      </c>
      <c r="AD146" s="452">
        <f>'CO2 S kolom AD'!$L$2+'CO2 S kolom AD'!$L$3+'CO2 S kolom AD'!$L$4+'CO2 S kolom AD'!$L$5</f>
        <v>0</v>
      </c>
      <c r="AE146" s="452">
        <f>'CO2 S kolom AE'!$L$2+'CO2 S kolom AE'!$L$3+'CO2 S kolom AE'!$L$4+'CO2 S kolom AE'!$L$5</f>
        <v>0</v>
      </c>
      <c r="AF146" s="452">
        <f>'CO2 S kolom AF'!$L$2+'CO2 S kolom AF'!$L$3+'CO2 S kolom AF'!$L$4+'CO2 S kolom AF'!$L$5</f>
        <v>0</v>
      </c>
      <c r="AG146" s="452">
        <f>'CO2 W kolom AG'!$L$2+'CO2 W kolom AG'!$L$3+'CO2 W kolom AG'!$L$4+'CO2 W kolom AG'!$L$5</f>
        <v>0</v>
      </c>
      <c r="AH146" s="452">
        <f>'CO2 W kolom AH'!$L$2+'CO2 W kolom AH'!$L$3+'CO2 W kolom AH'!$L$4+'CO2 W kolom AH'!$L$5</f>
        <v>0</v>
      </c>
      <c r="AI146" s="452">
        <f>'CO2 W kolom AI'!$L$2+'CO2 W kolom AI'!$L$3+'CO2 W kolom AI'!$L$4+'CO2 W kolom AI'!$L$5</f>
        <v>0</v>
      </c>
      <c r="AJ146" s="452">
        <f>'CO2 W kolom AJ'!$L$2+'CO2 W kolom AJ'!$L$3+'CO2 W kolom AJ'!$L$4+'CO2 W kolom AJ'!$L$5</f>
        <v>0</v>
      </c>
      <c r="AK146" s="452">
        <f>'CO2 W kolom AK'!$L$2+'CO2 W kolom AK'!$L$3+'CO2 W kolom AK'!$L$4+'CO2 W kolom AK'!$L$5</f>
        <v>0</v>
      </c>
      <c r="AL146" s="452">
        <f>'CO2 W kolom AL'!$L$2+'CO2 W kolom AL'!$L$3+'CO2 W kolom AL'!$L$4+'CO2 W kolom AL'!$L$5</f>
        <v>0</v>
      </c>
      <c r="AM146" s="452">
        <f>'CO2 O kolom AM'!$L$2+'CO2 O kolom AM'!$L$3+'CO2 O kolom AM'!$L$4+'CO2 O kolom AM'!$L$5</f>
        <v>0</v>
      </c>
      <c r="AN146" s="452">
        <f>'CO2 O kolom AN'!$L$2+'CO2 O kolom AN'!$L$3+'CO2 O kolom AN'!$L$4+'CO2 O kolom AN'!$L$5</f>
        <v>0</v>
      </c>
      <c r="AO146" s="452">
        <f>'CO2 O kolom AO'!$L$2+'CO2 O kolom AO'!$L$3+'CO2 O kolom AO'!$L$4+'CO2 O kolom AO'!$L$5</f>
        <v>0</v>
      </c>
      <c r="AP146" s="452">
        <f>'CO2 W kolom AP'!$L$2+'CO2 W kolom AP'!$L$3+'CO2 W kolom AP'!$L$4+'CO2 W kolom AP'!$L$5</f>
        <v>0</v>
      </c>
      <c r="AQ146" s="452">
        <f>'CO2 W kolom AQ'!$L$2+'CO2 W kolom AQ'!$L$3+'CO2 W kolom AQ'!$L$4+'CO2 W kolom AQ'!$L$5</f>
        <v>0</v>
      </c>
      <c r="AR146" s="452">
        <f>'CO2 W kolom AR'!$L$2+'CO2 W kolom AR'!$L$3+'CO2 W kolom AR'!$L$4+'CO2 W kolom AR'!$L$5</f>
        <v>0</v>
      </c>
      <c r="AS146" s="452">
        <f>'CO2 W kolom AS'!$L$2+'CO2 W kolom AS'!$L$3+'CO2 W kolom AS'!$L$4+'CO2 W kolom AS'!$L$5</f>
        <v>0</v>
      </c>
      <c r="AT146" s="452">
        <f>'CO2 W kolom AT'!$L$2+'CO2 W kolom AT'!$L$3+'CO2 W kolom AT'!$L$4+'CO2 W kolom AT'!$L$5</f>
        <v>0</v>
      </c>
      <c r="AU146" s="452">
        <f>'CO2 W kolom AU'!$L$2+'CO2 W kolom AU'!$L$3+'CO2 W kolom AU'!$L$4+'CO2 W kolom AU'!$L$5</f>
        <v>0</v>
      </c>
      <c r="AV146" s="452">
        <f>'CO2 W kolom AV'!$L$2+'CO2 W kolom AV'!$L$3+'CO2 W kolom AV'!$L$4+'CO2 W kolom AV'!$L$5</f>
        <v>0</v>
      </c>
      <c r="AW146" s="452">
        <f>'CO2 W kolom AW'!$L$2+'CO2 W kolom AW'!$L$3+'CO2 W kolom AW'!$L$4+'CO2 W kolom AW'!$L$5</f>
        <v>0</v>
      </c>
      <c r="AX146" s="452">
        <f>'CO2 W kolom AX'!$L$2+'CO2 W kolom AX'!$L$3+'CO2 W kolom AX'!$L$4+'CO2 W kolom AX'!$L$5</f>
        <v>0</v>
      </c>
    </row>
    <row r="147" spans="1:50" s="421" customFormat="1" ht="10" customHeight="1" x14ac:dyDescent="0.2"/>
    <row r="148" spans="1:50" s="421" customFormat="1" ht="17" thickBot="1" x14ac:dyDescent="0.25">
      <c r="A148" s="534">
        <v>2023</v>
      </c>
      <c r="C148" s="550" t="s">
        <v>636</v>
      </c>
      <c r="D148" s="536">
        <f>LOOKUP(D$2,'Objectenoverzicht aantallen'!$A$5:$A$118,'Objectenoverzicht aantallen'!$H$5:$H$118)</f>
        <v>0</v>
      </c>
      <c r="E148" s="536">
        <f>LOOKUP(E$2,'Objectenoverzicht aantallen'!$A$5:$A$118,'Objectenoverzicht aantallen'!$H$5:$H$118)</f>
        <v>0</v>
      </c>
      <c r="F148" s="536">
        <f>LOOKUP(F$2,'Objectenoverzicht aantallen'!$A$5:$A$118,'Objectenoverzicht aantallen'!$H$5:$H$118)</f>
        <v>0</v>
      </c>
      <c r="G148" s="536">
        <f>LOOKUP(G$2,'Objectenoverzicht aantallen'!$A$5:$A$118,'Objectenoverzicht aantallen'!$H$5:$H$118)</f>
        <v>0</v>
      </c>
      <c r="H148" s="536">
        <f>LOOKUP(H$2,'Objectenoverzicht aantallen'!$A$5:$A$118,'Objectenoverzicht aantallen'!$H$5:$H$118)</f>
        <v>0</v>
      </c>
      <c r="I148" s="536">
        <f>LOOKUP(I$2,'Objectenoverzicht aantallen'!$A$5:$A$118,'Objectenoverzicht aantallen'!$H$5:$H$118)</f>
        <v>0</v>
      </c>
      <c r="J148" s="536">
        <f>LOOKUP(J$2,'Objectenoverzicht aantallen'!$A$5:$A$118,'Objectenoverzicht aantallen'!$H$5:$H$118)</f>
        <v>0</v>
      </c>
      <c r="K148" s="536">
        <f>LOOKUP(K$2,'Objectenoverzicht aantallen'!$A$5:$A$118,'Objectenoverzicht aantallen'!$H$5:$H$118)</f>
        <v>0</v>
      </c>
      <c r="L148" s="536">
        <f>LOOKUP(L$2,'Objectenoverzicht aantallen'!$A$5:$A$118,'Objectenoverzicht aantallen'!$H$5:$H$118)</f>
        <v>0</v>
      </c>
      <c r="M148" s="536">
        <f>LOOKUP(M$2,'Objectenoverzicht aantallen'!$A$5:$A$118,'Objectenoverzicht aantallen'!$H$5:$H$118)</f>
        <v>0</v>
      </c>
      <c r="N148" s="536">
        <f>LOOKUP(N$2,'Objectenoverzicht aantallen'!$A$5:$A$118,'Objectenoverzicht aantallen'!$H$5:$H$118)</f>
        <v>0</v>
      </c>
      <c r="O148" s="536">
        <f>LOOKUP(O$2,'Objectenoverzicht aantallen'!$A$5:$A$118,'Objectenoverzicht aantallen'!$H$5:$H$118)</f>
        <v>0</v>
      </c>
      <c r="P148" s="536">
        <f>LOOKUP(P$2,'Objectenoverzicht aantallen'!$A$5:$A$118,'Objectenoverzicht aantallen'!$H$5:$H$118)</f>
        <v>0</v>
      </c>
      <c r="Q148" s="536">
        <f>LOOKUP(Q$2,'Objectenoverzicht aantallen'!$A$5:$A$118,'Objectenoverzicht aantallen'!$H$5:$H$118)</f>
        <v>0</v>
      </c>
      <c r="R148" s="536">
        <f>LOOKUP(R$2,'Objectenoverzicht aantallen'!$A$5:$A$118,'Objectenoverzicht aantallen'!$H$5:$H$118)</f>
        <v>0</v>
      </c>
      <c r="S148" s="536">
        <f>LOOKUP(S$2,'Objectenoverzicht aantallen'!$A$5:$A$118,'Objectenoverzicht aantallen'!$H$5:$H$118)</f>
        <v>0</v>
      </c>
      <c r="T148" s="536">
        <f>LOOKUP(T$2,'Objectenoverzicht aantallen'!$A$5:$A$118,'Objectenoverzicht aantallen'!$H$5:$H$118)</f>
        <v>0</v>
      </c>
      <c r="U148" s="536">
        <f>LOOKUP(U$2,'Objectenoverzicht aantallen'!$A$5:$A$118,'Objectenoverzicht aantallen'!$H$5:$H$118)</f>
        <v>0</v>
      </c>
      <c r="V148" s="536">
        <f>LOOKUP(V$2,'Objectenoverzicht aantallen'!$A$5:$A$118,'Objectenoverzicht aantallen'!$H$5:$H$118)</f>
        <v>0</v>
      </c>
      <c r="W148" s="536">
        <f>LOOKUP(W$2,'Objectenoverzicht aantallen'!$A$5:$A$118,'Objectenoverzicht aantallen'!$H$5:$H$118)</f>
        <v>0</v>
      </c>
      <c r="X148" s="536">
        <f>LOOKUP(X$2,'Objectenoverzicht aantallen'!$A$5:$A$118,'Objectenoverzicht aantallen'!$H$5:$H$118)</f>
        <v>0</v>
      </c>
      <c r="Y148" s="536">
        <f>LOOKUP(Y$2,'Objectenoverzicht aantallen'!$A$5:$A$118,'Objectenoverzicht aantallen'!$H$5:$H$118)</f>
        <v>0</v>
      </c>
      <c r="Z148" s="536">
        <f>LOOKUP(Z$2,'Objectenoverzicht aantallen'!$A$5:$A$118,'Objectenoverzicht aantallen'!$H$5:$H$118)</f>
        <v>0</v>
      </c>
      <c r="AA148" s="536">
        <f>LOOKUP(AA$2,'Objectenoverzicht aantallen'!$A$5:$A$118,'Objectenoverzicht aantallen'!$H$5:$H$118)</f>
        <v>0</v>
      </c>
      <c r="AB148" s="536">
        <f>LOOKUP(AB$2,'Objectenoverzicht aantallen'!$A$5:$A$118,'Objectenoverzicht aantallen'!$H$5:$H$118)</f>
        <v>0</v>
      </c>
      <c r="AC148" s="536">
        <f>LOOKUP(AC$2,'Objectenoverzicht aantallen'!$A$5:$A$118,'Objectenoverzicht aantallen'!$H$5:$H$118)</f>
        <v>0</v>
      </c>
      <c r="AD148" s="536">
        <f>LOOKUP(AD$2,'Objectenoverzicht aantallen'!$A$5:$A$118,'Objectenoverzicht aantallen'!$H$5:$H$118)</f>
        <v>0</v>
      </c>
      <c r="AE148" s="536">
        <f>LOOKUP(AE$2,'Objectenoverzicht aantallen'!$A$5:$A$118,'Objectenoverzicht aantallen'!$H$5:$H$118)</f>
        <v>0</v>
      </c>
      <c r="AF148" s="536">
        <f>LOOKUP(AF$2,'Objectenoverzicht aantallen'!$A$5:$A$118,'Objectenoverzicht aantallen'!$H$5:$H$118)</f>
        <v>0</v>
      </c>
      <c r="AG148" s="536">
        <f>LOOKUP(AG$2,'Objectenoverzicht aantallen'!$A$5:$A$118,'Objectenoverzicht aantallen'!$H$5:$H$118)</f>
        <v>0</v>
      </c>
      <c r="AH148" s="536">
        <f>LOOKUP(AH$2,'Objectenoverzicht aantallen'!$A$5:$A$118,'Objectenoverzicht aantallen'!$H$5:$H$118)</f>
        <v>0</v>
      </c>
      <c r="AI148" s="536">
        <f>LOOKUP(AI$2,'Objectenoverzicht aantallen'!$A$5:$A$118,'Objectenoverzicht aantallen'!$H$5:$H$118)</f>
        <v>0</v>
      </c>
      <c r="AJ148" s="536">
        <f>LOOKUP(AJ$2,'Objectenoverzicht aantallen'!$A$5:$A$118,'Objectenoverzicht aantallen'!$H$5:$H$118)</f>
        <v>0</v>
      </c>
      <c r="AK148" s="536">
        <f>LOOKUP(AK$2,'Objectenoverzicht aantallen'!$A$5:$A$118,'Objectenoverzicht aantallen'!$H$5:$H$118)</f>
        <v>0</v>
      </c>
      <c r="AL148" s="536">
        <f>LOOKUP(AL$2,'Objectenoverzicht aantallen'!$A$5:$A$118,'Objectenoverzicht aantallen'!$H$5:$H$118)</f>
        <v>0</v>
      </c>
      <c r="AM148" s="536">
        <f>LOOKUP(AM$2,'Objectenoverzicht aantallen'!$A$5:$A$118,'Objectenoverzicht aantallen'!$H$5:$H$118)</f>
        <v>0</v>
      </c>
      <c r="AN148" s="536">
        <f>LOOKUP(AN$2,'Objectenoverzicht aantallen'!$A$5:$A$118,'Objectenoverzicht aantallen'!$H$5:$H$118)</f>
        <v>0</v>
      </c>
      <c r="AO148" s="536">
        <f>LOOKUP(AO$2,'Objectenoverzicht aantallen'!$A$5:$A$118,'Objectenoverzicht aantallen'!$H$5:$H$118)</f>
        <v>0</v>
      </c>
      <c r="AP148" s="536">
        <f>LOOKUP(AP$2,'Objectenoverzicht aantallen'!$A$5:$A$118,'Objectenoverzicht aantallen'!$H$5:$H$118)</f>
        <v>0</v>
      </c>
      <c r="AQ148" s="536">
        <f>LOOKUP(AQ$2,'Objectenoverzicht aantallen'!$A$5:$A$118,'Objectenoverzicht aantallen'!$H$5:$H$118)</f>
        <v>0</v>
      </c>
      <c r="AR148" s="536">
        <f>LOOKUP(AR$2,'Objectenoverzicht aantallen'!$A$5:$A$118,'Objectenoverzicht aantallen'!$H$5:$H$118)</f>
        <v>0</v>
      </c>
      <c r="AS148" s="536">
        <f>LOOKUP(AS$2,'Objectenoverzicht aantallen'!$A$5:$A$118,'Objectenoverzicht aantallen'!$H$5:$H$118)</f>
        <v>0</v>
      </c>
      <c r="AT148" s="536">
        <f>LOOKUP(AT$2,'Objectenoverzicht aantallen'!$A$5:$A$118,'Objectenoverzicht aantallen'!$H$5:$H$118)</f>
        <v>0</v>
      </c>
      <c r="AU148" s="536">
        <f>LOOKUP(AU$2,'Objectenoverzicht aantallen'!$A$5:$A$118,'Objectenoverzicht aantallen'!$H$5:$H$118)</f>
        <v>0</v>
      </c>
      <c r="AV148" s="536">
        <f>LOOKUP(AV$2,'Objectenoverzicht aantallen'!$A$5:$A$118,'Objectenoverzicht aantallen'!$H$5:$H$118)</f>
        <v>0</v>
      </c>
      <c r="AW148" s="536">
        <f>LOOKUP(AW$2,'Objectenoverzicht aantallen'!$A$5:$A$118,'Objectenoverzicht aantallen'!$H$5:$H$118)</f>
        <v>0</v>
      </c>
      <c r="AX148" s="536">
        <f>LOOKUP(AX$2,'Objectenoverzicht aantallen'!$A$5:$A$118,'Objectenoverzicht aantallen'!$H$5:$H$118)</f>
        <v>0</v>
      </c>
    </row>
    <row r="149" spans="1:50" s="421" customFormat="1" ht="17" thickBot="1" x14ac:dyDescent="0.25">
      <c r="A149" s="537" t="s">
        <v>97</v>
      </c>
      <c r="B149" s="538" t="s">
        <v>101</v>
      </c>
      <c r="C149" s="539">
        <f>SUM(D149:AX149)</f>
        <v>0</v>
      </c>
      <c r="D149" s="452">
        <f>'CO2 KW kolom D'!$M$2+'CO2 KW kolom D'!$M$3+'CO2 KW kolom D'!$M$4+'CO2 KW kolom D'!$M$5</f>
        <v>0</v>
      </c>
      <c r="E149" s="452">
        <f>'CO2 KW kolom E'!$M$2+'CO2 KW kolom E'!$M$3+'CO2 KW kolom E'!$M$4+'CO2 KW kolom E'!$M$5</f>
        <v>0</v>
      </c>
      <c r="F149" s="452">
        <f>'CO2 KW kolom F'!$M$2+'CO2 KW kolom F'!$M$3+'CO2 KW kolom F'!$M$4+'CO2 KW kolom F'!$M$5</f>
        <v>0</v>
      </c>
      <c r="G149" s="452">
        <f>'CO2 KW kolom G'!$M$2+'CO2 KW kolom G'!$M$3+'CO2 KW kolom G'!$M$4+'CO2 KW kolom G'!$M$5</f>
        <v>0</v>
      </c>
      <c r="H149" s="452">
        <f>'CO2 KW kolom H'!$M$2+'CO2 KW kolom H'!$M$3+'CO2 KW kolom H'!$M$4+'CO2 KW kolom H'!$M$5</f>
        <v>0</v>
      </c>
      <c r="I149" s="452">
        <f>'CO2 KW kolom I'!$M$2+'CO2 KW kolom I'!$M$3+'CO2 KW kolom I'!$M$4+'CO2 KW kolom I'!$M$5</f>
        <v>0</v>
      </c>
      <c r="J149" s="452">
        <f>'CO2 KW kolom J'!$M$2+'CO2 KW kolom J'!$M$3+'CO2 KW kolom J'!$M$4+'CO2 KW kolom J'!$M$5</f>
        <v>0</v>
      </c>
      <c r="K149" s="452">
        <f>'CO2 KW kolom K'!$M$2+'CO2 KW kolom K'!$M$3+'CO2 KW kolom K'!$M$4+'CO2 KW kolom K'!$M$5</f>
        <v>0</v>
      </c>
      <c r="L149" s="452">
        <f>'CO2 KW kolom L'!$M$2+'CO2 KW kolom L'!$M$3+'CO2 KW kolom L'!$M$4+'CO2 KW kolom L'!$M$5</f>
        <v>0</v>
      </c>
      <c r="M149" s="452">
        <f>'CO2 KW kolom M'!$M$2+'CO2 KW kolom M'!$M$3+'CO2 KW kolom M'!$M$4+'CO2 KW kolom M'!$M$5</f>
        <v>0</v>
      </c>
      <c r="N149" s="452">
        <f>'CO2 V kolom N'!$M$2+'CO2 V kolom N'!$M$3+'CO2 V kolom N'!$M$4+'CO2 V kolom N'!$M$5</f>
        <v>0</v>
      </c>
      <c r="O149" s="452">
        <f>'CO2 V kolom O'!$M$2+'CO2 V kolom O'!$M$3+'CO2 V kolom O'!$M$4+'CO2 V kolom O'!$M$5</f>
        <v>0</v>
      </c>
      <c r="P149" s="452">
        <f>'CO2 V kolom P'!$M$2+'CO2 V kolom P'!$M$3+'CO2 V kolom P'!$M$4+'CO2 V kolom P'!$M$5</f>
        <v>0</v>
      </c>
      <c r="Q149" s="452">
        <f>'CO2 V kolom Q'!$M$2+'CO2 V kolom Q'!$M$3+'CO2 V kolom Q'!$M$4+'CO2 V kolom Q'!$M$5</f>
        <v>0</v>
      </c>
      <c r="R149" s="452">
        <f>'CO2 V kolom R'!$M$2+'CO2 V kolom R'!$M$3+'CO2 V kolom R'!$M$4+'CO2 V kolom R'!$M$5</f>
        <v>0</v>
      </c>
      <c r="S149" s="452">
        <f>'CO2 V kolom S'!$M$2+'CO2 V kolom S'!$M$3+'CO2 V kolom S'!$M$4+'CO2 V kolom S'!$M$5</f>
        <v>0</v>
      </c>
      <c r="T149" s="452">
        <f>'CO2 V kolom T'!$M$2+'CO2 V kolom T'!$M$3+'CO2 V kolom T'!$M$4+'CO2 V kolom T'!$M$5</f>
        <v>0</v>
      </c>
      <c r="U149" s="452">
        <f>'CO2 V kolom U'!$M$2+'CO2 V kolom U'!$M$3+'CO2 V kolom U'!$M$4+'CO2 V kolom U'!$M$5</f>
        <v>0</v>
      </c>
      <c r="V149" s="452">
        <f>'CO2 V kolom V'!$M$2+'CO2 V kolom V'!$M$3+'CO2 V kolom V'!$M$4+'CO2 V kolom V'!$M$5</f>
        <v>0</v>
      </c>
      <c r="W149" s="452">
        <f>'CO2 V kolom W'!$M$2+'CO2 V kolom W'!$M$3+'CO2 V kolom W'!$M$4+'CO2 V kolom W'!$M$5</f>
        <v>0</v>
      </c>
      <c r="X149" s="452">
        <f>'CO2 V kolom X'!$M$2+'CO2 V kolom X'!$M$3+'CO2 V kolom X'!$M$4+'CO2 V kolom X'!$M$5</f>
        <v>0</v>
      </c>
      <c r="Y149" s="452">
        <f>'CO2 V kolom Y'!$M$2+'CO2 V kolom Y'!$M$3+'CO2 V kolom Y'!$M$4+'CO2 V kolom Y'!$M$5</f>
        <v>0</v>
      </c>
      <c r="Z149" s="452">
        <f>'CO2 V kolom Z'!$M$2+'CO2 V kolom Z'!$M$3+'CO2 V kolom Z'!$M$4+'CO2 V kolom Z'!$M$5</f>
        <v>0</v>
      </c>
      <c r="AA149" s="452">
        <f>'CO2 S kolom AA'!$M$2+'CO2 S kolom AA'!$M$3+'CO2 S kolom AA'!$M$4+'CO2 S kolom AA'!$M$5</f>
        <v>0</v>
      </c>
      <c r="AB149" s="452">
        <f>'CO2 S kolom AB'!$M$2+'CO2 S kolom AB'!$M$3+'CO2 S kolom AB'!$M$4+'CO2 S kolom AB'!$M$5</f>
        <v>0</v>
      </c>
      <c r="AC149" s="452">
        <f>'CO2 S kolom AC'!$M$2+'CO2 S kolom AC'!$M$3+'CO2 S kolom AC'!$M$4+'CO2 S kolom AC'!$M$5</f>
        <v>0</v>
      </c>
      <c r="AD149" s="452">
        <f>'CO2 S kolom AD'!$M$2+'CO2 S kolom AD'!$M$3+'CO2 S kolom AD'!$M$4+'CO2 S kolom AD'!$M$5</f>
        <v>0</v>
      </c>
      <c r="AE149" s="452">
        <f>'CO2 S kolom AE'!$M$2+'CO2 S kolom AE'!$M$3+'CO2 S kolom AE'!$M$4+'CO2 S kolom AE'!$M$5</f>
        <v>0</v>
      </c>
      <c r="AF149" s="452">
        <f>'CO2 S kolom AF'!$M$2+'CO2 S kolom AF'!$M$3+'CO2 S kolom AF'!$M$4+'CO2 S kolom AF'!$M$5</f>
        <v>0</v>
      </c>
      <c r="AG149" s="452">
        <f>'CO2 W kolom AG'!$M$2+'CO2 W kolom AG'!$M$3+'CO2 W kolom AG'!$M$4+'CO2 W kolom AG'!$M$5</f>
        <v>0</v>
      </c>
      <c r="AH149" s="452">
        <f>'CO2 W kolom AH'!$M$2+'CO2 W kolom AH'!$M$3+'CO2 W kolom AH'!$M$4+'CO2 W kolom AH'!$M$5</f>
        <v>0</v>
      </c>
      <c r="AI149" s="452">
        <f>'CO2 W kolom AI'!$M$2+'CO2 W kolom AI'!$M$3+'CO2 W kolom AI'!$M$4+'CO2 W kolom AI'!$M$5</f>
        <v>0</v>
      </c>
      <c r="AJ149" s="452">
        <f>'CO2 W kolom AJ'!$M$2+'CO2 W kolom AJ'!$M$3+'CO2 W kolom AJ'!$M$4+'CO2 W kolom AJ'!$M$5</f>
        <v>0</v>
      </c>
      <c r="AK149" s="452">
        <f>'CO2 W kolom AK'!$M$2+'CO2 W kolom AK'!$M$3+'CO2 W kolom AK'!$M$4+'CO2 W kolom AK'!$M$5</f>
        <v>0</v>
      </c>
      <c r="AL149" s="452">
        <f>'CO2 W kolom AL'!$M$2+'CO2 W kolom AL'!$M$3+'CO2 W kolom AL'!$M$4+'CO2 W kolom AL'!$M$5</f>
        <v>0</v>
      </c>
      <c r="AM149" s="452">
        <f>'CO2 O kolom AM'!$M$2+'CO2 O kolom AM'!$M$3+'CO2 O kolom AM'!$M$4+'CO2 O kolom AM'!$M$5</f>
        <v>0</v>
      </c>
      <c r="AN149" s="452">
        <f>'CO2 O kolom AN'!$M$2+'CO2 O kolom AN'!$M$3+'CO2 O kolom AN'!$M$4+'CO2 O kolom AN'!$M$5</f>
        <v>0</v>
      </c>
      <c r="AO149" s="452">
        <f>'CO2 O kolom AO'!$M$2+'CO2 O kolom AO'!$M$3+'CO2 O kolom AO'!$M$4+'CO2 O kolom AO'!$M$5</f>
        <v>0</v>
      </c>
      <c r="AP149" s="452">
        <f>'CO2 W kolom AP'!$M$2+'CO2 W kolom AP'!$M$3+'CO2 W kolom AP'!$M$4+'CO2 W kolom AP'!$M$5</f>
        <v>0</v>
      </c>
      <c r="AQ149" s="452">
        <f>'CO2 W kolom AQ'!$M$2+'CO2 W kolom AQ'!$M$3+'CO2 W kolom AQ'!$M$4+'CO2 W kolom AQ'!$M$5</f>
        <v>0</v>
      </c>
      <c r="AR149" s="452">
        <f>'CO2 W kolom AR'!$M$2+'CO2 W kolom AR'!$M$3+'CO2 W kolom AR'!$M$4+'CO2 W kolom AR'!$M$5</f>
        <v>0</v>
      </c>
      <c r="AS149" s="452">
        <f>'CO2 W kolom AS'!$M$2+'CO2 W kolom AS'!$M$3+'CO2 W kolom AS'!$M$4+'CO2 W kolom AS'!$M$5</f>
        <v>0</v>
      </c>
      <c r="AT149" s="452">
        <f>'CO2 W kolom AT'!$M$2+'CO2 W kolom AT'!$M$3+'CO2 W kolom AT'!$M$4+'CO2 W kolom AT'!$M$5</f>
        <v>0</v>
      </c>
      <c r="AU149" s="452">
        <f>'CO2 W kolom AU'!$M$2+'CO2 W kolom AU'!$M$3+'CO2 W kolom AU'!$M$4+'CO2 W kolom AU'!$M$5</f>
        <v>0</v>
      </c>
      <c r="AV149" s="452">
        <f>'CO2 W kolom AV'!$M$2+'CO2 W kolom AV'!$M$3+'CO2 W kolom AV'!$M$4+'CO2 W kolom AV'!$M$5</f>
        <v>0</v>
      </c>
      <c r="AW149" s="452">
        <f>'CO2 W kolom AW'!$M$2+'CO2 W kolom AW'!$M$3+'CO2 W kolom AW'!$M$4+'CO2 W kolom AW'!$M$5</f>
        <v>0</v>
      </c>
      <c r="AX149" s="452">
        <f>'CO2 W kolom AX'!$M$2+'CO2 W kolom AX'!$M$3+'CO2 W kolom AX'!$M$4+'CO2 W kolom AX'!$M$5</f>
        <v>0</v>
      </c>
    </row>
    <row r="150" spans="1:50" s="421" customFormat="1" x14ac:dyDescent="0.2"/>
    <row r="151" spans="1:50" s="421" customFormat="1" ht="17" thickBot="1" x14ac:dyDescent="0.25">
      <c r="A151" s="534">
        <v>2024</v>
      </c>
      <c r="C151" s="550" t="s">
        <v>636</v>
      </c>
      <c r="D151" s="536">
        <f>LOOKUP(D$2,'Objectenoverzicht aantallen'!$A$5:$A$118,'Objectenoverzicht aantallen'!$I$5:$I$118)</f>
        <v>0</v>
      </c>
      <c r="E151" s="536">
        <f>LOOKUP(E$2,'Objectenoverzicht aantallen'!$A$5:$A$118,'Objectenoverzicht aantallen'!$I$5:$I$118)</f>
        <v>0</v>
      </c>
      <c r="F151" s="536">
        <f>LOOKUP(F$2,'Objectenoverzicht aantallen'!$A$5:$A$118,'Objectenoverzicht aantallen'!$I$5:$I$118)</f>
        <v>0</v>
      </c>
      <c r="G151" s="536">
        <f>LOOKUP(G$2,'Objectenoverzicht aantallen'!$A$5:$A$118,'Objectenoverzicht aantallen'!$I$5:$I$118)</f>
        <v>0</v>
      </c>
      <c r="H151" s="536">
        <f>LOOKUP(H$2,'Objectenoverzicht aantallen'!$A$5:$A$118,'Objectenoverzicht aantallen'!$I$5:$I$118)</f>
        <v>0</v>
      </c>
      <c r="I151" s="536">
        <f>LOOKUP(I$2,'Objectenoverzicht aantallen'!$A$5:$A$118,'Objectenoverzicht aantallen'!$I$5:$I$118)</f>
        <v>0</v>
      </c>
      <c r="J151" s="536">
        <f>LOOKUP(J$2,'Objectenoverzicht aantallen'!$A$5:$A$118,'Objectenoverzicht aantallen'!$I$5:$I$118)</f>
        <v>0</v>
      </c>
      <c r="K151" s="536">
        <f>LOOKUP(K$2,'Objectenoverzicht aantallen'!$A$5:$A$118,'Objectenoverzicht aantallen'!$I$5:$I$118)</f>
        <v>0</v>
      </c>
      <c r="L151" s="536">
        <f>LOOKUP(L$2,'Objectenoverzicht aantallen'!$A$5:$A$118,'Objectenoverzicht aantallen'!$I$5:$I$118)</f>
        <v>0</v>
      </c>
      <c r="M151" s="536">
        <f>LOOKUP(M$2,'Objectenoverzicht aantallen'!$A$5:$A$118,'Objectenoverzicht aantallen'!$I$5:$I$118)</f>
        <v>0</v>
      </c>
      <c r="N151" s="536">
        <f>LOOKUP(N$2,'Objectenoverzicht aantallen'!$A$5:$A$118,'Objectenoverzicht aantallen'!$I$5:$I$118)</f>
        <v>0</v>
      </c>
      <c r="O151" s="536">
        <f>LOOKUP(O$2,'Objectenoverzicht aantallen'!$A$5:$A$118,'Objectenoverzicht aantallen'!$I$5:$I$118)</f>
        <v>0</v>
      </c>
      <c r="P151" s="536">
        <f>LOOKUP(P$2,'Objectenoverzicht aantallen'!$A$5:$A$118,'Objectenoverzicht aantallen'!$I$5:$I$118)</f>
        <v>0</v>
      </c>
      <c r="Q151" s="536">
        <f>LOOKUP(Q$2,'Objectenoverzicht aantallen'!$A$5:$A$118,'Objectenoverzicht aantallen'!$I$5:$I$118)</f>
        <v>0</v>
      </c>
      <c r="R151" s="536">
        <f>LOOKUP(R$2,'Objectenoverzicht aantallen'!$A$5:$A$118,'Objectenoverzicht aantallen'!$I$5:$I$118)</f>
        <v>0</v>
      </c>
      <c r="S151" s="536">
        <f>LOOKUP(S$2,'Objectenoverzicht aantallen'!$A$5:$A$118,'Objectenoverzicht aantallen'!$I$5:$I$118)</f>
        <v>0</v>
      </c>
      <c r="T151" s="536">
        <f>LOOKUP(T$2,'Objectenoverzicht aantallen'!$A$5:$A$118,'Objectenoverzicht aantallen'!$I$5:$I$118)</f>
        <v>0</v>
      </c>
      <c r="U151" s="536">
        <f>LOOKUP(U$2,'Objectenoverzicht aantallen'!$A$5:$A$118,'Objectenoverzicht aantallen'!$I$5:$I$118)</f>
        <v>0</v>
      </c>
      <c r="V151" s="536">
        <f>LOOKUP(V$2,'Objectenoverzicht aantallen'!$A$5:$A$118,'Objectenoverzicht aantallen'!$I$5:$I$118)</f>
        <v>0</v>
      </c>
      <c r="W151" s="536">
        <f>LOOKUP(W$2,'Objectenoverzicht aantallen'!$A$5:$A$118,'Objectenoverzicht aantallen'!$I$5:$I$118)</f>
        <v>0</v>
      </c>
      <c r="X151" s="536">
        <f>LOOKUP(X$2,'Objectenoverzicht aantallen'!$A$5:$A$118,'Objectenoverzicht aantallen'!$I$5:$I$118)</f>
        <v>0</v>
      </c>
      <c r="Y151" s="536">
        <f>LOOKUP(Y$2,'Objectenoverzicht aantallen'!$A$5:$A$118,'Objectenoverzicht aantallen'!$I$5:$I$118)</f>
        <v>0</v>
      </c>
      <c r="Z151" s="536">
        <f>LOOKUP(Z$2,'Objectenoverzicht aantallen'!$A$5:$A$118,'Objectenoverzicht aantallen'!$I$5:$I$118)</f>
        <v>0</v>
      </c>
      <c r="AA151" s="536">
        <f>LOOKUP(AA$2,'Objectenoverzicht aantallen'!$A$5:$A$118,'Objectenoverzicht aantallen'!$I$5:$I$118)</f>
        <v>0</v>
      </c>
      <c r="AB151" s="536">
        <f>LOOKUP(AB$2,'Objectenoverzicht aantallen'!$A$5:$A$118,'Objectenoverzicht aantallen'!$I$5:$I$118)</f>
        <v>0</v>
      </c>
      <c r="AC151" s="536">
        <f>LOOKUP(AC$2,'Objectenoverzicht aantallen'!$A$5:$A$118,'Objectenoverzicht aantallen'!$I$5:$I$118)</f>
        <v>0</v>
      </c>
      <c r="AD151" s="536">
        <f>LOOKUP(AD$2,'Objectenoverzicht aantallen'!$A$5:$A$118,'Objectenoverzicht aantallen'!$I$5:$I$118)</f>
        <v>0</v>
      </c>
      <c r="AE151" s="536">
        <f>LOOKUP(AE$2,'Objectenoverzicht aantallen'!$A$5:$A$118,'Objectenoverzicht aantallen'!$I$5:$I$118)</f>
        <v>0</v>
      </c>
      <c r="AF151" s="536">
        <f>LOOKUP(AF$2,'Objectenoverzicht aantallen'!$A$5:$A$118,'Objectenoverzicht aantallen'!$I$5:$I$118)</f>
        <v>0</v>
      </c>
      <c r="AG151" s="536">
        <f>LOOKUP(AG$2,'Objectenoverzicht aantallen'!$A$5:$A$118,'Objectenoverzicht aantallen'!$I$5:$I$118)</f>
        <v>0</v>
      </c>
      <c r="AH151" s="536">
        <f>LOOKUP(AH$2,'Objectenoverzicht aantallen'!$A$5:$A$118,'Objectenoverzicht aantallen'!$I$5:$I$118)</f>
        <v>0</v>
      </c>
      <c r="AI151" s="536">
        <f>LOOKUP(AI$2,'Objectenoverzicht aantallen'!$A$5:$A$118,'Objectenoverzicht aantallen'!$I$5:$I$118)</f>
        <v>0</v>
      </c>
      <c r="AJ151" s="536">
        <f>LOOKUP(AJ$2,'Objectenoverzicht aantallen'!$A$5:$A$118,'Objectenoverzicht aantallen'!$I$5:$I$118)</f>
        <v>0</v>
      </c>
      <c r="AK151" s="536">
        <f>LOOKUP(AK$2,'Objectenoverzicht aantallen'!$A$5:$A$118,'Objectenoverzicht aantallen'!$I$5:$I$118)</f>
        <v>0</v>
      </c>
      <c r="AL151" s="536">
        <f>LOOKUP(AL$2,'Objectenoverzicht aantallen'!$A$5:$A$118,'Objectenoverzicht aantallen'!$I$5:$I$118)</f>
        <v>0</v>
      </c>
      <c r="AM151" s="536">
        <f>LOOKUP(AM$2,'Objectenoverzicht aantallen'!$A$5:$A$118,'Objectenoverzicht aantallen'!$I$5:$I$118)</f>
        <v>0</v>
      </c>
      <c r="AN151" s="536">
        <f>LOOKUP(AN$2,'Objectenoverzicht aantallen'!$A$5:$A$118,'Objectenoverzicht aantallen'!$I$5:$I$118)</f>
        <v>0</v>
      </c>
      <c r="AO151" s="536">
        <f>LOOKUP(AO$2,'Objectenoverzicht aantallen'!$A$5:$A$118,'Objectenoverzicht aantallen'!$I$5:$I$118)</f>
        <v>0</v>
      </c>
      <c r="AP151" s="536">
        <f>LOOKUP(AP$2,'Objectenoverzicht aantallen'!$A$5:$A$118,'Objectenoverzicht aantallen'!$I$5:$I$118)</f>
        <v>0</v>
      </c>
      <c r="AQ151" s="536">
        <f>LOOKUP(AQ$2,'Objectenoverzicht aantallen'!$A$5:$A$118,'Objectenoverzicht aantallen'!$I$5:$I$118)</f>
        <v>0</v>
      </c>
      <c r="AR151" s="536">
        <f>LOOKUP(AR$2,'Objectenoverzicht aantallen'!$A$5:$A$118,'Objectenoverzicht aantallen'!$I$5:$I$118)</f>
        <v>0</v>
      </c>
      <c r="AS151" s="536">
        <f>LOOKUP(AS$2,'Objectenoverzicht aantallen'!$A$5:$A$118,'Objectenoverzicht aantallen'!$I$5:$I$118)</f>
        <v>0</v>
      </c>
      <c r="AT151" s="536">
        <f>LOOKUP(AT$2,'Objectenoverzicht aantallen'!$A$5:$A$118,'Objectenoverzicht aantallen'!$I$5:$I$118)</f>
        <v>0</v>
      </c>
      <c r="AU151" s="536">
        <f>LOOKUP(AU$2,'Objectenoverzicht aantallen'!$A$5:$A$118,'Objectenoverzicht aantallen'!$I$5:$I$118)</f>
        <v>0</v>
      </c>
      <c r="AV151" s="536">
        <f>LOOKUP(AV$2,'Objectenoverzicht aantallen'!$A$5:$A$118,'Objectenoverzicht aantallen'!$I$5:$I$118)</f>
        <v>0</v>
      </c>
      <c r="AW151" s="536">
        <f>LOOKUP(AW$2,'Objectenoverzicht aantallen'!$A$5:$A$118,'Objectenoverzicht aantallen'!$I$5:$I$118)</f>
        <v>0</v>
      </c>
      <c r="AX151" s="536">
        <f>LOOKUP(AX$2,'Objectenoverzicht aantallen'!$A$5:$A$118,'Objectenoverzicht aantallen'!$I$5:$I$118)</f>
        <v>0</v>
      </c>
    </row>
    <row r="152" spans="1:50" s="421" customFormat="1" ht="17" thickBot="1" x14ac:dyDescent="0.25">
      <c r="A152" s="537" t="s">
        <v>97</v>
      </c>
      <c r="B152" s="538" t="s">
        <v>102</v>
      </c>
      <c r="C152" s="539">
        <f>SUM(D152:AX152)</f>
        <v>0</v>
      </c>
      <c r="D152" s="452">
        <f>'CO2 KW kolom D'!$N$2+'CO2 KW kolom D'!$N$3+'CO2 KW kolom D'!$N$4+'CO2 KW kolom D'!$N$5</f>
        <v>0</v>
      </c>
      <c r="E152" s="452">
        <f>'CO2 KW kolom E'!$N$2+'CO2 KW kolom E'!$N$3+'CO2 KW kolom E'!$N$4+'CO2 KW kolom E'!$N$5</f>
        <v>0</v>
      </c>
      <c r="F152" s="452">
        <f>'CO2 KW kolom F'!$N$2+'CO2 KW kolom F'!$N$3+'CO2 KW kolom F'!$N$4+'CO2 KW kolom F'!$N$5</f>
        <v>0</v>
      </c>
      <c r="G152" s="452">
        <f>'CO2 KW kolom G'!$N$2+'CO2 KW kolom G'!$N$3+'CO2 KW kolom G'!$N$4+'CO2 KW kolom G'!$N$5</f>
        <v>0</v>
      </c>
      <c r="H152" s="452">
        <f>'CO2 KW kolom H'!$N$2+'CO2 KW kolom H'!$N$3+'CO2 KW kolom H'!$N$4+'CO2 KW kolom H'!$N$5</f>
        <v>0</v>
      </c>
      <c r="I152" s="452">
        <f>'CO2 KW kolom I'!$N$2+'CO2 KW kolom I'!$N$3+'CO2 KW kolom I'!$N$4+'CO2 KW kolom I'!$N$5</f>
        <v>0</v>
      </c>
      <c r="J152" s="452">
        <f>'CO2 KW kolom J'!$N$2+'CO2 KW kolom J'!$N$3+'CO2 KW kolom J'!$N$4+'CO2 KW kolom J'!$N$5</f>
        <v>0</v>
      </c>
      <c r="K152" s="452">
        <f>'CO2 KW kolom K'!$N$2+'CO2 KW kolom K'!$N$3+'CO2 KW kolom K'!$N$4+'CO2 KW kolom K'!$N$5</f>
        <v>0</v>
      </c>
      <c r="L152" s="452">
        <f>'CO2 KW kolom L'!$N$2+'CO2 KW kolom L'!$N$3+'CO2 KW kolom L'!$N$4+'CO2 KW kolom L'!$N$5</f>
        <v>0</v>
      </c>
      <c r="M152" s="452">
        <f>'CO2 KW kolom M'!$N$2+'CO2 KW kolom M'!$N$3+'CO2 KW kolom M'!$N$4+'CO2 KW kolom M'!$N$5</f>
        <v>0</v>
      </c>
      <c r="N152" s="452">
        <f>'CO2 V kolom N'!$N$2+'CO2 V kolom N'!$N$3+'CO2 V kolom N'!$N$4+'CO2 V kolom N'!$N$5</f>
        <v>0</v>
      </c>
      <c r="O152" s="452">
        <f>'CO2 V kolom O'!$N$2+'CO2 V kolom O'!$N$3+'CO2 V kolom O'!$N$4+'CO2 V kolom O'!$N$5</f>
        <v>0</v>
      </c>
      <c r="P152" s="452">
        <f>'CO2 V kolom P'!$N$2+'CO2 V kolom P'!$N$3+'CO2 V kolom P'!$N$4+'CO2 V kolom P'!$N$5</f>
        <v>0</v>
      </c>
      <c r="Q152" s="452">
        <f>'CO2 V kolom Q'!$N$2+'CO2 V kolom Q'!$N$3+'CO2 V kolom Q'!$N$4+'CO2 V kolom Q'!$N$5</f>
        <v>0</v>
      </c>
      <c r="R152" s="452">
        <f>'CO2 V kolom R'!$N$2+'CO2 V kolom R'!$N$3+'CO2 V kolom R'!$N$4+'CO2 V kolom R'!$N$5</f>
        <v>0</v>
      </c>
      <c r="S152" s="452">
        <f>'CO2 V kolom S'!$N$2+'CO2 V kolom S'!$N$3+'CO2 V kolom S'!$N$4+'CO2 V kolom S'!$N$5</f>
        <v>0</v>
      </c>
      <c r="T152" s="452">
        <f>'CO2 V kolom T'!$N$2+'CO2 V kolom T'!$N$3+'CO2 V kolom T'!$N$4+'CO2 V kolom T'!$N$5</f>
        <v>0</v>
      </c>
      <c r="U152" s="452">
        <f>'CO2 V kolom U'!$N$2+'CO2 V kolom U'!$N$3+'CO2 V kolom U'!$N$4+'CO2 V kolom U'!$N$5</f>
        <v>0</v>
      </c>
      <c r="V152" s="452">
        <f>'CO2 V kolom V'!$N$2+'CO2 V kolom V'!$N$3+'CO2 V kolom V'!$N$4+'CO2 V kolom V'!$N$5</f>
        <v>0</v>
      </c>
      <c r="W152" s="452">
        <f>'CO2 V kolom W'!$N$2+'CO2 V kolom W'!$N$3+'CO2 V kolom W'!$N$4+'CO2 V kolom W'!$N$5</f>
        <v>0</v>
      </c>
      <c r="X152" s="452">
        <f>'CO2 V kolom X'!$N$2+'CO2 V kolom X'!$N$3+'CO2 V kolom X'!$N$4+'CO2 V kolom X'!$N$5</f>
        <v>0</v>
      </c>
      <c r="Y152" s="452">
        <f>'CO2 V kolom Y'!$N$2+'CO2 V kolom Y'!$N$3+'CO2 V kolom Y'!$N$4+'CO2 V kolom Y'!$N$5</f>
        <v>0</v>
      </c>
      <c r="Z152" s="452">
        <f>'CO2 V kolom Z'!$N$2+'CO2 V kolom Z'!$N$3+'CO2 V kolom Z'!$N$4+'CO2 V kolom Z'!$N$5</f>
        <v>0</v>
      </c>
      <c r="AA152" s="452">
        <f>'CO2 S kolom AA'!$N$2+'CO2 S kolom AA'!$N$3+'CO2 S kolom AA'!$N$4+'CO2 S kolom AA'!$N$5</f>
        <v>0</v>
      </c>
      <c r="AB152" s="452">
        <f>'CO2 S kolom AB'!$N$2+'CO2 S kolom AB'!$N$3+'CO2 S kolom AB'!$N$4+'CO2 S kolom AB'!$N$5</f>
        <v>0</v>
      </c>
      <c r="AC152" s="452">
        <f>'CO2 S kolom AC'!$N$2+'CO2 S kolom AC'!$N$3+'CO2 S kolom AC'!$N$4+'CO2 S kolom AC'!$N$5</f>
        <v>0</v>
      </c>
      <c r="AD152" s="452">
        <f>'CO2 S kolom AD'!$N$2+'CO2 S kolom AD'!$N$3+'CO2 S kolom AD'!$N$4+'CO2 S kolom AD'!$N$5</f>
        <v>0</v>
      </c>
      <c r="AE152" s="452">
        <f>'CO2 S kolom AE'!$N$2+'CO2 S kolom AE'!$N$3+'CO2 S kolom AE'!$N$4+'CO2 S kolom AE'!$N$5</f>
        <v>0</v>
      </c>
      <c r="AF152" s="452">
        <f>'CO2 S kolom AF'!$N$2+'CO2 S kolom AF'!$N$3+'CO2 S kolom AF'!$N$4+'CO2 S kolom AF'!$N$5</f>
        <v>0</v>
      </c>
      <c r="AG152" s="452">
        <f>'CO2 W kolom AG'!$N$2+'CO2 W kolom AG'!$N$3+'CO2 W kolom AG'!$N$4+'CO2 W kolom AG'!$N$5</f>
        <v>0</v>
      </c>
      <c r="AH152" s="452">
        <f>'CO2 W kolom AH'!$N$2+'CO2 W kolom AH'!$N$3+'CO2 W kolom AH'!$N$4+'CO2 W kolom AH'!$N$5</f>
        <v>0</v>
      </c>
      <c r="AI152" s="452">
        <f>'CO2 W kolom AI'!$N$2+'CO2 W kolom AI'!$N$3+'CO2 W kolom AI'!$N$4+'CO2 W kolom AI'!$N$5</f>
        <v>0</v>
      </c>
      <c r="AJ152" s="452">
        <f>'CO2 W kolom AJ'!$N$2+'CO2 W kolom AJ'!$N$3+'CO2 W kolom AJ'!$N$4+'CO2 W kolom AJ'!$N$5</f>
        <v>0</v>
      </c>
      <c r="AK152" s="452">
        <f>'CO2 W kolom AK'!$N$2+'CO2 W kolom AK'!$N$3+'CO2 W kolom AK'!$N$4+'CO2 W kolom AK'!$N$5</f>
        <v>0</v>
      </c>
      <c r="AL152" s="452">
        <f>'CO2 W kolom AL'!$N$2+'CO2 W kolom AL'!$N$3+'CO2 W kolom AL'!$N$4+'CO2 W kolom AL'!$N$5</f>
        <v>0</v>
      </c>
      <c r="AM152" s="452">
        <f>'CO2 O kolom AM'!$N$2+'CO2 O kolom AM'!$N$3+'CO2 O kolom AM'!$N$4+'CO2 O kolom AM'!$N$5</f>
        <v>0</v>
      </c>
      <c r="AN152" s="452">
        <f>'CO2 O kolom AN'!$N$2+'CO2 O kolom AN'!$N$3+'CO2 O kolom AN'!$N$4+'CO2 O kolom AN'!$N$5</f>
        <v>0</v>
      </c>
      <c r="AO152" s="452">
        <f>'CO2 O kolom AO'!$N$2+'CO2 O kolom AO'!$N$3+'CO2 O kolom AO'!$N$4+'CO2 O kolom AO'!$N$5</f>
        <v>0</v>
      </c>
      <c r="AP152" s="452">
        <f>'CO2 W kolom AP'!$N$2+'CO2 W kolom AP'!$N$3+'CO2 W kolom AP'!$N$4+'CO2 W kolom AP'!$N$5</f>
        <v>0</v>
      </c>
      <c r="AQ152" s="452">
        <f>'CO2 W kolom AQ'!$N$2+'CO2 W kolom AQ'!$N$3+'CO2 W kolom AQ'!$N$4+'CO2 W kolom AQ'!$N$5</f>
        <v>0</v>
      </c>
      <c r="AR152" s="452">
        <f>'CO2 W kolom AR'!$N$2+'CO2 W kolom AR'!$N$3+'CO2 W kolom AR'!$N$4+'CO2 W kolom AR'!$N$5</f>
        <v>0</v>
      </c>
      <c r="AS152" s="452">
        <f>'CO2 W kolom AS'!$N$2+'CO2 W kolom AS'!$N$3+'CO2 W kolom AS'!$N$4+'CO2 W kolom AS'!$N$5</f>
        <v>0</v>
      </c>
      <c r="AT152" s="452">
        <f>'CO2 W kolom AT'!$N$2+'CO2 W kolom AT'!$N$3+'CO2 W kolom AT'!$N$4+'CO2 W kolom AT'!$N$5</f>
        <v>0</v>
      </c>
      <c r="AU152" s="452">
        <f>'CO2 W kolom AU'!$N$2+'CO2 W kolom AU'!$N$3+'CO2 W kolom AU'!$N$4+'CO2 W kolom AU'!$N$5</f>
        <v>0</v>
      </c>
      <c r="AV152" s="452">
        <f>'CO2 W kolom AV'!$N$2+'CO2 W kolom AV'!$N$3+'CO2 W kolom AV'!$N$4+'CO2 W kolom AV'!$N$5</f>
        <v>0</v>
      </c>
      <c r="AW152" s="452">
        <f>'CO2 W kolom AW'!$N$2+'CO2 W kolom AW'!$N$3+'CO2 W kolom AW'!$N$4+'CO2 W kolom AW'!$N$5</f>
        <v>0</v>
      </c>
      <c r="AX152" s="452">
        <f>'CO2 W kolom AX'!$N$2+'CO2 W kolom AX'!$N$3+'CO2 W kolom AX'!$N$4+'CO2 W kolom AX'!$N$5</f>
        <v>0</v>
      </c>
    </row>
    <row r="153" spans="1:50" s="421" customFormat="1" x14ac:dyDescent="0.2"/>
    <row r="154" spans="1:50" s="421" customFormat="1" ht="17" thickBot="1" x14ac:dyDescent="0.25">
      <c r="A154" s="534">
        <v>2025</v>
      </c>
      <c r="C154" s="550" t="s">
        <v>636</v>
      </c>
      <c r="D154" s="536">
        <f>LOOKUP(D$2,'Objectenoverzicht aantallen'!$A$5:$A$118,'Objectenoverzicht aantallen'!$J$5:$J$118)</f>
        <v>0</v>
      </c>
      <c r="E154" s="536">
        <f>LOOKUP(E$2,'Objectenoverzicht aantallen'!$A$5:$A$118,'Objectenoverzicht aantallen'!$J$5:$J$118)</f>
        <v>0</v>
      </c>
      <c r="F154" s="536">
        <f>LOOKUP(F$2,'Objectenoverzicht aantallen'!$A$5:$A$118,'Objectenoverzicht aantallen'!$J$5:$J$118)</f>
        <v>0</v>
      </c>
      <c r="G154" s="536">
        <f>LOOKUP(G$2,'Objectenoverzicht aantallen'!$A$5:$A$118,'Objectenoverzicht aantallen'!$J$5:$J$118)</f>
        <v>0</v>
      </c>
      <c r="H154" s="536">
        <f>LOOKUP(H$2,'Objectenoverzicht aantallen'!$A$5:$A$118,'Objectenoverzicht aantallen'!$J$5:$J$118)</f>
        <v>0</v>
      </c>
      <c r="I154" s="536">
        <f>LOOKUP(I$2,'Objectenoverzicht aantallen'!$A$5:$A$118,'Objectenoverzicht aantallen'!$J$5:$J$118)</f>
        <v>0</v>
      </c>
      <c r="J154" s="536">
        <f>LOOKUP(J$2,'Objectenoverzicht aantallen'!$A$5:$A$118,'Objectenoverzicht aantallen'!$J$5:$J$118)</f>
        <v>0</v>
      </c>
      <c r="K154" s="536">
        <f>LOOKUP(K$2,'Objectenoverzicht aantallen'!$A$5:$A$118,'Objectenoverzicht aantallen'!$J$5:$J$118)</f>
        <v>0</v>
      </c>
      <c r="L154" s="536">
        <f>LOOKUP(L$2,'Objectenoverzicht aantallen'!$A$5:$A$118,'Objectenoverzicht aantallen'!$J$5:$J$118)</f>
        <v>0</v>
      </c>
      <c r="M154" s="536">
        <f>LOOKUP(M$2,'Objectenoverzicht aantallen'!$A$5:$A$118,'Objectenoverzicht aantallen'!$J$5:$J$118)</f>
        <v>0</v>
      </c>
      <c r="N154" s="536">
        <f>LOOKUP(N$2,'Objectenoverzicht aantallen'!$A$5:$A$118,'Objectenoverzicht aantallen'!$J$5:$J$118)</f>
        <v>0</v>
      </c>
      <c r="O154" s="536">
        <f>LOOKUP(O$2,'Objectenoverzicht aantallen'!$A$5:$A$118,'Objectenoverzicht aantallen'!$J$5:$J$118)</f>
        <v>0</v>
      </c>
      <c r="P154" s="536">
        <f>LOOKUP(P$2,'Objectenoverzicht aantallen'!$A$5:$A$118,'Objectenoverzicht aantallen'!$J$5:$J$118)</f>
        <v>0</v>
      </c>
      <c r="Q154" s="536">
        <f>LOOKUP(Q$2,'Objectenoverzicht aantallen'!$A$5:$A$118,'Objectenoverzicht aantallen'!$J$5:$J$118)</f>
        <v>0</v>
      </c>
      <c r="R154" s="536">
        <f>LOOKUP(R$2,'Objectenoverzicht aantallen'!$A$5:$A$118,'Objectenoverzicht aantallen'!$J$5:$J$118)</f>
        <v>0</v>
      </c>
      <c r="S154" s="536">
        <f>LOOKUP(S$2,'Objectenoverzicht aantallen'!$A$5:$A$118,'Objectenoverzicht aantallen'!$J$5:$J$118)</f>
        <v>0</v>
      </c>
      <c r="T154" s="536">
        <f>LOOKUP(T$2,'Objectenoverzicht aantallen'!$A$5:$A$118,'Objectenoverzicht aantallen'!$J$5:$J$118)</f>
        <v>0</v>
      </c>
      <c r="U154" s="536">
        <f>LOOKUP(U$2,'Objectenoverzicht aantallen'!$A$5:$A$118,'Objectenoverzicht aantallen'!$J$5:$J$118)</f>
        <v>0</v>
      </c>
      <c r="V154" s="536">
        <f>LOOKUP(V$2,'Objectenoverzicht aantallen'!$A$5:$A$118,'Objectenoverzicht aantallen'!$J$5:$J$118)</f>
        <v>0</v>
      </c>
      <c r="W154" s="536">
        <f>LOOKUP(W$2,'Objectenoverzicht aantallen'!$A$5:$A$118,'Objectenoverzicht aantallen'!$J$5:$J$118)</f>
        <v>0</v>
      </c>
      <c r="X154" s="536">
        <f>LOOKUP(X$2,'Objectenoverzicht aantallen'!$A$5:$A$118,'Objectenoverzicht aantallen'!$J$5:$J$118)</f>
        <v>0</v>
      </c>
      <c r="Y154" s="536">
        <f>LOOKUP(Y$2,'Objectenoverzicht aantallen'!$A$5:$A$118,'Objectenoverzicht aantallen'!$J$5:$J$118)</f>
        <v>0</v>
      </c>
      <c r="Z154" s="536">
        <f>LOOKUP(Z$2,'Objectenoverzicht aantallen'!$A$5:$A$118,'Objectenoverzicht aantallen'!$J$5:$J$118)</f>
        <v>0</v>
      </c>
      <c r="AA154" s="536">
        <f>LOOKUP(AA$2,'Objectenoverzicht aantallen'!$A$5:$A$118,'Objectenoverzicht aantallen'!$J$5:$J$118)</f>
        <v>0</v>
      </c>
      <c r="AB154" s="536">
        <f>LOOKUP(AB$2,'Objectenoverzicht aantallen'!$A$5:$A$118,'Objectenoverzicht aantallen'!$J$5:$J$118)</f>
        <v>0</v>
      </c>
      <c r="AC154" s="536">
        <f>LOOKUP(AC$2,'Objectenoverzicht aantallen'!$A$5:$A$118,'Objectenoverzicht aantallen'!$J$5:$J$118)</f>
        <v>0</v>
      </c>
      <c r="AD154" s="536">
        <f>LOOKUP(AD$2,'Objectenoverzicht aantallen'!$A$5:$A$118,'Objectenoverzicht aantallen'!$J$5:$J$118)</f>
        <v>0</v>
      </c>
      <c r="AE154" s="536">
        <f>LOOKUP(AE$2,'Objectenoverzicht aantallen'!$A$5:$A$118,'Objectenoverzicht aantallen'!$J$5:$J$118)</f>
        <v>0</v>
      </c>
      <c r="AF154" s="536">
        <f>LOOKUP(AF$2,'Objectenoverzicht aantallen'!$A$5:$A$118,'Objectenoverzicht aantallen'!$J$5:$J$118)</f>
        <v>0</v>
      </c>
      <c r="AG154" s="536">
        <f>LOOKUP(AG$2,'Objectenoverzicht aantallen'!$A$5:$A$118,'Objectenoverzicht aantallen'!$J$5:$J$118)</f>
        <v>0</v>
      </c>
      <c r="AH154" s="536">
        <f>LOOKUP(AH$2,'Objectenoverzicht aantallen'!$A$5:$A$118,'Objectenoverzicht aantallen'!$J$5:$J$118)</f>
        <v>0</v>
      </c>
      <c r="AI154" s="536">
        <f>LOOKUP(AI$2,'Objectenoverzicht aantallen'!$A$5:$A$118,'Objectenoverzicht aantallen'!$J$5:$J$118)</f>
        <v>0</v>
      </c>
      <c r="AJ154" s="536">
        <f>LOOKUP(AJ$2,'Objectenoverzicht aantallen'!$A$5:$A$118,'Objectenoverzicht aantallen'!$J$5:$J$118)</f>
        <v>0</v>
      </c>
      <c r="AK154" s="536">
        <f>LOOKUP(AK$2,'Objectenoverzicht aantallen'!$A$5:$A$118,'Objectenoverzicht aantallen'!$J$5:$J$118)</f>
        <v>0</v>
      </c>
      <c r="AL154" s="536">
        <f>LOOKUP(AL$2,'Objectenoverzicht aantallen'!$A$5:$A$118,'Objectenoverzicht aantallen'!$J$5:$J$118)</f>
        <v>0</v>
      </c>
      <c r="AM154" s="536">
        <f>LOOKUP(AM$2,'Objectenoverzicht aantallen'!$A$5:$A$118,'Objectenoverzicht aantallen'!$J$5:$J$118)</f>
        <v>0</v>
      </c>
      <c r="AN154" s="536">
        <f>LOOKUP(AN$2,'Objectenoverzicht aantallen'!$A$5:$A$118,'Objectenoverzicht aantallen'!$J$5:$J$118)</f>
        <v>0</v>
      </c>
      <c r="AO154" s="536">
        <f>LOOKUP(AO$2,'Objectenoverzicht aantallen'!$A$5:$A$118,'Objectenoverzicht aantallen'!$J$5:$J$118)</f>
        <v>0</v>
      </c>
      <c r="AP154" s="536">
        <f>LOOKUP(AP$2,'Objectenoverzicht aantallen'!$A$5:$A$118,'Objectenoverzicht aantallen'!$J$5:$J$118)</f>
        <v>0</v>
      </c>
      <c r="AQ154" s="536">
        <f>LOOKUP(AQ$2,'Objectenoverzicht aantallen'!$A$5:$A$118,'Objectenoverzicht aantallen'!$J$5:$J$118)</f>
        <v>0</v>
      </c>
      <c r="AR154" s="536">
        <f>LOOKUP(AR$2,'Objectenoverzicht aantallen'!$A$5:$A$118,'Objectenoverzicht aantallen'!$J$5:$J$118)</f>
        <v>0</v>
      </c>
      <c r="AS154" s="536">
        <f>LOOKUP(AS$2,'Objectenoverzicht aantallen'!$A$5:$A$118,'Objectenoverzicht aantallen'!$J$5:$J$118)</f>
        <v>0</v>
      </c>
      <c r="AT154" s="536">
        <f>LOOKUP(AT$2,'Objectenoverzicht aantallen'!$A$5:$A$118,'Objectenoverzicht aantallen'!$J$5:$J$118)</f>
        <v>0</v>
      </c>
      <c r="AU154" s="536">
        <f>LOOKUP(AU$2,'Objectenoverzicht aantallen'!$A$5:$A$118,'Objectenoverzicht aantallen'!$J$5:$J$118)</f>
        <v>0</v>
      </c>
      <c r="AV154" s="536">
        <f>LOOKUP(AV$2,'Objectenoverzicht aantallen'!$A$5:$A$118,'Objectenoverzicht aantallen'!$J$5:$J$118)</f>
        <v>0</v>
      </c>
      <c r="AW154" s="536">
        <f>LOOKUP(AW$2,'Objectenoverzicht aantallen'!$A$5:$A$118,'Objectenoverzicht aantallen'!$J$5:$J$118)</f>
        <v>0</v>
      </c>
      <c r="AX154" s="536">
        <f>LOOKUP(AX$2,'Objectenoverzicht aantallen'!$A$5:$A$118,'Objectenoverzicht aantallen'!$J$5:$J$118)</f>
        <v>0</v>
      </c>
    </row>
    <row r="155" spans="1:50" s="421" customFormat="1" ht="17" thickBot="1" x14ac:dyDescent="0.25">
      <c r="A155" s="537" t="s">
        <v>97</v>
      </c>
      <c r="B155" s="538" t="s">
        <v>103</v>
      </c>
      <c r="C155" s="539">
        <f>SUM(D155:AX155)</f>
        <v>0</v>
      </c>
      <c r="D155" s="452">
        <f>'CO2 KW kolom D'!$O$2+'CO2 KW kolom D'!$O$3+'CO2 KW kolom D'!$O$4+'CO2 KW kolom D'!$O$5</f>
        <v>0</v>
      </c>
      <c r="E155" s="452">
        <f>'CO2 KW kolom E'!$O$2+'CO2 KW kolom E'!$O$3+'CO2 KW kolom E'!$O$4+'CO2 KW kolom E'!$O$5</f>
        <v>0</v>
      </c>
      <c r="F155" s="452">
        <f>'CO2 KW kolom F'!$O$2+'CO2 KW kolom F'!$O$3+'CO2 KW kolom F'!$O$4+'CO2 KW kolom F'!$O$5</f>
        <v>0</v>
      </c>
      <c r="G155" s="452">
        <f>'CO2 KW kolom G'!$O$2+'CO2 KW kolom G'!$O$3+'CO2 KW kolom G'!$O$4+'CO2 KW kolom G'!$O$5</f>
        <v>0</v>
      </c>
      <c r="H155" s="452">
        <f>'CO2 KW kolom H'!$O$2+'CO2 KW kolom H'!$O$3+'CO2 KW kolom H'!$O$4+'CO2 KW kolom H'!$O$5</f>
        <v>0</v>
      </c>
      <c r="I155" s="452">
        <f>'CO2 KW kolom I'!$O$2+'CO2 KW kolom I'!$O$3+'CO2 KW kolom I'!$O$4+'CO2 KW kolom I'!$O$5</f>
        <v>0</v>
      </c>
      <c r="J155" s="452">
        <f>'CO2 KW kolom J'!$O$2+'CO2 KW kolom J'!$O$3+'CO2 KW kolom J'!$O$4+'CO2 KW kolom J'!$O$5</f>
        <v>0</v>
      </c>
      <c r="K155" s="452">
        <f>'CO2 KW kolom K'!$O$2+'CO2 KW kolom K'!$O$3+'CO2 KW kolom K'!$O$4+'CO2 KW kolom K'!$O$5</f>
        <v>0</v>
      </c>
      <c r="L155" s="452">
        <f>'CO2 KW kolom L'!$O$2+'CO2 KW kolom L'!$O$3+'CO2 KW kolom L'!$O$4+'CO2 KW kolom L'!$O$5</f>
        <v>0</v>
      </c>
      <c r="M155" s="452">
        <f>'CO2 KW kolom M'!$O$2+'CO2 KW kolom M'!$O$3+'CO2 KW kolom M'!$O$4+'CO2 KW kolom M'!$O$5</f>
        <v>0</v>
      </c>
      <c r="N155" s="452">
        <f>'CO2 V kolom N'!$O$2+'CO2 V kolom N'!$O$3+'CO2 V kolom N'!$O$4+'CO2 V kolom N'!$O$5</f>
        <v>0</v>
      </c>
      <c r="O155" s="452">
        <f>'CO2 V kolom O'!$O$2+'CO2 V kolom O'!$O$3+'CO2 V kolom O'!$O$4+'CO2 V kolom O'!$O$5</f>
        <v>0</v>
      </c>
      <c r="P155" s="452">
        <f>'CO2 V kolom P'!$O$2+'CO2 V kolom P'!$O$3+'CO2 V kolom P'!$O$4+'CO2 V kolom P'!$O$5</f>
        <v>0</v>
      </c>
      <c r="Q155" s="452">
        <f>'CO2 V kolom Q'!$O$2+'CO2 V kolom Q'!$O$3+'CO2 V kolom Q'!$O$4+'CO2 V kolom Q'!$O$5</f>
        <v>0</v>
      </c>
      <c r="R155" s="452">
        <f>'CO2 V kolom R'!$O$2+'CO2 V kolom R'!$O$3+'CO2 V kolom R'!$O$4+'CO2 V kolom R'!$O$5</f>
        <v>0</v>
      </c>
      <c r="S155" s="452">
        <f>'CO2 V kolom S'!$O$2+'CO2 V kolom S'!$O$3+'CO2 V kolom S'!$O$4+'CO2 V kolom S'!$O$5</f>
        <v>0</v>
      </c>
      <c r="T155" s="452">
        <f>'CO2 V kolom T'!$O$2+'CO2 V kolom T'!$O$3+'CO2 V kolom T'!$O$4+'CO2 V kolom T'!$O$5</f>
        <v>0</v>
      </c>
      <c r="U155" s="452">
        <f>'CO2 V kolom U'!$O$2+'CO2 V kolom U'!$O$3+'CO2 V kolom U'!$O$4+'CO2 V kolom U'!$O$5</f>
        <v>0</v>
      </c>
      <c r="V155" s="452">
        <f>'CO2 V kolom V'!$O$2+'CO2 V kolom V'!$O$3+'CO2 V kolom V'!$O$4+'CO2 V kolom V'!$O$5</f>
        <v>0</v>
      </c>
      <c r="W155" s="452">
        <f>'CO2 V kolom W'!$O$2+'CO2 V kolom W'!$O$3+'CO2 V kolom W'!$O$4+'CO2 V kolom W'!$O$5</f>
        <v>0</v>
      </c>
      <c r="X155" s="452">
        <f>'CO2 V kolom X'!$O$2+'CO2 V kolom X'!$O$3+'CO2 V kolom X'!$O$4+'CO2 V kolom X'!$O$5</f>
        <v>0</v>
      </c>
      <c r="Y155" s="452">
        <f>'CO2 V kolom Y'!$O$2+'CO2 V kolom Y'!$O$3+'CO2 V kolom Y'!$O$4+'CO2 V kolom Y'!$O$5</f>
        <v>0</v>
      </c>
      <c r="Z155" s="452">
        <f>'CO2 V kolom Z'!$O$2+'CO2 V kolom Z'!$O$3+'CO2 V kolom Z'!$O$4+'CO2 V kolom Z'!$O$5</f>
        <v>0</v>
      </c>
      <c r="AA155" s="452">
        <f>'CO2 S kolom AA'!$O$2+'CO2 S kolom AA'!$O$3+'CO2 S kolom AA'!$O$4+'CO2 S kolom AA'!$O$5</f>
        <v>0</v>
      </c>
      <c r="AB155" s="452">
        <f>'CO2 S kolom AB'!$O$2+'CO2 S kolom AB'!$O$3+'CO2 S kolom AB'!$O$4+'CO2 S kolom AB'!$O$5</f>
        <v>0</v>
      </c>
      <c r="AC155" s="452">
        <f>'CO2 S kolom AC'!$O$2+'CO2 S kolom AC'!$O$3+'CO2 S kolom AC'!$O$4+'CO2 S kolom AC'!$O$5</f>
        <v>0</v>
      </c>
      <c r="AD155" s="452">
        <f>'CO2 S kolom AD'!$O$2+'CO2 S kolom AD'!$O$3+'CO2 S kolom AD'!$O$4+'CO2 S kolom AD'!$O$5</f>
        <v>0</v>
      </c>
      <c r="AE155" s="452">
        <f>'CO2 S kolom AE'!$O$2+'CO2 S kolom AE'!$O$3+'CO2 S kolom AE'!$O$4+'CO2 S kolom AE'!$O$5</f>
        <v>0</v>
      </c>
      <c r="AF155" s="452">
        <f>'CO2 S kolom AF'!$O$2+'CO2 S kolom AF'!$O$3+'CO2 S kolom AF'!$O$4+'CO2 S kolom AF'!$O$5</f>
        <v>0</v>
      </c>
      <c r="AG155" s="452">
        <f>'CO2 W kolom AG'!$O$2+'CO2 W kolom AG'!$O$3+'CO2 W kolom AG'!$O$4+'CO2 W kolom AG'!$O$5</f>
        <v>0</v>
      </c>
      <c r="AH155" s="452">
        <f>'CO2 W kolom AH'!$O$2+'CO2 W kolom AH'!$O$3+'CO2 W kolom AH'!$O$4+'CO2 W kolom AH'!$O$5</f>
        <v>0</v>
      </c>
      <c r="AI155" s="452">
        <f>'CO2 W kolom AI'!$O$2+'CO2 W kolom AI'!$O$3+'CO2 W kolom AI'!$O$4+'CO2 W kolom AI'!$O$5</f>
        <v>0</v>
      </c>
      <c r="AJ155" s="452">
        <f>'CO2 W kolom AJ'!$O$2+'CO2 W kolom AJ'!$O$3+'CO2 W kolom AJ'!$O$4+'CO2 W kolom AJ'!$O$5</f>
        <v>0</v>
      </c>
      <c r="AK155" s="452">
        <f>'CO2 W kolom AK'!$O$2+'CO2 W kolom AK'!$O$3+'CO2 W kolom AK'!$O$4+'CO2 W kolom AK'!$O$5</f>
        <v>0</v>
      </c>
      <c r="AL155" s="452">
        <f>'CO2 W kolom AL'!$O$2+'CO2 W kolom AL'!$O$3+'CO2 W kolom AL'!$O$4+'CO2 W kolom AL'!$O$5</f>
        <v>0</v>
      </c>
      <c r="AM155" s="452">
        <f>'CO2 O kolom AM'!$O$2+'CO2 O kolom AM'!$O$3+'CO2 O kolom AM'!$O$4+'CO2 O kolom AM'!$O$5</f>
        <v>0</v>
      </c>
      <c r="AN155" s="452">
        <f>'CO2 O kolom AN'!$O$2+'CO2 O kolom AN'!$O$3+'CO2 O kolom AN'!$O$4+'CO2 O kolom AN'!$O$5</f>
        <v>0</v>
      </c>
      <c r="AO155" s="452">
        <f>'CO2 O kolom AO'!$O$2+'CO2 O kolom AO'!$O$3+'CO2 O kolom AO'!$O$4+'CO2 O kolom AO'!$O$5</f>
        <v>0</v>
      </c>
      <c r="AP155" s="452">
        <f>'CO2 W kolom AP'!$O$2+'CO2 W kolom AP'!$O$3+'CO2 W kolom AP'!$O$4+'CO2 W kolom AP'!$O$5</f>
        <v>0</v>
      </c>
      <c r="AQ155" s="452">
        <f>'CO2 W kolom AQ'!$O$2+'CO2 W kolom AQ'!$O$3+'CO2 W kolom AQ'!$O$4+'CO2 W kolom AQ'!$O$5</f>
        <v>0</v>
      </c>
      <c r="AR155" s="452">
        <f>'CO2 W kolom AR'!$O$2+'CO2 W kolom AR'!$O$3+'CO2 W kolom AR'!$O$4+'CO2 W kolom AR'!$O$5</f>
        <v>0</v>
      </c>
      <c r="AS155" s="452">
        <f>'CO2 W kolom AS'!$O$2+'CO2 W kolom AS'!$O$3+'CO2 W kolom AS'!$O$4+'CO2 W kolom AS'!$O$5</f>
        <v>0</v>
      </c>
      <c r="AT155" s="452">
        <f>'CO2 W kolom AT'!$O$2+'CO2 W kolom AT'!$O$3+'CO2 W kolom AT'!$O$4+'CO2 W kolom AT'!$O$5</f>
        <v>0</v>
      </c>
      <c r="AU155" s="452">
        <f>'CO2 W kolom AU'!$O$2+'CO2 W kolom AU'!$O$3+'CO2 W kolom AU'!$O$4+'CO2 W kolom AU'!$O$5</f>
        <v>0</v>
      </c>
      <c r="AV155" s="452">
        <f>'CO2 W kolom AV'!$O$2+'CO2 W kolom AV'!$O$3+'CO2 W kolom AV'!$O$4+'CO2 W kolom AV'!$O$5</f>
        <v>0</v>
      </c>
      <c r="AW155" s="452">
        <f>'CO2 W kolom AW'!$O$2+'CO2 W kolom AW'!$O$3+'CO2 W kolom AW'!$O$4+'CO2 W kolom AW'!$O$5</f>
        <v>0</v>
      </c>
      <c r="AX155" s="452">
        <f>'CO2 W kolom AX'!$O$2+'CO2 W kolom AX'!$O$3+'CO2 W kolom AX'!$O$4+'CO2 W kolom AX'!$O$5</f>
        <v>0</v>
      </c>
    </row>
    <row r="156" spans="1:50" s="421" customFormat="1" x14ac:dyDescent="0.2"/>
    <row r="157" spans="1:50" s="421" customFormat="1" ht="17" thickBot="1" x14ac:dyDescent="0.25">
      <c r="A157" s="534">
        <v>2026</v>
      </c>
      <c r="C157" s="550" t="s">
        <v>636</v>
      </c>
      <c r="D157" s="536">
        <f>LOOKUP(D$2,'Objectenoverzicht aantallen'!$A$5:$A$118,'Objectenoverzicht aantallen'!$K$5:$K$118)</f>
        <v>0</v>
      </c>
      <c r="E157" s="536">
        <f>LOOKUP(E$2,'Objectenoverzicht aantallen'!$A$5:$A$118,'Objectenoverzicht aantallen'!$K$5:$K$118)</f>
        <v>0</v>
      </c>
      <c r="F157" s="536">
        <f>LOOKUP(F$2,'Objectenoverzicht aantallen'!$A$5:$A$118,'Objectenoverzicht aantallen'!$K$5:$K$118)</f>
        <v>0</v>
      </c>
      <c r="G157" s="536">
        <f>LOOKUP(G$2,'Objectenoverzicht aantallen'!$A$5:$A$118,'Objectenoverzicht aantallen'!$K$5:$K$118)</f>
        <v>0</v>
      </c>
      <c r="H157" s="536">
        <f>LOOKUP(H$2,'Objectenoverzicht aantallen'!$A$5:$A$118,'Objectenoverzicht aantallen'!$K$5:$K$118)</f>
        <v>0</v>
      </c>
      <c r="I157" s="536">
        <f>LOOKUP(I$2,'Objectenoverzicht aantallen'!$A$5:$A$118,'Objectenoverzicht aantallen'!$K$5:$K$118)</f>
        <v>0</v>
      </c>
      <c r="J157" s="536">
        <f>LOOKUP(J$2,'Objectenoverzicht aantallen'!$A$5:$A$118,'Objectenoverzicht aantallen'!$K$5:$K$118)</f>
        <v>0</v>
      </c>
      <c r="K157" s="536">
        <f>LOOKUP(K$2,'Objectenoverzicht aantallen'!$A$5:$A$118,'Objectenoverzicht aantallen'!$K$5:$K$118)</f>
        <v>0</v>
      </c>
      <c r="L157" s="536">
        <f>LOOKUP(L$2,'Objectenoverzicht aantallen'!$A$5:$A$118,'Objectenoverzicht aantallen'!$K$5:$K$118)</f>
        <v>0</v>
      </c>
      <c r="M157" s="536">
        <f>LOOKUP(M$2,'Objectenoverzicht aantallen'!$A$5:$A$118,'Objectenoverzicht aantallen'!$K$5:$K$118)</f>
        <v>0</v>
      </c>
      <c r="N157" s="536">
        <f>LOOKUP(N$2,'Objectenoverzicht aantallen'!$A$5:$A$118,'Objectenoverzicht aantallen'!$K$5:$K$118)</f>
        <v>0</v>
      </c>
      <c r="O157" s="536">
        <f>LOOKUP(O$2,'Objectenoverzicht aantallen'!$A$5:$A$118,'Objectenoverzicht aantallen'!$K$5:$K$118)</f>
        <v>0</v>
      </c>
      <c r="P157" s="536">
        <f>LOOKUP(P$2,'Objectenoverzicht aantallen'!$A$5:$A$118,'Objectenoverzicht aantallen'!$K$5:$K$118)</f>
        <v>0</v>
      </c>
      <c r="Q157" s="536">
        <f>LOOKUP(Q$2,'Objectenoverzicht aantallen'!$A$5:$A$118,'Objectenoverzicht aantallen'!$K$5:$K$118)</f>
        <v>0</v>
      </c>
      <c r="R157" s="536">
        <f>LOOKUP(R$2,'Objectenoverzicht aantallen'!$A$5:$A$118,'Objectenoverzicht aantallen'!$K$5:$K$118)</f>
        <v>0</v>
      </c>
      <c r="S157" s="536">
        <f>LOOKUP(S$2,'Objectenoverzicht aantallen'!$A$5:$A$118,'Objectenoverzicht aantallen'!$K$5:$K$118)</f>
        <v>0</v>
      </c>
      <c r="T157" s="536">
        <f>LOOKUP(T$2,'Objectenoverzicht aantallen'!$A$5:$A$118,'Objectenoverzicht aantallen'!$K$5:$K$118)</f>
        <v>0</v>
      </c>
      <c r="U157" s="536">
        <f>LOOKUP(U$2,'Objectenoverzicht aantallen'!$A$5:$A$118,'Objectenoverzicht aantallen'!$K$5:$K$118)</f>
        <v>0</v>
      </c>
      <c r="V157" s="536">
        <f>LOOKUP(V$2,'Objectenoverzicht aantallen'!$A$5:$A$118,'Objectenoverzicht aantallen'!$K$5:$K$118)</f>
        <v>0</v>
      </c>
      <c r="W157" s="536">
        <f>LOOKUP(W$2,'Objectenoverzicht aantallen'!$A$5:$A$118,'Objectenoverzicht aantallen'!$K$5:$K$118)</f>
        <v>0</v>
      </c>
      <c r="X157" s="536">
        <f>LOOKUP(X$2,'Objectenoverzicht aantallen'!$A$5:$A$118,'Objectenoverzicht aantallen'!$K$5:$K$118)</f>
        <v>0</v>
      </c>
      <c r="Y157" s="536">
        <f>LOOKUP(Y$2,'Objectenoverzicht aantallen'!$A$5:$A$118,'Objectenoverzicht aantallen'!$K$5:$K$118)</f>
        <v>0</v>
      </c>
      <c r="Z157" s="536">
        <f>LOOKUP(Z$2,'Objectenoverzicht aantallen'!$A$5:$A$118,'Objectenoverzicht aantallen'!$K$5:$K$118)</f>
        <v>0</v>
      </c>
      <c r="AA157" s="536">
        <f>LOOKUP(AA$2,'Objectenoverzicht aantallen'!$A$5:$A$118,'Objectenoverzicht aantallen'!$K$5:$K$118)</f>
        <v>0</v>
      </c>
      <c r="AB157" s="536">
        <f>LOOKUP(AB$2,'Objectenoverzicht aantallen'!$A$5:$A$118,'Objectenoverzicht aantallen'!$K$5:$K$118)</f>
        <v>0</v>
      </c>
      <c r="AC157" s="536">
        <f>LOOKUP(AC$2,'Objectenoverzicht aantallen'!$A$5:$A$118,'Objectenoverzicht aantallen'!$K$5:$K$118)</f>
        <v>0</v>
      </c>
      <c r="AD157" s="536">
        <f>LOOKUP(AD$2,'Objectenoverzicht aantallen'!$A$5:$A$118,'Objectenoverzicht aantallen'!$K$5:$K$118)</f>
        <v>0</v>
      </c>
      <c r="AE157" s="536">
        <f>LOOKUP(AE$2,'Objectenoverzicht aantallen'!$A$5:$A$118,'Objectenoverzicht aantallen'!$K$5:$K$118)</f>
        <v>0</v>
      </c>
      <c r="AF157" s="536">
        <f>LOOKUP(AF$2,'Objectenoverzicht aantallen'!$A$5:$A$118,'Objectenoverzicht aantallen'!$K$5:$K$118)</f>
        <v>0</v>
      </c>
      <c r="AG157" s="536">
        <f>LOOKUP(AG$2,'Objectenoverzicht aantallen'!$A$5:$A$118,'Objectenoverzicht aantallen'!$K$5:$K$118)</f>
        <v>0</v>
      </c>
      <c r="AH157" s="536">
        <f>LOOKUP(AH$2,'Objectenoverzicht aantallen'!$A$5:$A$118,'Objectenoverzicht aantallen'!$K$5:$K$118)</f>
        <v>0</v>
      </c>
      <c r="AI157" s="536">
        <f>LOOKUP(AI$2,'Objectenoverzicht aantallen'!$A$5:$A$118,'Objectenoverzicht aantallen'!$K$5:$K$118)</f>
        <v>0</v>
      </c>
      <c r="AJ157" s="536">
        <f>LOOKUP(AJ$2,'Objectenoverzicht aantallen'!$A$5:$A$118,'Objectenoverzicht aantallen'!$K$5:$K$118)</f>
        <v>0</v>
      </c>
      <c r="AK157" s="536">
        <f>LOOKUP(AK$2,'Objectenoverzicht aantallen'!$A$5:$A$118,'Objectenoverzicht aantallen'!$K$5:$K$118)</f>
        <v>0</v>
      </c>
      <c r="AL157" s="536">
        <f>LOOKUP(AL$2,'Objectenoverzicht aantallen'!$A$5:$A$118,'Objectenoverzicht aantallen'!$K$5:$K$118)</f>
        <v>0</v>
      </c>
      <c r="AM157" s="536">
        <f>LOOKUP(AM$2,'Objectenoverzicht aantallen'!$A$5:$A$118,'Objectenoverzicht aantallen'!$K$5:$K$118)</f>
        <v>0</v>
      </c>
      <c r="AN157" s="536">
        <f>LOOKUP(AN$2,'Objectenoverzicht aantallen'!$A$5:$A$118,'Objectenoverzicht aantallen'!$K$5:$K$118)</f>
        <v>0</v>
      </c>
      <c r="AO157" s="536">
        <f>LOOKUP(AO$2,'Objectenoverzicht aantallen'!$A$5:$A$118,'Objectenoverzicht aantallen'!$K$5:$K$118)</f>
        <v>0</v>
      </c>
      <c r="AP157" s="536">
        <f>LOOKUP(AP$2,'Objectenoverzicht aantallen'!$A$5:$A$118,'Objectenoverzicht aantallen'!$K$5:$K$118)</f>
        <v>0</v>
      </c>
      <c r="AQ157" s="536">
        <f>LOOKUP(AQ$2,'Objectenoverzicht aantallen'!$A$5:$A$118,'Objectenoverzicht aantallen'!$K$5:$K$118)</f>
        <v>0</v>
      </c>
      <c r="AR157" s="536">
        <f>LOOKUP(AR$2,'Objectenoverzicht aantallen'!$A$5:$A$118,'Objectenoverzicht aantallen'!$K$5:$K$118)</f>
        <v>0</v>
      </c>
      <c r="AS157" s="536">
        <f>LOOKUP(AS$2,'Objectenoverzicht aantallen'!$A$5:$A$118,'Objectenoverzicht aantallen'!$K$5:$K$118)</f>
        <v>0</v>
      </c>
      <c r="AT157" s="536">
        <f>LOOKUP(AT$2,'Objectenoverzicht aantallen'!$A$5:$A$118,'Objectenoverzicht aantallen'!$K$5:$K$118)</f>
        <v>0</v>
      </c>
      <c r="AU157" s="536">
        <f>LOOKUP(AU$2,'Objectenoverzicht aantallen'!$A$5:$A$118,'Objectenoverzicht aantallen'!$K$5:$K$118)</f>
        <v>0</v>
      </c>
      <c r="AV157" s="536">
        <f>LOOKUP(AV$2,'Objectenoverzicht aantallen'!$A$5:$A$118,'Objectenoverzicht aantallen'!$K$5:$K$118)</f>
        <v>0</v>
      </c>
      <c r="AW157" s="536">
        <f>LOOKUP(AW$2,'Objectenoverzicht aantallen'!$A$5:$A$118,'Objectenoverzicht aantallen'!$K$5:$K$118)</f>
        <v>0</v>
      </c>
      <c r="AX157" s="536">
        <f>LOOKUP(AX$2,'Objectenoverzicht aantallen'!$A$5:$A$118,'Objectenoverzicht aantallen'!$K$5:$K$118)</f>
        <v>0</v>
      </c>
    </row>
    <row r="158" spans="1:50" s="421" customFormat="1" ht="17" thickBot="1" x14ac:dyDescent="0.25">
      <c r="A158" s="537" t="s">
        <v>97</v>
      </c>
      <c r="B158" s="538" t="s">
        <v>104</v>
      </c>
      <c r="C158" s="539">
        <f>SUM(D158:AX158)</f>
        <v>0</v>
      </c>
      <c r="D158" s="452">
        <f>'CO2 KW kolom D'!$P$2+'CO2 KW kolom D'!$P$3+'CO2 KW kolom D'!$P$4+'CO2 KW kolom D'!$P$5</f>
        <v>0</v>
      </c>
      <c r="E158" s="452">
        <f>'CO2 KW kolom E'!$P$2+'CO2 KW kolom E'!$P$3+'CO2 KW kolom E'!$P$4+'CO2 KW kolom E'!$P$5</f>
        <v>0</v>
      </c>
      <c r="F158" s="452">
        <f>'CO2 KW kolom F'!$P$2+'CO2 KW kolom F'!$P$3+'CO2 KW kolom F'!$P$4+'CO2 KW kolom F'!$P$5</f>
        <v>0</v>
      </c>
      <c r="G158" s="452">
        <f>'CO2 KW kolom G'!$P$2+'CO2 KW kolom G'!$P$3+'CO2 KW kolom G'!$P$4+'CO2 KW kolom G'!$P$5</f>
        <v>0</v>
      </c>
      <c r="H158" s="452">
        <f>'CO2 KW kolom H'!$P$2+'CO2 KW kolom H'!$P$3+'CO2 KW kolom H'!$P$4+'CO2 KW kolom H'!$P$5</f>
        <v>0</v>
      </c>
      <c r="I158" s="452">
        <f>'CO2 KW kolom I'!$P$2+'CO2 KW kolom I'!$P$3+'CO2 KW kolom I'!$P$4+'CO2 KW kolom I'!$P$5</f>
        <v>0</v>
      </c>
      <c r="J158" s="452">
        <f>'CO2 KW kolom J'!$P$2+'CO2 KW kolom J'!$P$3+'CO2 KW kolom J'!$P$4+'CO2 KW kolom J'!$P$5</f>
        <v>0</v>
      </c>
      <c r="K158" s="452">
        <f>'CO2 KW kolom K'!$P$2+'CO2 KW kolom K'!$P$3+'CO2 KW kolom K'!$P$4+'CO2 KW kolom K'!$P$5</f>
        <v>0</v>
      </c>
      <c r="L158" s="452">
        <f>'CO2 KW kolom L'!$P$2+'CO2 KW kolom L'!$P$3+'CO2 KW kolom L'!$P$4+'CO2 KW kolom L'!$P$5</f>
        <v>0</v>
      </c>
      <c r="M158" s="452">
        <f>'CO2 KW kolom M'!$P$2+'CO2 KW kolom M'!$P$3+'CO2 KW kolom M'!$P$4+'CO2 KW kolom M'!$P$5</f>
        <v>0</v>
      </c>
      <c r="N158" s="452">
        <f>'CO2 V kolom N'!$P$2+'CO2 V kolom N'!$P$3+'CO2 V kolom N'!$P$4+'CO2 V kolom N'!$P$5</f>
        <v>0</v>
      </c>
      <c r="O158" s="452">
        <f>'CO2 V kolom O'!$P$2+'CO2 V kolom O'!$P$3+'CO2 V kolom O'!$P$4+'CO2 V kolom O'!$P$5</f>
        <v>0</v>
      </c>
      <c r="P158" s="452">
        <f>'CO2 V kolom P'!$P$2+'CO2 V kolom P'!$P$3+'CO2 V kolom P'!$P$4+'CO2 V kolom P'!$P$5</f>
        <v>0</v>
      </c>
      <c r="Q158" s="452">
        <f>'CO2 V kolom Q'!$P$2+'CO2 V kolom Q'!$P$3+'CO2 V kolom Q'!$P$4+'CO2 V kolom Q'!$P$5</f>
        <v>0</v>
      </c>
      <c r="R158" s="452">
        <f>'CO2 V kolom R'!$P$2+'CO2 V kolom R'!$P$3+'CO2 V kolom R'!$P$4+'CO2 V kolom R'!$P$5</f>
        <v>0</v>
      </c>
      <c r="S158" s="452">
        <f>'CO2 V kolom S'!$P$2+'CO2 V kolom S'!$P$3+'CO2 V kolom S'!$P$4+'CO2 V kolom S'!$P$5</f>
        <v>0</v>
      </c>
      <c r="T158" s="452">
        <f>'CO2 V kolom T'!$P$2+'CO2 V kolom T'!$P$3+'CO2 V kolom T'!$P$4+'CO2 V kolom T'!$P$5</f>
        <v>0</v>
      </c>
      <c r="U158" s="452">
        <f>'CO2 V kolom U'!$P$2+'CO2 V kolom U'!$P$3+'CO2 V kolom U'!$P$4+'CO2 V kolom U'!$P$5</f>
        <v>0</v>
      </c>
      <c r="V158" s="452">
        <f>'CO2 V kolom V'!$P$2+'CO2 V kolom V'!$P$3+'CO2 V kolom V'!$P$4+'CO2 V kolom V'!$P$5</f>
        <v>0</v>
      </c>
      <c r="W158" s="452">
        <f>'CO2 V kolom W'!$P$2+'CO2 V kolom W'!$P$3+'CO2 V kolom W'!$P$4+'CO2 V kolom W'!$P$5</f>
        <v>0</v>
      </c>
      <c r="X158" s="452">
        <f>'CO2 V kolom X'!$P$2+'CO2 V kolom X'!$P$3+'CO2 V kolom X'!$P$4+'CO2 V kolom X'!$P$5</f>
        <v>0</v>
      </c>
      <c r="Y158" s="452">
        <f>'CO2 V kolom Y'!$P$2+'CO2 V kolom Y'!$P$3+'CO2 V kolom Y'!$P$4+'CO2 V kolom Y'!$P$5</f>
        <v>0</v>
      </c>
      <c r="Z158" s="452">
        <f>'CO2 V kolom Z'!$P$2+'CO2 V kolom Z'!$P$3+'CO2 V kolom Z'!$P$4+'CO2 V kolom Z'!$P$5</f>
        <v>0</v>
      </c>
      <c r="AA158" s="452">
        <f>'CO2 S kolom AA'!$P$2+'CO2 S kolom AA'!$P$3+'CO2 S kolom AA'!$P$4+'CO2 S kolom AA'!$P$5</f>
        <v>0</v>
      </c>
      <c r="AB158" s="452">
        <f>'CO2 S kolom AB'!$P$2+'CO2 S kolom AB'!$P$3+'CO2 S kolom AB'!$P$4+'CO2 S kolom AB'!$P$5</f>
        <v>0</v>
      </c>
      <c r="AC158" s="452">
        <f>'CO2 S kolom AC'!$P$2+'CO2 S kolom AC'!$P$3+'CO2 S kolom AC'!$P$4+'CO2 S kolom AC'!$P$5</f>
        <v>0</v>
      </c>
      <c r="AD158" s="452">
        <f>'CO2 S kolom AD'!$P$2+'CO2 S kolom AD'!$P$3+'CO2 S kolom AD'!$P$4+'CO2 S kolom AD'!$P$5</f>
        <v>0</v>
      </c>
      <c r="AE158" s="452">
        <f>'CO2 S kolom AE'!$P$2+'CO2 S kolom AE'!$P$3+'CO2 S kolom AE'!$P$4+'CO2 S kolom AE'!$P$5</f>
        <v>0</v>
      </c>
      <c r="AF158" s="452">
        <f>'CO2 S kolom AF'!$P$2+'CO2 S kolom AF'!$P$3+'CO2 S kolom AF'!$P$4+'CO2 S kolom AF'!$P$5</f>
        <v>0</v>
      </c>
      <c r="AG158" s="452">
        <f>'CO2 W kolom AG'!$P$2+'CO2 W kolom AG'!$P$3+'CO2 W kolom AG'!$P$4+'CO2 W kolom AG'!$P$5</f>
        <v>0</v>
      </c>
      <c r="AH158" s="452">
        <f>'CO2 W kolom AH'!$P$2+'CO2 W kolom AH'!$P$3+'CO2 W kolom AH'!$P$4+'CO2 W kolom AH'!$P$5</f>
        <v>0</v>
      </c>
      <c r="AI158" s="452">
        <f>'CO2 W kolom AI'!$P$2+'CO2 W kolom AI'!$P$3+'CO2 W kolom AI'!$P$4+'CO2 W kolom AI'!$P$5</f>
        <v>0</v>
      </c>
      <c r="AJ158" s="452">
        <f>'CO2 W kolom AJ'!$P$2+'CO2 W kolom AJ'!$P$3+'CO2 W kolom AJ'!$P$4+'CO2 W kolom AJ'!$P$5</f>
        <v>0</v>
      </c>
      <c r="AK158" s="452">
        <f>'CO2 W kolom AK'!$P$2+'CO2 W kolom AK'!$P$3+'CO2 W kolom AK'!$P$4+'CO2 W kolom AK'!$P$5</f>
        <v>0</v>
      </c>
      <c r="AL158" s="452">
        <f>'CO2 W kolom AL'!$P$2+'CO2 W kolom AL'!$P$3+'CO2 W kolom AL'!$P$4+'CO2 W kolom AL'!$P$5</f>
        <v>0</v>
      </c>
      <c r="AM158" s="452">
        <f>'CO2 O kolom AM'!$P$2+'CO2 O kolom AM'!$P$3+'CO2 O kolom AM'!$P$4+'CO2 O kolom AM'!$P$5</f>
        <v>0</v>
      </c>
      <c r="AN158" s="452">
        <f>'CO2 O kolom AN'!$P$2+'CO2 O kolom AN'!$P$3+'CO2 O kolom AN'!$P$4+'CO2 O kolom AN'!$P$5</f>
        <v>0</v>
      </c>
      <c r="AO158" s="452">
        <f>'CO2 O kolom AO'!$P$2+'CO2 O kolom AO'!$P$3+'CO2 O kolom AO'!$P$4+'CO2 O kolom AO'!$P$5</f>
        <v>0</v>
      </c>
      <c r="AP158" s="452">
        <f>'CO2 W kolom AP'!$P$2+'CO2 W kolom AP'!$P$3+'CO2 W kolom AP'!$P$4+'CO2 W kolom AP'!$P$5</f>
        <v>0</v>
      </c>
      <c r="AQ158" s="452">
        <f>'CO2 W kolom AQ'!$P$2+'CO2 W kolom AQ'!$P$3+'CO2 W kolom AQ'!$P$4+'CO2 W kolom AQ'!$P$5</f>
        <v>0</v>
      </c>
      <c r="AR158" s="452">
        <f>'CO2 W kolom AR'!$P$2+'CO2 W kolom AR'!$P$3+'CO2 W kolom AR'!$P$4+'CO2 W kolom AR'!$P$5</f>
        <v>0</v>
      </c>
      <c r="AS158" s="452">
        <f>'CO2 W kolom AS'!$P$2+'CO2 W kolom AS'!$P$3+'CO2 W kolom AS'!$P$4+'CO2 W kolom AS'!$P$5</f>
        <v>0</v>
      </c>
      <c r="AT158" s="452">
        <f>'CO2 W kolom AT'!$P$2+'CO2 W kolom AT'!$P$3+'CO2 W kolom AT'!$P$4+'CO2 W kolom AT'!$P$5</f>
        <v>0</v>
      </c>
      <c r="AU158" s="452">
        <f>'CO2 W kolom AU'!$P$2+'CO2 W kolom AU'!$P$3+'CO2 W kolom AU'!$P$4+'CO2 W kolom AU'!$P$5</f>
        <v>0</v>
      </c>
      <c r="AV158" s="452">
        <f>'CO2 W kolom AV'!$P$2+'CO2 W kolom AV'!$P$3+'CO2 W kolom AV'!$P$4+'CO2 W kolom AV'!$P$5</f>
        <v>0</v>
      </c>
      <c r="AW158" s="452">
        <f>'CO2 W kolom AW'!$P$2+'CO2 W kolom AW'!$P$3+'CO2 W kolom AW'!$P$4+'CO2 W kolom AW'!$P$5</f>
        <v>0</v>
      </c>
      <c r="AX158" s="452">
        <f>'CO2 W kolom AX'!$P$2+'CO2 W kolom AX'!$P$3+'CO2 W kolom AX'!$P$4+'CO2 W kolom AX'!$P$5</f>
        <v>0</v>
      </c>
    </row>
    <row r="159" spans="1:50" s="421" customFormat="1" x14ac:dyDescent="0.2"/>
    <row r="160" spans="1:50" s="421" customFormat="1" ht="17" thickBot="1" x14ac:dyDescent="0.25">
      <c r="A160" s="534">
        <v>2027</v>
      </c>
      <c r="C160" s="550" t="s">
        <v>636</v>
      </c>
      <c r="D160" s="536">
        <f>LOOKUP(D$2,'Objectenoverzicht aantallen'!$A$5:$A$118,'Objectenoverzicht aantallen'!$L$5:$L$118)</f>
        <v>0</v>
      </c>
      <c r="E160" s="536">
        <f>LOOKUP(E$2,'Objectenoverzicht aantallen'!$A$5:$A$118,'Objectenoverzicht aantallen'!$L$5:$L$118)</f>
        <v>0</v>
      </c>
      <c r="F160" s="536">
        <f>LOOKUP(F$2,'Objectenoverzicht aantallen'!$A$5:$A$118,'Objectenoverzicht aantallen'!$L$5:$L$118)</f>
        <v>0</v>
      </c>
      <c r="G160" s="536">
        <f>LOOKUP(G$2,'Objectenoverzicht aantallen'!$A$5:$A$118,'Objectenoverzicht aantallen'!$L$5:$L$118)</f>
        <v>0</v>
      </c>
      <c r="H160" s="536">
        <f>LOOKUP(H$2,'Objectenoverzicht aantallen'!$A$5:$A$118,'Objectenoverzicht aantallen'!$L$5:$L$118)</f>
        <v>0</v>
      </c>
      <c r="I160" s="536">
        <f>LOOKUP(I$2,'Objectenoverzicht aantallen'!$A$5:$A$118,'Objectenoverzicht aantallen'!$L$5:$L$118)</f>
        <v>0</v>
      </c>
      <c r="J160" s="536">
        <f>LOOKUP(J$2,'Objectenoverzicht aantallen'!$A$5:$A$118,'Objectenoverzicht aantallen'!$L$5:$L$118)</f>
        <v>0</v>
      </c>
      <c r="K160" s="536">
        <f>LOOKUP(K$2,'Objectenoverzicht aantallen'!$A$5:$A$118,'Objectenoverzicht aantallen'!$L$5:$L$118)</f>
        <v>0</v>
      </c>
      <c r="L160" s="536">
        <f>LOOKUP(L$2,'Objectenoverzicht aantallen'!$A$5:$A$118,'Objectenoverzicht aantallen'!$L$5:$L$118)</f>
        <v>0</v>
      </c>
      <c r="M160" s="536">
        <f>LOOKUP(M$2,'Objectenoverzicht aantallen'!$A$5:$A$118,'Objectenoverzicht aantallen'!$L$5:$L$118)</f>
        <v>0</v>
      </c>
      <c r="N160" s="536">
        <f>LOOKUP(N$2,'Objectenoverzicht aantallen'!$A$5:$A$118,'Objectenoverzicht aantallen'!$L$5:$L$118)</f>
        <v>0</v>
      </c>
      <c r="O160" s="536">
        <f>LOOKUP(O$2,'Objectenoverzicht aantallen'!$A$5:$A$118,'Objectenoverzicht aantallen'!$L$5:$L$118)</f>
        <v>0</v>
      </c>
      <c r="P160" s="536">
        <f>LOOKUP(P$2,'Objectenoverzicht aantallen'!$A$5:$A$118,'Objectenoverzicht aantallen'!$L$5:$L$118)</f>
        <v>0</v>
      </c>
      <c r="Q160" s="536">
        <f>LOOKUP(Q$2,'Objectenoverzicht aantallen'!$A$5:$A$118,'Objectenoverzicht aantallen'!$L$5:$L$118)</f>
        <v>0</v>
      </c>
      <c r="R160" s="536">
        <f>LOOKUP(R$2,'Objectenoverzicht aantallen'!$A$5:$A$118,'Objectenoverzicht aantallen'!$L$5:$L$118)</f>
        <v>0</v>
      </c>
      <c r="S160" s="536">
        <f>LOOKUP(S$2,'Objectenoverzicht aantallen'!$A$5:$A$118,'Objectenoverzicht aantallen'!$L$5:$L$118)</f>
        <v>0</v>
      </c>
      <c r="T160" s="536">
        <f>LOOKUP(T$2,'Objectenoverzicht aantallen'!$A$5:$A$118,'Objectenoverzicht aantallen'!$L$5:$L$118)</f>
        <v>0</v>
      </c>
      <c r="U160" s="536">
        <f>LOOKUP(U$2,'Objectenoverzicht aantallen'!$A$5:$A$118,'Objectenoverzicht aantallen'!$L$5:$L$118)</f>
        <v>0</v>
      </c>
      <c r="V160" s="536">
        <f>LOOKUP(V$2,'Objectenoverzicht aantallen'!$A$5:$A$118,'Objectenoverzicht aantallen'!$L$5:$L$118)</f>
        <v>0</v>
      </c>
      <c r="W160" s="536">
        <f>LOOKUP(W$2,'Objectenoverzicht aantallen'!$A$5:$A$118,'Objectenoverzicht aantallen'!$L$5:$L$118)</f>
        <v>0</v>
      </c>
      <c r="X160" s="536">
        <f>LOOKUP(X$2,'Objectenoverzicht aantallen'!$A$5:$A$118,'Objectenoverzicht aantallen'!$L$5:$L$118)</f>
        <v>0</v>
      </c>
      <c r="Y160" s="536">
        <f>LOOKUP(Y$2,'Objectenoverzicht aantallen'!$A$5:$A$118,'Objectenoverzicht aantallen'!$L$5:$L$118)</f>
        <v>0</v>
      </c>
      <c r="Z160" s="536">
        <f>LOOKUP(Z$2,'Objectenoverzicht aantallen'!$A$5:$A$118,'Objectenoverzicht aantallen'!$L$5:$L$118)</f>
        <v>0</v>
      </c>
      <c r="AA160" s="536">
        <f>LOOKUP(AA$2,'Objectenoverzicht aantallen'!$A$5:$A$118,'Objectenoverzicht aantallen'!$L$5:$L$118)</f>
        <v>0</v>
      </c>
      <c r="AB160" s="536">
        <f>LOOKUP(AB$2,'Objectenoverzicht aantallen'!$A$5:$A$118,'Objectenoverzicht aantallen'!$L$5:$L$118)</f>
        <v>0</v>
      </c>
      <c r="AC160" s="536">
        <f>LOOKUP(AC$2,'Objectenoverzicht aantallen'!$A$5:$A$118,'Objectenoverzicht aantallen'!$L$5:$L$118)</f>
        <v>0</v>
      </c>
      <c r="AD160" s="536">
        <f>LOOKUP(AD$2,'Objectenoverzicht aantallen'!$A$5:$A$118,'Objectenoverzicht aantallen'!$L$5:$L$118)</f>
        <v>0</v>
      </c>
      <c r="AE160" s="536">
        <f>LOOKUP(AE$2,'Objectenoverzicht aantallen'!$A$5:$A$118,'Objectenoverzicht aantallen'!$L$5:$L$118)</f>
        <v>0</v>
      </c>
      <c r="AF160" s="536">
        <f>LOOKUP(AF$2,'Objectenoverzicht aantallen'!$A$5:$A$118,'Objectenoverzicht aantallen'!$L$5:$L$118)</f>
        <v>0</v>
      </c>
      <c r="AG160" s="536">
        <f>LOOKUP(AG$2,'Objectenoverzicht aantallen'!$A$5:$A$118,'Objectenoverzicht aantallen'!$L$5:$L$118)</f>
        <v>0</v>
      </c>
      <c r="AH160" s="536">
        <f>LOOKUP(AH$2,'Objectenoverzicht aantallen'!$A$5:$A$118,'Objectenoverzicht aantallen'!$L$5:$L$118)</f>
        <v>0</v>
      </c>
      <c r="AI160" s="536">
        <f>LOOKUP(AI$2,'Objectenoverzicht aantallen'!$A$5:$A$118,'Objectenoverzicht aantallen'!$L$5:$L$118)</f>
        <v>0</v>
      </c>
      <c r="AJ160" s="536">
        <f>LOOKUP(AJ$2,'Objectenoverzicht aantallen'!$A$5:$A$118,'Objectenoverzicht aantallen'!$L$5:$L$118)</f>
        <v>0</v>
      </c>
      <c r="AK160" s="536">
        <f>LOOKUP(AK$2,'Objectenoverzicht aantallen'!$A$5:$A$118,'Objectenoverzicht aantallen'!$L$5:$L$118)</f>
        <v>0</v>
      </c>
      <c r="AL160" s="536">
        <f>LOOKUP(AL$2,'Objectenoverzicht aantallen'!$A$5:$A$118,'Objectenoverzicht aantallen'!$L$5:$L$118)</f>
        <v>0</v>
      </c>
      <c r="AM160" s="536">
        <f>LOOKUP(AM$2,'Objectenoverzicht aantallen'!$A$5:$A$118,'Objectenoverzicht aantallen'!$L$5:$L$118)</f>
        <v>0</v>
      </c>
      <c r="AN160" s="536">
        <f>LOOKUP(AN$2,'Objectenoverzicht aantallen'!$A$5:$A$118,'Objectenoverzicht aantallen'!$L$5:$L$118)</f>
        <v>0</v>
      </c>
      <c r="AO160" s="536">
        <f>LOOKUP(AO$2,'Objectenoverzicht aantallen'!$A$5:$A$118,'Objectenoverzicht aantallen'!$L$5:$L$118)</f>
        <v>0</v>
      </c>
      <c r="AP160" s="536">
        <f>LOOKUP(AP$2,'Objectenoverzicht aantallen'!$A$5:$A$118,'Objectenoverzicht aantallen'!$L$5:$L$118)</f>
        <v>0</v>
      </c>
      <c r="AQ160" s="536">
        <f>LOOKUP(AQ$2,'Objectenoverzicht aantallen'!$A$5:$A$118,'Objectenoverzicht aantallen'!$L$5:$L$118)</f>
        <v>0</v>
      </c>
      <c r="AR160" s="536">
        <f>LOOKUP(AR$2,'Objectenoverzicht aantallen'!$A$5:$A$118,'Objectenoverzicht aantallen'!$L$5:$L$118)</f>
        <v>0</v>
      </c>
      <c r="AS160" s="536">
        <f>LOOKUP(AS$2,'Objectenoverzicht aantallen'!$A$5:$A$118,'Objectenoverzicht aantallen'!$L$5:$L$118)</f>
        <v>0</v>
      </c>
      <c r="AT160" s="536">
        <f>LOOKUP(AT$2,'Objectenoverzicht aantallen'!$A$5:$A$118,'Objectenoverzicht aantallen'!$L$5:$L$118)</f>
        <v>0</v>
      </c>
      <c r="AU160" s="536">
        <f>LOOKUP(AU$2,'Objectenoverzicht aantallen'!$A$5:$A$118,'Objectenoverzicht aantallen'!$L$5:$L$118)</f>
        <v>0</v>
      </c>
      <c r="AV160" s="536">
        <f>LOOKUP(AV$2,'Objectenoverzicht aantallen'!$A$5:$A$118,'Objectenoverzicht aantallen'!$L$5:$L$118)</f>
        <v>0</v>
      </c>
      <c r="AW160" s="536">
        <f>LOOKUP(AW$2,'Objectenoverzicht aantallen'!$A$5:$A$118,'Objectenoverzicht aantallen'!$L$5:$L$118)</f>
        <v>0</v>
      </c>
      <c r="AX160" s="536">
        <f>LOOKUP(AX$2,'Objectenoverzicht aantallen'!$A$5:$A$118,'Objectenoverzicht aantallen'!$L$5:$L$118)</f>
        <v>0</v>
      </c>
    </row>
    <row r="161" spans="1:50" s="421" customFormat="1" ht="17" thickBot="1" x14ac:dyDescent="0.25">
      <c r="A161" s="537" t="s">
        <v>97</v>
      </c>
      <c r="B161" s="538" t="s">
        <v>105</v>
      </c>
      <c r="C161" s="539">
        <f>SUM(D161:AX161)</f>
        <v>0</v>
      </c>
      <c r="D161" s="452">
        <f>'CO2 KW kolom D'!$Q$2+'CO2 KW kolom D'!$Q$3+'CO2 KW kolom D'!$Q$4+'CO2 KW kolom D'!$Q$5</f>
        <v>0</v>
      </c>
      <c r="E161" s="452">
        <f>'CO2 KW kolom E'!$Q$2+'CO2 KW kolom E'!$Q$3+'CO2 KW kolom E'!$Q$4+'CO2 KW kolom E'!$Q$5</f>
        <v>0</v>
      </c>
      <c r="F161" s="452">
        <f>'CO2 KW kolom F'!$Q$2+'CO2 KW kolom F'!$Q$3+'CO2 KW kolom F'!$Q$4+'CO2 KW kolom F'!$Q$5</f>
        <v>0</v>
      </c>
      <c r="G161" s="452">
        <f>'CO2 KW kolom G'!$Q$2+'CO2 KW kolom G'!$Q$3+'CO2 KW kolom G'!$Q$4+'CO2 KW kolom G'!$Q$5</f>
        <v>0</v>
      </c>
      <c r="H161" s="452">
        <f>'CO2 KW kolom H'!$Q$2+'CO2 KW kolom H'!$Q$3+'CO2 KW kolom H'!$Q$4+'CO2 KW kolom H'!$Q$5</f>
        <v>0</v>
      </c>
      <c r="I161" s="452">
        <f>'CO2 KW kolom I'!$Q$2+'CO2 KW kolom I'!$Q$3+'CO2 KW kolom I'!$Q$4+'CO2 KW kolom I'!$Q$5</f>
        <v>0</v>
      </c>
      <c r="J161" s="452">
        <f>'CO2 KW kolom J'!$Q$2+'CO2 KW kolom J'!$Q$3+'CO2 KW kolom J'!$Q$4+'CO2 KW kolom J'!$Q$5</f>
        <v>0</v>
      </c>
      <c r="K161" s="452">
        <f>'CO2 KW kolom K'!$Q$2+'CO2 KW kolom K'!$Q$3+'CO2 KW kolom K'!$Q$4+'CO2 KW kolom K'!$Q$5</f>
        <v>0</v>
      </c>
      <c r="L161" s="452">
        <f>'CO2 KW kolom L'!$Q$2+'CO2 KW kolom L'!$Q$3+'CO2 KW kolom L'!$Q$4+'CO2 KW kolom L'!$Q$5</f>
        <v>0</v>
      </c>
      <c r="M161" s="452">
        <f>'CO2 KW kolom M'!$Q$2+'CO2 KW kolom M'!$Q$3+'CO2 KW kolom M'!$Q$4+'CO2 KW kolom M'!$Q$5</f>
        <v>0</v>
      </c>
      <c r="N161" s="452">
        <f>'CO2 V kolom N'!$Q$2+'CO2 V kolom N'!$Q$3+'CO2 V kolom N'!$Q$4+'CO2 V kolom N'!$Q$5</f>
        <v>0</v>
      </c>
      <c r="O161" s="452">
        <f>'CO2 V kolom O'!$Q$2+'CO2 V kolom O'!$Q$3+'CO2 V kolom O'!$Q$4+'CO2 V kolom O'!$Q$5</f>
        <v>0</v>
      </c>
      <c r="P161" s="452">
        <f>'CO2 V kolom P'!$Q$2+'CO2 V kolom P'!$Q$3+'CO2 V kolom P'!$Q$4+'CO2 V kolom P'!$Q$5</f>
        <v>0</v>
      </c>
      <c r="Q161" s="452">
        <f>'CO2 V kolom Q'!$Q$2+'CO2 V kolom Q'!$Q$3+'CO2 V kolom Q'!$Q$4+'CO2 V kolom Q'!$Q$5</f>
        <v>0</v>
      </c>
      <c r="R161" s="452">
        <f>'CO2 V kolom R'!$Q$2+'CO2 V kolom R'!$Q$3+'CO2 V kolom R'!$Q$4+'CO2 V kolom R'!$Q$5</f>
        <v>0</v>
      </c>
      <c r="S161" s="452">
        <f>'CO2 V kolom S'!$Q$2+'CO2 V kolom S'!$Q$3+'CO2 V kolom S'!$Q$4+'CO2 V kolom S'!$Q$5</f>
        <v>0</v>
      </c>
      <c r="T161" s="452">
        <f>'CO2 V kolom T'!$Q$2+'CO2 V kolom T'!$Q$3+'CO2 V kolom T'!$Q$4+'CO2 V kolom T'!$Q$5</f>
        <v>0</v>
      </c>
      <c r="U161" s="452">
        <f>'CO2 V kolom U'!$Q$2+'CO2 V kolom U'!$Q$3+'CO2 V kolom U'!$Q$4+'CO2 V kolom U'!$Q$5</f>
        <v>0</v>
      </c>
      <c r="V161" s="452">
        <f>'CO2 V kolom V'!$Q$2+'CO2 V kolom V'!$Q$3+'CO2 V kolom V'!$Q$4+'CO2 V kolom V'!$Q$5</f>
        <v>0</v>
      </c>
      <c r="W161" s="452">
        <f>'CO2 V kolom W'!$Q$2+'CO2 V kolom W'!$Q$3+'CO2 V kolom W'!$Q$4+'CO2 V kolom W'!$Q$5</f>
        <v>0</v>
      </c>
      <c r="X161" s="452">
        <f>'CO2 V kolom X'!$Q$2+'CO2 V kolom X'!$Q$3+'CO2 V kolom X'!$Q$4+'CO2 V kolom X'!$Q$5</f>
        <v>0</v>
      </c>
      <c r="Y161" s="452">
        <f>'CO2 V kolom Y'!$Q$2+'CO2 V kolom Y'!$Q$3+'CO2 V kolom Y'!$Q$4+'CO2 V kolom Y'!$Q$5</f>
        <v>0</v>
      </c>
      <c r="Z161" s="452">
        <f>'CO2 V kolom Z'!$Q$2+'CO2 V kolom Z'!$Q$3+'CO2 V kolom Z'!$Q$4+'CO2 V kolom Z'!$Q$5</f>
        <v>0</v>
      </c>
      <c r="AA161" s="452">
        <f>'CO2 S kolom AA'!$Q$2+'CO2 S kolom AA'!$Q$3+'CO2 S kolom AA'!$Q$4+'CO2 S kolom AA'!$Q$5</f>
        <v>0</v>
      </c>
      <c r="AB161" s="452">
        <f>'CO2 S kolom AB'!$Q$2+'CO2 S kolom AB'!$Q$3+'CO2 S kolom AB'!$Q$4+'CO2 S kolom AB'!$Q$5</f>
        <v>0</v>
      </c>
      <c r="AC161" s="452">
        <f>'CO2 S kolom AC'!$Q$2+'CO2 S kolom AC'!$Q$3+'CO2 S kolom AC'!$Q$4+'CO2 S kolom AC'!$Q$5</f>
        <v>0</v>
      </c>
      <c r="AD161" s="452">
        <f>'CO2 S kolom AD'!$Q$2+'CO2 S kolom AD'!$Q$3+'CO2 S kolom AD'!$Q$4+'CO2 S kolom AD'!$Q$5</f>
        <v>0</v>
      </c>
      <c r="AE161" s="452">
        <f>'CO2 S kolom AE'!$Q$2+'CO2 S kolom AE'!$Q$3+'CO2 S kolom AE'!$Q$4+'CO2 S kolom AE'!$Q$5</f>
        <v>0</v>
      </c>
      <c r="AF161" s="452">
        <f>'CO2 S kolom AF'!$Q$2+'CO2 S kolom AF'!$Q$3+'CO2 S kolom AF'!$Q$4+'CO2 S kolom AF'!$Q$5</f>
        <v>0</v>
      </c>
      <c r="AG161" s="452">
        <f>'CO2 W kolom AG'!$Q$2+'CO2 W kolom AG'!$Q$3+'CO2 W kolom AG'!$Q$4+'CO2 W kolom AG'!$Q$5</f>
        <v>0</v>
      </c>
      <c r="AH161" s="452">
        <f>'CO2 W kolom AH'!$Q$2+'CO2 W kolom AH'!$Q$3+'CO2 W kolom AH'!$Q$4+'CO2 W kolom AH'!$Q$5</f>
        <v>0</v>
      </c>
      <c r="AI161" s="452">
        <f>'CO2 W kolom AI'!$Q$2+'CO2 W kolom AI'!$Q$3+'CO2 W kolom AI'!$Q$4+'CO2 W kolom AI'!$Q$5</f>
        <v>0</v>
      </c>
      <c r="AJ161" s="452">
        <f>'CO2 W kolom AJ'!$Q$2+'CO2 W kolom AJ'!$Q$3+'CO2 W kolom AJ'!$Q$4+'CO2 W kolom AJ'!$Q$5</f>
        <v>0</v>
      </c>
      <c r="AK161" s="452">
        <f>'CO2 W kolom AK'!$Q$2+'CO2 W kolom AK'!$Q$3+'CO2 W kolom AK'!$Q$4+'CO2 W kolom AK'!$Q$5</f>
        <v>0</v>
      </c>
      <c r="AL161" s="452">
        <f>'CO2 W kolom AL'!$Q$2+'CO2 W kolom AL'!$Q$3+'CO2 W kolom AL'!$Q$4+'CO2 W kolom AL'!$Q$5</f>
        <v>0</v>
      </c>
      <c r="AM161" s="452">
        <f>'CO2 O kolom AM'!$Q$2+'CO2 O kolom AM'!$Q$3+'CO2 O kolom AM'!$Q$4+'CO2 O kolom AM'!$Q$5</f>
        <v>0</v>
      </c>
      <c r="AN161" s="452">
        <f>'CO2 O kolom AN'!$Q$2+'CO2 O kolom AN'!$Q$3+'CO2 O kolom AN'!$Q$4+'CO2 O kolom AN'!$Q$5</f>
        <v>0</v>
      </c>
      <c r="AO161" s="452">
        <f>'CO2 O kolom AO'!$Q$2+'CO2 O kolom AO'!$Q$3+'CO2 O kolom AO'!$Q$4+'CO2 O kolom AO'!$Q$5</f>
        <v>0</v>
      </c>
      <c r="AP161" s="452">
        <f>'CO2 W kolom AP'!$Q$2+'CO2 W kolom AP'!$Q$3+'CO2 W kolom AP'!$Q$4+'CO2 W kolom AP'!$Q$5</f>
        <v>0</v>
      </c>
      <c r="AQ161" s="452">
        <f>'CO2 W kolom AQ'!$Q$2+'CO2 W kolom AQ'!$Q$3+'CO2 W kolom AQ'!$Q$4+'CO2 W kolom AQ'!$Q$5</f>
        <v>0</v>
      </c>
      <c r="AR161" s="452">
        <f>'CO2 W kolom AR'!$Q$2+'CO2 W kolom AR'!$Q$3+'CO2 W kolom AR'!$Q$4+'CO2 W kolom AR'!$Q$5</f>
        <v>0</v>
      </c>
      <c r="AS161" s="452">
        <f>'CO2 W kolom AS'!$Q$2+'CO2 W kolom AS'!$Q$3+'CO2 W kolom AS'!$Q$4+'CO2 W kolom AS'!$Q$5</f>
        <v>0</v>
      </c>
      <c r="AT161" s="452">
        <f>'CO2 W kolom AT'!$Q$2+'CO2 W kolom AT'!$Q$3+'CO2 W kolom AT'!$Q$4+'CO2 W kolom AT'!$Q$5</f>
        <v>0</v>
      </c>
      <c r="AU161" s="452">
        <f>'CO2 W kolom AU'!$Q$2+'CO2 W kolom AU'!$Q$3+'CO2 W kolom AU'!$Q$4+'CO2 W kolom AU'!$Q$5</f>
        <v>0</v>
      </c>
      <c r="AV161" s="452">
        <f>'CO2 W kolom AV'!$Q$2+'CO2 W kolom AV'!$Q$3+'CO2 W kolom AV'!$Q$4+'CO2 W kolom AV'!$Q$5</f>
        <v>0</v>
      </c>
      <c r="AW161" s="452">
        <f>'CO2 W kolom AW'!$Q$2+'CO2 W kolom AW'!$Q$3+'CO2 W kolom AW'!$Q$4+'CO2 W kolom AW'!$Q$5</f>
        <v>0</v>
      </c>
      <c r="AX161" s="452">
        <f>'CO2 W kolom AX'!$Q$2+'CO2 W kolom AX'!$Q$3+'CO2 W kolom AX'!$Q$4+'CO2 W kolom AX'!$Q$5</f>
        <v>0</v>
      </c>
    </row>
    <row r="162" spans="1:50" s="421" customFormat="1" x14ac:dyDescent="0.2"/>
    <row r="163" spans="1:50" s="421" customFormat="1" ht="17" thickBot="1" x14ac:dyDescent="0.25">
      <c r="A163" s="534">
        <v>2028</v>
      </c>
      <c r="C163" s="550" t="s">
        <v>636</v>
      </c>
      <c r="D163" s="536">
        <f>LOOKUP(D$2,'Objectenoverzicht aantallen'!$A$5:$A$118,'Objectenoverzicht aantallen'!$M$5:$M$118)</f>
        <v>0</v>
      </c>
      <c r="E163" s="536">
        <f>LOOKUP(E$2,'Objectenoverzicht aantallen'!$A$5:$A$118,'Objectenoverzicht aantallen'!$M$5:$M$118)</f>
        <v>0</v>
      </c>
      <c r="F163" s="536">
        <f>LOOKUP(F$2,'Objectenoverzicht aantallen'!$A$5:$A$118,'Objectenoverzicht aantallen'!$M$5:$M$118)</f>
        <v>0</v>
      </c>
      <c r="G163" s="536">
        <f>LOOKUP(G$2,'Objectenoverzicht aantallen'!$A$5:$A$118,'Objectenoverzicht aantallen'!$M$5:$M$118)</f>
        <v>0</v>
      </c>
      <c r="H163" s="536">
        <f>LOOKUP(H$2,'Objectenoverzicht aantallen'!$A$5:$A$118,'Objectenoverzicht aantallen'!$M$5:$M$118)</f>
        <v>0</v>
      </c>
      <c r="I163" s="536">
        <f>LOOKUP(I$2,'Objectenoverzicht aantallen'!$A$5:$A$118,'Objectenoverzicht aantallen'!$M$5:$M$118)</f>
        <v>0</v>
      </c>
      <c r="J163" s="536">
        <f>LOOKUP(J$2,'Objectenoverzicht aantallen'!$A$5:$A$118,'Objectenoverzicht aantallen'!$M$5:$M$118)</f>
        <v>0</v>
      </c>
      <c r="K163" s="536">
        <f>LOOKUP(K$2,'Objectenoverzicht aantallen'!$A$5:$A$118,'Objectenoverzicht aantallen'!$M$5:$M$118)</f>
        <v>0</v>
      </c>
      <c r="L163" s="536">
        <f>LOOKUP(L$2,'Objectenoverzicht aantallen'!$A$5:$A$118,'Objectenoverzicht aantallen'!$M$5:$M$118)</f>
        <v>0</v>
      </c>
      <c r="M163" s="536">
        <f>LOOKUP(M$2,'Objectenoverzicht aantallen'!$A$5:$A$118,'Objectenoverzicht aantallen'!$M$5:$M$118)</f>
        <v>0</v>
      </c>
      <c r="N163" s="536">
        <f>LOOKUP(N$2,'Objectenoverzicht aantallen'!$A$5:$A$118,'Objectenoverzicht aantallen'!$M$5:$M$118)</f>
        <v>0</v>
      </c>
      <c r="O163" s="536">
        <f>LOOKUP(O$2,'Objectenoverzicht aantallen'!$A$5:$A$118,'Objectenoverzicht aantallen'!$M$5:$M$118)</f>
        <v>0</v>
      </c>
      <c r="P163" s="536">
        <f>LOOKUP(P$2,'Objectenoverzicht aantallen'!$A$5:$A$118,'Objectenoverzicht aantallen'!$M$5:$M$118)</f>
        <v>0</v>
      </c>
      <c r="Q163" s="536">
        <f>LOOKUP(Q$2,'Objectenoverzicht aantallen'!$A$5:$A$118,'Objectenoverzicht aantallen'!$M$5:$M$118)</f>
        <v>0</v>
      </c>
      <c r="R163" s="536">
        <f>LOOKUP(R$2,'Objectenoverzicht aantallen'!$A$5:$A$118,'Objectenoverzicht aantallen'!$M$5:$M$118)</f>
        <v>0</v>
      </c>
      <c r="S163" s="536">
        <f>LOOKUP(S$2,'Objectenoverzicht aantallen'!$A$5:$A$118,'Objectenoverzicht aantallen'!$M$5:$M$118)</f>
        <v>0</v>
      </c>
      <c r="T163" s="536">
        <f>LOOKUP(T$2,'Objectenoverzicht aantallen'!$A$5:$A$118,'Objectenoverzicht aantallen'!$M$5:$M$118)</f>
        <v>0</v>
      </c>
      <c r="U163" s="536">
        <f>LOOKUP(U$2,'Objectenoverzicht aantallen'!$A$5:$A$118,'Objectenoverzicht aantallen'!$M$5:$M$118)</f>
        <v>0</v>
      </c>
      <c r="V163" s="536">
        <f>LOOKUP(V$2,'Objectenoverzicht aantallen'!$A$5:$A$118,'Objectenoverzicht aantallen'!$M$5:$M$118)</f>
        <v>0</v>
      </c>
      <c r="W163" s="536">
        <f>LOOKUP(W$2,'Objectenoverzicht aantallen'!$A$5:$A$118,'Objectenoverzicht aantallen'!$M$5:$M$118)</f>
        <v>0</v>
      </c>
      <c r="X163" s="536">
        <f>LOOKUP(X$2,'Objectenoverzicht aantallen'!$A$5:$A$118,'Objectenoverzicht aantallen'!$M$5:$M$118)</f>
        <v>0</v>
      </c>
      <c r="Y163" s="536">
        <f>LOOKUP(Y$2,'Objectenoverzicht aantallen'!$A$5:$A$118,'Objectenoverzicht aantallen'!$M$5:$M$118)</f>
        <v>0</v>
      </c>
      <c r="Z163" s="536">
        <f>LOOKUP(Z$2,'Objectenoverzicht aantallen'!$A$5:$A$118,'Objectenoverzicht aantallen'!$M$5:$M$118)</f>
        <v>0</v>
      </c>
      <c r="AA163" s="536">
        <f>LOOKUP(AA$2,'Objectenoverzicht aantallen'!$A$5:$A$118,'Objectenoverzicht aantallen'!$M$5:$M$118)</f>
        <v>0</v>
      </c>
      <c r="AB163" s="536">
        <f>LOOKUP(AB$2,'Objectenoverzicht aantallen'!$A$5:$A$118,'Objectenoverzicht aantallen'!$M$5:$M$118)</f>
        <v>0</v>
      </c>
      <c r="AC163" s="536">
        <f>LOOKUP(AC$2,'Objectenoverzicht aantallen'!$A$5:$A$118,'Objectenoverzicht aantallen'!$M$5:$M$118)</f>
        <v>0</v>
      </c>
      <c r="AD163" s="536">
        <f>LOOKUP(AD$2,'Objectenoverzicht aantallen'!$A$5:$A$118,'Objectenoverzicht aantallen'!$M$5:$M$118)</f>
        <v>0</v>
      </c>
      <c r="AE163" s="536">
        <f>LOOKUP(AE$2,'Objectenoverzicht aantallen'!$A$5:$A$118,'Objectenoverzicht aantallen'!$M$5:$M$118)</f>
        <v>0</v>
      </c>
      <c r="AF163" s="536">
        <f>LOOKUP(AF$2,'Objectenoverzicht aantallen'!$A$5:$A$118,'Objectenoverzicht aantallen'!$M$5:$M$118)</f>
        <v>0</v>
      </c>
      <c r="AG163" s="536">
        <f>LOOKUP(AG$2,'Objectenoverzicht aantallen'!$A$5:$A$118,'Objectenoverzicht aantallen'!$M$5:$M$118)</f>
        <v>0</v>
      </c>
      <c r="AH163" s="536">
        <f>LOOKUP(AH$2,'Objectenoverzicht aantallen'!$A$5:$A$118,'Objectenoverzicht aantallen'!$M$5:$M$118)</f>
        <v>0</v>
      </c>
      <c r="AI163" s="536">
        <f>LOOKUP(AI$2,'Objectenoverzicht aantallen'!$A$5:$A$118,'Objectenoverzicht aantallen'!$M$5:$M$118)</f>
        <v>0</v>
      </c>
      <c r="AJ163" s="536">
        <f>LOOKUP(AJ$2,'Objectenoverzicht aantallen'!$A$5:$A$118,'Objectenoverzicht aantallen'!$M$5:$M$118)</f>
        <v>0</v>
      </c>
      <c r="AK163" s="536">
        <f>LOOKUP(AK$2,'Objectenoverzicht aantallen'!$A$5:$A$118,'Objectenoverzicht aantallen'!$M$5:$M$118)</f>
        <v>0</v>
      </c>
      <c r="AL163" s="536">
        <f>LOOKUP(AL$2,'Objectenoverzicht aantallen'!$A$5:$A$118,'Objectenoverzicht aantallen'!$M$5:$M$118)</f>
        <v>0</v>
      </c>
      <c r="AM163" s="536">
        <f>LOOKUP(AM$2,'Objectenoverzicht aantallen'!$A$5:$A$118,'Objectenoverzicht aantallen'!$M$5:$M$118)</f>
        <v>0</v>
      </c>
      <c r="AN163" s="536">
        <f>LOOKUP(AN$2,'Objectenoverzicht aantallen'!$A$5:$A$118,'Objectenoverzicht aantallen'!$M$5:$M$118)</f>
        <v>0</v>
      </c>
      <c r="AO163" s="536">
        <f>LOOKUP(AO$2,'Objectenoverzicht aantallen'!$A$5:$A$118,'Objectenoverzicht aantallen'!$M$5:$M$118)</f>
        <v>0</v>
      </c>
      <c r="AP163" s="536">
        <f>LOOKUP(AP$2,'Objectenoverzicht aantallen'!$A$5:$A$118,'Objectenoverzicht aantallen'!$M$5:$M$118)</f>
        <v>0</v>
      </c>
      <c r="AQ163" s="536">
        <f>LOOKUP(AQ$2,'Objectenoverzicht aantallen'!$A$5:$A$118,'Objectenoverzicht aantallen'!$M$5:$M$118)</f>
        <v>0</v>
      </c>
      <c r="AR163" s="536">
        <f>LOOKUP(AR$2,'Objectenoverzicht aantallen'!$A$5:$A$118,'Objectenoverzicht aantallen'!$M$5:$M$118)</f>
        <v>0</v>
      </c>
      <c r="AS163" s="536">
        <f>LOOKUP(AS$2,'Objectenoverzicht aantallen'!$A$5:$A$118,'Objectenoverzicht aantallen'!$M$5:$M$118)</f>
        <v>0</v>
      </c>
      <c r="AT163" s="536">
        <f>LOOKUP(AT$2,'Objectenoverzicht aantallen'!$A$5:$A$118,'Objectenoverzicht aantallen'!$M$5:$M$118)</f>
        <v>0</v>
      </c>
      <c r="AU163" s="536">
        <f>LOOKUP(AU$2,'Objectenoverzicht aantallen'!$A$5:$A$118,'Objectenoverzicht aantallen'!$M$5:$M$118)</f>
        <v>0</v>
      </c>
      <c r="AV163" s="536">
        <f>LOOKUP(AV$2,'Objectenoverzicht aantallen'!$A$5:$A$118,'Objectenoverzicht aantallen'!$M$5:$M$118)</f>
        <v>0</v>
      </c>
      <c r="AW163" s="536">
        <f>LOOKUP(AW$2,'Objectenoverzicht aantallen'!$A$5:$A$118,'Objectenoverzicht aantallen'!$M$5:$M$118)</f>
        <v>0</v>
      </c>
      <c r="AX163" s="536">
        <f>LOOKUP(AX$2,'Objectenoverzicht aantallen'!$A$5:$A$118,'Objectenoverzicht aantallen'!$M$5:$M$118)</f>
        <v>0</v>
      </c>
    </row>
    <row r="164" spans="1:50" s="421" customFormat="1" ht="17" thickBot="1" x14ac:dyDescent="0.25">
      <c r="A164" s="537" t="s">
        <v>97</v>
      </c>
      <c r="B164" s="538" t="s">
        <v>106</v>
      </c>
      <c r="C164" s="539">
        <f>SUM(D164:AX164)</f>
        <v>0</v>
      </c>
      <c r="D164" s="452">
        <f>'CO2 KW kolom D'!$R$2+'CO2 KW kolom D'!$R$3+'CO2 KW kolom D'!$R$4+'CO2 KW kolom D'!$R$5</f>
        <v>0</v>
      </c>
      <c r="E164" s="452">
        <f>'CO2 KW kolom E'!$R$2+'CO2 KW kolom E'!$R$3+'CO2 KW kolom E'!$R$4+'CO2 KW kolom E'!$R$5</f>
        <v>0</v>
      </c>
      <c r="F164" s="452">
        <f>'CO2 KW kolom F'!$R$2+'CO2 KW kolom F'!$R$3+'CO2 KW kolom F'!$R$4+'CO2 KW kolom F'!$R$5</f>
        <v>0</v>
      </c>
      <c r="G164" s="452">
        <f>'CO2 KW kolom G'!$R$2+'CO2 KW kolom G'!$R$3+'CO2 KW kolom G'!$R$4+'CO2 KW kolom G'!$R$5</f>
        <v>0</v>
      </c>
      <c r="H164" s="452">
        <f>'CO2 KW kolom H'!$R$2+'CO2 KW kolom H'!$R$3+'CO2 KW kolom H'!$R$4+'CO2 KW kolom H'!$R$5</f>
        <v>0</v>
      </c>
      <c r="I164" s="452">
        <f>'CO2 KW kolom I'!$R$2+'CO2 KW kolom I'!$R$3+'CO2 KW kolom I'!$R$4+'CO2 KW kolom I'!$R$5</f>
        <v>0</v>
      </c>
      <c r="J164" s="452">
        <f>'CO2 KW kolom J'!$R$2+'CO2 KW kolom J'!$R$3+'CO2 KW kolom J'!$R$4+'CO2 KW kolom J'!$R$5</f>
        <v>0</v>
      </c>
      <c r="K164" s="452">
        <f>'CO2 KW kolom K'!$R$2+'CO2 KW kolom K'!$R$3+'CO2 KW kolom K'!$R$4+'CO2 KW kolom K'!$R$5</f>
        <v>0</v>
      </c>
      <c r="L164" s="452">
        <f>'CO2 KW kolom L'!$R$2+'CO2 KW kolom L'!$R$3+'CO2 KW kolom L'!$R$4+'CO2 KW kolom L'!$R$5</f>
        <v>0</v>
      </c>
      <c r="M164" s="452">
        <f>'CO2 KW kolom M'!$R$2+'CO2 KW kolom M'!$R$3+'CO2 KW kolom M'!$R$4+'CO2 KW kolom M'!$R$5</f>
        <v>0</v>
      </c>
      <c r="N164" s="452">
        <f>'CO2 V kolom N'!$R$2+'CO2 V kolom N'!$R$3+'CO2 V kolom N'!$R$4+'CO2 V kolom N'!$R$5</f>
        <v>0</v>
      </c>
      <c r="O164" s="452">
        <f>'CO2 V kolom O'!$R$2+'CO2 V kolom O'!$R$3+'CO2 V kolom O'!$R$4+'CO2 V kolom O'!$R$5</f>
        <v>0</v>
      </c>
      <c r="P164" s="452">
        <f>'CO2 V kolom P'!$R$2+'CO2 V kolom P'!$R$3+'CO2 V kolom P'!$R$4+'CO2 V kolom P'!$R$5</f>
        <v>0</v>
      </c>
      <c r="Q164" s="452">
        <f>'CO2 V kolom Q'!$R$2+'CO2 V kolom Q'!$R$3+'CO2 V kolom Q'!$R$4+'CO2 V kolom Q'!$R$5</f>
        <v>0</v>
      </c>
      <c r="R164" s="452">
        <f>'CO2 V kolom R'!$R$2+'CO2 V kolom R'!$R$3+'CO2 V kolom R'!$R$4+'CO2 V kolom R'!$R$5</f>
        <v>0</v>
      </c>
      <c r="S164" s="452">
        <f>'CO2 V kolom S'!$R$2+'CO2 V kolom S'!$R$3+'CO2 V kolom S'!$R$4+'CO2 V kolom S'!$R$5</f>
        <v>0</v>
      </c>
      <c r="T164" s="452">
        <f>'CO2 V kolom T'!$R$2+'CO2 V kolom T'!$R$3+'CO2 V kolom T'!$R$4+'CO2 V kolom T'!$R$5</f>
        <v>0</v>
      </c>
      <c r="U164" s="452">
        <f>'CO2 V kolom U'!$R$2+'CO2 V kolom U'!$R$3+'CO2 V kolom U'!$R$4+'CO2 V kolom U'!$R$5</f>
        <v>0</v>
      </c>
      <c r="V164" s="452">
        <f>'CO2 V kolom V'!$R$2+'CO2 V kolom V'!$R$3+'CO2 V kolom V'!$R$4+'CO2 V kolom V'!$R$5</f>
        <v>0</v>
      </c>
      <c r="W164" s="452">
        <f>'CO2 V kolom W'!$R$2+'CO2 V kolom W'!$R$3+'CO2 V kolom W'!$R$4+'CO2 V kolom W'!$R$5</f>
        <v>0</v>
      </c>
      <c r="X164" s="452">
        <f>'CO2 V kolom X'!$R$2+'CO2 V kolom X'!$R$3+'CO2 V kolom X'!$R$4+'CO2 V kolom X'!$R$5</f>
        <v>0</v>
      </c>
      <c r="Y164" s="452">
        <f>'CO2 V kolom Y'!$R$2+'CO2 V kolom Y'!$R$3+'CO2 V kolom Y'!$R$4+'CO2 V kolom Y'!$R$5</f>
        <v>0</v>
      </c>
      <c r="Z164" s="452">
        <f>'CO2 V kolom Z'!$R$2+'CO2 V kolom Z'!$R$3+'CO2 V kolom Z'!$R$4+'CO2 V kolom Z'!$R$5</f>
        <v>0</v>
      </c>
      <c r="AA164" s="452">
        <f>'CO2 S kolom AA'!$R$2+'CO2 S kolom AA'!$R$3+'CO2 S kolom AA'!$R$4+'CO2 S kolom AA'!$R$5</f>
        <v>0</v>
      </c>
      <c r="AB164" s="452">
        <f>'CO2 S kolom AB'!$R$2+'CO2 S kolom AB'!$R$3+'CO2 S kolom AB'!$R$4+'CO2 S kolom AB'!$R$5</f>
        <v>0</v>
      </c>
      <c r="AC164" s="452">
        <f>'CO2 S kolom AC'!$R$2+'CO2 S kolom AC'!$R$3+'CO2 S kolom AC'!$R$4+'CO2 S kolom AC'!$R$5</f>
        <v>0</v>
      </c>
      <c r="AD164" s="452">
        <f>'CO2 S kolom AD'!$R$2+'CO2 S kolom AD'!$R$3+'CO2 S kolom AD'!$R$4+'CO2 S kolom AD'!$R$5</f>
        <v>0</v>
      </c>
      <c r="AE164" s="452">
        <f>'CO2 S kolom AE'!$R$2+'CO2 S kolom AE'!$R$3+'CO2 S kolom AE'!$R$4+'CO2 S kolom AE'!$R$5</f>
        <v>0</v>
      </c>
      <c r="AF164" s="452">
        <f>'CO2 S kolom AF'!$R$2+'CO2 S kolom AF'!$R$3+'CO2 S kolom AF'!$R$4+'CO2 S kolom AF'!$R$5</f>
        <v>0</v>
      </c>
      <c r="AG164" s="452">
        <f>'CO2 W kolom AG'!$R$2+'CO2 W kolom AG'!$R$3+'CO2 W kolom AG'!$R$4+'CO2 W kolom AG'!$R$5</f>
        <v>0</v>
      </c>
      <c r="AH164" s="452">
        <f>'CO2 W kolom AH'!$R$2+'CO2 W kolom AH'!$R$3+'CO2 W kolom AH'!$R$4+'CO2 W kolom AH'!$R$5</f>
        <v>0</v>
      </c>
      <c r="AI164" s="452">
        <f>'CO2 W kolom AI'!$R$2+'CO2 W kolom AI'!$R$3+'CO2 W kolom AI'!$R$4+'CO2 W kolom AI'!$R$5</f>
        <v>0</v>
      </c>
      <c r="AJ164" s="452">
        <f>'CO2 W kolom AJ'!$R$2+'CO2 W kolom AJ'!$R$3+'CO2 W kolom AJ'!$R$4+'CO2 W kolom AJ'!$R$5</f>
        <v>0</v>
      </c>
      <c r="AK164" s="452">
        <f>'CO2 W kolom AK'!$R$2+'CO2 W kolom AK'!$R$3+'CO2 W kolom AK'!$R$4+'CO2 W kolom AK'!$R$5</f>
        <v>0</v>
      </c>
      <c r="AL164" s="452">
        <f>'CO2 W kolom AL'!$R$2+'CO2 W kolom AL'!$R$3+'CO2 W kolom AL'!$R$4+'CO2 W kolom AL'!$R$5</f>
        <v>0</v>
      </c>
      <c r="AM164" s="452">
        <f>'CO2 O kolom AM'!$R$2+'CO2 O kolom AM'!$R$3+'CO2 O kolom AM'!$R$4+'CO2 O kolom AM'!$R$5</f>
        <v>0</v>
      </c>
      <c r="AN164" s="452">
        <f>'CO2 O kolom AN'!$R$2+'CO2 O kolom AN'!$R$3+'CO2 O kolom AN'!$R$4+'CO2 O kolom AN'!$R$5</f>
        <v>0</v>
      </c>
      <c r="AO164" s="452">
        <f>'CO2 O kolom AO'!$R$2+'CO2 O kolom AO'!$R$3+'CO2 O kolom AO'!$R$4+'CO2 O kolom AO'!$R$5</f>
        <v>0</v>
      </c>
      <c r="AP164" s="452">
        <f>'CO2 W kolom AP'!$R$2+'CO2 W kolom AP'!$R$3+'CO2 W kolom AP'!$R$4+'CO2 W kolom AP'!$R$5</f>
        <v>0</v>
      </c>
      <c r="AQ164" s="452">
        <f>'CO2 W kolom AQ'!$R$2+'CO2 W kolom AQ'!$R$3+'CO2 W kolom AQ'!$R$4+'CO2 W kolom AQ'!$R$5</f>
        <v>0</v>
      </c>
      <c r="AR164" s="452">
        <f>'CO2 W kolom AR'!$R$2+'CO2 W kolom AR'!$R$3+'CO2 W kolom AR'!$R$4+'CO2 W kolom AR'!$R$5</f>
        <v>0</v>
      </c>
      <c r="AS164" s="452">
        <f>'CO2 W kolom AS'!$R$2+'CO2 W kolom AS'!$R$3+'CO2 W kolom AS'!$R$4+'CO2 W kolom AS'!$R$5</f>
        <v>0</v>
      </c>
      <c r="AT164" s="452">
        <f>'CO2 W kolom AT'!$R$2+'CO2 W kolom AT'!$R$3+'CO2 W kolom AT'!$R$4+'CO2 W kolom AT'!$R$5</f>
        <v>0</v>
      </c>
      <c r="AU164" s="452">
        <f>'CO2 W kolom AU'!$R$2+'CO2 W kolom AU'!$R$3+'CO2 W kolom AU'!$R$4+'CO2 W kolom AU'!$R$5</f>
        <v>0</v>
      </c>
      <c r="AV164" s="452">
        <f>'CO2 W kolom AV'!$R$2+'CO2 W kolom AV'!$R$3+'CO2 W kolom AV'!$R$4+'CO2 W kolom AV'!$R$5</f>
        <v>0</v>
      </c>
      <c r="AW164" s="452">
        <f>'CO2 W kolom AW'!$R$2+'CO2 W kolom AW'!$R$3+'CO2 W kolom AW'!$R$4+'CO2 W kolom AW'!$R$5</f>
        <v>0</v>
      </c>
      <c r="AX164" s="452">
        <f>'CO2 W kolom AX'!$R$2+'CO2 W kolom AX'!$R$3+'CO2 W kolom AX'!$R$4+'CO2 W kolom AX'!$R$5</f>
        <v>0</v>
      </c>
    </row>
    <row r="165" spans="1:50" s="421" customFormat="1" x14ac:dyDescent="0.2"/>
    <row r="166" spans="1:50" s="421" customFormat="1" ht="17" thickBot="1" x14ac:dyDescent="0.25">
      <c r="A166" s="534">
        <v>2029</v>
      </c>
      <c r="C166" s="550" t="s">
        <v>636</v>
      </c>
      <c r="D166" s="536">
        <f>LOOKUP(D$2,'Objectenoverzicht aantallen'!$A$5:$A$118,'Objectenoverzicht aantallen'!$N$5:$N$118)</f>
        <v>0</v>
      </c>
      <c r="E166" s="536">
        <f>LOOKUP(E$2,'Objectenoverzicht aantallen'!$A$5:$A$118,'Objectenoverzicht aantallen'!$N$5:$N$118)</f>
        <v>0</v>
      </c>
      <c r="F166" s="536">
        <f>LOOKUP(F$2,'Objectenoverzicht aantallen'!$A$5:$A$118,'Objectenoverzicht aantallen'!$N$5:$N$118)</f>
        <v>0</v>
      </c>
      <c r="G166" s="536">
        <f>LOOKUP(G$2,'Objectenoverzicht aantallen'!$A$5:$A$118,'Objectenoverzicht aantallen'!$N$5:$N$118)</f>
        <v>0</v>
      </c>
      <c r="H166" s="536">
        <f>LOOKUP(H$2,'Objectenoverzicht aantallen'!$A$5:$A$118,'Objectenoverzicht aantallen'!$N$5:$N$118)</f>
        <v>0</v>
      </c>
      <c r="I166" s="536">
        <f>LOOKUP(I$2,'Objectenoverzicht aantallen'!$A$5:$A$118,'Objectenoverzicht aantallen'!$N$5:$N$118)</f>
        <v>0</v>
      </c>
      <c r="J166" s="536">
        <f>LOOKUP(J$2,'Objectenoverzicht aantallen'!$A$5:$A$118,'Objectenoverzicht aantallen'!$N$5:$N$118)</f>
        <v>0</v>
      </c>
      <c r="K166" s="536">
        <f>LOOKUP(K$2,'Objectenoverzicht aantallen'!$A$5:$A$118,'Objectenoverzicht aantallen'!$N$5:$N$118)</f>
        <v>0</v>
      </c>
      <c r="L166" s="536">
        <f>LOOKUP(L$2,'Objectenoverzicht aantallen'!$A$5:$A$118,'Objectenoverzicht aantallen'!$N$5:$N$118)</f>
        <v>0</v>
      </c>
      <c r="M166" s="536">
        <f>LOOKUP(M$2,'Objectenoverzicht aantallen'!$A$5:$A$118,'Objectenoverzicht aantallen'!$N$5:$N$118)</f>
        <v>0</v>
      </c>
      <c r="N166" s="536">
        <f>LOOKUP(N$2,'Objectenoverzicht aantallen'!$A$5:$A$118,'Objectenoverzicht aantallen'!$N$5:$N$118)</f>
        <v>0</v>
      </c>
      <c r="O166" s="536">
        <f>LOOKUP(O$2,'Objectenoverzicht aantallen'!$A$5:$A$118,'Objectenoverzicht aantallen'!$N$5:$N$118)</f>
        <v>0</v>
      </c>
      <c r="P166" s="536">
        <f>LOOKUP(P$2,'Objectenoverzicht aantallen'!$A$5:$A$118,'Objectenoverzicht aantallen'!$N$5:$N$118)</f>
        <v>0</v>
      </c>
      <c r="Q166" s="536">
        <f>LOOKUP(Q$2,'Objectenoverzicht aantallen'!$A$5:$A$118,'Objectenoverzicht aantallen'!$N$5:$N$118)</f>
        <v>0</v>
      </c>
      <c r="R166" s="536">
        <f>LOOKUP(R$2,'Objectenoverzicht aantallen'!$A$5:$A$118,'Objectenoverzicht aantallen'!$N$5:$N$118)</f>
        <v>0</v>
      </c>
      <c r="S166" s="536">
        <f>LOOKUP(S$2,'Objectenoverzicht aantallen'!$A$5:$A$118,'Objectenoverzicht aantallen'!$N$5:$N$118)</f>
        <v>0</v>
      </c>
      <c r="T166" s="536">
        <f>LOOKUP(T$2,'Objectenoverzicht aantallen'!$A$5:$A$118,'Objectenoverzicht aantallen'!$N$5:$N$118)</f>
        <v>0</v>
      </c>
      <c r="U166" s="536">
        <f>LOOKUP(U$2,'Objectenoverzicht aantallen'!$A$5:$A$118,'Objectenoverzicht aantallen'!$N$5:$N$118)</f>
        <v>0</v>
      </c>
      <c r="V166" s="536">
        <f>LOOKUP(V$2,'Objectenoverzicht aantallen'!$A$5:$A$118,'Objectenoverzicht aantallen'!$N$5:$N$118)</f>
        <v>0</v>
      </c>
      <c r="W166" s="536">
        <f>LOOKUP(W$2,'Objectenoverzicht aantallen'!$A$5:$A$118,'Objectenoverzicht aantallen'!$N$5:$N$118)</f>
        <v>0</v>
      </c>
      <c r="X166" s="536">
        <f>LOOKUP(X$2,'Objectenoverzicht aantallen'!$A$5:$A$118,'Objectenoverzicht aantallen'!$N$5:$N$118)</f>
        <v>0</v>
      </c>
      <c r="Y166" s="536">
        <f>LOOKUP(Y$2,'Objectenoverzicht aantallen'!$A$5:$A$118,'Objectenoverzicht aantallen'!$N$5:$N$118)</f>
        <v>0</v>
      </c>
      <c r="Z166" s="536">
        <f>LOOKUP(Z$2,'Objectenoverzicht aantallen'!$A$5:$A$118,'Objectenoverzicht aantallen'!$N$5:$N$118)</f>
        <v>0</v>
      </c>
      <c r="AA166" s="536">
        <f>LOOKUP(AA$2,'Objectenoverzicht aantallen'!$A$5:$A$118,'Objectenoverzicht aantallen'!$N$5:$N$118)</f>
        <v>0</v>
      </c>
      <c r="AB166" s="536">
        <f>LOOKUP(AB$2,'Objectenoverzicht aantallen'!$A$5:$A$118,'Objectenoverzicht aantallen'!$N$5:$N$118)</f>
        <v>0</v>
      </c>
      <c r="AC166" s="536">
        <f>LOOKUP(AC$2,'Objectenoverzicht aantallen'!$A$5:$A$118,'Objectenoverzicht aantallen'!$N$5:$N$118)</f>
        <v>0</v>
      </c>
      <c r="AD166" s="536">
        <f>LOOKUP(AD$2,'Objectenoverzicht aantallen'!$A$5:$A$118,'Objectenoverzicht aantallen'!$N$5:$N$118)</f>
        <v>0</v>
      </c>
      <c r="AE166" s="536">
        <f>LOOKUP(AE$2,'Objectenoverzicht aantallen'!$A$5:$A$118,'Objectenoverzicht aantallen'!$N$5:$N$118)</f>
        <v>0</v>
      </c>
      <c r="AF166" s="536">
        <f>LOOKUP(AF$2,'Objectenoverzicht aantallen'!$A$5:$A$118,'Objectenoverzicht aantallen'!$N$5:$N$118)</f>
        <v>0</v>
      </c>
      <c r="AG166" s="536">
        <f>LOOKUP(AG$2,'Objectenoverzicht aantallen'!$A$5:$A$118,'Objectenoverzicht aantallen'!$N$5:$N$118)</f>
        <v>0</v>
      </c>
      <c r="AH166" s="536">
        <f>LOOKUP(AH$2,'Objectenoverzicht aantallen'!$A$5:$A$118,'Objectenoverzicht aantallen'!$N$5:$N$118)</f>
        <v>0</v>
      </c>
      <c r="AI166" s="536">
        <f>LOOKUP(AI$2,'Objectenoverzicht aantallen'!$A$5:$A$118,'Objectenoverzicht aantallen'!$N$5:$N$118)</f>
        <v>0</v>
      </c>
      <c r="AJ166" s="536">
        <f>LOOKUP(AJ$2,'Objectenoverzicht aantallen'!$A$5:$A$118,'Objectenoverzicht aantallen'!$N$5:$N$118)</f>
        <v>0</v>
      </c>
      <c r="AK166" s="536">
        <f>LOOKUP(AK$2,'Objectenoverzicht aantallen'!$A$5:$A$118,'Objectenoverzicht aantallen'!$N$5:$N$118)</f>
        <v>0</v>
      </c>
      <c r="AL166" s="536">
        <f>LOOKUP(AL$2,'Objectenoverzicht aantallen'!$A$5:$A$118,'Objectenoverzicht aantallen'!$N$5:$N$118)</f>
        <v>0</v>
      </c>
      <c r="AM166" s="536">
        <f>LOOKUP(AM$2,'Objectenoverzicht aantallen'!$A$5:$A$118,'Objectenoverzicht aantallen'!$N$5:$N$118)</f>
        <v>0</v>
      </c>
      <c r="AN166" s="536">
        <f>LOOKUP(AN$2,'Objectenoverzicht aantallen'!$A$5:$A$118,'Objectenoverzicht aantallen'!$N$5:$N$118)</f>
        <v>0</v>
      </c>
      <c r="AO166" s="536">
        <f>LOOKUP(AO$2,'Objectenoverzicht aantallen'!$A$5:$A$118,'Objectenoverzicht aantallen'!$N$5:$N$118)</f>
        <v>0</v>
      </c>
      <c r="AP166" s="536">
        <f>LOOKUP(AP$2,'Objectenoverzicht aantallen'!$A$5:$A$118,'Objectenoverzicht aantallen'!$N$5:$N$118)</f>
        <v>0</v>
      </c>
      <c r="AQ166" s="536">
        <f>LOOKUP(AQ$2,'Objectenoverzicht aantallen'!$A$5:$A$118,'Objectenoverzicht aantallen'!$N$5:$N$118)</f>
        <v>0</v>
      </c>
      <c r="AR166" s="536">
        <f>LOOKUP(AR$2,'Objectenoverzicht aantallen'!$A$5:$A$118,'Objectenoverzicht aantallen'!$N$5:$N$118)</f>
        <v>0</v>
      </c>
      <c r="AS166" s="536">
        <f>LOOKUP(AS$2,'Objectenoverzicht aantallen'!$A$5:$A$118,'Objectenoverzicht aantallen'!$N$5:$N$118)</f>
        <v>0</v>
      </c>
      <c r="AT166" s="536">
        <f>LOOKUP(AT$2,'Objectenoverzicht aantallen'!$A$5:$A$118,'Objectenoverzicht aantallen'!$N$5:$N$118)</f>
        <v>0</v>
      </c>
      <c r="AU166" s="536">
        <f>LOOKUP(AU$2,'Objectenoverzicht aantallen'!$A$5:$A$118,'Objectenoverzicht aantallen'!$N$5:$N$118)</f>
        <v>0</v>
      </c>
      <c r="AV166" s="536">
        <f>LOOKUP(AV$2,'Objectenoverzicht aantallen'!$A$5:$A$118,'Objectenoverzicht aantallen'!$N$5:$N$118)</f>
        <v>0</v>
      </c>
      <c r="AW166" s="536">
        <f>LOOKUP(AW$2,'Objectenoverzicht aantallen'!$A$5:$A$118,'Objectenoverzicht aantallen'!$N$5:$N$118)</f>
        <v>0</v>
      </c>
      <c r="AX166" s="536">
        <f>LOOKUP(AX$2,'Objectenoverzicht aantallen'!$A$5:$A$118,'Objectenoverzicht aantallen'!$N$5:$N$118)</f>
        <v>0</v>
      </c>
    </row>
    <row r="167" spans="1:50" s="421" customFormat="1" ht="17" thickBot="1" x14ac:dyDescent="0.25">
      <c r="A167" s="537" t="s">
        <v>97</v>
      </c>
      <c r="B167" s="538" t="s">
        <v>107</v>
      </c>
      <c r="C167" s="539">
        <f>SUM(D167:AX167)</f>
        <v>0</v>
      </c>
      <c r="D167" s="452">
        <f>'CO2 KW kolom D'!$S$2+'CO2 KW kolom D'!$S$3+'CO2 KW kolom D'!$S$4+'CO2 KW kolom D'!$S$5</f>
        <v>0</v>
      </c>
      <c r="E167" s="452">
        <f>'CO2 KW kolom E'!$S$2+'CO2 KW kolom E'!$S$3+'CO2 KW kolom E'!$S$4+'CO2 KW kolom E'!$S$5</f>
        <v>0</v>
      </c>
      <c r="F167" s="452">
        <f>'CO2 KW kolom F'!$S$2+'CO2 KW kolom F'!$S$3+'CO2 KW kolom F'!$S$4+'CO2 KW kolom F'!$S$5</f>
        <v>0</v>
      </c>
      <c r="G167" s="452">
        <f>'CO2 KW kolom G'!$S$2+'CO2 KW kolom G'!$S$3+'CO2 KW kolom G'!$S$4+'CO2 KW kolom G'!$S$5</f>
        <v>0</v>
      </c>
      <c r="H167" s="452">
        <f>'CO2 KW kolom H'!$S$2+'CO2 KW kolom H'!$S$3+'CO2 KW kolom H'!$S$4+'CO2 KW kolom H'!$S$5</f>
        <v>0</v>
      </c>
      <c r="I167" s="452">
        <f>'CO2 KW kolom I'!$S$2+'CO2 KW kolom I'!$S$3+'CO2 KW kolom I'!$S$4+'CO2 KW kolom I'!$S$5</f>
        <v>0</v>
      </c>
      <c r="J167" s="452">
        <f>'CO2 KW kolom J'!$S$2+'CO2 KW kolom J'!$S$3+'CO2 KW kolom J'!$S$4+'CO2 KW kolom J'!$S$5</f>
        <v>0</v>
      </c>
      <c r="K167" s="452">
        <f>'CO2 KW kolom K'!$S$2+'CO2 KW kolom K'!$S$3+'CO2 KW kolom K'!$S$4+'CO2 KW kolom K'!$S$5</f>
        <v>0</v>
      </c>
      <c r="L167" s="452">
        <f>'CO2 KW kolom L'!$S$2+'CO2 KW kolom L'!$S$3+'CO2 KW kolom L'!$S$4+'CO2 KW kolom L'!$S$5</f>
        <v>0</v>
      </c>
      <c r="M167" s="452">
        <f>'CO2 KW kolom M'!$S$2+'CO2 KW kolom M'!$S$3+'CO2 KW kolom M'!$S$4+'CO2 KW kolom M'!$S$5</f>
        <v>0</v>
      </c>
      <c r="N167" s="452">
        <f>'CO2 V kolom N'!$S$2+'CO2 V kolom N'!$S$3+'CO2 V kolom N'!$S$4+'CO2 V kolom N'!$S$5</f>
        <v>0</v>
      </c>
      <c r="O167" s="452">
        <f>'CO2 V kolom O'!$S$2+'CO2 V kolom O'!$S$3+'CO2 V kolom O'!$S$4+'CO2 V kolom O'!$S$5</f>
        <v>0</v>
      </c>
      <c r="P167" s="452">
        <f>'CO2 V kolom P'!$S$2+'CO2 V kolom P'!$S$3+'CO2 V kolom P'!$S$4+'CO2 V kolom P'!$S$5</f>
        <v>0</v>
      </c>
      <c r="Q167" s="452">
        <f>'CO2 V kolom Q'!$S$2+'CO2 V kolom Q'!$S$3+'CO2 V kolom Q'!$S$4+'CO2 V kolom Q'!$S$5</f>
        <v>0</v>
      </c>
      <c r="R167" s="452">
        <f>'CO2 V kolom R'!$S$2+'CO2 V kolom R'!$S$3+'CO2 V kolom R'!$S$4+'CO2 V kolom R'!$S$5</f>
        <v>0</v>
      </c>
      <c r="S167" s="452">
        <f>'CO2 V kolom S'!$S$2+'CO2 V kolom S'!$S$3+'CO2 V kolom S'!$S$4+'CO2 V kolom S'!$S$5</f>
        <v>0</v>
      </c>
      <c r="T167" s="452">
        <f>'CO2 V kolom T'!$S$2+'CO2 V kolom T'!$S$3+'CO2 V kolom T'!$S$4+'CO2 V kolom T'!$S$5</f>
        <v>0</v>
      </c>
      <c r="U167" s="452">
        <f>'CO2 V kolom U'!$S$2+'CO2 V kolom U'!$S$3+'CO2 V kolom U'!$S$4+'CO2 V kolom U'!$S$5</f>
        <v>0</v>
      </c>
      <c r="V167" s="452">
        <f>'CO2 V kolom V'!$S$2+'CO2 V kolom V'!$S$3+'CO2 V kolom V'!$S$4+'CO2 V kolom V'!$S$5</f>
        <v>0</v>
      </c>
      <c r="W167" s="452">
        <f>'CO2 V kolom W'!$S$2+'CO2 V kolom W'!$S$3+'CO2 V kolom W'!$S$4+'CO2 V kolom W'!$S$5</f>
        <v>0</v>
      </c>
      <c r="X167" s="452">
        <f>'CO2 V kolom X'!$S$2+'CO2 V kolom X'!$S$3+'CO2 V kolom X'!$S$4+'CO2 V kolom X'!$S$5</f>
        <v>0</v>
      </c>
      <c r="Y167" s="452">
        <f>'CO2 V kolom Y'!$S$2+'CO2 V kolom Y'!$S$3+'CO2 V kolom Y'!$S$4+'CO2 V kolom Y'!$S$5</f>
        <v>0</v>
      </c>
      <c r="Z167" s="452">
        <f>'CO2 V kolom Z'!$S$2+'CO2 V kolom Z'!$S$3+'CO2 V kolom Z'!$S$4+'CO2 V kolom Z'!$S$5</f>
        <v>0</v>
      </c>
      <c r="AA167" s="452">
        <f>'CO2 S kolom AA'!$S$2+'CO2 S kolom AA'!$S$3+'CO2 S kolom AA'!$S$4+'CO2 S kolom AA'!$S$5</f>
        <v>0</v>
      </c>
      <c r="AB167" s="452">
        <f>'CO2 S kolom AB'!$S$2+'CO2 S kolom AB'!$S$3+'CO2 S kolom AB'!$S$4+'CO2 S kolom AB'!$S$5</f>
        <v>0</v>
      </c>
      <c r="AC167" s="452">
        <f>'CO2 S kolom AC'!$S$2+'CO2 S kolom AC'!$S$3+'CO2 S kolom AC'!$S$4+'CO2 S kolom AC'!$S$5</f>
        <v>0</v>
      </c>
      <c r="AD167" s="452">
        <f>'CO2 S kolom AD'!$S$2+'CO2 S kolom AD'!$S$3+'CO2 S kolom AD'!$S$4+'CO2 S kolom AD'!$S$5</f>
        <v>0</v>
      </c>
      <c r="AE167" s="452">
        <f>'CO2 S kolom AE'!$S$2+'CO2 S kolom AE'!$S$3+'CO2 S kolom AE'!$S$4+'CO2 S kolom AE'!$S$5</f>
        <v>0</v>
      </c>
      <c r="AF167" s="452">
        <f>'CO2 S kolom AF'!$S$2+'CO2 S kolom AF'!$S$3+'CO2 S kolom AF'!$S$4+'CO2 S kolom AF'!$S$5</f>
        <v>0</v>
      </c>
      <c r="AG167" s="452">
        <f>'CO2 W kolom AG'!$S$2+'CO2 W kolom AG'!$S$3+'CO2 W kolom AG'!$S$4+'CO2 W kolom AG'!$S$5</f>
        <v>0</v>
      </c>
      <c r="AH167" s="452">
        <f>'CO2 W kolom AH'!$S$2+'CO2 W kolom AH'!$S$3+'CO2 W kolom AH'!$S$4+'CO2 W kolom AH'!$S$5</f>
        <v>0</v>
      </c>
      <c r="AI167" s="452">
        <f>'CO2 W kolom AI'!$S$2+'CO2 W kolom AI'!$S$3+'CO2 W kolom AI'!$S$4+'CO2 W kolom AI'!$S$5</f>
        <v>0</v>
      </c>
      <c r="AJ167" s="452">
        <f>'CO2 W kolom AJ'!$S$2+'CO2 W kolom AJ'!$S$3+'CO2 W kolom AJ'!$S$4+'CO2 W kolom AJ'!$S$5</f>
        <v>0</v>
      </c>
      <c r="AK167" s="452">
        <f>'CO2 W kolom AK'!$S$2+'CO2 W kolom AK'!$S$3+'CO2 W kolom AK'!$S$4+'CO2 W kolom AK'!$S$5</f>
        <v>0</v>
      </c>
      <c r="AL167" s="452">
        <f>'CO2 W kolom AL'!$S$2+'CO2 W kolom AL'!$S$3+'CO2 W kolom AL'!$S$4+'CO2 W kolom AL'!$S$5</f>
        <v>0</v>
      </c>
      <c r="AM167" s="452">
        <f>'CO2 O kolom AM'!$S$2+'CO2 O kolom AM'!$S$3+'CO2 O kolom AM'!$S$4+'CO2 O kolom AM'!$S$5</f>
        <v>0</v>
      </c>
      <c r="AN167" s="452">
        <f>'CO2 O kolom AN'!$S$2+'CO2 O kolom AN'!$S$3+'CO2 O kolom AN'!$S$4+'CO2 O kolom AN'!$S$5</f>
        <v>0</v>
      </c>
      <c r="AO167" s="452">
        <f>'CO2 O kolom AO'!$S$2+'CO2 O kolom AO'!$S$3+'CO2 O kolom AO'!$S$4+'CO2 O kolom AO'!$S$5</f>
        <v>0</v>
      </c>
      <c r="AP167" s="452">
        <f>'CO2 W kolom AP'!$S$2+'CO2 W kolom AP'!$S$3+'CO2 W kolom AP'!$S$4+'CO2 W kolom AP'!$S$5</f>
        <v>0</v>
      </c>
      <c r="AQ167" s="452">
        <f>'CO2 W kolom AQ'!$S$2+'CO2 W kolom AQ'!$S$3+'CO2 W kolom AQ'!$S$4+'CO2 W kolom AQ'!$S$5</f>
        <v>0</v>
      </c>
      <c r="AR167" s="452">
        <f>'CO2 W kolom AR'!$S$2+'CO2 W kolom AR'!$S$3+'CO2 W kolom AR'!$S$4+'CO2 W kolom AR'!$S$5</f>
        <v>0</v>
      </c>
      <c r="AS167" s="452">
        <f>'CO2 W kolom AS'!$S$2+'CO2 W kolom AS'!$S$3+'CO2 W kolom AS'!$S$4+'CO2 W kolom AS'!$S$5</f>
        <v>0</v>
      </c>
      <c r="AT167" s="452">
        <f>'CO2 W kolom AT'!$S$2+'CO2 W kolom AT'!$S$3+'CO2 W kolom AT'!$S$4+'CO2 W kolom AT'!$S$5</f>
        <v>0</v>
      </c>
      <c r="AU167" s="452">
        <f>'CO2 W kolom AU'!$S$2+'CO2 W kolom AU'!$S$3+'CO2 W kolom AU'!$S$4+'CO2 W kolom AU'!$S$5</f>
        <v>0</v>
      </c>
      <c r="AV167" s="452">
        <f>'CO2 W kolom AV'!$S$2+'CO2 W kolom AV'!$S$3+'CO2 W kolom AV'!$S$4+'CO2 W kolom AV'!$S$5</f>
        <v>0</v>
      </c>
      <c r="AW167" s="452">
        <f>'CO2 W kolom AW'!$S$2+'CO2 W kolom AW'!$S$3+'CO2 W kolom AW'!$S$4+'CO2 W kolom AW'!$S$5</f>
        <v>0</v>
      </c>
      <c r="AX167" s="452">
        <f>'CO2 W kolom AX'!$S$2+'CO2 W kolom AX'!$S$3+'CO2 W kolom AX'!$S$4+'CO2 W kolom AX'!$S$5</f>
        <v>0</v>
      </c>
    </row>
    <row r="168" spans="1:50" s="421" customFormat="1" x14ac:dyDescent="0.2"/>
    <row r="169" spans="1:50" s="421" customFormat="1" ht="17" thickBot="1" x14ac:dyDescent="0.25">
      <c r="A169" s="534">
        <v>2030</v>
      </c>
      <c r="C169" s="550" t="s">
        <v>636</v>
      </c>
      <c r="D169" s="536">
        <f>LOOKUP(D$2,'Objectenoverzicht aantallen'!$A$5:$A$118,'Objectenoverzicht aantallen'!$O$5:$O$118)</f>
        <v>0</v>
      </c>
      <c r="E169" s="536">
        <f>LOOKUP(E$2,'Objectenoverzicht aantallen'!$A$5:$A$118,'Objectenoverzicht aantallen'!$O$5:$O$118)</f>
        <v>0</v>
      </c>
      <c r="F169" s="536">
        <f>LOOKUP(F$2,'Objectenoverzicht aantallen'!$A$5:$A$118,'Objectenoverzicht aantallen'!$O$5:$O$118)</f>
        <v>0</v>
      </c>
      <c r="G169" s="536">
        <f>LOOKUP(G$2,'Objectenoverzicht aantallen'!$A$5:$A$118,'Objectenoverzicht aantallen'!$O$5:$O$118)</f>
        <v>0</v>
      </c>
      <c r="H169" s="536">
        <f>LOOKUP(H$2,'Objectenoverzicht aantallen'!$A$5:$A$118,'Objectenoverzicht aantallen'!$O$5:$O$118)</f>
        <v>0</v>
      </c>
      <c r="I169" s="536">
        <f>LOOKUP(I$2,'Objectenoverzicht aantallen'!$A$5:$A$118,'Objectenoverzicht aantallen'!$O$5:$O$118)</f>
        <v>0</v>
      </c>
      <c r="J169" s="536">
        <f>LOOKUP(J$2,'Objectenoverzicht aantallen'!$A$5:$A$118,'Objectenoverzicht aantallen'!$O$5:$O$118)</f>
        <v>0</v>
      </c>
      <c r="K169" s="536">
        <f>LOOKUP(K$2,'Objectenoverzicht aantallen'!$A$5:$A$118,'Objectenoverzicht aantallen'!$O$5:$O$118)</f>
        <v>0</v>
      </c>
      <c r="L169" s="536">
        <f>LOOKUP(L$2,'Objectenoverzicht aantallen'!$A$5:$A$118,'Objectenoverzicht aantallen'!$O$5:$O$118)</f>
        <v>0</v>
      </c>
      <c r="M169" s="536">
        <f>LOOKUP(M$2,'Objectenoverzicht aantallen'!$A$5:$A$118,'Objectenoverzicht aantallen'!$O$5:$O$118)</f>
        <v>0</v>
      </c>
      <c r="N169" s="536">
        <f>LOOKUP(N$2,'Objectenoverzicht aantallen'!$A$5:$A$118,'Objectenoverzicht aantallen'!$O$5:$O$118)</f>
        <v>0</v>
      </c>
      <c r="O169" s="536">
        <f>LOOKUP(O$2,'Objectenoverzicht aantallen'!$A$5:$A$118,'Objectenoverzicht aantallen'!$O$5:$O$118)</f>
        <v>0</v>
      </c>
      <c r="P169" s="536">
        <f>LOOKUP(P$2,'Objectenoverzicht aantallen'!$A$5:$A$118,'Objectenoverzicht aantallen'!$O$5:$O$118)</f>
        <v>0</v>
      </c>
      <c r="Q169" s="536">
        <f>LOOKUP(Q$2,'Objectenoverzicht aantallen'!$A$5:$A$118,'Objectenoverzicht aantallen'!$O$5:$O$118)</f>
        <v>0</v>
      </c>
      <c r="R169" s="536">
        <f>LOOKUP(R$2,'Objectenoverzicht aantallen'!$A$5:$A$118,'Objectenoverzicht aantallen'!$O$5:$O$118)</f>
        <v>0</v>
      </c>
      <c r="S169" s="536">
        <f>LOOKUP(S$2,'Objectenoverzicht aantallen'!$A$5:$A$118,'Objectenoverzicht aantallen'!$O$5:$O$118)</f>
        <v>0</v>
      </c>
      <c r="T169" s="536">
        <f>LOOKUP(T$2,'Objectenoverzicht aantallen'!$A$5:$A$118,'Objectenoverzicht aantallen'!$O$5:$O$118)</f>
        <v>0</v>
      </c>
      <c r="U169" s="536">
        <f>LOOKUP(U$2,'Objectenoverzicht aantallen'!$A$5:$A$118,'Objectenoverzicht aantallen'!$O$5:$O$118)</f>
        <v>0</v>
      </c>
      <c r="V169" s="536">
        <f>LOOKUP(V$2,'Objectenoverzicht aantallen'!$A$5:$A$118,'Objectenoverzicht aantallen'!$O$5:$O$118)</f>
        <v>0</v>
      </c>
      <c r="W169" s="536">
        <f>LOOKUP(W$2,'Objectenoverzicht aantallen'!$A$5:$A$118,'Objectenoverzicht aantallen'!$O$5:$O$118)</f>
        <v>0</v>
      </c>
      <c r="X169" s="536">
        <f>LOOKUP(X$2,'Objectenoverzicht aantallen'!$A$5:$A$118,'Objectenoverzicht aantallen'!$O$5:$O$118)</f>
        <v>0</v>
      </c>
      <c r="Y169" s="536">
        <f>LOOKUP(Y$2,'Objectenoverzicht aantallen'!$A$5:$A$118,'Objectenoverzicht aantallen'!$O$5:$O$118)</f>
        <v>0</v>
      </c>
      <c r="Z169" s="536">
        <f>LOOKUP(Z$2,'Objectenoverzicht aantallen'!$A$5:$A$118,'Objectenoverzicht aantallen'!$O$5:$O$118)</f>
        <v>0</v>
      </c>
      <c r="AA169" s="536">
        <f>LOOKUP(AA$2,'Objectenoverzicht aantallen'!$A$5:$A$118,'Objectenoverzicht aantallen'!$O$5:$O$118)</f>
        <v>0</v>
      </c>
      <c r="AB169" s="536">
        <f>LOOKUP(AB$2,'Objectenoverzicht aantallen'!$A$5:$A$118,'Objectenoverzicht aantallen'!$O$5:$O$118)</f>
        <v>0</v>
      </c>
      <c r="AC169" s="536">
        <f>LOOKUP(AC$2,'Objectenoverzicht aantallen'!$A$5:$A$118,'Objectenoverzicht aantallen'!$O$5:$O$118)</f>
        <v>0</v>
      </c>
      <c r="AD169" s="536">
        <f>LOOKUP(AD$2,'Objectenoverzicht aantallen'!$A$5:$A$118,'Objectenoverzicht aantallen'!$O$5:$O$118)</f>
        <v>0</v>
      </c>
      <c r="AE169" s="536">
        <f>LOOKUP(AE$2,'Objectenoverzicht aantallen'!$A$5:$A$118,'Objectenoverzicht aantallen'!$O$5:$O$118)</f>
        <v>0</v>
      </c>
      <c r="AF169" s="536">
        <f>LOOKUP(AF$2,'Objectenoverzicht aantallen'!$A$5:$A$118,'Objectenoverzicht aantallen'!$O$5:$O$118)</f>
        <v>0</v>
      </c>
      <c r="AG169" s="536">
        <f>LOOKUP(AG$2,'Objectenoverzicht aantallen'!$A$5:$A$118,'Objectenoverzicht aantallen'!$O$5:$O$118)</f>
        <v>0</v>
      </c>
      <c r="AH169" s="536">
        <f>LOOKUP(AH$2,'Objectenoverzicht aantallen'!$A$5:$A$118,'Objectenoverzicht aantallen'!$O$5:$O$118)</f>
        <v>0</v>
      </c>
      <c r="AI169" s="536">
        <f>LOOKUP(AI$2,'Objectenoverzicht aantallen'!$A$5:$A$118,'Objectenoverzicht aantallen'!$O$5:$O$118)</f>
        <v>0</v>
      </c>
      <c r="AJ169" s="536">
        <f>LOOKUP(AJ$2,'Objectenoverzicht aantallen'!$A$5:$A$118,'Objectenoverzicht aantallen'!$O$5:$O$118)</f>
        <v>0</v>
      </c>
      <c r="AK169" s="536">
        <f>LOOKUP(AK$2,'Objectenoverzicht aantallen'!$A$5:$A$118,'Objectenoverzicht aantallen'!$O$5:$O$118)</f>
        <v>0</v>
      </c>
      <c r="AL169" s="536">
        <f>LOOKUP(AL$2,'Objectenoverzicht aantallen'!$A$5:$A$118,'Objectenoverzicht aantallen'!$O$5:$O$118)</f>
        <v>0</v>
      </c>
      <c r="AM169" s="536">
        <f>LOOKUP(AM$2,'Objectenoverzicht aantallen'!$A$5:$A$118,'Objectenoverzicht aantallen'!$O$5:$O$118)</f>
        <v>0</v>
      </c>
      <c r="AN169" s="536">
        <f>LOOKUP(AN$2,'Objectenoverzicht aantallen'!$A$5:$A$118,'Objectenoverzicht aantallen'!$O$5:$O$118)</f>
        <v>0</v>
      </c>
      <c r="AO169" s="536">
        <f>LOOKUP(AO$2,'Objectenoverzicht aantallen'!$A$5:$A$118,'Objectenoverzicht aantallen'!$O$5:$O$118)</f>
        <v>0</v>
      </c>
      <c r="AP169" s="536">
        <f>LOOKUP(AP$2,'Objectenoverzicht aantallen'!$A$5:$A$118,'Objectenoverzicht aantallen'!$O$5:$O$118)</f>
        <v>0</v>
      </c>
      <c r="AQ169" s="536">
        <f>LOOKUP(AQ$2,'Objectenoverzicht aantallen'!$A$5:$A$118,'Objectenoverzicht aantallen'!$O$5:$O$118)</f>
        <v>0</v>
      </c>
      <c r="AR169" s="536">
        <f>LOOKUP(AR$2,'Objectenoverzicht aantallen'!$A$5:$A$118,'Objectenoverzicht aantallen'!$O$5:$O$118)</f>
        <v>0</v>
      </c>
      <c r="AS169" s="536">
        <f>LOOKUP(AS$2,'Objectenoverzicht aantallen'!$A$5:$A$118,'Objectenoverzicht aantallen'!$O$5:$O$118)</f>
        <v>0</v>
      </c>
      <c r="AT169" s="536">
        <f>LOOKUP(AT$2,'Objectenoverzicht aantallen'!$A$5:$A$118,'Objectenoverzicht aantallen'!$O$5:$O$118)</f>
        <v>0</v>
      </c>
      <c r="AU169" s="536">
        <f>LOOKUP(AU$2,'Objectenoverzicht aantallen'!$A$5:$A$118,'Objectenoverzicht aantallen'!$O$5:$O$118)</f>
        <v>0</v>
      </c>
      <c r="AV169" s="536">
        <f>LOOKUP(AV$2,'Objectenoverzicht aantallen'!$A$5:$A$118,'Objectenoverzicht aantallen'!$O$5:$O$118)</f>
        <v>0</v>
      </c>
      <c r="AW169" s="536">
        <f>LOOKUP(AW$2,'Objectenoverzicht aantallen'!$A$5:$A$118,'Objectenoverzicht aantallen'!$O$5:$O$118)</f>
        <v>0</v>
      </c>
      <c r="AX169" s="536">
        <f>LOOKUP(AX$2,'Objectenoverzicht aantallen'!$A$5:$A$118,'Objectenoverzicht aantallen'!$O$5:$O$118)</f>
        <v>0</v>
      </c>
    </row>
    <row r="170" spans="1:50" s="421" customFormat="1" ht="17" thickBot="1" x14ac:dyDescent="0.25">
      <c r="A170" s="537" t="s">
        <v>97</v>
      </c>
      <c r="B170" s="538" t="s">
        <v>108</v>
      </c>
      <c r="C170" s="539">
        <f>SUM(D170:AX170)</f>
        <v>0</v>
      </c>
      <c r="D170" s="452">
        <f>'CO2 KW kolom D'!$T$2+'CO2 KW kolom D'!$T$3+'CO2 KW kolom D'!$T$4+'CO2 KW kolom D'!$T$5</f>
        <v>0</v>
      </c>
      <c r="E170" s="452">
        <f>'CO2 KW kolom E'!$T$2+'CO2 KW kolom E'!$T$3+'CO2 KW kolom E'!$T$4+'CO2 KW kolom E'!$T$5</f>
        <v>0</v>
      </c>
      <c r="F170" s="452">
        <f>'CO2 KW kolom F'!$T$2+'CO2 KW kolom F'!$T$3+'CO2 KW kolom F'!$T$4+'CO2 KW kolom F'!$T$5</f>
        <v>0</v>
      </c>
      <c r="G170" s="452">
        <f>'CO2 KW kolom G'!$T$2+'CO2 KW kolom G'!$T$3+'CO2 KW kolom G'!$T$4+'CO2 KW kolom G'!$T$5</f>
        <v>0</v>
      </c>
      <c r="H170" s="452">
        <f>'CO2 KW kolom H'!$T$2+'CO2 KW kolom H'!$T$3+'CO2 KW kolom H'!$T$4+'CO2 KW kolom H'!$T$5</f>
        <v>0</v>
      </c>
      <c r="I170" s="452">
        <f>'CO2 KW kolom I'!$T$2+'CO2 KW kolom I'!$T$3+'CO2 KW kolom I'!$T$4+'CO2 KW kolom I'!$T$5</f>
        <v>0</v>
      </c>
      <c r="J170" s="452">
        <f>'CO2 KW kolom J'!$T$2+'CO2 KW kolom J'!$T$3+'CO2 KW kolom J'!$T$4+'CO2 KW kolom J'!$T$5</f>
        <v>0</v>
      </c>
      <c r="K170" s="452">
        <f>'CO2 KW kolom K'!$T$2+'CO2 KW kolom K'!$T$3+'CO2 KW kolom K'!$T$4+'CO2 KW kolom K'!$T$5</f>
        <v>0</v>
      </c>
      <c r="L170" s="452">
        <f>'CO2 KW kolom L'!$T$2+'CO2 KW kolom L'!$T$3+'CO2 KW kolom L'!$T$4+'CO2 KW kolom L'!$T$5</f>
        <v>0</v>
      </c>
      <c r="M170" s="452">
        <f>'CO2 KW kolom M'!$T$2+'CO2 KW kolom M'!$T$3+'CO2 KW kolom M'!$T$4+'CO2 KW kolom M'!$T$5</f>
        <v>0</v>
      </c>
      <c r="N170" s="452">
        <f>'CO2 V kolom N'!$T$2+'CO2 V kolom N'!$T$3+'CO2 V kolom N'!$T$4+'CO2 V kolom N'!$T$5</f>
        <v>0</v>
      </c>
      <c r="O170" s="452">
        <f>'CO2 V kolom O'!$T$2+'CO2 V kolom O'!$T$3+'CO2 V kolom O'!$T$4+'CO2 V kolom O'!$T$5</f>
        <v>0</v>
      </c>
      <c r="P170" s="452">
        <f>'CO2 V kolom P'!$T$2+'CO2 V kolom P'!$T$3+'CO2 V kolom P'!$T$4+'CO2 V kolom P'!$T$5</f>
        <v>0</v>
      </c>
      <c r="Q170" s="452">
        <f>'CO2 V kolom Q'!$T$2+'CO2 V kolom Q'!$T$3+'CO2 V kolom Q'!$T$4+'CO2 V kolom Q'!$T$5</f>
        <v>0</v>
      </c>
      <c r="R170" s="452">
        <f>'CO2 V kolom R'!$T$2+'CO2 V kolom R'!$T$3+'CO2 V kolom R'!$T$4+'CO2 V kolom R'!$T$5</f>
        <v>0</v>
      </c>
      <c r="S170" s="452">
        <f>'CO2 V kolom S'!$T$2+'CO2 V kolom S'!$T$3+'CO2 V kolom S'!$T$4+'CO2 V kolom S'!$T$5</f>
        <v>0</v>
      </c>
      <c r="T170" s="452">
        <f>'CO2 V kolom T'!$T$2+'CO2 V kolom T'!$T$3+'CO2 V kolom T'!$T$4+'CO2 V kolom T'!$T$5</f>
        <v>0</v>
      </c>
      <c r="U170" s="452">
        <f>'CO2 V kolom U'!$T$2+'CO2 V kolom U'!$T$3+'CO2 V kolom U'!$T$4+'CO2 V kolom U'!$T$5</f>
        <v>0</v>
      </c>
      <c r="V170" s="452">
        <f>'CO2 V kolom V'!$T$2+'CO2 V kolom V'!$T$3+'CO2 V kolom V'!$T$4+'CO2 V kolom V'!$T$5</f>
        <v>0</v>
      </c>
      <c r="W170" s="452">
        <f>'CO2 V kolom W'!$T$2+'CO2 V kolom W'!$T$3+'CO2 V kolom W'!$T$4+'CO2 V kolom W'!$T$5</f>
        <v>0</v>
      </c>
      <c r="X170" s="452">
        <f>'CO2 V kolom X'!$T$2+'CO2 V kolom X'!$T$3+'CO2 V kolom X'!$T$4+'CO2 V kolom X'!$T$5</f>
        <v>0</v>
      </c>
      <c r="Y170" s="452">
        <f>'CO2 V kolom Y'!$T$2+'CO2 V kolom Y'!$T$3+'CO2 V kolom Y'!$T$4+'CO2 V kolom Y'!$T$5</f>
        <v>0</v>
      </c>
      <c r="Z170" s="452">
        <f>'CO2 V kolom Z'!$T$2+'CO2 V kolom Z'!$T$3+'CO2 V kolom Z'!$T$4+'CO2 V kolom Z'!$T$5</f>
        <v>0</v>
      </c>
      <c r="AA170" s="452">
        <f>'CO2 S kolom AA'!$T$2+'CO2 S kolom AA'!$T$3+'CO2 S kolom AA'!$T$4+'CO2 S kolom AA'!$T$5</f>
        <v>0</v>
      </c>
      <c r="AB170" s="452">
        <f>'CO2 S kolom AB'!$T$2+'CO2 S kolom AB'!$T$3+'CO2 S kolom AB'!$T$4+'CO2 S kolom AB'!$T$5</f>
        <v>0</v>
      </c>
      <c r="AC170" s="452">
        <f>'CO2 S kolom AC'!$T$2+'CO2 S kolom AC'!$T$3+'CO2 S kolom AC'!$T$4+'CO2 S kolom AC'!$T$5</f>
        <v>0</v>
      </c>
      <c r="AD170" s="452">
        <f>'CO2 S kolom AD'!$T$2+'CO2 S kolom AD'!$T$3+'CO2 S kolom AD'!$T$4+'CO2 S kolom AD'!$T$5</f>
        <v>0</v>
      </c>
      <c r="AE170" s="452">
        <f>'CO2 S kolom AE'!$T$2+'CO2 S kolom AE'!$T$3+'CO2 S kolom AE'!$T$4+'CO2 S kolom AE'!$T$5</f>
        <v>0</v>
      </c>
      <c r="AF170" s="452">
        <f>'CO2 S kolom AF'!$T$2+'CO2 S kolom AF'!$T$3+'CO2 S kolom AF'!$T$4+'CO2 S kolom AF'!$T$5</f>
        <v>0</v>
      </c>
      <c r="AG170" s="452">
        <f>'CO2 W kolom AG'!$T$2+'CO2 W kolom AG'!$T$3+'CO2 W kolom AG'!$T$4+'CO2 W kolom AG'!$T$5</f>
        <v>0</v>
      </c>
      <c r="AH170" s="452">
        <f>'CO2 W kolom AH'!$T$2+'CO2 W kolom AH'!$T$3+'CO2 W kolom AH'!$T$4+'CO2 W kolom AH'!$T$5</f>
        <v>0</v>
      </c>
      <c r="AI170" s="452">
        <f>'CO2 W kolom AI'!$T$2+'CO2 W kolom AI'!$T$3+'CO2 W kolom AI'!$T$4+'CO2 W kolom AI'!$T$5</f>
        <v>0</v>
      </c>
      <c r="AJ170" s="452">
        <f>'CO2 W kolom AJ'!$T$2+'CO2 W kolom AJ'!$T$3+'CO2 W kolom AJ'!$T$4+'CO2 W kolom AJ'!$T$5</f>
        <v>0</v>
      </c>
      <c r="AK170" s="452">
        <f>'CO2 W kolom AK'!$T$2+'CO2 W kolom AK'!$T$3+'CO2 W kolom AK'!$T$4+'CO2 W kolom AK'!$T$5</f>
        <v>0</v>
      </c>
      <c r="AL170" s="452">
        <f>'CO2 W kolom AL'!$T$2+'CO2 W kolom AL'!$T$3+'CO2 W kolom AL'!$T$4+'CO2 W kolom AL'!$T$5</f>
        <v>0</v>
      </c>
      <c r="AM170" s="452">
        <f>'CO2 O kolom AM'!$T$2+'CO2 O kolom AM'!$T$3+'CO2 O kolom AM'!$T$4+'CO2 O kolom AM'!$T$5</f>
        <v>0</v>
      </c>
      <c r="AN170" s="452">
        <f>'CO2 O kolom AN'!$T$2+'CO2 O kolom AN'!$T$3+'CO2 O kolom AN'!$T$4+'CO2 O kolom AN'!$T$5</f>
        <v>0</v>
      </c>
      <c r="AO170" s="452">
        <f>'CO2 O kolom AO'!$T$2+'CO2 O kolom AO'!$T$3+'CO2 O kolom AO'!$T$4+'CO2 O kolom AO'!$T$5</f>
        <v>0</v>
      </c>
      <c r="AP170" s="452">
        <f>'CO2 W kolom AP'!$T$2+'CO2 W kolom AP'!$T$3+'CO2 W kolom AP'!$T$4+'CO2 W kolom AP'!$T$5</f>
        <v>0</v>
      </c>
      <c r="AQ170" s="452">
        <f>'CO2 W kolom AQ'!$T$2+'CO2 W kolom AQ'!$T$3+'CO2 W kolom AQ'!$T$4+'CO2 W kolom AQ'!$T$5</f>
        <v>0</v>
      </c>
      <c r="AR170" s="452">
        <f>'CO2 W kolom AR'!$T$2+'CO2 W kolom AR'!$T$3+'CO2 W kolom AR'!$T$4+'CO2 W kolom AR'!$T$5</f>
        <v>0</v>
      </c>
      <c r="AS170" s="452">
        <f>'CO2 W kolom AS'!$T$2+'CO2 W kolom AS'!$T$3+'CO2 W kolom AS'!$T$4+'CO2 W kolom AS'!$T$5</f>
        <v>0</v>
      </c>
      <c r="AT170" s="452">
        <f>'CO2 W kolom AT'!$T$2+'CO2 W kolom AT'!$T$3+'CO2 W kolom AT'!$T$4+'CO2 W kolom AT'!$T$5</f>
        <v>0</v>
      </c>
      <c r="AU170" s="452">
        <f>'CO2 W kolom AU'!$T$2+'CO2 W kolom AU'!$T$3+'CO2 W kolom AU'!$T$4+'CO2 W kolom AU'!$T$5</f>
        <v>0</v>
      </c>
      <c r="AV170" s="452">
        <f>'CO2 W kolom AV'!$T$2+'CO2 W kolom AV'!$T$3+'CO2 W kolom AV'!$T$4+'CO2 W kolom AV'!$T$5</f>
        <v>0</v>
      </c>
      <c r="AW170" s="452">
        <f>'CO2 W kolom AW'!$T$2+'CO2 W kolom AW'!$T$3+'CO2 W kolom AW'!$T$4+'CO2 W kolom AW'!$T$5</f>
        <v>0</v>
      </c>
      <c r="AX170" s="452">
        <f>'CO2 W kolom AX'!$T$2+'CO2 W kolom AX'!$T$3+'CO2 W kolom AX'!$T$4+'CO2 W kolom AX'!$T$5</f>
        <v>0</v>
      </c>
    </row>
  </sheetData>
  <mergeCells count="14">
    <mergeCell ref="B106:B107"/>
    <mergeCell ref="A48:A49"/>
    <mergeCell ref="A44:A47"/>
    <mergeCell ref="A41:B42"/>
    <mergeCell ref="A31:A36"/>
    <mergeCell ref="A38:A39"/>
    <mergeCell ref="AP1:AX1"/>
    <mergeCell ref="A9:A19"/>
    <mergeCell ref="A21:A29"/>
    <mergeCell ref="D1:M1"/>
    <mergeCell ref="AA1:AF1"/>
    <mergeCell ref="AM1:AO1"/>
    <mergeCell ref="AG1:AL1"/>
    <mergeCell ref="N1:Z1"/>
  </mergeCells>
  <phoneticPr fontId="3" type="noConversion"/>
  <conditionalFormatting sqref="D75:AX75">
    <cfRule type="cellIs" dxfId="17" priority="1" operator="notEqual">
      <formula>1</formula>
    </cfRule>
  </conditionalFormatting>
  <pageMargins left="0.7" right="0.7" top="0.75" bottom="0.75" header="0.3" footer="0.3"/>
  <pageSetup paperSize="9" scale="10" orientation="portrait" horizontalDpi="0" verticalDpi="0"/>
  <legacy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22107-57F0-F447-AA75-3C635568198E}">
  <dimension ref="A1:AF6"/>
  <sheetViews>
    <sheetView workbookViewId="0">
      <selection activeCell="H2" sqref="H2:AF5"/>
    </sheetView>
  </sheetViews>
  <sheetFormatPr baseColWidth="10" defaultRowHeight="16" x14ac:dyDescent="0.2"/>
  <cols>
    <col min="1" max="1" width="11.83203125" bestFit="1" customWidth="1"/>
    <col min="2" max="2" width="16.83203125" bestFit="1" customWidth="1"/>
    <col min="4" max="4" width="31.83203125" bestFit="1" customWidth="1"/>
    <col min="6" max="6" width="18" bestFit="1" customWidth="1"/>
  </cols>
  <sheetData>
    <row r="1" spans="1:32" x14ac:dyDescent="0.2">
      <c r="A1" t="str">
        <f>'Calculatie sheet'!AC3</f>
        <v>Dwarsliggers</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sheet'!AC19*'Calculatie sheet'!AC42</f>
        <v>246.11985000000004</v>
      </c>
      <c r="D2" s="14" t="s">
        <v>66</v>
      </c>
      <c r="F2" s="567">
        <f>(C2*'Calculatie sheet'!$AC$7)/1000</f>
        <v>0</v>
      </c>
      <c r="H2" s="43">
        <f>((LOOKUP('Calculatie sheet'!$AC$2,'Objectenoverzicht aantallen'!$A:$A,'Objectenoverzicht aantallen'!$P:$P)*'Calculatie sheet'!$AC$19*'Calculatie sheet'!$AC$42))/1000</f>
        <v>0</v>
      </c>
      <c r="J2" s="43">
        <f>(LOOKUP('Calculatie sheet'!$AC$2,'Objectenoverzicht aantallen'!$A:$A,'Objectenoverzicht aantallen'!E:E)*'Calculatie sheet'!$AC$19*'Calculatie sheet'!$AC$42)/1000</f>
        <v>0</v>
      </c>
      <c r="K2" s="43">
        <f>(LOOKUP('Calculatie sheet'!$AC$2,'Objectenoverzicht aantallen'!$A:$A,'Objectenoverzicht aantallen'!F:F)*'Calculatie sheet'!$AC$19*'Calculatie sheet'!$AC$42)/1000</f>
        <v>0</v>
      </c>
      <c r="L2" s="43">
        <f>(LOOKUP('Calculatie sheet'!$AC$2,'Objectenoverzicht aantallen'!$A:$A,'Objectenoverzicht aantallen'!G:G)*'Calculatie sheet'!$AC$19*'Calculatie sheet'!$AC$42)/1000</f>
        <v>0</v>
      </c>
      <c r="M2" s="43">
        <f>(LOOKUP('Calculatie sheet'!$AC$2,'Objectenoverzicht aantallen'!$A:$A,'Objectenoverzicht aantallen'!H:H)*'Calculatie sheet'!$AC$19*'Calculatie sheet'!$AC$42)/1000</f>
        <v>0</v>
      </c>
      <c r="N2" s="43">
        <f>(LOOKUP('Calculatie sheet'!$AC$2,'Objectenoverzicht aantallen'!$A:$A,'Objectenoverzicht aantallen'!I:I)*'Calculatie sheet'!$AC$19*'Calculatie sheet'!$AC$42)/1000</f>
        <v>0</v>
      </c>
      <c r="O2" s="43">
        <f>(LOOKUP('Calculatie sheet'!$AC$2,'Objectenoverzicht aantallen'!$A:$A,'Objectenoverzicht aantallen'!J:J)*'Calculatie sheet'!$AC$19*'Calculatie sheet'!$AC$42)/1000</f>
        <v>0</v>
      </c>
      <c r="P2" s="43">
        <f>(LOOKUP('Calculatie sheet'!$AC$2,'Objectenoverzicht aantallen'!$A:$A,'Objectenoverzicht aantallen'!K:K)*'Calculatie sheet'!$AC$19*'Calculatie sheet'!$AC$42)/1000</f>
        <v>0</v>
      </c>
      <c r="Q2" s="43">
        <f>(LOOKUP('Calculatie sheet'!$AC$2,'Objectenoverzicht aantallen'!$A:$A,'Objectenoverzicht aantallen'!L:L)*'Calculatie sheet'!$AC$19*'Calculatie sheet'!$AC$42)/1000</f>
        <v>0</v>
      </c>
      <c r="R2" s="43">
        <f>(LOOKUP('Calculatie sheet'!$AC$2,'Objectenoverzicht aantallen'!$A:$A,'Objectenoverzicht aantallen'!M:M)*'Calculatie sheet'!$AC$19*'Calculatie sheet'!$AC$42)/1000</f>
        <v>0</v>
      </c>
      <c r="S2" s="43">
        <f>(LOOKUP('Calculatie sheet'!$AC$2,'Objectenoverzicht aantallen'!$A:$A,'Objectenoverzicht aantallen'!N:N)*'Calculatie sheet'!$AC$19*'Calculatie sheet'!$AC$42)/1000</f>
        <v>0</v>
      </c>
      <c r="T2" s="43">
        <f>(LOOKUP('Calculatie sheet'!$AC$2,'Objectenoverzicht aantallen'!$A:$A,'Objectenoverzicht aantallen'!O:O)*'Calculatie sheet'!$AC$19*'Calculatie sheet'!$AC$42)/1000</f>
        <v>0</v>
      </c>
      <c r="V2" s="43">
        <f>(LOOKUP('Calculatie sheet'!$AC$2,'Objectenoverzicht aantallen'!$A:$A,'Objectenoverzicht aantallen'!Q:Q)*'Calculatie sheet'!$AC$19*'Calculatie sheet'!$AC$42)/1000</f>
        <v>0</v>
      </c>
      <c r="W2" s="43">
        <f>(LOOKUP('Calculatie sheet'!$AC$2,'Objectenoverzicht aantallen'!$A:$A,'Objectenoverzicht aantallen'!R:R)*'Calculatie sheet'!$AC$19*'Calculatie sheet'!$AC$42)/1000</f>
        <v>0</v>
      </c>
      <c r="X2" s="43">
        <f>(LOOKUP('Calculatie sheet'!$AC$2,'Objectenoverzicht aantallen'!$A:$A,'Objectenoverzicht aantallen'!S:S)*'Calculatie sheet'!$AC$19*'Calculatie sheet'!$AC$42)/1000</f>
        <v>0</v>
      </c>
      <c r="Y2" s="43">
        <f>(LOOKUP('Calculatie sheet'!$AC$2,'Objectenoverzicht aantallen'!$A:$A,'Objectenoverzicht aantallen'!T:T)*'Calculatie sheet'!$AC$19*'Calculatie sheet'!$AC$42)/1000</f>
        <v>0</v>
      </c>
      <c r="Z2" s="43">
        <f>(LOOKUP('Calculatie sheet'!$AC$2,'Objectenoverzicht aantallen'!$A:$A,'Objectenoverzicht aantallen'!U:U)*'Calculatie sheet'!$AC$19*'Calculatie sheet'!$AC$42)/1000</f>
        <v>0</v>
      </c>
      <c r="AA2" s="43">
        <f>(LOOKUP('Calculatie sheet'!$AC$2,'Objectenoverzicht aantallen'!$A:$A,'Objectenoverzicht aantallen'!V:V)*'Calculatie sheet'!$AC$19*'Calculatie sheet'!$AC$42)/1000</f>
        <v>0</v>
      </c>
      <c r="AB2" s="43">
        <f>(LOOKUP('Calculatie sheet'!$AC$2,'Objectenoverzicht aantallen'!$A:$A,'Objectenoverzicht aantallen'!W:W)*'Calculatie sheet'!$AC$19*'Calculatie sheet'!$AC$42)/1000</f>
        <v>0</v>
      </c>
      <c r="AC2" s="43">
        <f>(LOOKUP('Calculatie sheet'!$AC$2,'Objectenoverzicht aantallen'!$A:$A,'Objectenoverzicht aantallen'!X:X)*'Calculatie sheet'!$AC$19*'Calculatie sheet'!$AC$42)/1000</f>
        <v>0</v>
      </c>
      <c r="AD2" s="43">
        <f>(LOOKUP('Calculatie sheet'!$AC$2,'Objectenoverzicht aantallen'!$A:$A,'Objectenoverzicht aantallen'!Y:Y)*'Calculatie sheet'!$AC$19*'Calculatie sheet'!$AC$42)/1000</f>
        <v>0</v>
      </c>
      <c r="AE2" s="43">
        <f>(LOOKUP('Calculatie sheet'!$AC$2,'Objectenoverzicht aantallen'!$A:$A,'Objectenoverzicht aantallen'!Z:Z)*'Calculatie sheet'!$AC$19*'Calculatie sheet'!$AC$42)/1000</f>
        <v>0</v>
      </c>
      <c r="AF2" s="43">
        <f>(LOOKUP('Calculatie sheet'!$AC$2,'Objectenoverzicht aantallen'!$A:$A,'Objectenoverzicht aantallen'!AA:AA)*'Calculatie sheet'!$AC$19*'Calculatie sheet'!$AC$42)/1000</f>
        <v>0</v>
      </c>
    </row>
    <row r="3" spans="1:32" x14ac:dyDescent="0.2">
      <c r="B3" s="2" t="s">
        <v>638</v>
      </c>
      <c r="C3" s="44">
        <f>'Calculatie sheet'!AC29*'Calculatie sheet'!AC42</f>
        <v>0</v>
      </c>
      <c r="D3" s="24" t="s">
        <v>64</v>
      </c>
      <c r="F3" s="567">
        <f>(C3*'Calculatie sheet'!$AC$7)/1000</f>
        <v>0</v>
      </c>
      <c r="H3" s="43">
        <f>((LOOKUP('Calculatie sheet'!$AC$2,'Objectenoverzicht aantallen'!$A:$A,'Objectenoverzicht aantallen'!$P:$P)*'Calculatie sheet'!$AC$29*'Calculatie sheet'!$AC$42))/1000</f>
        <v>0</v>
      </c>
      <c r="J3" s="43">
        <f>(LOOKUP('Calculatie sheet'!$AC$2,'Objectenoverzicht aantallen'!$A:$A,'Objectenoverzicht aantallen'!$P:$P)*'Calculatie sheet'!$AC$29*'Calculatie sheet'!$AC$42)/'Calculatie sheet'!$AC$64/1000</f>
        <v>0</v>
      </c>
      <c r="K3" s="43">
        <f>(LOOKUP('Calculatie sheet'!$AC$2,'Objectenoverzicht aantallen'!$A:$A,'Objectenoverzicht aantallen'!$P:$P)*'Calculatie sheet'!$AC$29*'Calculatie sheet'!$AC$42)/'Calculatie sheet'!$AC$64/1000</f>
        <v>0</v>
      </c>
      <c r="L3" s="43">
        <f>(LOOKUP('Calculatie sheet'!$AC$2,'Objectenoverzicht aantallen'!$A:$A,'Objectenoverzicht aantallen'!$P:$P)*'Calculatie sheet'!$AC$29*'Calculatie sheet'!$AC$42)/'Calculatie sheet'!$AC$64/1000</f>
        <v>0</v>
      </c>
      <c r="M3" s="43">
        <f>(LOOKUP('Calculatie sheet'!$AC$2,'Objectenoverzicht aantallen'!$A:$A,'Objectenoverzicht aantallen'!$P:$P)*'Calculatie sheet'!$AC$29*'Calculatie sheet'!$AC$42)/'Calculatie sheet'!$AC$64/1000</f>
        <v>0</v>
      </c>
      <c r="N3" s="43">
        <f>(LOOKUP('Calculatie sheet'!$AC$2,'Objectenoverzicht aantallen'!$A:$A,'Objectenoverzicht aantallen'!$P:$P)*'Calculatie sheet'!$AC$29*'Calculatie sheet'!$AC$42)/'Calculatie sheet'!$AC$64/1000</f>
        <v>0</v>
      </c>
      <c r="O3" s="43">
        <f>(LOOKUP('Calculatie sheet'!$AC$2,'Objectenoverzicht aantallen'!$A:$A,'Objectenoverzicht aantallen'!$P:$P)*'Calculatie sheet'!$AC$29*'Calculatie sheet'!$AC$42)/'Calculatie sheet'!$AC$64/1000</f>
        <v>0</v>
      </c>
      <c r="P3" s="43">
        <f>(LOOKUP('Calculatie sheet'!$AC$2,'Objectenoverzicht aantallen'!$A:$A,'Objectenoverzicht aantallen'!$P:$P)*'Calculatie sheet'!$AC$29*'Calculatie sheet'!$AC$42)/'Calculatie sheet'!$AC$64/1000</f>
        <v>0</v>
      </c>
      <c r="Q3" s="43">
        <f>(LOOKUP('Calculatie sheet'!$AC$2,'Objectenoverzicht aantallen'!$A:$A,'Objectenoverzicht aantallen'!$P:$P)*'Calculatie sheet'!$AC$29*'Calculatie sheet'!$AC$42)/'Calculatie sheet'!$AC$64/1000</f>
        <v>0</v>
      </c>
      <c r="R3" s="43">
        <f>(LOOKUP('Calculatie sheet'!$AC$2,'Objectenoverzicht aantallen'!$A:$A,'Objectenoverzicht aantallen'!$P:$P)*'Calculatie sheet'!$AC$29*'Calculatie sheet'!$AC$42)/'Calculatie sheet'!$AC$64/1000</f>
        <v>0</v>
      </c>
      <c r="S3" s="43">
        <f>(LOOKUP('Calculatie sheet'!$AC$2,'Objectenoverzicht aantallen'!$A:$A,'Objectenoverzicht aantallen'!$P:$P)*'Calculatie sheet'!$AC$29*'Calculatie sheet'!$AC$42)/'Calculatie sheet'!$AC$64/1000</f>
        <v>0</v>
      </c>
      <c r="T3" s="43">
        <f>(LOOKUP('Calculatie sheet'!$AC$2,'Objectenoverzicht aantallen'!$A:$A,'Objectenoverzicht aantallen'!$P:$P)*'Calculatie sheet'!$AC$29*'Calculatie sheet'!$AC$42)/'Calculatie sheet'!$AC$64/1000</f>
        <v>0</v>
      </c>
      <c r="V3" s="43">
        <f>(LOOKUP('Calculatie sheet'!$AC$2,'Objectenoverzicht aantallen'!$A:$A,'Objectenoverzicht aantallen'!$P:$P)*'Calculatie sheet'!$AC$29*'Calculatie sheet'!$AC$42)/'Calculatie sheet'!$AC$64/1000</f>
        <v>0</v>
      </c>
      <c r="W3" s="43">
        <f>(LOOKUP('Calculatie sheet'!$AC$2,'Objectenoverzicht aantallen'!$A:$A,'Objectenoverzicht aantallen'!$P:$P)*'Calculatie sheet'!$AC$29*'Calculatie sheet'!$AC$42)/'Calculatie sheet'!$AC$64/1000</f>
        <v>0</v>
      </c>
      <c r="X3" s="43">
        <f>(LOOKUP('Calculatie sheet'!$AC$2,'Objectenoverzicht aantallen'!$A:$A,'Objectenoverzicht aantallen'!$P:$P)*'Calculatie sheet'!$AC$29*'Calculatie sheet'!$AC$42)/'Calculatie sheet'!$AC$64/1000</f>
        <v>0</v>
      </c>
      <c r="Y3" s="43">
        <f>(LOOKUP('Calculatie sheet'!$AC$2,'Objectenoverzicht aantallen'!$A:$A,'Objectenoverzicht aantallen'!$P:$P)*'Calculatie sheet'!$AC$29*'Calculatie sheet'!$AC$42)/'Calculatie sheet'!$AC$64/1000</f>
        <v>0</v>
      </c>
      <c r="Z3" s="43">
        <f>(LOOKUP('Calculatie sheet'!$AC$2,'Objectenoverzicht aantallen'!$A:$A,'Objectenoverzicht aantallen'!$P:$P)*'Calculatie sheet'!$AC$29*'Calculatie sheet'!$AC$42)/'Calculatie sheet'!$AC$64/1000</f>
        <v>0</v>
      </c>
      <c r="AA3" s="43">
        <f>(LOOKUP('Calculatie sheet'!$AC$2,'Objectenoverzicht aantallen'!$A:$A,'Objectenoverzicht aantallen'!$P:$P)*'Calculatie sheet'!$AC$29*'Calculatie sheet'!$AC$42)/'Calculatie sheet'!$AC$64/1000</f>
        <v>0</v>
      </c>
      <c r="AB3" s="43">
        <f>(LOOKUP('Calculatie sheet'!$AC$2,'Objectenoverzicht aantallen'!$A:$A,'Objectenoverzicht aantallen'!$P:$P)*'Calculatie sheet'!$AC$29*'Calculatie sheet'!$AC$42)/'Calculatie sheet'!$AC$64/1000</f>
        <v>0</v>
      </c>
      <c r="AC3" s="43">
        <f>(LOOKUP('Calculatie sheet'!$AC$2,'Objectenoverzicht aantallen'!$A:$A,'Objectenoverzicht aantallen'!$P:$P)*'Calculatie sheet'!$AC$29*'Calculatie sheet'!$AC$42)/'Calculatie sheet'!$AC$64/1000</f>
        <v>0</v>
      </c>
      <c r="AD3" s="43">
        <f>(LOOKUP('Calculatie sheet'!$AC$2,'Objectenoverzicht aantallen'!$A:$A,'Objectenoverzicht aantallen'!$P:$P)*'Calculatie sheet'!$AC$29*'Calculatie sheet'!$AC$42)/'Calculatie sheet'!$AC$64/1000</f>
        <v>0</v>
      </c>
      <c r="AE3" s="43">
        <f>(LOOKUP('Calculatie sheet'!$AC$2,'Objectenoverzicht aantallen'!$A:$A,'Objectenoverzicht aantallen'!$P:$P)*'Calculatie sheet'!$AC$29*'Calculatie sheet'!$AC$42)/'Calculatie sheet'!$AC$64/1000</f>
        <v>0</v>
      </c>
      <c r="AF3" s="43">
        <f>(LOOKUP('Calculatie sheet'!$AC$2,'Objectenoverzicht aantallen'!$A:$A,'Objectenoverzicht aantallen'!$P:$P)*'Calculatie sheet'!$AC$29*'Calculatie sheet'!$AC$42)/'Calculatie sheet'!$AC$64/1000</f>
        <v>0</v>
      </c>
    </row>
    <row r="4" spans="1:32" x14ac:dyDescent="0.2">
      <c r="B4" s="2" t="s">
        <v>639</v>
      </c>
      <c r="C4" s="44">
        <f>'Calculatie sheet'!AC36*'Calculatie sheet'!AC42</f>
        <v>29.127599999999997</v>
      </c>
      <c r="D4" s="569" t="s">
        <v>585</v>
      </c>
      <c r="F4" s="567">
        <f>(C4*'Calculatie sheet'!$AC$7)/1000</f>
        <v>0</v>
      </c>
      <c r="H4" s="43">
        <f>((LOOKUP('Calculatie sheet'!$AC$2,'Objectenoverzicht aantallen'!$A:$A,'Objectenoverzicht aantallen'!$P:$P)*'Calculatie sheet'!$AC$36*'Calculatie sheet'!$AC$42))/1000</f>
        <v>0</v>
      </c>
      <c r="J4" s="43">
        <f>(LOOKUP('Calculatie sheet'!$AC$2,'Objectenoverzicht aantallen'!$A:$A,'Objectenoverzicht aantallen'!Q:Q)*'Calculatie sheet'!$AC$36*'Calculatie sheet'!$AC$42)/1000</f>
        <v>0</v>
      </c>
      <c r="K4" s="43">
        <f>(LOOKUP('Calculatie sheet'!$AC$2,'Objectenoverzicht aantallen'!$A:$A,'Objectenoverzicht aantallen'!R:R)*'Calculatie sheet'!$AC$36*'Calculatie sheet'!$AC$42)/1000</f>
        <v>0</v>
      </c>
      <c r="L4" s="43">
        <f>(LOOKUP('Calculatie sheet'!$AC$2,'Objectenoverzicht aantallen'!$A:$A,'Objectenoverzicht aantallen'!S:S)*'Calculatie sheet'!$AC$36*'Calculatie sheet'!$AC$42)/1000</f>
        <v>0</v>
      </c>
      <c r="M4" s="43">
        <f>(LOOKUP('Calculatie sheet'!$AC$2,'Objectenoverzicht aantallen'!$A:$A,'Objectenoverzicht aantallen'!T:T)*'Calculatie sheet'!$AC$36*'Calculatie sheet'!$AC$42)/1000</f>
        <v>0</v>
      </c>
      <c r="N4" s="43">
        <f>(LOOKUP('Calculatie sheet'!$AC$2,'Objectenoverzicht aantallen'!$A:$A,'Objectenoverzicht aantallen'!U:U)*'Calculatie sheet'!$AC$36*'Calculatie sheet'!$AC$42)/1000</f>
        <v>0</v>
      </c>
      <c r="O4" s="43">
        <f>(LOOKUP('Calculatie sheet'!$AC$2,'Objectenoverzicht aantallen'!$A:$A,'Objectenoverzicht aantallen'!V:V)*'Calculatie sheet'!$AC$36*'Calculatie sheet'!$AC$42)/1000</f>
        <v>0</v>
      </c>
      <c r="P4" s="43">
        <f>(LOOKUP('Calculatie sheet'!$AC$2,'Objectenoverzicht aantallen'!$A:$A,'Objectenoverzicht aantallen'!W:W)*'Calculatie sheet'!$AC$36*'Calculatie sheet'!$AC$42)/1000</f>
        <v>0</v>
      </c>
      <c r="Q4" s="43">
        <f>(LOOKUP('Calculatie sheet'!$AC$2,'Objectenoverzicht aantallen'!$A:$A,'Objectenoverzicht aantallen'!X:X)*'Calculatie sheet'!$AC$36*'Calculatie sheet'!$AC$42)/1000</f>
        <v>0</v>
      </c>
      <c r="R4" s="43">
        <f>(LOOKUP('Calculatie sheet'!$AC$2,'Objectenoverzicht aantallen'!$A:$A,'Objectenoverzicht aantallen'!Y:Y)*'Calculatie sheet'!$AC$36*'Calculatie sheet'!$AC$42)/1000</f>
        <v>0</v>
      </c>
      <c r="S4" s="43">
        <f>(LOOKUP('Calculatie sheet'!$AC$2,'Objectenoverzicht aantallen'!$A:$A,'Objectenoverzicht aantallen'!Z:Z)*'Calculatie sheet'!$AC$36*'Calculatie sheet'!$AC$42)/1000</f>
        <v>0</v>
      </c>
      <c r="T4" s="43">
        <f>(LOOKUP('Calculatie sheet'!$AC$2,'Objectenoverzicht aantallen'!$A:$A,'Objectenoverzicht aantallen'!AA:AA)*'Calculatie sheet'!$AC$36*'Calculatie sheet'!$AC$42)/1000</f>
        <v>0</v>
      </c>
      <c r="V4" s="43">
        <f>(LOOKUP('Calculatie sheet'!$AC$2,'Objectenoverzicht aantallen'!$A:$A,'Objectenoverzicht aantallen'!Q:Q)*'Calculatie sheet'!$AC$36*'Calculatie sheet'!$AC$42)/1000</f>
        <v>0</v>
      </c>
      <c r="W4" s="43">
        <f>(LOOKUP('Calculatie sheet'!$AC$2,'Objectenoverzicht aantallen'!$A:$A,'Objectenoverzicht aantallen'!R:R)*'Calculatie sheet'!$AC$36*'Calculatie sheet'!$AC$42)/1000</f>
        <v>0</v>
      </c>
      <c r="X4" s="43">
        <f>(LOOKUP('Calculatie sheet'!$AC$2,'Objectenoverzicht aantallen'!$A:$A,'Objectenoverzicht aantallen'!S:S)*'Calculatie sheet'!$AC$36*'Calculatie sheet'!$AC$42)/1000</f>
        <v>0</v>
      </c>
      <c r="Y4" s="43">
        <f>(LOOKUP('Calculatie sheet'!$AC$2,'Objectenoverzicht aantallen'!$A:$A,'Objectenoverzicht aantallen'!T:T)*'Calculatie sheet'!$AC$36*'Calculatie sheet'!$AC$42)/1000</f>
        <v>0</v>
      </c>
      <c r="Z4" s="43">
        <f>(LOOKUP('Calculatie sheet'!$AC$2,'Objectenoverzicht aantallen'!$A:$A,'Objectenoverzicht aantallen'!U:U)*'Calculatie sheet'!$AC$36*'Calculatie sheet'!$AC$42)/1000</f>
        <v>0</v>
      </c>
      <c r="AA4" s="43">
        <f>(LOOKUP('Calculatie sheet'!$AC$2,'Objectenoverzicht aantallen'!$A:$A,'Objectenoverzicht aantallen'!V:V)*'Calculatie sheet'!$AC$36*'Calculatie sheet'!$AC$42)/1000</f>
        <v>0</v>
      </c>
      <c r="AB4" s="43">
        <f>(LOOKUP('Calculatie sheet'!$AC$2,'Objectenoverzicht aantallen'!$A:$A,'Objectenoverzicht aantallen'!W:W)*'Calculatie sheet'!$AC$36*'Calculatie sheet'!$AC$42)/1000</f>
        <v>0</v>
      </c>
      <c r="AC4" s="43">
        <f>(LOOKUP('Calculatie sheet'!$AC$2,'Objectenoverzicht aantallen'!$A:$A,'Objectenoverzicht aantallen'!X:X)*'Calculatie sheet'!$AC$36*'Calculatie sheet'!$AC$42)/1000</f>
        <v>0</v>
      </c>
      <c r="AD4" s="43">
        <f>(LOOKUP('Calculatie sheet'!$AC$2,'Objectenoverzicht aantallen'!$A:$A,'Objectenoverzicht aantallen'!Y:Y)*'Calculatie sheet'!$AC$36*'Calculatie sheet'!$AC$42)/1000</f>
        <v>0</v>
      </c>
      <c r="AE4" s="43">
        <f>(LOOKUP('Calculatie sheet'!$AC$2,'Objectenoverzicht aantallen'!$A:$A,'Objectenoverzicht aantallen'!Z:Z)*'Calculatie sheet'!$AC$36*'Calculatie sheet'!$AC$42)/1000</f>
        <v>0</v>
      </c>
      <c r="AF4" s="43">
        <f>(LOOKUP('Calculatie sheet'!$AC$2,'Objectenoverzicht aantallen'!$A:$A,'Objectenoverzicht aantallen'!AA:AA)*'Calculatie sheet'!$AC$36*'Calculatie sheet'!$AC$42)/1000</f>
        <v>0</v>
      </c>
    </row>
    <row r="5" spans="1:32" x14ac:dyDescent="0.2">
      <c r="B5" s="3" t="s">
        <v>640</v>
      </c>
      <c r="C5" s="44">
        <f>'Calculatie sheet'!AC39*'Calculatie sheet'!AC42</f>
        <v>-65.976525000000009</v>
      </c>
      <c r="D5" s="457" t="s">
        <v>586</v>
      </c>
      <c r="F5" s="567">
        <f>(C5*'Calculatie sheet'!$AC$7)/1000</f>
        <v>0</v>
      </c>
      <c r="H5" s="43">
        <f>((LOOKUP('Calculatie sheet'!$AC$2,'Objectenoverzicht aantallen'!$A:$A,'Objectenoverzicht aantallen'!$P:$P)*'Calculatie sheet'!$AC$39*'Calculatie sheet'!$AC$42))/1000</f>
        <v>0</v>
      </c>
      <c r="J5" s="43">
        <f>(LOOKUP('Calculatie sheet'!$AC$2,'Objectenoverzicht aantallen'!$A:$A,'Objectenoverzicht aantallen'!Q:Q)*'Calculatie sheet'!$AC$39*'Calculatie sheet'!$AC$42)/1000</f>
        <v>0</v>
      </c>
      <c r="K5" s="43">
        <f>(LOOKUP('Calculatie sheet'!$AC$2,'Objectenoverzicht aantallen'!$A:$A,'Objectenoverzicht aantallen'!R:R)*'Calculatie sheet'!$AC$39*'Calculatie sheet'!$AC$42)/1000</f>
        <v>0</v>
      </c>
      <c r="L5" s="43">
        <f>(LOOKUP('Calculatie sheet'!$AC$2,'Objectenoverzicht aantallen'!$A:$A,'Objectenoverzicht aantallen'!S:S)*'Calculatie sheet'!$AC$39*'Calculatie sheet'!$AC$42)/1000</f>
        <v>0</v>
      </c>
      <c r="M5" s="43">
        <f>(LOOKUP('Calculatie sheet'!$AC$2,'Objectenoverzicht aantallen'!$A:$A,'Objectenoverzicht aantallen'!T:T)*'Calculatie sheet'!$AC$39*'Calculatie sheet'!$AC$42)/1000</f>
        <v>0</v>
      </c>
      <c r="N5" s="43">
        <f>(LOOKUP('Calculatie sheet'!$AC$2,'Objectenoverzicht aantallen'!$A:$A,'Objectenoverzicht aantallen'!U:U)*'Calculatie sheet'!$AC$39*'Calculatie sheet'!$AC$42)/1000</f>
        <v>0</v>
      </c>
      <c r="O5" s="43">
        <f>(LOOKUP('Calculatie sheet'!$AC$2,'Objectenoverzicht aantallen'!$A:$A,'Objectenoverzicht aantallen'!V:V)*'Calculatie sheet'!$AC$39*'Calculatie sheet'!$AC$42)/1000</f>
        <v>0</v>
      </c>
      <c r="P5" s="43">
        <f>(LOOKUP('Calculatie sheet'!$AC$2,'Objectenoverzicht aantallen'!$A:$A,'Objectenoverzicht aantallen'!W:W)*'Calculatie sheet'!$AC$39*'Calculatie sheet'!$AC$42)/1000</f>
        <v>0</v>
      </c>
      <c r="Q5" s="43">
        <f>(LOOKUP('Calculatie sheet'!$AC$2,'Objectenoverzicht aantallen'!$A:$A,'Objectenoverzicht aantallen'!X:X)*'Calculatie sheet'!$AC$39*'Calculatie sheet'!$AC$42)/1000</f>
        <v>0</v>
      </c>
      <c r="R5" s="43">
        <f>(LOOKUP('Calculatie sheet'!$AC$2,'Objectenoverzicht aantallen'!$A:$A,'Objectenoverzicht aantallen'!Y:Y)*'Calculatie sheet'!$AC$39*'Calculatie sheet'!$AC$42)/1000</f>
        <v>0</v>
      </c>
      <c r="S5" s="43">
        <f>(LOOKUP('Calculatie sheet'!$AC$2,'Objectenoverzicht aantallen'!$A:$A,'Objectenoverzicht aantallen'!Z:Z)*'Calculatie sheet'!$AC$39*'Calculatie sheet'!$AC$42)/1000</f>
        <v>0</v>
      </c>
      <c r="T5" s="43">
        <f>(LOOKUP('Calculatie sheet'!$AC$2,'Objectenoverzicht aantallen'!$A:$A,'Objectenoverzicht aantallen'!AA:AA)*'Calculatie sheet'!$AC$39*'Calculatie sheet'!$AC$42)/1000</f>
        <v>0</v>
      </c>
      <c r="V5" s="43">
        <f>(LOOKUP('Calculatie sheet'!$AC$2,'Objectenoverzicht aantallen'!$A:$A,'Objectenoverzicht aantallen'!Q:Q)*'Calculatie sheet'!$AC$39*'Calculatie sheet'!$AC$42)/1000</f>
        <v>0</v>
      </c>
      <c r="W5" s="43">
        <f>(LOOKUP('Calculatie sheet'!$AC$2,'Objectenoverzicht aantallen'!$A:$A,'Objectenoverzicht aantallen'!R:R)*'Calculatie sheet'!$AC$39*'Calculatie sheet'!$AC$42)/1000</f>
        <v>0</v>
      </c>
      <c r="X5" s="43">
        <f>(LOOKUP('Calculatie sheet'!$AC$2,'Objectenoverzicht aantallen'!$A:$A,'Objectenoverzicht aantallen'!S:S)*'Calculatie sheet'!$AC$39*'Calculatie sheet'!$AC$42)/1000</f>
        <v>0</v>
      </c>
      <c r="Y5" s="43">
        <f>(LOOKUP('Calculatie sheet'!$AC$2,'Objectenoverzicht aantallen'!$A:$A,'Objectenoverzicht aantallen'!T:T)*'Calculatie sheet'!$AC$39*'Calculatie sheet'!$AC$42)/1000</f>
        <v>0</v>
      </c>
      <c r="Z5" s="43">
        <f>(LOOKUP('Calculatie sheet'!$AC$2,'Objectenoverzicht aantallen'!$A:$A,'Objectenoverzicht aantallen'!U:U)*'Calculatie sheet'!$AC$39*'Calculatie sheet'!$AC$42)/1000</f>
        <v>0</v>
      </c>
      <c r="AA5" s="43">
        <f>(LOOKUP('Calculatie sheet'!$AC$2,'Objectenoverzicht aantallen'!$A:$A,'Objectenoverzicht aantallen'!V:V)*'Calculatie sheet'!$AC$39*'Calculatie sheet'!$AC$42)/1000</f>
        <v>0</v>
      </c>
      <c r="AB5" s="43">
        <f>(LOOKUP('Calculatie sheet'!$AC$2,'Objectenoverzicht aantallen'!$A:$A,'Objectenoverzicht aantallen'!W:W)*'Calculatie sheet'!$AC$39*'Calculatie sheet'!$AC$42)/1000</f>
        <v>0</v>
      </c>
      <c r="AC5" s="43">
        <f>(LOOKUP('Calculatie sheet'!$AC$2,'Objectenoverzicht aantallen'!$A:$A,'Objectenoverzicht aantallen'!X:X)*'Calculatie sheet'!$AC$39*'Calculatie sheet'!$AC$42)/1000</f>
        <v>0</v>
      </c>
      <c r="AD5" s="43">
        <f>(LOOKUP('Calculatie sheet'!$AC$2,'Objectenoverzicht aantallen'!$A:$A,'Objectenoverzicht aantallen'!Y:Y)*'Calculatie sheet'!$AC$39*'Calculatie sheet'!$AC$42)/1000</f>
        <v>0</v>
      </c>
      <c r="AE5" s="43">
        <f>(LOOKUP('Calculatie sheet'!$AC$2,'Objectenoverzicht aantallen'!$A:$A,'Objectenoverzicht aantallen'!Z:Z)*'Calculatie sheet'!$AC$39*'Calculatie sheet'!$AC$42)/1000</f>
        <v>0</v>
      </c>
      <c r="AF5" s="43">
        <f>(LOOKUP('Calculatie sheet'!$AC$2,'Objectenoverzicht aantallen'!$A:$A,'Objectenoverzicht aantallen'!AA:AA)*'Calculatie sheet'!$AC$39*'Calculatie sheet'!$AC$42)/1000</f>
        <v>0</v>
      </c>
    </row>
    <row r="6" spans="1:32" x14ac:dyDescent="0.2">
      <c r="C6" s="29"/>
      <c r="D6" s="458" t="s">
        <v>587</v>
      </c>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07B4-01E4-A44D-BA5F-01A312ED51D8}">
  <dimension ref="A1:AF6"/>
  <sheetViews>
    <sheetView workbookViewId="0">
      <selection activeCell="H2" sqref="H2:AF5"/>
    </sheetView>
  </sheetViews>
  <sheetFormatPr baseColWidth="10" defaultRowHeight="16" x14ac:dyDescent="0.2"/>
  <cols>
    <col min="1" max="1" width="11.83203125" bestFit="1" customWidth="1"/>
    <col min="2" max="2" width="16.83203125" bestFit="1" customWidth="1"/>
    <col min="4" max="4" width="31.83203125" bestFit="1" customWidth="1"/>
    <col min="6" max="6" width="18" bestFit="1" customWidth="1"/>
  </cols>
  <sheetData>
    <row r="1" spans="1:32" x14ac:dyDescent="0.2">
      <c r="A1" t="str">
        <f>'Calculatie sheet'!AD3</f>
        <v>Ballast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sheet'!AD19*'Calculatie sheet'!AD42</f>
        <v>328.75909000000001</v>
      </c>
      <c r="D2" s="14" t="s">
        <v>66</v>
      </c>
      <c r="F2" s="567">
        <f>(C2*'Calculatie sheet'!$AD$7)/1000</f>
        <v>0</v>
      </c>
      <c r="H2" s="43">
        <f>((LOOKUP('Calculatie sheet'!$AD$2,'Objectenoverzicht aantallen'!$A:$A,'Objectenoverzicht aantallen'!$P:$P)*'Calculatie sheet'!$AD$19*'Calculatie sheet'!$AD$42))/1000</f>
        <v>0</v>
      </c>
      <c r="J2" s="43">
        <f>(LOOKUP('Calculatie sheet'!$AD$2,'Objectenoverzicht aantallen'!$A:$A,'Objectenoverzicht aantallen'!E:E)*'Calculatie sheet'!$AD$19*'Calculatie sheet'!$AD$42)/1000</f>
        <v>0</v>
      </c>
      <c r="K2" s="43">
        <f>(LOOKUP('Calculatie sheet'!$AD$2,'Objectenoverzicht aantallen'!$A:$A,'Objectenoverzicht aantallen'!F:F)*'Calculatie sheet'!$AD$19*'Calculatie sheet'!$AD$42)/1000</f>
        <v>0</v>
      </c>
      <c r="L2" s="43">
        <f>(LOOKUP('Calculatie sheet'!$AD$2,'Objectenoverzicht aantallen'!$A:$A,'Objectenoverzicht aantallen'!G:G)*'Calculatie sheet'!$AD$19*'Calculatie sheet'!$AD$42)/1000</f>
        <v>0</v>
      </c>
      <c r="M2" s="43">
        <f>(LOOKUP('Calculatie sheet'!$AD$2,'Objectenoverzicht aantallen'!$A:$A,'Objectenoverzicht aantallen'!H:H)*'Calculatie sheet'!$AD$19*'Calculatie sheet'!$AD$42)/1000</f>
        <v>0</v>
      </c>
      <c r="N2" s="43">
        <f>(LOOKUP('Calculatie sheet'!$AD$2,'Objectenoverzicht aantallen'!$A:$A,'Objectenoverzicht aantallen'!I:I)*'Calculatie sheet'!$AD$19*'Calculatie sheet'!$AD$42)/1000</f>
        <v>0</v>
      </c>
      <c r="O2" s="43">
        <f>(LOOKUP('Calculatie sheet'!$AD$2,'Objectenoverzicht aantallen'!$A:$A,'Objectenoverzicht aantallen'!J:J)*'Calculatie sheet'!$AD$19*'Calculatie sheet'!$AD$42)/1000</f>
        <v>0</v>
      </c>
      <c r="P2" s="43">
        <f>(LOOKUP('Calculatie sheet'!$AD$2,'Objectenoverzicht aantallen'!$A:$A,'Objectenoverzicht aantallen'!K:K)*'Calculatie sheet'!$AD$19*'Calculatie sheet'!$AD$42)/1000</f>
        <v>0</v>
      </c>
      <c r="Q2" s="43">
        <f>(LOOKUP('Calculatie sheet'!$AD$2,'Objectenoverzicht aantallen'!$A:$A,'Objectenoverzicht aantallen'!L:L)*'Calculatie sheet'!$AD$19*'Calculatie sheet'!$AD$42)/1000</f>
        <v>0</v>
      </c>
      <c r="R2" s="43">
        <f>(LOOKUP('Calculatie sheet'!$AD$2,'Objectenoverzicht aantallen'!$A:$A,'Objectenoverzicht aantallen'!M:M)*'Calculatie sheet'!$AD$19*'Calculatie sheet'!$AD$42)/1000</f>
        <v>0</v>
      </c>
      <c r="S2" s="43">
        <f>(LOOKUP('Calculatie sheet'!$AD$2,'Objectenoverzicht aantallen'!$A:$A,'Objectenoverzicht aantallen'!N:N)*'Calculatie sheet'!$AD$19*'Calculatie sheet'!$AD$42)/1000</f>
        <v>0</v>
      </c>
      <c r="T2" s="43">
        <f>(LOOKUP('Calculatie sheet'!$AD$2,'Objectenoverzicht aantallen'!$A:$A,'Objectenoverzicht aantallen'!O:O)*'Calculatie sheet'!$AD$19*'Calculatie sheet'!$AD$42)/1000</f>
        <v>0</v>
      </c>
      <c r="V2" s="43">
        <f>(LOOKUP('Calculatie sheet'!$AD$2,'Objectenoverzicht aantallen'!$A:$A,'Objectenoverzicht aantallen'!Q:Q)*'Calculatie sheet'!$AD$19*'Calculatie sheet'!$AD$42)/1000</f>
        <v>0</v>
      </c>
      <c r="W2" s="43">
        <f>(LOOKUP('Calculatie sheet'!$AD$2,'Objectenoverzicht aantallen'!$A:$A,'Objectenoverzicht aantallen'!R:R)*'Calculatie sheet'!$AD$19*'Calculatie sheet'!$AD$42)/1000</f>
        <v>0</v>
      </c>
      <c r="X2" s="43">
        <f>(LOOKUP('Calculatie sheet'!$AD$2,'Objectenoverzicht aantallen'!$A:$A,'Objectenoverzicht aantallen'!S:S)*'Calculatie sheet'!$AD$19*'Calculatie sheet'!$AD$42)/1000</f>
        <v>0</v>
      </c>
      <c r="Y2" s="43">
        <f>(LOOKUP('Calculatie sheet'!$AD$2,'Objectenoverzicht aantallen'!$A:$A,'Objectenoverzicht aantallen'!T:T)*'Calculatie sheet'!$AD$19*'Calculatie sheet'!$AD$42)/1000</f>
        <v>0</v>
      </c>
      <c r="Z2" s="43">
        <f>(LOOKUP('Calculatie sheet'!$AD$2,'Objectenoverzicht aantallen'!$A:$A,'Objectenoverzicht aantallen'!U:U)*'Calculatie sheet'!$AD$19*'Calculatie sheet'!$AD$42)/1000</f>
        <v>0</v>
      </c>
      <c r="AA2" s="43">
        <f>(LOOKUP('Calculatie sheet'!$AD$2,'Objectenoverzicht aantallen'!$A:$A,'Objectenoverzicht aantallen'!V:V)*'Calculatie sheet'!$AD$19*'Calculatie sheet'!$AD$42)/1000</f>
        <v>0</v>
      </c>
      <c r="AB2" s="43">
        <f>(LOOKUP('Calculatie sheet'!$AD$2,'Objectenoverzicht aantallen'!$A:$A,'Objectenoverzicht aantallen'!W:W)*'Calculatie sheet'!$AD$19*'Calculatie sheet'!$AD$42)/1000</f>
        <v>0</v>
      </c>
      <c r="AC2" s="43">
        <f>(LOOKUP('Calculatie sheet'!$AD$2,'Objectenoverzicht aantallen'!$A:$A,'Objectenoverzicht aantallen'!X:X)*'Calculatie sheet'!$AD$19*'Calculatie sheet'!$AD$42)/1000</f>
        <v>0</v>
      </c>
      <c r="AD2" s="43">
        <f>(LOOKUP('Calculatie sheet'!$AD$2,'Objectenoverzicht aantallen'!$A:$A,'Objectenoverzicht aantallen'!Y:Y)*'Calculatie sheet'!$AD$19*'Calculatie sheet'!$AD$42)/1000</f>
        <v>0</v>
      </c>
      <c r="AE2" s="43">
        <f>(LOOKUP('Calculatie sheet'!$AD$2,'Objectenoverzicht aantallen'!$A:$A,'Objectenoverzicht aantallen'!Z:Z)*'Calculatie sheet'!$AD$19*'Calculatie sheet'!$AD$42)/1000</f>
        <v>0</v>
      </c>
      <c r="AF2" s="43">
        <f>(LOOKUP('Calculatie sheet'!$AD$2,'Objectenoverzicht aantallen'!$A:$A,'Objectenoverzicht aantallen'!AA:AA)*'Calculatie sheet'!$AD$19*'Calculatie sheet'!$AD$42)/1000</f>
        <v>0</v>
      </c>
    </row>
    <row r="3" spans="1:32" x14ac:dyDescent="0.2">
      <c r="B3" s="2" t="s">
        <v>638</v>
      </c>
      <c r="C3" s="44">
        <f>'Calculatie sheet'!AD29*'Calculatie sheet'!AD42</f>
        <v>9.8266859999999987</v>
      </c>
      <c r="D3" s="24" t="s">
        <v>64</v>
      </c>
      <c r="F3" s="567">
        <f>(C3*'Calculatie sheet'!$AD$7)/1000</f>
        <v>0</v>
      </c>
      <c r="H3" s="43">
        <f>((LOOKUP('Calculatie sheet'!$AD$2,'Objectenoverzicht aantallen'!$A:$A,'Objectenoverzicht aantallen'!$P:$P)*'Calculatie sheet'!$AD$29*'Calculatie sheet'!$AD$42))/1000</f>
        <v>0</v>
      </c>
      <c r="J3" s="43">
        <f>(LOOKUP('Calculatie sheet'!$AD$2,'Objectenoverzicht aantallen'!$A:$A,'Objectenoverzicht aantallen'!$P:$P)*'Calculatie sheet'!$AD$29*'Calculatie sheet'!$AD$42)/'Calculatie sheet'!$AD$64/1000</f>
        <v>0</v>
      </c>
      <c r="K3" s="43">
        <f>(LOOKUP('Calculatie sheet'!$AD$2,'Objectenoverzicht aantallen'!$A:$A,'Objectenoverzicht aantallen'!$P:$P)*'Calculatie sheet'!$AD$29*'Calculatie sheet'!$AD$42)/'Calculatie sheet'!$AD$64/1000</f>
        <v>0</v>
      </c>
      <c r="L3" s="43">
        <f>(LOOKUP('Calculatie sheet'!$AD$2,'Objectenoverzicht aantallen'!$A:$A,'Objectenoverzicht aantallen'!$P:$P)*'Calculatie sheet'!$AD$29*'Calculatie sheet'!$AD$42)/'Calculatie sheet'!$AD$64/1000</f>
        <v>0</v>
      </c>
      <c r="M3" s="43">
        <f>(LOOKUP('Calculatie sheet'!$AD$2,'Objectenoverzicht aantallen'!$A:$A,'Objectenoverzicht aantallen'!$P:$P)*'Calculatie sheet'!$AD$29*'Calculatie sheet'!$AD$42)/'Calculatie sheet'!$AD$64/1000</f>
        <v>0</v>
      </c>
      <c r="N3" s="43">
        <f>(LOOKUP('Calculatie sheet'!$AD$2,'Objectenoverzicht aantallen'!$A:$A,'Objectenoverzicht aantallen'!$P:$P)*'Calculatie sheet'!$AD$29*'Calculatie sheet'!$AD$42)/'Calculatie sheet'!$AD$64/1000</f>
        <v>0</v>
      </c>
      <c r="O3" s="43">
        <f>(LOOKUP('Calculatie sheet'!$AD$2,'Objectenoverzicht aantallen'!$A:$A,'Objectenoverzicht aantallen'!$P:$P)*'Calculatie sheet'!$AD$29*'Calculatie sheet'!$AD$42)/'Calculatie sheet'!$AD$64/1000</f>
        <v>0</v>
      </c>
      <c r="P3" s="43">
        <f>(LOOKUP('Calculatie sheet'!$AD$2,'Objectenoverzicht aantallen'!$A:$A,'Objectenoverzicht aantallen'!$P:$P)*'Calculatie sheet'!$AD$29*'Calculatie sheet'!$AD$42)/'Calculatie sheet'!$AD$64/1000</f>
        <v>0</v>
      </c>
      <c r="Q3" s="43">
        <f>(LOOKUP('Calculatie sheet'!$AD$2,'Objectenoverzicht aantallen'!$A:$A,'Objectenoverzicht aantallen'!$P:$P)*'Calculatie sheet'!$AD$29*'Calculatie sheet'!$AD$42)/'Calculatie sheet'!$AD$64/1000</f>
        <v>0</v>
      </c>
      <c r="R3" s="43">
        <f>(LOOKUP('Calculatie sheet'!$AD$2,'Objectenoverzicht aantallen'!$A:$A,'Objectenoverzicht aantallen'!$P:$P)*'Calculatie sheet'!$AD$29*'Calculatie sheet'!$AD$42)/'Calculatie sheet'!$AD$64/1000</f>
        <v>0</v>
      </c>
      <c r="S3" s="43">
        <f>(LOOKUP('Calculatie sheet'!$AD$2,'Objectenoverzicht aantallen'!$A:$A,'Objectenoverzicht aantallen'!$P:$P)*'Calculatie sheet'!$AD$29*'Calculatie sheet'!$AD$42)/'Calculatie sheet'!$AD$64/1000</f>
        <v>0</v>
      </c>
      <c r="T3" s="43">
        <f>(LOOKUP('Calculatie sheet'!$AD$2,'Objectenoverzicht aantallen'!$A:$A,'Objectenoverzicht aantallen'!$P:$P)*'Calculatie sheet'!$AD$29*'Calculatie sheet'!$AD$42)/'Calculatie sheet'!$AD$64/1000</f>
        <v>0</v>
      </c>
      <c r="V3" s="43">
        <f>(LOOKUP('Calculatie sheet'!$AD$2,'Objectenoverzicht aantallen'!$A:$A,'Objectenoverzicht aantallen'!$P:$P)*'Calculatie sheet'!$AD$29*'Calculatie sheet'!$AD$42)/'Calculatie sheet'!$AD$64/1000</f>
        <v>0</v>
      </c>
      <c r="W3" s="43">
        <f>(LOOKUP('Calculatie sheet'!$AD$2,'Objectenoverzicht aantallen'!$A:$A,'Objectenoverzicht aantallen'!$P:$P)*'Calculatie sheet'!$AD$29*'Calculatie sheet'!$AD$42)/'Calculatie sheet'!$AD$64/1000</f>
        <v>0</v>
      </c>
      <c r="X3" s="43">
        <f>(LOOKUP('Calculatie sheet'!$AD$2,'Objectenoverzicht aantallen'!$A:$A,'Objectenoverzicht aantallen'!$P:$P)*'Calculatie sheet'!$AD$29*'Calculatie sheet'!$AD$42)/'Calculatie sheet'!$AD$64/1000</f>
        <v>0</v>
      </c>
      <c r="Y3" s="43">
        <f>(LOOKUP('Calculatie sheet'!$AD$2,'Objectenoverzicht aantallen'!$A:$A,'Objectenoverzicht aantallen'!$P:$P)*'Calculatie sheet'!$AD$29*'Calculatie sheet'!$AD$42)/'Calculatie sheet'!$AD$64/1000</f>
        <v>0</v>
      </c>
      <c r="Z3" s="43">
        <f>(LOOKUP('Calculatie sheet'!$AD$2,'Objectenoverzicht aantallen'!$A:$A,'Objectenoverzicht aantallen'!$P:$P)*'Calculatie sheet'!$AD$29*'Calculatie sheet'!$AD$42)/'Calculatie sheet'!$AD$64/1000</f>
        <v>0</v>
      </c>
      <c r="AA3" s="43">
        <f>(LOOKUP('Calculatie sheet'!$AD$2,'Objectenoverzicht aantallen'!$A:$A,'Objectenoverzicht aantallen'!$P:$P)*'Calculatie sheet'!$AD$29*'Calculatie sheet'!$AD$42)/'Calculatie sheet'!$AD$64/1000</f>
        <v>0</v>
      </c>
      <c r="AB3" s="43">
        <f>(LOOKUP('Calculatie sheet'!$AD$2,'Objectenoverzicht aantallen'!$A:$A,'Objectenoverzicht aantallen'!$P:$P)*'Calculatie sheet'!$AD$29*'Calculatie sheet'!$AD$42)/'Calculatie sheet'!$AD$64/1000</f>
        <v>0</v>
      </c>
      <c r="AC3" s="43">
        <f>(LOOKUP('Calculatie sheet'!$AD$2,'Objectenoverzicht aantallen'!$A:$A,'Objectenoverzicht aantallen'!$P:$P)*'Calculatie sheet'!$AD$29*'Calculatie sheet'!$AD$42)/'Calculatie sheet'!$AD$64/1000</f>
        <v>0</v>
      </c>
      <c r="AD3" s="43">
        <f>(LOOKUP('Calculatie sheet'!$AD$2,'Objectenoverzicht aantallen'!$A:$A,'Objectenoverzicht aantallen'!$P:$P)*'Calculatie sheet'!$AD$29*'Calculatie sheet'!$AD$42)/'Calculatie sheet'!$AD$64/1000</f>
        <v>0</v>
      </c>
      <c r="AE3" s="43">
        <f>(LOOKUP('Calculatie sheet'!$AD$2,'Objectenoverzicht aantallen'!$A:$A,'Objectenoverzicht aantallen'!$P:$P)*'Calculatie sheet'!$AD$29*'Calculatie sheet'!$AD$42)/'Calculatie sheet'!$AD$64/1000</f>
        <v>0</v>
      </c>
      <c r="AF3" s="43">
        <f>(LOOKUP('Calculatie sheet'!$AD$2,'Objectenoverzicht aantallen'!$A:$A,'Objectenoverzicht aantallen'!$P:$P)*'Calculatie sheet'!$AD$29*'Calculatie sheet'!$AD$42)/'Calculatie sheet'!$AD$64/1000</f>
        <v>0</v>
      </c>
    </row>
    <row r="4" spans="1:32" x14ac:dyDescent="0.2">
      <c r="B4" s="2" t="s">
        <v>639</v>
      </c>
      <c r="C4" s="44">
        <f>'Calculatie sheet'!AD36*'Calculatie sheet'!AD42</f>
        <v>30.775478</v>
      </c>
      <c r="D4" s="569" t="s">
        <v>585</v>
      </c>
      <c r="F4" s="567">
        <f>(C4*'Calculatie sheet'!$AD$7)/1000</f>
        <v>0</v>
      </c>
      <c r="H4" s="43">
        <f>((LOOKUP('Calculatie sheet'!$AD$2,'Objectenoverzicht aantallen'!$A:$A,'Objectenoverzicht aantallen'!$P:$P)*'Calculatie sheet'!$AD$36*'Calculatie sheet'!$AD$42))/1000</f>
        <v>0</v>
      </c>
      <c r="J4" s="43">
        <f>(LOOKUP('Calculatie sheet'!$AD$2,'Objectenoverzicht aantallen'!$A:$A,'Objectenoverzicht aantallen'!Q:Q)*'Calculatie sheet'!$AD$36*'Calculatie sheet'!$AD$42)/1000</f>
        <v>0</v>
      </c>
      <c r="K4" s="43">
        <f>(LOOKUP('Calculatie sheet'!$AD$2,'Objectenoverzicht aantallen'!$A:$A,'Objectenoverzicht aantallen'!R:R)*'Calculatie sheet'!$AD$36*'Calculatie sheet'!$AD$42)/1000</f>
        <v>0</v>
      </c>
      <c r="L4" s="43">
        <f>(LOOKUP('Calculatie sheet'!$AD$2,'Objectenoverzicht aantallen'!$A:$A,'Objectenoverzicht aantallen'!S:S)*'Calculatie sheet'!$AD$36*'Calculatie sheet'!$AD$42)/1000</f>
        <v>0</v>
      </c>
      <c r="M4" s="43">
        <f>(LOOKUP('Calculatie sheet'!$AD$2,'Objectenoverzicht aantallen'!$A:$A,'Objectenoverzicht aantallen'!T:T)*'Calculatie sheet'!$AD$36*'Calculatie sheet'!$AD$42)/1000</f>
        <v>0</v>
      </c>
      <c r="N4" s="43">
        <f>(LOOKUP('Calculatie sheet'!$AD$2,'Objectenoverzicht aantallen'!$A:$A,'Objectenoverzicht aantallen'!U:U)*'Calculatie sheet'!$AD$36*'Calculatie sheet'!$AD$42)/1000</f>
        <v>0</v>
      </c>
      <c r="O4" s="43">
        <f>(LOOKUP('Calculatie sheet'!$AD$2,'Objectenoverzicht aantallen'!$A:$A,'Objectenoverzicht aantallen'!V:V)*'Calculatie sheet'!$AD$36*'Calculatie sheet'!$AD$42)/1000</f>
        <v>0</v>
      </c>
      <c r="P4" s="43">
        <f>(LOOKUP('Calculatie sheet'!$AD$2,'Objectenoverzicht aantallen'!$A:$A,'Objectenoverzicht aantallen'!W:W)*'Calculatie sheet'!$AD$36*'Calculatie sheet'!$AD$42)/1000</f>
        <v>0</v>
      </c>
      <c r="Q4" s="43">
        <f>(LOOKUP('Calculatie sheet'!$AD$2,'Objectenoverzicht aantallen'!$A:$A,'Objectenoverzicht aantallen'!X:X)*'Calculatie sheet'!$AD$36*'Calculatie sheet'!$AD$42)/1000</f>
        <v>0</v>
      </c>
      <c r="R4" s="43">
        <f>(LOOKUP('Calculatie sheet'!$AD$2,'Objectenoverzicht aantallen'!$A:$A,'Objectenoverzicht aantallen'!Y:Y)*'Calculatie sheet'!$AD$36*'Calculatie sheet'!$AD$42)/1000</f>
        <v>0</v>
      </c>
      <c r="S4" s="43">
        <f>(LOOKUP('Calculatie sheet'!$AD$2,'Objectenoverzicht aantallen'!$A:$A,'Objectenoverzicht aantallen'!Z:Z)*'Calculatie sheet'!$AD$36*'Calculatie sheet'!$AD$42)/1000</f>
        <v>0</v>
      </c>
      <c r="T4" s="43">
        <f>(LOOKUP('Calculatie sheet'!$AD$2,'Objectenoverzicht aantallen'!$A:$A,'Objectenoverzicht aantallen'!AA:AA)*'Calculatie sheet'!$AD$36*'Calculatie sheet'!$AD$42)/1000</f>
        <v>0</v>
      </c>
      <c r="V4" s="43">
        <f>(LOOKUP('Calculatie sheet'!$AD$2,'Objectenoverzicht aantallen'!$A:$A,'Objectenoverzicht aantallen'!Q:Q)*'Calculatie sheet'!$AD$36*'Calculatie sheet'!$AD$42)/1000</f>
        <v>0</v>
      </c>
      <c r="W4" s="43">
        <f>(LOOKUP('Calculatie sheet'!$AD$2,'Objectenoverzicht aantallen'!$A:$A,'Objectenoverzicht aantallen'!R:R)*'Calculatie sheet'!$AD$36*'Calculatie sheet'!$AD$42)/1000</f>
        <v>0</v>
      </c>
      <c r="X4" s="43">
        <f>(LOOKUP('Calculatie sheet'!$AD$2,'Objectenoverzicht aantallen'!$A:$A,'Objectenoverzicht aantallen'!S:S)*'Calculatie sheet'!$AD$36*'Calculatie sheet'!$AD$42)/1000</f>
        <v>0</v>
      </c>
      <c r="Y4" s="43">
        <f>(LOOKUP('Calculatie sheet'!$AD$2,'Objectenoverzicht aantallen'!$A:$A,'Objectenoverzicht aantallen'!T:T)*'Calculatie sheet'!$AD$36*'Calculatie sheet'!$AD$42)/1000</f>
        <v>0</v>
      </c>
      <c r="Z4" s="43">
        <f>(LOOKUP('Calculatie sheet'!$AD$2,'Objectenoverzicht aantallen'!$A:$A,'Objectenoverzicht aantallen'!U:U)*'Calculatie sheet'!$AD$36*'Calculatie sheet'!$AD$42)/1000</f>
        <v>0</v>
      </c>
      <c r="AA4" s="43">
        <f>(LOOKUP('Calculatie sheet'!$AD$2,'Objectenoverzicht aantallen'!$A:$A,'Objectenoverzicht aantallen'!V:V)*'Calculatie sheet'!$AD$36*'Calculatie sheet'!$AD$42)/1000</f>
        <v>0</v>
      </c>
      <c r="AB4" s="43">
        <f>(LOOKUP('Calculatie sheet'!$AD$2,'Objectenoverzicht aantallen'!$A:$A,'Objectenoverzicht aantallen'!W:W)*'Calculatie sheet'!$AD$36*'Calculatie sheet'!$AD$42)/1000</f>
        <v>0</v>
      </c>
      <c r="AC4" s="43">
        <f>(LOOKUP('Calculatie sheet'!$AD$2,'Objectenoverzicht aantallen'!$A:$A,'Objectenoverzicht aantallen'!X:X)*'Calculatie sheet'!$AD$36*'Calculatie sheet'!$AD$42)/1000</f>
        <v>0</v>
      </c>
      <c r="AD4" s="43">
        <f>(LOOKUP('Calculatie sheet'!$AD$2,'Objectenoverzicht aantallen'!$A:$A,'Objectenoverzicht aantallen'!Y:Y)*'Calculatie sheet'!$AD$36*'Calculatie sheet'!$AD$42)/1000</f>
        <v>0</v>
      </c>
      <c r="AE4" s="43">
        <f>(LOOKUP('Calculatie sheet'!$AD$2,'Objectenoverzicht aantallen'!$A:$A,'Objectenoverzicht aantallen'!Z:Z)*'Calculatie sheet'!$AD$36*'Calculatie sheet'!$AD$42)/1000</f>
        <v>0</v>
      </c>
      <c r="AF4" s="43">
        <f>(LOOKUP('Calculatie sheet'!$AD$2,'Objectenoverzicht aantallen'!$A:$A,'Objectenoverzicht aantallen'!AA:AA)*'Calculatie sheet'!$AD$36*'Calculatie sheet'!$AD$42)/1000</f>
        <v>0</v>
      </c>
    </row>
    <row r="5" spans="1:32" x14ac:dyDescent="0.2">
      <c r="B5" s="3" t="s">
        <v>640</v>
      </c>
      <c r="C5" s="44">
        <f>'Calculatie sheet'!AD39*'Calculatie sheet'!AD42</f>
        <v>-184.301254</v>
      </c>
      <c r="D5" s="457" t="s">
        <v>586</v>
      </c>
      <c r="F5" s="567">
        <f>(C5*'Calculatie sheet'!$AD$7)/1000</f>
        <v>0</v>
      </c>
      <c r="H5" s="43">
        <f>((LOOKUP('Calculatie sheet'!$AD$2,'Objectenoverzicht aantallen'!$A:$A,'Objectenoverzicht aantallen'!$P:$P)*'Calculatie sheet'!$AD$39*'Calculatie sheet'!$AD$42))/1000</f>
        <v>0</v>
      </c>
      <c r="J5" s="43">
        <f>(LOOKUP('Calculatie sheet'!$AD$2,'Objectenoverzicht aantallen'!$A:$A,'Objectenoverzicht aantallen'!Q:Q)*'Calculatie sheet'!$AD$39*'Calculatie sheet'!$AD$42)/1000</f>
        <v>0</v>
      </c>
      <c r="K5" s="43">
        <f>(LOOKUP('Calculatie sheet'!$AD$2,'Objectenoverzicht aantallen'!$A:$A,'Objectenoverzicht aantallen'!R:R)*'Calculatie sheet'!$AD$39*'Calculatie sheet'!$AD$42)/1000</f>
        <v>0</v>
      </c>
      <c r="L5" s="43">
        <f>(LOOKUP('Calculatie sheet'!$AD$2,'Objectenoverzicht aantallen'!$A:$A,'Objectenoverzicht aantallen'!S:S)*'Calculatie sheet'!$AD$39*'Calculatie sheet'!$AD$42)/1000</f>
        <v>0</v>
      </c>
      <c r="M5" s="43">
        <f>(LOOKUP('Calculatie sheet'!$AD$2,'Objectenoverzicht aantallen'!$A:$A,'Objectenoverzicht aantallen'!T:T)*'Calculatie sheet'!$AD$39*'Calculatie sheet'!$AD$42)/1000</f>
        <v>0</v>
      </c>
      <c r="N5" s="43">
        <f>(LOOKUP('Calculatie sheet'!$AD$2,'Objectenoverzicht aantallen'!$A:$A,'Objectenoverzicht aantallen'!U:U)*'Calculatie sheet'!$AD$39*'Calculatie sheet'!$AD$42)/1000</f>
        <v>0</v>
      </c>
      <c r="O5" s="43">
        <f>(LOOKUP('Calculatie sheet'!$AD$2,'Objectenoverzicht aantallen'!$A:$A,'Objectenoverzicht aantallen'!V:V)*'Calculatie sheet'!$AD$39*'Calculatie sheet'!$AD$42)/1000</f>
        <v>0</v>
      </c>
      <c r="P5" s="43">
        <f>(LOOKUP('Calculatie sheet'!$AD$2,'Objectenoverzicht aantallen'!$A:$A,'Objectenoverzicht aantallen'!W:W)*'Calculatie sheet'!$AD$39*'Calculatie sheet'!$AD$42)/1000</f>
        <v>0</v>
      </c>
      <c r="Q5" s="43">
        <f>(LOOKUP('Calculatie sheet'!$AD$2,'Objectenoverzicht aantallen'!$A:$A,'Objectenoverzicht aantallen'!X:X)*'Calculatie sheet'!$AD$39*'Calculatie sheet'!$AD$42)/1000</f>
        <v>0</v>
      </c>
      <c r="R5" s="43">
        <f>(LOOKUP('Calculatie sheet'!$AD$2,'Objectenoverzicht aantallen'!$A:$A,'Objectenoverzicht aantallen'!Y:Y)*'Calculatie sheet'!$AD$39*'Calculatie sheet'!$AD$42)/1000</f>
        <v>0</v>
      </c>
      <c r="S5" s="43">
        <f>(LOOKUP('Calculatie sheet'!$AD$2,'Objectenoverzicht aantallen'!$A:$A,'Objectenoverzicht aantallen'!Z:Z)*'Calculatie sheet'!$AD$39*'Calculatie sheet'!$AD$42)/1000</f>
        <v>0</v>
      </c>
      <c r="T5" s="43">
        <f>(LOOKUP('Calculatie sheet'!$AD$2,'Objectenoverzicht aantallen'!$A:$A,'Objectenoverzicht aantallen'!AA:AA)*'Calculatie sheet'!$AD$39*'Calculatie sheet'!$AD$42)/1000</f>
        <v>0</v>
      </c>
      <c r="V5" s="43">
        <f>(LOOKUP('Calculatie sheet'!$AD$2,'Objectenoverzicht aantallen'!$A:$A,'Objectenoverzicht aantallen'!Q:Q)*'Calculatie sheet'!$AD$39*'Calculatie sheet'!$AD$42)/1000</f>
        <v>0</v>
      </c>
      <c r="W5" s="43">
        <f>(LOOKUP('Calculatie sheet'!$AD$2,'Objectenoverzicht aantallen'!$A:$A,'Objectenoverzicht aantallen'!R:R)*'Calculatie sheet'!$AD$39*'Calculatie sheet'!$AD$42)/1000</f>
        <v>0</v>
      </c>
      <c r="X5" s="43">
        <f>(LOOKUP('Calculatie sheet'!$AD$2,'Objectenoverzicht aantallen'!$A:$A,'Objectenoverzicht aantallen'!S:S)*'Calculatie sheet'!$AD$39*'Calculatie sheet'!$AD$42)/1000</f>
        <v>0</v>
      </c>
      <c r="Y5" s="43">
        <f>(LOOKUP('Calculatie sheet'!$AD$2,'Objectenoverzicht aantallen'!$A:$A,'Objectenoverzicht aantallen'!T:T)*'Calculatie sheet'!$AD$39*'Calculatie sheet'!$AD$42)/1000</f>
        <v>0</v>
      </c>
      <c r="Z5" s="43">
        <f>(LOOKUP('Calculatie sheet'!$AD$2,'Objectenoverzicht aantallen'!$A:$A,'Objectenoverzicht aantallen'!U:U)*'Calculatie sheet'!$AD$39*'Calculatie sheet'!$AD$42)/1000</f>
        <v>0</v>
      </c>
      <c r="AA5" s="43">
        <f>(LOOKUP('Calculatie sheet'!$AD$2,'Objectenoverzicht aantallen'!$A:$A,'Objectenoverzicht aantallen'!V:V)*'Calculatie sheet'!$AD$39*'Calculatie sheet'!$AD$42)/1000</f>
        <v>0</v>
      </c>
      <c r="AB5" s="43">
        <f>(LOOKUP('Calculatie sheet'!$AD$2,'Objectenoverzicht aantallen'!$A:$A,'Objectenoverzicht aantallen'!W:W)*'Calculatie sheet'!$AD$39*'Calculatie sheet'!$AD$42)/1000</f>
        <v>0</v>
      </c>
      <c r="AC5" s="43">
        <f>(LOOKUP('Calculatie sheet'!$AD$2,'Objectenoverzicht aantallen'!$A:$A,'Objectenoverzicht aantallen'!X:X)*'Calculatie sheet'!$AD$39*'Calculatie sheet'!$AD$42)/1000</f>
        <v>0</v>
      </c>
      <c r="AD5" s="43">
        <f>(LOOKUP('Calculatie sheet'!$AD$2,'Objectenoverzicht aantallen'!$A:$A,'Objectenoverzicht aantallen'!Y:Y)*'Calculatie sheet'!$AD$39*'Calculatie sheet'!$AD$42)/1000</f>
        <v>0</v>
      </c>
      <c r="AE5" s="43">
        <f>(LOOKUP('Calculatie sheet'!$AD$2,'Objectenoverzicht aantallen'!$A:$A,'Objectenoverzicht aantallen'!Z:Z)*'Calculatie sheet'!$AD$39*'Calculatie sheet'!$AD$42)/1000</f>
        <v>0</v>
      </c>
      <c r="AF5" s="43">
        <f>(LOOKUP('Calculatie sheet'!$AD$2,'Objectenoverzicht aantallen'!$A:$A,'Objectenoverzicht aantallen'!AA:AA)*'Calculatie sheet'!$AD$39*'Calculatie sheet'!$AD$42)/1000</f>
        <v>0</v>
      </c>
    </row>
    <row r="6" spans="1:32" x14ac:dyDescent="0.2">
      <c r="C6" s="29"/>
      <c r="D6" s="458" t="s">
        <v>587</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C1E2F-4145-144D-A1FD-4F0EE455E05B}">
  <dimension ref="A1:AF6"/>
  <sheetViews>
    <sheetView workbookViewId="0">
      <selection activeCell="H2" sqref="H2:AF5"/>
    </sheetView>
  </sheetViews>
  <sheetFormatPr baseColWidth="10" defaultRowHeight="16" x14ac:dyDescent="0.2"/>
  <cols>
    <col min="2" max="2" width="16.83203125" bestFit="1" customWidth="1"/>
    <col min="3" max="3" width="11.83203125" bestFit="1" customWidth="1"/>
    <col min="4" max="4" width="31.83203125" bestFit="1" customWidth="1"/>
    <col min="6" max="6" width="18" bestFit="1" customWidth="1"/>
  </cols>
  <sheetData>
    <row r="1" spans="1:32" x14ac:dyDescent="0.2">
      <c r="A1" t="str">
        <f>'Calculatie sheet'!AE3</f>
        <v>Wissel</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sheet'!AE19*'Calculatie sheet'!AE42</f>
        <v>37207.417310999997</v>
      </c>
      <c r="D2" s="14" t="s">
        <v>66</v>
      </c>
      <c r="F2" s="567">
        <f>(C2*'Calculatie sheet'!$AE$7)/1000</f>
        <v>0</v>
      </c>
      <c r="H2" s="43">
        <f>((LOOKUP('Calculatie sheet'!$AE$2,'Objectenoverzicht aantallen'!$A:$A,'Objectenoverzicht aantallen'!$P:$P)*'Calculatie sheet'!$AE$19*'Calculatie sheet'!$AE$42))/1000</f>
        <v>0</v>
      </c>
      <c r="J2" s="43">
        <f>(LOOKUP('Calculatie sheet'!$AE$2,'Objectenoverzicht aantallen'!$A:$A,'Objectenoverzicht aantallen'!E:E)*'Calculatie sheet'!$AE$19*'Calculatie sheet'!$AE$42)/1000</f>
        <v>0</v>
      </c>
      <c r="K2" s="43">
        <f>(LOOKUP('Calculatie sheet'!$AE$2,'Objectenoverzicht aantallen'!$A:$A,'Objectenoverzicht aantallen'!F:F)*'Calculatie sheet'!$AE$19*'Calculatie sheet'!$AE$42)/1000</f>
        <v>0</v>
      </c>
      <c r="L2" s="43">
        <f>(LOOKUP('Calculatie sheet'!$AE$2,'Objectenoverzicht aantallen'!$A:$A,'Objectenoverzicht aantallen'!G:G)*'Calculatie sheet'!$AE$19*'Calculatie sheet'!$AE$42)/1000</f>
        <v>0</v>
      </c>
      <c r="M2" s="43">
        <f>(LOOKUP('Calculatie sheet'!$AE$2,'Objectenoverzicht aantallen'!$A:$A,'Objectenoverzicht aantallen'!H:H)*'Calculatie sheet'!$AE$19*'Calculatie sheet'!$AE$42)/1000</f>
        <v>0</v>
      </c>
      <c r="N2" s="43">
        <f>(LOOKUP('Calculatie sheet'!$AE$2,'Objectenoverzicht aantallen'!$A:$A,'Objectenoverzicht aantallen'!I:I)*'Calculatie sheet'!$AE$19*'Calculatie sheet'!$AE$42)/1000</f>
        <v>0</v>
      </c>
      <c r="O2" s="43">
        <f>(LOOKUP('Calculatie sheet'!$AE$2,'Objectenoverzicht aantallen'!$A:$A,'Objectenoverzicht aantallen'!J:J)*'Calculatie sheet'!$AE$19*'Calculatie sheet'!$AE$42)/1000</f>
        <v>0</v>
      </c>
      <c r="P2" s="43">
        <f>(LOOKUP('Calculatie sheet'!$AE$2,'Objectenoverzicht aantallen'!$A:$A,'Objectenoverzicht aantallen'!K:K)*'Calculatie sheet'!$AE$19*'Calculatie sheet'!$AE$42)/1000</f>
        <v>0</v>
      </c>
      <c r="Q2" s="43">
        <f>(LOOKUP('Calculatie sheet'!$AE$2,'Objectenoverzicht aantallen'!$A:$A,'Objectenoverzicht aantallen'!L:L)*'Calculatie sheet'!$AE$19*'Calculatie sheet'!$AE$42)/1000</f>
        <v>0</v>
      </c>
      <c r="R2" s="43">
        <f>(LOOKUP('Calculatie sheet'!$AE$2,'Objectenoverzicht aantallen'!$A:$A,'Objectenoverzicht aantallen'!M:M)*'Calculatie sheet'!$AE$19*'Calculatie sheet'!$AE$42)/1000</f>
        <v>0</v>
      </c>
      <c r="S2" s="43">
        <f>(LOOKUP('Calculatie sheet'!$AE$2,'Objectenoverzicht aantallen'!$A:$A,'Objectenoverzicht aantallen'!N:N)*'Calculatie sheet'!$AE$19*'Calculatie sheet'!$AE$42)/1000</f>
        <v>0</v>
      </c>
      <c r="T2" s="43">
        <f>(LOOKUP('Calculatie sheet'!$AE$2,'Objectenoverzicht aantallen'!$A:$A,'Objectenoverzicht aantallen'!O:O)*'Calculatie sheet'!$AE$19*'Calculatie sheet'!$AE$42)/1000</f>
        <v>0</v>
      </c>
      <c r="V2" s="43">
        <f>(LOOKUP('Calculatie sheet'!$AE$2,'Objectenoverzicht aantallen'!$A:$A,'Objectenoverzicht aantallen'!Q:Q)*'Calculatie sheet'!$AE$19*'Calculatie sheet'!$AE$42)/1000</f>
        <v>0</v>
      </c>
      <c r="W2" s="43">
        <f>(LOOKUP('Calculatie sheet'!$AE$2,'Objectenoverzicht aantallen'!$A:$A,'Objectenoverzicht aantallen'!R:R)*'Calculatie sheet'!$AE$19*'Calculatie sheet'!$AE$42)/1000</f>
        <v>0</v>
      </c>
      <c r="X2" s="43">
        <f>(LOOKUP('Calculatie sheet'!$AE$2,'Objectenoverzicht aantallen'!$A:$A,'Objectenoverzicht aantallen'!S:S)*'Calculatie sheet'!$AE$19*'Calculatie sheet'!$AE$42)/1000</f>
        <v>0</v>
      </c>
      <c r="Y2" s="43">
        <f>(LOOKUP('Calculatie sheet'!$AE$2,'Objectenoverzicht aantallen'!$A:$A,'Objectenoverzicht aantallen'!T:T)*'Calculatie sheet'!$AE$19*'Calculatie sheet'!$AE$42)/1000</f>
        <v>0</v>
      </c>
      <c r="Z2" s="43">
        <f>(LOOKUP('Calculatie sheet'!$AE$2,'Objectenoverzicht aantallen'!$A:$A,'Objectenoverzicht aantallen'!U:U)*'Calculatie sheet'!$AE$19*'Calculatie sheet'!$AE$42)/1000</f>
        <v>0</v>
      </c>
      <c r="AA2" s="43">
        <f>(LOOKUP('Calculatie sheet'!$AE$2,'Objectenoverzicht aantallen'!$A:$A,'Objectenoverzicht aantallen'!V:V)*'Calculatie sheet'!$AE$19*'Calculatie sheet'!$AE$42)/1000</f>
        <v>0</v>
      </c>
      <c r="AB2" s="43">
        <f>(LOOKUP('Calculatie sheet'!$AE$2,'Objectenoverzicht aantallen'!$A:$A,'Objectenoverzicht aantallen'!W:W)*'Calculatie sheet'!$AE$19*'Calculatie sheet'!$AE$42)/1000</f>
        <v>0</v>
      </c>
      <c r="AC2" s="43">
        <f>(LOOKUP('Calculatie sheet'!$AE$2,'Objectenoverzicht aantallen'!$A:$A,'Objectenoverzicht aantallen'!X:X)*'Calculatie sheet'!$AE$19*'Calculatie sheet'!$AE$42)/1000</f>
        <v>0</v>
      </c>
      <c r="AD2" s="43">
        <f>(LOOKUP('Calculatie sheet'!$AE$2,'Objectenoverzicht aantallen'!$A:$A,'Objectenoverzicht aantallen'!Y:Y)*'Calculatie sheet'!$AE$19*'Calculatie sheet'!$AE$42)/1000</f>
        <v>0</v>
      </c>
      <c r="AE2" s="43">
        <f>(LOOKUP('Calculatie sheet'!$AE$2,'Objectenoverzicht aantallen'!$A:$A,'Objectenoverzicht aantallen'!Z:Z)*'Calculatie sheet'!$AE$19*'Calculatie sheet'!$AE$42)/1000</f>
        <v>0</v>
      </c>
      <c r="AF2" s="43">
        <f>(LOOKUP('Calculatie sheet'!$AE$2,'Objectenoverzicht aantallen'!$A:$A,'Objectenoverzicht aantallen'!AA:AA)*'Calculatie sheet'!$AE$19*'Calculatie sheet'!$AE$42)/1000</f>
        <v>0</v>
      </c>
    </row>
    <row r="3" spans="1:32" x14ac:dyDescent="0.2">
      <c r="B3" s="2" t="s">
        <v>638</v>
      </c>
      <c r="C3" s="44">
        <f>'Calculatie sheet'!AE29*'Calculatie sheet'!AE42</f>
        <v>75549.721815000012</v>
      </c>
      <c r="D3" s="24" t="s">
        <v>64</v>
      </c>
      <c r="F3" s="567">
        <f>(C3*'Calculatie sheet'!$AE$7)/1000</f>
        <v>0</v>
      </c>
      <c r="H3" s="43">
        <f>((LOOKUP('Calculatie sheet'!$AE$2,'Objectenoverzicht aantallen'!$A:$A,'Objectenoverzicht aantallen'!$P:$P)*'Calculatie sheet'!$AE$29*'Calculatie sheet'!$AE$42))/1000</f>
        <v>0</v>
      </c>
      <c r="J3" s="43">
        <f>(LOOKUP('Calculatie sheet'!$AE$2,'Objectenoverzicht aantallen'!$A:$A,'Objectenoverzicht aantallen'!$P:$P)*'Calculatie sheet'!$AE$29*'Calculatie sheet'!$AE$42)/'Calculatie sheet'!$AE$64/1000</f>
        <v>0</v>
      </c>
      <c r="K3" s="43">
        <f>(LOOKUP('Calculatie sheet'!$AE$2,'Objectenoverzicht aantallen'!$A:$A,'Objectenoverzicht aantallen'!$P:$P)*'Calculatie sheet'!$AE$29*'Calculatie sheet'!$AE$42)/'Calculatie sheet'!$AE$64/1000</f>
        <v>0</v>
      </c>
      <c r="L3" s="43">
        <f>(LOOKUP('Calculatie sheet'!$AE$2,'Objectenoverzicht aantallen'!$A:$A,'Objectenoverzicht aantallen'!$P:$P)*'Calculatie sheet'!$AE$29*'Calculatie sheet'!$AE$42)/'Calculatie sheet'!$AE$64/1000</f>
        <v>0</v>
      </c>
      <c r="M3" s="43">
        <f>(LOOKUP('Calculatie sheet'!$AE$2,'Objectenoverzicht aantallen'!$A:$A,'Objectenoverzicht aantallen'!$P:$P)*'Calculatie sheet'!$AE$29*'Calculatie sheet'!$AE$42)/'Calculatie sheet'!$AE$64/1000</f>
        <v>0</v>
      </c>
      <c r="N3" s="43">
        <f>(LOOKUP('Calculatie sheet'!$AE$2,'Objectenoverzicht aantallen'!$A:$A,'Objectenoverzicht aantallen'!$P:$P)*'Calculatie sheet'!$AE$29*'Calculatie sheet'!$AE$42)/'Calculatie sheet'!$AE$64/1000</f>
        <v>0</v>
      </c>
      <c r="O3" s="43">
        <f>(LOOKUP('Calculatie sheet'!$AE$2,'Objectenoverzicht aantallen'!$A:$A,'Objectenoverzicht aantallen'!$P:$P)*'Calculatie sheet'!$AE$29*'Calculatie sheet'!$AE$42)/'Calculatie sheet'!$AE$64/1000</f>
        <v>0</v>
      </c>
      <c r="P3" s="43">
        <f>(LOOKUP('Calculatie sheet'!$AE$2,'Objectenoverzicht aantallen'!$A:$A,'Objectenoverzicht aantallen'!$P:$P)*'Calculatie sheet'!$AE$29*'Calculatie sheet'!$AE$42)/'Calculatie sheet'!$AE$64/1000</f>
        <v>0</v>
      </c>
      <c r="Q3" s="43">
        <f>(LOOKUP('Calculatie sheet'!$AE$2,'Objectenoverzicht aantallen'!$A:$A,'Objectenoverzicht aantallen'!$P:$P)*'Calculatie sheet'!$AE$29*'Calculatie sheet'!$AE$42)/'Calculatie sheet'!$AE$64/1000</f>
        <v>0</v>
      </c>
      <c r="R3" s="43">
        <f>(LOOKUP('Calculatie sheet'!$AE$2,'Objectenoverzicht aantallen'!$A:$A,'Objectenoverzicht aantallen'!$P:$P)*'Calculatie sheet'!$AE$29*'Calculatie sheet'!$AE$42)/'Calculatie sheet'!$AE$64/1000</f>
        <v>0</v>
      </c>
      <c r="S3" s="43">
        <f>(LOOKUP('Calculatie sheet'!$AE$2,'Objectenoverzicht aantallen'!$A:$A,'Objectenoverzicht aantallen'!$P:$P)*'Calculatie sheet'!$AE$29*'Calculatie sheet'!$AE$42)/'Calculatie sheet'!$AE$64/1000</f>
        <v>0</v>
      </c>
      <c r="T3" s="43">
        <f>(LOOKUP('Calculatie sheet'!$AE$2,'Objectenoverzicht aantallen'!$A:$A,'Objectenoverzicht aantallen'!$P:$P)*'Calculatie sheet'!$AE$29*'Calculatie sheet'!$AE$42)/'Calculatie sheet'!$AE$64/1000</f>
        <v>0</v>
      </c>
      <c r="V3" s="43">
        <f>(LOOKUP('Calculatie sheet'!$AE$2,'Objectenoverzicht aantallen'!$A:$A,'Objectenoverzicht aantallen'!$P:$P)*'Calculatie sheet'!$AE$29*'Calculatie sheet'!$AE$42)/'Calculatie sheet'!$AE$64/1000</f>
        <v>0</v>
      </c>
      <c r="W3" s="43">
        <f>(LOOKUP('Calculatie sheet'!$AE$2,'Objectenoverzicht aantallen'!$A:$A,'Objectenoverzicht aantallen'!$P:$P)*'Calculatie sheet'!$AE$29*'Calculatie sheet'!$AE$42)/'Calculatie sheet'!$AE$64/1000</f>
        <v>0</v>
      </c>
      <c r="X3" s="43">
        <f>(LOOKUP('Calculatie sheet'!$AE$2,'Objectenoverzicht aantallen'!$A:$A,'Objectenoverzicht aantallen'!$P:$P)*'Calculatie sheet'!$AE$29*'Calculatie sheet'!$AE$42)/'Calculatie sheet'!$AE$64/1000</f>
        <v>0</v>
      </c>
      <c r="Y3" s="43">
        <f>(LOOKUP('Calculatie sheet'!$AE$2,'Objectenoverzicht aantallen'!$A:$A,'Objectenoverzicht aantallen'!$P:$P)*'Calculatie sheet'!$AE$29*'Calculatie sheet'!$AE$42)/'Calculatie sheet'!$AE$64/1000</f>
        <v>0</v>
      </c>
      <c r="Z3" s="43">
        <f>(LOOKUP('Calculatie sheet'!$AE$2,'Objectenoverzicht aantallen'!$A:$A,'Objectenoverzicht aantallen'!$P:$P)*'Calculatie sheet'!$AE$29*'Calculatie sheet'!$AE$42)/'Calculatie sheet'!$AE$64/1000</f>
        <v>0</v>
      </c>
      <c r="AA3" s="43">
        <f>(LOOKUP('Calculatie sheet'!$AE$2,'Objectenoverzicht aantallen'!$A:$A,'Objectenoverzicht aantallen'!$P:$P)*'Calculatie sheet'!$AE$29*'Calculatie sheet'!$AE$42)/'Calculatie sheet'!$AE$64/1000</f>
        <v>0</v>
      </c>
      <c r="AB3" s="43">
        <f>(LOOKUP('Calculatie sheet'!$AE$2,'Objectenoverzicht aantallen'!$A:$A,'Objectenoverzicht aantallen'!$P:$P)*'Calculatie sheet'!$AE$29*'Calculatie sheet'!$AE$42)/'Calculatie sheet'!$AE$64/1000</f>
        <v>0</v>
      </c>
      <c r="AC3" s="43">
        <f>(LOOKUP('Calculatie sheet'!$AE$2,'Objectenoverzicht aantallen'!$A:$A,'Objectenoverzicht aantallen'!$P:$P)*'Calculatie sheet'!$AE$29*'Calculatie sheet'!$AE$42)/'Calculatie sheet'!$AE$64/1000</f>
        <v>0</v>
      </c>
      <c r="AD3" s="43">
        <f>(LOOKUP('Calculatie sheet'!$AE$2,'Objectenoverzicht aantallen'!$A:$A,'Objectenoverzicht aantallen'!$P:$P)*'Calculatie sheet'!$AE$29*'Calculatie sheet'!$AE$42)/'Calculatie sheet'!$AE$64/1000</f>
        <v>0</v>
      </c>
      <c r="AE3" s="43">
        <f>(LOOKUP('Calculatie sheet'!$AE$2,'Objectenoverzicht aantallen'!$A:$A,'Objectenoverzicht aantallen'!$P:$P)*'Calculatie sheet'!$AE$29*'Calculatie sheet'!$AE$42)/'Calculatie sheet'!$AE$64/1000</f>
        <v>0</v>
      </c>
      <c r="AF3" s="43">
        <f>(LOOKUP('Calculatie sheet'!$AE$2,'Objectenoverzicht aantallen'!$A:$A,'Objectenoverzicht aantallen'!$P:$P)*'Calculatie sheet'!$AE$29*'Calculatie sheet'!$AE$42)/'Calculatie sheet'!$AE$64/1000</f>
        <v>0</v>
      </c>
    </row>
    <row r="4" spans="1:32" x14ac:dyDescent="0.2">
      <c r="B4" s="2" t="s">
        <v>639</v>
      </c>
      <c r="C4" s="44">
        <f>'Calculatie sheet'!AE36*'Calculatie sheet'!AE42</f>
        <v>1491.2980469999998</v>
      </c>
      <c r="D4" s="569" t="s">
        <v>585</v>
      </c>
      <c r="F4" s="567">
        <f>(C4*'Calculatie sheet'!$AE$7)/1000</f>
        <v>0</v>
      </c>
      <c r="H4" s="43">
        <f>((LOOKUP('Calculatie sheet'!$AE$2,'Objectenoverzicht aantallen'!$A:$A,'Objectenoverzicht aantallen'!$P:$P)*'Calculatie sheet'!$AE$36*'Calculatie sheet'!$AE$42))/1000</f>
        <v>0</v>
      </c>
      <c r="J4" s="43">
        <f>(LOOKUP('Calculatie sheet'!$AE$2,'Objectenoverzicht aantallen'!$A:$A,'Objectenoverzicht aantallen'!Q:Q)*'Calculatie sheet'!$AE$36*'Calculatie sheet'!$AE$42)/1000</f>
        <v>0</v>
      </c>
      <c r="K4" s="43">
        <f>(LOOKUP('Calculatie sheet'!$AE$2,'Objectenoverzicht aantallen'!$A:$A,'Objectenoverzicht aantallen'!R:R)*'Calculatie sheet'!$AE$36*'Calculatie sheet'!$AE$42)/1000</f>
        <v>0</v>
      </c>
      <c r="L4" s="43">
        <f>(LOOKUP('Calculatie sheet'!$AE$2,'Objectenoverzicht aantallen'!$A:$A,'Objectenoverzicht aantallen'!S:S)*'Calculatie sheet'!$AE$36*'Calculatie sheet'!$AE$42)/1000</f>
        <v>0</v>
      </c>
      <c r="M4" s="43">
        <f>(LOOKUP('Calculatie sheet'!$AE$2,'Objectenoverzicht aantallen'!$A:$A,'Objectenoverzicht aantallen'!T:T)*'Calculatie sheet'!$AE$36*'Calculatie sheet'!$AE$42)/1000</f>
        <v>0</v>
      </c>
      <c r="N4" s="43">
        <f>(LOOKUP('Calculatie sheet'!$AE$2,'Objectenoverzicht aantallen'!$A:$A,'Objectenoverzicht aantallen'!U:U)*'Calculatie sheet'!$AE$36*'Calculatie sheet'!$AE$42)/1000</f>
        <v>0</v>
      </c>
      <c r="O4" s="43">
        <f>(LOOKUP('Calculatie sheet'!$AE$2,'Objectenoverzicht aantallen'!$A:$A,'Objectenoverzicht aantallen'!V:V)*'Calculatie sheet'!$AE$36*'Calculatie sheet'!$AE$42)/1000</f>
        <v>0</v>
      </c>
      <c r="P4" s="43">
        <f>(LOOKUP('Calculatie sheet'!$AE$2,'Objectenoverzicht aantallen'!$A:$A,'Objectenoverzicht aantallen'!W:W)*'Calculatie sheet'!$AE$36*'Calculatie sheet'!$AE$42)/1000</f>
        <v>0</v>
      </c>
      <c r="Q4" s="43">
        <f>(LOOKUP('Calculatie sheet'!$AE$2,'Objectenoverzicht aantallen'!$A:$A,'Objectenoverzicht aantallen'!X:X)*'Calculatie sheet'!$AE$36*'Calculatie sheet'!$AE$42)/1000</f>
        <v>0</v>
      </c>
      <c r="R4" s="43">
        <f>(LOOKUP('Calculatie sheet'!$AE$2,'Objectenoverzicht aantallen'!$A:$A,'Objectenoverzicht aantallen'!Y:Y)*'Calculatie sheet'!$AE$36*'Calculatie sheet'!$AE$42)/1000</f>
        <v>0</v>
      </c>
      <c r="S4" s="43">
        <f>(LOOKUP('Calculatie sheet'!$AE$2,'Objectenoverzicht aantallen'!$A:$A,'Objectenoverzicht aantallen'!Z:Z)*'Calculatie sheet'!$AE$36*'Calculatie sheet'!$AE$42)/1000</f>
        <v>0</v>
      </c>
      <c r="T4" s="43">
        <f>(LOOKUP('Calculatie sheet'!$AE$2,'Objectenoverzicht aantallen'!$A:$A,'Objectenoverzicht aantallen'!AA:AA)*'Calculatie sheet'!$AE$36*'Calculatie sheet'!$AE$42)/1000</f>
        <v>0</v>
      </c>
      <c r="V4" s="43">
        <f>(LOOKUP('Calculatie sheet'!$AE$2,'Objectenoverzicht aantallen'!$A:$A,'Objectenoverzicht aantallen'!Q:Q)*'Calculatie sheet'!$AE$36*'Calculatie sheet'!$AE$42)/1000</f>
        <v>0</v>
      </c>
      <c r="W4" s="43">
        <f>(LOOKUP('Calculatie sheet'!$AE$2,'Objectenoverzicht aantallen'!$A:$A,'Objectenoverzicht aantallen'!R:R)*'Calculatie sheet'!$AE$36*'Calculatie sheet'!$AE$42)/1000</f>
        <v>0</v>
      </c>
      <c r="X4" s="43">
        <f>(LOOKUP('Calculatie sheet'!$AE$2,'Objectenoverzicht aantallen'!$A:$A,'Objectenoverzicht aantallen'!S:S)*'Calculatie sheet'!$AE$36*'Calculatie sheet'!$AE$42)/1000</f>
        <v>0</v>
      </c>
      <c r="Y4" s="43">
        <f>(LOOKUP('Calculatie sheet'!$AE$2,'Objectenoverzicht aantallen'!$A:$A,'Objectenoverzicht aantallen'!T:T)*'Calculatie sheet'!$AE$36*'Calculatie sheet'!$AE$42)/1000</f>
        <v>0</v>
      </c>
      <c r="Z4" s="43">
        <f>(LOOKUP('Calculatie sheet'!$AE$2,'Objectenoverzicht aantallen'!$A:$A,'Objectenoverzicht aantallen'!U:U)*'Calculatie sheet'!$AE$36*'Calculatie sheet'!$AE$42)/1000</f>
        <v>0</v>
      </c>
      <c r="AA4" s="43">
        <f>(LOOKUP('Calculatie sheet'!$AE$2,'Objectenoverzicht aantallen'!$A:$A,'Objectenoverzicht aantallen'!V:V)*'Calculatie sheet'!$AE$36*'Calculatie sheet'!$AE$42)/1000</f>
        <v>0</v>
      </c>
      <c r="AB4" s="43">
        <f>(LOOKUP('Calculatie sheet'!$AE$2,'Objectenoverzicht aantallen'!$A:$A,'Objectenoverzicht aantallen'!W:W)*'Calculatie sheet'!$AE$36*'Calculatie sheet'!$AE$42)/1000</f>
        <v>0</v>
      </c>
      <c r="AC4" s="43">
        <f>(LOOKUP('Calculatie sheet'!$AE$2,'Objectenoverzicht aantallen'!$A:$A,'Objectenoverzicht aantallen'!X:X)*'Calculatie sheet'!$AE$36*'Calculatie sheet'!$AE$42)/1000</f>
        <v>0</v>
      </c>
      <c r="AD4" s="43">
        <f>(LOOKUP('Calculatie sheet'!$AE$2,'Objectenoverzicht aantallen'!$A:$A,'Objectenoverzicht aantallen'!Y:Y)*'Calculatie sheet'!$AE$36*'Calculatie sheet'!$AE$42)/1000</f>
        <v>0</v>
      </c>
      <c r="AE4" s="43">
        <f>(LOOKUP('Calculatie sheet'!$AE$2,'Objectenoverzicht aantallen'!$A:$A,'Objectenoverzicht aantallen'!Z:Z)*'Calculatie sheet'!$AE$36*'Calculatie sheet'!$AE$42)/1000</f>
        <v>0</v>
      </c>
      <c r="AF4" s="43">
        <f>(LOOKUP('Calculatie sheet'!$AE$2,'Objectenoverzicht aantallen'!$A:$A,'Objectenoverzicht aantallen'!AA:AA)*'Calculatie sheet'!$AE$36*'Calculatie sheet'!$AE$42)/1000</f>
        <v>0</v>
      </c>
    </row>
    <row r="5" spans="1:32" x14ac:dyDescent="0.2">
      <c r="B5" s="3" t="s">
        <v>640</v>
      </c>
      <c r="C5" s="44">
        <f>'Calculatie sheet'!AE39*'Calculatie sheet'!AE42</f>
        <v>-20465.486406</v>
      </c>
      <c r="D5" s="457" t="s">
        <v>586</v>
      </c>
      <c r="F5" s="567">
        <f>(C5*'Calculatie sheet'!$AE$7)/1000</f>
        <v>0</v>
      </c>
      <c r="H5" s="43">
        <f>((LOOKUP('Calculatie sheet'!$AE$2,'Objectenoverzicht aantallen'!$A:$A,'Objectenoverzicht aantallen'!$P:$P)*'Calculatie sheet'!$AE$39*'Calculatie sheet'!$AE$42))/1000</f>
        <v>0</v>
      </c>
      <c r="J5" s="43">
        <f>(LOOKUP('Calculatie sheet'!$AE$2,'Objectenoverzicht aantallen'!$A:$A,'Objectenoverzicht aantallen'!Q:Q)*'Calculatie sheet'!$AE$39*'Calculatie sheet'!$AE$42)/1000</f>
        <v>0</v>
      </c>
      <c r="K5" s="43">
        <f>(LOOKUP('Calculatie sheet'!$AE$2,'Objectenoverzicht aantallen'!$A:$A,'Objectenoverzicht aantallen'!R:R)*'Calculatie sheet'!$AE$39*'Calculatie sheet'!$AE$42)/1000</f>
        <v>0</v>
      </c>
      <c r="L5" s="43">
        <f>(LOOKUP('Calculatie sheet'!$AE$2,'Objectenoverzicht aantallen'!$A:$A,'Objectenoverzicht aantallen'!S:S)*'Calculatie sheet'!$AE$39*'Calculatie sheet'!$AE$42)/1000</f>
        <v>0</v>
      </c>
      <c r="M5" s="43">
        <f>(LOOKUP('Calculatie sheet'!$AE$2,'Objectenoverzicht aantallen'!$A:$A,'Objectenoverzicht aantallen'!T:T)*'Calculatie sheet'!$AE$39*'Calculatie sheet'!$AE$42)/1000</f>
        <v>0</v>
      </c>
      <c r="N5" s="43">
        <f>(LOOKUP('Calculatie sheet'!$AE$2,'Objectenoverzicht aantallen'!$A:$A,'Objectenoverzicht aantallen'!U:U)*'Calculatie sheet'!$AE$39*'Calculatie sheet'!$AE$42)/1000</f>
        <v>0</v>
      </c>
      <c r="O5" s="43">
        <f>(LOOKUP('Calculatie sheet'!$AE$2,'Objectenoverzicht aantallen'!$A:$A,'Objectenoverzicht aantallen'!V:V)*'Calculatie sheet'!$AE$39*'Calculatie sheet'!$AE$42)/1000</f>
        <v>0</v>
      </c>
      <c r="P5" s="43">
        <f>(LOOKUP('Calculatie sheet'!$AE$2,'Objectenoverzicht aantallen'!$A:$A,'Objectenoverzicht aantallen'!W:W)*'Calculatie sheet'!$AE$39*'Calculatie sheet'!$AE$42)/1000</f>
        <v>0</v>
      </c>
      <c r="Q5" s="43">
        <f>(LOOKUP('Calculatie sheet'!$AE$2,'Objectenoverzicht aantallen'!$A:$A,'Objectenoverzicht aantallen'!X:X)*'Calculatie sheet'!$AE$39*'Calculatie sheet'!$AE$42)/1000</f>
        <v>0</v>
      </c>
      <c r="R5" s="43">
        <f>(LOOKUP('Calculatie sheet'!$AE$2,'Objectenoverzicht aantallen'!$A:$A,'Objectenoverzicht aantallen'!Y:Y)*'Calculatie sheet'!$AE$39*'Calculatie sheet'!$AE$42)/1000</f>
        <v>0</v>
      </c>
      <c r="S5" s="43">
        <f>(LOOKUP('Calculatie sheet'!$AE$2,'Objectenoverzicht aantallen'!$A:$A,'Objectenoverzicht aantallen'!Z:Z)*'Calculatie sheet'!$AE$39*'Calculatie sheet'!$AE$42)/1000</f>
        <v>0</v>
      </c>
      <c r="T5" s="43">
        <f>(LOOKUP('Calculatie sheet'!$AE$2,'Objectenoverzicht aantallen'!$A:$A,'Objectenoverzicht aantallen'!AA:AA)*'Calculatie sheet'!$AE$39*'Calculatie sheet'!$AE$42)/1000</f>
        <v>0</v>
      </c>
      <c r="V5" s="43">
        <f>(LOOKUP('Calculatie sheet'!$AE$2,'Objectenoverzicht aantallen'!$A:$A,'Objectenoverzicht aantallen'!Q:Q)*'Calculatie sheet'!$AE$39*'Calculatie sheet'!$AE$42)/1000</f>
        <v>0</v>
      </c>
      <c r="W5" s="43">
        <f>(LOOKUP('Calculatie sheet'!$AE$2,'Objectenoverzicht aantallen'!$A:$A,'Objectenoverzicht aantallen'!R:R)*'Calculatie sheet'!$AE$39*'Calculatie sheet'!$AE$42)/1000</f>
        <v>0</v>
      </c>
      <c r="X5" s="43">
        <f>(LOOKUP('Calculatie sheet'!$AE$2,'Objectenoverzicht aantallen'!$A:$A,'Objectenoverzicht aantallen'!S:S)*'Calculatie sheet'!$AE$39*'Calculatie sheet'!$AE$42)/1000</f>
        <v>0</v>
      </c>
      <c r="Y5" s="43">
        <f>(LOOKUP('Calculatie sheet'!$AE$2,'Objectenoverzicht aantallen'!$A:$A,'Objectenoverzicht aantallen'!T:T)*'Calculatie sheet'!$AE$39*'Calculatie sheet'!$AE$42)/1000</f>
        <v>0</v>
      </c>
      <c r="Z5" s="43">
        <f>(LOOKUP('Calculatie sheet'!$AE$2,'Objectenoverzicht aantallen'!$A:$A,'Objectenoverzicht aantallen'!U:U)*'Calculatie sheet'!$AE$39*'Calculatie sheet'!$AE$42)/1000</f>
        <v>0</v>
      </c>
      <c r="AA5" s="43">
        <f>(LOOKUP('Calculatie sheet'!$AE$2,'Objectenoverzicht aantallen'!$A:$A,'Objectenoverzicht aantallen'!V:V)*'Calculatie sheet'!$AE$39*'Calculatie sheet'!$AE$42)/1000</f>
        <v>0</v>
      </c>
      <c r="AB5" s="43">
        <f>(LOOKUP('Calculatie sheet'!$AE$2,'Objectenoverzicht aantallen'!$A:$A,'Objectenoverzicht aantallen'!W:W)*'Calculatie sheet'!$AE$39*'Calculatie sheet'!$AE$42)/1000</f>
        <v>0</v>
      </c>
      <c r="AC5" s="43">
        <f>(LOOKUP('Calculatie sheet'!$AE$2,'Objectenoverzicht aantallen'!$A:$A,'Objectenoverzicht aantallen'!X:X)*'Calculatie sheet'!$AE$39*'Calculatie sheet'!$AE$42)/1000</f>
        <v>0</v>
      </c>
      <c r="AD5" s="43">
        <f>(LOOKUP('Calculatie sheet'!$AE$2,'Objectenoverzicht aantallen'!$A:$A,'Objectenoverzicht aantallen'!Y:Y)*'Calculatie sheet'!$AE$39*'Calculatie sheet'!$AE$42)/1000</f>
        <v>0</v>
      </c>
      <c r="AE5" s="43">
        <f>(LOOKUP('Calculatie sheet'!$AE$2,'Objectenoverzicht aantallen'!$A:$A,'Objectenoverzicht aantallen'!Z:Z)*'Calculatie sheet'!$AE$39*'Calculatie sheet'!$AE$42)/1000</f>
        <v>0</v>
      </c>
      <c r="AF5" s="43">
        <f>(LOOKUP('Calculatie sheet'!$AE$2,'Objectenoverzicht aantallen'!$A:$A,'Objectenoverzicht aantallen'!AA:AA)*'Calculatie sheet'!$AE$39*'Calculatie sheet'!$AE$42)/1000</f>
        <v>0</v>
      </c>
    </row>
    <row r="6" spans="1:32" x14ac:dyDescent="0.2">
      <c r="C6" s="29"/>
      <c r="D6" s="458" t="s">
        <v>587</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A866F-A1F1-C64E-9CC1-951BAAF5AA06}">
  <dimension ref="A1:AF6"/>
  <sheetViews>
    <sheetView topLeftCell="N1" workbookViewId="0">
      <selection activeCell="AC2" activeCellId="1" sqref="H2:AB5 AC2:AF5"/>
    </sheetView>
  </sheetViews>
  <sheetFormatPr baseColWidth="10" defaultRowHeight="16" x14ac:dyDescent="0.2"/>
  <cols>
    <col min="1" max="1" width="25.6640625" bestFit="1" customWidth="1"/>
    <col min="2" max="2" width="16.83203125" bestFit="1" customWidth="1"/>
    <col min="4" max="4" width="31.83203125" bestFit="1" customWidth="1"/>
    <col min="6" max="6" width="18" bestFit="1" customWidth="1"/>
  </cols>
  <sheetData>
    <row r="1" spans="1:32" x14ac:dyDescent="0.2">
      <c r="A1" t="str">
        <f>'Calculatie sheet'!AF3</f>
        <v>Draagconstructiebovenleiding</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sheet'!AF19*'Calculatie sheet'!AF42</f>
        <v>10422.10125</v>
      </c>
      <c r="D2" s="14" t="s">
        <v>66</v>
      </c>
      <c r="F2" s="567">
        <f>(C2*'Calculatie sheet'!$AF$7)/1000</f>
        <v>0</v>
      </c>
      <c r="H2" s="43">
        <f>((LOOKUP('Calculatie sheet'!$AF$2,'Objectenoverzicht aantallen'!$A:$A,'Objectenoverzicht aantallen'!$P:$P)*'Calculatie sheet'!$AF$19*'Calculatie sheet'!$AF$42))/1000</f>
        <v>0</v>
      </c>
      <c r="J2" s="43">
        <f>(LOOKUP('Calculatie sheet'!$AF$2,'Objectenoverzicht aantallen'!$A:$A,'Objectenoverzicht aantallen'!E:E)*'Calculatie sheet'!$AF$19*'Calculatie sheet'!$AF$42)/1000</f>
        <v>0</v>
      </c>
      <c r="K2" s="43">
        <f>(LOOKUP('Calculatie sheet'!$AF$2,'Objectenoverzicht aantallen'!$A:$A,'Objectenoverzicht aantallen'!F:F)*'Calculatie sheet'!$AF$19*'Calculatie sheet'!$AF$42)/1000</f>
        <v>0</v>
      </c>
      <c r="L2" s="43">
        <f>(LOOKUP('Calculatie sheet'!$AF$2,'Objectenoverzicht aantallen'!$A:$A,'Objectenoverzicht aantallen'!G:G)*'Calculatie sheet'!$AF$19*'Calculatie sheet'!$AF$42)/1000</f>
        <v>0</v>
      </c>
      <c r="M2" s="43">
        <f>(LOOKUP('Calculatie sheet'!$AF$2,'Objectenoverzicht aantallen'!$A:$A,'Objectenoverzicht aantallen'!H:H)*'Calculatie sheet'!$AF$19*'Calculatie sheet'!$AF$42)/1000</f>
        <v>0</v>
      </c>
      <c r="N2" s="43">
        <f>(LOOKUP('Calculatie sheet'!$AF$2,'Objectenoverzicht aantallen'!$A:$A,'Objectenoverzicht aantallen'!I:I)*'Calculatie sheet'!$AF$19*'Calculatie sheet'!$AF$42)/1000</f>
        <v>0</v>
      </c>
      <c r="O2" s="43">
        <f>(LOOKUP('Calculatie sheet'!$AF$2,'Objectenoverzicht aantallen'!$A:$A,'Objectenoverzicht aantallen'!J:J)*'Calculatie sheet'!$AF$19*'Calculatie sheet'!$AF$42)/1000</f>
        <v>0</v>
      </c>
      <c r="P2" s="43">
        <f>(LOOKUP('Calculatie sheet'!$AF$2,'Objectenoverzicht aantallen'!$A:$A,'Objectenoverzicht aantallen'!K:K)*'Calculatie sheet'!$AF$19*'Calculatie sheet'!$AF$42)/1000</f>
        <v>0</v>
      </c>
      <c r="Q2" s="43">
        <f>(LOOKUP('Calculatie sheet'!$AF$2,'Objectenoverzicht aantallen'!$A:$A,'Objectenoverzicht aantallen'!L:L)*'Calculatie sheet'!$AF$19*'Calculatie sheet'!$AF$42)/1000</f>
        <v>0</v>
      </c>
      <c r="R2" s="43">
        <f>(LOOKUP('Calculatie sheet'!$AF$2,'Objectenoverzicht aantallen'!$A:$A,'Objectenoverzicht aantallen'!M:M)*'Calculatie sheet'!$AF$19*'Calculatie sheet'!$AF$42)/1000</f>
        <v>0</v>
      </c>
      <c r="S2" s="43">
        <f>(LOOKUP('Calculatie sheet'!$AF$2,'Objectenoverzicht aantallen'!$A:$A,'Objectenoverzicht aantallen'!N:N)*'Calculatie sheet'!$AF$19*'Calculatie sheet'!$AF$42)/1000</f>
        <v>0</v>
      </c>
      <c r="T2" s="43">
        <f>(LOOKUP('Calculatie sheet'!$AF$2,'Objectenoverzicht aantallen'!$A:$A,'Objectenoverzicht aantallen'!O:O)*'Calculatie sheet'!$AF$19*'Calculatie sheet'!$AF$42)/1000</f>
        <v>0</v>
      </c>
      <c r="V2" s="43">
        <f>(LOOKUP('Calculatie sheet'!$AF$2,'Objectenoverzicht aantallen'!$A:$A,'Objectenoverzicht aantallen'!Q:Q)*'Calculatie sheet'!$AF$19*'Calculatie sheet'!$AF$42)/1000</f>
        <v>0</v>
      </c>
      <c r="W2" s="43">
        <f>(LOOKUP('Calculatie sheet'!$AF$2,'Objectenoverzicht aantallen'!$A:$A,'Objectenoverzicht aantallen'!R:R)*'Calculatie sheet'!$AF$19*'Calculatie sheet'!$AF$42)/1000</f>
        <v>0</v>
      </c>
      <c r="X2" s="43">
        <f>(LOOKUP('Calculatie sheet'!$AF$2,'Objectenoverzicht aantallen'!$A:$A,'Objectenoverzicht aantallen'!S:S)*'Calculatie sheet'!$AF$19*'Calculatie sheet'!$AF$42)/1000</f>
        <v>0</v>
      </c>
      <c r="Y2" s="43">
        <f>(LOOKUP('Calculatie sheet'!$AF$2,'Objectenoverzicht aantallen'!$A:$A,'Objectenoverzicht aantallen'!T:T)*'Calculatie sheet'!$AF$19*'Calculatie sheet'!$AF$42)/1000</f>
        <v>0</v>
      </c>
      <c r="Z2" s="43">
        <f>(LOOKUP('Calculatie sheet'!$AF$2,'Objectenoverzicht aantallen'!$A:$A,'Objectenoverzicht aantallen'!U:U)*'Calculatie sheet'!$AF$19*'Calculatie sheet'!$AF$42)/1000</f>
        <v>0</v>
      </c>
      <c r="AA2" s="43">
        <f>(LOOKUP('Calculatie sheet'!$AF$2,'Objectenoverzicht aantallen'!$A:$A,'Objectenoverzicht aantallen'!V:V)*'Calculatie sheet'!$AF$19*'Calculatie sheet'!$AF$42)/1000</f>
        <v>0</v>
      </c>
      <c r="AB2" s="43">
        <f>(LOOKUP('Calculatie sheet'!$AF$2,'Objectenoverzicht aantallen'!$A:$A,'Objectenoverzicht aantallen'!W:W)*'Calculatie sheet'!$AF$19*'Calculatie sheet'!$AF$42)/1000</f>
        <v>0</v>
      </c>
      <c r="AC2" s="43">
        <f>(LOOKUP('Calculatie sheet'!$AF$2,'Objectenoverzicht aantallen'!$A:$A,'Objectenoverzicht aantallen'!X:X)*'Calculatie sheet'!$AF$19*'Calculatie sheet'!$AF$42)/1000</f>
        <v>0</v>
      </c>
      <c r="AD2" s="43">
        <f>(LOOKUP('Calculatie sheet'!$AF$2,'Objectenoverzicht aantallen'!$A:$A,'Objectenoverzicht aantallen'!Y:Y)*'Calculatie sheet'!$AF$19*'Calculatie sheet'!$AF$42)/1000</f>
        <v>0</v>
      </c>
      <c r="AE2" s="43">
        <f>(LOOKUP('Calculatie sheet'!$AF$2,'Objectenoverzicht aantallen'!$A:$A,'Objectenoverzicht aantallen'!Z:Z)*'Calculatie sheet'!$AF$19*'Calculatie sheet'!$AF$42)/1000</f>
        <v>0</v>
      </c>
      <c r="AF2" s="43">
        <f>(LOOKUP('Calculatie sheet'!$AF$2,'Objectenoverzicht aantallen'!$A:$A,'Objectenoverzicht aantallen'!AA:AA)*'Calculatie sheet'!$AF$19*'Calculatie sheet'!$AF$42)/1000</f>
        <v>0</v>
      </c>
    </row>
    <row r="3" spans="1:32" x14ac:dyDescent="0.2">
      <c r="B3" s="2" t="s">
        <v>638</v>
      </c>
      <c r="C3" s="44">
        <f>'Calculatie sheet'!AF29*'Calculatie sheet'!AF42</f>
        <v>4119.0632999999998</v>
      </c>
      <c r="D3" s="24" t="s">
        <v>64</v>
      </c>
      <c r="F3" s="567">
        <f>(C3*'Calculatie sheet'!$AF$7)/1000</f>
        <v>0</v>
      </c>
      <c r="H3" s="43">
        <f>((LOOKUP('Calculatie sheet'!$AF$2,'Objectenoverzicht aantallen'!$A:$A,'Objectenoverzicht aantallen'!$P:$P)*'Calculatie sheet'!$AF$29*'Calculatie sheet'!$AF$42))/1000</f>
        <v>0</v>
      </c>
      <c r="J3" s="43">
        <f>(LOOKUP('Calculatie sheet'!$AF$2,'Objectenoverzicht aantallen'!$A:$A,'Objectenoverzicht aantallen'!$P:$P)*'Calculatie sheet'!$AF$29*'Calculatie sheet'!$AF$42)/'Calculatie sheet'!$AF$64/1000</f>
        <v>0</v>
      </c>
      <c r="K3" s="43">
        <f>(LOOKUP('Calculatie sheet'!$AF$2,'Objectenoverzicht aantallen'!$A:$A,'Objectenoverzicht aantallen'!$P:$P)*'Calculatie sheet'!$AF$29*'Calculatie sheet'!$AF$42)/'Calculatie sheet'!$AF$64/1000</f>
        <v>0</v>
      </c>
      <c r="L3" s="43">
        <f>(LOOKUP('Calculatie sheet'!$AF$2,'Objectenoverzicht aantallen'!$A:$A,'Objectenoverzicht aantallen'!$P:$P)*'Calculatie sheet'!$AF$29*'Calculatie sheet'!$AF$42)/'Calculatie sheet'!$AF$64/1000</f>
        <v>0</v>
      </c>
      <c r="M3" s="43">
        <f>(LOOKUP('Calculatie sheet'!$AF$2,'Objectenoverzicht aantallen'!$A:$A,'Objectenoverzicht aantallen'!$P:$P)*'Calculatie sheet'!$AF$29*'Calculatie sheet'!$AF$42)/'Calculatie sheet'!$AF$64/1000</f>
        <v>0</v>
      </c>
      <c r="N3" s="43">
        <f>(LOOKUP('Calculatie sheet'!$AF$2,'Objectenoverzicht aantallen'!$A:$A,'Objectenoverzicht aantallen'!$P:$P)*'Calculatie sheet'!$AF$29*'Calculatie sheet'!$AF$42)/'Calculatie sheet'!$AF$64/1000</f>
        <v>0</v>
      </c>
      <c r="O3" s="43">
        <f>(LOOKUP('Calculatie sheet'!$AF$2,'Objectenoverzicht aantallen'!$A:$A,'Objectenoverzicht aantallen'!$P:$P)*'Calculatie sheet'!$AF$29*'Calculatie sheet'!$AF$42)/'Calculatie sheet'!$AF$64/1000</f>
        <v>0</v>
      </c>
      <c r="P3" s="43">
        <f>(LOOKUP('Calculatie sheet'!$AF$2,'Objectenoverzicht aantallen'!$A:$A,'Objectenoverzicht aantallen'!$P:$P)*'Calculatie sheet'!$AF$29*'Calculatie sheet'!$AF$42)/'Calculatie sheet'!$AF$64/1000</f>
        <v>0</v>
      </c>
      <c r="Q3" s="43">
        <f>(LOOKUP('Calculatie sheet'!$AF$2,'Objectenoverzicht aantallen'!$A:$A,'Objectenoverzicht aantallen'!$P:$P)*'Calculatie sheet'!$AF$29*'Calculatie sheet'!$AF$42)/'Calculatie sheet'!$AF$64/1000</f>
        <v>0</v>
      </c>
      <c r="R3" s="43">
        <f>(LOOKUP('Calculatie sheet'!$AF$2,'Objectenoverzicht aantallen'!$A:$A,'Objectenoverzicht aantallen'!$P:$P)*'Calculatie sheet'!$AF$29*'Calculatie sheet'!$AF$42)/'Calculatie sheet'!$AF$64/1000</f>
        <v>0</v>
      </c>
      <c r="S3" s="43">
        <f>(LOOKUP('Calculatie sheet'!$AF$2,'Objectenoverzicht aantallen'!$A:$A,'Objectenoverzicht aantallen'!$P:$P)*'Calculatie sheet'!$AF$29*'Calculatie sheet'!$AF$42)/'Calculatie sheet'!$AF$64/1000</f>
        <v>0</v>
      </c>
      <c r="T3" s="43">
        <f>(LOOKUP('Calculatie sheet'!$AF$2,'Objectenoverzicht aantallen'!$A:$A,'Objectenoverzicht aantallen'!$P:$P)*'Calculatie sheet'!$AF$29*'Calculatie sheet'!$AF$42)/'Calculatie sheet'!$AF$64/1000</f>
        <v>0</v>
      </c>
      <c r="V3" s="43">
        <f>(LOOKUP('Calculatie sheet'!$AF$2,'Objectenoverzicht aantallen'!$A:$A,'Objectenoverzicht aantallen'!$P:$P)*'Calculatie sheet'!$AF$29*'Calculatie sheet'!$AF$42)/'Calculatie sheet'!$AF$64/1000</f>
        <v>0</v>
      </c>
      <c r="W3" s="43">
        <f>(LOOKUP('Calculatie sheet'!$AF$2,'Objectenoverzicht aantallen'!$A:$A,'Objectenoverzicht aantallen'!$P:$P)*'Calculatie sheet'!$AF$29*'Calculatie sheet'!$AF$42)/'Calculatie sheet'!$AF$64/1000</f>
        <v>0</v>
      </c>
      <c r="X3" s="43">
        <f>(LOOKUP('Calculatie sheet'!$AF$2,'Objectenoverzicht aantallen'!$A:$A,'Objectenoverzicht aantallen'!$P:$P)*'Calculatie sheet'!$AF$29*'Calculatie sheet'!$AF$42)/'Calculatie sheet'!$AF$64/1000</f>
        <v>0</v>
      </c>
      <c r="Y3" s="43">
        <f>(LOOKUP('Calculatie sheet'!$AF$2,'Objectenoverzicht aantallen'!$A:$A,'Objectenoverzicht aantallen'!$P:$P)*'Calculatie sheet'!$AF$29*'Calculatie sheet'!$AF$42)/'Calculatie sheet'!$AF$64/1000</f>
        <v>0</v>
      </c>
      <c r="Z3" s="43">
        <f>(LOOKUP('Calculatie sheet'!$AF$2,'Objectenoverzicht aantallen'!$A:$A,'Objectenoverzicht aantallen'!$P:$P)*'Calculatie sheet'!$AF$29*'Calculatie sheet'!$AF$42)/'Calculatie sheet'!$AF$64/1000</f>
        <v>0</v>
      </c>
      <c r="AA3" s="43">
        <f>(LOOKUP('Calculatie sheet'!$AF$2,'Objectenoverzicht aantallen'!$A:$A,'Objectenoverzicht aantallen'!$P:$P)*'Calculatie sheet'!$AF$29*'Calculatie sheet'!$AF$42)/'Calculatie sheet'!$AF$64/1000</f>
        <v>0</v>
      </c>
      <c r="AB3" s="43">
        <f>(LOOKUP('Calculatie sheet'!$AF$2,'Objectenoverzicht aantallen'!$A:$A,'Objectenoverzicht aantallen'!$P:$P)*'Calculatie sheet'!$AF$29*'Calculatie sheet'!$AF$42)/'Calculatie sheet'!$AF$64/1000</f>
        <v>0</v>
      </c>
      <c r="AC3" s="43">
        <f>(LOOKUP('Calculatie sheet'!$AF$2,'Objectenoverzicht aantallen'!$A:$A,'Objectenoverzicht aantallen'!$P:$P)*'Calculatie sheet'!$AF$29*'Calculatie sheet'!$AF$42)/'Calculatie sheet'!$AF$64/1000</f>
        <v>0</v>
      </c>
      <c r="AD3" s="43">
        <f>(LOOKUP('Calculatie sheet'!$AF$2,'Objectenoverzicht aantallen'!$A:$A,'Objectenoverzicht aantallen'!$P:$P)*'Calculatie sheet'!$AF$29*'Calculatie sheet'!$AF$42)/'Calculatie sheet'!$AF$64/1000</f>
        <v>0</v>
      </c>
      <c r="AE3" s="43">
        <f>(LOOKUP('Calculatie sheet'!$AF$2,'Objectenoverzicht aantallen'!$A:$A,'Objectenoverzicht aantallen'!$P:$P)*'Calculatie sheet'!$AF$29*'Calculatie sheet'!$AF$42)/'Calculatie sheet'!$AF$64/1000</f>
        <v>0</v>
      </c>
      <c r="AF3" s="43">
        <f>(LOOKUP('Calculatie sheet'!$AF$2,'Objectenoverzicht aantallen'!$A:$A,'Objectenoverzicht aantallen'!$P:$P)*'Calculatie sheet'!$AF$29*'Calculatie sheet'!$AF$42)/'Calculatie sheet'!$AF$64/1000</f>
        <v>0</v>
      </c>
    </row>
    <row r="4" spans="1:32" x14ac:dyDescent="0.2">
      <c r="B4" s="2" t="s">
        <v>639</v>
      </c>
      <c r="C4" s="44">
        <f>'Calculatie sheet'!AF36*'Calculatie sheet'!AF42</f>
        <v>357.15141</v>
      </c>
      <c r="D4" s="569" t="s">
        <v>585</v>
      </c>
      <c r="F4" s="567">
        <f>(C4*'Calculatie sheet'!$AF$7)/1000</f>
        <v>0</v>
      </c>
      <c r="H4" s="43">
        <f>((LOOKUP('Calculatie sheet'!$AF$2,'Objectenoverzicht aantallen'!$A:$A,'Objectenoverzicht aantallen'!$P:$P)*'Calculatie sheet'!$AF$36*'Calculatie sheet'!$AF$42))/1000</f>
        <v>0</v>
      </c>
      <c r="J4" s="43">
        <f>(LOOKUP('Calculatie sheet'!$AF$2,'Objectenoverzicht aantallen'!$A:$A,'Objectenoverzicht aantallen'!Q:Q)*'Calculatie sheet'!$AF$36*'Calculatie sheet'!$AF$42)/1000</f>
        <v>0</v>
      </c>
      <c r="K4" s="43">
        <f>(LOOKUP('Calculatie sheet'!$AF$2,'Objectenoverzicht aantallen'!$A:$A,'Objectenoverzicht aantallen'!R:R)*'Calculatie sheet'!$AF$36*'Calculatie sheet'!$AF$42)/1000</f>
        <v>0</v>
      </c>
      <c r="L4" s="43">
        <f>(LOOKUP('Calculatie sheet'!$AF$2,'Objectenoverzicht aantallen'!$A:$A,'Objectenoverzicht aantallen'!S:S)*'Calculatie sheet'!$AF$36*'Calculatie sheet'!$AF$42)/1000</f>
        <v>0</v>
      </c>
      <c r="M4" s="43">
        <f>(LOOKUP('Calculatie sheet'!$AF$2,'Objectenoverzicht aantallen'!$A:$A,'Objectenoverzicht aantallen'!T:T)*'Calculatie sheet'!$AF$36*'Calculatie sheet'!$AF$42)/1000</f>
        <v>0</v>
      </c>
      <c r="N4" s="43">
        <f>(LOOKUP('Calculatie sheet'!$AF$2,'Objectenoverzicht aantallen'!$A:$A,'Objectenoverzicht aantallen'!U:U)*'Calculatie sheet'!$AF$36*'Calculatie sheet'!$AF$42)/1000</f>
        <v>0</v>
      </c>
      <c r="O4" s="43">
        <f>(LOOKUP('Calculatie sheet'!$AF$2,'Objectenoverzicht aantallen'!$A:$A,'Objectenoverzicht aantallen'!V:V)*'Calculatie sheet'!$AF$36*'Calculatie sheet'!$AF$42)/1000</f>
        <v>0</v>
      </c>
      <c r="P4" s="43">
        <f>(LOOKUP('Calculatie sheet'!$AF$2,'Objectenoverzicht aantallen'!$A:$A,'Objectenoverzicht aantallen'!W:W)*'Calculatie sheet'!$AF$36*'Calculatie sheet'!$AF$42)/1000</f>
        <v>0</v>
      </c>
      <c r="Q4" s="43">
        <f>(LOOKUP('Calculatie sheet'!$AF$2,'Objectenoverzicht aantallen'!$A:$A,'Objectenoverzicht aantallen'!X:X)*'Calculatie sheet'!$AF$36*'Calculatie sheet'!$AF$42)/1000</f>
        <v>0</v>
      </c>
      <c r="R4" s="43">
        <f>(LOOKUP('Calculatie sheet'!$AF$2,'Objectenoverzicht aantallen'!$A:$A,'Objectenoverzicht aantallen'!Y:Y)*'Calculatie sheet'!$AF$36*'Calculatie sheet'!$AF$42)/1000</f>
        <v>0</v>
      </c>
      <c r="S4" s="43">
        <f>(LOOKUP('Calculatie sheet'!$AF$2,'Objectenoverzicht aantallen'!$A:$A,'Objectenoverzicht aantallen'!Z:Z)*'Calculatie sheet'!$AF$36*'Calculatie sheet'!$AF$42)/1000</f>
        <v>0</v>
      </c>
      <c r="T4" s="43">
        <f>(LOOKUP('Calculatie sheet'!$AF$2,'Objectenoverzicht aantallen'!$A:$A,'Objectenoverzicht aantallen'!AA:AA)*'Calculatie sheet'!$AF$36*'Calculatie sheet'!$AF$42)/1000</f>
        <v>0</v>
      </c>
      <c r="V4" s="43">
        <f>(LOOKUP('Calculatie sheet'!$AF$2,'Objectenoverzicht aantallen'!$A:$A,'Objectenoverzicht aantallen'!Q:Q)*'Calculatie sheet'!$AF$36*'Calculatie sheet'!$AF$42)/1000</f>
        <v>0</v>
      </c>
      <c r="W4" s="43">
        <f>(LOOKUP('Calculatie sheet'!$AF$2,'Objectenoverzicht aantallen'!$A:$A,'Objectenoverzicht aantallen'!R:R)*'Calculatie sheet'!$AF$36*'Calculatie sheet'!$AF$42)/1000</f>
        <v>0</v>
      </c>
      <c r="X4" s="43">
        <f>(LOOKUP('Calculatie sheet'!$AF$2,'Objectenoverzicht aantallen'!$A:$A,'Objectenoverzicht aantallen'!S:S)*'Calculatie sheet'!$AF$36*'Calculatie sheet'!$AF$42)/1000</f>
        <v>0</v>
      </c>
      <c r="Y4" s="43">
        <f>(LOOKUP('Calculatie sheet'!$AF$2,'Objectenoverzicht aantallen'!$A:$A,'Objectenoverzicht aantallen'!T:T)*'Calculatie sheet'!$AF$36*'Calculatie sheet'!$AF$42)/1000</f>
        <v>0</v>
      </c>
      <c r="Z4" s="43">
        <f>(LOOKUP('Calculatie sheet'!$AF$2,'Objectenoverzicht aantallen'!$A:$A,'Objectenoverzicht aantallen'!U:U)*'Calculatie sheet'!$AF$36*'Calculatie sheet'!$AF$42)/1000</f>
        <v>0</v>
      </c>
      <c r="AA4" s="43">
        <f>(LOOKUP('Calculatie sheet'!$AF$2,'Objectenoverzicht aantallen'!$A:$A,'Objectenoverzicht aantallen'!V:V)*'Calculatie sheet'!$AF$36*'Calculatie sheet'!$AF$42)/1000</f>
        <v>0</v>
      </c>
      <c r="AB4" s="43">
        <f>(LOOKUP('Calculatie sheet'!$AF$2,'Objectenoverzicht aantallen'!$A:$A,'Objectenoverzicht aantallen'!W:W)*'Calculatie sheet'!$AF$36*'Calculatie sheet'!$AF$42)/1000</f>
        <v>0</v>
      </c>
      <c r="AC4" s="43">
        <f>(LOOKUP('Calculatie sheet'!$AF$2,'Objectenoverzicht aantallen'!$A:$A,'Objectenoverzicht aantallen'!X:X)*'Calculatie sheet'!$AF$36*'Calculatie sheet'!$AF$42)/1000</f>
        <v>0</v>
      </c>
      <c r="AD4" s="43">
        <f>(LOOKUP('Calculatie sheet'!$AF$2,'Objectenoverzicht aantallen'!$A:$A,'Objectenoverzicht aantallen'!Y:Y)*'Calculatie sheet'!$AF$36*'Calculatie sheet'!$AF$42)/1000</f>
        <v>0</v>
      </c>
      <c r="AE4" s="43">
        <f>(LOOKUP('Calculatie sheet'!$AF$2,'Objectenoverzicht aantallen'!$A:$A,'Objectenoverzicht aantallen'!Z:Z)*'Calculatie sheet'!$AF$36*'Calculatie sheet'!$AF$42)/1000</f>
        <v>0</v>
      </c>
      <c r="AF4" s="43">
        <f>(LOOKUP('Calculatie sheet'!$AF$2,'Objectenoverzicht aantallen'!$A:$A,'Objectenoverzicht aantallen'!AA:AA)*'Calculatie sheet'!$AF$36*'Calculatie sheet'!$AF$42)/1000</f>
        <v>0</v>
      </c>
    </row>
    <row r="5" spans="1:32" x14ac:dyDescent="0.2">
      <c r="B5" s="3" t="s">
        <v>640</v>
      </c>
      <c r="C5" s="44">
        <f>'Calculatie sheet'!AF39*'Calculatie sheet'!AF42</f>
        <v>-2454.0159599999997</v>
      </c>
      <c r="D5" s="457" t="s">
        <v>586</v>
      </c>
      <c r="F5" s="567">
        <f>(C5*'Calculatie sheet'!$AF$7)/1000</f>
        <v>0</v>
      </c>
      <c r="H5" s="43">
        <f>((LOOKUP('Calculatie sheet'!$AF$2,'Objectenoverzicht aantallen'!$A:$A,'Objectenoverzicht aantallen'!$P:$P)*'Calculatie sheet'!$AF$39*'Calculatie sheet'!$AF$42))/1000</f>
        <v>0</v>
      </c>
      <c r="J5" s="43">
        <f>(LOOKUP('Calculatie sheet'!$AF$2,'Objectenoverzicht aantallen'!$A:$A,'Objectenoverzicht aantallen'!Q:Q)*'Calculatie sheet'!$AF$39*'Calculatie sheet'!$AF$42)/1000</f>
        <v>0</v>
      </c>
      <c r="K5" s="43">
        <f>(LOOKUP('Calculatie sheet'!$AF$2,'Objectenoverzicht aantallen'!$A:$A,'Objectenoverzicht aantallen'!R:R)*'Calculatie sheet'!$AF$39*'Calculatie sheet'!$AF$42)/1000</f>
        <v>0</v>
      </c>
      <c r="L5" s="43">
        <f>(LOOKUP('Calculatie sheet'!$AF$2,'Objectenoverzicht aantallen'!$A:$A,'Objectenoverzicht aantallen'!S:S)*'Calculatie sheet'!$AF$39*'Calculatie sheet'!$AF$42)/1000</f>
        <v>0</v>
      </c>
      <c r="M5" s="43">
        <f>(LOOKUP('Calculatie sheet'!$AF$2,'Objectenoverzicht aantallen'!$A:$A,'Objectenoverzicht aantallen'!T:T)*'Calculatie sheet'!$AF$39*'Calculatie sheet'!$AF$42)/1000</f>
        <v>0</v>
      </c>
      <c r="N5" s="43">
        <f>(LOOKUP('Calculatie sheet'!$AF$2,'Objectenoverzicht aantallen'!$A:$A,'Objectenoverzicht aantallen'!U:U)*'Calculatie sheet'!$AF$39*'Calculatie sheet'!$AF$42)/1000</f>
        <v>0</v>
      </c>
      <c r="O5" s="43">
        <f>(LOOKUP('Calculatie sheet'!$AF$2,'Objectenoverzicht aantallen'!$A:$A,'Objectenoverzicht aantallen'!V:V)*'Calculatie sheet'!$AF$39*'Calculatie sheet'!$AF$42)/1000</f>
        <v>0</v>
      </c>
      <c r="P5" s="43">
        <f>(LOOKUP('Calculatie sheet'!$AF$2,'Objectenoverzicht aantallen'!$A:$A,'Objectenoverzicht aantallen'!W:W)*'Calculatie sheet'!$AF$39*'Calculatie sheet'!$AF$42)/1000</f>
        <v>0</v>
      </c>
      <c r="Q5" s="43">
        <f>(LOOKUP('Calculatie sheet'!$AF$2,'Objectenoverzicht aantallen'!$A:$A,'Objectenoverzicht aantallen'!X:X)*'Calculatie sheet'!$AF$39*'Calculatie sheet'!$AF$42)/1000</f>
        <v>0</v>
      </c>
      <c r="R5" s="43">
        <f>(LOOKUP('Calculatie sheet'!$AF$2,'Objectenoverzicht aantallen'!$A:$A,'Objectenoverzicht aantallen'!Y:Y)*'Calculatie sheet'!$AF$39*'Calculatie sheet'!$AF$42)/1000</f>
        <v>0</v>
      </c>
      <c r="S5" s="43">
        <f>(LOOKUP('Calculatie sheet'!$AF$2,'Objectenoverzicht aantallen'!$A:$A,'Objectenoverzicht aantallen'!Z:Z)*'Calculatie sheet'!$AF$39*'Calculatie sheet'!$AF$42)/1000</f>
        <v>0</v>
      </c>
      <c r="T5" s="43">
        <f>(LOOKUP('Calculatie sheet'!$AF$2,'Objectenoverzicht aantallen'!$A:$A,'Objectenoverzicht aantallen'!AA:AA)*'Calculatie sheet'!$AF$39*'Calculatie sheet'!$AF$42)/1000</f>
        <v>0</v>
      </c>
      <c r="V5" s="43">
        <f>(LOOKUP('Calculatie sheet'!$AF$2,'Objectenoverzicht aantallen'!$A:$A,'Objectenoverzicht aantallen'!Q:Q)*'Calculatie sheet'!$AF$39*'Calculatie sheet'!$AF$42)/1000</f>
        <v>0</v>
      </c>
      <c r="W5" s="43">
        <f>(LOOKUP('Calculatie sheet'!$AF$2,'Objectenoverzicht aantallen'!$A:$A,'Objectenoverzicht aantallen'!R:R)*'Calculatie sheet'!$AF$39*'Calculatie sheet'!$AF$42)/1000</f>
        <v>0</v>
      </c>
      <c r="X5" s="43">
        <f>(LOOKUP('Calculatie sheet'!$AF$2,'Objectenoverzicht aantallen'!$A:$A,'Objectenoverzicht aantallen'!S:S)*'Calculatie sheet'!$AF$39*'Calculatie sheet'!$AF$42)/1000</f>
        <v>0</v>
      </c>
      <c r="Y5" s="43">
        <f>(LOOKUP('Calculatie sheet'!$AF$2,'Objectenoverzicht aantallen'!$A:$A,'Objectenoverzicht aantallen'!T:T)*'Calculatie sheet'!$AF$39*'Calculatie sheet'!$AF$42)/1000</f>
        <v>0</v>
      </c>
      <c r="Z5" s="43">
        <f>(LOOKUP('Calculatie sheet'!$AF$2,'Objectenoverzicht aantallen'!$A:$A,'Objectenoverzicht aantallen'!U:U)*'Calculatie sheet'!$AF$39*'Calculatie sheet'!$AF$42)/1000</f>
        <v>0</v>
      </c>
      <c r="AA5" s="43">
        <f>(LOOKUP('Calculatie sheet'!$AF$2,'Objectenoverzicht aantallen'!$A:$A,'Objectenoverzicht aantallen'!V:V)*'Calculatie sheet'!$AF$39*'Calculatie sheet'!$AF$42)/1000</f>
        <v>0</v>
      </c>
      <c r="AB5" s="43">
        <f>(LOOKUP('Calculatie sheet'!$AF$2,'Objectenoverzicht aantallen'!$A:$A,'Objectenoverzicht aantallen'!W:W)*'Calculatie sheet'!$AF$39*'Calculatie sheet'!$AF$42)/1000</f>
        <v>0</v>
      </c>
      <c r="AC5" s="43">
        <f>(LOOKUP('Calculatie sheet'!$AF$2,'Objectenoverzicht aantallen'!$A:$A,'Objectenoverzicht aantallen'!X:X)*'Calculatie sheet'!$AF$39*'Calculatie sheet'!$AF$42)/1000</f>
        <v>0</v>
      </c>
      <c r="AD5" s="43">
        <f>(LOOKUP('Calculatie sheet'!$AF$2,'Objectenoverzicht aantallen'!$A:$A,'Objectenoverzicht aantallen'!Y:Y)*'Calculatie sheet'!$AF$39*'Calculatie sheet'!$AF$42)/1000</f>
        <v>0</v>
      </c>
      <c r="AE5" s="43">
        <f>(LOOKUP('Calculatie sheet'!$AF$2,'Objectenoverzicht aantallen'!$A:$A,'Objectenoverzicht aantallen'!Z:Z)*'Calculatie sheet'!$AF$39*'Calculatie sheet'!$AF$42)/1000</f>
        <v>0</v>
      </c>
      <c r="AF5" s="43">
        <f>(LOOKUP('Calculatie sheet'!$AF$2,'Objectenoverzicht aantallen'!$A:$A,'Objectenoverzicht aantallen'!AA:AA)*'Calculatie sheet'!$AF$39*'Calculatie sheet'!$AF$42)/1000</f>
        <v>0</v>
      </c>
    </row>
    <row r="6" spans="1:32" x14ac:dyDescent="0.2">
      <c r="C6" s="29"/>
      <c r="D6" s="458" t="s">
        <v>587</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B761-360B-2E41-AB42-FBB9DCF98143}">
  <dimension ref="A1:AF6"/>
  <sheetViews>
    <sheetView topLeftCell="B1" workbookViewId="0">
      <selection activeCell="H2" sqref="H2:AF5"/>
    </sheetView>
  </sheetViews>
  <sheetFormatPr baseColWidth="10" defaultRowHeight="16" x14ac:dyDescent="0.2"/>
  <cols>
    <col min="1" max="1" width="25.6640625" bestFit="1" customWidth="1"/>
    <col min="2" max="2" width="16.83203125" bestFit="1" customWidth="1"/>
    <col min="3" max="3" width="11.83203125" bestFit="1" customWidth="1"/>
    <col min="4" max="4" width="31.83203125" bestFit="1" customWidth="1"/>
    <col min="6" max="6" width="18" bestFit="1" customWidth="1"/>
  </cols>
  <sheetData>
    <row r="1" spans="1:32" x14ac:dyDescent="0.2">
      <c r="A1" t="str">
        <f>'Calculatie sheet'!AG3</f>
        <v>Gemaal</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sheet'!AG19*'Calculatie sheet'!AG42</f>
        <v>86326.768665000011</v>
      </c>
      <c r="D2" s="14" t="s">
        <v>66</v>
      </c>
      <c r="F2" s="567">
        <f>(C2*'Calculatie sheet'!$AG$7)/1000</f>
        <v>0</v>
      </c>
      <c r="H2" s="43">
        <f>((LOOKUP('Calculatie sheet'!$AG$2,'Objectenoverzicht aantallen'!$A:$A,'Objectenoverzicht aantallen'!$P:$P)*'Calculatie sheet'!$AG$19*'Calculatie sheet'!$AG$42))/1000</f>
        <v>0</v>
      </c>
      <c r="J2" s="43">
        <f>(LOOKUP('Calculatie sheet'!$AG$2,'Objectenoverzicht aantallen'!$A:$A,'Objectenoverzicht aantallen'!E:E)*'Calculatie sheet'!$AG$19*'Calculatie sheet'!$AG$42)/1000</f>
        <v>0</v>
      </c>
      <c r="K2" s="43">
        <f>(LOOKUP('Calculatie sheet'!$AG$2,'Objectenoverzicht aantallen'!$A:$A,'Objectenoverzicht aantallen'!F:F)*'Calculatie sheet'!$AG$19*'Calculatie sheet'!$AG$42)/1000</f>
        <v>0</v>
      </c>
      <c r="L2" s="43">
        <f>(LOOKUP('Calculatie sheet'!$AG$2,'Objectenoverzicht aantallen'!$A:$A,'Objectenoverzicht aantallen'!G:G)*'Calculatie sheet'!$AG$19*'Calculatie sheet'!$AG$42)/1000</f>
        <v>0</v>
      </c>
      <c r="M2" s="43">
        <f>(LOOKUP('Calculatie sheet'!$AG$2,'Objectenoverzicht aantallen'!$A:$A,'Objectenoverzicht aantallen'!H:H)*'Calculatie sheet'!$AG$19*'Calculatie sheet'!$AG$42)/1000</f>
        <v>0</v>
      </c>
      <c r="N2" s="43">
        <f>(LOOKUP('Calculatie sheet'!$AG$2,'Objectenoverzicht aantallen'!$A:$A,'Objectenoverzicht aantallen'!I:I)*'Calculatie sheet'!$AG$19*'Calculatie sheet'!$AG$42)/1000</f>
        <v>0</v>
      </c>
      <c r="O2" s="43">
        <f>(LOOKUP('Calculatie sheet'!$AG$2,'Objectenoverzicht aantallen'!$A:$A,'Objectenoverzicht aantallen'!J:J)*'Calculatie sheet'!$AG$19*'Calculatie sheet'!$AG$42)/1000</f>
        <v>0</v>
      </c>
      <c r="P2" s="43">
        <f>(LOOKUP('Calculatie sheet'!$AG$2,'Objectenoverzicht aantallen'!$A:$A,'Objectenoverzicht aantallen'!K:K)*'Calculatie sheet'!$AG$19*'Calculatie sheet'!$AG$42)/1000</f>
        <v>0</v>
      </c>
      <c r="Q2" s="43">
        <f>(LOOKUP('Calculatie sheet'!$AG$2,'Objectenoverzicht aantallen'!$A:$A,'Objectenoverzicht aantallen'!L:L)*'Calculatie sheet'!$AG$19*'Calculatie sheet'!$AG$42)/1000</f>
        <v>0</v>
      </c>
      <c r="R2" s="43">
        <f>(LOOKUP('Calculatie sheet'!$AG$2,'Objectenoverzicht aantallen'!$A:$A,'Objectenoverzicht aantallen'!M:M)*'Calculatie sheet'!$AG$19*'Calculatie sheet'!$AG$42)/1000</f>
        <v>0</v>
      </c>
      <c r="S2" s="43">
        <f>(LOOKUP('Calculatie sheet'!$AG$2,'Objectenoverzicht aantallen'!$A:$A,'Objectenoverzicht aantallen'!N:N)*'Calculatie sheet'!$AG$19*'Calculatie sheet'!$AG$42)/1000</f>
        <v>0</v>
      </c>
      <c r="T2" s="43">
        <f>(LOOKUP('Calculatie sheet'!$AG$2,'Objectenoverzicht aantallen'!$A:$A,'Objectenoverzicht aantallen'!O:O)*'Calculatie sheet'!$AG$19*'Calculatie sheet'!$AG$42)/1000</f>
        <v>0</v>
      </c>
      <c r="V2" s="43">
        <f>(LOOKUP('Calculatie sheet'!$AG$2,'Objectenoverzicht aantallen'!$A:$A,'Objectenoverzicht aantallen'!Q:Q)*'Calculatie sheet'!$AG$19*'Calculatie sheet'!$AG$42)/1000</f>
        <v>0</v>
      </c>
      <c r="W2" s="43">
        <f>(LOOKUP('Calculatie sheet'!$AG$2,'Objectenoverzicht aantallen'!$A:$A,'Objectenoverzicht aantallen'!R:R)*'Calculatie sheet'!$AG$19*'Calculatie sheet'!$AG$42)/1000</f>
        <v>0</v>
      </c>
      <c r="X2" s="43">
        <f>(LOOKUP('Calculatie sheet'!$AG$2,'Objectenoverzicht aantallen'!$A:$A,'Objectenoverzicht aantallen'!S:S)*'Calculatie sheet'!$AG$19*'Calculatie sheet'!$AG$42)/1000</f>
        <v>0</v>
      </c>
      <c r="Y2" s="43">
        <f>(LOOKUP('Calculatie sheet'!$AG$2,'Objectenoverzicht aantallen'!$A:$A,'Objectenoverzicht aantallen'!T:T)*'Calculatie sheet'!$AG$19*'Calculatie sheet'!$AG$42)/1000</f>
        <v>0</v>
      </c>
      <c r="Z2" s="43">
        <f>(LOOKUP('Calculatie sheet'!$AG$2,'Objectenoverzicht aantallen'!$A:$A,'Objectenoverzicht aantallen'!U:U)*'Calculatie sheet'!$AG$19*'Calculatie sheet'!$AG$42)/1000</f>
        <v>0</v>
      </c>
      <c r="AA2" s="43">
        <f>(LOOKUP('Calculatie sheet'!$AG$2,'Objectenoverzicht aantallen'!$A:$A,'Objectenoverzicht aantallen'!V:V)*'Calculatie sheet'!$AG$19*'Calculatie sheet'!$AG$42)/1000</f>
        <v>0</v>
      </c>
      <c r="AB2" s="43">
        <f>(LOOKUP('Calculatie sheet'!$AG$2,'Objectenoverzicht aantallen'!$A:$A,'Objectenoverzicht aantallen'!W:W)*'Calculatie sheet'!$AG$19*'Calculatie sheet'!$AG$42)/1000</f>
        <v>0</v>
      </c>
      <c r="AC2" s="43">
        <f>(LOOKUP('Calculatie sheet'!$AG$2,'Objectenoverzicht aantallen'!$A:$A,'Objectenoverzicht aantallen'!X:X)*'Calculatie sheet'!$AG$19*'Calculatie sheet'!$AG$42)/1000</f>
        <v>0</v>
      </c>
      <c r="AD2" s="43">
        <f>(LOOKUP('Calculatie sheet'!$AG$2,'Objectenoverzicht aantallen'!$A:$A,'Objectenoverzicht aantallen'!Y:Y)*'Calculatie sheet'!$AG$19*'Calculatie sheet'!$AG$42)/1000</f>
        <v>0</v>
      </c>
      <c r="AE2" s="43">
        <f>(LOOKUP('Calculatie sheet'!$AG$2,'Objectenoverzicht aantallen'!$A:$A,'Objectenoverzicht aantallen'!Z:Z)*'Calculatie sheet'!$AG$19*'Calculatie sheet'!$AG$42)/1000</f>
        <v>0</v>
      </c>
      <c r="AF2" s="43">
        <f>(LOOKUP('Calculatie sheet'!$AG$2,'Objectenoverzicht aantallen'!$A:$A,'Objectenoverzicht aantallen'!AA:AA)*'Calculatie sheet'!$AG$19*'Calculatie sheet'!$AG$42)/1000</f>
        <v>0</v>
      </c>
    </row>
    <row r="3" spans="1:32" x14ac:dyDescent="0.2">
      <c r="B3" s="2" t="s">
        <v>638</v>
      </c>
      <c r="C3" s="44">
        <f>'Calculatie sheet'!AG29*'Calculatie sheet'!AG42</f>
        <v>169.57175500000002</v>
      </c>
      <c r="D3" s="24" t="s">
        <v>64</v>
      </c>
      <c r="F3" s="567">
        <f>(C3*'Calculatie sheet'!$AG$7)/1000</f>
        <v>0</v>
      </c>
      <c r="H3" s="43">
        <f>((LOOKUP('Calculatie sheet'!$AG$2,'Objectenoverzicht aantallen'!$A:$A,'Objectenoverzicht aantallen'!$P:$P)*'Calculatie sheet'!$AG$29*'Calculatie sheet'!$AG$42))/1000</f>
        <v>0</v>
      </c>
      <c r="J3" s="43">
        <f>(LOOKUP('Calculatie sheet'!$AG$2,'Objectenoverzicht aantallen'!$A:$A,'Objectenoverzicht aantallen'!$P:$P)*'Calculatie sheet'!$AG$29*'Calculatie sheet'!$AG$42)/'Calculatie sheet'!$AG$64/1000</f>
        <v>0</v>
      </c>
      <c r="K3" s="43">
        <f>(LOOKUP('Calculatie sheet'!$AG$2,'Objectenoverzicht aantallen'!$A:$A,'Objectenoverzicht aantallen'!$P:$P)*'Calculatie sheet'!$AG$29*'Calculatie sheet'!$AG$42)/'Calculatie sheet'!$AG$64/1000</f>
        <v>0</v>
      </c>
      <c r="L3" s="43">
        <f>(LOOKUP('Calculatie sheet'!$AG$2,'Objectenoverzicht aantallen'!$A:$A,'Objectenoverzicht aantallen'!$P:$P)*'Calculatie sheet'!$AG$29*'Calculatie sheet'!$AG$42)/'Calculatie sheet'!$AG$64/1000</f>
        <v>0</v>
      </c>
      <c r="M3" s="43">
        <f>(LOOKUP('Calculatie sheet'!$AG$2,'Objectenoverzicht aantallen'!$A:$A,'Objectenoverzicht aantallen'!$P:$P)*'Calculatie sheet'!$AG$29*'Calculatie sheet'!$AG$42)/'Calculatie sheet'!$AG$64/1000</f>
        <v>0</v>
      </c>
      <c r="N3" s="43">
        <f>(LOOKUP('Calculatie sheet'!$AG$2,'Objectenoverzicht aantallen'!$A:$A,'Objectenoverzicht aantallen'!$P:$P)*'Calculatie sheet'!$AG$29*'Calculatie sheet'!$AG$42)/'Calculatie sheet'!$AG$64/1000</f>
        <v>0</v>
      </c>
      <c r="O3" s="43">
        <f>(LOOKUP('Calculatie sheet'!$AG$2,'Objectenoverzicht aantallen'!$A:$A,'Objectenoverzicht aantallen'!$P:$P)*'Calculatie sheet'!$AG$29*'Calculatie sheet'!$AG$42)/'Calculatie sheet'!$AG$64/1000</f>
        <v>0</v>
      </c>
      <c r="P3" s="43">
        <f>(LOOKUP('Calculatie sheet'!$AG$2,'Objectenoverzicht aantallen'!$A:$A,'Objectenoverzicht aantallen'!$P:$P)*'Calculatie sheet'!$AG$29*'Calculatie sheet'!$AG$42)/'Calculatie sheet'!$AG$64/1000</f>
        <v>0</v>
      </c>
      <c r="Q3" s="43">
        <f>(LOOKUP('Calculatie sheet'!$AG$2,'Objectenoverzicht aantallen'!$A:$A,'Objectenoverzicht aantallen'!$P:$P)*'Calculatie sheet'!$AG$29*'Calculatie sheet'!$AG$42)/'Calculatie sheet'!$AG$64/1000</f>
        <v>0</v>
      </c>
      <c r="R3" s="43">
        <f>(LOOKUP('Calculatie sheet'!$AG$2,'Objectenoverzicht aantallen'!$A:$A,'Objectenoverzicht aantallen'!$P:$P)*'Calculatie sheet'!$AG$29*'Calculatie sheet'!$AG$42)/'Calculatie sheet'!$AG$64/1000</f>
        <v>0</v>
      </c>
      <c r="S3" s="43">
        <f>(LOOKUP('Calculatie sheet'!$AG$2,'Objectenoverzicht aantallen'!$A:$A,'Objectenoverzicht aantallen'!$P:$P)*'Calculatie sheet'!$AG$29*'Calculatie sheet'!$AG$42)/'Calculatie sheet'!$AG$64/1000</f>
        <v>0</v>
      </c>
      <c r="T3" s="43">
        <f>(LOOKUP('Calculatie sheet'!$AG$2,'Objectenoverzicht aantallen'!$A:$A,'Objectenoverzicht aantallen'!$P:$P)*'Calculatie sheet'!$AG$29*'Calculatie sheet'!$AG$42)/'Calculatie sheet'!$AG$64/1000</f>
        <v>0</v>
      </c>
      <c r="V3" s="43">
        <f>(LOOKUP('Calculatie sheet'!$AG$2,'Objectenoverzicht aantallen'!$A:$A,'Objectenoverzicht aantallen'!$P:$P)*'Calculatie sheet'!$AG$29*'Calculatie sheet'!$AG$42)/'Calculatie sheet'!$AG$64/1000</f>
        <v>0</v>
      </c>
      <c r="W3" s="43">
        <f>(LOOKUP('Calculatie sheet'!$AG$2,'Objectenoverzicht aantallen'!$A:$A,'Objectenoverzicht aantallen'!$P:$P)*'Calculatie sheet'!$AG$29*'Calculatie sheet'!$AG$42)/'Calculatie sheet'!$AG$64/1000</f>
        <v>0</v>
      </c>
      <c r="X3" s="43">
        <f>(LOOKUP('Calculatie sheet'!$AG$2,'Objectenoverzicht aantallen'!$A:$A,'Objectenoverzicht aantallen'!$P:$P)*'Calculatie sheet'!$AG$29*'Calculatie sheet'!$AG$42)/'Calculatie sheet'!$AG$64/1000</f>
        <v>0</v>
      </c>
      <c r="Y3" s="43">
        <f>(LOOKUP('Calculatie sheet'!$AG$2,'Objectenoverzicht aantallen'!$A:$A,'Objectenoverzicht aantallen'!$P:$P)*'Calculatie sheet'!$AG$29*'Calculatie sheet'!$AG$42)/'Calculatie sheet'!$AG$64/1000</f>
        <v>0</v>
      </c>
      <c r="Z3" s="43">
        <f>(LOOKUP('Calculatie sheet'!$AG$2,'Objectenoverzicht aantallen'!$A:$A,'Objectenoverzicht aantallen'!$P:$P)*'Calculatie sheet'!$AG$29*'Calculatie sheet'!$AG$42)/'Calculatie sheet'!$AG$64/1000</f>
        <v>0</v>
      </c>
      <c r="AA3" s="43">
        <f>(LOOKUP('Calculatie sheet'!$AG$2,'Objectenoverzicht aantallen'!$A:$A,'Objectenoverzicht aantallen'!$P:$P)*'Calculatie sheet'!$AG$29*'Calculatie sheet'!$AG$42)/'Calculatie sheet'!$AG$64/1000</f>
        <v>0</v>
      </c>
      <c r="AB3" s="43">
        <f>(LOOKUP('Calculatie sheet'!$AG$2,'Objectenoverzicht aantallen'!$A:$A,'Objectenoverzicht aantallen'!$P:$P)*'Calculatie sheet'!$AG$29*'Calculatie sheet'!$AG$42)/'Calculatie sheet'!$AG$64/1000</f>
        <v>0</v>
      </c>
      <c r="AC3" s="43">
        <f>(LOOKUP('Calculatie sheet'!$AG$2,'Objectenoverzicht aantallen'!$A:$A,'Objectenoverzicht aantallen'!$P:$P)*'Calculatie sheet'!$AG$29*'Calculatie sheet'!$AG$42)/'Calculatie sheet'!$AG$64/1000</f>
        <v>0</v>
      </c>
      <c r="AD3" s="43">
        <f>(LOOKUP('Calculatie sheet'!$AG$2,'Objectenoverzicht aantallen'!$A:$A,'Objectenoverzicht aantallen'!$P:$P)*'Calculatie sheet'!$AG$29*'Calculatie sheet'!$AG$42)/'Calculatie sheet'!$AG$64/1000</f>
        <v>0</v>
      </c>
      <c r="AE3" s="43">
        <f>(LOOKUP('Calculatie sheet'!$AG$2,'Objectenoverzicht aantallen'!$A:$A,'Objectenoverzicht aantallen'!$P:$P)*'Calculatie sheet'!$AG$29*'Calculatie sheet'!$AG$42)/'Calculatie sheet'!$AG$64/1000</f>
        <v>0</v>
      </c>
      <c r="AF3" s="43">
        <f>(LOOKUP('Calculatie sheet'!$AG$2,'Objectenoverzicht aantallen'!$A:$A,'Objectenoverzicht aantallen'!$P:$P)*'Calculatie sheet'!$AG$29*'Calculatie sheet'!$AG$42)/'Calculatie sheet'!$AG$64/1000</f>
        <v>0</v>
      </c>
    </row>
    <row r="4" spans="1:32" x14ac:dyDescent="0.2">
      <c r="B4" s="2" t="s">
        <v>639</v>
      </c>
      <c r="C4" s="44">
        <f>'Calculatie sheet'!AG36*'Calculatie sheet'!AG42</f>
        <v>8751.3770950000016</v>
      </c>
      <c r="D4" s="569" t="s">
        <v>585</v>
      </c>
      <c r="F4" s="567">
        <f>(C4*'Calculatie sheet'!$AG$7)/1000</f>
        <v>0</v>
      </c>
      <c r="H4" s="43">
        <f>((LOOKUP('Calculatie sheet'!$AG$2,'Objectenoverzicht aantallen'!$A:$A,'Objectenoverzicht aantallen'!$P:$P)*'Calculatie sheet'!$AG$36*'Calculatie sheet'!$AG$42))/1000</f>
        <v>0</v>
      </c>
      <c r="J4" s="43">
        <f>(LOOKUP('Calculatie sheet'!$AG$2,'Objectenoverzicht aantallen'!$A:$A,'Objectenoverzicht aantallen'!Q:Q)*'Calculatie sheet'!$AG$36*'Calculatie sheet'!$AG$42)/1000</f>
        <v>0</v>
      </c>
      <c r="K4" s="43">
        <f>(LOOKUP('Calculatie sheet'!$AG$2,'Objectenoverzicht aantallen'!$A:$A,'Objectenoverzicht aantallen'!R:R)*'Calculatie sheet'!$AG$36*'Calculatie sheet'!$AG$42)/1000</f>
        <v>0</v>
      </c>
      <c r="L4" s="43">
        <f>(LOOKUP('Calculatie sheet'!$AG$2,'Objectenoverzicht aantallen'!$A:$A,'Objectenoverzicht aantallen'!S:S)*'Calculatie sheet'!$AG$36*'Calculatie sheet'!$AG$42)/1000</f>
        <v>0</v>
      </c>
      <c r="M4" s="43">
        <f>(LOOKUP('Calculatie sheet'!$AG$2,'Objectenoverzicht aantallen'!$A:$A,'Objectenoverzicht aantallen'!T:T)*'Calculatie sheet'!$AG$36*'Calculatie sheet'!$AG$42)/1000</f>
        <v>0</v>
      </c>
      <c r="N4" s="43">
        <f>(LOOKUP('Calculatie sheet'!$AG$2,'Objectenoverzicht aantallen'!$A:$A,'Objectenoverzicht aantallen'!U:U)*'Calculatie sheet'!$AG$36*'Calculatie sheet'!$AG$42)/1000</f>
        <v>0</v>
      </c>
      <c r="O4" s="43">
        <f>(LOOKUP('Calculatie sheet'!$AG$2,'Objectenoverzicht aantallen'!$A:$A,'Objectenoverzicht aantallen'!V:V)*'Calculatie sheet'!$AG$36*'Calculatie sheet'!$AG$42)/1000</f>
        <v>0</v>
      </c>
      <c r="P4" s="43">
        <f>(LOOKUP('Calculatie sheet'!$AG$2,'Objectenoverzicht aantallen'!$A:$A,'Objectenoverzicht aantallen'!W:W)*'Calculatie sheet'!$AG$36*'Calculatie sheet'!$AG$42)/1000</f>
        <v>0</v>
      </c>
      <c r="Q4" s="43">
        <f>(LOOKUP('Calculatie sheet'!$AG$2,'Objectenoverzicht aantallen'!$A:$A,'Objectenoverzicht aantallen'!X:X)*'Calculatie sheet'!$AG$36*'Calculatie sheet'!$AG$42)/1000</f>
        <v>0</v>
      </c>
      <c r="R4" s="43">
        <f>(LOOKUP('Calculatie sheet'!$AG$2,'Objectenoverzicht aantallen'!$A:$A,'Objectenoverzicht aantallen'!Y:Y)*'Calculatie sheet'!$AG$36*'Calculatie sheet'!$AG$42)/1000</f>
        <v>0</v>
      </c>
      <c r="S4" s="43">
        <f>(LOOKUP('Calculatie sheet'!$AG$2,'Objectenoverzicht aantallen'!$A:$A,'Objectenoverzicht aantallen'!Z:Z)*'Calculatie sheet'!$AG$36*'Calculatie sheet'!$AG$42)/1000</f>
        <v>0</v>
      </c>
      <c r="T4" s="43">
        <f>(LOOKUP('Calculatie sheet'!$AG$2,'Objectenoverzicht aantallen'!$A:$A,'Objectenoverzicht aantallen'!AA:AA)*'Calculatie sheet'!$AG$36*'Calculatie sheet'!$AG$42)/1000</f>
        <v>0</v>
      </c>
      <c r="V4" s="43">
        <f>(LOOKUP('Calculatie sheet'!$AG$2,'Objectenoverzicht aantallen'!$A:$A,'Objectenoverzicht aantallen'!Q:Q)*'Calculatie sheet'!$AG$36*'Calculatie sheet'!$AG$42)/1000</f>
        <v>0</v>
      </c>
      <c r="W4" s="43">
        <f>(LOOKUP('Calculatie sheet'!$AG$2,'Objectenoverzicht aantallen'!$A:$A,'Objectenoverzicht aantallen'!R:R)*'Calculatie sheet'!$AG$36*'Calculatie sheet'!$AG$42)/1000</f>
        <v>0</v>
      </c>
      <c r="X4" s="43">
        <f>(LOOKUP('Calculatie sheet'!$AG$2,'Objectenoverzicht aantallen'!$A:$A,'Objectenoverzicht aantallen'!S:S)*'Calculatie sheet'!$AG$36*'Calculatie sheet'!$AG$42)/1000</f>
        <v>0</v>
      </c>
      <c r="Y4" s="43">
        <f>(LOOKUP('Calculatie sheet'!$AG$2,'Objectenoverzicht aantallen'!$A:$A,'Objectenoverzicht aantallen'!T:T)*'Calculatie sheet'!$AG$36*'Calculatie sheet'!$AG$42)/1000</f>
        <v>0</v>
      </c>
      <c r="Z4" s="43">
        <f>(LOOKUP('Calculatie sheet'!$AG$2,'Objectenoverzicht aantallen'!$A:$A,'Objectenoverzicht aantallen'!U:U)*'Calculatie sheet'!$AG$36*'Calculatie sheet'!$AG$42)/1000</f>
        <v>0</v>
      </c>
      <c r="AA4" s="43">
        <f>(LOOKUP('Calculatie sheet'!$AG$2,'Objectenoverzicht aantallen'!$A:$A,'Objectenoverzicht aantallen'!V:V)*'Calculatie sheet'!$AG$36*'Calculatie sheet'!$AG$42)/1000</f>
        <v>0</v>
      </c>
      <c r="AB4" s="43">
        <f>(LOOKUP('Calculatie sheet'!$AG$2,'Objectenoverzicht aantallen'!$A:$A,'Objectenoverzicht aantallen'!W:W)*'Calculatie sheet'!$AG$36*'Calculatie sheet'!$AG$42)/1000</f>
        <v>0</v>
      </c>
      <c r="AC4" s="43">
        <f>(LOOKUP('Calculatie sheet'!$AG$2,'Objectenoverzicht aantallen'!$A:$A,'Objectenoverzicht aantallen'!X:X)*'Calculatie sheet'!$AG$36*'Calculatie sheet'!$AG$42)/1000</f>
        <v>0</v>
      </c>
      <c r="AD4" s="43">
        <f>(LOOKUP('Calculatie sheet'!$AG$2,'Objectenoverzicht aantallen'!$A:$A,'Objectenoverzicht aantallen'!Y:Y)*'Calculatie sheet'!$AG$36*'Calculatie sheet'!$AG$42)/1000</f>
        <v>0</v>
      </c>
      <c r="AE4" s="43">
        <f>(LOOKUP('Calculatie sheet'!$AG$2,'Objectenoverzicht aantallen'!$A:$A,'Objectenoverzicht aantallen'!Z:Z)*'Calculatie sheet'!$AG$36*'Calculatie sheet'!$AG$42)/1000</f>
        <v>0</v>
      </c>
      <c r="AF4" s="43">
        <f>(LOOKUP('Calculatie sheet'!$AG$2,'Objectenoverzicht aantallen'!$A:$A,'Objectenoverzicht aantallen'!AA:AA)*'Calculatie sheet'!$AG$36*'Calculatie sheet'!$AG$42)/1000</f>
        <v>0</v>
      </c>
    </row>
    <row r="5" spans="1:32" x14ac:dyDescent="0.2">
      <c r="B5" s="3" t="s">
        <v>640</v>
      </c>
      <c r="C5" s="44">
        <f>'Calculatie sheet'!AG39*'Calculatie sheet'!AG42</f>
        <v>-21506.122145000001</v>
      </c>
      <c r="D5" s="457" t="s">
        <v>586</v>
      </c>
      <c r="F5" s="567">
        <f>(C5*'Calculatie sheet'!$AG$7)/1000</f>
        <v>0</v>
      </c>
      <c r="H5" s="43">
        <f>((LOOKUP('Calculatie sheet'!$AG$2,'Objectenoverzicht aantallen'!$A:$A,'Objectenoverzicht aantallen'!$P:$P)*'Calculatie sheet'!$AG$39*'Calculatie sheet'!$AG$42))/1000</f>
        <v>0</v>
      </c>
      <c r="J5" s="43">
        <f>(LOOKUP('Calculatie sheet'!$AG$2,'Objectenoverzicht aantallen'!$A:$A,'Objectenoverzicht aantallen'!Q:Q)*'Calculatie sheet'!$AG$39*'Calculatie sheet'!$AG$42)/1000</f>
        <v>0</v>
      </c>
      <c r="K5" s="43">
        <f>(LOOKUP('Calculatie sheet'!$AG$2,'Objectenoverzicht aantallen'!$A:$A,'Objectenoverzicht aantallen'!R:R)*'Calculatie sheet'!$AG$39*'Calculatie sheet'!$AG$42)/1000</f>
        <v>0</v>
      </c>
      <c r="L5" s="43">
        <f>(LOOKUP('Calculatie sheet'!$AG$2,'Objectenoverzicht aantallen'!$A:$A,'Objectenoverzicht aantallen'!S:S)*'Calculatie sheet'!$AG$39*'Calculatie sheet'!$AG$42)/1000</f>
        <v>0</v>
      </c>
      <c r="M5" s="43">
        <f>(LOOKUP('Calculatie sheet'!$AG$2,'Objectenoverzicht aantallen'!$A:$A,'Objectenoverzicht aantallen'!T:T)*'Calculatie sheet'!$AG$39*'Calculatie sheet'!$AG$42)/1000</f>
        <v>0</v>
      </c>
      <c r="N5" s="43">
        <f>(LOOKUP('Calculatie sheet'!$AG$2,'Objectenoverzicht aantallen'!$A:$A,'Objectenoverzicht aantallen'!U:U)*'Calculatie sheet'!$AG$39*'Calculatie sheet'!$AG$42)/1000</f>
        <v>0</v>
      </c>
      <c r="O5" s="43">
        <f>(LOOKUP('Calculatie sheet'!$AG$2,'Objectenoverzicht aantallen'!$A:$A,'Objectenoverzicht aantallen'!V:V)*'Calculatie sheet'!$AG$39*'Calculatie sheet'!$AG$42)/1000</f>
        <v>0</v>
      </c>
      <c r="P5" s="43">
        <f>(LOOKUP('Calculatie sheet'!$AG$2,'Objectenoverzicht aantallen'!$A:$A,'Objectenoverzicht aantallen'!W:W)*'Calculatie sheet'!$AG$39*'Calculatie sheet'!$AG$42)/1000</f>
        <v>0</v>
      </c>
      <c r="Q5" s="43">
        <f>(LOOKUP('Calculatie sheet'!$AG$2,'Objectenoverzicht aantallen'!$A:$A,'Objectenoverzicht aantallen'!X:X)*'Calculatie sheet'!$AG$39*'Calculatie sheet'!$AG$42)/1000</f>
        <v>0</v>
      </c>
      <c r="R5" s="43">
        <f>(LOOKUP('Calculatie sheet'!$AG$2,'Objectenoverzicht aantallen'!$A:$A,'Objectenoverzicht aantallen'!Y:Y)*'Calculatie sheet'!$AG$39*'Calculatie sheet'!$AG$42)/1000</f>
        <v>0</v>
      </c>
      <c r="S5" s="43">
        <f>(LOOKUP('Calculatie sheet'!$AG$2,'Objectenoverzicht aantallen'!$A:$A,'Objectenoverzicht aantallen'!Z:Z)*'Calculatie sheet'!$AG$39*'Calculatie sheet'!$AG$42)/1000</f>
        <v>0</v>
      </c>
      <c r="T5" s="43">
        <f>(LOOKUP('Calculatie sheet'!$AG$2,'Objectenoverzicht aantallen'!$A:$A,'Objectenoverzicht aantallen'!AA:AA)*'Calculatie sheet'!$AG$39*'Calculatie sheet'!$AG$42)/1000</f>
        <v>0</v>
      </c>
      <c r="V5" s="43">
        <f>(LOOKUP('Calculatie sheet'!$AG$2,'Objectenoverzicht aantallen'!$A:$A,'Objectenoverzicht aantallen'!Q:Q)*'Calculatie sheet'!$AG$39*'Calculatie sheet'!$AG$42)/1000</f>
        <v>0</v>
      </c>
      <c r="W5" s="43">
        <f>(LOOKUP('Calculatie sheet'!$AG$2,'Objectenoverzicht aantallen'!$A:$A,'Objectenoverzicht aantallen'!R:R)*'Calculatie sheet'!$AG$39*'Calculatie sheet'!$AG$42)/1000</f>
        <v>0</v>
      </c>
      <c r="X5" s="43">
        <f>(LOOKUP('Calculatie sheet'!$AG$2,'Objectenoverzicht aantallen'!$A:$A,'Objectenoverzicht aantallen'!S:S)*'Calculatie sheet'!$AG$39*'Calculatie sheet'!$AG$42)/1000</f>
        <v>0</v>
      </c>
      <c r="Y5" s="43">
        <f>(LOOKUP('Calculatie sheet'!$AG$2,'Objectenoverzicht aantallen'!$A:$A,'Objectenoverzicht aantallen'!T:T)*'Calculatie sheet'!$AG$39*'Calculatie sheet'!$AG$42)/1000</f>
        <v>0</v>
      </c>
      <c r="Z5" s="43">
        <f>(LOOKUP('Calculatie sheet'!$AG$2,'Objectenoverzicht aantallen'!$A:$A,'Objectenoverzicht aantallen'!U:U)*'Calculatie sheet'!$AG$39*'Calculatie sheet'!$AG$42)/1000</f>
        <v>0</v>
      </c>
      <c r="AA5" s="43">
        <f>(LOOKUP('Calculatie sheet'!$AG$2,'Objectenoverzicht aantallen'!$A:$A,'Objectenoverzicht aantallen'!V:V)*'Calculatie sheet'!$AG$39*'Calculatie sheet'!$AG$42)/1000</f>
        <v>0</v>
      </c>
      <c r="AB5" s="43">
        <f>(LOOKUP('Calculatie sheet'!$AG$2,'Objectenoverzicht aantallen'!$A:$A,'Objectenoverzicht aantallen'!W:W)*'Calculatie sheet'!$AG$39*'Calculatie sheet'!$AG$42)/1000</f>
        <v>0</v>
      </c>
      <c r="AC5" s="43">
        <f>(LOOKUP('Calculatie sheet'!$AG$2,'Objectenoverzicht aantallen'!$A:$A,'Objectenoverzicht aantallen'!X:X)*'Calculatie sheet'!$AG$39*'Calculatie sheet'!$AG$42)/1000</f>
        <v>0</v>
      </c>
      <c r="AD5" s="43">
        <f>(LOOKUP('Calculatie sheet'!$AG$2,'Objectenoverzicht aantallen'!$A:$A,'Objectenoverzicht aantallen'!Y:Y)*'Calculatie sheet'!$AG$39*'Calculatie sheet'!$AG$42)/1000</f>
        <v>0</v>
      </c>
      <c r="AE5" s="43">
        <f>(LOOKUP('Calculatie sheet'!$AG$2,'Objectenoverzicht aantallen'!$A:$A,'Objectenoverzicht aantallen'!Z:Z)*'Calculatie sheet'!$AG$39*'Calculatie sheet'!$AG$42)/1000</f>
        <v>0</v>
      </c>
      <c r="AF5" s="43">
        <f>(LOOKUP('Calculatie sheet'!$AG$2,'Objectenoverzicht aantallen'!$A:$A,'Objectenoverzicht aantallen'!AA:AA)*'Calculatie sheet'!$AG$39*'Calculatie sheet'!$AG$42)/1000</f>
        <v>0</v>
      </c>
    </row>
    <row r="6" spans="1:32" x14ac:dyDescent="0.2">
      <c r="C6" s="29"/>
      <c r="D6" s="458" t="s">
        <v>587</v>
      </c>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B1A19-7BDB-A84A-86F9-1EBDEC13801C}">
  <dimension ref="A1:AF6"/>
  <sheetViews>
    <sheetView topLeftCell="O1" workbookViewId="0">
      <selection activeCell="AC2" activeCellId="1" sqref="H2:AB5 AC2:AF5"/>
    </sheetView>
  </sheetViews>
  <sheetFormatPr baseColWidth="10" defaultRowHeight="16" x14ac:dyDescent="0.2"/>
  <cols>
    <col min="2" max="2" width="16.83203125" bestFit="1" customWidth="1"/>
    <col min="3" max="3" width="11.83203125" bestFit="1" customWidth="1"/>
    <col min="4" max="4" width="31.83203125" bestFit="1" customWidth="1"/>
    <col min="6" max="6" width="18" bestFit="1" customWidth="1"/>
  </cols>
  <sheetData>
    <row r="1" spans="1:32" x14ac:dyDescent="0.2">
      <c r="A1" t="str">
        <f>'Calculatie sheet'!AH3</f>
        <v>Stuw</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sheet'!AH19*'Calculatie sheet'!AH42</f>
        <v>10464.136525000002</v>
      </c>
      <c r="D2" s="14" t="s">
        <v>66</v>
      </c>
      <c r="F2" s="567">
        <f>(C2*'Calculatie sheet'!$AH$7)/1000</f>
        <v>0</v>
      </c>
      <c r="H2" s="43">
        <f>((LOOKUP('Calculatie sheet'!$AH$2,'Objectenoverzicht aantallen'!$A:$A,'Objectenoverzicht aantallen'!$P:$P)*'Calculatie sheet'!$AH$19*'Calculatie sheet'!$AH$42))/1000</f>
        <v>0</v>
      </c>
      <c r="J2" s="43">
        <f>(LOOKUP('Calculatie sheet'!$AH$2,'Objectenoverzicht aantallen'!$A:$A,'Objectenoverzicht aantallen'!E:E)*'Calculatie sheet'!$AH$19*'Calculatie sheet'!$AH$42)/1000</f>
        <v>0</v>
      </c>
      <c r="K2" s="43">
        <f>(LOOKUP('Calculatie sheet'!$AH$2,'Objectenoverzicht aantallen'!$A:$A,'Objectenoverzicht aantallen'!F:F)*'Calculatie sheet'!$AH$19*'Calculatie sheet'!$AH$42)/1000</f>
        <v>0</v>
      </c>
      <c r="L2" s="43">
        <f>(LOOKUP('Calculatie sheet'!$AH$2,'Objectenoverzicht aantallen'!$A:$A,'Objectenoverzicht aantallen'!G:G)*'Calculatie sheet'!$AH$19*'Calculatie sheet'!$AH$42)/1000</f>
        <v>0</v>
      </c>
      <c r="M2" s="43">
        <f>(LOOKUP('Calculatie sheet'!$AH$2,'Objectenoverzicht aantallen'!$A:$A,'Objectenoverzicht aantallen'!H:H)*'Calculatie sheet'!$AH$19*'Calculatie sheet'!$AH$42)/1000</f>
        <v>0</v>
      </c>
      <c r="N2" s="43">
        <f>(LOOKUP('Calculatie sheet'!$AH$2,'Objectenoverzicht aantallen'!$A:$A,'Objectenoverzicht aantallen'!I:I)*'Calculatie sheet'!$AH$19*'Calculatie sheet'!$AH$42)/1000</f>
        <v>0</v>
      </c>
      <c r="O2" s="43">
        <f>(LOOKUP('Calculatie sheet'!$AH$2,'Objectenoverzicht aantallen'!$A:$A,'Objectenoverzicht aantallen'!J:J)*'Calculatie sheet'!$AH$19*'Calculatie sheet'!$AH$42)/1000</f>
        <v>0</v>
      </c>
      <c r="P2" s="43">
        <f>(LOOKUP('Calculatie sheet'!$AH$2,'Objectenoverzicht aantallen'!$A:$A,'Objectenoverzicht aantallen'!K:K)*'Calculatie sheet'!$AH$19*'Calculatie sheet'!$AH$42)/1000</f>
        <v>0</v>
      </c>
      <c r="Q2" s="43">
        <f>(LOOKUP('Calculatie sheet'!$AH$2,'Objectenoverzicht aantallen'!$A:$A,'Objectenoverzicht aantallen'!L:L)*'Calculatie sheet'!$AH$19*'Calculatie sheet'!$AH$42)/1000</f>
        <v>0</v>
      </c>
      <c r="R2" s="43">
        <f>(LOOKUP('Calculatie sheet'!$AH$2,'Objectenoverzicht aantallen'!$A:$A,'Objectenoverzicht aantallen'!M:M)*'Calculatie sheet'!$AH$19*'Calculatie sheet'!$AH$42)/1000</f>
        <v>0</v>
      </c>
      <c r="S2" s="43">
        <f>(LOOKUP('Calculatie sheet'!$AH$2,'Objectenoverzicht aantallen'!$A:$A,'Objectenoverzicht aantallen'!N:N)*'Calculatie sheet'!$AH$19*'Calculatie sheet'!$AH$42)/1000</f>
        <v>0</v>
      </c>
      <c r="T2" s="43">
        <f>(LOOKUP('Calculatie sheet'!$AH$2,'Objectenoverzicht aantallen'!$A:$A,'Objectenoverzicht aantallen'!O:O)*'Calculatie sheet'!$AH$19*'Calculatie sheet'!$AH$42)/1000</f>
        <v>0</v>
      </c>
      <c r="V2" s="43">
        <f>(LOOKUP('Calculatie sheet'!$AH$2,'Objectenoverzicht aantallen'!$A:$A,'Objectenoverzicht aantallen'!Q:Q)*'Calculatie sheet'!$AH$19*'Calculatie sheet'!$AH$42)/1000</f>
        <v>0</v>
      </c>
      <c r="W2" s="43">
        <f>(LOOKUP('Calculatie sheet'!$AH$2,'Objectenoverzicht aantallen'!$A:$A,'Objectenoverzicht aantallen'!R:R)*'Calculatie sheet'!$AH$19*'Calculatie sheet'!$AH$42)/1000</f>
        <v>0</v>
      </c>
      <c r="X2" s="43">
        <f>(LOOKUP('Calculatie sheet'!$AH$2,'Objectenoverzicht aantallen'!$A:$A,'Objectenoverzicht aantallen'!S:S)*'Calculatie sheet'!$AH$19*'Calculatie sheet'!$AH$42)/1000</f>
        <v>0</v>
      </c>
      <c r="Y2" s="43">
        <f>(LOOKUP('Calculatie sheet'!$AH$2,'Objectenoverzicht aantallen'!$A:$A,'Objectenoverzicht aantallen'!T:T)*'Calculatie sheet'!$AH$19*'Calculatie sheet'!$AH$42)/1000</f>
        <v>0</v>
      </c>
      <c r="Z2" s="43">
        <f>(LOOKUP('Calculatie sheet'!$AH$2,'Objectenoverzicht aantallen'!$A:$A,'Objectenoverzicht aantallen'!U:U)*'Calculatie sheet'!$AH$19*'Calculatie sheet'!$AH$42)/1000</f>
        <v>0</v>
      </c>
      <c r="AA2" s="43">
        <f>(LOOKUP('Calculatie sheet'!$AH$2,'Objectenoverzicht aantallen'!$A:$A,'Objectenoverzicht aantallen'!V:V)*'Calculatie sheet'!$AH$19*'Calculatie sheet'!$AH$42)/1000</f>
        <v>0</v>
      </c>
      <c r="AB2" s="43">
        <f>(LOOKUP('Calculatie sheet'!$AH$2,'Objectenoverzicht aantallen'!$A:$A,'Objectenoverzicht aantallen'!W:W)*'Calculatie sheet'!$AH$19*'Calculatie sheet'!$AH$42)/1000</f>
        <v>0</v>
      </c>
      <c r="AC2" s="43">
        <f>(LOOKUP('Calculatie sheet'!$AH$2,'Objectenoverzicht aantallen'!$A:$A,'Objectenoverzicht aantallen'!X:X)*'Calculatie sheet'!$AH$19*'Calculatie sheet'!$AH$42)/1000</f>
        <v>0</v>
      </c>
      <c r="AD2" s="43">
        <f>(LOOKUP('Calculatie sheet'!$AH$2,'Objectenoverzicht aantallen'!$A:$A,'Objectenoverzicht aantallen'!Y:Y)*'Calculatie sheet'!$AH$19*'Calculatie sheet'!$AH$42)/1000</f>
        <v>0</v>
      </c>
      <c r="AE2" s="43">
        <f>(LOOKUP('Calculatie sheet'!$AH$2,'Objectenoverzicht aantallen'!$A:$A,'Objectenoverzicht aantallen'!Z:Z)*'Calculatie sheet'!$AH$19*'Calculatie sheet'!$AH$42)/1000</f>
        <v>0</v>
      </c>
      <c r="AF2" s="43">
        <f>(LOOKUP('Calculatie sheet'!$AH$2,'Objectenoverzicht aantallen'!$A:$A,'Objectenoverzicht aantallen'!AA:AA)*'Calculatie sheet'!$AH$19*'Calculatie sheet'!$AH$42)/1000</f>
        <v>0</v>
      </c>
    </row>
    <row r="3" spans="1:32" x14ac:dyDescent="0.2">
      <c r="B3" s="2" t="s">
        <v>638</v>
      </c>
      <c r="C3" s="41">
        <f>'Calculatie sheet'!AH29*'Calculatie sheet'!AH42</f>
        <v>0</v>
      </c>
      <c r="D3" s="24" t="s">
        <v>64</v>
      </c>
      <c r="F3" s="567">
        <f>(C3*'Calculatie sheet'!$AH$7)/1000</f>
        <v>0</v>
      </c>
      <c r="H3" s="43">
        <f>((LOOKUP('Calculatie sheet'!$AH$2,'Objectenoverzicht aantallen'!$A:$A,'Objectenoverzicht aantallen'!$P:$P)*'Calculatie sheet'!$AH$29*'Calculatie sheet'!$AH$42))/1000</f>
        <v>0</v>
      </c>
      <c r="J3" s="43">
        <f>(LOOKUP('Calculatie sheet'!$AH$2,'Objectenoverzicht aantallen'!$A:$A,'Objectenoverzicht aantallen'!$P:$P)*'Calculatie sheet'!$AH$29*'Calculatie sheet'!$AH$42)/'Calculatie sheet'!$AH$64/1000</f>
        <v>0</v>
      </c>
      <c r="K3" s="43">
        <f>(LOOKUP('Calculatie sheet'!$AH$2,'Objectenoverzicht aantallen'!$A:$A,'Objectenoverzicht aantallen'!$P:$P)*'Calculatie sheet'!$AH$29*'Calculatie sheet'!$AH$42)/'Calculatie sheet'!$AH$64/1000</f>
        <v>0</v>
      </c>
      <c r="L3" s="43">
        <f>(LOOKUP('Calculatie sheet'!$AH$2,'Objectenoverzicht aantallen'!$A:$A,'Objectenoverzicht aantallen'!$P:$P)*'Calculatie sheet'!$AH$29*'Calculatie sheet'!$AH$42)/'Calculatie sheet'!$AH$64/1000</f>
        <v>0</v>
      </c>
      <c r="M3" s="43">
        <f>(LOOKUP('Calculatie sheet'!$AH$2,'Objectenoverzicht aantallen'!$A:$A,'Objectenoverzicht aantallen'!$P:$P)*'Calculatie sheet'!$AH$29*'Calculatie sheet'!$AH$42)/'Calculatie sheet'!$AH$64/1000</f>
        <v>0</v>
      </c>
      <c r="N3" s="43">
        <f>(LOOKUP('Calculatie sheet'!$AH$2,'Objectenoverzicht aantallen'!$A:$A,'Objectenoverzicht aantallen'!$P:$P)*'Calculatie sheet'!$AH$29*'Calculatie sheet'!$AH$42)/'Calculatie sheet'!$AH$64/1000</f>
        <v>0</v>
      </c>
      <c r="O3" s="43">
        <f>(LOOKUP('Calculatie sheet'!$AH$2,'Objectenoverzicht aantallen'!$A:$A,'Objectenoverzicht aantallen'!$P:$P)*'Calculatie sheet'!$AH$29*'Calculatie sheet'!$AH$42)/'Calculatie sheet'!$AH$64/1000</f>
        <v>0</v>
      </c>
      <c r="P3" s="43">
        <f>(LOOKUP('Calculatie sheet'!$AH$2,'Objectenoverzicht aantallen'!$A:$A,'Objectenoverzicht aantallen'!$P:$P)*'Calculatie sheet'!$AH$29*'Calculatie sheet'!$AH$42)/'Calculatie sheet'!$AH$64/1000</f>
        <v>0</v>
      </c>
      <c r="Q3" s="43">
        <f>(LOOKUP('Calculatie sheet'!$AH$2,'Objectenoverzicht aantallen'!$A:$A,'Objectenoverzicht aantallen'!$P:$P)*'Calculatie sheet'!$AH$29*'Calculatie sheet'!$AH$42)/'Calculatie sheet'!$AH$64/1000</f>
        <v>0</v>
      </c>
      <c r="R3" s="43">
        <f>(LOOKUP('Calculatie sheet'!$AH$2,'Objectenoverzicht aantallen'!$A:$A,'Objectenoverzicht aantallen'!$P:$P)*'Calculatie sheet'!$AH$29*'Calculatie sheet'!$AH$42)/'Calculatie sheet'!$AH$64/1000</f>
        <v>0</v>
      </c>
      <c r="S3" s="43">
        <f>(LOOKUP('Calculatie sheet'!$AH$2,'Objectenoverzicht aantallen'!$A:$A,'Objectenoverzicht aantallen'!$P:$P)*'Calculatie sheet'!$AH$29*'Calculatie sheet'!$AH$42)/'Calculatie sheet'!$AH$64/1000</f>
        <v>0</v>
      </c>
      <c r="T3" s="43">
        <f>(LOOKUP('Calculatie sheet'!$AH$2,'Objectenoverzicht aantallen'!$A:$A,'Objectenoverzicht aantallen'!$P:$P)*'Calculatie sheet'!$AH$29*'Calculatie sheet'!$AH$42)/'Calculatie sheet'!$AH$64/1000</f>
        <v>0</v>
      </c>
      <c r="V3" s="43">
        <f>(LOOKUP('Calculatie sheet'!$AH$2,'Objectenoverzicht aantallen'!$A:$A,'Objectenoverzicht aantallen'!$P:$P)*'Calculatie sheet'!$AH$29*'Calculatie sheet'!$AH$42)/'Calculatie sheet'!$AH$64/1000</f>
        <v>0</v>
      </c>
      <c r="W3" s="43">
        <f>(LOOKUP('Calculatie sheet'!$AH$2,'Objectenoverzicht aantallen'!$A:$A,'Objectenoverzicht aantallen'!$P:$P)*'Calculatie sheet'!$AH$29*'Calculatie sheet'!$AH$42)/'Calculatie sheet'!$AH$64/1000</f>
        <v>0</v>
      </c>
      <c r="X3" s="43">
        <f>(LOOKUP('Calculatie sheet'!$AH$2,'Objectenoverzicht aantallen'!$A:$A,'Objectenoverzicht aantallen'!$P:$P)*'Calculatie sheet'!$AH$29*'Calculatie sheet'!$AH$42)/'Calculatie sheet'!$AH$64/1000</f>
        <v>0</v>
      </c>
      <c r="Y3" s="43">
        <f>(LOOKUP('Calculatie sheet'!$AH$2,'Objectenoverzicht aantallen'!$A:$A,'Objectenoverzicht aantallen'!$P:$P)*'Calculatie sheet'!$AH$29*'Calculatie sheet'!$AH$42)/'Calculatie sheet'!$AH$64/1000</f>
        <v>0</v>
      </c>
      <c r="Z3" s="43">
        <f>(LOOKUP('Calculatie sheet'!$AH$2,'Objectenoverzicht aantallen'!$A:$A,'Objectenoverzicht aantallen'!$P:$P)*'Calculatie sheet'!$AH$29*'Calculatie sheet'!$AH$42)/'Calculatie sheet'!$AH$64/1000</f>
        <v>0</v>
      </c>
      <c r="AA3" s="43">
        <f>(LOOKUP('Calculatie sheet'!$AH$2,'Objectenoverzicht aantallen'!$A:$A,'Objectenoverzicht aantallen'!$P:$P)*'Calculatie sheet'!$AH$29*'Calculatie sheet'!$AH$42)/'Calculatie sheet'!$AH$64/1000</f>
        <v>0</v>
      </c>
      <c r="AB3" s="43">
        <f>(LOOKUP('Calculatie sheet'!$AH$2,'Objectenoverzicht aantallen'!$A:$A,'Objectenoverzicht aantallen'!$P:$P)*'Calculatie sheet'!$AH$29*'Calculatie sheet'!$AH$42)/'Calculatie sheet'!$AH$64/1000</f>
        <v>0</v>
      </c>
      <c r="AC3" s="43">
        <f>(LOOKUP('Calculatie sheet'!$AH$2,'Objectenoverzicht aantallen'!$A:$A,'Objectenoverzicht aantallen'!$P:$P)*'Calculatie sheet'!$AH$29*'Calculatie sheet'!$AH$42)/'Calculatie sheet'!$AH$64/1000</f>
        <v>0</v>
      </c>
      <c r="AD3" s="43">
        <f>(LOOKUP('Calculatie sheet'!$AH$2,'Objectenoverzicht aantallen'!$A:$A,'Objectenoverzicht aantallen'!$P:$P)*'Calculatie sheet'!$AH$29*'Calculatie sheet'!$AH$42)/'Calculatie sheet'!$AH$64/1000</f>
        <v>0</v>
      </c>
      <c r="AE3" s="43">
        <f>(LOOKUP('Calculatie sheet'!$AH$2,'Objectenoverzicht aantallen'!$A:$A,'Objectenoverzicht aantallen'!$P:$P)*'Calculatie sheet'!$AH$29*'Calculatie sheet'!$AH$42)/'Calculatie sheet'!$AH$64/1000</f>
        <v>0</v>
      </c>
      <c r="AF3" s="43">
        <f>(LOOKUP('Calculatie sheet'!$AH$2,'Objectenoverzicht aantallen'!$A:$A,'Objectenoverzicht aantallen'!$P:$P)*'Calculatie sheet'!$AH$29*'Calculatie sheet'!$AH$42)/'Calculatie sheet'!$AH$64/1000</f>
        <v>0</v>
      </c>
    </row>
    <row r="4" spans="1:32" x14ac:dyDescent="0.2">
      <c r="B4" s="2" t="s">
        <v>639</v>
      </c>
      <c r="C4" s="41">
        <f>'Calculatie sheet'!AH36*'Calculatie sheet'!AH42</f>
        <v>846.99887000000001</v>
      </c>
      <c r="D4" s="569" t="s">
        <v>585</v>
      </c>
      <c r="F4" s="567">
        <f>(C4*'Calculatie sheet'!$AH$7)/1000</f>
        <v>0</v>
      </c>
      <c r="H4" s="43">
        <f>((LOOKUP('Calculatie sheet'!$AH$2,'Objectenoverzicht aantallen'!$A:$A,'Objectenoverzicht aantallen'!$P:$P)*'Calculatie sheet'!$AH$36*'Calculatie sheet'!$AH$42))/1000</f>
        <v>0</v>
      </c>
      <c r="J4" s="43">
        <f>(LOOKUP('Calculatie sheet'!$AH$2,'Objectenoverzicht aantallen'!$A:$A,'Objectenoverzicht aantallen'!Q:Q)*'Calculatie sheet'!$AH$36*'Calculatie sheet'!$AH$42)/1000</f>
        <v>0</v>
      </c>
      <c r="K4" s="43">
        <f>(LOOKUP('Calculatie sheet'!$AH$2,'Objectenoverzicht aantallen'!$A:$A,'Objectenoverzicht aantallen'!R:R)*'Calculatie sheet'!$AH$36*'Calculatie sheet'!$AH$42)/1000</f>
        <v>0</v>
      </c>
      <c r="L4" s="43">
        <f>(LOOKUP('Calculatie sheet'!$AH$2,'Objectenoverzicht aantallen'!$A:$A,'Objectenoverzicht aantallen'!S:S)*'Calculatie sheet'!$AH$36*'Calculatie sheet'!$AH$42)/1000</f>
        <v>0</v>
      </c>
      <c r="M4" s="43">
        <f>(LOOKUP('Calculatie sheet'!$AH$2,'Objectenoverzicht aantallen'!$A:$A,'Objectenoverzicht aantallen'!T:T)*'Calculatie sheet'!$AH$36*'Calculatie sheet'!$AH$42)/1000</f>
        <v>0</v>
      </c>
      <c r="N4" s="43">
        <f>(LOOKUP('Calculatie sheet'!$AH$2,'Objectenoverzicht aantallen'!$A:$A,'Objectenoverzicht aantallen'!U:U)*'Calculatie sheet'!$AH$36*'Calculatie sheet'!$AH$42)/1000</f>
        <v>0</v>
      </c>
      <c r="O4" s="43">
        <f>(LOOKUP('Calculatie sheet'!$AH$2,'Objectenoverzicht aantallen'!$A:$A,'Objectenoverzicht aantallen'!V:V)*'Calculatie sheet'!$AH$36*'Calculatie sheet'!$AH$42)/1000</f>
        <v>0</v>
      </c>
      <c r="P4" s="43">
        <f>(LOOKUP('Calculatie sheet'!$AH$2,'Objectenoverzicht aantallen'!$A:$A,'Objectenoverzicht aantallen'!W:W)*'Calculatie sheet'!$AH$36*'Calculatie sheet'!$AH$42)/1000</f>
        <v>0</v>
      </c>
      <c r="Q4" s="43">
        <f>(LOOKUP('Calculatie sheet'!$AH$2,'Objectenoverzicht aantallen'!$A:$A,'Objectenoverzicht aantallen'!X:X)*'Calculatie sheet'!$AH$36*'Calculatie sheet'!$AH$42)/1000</f>
        <v>0</v>
      </c>
      <c r="R4" s="43">
        <f>(LOOKUP('Calculatie sheet'!$AH$2,'Objectenoverzicht aantallen'!$A:$A,'Objectenoverzicht aantallen'!Y:Y)*'Calculatie sheet'!$AH$36*'Calculatie sheet'!$AH$42)/1000</f>
        <v>0</v>
      </c>
      <c r="S4" s="43">
        <f>(LOOKUP('Calculatie sheet'!$AH$2,'Objectenoverzicht aantallen'!$A:$A,'Objectenoverzicht aantallen'!Z:Z)*'Calculatie sheet'!$AH$36*'Calculatie sheet'!$AH$42)/1000</f>
        <v>0</v>
      </c>
      <c r="T4" s="43">
        <f>(LOOKUP('Calculatie sheet'!$AH$2,'Objectenoverzicht aantallen'!$A:$A,'Objectenoverzicht aantallen'!AA:AA)*'Calculatie sheet'!$AH$36*'Calculatie sheet'!$AH$42)/1000</f>
        <v>0</v>
      </c>
      <c r="V4" s="43">
        <f>(LOOKUP('Calculatie sheet'!$AH$2,'Objectenoverzicht aantallen'!$A:$A,'Objectenoverzicht aantallen'!Q:Q)*'Calculatie sheet'!$AH$36*'Calculatie sheet'!$AH$42)/1000</f>
        <v>0</v>
      </c>
      <c r="W4" s="43">
        <f>(LOOKUP('Calculatie sheet'!$AH$2,'Objectenoverzicht aantallen'!$A:$A,'Objectenoverzicht aantallen'!R:R)*'Calculatie sheet'!$AH$36*'Calculatie sheet'!$AH$42)/1000</f>
        <v>0</v>
      </c>
      <c r="X4" s="43">
        <f>(LOOKUP('Calculatie sheet'!$AH$2,'Objectenoverzicht aantallen'!$A:$A,'Objectenoverzicht aantallen'!S:S)*'Calculatie sheet'!$AH$36*'Calculatie sheet'!$AH$42)/1000</f>
        <v>0</v>
      </c>
      <c r="Y4" s="43">
        <f>(LOOKUP('Calculatie sheet'!$AH$2,'Objectenoverzicht aantallen'!$A:$A,'Objectenoverzicht aantallen'!T:T)*'Calculatie sheet'!$AH$36*'Calculatie sheet'!$AH$42)/1000</f>
        <v>0</v>
      </c>
      <c r="Z4" s="43">
        <f>(LOOKUP('Calculatie sheet'!$AH$2,'Objectenoverzicht aantallen'!$A:$A,'Objectenoverzicht aantallen'!U:U)*'Calculatie sheet'!$AH$36*'Calculatie sheet'!$AH$42)/1000</f>
        <v>0</v>
      </c>
      <c r="AA4" s="43">
        <f>(LOOKUP('Calculatie sheet'!$AH$2,'Objectenoverzicht aantallen'!$A:$A,'Objectenoverzicht aantallen'!V:V)*'Calculatie sheet'!$AH$36*'Calculatie sheet'!$AH$42)/1000</f>
        <v>0</v>
      </c>
      <c r="AB4" s="43">
        <f>(LOOKUP('Calculatie sheet'!$AH$2,'Objectenoverzicht aantallen'!$A:$A,'Objectenoverzicht aantallen'!W:W)*'Calculatie sheet'!$AH$36*'Calculatie sheet'!$AH$42)/1000</f>
        <v>0</v>
      </c>
      <c r="AC4" s="43">
        <f>(LOOKUP('Calculatie sheet'!$AH$2,'Objectenoverzicht aantallen'!$A:$A,'Objectenoverzicht aantallen'!X:X)*'Calculatie sheet'!$AH$36*'Calculatie sheet'!$AH$42)/1000</f>
        <v>0</v>
      </c>
      <c r="AD4" s="43">
        <f>(LOOKUP('Calculatie sheet'!$AH$2,'Objectenoverzicht aantallen'!$A:$A,'Objectenoverzicht aantallen'!Y:Y)*'Calculatie sheet'!$AH$36*'Calculatie sheet'!$AH$42)/1000</f>
        <v>0</v>
      </c>
      <c r="AE4" s="43">
        <f>(LOOKUP('Calculatie sheet'!$AH$2,'Objectenoverzicht aantallen'!$A:$A,'Objectenoverzicht aantallen'!Z:Z)*'Calculatie sheet'!$AH$36*'Calculatie sheet'!$AH$42)/1000</f>
        <v>0</v>
      </c>
      <c r="AF4" s="43">
        <f>(LOOKUP('Calculatie sheet'!$AH$2,'Objectenoverzicht aantallen'!$A:$A,'Objectenoverzicht aantallen'!AA:AA)*'Calculatie sheet'!$AH$36*'Calculatie sheet'!$AH$42)/1000</f>
        <v>0</v>
      </c>
    </row>
    <row r="5" spans="1:32" x14ac:dyDescent="0.2">
      <c r="B5" s="3" t="s">
        <v>640</v>
      </c>
      <c r="C5" s="41">
        <f>'Calculatie sheet'!AH39*'Calculatie sheet'!AH42</f>
        <v>-3087.0230660000002</v>
      </c>
      <c r="D5" s="457" t="s">
        <v>586</v>
      </c>
      <c r="F5" s="567">
        <f>(C5*'Calculatie sheet'!$AH$7)/1000</f>
        <v>0</v>
      </c>
      <c r="H5" s="43">
        <f>((LOOKUP('Calculatie sheet'!$AH$2,'Objectenoverzicht aantallen'!$A:$A,'Objectenoverzicht aantallen'!$P:$P)*'Calculatie sheet'!$AH$39*'Calculatie sheet'!$AH$42))/1000</f>
        <v>0</v>
      </c>
      <c r="J5" s="43">
        <f>(LOOKUP('Calculatie sheet'!$AH$2,'Objectenoverzicht aantallen'!$A:$A,'Objectenoverzicht aantallen'!Q:Q)*'Calculatie sheet'!$AH$39*'Calculatie sheet'!$AH$42)/1000</f>
        <v>0</v>
      </c>
      <c r="K5" s="43">
        <f>(LOOKUP('Calculatie sheet'!$AH$2,'Objectenoverzicht aantallen'!$A:$A,'Objectenoverzicht aantallen'!R:R)*'Calculatie sheet'!$AH$39*'Calculatie sheet'!$AH$42)/1000</f>
        <v>0</v>
      </c>
      <c r="L5" s="43">
        <f>(LOOKUP('Calculatie sheet'!$AH$2,'Objectenoverzicht aantallen'!$A:$A,'Objectenoverzicht aantallen'!S:S)*'Calculatie sheet'!$AH$39*'Calculatie sheet'!$AH$42)/1000</f>
        <v>0</v>
      </c>
      <c r="M5" s="43">
        <f>(LOOKUP('Calculatie sheet'!$AH$2,'Objectenoverzicht aantallen'!$A:$A,'Objectenoverzicht aantallen'!T:T)*'Calculatie sheet'!$AH$39*'Calculatie sheet'!$AH$42)/1000</f>
        <v>0</v>
      </c>
      <c r="N5" s="43">
        <f>(LOOKUP('Calculatie sheet'!$AH$2,'Objectenoverzicht aantallen'!$A:$A,'Objectenoverzicht aantallen'!U:U)*'Calculatie sheet'!$AH$39*'Calculatie sheet'!$AH$42)/1000</f>
        <v>0</v>
      </c>
      <c r="O5" s="43">
        <f>(LOOKUP('Calculatie sheet'!$AH$2,'Objectenoverzicht aantallen'!$A:$A,'Objectenoverzicht aantallen'!V:V)*'Calculatie sheet'!$AH$39*'Calculatie sheet'!$AH$42)/1000</f>
        <v>0</v>
      </c>
      <c r="P5" s="43">
        <f>(LOOKUP('Calculatie sheet'!$AH$2,'Objectenoverzicht aantallen'!$A:$A,'Objectenoverzicht aantallen'!W:W)*'Calculatie sheet'!$AH$39*'Calculatie sheet'!$AH$42)/1000</f>
        <v>0</v>
      </c>
      <c r="Q5" s="43">
        <f>(LOOKUP('Calculatie sheet'!$AH$2,'Objectenoverzicht aantallen'!$A:$A,'Objectenoverzicht aantallen'!X:X)*'Calculatie sheet'!$AH$39*'Calculatie sheet'!$AH$42)/1000</f>
        <v>0</v>
      </c>
      <c r="R5" s="43">
        <f>(LOOKUP('Calculatie sheet'!$AH$2,'Objectenoverzicht aantallen'!$A:$A,'Objectenoverzicht aantallen'!Y:Y)*'Calculatie sheet'!$AH$39*'Calculatie sheet'!$AH$42)/1000</f>
        <v>0</v>
      </c>
      <c r="S5" s="43">
        <f>(LOOKUP('Calculatie sheet'!$AH$2,'Objectenoverzicht aantallen'!$A:$A,'Objectenoverzicht aantallen'!Z:Z)*'Calculatie sheet'!$AH$39*'Calculatie sheet'!$AH$42)/1000</f>
        <v>0</v>
      </c>
      <c r="T5" s="43">
        <f>(LOOKUP('Calculatie sheet'!$AH$2,'Objectenoverzicht aantallen'!$A:$A,'Objectenoverzicht aantallen'!AA:AA)*'Calculatie sheet'!$AH$39*'Calculatie sheet'!$AH$42)/1000</f>
        <v>0</v>
      </c>
      <c r="V5" s="43">
        <f>(LOOKUP('Calculatie sheet'!$AH$2,'Objectenoverzicht aantallen'!$A:$A,'Objectenoverzicht aantallen'!Q:Q)*'Calculatie sheet'!$AH$39*'Calculatie sheet'!$AH$42)/1000</f>
        <v>0</v>
      </c>
      <c r="W5" s="43">
        <f>(LOOKUP('Calculatie sheet'!$AH$2,'Objectenoverzicht aantallen'!$A:$A,'Objectenoverzicht aantallen'!R:R)*'Calculatie sheet'!$AH$39*'Calculatie sheet'!$AH$42)/1000</f>
        <v>0</v>
      </c>
      <c r="X5" s="43">
        <f>(LOOKUP('Calculatie sheet'!$AH$2,'Objectenoverzicht aantallen'!$A:$A,'Objectenoverzicht aantallen'!S:S)*'Calculatie sheet'!$AH$39*'Calculatie sheet'!$AH$42)/1000</f>
        <v>0</v>
      </c>
      <c r="Y5" s="43">
        <f>(LOOKUP('Calculatie sheet'!$AH$2,'Objectenoverzicht aantallen'!$A:$A,'Objectenoverzicht aantallen'!T:T)*'Calculatie sheet'!$AH$39*'Calculatie sheet'!$AH$42)/1000</f>
        <v>0</v>
      </c>
      <c r="Z5" s="43">
        <f>(LOOKUP('Calculatie sheet'!$AH$2,'Objectenoverzicht aantallen'!$A:$A,'Objectenoverzicht aantallen'!U:U)*'Calculatie sheet'!$AH$39*'Calculatie sheet'!$AH$42)/1000</f>
        <v>0</v>
      </c>
      <c r="AA5" s="43">
        <f>(LOOKUP('Calculatie sheet'!$AH$2,'Objectenoverzicht aantallen'!$A:$A,'Objectenoverzicht aantallen'!V:V)*'Calculatie sheet'!$AH$39*'Calculatie sheet'!$AH$42)/1000</f>
        <v>0</v>
      </c>
      <c r="AB5" s="43">
        <f>(LOOKUP('Calculatie sheet'!$AH$2,'Objectenoverzicht aantallen'!$A:$A,'Objectenoverzicht aantallen'!W:W)*'Calculatie sheet'!$AH$39*'Calculatie sheet'!$AH$42)/1000</f>
        <v>0</v>
      </c>
      <c r="AC5" s="43">
        <f>(LOOKUP('Calculatie sheet'!$AH$2,'Objectenoverzicht aantallen'!$A:$A,'Objectenoverzicht aantallen'!X:X)*'Calculatie sheet'!$AH$39*'Calculatie sheet'!$AH$42)/1000</f>
        <v>0</v>
      </c>
      <c r="AD5" s="43">
        <f>(LOOKUP('Calculatie sheet'!$AH$2,'Objectenoverzicht aantallen'!$A:$A,'Objectenoverzicht aantallen'!Y:Y)*'Calculatie sheet'!$AH$39*'Calculatie sheet'!$AH$42)/1000</f>
        <v>0</v>
      </c>
      <c r="AE5" s="43">
        <f>(LOOKUP('Calculatie sheet'!$AH$2,'Objectenoverzicht aantallen'!$A:$A,'Objectenoverzicht aantallen'!Z:Z)*'Calculatie sheet'!$AH$39*'Calculatie sheet'!$AH$42)/1000</f>
        <v>0</v>
      </c>
      <c r="AF5" s="43">
        <f>(LOOKUP('Calculatie sheet'!$AH$2,'Objectenoverzicht aantallen'!$A:$A,'Objectenoverzicht aantallen'!AA:AA)*'Calculatie sheet'!$AH$39*'Calculatie sheet'!$AH$42)/1000</f>
        <v>0</v>
      </c>
    </row>
    <row r="6" spans="1:32" x14ac:dyDescent="0.2">
      <c r="C6" s="29"/>
      <c r="D6" s="458" t="s">
        <v>587</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F0BA-3045-D343-9DFF-FB1F1FFA686B}">
  <dimension ref="A1:AF6"/>
  <sheetViews>
    <sheetView topLeftCell="P1" workbookViewId="0">
      <selection activeCell="AD2" activeCellId="1" sqref="H2:AC5 AD2:AF5"/>
    </sheetView>
  </sheetViews>
  <sheetFormatPr baseColWidth="10" defaultRowHeight="16" x14ac:dyDescent="0.2"/>
  <cols>
    <col min="1" max="1" width="14.6640625" bestFit="1" customWidth="1"/>
    <col min="2" max="2" width="16.83203125" bestFit="1" customWidth="1"/>
    <col min="4" max="4" width="31.83203125" bestFit="1" customWidth="1"/>
    <col min="6" max="6" width="18" bestFit="1" customWidth="1"/>
    <col min="20" max="20" width="10.83203125" customWidth="1"/>
  </cols>
  <sheetData>
    <row r="1" spans="1:32" x14ac:dyDescent="0.2">
      <c r="A1" t="str">
        <f>'Calculatie sheet'!AI3</f>
        <v>Oeverbeschoeiing (geotextiel)</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sheet'!AI19*'Calculatie sheet'!AI42</f>
        <v>64.189703999999992</v>
      </c>
      <c r="D2" s="14" t="s">
        <v>66</v>
      </c>
      <c r="F2" s="567">
        <f>(C2*'Calculatie sheet'!$AI$7)/1000</f>
        <v>0</v>
      </c>
      <c r="H2" s="43">
        <f>((LOOKUP('Calculatie sheet'!$AI$2,'Objectenoverzicht aantallen'!$A:$A,'Objectenoverzicht aantallen'!$P:$P)*'Calculatie sheet'!$AI$19*'Calculatie sheet'!$AI$42))/1000</f>
        <v>0</v>
      </c>
      <c r="J2" s="43">
        <f>(LOOKUP('Calculatie sheet'!$AI$2,'Objectenoverzicht aantallen'!$A:$A,'Objectenoverzicht aantallen'!E:E)*'Calculatie sheet'!$AI$19*'Calculatie sheet'!$AI$42)/1000</f>
        <v>0</v>
      </c>
      <c r="K2" s="43">
        <f>(LOOKUP('Calculatie sheet'!$AI$2,'Objectenoverzicht aantallen'!$A:$A,'Objectenoverzicht aantallen'!F:F)*'Calculatie sheet'!$AI$19*'Calculatie sheet'!$AI$42)/1000</f>
        <v>0</v>
      </c>
      <c r="L2" s="43">
        <f>(LOOKUP('Calculatie sheet'!$AI$2,'Objectenoverzicht aantallen'!$A:$A,'Objectenoverzicht aantallen'!G:G)*'Calculatie sheet'!$AI$19*'Calculatie sheet'!$AI$42)/1000</f>
        <v>0</v>
      </c>
      <c r="M2" s="43">
        <f>(LOOKUP('Calculatie sheet'!$AI$2,'Objectenoverzicht aantallen'!$A:$A,'Objectenoverzicht aantallen'!H:H)*'Calculatie sheet'!$AI$19*'Calculatie sheet'!$AI$42)/1000</f>
        <v>0</v>
      </c>
      <c r="N2" s="43">
        <f>(LOOKUP('Calculatie sheet'!$AI$2,'Objectenoverzicht aantallen'!$A:$A,'Objectenoverzicht aantallen'!I:I)*'Calculatie sheet'!$AI$19*'Calculatie sheet'!$AI$42)/1000</f>
        <v>0</v>
      </c>
      <c r="O2" s="43">
        <f>(LOOKUP('Calculatie sheet'!$AI$2,'Objectenoverzicht aantallen'!$A:$A,'Objectenoverzicht aantallen'!J:J)*'Calculatie sheet'!$AI$19*'Calculatie sheet'!$AI$42)/1000</f>
        <v>0</v>
      </c>
      <c r="P2" s="43">
        <f>(LOOKUP('Calculatie sheet'!$AI$2,'Objectenoverzicht aantallen'!$A:$A,'Objectenoverzicht aantallen'!K:K)*'Calculatie sheet'!$AI$19*'Calculatie sheet'!$AI$42)/1000</f>
        <v>0</v>
      </c>
      <c r="Q2" s="43">
        <f>(LOOKUP('Calculatie sheet'!$AI$2,'Objectenoverzicht aantallen'!$A:$A,'Objectenoverzicht aantallen'!L:L)*'Calculatie sheet'!$AI$19*'Calculatie sheet'!$AI$42)/1000</f>
        <v>0</v>
      </c>
      <c r="R2" s="43">
        <f>(LOOKUP('Calculatie sheet'!$AI$2,'Objectenoverzicht aantallen'!$A:$A,'Objectenoverzicht aantallen'!M:M)*'Calculatie sheet'!$AI$19*'Calculatie sheet'!$AI$42)/1000</f>
        <v>0</v>
      </c>
      <c r="S2" s="43">
        <f>(LOOKUP('Calculatie sheet'!$AI$2,'Objectenoverzicht aantallen'!$A:$A,'Objectenoverzicht aantallen'!N:N)*'Calculatie sheet'!$AI$19*'Calculatie sheet'!$AI$42)/1000</f>
        <v>0</v>
      </c>
      <c r="T2" s="43">
        <f>(LOOKUP('Calculatie sheet'!$AI$2,'Objectenoverzicht aantallen'!$A:$A,'Objectenoverzicht aantallen'!O:O)*'Calculatie sheet'!$AI$19*'Calculatie sheet'!$AI$42)/1000</f>
        <v>0</v>
      </c>
      <c r="V2" s="43">
        <f>(LOOKUP('Calculatie sheet'!$AI$2,'Objectenoverzicht aantallen'!$A:$A,'Objectenoverzicht aantallen'!Q:Q)*'Calculatie sheet'!$AI$19*'Calculatie sheet'!$AI$42)/1000</f>
        <v>0</v>
      </c>
      <c r="W2" s="43">
        <f>(LOOKUP('Calculatie sheet'!$AI$2,'Objectenoverzicht aantallen'!$A:$A,'Objectenoverzicht aantallen'!R:R)*'Calculatie sheet'!$AI$19*'Calculatie sheet'!$AI$42)/1000</f>
        <v>0</v>
      </c>
      <c r="X2" s="43">
        <f>(LOOKUP('Calculatie sheet'!$AI$2,'Objectenoverzicht aantallen'!$A:$A,'Objectenoverzicht aantallen'!S:S)*'Calculatie sheet'!$AI$19*'Calculatie sheet'!$AI$42)/1000</f>
        <v>0</v>
      </c>
      <c r="Y2" s="43">
        <f>(LOOKUP('Calculatie sheet'!$AI$2,'Objectenoverzicht aantallen'!$A:$A,'Objectenoverzicht aantallen'!T:T)*'Calculatie sheet'!$AI$19*'Calculatie sheet'!$AI$42)/1000</f>
        <v>0</v>
      </c>
      <c r="Z2" s="43">
        <f>(LOOKUP('Calculatie sheet'!$AI$2,'Objectenoverzicht aantallen'!$A:$A,'Objectenoverzicht aantallen'!U:U)*'Calculatie sheet'!$AI$19*'Calculatie sheet'!$AI$42)/1000</f>
        <v>0</v>
      </c>
      <c r="AA2" s="43">
        <f>(LOOKUP('Calculatie sheet'!$AI$2,'Objectenoverzicht aantallen'!$A:$A,'Objectenoverzicht aantallen'!V:V)*'Calculatie sheet'!$AI$19*'Calculatie sheet'!$AI$42)/1000</f>
        <v>0</v>
      </c>
      <c r="AB2" s="43">
        <f>(LOOKUP('Calculatie sheet'!$AI$2,'Objectenoverzicht aantallen'!$A:$A,'Objectenoverzicht aantallen'!W:W)*'Calculatie sheet'!$AI$19*'Calculatie sheet'!$AI$42)/1000</f>
        <v>0</v>
      </c>
      <c r="AC2" s="43">
        <f>(LOOKUP('Calculatie sheet'!$AI$2,'Objectenoverzicht aantallen'!$A:$A,'Objectenoverzicht aantallen'!X:X)*'Calculatie sheet'!$AI$19*'Calculatie sheet'!$AI$42)/1000</f>
        <v>0</v>
      </c>
      <c r="AD2" s="43">
        <f>(LOOKUP('Calculatie sheet'!$AI$2,'Objectenoverzicht aantallen'!$A:$A,'Objectenoverzicht aantallen'!Y:Y)*'Calculatie sheet'!$AI$19*'Calculatie sheet'!$AI$42)/1000</f>
        <v>0</v>
      </c>
      <c r="AE2" s="43">
        <f>(LOOKUP('Calculatie sheet'!$AI$2,'Objectenoverzicht aantallen'!$A:$A,'Objectenoverzicht aantallen'!Z:Z)*'Calculatie sheet'!$AI$19*'Calculatie sheet'!$AI$42)/1000</f>
        <v>0</v>
      </c>
      <c r="AF2" s="43">
        <f>(LOOKUP('Calculatie sheet'!$AI$2,'Objectenoverzicht aantallen'!$A:$A,'Objectenoverzicht aantallen'!AA:AA)*'Calculatie sheet'!$AI$19*'Calculatie sheet'!$AI$42)/1000</f>
        <v>0</v>
      </c>
    </row>
    <row r="3" spans="1:32" x14ac:dyDescent="0.2">
      <c r="B3" s="2" t="s">
        <v>638</v>
      </c>
      <c r="C3" s="41">
        <f>'Calculatie sheet'!AI29*'Calculatie sheet'!AI42</f>
        <v>0</v>
      </c>
      <c r="D3" s="24" t="s">
        <v>64</v>
      </c>
      <c r="F3" s="567">
        <f>(C3*'Calculatie sheet'!$AI$7)/1000</f>
        <v>0</v>
      </c>
      <c r="H3" s="43">
        <f>((LOOKUP('Calculatie sheet'!$AI$2,'Objectenoverzicht aantallen'!$A:$A,'Objectenoverzicht aantallen'!$P:$P)*'Calculatie sheet'!$AI$29*'Calculatie sheet'!$AI$42))/1000</f>
        <v>0</v>
      </c>
      <c r="J3" s="43">
        <f>(LOOKUP('Calculatie sheet'!$AI$2,'Objectenoverzicht aantallen'!$A:$A,'Objectenoverzicht aantallen'!$P:$P)*'Calculatie sheet'!$AI$29*'Calculatie sheet'!$AI$42)/'Calculatie sheet'!$AI$64/1000</f>
        <v>0</v>
      </c>
      <c r="K3" s="43">
        <f>(LOOKUP('Calculatie sheet'!$AI$2,'Objectenoverzicht aantallen'!$A:$A,'Objectenoverzicht aantallen'!$P:$P)*'Calculatie sheet'!$AI$29*'Calculatie sheet'!$AI$42)/'Calculatie sheet'!$AI$64/1000</f>
        <v>0</v>
      </c>
      <c r="L3" s="43">
        <f>(LOOKUP('Calculatie sheet'!$AI$2,'Objectenoverzicht aantallen'!$A:$A,'Objectenoverzicht aantallen'!$P:$P)*'Calculatie sheet'!$AI$29*'Calculatie sheet'!$AI$42)/'Calculatie sheet'!$AI$64/1000</f>
        <v>0</v>
      </c>
      <c r="M3" s="43">
        <f>(LOOKUP('Calculatie sheet'!$AI$2,'Objectenoverzicht aantallen'!$A:$A,'Objectenoverzicht aantallen'!$P:$P)*'Calculatie sheet'!$AI$29*'Calculatie sheet'!$AI$42)/'Calculatie sheet'!$AI$64/1000</f>
        <v>0</v>
      </c>
      <c r="N3" s="43">
        <f>(LOOKUP('Calculatie sheet'!$AI$2,'Objectenoverzicht aantallen'!$A:$A,'Objectenoverzicht aantallen'!$P:$P)*'Calculatie sheet'!$AI$29*'Calculatie sheet'!$AI$42)/'Calculatie sheet'!$AI$64/1000</f>
        <v>0</v>
      </c>
      <c r="O3" s="43">
        <f>(LOOKUP('Calculatie sheet'!$AI$2,'Objectenoverzicht aantallen'!$A:$A,'Objectenoverzicht aantallen'!$P:$P)*'Calculatie sheet'!$AI$29*'Calculatie sheet'!$AI$42)/'Calculatie sheet'!$AI$64/1000</f>
        <v>0</v>
      </c>
      <c r="P3" s="43">
        <f>(LOOKUP('Calculatie sheet'!$AI$2,'Objectenoverzicht aantallen'!$A:$A,'Objectenoverzicht aantallen'!$P:$P)*'Calculatie sheet'!$AI$29*'Calculatie sheet'!$AI$42)/'Calculatie sheet'!$AI$64/1000</f>
        <v>0</v>
      </c>
      <c r="Q3" s="43">
        <f>(LOOKUP('Calculatie sheet'!$AI$2,'Objectenoverzicht aantallen'!$A:$A,'Objectenoverzicht aantallen'!$P:$P)*'Calculatie sheet'!$AI$29*'Calculatie sheet'!$AI$42)/'Calculatie sheet'!$AI$64/1000</f>
        <v>0</v>
      </c>
      <c r="R3" s="43">
        <f>(LOOKUP('Calculatie sheet'!$AI$2,'Objectenoverzicht aantallen'!$A:$A,'Objectenoverzicht aantallen'!$P:$P)*'Calculatie sheet'!$AI$29*'Calculatie sheet'!$AI$42)/'Calculatie sheet'!$AI$64/1000</f>
        <v>0</v>
      </c>
      <c r="S3" s="43">
        <f>(LOOKUP('Calculatie sheet'!$AI$2,'Objectenoverzicht aantallen'!$A:$A,'Objectenoverzicht aantallen'!$P:$P)*'Calculatie sheet'!$AI$29*'Calculatie sheet'!$AI$42)/'Calculatie sheet'!$AI$64/1000</f>
        <v>0</v>
      </c>
      <c r="T3" s="43">
        <f>(LOOKUP('Calculatie sheet'!$AI$2,'Objectenoverzicht aantallen'!$A:$A,'Objectenoverzicht aantallen'!$P:$P)*'Calculatie sheet'!$AI$29*'Calculatie sheet'!$AI$42)/'Calculatie sheet'!$AI$64/1000</f>
        <v>0</v>
      </c>
      <c r="V3" s="43">
        <f>(LOOKUP('Calculatie sheet'!$AI$2,'Objectenoverzicht aantallen'!$A:$A,'Objectenoverzicht aantallen'!$P:$P)*'Calculatie sheet'!$AI$29*'Calculatie sheet'!$AI$42)/'Calculatie sheet'!$AI$64/1000</f>
        <v>0</v>
      </c>
      <c r="W3" s="43">
        <f>(LOOKUP('Calculatie sheet'!$AI$2,'Objectenoverzicht aantallen'!$A:$A,'Objectenoverzicht aantallen'!$P:$P)*'Calculatie sheet'!$AI$29*'Calculatie sheet'!$AI$42)/'Calculatie sheet'!$AI$64/1000</f>
        <v>0</v>
      </c>
      <c r="X3" s="43">
        <f>(LOOKUP('Calculatie sheet'!$AI$2,'Objectenoverzicht aantallen'!$A:$A,'Objectenoverzicht aantallen'!$P:$P)*'Calculatie sheet'!$AI$29*'Calculatie sheet'!$AI$42)/'Calculatie sheet'!$AI$64/1000</f>
        <v>0</v>
      </c>
      <c r="Y3" s="43">
        <f>(LOOKUP('Calculatie sheet'!$AI$2,'Objectenoverzicht aantallen'!$A:$A,'Objectenoverzicht aantallen'!$P:$P)*'Calculatie sheet'!$AI$29*'Calculatie sheet'!$AI$42)/'Calculatie sheet'!$AI$64/1000</f>
        <v>0</v>
      </c>
      <c r="Z3" s="43">
        <f>(LOOKUP('Calculatie sheet'!$AI$2,'Objectenoverzicht aantallen'!$A:$A,'Objectenoverzicht aantallen'!$P:$P)*'Calculatie sheet'!$AI$29*'Calculatie sheet'!$AI$42)/'Calculatie sheet'!$AI$64/1000</f>
        <v>0</v>
      </c>
      <c r="AA3" s="43">
        <f>(LOOKUP('Calculatie sheet'!$AI$2,'Objectenoverzicht aantallen'!$A:$A,'Objectenoverzicht aantallen'!$P:$P)*'Calculatie sheet'!$AI$29*'Calculatie sheet'!$AI$42)/'Calculatie sheet'!$AI$64/1000</f>
        <v>0</v>
      </c>
      <c r="AB3" s="43">
        <f>(LOOKUP('Calculatie sheet'!$AI$2,'Objectenoverzicht aantallen'!$A:$A,'Objectenoverzicht aantallen'!$P:$P)*'Calculatie sheet'!$AI$29*'Calculatie sheet'!$AI$42)/'Calculatie sheet'!$AI$64/1000</f>
        <v>0</v>
      </c>
      <c r="AC3" s="43">
        <f>(LOOKUP('Calculatie sheet'!$AI$2,'Objectenoverzicht aantallen'!$A:$A,'Objectenoverzicht aantallen'!$P:$P)*'Calculatie sheet'!$AI$29*'Calculatie sheet'!$AI$42)/'Calculatie sheet'!$AI$64/1000</f>
        <v>0</v>
      </c>
      <c r="AD3" s="43">
        <f>(LOOKUP('Calculatie sheet'!$AI$2,'Objectenoverzicht aantallen'!$A:$A,'Objectenoverzicht aantallen'!$P:$P)*'Calculatie sheet'!$AI$29*'Calculatie sheet'!$AI$42)/'Calculatie sheet'!$AI$64/1000</f>
        <v>0</v>
      </c>
      <c r="AE3" s="43">
        <f>(LOOKUP('Calculatie sheet'!$AI$2,'Objectenoverzicht aantallen'!$A:$A,'Objectenoverzicht aantallen'!$P:$P)*'Calculatie sheet'!$AI$29*'Calculatie sheet'!$AI$42)/'Calculatie sheet'!$AI$64/1000</f>
        <v>0</v>
      </c>
      <c r="AF3" s="43">
        <f>(LOOKUP('Calculatie sheet'!$AI$2,'Objectenoverzicht aantallen'!$A:$A,'Objectenoverzicht aantallen'!$P:$P)*'Calculatie sheet'!$AI$29*'Calculatie sheet'!$AI$42)/'Calculatie sheet'!$AI$64/1000</f>
        <v>0</v>
      </c>
    </row>
    <row r="4" spans="1:32" x14ac:dyDescent="0.2">
      <c r="B4" s="2" t="s">
        <v>639</v>
      </c>
      <c r="C4" s="41">
        <f>'Calculatie sheet'!AI36*'Calculatie sheet'!AI42</f>
        <v>13.805973999999997</v>
      </c>
      <c r="D4" s="569" t="s">
        <v>585</v>
      </c>
      <c r="F4" s="567">
        <f>(C4*'Calculatie sheet'!$AI$7)/1000</f>
        <v>0</v>
      </c>
      <c r="H4" s="43">
        <f>((LOOKUP('Calculatie sheet'!$AI$2,'Objectenoverzicht aantallen'!$A:$A,'Objectenoverzicht aantallen'!$P:$P)*'Calculatie sheet'!$AI$36*'Calculatie sheet'!$AI$42))/1000</f>
        <v>0</v>
      </c>
      <c r="J4" s="43">
        <f>(LOOKUP('Calculatie sheet'!$AI$2,'Objectenoverzicht aantallen'!$A:$A,'Objectenoverzicht aantallen'!Q:Q)*'Calculatie sheet'!$AI$36*'Calculatie sheet'!$AI$42)/1000</f>
        <v>0</v>
      </c>
      <c r="K4" s="43">
        <f>(LOOKUP('Calculatie sheet'!$AI$2,'Objectenoverzicht aantallen'!$A:$A,'Objectenoverzicht aantallen'!R:R)*'Calculatie sheet'!$AI$36*'Calculatie sheet'!$AI$42)/1000</f>
        <v>0</v>
      </c>
      <c r="L4" s="43">
        <f>(LOOKUP('Calculatie sheet'!$AI$2,'Objectenoverzicht aantallen'!$A:$A,'Objectenoverzicht aantallen'!S:S)*'Calculatie sheet'!$AI$36*'Calculatie sheet'!$AI$42)/1000</f>
        <v>0</v>
      </c>
      <c r="M4" s="43">
        <f>(LOOKUP('Calculatie sheet'!$AI$2,'Objectenoverzicht aantallen'!$A:$A,'Objectenoverzicht aantallen'!T:T)*'Calculatie sheet'!$AI$36*'Calculatie sheet'!$AI$42)/1000</f>
        <v>0</v>
      </c>
      <c r="N4" s="43">
        <f>(LOOKUP('Calculatie sheet'!$AI$2,'Objectenoverzicht aantallen'!$A:$A,'Objectenoverzicht aantallen'!U:U)*'Calculatie sheet'!$AI$36*'Calculatie sheet'!$AI$42)/1000</f>
        <v>0</v>
      </c>
      <c r="O4" s="43">
        <f>(LOOKUP('Calculatie sheet'!$AI$2,'Objectenoverzicht aantallen'!$A:$A,'Objectenoverzicht aantallen'!V:V)*'Calculatie sheet'!$AI$36*'Calculatie sheet'!$AI$42)/1000</f>
        <v>0</v>
      </c>
      <c r="P4" s="43">
        <f>(LOOKUP('Calculatie sheet'!$AI$2,'Objectenoverzicht aantallen'!$A:$A,'Objectenoverzicht aantallen'!W:W)*'Calculatie sheet'!$AI$36*'Calculatie sheet'!$AI$42)/1000</f>
        <v>0</v>
      </c>
      <c r="Q4" s="43">
        <f>(LOOKUP('Calculatie sheet'!$AI$2,'Objectenoverzicht aantallen'!$A:$A,'Objectenoverzicht aantallen'!X:X)*'Calculatie sheet'!$AI$36*'Calculatie sheet'!$AI$42)/1000</f>
        <v>0</v>
      </c>
      <c r="R4" s="43">
        <f>(LOOKUP('Calculatie sheet'!$AI$2,'Objectenoverzicht aantallen'!$A:$A,'Objectenoverzicht aantallen'!Y:Y)*'Calculatie sheet'!$AI$36*'Calculatie sheet'!$AI$42)/1000</f>
        <v>0</v>
      </c>
      <c r="S4" s="43">
        <f>(LOOKUP('Calculatie sheet'!$AI$2,'Objectenoverzicht aantallen'!$A:$A,'Objectenoverzicht aantallen'!Z:Z)*'Calculatie sheet'!$AI$36*'Calculatie sheet'!$AI$42)/1000</f>
        <v>0</v>
      </c>
      <c r="T4" s="43">
        <f>(LOOKUP('Calculatie sheet'!$AI$2,'Objectenoverzicht aantallen'!$A:$A,'Objectenoverzicht aantallen'!AA:AA)*'Calculatie sheet'!$AI$36*'Calculatie sheet'!$AI$42)/1000</f>
        <v>0</v>
      </c>
      <c r="V4" s="43">
        <f>(LOOKUP('Calculatie sheet'!$AI$2,'Objectenoverzicht aantallen'!$A:$A,'Objectenoverzicht aantallen'!Q:Q)*'Calculatie sheet'!$AI$36*'Calculatie sheet'!$AI$42)/1000</f>
        <v>0</v>
      </c>
      <c r="W4" s="43">
        <f>(LOOKUP('Calculatie sheet'!$AI$2,'Objectenoverzicht aantallen'!$A:$A,'Objectenoverzicht aantallen'!R:R)*'Calculatie sheet'!$AI$36*'Calculatie sheet'!$AI$42)/1000</f>
        <v>0</v>
      </c>
      <c r="X4" s="43">
        <f>(LOOKUP('Calculatie sheet'!$AI$2,'Objectenoverzicht aantallen'!$A:$A,'Objectenoverzicht aantallen'!S:S)*'Calculatie sheet'!$AI$36*'Calculatie sheet'!$AI$42)/1000</f>
        <v>0</v>
      </c>
      <c r="Y4" s="43">
        <f>(LOOKUP('Calculatie sheet'!$AI$2,'Objectenoverzicht aantallen'!$A:$A,'Objectenoverzicht aantallen'!T:T)*'Calculatie sheet'!$AI$36*'Calculatie sheet'!$AI$42)/1000</f>
        <v>0</v>
      </c>
      <c r="Z4" s="43">
        <f>(LOOKUP('Calculatie sheet'!$AI$2,'Objectenoverzicht aantallen'!$A:$A,'Objectenoverzicht aantallen'!U:U)*'Calculatie sheet'!$AI$36*'Calculatie sheet'!$AI$42)/1000</f>
        <v>0</v>
      </c>
      <c r="AA4" s="43">
        <f>(LOOKUP('Calculatie sheet'!$AI$2,'Objectenoverzicht aantallen'!$A:$A,'Objectenoverzicht aantallen'!V:V)*'Calculatie sheet'!$AI$36*'Calculatie sheet'!$AI$42)/1000</f>
        <v>0</v>
      </c>
      <c r="AB4" s="43">
        <f>(LOOKUP('Calculatie sheet'!$AI$2,'Objectenoverzicht aantallen'!$A:$A,'Objectenoverzicht aantallen'!W:W)*'Calculatie sheet'!$AI$36*'Calculatie sheet'!$AI$42)/1000</f>
        <v>0</v>
      </c>
      <c r="AC4" s="43">
        <f>(LOOKUP('Calculatie sheet'!$AI$2,'Objectenoverzicht aantallen'!$A:$A,'Objectenoverzicht aantallen'!X:X)*'Calculatie sheet'!$AI$36*'Calculatie sheet'!$AI$42)/1000</f>
        <v>0</v>
      </c>
      <c r="AD4" s="43">
        <f>(LOOKUP('Calculatie sheet'!$AI$2,'Objectenoverzicht aantallen'!$A:$A,'Objectenoverzicht aantallen'!Y:Y)*'Calculatie sheet'!$AI$36*'Calculatie sheet'!$AI$42)/1000</f>
        <v>0</v>
      </c>
      <c r="AE4" s="43">
        <f>(LOOKUP('Calculatie sheet'!$AI$2,'Objectenoverzicht aantallen'!$A:$A,'Objectenoverzicht aantallen'!Z:Z)*'Calculatie sheet'!$AI$36*'Calculatie sheet'!$AI$42)/1000</f>
        <v>0</v>
      </c>
      <c r="AF4" s="43">
        <f>(LOOKUP('Calculatie sheet'!$AI$2,'Objectenoverzicht aantallen'!$A:$A,'Objectenoverzicht aantallen'!AA:AA)*'Calculatie sheet'!$AI$36*'Calculatie sheet'!$AI$42)/1000</f>
        <v>0</v>
      </c>
    </row>
    <row r="5" spans="1:32" x14ac:dyDescent="0.2">
      <c r="B5" s="3" t="s">
        <v>640</v>
      </c>
      <c r="C5" s="41">
        <f>'Calculatie sheet'!AI39*'Calculatie sheet'!AI42</f>
        <v>-29.055678</v>
      </c>
      <c r="D5" s="457" t="s">
        <v>586</v>
      </c>
      <c r="F5" s="567">
        <f>(C5*'Calculatie sheet'!$AI$7)/1000</f>
        <v>0</v>
      </c>
      <c r="H5" s="43">
        <f>((LOOKUP('Calculatie sheet'!$AI$2,'Objectenoverzicht aantallen'!$A:$A,'Objectenoverzicht aantallen'!$P:$P)*'Calculatie sheet'!$AI$39*'Calculatie sheet'!$AI$42))/1000</f>
        <v>0</v>
      </c>
      <c r="J5" s="43">
        <f>(LOOKUP('Calculatie sheet'!$AI$2,'Objectenoverzicht aantallen'!$A:$A,'Objectenoverzicht aantallen'!Q:Q)*'Calculatie sheet'!$AI$39*'Calculatie sheet'!$AI$42)/1000</f>
        <v>0</v>
      </c>
      <c r="K5" s="43">
        <f>(LOOKUP('Calculatie sheet'!$AI$2,'Objectenoverzicht aantallen'!$A:$A,'Objectenoverzicht aantallen'!R:R)*'Calculatie sheet'!$AI$39*'Calculatie sheet'!$AI$42)/1000</f>
        <v>0</v>
      </c>
      <c r="L5" s="43">
        <f>(LOOKUP('Calculatie sheet'!$AI$2,'Objectenoverzicht aantallen'!$A:$A,'Objectenoverzicht aantallen'!S:S)*'Calculatie sheet'!$AI$39*'Calculatie sheet'!$AI$42)/1000</f>
        <v>0</v>
      </c>
      <c r="M5" s="43">
        <f>(LOOKUP('Calculatie sheet'!$AI$2,'Objectenoverzicht aantallen'!$A:$A,'Objectenoverzicht aantallen'!T:T)*'Calculatie sheet'!$AI$39*'Calculatie sheet'!$AI$42)/1000</f>
        <v>0</v>
      </c>
      <c r="N5" s="43">
        <f>(LOOKUP('Calculatie sheet'!$AI$2,'Objectenoverzicht aantallen'!$A:$A,'Objectenoverzicht aantallen'!U:U)*'Calculatie sheet'!$AI$39*'Calculatie sheet'!$AI$42)/1000</f>
        <v>0</v>
      </c>
      <c r="O5" s="43">
        <f>(LOOKUP('Calculatie sheet'!$AI$2,'Objectenoverzicht aantallen'!$A:$A,'Objectenoverzicht aantallen'!V:V)*'Calculatie sheet'!$AI$39*'Calculatie sheet'!$AI$42)/1000</f>
        <v>0</v>
      </c>
      <c r="P5" s="43">
        <f>(LOOKUP('Calculatie sheet'!$AI$2,'Objectenoverzicht aantallen'!$A:$A,'Objectenoverzicht aantallen'!W:W)*'Calculatie sheet'!$AI$39*'Calculatie sheet'!$AI$42)/1000</f>
        <v>0</v>
      </c>
      <c r="Q5" s="43">
        <f>(LOOKUP('Calculatie sheet'!$AI$2,'Objectenoverzicht aantallen'!$A:$A,'Objectenoverzicht aantallen'!X:X)*'Calculatie sheet'!$AI$39*'Calculatie sheet'!$AI$42)/1000</f>
        <v>0</v>
      </c>
      <c r="R5" s="43">
        <f>(LOOKUP('Calculatie sheet'!$AI$2,'Objectenoverzicht aantallen'!$A:$A,'Objectenoverzicht aantallen'!Y:Y)*'Calculatie sheet'!$AI$39*'Calculatie sheet'!$AI$42)/1000</f>
        <v>0</v>
      </c>
      <c r="S5" s="43">
        <f>(LOOKUP('Calculatie sheet'!$AI$2,'Objectenoverzicht aantallen'!$A:$A,'Objectenoverzicht aantallen'!Z:Z)*'Calculatie sheet'!$AI$39*'Calculatie sheet'!$AI$42)/1000</f>
        <v>0</v>
      </c>
      <c r="T5" s="43">
        <f>(LOOKUP('Calculatie sheet'!$AI$2,'Objectenoverzicht aantallen'!$A:$A,'Objectenoverzicht aantallen'!AA:AA)*'Calculatie sheet'!$AI$39*'Calculatie sheet'!$AI$42)/1000</f>
        <v>0</v>
      </c>
      <c r="V5" s="43">
        <f>(LOOKUP('Calculatie sheet'!$AI$2,'Objectenoverzicht aantallen'!$A:$A,'Objectenoverzicht aantallen'!Q:Q)*'Calculatie sheet'!$AI$39*'Calculatie sheet'!$AI$42)/1000</f>
        <v>0</v>
      </c>
      <c r="W5" s="43">
        <f>(LOOKUP('Calculatie sheet'!$AI$2,'Objectenoverzicht aantallen'!$A:$A,'Objectenoverzicht aantallen'!R:R)*'Calculatie sheet'!$AI$39*'Calculatie sheet'!$AI$42)/1000</f>
        <v>0</v>
      </c>
      <c r="X5" s="43">
        <f>(LOOKUP('Calculatie sheet'!$AI$2,'Objectenoverzicht aantallen'!$A:$A,'Objectenoverzicht aantallen'!S:S)*'Calculatie sheet'!$AI$39*'Calculatie sheet'!$AI$42)/1000</f>
        <v>0</v>
      </c>
      <c r="Y5" s="43">
        <f>(LOOKUP('Calculatie sheet'!$AI$2,'Objectenoverzicht aantallen'!$A:$A,'Objectenoverzicht aantallen'!T:T)*'Calculatie sheet'!$AI$39*'Calculatie sheet'!$AI$42)/1000</f>
        <v>0</v>
      </c>
      <c r="Z5" s="43">
        <f>(LOOKUP('Calculatie sheet'!$AI$2,'Objectenoverzicht aantallen'!$A:$A,'Objectenoverzicht aantallen'!U:U)*'Calculatie sheet'!$AI$39*'Calculatie sheet'!$AI$42)/1000</f>
        <v>0</v>
      </c>
      <c r="AA5" s="43">
        <f>(LOOKUP('Calculatie sheet'!$AI$2,'Objectenoverzicht aantallen'!$A:$A,'Objectenoverzicht aantallen'!V:V)*'Calculatie sheet'!$AI$39*'Calculatie sheet'!$AI$42)/1000</f>
        <v>0</v>
      </c>
      <c r="AB5" s="43">
        <f>(LOOKUP('Calculatie sheet'!$AI$2,'Objectenoverzicht aantallen'!$A:$A,'Objectenoverzicht aantallen'!W:W)*'Calculatie sheet'!$AI$39*'Calculatie sheet'!$AI$42)/1000</f>
        <v>0</v>
      </c>
      <c r="AC5" s="43">
        <f>(LOOKUP('Calculatie sheet'!$AI$2,'Objectenoverzicht aantallen'!$A:$A,'Objectenoverzicht aantallen'!X:X)*'Calculatie sheet'!$AI$39*'Calculatie sheet'!$AI$42)/1000</f>
        <v>0</v>
      </c>
      <c r="AD5" s="43">
        <f>(LOOKUP('Calculatie sheet'!$AI$2,'Objectenoverzicht aantallen'!$A:$A,'Objectenoverzicht aantallen'!Y:Y)*'Calculatie sheet'!$AI$39*'Calculatie sheet'!$AI$42)/1000</f>
        <v>0</v>
      </c>
      <c r="AE5" s="43">
        <f>(LOOKUP('Calculatie sheet'!$AI$2,'Objectenoverzicht aantallen'!$A:$A,'Objectenoverzicht aantallen'!Z:Z)*'Calculatie sheet'!$AI$39*'Calculatie sheet'!$AI$42)/1000</f>
        <v>0</v>
      </c>
      <c r="AF5" s="43">
        <f>(LOOKUP('Calculatie sheet'!$AI$2,'Objectenoverzicht aantallen'!$A:$A,'Objectenoverzicht aantallen'!AA:AA)*'Calculatie sheet'!$AI$39*'Calculatie sheet'!$AI$42)/1000</f>
        <v>0</v>
      </c>
    </row>
    <row r="6" spans="1:32" x14ac:dyDescent="0.2">
      <c r="C6" s="29"/>
      <c r="D6" s="458" t="s">
        <v>587</v>
      </c>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0D87D-9926-0A49-8400-DCFE82058469}">
  <dimension ref="A1:AF6"/>
  <sheetViews>
    <sheetView topLeftCell="L1" workbookViewId="0">
      <selection activeCell="AD2" activeCellId="1" sqref="H2:AC5 AD2:AF5"/>
    </sheetView>
  </sheetViews>
  <sheetFormatPr baseColWidth="10" defaultRowHeight="16" x14ac:dyDescent="0.2"/>
  <cols>
    <col min="1" max="1" width="17.83203125" bestFit="1" customWidth="1"/>
    <col min="2" max="2" width="16.83203125" bestFit="1" customWidth="1"/>
    <col min="4" max="4" width="31.83203125" bestFit="1" customWidth="1"/>
    <col min="6" max="6" width="18" bestFit="1" customWidth="1"/>
  </cols>
  <sheetData>
    <row r="1" spans="1:32" x14ac:dyDescent="0.2">
      <c r="A1" t="str">
        <f>'Calculatie sheet'!AJ3</f>
        <v>Persleidingen (beton)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sheet'!AJ19*'Calculatie sheet'!AJ42</f>
        <v>67.828935999999999</v>
      </c>
      <c r="D2" s="14" t="s">
        <v>66</v>
      </c>
      <c r="F2" s="567">
        <f>(C2*'Calculatie sheet'!$AJ$7)/1000</f>
        <v>0</v>
      </c>
      <c r="H2" s="43">
        <f>((LOOKUP('Calculatie sheet'!$AJ$2,'Objectenoverzicht aantallen'!$A:$A,'Objectenoverzicht aantallen'!$P:$P)*'Calculatie sheet'!$AJ$19*'Calculatie sheet'!$AJ$42))/1000</f>
        <v>0</v>
      </c>
      <c r="J2" s="43">
        <f>(LOOKUP('Calculatie sheet'!$AJ$2,'Objectenoverzicht aantallen'!$A:$A,'Objectenoverzicht aantallen'!E:E)*'Calculatie sheet'!$AJ$19*'Calculatie sheet'!$AJ$42)/1000</f>
        <v>0</v>
      </c>
      <c r="K2" s="43">
        <f>(LOOKUP('Calculatie sheet'!$AJ$2,'Objectenoverzicht aantallen'!$A:$A,'Objectenoverzicht aantallen'!F:F)*'Calculatie sheet'!$AJ$19*'Calculatie sheet'!$AJ$42)/1000</f>
        <v>0</v>
      </c>
      <c r="L2" s="43">
        <f>(LOOKUP('Calculatie sheet'!$AJ$2,'Objectenoverzicht aantallen'!$A:$A,'Objectenoverzicht aantallen'!G:G)*'Calculatie sheet'!$AJ$19*'Calculatie sheet'!$AJ$42)/1000</f>
        <v>0</v>
      </c>
      <c r="M2" s="43">
        <f>(LOOKUP('Calculatie sheet'!$AJ$2,'Objectenoverzicht aantallen'!$A:$A,'Objectenoverzicht aantallen'!H:H)*'Calculatie sheet'!$AJ$19*'Calculatie sheet'!$AJ$42)/1000</f>
        <v>0</v>
      </c>
      <c r="N2" s="43">
        <f>(LOOKUP('Calculatie sheet'!$AJ$2,'Objectenoverzicht aantallen'!$A:$A,'Objectenoverzicht aantallen'!I:I)*'Calculatie sheet'!$AJ$19*'Calculatie sheet'!$AJ$42)/1000</f>
        <v>0</v>
      </c>
      <c r="O2" s="43">
        <f>(LOOKUP('Calculatie sheet'!$AJ$2,'Objectenoverzicht aantallen'!$A:$A,'Objectenoverzicht aantallen'!J:J)*'Calculatie sheet'!$AJ$19*'Calculatie sheet'!$AJ$42)/1000</f>
        <v>0</v>
      </c>
      <c r="P2" s="43">
        <f>(LOOKUP('Calculatie sheet'!$AJ$2,'Objectenoverzicht aantallen'!$A:$A,'Objectenoverzicht aantallen'!K:K)*'Calculatie sheet'!$AJ$19*'Calculatie sheet'!$AJ$42)/1000</f>
        <v>0</v>
      </c>
      <c r="Q2" s="43">
        <f>(LOOKUP('Calculatie sheet'!$AJ$2,'Objectenoverzicht aantallen'!$A:$A,'Objectenoverzicht aantallen'!L:L)*'Calculatie sheet'!$AJ$19*'Calculatie sheet'!$AJ$42)/1000</f>
        <v>0</v>
      </c>
      <c r="R2" s="43">
        <f>(LOOKUP('Calculatie sheet'!$AJ$2,'Objectenoverzicht aantallen'!$A:$A,'Objectenoverzicht aantallen'!M:M)*'Calculatie sheet'!$AJ$19*'Calculatie sheet'!$AJ$42)/1000</f>
        <v>0</v>
      </c>
      <c r="S2" s="43">
        <f>(LOOKUP('Calculatie sheet'!$AJ$2,'Objectenoverzicht aantallen'!$A:$A,'Objectenoverzicht aantallen'!N:N)*'Calculatie sheet'!$AJ$19*'Calculatie sheet'!$AJ$42)/1000</f>
        <v>0</v>
      </c>
      <c r="T2" s="43">
        <f>(LOOKUP('Calculatie sheet'!$AJ$2,'Objectenoverzicht aantallen'!$A:$A,'Objectenoverzicht aantallen'!O:O)*'Calculatie sheet'!$AJ$19*'Calculatie sheet'!$AJ$42)/1000</f>
        <v>0</v>
      </c>
      <c r="V2" s="43">
        <f>(LOOKUP('Calculatie sheet'!$AJ$2,'Objectenoverzicht aantallen'!$A:$A,'Objectenoverzicht aantallen'!Q:Q)*'Calculatie sheet'!$AJ$19*'Calculatie sheet'!$AJ$42)/1000</f>
        <v>0</v>
      </c>
      <c r="W2" s="43">
        <f>(LOOKUP('Calculatie sheet'!$AJ$2,'Objectenoverzicht aantallen'!$A:$A,'Objectenoverzicht aantallen'!R:R)*'Calculatie sheet'!$AJ$19*'Calculatie sheet'!$AJ$42)/1000</f>
        <v>0</v>
      </c>
      <c r="X2" s="43">
        <f>(LOOKUP('Calculatie sheet'!$AJ$2,'Objectenoverzicht aantallen'!$A:$A,'Objectenoverzicht aantallen'!S:S)*'Calculatie sheet'!$AJ$19*'Calculatie sheet'!$AJ$42)/1000</f>
        <v>0</v>
      </c>
      <c r="Y2" s="43">
        <f>(LOOKUP('Calculatie sheet'!$AJ$2,'Objectenoverzicht aantallen'!$A:$A,'Objectenoverzicht aantallen'!T:T)*'Calculatie sheet'!$AJ$19*'Calculatie sheet'!$AJ$42)/1000</f>
        <v>0</v>
      </c>
      <c r="Z2" s="43">
        <f>(LOOKUP('Calculatie sheet'!$AJ$2,'Objectenoverzicht aantallen'!$A:$A,'Objectenoverzicht aantallen'!U:U)*'Calculatie sheet'!$AJ$19*'Calculatie sheet'!$AJ$42)/1000</f>
        <v>0</v>
      </c>
      <c r="AA2" s="43">
        <f>(LOOKUP('Calculatie sheet'!$AJ$2,'Objectenoverzicht aantallen'!$A:$A,'Objectenoverzicht aantallen'!V:V)*'Calculatie sheet'!$AJ$19*'Calculatie sheet'!$AJ$42)/1000</f>
        <v>0</v>
      </c>
      <c r="AB2" s="43">
        <f>(LOOKUP('Calculatie sheet'!$AJ$2,'Objectenoverzicht aantallen'!$A:$A,'Objectenoverzicht aantallen'!W:W)*'Calculatie sheet'!$AJ$19*'Calculatie sheet'!$AJ$42)/1000</f>
        <v>0</v>
      </c>
      <c r="AC2" s="43">
        <f>(LOOKUP('Calculatie sheet'!$AJ$2,'Objectenoverzicht aantallen'!$A:$A,'Objectenoverzicht aantallen'!X:X)*'Calculatie sheet'!$AJ$19*'Calculatie sheet'!$AJ$42)/1000</f>
        <v>0</v>
      </c>
      <c r="AD2" s="43">
        <f>(LOOKUP('Calculatie sheet'!$AJ$2,'Objectenoverzicht aantallen'!$A:$A,'Objectenoverzicht aantallen'!Y:Y)*'Calculatie sheet'!$AJ$19*'Calculatie sheet'!$AJ$42)/1000</f>
        <v>0</v>
      </c>
      <c r="AE2" s="43">
        <f>(LOOKUP('Calculatie sheet'!$AJ$2,'Objectenoverzicht aantallen'!$A:$A,'Objectenoverzicht aantallen'!Z:Z)*'Calculatie sheet'!$AJ$19*'Calculatie sheet'!$AJ$42)/1000</f>
        <v>0</v>
      </c>
      <c r="AF2" s="43">
        <f>(LOOKUP('Calculatie sheet'!$AJ$2,'Objectenoverzicht aantallen'!$A:$A,'Objectenoverzicht aantallen'!AA:AA)*'Calculatie sheet'!$AJ$19*'Calculatie sheet'!$AJ$42)/1000</f>
        <v>0</v>
      </c>
    </row>
    <row r="3" spans="1:32" x14ac:dyDescent="0.2">
      <c r="B3" s="2" t="s">
        <v>638</v>
      </c>
      <c r="C3" s="41">
        <f>'Calculatie sheet'!AJ29*'Calculatie sheet'!AJ42</f>
        <v>0</v>
      </c>
      <c r="D3" s="24" t="s">
        <v>64</v>
      </c>
      <c r="F3" s="567">
        <f>(C3*'Calculatie sheet'!$AJ$7)/1000</f>
        <v>0</v>
      </c>
      <c r="H3" s="43">
        <f>((LOOKUP('Calculatie sheet'!$AJ$2,'Objectenoverzicht aantallen'!$A:$A,'Objectenoverzicht aantallen'!$P:$P)*'Calculatie sheet'!$AJ$29*'Calculatie sheet'!$AJ$42))/1000</f>
        <v>0</v>
      </c>
      <c r="J3" s="43">
        <f>(LOOKUP('Calculatie sheet'!$AJ$2,'Objectenoverzicht aantallen'!$A:$A,'Objectenoverzicht aantallen'!$P:$P)*'Calculatie sheet'!$AJ$29*'Calculatie sheet'!$AJ$42)/'Calculatie sheet'!$AJ$64/1000</f>
        <v>0</v>
      </c>
      <c r="K3" s="43">
        <f>(LOOKUP('Calculatie sheet'!$AJ$2,'Objectenoverzicht aantallen'!$A:$A,'Objectenoverzicht aantallen'!$P:$P)*'Calculatie sheet'!$AJ$29*'Calculatie sheet'!$AJ$42)/'Calculatie sheet'!$AJ$64/1000</f>
        <v>0</v>
      </c>
      <c r="L3" s="43">
        <f>(LOOKUP('Calculatie sheet'!$AJ$2,'Objectenoverzicht aantallen'!$A:$A,'Objectenoverzicht aantallen'!$P:$P)*'Calculatie sheet'!$AJ$29*'Calculatie sheet'!$AJ$42)/'Calculatie sheet'!$AJ$64/1000</f>
        <v>0</v>
      </c>
      <c r="M3" s="43">
        <f>(LOOKUP('Calculatie sheet'!$AJ$2,'Objectenoverzicht aantallen'!$A:$A,'Objectenoverzicht aantallen'!$P:$P)*'Calculatie sheet'!$AJ$29*'Calculatie sheet'!$AJ$42)/'Calculatie sheet'!$AJ$64/1000</f>
        <v>0</v>
      </c>
      <c r="N3" s="43">
        <f>(LOOKUP('Calculatie sheet'!$AJ$2,'Objectenoverzicht aantallen'!$A:$A,'Objectenoverzicht aantallen'!$P:$P)*'Calculatie sheet'!$AJ$29*'Calculatie sheet'!$AJ$42)/'Calculatie sheet'!$AJ$64/1000</f>
        <v>0</v>
      </c>
      <c r="O3" s="43">
        <f>(LOOKUP('Calculatie sheet'!$AJ$2,'Objectenoverzicht aantallen'!$A:$A,'Objectenoverzicht aantallen'!$P:$P)*'Calculatie sheet'!$AJ$29*'Calculatie sheet'!$AJ$42)/'Calculatie sheet'!$AJ$64/1000</f>
        <v>0</v>
      </c>
      <c r="P3" s="43">
        <f>(LOOKUP('Calculatie sheet'!$AJ$2,'Objectenoverzicht aantallen'!$A:$A,'Objectenoverzicht aantallen'!$P:$P)*'Calculatie sheet'!$AJ$29*'Calculatie sheet'!$AJ$42)/'Calculatie sheet'!$AJ$64/1000</f>
        <v>0</v>
      </c>
      <c r="Q3" s="43">
        <f>(LOOKUP('Calculatie sheet'!$AJ$2,'Objectenoverzicht aantallen'!$A:$A,'Objectenoverzicht aantallen'!$P:$P)*'Calculatie sheet'!$AJ$29*'Calculatie sheet'!$AJ$42)/'Calculatie sheet'!$AJ$64/1000</f>
        <v>0</v>
      </c>
      <c r="R3" s="43">
        <f>(LOOKUP('Calculatie sheet'!$AJ$2,'Objectenoverzicht aantallen'!$A:$A,'Objectenoverzicht aantallen'!$P:$P)*'Calculatie sheet'!$AJ$29*'Calculatie sheet'!$AJ$42)/'Calculatie sheet'!$AJ$64/1000</f>
        <v>0</v>
      </c>
      <c r="S3" s="43">
        <f>(LOOKUP('Calculatie sheet'!$AJ$2,'Objectenoverzicht aantallen'!$A:$A,'Objectenoverzicht aantallen'!$P:$P)*'Calculatie sheet'!$AJ$29*'Calculatie sheet'!$AJ$42)/'Calculatie sheet'!$AJ$64/1000</f>
        <v>0</v>
      </c>
      <c r="T3" s="43">
        <f>(LOOKUP('Calculatie sheet'!$AJ$2,'Objectenoverzicht aantallen'!$A:$A,'Objectenoverzicht aantallen'!$P:$P)*'Calculatie sheet'!$AJ$29*'Calculatie sheet'!$AJ$42)/'Calculatie sheet'!$AJ$64/1000</f>
        <v>0</v>
      </c>
      <c r="V3" s="43">
        <f>(LOOKUP('Calculatie sheet'!$AJ$2,'Objectenoverzicht aantallen'!$A:$A,'Objectenoverzicht aantallen'!$P:$P)*'Calculatie sheet'!$AJ$29*'Calculatie sheet'!$AJ$42)/'Calculatie sheet'!$AJ$64/1000</f>
        <v>0</v>
      </c>
      <c r="W3" s="43">
        <f>(LOOKUP('Calculatie sheet'!$AJ$2,'Objectenoverzicht aantallen'!$A:$A,'Objectenoverzicht aantallen'!$P:$P)*'Calculatie sheet'!$AJ$29*'Calculatie sheet'!$AJ$42)/'Calculatie sheet'!$AJ$64/1000</f>
        <v>0</v>
      </c>
      <c r="X3" s="43">
        <f>(LOOKUP('Calculatie sheet'!$AJ$2,'Objectenoverzicht aantallen'!$A:$A,'Objectenoverzicht aantallen'!$P:$P)*'Calculatie sheet'!$AJ$29*'Calculatie sheet'!$AJ$42)/'Calculatie sheet'!$AJ$64/1000</f>
        <v>0</v>
      </c>
      <c r="Y3" s="43">
        <f>(LOOKUP('Calculatie sheet'!$AJ$2,'Objectenoverzicht aantallen'!$A:$A,'Objectenoverzicht aantallen'!$P:$P)*'Calculatie sheet'!$AJ$29*'Calculatie sheet'!$AJ$42)/'Calculatie sheet'!$AJ$64/1000</f>
        <v>0</v>
      </c>
      <c r="Z3" s="43">
        <f>(LOOKUP('Calculatie sheet'!$AJ$2,'Objectenoverzicht aantallen'!$A:$A,'Objectenoverzicht aantallen'!$P:$P)*'Calculatie sheet'!$AJ$29*'Calculatie sheet'!$AJ$42)/'Calculatie sheet'!$AJ$64/1000</f>
        <v>0</v>
      </c>
      <c r="AA3" s="43">
        <f>(LOOKUP('Calculatie sheet'!$AJ$2,'Objectenoverzicht aantallen'!$A:$A,'Objectenoverzicht aantallen'!$P:$P)*'Calculatie sheet'!$AJ$29*'Calculatie sheet'!$AJ$42)/'Calculatie sheet'!$AJ$64/1000</f>
        <v>0</v>
      </c>
      <c r="AB3" s="43">
        <f>(LOOKUP('Calculatie sheet'!$AJ$2,'Objectenoverzicht aantallen'!$A:$A,'Objectenoverzicht aantallen'!$P:$P)*'Calculatie sheet'!$AJ$29*'Calculatie sheet'!$AJ$42)/'Calculatie sheet'!$AJ$64/1000</f>
        <v>0</v>
      </c>
      <c r="AC3" s="43">
        <f>(LOOKUP('Calculatie sheet'!$AJ$2,'Objectenoverzicht aantallen'!$A:$A,'Objectenoverzicht aantallen'!$P:$P)*'Calculatie sheet'!$AJ$29*'Calculatie sheet'!$AJ$42)/'Calculatie sheet'!$AJ$64/1000</f>
        <v>0</v>
      </c>
      <c r="AD3" s="43">
        <f>(LOOKUP('Calculatie sheet'!$AJ$2,'Objectenoverzicht aantallen'!$A:$A,'Objectenoverzicht aantallen'!$P:$P)*'Calculatie sheet'!$AJ$29*'Calculatie sheet'!$AJ$42)/'Calculatie sheet'!$AJ$64/1000</f>
        <v>0</v>
      </c>
      <c r="AE3" s="43">
        <f>(LOOKUP('Calculatie sheet'!$AJ$2,'Objectenoverzicht aantallen'!$A:$A,'Objectenoverzicht aantallen'!$P:$P)*'Calculatie sheet'!$AJ$29*'Calculatie sheet'!$AJ$42)/'Calculatie sheet'!$AJ$64/1000</f>
        <v>0</v>
      </c>
      <c r="AF3" s="43">
        <f>(LOOKUP('Calculatie sheet'!$AJ$2,'Objectenoverzicht aantallen'!$A:$A,'Objectenoverzicht aantallen'!$P:$P)*'Calculatie sheet'!$AJ$29*'Calculatie sheet'!$AJ$42)/'Calculatie sheet'!$AJ$64/1000</f>
        <v>0</v>
      </c>
    </row>
    <row r="4" spans="1:32" x14ac:dyDescent="0.2">
      <c r="B4" s="2" t="s">
        <v>639</v>
      </c>
      <c r="C4" s="41">
        <f>'Calculatie sheet'!AJ36*'Calculatie sheet'!AJ42</f>
        <v>9.2280720000000009</v>
      </c>
      <c r="D4" s="569" t="s">
        <v>585</v>
      </c>
      <c r="F4" s="567">
        <f>(C4*'Calculatie sheet'!$AJ$7)/1000</f>
        <v>0</v>
      </c>
      <c r="H4" s="43">
        <f>((LOOKUP('Calculatie sheet'!$AJ$2,'Objectenoverzicht aantallen'!$A:$A,'Objectenoverzicht aantallen'!$P:$P)*'Calculatie sheet'!$AJ$36*'Calculatie sheet'!$AJ$42))/1000</f>
        <v>0</v>
      </c>
      <c r="J4" s="43">
        <f>(LOOKUP('Calculatie sheet'!$AJ$2,'Objectenoverzicht aantallen'!$A:$A,'Objectenoverzicht aantallen'!Q:Q)*'Calculatie sheet'!$AJ$36*'Calculatie sheet'!$AJ$42)/1000</f>
        <v>0</v>
      </c>
      <c r="K4" s="43">
        <f>(LOOKUP('Calculatie sheet'!$AJ$2,'Objectenoverzicht aantallen'!$A:$A,'Objectenoverzicht aantallen'!R:R)*'Calculatie sheet'!$AJ$36*'Calculatie sheet'!$AJ$42)/1000</f>
        <v>0</v>
      </c>
      <c r="L4" s="43">
        <f>(LOOKUP('Calculatie sheet'!$AJ$2,'Objectenoverzicht aantallen'!$A:$A,'Objectenoverzicht aantallen'!S:S)*'Calculatie sheet'!$AJ$36*'Calculatie sheet'!$AJ$42)/1000</f>
        <v>0</v>
      </c>
      <c r="M4" s="43">
        <f>(LOOKUP('Calculatie sheet'!$AJ$2,'Objectenoverzicht aantallen'!$A:$A,'Objectenoverzicht aantallen'!T:T)*'Calculatie sheet'!$AJ$36*'Calculatie sheet'!$AJ$42)/1000</f>
        <v>0</v>
      </c>
      <c r="N4" s="43">
        <f>(LOOKUP('Calculatie sheet'!$AJ$2,'Objectenoverzicht aantallen'!$A:$A,'Objectenoverzicht aantallen'!U:U)*'Calculatie sheet'!$AJ$36*'Calculatie sheet'!$AJ$42)/1000</f>
        <v>0</v>
      </c>
      <c r="O4" s="43">
        <f>(LOOKUP('Calculatie sheet'!$AJ$2,'Objectenoverzicht aantallen'!$A:$A,'Objectenoverzicht aantallen'!V:V)*'Calculatie sheet'!$AJ$36*'Calculatie sheet'!$AJ$42)/1000</f>
        <v>0</v>
      </c>
      <c r="P4" s="43">
        <f>(LOOKUP('Calculatie sheet'!$AJ$2,'Objectenoverzicht aantallen'!$A:$A,'Objectenoverzicht aantallen'!W:W)*'Calculatie sheet'!$AJ$36*'Calculatie sheet'!$AJ$42)/1000</f>
        <v>0</v>
      </c>
      <c r="Q4" s="43">
        <f>(LOOKUP('Calculatie sheet'!$AJ$2,'Objectenoverzicht aantallen'!$A:$A,'Objectenoverzicht aantallen'!X:X)*'Calculatie sheet'!$AJ$36*'Calculatie sheet'!$AJ$42)/1000</f>
        <v>0</v>
      </c>
      <c r="R4" s="43">
        <f>(LOOKUP('Calculatie sheet'!$AJ$2,'Objectenoverzicht aantallen'!$A:$A,'Objectenoverzicht aantallen'!Y:Y)*'Calculatie sheet'!$AJ$36*'Calculatie sheet'!$AJ$42)/1000</f>
        <v>0</v>
      </c>
      <c r="S4" s="43">
        <f>(LOOKUP('Calculatie sheet'!$AJ$2,'Objectenoverzicht aantallen'!$A:$A,'Objectenoverzicht aantallen'!Z:Z)*'Calculatie sheet'!$AJ$36*'Calculatie sheet'!$AJ$42)/1000</f>
        <v>0</v>
      </c>
      <c r="T4" s="43">
        <f>(LOOKUP('Calculatie sheet'!$AJ$2,'Objectenoverzicht aantallen'!$A:$A,'Objectenoverzicht aantallen'!AA:AA)*'Calculatie sheet'!$AJ$36*'Calculatie sheet'!$AJ$42)/1000</f>
        <v>0</v>
      </c>
      <c r="V4" s="43">
        <f>(LOOKUP('Calculatie sheet'!$AJ$2,'Objectenoverzicht aantallen'!$A:$A,'Objectenoverzicht aantallen'!Q:Q)*'Calculatie sheet'!$AJ$36*'Calculatie sheet'!$AJ$42)/1000</f>
        <v>0</v>
      </c>
      <c r="W4" s="43">
        <f>(LOOKUP('Calculatie sheet'!$AJ$2,'Objectenoverzicht aantallen'!$A:$A,'Objectenoverzicht aantallen'!R:R)*'Calculatie sheet'!$AJ$36*'Calculatie sheet'!$AJ$42)/1000</f>
        <v>0</v>
      </c>
      <c r="X4" s="43">
        <f>(LOOKUP('Calculatie sheet'!$AJ$2,'Objectenoverzicht aantallen'!$A:$A,'Objectenoverzicht aantallen'!S:S)*'Calculatie sheet'!$AJ$36*'Calculatie sheet'!$AJ$42)/1000</f>
        <v>0</v>
      </c>
      <c r="Y4" s="43">
        <f>(LOOKUP('Calculatie sheet'!$AJ$2,'Objectenoverzicht aantallen'!$A:$A,'Objectenoverzicht aantallen'!T:T)*'Calculatie sheet'!$AJ$36*'Calculatie sheet'!$AJ$42)/1000</f>
        <v>0</v>
      </c>
      <c r="Z4" s="43">
        <f>(LOOKUP('Calculatie sheet'!$AJ$2,'Objectenoverzicht aantallen'!$A:$A,'Objectenoverzicht aantallen'!U:U)*'Calculatie sheet'!$AJ$36*'Calculatie sheet'!$AJ$42)/1000</f>
        <v>0</v>
      </c>
      <c r="AA4" s="43">
        <f>(LOOKUP('Calculatie sheet'!$AJ$2,'Objectenoverzicht aantallen'!$A:$A,'Objectenoverzicht aantallen'!V:V)*'Calculatie sheet'!$AJ$36*'Calculatie sheet'!$AJ$42)/1000</f>
        <v>0</v>
      </c>
      <c r="AB4" s="43">
        <f>(LOOKUP('Calculatie sheet'!$AJ$2,'Objectenoverzicht aantallen'!$A:$A,'Objectenoverzicht aantallen'!W:W)*'Calculatie sheet'!$AJ$36*'Calculatie sheet'!$AJ$42)/1000</f>
        <v>0</v>
      </c>
      <c r="AC4" s="43">
        <f>(LOOKUP('Calculatie sheet'!$AJ$2,'Objectenoverzicht aantallen'!$A:$A,'Objectenoverzicht aantallen'!X:X)*'Calculatie sheet'!$AJ$36*'Calculatie sheet'!$AJ$42)/1000</f>
        <v>0</v>
      </c>
      <c r="AD4" s="43">
        <f>(LOOKUP('Calculatie sheet'!$AJ$2,'Objectenoverzicht aantallen'!$A:$A,'Objectenoverzicht aantallen'!Y:Y)*'Calculatie sheet'!$AJ$36*'Calculatie sheet'!$AJ$42)/1000</f>
        <v>0</v>
      </c>
      <c r="AE4" s="43">
        <f>(LOOKUP('Calculatie sheet'!$AJ$2,'Objectenoverzicht aantallen'!$A:$A,'Objectenoverzicht aantallen'!Z:Z)*'Calculatie sheet'!$AJ$36*'Calculatie sheet'!$AJ$42)/1000</f>
        <v>0</v>
      </c>
      <c r="AF4" s="43">
        <f>(LOOKUP('Calculatie sheet'!$AJ$2,'Objectenoverzicht aantallen'!$A:$A,'Objectenoverzicht aantallen'!AA:AA)*'Calculatie sheet'!$AJ$36*'Calculatie sheet'!$AJ$42)/1000</f>
        <v>0</v>
      </c>
    </row>
    <row r="5" spans="1:32" x14ac:dyDescent="0.2">
      <c r="B5" s="3" t="s">
        <v>640</v>
      </c>
      <c r="C5" s="41">
        <f>'Calculatie sheet'!AJ39*'Calculatie sheet'!AJ42</f>
        <v>-2.5621119999999999</v>
      </c>
      <c r="D5" s="457" t="s">
        <v>586</v>
      </c>
      <c r="F5" s="567">
        <f>(C5*'Calculatie sheet'!$AJ$7)/1000</f>
        <v>0</v>
      </c>
      <c r="H5" s="43">
        <f>((LOOKUP('Calculatie sheet'!$AJ$2,'Objectenoverzicht aantallen'!$A:$A,'Objectenoverzicht aantallen'!$P:$P)*'Calculatie sheet'!$AJ$39*'Calculatie sheet'!$AJ$42))/1000</f>
        <v>0</v>
      </c>
      <c r="J5" s="43">
        <f>(LOOKUP('Calculatie sheet'!$AJ$2,'Objectenoverzicht aantallen'!$A:$A,'Objectenoverzicht aantallen'!Q:Q)*'Calculatie sheet'!$AJ$39*'Calculatie sheet'!$AJ$42)/1000</f>
        <v>0</v>
      </c>
      <c r="K5" s="43">
        <f>(LOOKUP('Calculatie sheet'!$AJ$2,'Objectenoverzicht aantallen'!$A:$A,'Objectenoverzicht aantallen'!R:R)*'Calculatie sheet'!$AJ$39*'Calculatie sheet'!$AJ$42)/1000</f>
        <v>0</v>
      </c>
      <c r="L5" s="43">
        <f>(LOOKUP('Calculatie sheet'!$AJ$2,'Objectenoverzicht aantallen'!$A:$A,'Objectenoverzicht aantallen'!S:S)*'Calculatie sheet'!$AJ$39*'Calculatie sheet'!$AJ$42)/1000</f>
        <v>0</v>
      </c>
      <c r="M5" s="43">
        <f>(LOOKUP('Calculatie sheet'!$AJ$2,'Objectenoverzicht aantallen'!$A:$A,'Objectenoverzicht aantallen'!T:T)*'Calculatie sheet'!$AJ$39*'Calculatie sheet'!$AJ$42)/1000</f>
        <v>0</v>
      </c>
      <c r="N5" s="43">
        <f>(LOOKUP('Calculatie sheet'!$AJ$2,'Objectenoverzicht aantallen'!$A:$A,'Objectenoverzicht aantallen'!U:U)*'Calculatie sheet'!$AJ$39*'Calculatie sheet'!$AJ$42)/1000</f>
        <v>0</v>
      </c>
      <c r="O5" s="43">
        <f>(LOOKUP('Calculatie sheet'!$AJ$2,'Objectenoverzicht aantallen'!$A:$A,'Objectenoverzicht aantallen'!V:V)*'Calculatie sheet'!$AJ$39*'Calculatie sheet'!$AJ$42)/1000</f>
        <v>0</v>
      </c>
      <c r="P5" s="43">
        <f>(LOOKUP('Calculatie sheet'!$AJ$2,'Objectenoverzicht aantallen'!$A:$A,'Objectenoverzicht aantallen'!W:W)*'Calculatie sheet'!$AJ$39*'Calculatie sheet'!$AJ$42)/1000</f>
        <v>0</v>
      </c>
      <c r="Q5" s="43">
        <f>(LOOKUP('Calculatie sheet'!$AJ$2,'Objectenoverzicht aantallen'!$A:$A,'Objectenoverzicht aantallen'!X:X)*'Calculatie sheet'!$AJ$39*'Calculatie sheet'!$AJ$42)/1000</f>
        <v>0</v>
      </c>
      <c r="R5" s="43">
        <f>(LOOKUP('Calculatie sheet'!$AJ$2,'Objectenoverzicht aantallen'!$A:$A,'Objectenoverzicht aantallen'!Y:Y)*'Calculatie sheet'!$AJ$39*'Calculatie sheet'!$AJ$42)/1000</f>
        <v>0</v>
      </c>
      <c r="S5" s="43">
        <f>(LOOKUP('Calculatie sheet'!$AJ$2,'Objectenoverzicht aantallen'!$A:$A,'Objectenoverzicht aantallen'!Z:Z)*'Calculatie sheet'!$AJ$39*'Calculatie sheet'!$AJ$42)/1000</f>
        <v>0</v>
      </c>
      <c r="T5" s="43">
        <f>(LOOKUP('Calculatie sheet'!$AJ$2,'Objectenoverzicht aantallen'!$A:$A,'Objectenoverzicht aantallen'!AA:AA)*'Calculatie sheet'!$AJ$39*'Calculatie sheet'!$AJ$42)/1000</f>
        <v>0</v>
      </c>
      <c r="V5" s="43">
        <f>(LOOKUP('Calculatie sheet'!$AJ$2,'Objectenoverzicht aantallen'!$A:$A,'Objectenoverzicht aantallen'!Q:Q)*'Calculatie sheet'!$AJ$39*'Calculatie sheet'!$AJ$42)/1000</f>
        <v>0</v>
      </c>
      <c r="W5" s="43">
        <f>(LOOKUP('Calculatie sheet'!$AJ$2,'Objectenoverzicht aantallen'!$A:$A,'Objectenoverzicht aantallen'!R:R)*'Calculatie sheet'!$AJ$39*'Calculatie sheet'!$AJ$42)/1000</f>
        <v>0</v>
      </c>
      <c r="X5" s="43">
        <f>(LOOKUP('Calculatie sheet'!$AJ$2,'Objectenoverzicht aantallen'!$A:$A,'Objectenoverzicht aantallen'!S:S)*'Calculatie sheet'!$AJ$39*'Calculatie sheet'!$AJ$42)/1000</f>
        <v>0</v>
      </c>
      <c r="Y5" s="43">
        <f>(LOOKUP('Calculatie sheet'!$AJ$2,'Objectenoverzicht aantallen'!$A:$A,'Objectenoverzicht aantallen'!T:T)*'Calculatie sheet'!$AJ$39*'Calculatie sheet'!$AJ$42)/1000</f>
        <v>0</v>
      </c>
      <c r="Z5" s="43">
        <f>(LOOKUP('Calculatie sheet'!$AJ$2,'Objectenoverzicht aantallen'!$A:$A,'Objectenoverzicht aantallen'!U:U)*'Calculatie sheet'!$AJ$39*'Calculatie sheet'!$AJ$42)/1000</f>
        <v>0</v>
      </c>
      <c r="AA5" s="43">
        <f>(LOOKUP('Calculatie sheet'!$AJ$2,'Objectenoverzicht aantallen'!$A:$A,'Objectenoverzicht aantallen'!V:V)*'Calculatie sheet'!$AJ$39*'Calculatie sheet'!$AJ$42)/1000</f>
        <v>0</v>
      </c>
      <c r="AB5" s="43">
        <f>(LOOKUP('Calculatie sheet'!$AJ$2,'Objectenoverzicht aantallen'!$A:$A,'Objectenoverzicht aantallen'!W:W)*'Calculatie sheet'!$AJ$39*'Calculatie sheet'!$AJ$42)/1000</f>
        <v>0</v>
      </c>
      <c r="AC5" s="43">
        <f>(LOOKUP('Calculatie sheet'!$AJ$2,'Objectenoverzicht aantallen'!$A:$A,'Objectenoverzicht aantallen'!X:X)*'Calculatie sheet'!$AJ$39*'Calculatie sheet'!$AJ$42)/1000</f>
        <v>0</v>
      </c>
      <c r="AD5" s="43">
        <f>(LOOKUP('Calculatie sheet'!$AJ$2,'Objectenoverzicht aantallen'!$A:$A,'Objectenoverzicht aantallen'!Y:Y)*'Calculatie sheet'!$AJ$39*'Calculatie sheet'!$AJ$42)/1000</f>
        <v>0</v>
      </c>
      <c r="AE5" s="43">
        <f>(LOOKUP('Calculatie sheet'!$AJ$2,'Objectenoverzicht aantallen'!$A:$A,'Objectenoverzicht aantallen'!Z:Z)*'Calculatie sheet'!$AJ$39*'Calculatie sheet'!$AJ$42)/1000</f>
        <v>0</v>
      </c>
      <c r="AF5" s="43">
        <f>(LOOKUP('Calculatie sheet'!$AJ$2,'Objectenoverzicht aantallen'!$A:$A,'Objectenoverzicht aantallen'!AA:AA)*'Calculatie sheet'!$AJ$39*'Calculatie sheet'!$AJ$42)/1000</f>
        <v>0</v>
      </c>
    </row>
    <row r="6" spans="1:32" x14ac:dyDescent="0.2">
      <c r="C6" s="29"/>
      <c r="D6" s="458" t="s">
        <v>587</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A215-4E36-7F40-97B1-0A5B27A0BD26}">
  <dimension ref="A1:AF6"/>
  <sheetViews>
    <sheetView topLeftCell="T1" workbookViewId="0">
      <selection activeCell="AD2" activeCellId="1" sqref="H2:AC5 AD2:AF5"/>
    </sheetView>
  </sheetViews>
  <sheetFormatPr baseColWidth="10" defaultRowHeight="16" x14ac:dyDescent="0.2"/>
  <cols>
    <col min="1" max="1" width="17.83203125" bestFit="1" customWidth="1"/>
    <col min="2" max="2" width="16.83203125" bestFit="1" customWidth="1"/>
    <col min="4" max="4" width="31.83203125" bestFit="1" customWidth="1"/>
    <col min="6" max="6" width="18" bestFit="1" customWidth="1"/>
  </cols>
  <sheetData>
    <row r="1" spans="1:32" x14ac:dyDescent="0.2">
      <c r="A1" t="str">
        <f>'Calculatie sheet'!AK3</f>
        <v>Persleidingen (PVC)</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sheet'!AK19*'Calculatie sheet'!AK42</f>
        <v>27.665546999999997</v>
      </c>
      <c r="D2" s="14" t="s">
        <v>66</v>
      </c>
      <c r="F2" s="567">
        <f>(C2*'Calculatie sheet'!$AK$7)/1000</f>
        <v>0</v>
      </c>
      <c r="H2" s="43">
        <f>((LOOKUP('Calculatie sheet'!$AK$2,'Objectenoverzicht aantallen'!$A:$A,'Objectenoverzicht aantallen'!$P:$P)*'Calculatie sheet'!$AK$19*'Calculatie sheet'!$AK$42))/1000</f>
        <v>0</v>
      </c>
      <c r="J2" s="43">
        <f>(LOOKUP('Calculatie sheet'!$AK$2,'Objectenoverzicht aantallen'!$A:$A,'Objectenoverzicht aantallen'!E:E)*'Calculatie sheet'!$AK$19*'Calculatie sheet'!$AK$42)/1000</f>
        <v>0</v>
      </c>
      <c r="K2" s="43">
        <f>(LOOKUP('Calculatie sheet'!$AK$2,'Objectenoverzicht aantallen'!$A:$A,'Objectenoverzicht aantallen'!F:F)*'Calculatie sheet'!$AK$19*'Calculatie sheet'!$AK$42)/1000</f>
        <v>0</v>
      </c>
      <c r="L2" s="43">
        <f>(LOOKUP('Calculatie sheet'!$AK$2,'Objectenoverzicht aantallen'!$A:$A,'Objectenoverzicht aantallen'!G:G)*'Calculatie sheet'!$AK$19*'Calculatie sheet'!$AK$42)/1000</f>
        <v>0</v>
      </c>
      <c r="M2" s="43">
        <f>(LOOKUP('Calculatie sheet'!$AK$2,'Objectenoverzicht aantallen'!$A:$A,'Objectenoverzicht aantallen'!H:H)*'Calculatie sheet'!$AK$19*'Calculatie sheet'!$AK$42)/1000</f>
        <v>0</v>
      </c>
      <c r="N2" s="43">
        <f>(LOOKUP('Calculatie sheet'!$AK$2,'Objectenoverzicht aantallen'!$A:$A,'Objectenoverzicht aantallen'!I:I)*'Calculatie sheet'!$AK$19*'Calculatie sheet'!$AK$42)/1000</f>
        <v>0</v>
      </c>
      <c r="O2" s="43">
        <f>(LOOKUP('Calculatie sheet'!$AK$2,'Objectenoverzicht aantallen'!$A:$A,'Objectenoverzicht aantallen'!J:J)*'Calculatie sheet'!$AK$19*'Calculatie sheet'!$AK$42)/1000</f>
        <v>0</v>
      </c>
      <c r="P2" s="43">
        <f>(LOOKUP('Calculatie sheet'!$AK$2,'Objectenoverzicht aantallen'!$A:$A,'Objectenoverzicht aantallen'!K:K)*'Calculatie sheet'!$AK$19*'Calculatie sheet'!$AK$42)/1000</f>
        <v>0</v>
      </c>
      <c r="Q2" s="43">
        <f>(LOOKUP('Calculatie sheet'!$AK$2,'Objectenoverzicht aantallen'!$A:$A,'Objectenoverzicht aantallen'!L:L)*'Calculatie sheet'!$AK$19*'Calculatie sheet'!$AK$42)/1000</f>
        <v>0</v>
      </c>
      <c r="R2" s="43">
        <f>(LOOKUP('Calculatie sheet'!$AK$2,'Objectenoverzicht aantallen'!$A:$A,'Objectenoverzicht aantallen'!M:M)*'Calculatie sheet'!$AK$19*'Calculatie sheet'!$AK$42)/1000</f>
        <v>0</v>
      </c>
      <c r="S2" s="43">
        <f>(LOOKUP('Calculatie sheet'!$AK$2,'Objectenoverzicht aantallen'!$A:$A,'Objectenoverzicht aantallen'!N:N)*'Calculatie sheet'!$AK$19*'Calculatie sheet'!$AK$42)/1000</f>
        <v>0</v>
      </c>
      <c r="T2" s="43">
        <f>(LOOKUP('Calculatie sheet'!$AK$2,'Objectenoverzicht aantallen'!$A:$A,'Objectenoverzicht aantallen'!O:O)*'Calculatie sheet'!$AK$19*'Calculatie sheet'!$AK$42)/1000</f>
        <v>0</v>
      </c>
      <c r="V2" s="43">
        <f>(LOOKUP('Calculatie sheet'!$AK$2,'Objectenoverzicht aantallen'!$A:$A,'Objectenoverzicht aantallen'!Q:Q)*'Calculatie sheet'!$AK$19*'Calculatie sheet'!$AK$42)/1000</f>
        <v>0</v>
      </c>
      <c r="W2" s="43">
        <f>(LOOKUP('Calculatie sheet'!$AK$2,'Objectenoverzicht aantallen'!$A:$A,'Objectenoverzicht aantallen'!R:R)*'Calculatie sheet'!$AK$19*'Calculatie sheet'!$AK$42)/1000</f>
        <v>0</v>
      </c>
      <c r="X2" s="43">
        <f>(LOOKUP('Calculatie sheet'!$AK$2,'Objectenoverzicht aantallen'!$A:$A,'Objectenoverzicht aantallen'!S:S)*'Calculatie sheet'!$AK$19*'Calculatie sheet'!$AK$42)/1000</f>
        <v>0</v>
      </c>
      <c r="Y2" s="43">
        <f>(LOOKUP('Calculatie sheet'!$AK$2,'Objectenoverzicht aantallen'!$A:$A,'Objectenoverzicht aantallen'!T:T)*'Calculatie sheet'!$AK$19*'Calculatie sheet'!$AK$42)/1000</f>
        <v>0</v>
      </c>
      <c r="Z2" s="43">
        <f>(LOOKUP('Calculatie sheet'!$AK$2,'Objectenoverzicht aantallen'!$A:$A,'Objectenoverzicht aantallen'!U:U)*'Calculatie sheet'!$AK$19*'Calculatie sheet'!$AK$42)/1000</f>
        <v>0</v>
      </c>
      <c r="AA2" s="43">
        <f>(LOOKUP('Calculatie sheet'!$AK$2,'Objectenoverzicht aantallen'!$A:$A,'Objectenoverzicht aantallen'!V:V)*'Calculatie sheet'!$AK$19*'Calculatie sheet'!$AK$42)/1000</f>
        <v>0</v>
      </c>
      <c r="AB2" s="43">
        <f>(LOOKUP('Calculatie sheet'!$AK$2,'Objectenoverzicht aantallen'!$A:$A,'Objectenoverzicht aantallen'!W:W)*'Calculatie sheet'!$AK$19*'Calculatie sheet'!$AK$42)/1000</f>
        <v>0</v>
      </c>
      <c r="AC2" s="43">
        <f>(LOOKUP('Calculatie sheet'!$AK$2,'Objectenoverzicht aantallen'!$A:$A,'Objectenoverzicht aantallen'!X:X)*'Calculatie sheet'!$AK$19*'Calculatie sheet'!$AK$42)/1000</f>
        <v>0</v>
      </c>
      <c r="AD2" s="43">
        <f>(LOOKUP('Calculatie sheet'!$AK$2,'Objectenoverzicht aantallen'!$A:$A,'Objectenoverzicht aantallen'!Y:Y)*'Calculatie sheet'!$AK$19*'Calculatie sheet'!$AK$42)/1000</f>
        <v>0</v>
      </c>
      <c r="AE2" s="43">
        <f>(LOOKUP('Calculatie sheet'!$AK$2,'Objectenoverzicht aantallen'!$A:$A,'Objectenoverzicht aantallen'!Z:Z)*'Calculatie sheet'!$AK$19*'Calculatie sheet'!$AK$42)/1000</f>
        <v>0</v>
      </c>
      <c r="AF2" s="43">
        <f>(LOOKUP('Calculatie sheet'!$AK$2,'Objectenoverzicht aantallen'!$A:$A,'Objectenoverzicht aantallen'!AA:AA)*'Calculatie sheet'!$AK$19*'Calculatie sheet'!$AK$42)/1000</f>
        <v>0</v>
      </c>
    </row>
    <row r="3" spans="1:32" x14ac:dyDescent="0.2">
      <c r="B3" s="2" t="s">
        <v>638</v>
      </c>
      <c r="C3" s="41">
        <f>'Calculatie sheet'!AK29*'Calculatie sheet'!AK42</f>
        <v>0</v>
      </c>
      <c r="D3" s="24" t="s">
        <v>64</v>
      </c>
      <c r="F3" s="567">
        <f>(C3*'Calculatie sheet'!$AK$7)/1000</f>
        <v>0</v>
      </c>
      <c r="H3" s="43">
        <f>((LOOKUP('Calculatie sheet'!$AK$2,'Objectenoverzicht aantallen'!$A:$A,'Objectenoverzicht aantallen'!$P:$P)*'Calculatie sheet'!$AK$29*'Calculatie sheet'!$AK$42))/1000</f>
        <v>0</v>
      </c>
      <c r="J3" s="43">
        <f>(LOOKUP('Calculatie sheet'!$AK$2,'Objectenoverzicht aantallen'!$A:$A,'Objectenoverzicht aantallen'!$P:$P)*'Calculatie sheet'!$AK$29*'Calculatie sheet'!$AK$42)/'Calculatie sheet'!$AK$64/1000</f>
        <v>0</v>
      </c>
      <c r="K3" s="43">
        <f>(LOOKUP('Calculatie sheet'!$AK$2,'Objectenoverzicht aantallen'!$A:$A,'Objectenoverzicht aantallen'!$P:$P)*'Calculatie sheet'!$AK$29*'Calculatie sheet'!$AK$42)/'Calculatie sheet'!$AK$64/1000</f>
        <v>0</v>
      </c>
      <c r="L3" s="43">
        <f>(LOOKUP('Calculatie sheet'!$AK$2,'Objectenoverzicht aantallen'!$A:$A,'Objectenoverzicht aantallen'!$P:$P)*'Calculatie sheet'!$AK$29*'Calculatie sheet'!$AK$42)/'Calculatie sheet'!$AK$64/1000</f>
        <v>0</v>
      </c>
      <c r="M3" s="43">
        <f>(LOOKUP('Calculatie sheet'!$AK$2,'Objectenoverzicht aantallen'!$A:$A,'Objectenoverzicht aantallen'!$P:$P)*'Calculatie sheet'!$AK$29*'Calculatie sheet'!$AK$42)/'Calculatie sheet'!$AK$64/1000</f>
        <v>0</v>
      </c>
      <c r="N3" s="43">
        <f>(LOOKUP('Calculatie sheet'!$AK$2,'Objectenoverzicht aantallen'!$A:$A,'Objectenoverzicht aantallen'!$P:$P)*'Calculatie sheet'!$AK$29*'Calculatie sheet'!$AK$42)/'Calculatie sheet'!$AK$64/1000</f>
        <v>0</v>
      </c>
      <c r="O3" s="43">
        <f>(LOOKUP('Calculatie sheet'!$AK$2,'Objectenoverzicht aantallen'!$A:$A,'Objectenoverzicht aantallen'!$P:$P)*'Calculatie sheet'!$AK$29*'Calculatie sheet'!$AK$42)/'Calculatie sheet'!$AK$64/1000</f>
        <v>0</v>
      </c>
      <c r="P3" s="43">
        <f>(LOOKUP('Calculatie sheet'!$AK$2,'Objectenoverzicht aantallen'!$A:$A,'Objectenoverzicht aantallen'!$P:$P)*'Calculatie sheet'!$AK$29*'Calculatie sheet'!$AK$42)/'Calculatie sheet'!$AK$64/1000</f>
        <v>0</v>
      </c>
      <c r="Q3" s="43">
        <f>(LOOKUP('Calculatie sheet'!$AK$2,'Objectenoverzicht aantallen'!$A:$A,'Objectenoverzicht aantallen'!$P:$P)*'Calculatie sheet'!$AK$29*'Calculatie sheet'!$AK$42)/'Calculatie sheet'!$AK$64/1000</f>
        <v>0</v>
      </c>
      <c r="R3" s="43">
        <f>(LOOKUP('Calculatie sheet'!$AK$2,'Objectenoverzicht aantallen'!$A:$A,'Objectenoverzicht aantallen'!$P:$P)*'Calculatie sheet'!$AK$29*'Calculatie sheet'!$AK$42)/'Calculatie sheet'!$AK$64/1000</f>
        <v>0</v>
      </c>
      <c r="S3" s="43">
        <f>(LOOKUP('Calculatie sheet'!$AK$2,'Objectenoverzicht aantallen'!$A:$A,'Objectenoverzicht aantallen'!$P:$P)*'Calculatie sheet'!$AK$29*'Calculatie sheet'!$AK$42)/'Calculatie sheet'!$AK$64/1000</f>
        <v>0</v>
      </c>
      <c r="T3" s="43">
        <f>(LOOKUP('Calculatie sheet'!$AK$2,'Objectenoverzicht aantallen'!$A:$A,'Objectenoverzicht aantallen'!$P:$P)*'Calculatie sheet'!$AK$29*'Calculatie sheet'!$AK$42)/'Calculatie sheet'!$AK$64/1000</f>
        <v>0</v>
      </c>
      <c r="V3" s="43">
        <f>(LOOKUP('Calculatie sheet'!$AK$2,'Objectenoverzicht aantallen'!$A:$A,'Objectenoverzicht aantallen'!$P:$P)*'Calculatie sheet'!$AK$29*'Calculatie sheet'!$AK$42)/'Calculatie sheet'!$AK$64/1000</f>
        <v>0</v>
      </c>
      <c r="W3" s="43">
        <f>(LOOKUP('Calculatie sheet'!$AK$2,'Objectenoverzicht aantallen'!$A:$A,'Objectenoverzicht aantallen'!$P:$P)*'Calculatie sheet'!$AK$29*'Calculatie sheet'!$AK$42)/'Calculatie sheet'!$AK$64/1000</f>
        <v>0</v>
      </c>
      <c r="X3" s="43">
        <f>(LOOKUP('Calculatie sheet'!$AK$2,'Objectenoverzicht aantallen'!$A:$A,'Objectenoverzicht aantallen'!$P:$P)*'Calculatie sheet'!$AK$29*'Calculatie sheet'!$AK$42)/'Calculatie sheet'!$AK$64/1000</f>
        <v>0</v>
      </c>
      <c r="Y3" s="43">
        <f>(LOOKUP('Calculatie sheet'!$AK$2,'Objectenoverzicht aantallen'!$A:$A,'Objectenoverzicht aantallen'!$P:$P)*'Calculatie sheet'!$AK$29*'Calculatie sheet'!$AK$42)/'Calculatie sheet'!$AK$64/1000</f>
        <v>0</v>
      </c>
      <c r="Z3" s="43">
        <f>(LOOKUP('Calculatie sheet'!$AK$2,'Objectenoverzicht aantallen'!$A:$A,'Objectenoverzicht aantallen'!$P:$P)*'Calculatie sheet'!$AK$29*'Calculatie sheet'!$AK$42)/'Calculatie sheet'!$AK$64/1000</f>
        <v>0</v>
      </c>
      <c r="AA3" s="43">
        <f>(LOOKUP('Calculatie sheet'!$AK$2,'Objectenoverzicht aantallen'!$A:$A,'Objectenoverzicht aantallen'!$P:$P)*'Calculatie sheet'!$AK$29*'Calculatie sheet'!$AK$42)/'Calculatie sheet'!$AK$64/1000</f>
        <v>0</v>
      </c>
      <c r="AB3" s="43">
        <f>(LOOKUP('Calculatie sheet'!$AK$2,'Objectenoverzicht aantallen'!$A:$A,'Objectenoverzicht aantallen'!$P:$P)*'Calculatie sheet'!$AK$29*'Calculatie sheet'!$AK$42)/'Calculatie sheet'!$AK$64/1000</f>
        <v>0</v>
      </c>
      <c r="AC3" s="43">
        <f>(LOOKUP('Calculatie sheet'!$AK$2,'Objectenoverzicht aantallen'!$A:$A,'Objectenoverzicht aantallen'!$P:$P)*'Calculatie sheet'!$AK$29*'Calculatie sheet'!$AK$42)/'Calculatie sheet'!$AK$64/1000</f>
        <v>0</v>
      </c>
      <c r="AD3" s="43">
        <f>(LOOKUP('Calculatie sheet'!$AK$2,'Objectenoverzicht aantallen'!$A:$A,'Objectenoverzicht aantallen'!$P:$P)*'Calculatie sheet'!$AK$29*'Calculatie sheet'!$AK$42)/'Calculatie sheet'!$AK$64/1000</f>
        <v>0</v>
      </c>
      <c r="AE3" s="43">
        <f>(LOOKUP('Calculatie sheet'!$AK$2,'Objectenoverzicht aantallen'!$A:$A,'Objectenoverzicht aantallen'!$P:$P)*'Calculatie sheet'!$AK$29*'Calculatie sheet'!$AK$42)/'Calculatie sheet'!$AK$64/1000</f>
        <v>0</v>
      </c>
      <c r="AF3" s="43">
        <f>(LOOKUP('Calculatie sheet'!$AK$2,'Objectenoverzicht aantallen'!$A:$A,'Objectenoverzicht aantallen'!$P:$P)*'Calculatie sheet'!$AK$29*'Calculatie sheet'!$AK$42)/'Calculatie sheet'!$AK$64/1000</f>
        <v>0</v>
      </c>
    </row>
    <row r="4" spans="1:32" x14ac:dyDescent="0.2">
      <c r="B4" s="2" t="s">
        <v>639</v>
      </c>
      <c r="C4" s="41">
        <f>'Calculatie sheet'!AK36*'Calculatie sheet'!AK42</f>
        <v>0.84347900000000009</v>
      </c>
      <c r="D4" s="569" t="s">
        <v>585</v>
      </c>
      <c r="F4" s="567">
        <f>(C4*'Calculatie sheet'!$AK$7)/1000</f>
        <v>0</v>
      </c>
      <c r="H4" s="43">
        <f>((LOOKUP('Calculatie sheet'!$AK$2,'Objectenoverzicht aantallen'!$A:$A,'Objectenoverzicht aantallen'!$P:$P)*'Calculatie sheet'!$AK$36*'Calculatie sheet'!$AK$42))/1000</f>
        <v>0</v>
      </c>
      <c r="J4" s="43">
        <f>(LOOKUP('Calculatie sheet'!$AK$2,'Objectenoverzicht aantallen'!$A:$A,'Objectenoverzicht aantallen'!Q:Q)*'Calculatie sheet'!$AK$36*'Calculatie sheet'!$AK$42)/1000</f>
        <v>0</v>
      </c>
      <c r="K4" s="43">
        <f>(LOOKUP('Calculatie sheet'!$AK$2,'Objectenoverzicht aantallen'!$A:$A,'Objectenoverzicht aantallen'!R:R)*'Calculatie sheet'!$AK$36*'Calculatie sheet'!$AK$42)/1000</f>
        <v>0</v>
      </c>
      <c r="L4" s="43">
        <f>(LOOKUP('Calculatie sheet'!$AK$2,'Objectenoverzicht aantallen'!$A:$A,'Objectenoverzicht aantallen'!S:S)*'Calculatie sheet'!$AK$36*'Calculatie sheet'!$AK$42)/1000</f>
        <v>0</v>
      </c>
      <c r="M4" s="43">
        <f>(LOOKUP('Calculatie sheet'!$AK$2,'Objectenoverzicht aantallen'!$A:$A,'Objectenoverzicht aantallen'!T:T)*'Calculatie sheet'!$AK$36*'Calculatie sheet'!$AK$42)/1000</f>
        <v>0</v>
      </c>
      <c r="N4" s="43">
        <f>(LOOKUP('Calculatie sheet'!$AK$2,'Objectenoverzicht aantallen'!$A:$A,'Objectenoverzicht aantallen'!U:U)*'Calculatie sheet'!$AK$36*'Calculatie sheet'!$AK$42)/1000</f>
        <v>0</v>
      </c>
      <c r="O4" s="43">
        <f>(LOOKUP('Calculatie sheet'!$AK$2,'Objectenoverzicht aantallen'!$A:$A,'Objectenoverzicht aantallen'!V:V)*'Calculatie sheet'!$AK$36*'Calculatie sheet'!$AK$42)/1000</f>
        <v>0</v>
      </c>
      <c r="P4" s="43">
        <f>(LOOKUP('Calculatie sheet'!$AK$2,'Objectenoverzicht aantallen'!$A:$A,'Objectenoverzicht aantallen'!W:W)*'Calculatie sheet'!$AK$36*'Calculatie sheet'!$AK$42)/1000</f>
        <v>0</v>
      </c>
      <c r="Q4" s="43">
        <f>(LOOKUP('Calculatie sheet'!$AK$2,'Objectenoverzicht aantallen'!$A:$A,'Objectenoverzicht aantallen'!X:X)*'Calculatie sheet'!$AK$36*'Calculatie sheet'!$AK$42)/1000</f>
        <v>0</v>
      </c>
      <c r="R4" s="43">
        <f>(LOOKUP('Calculatie sheet'!$AK$2,'Objectenoverzicht aantallen'!$A:$A,'Objectenoverzicht aantallen'!Y:Y)*'Calculatie sheet'!$AK$36*'Calculatie sheet'!$AK$42)/1000</f>
        <v>0</v>
      </c>
      <c r="S4" s="43">
        <f>(LOOKUP('Calculatie sheet'!$AK$2,'Objectenoverzicht aantallen'!$A:$A,'Objectenoverzicht aantallen'!Z:Z)*'Calculatie sheet'!$AK$36*'Calculatie sheet'!$AK$42)/1000</f>
        <v>0</v>
      </c>
      <c r="T4" s="43">
        <f>(LOOKUP('Calculatie sheet'!$AK$2,'Objectenoverzicht aantallen'!$A:$A,'Objectenoverzicht aantallen'!AA:AA)*'Calculatie sheet'!$AK$36*'Calculatie sheet'!$AK$42)/1000</f>
        <v>0</v>
      </c>
      <c r="V4" s="43">
        <f>(LOOKUP('Calculatie sheet'!$AK$2,'Objectenoverzicht aantallen'!$A:$A,'Objectenoverzicht aantallen'!Q:Q)*'Calculatie sheet'!$AK$36*'Calculatie sheet'!$AK$42)/1000</f>
        <v>0</v>
      </c>
      <c r="W4" s="43">
        <f>(LOOKUP('Calculatie sheet'!$AK$2,'Objectenoverzicht aantallen'!$A:$A,'Objectenoverzicht aantallen'!R:R)*'Calculatie sheet'!$AK$36*'Calculatie sheet'!$AK$42)/1000</f>
        <v>0</v>
      </c>
      <c r="X4" s="43">
        <f>(LOOKUP('Calculatie sheet'!$AK$2,'Objectenoverzicht aantallen'!$A:$A,'Objectenoverzicht aantallen'!S:S)*'Calculatie sheet'!$AK$36*'Calculatie sheet'!$AK$42)/1000</f>
        <v>0</v>
      </c>
      <c r="Y4" s="43">
        <f>(LOOKUP('Calculatie sheet'!$AK$2,'Objectenoverzicht aantallen'!$A:$A,'Objectenoverzicht aantallen'!T:T)*'Calculatie sheet'!$AK$36*'Calculatie sheet'!$AK$42)/1000</f>
        <v>0</v>
      </c>
      <c r="Z4" s="43">
        <f>(LOOKUP('Calculatie sheet'!$AK$2,'Objectenoverzicht aantallen'!$A:$A,'Objectenoverzicht aantallen'!U:U)*'Calculatie sheet'!$AK$36*'Calculatie sheet'!$AK$42)/1000</f>
        <v>0</v>
      </c>
      <c r="AA4" s="43">
        <f>(LOOKUP('Calculatie sheet'!$AK$2,'Objectenoverzicht aantallen'!$A:$A,'Objectenoverzicht aantallen'!V:V)*'Calculatie sheet'!$AK$36*'Calculatie sheet'!$AK$42)/1000</f>
        <v>0</v>
      </c>
      <c r="AB4" s="43">
        <f>(LOOKUP('Calculatie sheet'!$AK$2,'Objectenoverzicht aantallen'!$A:$A,'Objectenoverzicht aantallen'!W:W)*'Calculatie sheet'!$AK$36*'Calculatie sheet'!$AK$42)/1000</f>
        <v>0</v>
      </c>
      <c r="AC4" s="43">
        <f>(LOOKUP('Calculatie sheet'!$AK$2,'Objectenoverzicht aantallen'!$A:$A,'Objectenoverzicht aantallen'!X:X)*'Calculatie sheet'!$AK$36*'Calculatie sheet'!$AK$42)/1000</f>
        <v>0</v>
      </c>
      <c r="AD4" s="43">
        <f>(LOOKUP('Calculatie sheet'!$AK$2,'Objectenoverzicht aantallen'!$A:$A,'Objectenoverzicht aantallen'!Y:Y)*'Calculatie sheet'!$AK$36*'Calculatie sheet'!$AK$42)/1000</f>
        <v>0</v>
      </c>
      <c r="AE4" s="43">
        <f>(LOOKUP('Calculatie sheet'!$AK$2,'Objectenoverzicht aantallen'!$A:$A,'Objectenoverzicht aantallen'!Z:Z)*'Calculatie sheet'!$AK$36*'Calculatie sheet'!$AK$42)/1000</f>
        <v>0</v>
      </c>
      <c r="AF4" s="43">
        <f>(LOOKUP('Calculatie sheet'!$AK$2,'Objectenoverzicht aantallen'!$A:$A,'Objectenoverzicht aantallen'!AA:AA)*'Calculatie sheet'!$AK$36*'Calculatie sheet'!$AK$42)/1000</f>
        <v>0</v>
      </c>
    </row>
    <row r="5" spans="1:32" x14ac:dyDescent="0.2">
      <c r="B5" s="3" t="s">
        <v>640</v>
      </c>
      <c r="C5" s="41">
        <f>'Calculatie sheet'!AK39*'Calculatie sheet'!AK42</f>
        <v>-0.29620500000000005</v>
      </c>
      <c r="D5" s="457" t="s">
        <v>586</v>
      </c>
      <c r="F5" s="567">
        <f>(C5*'Calculatie sheet'!$AK$7)/1000</f>
        <v>0</v>
      </c>
      <c r="H5" s="43">
        <f>((LOOKUP('Calculatie sheet'!$AK$2,'Objectenoverzicht aantallen'!$A:$A,'Objectenoverzicht aantallen'!$P:$P)*'Calculatie sheet'!$AK$39*'Calculatie sheet'!$AK$42))/1000</f>
        <v>0</v>
      </c>
      <c r="J5" s="43">
        <f>(LOOKUP('Calculatie sheet'!$AK$2,'Objectenoverzicht aantallen'!$A:$A,'Objectenoverzicht aantallen'!Q:Q)*'Calculatie sheet'!$AK$39*'Calculatie sheet'!$AK$42)/1000</f>
        <v>0</v>
      </c>
      <c r="K5" s="43">
        <f>(LOOKUP('Calculatie sheet'!$AK$2,'Objectenoverzicht aantallen'!$A:$A,'Objectenoverzicht aantallen'!R:R)*'Calculatie sheet'!$AK$39*'Calculatie sheet'!$AK$42)/1000</f>
        <v>0</v>
      </c>
      <c r="L5" s="43">
        <f>(LOOKUP('Calculatie sheet'!$AK$2,'Objectenoverzicht aantallen'!$A:$A,'Objectenoverzicht aantallen'!S:S)*'Calculatie sheet'!$AK$39*'Calculatie sheet'!$AK$42)/1000</f>
        <v>0</v>
      </c>
      <c r="M5" s="43">
        <f>(LOOKUP('Calculatie sheet'!$AK$2,'Objectenoverzicht aantallen'!$A:$A,'Objectenoverzicht aantallen'!T:T)*'Calculatie sheet'!$AK$39*'Calculatie sheet'!$AK$42)/1000</f>
        <v>0</v>
      </c>
      <c r="N5" s="43">
        <f>(LOOKUP('Calculatie sheet'!$AK$2,'Objectenoverzicht aantallen'!$A:$A,'Objectenoverzicht aantallen'!U:U)*'Calculatie sheet'!$AK$39*'Calculatie sheet'!$AK$42)/1000</f>
        <v>0</v>
      </c>
      <c r="O5" s="43">
        <f>(LOOKUP('Calculatie sheet'!$AK$2,'Objectenoverzicht aantallen'!$A:$A,'Objectenoverzicht aantallen'!V:V)*'Calculatie sheet'!$AK$39*'Calculatie sheet'!$AK$42)/1000</f>
        <v>0</v>
      </c>
      <c r="P5" s="43">
        <f>(LOOKUP('Calculatie sheet'!$AK$2,'Objectenoverzicht aantallen'!$A:$A,'Objectenoverzicht aantallen'!W:W)*'Calculatie sheet'!$AK$39*'Calculatie sheet'!$AK$42)/1000</f>
        <v>0</v>
      </c>
      <c r="Q5" s="43">
        <f>(LOOKUP('Calculatie sheet'!$AK$2,'Objectenoverzicht aantallen'!$A:$A,'Objectenoverzicht aantallen'!X:X)*'Calculatie sheet'!$AK$39*'Calculatie sheet'!$AK$42)/1000</f>
        <v>0</v>
      </c>
      <c r="R5" s="43">
        <f>(LOOKUP('Calculatie sheet'!$AK$2,'Objectenoverzicht aantallen'!$A:$A,'Objectenoverzicht aantallen'!Y:Y)*'Calculatie sheet'!$AK$39*'Calculatie sheet'!$AK$42)/1000</f>
        <v>0</v>
      </c>
      <c r="S5" s="43">
        <f>(LOOKUP('Calculatie sheet'!$AK$2,'Objectenoverzicht aantallen'!$A:$A,'Objectenoverzicht aantallen'!Z:Z)*'Calculatie sheet'!$AK$39*'Calculatie sheet'!$AK$42)/1000</f>
        <v>0</v>
      </c>
      <c r="T5" s="43">
        <f>(LOOKUP('Calculatie sheet'!$AK$2,'Objectenoverzicht aantallen'!$A:$A,'Objectenoverzicht aantallen'!AA:AA)*'Calculatie sheet'!$AK$39*'Calculatie sheet'!$AK$42)/1000</f>
        <v>0</v>
      </c>
      <c r="V5" s="43">
        <f>(LOOKUP('Calculatie sheet'!$AK$2,'Objectenoverzicht aantallen'!$A:$A,'Objectenoverzicht aantallen'!Q:Q)*'Calculatie sheet'!$AK$39*'Calculatie sheet'!$AK$42)/1000</f>
        <v>0</v>
      </c>
      <c r="W5" s="43">
        <f>(LOOKUP('Calculatie sheet'!$AK$2,'Objectenoverzicht aantallen'!$A:$A,'Objectenoverzicht aantallen'!R:R)*'Calculatie sheet'!$AK$39*'Calculatie sheet'!$AK$42)/1000</f>
        <v>0</v>
      </c>
      <c r="X5" s="43">
        <f>(LOOKUP('Calculatie sheet'!$AK$2,'Objectenoverzicht aantallen'!$A:$A,'Objectenoverzicht aantallen'!S:S)*'Calculatie sheet'!$AK$39*'Calculatie sheet'!$AK$42)/1000</f>
        <v>0</v>
      </c>
      <c r="Y5" s="43">
        <f>(LOOKUP('Calculatie sheet'!$AK$2,'Objectenoverzicht aantallen'!$A:$A,'Objectenoverzicht aantallen'!T:T)*'Calculatie sheet'!$AK$39*'Calculatie sheet'!$AK$42)/1000</f>
        <v>0</v>
      </c>
      <c r="Z5" s="43">
        <f>(LOOKUP('Calculatie sheet'!$AK$2,'Objectenoverzicht aantallen'!$A:$A,'Objectenoverzicht aantallen'!U:U)*'Calculatie sheet'!$AK$39*'Calculatie sheet'!$AK$42)/1000</f>
        <v>0</v>
      </c>
      <c r="AA5" s="43">
        <f>(LOOKUP('Calculatie sheet'!$AK$2,'Objectenoverzicht aantallen'!$A:$A,'Objectenoverzicht aantallen'!V:V)*'Calculatie sheet'!$AK$39*'Calculatie sheet'!$AK$42)/1000</f>
        <v>0</v>
      </c>
      <c r="AB5" s="43">
        <f>(LOOKUP('Calculatie sheet'!$AK$2,'Objectenoverzicht aantallen'!$A:$A,'Objectenoverzicht aantallen'!W:W)*'Calculatie sheet'!$AK$39*'Calculatie sheet'!$AK$42)/1000</f>
        <v>0</v>
      </c>
      <c r="AC5" s="43">
        <f>(LOOKUP('Calculatie sheet'!$AK$2,'Objectenoverzicht aantallen'!$A:$A,'Objectenoverzicht aantallen'!X:X)*'Calculatie sheet'!$AK$39*'Calculatie sheet'!$AK$42)/1000</f>
        <v>0</v>
      </c>
      <c r="AD5" s="43">
        <f>(LOOKUP('Calculatie sheet'!$AK$2,'Objectenoverzicht aantallen'!$A:$A,'Objectenoverzicht aantallen'!Y:Y)*'Calculatie sheet'!$AK$39*'Calculatie sheet'!$AK$42)/1000</f>
        <v>0</v>
      </c>
      <c r="AE5" s="43">
        <f>(LOOKUP('Calculatie sheet'!$AK$2,'Objectenoverzicht aantallen'!$A:$A,'Objectenoverzicht aantallen'!Z:Z)*'Calculatie sheet'!$AK$39*'Calculatie sheet'!$AK$42)/1000</f>
        <v>0</v>
      </c>
      <c r="AF5" s="43">
        <f>(LOOKUP('Calculatie sheet'!$AK$2,'Objectenoverzicht aantallen'!$A:$A,'Objectenoverzicht aantallen'!AA:AA)*'Calculatie sheet'!$AK$39*'Calculatie sheet'!$AK$42)/1000</f>
        <v>0</v>
      </c>
    </row>
    <row r="6" spans="1:32" x14ac:dyDescent="0.2">
      <c r="C6" s="29"/>
      <c r="D6" s="458" t="s">
        <v>587</v>
      </c>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3848-0BA5-DC43-B66A-36717645570B}">
  <dimension ref="A1:AF6"/>
  <sheetViews>
    <sheetView workbookViewId="0">
      <selection activeCell="H2" sqref="H2:AF5"/>
    </sheetView>
  </sheetViews>
  <sheetFormatPr baseColWidth="10" defaultRowHeight="16" x14ac:dyDescent="0.2"/>
  <cols>
    <col min="1" max="1" width="18.83203125" bestFit="1" customWidth="1"/>
    <col min="2" max="2" width="16.83203125" bestFit="1" customWidth="1"/>
    <col min="4" max="4" width="31.83203125" bestFit="1" customWidth="1"/>
    <col min="6" max="6" width="18" bestFit="1" customWidth="1"/>
  </cols>
  <sheetData>
    <row r="1" spans="1:32" x14ac:dyDescent="0.2">
      <c r="A1" t="str">
        <f>'Calculatie sheet'!AL3</f>
        <v>Persleidingen (gietijzer)</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sheet'!AL19*'Calculatie sheet'!AL42</f>
        <v>38.889960000000002</v>
      </c>
      <c r="D2" s="14" t="s">
        <v>66</v>
      </c>
      <c r="F2" s="567">
        <f>(C2*'Calculatie sheet'!$AL$7)/1000</f>
        <v>0</v>
      </c>
      <c r="H2" s="43">
        <f>((LOOKUP('Calculatie sheet'!$AL$2,'Objectenoverzicht aantallen'!$A:$A,'Objectenoverzicht aantallen'!$P:$P)*'Calculatie sheet'!$AL$19*'Calculatie sheet'!$AL$42))/1000</f>
        <v>0</v>
      </c>
      <c r="J2" s="43">
        <f>(LOOKUP('Calculatie sheet'!$AL$2,'Objectenoverzicht aantallen'!$A:$A,'Objectenoverzicht aantallen'!E:E)*'Calculatie sheet'!$AL$19*'Calculatie sheet'!$AL$42)/1000</f>
        <v>0</v>
      </c>
      <c r="K2" s="43">
        <f>(LOOKUP('Calculatie sheet'!$AL$2,'Objectenoverzicht aantallen'!$A:$A,'Objectenoverzicht aantallen'!F:F)*'Calculatie sheet'!$AL$19*'Calculatie sheet'!$AL$42)/1000</f>
        <v>0</v>
      </c>
      <c r="L2" s="43">
        <f>(LOOKUP('Calculatie sheet'!$AL$2,'Objectenoverzicht aantallen'!$A:$A,'Objectenoverzicht aantallen'!G:G)*'Calculatie sheet'!$AL$19*'Calculatie sheet'!$AL$42)/1000</f>
        <v>0</v>
      </c>
      <c r="M2" s="43">
        <f>(LOOKUP('Calculatie sheet'!$AL$2,'Objectenoverzicht aantallen'!$A:$A,'Objectenoverzicht aantallen'!H:H)*'Calculatie sheet'!$AL$19*'Calculatie sheet'!$AL$42)/1000</f>
        <v>0</v>
      </c>
      <c r="N2" s="43">
        <f>(LOOKUP('Calculatie sheet'!$AL$2,'Objectenoverzicht aantallen'!$A:$A,'Objectenoverzicht aantallen'!I:I)*'Calculatie sheet'!$AL$19*'Calculatie sheet'!$AL$42)/1000</f>
        <v>0</v>
      </c>
      <c r="O2" s="43">
        <f>(LOOKUP('Calculatie sheet'!$AL$2,'Objectenoverzicht aantallen'!$A:$A,'Objectenoverzicht aantallen'!J:J)*'Calculatie sheet'!$AL$19*'Calculatie sheet'!$AL$42)/1000</f>
        <v>0</v>
      </c>
      <c r="P2" s="43">
        <f>(LOOKUP('Calculatie sheet'!$AL$2,'Objectenoverzicht aantallen'!$A:$A,'Objectenoverzicht aantallen'!K:K)*'Calculatie sheet'!$AL$19*'Calculatie sheet'!$AL$42)/1000</f>
        <v>0</v>
      </c>
      <c r="Q2" s="43">
        <f>(LOOKUP('Calculatie sheet'!$AL$2,'Objectenoverzicht aantallen'!$A:$A,'Objectenoverzicht aantallen'!L:L)*'Calculatie sheet'!$AL$19*'Calculatie sheet'!$AL$42)/1000</f>
        <v>0</v>
      </c>
      <c r="R2" s="43">
        <f>(LOOKUP('Calculatie sheet'!$AL$2,'Objectenoverzicht aantallen'!$A:$A,'Objectenoverzicht aantallen'!M:M)*'Calculatie sheet'!$AL$19*'Calculatie sheet'!$AL$42)/1000</f>
        <v>0</v>
      </c>
      <c r="S2" s="43">
        <f>(LOOKUP('Calculatie sheet'!$AL$2,'Objectenoverzicht aantallen'!$A:$A,'Objectenoverzicht aantallen'!N:N)*'Calculatie sheet'!$AL$19*'Calculatie sheet'!$AL$42)/1000</f>
        <v>0</v>
      </c>
      <c r="T2" s="43">
        <f>(LOOKUP('Calculatie sheet'!$AL$2,'Objectenoverzicht aantallen'!$A:$A,'Objectenoverzicht aantallen'!O:O)*'Calculatie sheet'!$AL$19*'Calculatie sheet'!$AL$42)/1000</f>
        <v>0</v>
      </c>
      <c r="V2" s="43">
        <f>(LOOKUP('Calculatie sheet'!$AL$2,'Objectenoverzicht aantallen'!$A:$A,'Objectenoverzicht aantallen'!Q:Q)*'Calculatie sheet'!$AL$19*'Calculatie sheet'!$AL$42)/1000</f>
        <v>0</v>
      </c>
      <c r="W2" s="43">
        <f>(LOOKUP('Calculatie sheet'!$AL$2,'Objectenoverzicht aantallen'!$A:$A,'Objectenoverzicht aantallen'!R:R)*'Calculatie sheet'!$AL$19*'Calculatie sheet'!$AL$42)/1000</f>
        <v>0</v>
      </c>
      <c r="X2" s="43">
        <f>(LOOKUP('Calculatie sheet'!$AL$2,'Objectenoverzicht aantallen'!$A:$A,'Objectenoverzicht aantallen'!S:S)*'Calculatie sheet'!$AL$19*'Calculatie sheet'!$AL$42)/1000</f>
        <v>0</v>
      </c>
      <c r="Y2" s="43">
        <f>(LOOKUP('Calculatie sheet'!$AL$2,'Objectenoverzicht aantallen'!$A:$A,'Objectenoverzicht aantallen'!T:T)*'Calculatie sheet'!$AL$19*'Calculatie sheet'!$AL$42)/1000</f>
        <v>0</v>
      </c>
      <c r="Z2" s="43">
        <f>(LOOKUP('Calculatie sheet'!$AL$2,'Objectenoverzicht aantallen'!$A:$A,'Objectenoverzicht aantallen'!U:U)*'Calculatie sheet'!$AL$19*'Calculatie sheet'!$AL$42)/1000</f>
        <v>0</v>
      </c>
      <c r="AA2" s="43">
        <f>(LOOKUP('Calculatie sheet'!$AL$2,'Objectenoverzicht aantallen'!$A:$A,'Objectenoverzicht aantallen'!V:V)*'Calculatie sheet'!$AL$19*'Calculatie sheet'!$AL$42)/1000</f>
        <v>0</v>
      </c>
      <c r="AB2" s="43">
        <f>(LOOKUP('Calculatie sheet'!$AL$2,'Objectenoverzicht aantallen'!$A:$A,'Objectenoverzicht aantallen'!W:W)*'Calculatie sheet'!$AL$19*'Calculatie sheet'!$AL$42)/1000</f>
        <v>0</v>
      </c>
      <c r="AC2" s="43">
        <f>(LOOKUP('Calculatie sheet'!$AL$2,'Objectenoverzicht aantallen'!$A:$A,'Objectenoverzicht aantallen'!X:X)*'Calculatie sheet'!$AL$19*'Calculatie sheet'!$AL$42)/1000</f>
        <v>0</v>
      </c>
      <c r="AD2" s="43">
        <f>(LOOKUP('Calculatie sheet'!$AL$2,'Objectenoverzicht aantallen'!$A:$A,'Objectenoverzicht aantallen'!Y:Y)*'Calculatie sheet'!$AL$19*'Calculatie sheet'!$AL$42)/1000</f>
        <v>0</v>
      </c>
      <c r="AE2" s="43">
        <f>(LOOKUP('Calculatie sheet'!$AL$2,'Objectenoverzicht aantallen'!$A:$A,'Objectenoverzicht aantallen'!Z:Z)*'Calculatie sheet'!$AL$19*'Calculatie sheet'!$AL$42)/1000</f>
        <v>0</v>
      </c>
      <c r="AF2" s="43">
        <f>(LOOKUP('Calculatie sheet'!$AL$2,'Objectenoverzicht aantallen'!$A:$A,'Objectenoverzicht aantallen'!AA:AA)*'Calculatie sheet'!$AL$19*'Calculatie sheet'!$AL$42)/1000</f>
        <v>0</v>
      </c>
    </row>
    <row r="3" spans="1:32" x14ac:dyDescent="0.2">
      <c r="B3" s="2" t="s">
        <v>638</v>
      </c>
      <c r="C3" s="41">
        <f>'Calculatie sheet'!AL29*'Calculatie sheet'!AL42</f>
        <v>23.047695000000001</v>
      </c>
      <c r="D3" s="24" t="s">
        <v>64</v>
      </c>
      <c r="F3" s="567">
        <f>(C3*'Calculatie sheet'!$AL$7)/1000</f>
        <v>0</v>
      </c>
      <c r="H3" s="43">
        <f>((LOOKUP('Calculatie sheet'!$AL$2,'Objectenoverzicht aantallen'!$A:$A,'Objectenoverzicht aantallen'!$P:$P)*'Calculatie sheet'!$AL$29*'Calculatie sheet'!$AL$42))/1000</f>
        <v>0</v>
      </c>
      <c r="J3" s="43">
        <f>(LOOKUP('Calculatie sheet'!$AL$2,'Objectenoverzicht aantallen'!$A:$A,'Objectenoverzicht aantallen'!$P:$P)*'Calculatie sheet'!$AL$29*'Calculatie sheet'!$AL$42)/'Calculatie sheet'!$AL$64/1000</f>
        <v>0</v>
      </c>
      <c r="K3" s="43">
        <f>(LOOKUP('Calculatie sheet'!$AL$2,'Objectenoverzicht aantallen'!$A:$A,'Objectenoverzicht aantallen'!$P:$P)*'Calculatie sheet'!$AL$29*'Calculatie sheet'!$AL$42)/'Calculatie sheet'!$AL$64/1000</f>
        <v>0</v>
      </c>
      <c r="L3" s="43">
        <f>(LOOKUP('Calculatie sheet'!$AL$2,'Objectenoverzicht aantallen'!$A:$A,'Objectenoverzicht aantallen'!$P:$P)*'Calculatie sheet'!$AL$29*'Calculatie sheet'!$AL$42)/'Calculatie sheet'!$AL$64/1000</f>
        <v>0</v>
      </c>
      <c r="M3" s="43">
        <f>(LOOKUP('Calculatie sheet'!$AL$2,'Objectenoverzicht aantallen'!$A:$A,'Objectenoverzicht aantallen'!$P:$P)*'Calculatie sheet'!$AL$29*'Calculatie sheet'!$AL$42)/'Calculatie sheet'!$AL$64/1000</f>
        <v>0</v>
      </c>
      <c r="N3" s="43">
        <f>(LOOKUP('Calculatie sheet'!$AL$2,'Objectenoverzicht aantallen'!$A:$A,'Objectenoverzicht aantallen'!$P:$P)*'Calculatie sheet'!$AL$29*'Calculatie sheet'!$AL$42)/'Calculatie sheet'!$AL$64/1000</f>
        <v>0</v>
      </c>
      <c r="O3" s="43">
        <f>(LOOKUP('Calculatie sheet'!$AL$2,'Objectenoverzicht aantallen'!$A:$A,'Objectenoverzicht aantallen'!$P:$P)*'Calculatie sheet'!$AL$29*'Calculatie sheet'!$AL$42)/'Calculatie sheet'!$AL$64/1000</f>
        <v>0</v>
      </c>
      <c r="P3" s="43">
        <f>(LOOKUP('Calculatie sheet'!$AL$2,'Objectenoverzicht aantallen'!$A:$A,'Objectenoverzicht aantallen'!$P:$P)*'Calculatie sheet'!$AL$29*'Calculatie sheet'!$AL$42)/'Calculatie sheet'!$AL$64/1000</f>
        <v>0</v>
      </c>
      <c r="Q3" s="43">
        <f>(LOOKUP('Calculatie sheet'!$AL$2,'Objectenoverzicht aantallen'!$A:$A,'Objectenoverzicht aantallen'!$P:$P)*'Calculatie sheet'!$AL$29*'Calculatie sheet'!$AL$42)/'Calculatie sheet'!$AL$64/1000</f>
        <v>0</v>
      </c>
      <c r="R3" s="43">
        <f>(LOOKUP('Calculatie sheet'!$AL$2,'Objectenoverzicht aantallen'!$A:$A,'Objectenoverzicht aantallen'!$P:$P)*'Calculatie sheet'!$AL$29*'Calculatie sheet'!$AL$42)/'Calculatie sheet'!$AL$64/1000</f>
        <v>0</v>
      </c>
      <c r="S3" s="43">
        <f>(LOOKUP('Calculatie sheet'!$AL$2,'Objectenoverzicht aantallen'!$A:$A,'Objectenoverzicht aantallen'!$P:$P)*'Calculatie sheet'!$AL$29*'Calculatie sheet'!$AL$42)/'Calculatie sheet'!$AL$64/1000</f>
        <v>0</v>
      </c>
      <c r="T3" s="43">
        <f>(LOOKUP('Calculatie sheet'!$AL$2,'Objectenoverzicht aantallen'!$A:$A,'Objectenoverzicht aantallen'!$P:$P)*'Calculatie sheet'!$AL$29*'Calculatie sheet'!$AL$42)/'Calculatie sheet'!$AL$64/1000</f>
        <v>0</v>
      </c>
      <c r="V3" s="43">
        <f>(LOOKUP('Calculatie sheet'!$AL$2,'Objectenoverzicht aantallen'!$A:$A,'Objectenoverzicht aantallen'!$P:$P)*'Calculatie sheet'!$AL$29*'Calculatie sheet'!$AL$42)/'Calculatie sheet'!$AL$64/1000</f>
        <v>0</v>
      </c>
      <c r="W3" s="43">
        <f>(LOOKUP('Calculatie sheet'!$AL$2,'Objectenoverzicht aantallen'!$A:$A,'Objectenoverzicht aantallen'!$P:$P)*'Calculatie sheet'!$AL$29*'Calculatie sheet'!$AL$42)/'Calculatie sheet'!$AL$64/1000</f>
        <v>0</v>
      </c>
      <c r="X3" s="43">
        <f>(LOOKUP('Calculatie sheet'!$AL$2,'Objectenoverzicht aantallen'!$A:$A,'Objectenoverzicht aantallen'!$P:$P)*'Calculatie sheet'!$AL$29*'Calculatie sheet'!$AL$42)/'Calculatie sheet'!$AL$64/1000</f>
        <v>0</v>
      </c>
      <c r="Y3" s="43">
        <f>(LOOKUP('Calculatie sheet'!$AL$2,'Objectenoverzicht aantallen'!$A:$A,'Objectenoverzicht aantallen'!$P:$P)*'Calculatie sheet'!$AL$29*'Calculatie sheet'!$AL$42)/'Calculatie sheet'!$AL$64/1000</f>
        <v>0</v>
      </c>
      <c r="Z3" s="43">
        <f>(LOOKUP('Calculatie sheet'!$AL$2,'Objectenoverzicht aantallen'!$A:$A,'Objectenoverzicht aantallen'!$P:$P)*'Calculatie sheet'!$AL$29*'Calculatie sheet'!$AL$42)/'Calculatie sheet'!$AL$64/1000</f>
        <v>0</v>
      </c>
      <c r="AA3" s="43">
        <f>(LOOKUP('Calculatie sheet'!$AL$2,'Objectenoverzicht aantallen'!$A:$A,'Objectenoverzicht aantallen'!$P:$P)*'Calculatie sheet'!$AL$29*'Calculatie sheet'!$AL$42)/'Calculatie sheet'!$AL$64/1000</f>
        <v>0</v>
      </c>
      <c r="AB3" s="43">
        <f>(LOOKUP('Calculatie sheet'!$AL$2,'Objectenoverzicht aantallen'!$A:$A,'Objectenoverzicht aantallen'!$P:$P)*'Calculatie sheet'!$AL$29*'Calculatie sheet'!$AL$42)/'Calculatie sheet'!$AL$64/1000</f>
        <v>0</v>
      </c>
      <c r="AC3" s="43">
        <f>(LOOKUP('Calculatie sheet'!$AL$2,'Objectenoverzicht aantallen'!$A:$A,'Objectenoverzicht aantallen'!$P:$P)*'Calculatie sheet'!$AL$29*'Calculatie sheet'!$AL$42)/'Calculatie sheet'!$AL$64/1000</f>
        <v>0</v>
      </c>
      <c r="AD3" s="43">
        <f>(LOOKUP('Calculatie sheet'!$AL$2,'Objectenoverzicht aantallen'!$A:$A,'Objectenoverzicht aantallen'!$P:$P)*'Calculatie sheet'!$AL$29*'Calculatie sheet'!$AL$42)/'Calculatie sheet'!$AL$64/1000</f>
        <v>0</v>
      </c>
      <c r="AE3" s="43">
        <f>(LOOKUP('Calculatie sheet'!$AL$2,'Objectenoverzicht aantallen'!$A:$A,'Objectenoverzicht aantallen'!$P:$P)*'Calculatie sheet'!$AL$29*'Calculatie sheet'!$AL$42)/'Calculatie sheet'!$AL$64/1000</f>
        <v>0</v>
      </c>
      <c r="AF3" s="43">
        <f>(LOOKUP('Calculatie sheet'!$AL$2,'Objectenoverzicht aantallen'!$A:$A,'Objectenoverzicht aantallen'!$P:$P)*'Calculatie sheet'!$AL$29*'Calculatie sheet'!$AL$42)/'Calculatie sheet'!$AL$64/1000</f>
        <v>0</v>
      </c>
    </row>
    <row r="4" spans="1:32" x14ac:dyDescent="0.2">
      <c r="B4" s="2" t="s">
        <v>639</v>
      </c>
      <c r="C4" s="41">
        <f>'Calculatie sheet'!AL36*'Calculatie sheet'!AL42</f>
        <v>2.7660000000000004E-2</v>
      </c>
      <c r="D4" s="569" t="s">
        <v>585</v>
      </c>
      <c r="F4" s="567">
        <f>(C4*'Calculatie sheet'!$AL$7)/1000</f>
        <v>0</v>
      </c>
      <c r="H4" s="43">
        <f>((LOOKUP('Calculatie sheet'!$AL$2,'Objectenoverzicht aantallen'!$A:$A,'Objectenoverzicht aantallen'!$P:$P)*'Calculatie sheet'!$AL$36*'Calculatie sheet'!$AL$42))/1000</f>
        <v>0</v>
      </c>
      <c r="J4" s="43">
        <f>(LOOKUP('Calculatie sheet'!$AL$2,'Objectenoverzicht aantallen'!$A:$A,'Objectenoverzicht aantallen'!Q:Q)*'Calculatie sheet'!$AL$36*'Calculatie sheet'!$AL$42)/1000</f>
        <v>0</v>
      </c>
      <c r="K4" s="43">
        <f>(LOOKUP('Calculatie sheet'!$AL$2,'Objectenoverzicht aantallen'!$A:$A,'Objectenoverzicht aantallen'!R:R)*'Calculatie sheet'!$AL$36*'Calculatie sheet'!$AL$42)/1000</f>
        <v>0</v>
      </c>
      <c r="L4" s="43">
        <f>(LOOKUP('Calculatie sheet'!$AL$2,'Objectenoverzicht aantallen'!$A:$A,'Objectenoverzicht aantallen'!S:S)*'Calculatie sheet'!$AL$36*'Calculatie sheet'!$AL$42)/1000</f>
        <v>0</v>
      </c>
      <c r="M4" s="43">
        <f>(LOOKUP('Calculatie sheet'!$AL$2,'Objectenoverzicht aantallen'!$A:$A,'Objectenoverzicht aantallen'!T:T)*'Calculatie sheet'!$AL$36*'Calculatie sheet'!$AL$42)/1000</f>
        <v>0</v>
      </c>
      <c r="N4" s="43">
        <f>(LOOKUP('Calculatie sheet'!$AL$2,'Objectenoverzicht aantallen'!$A:$A,'Objectenoverzicht aantallen'!U:U)*'Calculatie sheet'!$AL$36*'Calculatie sheet'!$AL$42)/1000</f>
        <v>0</v>
      </c>
      <c r="O4" s="43">
        <f>(LOOKUP('Calculatie sheet'!$AL$2,'Objectenoverzicht aantallen'!$A:$A,'Objectenoverzicht aantallen'!V:V)*'Calculatie sheet'!$AL$36*'Calculatie sheet'!$AL$42)/1000</f>
        <v>0</v>
      </c>
      <c r="P4" s="43">
        <f>(LOOKUP('Calculatie sheet'!$AL$2,'Objectenoverzicht aantallen'!$A:$A,'Objectenoverzicht aantallen'!W:W)*'Calculatie sheet'!$AL$36*'Calculatie sheet'!$AL$42)/1000</f>
        <v>0</v>
      </c>
      <c r="Q4" s="43">
        <f>(LOOKUP('Calculatie sheet'!$AL$2,'Objectenoverzicht aantallen'!$A:$A,'Objectenoverzicht aantallen'!X:X)*'Calculatie sheet'!$AL$36*'Calculatie sheet'!$AL$42)/1000</f>
        <v>0</v>
      </c>
      <c r="R4" s="43">
        <f>(LOOKUP('Calculatie sheet'!$AL$2,'Objectenoverzicht aantallen'!$A:$A,'Objectenoverzicht aantallen'!Y:Y)*'Calculatie sheet'!$AL$36*'Calculatie sheet'!$AL$42)/1000</f>
        <v>0</v>
      </c>
      <c r="S4" s="43">
        <f>(LOOKUP('Calculatie sheet'!$AL$2,'Objectenoverzicht aantallen'!$A:$A,'Objectenoverzicht aantallen'!Z:Z)*'Calculatie sheet'!$AL$36*'Calculatie sheet'!$AL$42)/1000</f>
        <v>0</v>
      </c>
      <c r="T4" s="43">
        <f>(LOOKUP('Calculatie sheet'!$AL$2,'Objectenoverzicht aantallen'!$A:$A,'Objectenoverzicht aantallen'!AA:AA)*'Calculatie sheet'!$AL$36*'Calculatie sheet'!$AL$42)/1000</f>
        <v>0</v>
      </c>
      <c r="V4" s="43">
        <f>(LOOKUP('Calculatie sheet'!$AL$2,'Objectenoverzicht aantallen'!$A:$A,'Objectenoverzicht aantallen'!Q:Q)*'Calculatie sheet'!$AL$36*'Calculatie sheet'!$AL$42)/1000</f>
        <v>0</v>
      </c>
      <c r="W4" s="43">
        <f>(LOOKUP('Calculatie sheet'!$AL$2,'Objectenoverzicht aantallen'!$A:$A,'Objectenoverzicht aantallen'!R:R)*'Calculatie sheet'!$AL$36*'Calculatie sheet'!$AL$42)/1000</f>
        <v>0</v>
      </c>
      <c r="X4" s="43">
        <f>(LOOKUP('Calculatie sheet'!$AL$2,'Objectenoverzicht aantallen'!$A:$A,'Objectenoverzicht aantallen'!S:S)*'Calculatie sheet'!$AL$36*'Calculatie sheet'!$AL$42)/1000</f>
        <v>0</v>
      </c>
      <c r="Y4" s="43">
        <f>(LOOKUP('Calculatie sheet'!$AL$2,'Objectenoverzicht aantallen'!$A:$A,'Objectenoverzicht aantallen'!T:T)*'Calculatie sheet'!$AL$36*'Calculatie sheet'!$AL$42)/1000</f>
        <v>0</v>
      </c>
      <c r="Z4" s="43">
        <f>(LOOKUP('Calculatie sheet'!$AL$2,'Objectenoverzicht aantallen'!$A:$A,'Objectenoverzicht aantallen'!U:U)*'Calculatie sheet'!$AL$36*'Calculatie sheet'!$AL$42)/1000</f>
        <v>0</v>
      </c>
      <c r="AA4" s="43">
        <f>(LOOKUP('Calculatie sheet'!$AL$2,'Objectenoverzicht aantallen'!$A:$A,'Objectenoverzicht aantallen'!V:V)*'Calculatie sheet'!$AL$36*'Calculatie sheet'!$AL$42)/1000</f>
        <v>0</v>
      </c>
      <c r="AB4" s="43">
        <f>(LOOKUP('Calculatie sheet'!$AL$2,'Objectenoverzicht aantallen'!$A:$A,'Objectenoverzicht aantallen'!W:W)*'Calculatie sheet'!$AL$36*'Calculatie sheet'!$AL$42)/1000</f>
        <v>0</v>
      </c>
      <c r="AC4" s="43">
        <f>(LOOKUP('Calculatie sheet'!$AL$2,'Objectenoverzicht aantallen'!$A:$A,'Objectenoverzicht aantallen'!X:X)*'Calculatie sheet'!$AL$36*'Calculatie sheet'!$AL$42)/1000</f>
        <v>0</v>
      </c>
      <c r="AD4" s="43">
        <f>(LOOKUP('Calculatie sheet'!$AL$2,'Objectenoverzicht aantallen'!$A:$A,'Objectenoverzicht aantallen'!Y:Y)*'Calculatie sheet'!$AL$36*'Calculatie sheet'!$AL$42)/1000</f>
        <v>0</v>
      </c>
      <c r="AE4" s="43">
        <f>(LOOKUP('Calculatie sheet'!$AL$2,'Objectenoverzicht aantallen'!$A:$A,'Objectenoverzicht aantallen'!Z:Z)*'Calculatie sheet'!$AL$36*'Calculatie sheet'!$AL$42)/1000</f>
        <v>0</v>
      </c>
      <c r="AF4" s="43">
        <f>(LOOKUP('Calculatie sheet'!$AL$2,'Objectenoverzicht aantallen'!$A:$A,'Objectenoverzicht aantallen'!AA:AA)*'Calculatie sheet'!$AL$36*'Calculatie sheet'!$AL$42)/1000</f>
        <v>0</v>
      </c>
    </row>
    <row r="5" spans="1:32" x14ac:dyDescent="0.2">
      <c r="B5" s="3" t="s">
        <v>640</v>
      </c>
      <c r="C5" s="41">
        <f>'Calculatie sheet'!AL39*'Calculatie sheet'!AL42</f>
        <v>7.1431950000000004</v>
      </c>
      <c r="D5" s="457" t="s">
        <v>586</v>
      </c>
      <c r="F5" s="567">
        <f>(C5*'Calculatie sheet'!$AL$7)/1000</f>
        <v>0</v>
      </c>
      <c r="H5" s="43">
        <f>((LOOKUP('Calculatie sheet'!$AL$2,'Objectenoverzicht aantallen'!$A:$A,'Objectenoverzicht aantallen'!$P:$P)*'Calculatie sheet'!$AL$39*'Calculatie sheet'!$AL$42))/1000</f>
        <v>0</v>
      </c>
      <c r="J5" s="43">
        <f>(LOOKUP('Calculatie sheet'!$AL$2,'Objectenoverzicht aantallen'!$A:$A,'Objectenoverzicht aantallen'!Q:Q)*'Calculatie sheet'!$AL$39*'Calculatie sheet'!$AL$42)/1000</f>
        <v>0</v>
      </c>
      <c r="K5" s="43">
        <f>(LOOKUP('Calculatie sheet'!$AL$2,'Objectenoverzicht aantallen'!$A:$A,'Objectenoverzicht aantallen'!R:R)*'Calculatie sheet'!$AL$39*'Calculatie sheet'!$AL$42)/1000</f>
        <v>0</v>
      </c>
      <c r="L5" s="43">
        <f>(LOOKUP('Calculatie sheet'!$AL$2,'Objectenoverzicht aantallen'!$A:$A,'Objectenoverzicht aantallen'!S:S)*'Calculatie sheet'!$AL$39*'Calculatie sheet'!$AL$42)/1000</f>
        <v>0</v>
      </c>
      <c r="M5" s="43">
        <f>(LOOKUP('Calculatie sheet'!$AL$2,'Objectenoverzicht aantallen'!$A:$A,'Objectenoverzicht aantallen'!T:T)*'Calculatie sheet'!$AL$39*'Calculatie sheet'!$AL$42)/1000</f>
        <v>0</v>
      </c>
      <c r="N5" s="43">
        <f>(LOOKUP('Calculatie sheet'!$AL$2,'Objectenoverzicht aantallen'!$A:$A,'Objectenoverzicht aantallen'!U:U)*'Calculatie sheet'!$AL$39*'Calculatie sheet'!$AL$42)/1000</f>
        <v>0</v>
      </c>
      <c r="O5" s="43">
        <f>(LOOKUP('Calculatie sheet'!$AL$2,'Objectenoverzicht aantallen'!$A:$A,'Objectenoverzicht aantallen'!V:V)*'Calculatie sheet'!$AL$39*'Calculatie sheet'!$AL$42)/1000</f>
        <v>0</v>
      </c>
      <c r="P5" s="43">
        <f>(LOOKUP('Calculatie sheet'!$AL$2,'Objectenoverzicht aantallen'!$A:$A,'Objectenoverzicht aantallen'!W:W)*'Calculatie sheet'!$AL$39*'Calculatie sheet'!$AL$42)/1000</f>
        <v>0</v>
      </c>
      <c r="Q5" s="43">
        <f>(LOOKUP('Calculatie sheet'!$AL$2,'Objectenoverzicht aantallen'!$A:$A,'Objectenoverzicht aantallen'!X:X)*'Calculatie sheet'!$AL$39*'Calculatie sheet'!$AL$42)/1000</f>
        <v>0</v>
      </c>
      <c r="R5" s="43">
        <f>(LOOKUP('Calculatie sheet'!$AL$2,'Objectenoverzicht aantallen'!$A:$A,'Objectenoverzicht aantallen'!Y:Y)*'Calculatie sheet'!$AL$39*'Calculatie sheet'!$AL$42)/1000</f>
        <v>0</v>
      </c>
      <c r="S5" s="43">
        <f>(LOOKUP('Calculatie sheet'!$AL$2,'Objectenoverzicht aantallen'!$A:$A,'Objectenoverzicht aantallen'!Z:Z)*'Calculatie sheet'!$AL$39*'Calculatie sheet'!$AL$42)/1000</f>
        <v>0</v>
      </c>
      <c r="T5" s="43">
        <f>(LOOKUP('Calculatie sheet'!$AL$2,'Objectenoverzicht aantallen'!$A:$A,'Objectenoverzicht aantallen'!AA:AA)*'Calculatie sheet'!$AL$39*'Calculatie sheet'!$AL$42)/1000</f>
        <v>0</v>
      </c>
      <c r="V5" s="43">
        <f>(LOOKUP('Calculatie sheet'!$AL$2,'Objectenoverzicht aantallen'!$A:$A,'Objectenoverzicht aantallen'!Q:Q)*'Calculatie sheet'!$AL$39*'Calculatie sheet'!$AL$42)/1000</f>
        <v>0</v>
      </c>
      <c r="W5" s="43">
        <f>(LOOKUP('Calculatie sheet'!$AL$2,'Objectenoverzicht aantallen'!$A:$A,'Objectenoverzicht aantallen'!R:R)*'Calculatie sheet'!$AL$39*'Calculatie sheet'!$AL$42)/1000</f>
        <v>0</v>
      </c>
      <c r="X5" s="43">
        <f>(LOOKUP('Calculatie sheet'!$AL$2,'Objectenoverzicht aantallen'!$A:$A,'Objectenoverzicht aantallen'!S:S)*'Calculatie sheet'!$AL$39*'Calculatie sheet'!$AL$42)/1000</f>
        <v>0</v>
      </c>
      <c r="Y5" s="43">
        <f>(LOOKUP('Calculatie sheet'!$AL$2,'Objectenoverzicht aantallen'!$A:$A,'Objectenoverzicht aantallen'!T:T)*'Calculatie sheet'!$AL$39*'Calculatie sheet'!$AL$42)/1000</f>
        <v>0</v>
      </c>
      <c r="Z5" s="43">
        <f>(LOOKUP('Calculatie sheet'!$AL$2,'Objectenoverzicht aantallen'!$A:$A,'Objectenoverzicht aantallen'!U:U)*'Calculatie sheet'!$AL$39*'Calculatie sheet'!$AL$42)/1000</f>
        <v>0</v>
      </c>
      <c r="AA5" s="43">
        <f>(LOOKUP('Calculatie sheet'!$AL$2,'Objectenoverzicht aantallen'!$A:$A,'Objectenoverzicht aantallen'!V:V)*'Calculatie sheet'!$AL$39*'Calculatie sheet'!$AL$42)/1000</f>
        <v>0</v>
      </c>
      <c r="AB5" s="43">
        <f>(LOOKUP('Calculatie sheet'!$AL$2,'Objectenoverzicht aantallen'!$A:$A,'Objectenoverzicht aantallen'!W:W)*'Calculatie sheet'!$AL$39*'Calculatie sheet'!$AL$42)/1000</f>
        <v>0</v>
      </c>
      <c r="AC5" s="43">
        <f>(LOOKUP('Calculatie sheet'!$AL$2,'Objectenoverzicht aantallen'!$A:$A,'Objectenoverzicht aantallen'!X:X)*'Calculatie sheet'!$AL$39*'Calculatie sheet'!$AL$42)/1000</f>
        <v>0</v>
      </c>
      <c r="AD5" s="43">
        <f>(LOOKUP('Calculatie sheet'!$AL$2,'Objectenoverzicht aantallen'!$A:$A,'Objectenoverzicht aantallen'!Y:Y)*'Calculatie sheet'!$AL$39*'Calculatie sheet'!$AL$42)/1000</f>
        <v>0</v>
      </c>
      <c r="AE5" s="43">
        <f>(LOOKUP('Calculatie sheet'!$AL$2,'Objectenoverzicht aantallen'!$A:$A,'Objectenoverzicht aantallen'!Z:Z)*'Calculatie sheet'!$AL$39*'Calculatie sheet'!$AL$42)/1000</f>
        <v>0</v>
      </c>
      <c r="AF5" s="43">
        <f>(LOOKUP('Calculatie sheet'!$AL$2,'Objectenoverzicht aantallen'!$A:$A,'Objectenoverzicht aantallen'!AA:AA)*'Calculatie sheet'!$AL$39*'Calculatie sheet'!$AL$42)/1000</f>
        <v>0</v>
      </c>
    </row>
    <row r="6" spans="1:32" x14ac:dyDescent="0.2">
      <c r="C6" s="29"/>
      <c r="D6" s="458" t="s">
        <v>587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BA84-86D8-E441-9310-0F807650D94C}">
  <dimension ref="A1:AA42"/>
  <sheetViews>
    <sheetView zoomScaleNormal="100" workbookViewId="0">
      <selection activeCell="F2" sqref="F2"/>
    </sheetView>
  </sheetViews>
  <sheetFormatPr baseColWidth="10" defaultRowHeight="16" x14ac:dyDescent="0.2"/>
  <cols>
    <col min="1" max="1" width="14.6640625" bestFit="1" customWidth="1"/>
    <col min="5" max="5" width="12" bestFit="1" customWidth="1"/>
    <col min="6" max="6" width="12.83203125" bestFit="1" customWidth="1"/>
    <col min="7" max="7" width="16.83203125" bestFit="1" customWidth="1"/>
    <col min="9" max="9" width="14.6640625" bestFit="1" customWidth="1"/>
    <col min="12" max="12" width="12.1640625" bestFit="1" customWidth="1"/>
    <col min="16" max="16" width="14.1640625" bestFit="1" customWidth="1"/>
    <col min="19" max="19" width="12.1640625" bestFit="1" customWidth="1"/>
  </cols>
  <sheetData>
    <row r="1" spans="1:27" s="299" customFormat="1" ht="17" thickBot="1" x14ac:dyDescent="0.25">
      <c r="A1" s="295" t="s">
        <v>68</v>
      </c>
      <c r="B1" s="295">
        <v>1</v>
      </c>
      <c r="C1" s="295" t="s">
        <v>256</v>
      </c>
      <c r="D1" s="295" t="s">
        <v>313</v>
      </c>
      <c r="E1" s="295" t="s">
        <v>268</v>
      </c>
      <c r="F1" s="298">
        <v>44775</v>
      </c>
      <c r="I1" s="295" t="s">
        <v>317</v>
      </c>
      <c r="J1" s="295">
        <v>1</v>
      </c>
      <c r="K1" s="295" t="s">
        <v>246</v>
      </c>
      <c r="L1" s="295" t="s">
        <v>268</v>
      </c>
      <c r="M1" s="298">
        <v>44775</v>
      </c>
      <c r="P1" s="295" t="s">
        <v>319</v>
      </c>
      <c r="Q1" s="295">
        <v>1</v>
      </c>
      <c r="R1" s="295" t="s">
        <v>246</v>
      </c>
      <c r="S1" s="295" t="s">
        <v>268</v>
      </c>
      <c r="T1" s="298">
        <v>44775</v>
      </c>
      <c r="W1" s="300" t="s">
        <v>320</v>
      </c>
      <c r="X1" s="300">
        <v>1</v>
      </c>
      <c r="Y1" s="300" t="s">
        <v>326</v>
      </c>
      <c r="Z1" s="295" t="s">
        <v>268</v>
      </c>
      <c r="AA1" s="298">
        <v>44775</v>
      </c>
    </row>
    <row r="2" spans="1:27" x14ac:dyDescent="0.2">
      <c r="A2" s="48" t="s">
        <v>328</v>
      </c>
      <c r="B2" s="48" t="s">
        <v>329</v>
      </c>
      <c r="C2" s="48" t="s">
        <v>330</v>
      </c>
      <c r="D2" s="48" t="s">
        <v>331</v>
      </c>
      <c r="E2" s="48" t="s">
        <v>332</v>
      </c>
      <c r="F2" s="146" t="s">
        <v>333</v>
      </c>
      <c r="G2" s="48" t="s">
        <v>334</v>
      </c>
      <c r="I2" s="35"/>
      <c r="J2" s="35"/>
      <c r="K2" s="35"/>
      <c r="L2" s="35"/>
      <c r="M2" s="144"/>
      <c r="P2" s="35"/>
      <c r="Q2" s="35"/>
      <c r="R2" s="35"/>
      <c r="S2" s="35"/>
      <c r="T2" s="144"/>
      <c r="W2" s="35"/>
      <c r="X2" s="35"/>
      <c r="Y2" s="35"/>
      <c r="Z2" s="35"/>
      <c r="AA2" s="144"/>
    </row>
    <row r="3" spans="1:27" x14ac:dyDescent="0.2">
      <c r="A3" t="s">
        <v>252</v>
      </c>
      <c r="B3" s="130">
        <v>787</v>
      </c>
      <c r="C3" t="s">
        <v>246</v>
      </c>
      <c r="D3" t="s">
        <v>323</v>
      </c>
      <c r="E3" s="130">
        <f>B3/B16*A25</f>
        <v>3.4085778317037807</v>
      </c>
      <c r="F3" s="67">
        <f>B3/B16*A42</f>
        <v>7.2205952887089886</v>
      </c>
      <c r="G3" s="134">
        <f>E3/F3</f>
        <v>0.47206327115907637</v>
      </c>
      <c r="I3" t="s">
        <v>318</v>
      </c>
      <c r="J3" s="130">
        <v>0.05</v>
      </c>
      <c r="K3" t="s">
        <v>246</v>
      </c>
      <c r="P3" t="s">
        <v>321</v>
      </c>
      <c r="Q3" s="130">
        <v>0.33100000000000002</v>
      </c>
      <c r="R3" t="s">
        <v>246</v>
      </c>
      <c r="W3" t="s">
        <v>321</v>
      </c>
      <c r="X3">
        <v>0.25</v>
      </c>
      <c r="Y3" t="s">
        <v>246</v>
      </c>
    </row>
    <row r="4" spans="1:27" x14ac:dyDescent="0.2">
      <c r="A4" t="s">
        <v>314</v>
      </c>
      <c r="B4" s="130">
        <v>1180</v>
      </c>
      <c r="C4" t="s">
        <v>246</v>
      </c>
      <c r="D4" t="s">
        <v>323</v>
      </c>
      <c r="E4" s="130">
        <f>B4/H16*G25</f>
        <v>2.2662096847140605</v>
      </c>
      <c r="F4" s="67">
        <f>B4/H16*G42</f>
        <v>4.8006481824983815</v>
      </c>
      <c r="G4" s="134">
        <f t="shared" ref="G4:G7" si="0">E4/F4</f>
        <v>0.47206327115907631</v>
      </c>
      <c r="I4" s="140" t="s">
        <v>319</v>
      </c>
      <c r="J4" s="141">
        <v>0.90249999999999997</v>
      </c>
      <c r="K4" s="140" t="s">
        <v>246</v>
      </c>
      <c r="P4" s="140" t="s">
        <v>320</v>
      </c>
      <c r="Q4" s="141">
        <v>0.46600000000000003</v>
      </c>
      <c r="R4" s="140" t="s">
        <v>246</v>
      </c>
      <c r="W4" t="s">
        <v>327</v>
      </c>
      <c r="X4">
        <v>0.75</v>
      </c>
      <c r="Y4" t="s">
        <v>246</v>
      </c>
    </row>
    <row r="5" spans="1:27" x14ac:dyDescent="0.2">
      <c r="A5" s="140" t="s">
        <v>317</v>
      </c>
      <c r="B5" s="141">
        <v>306</v>
      </c>
      <c r="C5" s="140" t="s">
        <v>246</v>
      </c>
      <c r="D5" s="140" t="s">
        <v>324</v>
      </c>
      <c r="E5" s="130"/>
      <c r="G5" s="134"/>
      <c r="I5" t="s">
        <v>321</v>
      </c>
      <c r="J5" s="130">
        <f>Q3*J4</f>
        <v>0.29872749999999998</v>
      </c>
      <c r="K5" t="s">
        <v>246</v>
      </c>
      <c r="P5" t="s">
        <v>322</v>
      </c>
      <c r="Q5" s="130">
        <v>0.84099999999999997</v>
      </c>
      <c r="R5" t="s">
        <v>246</v>
      </c>
    </row>
    <row r="6" spans="1:27" x14ac:dyDescent="0.2">
      <c r="A6" t="s">
        <v>318</v>
      </c>
      <c r="B6" s="145">
        <f>J3*B5+B9+(B8*X4)</f>
        <v>344.07443249999994</v>
      </c>
      <c r="C6" t="s">
        <v>246</v>
      </c>
      <c r="D6" t="s">
        <v>323</v>
      </c>
      <c r="E6" s="130">
        <f>B6/N16*M25</f>
        <v>0.56060479955673048</v>
      </c>
      <c r="F6" s="67">
        <f>B6/N16*M42</f>
        <v>0.57067389091603027</v>
      </c>
      <c r="G6" s="134">
        <f t="shared" si="0"/>
        <v>0.98235578757048592</v>
      </c>
      <c r="I6" t="s">
        <v>320</v>
      </c>
      <c r="J6" s="130">
        <f>Q4*J4</f>
        <v>0.42056500000000002</v>
      </c>
      <c r="K6" t="s">
        <v>246</v>
      </c>
      <c r="Q6" s="130"/>
    </row>
    <row r="7" spans="1:27" x14ac:dyDescent="0.2">
      <c r="A7" t="s">
        <v>321</v>
      </c>
      <c r="B7" s="145">
        <f>J5*B5+B8*X3</f>
        <v>123.58383749999999</v>
      </c>
      <c r="C7" t="s">
        <v>246</v>
      </c>
      <c r="D7" t="s">
        <v>323</v>
      </c>
      <c r="E7" s="130">
        <f>B7/T16*S25</f>
        <v>0.33223855580355988</v>
      </c>
      <c r="F7" s="67">
        <f>B7/T16*S42</f>
        <v>0.33223855580355988</v>
      </c>
      <c r="G7" s="134">
        <f t="shared" si="0"/>
        <v>1</v>
      </c>
      <c r="I7" t="s">
        <v>322</v>
      </c>
      <c r="J7" s="130">
        <f>Q5*J4</f>
        <v>0.75900249999999991</v>
      </c>
      <c r="K7" t="s">
        <v>246</v>
      </c>
    </row>
    <row r="8" spans="1:27" x14ac:dyDescent="0.2">
      <c r="A8" s="140" t="s">
        <v>320</v>
      </c>
      <c r="B8" s="141">
        <f>J6*B5</f>
        <v>128.69289000000001</v>
      </c>
      <c r="C8" s="140" t="s">
        <v>246</v>
      </c>
      <c r="D8" s="140" t="s">
        <v>324</v>
      </c>
      <c r="E8" s="130"/>
      <c r="G8" s="134"/>
      <c r="J8" s="130"/>
    </row>
    <row r="9" spans="1:27" ht="17" thickBot="1" x14ac:dyDescent="0.25">
      <c r="A9" s="140" t="s">
        <v>322</v>
      </c>
      <c r="B9" s="141">
        <f>J7*B5</f>
        <v>232.25476499999996</v>
      </c>
      <c r="C9" s="140" t="s">
        <v>246</v>
      </c>
      <c r="D9" s="140" t="s">
        <v>324</v>
      </c>
      <c r="E9" s="130"/>
      <c r="G9" s="134"/>
    </row>
    <row r="10" spans="1:27" s="296" customFormat="1" ht="17" thickBot="1" x14ac:dyDescent="0.25">
      <c r="A10" s="296" t="s">
        <v>476</v>
      </c>
      <c r="E10" s="297">
        <f>SUM(E3:E9)</f>
        <v>6.5676308717781318</v>
      </c>
      <c r="F10" s="297">
        <f>SUM(F3:F9)</f>
        <v>12.92415591792696</v>
      </c>
      <c r="G10" s="293">
        <f>E10/F10</f>
        <v>0.50816710301894763</v>
      </c>
      <c r="J10" s="294">
        <f>G10</f>
        <v>0.50816710301894763</v>
      </c>
      <c r="K10" s="296" t="s">
        <v>263</v>
      </c>
    </row>
    <row r="12" spans="1:27" s="142" customFormat="1" ht="17" thickBot="1" x14ac:dyDescent="0.25"/>
    <row r="15" spans="1:27" ht="17" x14ac:dyDescent="0.2">
      <c r="Q15" s="139"/>
    </row>
    <row r="16" spans="1:27" x14ac:dyDescent="0.2">
      <c r="A16" s="35" t="s">
        <v>252</v>
      </c>
      <c r="B16">
        <v>0.30719999999999997</v>
      </c>
      <c r="C16" t="s">
        <v>246</v>
      </c>
      <c r="G16" s="35" t="s">
        <v>314</v>
      </c>
      <c r="H16">
        <v>0.69279000000000002</v>
      </c>
      <c r="I16" t="s">
        <v>246</v>
      </c>
      <c r="M16" s="35" t="s">
        <v>318</v>
      </c>
      <c r="N16" s="35">
        <v>1</v>
      </c>
      <c r="O16" s="35" t="s">
        <v>246</v>
      </c>
      <c r="S16" s="35" t="s">
        <v>325</v>
      </c>
      <c r="T16" s="35">
        <v>1</v>
      </c>
      <c r="U16" s="35" t="s">
        <v>246</v>
      </c>
    </row>
    <row r="17" spans="1:21" x14ac:dyDescent="0.2">
      <c r="A17" s="35"/>
      <c r="G17" s="35"/>
    </row>
    <row r="18" spans="1:21" x14ac:dyDescent="0.2">
      <c r="A18" s="35" t="s">
        <v>238</v>
      </c>
      <c r="B18" s="35" t="s">
        <v>248</v>
      </c>
      <c r="C18" s="35" t="s">
        <v>73</v>
      </c>
      <c r="G18" s="35" t="s">
        <v>238</v>
      </c>
      <c r="H18" s="35" t="s">
        <v>248</v>
      </c>
      <c r="I18" s="35" t="s">
        <v>73</v>
      </c>
      <c r="M18" s="35" t="s">
        <v>238</v>
      </c>
      <c r="N18" s="35" t="s">
        <v>248</v>
      </c>
      <c r="O18" s="35" t="s">
        <v>73</v>
      </c>
      <c r="S18" s="35" t="s">
        <v>238</v>
      </c>
      <c r="T18" s="35" t="s">
        <v>248</v>
      </c>
      <c r="U18" s="35" t="s">
        <v>73</v>
      </c>
    </row>
    <row r="19" spans="1:21" x14ac:dyDescent="0.2">
      <c r="A19" s="132">
        <v>1.4699E-2</v>
      </c>
      <c r="B19" t="s">
        <v>233</v>
      </c>
      <c r="C19" t="s">
        <v>249</v>
      </c>
      <c r="G19" s="132">
        <v>1.4699E-2</v>
      </c>
      <c r="H19" t="s">
        <v>233</v>
      </c>
      <c r="I19" t="s">
        <v>249</v>
      </c>
      <c r="M19" s="132">
        <v>1.7999999999999999E-2</v>
      </c>
      <c r="N19" t="s">
        <v>233</v>
      </c>
      <c r="O19" t="s">
        <v>249</v>
      </c>
      <c r="S19" s="132">
        <v>2.9700000000000001E-2</v>
      </c>
      <c r="T19" t="s">
        <v>233</v>
      </c>
      <c r="U19" t="s">
        <v>249</v>
      </c>
    </row>
    <row r="20" spans="1:21" x14ac:dyDescent="0.2">
      <c r="A20" s="132">
        <v>2.3400000000000001E-2</v>
      </c>
      <c r="B20" t="s">
        <v>234</v>
      </c>
      <c r="C20" t="s">
        <v>249</v>
      </c>
      <c r="G20" s="132">
        <v>2.3400000000000001E-2</v>
      </c>
      <c r="H20" t="s">
        <v>234</v>
      </c>
      <c r="I20" t="s">
        <v>249</v>
      </c>
      <c r="M20" s="132">
        <v>2.3400000000000001E-2</v>
      </c>
      <c r="N20" t="s">
        <v>234</v>
      </c>
      <c r="O20" t="s">
        <v>249</v>
      </c>
      <c r="S20" s="132">
        <v>2.3400000000000001E-2</v>
      </c>
      <c r="T20" t="s">
        <v>234</v>
      </c>
      <c r="U20" t="s">
        <v>249</v>
      </c>
    </row>
    <row r="21" spans="1:21" x14ac:dyDescent="0.2">
      <c r="A21" s="132">
        <v>0.83499999999999996</v>
      </c>
      <c r="B21" t="s">
        <v>235</v>
      </c>
      <c r="C21" t="s">
        <v>251</v>
      </c>
      <c r="G21" s="132">
        <v>0.83499999999999996</v>
      </c>
      <c r="H21" t="s">
        <v>235</v>
      </c>
      <c r="I21" t="s">
        <v>251</v>
      </c>
      <c r="M21" s="132">
        <v>0.83499999999999996</v>
      </c>
      <c r="N21" t="s">
        <v>235</v>
      </c>
      <c r="O21" t="s">
        <v>251</v>
      </c>
      <c r="S21" s="132">
        <v>0.83499999999999996</v>
      </c>
      <c r="T21" t="s">
        <v>235</v>
      </c>
      <c r="U21" t="s">
        <v>251</v>
      </c>
    </row>
    <row r="22" spans="1:21" x14ac:dyDescent="0.2">
      <c r="A22" s="132">
        <f>A20/A21</f>
        <v>2.8023952095808387E-2</v>
      </c>
      <c r="B22" t="s">
        <v>236</v>
      </c>
      <c r="C22" t="s">
        <v>128</v>
      </c>
      <c r="G22" s="132">
        <f>G20/G21</f>
        <v>2.8023952095808387E-2</v>
      </c>
      <c r="H22" t="s">
        <v>236</v>
      </c>
      <c r="I22" t="s">
        <v>128</v>
      </c>
      <c r="M22" s="132">
        <f>M20/M21</f>
        <v>2.8023952095808387E-2</v>
      </c>
      <c r="N22" t="s">
        <v>236</v>
      </c>
      <c r="O22" t="s">
        <v>128</v>
      </c>
      <c r="S22" s="132">
        <f>S20/S21</f>
        <v>2.8023952095808387E-2</v>
      </c>
      <c r="T22" t="s">
        <v>236</v>
      </c>
      <c r="U22" t="s">
        <v>128</v>
      </c>
    </row>
    <row r="23" spans="1:21" x14ac:dyDescent="0.2">
      <c r="A23" s="132">
        <f>A19*A22</f>
        <v>4.119240718562875E-4</v>
      </c>
      <c r="B23" t="s">
        <v>237</v>
      </c>
      <c r="C23" t="s">
        <v>128</v>
      </c>
      <c r="G23" s="132">
        <f>G19*G22</f>
        <v>4.119240718562875E-4</v>
      </c>
      <c r="H23" t="s">
        <v>237</v>
      </c>
      <c r="I23" t="s">
        <v>128</v>
      </c>
      <c r="M23" s="132">
        <f>M19*M22</f>
        <v>5.044311377245509E-4</v>
      </c>
      <c r="N23" t="s">
        <v>237</v>
      </c>
      <c r="O23" t="s">
        <v>128</v>
      </c>
      <c r="S23" s="132">
        <f>S19*S22</f>
        <v>8.323113772455091E-4</v>
      </c>
      <c r="T23" t="s">
        <v>237</v>
      </c>
      <c r="U23" t="s">
        <v>128</v>
      </c>
    </row>
    <row r="24" spans="1:21" x14ac:dyDescent="0.2">
      <c r="A24" s="132">
        <v>3.23</v>
      </c>
      <c r="B24" t="s">
        <v>239</v>
      </c>
      <c r="C24" t="s">
        <v>250</v>
      </c>
      <c r="G24" s="132">
        <v>3.23</v>
      </c>
      <c r="H24" t="s">
        <v>239</v>
      </c>
      <c r="I24" t="s">
        <v>250</v>
      </c>
      <c r="M24" s="132">
        <v>3.23</v>
      </c>
      <c r="N24" t="s">
        <v>239</v>
      </c>
      <c r="O24" t="s">
        <v>250</v>
      </c>
      <c r="S24" s="132">
        <v>3.23</v>
      </c>
      <c r="T24" t="s">
        <v>239</v>
      </c>
      <c r="U24" t="s">
        <v>250</v>
      </c>
    </row>
    <row r="25" spans="1:21" ht="17" thickBot="1" x14ac:dyDescent="0.25">
      <c r="A25" s="132">
        <f>A23*A24</f>
        <v>1.3305147520958087E-3</v>
      </c>
      <c r="B25" t="s">
        <v>240</v>
      </c>
      <c r="C25" t="s">
        <v>128</v>
      </c>
      <c r="G25" s="132">
        <f>G23*G24</f>
        <v>1.3305147520958087E-3</v>
      </c>
      <c r="H25" t="s">
        <v>240</v>
      </c>
      <c r="I25" t="s">
        <v>128</v>
      </c>
      <c r="M25" s="132">
        <f>M23*M24</f>
        <v>1.6293125748502995E-3</v>
      </c>
      <c r="N25" t="s">
        <v>240</v>
      </c>
      <c r="O25" t="s">
        <v>128</v>
      </c>
      <c r="S25" s="132">
        <f>S23*S24</f>
        <v>2.6883657485029942E-3</v>
      </c>
      <c r="T25" t="s">
        <v>240</v>
      </c>
      <c r="U25" t="s">
        <v>128</v>
      </c>
    </row>
    <row r="26" spans="1:21" ht="17" thickBot="1" x14ac:dyDescent="0.25">
      <c r="A26" s="291">
        <f>A25/A42</f>
        <v>0.47206327115907637</v>
      </c>
      <c r="B26" s="220" t="s">
        <v>240</v>
      </c>
      <c r="C26" s="221" t="s">
        <v>128</v>
      </c>
      <c r="G26" s="134">
        <f>G25/G42</f>
        <v>0.47206327115907637</v>
      </c>
      <c r="H26" t="s">
        <v>240</v>
      </c>
      <c r="I26" t="s">
        <v>128</v>
      </c>
      <c r="M26" s="134">
        <f>M25/M42</f>
        <v>0.98235578757048592</v>
      </c>
      <c r="N26" t="s">
        <v>240</v>
      </c>
      <c r="O26" t="s">
        <v>128</v>
      </c>
      <c r="S26" s="134">
        <f>S25/S42</f>
        <v>1</v>
      </c>
      <c r="T26" t="s">
        <v>240</v>
      </c>
      <c r="U26" t="s">
        <v>128</v>
      </c>
    </row>
    <row r="27" spans="1:21" x14ac:dyDescent="0.2">
      <c r="C27" s="134"/>
      <c r="I27" s="134"/>
      <c r="O27" s="134"/>
    </row>
    <row r="28" spans="1:21" x14ac:dyDescent="0.2">
      <c r="A28" s="35" t="s">
        <v>261</v>
      </c>
      <c r="B28" s="35" t="s">
        <v>248</v>
      </c>
      <c r="C28" s="35" t="s">
        <v>73</v>
      </c>
      <c r="G28" s="35" t="s">
        <v>261</v>
      </c>
      <c r="H28" s="35" t="s">
        <v>248</v>
      </c>
      <c r="I28" s="35" t="s">
        <v>73</v>
      </c>
      <c r="M28" s="35" t="s">
        <v>261</v>
      </c>
      <c r="N28" s="35" t="s">
        <v>248</v>
      </c>
      <c r="O28" s="35" t="s">
        <v>73</v>
      </c>
      <c r="S28" s="35" t="s">
        <v>261</v>
      </c>
      <c r="T28" s="35" t="s">
        <v>248</v>
      </c>
      <c r="U28" s="35" t="s">
        <v>73</v>
      </c>
    </row>
    <row r="29" spans="1:21" x14ac:dyDescent="0.2">
      <c r="A29" s="132">
        <v>2.7198999999999999E-3</v>
      </c>
      <c r="B29" t="s">
        <v>241</v>
      </c>
      <c r="C29" t="s">
        <v>249</v>
      </c>
      <c r="G29" s="132">
        <v>2.7198999999999999E-3</v>
      </c>
      <c r="H29" t="s">
        <v>241</v>
      </c>
      <c r="I29" t="s">
        <v>249</v>
      </c>
      <c r="M29" s="132">
        <f>2.73*10^-5</f>
        <v>2.7300000000000003E-5</v>
      </c>
      <c r="N29" t="s">
        <v>241</v>
      </c>
      <c r="O29" t="s">
        <v>249</v>
      </c>
      <c r="S29" s="132">
        <v>0</v>
      </c>
      <c r="T29" t="s">
        <v>241</v>
      </c>
      <c r="U29" t="s">
        <v>249</v>
      </c>
    </row>
    <row r="30" spans="1:21" x14ac:dyDescent="0.2">
      <c r="A30" s="132">
        <v>0.52300000000000002</v>
      </c>
      <c r="B30" t="s">
        <v>242</v>
      </c>
      <c r="C30" t="s">
        <v>250</v>
      </c>
      <c r="G30" s="132">
        <v>0.52300000000000002</v>
      </c>
      <c r="H30" t="s">
        <v>242</v>
      </c>
      <c r="I30" t="s">
        <v>250</v>
      </c>
      <c r="M30" s="132">
        <v>0.52300000000000002</v>
      </c>
      <c r="N30" t="s">
        <v>242</v>
      </c>
      <c r="O30" t="s">
        <v>250</v>
      </c>
      <c r="S30" s="132">
        <v>0.52300000000000002</v>
      </c>
      <c r="T30" t="s">
        <v>242</v>
      </c>
      <c r="U30" t="s">
        <v>250</v>
      </c>
    </row>
    <row r="31" spans="1:21" ht="17" thickBot="1" x14ac:dyDescent="0.25">
      <c r="A31" s="132">
        <f>A29*A30</f>
        <v>1.4225077E-3</v>
      </c>
      <c r="B31" t="s">
        <v>240</v>
      </c>
      <c r="C31" t="s">
        <v>128</v>
      </c>
      <c r="G31" s="132">
        <f>G29*G30</f>
        <v>1.4225077E-3</v>
      </c>
      <c r="H31" t="s">
        <v>240</v>
      </c>
      <c r="I31" t="s">
        <v>128</v>
      </c>
      <c r="M31" s="132">
        <f>M29*M30</f>
        <v>1.4277900000000003E-5</v>
      </c>
      <c r="N31" t="s">
        <v>240</v>
      </c>
      <c r="O31" t="s">
        <v>128</v>
      </c>
      <c r="S31" s="132">
        <f>S29*S30</f>
        <v>0</v>
      </c>
      <c r="T31" t="s">
        <v>240</v>
      </c>
      <c r="U31" t="s">
        <v>128</v>
      </c>
    </row>
    <row r="32" spans="1:21" ht="17" thickBot="1" x14ac:dyDescent="0.25">
      <c r="A32" s="291">
        <f>A31/A42</f>
        <v>0.50470213656272123</v>
      </c>
      <c r="B32" s="220" t="s">
        <v>240</v>
      </c>
      <c r="C32" s="221" t="s">
        <v>128</v>
      </c>
      <c r="G32" s="134">
        <f>G31/G42</f>
        <v>0.50470213656272123</v>
      </c>
      <c r="H32" t="s">
        <v>240</v>
      </c>
      <c r="I32" t="s">
        <v>128</v>
      </c>
      <c r="M32" s="134">
        <f>M31/M42</f>
        <v>8.6085247949684203E-3</v>
      </c>
      <c r="N32" t="s">
        <v>240</v>
      </c>
      <c r="O32" t="s">
        <v>128</v>
      </c>
      <c r="S32" s="134">
        <f>S31/S42</f>
        <v>0</v>
      </c>
      <c r="T32" t="s">
        <v>240</v>
      </c>
      <c r="U32" t="s">
        <v>128</v>
      </c>
    </row>
    <row r="33" spans="1:21" x14ac:dyDescent="0.2">
      <c r="C33" s="134"/>
      <c r="I33" s="134"/>
      <c r="O33" s="134"/>
      <c r="U33" s="134"/>
    </row>
    <row r="34" spans="1:21" x14ac:dyDescent="0.2">
      <c r="A34" s="35" t="s">
        <v>243</v>
      </c>
      <c r="B34" s="35" t="s">
        <v>248</v>
      </c>
      <c r="C34" s="35" t="s">
        <v>73</v>
      </c>
      <c r="G34" s="35" t="s">
        <v>243</v>
      </c>
      <c r="H34" s="35" t="s">
        <v>248</v>
      </c>
      <c r="I34" s="35" t="s">
        <v>73</v>
      </c>
      <c r="M34" s="35" t="s">
        <v>243</v>
      </c>
      <c r="N34" s="35" t="s">
        <v>248</v>
      </c>
      <c r="O34" s="35" t="s">
        <v>73</v>
      </c>
      <c r="S34" s="35" t="s">
        <v>243</v>
      </c>
      <c r="T34" s="35" t="s">
        <v>248</v>
      </c>
      <c r="U34" s="35" t="s">
        <v>73</v>
      </c>
    </row>
    <row r="35" spans="1:21" x14ac:dyDescent="0.2">
      <c r="A35" s="132">
        <v>2.4399000000000001E-3</v>
      </c>
      <c r="B35" t="s">
        <v>233</v>
      </c>
      <c r="C35" t="s">
        <v>249</v>
      </c>
      <c r="G35" s="132">
        <v>2.4399000000000001E-3</v>
      </c>
      <c r="H35" t="s">
        <v>233</v>
      </c>
      <c r="I35" t="s">
        <v>249</v>
      </c>
      <c r="M35" s="132">
        <v>5.5836000000000004E-4</v>
      </c>
      <c r="N35" t="s">
        <v>233</v>
      </c>
      <c r="O35" t="s">
        <v>249</v>
      </c>
      <c r="S35" s="132">
        <v>0</v>
      </c>
      <c r="T35" t="s">
        <v>233</v>
      </c>
      <c r="U35" t="s">
        <v>249</v>
      </c>
    </row>
    <row r="36" spans="1:21" x14ac:dyDescent="0.2">
      <c r="A36" s="132">
        <v>26.84</v>
      </c>
      <c r="B36" t="s">
        <v>244</v>
      </c>
      <c r="C36" t="s">
        <v>250</v>
      </c>
      <c r="G36" s="132">
        <v>26.84</v>
      </c>
      <c r="H36" t="s">
        <v>244</v>
      </c>
      <c r="I36" t="s">
        <v>250</v>
      </c>
      <c r="M36" s="132">
        <v>26.84</v>
      </c>
      <c r="N36" t="s">
        <v>244</v>
      </c>
      <c r="O36" t="s">
        <v>250</v>
      </c>
      <c r="S36" s="132">
        <v>26.84</v>
      </c>
      <c r="T36" t="s">
        <v>244</v>
      </c>
      <c r="U36" t="s">
        <v>250</v>
      </c>
    </row>
    <row r="37" spans="1:21" x14ac:dyDescent="0.2">
      <c r="A37" s="132">
        <f>A36/1000</f>
        <v>2.6839999999999999E-2</v>
      </c>
      <c r="B37" t="s">
        <v>245</v>
      </c>
      <c r="C37" t="s">
        <v>128</v>
      </c>
      <c r="G37" s="132">
        <f>G36/1000</f>
        <v>2.6839999999999999E-2</v>
      </c>
      <c r="H37" t="s">
        <v>245</v>
      </c>
      <c r="I37" t="s">
        <v>128</v>
      </c>
      <c r="M37" s="132">
        <f>M36/1000</f>
        <v>2.6839999999999999E-2</v>
      </c>
      <c r="N37" t="s">
        <v>245</v>
      </c>
      <c r="O37" t="s">
        <v>128</v>
      </c>
      <c r="S37" s="132">
        <f>S36/1000</f>
        <v>2.6839999999999999E-2</v>
      </c>
      <c r="T37" t="s">
        <v>245</v>
      </c>
      <c r="U37" t="s">
        <v>128</v>
      </c>
    </row>
    <row r="38" spans="1:21" ht="17" thickBot="1" x14ac:dyDescent="0.25">
      <c r="A38" s="132">
        <f>A35*A37</f>
        <v>6.5486916000000002E-5</v>
      </c>
      <c r="B38" t="s">
        <v>240</v>
      </c>
      <c r="C38" t="s">
        <v>128</v>
      </c>
      <c r="G38" s="132">
        <f>G35*G37</f>
        <v>6.5486916000000002E-5</v>
      </c>
      <c r="H38" t="s">
        <v>240</v>
      </c>
      <c r="I38" t="s">
        <v>128</v>
      </c>
      <c r="M38" s="132">
        <f>M35*M37</f>
        <v>1.49863824E-5</v>
      </c>
      <c r="N38" t="s">
        <v>240</v>
      </c>
      <c r="O38" t="s">
        <v>128</v>
      </c>
      <c r="S38" s="132">
        <f>S35*S37</f>
        <v>0</v>
      </c>
      <c r="T38" t="s">
        <v>240</v>
      </c>
      <c r="U38" t="s">
        <v>128</v>
      </c>
    </row>
    <row r="39" spans="1:21" ht="17" thickBot="1" x14ac:dyDescent="0.25">
      <c r="A39" s="291">
        <f>A38/A42</f>
        <v>2.32345922782024E-2</v>
      </c>
      <c r="B39" s="220" t="s">
        <v>240</v>
      </c>
      <c r="C39" s="221" t="s">
        <v>128</v>
      </c>
      <c r="G39" s="134">
        <f>G38/G42</f>
        <v>2.32345922782024E-2</v>
      </c>
      <c r="H39" t="s">
        <v>240</v>
      </c>
      <c r="I39" t="s">
        <v>128</v>
      </c>
      <c r="M39" s="134">
        <f>M38/M42</f>
        <v>9.0356876345455799E-3</v>
      </c>
      <c r="N39" t="s">
        <v>240</v>
      </c>
      <c r="O39" t="s">
        <v>128</v>
      </c>
      <c r="S39" s="134">
        <f>S38/S42</f>
        <v>0</v>
      </c>
      <c r="T39" t="s">
        <v>240</v>
      </c>
      <c r="U39" t="s">
        <v>128</v>
      </c>
    </row>
    <row r="41" spans="1:21" ht="17" thickBot="1" x14ac:dyDescent="0.25">
      <c r="A41" s="35" t="s">
        <v>203</v>
      </c>
      <c r="B41" s="35" t="s">
        <v>248</v>
      </c>
      <c r="C41" s="35" t="s">
        <v>73</v>
      </c>
      <c r="G41" s="35" t="s">
        <v>203</v>
      </c>
      <c r="H41" s="35" t="s">
        <v>248</v>
      </c>
      <c r="I41" s="35" t="s">
        <v>73</v>
      </c>
      <c r="M41" s="35" t="s">
        <v>203</v>
      </c>
      <c r="N41" s="35" t="s">
        <v>248</v>
      </c>
      <c r="O41" s="35" t="s">
        <v>73</v>
      </c>
      <c r="S41" s="35" t="s">
        <v>203</v>
      </c>
      <c r="T41" s="35" t="s">
        <v>248</v>
      </c>
      <c r="U41" s="35" t="s">
        <v>73</v>
      </c>
    </row>
    <row r="42" spans="1:21" ht="17" thickBot="1" x14ac:dyDescent="0.25">
      <c r="A42" s="292">
        <f>A38+A31+A25</f>
        <v>2.8185093680958085E-3</v>
      </c>
      <c r="B42" s="220" t="s">
        <v>240</v>
      </c>
      <c r="C42" s="221" t="s">
        <v>128</v>
      </c>
      <c r="G42" s="131">
        <f>G38+G31+G25</f>
        <v>2.8185093680958085E-3</v>
      </c>
      <c r="H42" t="s">
        <v>240</v>
      </c>
      <c r="I42" t="s">
        <v>128</v>
      </c>
      <c r="M42" s="131">
        <f>M38+M31+M25</f>
        <v>1.6585768572502995E-3</v>
      </c>
      <c r="N42" t="s">
        <v>240</v>
      </c>
      <c r="O42" t="s">
        <v>128</v>
      </c>
      <c r="S42" s="131">
        <f>S38+S31+S25</f>
        <v>2.6883657485029942E-3</v>
      </c>
      <c r="T42" t="s">
        <v>240</v>
      </c>
      <c r="U42" t="s">
        <v>128</v>
      </c>
    </row>
  </sheetData>
  <pageMargins left="0.7" right="0.7" top="0.75" bottom="0.75" header="0.3" footer="0.3"/>
  <pageSetup paperSize="9" orientation="portrait" horizontalDpi="0" verticalDpi="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C52A3-09AB-6540-98F9-D8C404056277}">
  <dimension ref="A1:AF6"/>
  <sheetViews>
    <sheetView topLeftCell="O1" workbookViewId="0">
      <selection activeCell="AC2" activeCellId="1" sqref="H2:AB5 AC2:AF5"/>
    </sheetView>
  </sheetViews>
  <sheetFormatPr baseColWidth="10" defaultRowHeight="16" x14ac:dyDescent="0.2"/>
  <cols>
    <col min="1" max="1" width="29.83203125" bestFit="1" customWidth="1"/>
    <col min="2" max="2" width="16.83203125" bestFit="1" customWidth="1"/>
    <col min="4" max="4" width="31.83203125" bestFit="1" customWidth="1"/>
    <col min="6" max="6" width="18" bestFit="1" customWidth="1"/>
  </cols>
  <sheetData>
    <row r="1" spans="1:32" x14ac:dyDescent="0.2">
      <c r="A1" t="str">
        <f>'Calculatie sheet'!AM3</f>
        <v>Geluidbeperkende constructie (glas)</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sheet'!AM19*'Calculatie sheet'!AM42</f>
        <v>31.162954999999997</v>
      </c>
      <c r="D2" s="14" t="s">
        <v>66</v>
      </c>
      <c r="F2" s="567">
        <f>(C2*'Calculatie sheet'!$AM$7)/1000</f>
        <v>0</v>
      </c>
      <c r="H2" s="43">
        <f>((LOOKUP('Calculatie sheet'!$AM$2,'Objectenoverzicht aantallen'!$A:$A,'Objectenoverzicht aantallen'!$P:$P)*'Calculatie sheet'!$AM$19*'Calculatie sheet'!$AM$42))/1000</f>
        <v>0</v>
      </c>
      <c r="J2" s="43">
        <f>(LOOKUP('Calculatie sheet'!$AM$2,'Objectenoverzicht aantallen'!$A:$A,'Objectenoverzicht aantallen'!E:E)*'Calculatie sheet'!$AM$19*'Calculatie sheet'!$AM$42)/1000</f>
        <v>0</v>
      </c>
      <c r="K2" s="43">
        <f>(LOOKUP('Calculatie sheet'!$AM$2,'Objectenoverzicht aantallen'!$A:$A,'Objectenoverzicht aantallen'!F:F)*'Calculatie sheet'!$AM$19*'Calculatie sheet'!$AM$42)/1000</f>
        <v>0</v>
      </c>
      <c r="L2" s="43">
        <f>(LOOKUP('Calculatie sheet'!$AM$2,'Objectenoverzicht aantallen'!$A:$A,'Objectenoverzicht aantallen'!G:G)*'Calculatie sheet'!$AM$19*'Calculatie sheet'!$AM$42)/1000</f>
        <v>0</v>
      </c>
      <c r="M2" s="43">
        <f>(LOOKUP('Calculatie sheet'!$AM$2,'Objectenoverzicht aantallen'!$A:$A,'Objectenoverzicht aantallen'!H:H)*'Calculatie sheet'!$AM$19*'Calculatie sheet'!$AM$42)/1000</f>
        <v>0</v>
      </c>
      <c r="N2" s="43">
        <f>(LOOKUP('Calculatie sheet'!$AM$2,'Objectenoverzicht aantallen'!$A:$A,'Objectenoverzicht aantallen'!I:I)*'Calculatie sheet'!$AM$19*'Calculatie sheet'!$AM$42)/1000</f>
        <v>0</v>
      </c>
      <c r="O2" s="43">
        <f>(LOOKUP('Calculatie sheet'!$AM$2,'Objectenoverzicht aantallen'!$A:$A,'Objectenoverzicht aantallen'!J:J)*'Calculatie sheet'!$AM$19*'Calculatie sheet'!$AM$42)/1000</f>
        <v>0</v>
      </c>
      <c r="P2" s="43">
        <f>(LOOKUP('Calculatie sheet'!$AM$2,'Objectenoverzicht aantallen'!$A:$A,'Objectenoverzicht aantallen'!K:K)*'Calculatie sheet'!$AM$19*'Calculatie sheet'!$AM$42)/1000</f>
        <v>0</v>
      </c>
      <c r="Q2" s="43">
        <f>(LOOKUP('Calculatie sheet'!$AM$2,'Objectenoverzicht aantallen'!$A:$A,'Objectenoverzicht aantallen'!L:L)*'Calculatie sheet'!$AM$19*'Calculatie sheet'!$AM$42)/1000</f>
        <v>0</v>
      </c>
      <c r="R2" s="43">
        <f>(LOOKUP('Calculatie sheet'!$AM$2,'Objectenoverzicht aantallen'!$A:$A,'Objectenoverzicht aantallen'!M:M)*'Calculatie sheet'!$AM$19*'Calculatie sheet'!$AM$42)/1000</f>
        <v>0</v>
      </c>
      <c r="S2" s="43">
        <f>(LOOKUP('Calculatie sheet'!$AM$2,'Objectenoverzicht aantallen'!$A:$A,'Objectenoverzicht aantallen'!N:N)*'Calculatie sheet'!$AM$19*'Calculatie sheet'!$AM$42)/1000</f>
        <v>0</v>
      </c>
      <c r="T2" s="43">
        <f>(LOOKUP('Calculatie sheet'!$AM$2,'Objectenoverzicht aantallen'!$A:$A,'Objectenoverzicht aantallen'!O:O)*'Calculatie sheet'!$AM$19*'Calculatie sheet'!$AM$42)/1000</f>
        <v>0</v>
      </c>
      <c r="V2" s="43">
        <f>(LOOKUP('Calculatie sheet'!$AM$2,'Objectenoverzicht aantallen'!$A:$A,'Objectenoverzicht aantallen'!Q:Q)*'Calculatie sheet'!$AM$19*'Calculatie sheet'!$AM$42)/1000</f>
        <v>0</v>
      </c>
      <c r="W2" s="43">
        <f>(LOOKUP('Calculatie sheet'!$AM$2,'Objectenoverzicht aantallen'!$A:$A,'Objectenoverzicht aantallen'!R:R)*'Calculatie sheet'!$AM$19*'Calculatie sheet'!$AM$42)/1000</f>
        <v>0</v>
      </c>
      <c r="X2" s="43">
        <f>(LOOKUP('Calculatie sheet'!$AM$2,'Objectenoverzicht aantallen'!$A:$A,'Objectenoverzicht aantallen'!S:S)*'Calculatie sheet'!$AM$19*'Calculatie sheet'!$AM$42)/1000</f>
        <v>0</v>
      </c>
      <c r="Y2" s="43">
        <f>(LOOKUP('Calculatie sheet'!$AM$2,'Objectenoverzicht aantallen'!$A:$A,'Objectenoverzicht aantallen'!T:T)*'Calculatie sheet'!$AM$19*'Calculatie sheet'!$AM$42)/1000</f>
        <v>0</v>
      </c>
      <c r="Z2" s="43">
        <f>(LOOKUP('Calculatie sheet'!$AM$2,'Objectenoverzicht aantallen'!$A:$A,'Objectenoverzicht aantallen'!U:U)*'Calculatie sheet'!$AM$19*'Calculatie sheet'!$AM$42)/1000</f>
        <v>0</v>
      </c>
      <c r="AA2" s="43">
        <f>(LOOKUP('Calculatie sheet'!$AM$2,'Objectenoverzicht aantallen'!$A:$A,'Objectenoverzicht aantallen'!V:V)*'Calculatie sheet'!$AM$19*'Calculatie sheet'!$AM$42)/1000</f>
        <v>0</v>
      </c>
      <c r="AB2" s="43">
        <f>(LOOKUP('Calculatie sheet'!$AM$2,'Objectenoverzicht aantallen'!$A:$A,'Objectenoverzicht aantallen'!W:W)*'Calculatie sheet'!$AM$19*'Calculatie sheet'!$AM$42)/1000</f>
        <v>0</v>
      </c>
      <c r="AC2" s="43">
        <f>(LOOKUP('Calculatie sheet'!$AM$2,'Objectenoverzicht aantallen'!$A:$A,'Objectenoverzicht aantallen'!X:X)*'Calculatie sheet'!$AM$19*'Calculatie sheet'!$AM$42)/1000</f>
        <v>0</v>
      </c>
      <c r="AD2" s="43">
        <f>(LOOKUP('Calculatie sheet'!$AM$2,'Objectenoverzicht aantallen'!$A:$A,'Objectenoverzicht aantallen'!Y:Y)*'Calculatie sheet'!$AM$19*'Calculatie sheet'!$AM$42)/1000</f>
        <v>0</v>
      </c>
      <c r="AE2" s="43">
        <f>(LOOKUP('Calculatie sheet'!$AM$2,'Objectenoverzicht aantallen'!$A:$A,'Objectenoverzicht aantallen'!Z:Z)*'Calculatie sheet'!$AM$19*'Calculatie sheet'!$AM$42)/1000</f>
        <v>0</v>
      </c>
      <c r="AF2" s="43">
        <f>(LOOKUP('Calculatie sheet'!$AM$2,'Objectenoverzicht aantallen'!$A:$A,'Objectenoverzicht aantallen'!AA:AA)*'Calculatie sheet'!$AM$19*'Calculatie sheet'!$AM$42)/1000</f>
        <v>0</v>
      </c>
    </row>
    <row r="3" spans="1:32" x14ac:dyDescent="0.2">
      <c r="B3" s="2" t="s">
        <v>638</v>
      </c>
      <c r="C3" s="41">
        <f>'Calculatie sheet'!AM29*'Calculatie sheet'!AM42</f>
        <v>0</v>
      </c>
      <c r="D3" s="24" t="s">
        <v>64</v>
      </c>
      <c r="F3" s="567">
        <f>(C3*'Calculatie sheet'!$AM$7)/1000</f>
        <v>0</v>
      </c>
      <c r="H3" s="43">
        <f>((LOOKUP('Calculatie sheet'!$AM$2,'Objectenoverzicht aantallen'!$A:$A,'Objectenoverzicht aantallen'!$P:$P)*'Calculatie sheet'!$AM$29*'Calculatie sheet'!$AM$42))/1000</f>
        <v>0</v>
      </c>
      <c r="J3" s="43">
        <f>(LOOKUP('Calculatie sheet'!$AM$2,'Objectenoverzicht aantallen'!$A:$A,'Objectenoverzicht aantallen'!$P:$P)*'Calculatie sheet'!$AM$29*'Calculatie sheet'!$AM$42)/'Calculatie sheet'!$AM$64/1000</f>
        <v>0</v>
      </c>
      <c r="K3" s="43">
        <f>(LOOKUP('Calculatie sheet'!$AM$2,'Objectenoverzicht aantallen'!$A:$A,'Objectenoverzicht aantallen'!$P:$P)*'Calculatie sheet'!$AM$29*'Calculatie sheet'!$AM$42)/'Calculatie sheet'!$AM$64/1000</f>
        <v>0</v>
      </c>
      <c r="L3" s="43">
        <f>(LOOKUP('Calculatie sheet'!$AM$2,'Objectenoverzicht aantallen'!$A:$A,'Objectenoverzicht aantallen'!$P:$P)*'Calculatie sheet'!$AM$29*'Calculatie sheet'!$AM$42)/'Calculatie sheet'!$AM$64/1000</f>
        <v>0</v>
      </c>
      <c r="M3" s="43">
        <f>(LOOKUP('Calculatie sheet'!$AM$2,'Objectenoverzicht aantallen'!$A:$A,'Objectenoverzicht aantallen'!$P:$P)*'Calculatie sheet'!$AM$29*'Calculatie sheet'!$AM$42)/'Calculatie sheet'!$AM$64/1000</f>
        <v>0</v>
      </c>
      <c r="N3" s="43">
        <f>(LOOKUP('Calculatie sheet'!$AM$2,'Objectenoverzicht aantallen'!$A:$A,'Objectenoverzicht aantallen'!$P:$P)*'Calculatie sheet'!$AM$29*'Calculatie sheet'!$AM$42)/'Calculatie sheet'!$AM$64/1000</f>
        <v>0</v>
      </c>
      <c r="O3" s="43">
        <f>(LOOKUP('Calculatie sheet'!$AM$2,'Objectenoverzicht aantallen'!$A:$A,'Objectenoverzicht aantallen'!$P:$P)*'Calculatie sheet'!$AM$29*'Calculatie sheet'!$AM$42)/'Calculatie sheet'!$AM$64/1000</f>
        <v>0</v>
      </c>
      <c r="P3" s="43">
        <f>(LOOKUP('Calculatie sheet'!$AM$2,'Objectenoverzicht aantallen'!$A:$A,'Objectenoverzicht aantallen'!$P:$P)*'Calculatie sheet'!$AM$29*'Calculatie sheet'!$AM$42)/'Calculatie sheet'!$AM$64/1000</f>
        <v>0</v>
      </c>
      <c r="Q3" s="43">
        <f>(LOOKUP('Calculatie sheet'!$AM$2,'Objectenoverzicht aantallen'!$A:$A,'Objectenoverzicht aantallen'!$P:$P)*'Calculatie sheet'!$AM$29*'Calculatie sheet'!$AM$42)/'Calculatie sheet'!$AM$64/1000</f>
        <v>0</v>
      </c>
      <c r="R3" s="43">
        <f>(LOOKUP('Calculatie sheet'!$AM$2,'Objectenoverzicht aantallen'!$A:$A,'Objectenoverzicht aantallen'!$P:$P)*'Calculatie sheet'!$AM$29*'Calculatie sheet'!$AM$42)/'Calculatie sheet'!$AM$64/1000</f>
        <v>0</v>
      </c>
      <c r="S3" s="43">
        <f>(LOOKUP('Calculatie sheet'!$AM$2,'Objectenoverzicht aantallen'!$A:$A,'Objectenoverzicht aantallen'!$P:$P)*'Calculatie sheet'!$AM$29*'Calculatie sheet'!$AM$42)/'Calculatie sheet'!$AM$64/1000</f>
        <v>0</v>
      </c>
      <c r="T3" s="43">
        <f>(LOOKUP('Calculatie sheet'!$AM$2,'Objectenoverzicht aantallen'!$A:$A,'Objectenoverzicht aantallen'!$P:$P)*'Calculatie sheet'!$AM$29*'Calculatie sheet'!$AM$42)/'Calculatie sheet'!$AM$64/1000</f>
        <v>0</v>
      </c>
      <c r="V3" s="43">
        <f>(LOOKUP('Calculatie sheet'!$AM$2,'Objectenoverzicht aantallen'!$A:$A,'Objectenoverzicht aantallen'!$P:$P)*'Calculatie sheet'!$AM$29*'Calculatie sheet'!$AM$42)/'Calculatie sheet'!$AM$64/1000</f>
        <v>0</v>
      </c>
      <c r="W3" s="43">
        <f>(LOOKUP('Calculatie sheet'!$AM$2,'Objectenoverzicht aantallen'!$A:$A,'Objectenoverzicht aantallen'!$P:$P)*'Calculatie sheet'!$AM$29*'Calculatie sheet'!$AM$42)/'Calculatie sheet'!$AM$64/1000</f>
        <v>0</v>
      </c>
      <c r="X3" s="43">
        <f>(LOOKUP('Calculatie sheet'!$AM$2,'Objectenoverzicht aantallen'!$A:$A,'Objectenoverzicht aantallen'!$P:$P)*'Calculatie sheet'!$AM$29*'Calculatie sheet'!$AM$42)/'Calculatie sheet'!$AM$64/1000</f>
        <v>0</v>
      </c>
      <c r="Y3" s="43">
        <f>(LOOKUP('Calculatie sheet'!$AM$2,'Objectenoverzicht aantallen'!$A:$A,'Objectenoverzicht aantallen'!$P:$P)*'Calculatie sheet'!$AM$29*'Calculatie sheet'!$AM$42)/'Calculatie sheet'!$AM$64/1000</f>
        <v>0</v>
      </c>
      <c r="Z3" s="43">
        <f>(LOOKUP('Calculatie sheet'!$AM$2,'Objectenoverzicht aantallen'!$A:$A,'Objectenoverzicht aantallen'!$P:$P)*'Calculatie sheet'!$AM$29*'Calculatie sheet'!$AM$42)/'Calculatie sheet'!$AM$64/1000</f>
        <v>0</v>
      </c>
      <c r="AA3" s="43">
        <f>(LOOKUP('Calculatie sheet'!$AM$2,'Objectenoverzicht aantallen'!$A:$A,'Objectenoverzicht aantallen'!$P:$P)*'Calculatie sheet'!$AM$29*'Calculatie sheet'!$AM$42)/'Calculatie sheet'!$AM$64/1000</f>
        <v>0</v>
      </c>
      <c r="AB3" s="43">
        <f>(LOOKUP('Calculatie sheet'!$AM$2,'Objectenoverzicht aantallen'!$A:$A,'Objectenoverzicht aantallen'!$P:$P)*'Calculatie sheet'!$AM$29*'Calculatie sheet'!$AM$42)/'Calculatie sheet'!$AM$64/1000</f>
        <v>0</v>
      </c>
      <c r="AC3" s="43">
        <f>(LOOKUP('Calculatie sheet'!$AM$2,'Objectenoverzicht aantallen'!$A:$A,'Objectenoverzicht aantallen'!$P:$P)*'Calculatie sheet'!$AM$29*'Calculatie sheet'!$AM$42)/'Calculatie sheet'!$AM$64/1000</f>
        <v>0</v>
      </c>
      <c r="AD3" s="43">
        <f>(LOOKUP('Calculatie sheet'!$AM$2,'Objectenoverzicht aantallen'!$A:$A,'Objectenoverzicht aantallen'!$P:$P)*'Calculatie sheet'!$AM$29*'Calculatie sheet'!$AM$42)/'Calculatie sheet'!$AM$64/1000</f>
        <v>0</v>
      </c>
      <c r="AE3" s="43">
        <f>(LOOKUP('Calculatie sheet'!$AM$2,'Objectenoverzicht aantallen'!$A:$A,'Objectenoverzicht aantallen'!$P:$P)*'Calculatie sheet'!$AM$29*'Calculatie sheet'!$AM$42)/'Calculatie sheet'!$AM$64/1000</f>
        <v>0</v>
      </c>
      <c r="AF3" s="43">
        <f>(LOOKUP('Calculatie sheet'!$AM$2,'Objectenoverzicht aantallen'!$A:$A,'Objectenoverzicht aantallen'!$P:$P)*'Calculatie sheet'!$AM$29*'Calculatie sheet'!$AM$42)/'Calculatie sheet'!$AM$64/1000</f>
        <v>0</v>
      </c>
    </row>
    <row r="4" spans="1:32" x14ac:dyDescent="0.2">
      <c r="B4" s="2" t="s">
        <v>639</v>
      </c>
      <c r="C4" s="41">
        <f>'Calculatie sheet'!AM36*'Calculatie sheet'!AM42</f>
        <v>4.0375599999999991</v>
      </c>
      <c r="D4" s="569" t="s">
        <v>585</v>
      </c>
      <c r="F4" s="567">
        <f>(C4*'Calculatie sheet'!$AM$7)/1000</f>
        <v>0</v>
      </c>
      <c r="H4" s="43">
        <f>((LOOKUP('Calculatie sheet'!$AM$2,'Objectenoverzicht aantallen'!$A:$A,'Objectenoverzicht aantallen'!$P:$P)*'Calculatie sheet'!$AM$36*'Calculatie sheet'!$AM$42))/1000</f>
        <v>0</v>
      </c>
      <c r="J4" s="43">
        <f>(LOOKUP('Calculatie sheet'!$AM$2,'Objectenoverzicht aantallen'!$A:$A,'Objectenoverzicht aantallen'!Q:Q)*'Calculatie sheet'!$AM$36*'Calculatie sheet'!$AM$42)/1000</f>
        <v>0</v>
      </c>
      <c r="K4" s="43">
        <f>(LOOKUP('Calculatie sheet'!$AM$2,'Objectenoverzicht aantallen'!$A:$A,'Objectenoverzicht aantallen'!R:R)*'Calculatie sheet'!$AM$36*'Calculatie sheet'!$AM$42)/1000</f>
        <v>0</v>
      </c>
      <c r="L4" s="43">
        <f>(LOOKUP('Calculatie sheet'!$AM$2,'Objectenoverzicht aantallen'!$A:$A,'Objectenoverzicht aantallen'!S:S)*'Calculatie sheet'!$AM$36*'Calculatie sheet'!$AM$42)/1000</f>
        <v>0</v>
      </c>
      <c r="M4" s="43">
        <f>(LOOKUP('Calculatie sheet'!$AM$2,'Objectenoverzicht aantallen'!$A:$A,'Objectenoverzicht aantallen'!T:T)*'Calculatie sheet'!$AM$36*'Calculatie sheet'!$AM$42)/1000</f>
        <v>0</v>
      </c>
      <c r="N4" s="43">
        <f>(LOOKUP('Calculatie sheet'!$AM$2,'Objectenoverzicht aantallen'!$A:$A,'Objectenoverzicht aantallen'!U:U)*'Calculatie sheet'!$AM$36*'Calculatie sheet'!$AM$42)/1000</f>
        <v>0</v>
      </c>
      <c r="O4" s="43">
        <f>(LOOKUP('Calculatie sheet'!$AM$2,'Objectenoverzicht aantallen'!$A:$A,'Objectenoverzicht aantallen'!V:V)*'Calculatie sheet'!$AM$36*'Calculatie sheet'!$AM$42)/1000</f>
        <v>0</v>
      </c>
      <c r="P4" s="43">
        <f>(LOOKUP('Calculatie sheet'!$AM$2,'Objectenoverzicht aantallen'!$A:$A,'Objectenoverzicht aantallen'!W:W)*'Calculatie sheet'!$AM$36*'Calculatie sheet'!$AM$42)/1000</f>
        <v>0</v>
      </c>
      <c r="Q4" s="43">
        <f>(LOOKUP('Calculatie sheet'!$AM$2,'Objectenoverzicht aantallen'!$A:$A,'Objectenoverzicht aantallen'!X:X)*'Calculatie sheet'!$AM$36*'Calculatie sheet'!$AM$42)/1000</f>
        <v>0</v>
      </c>
      <c r="R4" s="43">
        <f>(LOOKUP('Calculatie sheet'!$AM$2,'Objectenoverzicht aantallen'!$A:$A,'Objectenoverzicht aantallen'!Y:Y)*'Calculatie sheet'!$AM$36*'Calculatie sheet'!$AM$42)/1000</f>
        <v>0</v>
      </c>
      <c r="S4" s="43">
        <f>(LOOKUP('Calculatie sheet'!$AM$2,'Objectenoverzicht aantallen'!$A:$A,'Objectenoverzicht aantallen'!Z:Z)*'Calculatie sheet'!$AM$36*'Calculatie sheet'!$AM$42)/1000</f>
        <v>0</v>
      </c>
      <c r="T4" s="43">
        <f>(LOOKUP('Calculatie sheet'!$AM$2,'Objectenoverzicht aantallen'!$A:$A,'Objectenoverzicht aantallen'!AA:AA)*'Calculatie sheet'!$AM$36*'Calculatie sheet'!$AM$42)/1000</f>
        <v>0</v>
      </c>
      <c r="V4" s="43">
        <f>(LOOKUP('Calculatie sheet'!$AM$2,'Objectenoverzicht aantallen'!$A:$A,'Objectenoverzicht aantallen'!Q:Q)*'Calculatie sheet'!$AM$36*'Calculatie sheet'!$AM$42)/1000</f>
        <v>0</v>
      </c>
      <c r="W4" s="43">
        <f>(LOOKUP('Calculatie sheet'!$AM$2,'Objectenoverzicht aantallen'!$A:$A,'Objectenoverzicht aantallen'!R:R)*'Calculatie sheet'!$AM$36*'Calculatie sheet'!$AM$42)/1000</f>
        <v>0</v>
      </c>
      <c r="X4" s="43">
        <f>(LOOKUP('Calculatie sheet'!$AM$2,'Objectenoverzicht aantallen'!$A:$A,'Objectenoverzicht aantallen'!S:S)*'Calculatie sheet'!$AM$36*'Calculatie sheet'!$AM$42)/1000</f>
        <v>0</v>
      </c>
      <c r="Y4" s="43">
        <f>(LOOKUP('Calculatie sheet'!$AM$2,'Objectenoverzicht aantallen'!$A:$A,'Objectenoverzicht aantallen'!T:T)*'Calculatie sheet'!$AM$36*'Calculatie sheet'!$AM$42)/1000</f>
        <v>0</v>
      </c>
      <c r="Z4" s="43">
        <f>(LOOKUP('Calculatie sheet'!$AM$2,'Objectenoverzicht aantallen'!$A:$A,'Objectenoverzicht aantallen'!U:U)*'Calculatie sheet'!$AM$36*'Calculatie sheet'!$AM$42)/1000</f>
        <v>0</v>
      </c>
      <c r="AA4" s="43">
        <f>(LOOKUP('Calculatie sheet'!$AM$2,'Objectenoverzicht aantallen'!$A:$A,'Objectenoverzicht aantallen'!V:V)*'Calculatie sheet'!$AM$36*'Calculatie sheet'!$AM$42)/1000</f>
        <v>0</v>
      </c>
      <c r="AB4" s="43">
        <f>(LOOKUP('Calculatie sheet'!$AM$2,'Objectenoverzicht aantallen'!$A:$A,'Objectenoverzicht aantallen'!W:W)*'Calculatie sheet'!$AM$36*'Calculatie sheet'!$AM$42)/1000</f>
        <v>0</v>
      </c>
      <c r="AC4" s="43">
        <f>(LOOKUP('Calculatie sheet'!$AM$2,'Objectenoverzicht aantallen'!$A:$A,'Objectenoverzicht aantallen'!X:X)*'Calculatie sheet'!$AM$36*'Calculatie sheet'!$AM$42)/1000</f>
        <v>0</v>
      </c>
      <c r="AD4" s="43">
        <f>(LOOKUP('Calculatie sheet'!$AM$2,'Objectenoverzicht aantallen'!$A:$A,'Objectenoverzicht aantallen'!Y:Y)*'Calculatie sheet'!$AM$36*'Calculatie sheet'!$AM$42)/1000</f>
        <v>0</v>
      </c>
      <c r="AE4" s="43">
        <f>(LOOKUP('Calculatie sheet'!$AM$2,'Objectenoverzicht aantallen'!$A:$A,'Objectenoverzicht aantallen'!Z:Z)*'Calculatie sheet'!$AM$36*'Calculatie sheet'!$AM$42)/1000</f>
        <v>0</v>
      </c>
      <c r="AF4" s="43">
        <f>(LOOKUP('Calculatie sheet'!$AM$2,'Objectenoverzicht aantallen'!$A:$A,'Objectenoverzicht aantallen'!AA:AA)*'Calculatie sheet'!$AM$36*'Calculatie sheet'!$AM$42)/1000</f>
        <v>0</v>
      </c>
    </row>
    <row r="5" spans="1:32" x14ac:dyDescent="0.2">
      <c r="B5" s="3" t="s">
        <v>640</v>
      </c>
      <c r="C5" s="41">
        <f>'Calculatie sheet'!AM39*'Calculatie sheet'!AM42</f>
        <v>-9.0505150000000008</v>
      </c>
      <c r="D5" s="457" t="s">
        <v>586</v>
      </c>
      <c r="F5" s="567">
        <f>(C5*'Calculatie sheet'!$AM$7)/1000</f>
        <v>0</v>
      </c>
      <c r="H5" s="43">
        <f>((LOOKUP('Calculatie sheet'!$AM$2,'Objectenoverzicht aantallen'!$A:$A,'Objectenoverzicht aantallen'!$P:$P)*'Calculatie sheet'!$AM$39*'Calculatie sheet'!$AM$42))/1000</f>
        <v>0</v>
      </c>
      <c r="J5" s="43">
        <f>(LOOKUP('Calculatie sheet'!$AM$2,'Objectenoverzicht aantallen'!$A:$A,'Objectenoverzicht aantallen'!Q:Q)*'Calculatie sheet'!$AM$39*'Calculatie sheet'!$AM$42)/1000</f>
        <v>0</v>
      </c>
      <c r="K5" s="43">
        <f>(LOOKUP('Calculatie sheet'!$AM$2,'Objectenoverzicht aantallen'!$A:$A,'Objectenoverzicht aantallen'!R:R)*'Calculatie sheet'!$AM$39*'Calculatie sheet'!$AM$42)/1000</f>
        <v>0</v>
      </c>
      <c r="L5" s="43">
        <f>(LOOKUP('Calculatie sheet'!$AM$2,'Objectenoverzicht aantallen'!$A:$A,'Objectenoverzicht aantallen'!S:S)*'Calculatie sheet'!$AM$39*'Calculatie sheet'!$AM$42)/1000</f>
        <v>0</v>
      </c>
      <c r="M5" s="43">
        <f>(LOOKUP('Calculatie sheet'!$AM$2,'Objectenoverzicht aantallen'!$A:$A,'Objectenoverzicht aantallen'!T:T)*'Calculatie sheet'!$AM$39*'Calculatie sheet'!$AM$42)/1000</f>
        <v>0</v>
      </c>
      <c r="N5" s="43">
        <f>(LOOKUP('Calculatie sheet'!$AM$2,'Objectenoverzicht aantallen'!$A:$A,'Objectenoverzicht aantallen'!U:U)*'Calculatie sheet'!$AM$39*'Calculatie sheet'!$AM$42)/1000</f>
        <v>0</v>
      </c>
      <c r="O5" s="43">
        <f>(LOOKUP('Calculatie sheet'!$AM$2,'Objectenoverzicht aantallen'!$A:$A,'Objectenoverzicht aantallen'!V:V)*'Calculatie sheet'!$AM$39*'Calculatie sheet'!$AM$42)/1000</f>
        <v>0</v>
      </c>
      <c r="P5" s="43">
        <f>(LOOKUP('Calculatie sheet'!$AM$2,'Objectenoverzicht aantallen'!$A:$A,'Objectenoverzicht aantallen'!W:W)*'Calculatie sheet'!$AM$39*'Calculatie sheet'!$AM$42)/1000</f>
        <v>0</v>
      </c>
      <c r="Q5" s="43">
        <f>(LOOKUP('Calculatie sheet'!$AM$2,'Objectenoverzicht aantallen'!$A:$A,'Objectenoverzicht aantallen'!X:X)*'Calculatie sheet'!$AM$39*'Calculatie sheet'!$AM$42)/1000</f>
        <v>0</v>
      </c>
      <c r="R5" s="43">
        <f>(LOOKUP('Calculatie sheet'!$AM$2,'Objectenoverzicht aantallen'!$A:$A,'Objectenoverzicht aantallen'!Y:Y)*'Calculatie sheet'!$AM$39*'Calculatie sheet'!$AM$42)/1000</f>
        <v>0</v>
      </c>
      <c r="S5" s="43">
        <f>(LOOKUP('Calculatie sheet'!$AM$2,'Objectenoverzicht aantallen'!$A:$A,'Objectenoverzicht aantallen'!Z:Z)*'Calculatie sheet'!$AM$39*'Calculatie sheet'!$AM$42)/1000</f>
        <v>0</v>
      </c>
      <c r="T5" s="43">
        <f>(LOOKUP('Calculatie sheet'!$AM$2,'Objectenoverzicht aantallen'!$A:$A,'Objectenoverzicht aantallen'!AA:AA)*'Calculatie sheet'!$AM$39*'Calculatie sheet'!$AM$42)/1000</f>
        <v>0</v>
      </c>
      <c r="V5" s="43">
        <f>(LOOKUP('Calculatie sheet'!$AM$2,'Objectenoverzicht aantallen'!$A:$A,'Objectenoverzicht aantallen'!Q:Q)*'Calculatie sheet'!$AM$39*'Calculatie sheet'!$AM$42)/1000</f>
        <v>0</v>
      </c>
      <c r="W5" s="43">
        <f>(LOOKUP('Calculatie sheet'!$AM$2,'Objectenoverzicht aantallen'!$A:$A,'Objectenoverzicht aantallen'!R:R)*'Calculatie sheet'!$AM$39*'Calculatie sheet'!$AM$42)/1000</f>
        <v>0</v>
      </c>
      <c r="X5" s="43">
        <f>(LOOKUP('Calculatie sheet'!$AM$2,'Objectenoverzicht aantallen'!$A:$A,'Objectenoverzicht aantallen'!S:S)*'Calculatie sheet'!$AM$39*'Calculatie sheet'!$AM$42)/1000</f>
        <v>0</v>
      </c>
      <c r="Y5" s="43">
        <f>(LOOKUP('Calculatie sheet'!$AM$2,'Objectenoverzicht aantallen'!$A:$A,'Objectenoverzicht aantallen'!T:T)*'Calculatie sheet'!$AM$39*'Calculatie sheet'!$AM$42)/1000</f>
        <v>0</v>
      </c>
      <c r="Z5" s="43">
        <f>(LOOKUP('Calculatie sheet'!$AM$2,'Objectenoverzicht aantallen'!$A:$A,'Objectenoverzicht aantallen'!U:U)*'Calculatie sheet'!$AM$39*'Calculatie sheet'!$AM$42)/1000</f>
        <v>0</v>
      </c>
      <c r="AA5" s="43">
        <f>(LOOKUP('Calculatie sheet'!$AM$2,'Objectenoverzicht aantallen'!$A:$A,'Objectenoverzicht aantallen'!V:V)*'Calculatie sheet'!$AM$39*'Calculatie sheet'!$AM$42)/1000</f>
        <v>0</v>
      </c>
      <c r="AB5" s="43">
        <f>(LOOKUP('Calculatie sheet'!$AM$2,'Objectenoverzicht aantallen'!$A:$A,'Objectenoverzicht aantallen'!W:W)*'Calculatie sheet'!$AM$39*'Calculatie sheet'!$AM$42)/1000</f>
        <v>0</v>
      </c>
      <c r="AC5" s="43">
        <f>(LOOKUP('Calculatie sheet'!$AM$2,'Objectenoverzicht aantallen'!$A:$A,'Objectenoverzicht aantallen'!X:X)*'Calculatie sheet'!$AM$39*'Calculatie sheet'!$AM$42)/1000</f>
        <v>0</v>
      </c>
      <c r="AD5" s="43">
        <f>(LOOKUP('Calculatie sheet'!$AM$2,'Objectenoverzicht aantallen'!$A:$A,'Objectenoverzicht aantallen'!Y:Y)*'Calculatie sheet'!$AM$39*'Calculatie sheet'!$AM$42)/1000</f>
        <v>0</v>
      </c>
      <c r="AE5" s="43">
        <f>(LOOKUP('Calculatie sheet'!$AM$2,'Objectenoverzicht aantallen'!$A:$A,'Objectenoverzicht aantallen'!Z:Z)*'Calculatie sheet'!$AM$39*'Calculatie sheet'!$AM$42)/1000</f>
        <v>0</v>
      </c>
      <c r="AF5" s="43">
        <f>(LOOKUP('Calculatie sheet'!$AM$2,'Objectenoverzicht aantallen'!$A:$A,'Objectenoverzicht aantallen'!AA:AA)*'Calculatie sheet'!$AM$39*'Calculatie sheet'!$AM$42)/1000</f>
        <v>0</v>
      </c>
    </row>
    <row r="6" spans="1:32" x14ac:dyDescent="0.2">
      <c r="C6" s="29"/>
      <c r="D6" s="458" t="s">
        <v>587</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47F8-44FF-254C-B979-0EEFE3FAB472}">
  <dimension ref="A1:AF6"/>
  <sheetViews>
    <sheetView topLeftCell="S1" workbookViewId="0">
      <selection activeCell="AC2" activeCellId="1" sqref="H2:AB5 AC2:AF5"/>
    </sheetView>
  </sheetViews>
  <sheetFormatPr baseColWidth="10" defaultRowHeight="16" x14ac:dyDescent="0.2"/>
  <cols>
    <col min="1" max="1" width="31.1640625" bestFit="1" customWidth="1"/>
    <col min="2" max="2" width="16.83203125" bestFit="1" customWidth="1"/>
    <col min="4" max="4" width="31.83203125" bestFit="1" customWidth="1"/>
    <col min="6" max="6" width="18" bestFit="1" customWidth="1"/>
  </cols>
  <sheetData>
    <row r="1" spans="1:32" x14ac:dyDescent="0.2">
      <c r="A1" t="str">
        <f>'Calculatie sheet'!AN3</f>
        <v>Geluidbeperkende constructie (beton)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sheet'!AN19*'Calculatie sheet'!AN42</f>
        <v>49.564720000000001</v>
      </c>
      <c r="D2" s="14" t="s">
        <v>66</v>
      </c>
      <c r="F2" s="567">
        <f>(C2*'Calculatie sheet'!$AN$7)/1000</f>
        <v>0</v>
      </c>
      <c r="H2" s="43">
        <f>((LOOKUP('Calculatie sheet'!$AN$2,'Objectenoverzicht aantallen'!$A:$A,'Objectenoverzicht aantallen'!$P:$P)*'Calculatie sheet'!$AN$19*'Calculatie sheet'!$AN$42))/1000</f>
        <v>0</v>
      </c>
      <c r="J2" s="43">
        <f>(LOOKUP('Calculatie sheet'!$AN$2,'Objectenoverzicht aantallen'!$A:$A,'Objectenoverzicht aantallen'!E:E)*'Calculatie sheet'!$AN$19*'Calculatie sheet'!$AN$42)/1000</f>
        <v>0</v>
      </c>
      <c r="K2" s="43">
        <f>(LOOKUP('Calculatie sheet'!$AN$2,'Objectenoverzicht aantallen'!$A:$A,'Objectenoverzicht aantallen'!F:F)*'Calculatie sheet'!$AN$19*'Calculatie sheet'!$AN$42)/1000</f>
        <v>0</v>
      </c>
      <c r="L2" s="43">
        <f>(LOOKUP('Calculatie sheet'!$AN$2,'Objectenoverzicht aantallen'!$A:$A,'Objectenoverzicht aantallen'!G:G)*'Calculatie sheet'!$AN$19*'Calculatie sheet'!$AN$42)/1000</f>
        <v>0</v>
      </c>
      <c r="M2" s="43">
        <f>(LOOKUP('Calculatie sheet'!$AN$2,'Objectenoverzicht aantallen'!$A:$A,'Objectenoverzicht aantallen'!H:H)*'Calculatie sheet'!$AN$19*'Calculatie sheet'!$AN$42)/1000</f>
        <v>0</v>
      </c>
      <c r="N2" s="43">
        <f>(LOOKUP('Calculatie sheet'!$AN$2,'Objectenoverzicht aantallen'!$A:$A,'Objectenoverzicht aantallen'!I:I)*'Calculatie sheet'!$AN$19*'Calculatie sheet'!$AN$42)/1000</f>
        <v>0</v>
      </c>
      <c r="O2" s="43">
        <f>(LOOKUP('Calculatie sheet'!$AN$2,'Objectenoverzicht aantallen'!$A:$A,'Objectenoverzicht aantallen'!J:J)*'Calculatie sheet'!$AN$19*'Calculatie sheet'!$AN$42)/1000</f>
        <v>0</v>
      </c>
      <c r="P2" s="43">
        <f>(LOOKUP('Calculatie sheet'!$AN$2,'Objectenoverzicht aantallen'!$A:$A,'Objectenoverzicht aantallen'!K:K)*'Calculatie sheet'!$AN$19*'Calculatie sheet'!$AN$42)/1000</f>
        <v>0</v>
      </c>
      <c r="Q2" s="43">
        <f>(LOOKUP('Calculatie sheet'!$AN$2,'Objectenoverzicht aantallen'!$A:$A,'Objectenoverzicht aantallen'!L:L)*'Calculatie sheet'!$AN$19*'Calculatie sheet'!$AN$42)/1000</f>
        <v>0</v>
      </c>
      <c r="R2" s="43">
        <f>(LOOKUP('Calculatie sheet'!$AN$2,'Objectenoverzicht aantallen'!$A:$A,'Objectenoverzicht aantallen'!M:M)*'Calculatie sheet'!$AN$19*'Calculatie sheet'!$AN$42)/1000</f>
        <v>0</v>
      </c>
      <c r="S2" s="43">
        <f>(LOOKUP('Calculatie sheet'!$AN$2,'Objectenoverzicht aantallen'!$A:$A,'Objectenoverzicht aantallen'!N:N)*'Calculatie sheet'!$AN$19*'Calculatie sheet'!$AN$42)/1000</f>
        <v>0</v>
      </c>
      <c r="T2" s="43">
        <f>(LOOKUP('Calculatie sheet'!$AN$2,'Objectenoverzicht aantallen'!$A:$A,'Objectenoverzicht aantallen'!O:O)*'Calculatie sheet'!$AN$19*'Calculatie sheet'!$AN$42)/1000</f>
        <v>0</v>
      </c>
      <c r="V2" s="43">
        <f>(LOOKUP('Calculatie sheet'!$AN$2,'Objectenoverzicht aantallen'!$A:$A,'Objectenoverzicht aantallen'!Q:Q)*'Calculatie sheet'!$AN$19*'Calculatie sheet'!$AN$42)/1000</f>
        <v>0</v>
      </c>
      <c r="W2" s="43">
        <f>(LOOKUP('Calculatie sheet'!$AN$2,'Objectenoverzicht aantallen'!$A:$A,'Objectenoverzicht aantallen'!R:R)*'Calculatie sheet'!$AN$19*'Calculatie sheet'!$AN$42)/1000</f>
        <v>0</v>
      </c>
      <c r="X2" s="43">
        <f>(LOOKUP('Calculatie sheet'!$AN$2,'Objectenoverzicht aantallen'!$A:$A,'Objectenoverzicht aantallen'!S:S)*'Calculatie sheet'!$AN$19*'Calculatie sheet'!$AN$42)/1000</f>
        <v>0</v>
      </c>
      <c r="Y2" s="43">
        <f>(LOOKUP('Calculatie sheet'!$AN$2,'Objectenoverzicht aantallen'!$A:$A,'Objectenoverzicht aantallen'!T:T)*'Calculatie sheet'!$AN$19*'Calculatie sheet'!$AN$42)/1000</f>
        <v>0</v>
      </c>
      <c r="Z2" s="43">
        <f>(LOOKUP('Calculatie sheet'!$AN$2,'Objectenoverzicht aantallen'!$A:$A,'Objectenoverzicht aantallen'!U:U)*'Calculatie sheet'!$AN$19*'Calculatie sheet'!$AN$42)/1000</f>
        <v>0</v>
      </c>
      <c r="AA2" s="43">
        <f>(LOOKUP('Calculatie sheet'!$AN$2,'Objectenoverzicht aantallen'!$A:$A,'Objectenoverzicht aantallen'!V:V)*'Calculatie sheet'!$AN$19*'Calculatie sheet'!$AN$42)/1000</f>
        <v>0</v>
      </c>
      <c r="AB2" s="43">
        <f>(LOOKUP('Calculatie sheet'!$AN$2,'Objectenoverzicht aantallen'!$A:$A,'Objectenoverzicht aantallen'!W:W)*'Calculatie sheet'!$AN$19*'Calculatie sheet'!$AN$42)/1000</f>
        <v>0</v>
      </c>
      <c r="AC2" s="43">
        <f>(LOOKUP('Calculatie sheet'!$AN$2,'Objectenoverzicht aantallen'!$A:$A,'Objectenoverzicht aantallen'!X:X)*'Calculatie sheet'!$AN$19*'Calculatie sheet'!$AN$42)/1000</f>
        <v>0</v>
      </c>
      <c r="AD2" s="43">
        <f>(LOOKUP('Calculatie sheet'!$AN$2,'Objectenoverzicht aantallen'!$A:$A,'Objectenoverzicht aantallen'!Y:Y)*'Calculatie sheet'!$AN$19*'Calculatie sheet'!$AN$42)/1000</f>
        <v>0</v>
      </c>
      <c r="AE2" s="43">
        <f>(LOOKUP('Calculatie sheet'!$AN$2,'Objectenoverzicht aantallen'!$A:$A,'Objectenoverzicht aantallen'!Z:Z)*'Calculatie sheet'!$AN$19*'Calculatie sheet'!$AN$42)/1000</f>
        <v>0</v>
      </c>
      <c r="AF2" s="43">
        <f>(LOOKUP('Calculatie sheet'!$AN$2,'Objectenoverzicht aantallen'!$A:$A,'Objectenoverzicht aantallen'!AA:AA)*'Calculatie sheet'!$AN$19*'Calculatie sheet'!$AN$42)/1000</f>
        <v>0</v>
      </c>
    </row>
    <row r="3" spans="1:32" x14ac:dyDescent="0.2">
      <c r="B3" s="2" t="s">
        <v>638</v>
      </c>
      <c r="C3" s="41">
        <f>'Calculatie sheet'!AN29*'Calculatie sheet'!AN42</f>
        <v>0</v>
      </c>
      <c r="D3" s="24" t="s">
        <v>64</v>
      </c>
      <c r="F3" s="567">
        <f>(C3*'Calculatie sheet'!$AN$7)/1000</f>
        <v>0</v>
      </c>
      <c r="H3" s="43">
        <f>((LOOKUP('Calculatie sheet'!$AN$2,'Objectenoverzicht aantallen'!$A:$A,'Objectenoverzicht aantallen'!$P:$P)*'Calculatie sheet'!$AN$29*'Calculatie sheet'!$AN$42))/1000</f>
        <v>0</v>
      </c>
      <c r="J3" s="43">
        <f>(LOOKUP('Calculatie sheet'!$AN$2,'Objectenoverzicht aantallen'!$A:$A,'Objectenoverzicht aantallen'!$P:$P)*'Calculatie sheet'!$AN$29*'Calculatie sheet'!$AN$42)/'Calculatie sheet'!$AN$64/1000</f>
        <v>0</v>
      </c>
      <c r="K3" s="43">
        <f>(LOOKUP('Calculatie sheet'!$AN$2,'Objectenoverzicht aantallen'!$A:$A,'Objectenoverzicht aantallen'!$P:$P)*'Calculatie sheet'!$AN$29*'Calculatie sheet'!$AN$42)/'Calculatie sheet'!$AN$64/1000</f>
        <v>0</v>
      </c>
      <c r="L3" s="43">
        <f>(LOOKUP('Calculatie sheet'!$AN$2,'Objectenoverzicht aantallen'!$A:$A,'Objectenoverzicht aantallen'!$P:$P)*'Calculatie sheet'!$AN$29*'Calculatie sheet'!$AN$42)/'Calculatie sheet'!$AN$64/1000</f>
        <v>0</v>
      </c>
      <c r="M3" s="43">
        <f>(LOOKUP('Calculatie sheet'!$AN$2,'Objectenoverzicht aantallen'!$A:$A,'Objectenoverzicht aantallen'!$P:$P)*'Calculatie sheet'!$AN$29*'Calculatie sheet'!$AN$42)/'Calculatie sheet'!$AN$64/1000</f>
        <v>0</v>
      </c>
      <c r="N3" s="43">
        <f>(LOOKUP('Calculatie sheet'!$AN$2,'Objectenoverzicht aantallen'!$A:$A,'Objectenoverzicht aantallen'!$P:$P)*'Calculatie sheet'!$AN$29*'Calculatie sheet'!$AN$42)/'Calculatie sheet'!$AN$64/1000</f>
        <v>0</v>
      </c>
      <c r="O3" s="43">
        <f>(LOOKUP('Calculatie sheet'!$AN$2,'Objectenoverzicht aantallen'!$A:$A,'Objectenoverzicht aantallen'!$P:$P)*'Calculatie sheet'!$AN$29*'Calculatie sheet'!$AN$42)/'Calculatie sheet'!$AN$64/1000</f>
        <v>0</v>
      </c>
      <c r="P3" s="43">
        <f>(LOOKUP('Calculatie sheet'!$AN$2,'Objectenoverzicht aantallen'!$A:$A,'Objectenoverzicht aantallen'!$P:$P)*'Calculatie sheet'!$AN$29*'Calculatie sheet'!$AN$42)/'Calculatie sheet'!$AN$64/1000</f>
        <v>0</v>
      </c>
      <c r="Q3" s="43">
        <f>(LOOKUP('Calculatie sheet'!$AN$2,'Objectenoverzicht aantallen'!$A:$A,'Objectenoverzicht aantallen'!$P:$P)*'Calculatie sheet'!$AN$29*'Calculatie sheet'!$AN$42)/'Calculatie sheet'!$AN$64/1000</f>
        <v>0</v>
      </c>
      <c r="R3" s="43">
        <f>(LOOKUP('Calculatie sheet'!$AN$2,'Objectenoverzicht aantallen'!$A:$A,'Objectenoverzicht aantallen'!$P:$P)*'Calculatie sheet'!$AN$29*'Calculatie sheet'!$AN$42)/'Calculatie sheet'!$AN$64/1000</f>
        <v>0</v>
      </c>
      <c r="S3" s="43">
        <f>(LOOKUP('Calculatie sheet'!$AN$2,'Objectenoverzicht aantallen'!$A:$A,'Objectenoverzicht aantallen'!$P:$P)*'Calculatie sheet'!$AN$29*'Calculatie sheet'!$AN$42)/'Calculatie sheet'!$AN$64/1000</f>
        <v>0</v>
      </c>
      <c r="T3" s="43">
        <f>(LOOKUP('Calculatie sheet'!$AN$2,'Objectenoverzicht aantallen'!$A:$A,'Objectenoverzicht aantallen'!$P:$P)*'Calculatie sheet'!$AN$29*'Calculatie sheet'!$AN$42)/'Calculatie sheet'!$AN$64/1000</f>
        <v>0</v>
      </c>
      <c r="V3" s="43">
        <f>(LOOKUP('Calculatie sheet'!$AN$2,'Objectenoverzicht aantallen'!$A:$A,'Objectenoverzicht aantallen'!$P:$P)*'Calculatie sheet'!$AN$29*'Calculatie sheet'!$AN$42)/'Calculatie sheet'!$AN$64/1000</f>
        <v>0</v>
      </c>
      <c r="W3" s="43">
        <f>(LOOKUP('Calculatie sheet'!$AN$2,'Objectenoverzicht aantallen'!$A:$A,'Objectenoverzicht aantallen'!$P:$P)*'Calculatie sheet'!$AN$29*'Calculatie sheet'!$AN$42)/'Calculatie sheet'!$AN$64/1000</f>
        <v>0</v>
      </c>
      <c r="X3" s="43">
        <f>(LOOKUP('Calculatie sheet'!$AN$2,'Objectenoverzicht aantallen'!$A:$A,'Objectenoverzicht aantallen'!$P:$P)*'Calculatie sheet'!$AN$29*'Calculatie sheet'!$AN$42)/'Calculatie sheet'!$AN$64/1000</f>
        <v>0</v>
      </c>
      <c r="Y3" s="43">
        <f>(LOOKUP('Calculatie sheet'!$AN$2,'Objectenoverzicht aantallen'!$A:$A,'Objectenoverzicht aantallen'!$P:$P)*'Calculatie sheet'!$AN$29*'Calculatie sheet'!$AN$42)/'Calculatie sheet'!$AN$64/1000</f>
        <v>0</v>
      </c>
      <c r="Z3" s="43">
        <f>(LOOKUP('Calculatie sheet'!$AN$2,'Objectenoverzicht aantallen'!$A:$A,'Objectenoverzicht aantallen'!$P:$P)*'Calculatie sheet'!$AN$29*'Calculatie sheet'!$AN$42)/'Calculatie sheet'!$AN$64/1000</f>
        <v>0</v>
      </c>
      <c r="AA3" s="43">
        <f>(LOOKUP('Calculatie sheet'!$AN$2,'Objectenoverzicht aantallen'!$A:$A,'Objectenoverzicht aantallen'!$P:$P)*'Calculatie sheet'!$AN$29*'Calculatie sheet'!$AN$42)/'Calculatie sheet'!$AN$64/1000</f>
        <v>0</v>
      </c>
      <c r="AB3" s="43">
        <f>(LOOKUP('Calculatie sheet'!$AN$2,'Objectenoverzicht aantallen'!$A:$A,'Objectenoverzicht aantallen'!$P:$P)*'Calculatie sheet'!$AN$29*'Calculatie sheet'!$AN$42)/'Calculatie sheet'!$AN$64/1000</f>
        <v>0</v>
      </c>
      <c r="AC3" s="43">
        <f>(LOOKUP('Calculatie sheet'!$AN$2,'Objectenoverzicht aantallen'!$A:$A,'Objectenoverzicht aantallen'!$P:$P)*'Calculatie sheet'!$AN$29*'Calculatie sheet'!$AN$42)/'Calculatie sheet'!$AN$64/1000</f>
        <v>0</v>
      </c>
      <c r="AD3" s="43">
        <f>(LOOKUP('Calculatie sheet'!$AN$2,'Objectenoverzicht aantallen'!$A:$A,'Objectenoverzicht aantallen'!$P:$P)*'Calculatie sheet'!$AN$29*'Calculatie sheet'!$AN$42)/'Calculatie sheet'!$AN$64/1000</f>
        <v>0</v>
      </c>
      <c r="AE3" s="43">
        <f>(LOOKUP('Calculatie sheet'!$AN$2,'Objectenoverzicht aantallen'!$A:$A,'Objectenoverzicht aantallen'!$P:$P)*'Calculatie sheet'!$AN$29*'Calculatie sheet'!$AN$42)/'Calculatie sheet'!$AN$64/1000</f>
        <v>0</v>
      </c>
      <c r="AF3" s="43">
        <f>(LOOKUP('Calculatie sheet'!$AN$2,'Objectenoverzicht aantallen'!$A:$A,'Objectenoverzicht aantallen'!$P:$P)*'Calculatie sheet'!$AN$29*'Calculatie sheet'!$AN$42)/'Calculatie sheet'!$AN$64/1000</f>
        <v>0</v>
      </c>
    </row>
    <row r="4" spans="1:32" x14ac:dyDescent="0.2">
      <c r="B4" s="2" t="s">
        <v>639</v>
      </c>
      <c r="C4" s="41">
        <f>'Calculatie sheet'!AN36*'Calculatie sheet'!AN42</f>
        <v>6.084080000000001</v>
      </c>
      <c r="D4" s="569" t="s">
        <v>585</v>
      </c>
      <c r="F4" s="567">
        <f>(C4*'Calculatie sheet'!$AN$7)/1000</f>
        <v>0</v>
      </c>
      <c r="H4" s="43">
        <f>((LOOKUP('Calculatie sheet'!$AN$2,'Objectenoverzicht aantallen'!$A:$A,'Objectenoverzicht aantallen'!$P:$P)*'Calculatie sheet'!$AN$36*'Calculatie sheet'!$AN$42))/1000</f>
        <v>0</v>
      </c>
      <c r="J4" s="43">
        <f>(LOOKUP('Calculatie sheet'!$AN$2,'Objectenoverzicht aantallen'!$A:$A,'Objectenoverzicht aantallen'!Q:Q)*'Calculatie sheet'!$AN$36*'Calculatie sheet'!$AN$42)/1000</f>
        <v>0</v>
      </c>
      <c r="K4" s="43">
        <f>(LOOKUP('Calculatie sheet'!$AN$2,'Objectenoverzicht aantallen'!$A:$A,'Objectenoverzicht aantallen'!R:R)*'Calculatie sheet'!$AN$36*'Calculatie sheet'!$AN$42)/1000</f>
        <v>0</v>
      </c>
      <c r="L4" s="43">
        <f>(LOOKUP('Calculatie sheet'!$AN$2,'Objectenoverzicht aantallen'!$A:$A,'Objectenoverzicht aantallen'!S:S)*'Calculatie sheet'!$AN$36*'Calculatie sheet'!$AN$42)/1000</f>
        <v>0</v>
      </c>
      <c r="M4" s="43">
        <f>(LOOKUP('Calculatie sheet'!$AN$2,'Objectenoverzicht aantallen'!$A:$A,'Objectenoverzicht aantallen'!T:T)*'Calculatie sheet'!$AN$36*'Calculatie sheet'!$AN$42)/1000</f>
        <v>0</v>
      </c>
      <c r="N4" s="43">
        <f>(LOOKUP('Calculatie sheet'!$AN$2,'Objectenoverzicht aantallen'!$A:$A,'Objectenoverzicht aantallen'!U:U)*'Calculatie sheet'!$AN$36*'Calculatie sheet'!$AN$42)/1000</f>
        <v>0</v>
      </c>
      <c r="O4" s="43">
        <f>(LOOKUP('Calculatie sheet'!$AN$2,'Objectenoverzicht aantallen'!$A:$A,'Objectenoverzicht aantallen'!V:V)*'Calculatie sheet'!$AN$36*'Calculatie sheet'!$AN$42)/1000</f>
        <v>0</v>
      </c>
      <c r="P4" s="43">
        <f>(LOOKUP('Calculatie sheet'!$AN$2,'Objectenoverzicht aantallen'!$A:$A,'Objectenoverzicht aantallen'!W:W)*'Calculatie sheet'!$AN$36*'Calculatie sheet'!$AN$42)/1000</f>
        <v>0</v>
      </c>
      <c r="Q4" s="43">
        <f>(LOOKUP('Calculatie sheet'!$AN$2,'Objectenoverzicht aantallen'!$A:$A,'Objectenoverzicht aantallen'!X:X)*'Calculatie sheet'!$AN$36*'Calculatie sheet'!$AN$42)/1000</f>
        <v>0</v>
      </c>
      <c r="R4" s="43">
        <f>(LOOKUP('Calculatie sheet'!$AN$2,'Objectenoverzicht aantallen'!$A:$A,'Objectenoverzicht aantallen'!Y:Y)*'Calculatie sheet'!$AN$36*'Calculatie sheet'!$AN$42)/1000</f>
        <v>0</v>
      </c>
      <c r="S4" s="43">
        <f>(LOOKUP('Calculatie sheet'!$AN$2,'Objectenoverzicht aantallen'!$A:$A,'Objectenoverzicht aantallen'!Z:Z)*'Calculatie sheet'!$AN$36*'Calculatie sheet'!$AN$42)/1000</f>
        <v>0</v>
      </c>
      <c r="T4" s="43">
        <f>(LOOKUP('Calculatie sheet'!$AN$2,'Objectenoverzicht aantallen'!$A:$A,'Objectenoverzicht aantallen'!AA:AA)*'Calculatie sheet'!$AN$36*'Calculatie sheet'!$AN$42)/1000</f>
        <v>0</v>
      </c>
      <c r="V4" s="43">
        <f>(LOOKUP('Calculatie sheet'!$AN$2,'Objectenoverzicht aantallen'!$A:$A,'Objectenoverzicht aantallen'!Q:Q)*'Calculatie sheet'!$AN$36*'Calculatie sheet'!$AN$42)/1000</f>
        <v>0</v>
      </c>
      <c r="W4" s="43">
        <f>(LOOKUP('Calculatie sheet'!$AN$2,'Objectenoverzicht aantallen'!$A:$A,'Objectenoverzicht aantallen'!R:R)*'Calculatie sheet'!$AN$36*'Calculatie sheet'!$AN$42)/1000</f>
        <v>0</v>
      </c>
      <c r="X4" s="43">
        <f>(LOOKUP('Calculatie sheet'!$AN$2,'Objectenoverzicht aantallen'!$A:$A,'Objectenoverzicht aantallen'!S:S)*'Calculatie sheet'!$AN$36*'Calculatie sheet'!$AN$42)/1000</f>
        <v>0</v>
      </c>
      <c r="Y4" s="43">
        <f>(LOOKUP('Calculatie sheet'!$AN$2,'Objectenoverzicht aantallen'!$A:$A,'Objectenoverzicht aantallen'!T:T)*'Calculatie sheet'!$AN$36*'Calculatie sheet'!$AN$42)/1000</f>
        <v>0</v>
      </c>
      <c r="Z4" s="43">
        <f>(LOOKUP('Calculatie sheet'!$AN$2,'Objectenoverzicht aantallen'!$A:$A,'Objectenoverzicht aantallen'!U:U)*'Calculatie sheet'!$AN$36*'Calculatie sheet'!$AN$42)/1000</f>
        <v>0</v>
      </c>
      <c r="AA4" s="43">
        <f>(LOOKUP('Calculatie sheet'!$AN$2,'Objectenoverzicht aantallen'!$A:$A,'Objectenoverzicht aantallen'!V:V)*'Calculatie sheet'!$AN$36*'Calculatie sheet'!$AN$42)/1000</f>
        <v>0</v>
      </c>
      <c r="AB4" s="43">
        <f>(LOOKUP('Calculatie sheet'!$AN$2,'Objectenoverzicht aantallen'!$A:$A,'Objectenoverzicht aantallen'!W:W)*'Calculatie sheet'!$AN$36*'Calculatie sheet'!$AN$42)/1000</f>
        <v>0</v>
      </c>
      <c r="AC4" s="43">
        <f>(LOOKUP('Calculatie sheet'!$AN$2,'Objectenoverzicht aantallen'!$A:$A,'Objectenoverzicht aantallen'!X:X)*'Calculatie sheet'!$AN$36*'Calculatie sheet'!$AN$42)/1000</f>
        <v>0</v>
      </c>
      <c r="AD4" s="43">
        <f>(LOOKUP('Calculatie sheet'!$AN$2,'Objectenoverzicht aantallen'!$A:$A,'Objectenoverzicht aantallen'!Y:Y)*'Calculatie sheet'!$AN$36*'Calculatie sheet'!$AN$42)/1000</f>
        <v>0</v>
      </c>
      <c r="AE4" s="43">
        <f>(LOOKUP('Calculatie sheet'!$AN$2,'Objectenoverzicht aantallen'!$A:$A,'Objectenoverzicht aantallen'!Z:Z)*'Calculatie sheet'!$AN$36*'Calculatie sheet'!$AN$42)/1000</f>
        <v>0</v>
      </c>
      <c r="AF4" s="43">
        <f>(LOOKUP('Calculatie sheet'!$AN$2,'Objectenoverzicht aantallen'!$A:$A,'Objectenoverzicht aantallen'!AA:AA)*'Calculatie sheet'!$AN$36*'Calculatie sheet'!$AN$42)/1000</f>
        <v>0</v>
      </c>
    </row>
    <row r="5" spans="1:32" x14ac:dyDescent="0.2">
      <c r="B5" s="3" t="s">
        <v>640</v>
      </c>
      <c r="C5" s="41">
        <f>'Calculatie sheet'!AN39*'Calculatie sheet'!AN42</f>
        <v>-8.4488000000000003</v>
      </c>
      <c r="D5" s="457" t="s">
        <v>586</v>
      </c>
      <c r="F5" s="567">
        <f>(C5*'Calculatie sheet'!$AN$7)/1000</f>
        <v>0</v>
      </c>
      <c r="H5" s="43">
        <f>((LOOKUP('Calculatie sheet'!$AN$2,'Objectenoverzicht aantallen'!$A:$A,'Objectenoverzicht aantallen'!$P:$P)*'Calculatie sheet'!$AN$39*'Calculatie sheet'!$AN$42))/1000</f>
        <v>0</v>
      </c>
      <c r="J5" s="43">
        <f>(LOOKUP('Calculatie sheet'!$AN$2,'Objectenoverzicht aantallen'!$A:$A,'Objectenoverzicht aantallen'!Q:Q)*'Calculatie sheet'!$AN$39*'Calculatie sheet'!$AN$42)/1000</f>
        <v>0</v>
      </c>
      <c r="K5" s="43">
        <f>(LOOKUP('Calculatie sheet'!$AN$2,'Objectenoverzicht aantallen'!$A:$A,'Objectenoverzicht aantallen'!R:R)*'Calculatie sheet'!$AN$39*'Calculatie sheet'!$AN$42)/1000</f>
        <v>0</v>
      </c>
      <c r="L5" s="43">
        <f>(LOOKUP('Calculatie sheet'!$AN$2,'Objectenoverzicht aantallen'!$A:$A,'Objectenoverzicht aantallen'!S:S)*'Calculatie sheet'!$AN$39*'Calculatie sheet'!$AN$42)/1000</f>
        <v>0</v>
      </c>
      <c r="M5" s="43">
        <f>(LOOKUP('Calculatie sheet'!$AN$2,'Objectenoverzicht aantallen'!$A:$A,'Objectenoverzicht aantallen'!T:T)*'Calculatie sheet'!$AN$39*'Calculatie sheet'!$AN$42)/1000</f>
        <v>0</v>
      </c>
      <c r="N5" s="43">
        <f>(LOOKUP('Calculatie sheet'!$AN$2,'Objectenoverzicht aantallen'!$A:$A,'Objectenoverzicht aantallen'!U:U)*'Calculatie sheet'!$AN$39*'Calculatie sheet'!$AN$42)/1000</f>
        <v>0</v>
      </c>
      <c r="O5" s="43">
        <f>(LOOKUP('Calculatie sheet'!$AN$2,'Objectenoverzicht aantallen'!$A:$A,'Objectenoverzicht aantallen'!V:V)*'Calculatie sheet'!$AN$39*'Calculatie sheet'!$AN$42)/1000</f>
        <v>0</v>
      </c>
      <c r="P5" s="43">
        <f>(LOOKUP('Calculatie sheet'!$AN$2,'Objectenoverzicht aantallen'!$A:$A,'Objectenoverzicht aantallen'!W:W)*'Calculatie sheet'!$AN$39*'Calculatie sheet'!$AN$42)/1000</f>
        <v>0</v>
      </c>
      <c r="Q5" s="43">
        <f>(LOOKUP('Calculatie sheet'!$AN$2,'Objectenoverzicht aantallen'!$A:$A,'Objectenoverzicht aantallen'!X:X)*'Calculatie sheet'!$AN$39*'Calculatie sheet'!$AN$42)/1000</f>
        <v>0</v>
      </c>
      <c r="R5" s="43">
        <f>(LOOKUP('Calculatie sheet'!$AN$2,'Objectenoverzicht aantallen'!$A:$A,'Objectenoverzicht aantallen'!Y:Y)*'Calculatie sheet'!$AN$39*'Calculatie sheet'!$AN$42)/1000</f>
        <v>0</v>
      </c>
      <c r="S5" s="43">
        <f>(LOOKUP('Calculatie sheet'!$AN$2,'Objectenoverzicht aantallen'!$A:$A,'Objectenoverzicht aantallen'!Z:Z)*'Calculatie sheet'!$AN$39*'Calculatie sheet'!$AN$42)/1000</f>
        <v>0</v>
      </c>
      <c r="T5" s="43">
        <f>(LOOKUP('Calculatie sheet'!$AN$2,'Objectenoverzicht aantallen'!$A:$A,'Objectenoverzicht aantallen'!AA:AA)*'Calculatie sheet'!$AN$39*'Calculatie sheet'!$AN$42)/1000</f>
        <v>0</v>
      </c>
      <c r="V5" s="43">
        <f>(LOOKUP('Calculatie sheet'!$AN$2,'Objectenoverzicht aantallen'!$A:$A,'Objectenoverzicht aantallen'!Q:Q)*'Calculatie sheet'!$AN$39*'Calculatie sheet'!$AN$42)/1000</f>
        <v>0</v>
      </c>
      <c r="W5" s="43">
        <f>(LOOKUP('Calculatie sheet'!$AN$2,'Objectenoverzicht aantallen'!$A:$A,'Objectenoverzicht aantallen'!R:R)*'Calculatie sheet'!$AN$39*'Calculatie sheet'!$AN$42)/1000</f>
        <v>0</v>
      </c>
      <c r="X5" s="43">
        <f>(LOOKUP('Calculatie sheet'!$AN$2,'Objectenoverzicht aantallen'!$A:$A,'Objectenoverzicht aantallen'!S:S)*'Calculatie sheet'!$AN$39*'Calculatie sheet'!$AN$42)/1000</f>
        <v>0</v>
      </c>
      <c r="Y5" s="43">
        <f>(LOOKUP('Calculatie sheet'!$AN$2,'Objectenoverzicht aantallen'!$A:$A,'Objectenoverzicht aantallen'!T:T)*'Calculatie sheet'!$AN$39*'Calculatie sheet'!$AN$42)/1000</f>
        <v>0</v>
      </c>
      <c r="Z5" s="43">
        <f>(LOOKUP('Calculatie sheet'!$AN$2,'Objectenoverzicht aantallen'!$A:$A,'Objectenoverzicht aantallen'!U:U)*'Calculatie sheet'!$AN$39*'Calculatie sheet'!$AN$42)/1000</f>
        <v>0</v>
      </c>
      <c r="AA5" s="43">
        <f>(LOOKUP('Calculatie sheet'!$AN$2,'Objectenoverzicht aantallen'!$A:$A,'Objectenoverzicht aantallen'!V:V)*'Calculatie sheet'!$AN$39*'Calculatie sheet'!$AN$42)/1000</f>
        <v>0</v>
      </c>
      <c r="AB5" s="43">
        <f>(LOOKUP('Calculatie sheet'!$AN$2,'Objectenoverzicht aantallen'!$A:$A,'Objectenoverzicht aantallen'!W:W)*'Calculatie sheet'!$AN$39*'Calculatie sheet'!$AN$42)/1000</f>
        <v>0</v>
      </c>
      <c r="AC5" s="43">
        <f>(LOOKUP('Calculatie sheet'!$AN$2,'Objectenoverzicht aantallen'!$A:$A,'Objectenoverzicht aantallen'!X:X)*'Calculatie sheet'!$AN$39*'Calculatie sheet'!$AN$42)/1000</f>
        <v>0</v>
      </c>
      <c r="AD5" s="43">
        <f>(LOOKUP('Calculatie sheet'!$AN$2,'Objectenoverzicht aantallen'!$A:$A,'Objectenoverzicht aantallen'!Y:Y)*'Calculatie sheet'!$AN$39*'Calculatie sheet'!$AN$42)/1000</f>
        <v>0</v>
      </c>
      <c r="AE5" s="43">
        <f>(LOOKUP('Calculatie sheet'!$AN$2,'Objectenoverzicht aantallen'!$A:$A,'Objectenoverzicht aantallen'!Z:Z)*'Calculatie sheet'!$AN$39*'Calculatie sheet'!$AN$42)/1000</f>
        <v>0</v>
      </c>
      <c r="AF5" s="43">
        <f>(LOOKUP('Calculatie sheet'!$AN$2,'Objectenoverzicht aantallen'!$A:$A,'Objectenoverzicht aantallen'!AA:AA)*'Calculatie sheet'!$AN$39*'Calculatie sheet'!$AN$42)/1000</f>
        <v>0</v>
      </c>
    </row>
    <row r="6" spans="1:32" x14ac:dyDescent="0.2">
      <c r="C6" s="29"/>
      <c r="D6" s="458" t="s">
        <v>587</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43432-63EE-4545-B177-2D608812C13F}">
  <dimension ref="A1:AF6"/>
  <sheetViews>
    <sheetView topLeftCell="T1" workbookViewId="0">
      <selection activeCell="AF4" activeCellId="5" sqref="H2:AC5 AD2:AD3 AF5 AD4:AE5 AE2:AF3 AF4"/>
    </sheetView>
  </sheetViews>
  <sheetFormatPr baseColWidth="10" defaultRowHeight="16" x14ac:dyDescent="0.2"/>
  <cols>
    <col min="1" max="1" width="31.1640625" bestFit="1" customWidth="1"/>
    <col min="2" max="2" width="16.83203125" bestFit="1" customWidth="1"/>
    <col min="4" max="4" width="31.83203125" bestFit="1" customWidth="1"/>
    <col min="6" max="6" width="18" bestFit="1" customWidth="1"/>
  </cols>
  <sheetData>
    <row r="1" spans="1:32" x14ac:dyDescent="0.2">
      <c r="A1" t="str">
        <f>'Calculatie sheet'!AO3</f>
        <v>Geluidbeperkende constructie (houten panelen)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sheet'!AO19*'Calculatie sheet'!AO42</f>
        <v>122.43932099999999</v>
      </c>
      <c r="D2" s="14" t="s">
        <v>66</v>
      </c>
      <c r="F2" s="567">
        <f>(C2*'Calculatie sheet'!$AO$7)/1000</f>
        <v>0</v>
      </c>
      <c r="H2" s="43">
        <f>((LOOKUP('Calculatie sheet'!$AO$2,'Objectenoverzicht aantallen'!$A:$A,'Objectenoverzicht aantallen'!$P:$P)*'Calculatie sheet'!$AO$19*'Calculatie sheet'!$AO$42))/1000</f>
        <v>0</v>
      </c>
      <c r="J2" s="43">
        <f>(LOOKUP('Calculatie sheet'!$AO$2,'Objectenoverzicht aantallen'!$A:$A,'Objectenoverzicht aantallen'!E:E)*'Calculatie sheet'!$AO$19*'Calculatie sheet'!$AO$42)/1000</f>
        <v>0</v>
      </c>
      <c r="K2" s="43">
        <f>(LOOKUP('Calculatie sheet'!$AO$2,'Objectenoverzicht aantallen'!$A:$A,'Objectenoverzicht aantallen'!F:F)*'Calculatie sheet'!$AO$19*'Calculatie sheet'!$AO$42)/1000</f>
        <v>0</v>
      </c>
      <c r="L2" s="43">
        <f>(LOOKUP('Calculatie sheet'!$AO$2,'Objectenoverzicht aantallen'!$A:$A,'Objectenoverzicht aantallen'!G:G)*'Calculatie sheet'!$AO$19*'Calculatie sheet'!$AO$42)/1000</f>
        <v>0</v>
      </c>
      <c r="M2" s="43">
        <f>(LOOKUP('Calculatie sheet'!$AO$2,'Objectenoverzicht aantallen'!$A:$A,'Objectenoverzicht aantallen'!H:H)*'Calculatie sheet'!$AO$19*'Calculatie sheet'!$AO$42)/1000</f>
        <v>0</v>
      </c>
      <c r="N2" s="43">
        <f>(LOOKUP('Calculatie sheet'!$AO$2,'Objectenoverzicht aantallen'!$A:$A,'Objectenoverzicht aantallen'!I:I)*'Calculatie sheet'!$AO$19*'Calculatie sheet'!$AO$42)/1000</f>
        <v>0</v>
      </c>
      <c r="O2" s="43">
        <f>(LOOKUP('Calculatie sheet'!$AO$2,'Objectenoverzicht aantallen'!$A:$A,'Objectenoverzicht aantallen'!J:J)*'Calculatie sheet'!$AO$19*'Calculatie sheet'!$AO$42)/1000</f>
        <v>0</v>
      </c>
      <c r="P2" s="43">
        <f>(LOOKUP('Calculatie sheet'!$AO$2,'Objectenoverzicht aantallen'!$A:$A,'Objectenoverzicht aantallen'!K:K)*'Calculatie sheet'!$AO$19*'Calculatie sheet'!$AO$42)/1000</f>
        <v>0</v>
      </c>
      <c r="Q2" s="43">
        <f>(LOOKUP('Calculatie sheet'!$AO$2,'Objectenoverzicht aantallen'!$A:$A,'Objectenoverzicht aantallen'!L:L)*'Calculatie sheet'!$AO$19*'Calculatie sheet'!$AO$42)/1000</f>
        <v>0</v>
      </c>
      <c r="R2" s="43">
        <f>(LOOKUP('Calculatie sheet'!$AO$2,'Objectenoverzicht aantallen'!$A:$A,'Objectenoverzicht aantallen'!M:M)*'Calculatie sheet'!$AO$19*'Calculatie sheet'!$AO$42)/1000</f>
        <v>0</v>
      </c>
      <c r="S2" s="43">
        <f>(LOOKUP('Calculatie sheet'!$AO$2,'Objectenoverzicht aantallen'!$A:$A,'Objectenoverzicht aantallen'!N:N)*'Calculatie sheet'!$AO$19*'Calculatie sheet'!$AO$42)/1000</f>
        <v>0</v>
      </c>
      <c r="T2" s="43">
        <f>(LOOKUP('Calculatie sheet'!$AO$2,'Objectenoverzicht aantallen'!$A:$A,'Objectenoverzicht aantallen'!O:O)*'Calculatie sheet'!$AO$19*'Calculatie sheet'!$AO$42)/1000</f>
        <v>0</v>
      </c>
      <c r="V2" s="43">
        <f>(LOOKUP('Calculatie sheet'!$AO$2,'Objectenoverzicht aantallen'!$A:$A,'Objectenoverzicht aantallen'!Q:Q)*'Calculatie sheet'!$AO$19*'Calculatie sheet'!$AO$42)/1000</f>
        <v>0</v>
      </c>
      <c r="W2" s="43">
        <f>(LOOKUP('Calculatie sheet'!$AO$2,'Objectenoverzicht aantallen'!$A:$A,'Objectenoverzicht aantallen'!R:R)*'Calculatie sheet'!$AO$19*'Calculatie sheet'!$AO$42)/1000</f>
        <v>0</v>
      </c>
      <c r="X2" s="43">
        <f>(LOOKUP('Calculatie sheet'!$AO$2,'Objectenoverzicht aantallen'!$A:$A,'Objectenoverzicht aantallen'!S:S)*'Calculatie sheet'!$AO$19*'Calculatie sheet'!$AO$42)/1000</f>
        <v>0</v>
      </c>
      <c r="Y2" s="43">
        <f>(LOOKUP('Calculatie sheet'!$AO$2,'Objectenoverzicht aantallen'!$A:$A,'Objectenoverzicht aantallen'!T:T)*'Calculatie sheet'!$AO$19*'Calculatie sheet'!$AO$42)/1000</f>
        <v>0</v>
      </c>
      <c r="Z2" s="43">
        <f>(LOOKUP('Calculatie sheet'!$AO$2,'Objectenoverzicht aantallen'!$A:$A,'Objectenoverzicht aantallen'!U:U)*'Calculatie sheet'!$AO$19*'Calculatie sheet'!$AO$42)/1000</f>
        <v>0</v>
      </c>
      <c r="AA2" s="43">
        <f>(LOOKUP('Calculatie sheet'!$AO$2,'Objectenoverzicht aantallen'!$A:$A,'Objectenoverzicht aantallen'!V:V)*'Calculatie sheet'!$AO$19*'Calculatie sheet'!$AO$42)/1000</f>
        <v>0</v>
      </c>
      <c r="AB2" s="43">
        <f>(LOOKUP('Calculatie sheet'!$AO$2,'Objectenoverzicht aantallen'!$A:$A,'Objectenoverzicht aantallen'!W:W)*'Calculatie sheet'!$AO$19*'Calculatie sheet'!$AO$42)/1000</f>
        <v>0</v>
      </c>
      <c r="AC2" s="43">
        <f>(LOOKUP('Calculatie sheet'!$AO$2,'Objectenoverzicht aantallen'!$A:$A,'Objectenoverzicht aantallen'!X:X)*'Calculatie sheet'!$AO$19*'Calculatie sheet'!$AO$42)/1000</f>
        <v>0</v>
      </c>
      <c r="AD2" s="43">
        <f>(LOOKUP('Calculatie sheet'!$AO$2,'Objectenoverzicht aantallen'!$A:$A,'Objectenoverzicht aantallen'!Y:Y)*'Calculatie sheet'!$AO$19*'Calculatie sheet'!$AO$42)/1000</f>
        <v>0</v>
      </c>
      <c r="AE2" s="43">
        <f>(LOOKUP('Calculatie sheet'!$AO$2,'Objectenoverzicht aantallen'!$A:$A,'Objectenoverzicht aantallen'!Z:Z)*'Calculatie sheet'!$AO$19*'Calculatie sheet'!$AO$42)/1000</f>
        <v>0</v>
      </c>
      <c r="AF2" s="43">
        <f>(LOOKUP('Calculatie sheet'!$AO$2,'Objectenoverzicht aantallen'!$A:$A,'Objectenoverzicht aantallen'!AA:AA)*'Calculatie sheet'!$AO$19*'Calculatie sheet'!$AO$42)/1000</f>
        <v>0</v>
      </c>
    </row>
    <row r="3" spans="1:32" x14ac:dyDescent="0.2">
      <c r="B3" s="2" t="s">
        <v>638</v>
      </c>
      <c r="C3" s="41">
        <f>'Calculatie sheet'!AO29*'Calculatie sheet'!AO42</f>
        <v>0</v>
      </c>
      <c r="D3" s="24" t="s">
        <v>64</v>
      </c>
      <c r="F3" s="567">
        <f>(C3*'Calculatie sheet'!$AO$7)/1000</f>
        <v>0</v>
      </c>
      <c r="H3" s="43">
        <f>((LOOKUP('Calculatie sheet'!$AO$2,'Objectenoverzicht aantallen'!$A:$A,'Objectenoverzicht aantallen'!$P:$P)*'Calculatie sheet'!$AO$29*'Calculatie sheet'!$AO$42))/1000</f>
        <v>0</v>
      </c>
      <c r="J3" s="43">
        <f>(LOOKUP('Calculatie sheet'!$AO$2,'Objectenoverzicht aantallen'!$A:$A,'Objectenoverzicht aantallen'!$P:$P)*'Calculatie sheet'!$AO$29*'Calculatie sheet'!$AO$42)/'Calculatie sheet'!$AO$64/1000</f>
        <v>0</v>
      </c>
      <c r="K3" s="43">
        <f>(LOOKUP('Calculatie sheet'!$AO$2,'Objectenoverzicht aantallen'!$A:$A,'Objectenoverzicht aantallen'!$P:$P)*'Calculatie sheet'!$AO$29*'Calculatie sheet'!$AO$42)/'Calculatie sheet'!$AO$64/1000</f>
        <v>0</v>
      </c>
      <c r="L3" s="43">
        <f>(LOOKUP('Calculatie sheet'!$AO$2,'Objectenoverzicht aantallen'!$A:$A,'Objectenoverzicht aantallen'!$P:$P)*'Calculatie sheet'!$AO$29*'Calculatie sheet'!$AO$42)/'Calculatie sheet'!$AO$64/1000</f>
        <v>0</v>
      </c>
      <c r="M3" s="43">
        <f>(LOOKUP('Calculatie sheet'!$AO$2,'Objectenoverzicht aantallen'!$A:$A,'Objectenoverzicht aantallen'!$P:$P)*'Calculatie sheet'!$AO$29*'Calculatie sheet'!$AO$42)/'Calculatie sheet'!$AO$64/1000</f>
        <v>0</v>
      </c>
      <c r="N3" s="43">
        <f>(LOOKUP('Calculatie sheet'!$AO$2,'Objectenoverzicht aantallen'!$A:$A,'Objectenoverzicht aantallen'!$P:$P)*'Calculatie sheet'!$AO$29*'Calculatie sheet'!$AO$42)/'Calculatie sheet'!$AO$64/1000</f>
        <v>0</v>
      </c>
      <c r="O3" s="43">
        <f>(LOOKUP('Calculatie sheet'!$AO$2,'Objectenoverzicht aantallen'!$A:$A,'Objectenoverzicht aantallen'!$P:$P)*'Calculatie sheet'!$AO$29*'Calculatie sheet'!$AO$42)/'Calculatie sheet'!$AO$64/1000</f>
        <v>0</v>
      </c>
      <c r="P3" s="43">
        <f>(LOOKUP('Calculatie sheet'!$AO$2,'Objectenoverzicht aantallen'!$A:$A,'Objectenoverzicht aantallen'!$P:$P)*'Calculatie sheet'!$AO$29*'Calculatie sheet'!$AO$42)/'Calculatie sheet'!$AO$64/1000</f>
        <v>0</v>
      </c>
      <c r="Q3" s="43">
        <f>(LOOKUP('Calculatie sheet'!$AO$2,'Objectenoverzicht aantallen'!$A:$A,'Objectenoverzicht aantallen'!$P:$P)*'Calculatie sheet'!$AO$29*'Calculatie sheet'!$AO$42)/'Calculatie sheet'!$AO$64/1000</f>
        <v>0</v>
      </c>
      <c r="R3" s="43">
        <f>(LOOKUP('Calculatie sheet'!$AO$2,'Objectenoverzicht aantallen'!$A:$A,'Objectenoverzicht aantallen'!$P:$P)*'Calculatie sheet'!$AO$29*'Calculatie sheet'!$AO$42)/'Calculatie sheet'!$AO$64/1000</f>
        <v>0</v>
      </c>
      <c r="S3" s="43">
        <f>(LOOKUP('Calculatie sheet'!$AO$2,'Objectenoverzicht aantallen'!$A:$A,'Objectenoverzicht aantallen'!$P:$P)*'Calculatie sheet'!$AO$29*'Calculatie sheet'!$AO$42)/'Calculatie sheet'!$AO$64/1000</f>
        <v>0</v>
      </c>
      <c r="T3" s="43">
        <f>(LOOKUP('Calculatie sheet'!$AO$2,'Objectenoverzicht aantallen'!$A:$A,'Objectenoverzicht aantallen'!$P:$P)*'Calculatie sheet'!$AO$29*'Calculatie sheet'!$AO$42)/'Calculatie sheet'!$AO$64/1000</f>
        <v>0</v>
      </c>
      <c r="V3" s="43">
        <f>(LOOKUP('Calculatie sheet'!$AO$2,'Objectenoverzicht aantallen'!$A:$A,'Objectenoverzicht aantallen'!$P:$P)*'Calculatie sheet'!$AO$29*'Calculatie sheet'!$AO$42)/'Calculatie sheet'!$AO$64/1000</f>
        <v>0</v>
      </c>
      <c r="W3" s="43">
        <f>(LOOKUP('Calculatie sheet'!$AO$2,'Objectenoverzicht aantallen'!$A:$A,'Objectenoverzicht aantallen'!$P:$P)*'Calculatie sheet'!$AO$29*'Calculatie sheet'!$AO$42)/'Calculatie sheet'!$AO$64/1000</f>
        <v>0</v>
      </c>
      <c r="X3" s="43">
        <f>(LOOKUP('Calculatie sheet'!$AO$2,'Objectenoverzicht aantallen'!$A:$A,'Objectenoverzicht aantallen'!$P:$P)*'Calculatie sheet'!$AO$29*'Calculatie sheet'!$AO$42)/'Calculatie sheet'!$AO$64/1000</f>
        <v>0</v>
      </c>
      <c r="Y3" s="43">
        <f>(LOOKUP('Calculatie sheet'!$AO$2,'Objectenoverzicht aantallen'!$A:$A,'Objectenoverzicht aantallen'!$P:$P)*'Calculatie sheet'!$AO$29*'Calculatie sheet'!$AO$42)/'Calculatie sheet'!$AO$64/1000</f>
        <v>0</v>
      </c>
      <c r="Z3" s="43">
        <f>(LOOKUP('Calculatie sheet'!$AO$2,'Objectenoverzicht aantallen'!$A:$A,'Objectenoverzicht aantallen'!$P:$P)*'Calculatie sheet'!$AO$29*'Calculatie sheet'!$AO$42)/'Calculatie sheet'!$AO$64/1000</f>
        <v>0</v>
      </c>
      <c r="AA3" s="43">
        <f>(LOOKUP('Calculatie sheet'!$AO$2,'Objectenoverzicht aantallen'!$A:$A,'Objectenoverzicht aantallen'!$P:$P)*'Calculatie sheet'!$AO$29*'Calculatie sheet'!$AO$42)/'Calculatie sheet'!$AO$64/1000</f>
        <v>0</v>
      </c>
      <c r="AB3" s="43">
        <f>(LOOKUP('Calculatie sheet'!$AO$2,'Objectenoverzicht aantallen'!$A:$A,'Objectenoverzicht aantallen'!$P:$P)*'Calculatie sheet'!$AO$29*'Calculatie sheet'!$AO$42)/'Calculatie sheet'!$AO$64/1000</f>
        <v>0</v>
      </c>
      <c r="AC3" s="43">
        <f>(LOOKUP('Calculatie sheet'!$AO$2,'Objectenoverzicht aantallen'!$A:$A,'Objectenoverzicht aantallen'!$P:$P)*'Calculatie sheet'!$AO$29*'Calculatie sheet'!$AO$42)/'Calculatie sheet'!$AO$64/1000</f>
        <v>0</v>
      </c>
      <c r="AD3" s="43">
        <f>(LOOKUP('Calculatie sheet'!$AO$2,'Objectenoverzicht aantallen'!$A:$A,'Objectenoverzicht aantallen'!$P:$P)*'Calculatie sheet'!$AO$29*'Calculatie sheet'!$AO$42)/'Calculatie sheet'!$AO$64/1000</f>
        <v>0</v>
      </c>
      <c r="AE3" s="43">
        <f>(LOOKUP('Calculatie sheet'!$AO$2,'Objectenoverzicht aantallen'!$A:$A,'Objectenoverzicht aantallen'!$P:$P)*'Calculatie sheet'!$AO$29*'Calculatie sheet'!$AO$42)/'Calculatie sheet'!$AO$64/1000</f>
        <v>0</v>
      </c>
      <c r="AF3" s="43">
        <f>(LOOKUP('Calculatie sheet'!$AO$2,'Objectenoverzicht aantallen'!$A:$A,'Objectenoverzicht aantallen'!$P:$P)*'Calculatie sheet'!$AO$29*'Calculatie sheet'!$AO$42)/'Calculatie sheet'!$AO$64/1000</f>
        <v>0</v>
      </c>
    </row>
    <row r="4" spans="1:32" x14ac:dyDescent="0.2">
      <c r="B4" s="2" t="s">
        <v>639</v>
      </c>
      <c r="C4" s="41">
        <f>'Calculatie sheet'!AO36*'Calculatie sheet'!AO42</f>
        <v>15.95928</v>
      </c>
      <c r="D4" s="569" t="s">
        <v>585</v>
      </c>
      <c r="F4" s="567">
        <f>(C4*'Calculatie sheet'!$AO$7)/1000</f>
        <v>0</v>
      </c>
      <c r="H4" s="43">
        <f>((LOOKUP('Calculatie sheet'!$AO$2,'Objectenoverzicht aantallen'!$A:$A,'Objectenoverzicht aantallen'!$P:$P)*'Calculatie sheet'!$AO$36*'Calculatie sheet'!$AO$42))/1000</f>
        <v>0</v>
      </c>
      <c r="J4" s="43">
        <f>(LOOKUP('Calculatie sheet'!$AO$2,'Objectenoverzicht aantallen'!$A:$A,'Objectenoverzicht aantallen'!Q:Q)*'Calculatie sheet'!$AO$36*'Calculatie sheet'!$AO$42)/1000</f>
        <v>0</v>
      </c>
      <c r="K4" s="43">
        <f>(LOOKUP('Calculatie sheet'!$AO$2,'Objectenoverzicht aantallen'!$A:$A,'Objectenoverzicht aantallen'!R:R)*'Calculatie sheet'!$AO$36*'Calculatie sheet'!$AO$42)/1000</f>
        <v>0</v>
      </c>
      <c r="L4" s="43">
        <f>(LOOKUP('Calculatie sheet'!$AO$2,'Objectenoverzicht aantallen'!$A:$A,'Objectenoverzicht aantallen'!S:S)*'Calculatie sheet'!$AO$36*'Calculatie sheet'!$AO$42)/1000</f>
        <v>0</v>
      </c>
      <c r="M4" s="43">
        <f>(LOOKUP('Calculatie sheet'!$AO$2,'Objectenoverzicht aantallen'!$A:$A,'Objectenoverzicht aantallen'!T:T)*'Calculatie sheet'!$AO$36*'Calculatie sheet'!$AO$42)/1000</f>
        <v>0</v>
      </c>
      <c r="N4" s="43">
        <f>(LOOKUP('Calculatie sheet'!$AO$2,'Objectenoverzicht aantallen'!$A:$A,'Objectenoverzicht aantallen'!U:U)*'Calculatie sheet'!$AO$36*'Calculatie sheet'!$AO$42)/1000</f>
        <v>0</v>
      </c>
      <c r="O4" s="43">
        <f>(LOOKUP('Calculatie sheet'!$AO$2,'Objectenoverzicht aantallen'!$A:$A,'Objectenoverzicht aantallen'!V:V)*'Calculatie sheet'!$AO$36*'Calculatie sheet'!$AO$42)/1000</f>
        <v>0</v>
      </c>
      <c r="P4" s="43">
        <f>(LOOKUP('Calculatie sheet'!$AO$2,'Objectenoverzicht aantallen'!$A:$A,'Objectenoverzicht aantallen'!W:W)*'Calculatie sheet'!$AO$36*'Calculatie sheet'!$AO$42)/1000</f>
        <v>0</v>
      </c>
      <c r="Q4" s="43">
        <f>(LOOKUP('Calculatie sheet'!$AO$2,'Objectenoverzicht aantallen'!$A:$A,'Objectenoverzicht aantallen'!X:X)*'Calculatie sheet'!$AO$36*'Calculatie sheet'!$AO$42)/1000</f>
        <v>0</v>
      </c>
      <c r="R4" s="43">
        <f>(LOOKUP('Calculatie sheet'!$AO$2,'Objectenoverzicht aantallen'!$A:$A,'Objectenoverzicht aantallen'!Y:Y)*'Calculatie sheet'!$AO$36*'Calculatie sheet'!$AO$42)/1000</f>
        <v>0</v>
      </c>
      <c r="S4" s="43">
        <f>(LOOKUP('Calculatie sheet'!$AO$2,'Objectenoverzicht aantallen'!$A:$A,'Objectenoverzicht aantallen'!Z:Z)*'Calculatie sheet'!$AO$36*'Calculatie sheet'!$AO$42)/1000</f>
        <v>0</v>
      </c>
      <c r="T4" s="43">
        <f>(LOOKUP('Calculatie sheet'!$AO$2,'Objectenoverzicht aantallen'!$A:$A,'Objectenoverzicht aantallen'!AA:AA)*'Calculatie sheet'!$AO$36*'Calculatie sheet'!$AO$42)/1000</f>
        <v>0</v>
      </c>
      <c r="V4" s="43">
        <f>(LOOKUP('Calculatie sheet'!$AO$2,'Objectenoverzicht aantallen'!$A:$A,'Objectenoverzicht aantallen'!Q:Q)*'Calculatie sheet'!$AO$36*'Calculatie sheet'!$AO$42)/1000</f>
        <v>0</v>
      </c>
      <c r="W4" s="43">
        <f>(LOOKUP('Calculatie sheet'!$AO$2,'Objectenoverzicht aantallen'!$A:$A,'Objectenoverzicht aantallen'!R:R)*'Calculatie sheet'!$AO$36*'Calculatie sheet'!$AO$42)/1000</f>
        <v>0</v>
      </c>
      <c r="X4" s="43">
        <f>(LOOKUP('Calculatie sheet'!$AO$2,'Objectenoverzicht aantallen'!$A:$A,'Objectenoverzicht aantallen'!S:S)*'Calculatie sheet'!$AO$36*'Calculatie sheet'!$AO$42)/1000</f>
        <v>0</v>
      </c>
      <c r="Y4" s="43">
        <f>(LOOKUP('Calculatie sheet'!$AO$2,'Objectenoverzicht aantallen'!$A:$A,'Objectenoverzicht aantallen'!T:T)*'Calculatie sheet'!$AO$36*'Calculatie sheet'!$AO$42)/1000</f>
        <v>0</v>
      </c>
      <c r="Z4" s="43">
        <f>(LOOKUP('Calculatie sheet'!$AO$2,'Objectenoverzicht aantallen'!$A:$A,'Objectenoverzicht aantallen'!U:U)*'Calculatie sheet'!$AO$36*'Calculatie sheet'!$AO$42)/1000</f>
        <v>0</v>
      </c>
      <c r="AA4" s="43">
        <f>(LOOKUP('Calculatie sheet'!$AO$2,'Objectenoverzicht aantallen'!$A:$A,'Objectenoverzicht aantallen'!V:V)*'Calculatie sheet'!$AO$36*'Calculatie sheet'!$AO$42)/1000</f>
        <v>0</v>
      </c>
      <c r="AB4" s="43">
        <f>(LOOKUP('Calculatie sheet'!$AO$2,'Objectenoverzicht aantallen'!$A:$A,'Objectenoverzicht aantallen'!W:W)*'Calculatie sheet'!$AO$36*'Calculatie sheet'!$AO$42)/1000</f>
        <v>0</v>
      </c>
      <c r="AC4" s="43">
        <f>(LOOKUP('Calculatie sheet'!$AO$2,'Objectenoverzicht aantallen'!$A:$A,'Objectenoverzicht aantallen'!X:X)*'Calculatie sheet'!$AO$36*'Calculatie sheet'!$AO$42)/1000</f>
        <v>0</v>
      </c>
      <c r="AD4" s="43">
        <f>(LOOKUP('Calculatie sheet'!$AO$2,'Objectenoverzicht aantallen'!$A:$A,'Objectenoverzicht aantallen'!Y:Y)*'Calculatie sheet'!$AO$36*'Calculatie sheet'!$AO$42)/1000</f>
        <v>0</v>
      </c>
      <c r="AE4" s="43">
        <f>(LOOKUP('Calculatie sheet'!$AO$2,'Objectenoverzicht aantallen'!$A:$A,'Objectenoverzicht aantallen'!Z:Z)*'Calculatie sheet'!$AO$36*'Calculatie sheet'!$AO$42)/1000</f>
        <v>0</v>
      </c>
      <c r="AF4" s="43">
        <f>(LOOKUP('Calculatie sheet'!$AO$2,'Objectenoverzicht aantallen'!$A:$A,'Objectenoverzicht aantallen'!AA:AA)*'Calculatie sheet'!$AO$36*'Calculatie sheet'!$AO$42)/1000</f>
        <v>0</v>
      </c>
    </row>
    <row r="5" spans="1:32" x14ac:dyDescent="0.2">
      <c r="B5" s="3" t="s">
        <v>640</v>
      </c>
      <c r="C5" s="41">
        <f>'Calculatie sheet'!AO39*'Calculatie sheet'!AO42</f>
        <v>-69.608601000000007</v>
      </c>
      <c r="D5" s="457" t="s">
        <v>586</v>
      </c>
      <c r="F5" s="567">
        <f>(C5*'Calculatie sheet'!$AO$7)/1000</f>
        <v>0</v>
      </c>
      <c r="H5" s="43">
        <f>((LOOKUP('Calculatie sheet'!$AO$2,'Objectenoverzicht aantallen'!$A:$A,'Objectenoverzicht aantallen'!$P:$P)*'Calculatie sheet'!$AO$39*'Calculatie sheet'!$AO$42))/1000</f>
        <v>0</v>
      </c>
      <c r="J5" s="43">
        <f>(LOOKUP('Calculatie sheet'!$AO$2,'Objectenoverzicht aantallen'!$A:$A,'Objectenoverzicht aantallen'!Q:Q)*'Calculatie sheet'!$AO$39*'Calculatie sheet'!$AO$42)/1000</f>
        <v>0</v>
      </c>
      <c r="K5" s="43">
        <f>(LOOKUP('Calculatie sheet'!$AO$2,'Objectenoverzicht aantallen'!$A:$A,'Objectenoverzicht aantallen'!R:R)*'Calculatie sheet'!$AO$39*'Calculatie sheet'!$AO$42)/1000</f>
        <v>0</v>
      </c>
      <c r="L5" s="43">
        <f>(LOOKUP('Calculatie sheet'!$AO$2,'Objectenoverzicht aantallen'!$A:$A,'Objectenoverzicht aantallen'!S:S)*'Calculatie sheet'!$AO$39*'Calculatie sheet'!$AO$42)/1000</f>
        <v>0</v>
      </c>
      <c r="M5" s="43">
        <f>(LOOKUP('Calculatie sheet'!$AO$2,'Objectenoverzicht aantallen'!$A:$A,'Objectenoverzicht aantallen'!T:T)*'Calculatie sheet'!$AO$39*'Calculatie sheet'!$AO$42)/1000</f>
        <v>0</v>
      </c>
      <c r="N5" s="43">
        <f>(LOOKUP('Calculatie sheet'!$AO$2,'Objectenoverzicht aantallen'!$A:$A,'Objectenoverzicht aantallen'!U:U)*'Calculatie sheet'!$AO$39*'Calculatie sheet'!$AO$42)/1000</f>
        <v>0</v>
      </c>
      <c r="O5" s="43">
        <f>(LOOKUP('Calculatie sheet'!$AO$2,'Objectenoverzicht aantallen'!$A:$A,'Objectenoverzicht aantallen'!V:V)*'Calculatie sheet'!$AO$39*'Calculatie sheet'!$AO$42)/1000</f>
        <v>0</v>
      </c>
      <c r="P5" s="43">
        <f>(LOOKUP('Calculatie sheet'!$AO$2,'Objectenoverzicht aantallen'!$A:$A,'Objectenoverzicht aantallen'!W:W)*'Calculatie sheet'!$AO$39*'Calculatie sheet'!$AO$42)/1000</f>
        <v>0</v>
      </c>
      <c r="Q5" s="43">
        <f>(LOOKUP('Calculatie sheet'!$AO$2,'Objectenoverzicht aantallen'!$A:$A,'Objectenoverzicht aantallen'!X:X)*'Calculatie sheet'!$AO$39*'Calculatie sheet'!$AO$42)/1000</f>
        <v>0</v>
      </c>
      <c r="R5" s="43">
        <f>(LOOKUP('Calculatie sheet'!$AO$2,'Objectenoverzicht aantallen'!$A:$A,'Objectenoverzicht aantallen'!Y:Y)*'Calculatie sheet'!$AO$39*'Calculatie sheet'!$AO$42)/1000</f>
        <v>0</v>
      </c>
      <c r="S5" s="43">
        <f>(LOOKUP('Calculatie sheet'!$AO$2,'Objectenoverzicht aantallen'!$A:$A,'Objectenoverzicht aantallen'!Z:Z)*'Calculatie sheet'!$AO$39*'Calculatie sheet'!$AO$42)/1000</f>
        <v>0</v>
      </c>
      <c r="T5" s="43">
        <f>(LOOKUP('Calculatie sheet'!$AO$2,'Objectenoverzicht aantallen'!$A:$A,'Objectenoverzicht aantallen'!AA:AA)*'Calculatie sheet'!$AO$39*'Calculatie sheet'!$AO$42)/1000</f>
        <v>0</v>
      </c>
      <c r="V5" s="43">
        <f>(LOOKUP('Calculatie sheet'!$AO$2,'Objectenoverzicht aantallen'!$A:$A,'Objectenoverzicht aantallen'!Q:Q)*'Calculatie sheet'!$AO$39*'Calculatie sheet'!$AO$42)/1000</f>
        <v>0</v>
      </c>
      <c r="W5" s="43">
        <f>(LOOKUP('Calculatie sheet'!$AO$2,'Objectenoverzicht aantallen'!$A:$A,'Objectenoverzicht aantallen'!R:R)*'Calculatie sheet'!$AO$39*'Calculatie sheet'!$AO$42)/1000</f>
        <v>0</v>
      </c>
      <c r="X5" s="43">
        <f>(LOOKUP('Calculatie sheet'!$AO$2,'Objectenoverzicht aantallen'!$A:$A,'Objectenoverzicht aantallen'!S:S)*'Calculatie sheet'!$AO$39*'Calculatie sheet'!$AO$42)/1000</f>
        <v>0</v>
      </c>
      <c r="Y5" s="43">
        <f>(LOOKUP('Calculatie sheet'!$AO$2,'Objectenoverzicht aantallen'!$A:$A,'Objectenoverzicht aantallen'!T:T)*'Calculatie sheet'!$AO$39*'Calculatie sheet'!$AO$42)/1000</f>
        <v>0</v>
      </c>
      <c r="Z5" s="43">
        <f>(LOOKUP('Calculatie sheet'!$AO$2,'Objectenoverzicht aantallen'!$A:$A,'Objectenoverzicht aantallen'!U:U)*'Calculatie sheet'!$AO$39*'Calculatie sheet'!$AO$42)/1000</f>
        <v>0</v>
      </c>
      <c r="AA5" s="43">
        <f>(LOOKUP('Calculatie sheet'!$AO$2,'Objectenoverzicht aantallen'!$A:$A,'Objectenoverzicht aantallen'!V:V)*'Calculatie sheet'!$AO$39*'Calculatie sheet'!$AO$42)/1000</f>
        <v>0</v>
      </c>
      <c r="AB5" s="43">
        <f>(LOOKUP('Calculatie sheet'!$AO$2,'Objectenoverzicht aantallen'!$A:$A,'Objectenoverzicht aantallen'!W:W)*'Calculatie sheet'!$AO$39*'Calculatie sheet'!$AO$42)/1000</f>
        <v>0</v>
      </c>
      <c r="AC5" s="43">
        <f>(LOOKUP('Calculatie sheet'!$AO$2,'Objectenoverzicht aantallen'!$A:$A,'Objectenoverzicht aantallen'!X:X)*'Calculatie sheet'!$AO$39*'Calculatie sheet'!$AO$42)/1000</f>
        <v>0</v>
      </c>
      <c r="AD5" s="43">
        <f>(LOOKUP('Calculatie sheet'!$AO$2,'Objectenoverzicht aantallen'!$A:$A,'Objectenoverzicht aantallen'!Y:Y)*'Calculatie sheet'!$AO$39*'Calculatie sheet'!$AO$42)/1000</f>
        <v>0</v>
      </c>
      <c r="AE5" s="43">
        <f>(LOOKUP('Calculatie sheet'!$AO$2,'Objectenoverzicht aantallen'!$A:$A,'Objectenoverzicht aantallen'!Z:Z)*'Calculatie sheet'!$AO$39*'Calculatie sheet'!$AO$42)/1000</f>
        <v>0</v>
      </c>
      <c r="AF5" s="43">
        <f>(LOOKUP('Calculatie sheet'!$AO$2,'Objectenoverzicht aantallen'!$A:$A,'Objectenoverzicht aantallen'!AA:AA)*'Calculatie sheet'!$AO$39*'Calculatie sheet'!$AO$42)/1000</f>
        <v>0</v>
      </c>
    </row>
    <row r="6" spans="1:32" x14ac:dyDescent="0.2">
      <c r="C6" s="29"/>
      <c r="D6" s="458" t="s">
        <v>587</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0E38-C942-9D4E-BE13-64C9821232C4}">
  <dimension ref="A1:AF6"/>
  <sheetViews>
    <sheetView topLeftCell="M1" workbookViewId="0">
      <selection activeCell="AC2" activeCellId="1" sqref="H2:AB5 AC2:AF5"/>
    </sheetView>
  </sheetViews>
  <sheetFormatPr baseColWidth="10" defaultRowHeight="16" x14ac:dyDescent="0.2"/>
  <cols>
    <col min="1" max="1" width="25.6640625" bestFit="1" customWidth="1"/>
    <col min="2" max="2" width="16.83203125" bestFit="1" customWidth="1"/>
    <col min="3" max="3" width="11.83203125" bestFit="1" customWidth="1"/>
    <col min="4" max="4" width="31.83203125" bestFit="1" customWidth="1"/>
    <col min="6" max="6" width="18" bestFit="1" customWidth="1"/>
  </cols>
  <sheetData>
    <row r="1" spans="1:32" x14ac:dyDescent="0.2">
      <c r="A1" t="str">
        <f>'Calculatie sheet'!AP3</f>
        <v>Persleidingen (staal)</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sheet'!AP19*'Calculatie sheet'!AP42</f>
        <v>313.65932400000003</v>
      </c>
      <c r="D2" s="14" t="s">
        <v>66</v>
      </c>
      <c r="F2" s="567">
        <f>(C2*'Calculatie sheet'!$AP$7)/1000</f>
        <v>0</v>
      </c>
      <c r="H2" s="43">
        <f>((LOOKUP('Calculatie sheet'!$AP$2,'Objectenoverzicht aantallen'!$A:$A,'Objectenoverzicht aantallen'!$P:$P)*'Calculatie sheet'!$AP$19*'Calculatie sheet'!$AP$42))/1000</f>
        <v>0</v>
      </c>
      <c r="J2" s="43">
        <f>(LOOKUP('Calculatie sheet'!$AP$2,'Objectenoverzicht aantallen'!$A:$A,'Objectenoverzicht aantallen'!E:E)*'Calculatie sheet'!$AP$19*'Calculatie sheet'!$AP$42)/1000</f>
        <v>0</v>
      </c>
      <c r="K2" s="43">
        <f>(LOOKUP('Calculatie sheet'!$AP$2,'Objectenoverzicht aantallen'!$A:$A,'Objectenoverzicht aantallen'!F:F)*'Calculatie sheet'!$AP$19*'Calculatie sheet'!$AP$42)/1000</f>
        <v>0</v>
      </c>
      <c r="L2" s="43">
        <f>(LOOKUP('Calculatie sheet'!$AP$2,'Objectenoverzicht aantallen'!$A:$A,'Objectenoverzicht aantallen'!G:G)*'Calculatie sheet'!$AP$19*'Calculatie sheet'!$AP$42)/1000</f>
        <v>0</v>
      </c>
      <c r="M2" s="43">
        <f>(LOOKUP('Calculatie sheet'!$AP$2,'Objectenoverzicht aantallen'!$A:$A,'Objectenoverzicht aantallen'!H:H)*'Calculatie sheet'!$AP$19*'Calculatie sheet'!$AP$42)/1000</f>
        <v>0</v>
      </c>
      <c r="N2" s="43">
        <f>(LOOKUP('Calculatie sheet'!$AP$2,'Objectenoverzicht aantallen'!$A:$A,'Objectenoverzicht aantallen'!I:I)*'Calculatie sheet'!$AP$19*'Calculatie sheet'!$AP$42)/1000</f>
        <v>0</v>
      </c>
      <c r="O2" s="43">
        <f>(LOOKUP('Calculatie sheet'!$AP$2,'Objectenoverzicht aantallen'!$A:$A,'Objectenoverzicht aantallen'!J:J)*'Calculatie sheet'!$AP$19*'Calculatie sheet'!$AP$42)/1000</f>
        <v>0</v>
      </c>
      <c r="P2" s="43">
        <f>(LOOKUP('Calculatie sheet'!$AP$2,'Objectenoverzicht aantallen'!$A:$A,'Objectenoverzicht aantallen'!K:K)*'Calculatie sheet'!$AP$19*'Calculatie sheet'!$AP$42)/1000</f>
        <v>0</v>
      </c>
      <c r="Q2" s="43">
        <f>(LOOKUP('Calculatie sheet'!$AP$2,'Objectenoverzicht aantallen'!$A:$A,'Objectenoverzicht aantallen'!L:L)*'Calculatie sheet'!$AP$19*'Calculatie sheet'!$AP$42)/1000</f>
        <v>0</v>
      </c>
      <c r="R2" s="43">
        <f>(LOOKUP('Calculatie sheet'!$AP$2,'Objectenoverzicht aantallen'!$A:$A,'Objectenoverzicht aantallen'!M:M)*'Calculatie sheet'!$AP$19*'Calculatie sheet'!$AP$42)/1000</f>
        <v>0</v>
      </c>
      <c r="S2" s="43">
        <f>(LOOKUP('Calculatie sheet'!$AP$2,'Objectenoverzicht aantallen'!$A:$A,'Objectenoverzicht aantallen'!N:N)*'Calculatie sheet'!$AP$19*'Calculatie sheet'!$AP$42)/1000</f>
        <v>0</v>
      </c>
      <c r="T2" s="43">
        <f>(LOOKUP('Calculatie sheet'!$AP$2,'Objectenoverzicht aantallen'!$A:$A,'Objectenoverzicht aantallen'!O:O)*'Calculatie sheet'!$AP$19*'Calculatie sheet'!$AP$42)/1000</f>
        <v>0</v>
      </c>
      <c r="V2" s="43">
        <f>(LOOKUP('Calculatie sheet'!$AP$2,'Objectenoverzicht aantallen'!$A:$A,'Objectenoverzicht aantallen'!Q:Q)*'Calculatie sheet'!$AP$19*'Calculatie sheet'!$AP$42)/1000</f>
        <v>0</v>
      </c>
      <c r="W2" s="43">
        <f>(LOOKUP('Calculatie sheet'!$AP$2,'Objectenoverzicht aantallen'!$A:$A,'Objectenoverzicht aantallen'!R:R)*'Calculatie sheet'!$AP$19*'Calculatie sheet'!$AP$42)/1000</f>
        <v>0</v>
      </c>
      <c r="X2" s="43">
        <f>(LOOKUP('Calculatie sheet'!$AP$2,'Objectenoverzicht aantallen'!$A:$A,'Objectenoverzicht aantallen'!S:S)*'Calculatie sheet'!$AP$19*'Calculatie sheet'!$AP$42)/1000</f>
        <v>0</v>
      </c>
      <c r="Y2" s="43">
        <f>(LOOKUP('Calculatie sheet'!$AP$2,'Objectenoverzicht aantallen'!$A:$A,'Objectenoverzicht aantallen'!T:T)*'Calculatie sheet'!$AP$19*'Calculatie sheet'!$AP$42)/1000</f>
        <v>0</v>
      </c>
      <c r="Z2" s="43">
        <f>(LOOKUP('Calculatie sheet'!$AP$2,'Objectenoverzicht aantallen'!$A:$A,'Objectenoverzicht aantallen'!U:U)*'Calculatie sheet'!$AP$19*'Calculatie sheet'!$AP$42)/1000</f>
        <v>0</v>
      </c>
      <c r="AA2" s="43">
        <f>(LOOKUP('Calculatie sheet'!$AP$2,'Objectenoverzicht aantallen'!$A:$A,'Objectenoverzicht aantallen'!V:V)*'Calculatie sheet'!$AP$19*'Calculatie sheet'!$AP$42)/1000</f>
        <v>0</v>
      </c>
      <c r="AB2" s="43">
        <f>(LOOKUP('Calculatie sheet'!$AP$2,'Objectenoverzicht aantallen'!$A:$A,'Objectenoverzicht aantallen'!W:W)*'Calculatie sheet'!$AP$19*'Calculatie sheet'!$AP$42)/1000</f>
        <v>0</v>
      </c>
      <c r="AC2" s="43">
        <f>(LOOKUP('Calculatie sheet'!$AP$2,'Objectenoverzicht aantallen'!$A:$A,'Objectenoverzicht aantallen'!X:X)*'Calculatie sheet'!$AP$19*'Calculatie sheet'!$AP$42)/1000</f>
        <v>0</v>
      </c>
      <c r="AD2" s="43">
        <f>(LOOKUP('Calculatie sheet'!$AP$2,'Objectenoverzicht aantallen'!$A:$A,'Objectenoverzicht aantallen'!Y:Y)*'Calculatie sheet'!$AP$19*'Calculatie sheet'!$AP$42)/1000</f>
        <v>0</v>
      </c>
      <c r="AE2" s="43">
        <f>(LOOKUP('Calculatie sheet'!$AP$2,'Objectenoverzicht aantallen'!$A:$A,'Objectenoverzicht aantallen'!Z:Z)*'Calculatie sheet'!$AP$19*'Calculatie sheet'!$AP$42)/1000</f>
        <v>0</v>
      </c>
      <c r="AF2" s="43">
        <f>(LOOKUP('Calculatie sheet'!$AP$2,'Objectenoverzicht aantallen'!$A:$A,'Objectenoverzicht aantallen'!AA:AA)*'Calculatie sheet'!$AP$19*'Calculatie sheet'!$AP$42)/1000</f>
        <v>0</v>
      </c>
    </row>
    <row r="3" spans="1:32" x14ac:dyDescent="0.2">
      <c r="B3" s="2" t="s">
        <v>638</v>
      </c>
      <c r="C3" s="44">
        <f>'Calculatie sheet'!AP29*'Calculatie sheet'!AP42</f>
        <v>0</v>
      </c>
      <c r="D3" s="24" t="s">
        <v>64</v>
      </c>
      <c r="F3" s="567">
        <f>(C3*'Calculatie sheet'!$AP$7)/1000</f>
        <v>0</v>
      </c>
      <c r="H3" s="43">
        <f>((LOOKUP('Calculatie sheet'!$AP$2,'Objectenoverzicht aantallen'!$A:$A,'Objectenoverzicht aantallen'!$P:$P)*'Calculatie sheet'!$AP$29*'Calculatie sheet'!$AP$42))/1000</f>
        <v>0</v>
      </c>
      <c r="J3" s="43">
        <f>(LOOKUP('Calculatie sheet'!$AP$2,'Objectenoverzicht aantallen'!$A:$A,'Objectenoverzicht aantallen'!$P:$P)*'Calculatie sheet'!$AP$29*'Calculatie sheet'!$AP$42)/'Calculatie sheet'!$AP$64/1000</f>
        <v>0</v>
      </c>
      <c r="K3" s="43">
        <f>(LOOKUP('Calculatie sheet'!$AP$2,'Objectenoverzicht aantallen'!$A:$A,'Objectenoverzicht aantallen'!$P:$P)*'Calculatie sheet'!$AP$29*'Calculatie sheet'!$AP$42)/'Calculatie sheet'!$AP$64/1000</f>
        <v>0</v>
      </c>
      <c r="L3" s="43">
        <f>(LOOKUP('Calculatie sheet'!$AP$2,'Objectenoverzicht aantallen'!$A:$A,'Objectenoverzicht aantallen'!$P:$P)*'Calculatie sheet'!$AP$29*'Calculatie sheet'!$AP$42)/'Calculatie sheet'!$AP$64/1000</f>
        <v>0</v>
      </c>
      <c r="M3" s="43">
        <f>(LOOKUP('Calculatie sheet'!$AP$2,'Objectenoverzicht aantallen'!$A:$A,'Objectenoverzicht aantallen'!$P:$P)*'Calculatie sheet'!$AP$29*'Calculatie sheet'!$AP$42)/'Calculatie sheet'!$AP$64/1000</f>
        <v>0</v>
      </c>
      <c r="N3" s="43">
        <f>(LOOKUP('Calculatie sheet'!$AP$2,'Objectenoverzicht aantallen'!$A:$A,'Objectenoverzicht aantallen'!$P:$P)*'Calculatie sheet'!$AP$29*'Calculatie sheet'!$AP$42)/'Calculatie sheet'!$AP$64/1000</f>
        <v>0</v>
      </c>
      <c r="O3" s="43">
        <f>(LOOKUP('Calculatie sheet'!$AP$2,'Objectenoverzicht aantallen'!$A:$A,'Objectenoverzicht aantallen'!$P:$P)*'Calculatie sheet'!$AP$29*'Calculatie sheet'!$AP$42)/'Calculatie sheet'!$AP$64/1000</f>
        <v>0</v>
      </c>
      <c r="P3" s="43">
        <f>(LOOKUP('Calculatie sheet'!$AP$2,'Objectenoverzicht aantallen'!$A:$A,'Objectenoverzicht aantallen'!$P:$P)*'Calculatie sheet'!$AP$29*'Calculatie sheet'!$AP$42)/'Calculatie sheet'!$AP$64/1000</f>
        <v>0</v>
      </c>
      <c r="Q3" s="43">
        <f>(LOOKUP('Calculatie sheet'!$AP$2,'Objectenoverzicht aantallen'!$A:$A,'Objectenoverzicht aantallen'!$P:$P)*'Calculatie sheet'!$AP$29*'Calculatie sheet'!$AP$42)/'Calculatie sheet'!$AP$64/1000</f>
        <v>0</v>
      </c>
      <c r="R3" s="43">
        <f>(LOOKUP('Calculatie sheet'!$AP$2,'Objectenoverzicht aantallen'!$A:$A,'Objectenoverzicht aantallen'!$P:$P)*'Calculatie sheet'!$AP$29*'Calculatie sheet'!$AP$42)/'Calculatie sheet'!$AP$64/1000</f>
        <v>0</v>
      </c>
      <c r="S3" s="43">
        <f>(LOOKUP('Calculatie sheet'!$AP$2,'Objectenoverzicht aantallen'!$A:$A,'Objectenoverzicht aantallen'!$P:$P)*'Calculatie sheet'!$AP$29*'Calculatie sheet'!$AP$42)/'Calculatie sheet'!$AP$64/1000</f>
        <v>0</v>
      </c>
      <c r="T3" s="43">
        <f>(LOOKUP('Calculatie sheet'!$AP$2,'Objectenoverzicht aantallen'!$A:$A,'Objectenoverzicht aantallen'!$P:$P)*'Calculatie sheet'!$AP$29*'Calculatie sheet'!$AP$42)/'Calculatie sheet'!$AP$64/1000</f>
        <v>0</v>
      </c>
      <c r="V3" s="43">
        <f>(LOOKUP('Calculatie sheet'!$AP$2,'Objectenoverzicht aantallen'!$A:$A,'Objectenoverzicht aantallen'!$P:$P)*'Calculatie sheet'!$AP$29*'Calculatie sheet'!$AP$42)/'Calculatie sheet'!$AP$64/1000</f>
        <v>0</v>
      </c>
      <c r="W3" s="43">
        <f>(LOOKUP('Calculatie sheet'!$AP$2,'Objectenoverzicht aantallen'!$A:$A,'Objectenoverzicht aantallen'!$P:$P)*'Calculatie sheet'!$AP$29*'Calculatie sheet'!$AP$42)/'Calculatie sheet'!$AP$64/1000</f>
        <v>0</v>
      </c>
      <c r="X3" s="43">
        <f>(LOOKUP('Calculatie sheet'!$AP$2,'Objectenoverzicht aantallen'!$A:$A,'Objectenoverzicht aantallen'!$P:$P)*'Calculatie sheet'!$AP$29*'Calculatie sheet'!$AP$42)/'Calculatie sheet'!$AP$64/1000</f>
        <v>0</v>
      </c>
      <c r="Y3" s="43">
        <f>(LOOKUP('Calculatie sheet'!$AP$2,'Objectenoverzicht aantallen'!$A:$A,'Objectenoverzicht aantallen'!$P:$P)*'Calculatie sheet'!$AP$29*'Calculatie sheet'!$AP$42)/'Calculatie sheet'!$AP$64/1000</f>
        <v>0</v>
      </c>
      <c r="Z3" s="43">
        <f>(LOOKUP('Calculatie sheet'!$AP$2,'Objectenoverzicht aantallen'!$A:$A,'Objectenoverzicht aantallen'!$P:$P)*'Calculatie sheet'!$AP$29*'Calculatie sheet'!$AP$42)/'Calculatie sheet'!$AP$64/1000</f>
        <v>0</v>
      </c>
      <c r="AA3" s="43">
        <f>(LOOKUP('Calculatie sheet'!$AP$2,'Objectenoverzicht aantallen'!$A:$A,'Objectenoverzicht aantallen'!$P:$P)*'Calculatie sheet'!$AP$29*'Calculatie sheet'!$AP$42)/'Calculatie sheet'!$AP$64/1000</f>
        <v>0</v>
      </c>
      <c r="AB3" s="43">
        <f>(LOOKUP('Calculatie sheet'!$AP$2,'Objectenoverzicht aantallen'!$A:$A,'Objectenoverzicht aantallen'!$P:$P)*'Calculatie sheet'!$AP$29*'Calculatie sheet'!$AP$42)/'Calculatie sheet'!$AP$64/1000</f>
        <v>0</v>
      </c>
      <c r="AC3" s="43">
        <f>(LOOKUP('Calculatie sheet'!$AP$2,'Objectenoverzicht aantallen'!$A:$A,'Objectenoverzicht aantallen'!$P:$P)*'Calculatie sheet'!$AP$29*'Calculatie sheet'!$AP$42)/'Calculatie sheet'!$AP$64/1000</f>
        <v>0</v>
      </c>
      <c r="AD3" s="43">
        <f>(LOOKUP('Calculatie sheet'!$AP$2,'Objectenoverzicht aantallen'!$A:$A,'Objectenoverzicht aantallen'!$P:$P)*'Calculatie sheet'!$AP$29*'Calculatie sheet'!$AP$42)/'Calculatie sheet'!$AP$64/1000</f>
        <v>0</v>
      </c>
      <c r="AE3" s="43">
        <f>(LOOKUP('Calculatie sheet'!$AP$2,'Objectenoverzicht aantallen'!$A:$A,'Objectenoverzicht aantallen'!$P:$P)*'Calculatie sheet'!$AP$29*'Calculatie sheet'!$AP$42)/'Calculatie sheet'!$AP$64/1000</f>
        <v>0</v>
      </c>
      <c r="AF3" s="43">
        <f>(LOOKUP('Calculatie sheet'!$AP$2,'Objectenoverzicht aantallen'!$A:$A,'Objectenoverzicht aantallen'!$P:$P)*'Calculatie sheet'!$AP$29*'Calculatie sheet'!$AP$42)/'Calculatie sheet'!$AP$64/1000</f>
        <v>0</v>
      </c>
    </row>
    <row r="4" spans="1:32" x14ac:dyDescent="0.2">
      <c r="B4" s="2" t="s">
        <v>639</v>
      </c>
      <c r="C4" s="44">
        <f>'Calculatie sheet'!AP36*'Calculatie sheet'!AP42</f>
        <v>7.9016040000000007</v>
      </c>
      <c r="D4" s="569" t="s">
        <v>585</v>
      </c>
      <c r="F4" s="567">
        <f>(C4*'Calculatie sheet'!$AP$7)/1000</f>
        <v>0</v>
      </c>
      <c r="H4" s="43">
        <f>((LOOKUP('Calculatie sheet'!$AP$2,'Objectenoverzicht aantallen'!$A:$A,'Objectenoverzicht aantallen'!$P:$P)*'Calculatie sheet'!$AP$36*'Calculatie sheet'!$AP$42))/1000</f>
        <v>0</v>
      </c>
      <c r="J4" s="43">
        <f>(LOOKUP('Calculatie sheet'!$AP$2,'Objectenoverzicht aantallen'!$A:$A,'Objectenoverzicht aantallen'!Q:Q)*'Calculatie sheet'!$AP$36*'Calculatie sheet'!$AP$42)/1000</f>
        <v>0</v>
      </c>
      <c r="K4" s="43">
        <f>(LOOKUP('Calculatie sheet'!$AP$2,'Objectenoverzicht aantallen'!$A:$A,'Objectenoverzicht aantallen'!R:R)*'Calculatie sheet'!$AP$36*'Calculatie sheet'!$AP$42)/1000</f>
        <v>0</v>
      </c>
      <c r="L4" s="43">
        <f>(LOOKUP('Calculatie sheet'!$AP$2,'Objectenoverzicht aantallen'!$A:$A,'Objectenoverzicht aantallen'!S:S)*'Calculatie sheet'!$AP$36*'Calculatie sheet'!$AP$42)/1000</f>
        <v>0</v>
      </c>
      <c r="M4" s="43">
        <f>(LOOKUP('Calculatie sheet'!$AP$2,'Objectenoverzicht aantallen'!$A:$A,'Objectenoverzicht aantallen'!T:T)*'Calculatie sheet'!$AP$36*'Calculatie sheet'!$AP$42)/1000</f>
        <v>0</v>
      </c>
      <c r="N4" s="43">
        <f>(LOOKUP('Calculatie sheet'!$AP$2,'Objectenoverzicht aantallen'!$A:$A,'Objectenoverzicht aantallen'!U:U)*'Calculatie sheet'!$AP$36*'Calculatie sheet'!$AP$42)/1000</f>
        <v>0</v>
      </c>
      <c r="O4" s="43">
        <f>(LOOKUP('Calculatie sheet'!$AP$2,'Objectenoverzicht aantallen'!$A:$A,'Objectenoverzicht aantallen'!V:V)*'Calculatie sheet'!$AP$36*'Calculatie sheet'!$AP$42)/1000</f>
        <v>0</v>
      </c>
      <c r="P4" s="43">
        <f>(LOOKUP('Calculatie sheet'!$AP$2,'Objectenoverzicht aantallen'!$A:$A,'Objectenoverzicht aantallen'!W:W)*'Calculatie sheet'!$AP$36*'Calculatie sheet'!$AP$42)/1000</f>
        <v>0</v>
      </c>
      <c r="Q4" s="43">
        <f>(LOOKUP('Calculatie sheet'!$AP$2,'Objectenoverzicht aantallen'!$A:$A,'Objectenoverzicht aantallen'!X:X)*'Calculatie sheet'!$AP$36*'Calculatie sheet'!$AP$42)/1000</f>
        <v>0</v>
      </c>
      <c r="R4" s="43">
        <f>(LOOKUP('Calculatie sheet'!$AP$2,'Objectenoverzicht aantallen'!$A:$A,'Objectenoverzicht aantallen'!Y:Y)*'Calculatie sheet'!$AP$36*'Calculatie sheet'!$AP$42)/1000</f>
        <v>0</v>
      </c>
      <c r="S4" s="43">
        <f>(LOOKUP('Calculatie sheet'!$AP$2,'Objectenoverzicht aantallen'!$A:$A,'Objectenoverzicht aantallen'!Z:Z)*'Calculatie sheet'!$AP$36*'Calculatie sheet'!$AP$42)/1000</f>
        <v>0</v>
      </c>
      <c r="T4" s="43">
        <f>(LOOKUP('Calculatie sheet'!$AP$2,'Objectenoverzicht aantallen'!$A:$A,'Objectenoverzicht aantallen'!AA:AA)*'Calculatie sheet'!$AP$36*'Calculatie sheet'!$AP$42)/1000</f>
        <v>0</v>
      </c>
      <c r="V4" s="43">
        <f>(LOOKUP('Calculatie sheet'!$AP$2,'Objectenoverzicht aantallen'!$A:$A,'Objectenoverzicht aantallen'!Q:Q)*'Calculatie sheet'!$AP$36*'Calculatie sheet'!$AP$42)/1000</f>
        <v>0</v>
      </c>
      <c r="W4" s="43">
        <f>(LOOKUP('Calculatie sheet'!$AP$2,'Objectenoverzicht aantallen'!$A:$A,'Objectenoverzicht aantallen'!R:R)*'Calculatie sheet'!$AP$36*'Calculatie sheet'!$AP$42)/1000</f>
        <v>0</v>
      </c>
      <c r="X4" s="43">
        <f>(LOOKUP('Calculatie sheet'!$AP$2,'Objectenoverzicht aantallen'!$A:$A,'Objectenoverzicht aantallen'!S:S)*'Calculatie sheet'!$AP$36*'Calculatie sheet'!$AP$42)/1000</f>
        <v>0</v>
      </c>
      <c r="Y4" s="43">
        <f>(LOOKUP('Calculatie sheet'!$AP$2,'Objectenoverzicht aantallen'!$A:$A,'Objectenoverzicht aantallen'!T:T)*'Calculatie sheet'!$AP$36*'Calculatie sheet'!$AP$42)/1000</f>
        <v>0</v>
      </c>
      <c r="Z4" s="43">
        <f>(LOOKUP('Calculatie sheet'!$AP$2,'Objectenoverzicht aantallen'!$A:$A,'Objectenoverzicht aantallen'!U:U)*'Calculatie sheet'!$AP$36*'Calculatie sheet'!$AP$42)/1000</f>
        <v>0</v>
      </c>
      <c r="AA4" s="43">
        <f>(LOOKUP('Calculatie sheet'!$AP$2,'Objectenoverzicht aantallen'!$A:$A,'Objectenoverzicht aantallen'!V:V)*'Calculatie sheet'!$AP$36*'Calculatie sheet'!$AP$42)/1000</f>
        <v>0</v>
      </c>
      <c r="AB4" s="43">
        <f>(LOOKUP('Calculatie sheet'!$AP$2,'Objectenoverzicht aantallen'!$A:$A,'Objectenoverzicht aantallen'!W:W)*'Calculatie sheet'!$AP$36*'Calculatie sheet'!$AP$42)/1000</f>
        <v>0</v>
      </c>
      <c r="AC4" s="43">
        <f>(LOOKUP('Calculatie sheet'!$AP$2,'Objectenoverzicht aantallen'!$A:$A,'Objectenoverzicht aantallen'!X:X)*'Calculatie sheet'!$AP$36*'Calculatie sheet'!$AP$42)/1000</f>
        <v>0</v>
      </c>
      <c r="AD4" s="43">
        <f>(LOOKUP('Calculatie sheet'!$AP$2,'Objectenoverzicht aantallen'!$A:$A,'Objectenoverzicht aantallen'!Y:Y)*'Calculatie sheet'!$AP$36*'Calculatie sheet'!$AP$42)/1000</f>
        <v>0</v>
      </c>
      <c r="AE4" s="43">
        <f>(LOOKUP('Calculatie sheet'!$AP$2,'Objectenoverzicht aantallen'!$A:$A,'Objectenoverzicht aantallen'!Z:Z)*'Calculatie sheet'!$AP$36*'Calculatie sheet'!$AP$42)/1000</f>
        <v>0</v>
      </c>
      <c r="AF4" s="43">
        <f>(LOOKUP('Calculatie sheet'!$AP$2,'Objectenoverzicht aantallen'!$A:$A,'Objectenoverzicht aantallen'!AA:AA)*'Calculatie sheet'!$AP$36*'Calculatie sheet'!$AP$42)/1000</f>
        <v>0</v>
      </c>
    </row>
    <row r="5" spans="1:32" x14ac:dyDescent="0.2">
      <c r="B5" s="3" t="s">
        <v>640</v>
      </c>
      <c r="C5" s="44">
        <f>'Calculatie sheet'!AP39*'Calculatie sheet'!AP42</f>
        <v>-130.70092800000003</v>
      </c>
      <c r="D5" s="457" t="s">
        <v>586</v>
      </c>
      <c r="F5" s="567">
        <f>(C5*'Calculatie sheet'!$AP$7)/1000</f>
        <v>0</v>
      </c>
      <c r="H5" s="43">
        <f>((LOOKUP('Calculatie sheet'!$AP$2,'Objectenoverzicht aantallen'!$A:$A,'Objectenoverzicht aantallen'!$P:$P)*'Calculatie sheet'!$AP$39*'Calculatie sheet'!$AP$42))/1000</f>
        <v>0</v>
      </c>
      <c r="J5" s="43">
        <f>(LOOKUP('Calculatie sheet'!$AP$2,'Objectenoverzicht aantallen'!$A:$A,'Objectenoverzicht aantallen'!Q:Q)*'Calculatie sheet'!$AP$39*'Calculatie sheet'!$AP$42)/1000</f>
        <v>0</v>
      </c>
      <c r="K5" s="43">
        <f>(LOOKUP('Calculatie sheet'!$AP$2,'Objectenoverzicht aantallen'!$A:$A,'Objectenoverzicht aantallen'!R:R)*'Calculatie sheet'!$AP$39*'Calculatie sheet'!$AP$42)/1000</f>
        <v>0</v>
      </c>
      <c r="L5" s="43">
        <f>(LOOKUP('Calculatie sheet'!$AP$2,'Objectenoverzicht aantallen'!$A:$A,'Objectenoverzicht aantallen'!S:S)*'Calculatie sheet'!$AP$39*'Calculatie sheet'!$AP$42)/1000</f>
        <v>0</v>
      </c>
      <c r="M5" s="43">
        <f>(LOOKUP('Calculatie sheet'!$AP$2,'Objectenoverzicht aantallen'!$A:$A,'Objectenoverzicht aantallen'!T:T)*'Calculatie sheet'!$AP$39*'Calculatie sheet'!$AP$42)/1000</f>
        <v>0</v>
      </c>
      <c r="N5" s="43">
        <f>(LOOKUP('Calculatie sheet'!$AP$2,'Objectenoverzicht aantallen'!$A:$A,'Objectenoverzicht aantallen'!U:U)*'Calculatie sheet'!$AP$39*'Calculatie sheet'!$AP$42)/1000</f>
        <v>0</v>
      </c>
      <c r="O5" s="43">
        <f>(LOOKUP('Calculatie sheet'!$AP$2,'Objectenoverzicht aantallen'!$A:$A,'Objectenoverzicht aantallen'!V:V)*'Calculatie sheet'!$AP$39*'Calculatie sheet'!$AP$42)/1000</f>
        <v>0</v>
      </c>
      <c r="P5" s="43">
        <f>(LOOKUP('Calculatie sheet'!$AP$2,'Objectenoverzicht aantallen'!$A:$A,'Objectenoverzicht aantallen'!W:W)*'Calculatie sheet'!$AP$39*'Calculatie sheet'!$AP$42)/1000</f>
        <v>0</v>
      </c>
      <c r="Q5" s="43">
        <f>(LOOKUP('Calculatie sheet'!$AP$2,'Objectenoverzicht aantallen'!$A:$A,'Objectenoverzicht aantallen'!X:X)*'Calculatie sheet'!$AP$39*'Calculatie sheet'!$AP$42)/1000</f>
        <v>0</v>
      </c>
      <c r="R5" s="43">
        <f>(LOOKUP('Calculatie sheet'!$AP$2,'Objectenoverzicht aantallen'!$A:$A,'Objectenoverzicht aantallen'!Y:Y)*'Calculatie sheet'!$AP$39*'Calculatie sheet'!$AP$42)/1000</f>
        <v>0</v>
      </c>
      <c r="S5" s="43">
        <f>(LOOKUP('Calculatie sheet'!$AP$2,'Objectenoverzicht aantallen'!$A:$A,'Objectenoverzicht aantallen'!Z:Z)*'Calculatie sheet'!$AP$39*'Calculatie sheet'!$AP$42)/1000</f>
        <v>0</v>
      </c>
      <c r="T5" s="43">
        <f>(LOOKUP('Calculatie sheet'!$AP$2,'Objectenoverzicht aantallen'!$A:$A,'Objectenoverzicht aantallen'!AA:AA)*'Calculatie sheet'!$AP$39*'Calculatie sheet'!$AP$42)/1000</f>
        <v>0</v>
      </c>
      <c r="V5" s="43">
        <f>(LOOKUP('Calculatie sheet'!$AP$2,'Objectenoverzicht aantallen'!$A:$A,'Objectenoverzicht aantallen'!Q:Q)*'Calculatie sheet'!$AP$39*'Calculatie sheet'!$AP$42)/1000</f>
        <v>0</v>
      </c>
      <c r="W5" s="43">
        <f>(LOOKUP('Calculatie sheet'!$AP$2,'Objectenoverzicht aantallen'!$A:$A,'Objectenoverzicht aantallen'!R:R)*'Calculatie sheet'!$AP$39*'Calculatie sheet'!$AP$42)/1000</f>
        <v>0</v>
      </c>
      <c r="X5" s="43">
        <f>(LOOKUP('Calculatie sheet'!$AP$2,'Objectenoverzicht aantallen'!$A:$A,'Objectenoverzicht aantallen'!S:S)*'Calculatie sheet'!$AP$39*'Calculatie sheet'!$AP$42)/1000</f>
        <v>0</v>
      </c>
      <c r="Y5" s="43">
        <f>(LOOKUP('Calculatie sheet'!$AP$2,'Objectenoverzicht aantallen'!$A:$A,'Objectenoverzicht aantallen'!T:T)*'Calculatie sheet'!$AP$39*'Calculatie sheet'!$AP$42)/1000</f>
        <v>0</v>
      </c>
      <c r="Z5" s="43">
        <f>(LOOKUP('Calculatie sheet'!$AP$2,'Objectenoverzicht aantallen'!$A:$A,'Objectenoverzicht aantallen'!U:U)*'Calculatie sheet'!$AP$39*'Calculatie sheet'!$AP$42)/1000</f>
        <v>0</v>
      </c>
      <c r="AA5" s="43">
        <f>(LOOKUP('Calculatie sheet'!$AP$2,'Objectenoverzicht aantallen'!$A:$A,'Objectenoverzicht aantallen'!V:V)*'Calculatie sheet'!$AP$39*'Calculatie sheet'!$AP$42)/1000</f>
        <v>0</v>
      </c>
      <c r="AB5" s="43">
        <f>(LOOKUP('Calculatie sheet'!$AP$2,'Objectenoverzicht aantallen'!$A:$A,'Objectenoverzicht aantallen'!W:W)*'Calculatie sheet'!$AP$39*'Calculatie sheet'!$AP$42)/1000</f>
        <v>0</v>
      </c>
      <c r="AC5" s="43">
        <f>(LOOKUP('Calculatie sheet'!$AP$2,'Objectenoverzicht aantallen'!$A:$A,'Objectenoverzicht aantallen'!X:X)*'Calculatie sheet'!$AP$39*'Calculatie sheet'!$AP$42)/1000</f>
        <v>0</v>
      </c>
      <c r="AD5" s="43">
        <f>(LOOKUP('Calculatie sheet'!$AP$2,'Objectenoverzicht aantallen'!$A:$A,'Objectenoverzicht aantallen'!Y:Y)*'Calculatie sheet'!$AP$39*'Calculatie sheet'!$AP$42)/1000</f>
        <v>0</v>
      </c>
      <c r="AE5" s="43">
        <f>(LOOKUP('Calculatie sheet'!$AP$2,'Objectenoverzicht aantallen'!$A:$A,'Objectenoverzicht aantallen'!Z:Z)*'Calculatie sheet'!$AP$39*'Calculatie sheet'!$AP$42)/1000</f>
        <v>0</v>
      </c>
      <c r="AF5" s="43">
        <f>(LOOKUP('Calculatie sheet'!$AP$2,'Objectenoverzicht aantallen'!$A:$A,'Objectenoverzicht aantallen'!AA:AA)*'Calculatie sheet'!$AP$39*'Calculatie sheet'!$AP$42)/1000</f>
        <v>0</v>
      </c>
    </row>
    <row r="6" spans="1:32" x14ac:dyDescent="0.2">
      <c r="C6" s="29"/>
      <c r="D6" s="458" t="s">
        <v>587</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24E9B-9D6F-C940-A261-E182C9614C78}">
  <dimension ref="A1:AF6"/>
  <sheetViews>
    <sheetView topLeftCell="N1" workbookViewId="0">
      <selection activeCell="AD2" activeCellId="1" sqref="H2:AC5 AD2:AF5"/>
    </sheetView>
  </sheetViews>
  <sheetFormatPr baseColWidth="10" defaultRowHeight="16" x14ac:dyDescent="0.2"/>
  <cols>
    <col min="2" max="2" width="16.83203125" bestFit="1" customWidth="1"/>
    <col min="3" max="3" width="11.83203125" bestFit="1" customWidth="1"/>
    <col min="4" max="4" width="31.83203125" bestFit="1" customWidth="1"/>
    <col min="6" max="6" width="18" bestFit="1" customWidth="1"/>
  </cols>
  <sheetData>
    <row r="1" spans="1:32" x14ac:dyDescent="0.2">
      <c r="A1" t="str">
        <f>'Calculatie sheet'!AQ3</f>
        <v>Oeverbeschoeiing (hout)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sheet'!AQ19*'Calculatie sheet'!AQ42</f>
        <v>112.08531599999999</v>
      </c>
      <c r="D2" s="14" t="s">
        <v>66</v>
      </c>
      <c r="F2" s="567">
        <f>(C2*'Calculatie sheet'!$AQ$7)/1000</f>
        <v>0</v>
      </c>
      <c r="H2" s="43">
        <f>((LOOKUP('Calculatie sheet'!$AQ$2,'Objectenoverzicht aantallen'!$A:$A,'Objectenoverzicht aantallen'!$P:$P)*'Calculatie sheet'!$AQ$19*'Calculatie sheet'!$AQ$42))/1000</f>
        <v>0</v>
      </c>
      <c r="J2" s="43">
        <f>(LOOKUP('Calculatie sheet'!$AQ$2,'Objectenoverzicht aantallen'!$A:$A,'Objectenoverzicht aantallen'!E:E)*'Calculatie sheet'!$AQ$19*'Calculatie sheet'!$AQ$42)/1000</f>
        <v>0</v>
      </c>
      <c r="K2" s="43">
        <f>(LOOKUP('Calculatie sheet'!$AQ$2,'Objectenoverzicht aantallen'!$A:$A,'Objectenoverzicht aantallen'!F:F)*'Calculatie sheet'!$AQ$19*'Calculatie sheet'!$AQ$42)/1000</f>
        <v>0</v>
      </c>
      <c r="L2" s="43">
        <f>(LOOKUP('Calculatie sheet'!$AQ$2,'Objectenoverzicht aantallen'!$A:$A,'Objectenoverzicht aantallen'!G:G)*'Calculatie sheet'!$AQ$19*'Calculatie sheet'!$AQ$42)/1000</f>
        <v>0</v>
      </c>
      <c r="M2" s="43">
        <f>(LOOKUP('Calculatie sheet'!$AQ$2,'Objectenoverzicht aantallen'!$A:$A,'Objectenoverzicht aantallen'!H:H)*'Calculatie sheet'!$AQ$19*'Calculatie sheet'!$AQ$42)/1000</f>
        <v>0</v>
      </c>
      <c r="N2" s="43">
        <f>(LOOKUP('Calculatie sheet'!$AQ$2,'Objectenoverzicht aantallen'!$A:$A,'Objectenoverzicht aantallen'!I:I)*'Calculatie sheet'!$AQ$19*'Calculatie sheet'!$AQ$42)/1000</f>
        <v>0</v>
      </c>
      <c r="O2" s="43">
        <f>(LOOKUP('Calculatie sheet'!$AQ$2,'Objectenoverzicht aantallen'!$A:$A,'Objectenoverzicht aantallen'!J:J)*'Calculatie sheet'!$AQ$19*'Calculatie sheet'!$AQ$42)/1000</f>
        <v>0</v>
      </c>
      <c r="P2" s="43">
        <f>(LOOKUP('Calculatie sheet'!$AQ$2,'Objectenoverzicht aantallen'!$A:$A,'Objectenoverzicht aantallen'!K:K)*'Calculatie sheet'!$AQ$19*'Calculatie sheet'!$AQ$42)/1000</f>
        <v>0</v>
      </c>
      <c r="Q2" s="43">
        <f>(LOOKUP('Calculatie sheet'!$AQ$2,'Objectenoverzicht aantallen'!$A:$A,'Objectenoverzicht aantallen'!L:L)*'Calculatie sheet'!$AQ$19*'Calculatie sheet'!$AQ$42)/1000</f>
        <v>0</v>
      </c>
      <c r="R2" s="43">
        <f>(LOOKUP('Calculatie sheet'!$AQ$2,'Objectenoverzicht aantallen'!$A:$A,'Objectenoverzicht aantallen'!M:M)*'Calculatie sheet'!$AQ$19*'Calculatie sheet'!$AQ$42)/1000</f>
        <v>0</v>
      </c>
      <c r="S2" s="43">
        <f>(LOOKUP('Calculatie sheet'!$AQ$2,'Objectenoverzicht aantallen'!$A:$A,'Objectenoverzicht aantallen'!N:N)*'Calculatie sheet'!$AQ$19*'Calculatie sheet'!$AQ$42)/1000</f>
        <v>0</v>
      </c>
      <c r="T2" s="43">
        <f>(LOOKUP('Calculatie sheet'!$AQ$2,'Objectenoverzicht aantallen'!$A:$A,'Objectenoverzicht aantallen'!O:O)*'Calculatie sheet'!$AQ$19*'Calculatie sheet'!$AQ$42)/1000</f>
        <v>0</v>
      </c>
      <c r="V2" s="43">
        <f>(LOOKUP('Calculatie sheet'!$AQ$2,'Objectenoverzicht aantallen'!$A:$A,'Objectenoverzicht aantallen'!Q:Q)*'Calculatie sheet'!$AQ$19*'Calculatie sheet'!$AQ$42)/1000</f>
        <v>0</v>
      </c>
      <c r="W2" s="43">
        <f>(LOOKUP('Calculatie sheet'!$AQ$2,'Objectenoverzicht aantallen'!$A:$A,'Objectenoverzicht aantallen'!R:R)*'Calculatie sheet'!$AQ$19*'Calculatie sheet'!$AQ$42)/1000</f>
        <v>0</v>
      </c>
      <c r="X2" s="43">
        <f>(LOOKUP('Calculatie sheet'!$AQ$2,'Objectenoverzicht aantallen'!$A:$A,'Objectenoverzicht aantallen'!S:S)*'Calculatie sheet'!$AQ$19*'Calculatie sheet'!$AQ$42)/1000</f>
        <v>0</v>
      </c>
      <c r="Y2" s="43">
        <f>(LOOKUP('Calculatie sheet'!$AQ$2,'Objectenoverzicht aantallen'!$A:$A,'Objectenoverzicht aantallen'!T:T)*'Calculatie sheet'!$AQ$19*'Calculatie sheet'!$AQ$42)/1000</f>
        <v>0</v>
      </c>
      <c r="Z2" s="43">
        <f>(LOOKUP('Calculatie sheet'!$AQ$2,'Objectenoverzicht aantallen'!$A:$A,'Objectenoverzicht aantallen'!U:U)*'Calculatie sheet'!$AQ$19*'Calculatie sheet'!$AQ$42)/1000</f>
        <v>0</v>
      </c>
      <c r="AA2" s="43">
        <f>(LOOKUP('Calculatie sheet'!$AQ$2,'Objectenoverzicht aantallen'!$A:$A,'Objectenoverzicht aantallen'!V:V)*'Calculatie sheet'!$AQ$19*'Calculatie sheet'!$AQ$42)/1000</f>
        <v>0</v>
      </c>
      <c r="AB2" s="43">
        <f>(LOOKUP('Calculatie sheet'!$AQ$2,'Objectenoverzicht aantallen'!$A:$A,'Objectenoverzicht aantallen'!W:W)*'Calculatie sheet'!$AQ$19*'Calculatie sheet'!$AQ$42)/1000</f>
        <v>0</v>
      </c>
      <c r="AC2" s="43">
        <f>(LOOKUP('Calculatie sheet'!$AQ$2,'Objectenoverzicht aantallen'!$A:$A,'Objectenoverzicht aantallen'!X:X)*'Calculatie sheet'!$AQ$19*'Calculatie sheet'!$AQ$42)/1000</f>
        <v>0</v>
      </c>
      <c r="AD2" s="43">
        <f>(LOOKUP('Calculatie sheet'!$AQ$2,'Objectenoverzicht aantallen'!$A:$A,'Objectenoverzicht aantallen'!Y:Y)*'Calculatie sheet'!$AQ$19*'Calculatie sheet'!$AQ$42)/1000</f>
        <v>0</v>
      </c>
      <c r="AE2" s="43">
        <f>(LOOKUP('Calculatie sheet'!$AQ$2,'Objectenoverzicht aantallen'!$A:$A,'Objectenoverzicht aantallen'!Z:Z)*'Calculatie sheet'!$AQ$19*'Calculatie sheet'!$AQ$42)/1000</f>
        <v>0</v>
      </c>
      <c r="AF2" s="43">
        <f>(LOOKUP('Calculatie sheet'!$AQ$2,'Objectenoverzicht aantallen'!$A:$A,'Objectenoverzicht aantallen'!AA:AA)*'Calculatie sheet'!$AQ$19*'Calculatie sheet'!$AQ$42)/1000</f>
        <v>0</v>
      </c>
    </row>
    <row r="3" spans="1:32" x14ac:dyDescent="0.2">
      <c r="B3" s="2" t="s">
        <v>638</v>
      </c>
      <c r="C3" s="41">
        <f>'Calculatie sheet'!AQ29*'Calculatie sheet'!AQ42</f>
        <v>0</v>
      </c>
      <c r="D3" s="24" t="s">
        <v>64</v>
      </c>
      <c r="F3" s="567">
        <f>(C3*'Calculatie sheet'!$AQ$7)/1000</f>
        <v>0</v>
      </c>
      <c r="H3" s="43">
        <f>((LOOKUP('Calculatie sheet'!$AQ$2,'Objectenoverzicht aantallen'!$A:$A,'Objectenoverzicht aantallen'!$P:$P)*'Calculatie sheet'!$AQ$29*'Calculatie sheet'!$AQ$42))/1000</f>
        <v>0</v>
      </c>
      <c r="J3" s="43">
        <f>(LOOKUP('Calculatie sheet'!$AQ$2,'Objectenoverzicht aantallen'!$A:$A,'Objectenoverzicht aantallen'!$P:$P)*'Calculatie sheet'!$AQ$29*'Calculatie sheet'!$AQ$42)/'Calculatie sheet'!$AQ$64/1000</f>
        <v>0</v>
      </c>
      <c r="K3" s="43">
        <f>(LOOKUP('Calculatie sheet'!$AQ$2,'Objectenoverzicht aantallen'!$A:$A,'Objectenoverzicht aantallen'!$P:$P)*'Calculatie sheet'!$AQ$29*'Calculatie sheet'!$AQ$42)/'Calculatie sheet'!$AQ$64/1000</f>
        <v>0</v>
      </c>
      <c r="L3" s="43">
        <f>(LOOKUP('Calculatie sheet'!$AQ$2,'Objectenoverzicht aantallen'!$A:$A,'Objectenoverzicht aantallen'!$P:$P)*'Calculatie sheet'!$AQ$29*'Calculatie sheet'!$AQ$42)/'Calculatie sheet'!$AQ$64/1000</f>
        <v>0</v>
      </c>
      <c r="M3" s="43">
        <f>(LOOKUP('Calculatie sheet'!$AQ$2,'Objectenoverzicht aantallen'!$A:$A,'Objectenoverzicht aantallen'!$P:$P)*'Calculatie sheet'!$AQ$29*'Calculatie sheet'!$AQ$42)/'Calculatie sheet'!$AQ$64/1000</f>
        <v>0</v>
      </c>
      <c r="N3" s="43">
        <f>(LOOKUP('Calculatie sheet'!$AQ$2,'Objectenoverzicht aantallen'!$A:$A,'Objectenoverzicht aantallen'!$P:$P)*'Calculatie sheet'!$AQ$29*'Calculatie sheet'!$AQ$42)/'Calculatie sheet'!$AQ$64/1000</f>
        <v>0</v>
      </c>
      <c r="O3" s="43">
        <f>(LOOKUP('Calculatie sheet'!$AQ$2,'Objectenoverzicht aantallen'!$A:$A,'Objectenoverzicht aantallen'!$P:$P)*'Calculatie sheet'!$AQ$29*'Calculatie sheet'!$AQ$42)/'Calculatie sheet'!$AQ$64/1000</f>
        <v>0</v>
      </c>
      <c r="P3" s="43">
        <f>(LOOKUP('Calculatie sheet'!$AQ$2,'Objectenoverzicht aantallen'!$A:$A,'Objectenoverzicht aantallen'!$P:$P)*'Calculatie sheet'!$AQ$29*'Calculatie sheet'!$AQ$42)/'Calculatie sheet'!$AQ$64/1000</f>
        <v>0</v>
      </c>
      <c r="Q3" s="43">
        <f>(LOOKUP('Calculatie sheet'!$AQ$2,'Objectenoverzicht aantallen'!$A:$A,'Objectenoverzicht aantallen'!$P:$P)*'Calculatie sheet'!$AQ$29*'Calculatie sheet'!$AQ$42)/'Calculatie sheet'!$AQ$64/1000</f>
        <v>0</v>
      </c>
      <c r="R3" s="43">
        <f>(LOOKUP('Calculatie sheet'!$AQ$2,'Objectenoverzicht aantallen'!$A:$A,'Objectenoverzicht aantallen'!$P:$P)*'Calculatie sheet'!$AQ$29*'Calculatie sheet'!$AQ$42)/'Calculatie sheet'!$AQ$64/1000</f>
        <v>0</v>
      </c>
      <c r="S3" s="43">
        <f>(LOOKUP('Calculatie sheet'!$AQ$2,'Objectenoverzicht aantallen'!$A:$A,'Objectenoverzicht aantallen'!$P:$P)*'Calculatie sheet'!$AQ$29*'Calculatie sheet'!$AQ$42)/'Calculatie sheet'!$AQ$64/1000</f>
        <v>0</v>
      </c>
      <c r="T3" s="43">
        <f>(LOOKUP('Calculatie sheet'!$AQ$2,'Objectenoverzicht aantallen'!$A:$A,'Objectenoverzicht aantallen'!$P:$P)*'Calculatie sheet'!$AQ$29*'Calculatie sheet'!$AQ$42)/'Calculatie sheet'!$AQ$64/1000</f>
        <v>0</v>
      </c>
      <c r="V3" s="43">
        <f>(LOOKUP('Calculatie sheet'!$AQ$2,'Objectenoverzicht aantallen'!$A:$A,'Objectenoverzicht aantallen'!$P:$P)*'Calculatie sheet'!$AQ$29*'Calculatie sheet'!$AQ$42)/'Calculatie sheet'!$AQ$64/1000</f>
        <v>0</v>
      </c>
      <c r="W3" s="43">
        <f>(LOOKUP('Calculatie sheet'!$AQ$2,'Objectenoverzicht aantallen'!$A:$A,'Objectenoverzicht aantallen'!$P:$P)*'Calculatie sheet'!$AQ$29*'Calculatie sheet'!$AQ$42)/'Calculatie sheet'!$AQ$64/1000</f>
        <v>0</v>
      </c>
      <c r="X3" s="43">
        <f>(LOOKUP('Calculatie sheet'!$AQ$2,'Objectenoverzicht aantallen'!$A:$A,'Objectenoverzicht aantallen'!$P:$P)*'Calculatie sheet'!$AQ$29*'Calculatie sheet'!$AQ$42)/'Calculatie sheet'!$AQ$64/1000</f>
        <v>0</v>
      </c>
      <c r="Y3" s="43">
        <f>(LOOKUP('Calculatie sheet'!$AQ$2,'Objectenoverzicht aantallen'!$A:$A,'Objectenoverzicht aantallen'!$P:$P)*'Calculatie sheet'!$AQ$29*'Calculatie sheet'!$AQ$42)/'Calculatie sheet'!$AQ$64/1000</f>
        <v>0</v>
      </c>
      <c r="Z3" s="43">
        <f>(LOOKUP('Calculatie sheet'!$AQ$2,'Objectenoverzicht aantallen'!$A:$A,'Objectenoverzicht aantallen'!$P:$P)*'Calculatie sheet'!$AQ$29*'Calculatie sheet'!$AQ$42)/'Calculatie sheet'!$AQ$64/1000</f>
        <v>0</v>
      </c>
      <c r="AA3" s="43">
        <f>(LOOKUP('Calculatie sheet'!$AQ$2,'Objectenoverzicht aantallen'!$A:$A,'Objectenoverzicht aantallen'!$P:$P)*'Calculatie sheet'!$AQ$29*'Calculatie sheet'!$AQ$42)/'Calculatie sheet'!$AQ$64/1000</f>
        <v>0</v>
      </c>
      <c r="AB3" s="43">
        <f>(LOOKUP('Calculatie sheet'!$AQ$2,'Objectenoverzicht aantallen'!$A:$A,'Objectenoverzicht aantallen'!$P:$P)*'Calculatie sheet'!$AQ$29*'Calculatie sheet'!$AQ$42)/'Calculatie sheet'!$AQ$64/1000</f>
        <v>0</v>
      </c>
      <c r="AC3" s="43">
        <f>(LOOKUP('Calculatie sheet'!$AQ$2,'Objectenoverzicht aantallen'!$A:$A,'Objectenoverzicht aantallen'!$P:$P)*'Calculatie sheet'!$AQ$29*'Calculatie sheet'!$AQ$42)/'Calculatie sheet'!$AQ$64/1000</f>
        <v>0</v>
      </c>
      <c r="AD3" s="43">
        <f>(LOOKUP('Calculatie sheet'!$AQ$2,'Objectenoverzicht aantallen'!$A:$A,'Objectenoverzicht aantallen'!$P:$P)*'Calculatie sheet'!$AQ$29*'Calculatie sheet'!$AQ$42)/'Calculatie sheet'!$AQ$64/1000</f>
        <v>0</v>
      </c>
      <c r="AE3" s="43">
        <f>(LOOKUP('Calculatie sheet'!$AQ$2,'Objectenoverzicht aantallen'!$A:$A,'Objectenoverzicht aantallen'!$P:$P)*'Calculatie sheet'!$AQ$29*'Calculatie sheet'!$AQ$42)/'Calculatie sheet'!$AQ$64/1000</f>
        <v>0</v>
      </c>
      <c r="AF3" s="43">
        <f>(LOOKUP('Calculatie sheet'!$AQ$2,'Objectenoverzicht aantallen'!$A:$A,'Objectenoverzicht aantallen'!$P:$P)*'Calculatie sheet'!$AQ$29*'Calculatie sheet'!$AQ$42)/'Calculatie sheet'!$AQ$64/1000</f>
        <v>0</v>
      </c>
    </row>
    <row r="4" spans="1:32" x14ac:dyDescent="0.2">
      <c r="B4" s="2" t="s">
        <v>639</v>
      </c>
      <c r="C4" s="41">
        <f>'Calculatie sheet'!AQ36*'Calculatie sheet'!AQ42</f>
        <v>5.8091669999999986</v>
      </c>
      <c r="D4" s="569" t="s">
        <v>585</v>
      </c>
      <c r="F4" s="567">
        <f>(C4*'Calculatie sheet'!$AQ$7)/1000</f>
        <v>0</v>
      </c>
      <c r="H4" s="43">
        <f>((LOOKUP('Calculatie sheet'!$AQ$2,'Objectenoverzicht aantallen'!$A:$A,'Objectenoverzicht aantallen'!$P:$P)*'Calculatie sheet'!$AQ$36*'Calculatie sheet'!$AQ$42))/1000</f>
        <v>0</v>
      </c>
      <c r="J4" s="43">
        <f>(LOOKUP('Calculatie sheet'!$AQ$2,'Objectenoverzicht aantallen'!$A:$A,'Objectenoverzicht aantallen'!Q:Q)*'Calculatie sheet'!$AQ$36*'Calculatie sheet'!$AQ$42)/1000</f>
        <v>0</v>
      </c>
      <c r="K4" s="43">
        <f>(LOOKUP('Calculatie sheet'!$AQ$2,'Objectenoverzicht aantallen'!$A:$A,'Objectenoverzicht aantallen'!R:R)*'Calculatie sheet'!$AQ$36*'Calculatie sheet'!$AQ$42)/1000</f>
        <v>0</v>
      </c>
      <c r="L4" s="43">
        <f>(LOOKUP('Calculatie sheet'!$AQ$2,'Objectenoverzicht aantallen'!$A:$A,'Objectenoverzicht aantallen'!S:S)*'Calculatie sheet'!$AQ$36*'Calculatie sheet'!$AQ$42)/1000</f>
        <v>0</v>
      </c>
      <c r="M4" s="43">
        <f>(LOOKUP('Calculatie sheet'!$AQ$2,'Objectenoverzicht aantallen'!$A:$A,'Objectenoverzicht aantallen'!T:T)*'Calculatie sheet'!$AQ$36*'Calculatie sheet'!$AQ$42)/1000</f>
        <v>0</v>
      </c>
      <c r="N4" s="43">
        <f>(LOOKUP('Calculatie sheet'!$AQ$2,'Objectenoverzicht aantallen'!$A:$A,'Objectenoverzicht aantallen'!U:U)*'Calculatie sheet'!$AQ$36*'Calculatie sheet'!$AQ$42)/1000</f>
        <v>0</v>
      </c>
      <c r="O4" s="43">
        <f>(LOOKUP('Calculatie sheet'!$AQ$2,'Objectenoverzicht aantallen'!$A:$A,'Objectenoverzicht aantallen'!V:V)*'Calculatie sheet'!$AQ$36*'Calculatie sheet'!$AQ$42)/1000</f>
        <v>0</v>
      </c>
      <c r="P4" s="43">
        <f>(LOOKUP('Calculatie sheet'!$AQ$2,'Objectenoverzicht aantallen'!$A:$A,'Objectenoverzicht aantallen'!W:W)*'Calculatie sheet'!$AQ$36*'Calculatie sheet'!$AQ$42)/1000</f>
        <v>0</v>
      </c>
      <c r="Q4" s="43">
        <f>(LOOKUP('Calculatie sheet'!$AQ$2,'Objectenoverzicht aantallen'!$A:$A,'Objectenoverzicht aantallen'!X:X)*'Calculatie sheet'!$AQ$36*'Calculatie sheet'!$AQ$42)/1000</f>
        <v>0</v>
      </c>
      <c r="R4" s="43">
        <f>(LOOKUP('Calculatie sheet'!$AQ$2,'Objectenoverzicht aantallen'!$A:$A,'Objectenoverzicht aantallen'!Y:Y)*'Calculatie sheet'!$AQ$36*'Calculatie sheet'!$AQ$42)/1000</f>
        <v>0</v>
      </c>
      <c r="S4" s="43">
        <f>(LOOKUP('Calculatie sheet'!$AQ$2,'Objectenoverzicht aantallen'!$A:$A,'Objectenoverzicht aantallen'!Z:Z)*'Calculatie sheet'!$AQ$36*'Calculatie sheet'!$AQ$42)/1000</f>
        <v>0</v>
      </c>
      <c r="T4" s="43">
        <f>(LOOKUP('Calculatie sheet'!$AQ$2,'Objectenoverzicht aantallen'!$A:$A,'Objectenoverzicht aantallen'!AA:AA)*'Calculatie sheet'!$AQ$36*'Calculatie sheet'!$AQ$42)/1000</f>
        <v>0</v>
      </c>
      <c r="V4" s="43">
        <f>(LOOKUP('Calculatie sheet'!$AQ$2,'Objectenoverzicht aantallen'!$A:$A,'Objectenoverzicht aantallen'!Q:Q)*'Calculatie sheet'!$AQ$36*'Calculatie sheet'!$AQ$42)/1000</f>
        <v>0</v>
      </c>
      <c r="W4" s="43">
        <f>(LOOKUP('Calculatie sheet'!$AQ$2,'Objectenoverzicht aantallen'!$A:$A,'Objectenoverzicht aantallen'!R:R)*'Calculatie sheet'!$AQ$36*'Calculatie sheet'!$AQ$42)/1000</f>
        <v>0</v>
      </c>
      <c r="X4" s="43">
        <f>(LOOKUP('Calculatie sheet'!$AQ$2,'Objectenoverzicht aantallen'!$A:$A,'Objectenoverzicht aantallen'!S:S)*'Calculatie sheet'!$AQ$36*'Calculatie sheet'!$AQ$42)/1000</f>
        <v>0</v>
      </c>
      <c r="Y4" s="43">
        <f>(LOOKUP('Calculatie sheet'!$AQ$2,'Objectenoverzicht aantallen'!$A:$A,'Objectenoverzicht aantallen'!T:T)*'Calculatie sheet'!$AQ$36*'Calculatie sheet'!$AQ$42)/1000</f>
        <v>0</v>
      </c>
      <c r="Z4" s="43">
        <f>(LOOKUP('Calculatie sheet'!$AQ$2,'Objectenoverzicht aantallen'!$A:$A,'Objectenoverzicht aantallen'!U:U)*'Calculatie sheet'!$AQ$36*'Calculatie sheet'!$AQ$42)/1000</f>
        <v>0</v>
      </c>
      <c r="AA4" s="43">
        <f>(LOOKUP('Calculatie sheet'!$AQ$2,'Objectenoverzicht aantallen'!$A:$A,'Objectenoverzicht aantallen'!V:V)*'Calculatie sheet'!$AQ$36*'Calculatie sheet'!$AQ$42)/1000</f>
        <v>0</v>
      </c>
      <c r="AB4" s="43">
        <f>(LOOKUP('Calculatie sheet'!$AQ$2,'Objectenoverzicht aantallen'!$A:$A,'Objectenoverzicht aantallen'!W:W)*'Calculatie sheet'!$AQ$36*'Calculatie sheet'!$AQ$42)/1000</f>
        <v>0</v>
      </c>
      <c r="AC4" s="43">
        <f>(LOOKUP('Calculatie sheet'!$AQ$2,'Objectenoverzicht aantallen'!$A:$A,'Objectenoverzicht aantallen'!X:X)*'Calculatie sheet'!$AQ$36*'Calculatie sheet'!$AQ$42)/1000</f>
        <v>0</v>
      </c>
      <c r="AD4" s="43">
        <f>(LOOKUP('Calculatie sheet'!$AQ$2,'Objectenoverzicht aantallen'!$A:$A,'Objectenoverzicht aantallen'!Y:Y)*'Calculatie sheet'!$AQ$36*'Calculatie sheet'!$AQ$42)/1000</f>
        <v>0</v>
      </c>
      <c r="AE4" s="43">
        <f>(LOOKUP('Calculatie sheet'!$AQ$2,'Objectenoverzicht aantallen'!$A:$A,'Objectenoverzicht aantallen'!Z:Z)*'Calculatie sheet'!$AQ$36*'Calculatie sheet'!$AQ$42)/1000</f>
        <v>0</v>
      </c>
      <c r="AF4" s="43">
        <f>(LOOKUP('Calculatie sheet'!$AQ$2,'Objectenoverzicht aantallen'!$A:$A,'Objectenoverzicht aantallen'!AA:AA)*'Calculatie sheet'!$AQ$36*'Calculatie sheet'!$AQ$42)/1000</f>
        <v>0</v>
      </c>
    </row>
    <row r="5" spans="1:32" x14ac:dyDescent="0.2">
      <c r="B5" s="3" t="s">
        <v>640</v>
      </c>
      <c r="C5" s="41">
        <f>'Calculatie sheet'!AQ39*'Calculatie sheet'!AQ42</f>
        <v>-8.8935840000000006</v>
      </c>
      <c r="D5" s="457" t="s">
        <v>586</v>
      </c>
      <c r="F5" s="567">
        <f>(C5*'Calculatie sheet'!$AQ$7)/1000</f>
        <v>0</v>
      </c>
      <c r="H5" s="43">
        <f>((LOOKUP('Calculatie sheet'!$AQ$2,'Objectenoverzicht aantallen'!$A:$A,'Objectenoverzicht aantallen'!$P:$P)*'Calculatie sheet'!$AQ$39*'Calculatie sheet'!$AQ$42))/1000</f>
        <v>0</v>
      </c>
      <c r="J5" s="43">
        <f>(LOOKUP('Calculatie sheet'!$AQ$2,'Objectenoverzicht aantallen'!$A:$A,'Objectenoverzicht aantallen'!Q:Q)*'Calculatie sheet'!$AQ$39*'Calculatie sheet'!$AQ$42)/1000</f>
        <v>0</v>
      </c>
      <c r="K5" s="43">
        <f>(LOOKUP('Calculatie sheet'!$AQ$2,'Objectenoverzicht aantallen'!$A:$A,'Objectenoverzicht aantallen'!R:R)*'Calculatie sheet'!$AQ$39*'Calculatie sheet'!$AQ$42)/1000</f>
        <v>0</v>
      </c>
      <c r="L5" s="43">
        <f>(LOOKUP('Calculatie sheet'!$AQ$2,'Objectenoverzicht aantallen'!$A:$A,'Objectenoverzicht aantallen'!S:S)*'Calculatie sheet'!$AQ$39*'Calculatie sheet'!$AQ$42)/1000</f>
        <v>0</v>
      </c>
      <c r="M5" s="43">
        <f>(LOOKUP('Calculatie sheet'!$AQ$2,'Objectenoverzicht aantallen'!$A:$A,'Objectenoverzicht aantallen'!T:T)*'Calculatie sheet'!$AQ$39*'Calculatie sheet'!$AQ$42)/1000</f>
        <v>0</v>
      </c>
      <c r="N5" s="43">
        <f>(LOOKUP('Calculatie sheet'!$AQ$2,'Objectenoverzicht aantallen'!$A:$A,'Objectenoverzicht aantallen'!U:U)*'Calculatie sheet'!$AQ$39*'Calculatie sheet'!$AQ$42)/1000</f>
        <v>0</v>
      </c>
      <c r="O5" s="43">
        <f>(LOOKUP('Calculatie sheet'!$AQ$2,'Objectenoverzicht aantallen'!$A:$A,'Objectenoverzicht aantallen'!V:V)*'Calculatie sheet'!$AQ$39*'Calculatie sheet'!$AQ$42)/1000</f>
        <v>0</v>
      </c>
      <c r="P5" s="43">
        <f>(LOOKUP('Calculatie sheet'!$AQ$2,'Objectenoverzicht aantallen'!$A:$A,'Objectenoverzicht aantallen'!W:W)*'Calculatie sheet'!$AQ$39*'Calculatie sheet'!$AQ$42)/1000</f>
        <v>0</v>
      </c>
      <c r="Q5" s="43">
        <f>(LOOKUP('Calculatie sheet'!$AQ$2,'Objectenoverzicht aantallen'!$A:$A,'Objectenoverzicht aantallen'!X:X)*'Calculatie sheet'!$AQ$39*'Calculatie sheet'!$AQ$42)/1000</f>
        <v>0</v>
      </c>
      <c r="R5" s="43">
        <f>(LOOKUP('Calculatie sheet'!$AQ$2,'Objectenoverzicht aantallen'!$A:$A,'Objectenoverzicht aantallen'!Y:Y)*'Calculatie sheet'!$AQ$39*'Calculatie sheet'!$AQ$42)/1000</f>
        <v>0</v>
      </c>
      <c r="S5" s="43">
        <f>(LOOKUP('Calculatie sheet'!$AQ$2,'Objectenoverzicht aantallen'!$A:$A,'Objectenoverzicht aantallen'!Z:Z)*'Calculatie sheet'!$AQ$39*'Calculatie sheet'!$AQ$42)/1000</f>
        <v>0</v>
      </c>
      <c r="T5" s="43">
        <f>(LOOKUP('Calculatie sheet'!$AQ$2,'Objectenoverzicht aantallen'!$A:$A,'Objectenoverzicht aantallen'!AA:AA)*'Calculatie sheet'!$AQ$39*'Calculatie sheet'!$AQ$42)/1000</f>
        <v>0</v>
      </c>
      <c r="V5" s="43">
        <f>(LOOKUP('Calculatie sheet'!$AQ$2,'Objectenoverzicht aantallen'!$A:$A,'Objectenoverzicht aantallen'!Q:Q)*'Calculatie sheet'!$AQ$39*'Calculatie sheet'!$AQ$42)/1000</f>
        <v>0</v>
      </c>
      <c r="W5" s="43">
        <f>(LOOKUP('Calculatie sheet'!$AQ$2,'Objectenoverzicht aantallen'!$A:$A,'Objectenoverzicht aantallen'!R:R)*'Calculatie sheet'!$AQ$39*'Calculatie sheet'!$AQ$42)/1000</f>
        <v>0</v>
      </c>
      <c r="X5" s="43">
        <f>(LOOKUP('Calculatie sheet'!$AQ$2,'Objectenoverzicht aantallen'!$A:$A,'Objectenoverzicht aantallen'!S:S)*'Calculatie sheet'!$AQ$39*'Calculatie sheet'!$AQ$42)/1000</f>
        <v>0</v>
      </c>
      <c r="Y5" s="43">
        <f>(LOOKUP('Calculatie sheet'!$AQ$2,'Objectenoverzicht aantallen'!$A:$A,'Objectenoverzicht aantallen'!T:T)*'Calculatie sheet'!$AQ$39*'Calculatie sheet'!$AQ$42)/1000</f>
        <v>0</v>
      </c>
      <c r="Z5" s="43">
        <f>(LOOKUP('Calculatie sheet'!$AQ$2,'Objectenoverzicht aantallen'!$A:$A,'Objectenoverzicht aantallen'!U:U)*'Calculatie sheet'!$AQ$39*'Calculatie sheet'!$AQ$42)/1000</f>
        <v>0</v>
      </c>
      <c r="AA5" s="43">
        <f>(LOOKUP('Calculatie sheet'!$AQ$2,'Objectenoverzicht aantallen'!$A:$A,'Objectenoverzicht aantallen'!V:V)*'Calculatie sheet'!$AQ$39*'Calculatie sheet'!$AQ$42)/1000</f>
        <v>0</v>
      </c>
      <c r="AB5" s="43">
        <f>(LOOKUP('Calculatie sheet'!$AQ$2,'Objectenoverzicht aantallen'!$A:$A,'Objectenoverzicht aantallen'!W:W)*'Calculatie sheet'!$AQ$39*'Calculatie sheet'!$AQ$42)/1000</f>
        <v>0</v>
      </c>
      <c r="AC5" s="43">
        <f>(LOOKUP('Calculatie sheet'!$AQ$2,'Objectenoverzicht aantallen'!$A:$A,'Objectenoverzicht aantallen'!X:X)*'Calculatie sheet'!$AQ$39*'Calculatie sheet'!$AQ$42)/1000</f>
        <v>0</v>
      </c>
      <c r="AD5" s="43">
        <f>(LOOKUP('Calculatie sheet'!$AQ$2,'Objectenoverzicht aantallen'!$A:$A,'Objectenoverzicht aantallen'!Y:Y)*'Calculatie sheet'!$AQ$39*'Calculatie sheet'!$AQ$42)/1000</f>
        <v>0</v>
      </c>
      <c r="AE5" s="43">
        <f>(LOOKUP('Calculatie sheet'!$AQ$2,'Objectenoverzicht aantallen'!$A:$A,'Objectenoverzicht aantallen'!Z:Z)*'Calculatie sheet'!$AQ$39*'Calculatie sheet'!$AQ$42)/1000</f>
        <v>0</v>
      </c>
      <c r="AF5" s="43">
        <f>(LOOKUP('Calculatie sheet'!$AQ$2,'Objectenoverzicht aantallen'!$A:$A,'Objectenoverzicht aantallen'!AA:AA)*'Calculatie sheet'!$AQ$39*'Calculatie sheet'!$AQ$42)/1000</f>
        <v>0</v>
      </c>
    </row>
    <row r="6" spans="1:32" x14ac:dyDescent="0.2">
      <c r="C6" s="29"/>
      <c r="D6" s="458" t="s">
        <v>587</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CC5FD-7CD1-414D-89DE-4CA4D9DE1D62}">
  <dimension ref="A1:AF6"/>
  <sheetViews>
    <sheetView topLeftCell="O1" workbookViewId="0">
      <selection activeCell="AD2" activeCellId="1" sqref="H2:AC5 AD2:AF5"/>
    </sheetView>
  </sheetViews>
  <sheetFormatPr baseColWidth="10" defaultRowHeight="16" x14ac:dyDescent="0.2"/>
  <cols>
    <col min="1" max="1" width="14.6640625" bestFit="1" customWidth="1"/>
    <col min="2" max="2" width="16.83203125" bestFit="1" customWidth="1"/>
    <col min="4" max="4" width="31.83203125" bestFit="1" customWidth="1"/>
    <col min="6" max="6" width="18" bestFit="1" customWidth="1"/>
    <col min="20" max="20" width="10.83203125" customWidth="1"/>
  </cols>
  <sheetData>
    <row r="1" spans="1:32" x14ac:dyDescent="0.2">
      <c r="A1" t="str">
        <f>'Calculatie sheet'!AR3</f>
        <v>Schut-/keersluis groot (hout)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sheet'!AR19*'Calculatie sheet'!AR42</f>
        <v>2584975.6921679997</v>
      </c>
      <c r="D2" s="14" t="s">
        <v>66</v>
      </c>
      <c r="F2" s="567">
        <f>(C2*'Calculatie sheet'!$AR$7)/1000</f>
        <v>0</v>
      </c>
      <c r="H2" s="43">
        <f>((LOOKUP('Calculatie sheet'!$AR$2,'Objectenoverzicht aantallen'!$A:$A,'Objectenoverzicht aantallen'!$P:$P)*'Calculatie sheet'!$AR$19*'Calculatie sheet'!$AR$42))/1000</f>
        <v>0</v>
      </c>
      <c r="J2" s="43">
        <f>(LOOKUP('Calculatie sheet'!$AR$2,'Objectenoverzicht aantallen'!$A:$A,'Objectenoverzicht aantallen'!E:E)*'Calculatie sheet'!$AR$19*'Calculatie sheet'!$AR$42)/1000</f>
        <v>0</v>
      </c>
      <c r="K2" s="43">
        <f>(LOOKUP('Calculatie sheet'!$AR$2,'Objectenoverzicht aantallen'!$A:$A,'Objectenoverzicht aantallen'!F:F)*'Calculatie sheet'!$AR$19*'Calculatie sheet'!$AR$42)/1000</f>
        <v>0</v>
      </c>
      <c r="L2" s="43">
        <f>(LOOKUP('Calculatie sheet'!$AR$2,'Objectenoverzicht aantallen'!$A:$A,'Objectenoverzicht aantallen'!G:G)*'Calculatie sheet'!$AR$19*'Calculatie sheet'!$AR$42)/1000</f>
        <v>0</v>
      </c>
      <c r="M2" s="43">
        <f>(LOOKUP('Calculatie sheet'!$AR$2,'Objectenoverzicht aantallen'!$A:$A,'Objectenoverzicht aantallen'!H:H)*'Calculatie sheet'!$AR$19*'Calculatie sheet'!$AR$42)/1000</f>
        <v>0</v>
      </c>
      <c r="N2" s="43">
        <f>(LOOKUP('Calculatie sheet'!$AR$2,'Objectenoverzicht aantallen'!$A:$A,'Objectenoverzicht aantallen'!I:I)*'Calculatie sheet'!$AR$19*'Calculatie sheet'!$AR$42)/1000</f>
        <v>0</v>
      </c>
      <c r="O2" s="43">
        <f>(LOOKUP('Calculatie sheet'!$AR$2,'Objectenoverzicht aantallen'!$A:$A,'Objectenoverzicht aantallen'!J:J)*'Calculatie sheet'!$AR$19*'Calculatie sheet'!$AR$42)/1000</f>
        <v>0</v>
      </c>
      <c r="P2" s="43">
        <f>(LOOKUP('Calculatie sheet'!$AR$2,'Objectenoverzicht aantallen'!$A:$A,'Objectenoverzicht aantallen'!K:K)*'Calculatie sheet'!$AR$19*'Calculatie sheet'!$AR$42)/1000</f>
        <v>0</v>
      </c>
      <c r="Q2" s="43">
        <f>(LOOKUP('Calculatie sheet'!$AR$2,'Objectenoverzicht aantallen'!$A:$A,'Objectenoverzicht aantallen'!L:L)*'Calculatie sheet'!$AR$19*'Calculatie sheet'!$AR$42)/1000</f>
        <v>0</v>
      </c>
      <c r="R2" s="43">
        <f>(LOOKUP('Calculatie sheet'!$AR$2,'Objectenoverzicht aantallen'!$A:$A,'Objectenoverzicht aantallen'!M:M)*'Calculatie sheet'!$AR$19*'Calculatie sheet'!$AR$42)/1000</f>
        <v>0</v>
      </c>
      <c r="S2" s="43">
        <f>(LOOKUP('Calculatie sheet'!$AR$2,'Objectenoverzicht aantallen'!$A:$A,'Objectenoverzicht aantallen'!N:N)*'Calculatie sheet'!$AR$19*'Calculatie sheet'!$AR$42)/1000</f>
        <v>0</v>
      </c>
      <c r="T2" s="43">
        <f>(LOOKUP('Calculatie sheet'!$AR$2,'Objectenoverzicht aantallen'!$A:$A,'Objectenoverzicht aantallen'!O:O)*'Calculatie sheet'!$AR$19*'Calculatie sheet'!$AR$42)/1000</f>
        <v>0</v>
      </c>
      <c r="V2" s="43">
        <f>(LOOKUP('Calculatie sheet'!$AR$2,'Objectenoverzicht aantallen'!$A:$A,'Objectenoverzicht aantallen'!Q:Q)*'Calculatie sheet'!$AR$19*'Calculatie sheet'!$AR$42)/1000</f>
        <v>0</v>
      </c>
      <c r="W2" s="43">
        <f>(LOOKUP('Calculatie sheet'!$AR$2,'Objectenoverzicht aantallen'!$A:$A,'Objectenoverzicht aantallen'!R:R)*'Calculatie sheet'!$AR$19*'Calculatie sheet'!$AR$42)/1000</f>
        <v>0</v>
      </c>
      <c r="X2" s="43">
        <f>(LOOKUP('Calculatie sheet'!$AR$2,'Objectenoverzicht aantallen'!$A:$A,'Objectenoverzicht aantallen'!S:S)*'Calculatie sheet'!$AR$19*'Calculatie sheet'!$AR$42)/1000</f>
        <v>0</v>
      </c>
      <c r="Y2" s="43">
        <f>(LOOKUP('Calculatie sheet'!$AR$2,'Objectenoverzicht aantallen'!$A:$A,'Objectenoverzicht aantallen'!T:T)*'Calculatie sheet'!$AR$19*'Calculatie sheet'!$AR$42)/1000</f>
        <v>0</v>
      </c>
      <c r="Z2" s="43">
        <f>(LOOKUP('Calculatie sheet'!$AR$2,'Objectenoverzicht aantallen'!$A:$A,'Objectenoverzicht aantallen'!U:U)*'Calculatie sheet'!$AR$19*'Calculatie sheet'!$AR$42)/1000</f>
        <v>0</v>
      </c>
      <c r="AA2" s="43">
        <f>(LOOKUP('Calculatie sheet'!$AR$2,'Objectenoverzicht aantallen'!$A:$A,'Objectenoverzicht aantallen'!V:V)*'Calculatie sheet'!$AR$19*'Calculatie sheet'!$AR$42)/1000</f>
        <v>0</v>
      </c>
      <c r="AB2" s="43">
        <f>(LOOKUP('Calculatie sheet'!$AR$2,'Objectenoverzicht aantallen'!$A:$A,'Objectenoverzicht aantallen'!W:W)*'Calculatie sheet'!$AR$19*'Calculatie sheet'!$AR$42)/1000</f>
        <v>0</v>
      </c>
      <c r="AC2" s="43">
        <f>(LOOKUP('Calculatie sheet'!$AR$2,'Objectenoverzicht aantallen'!$A:$A,'Objectenoverzicht aantallen'!X:X)*'Calculatie sheet'!$AR$19*'Calculatie sheet'!$AR$42)/1000</f>
        <v>0</v>
      </c>
      <c r="AD2" s="43">
        <f>(LOOKUP('Calculatie sheet'!$AR$2,'Objectenoverzicht aantallen'!$A:$A,'Objectenoverzicht aantallen'!Y:Y)*'Calculatie sheet'!$AR$19*'Calculatie sheet'!$AR$42)/1000</f>
        <v>0</v>
      </c>
      <c r="AE2" s="43">
        <f>(LOOKUP('Calculatie sheet'!$AR$2,'Objectenoverzicht aantallen'!$A:$A,'Objectenoverzicht aantallen'!Z:Z)*'Calculatie sheet'!$AR$19*'Calculatie sheet'!$AR$42)/1000</f>
        <v>0</v>
      </c>
      <c r="AF2" s="43">
        <f>(LOOKUP('Calculatie sheet'!$AR$2,'Objectenoverzicht aantallen'!$A:$A,'Objectenoverzicht aantallen'!AA:AA)*'Calculatie sheet'!$AR$19*'Calculatie sheet'!$AR$42)/1000</f>
        <v>0</v>
      </c>
    </row>
    <row r="3" spans="1:32" x14ac:dyDescent="0.2">
      <c r="B3" s="2" t="s">
        <v>638</v>
      </c>
      <c r="C3" s="41">
        <f>'Calculatie sheet'!AR29*'Calculatie sheet'!AR42</f>
        <v>3890.1063839999993</v>
      </c>
      <c r="D3" s="24" t="s">
        <v>64</v>
      </c>
      <c r="F3" s="567">
        <f>(C3*'Calculatie sheet'!$AR$7)/1000</f>
        <v>0</v>
      </c>
      <c r="H3" s="43">
        <f>((LOOKUP('Calculatie sheet'!$AR$2,'Objectenoverzicht aantallen'!$A:$A,'Objectenoverzicht aantallen'!$P:$P)*'Calculatie sheet'!$AR$29*'Calculatie sheet'!$AR$42))/1000</f>
        <v>0</v>
      </c>
      <c r="J3" s="43">
        <f>(LOOKUP('Calculatie sheet'!$AR$2,'Objectenoverzicht aantallen'!$A:$A,'Objectenoverzicht aantallen'!$P:$P)*'Calculatie sheet'!$AR$29*'Calculatie sheet'!$AR$42)/'Calculatie sheet'!$AR$64/1000</f>
        <v>0</v>
      </c>
      <c r="K3" s="43">
        <f>(LOOKUP('Calculatie sheet'!$AR$2,'Objectenoverzicht aantallen'!$A:$A,'Objectenoverzicht aantallen'!$P:$P)*'Calculatie sheet'!$AR$29*'Calculatie sheet'!$AR$42)/'Calculatie sheet'!$AR$64/1000</f>
        <v>0</v>
      </c>
      <c r="L3" s="43">
        <f>(LOOKUP('Calculatie sheet'!$AR$2,'Objectenoverzicht aantallen'!$A:$A,'Objectenoverzicht aantallen'!$P:$P)*'Calculatie sheet'!$AR$29*'Calculatie sheet'!$AR$42)/'Calculatie sheet'!$AR$64/1000</f>
        <v>0</v>
      </c>
      <c r="M3" s="43">
        <f>(LOOKUP('Calculatie sheet'!$AR$2,'Objectenoverzicht aantallen'!$A:$A,'Objectenoverzicht aantallen'!$P:$P)*'Calculatie sheet'!$AR$29*'Calculatie sheet'!$AR$42)/'Calculatie sheet'!$AR$64/1000</f>
        <v>0</v>
      </c>
      <c r="N3" s="43">
        <f>(LOOKUP('Calculatie sheet'!$AR$2,'Objectenoverzicht aantallen'!$A:$A,'Objectenoverzicht aantallen'!$P:$P)*'Calculatie sheet'!$AR$29*'Calculatie sheet'!$AR$42)/'Calculatie sheet'!$AR$64/1000</f>
        <v>0</v>
      </c>
      <c r="O3" s="43">
        <f>(LOOKUP('Calculatie sheet'!$AR$2,'Objectenoverzicht aantallen'!$A:$A,'Objectenoverzicht aantallen'!$P:$P)*'Calculatie sheet'!$AR$29*'Calculatie sheet'!$AR$42)/'Calculatie sheet'!$AR$64/1000</f>
        <v>0</v>
      </c>
      <c r="P3" s="43">
        <f>(LOOKUP('Calculatie sheet'!$AR$2,'Objectenoverzicht aantallen'!$A:$A,'Objectenoverzicht aantallen'!$P:$P)*'Calculatie sheet'!$AR$29*'Calculatie sheet'!$AR$42)/'Calculatie sheet'!$AR$64/1000</f>
        <v>0</v>
      </c>
      <c r="Q3" s="43">
        <f>(LOOKUP('Calculatie sheet'!$AR$2,'Objectenoverzicht aantallen'!$A:$A,'Objectenoverzicht aantallen'!$P:$P)*'Calculatie sheet'!$AR$29*'Calculatie sheet'!$AR$42)/'Calculatie sheet'!$AR$64/1000</f>
        <v>0</v>
      </c>
      <c r="R3" s="43">
        <f>(LOOKUP('Calculatie sheet'!$AR$2,'Objectenoverzicht aantallen'!$A:$A,'Objectenoverzicht aantallen'!$P:$P)*'Calculatie sheet'!$AR$29*'Calculatie sheet'!$AR$42)/'Calculatie sheet'!$AR$64/1000</f>
        <v>0</v>
      </c>
      <c r="S3" s="43">
        <f>(LOOKUP('Calculatie sheet'!$AR$2,'Objectenoverzicht aantallen'!$A:$A,'Objectenoverzicht aantallen'!$P:$P)*'Calculatie sheet'!$AR$29*'Calculatie sheet'!$AR$42)/'Calculatie sheet'!$AR$64/1000</f>
        <v>0</v>
      </c>
      <c r="T3" s="43">
        <f>(LOOKUP('Calculatie sheet'!$AR$2,'Objectenoverzicht aantallen'!$A:$A,'Objectenoverzicht aantallen'!$P:$P)*'Calculatie sheet'!$AR$29*'Calculatie sheet'!$AR$42)/'Calculatie sheet'!$AR$64/1000</f>
        <v>0</v>
      </c>
      <c r="V3" s="43">
        <f>(LOOKUP('Calculatie sheet'!$AR$2,'Objectenoverzicht aantallen'!$A:$A,'Objectenoverzicht aantallen'!$P:$P)*'Calculatie sheet'!$AR$29*'Calculatie sheet'!$AR$42)/'Calculatie sheet'!$AR$64/1000</f>
        <v>0</v>
      </c>
      <c r="W3" s="43">
        <f>(LOOKUP('Calculatie sheet'!$AR$2,'Objectenoverzicht aantallen'!$A:$A,'Objectenoverzicht aantallen'!$P:$P)*'Calculatie sheet'!$AR$29*'Calculatie sheet'!$AR$42)/'Calculatie sheet'!$AR$64/1000</f>
        <v>0</v>
      </c>
      <c r="X3" s="43">
        <f>(LOOKUP('Calculatie sheet'!$AR$2,'Objectenoverzicht aantallen'!$A:$A,'Objectenoverzicht aantallen'!$P:$P)*'Calculatie sheet'!$AR$29*'Calculatie sheet'!$AR$42)/'Calculatie sheet'!$AR$64/1000</f>
        <v>0</v>
      </c>
      <c r="Y3" s="43">
        <f>(LOOKUP('Calculatie sheet'!$AR$2,'Objectenoverzicht aantallen'!$A:$A,'Objectenoverzicht aantallen'!$P:$P)*'Calculatie sheet'!$AR$29*'Calculatie sheet'!$AR$42)/'Calculatie sheet'!$AR$64/1000</f>
        <v>0</v>
      </c>
      <c r="Z3" s="43">
        <f>(LOOKUP('Calculatie sheet'!$AR$2,'Objectenoverzicht aantallen'!$A:$A,'Objectenoverzicht aantallen'!$P:$P)*'Calculatie sheet'!$AR$29*'Calculatie sheet'!$AR$42)/'Calculatie sheet'!$AR$64/1000</f>
        <v>0</v>
      </c>
      <c r="AA3" s="43">
        <f>(LOOKUP('Calculatie sheet'!$AR$2,'Objectenoverzicht aantallen'!$A:$A,'Objectenoverzicht aantallen'!$P:$P)*'Calculatie sheet'!$AR$29*'Calculatie sheet'!$AR$42)/'Calculatie sheet'!$AR$64/1000</f>
        <v>0</v>
      </c>
      <c r="AB3" s="43">
        <f>(LOOKUP('Calculatie sheet'!$AR$2,'Objectenoverzicht aantallen'!$A:$A,'Objectenoverzicht aantallen'!$P:$P)*'Calculatie sheet'!$AR$29*'Calculatie sheet'!$AR$42)/'Calculatie sheet'!$AR$64/1000</f>
        <v>0</v>
      </c>
      <c r="AC3" s="43">
        <f>(LOOKUP('Calculatie sheet'!$AR$2,'Objectenoverzicht aantallen'!$A:$A,'Objectenoverzicht aantallen'!$P:$P)*'Calculatie sheet'!$AR$29*'Calculatie sheet'!$AR$42)/'Calculatie sheet'!$AR$64/1000</f>
        <v>0</v>
      </c>
      <c r="AD3" s="43">
        <f>(LOOKUP('Calculatie sheet'!$AR$2,'Objectenoverzicht aantallen'!$A:$A,'Objectenoverzicht aantallen'!$P:$P)*'Calculatie sheet'!$AR$29*'Calculatie sheet'!$AR$42)/'Calculatie sheet'!$AR$64/1000</f>
        <v>0</v>
      </c>
      <c r="AE3" s="43">
        <f>(LOOKUP('Calculatie sheet'!$AR$2,'Objectenoverzicht aantallen'!$A:$A,'Objectenoverzicht aantallen'!$P:$P)*'Calculatie sheet'!$AR$29*'Calculatie sheet'!$AR$42)/'Calculatie sheet'!$AR$64/1000</f>
        <v>0</v>
      </c>
      <c r="AF3" s="43">
        <f>(LOOKUP('Calculatie sheet'!$AR$2,'Objectenoverzicht aantallen'!$A:$A,'Objectenoverzicht aantallen'!$P:$P)*'Calculatie sheet'!$AR$29*'Calculatie sheet'!$AR$42)/'Calculatie sheet'!$AR$64/1000</f>
        <v>0</v>
      </c>
    </row>
    <row r="4" spans="1:32" x14ac:dyDescent="0.2">
      <c r="B4" s="2" t="s">
        <v>639</v>
      </c>
      <c r="C4" s="41">
        <f>'Calculatie sheet'!AR36*'Calculatie sheet'!AR42</f>
        <v>21719.760643999998</v>
      </c>
      <c r="D4" s="569" t="s">
        <v>585</v>
      </c>
      <c r="F4" s="567">
        <f>(C4*'Calculatie sheet'!$AR$7)/1000</f>
        <v>0</v>
      </c>
      <c r="H4" s="43">
        <f>((LOOKUP('Calculatie sheet'!$AR$2,'Objectenoverzicht aantallen'!$A:$A,'Objectenoverzicht aantallen'!$P:$P)*'Calculatie sheet'!$AR$36*'Calculatie sheet'!$AR$42))/1000</f>
        <v>0</v>
      </c>
      <c r="J4" s="43">
        <f>(LOOKUP('Calculatie sheet'!$AR$2,'Objectenoverzicht aantallen'!$A:$A,'Objectenoverzicht aantallen'!Q:Q)*'Calculatie sheet'!$AR$36*'Calculatie sheet'!$AR$42)/1000</f>
        <v>0</v>
      </c>
      <c r="K4" s="43">
        <f>(LOOKUP('Calculatie sheet'!$AR$2,'Objectenoverzicht aantallen'!$A:$A,'Objectenoverzicht aantallen'!R:R)*'Calculatie sheet'!$AR$36*'Calculatie sheet'!$AR$42)/1000</f>
        <v>0</v>
      </c>
      <c r="L4" s="43">
        <f>(LOOKUP('Calculatie sheet'!$AR$2,'Objectenoverzicht aantallen'!$A:$A,'Objectenoverzicht aantallen'!S:S)*'Calculatie sheet'!$AR$36*'Calculatie sheet'!$AR$42)/1000</f>
        <v>0</v>
      </c>
      <c r="M4" s="43">
        <f>(LOOKUP('Calculatie sheet'!$AR$2,'Objectenoverzicht aantallen'!$A:$A,'Objectenoverzicht aantallen'!T:T)*'Calculatie sheet'!$AR$36*'Calculatie sheet'!$AR$42)/1000</f>
        <v>0</v>
      </c>
      <c r="N4" s="43">
        <f>(LOOKUP('Calculatie sheet'!$AR$2,'Objectenoverzicht aantallen'!$A:$A,'Objectenoverzicht aantallen'!U:U)*'Calculatie sheet'!$AR$36*'Calculatie sheet'!$AR$42)/1000</f>
        <v>0</v>
      </c>
      <c r="O4" s="43">
        <f>(LOOKUP('Calculatie sheet'!$AR$2,'Objectenoverzicht aantallen'!$A:$A,'Objectenoverzicht aantallen'!V:V)*'Calculatie sheet'!$AR$36*'Calculatie sheet'!$AR$42)/1000</f>
        <v>0</v>
      </c>
      <c r="P4" s="43">
        <f>(LOOKUP('Calculatie sheet'!$AR$2,'Objectenoverzicht aantallen'!$A:$A,'Objectenoverzicht aantallen'!W:W)*'Calculatie sheet'!$AR$36*'Calculatie sheet'!$AR$42)/1000</f>
        <v>0</v>
      </c>
      <c r="Q4" s="43">
        <f>(LOOKUP('Calculatie sheet'!$AR$2,'Objectenoverzicht aantallen'!$A:$A,'Objectenoverzicht aantallen'!X:X)*'Calculatie sheet'!$AR$36*'Calculatie sheet'!$AR$42)/1000</f>
        <v>0</v>
      </c>
      <c r="R4" s="43">
        <f>(LOOKUP('Calculatie sheet'!$AR$2,'Objectenoverzicht aantallen'!$A:$A,'Objectenoverzicht aantallen'!Y:Y)*'Calculatie sheet'!$AR$36*'Calculatie sheet'!$AR$42)/1000</f>
        <v>0</v>
      </c>
      <c r="S4" s="43">
        <f>(LOOKUP('Calculatie sheet'!$AR$2,'Objectenoverzicht aantallen'!$A:$A,'Objectenoverzicht aantallen'!Z:Z)*'Calculatie sheet'!$AR$36*'Calculatie sheet'!$AR$42)/1000</f>
        <v>0</v>
      </c>
      <c r="T4" s="43">
        <f>(LOOKUP('Calculatie sheet'!$AR$2,'Objectenoverzicht aantallen'!$A:$A,'Objectenoverzicht aantallen'!AA:AA)*'Calculatie sheet'!$AR$36*'Calculatie sheet'!$AR$42)/1000</f>
        <v>0</v>
      </c>
      <c r="V4" s="43">
        <f>(LOOKUP('Calculatie sheet'!$AR$2,'Objectenoverzicht aantallen'!$A:$A,'Objectenoverzicht aantallen'!Q:Q)*'Calculatie sheet'!$AR$36*'Calculatie sheet'!$AR$42)/1000</f>
        <v>0</v>
      </c>
      <c r="W4" s="43">
        <f>(LOOKUP('Calculatie sheet'!$AR$2,'Objectenoverzicht aantallen'!$A:$A,'Objectenoverzicht aantallen'!R:R)*'Calculatie sheet'!$AR$36*'Calculatie sheet'!$AR$42)/1000</f>
        <v>0</v>
      </c>
      <c r="X4" s="43">
        <f>(LOOKUP('Calculatie sheet'!$AR$2,'Objectenoverzicht aantallen'!$A:$A,'Objectenoverzicht aantallen'!S:S)*'Calculatie sheet'!$AR$36*'Calculatie sheet'!$AR$42)/1000</f>
        <v>0</v>
      </c>
      <c r="Y4" s="43">
        <f>(LOOKUP('Calculatie sheet'!$AR$2,'Objectenoverzicht aantallen'!$A:$A,'Objectenoverzicht aantallen'!T:T)*'Calculatie sheet'!$AR$36*'Calculatie sheet'!$AR$42)/1000</f>
        <v>0</v>
      </c>
      <c r="Z4" s="43">
        <f>(LOOKUP('Calculatie sheet'!$AR$2,'Objectenoverzicht aantallen'!$A:$A,'Objectenoverzicht aantallen'!U:U)*'Calculatie sheet'!$AR$36*'Calculatie sheet'!$AR$42)/1000</f>
        <v>0</v>
      </c>
      <c r="AA4" s="43">
        <f>(LOOKUP('Calculatie sheet'!$AR$2,'Objectenoverzicht aantallen'!$A:$A,'Objectenoverzicht aantallen'!V:V)*'Calculatie sheet'!$AR$36*'Calculatie sheet'!$AR$42)/1000</f>
        <v>0</v>
      </c>
      <c r="AB4" s="43">
        <f>(LOOKUP('Calculatie sheet'!$AR$2,'Objectenoverzicht aantallen'!$A:$A,'Objectenoverzicht aantallen'!W:W)*'Calculatie sheet'!$AR$36*'Calculatie sheet'!$AR$42)/1000</f>
        <v>0</v>
      </c>
      <c r="AC4" s="43">
        <f>(LOOKUP('Calculatie sheet'!$AR$2,'Objectenoverzicht aantallen'!$A:$A,'Objectenoverzicht aantallen'!X:X)*'Calculatie sheet'!$AR$36*'Calculatie sheet'!$AR$42)/1000</f>
        <v>0</v>
      </c>
      <c r="AD4" s="43">
        <f>(LOOKUP('Calculatie sheet'!$AR$2,'Objectenoverzicht aantallen'!$A:$A,'Objectenoverzicht aantallen'!Y:Y)*'Calculatie sheet'!$AR$36*'Calculatie sheet'!$AR$42)/1000</f>
        <v>0</v>
      </c>
      <c r="AE4" s="43">
        <f>(LOOKUP('Calculatie sheet'!$AR$2,'Objectenoverzicht aantallen'!$A:$A,'Objectenoverzicht aantallen'!Z:Z)*'Calculatie sheet'!$AR$36*'Calculatie sheet'!$AR$42)/1000</f>
        <v>0</v>
      </c>
      <c r="AF4" s="43">
        <f>(LOOKUP('Calculatie sheet'!$AR$2,'Objectenoverzicht aantallen'!$A:$A,'Objectenoverzicht aantallen'!AA:AA)*'Calculatie sheet'!$AR$36*'Calculatie sheet'!$AR$42)/1000</f>
        <v>0</v>
      </c>
    </row>
    <row r="5" spans="1:32" x14ac:dyDescent="0.2">
      <c r="B5" s="3" t="s">
        <v>640</v>
      </c>
      <c r="C5" s="41">
        <f>'Calculatie sheet'!AR39*'Calculatie sheet'!AR42</f>
        <v>-989707.89919599995</v>
      </c>
      <c r="D5" s="457" t="s">
        <v>586</v>
      </c>
      <c r="F5" s="567">
        <f>(C5*'Calculatie sheet'!$AR$7)/1000</f>
        <v>0</v>
      </c>
      <c r="H5" s="43">
        <f>((LOOKUP('Calculatie sheet'!$AR$2,'Objectenoverzicht aantallen'!$A:$A,'Objectenoverzicht aantallen'!$P:$P)*'Calculatie sheet'!$AR$39*'Calculatie sheet'!$AR$42))/1000</f>
        <v>0</v>
      </c>
      <c r="J5" s="43">
        <f>(LOOKUP('Calculatie sheet'!$AR$2,'Objectenoverzicht aantallen'!$A:$A,'Objectenoverzicht aantallen'!Q:Q)*'Calculatie sheet'!$AR$39*'Calculatie sheet'!$AR$42)/1000</f>
        <v>0</v>
      </c>
      <c r="K5" s="43">
        <f>(LOOKUP('Calculatie sheet'!$AR$2,'Objectenoverzicht aantallen'!$A:$A,'Objectenoverzicht aantallen'!R:R)*'Calculatie sheet'!$AR$39*'Calculatie sheet'!$AR$42)/1000</f>
        <v>0</v>
      </c>
      <c r="L5" s="43">
        <f>(LOOKUP('Calculatie sheet'!$AR$2,'Objectenoverzicht aantallen'!$A:$A,'Objectenoverzicht aantallen'!S:S)*'Calculatie sheet'!$AR$39*'Calculatie sheet'!$AR$42)/1000</f>
        <v>0</v>
      </c>
      <c r="M5" s="43">
        <f>(LOOKUP('Calculatie sheet'!$AR$2,'Objectenoverzicht aantallen'!$A:$A,'Objectenoverzicht aantallen'!T:T)*'Calculatie sheet'!$AR$39*'Calculatie sheet'!$AR$42)/1000</f>
        <v>0</v>
      </c>
      <c r="N5" s="43">
        <f>(LOOKUP('Calculatie sheet'!$AR$2,'Objectenoverzicht aantallen'!$A:$A,'Objectenoverzicht aantallen'!U:U)*'Calculatie sheet'!$AR$39*'Calculatie sheet'!$AR$42)/1000</f>
        <v>0</v>
      </c>
      <c r="O5" s="43">
        <f>(LOOKUP('Calculatie sheet'!$AR$2,'Objectenoverzicht aantallen'!$A:$A,'Objectenoverzicht aantallen'!V:V)*'Calculatie sheet'!$AR$39*'Calculatie sheet'!$AR$42)/1000</f>
        <v>0</v>
      </c>
      <c r="P5" s="43">
        <f>(LOOKUP('Calculatie sheet'!$AR$2,'Objectenoverzicht aantallen'!$A:$A,'Objectenoverzicht aantallen'!W:W)*'Calculatie sheet'!$AR$39*'Calculatie sheet'!$AR$42)/1000</f>
        <v>0</v>
      </c>
      <c r="Q5" s="43">
        <f>(LOOKUP('Calculatie sheet'!$AR$2,'Objectenoverzicht aantallen'!$A:$A,'Objectenoverzicht aantallen'!X:X)*'Calculatie sheet'!$AR$39*'Calculatie sheet'!$AR$42)/1000</f>
        <v>0</v>
      </c>
      <c r="R5" s="43">
        <f>(LOOKUP('Calculatie sheet'!$AR$2,'Objectenoverzicht aantallen'!$A:$A,'Objectenoverzicht aantallen'!Y:Y)*'Calculatie sheet'!$AR$39*'Calculatie sheet'!$AR$42)/1000</f>
        <v>0</v>
      </c>
      <c r="S5" s="43">
        <f>(LOOKUP('Calculatie sheet'!$AR$2,'Objectenoverzicht aantallen'!$A:$A,'Objectenoverzicht aantallen'!Z:Z)*'Calculatie sheet'!$AR$39*'Calculatie sheet'!$AR$42)/1000</f>
        <v>0</v>
      </c>
      <c r="T5" s="43">
        <f>(LOOKUP('Calculatie sheet'!$AR$2,'Objectenoverzicht aantallen'!$A:$A,'Objectenoverzicht aantallen'!AA:AA)*'Calculatie sheet'!$AR$39*'Calculatie sheet'!$AR$42)/1000</f>
        <v>0</v>
      </c>
      <c r="V5" s="43">
        <f>(LOOKUP('Calculatie sheet'!$AR$2,'Objectenoverzicht aantallen'!$A:$A,'Objectenoverzicht aantallen'!Q:Q)*'Calculatie sheet'!$AR$39*'Calculatie sheet'!$AR$42)/1000</f>
        <v>0</v>
      </c>
      <c r="W5" s="43">
        <f>(LOOKUP('Calculatie sheet'!$AR$2,'Objectenoverzicht aantallen'!$A:$A,'Objectenoverzicht aantallen'!R:R)*'Calculatie sheet'!$AR$39*'Calculatie sheet'!$AR$42)/1000</f>
        <v>0</v>
      </c>
      <c r="X5" s="43">
        <f>(LOOKUP('Calculatie sheet'!$AR$2,'Objectenoverzicht aantallen'!$A:$A,'Objectenoverzicht aantallen'!S:S)*'Calculatie sheet'!$AR$39*'Calculatie sheet'!$AR$42)/1000</f>
        <v>0</v>
      </c>
      <c r="Y5" s="43">
        <f>(LOOKUP('Calculatie sheet'!$AR$2,'Objectenoverzicht aantallen'!$A:$A,'Objectenoverzicht aantallen'!T:T)*'Calculatie sheet'!$AR$39*'Calculatie sheet'!$AR$42)/1000</f>
        <v>0</v>
      </c>
      <c r="Z5" s="43">
        <f>(LOOKUP('Calculatie sheet'!$AR$2,'Objectenoverzicht aantallen'!$A:$A,'Objectenoverzicht aantallen'!U:U)*'Calculatie sheet'!$AR$39*'Calculatie sheet'!$AR$42)/1000</f>
        <v>0</v>
      </c>
      <c r="AA5" s="43">
        <f>(LOOKUP('Calculatie sheet'!$AR$2,'Objectenoverzicht aantallen'!$A:$A,'Objectenoverzicht aantallen'!V:V)*'Calculatie sheet'!$AR$39*'Calculatie sheet'!$AR$42)/1000</f>
        <v>0</v>
      </c>
      <c r="AB5" s="43">
        <f>(LOOKUP('Calculatie sheet'!$AR$2,'Objectenoverzicht aantallen'!$A:$A,'Objectenoverzicht aantallen'!W:W)*'Calculatie sheet'!$AR$39*'Calculatie sheet'!$AR$42)/1000</f>
        <v>0</v>
      </c>
      <c r="AC5" s="43">
        <f>(LOOKUP('Calculatie sheet'!$AR$2,'Objectenoverzicht aantallen'!$A:$A,'Objectenoverzicht aantallen'!X:X)*'Calculatie sheet'!$AR$39*'Calculatie sheet'!$AR$42)/1000</f>
        <v>0</v>
      </c>
      <c r="AD5" s="43">
        <f>(LOOKUP('Calculatie sheet'!$AR$2,'Objectenoverzicht aantallen'!$A:$A,'Objectenoverzicht aantallen'!Y:Y)*'Calculatie sheet'!$AR$39*'Calculatie sheet'!$AR$42)/1000</f>
        <v>0</v>
      </c>
      <c r="AE5" s="43">
        <f>(LOOKUP('Calculatie sheet'!$AR$2,'Objectenoverzicht aantallen'!$A:$A,'Objectenoverzicht aantallen'!Z:Z)*'Calculatie sheet'!$AR$39*'Calculatie sheet'!$AR$42)/1000</f>
        <v>0</v>
      </c>
      <c r="AF5" s="43">
        <f>(LOOKUP('Calculatie sheet'!$AR$2,'Objectenoverzicht aantallen'!$A:$A,'Objectenoverzicht aantallen'!AA:AA)*'Calculatie sheet'!$AR$39*'Calculatie sheet'!$AR$42)/1000</f>
        <v>0</v>
      </c>
    </row>
    <row r="6" spans="1:32" x14ac:dyDescent="0.2">
      <c r="C6" s="29"/>
      <c r="D6" s="458" t="s">
        <v>587</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62532-1765-C648-AA52-7DF4171C0E76}">
  <dimension ref="A1:AF6"/>
  <sheetViews>
    <sheetView topLeftCell="N1" workbookViewId="0">
      <selection activeCell="AD2" activeCellId="1" sqref="H2:AC5 AD2:AF5"/>
    </sheetView>
  </sheetViews>
  <sheetFormatPr baseColWidth="10" defaultRowHeight="16" x14ac:dyDescent="0.2"/>
  <cols>
    <col min="1" max="1" width="17.83203125" bestFit="1" customWidth="1"/>
    <col min="2" max="2" width="16.83203125" bestFit="1" customWidth="1"/>
    <col min="4" max="4" width="31.83203125" bestFit="1" customWidth="1"/>
    <col min="6" max="6" width="18" bestFit="1" customWidth="1"/>
  </cols>
  <sheetData>
    <row r="1" spans="1:32" x14ac:dyDescent="0.2">
      <c r="A1" t="str">
        <f>'Calculatie sheet'!AS3</f>
        <v>Schut-/keersluis groot (staal)</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sheet'!AS19*'Calculatie sheet'!AS42</f>
        <v>2911943.801796</v>
      </c>
      <c r="D2" s="14" t="s">
        <v>66</v>
      </c>
      <c r="F2" s="567">
        <f>(C2*'Calculatie sheet'!$AS$7)/1000</f>
        <v>0</v>
      </c>
      <c r="H2" s="43">
        <f>((LOOKUP('Calculatie sheet'!$AS$2,'Objectenoverzicht aantallen'!$A:$A,'Objectenoverzicht aantallen'!$P:$P)*'Calculatie sheet'!$AS$19*'Calculatie sheet'!$AS$42))/1000</f>
        <v>0</v>
      </c>
      <c r="J2" s="43">
        <f>(LOOKUP('Calculatie sheet'!$AS$2,'Objectenoverzicht aantallen'!$A:$A,'Objectenoverzicht aantallen'!E:E)*'Calculatie sheet'!$AS$19*'Calculatie sheet'!$AS$42)/1000</f>
        <v>0</v>
      </c>
      <c r="K2" s="43">
        <f>(LOOKUP('Calculatie sheet'!$AS$2,'Objectenoverzicht aantallen'!$A:$A,'Objectenoverzicht aantallen'!F:F)*'Calculatie sheet'!$AS$19*'Calculatie sheet'!$AS$42)/1000</f>
        <v>0</v>
      </c>
      <c r="L2" s="43">
        <f>(LOOKUP('Calculatie sheet'!$AS$2,'Objectenoverzicht aantallen'!$A:$A,'Objectenoverzicht aantallen'!G:G)*'Calculatie sheet'!$AS$19*'Calculatie sheet'!$AS$42)/1000</f>
        <v>0</v>
      </c>
      <c r="M2" s="43">
        <f>(LOOKUP('Calculatie sheet'!$AS$2,'Objectenoverzicht aantallen'!$A:$A,'Objectenoverzicht aantallen'!H:H)*'Calculatie sheet'!$AS$19*'Calculatie sheet'!$AS$42)/1000</f>
        <v>0</v>
      </c>
      <c r="N2" s="43">
        <f>(LOOKUP('Calculatie sheet'!$AS$2,'Objectenoverzicht aantallen'!$A:$A,'Objectenoverzicht aantallen'!I:I)*'Calculatie sheet'!$AS$19*'Calculatie sheet'!$AS$42)/1000</f>
        <v>0</v>
      </c>
      <c r="O2" s="43">
        <f>(LOOKUP('Calculatie sheet'!$AS$2,'Objectenoverzicht aantallen'!$A:$A,'Objectenoverzicht aantallen'!J:J)*'Calculatie sheet'!$AS$19*'Calculatie sheet'!$AS$42)/1000</f>
        <v>0</v>
      </c>
      <c r="P2" s="43">
        <f>(LOOKUP('Calculatie sheet'!$AS$2,'Objectenoverzicht aantallen'!$A:$A,'Objectenoverzicht aantallen'!K:K)*'Calculatie sheet'!$AS$19*'Calculatie sheet'!$AS$42)/1000</f>
        <v>0</v>
      </c>
      <c r="Q2" s="43">
        <f>(LOOKUP('Calculatie sheet'!$AS$2,'Objectenoverzicht aantallen'!$A:$A,'Objectenoverzicht aantallen'!L:L)*'Calculatie sheet'!$AS$19*'Calculatie sheet'!$AS$42)/1000</f>
        <v>0</v>
      </c>
      <c r="R2" s="43">
        <f>(LOOKUP('Calculatie sheet'!$AS$2,'Objectenoverzicht aantallen'!$A:$A,'Objectenoverzicht aantallen'!M:M)*'Calculatie sheet'!$AS$19*'Calculatie sheet'!$AS$42)/1000</f>
        <v>0</v>
      </c>
      <c r="S2" s="43">
        <f>(LOOKUP('Calculatie sheet'!$AS$2,'Objectenoverzicht aantallen'!$A:$A,'Objectenoverzicht aantallen'!N:N)*'Calculatie sheet'!$AS$19*'Calculatie sheet'!$AS$42)/1000</f>
        <v>0</v>
      </c>
      <c r="T2" s="43">
        <f>(LOOKUP('Calculatie sheet'!$AS$2,'Objectenoverzicht aantallen'!$A:$A,'Objectenoverzicht aantallen'!O:O)*'Calculatie sheet'!$AS$19*'Calculatie sheet'!$AS$42)/1000</f>
        <v>0</v>
      </c>
      <c r="V2" s="43">
        <f>(LOOKUP('Calculatie sheet'!$AS$2,'Objectenoverzicht aantallen'!$A:$A,'Objectenoverzicht aantallen'!Q:Q)*'Calculatie sheet'!$AS$19*'Calculatie sheet'!$AS$42)/1000</f>
        <v>0</v>
      </c>
      <c r="W2" s="43">
        <f>(LOOKUP('Calculatie sheet'!$AS$2,'Objectenoverzicht aantallen'!$A:$A,'Objectenoverzicht aantallen'!R:R)*'Calculatie sheet'!$AS$19*'Calculatie sheet'!$AS$42)/1000</f>
        <v>0</v>
      </c>
      <c r="X2" s="43">
        <f>(LOOKUP('Calculatie sheet'!$AS$2,'Objectenoverzicht aantallen'!$A:$A,'Objectenoverzicht aantallen'!S:S)*'Calculatie sheet'!$AS$19*'Calculatie sheet'!$AS$42)/1000</f>
        <v>0</v>
      </c>
      <c r="Y2" s="43">
        <f>(LOOKUP('Calculatie sheet'!$AS$2,'Objectenoverzicht aantallen'!$A:$A,'Objectenoverzicht aantallen'!T:T)*'Calculatie sheet'!$AS$19*'Calculatie sheet'!$AS$42)/1000</f>
        <v>0</v>
      </c>
      <c r="Z2" s="43">
        <f>(LOOKUP('Calculatie sheet'!$AS$2,'Objectenoverzicht aantallen'!$A:$A,'Objectenoverzicht aantallen'!U:U)*'Calculatie sheet'!$AS$19*'Calculatie sheet'!$AS$42)/1000</f>
        <v>0</v>
      </c>
      <c r="AA2" s="43">
        <f>(LOOKUP('Calculatie sheet'!$AS$2,'Objectenoverzicht aantallen'!$A:$A,'Objectenoverzicht aantallen'!V:V)*'Calculatie sheet'!$AS$19*'Calculatie sheet'!$AS$42)/1000</f>
        <v>0</v>
      </c>
      <c r="AB2" s="43">
        <f>(LOOKUP('Calculatie sheet'!$AS$2,'Objectenoverzicht aantallen'!$A:$A,'Objectenoverzicht aantallen'!W:W)*'Calculatie sheet'!$AS$19*'Calculatie sheet'!$AS$42)/1000</f>
        <v>0</v>
      </c>
      <c r="AC2" s="43">
        <f>(LOOKUP('Calculatie sheet'!$AS$2,'Objectenoverzicht aantallen'!$A:$A,'Objectenoverzicht aantallen'!X:X)*'Calculatie sheet'!$AS$19*'Calculatie sheet'!$AS$42)/1000</f>
        <v>0</v>
      </c>
      <c r="AD2" s="43">
        <f>(LOOKUP('Calculatie sheet'!$AS$2,'Objectenoverzicht aantallen'!$A:$A,'Objectenoverzicht aantallen'!Y:Y)*'Calculatie sheet'!$AS$19*'Calculatie sheet'!$AS$42)/1000</f>
        <v>0</v>
      </c>
      <c r="AE2" s="43">
        <f>(LOOKUP('Calculatie sheet'!$AS$2,'Objectenoverzicht aantallen'!$A:$A,'Objectenoverzicht aantallen'!Z:Z)*'Calculatie sheet'!$AS$19*'Calculatie sheet'!$AS$42)/1000</f>
        <v>0</v>
      </c>
      <c r="AF2" s="43">
        <f>(LOOKUP('Calculatie sheet'!$AS$2,'Objectenoverzicht aantallen'!$A:$A,'Objectenoverzicht aantallen'!AA:AA)*'Calculatie sheet'!$AS$19*'Calculatie sheet'!$AS$42)/1000</f>
        <v>0</v>
      </c>
    </row>
    <row r="3" spans="1:32" x14ac:dyDescent="0.2">
      <c r="B3" s="2" t="s">
        <v>638</v>
      </c>
      <c r="C3" s="41">
        <f>'Calculatie sheet'!AS29*'Calculatie sheet'!AS42</f>
        <v>706.69671200000005</v>
      </c>
      <c r="D3" s="24" t="s">
        <v>64</v>
      </c>
      <c r="F3" s="567">
        <f>(C3*'Calculatie sheet'!$AS$7)/1000</f>
        <v>0</v>
      </c>
      <c r="H3" s="43">
        <f>((LOOKUP('Calculatie sheet'!$AS$2,'Objectenoverzicht aantallen'!$A:$A,'Objectenoverzicht aantallen'!$P:$P)*'Calculatie sheet'!$AS$29*'Calculatie sheet'!$AS$42))/1000</f>
        <v>0</v>
      </c>
      <c r="J3" s="43">
        <f>(LOOKUP('Calculatie sheet'!$AS$2,'Objectenoverzicht aantallen'!$A:$A,'Objectenoverzicht aantallen'!$P:$P)*'Calculatie sheet'!$AS$29*'Calculatie sheet'!$AS$42)/'Calculatie sheet'!$AS$64/1000</f>
        <v>0</v>
      </c>
      <c r="K3" s="43">
        <f>(LOOKUP('Calculatie sheet'!$AS$2,'Objectenoverzicht aantallen'!$A:$A,'Objectenoverzicht aantallen'!$P:$P)*'Calculatie sheet'!$AS$29*'Calculatie sheet'!$AS$42)/'Calculatie sheet'!$AS$64/1000</f>
        <v>0</v>
      </c>
      <c r="L3" s="43">
        <f>(LOOKUP('Calculatie sheet'!$AS$2,'Objectenoverzicht aantallen'!$A:$A,'Objectenoverzicht aantallen'!$P:$P)*'Calculatie sheet'!$AS$29*'Calculatie sheet'!$AS$42)/'Calculatie sheet'!$AS$64/1000</f>
        <v>0</v>
      </c>
      <c r="M3" s="43">
        <f>(LOOKUP('Calculatie sheet'!$AS$2,'Objectenoverzicht aantallen'!$A:$A,'Objectenoverzicht aantallen'!$P:$P)*'Calculatie sheet'!$AS$29*'Calculatie sheet'!$AS$42)/'Calculatie sheet'!$AS$64/1000</f>
        <v>0</v>
      </c>
      <c r="N3" s="43">
        <f>(LOOKUP('Calculatie sheet'!$AS$2,'Objectenoverzicht aantallen'!$A:$A,'Objectenoverzicht aantallen'!$P:$P)*'Calculatie sheet'!$AS$29*'Calculatie sheet'!$AS$42)/'Calculatie sheet'!$AS$64/1000</f>
        <v>0</v>
      </c>
      <c r="O3" s="43">
        <f>(LOOKUP('Calculatie sheet'!$AS$2,'Objectenoverzicht aantallen'!$A:$A,'Objectenoverzicht aantallen'!$P:$P)*'Calculatie sheet'!$AS$29*'Calculatie sheet'!$AS$42)/'Calculatie sheet'!$AS$64/1000</f>
        <v>0</v>
      </c>
      <c r="P3" s="43">
        <f>(LOOKUP('Calculatie sheet'!$AS$2,'Objectenoverzicht aantallen'!$A:$A,'Objectenoverzicht aantallen'!$P:$P)*'Calculatie sheet'!$AS$29*'Calculatie sheet'!$AS$42)/'Calculatie sheet'!$AS$64/1000</f>
        <v>0</v>
      </c>
      <c r="Q3" s="43">
        <f>(LOOKUP('Calculatie sheet'!$AS$2,'Objectenoverzicht aantallen'!$A:$A,'Objectenoverzicht aantallen'!$P:$P)*'Calculatie sheet'!$AS$29*'Calculatie sheet'!$AS$42)/'Calculatie sheet'!$AS$64/1000</f>
        <v>0</v>
      </c>
      <c r="R3" s="43">
        <f>(LOOKUP('Calculatie sheet'!$AS$2,'Objectenoverzicht aantallen'!$A:$A,'Objectenoverzicht aantallen'!$P:$P)*'Calculatie sheet'!$AS$29*'Calculatie sheet'!$AS$42)/'Calculatie sheet'!$AS$64/1000</f>
        <v>0</v>
      </c>
      <c r="S3" s="43">
        <f>(LOOKUP('Calculatie sheet'!$AS$2,'Objectenoverzicht aantallen'!$A:$A,'Objectenoverzicht aantallen'!$P:$P)*'Calculatie sheet'!$AS$29*'Calculatie sheet'!$AS$42)/'Calculatie sheet'!$AS$64/1000</f>
        <v>0</v>
      </c>
      <c r="T3" s="43">
        <f>(LOOKUP('Calculatie sheet'!$AS$2,'Objectenoverzicht aantallen'!$A:$A,'Objectenoverzicht aantallen'!$P:$P)*'Calculatie sheet'!$AS$29*'Calculatie sheet'!$AS$42)/'Calculatie sheet'!$AS$64/1000</f>
        <v>0</v>
      </c>
      <c r="V3" s="43">
        <f>(LOOKUP('Calculatie sheet'!$AS$2,'Objectenoverzicht aantallen'!$A:$A,'Objectenoverzicht aantallen'!$P:$P)*'Calculatie sheet'!$AS$29*'Calculatie sheet'!$AS$42)/'Calculatie sheet'!$AS$64/1000</f>
        <v>0</v>
      </c>
      <c r="W3" s="43">
        <f>(LOOKUP('Calculatie sheet'!$AS$2,'Objectenoverzicht aantallen'!$A:$A,'Objectenoverzicht aantallen'!$P:$P)*'Calculatie sheet'!$AS$29*'Calculatie sheet'!$AS$42)/'Calculatie sheet'!$AS$64/1000</f>
        <v>0</v>
      </c>
      <c r="X3" s="43">
        <f>(LOOKUP('Calculatie sheet'!$AS$2,'Objectenoverzicht aantallen'!$A:$A,'Objectenoverzicht aantallen'!$P:$P)*'Calculatie sheet'!$AS$29*'Calculatie sheet'!$AS$42)/'Calculatie sheet'!$AS$64/1000</f>
        <v>0</v>
      </c>
      <c r="Y3" s="43">
        <f>(LOOKUP('Calculatie sheet'!$AS$2,'Objectenoverzicht aantallen'!$A:$A,'Objectenoverzicht aantallen'!$P:$P)*'Calculatie sheet'!$AS$29*'Calculatie sheet'!$AS$42)/'Calculatie sheet'!$AS$64/1000</f>
        <v>0</v>
      </c>
      <c r="Z3" s="43">
        <f>(LOOKUP('Calculatie sheet'!$AS$2,'Objectenoverzicht aantallen'!$A:$A,'Objectenoverzicht aantallen'!$P:$P)*'Calculatie sheet'!$AS$29*'Calculatie sheet'!$AS$42)/'Calculatie sheet'!$AS$64/1000</f>
        <v>0</v>
      </c>
      <c r="AA3" s="43">
        <f>(LOOKUP('Calculatie sheet'!$AS$2,'Objectenoverzicht aantallen'!$A:$A,'Objectenoverzicht aantallen'!$P:$P)*'Calculatie sheet'!$AS$29*'Calculatie sheet'!$AS$42)/'Calculatie sheet'!$AS$64/1000</f>
        <v>0</v>
      </c>
      <c r="AB3" s="43">
        <f>(LOOKUP('Calculatie sheet'!$AS$2,'Objectenoverzicht aantallen'!$A:$A,'Objectenoverzicht aantallen'!$P:$P)*'Calculatie sheet'!$AS$29*'Calculatie sheet'!$AS$42)/'Calculatie sheet'!$AS$64/1000</f>
        <v>0</v>
      </c>
      <c r="AC3" s="43">
        <f>(LOOKUP('Calculatie sheet'!$AS$2,'Objectenoverzicht aantallen'!$A:$A,'Objectenoverzicht aantallen'!$P:$P)*'Calculatie sheet'!$AS$29*'Calculatie sheet'!$AS$42)/'Calculatie sheet'!$AS$64/1000</f>
        <v>0</v>
      </c>
      <c r="AD3" s="43">
        <f>(LOOKUP('Calculatie sheet'!$AS$2,'Objectenoverzicht aantallen'!$A:$A,'Objectenoverzicht aantallen'!$P:$P)*'Calculatie sheet'!$AS$29*'Calculatie sheet'!$AS$42)/'Calculatie sheet'!$AS$64/1000</f>
        <v>0</v>
      </c>
      <c r="AE3" s="43">
        <f>(LOOKUP('Calculatie sheet'!$AS$2,'Objectenoverzicht aantallen'!$A:$A,'Objectenoverzicht aantallen'!$P:$P)*'Calculatie sheet'!$AS$29*'Calculatie sheet'!$AS$42)/'Calculatie sheet'!$AS$64/1000</f>
        <v>0</v>
      </c>
      <c r="AF3" s="43">
        <f>(LOOKUP('Calculatie sheet'!$AS$2,'Objectenoverzicht aantallen'!$A:$A,'Objectenoverzicht aantallen'!$P:$P)*'Calculatie sheet'!$AS$29*'Calculatie sheet'!$AS$42)/'Calculatie sheet'!$AS$64/1000</f>
        <v>0</v>
      </c>
    </row>
    <row r="4" spans="1:32" x14ac:dyDescent="0.2">
      <c r="B4" s="2" t="s">
        <v>639</v>
      </c>
      <c r="C4" s="41">
        <f>'Calculatie sheet'!AS36*'Calculatie sheet'!AS42</f>
        <v>6536.9445860000005</v>
      </c>
      <c r="D4" s="569" t="s">
        <v>585</v>
      </c>
      <c r="F4" s="567">
        <f>(C4*'Calculatie sheet'!$AS$7)/1000</f>
        <v>0</v>
      </c>
      <c r="H4" s="43">
        <f>((LOOKUP('Calculatie sheet'!$AS$2,'Objectenoverzicht aantallen'!$A:$A,'Objectenoverzicht aantallen'!$P:$P)*'Calculatie sheet'!$AS$36*'Calculatie sheet'!$AS$42))/1000</f>
        <v>0</v>
      </c>
      <c r="J4" s="43">
        <f>(LOOKUP('Calculatie sheet'!$AS$2,'Objectenoverzicht aantallen'!$A:$A,'Objectenoverzicht aantallen'!Q:Q)*'Calculatie sheet'!$AS$36*'Calculatie sheet'!$AS$42)/1000</f>
        <v>0</v>
      </c>
      <c r="K4" s="43">
        <f>(LOOKUP('Calculatie sheet'!$AS$2,'Objectenoverzicht aantallen'!$A:$A,'Objectenoverzicht aantallen'!R:R)*'Calculatie sheet'!$AS$36*'Calculatie sheet'!$AS$42)/1000</f>
        <v>0</v>
      </c>
      <c r="L4" s="43">
        <f>(LOOKUP('Calculatie sheet'!$AS$2,'Objectenoverzicht aantallen'!$A:$A,'Objectenoverzicht aantallen'!S:S)*'Calculatie sheet'!$AS$36*'Calculatie sheet'!$AS$42)/1000</f>
        <v>0</v>
      </c>
      <c r="M4" s="43">
        <f>(LOOKUP('Calculatie sheet'!$AS$2,'Objectenoverzicht aantallen'!$A:$A,'Objectenoverzicht aantallen'!T:T)*'Calculatie sheet'!$AS$36*'Calculatie sheet'!$AS$42)/1000</f>
        <v>0</v>
      </c>
      <c r="N4" s="43">
        <f>(LOOKUP('Calculatie sheet'!$AS$2,'Objectenoverzicht aantallen'!$A:$A,'Objectenoverzicht aantallen'!U:U)*'Calculatie sheet'!$AS$36*'Calculatie sheet'!$AS$42)/1000</f>
        <v>0</v>
      </c>
      <c r="O4" s="43">
        <f>(LOOKUP('Calculatie sheet'!$AS$2,'Objectenoverzicht aantallen'!$A:$A,'Objectenoverzicht aantallen'!V:V)*'Calculatie sheet'!$AS$36*'Calculatie sheet'!$AS$42)/1000</f>
        <v>0</v>
      </c>
      <c r="P4" s="43">
        <f>(LOOKUP('Calculatie sheet'!$AS$2,'Objectenoverzicht aantallen'!$A:$A,'Objectenoverzicht aantallen'!W:W)*'Calculatie sheet'!$AS$36*'Calculatie sheet'!$AS$42)/1000</f>
        <v>0</v>
      </c>
      <c r="Q4" s="43">
        <f>(LOOKUP('Calculatie sheet'!$AS$2,'Objectenoverzicht aantallen'!$A:$A,'Objectenoverzicht aantallen'!X:X)*'Calculatie sheet'!$AS$36*'Calculatie sheet'!$AS$42)/1000</f>
        <v>0</v>
      </c>
      <c r="R4" s="43">
        <f>(LOOKUP('Calculatie sheet'!$AS$2,'Objectenoverzicht aantallen'!$A:$A,'Objectenoverzicht aantallen'!Y:Y)*'Calculatie sheet'!$AS$36*'Calculatie sheet'!$AS$42)/1000</f>
        <v>0</v>
      </c>
      <c r="S4" s="43">
        <f>(LOOKUP('Calculatie sheet'!$AS$2,'Objectenoverzicht aantallen'!$A:$A,'Objectenoverzicht aantallen'!Z:Z)*'Calculatie sheet'!$AS$36*'Calculatie sheet'!$AS$42)/1000</f>
        <v>0</v>
      </c>
      <c r="T4" s="43">
        <f>(LOOKUP('Calculatie sheet'!$AS$2,'Objectenoverzicht aantallen'!$A:$A,'Objectenoverzicht aantallen'!AA:AA)*'Calculatie sheet'!$AS$36*'Calculatie sheet'!$AS$42)/1000</f>
        <v>0</v>
      </c>
      <c r="V4" s="43">
        <f>(LOOKUP('Calculatie sheet'!$AS$2,'Objectenoverzicht aantallen'!$A:$A,'Objectenoverzicht aantallen'!Q:Q)*'Calculatie sheet'!$AS$36*'Calculatie sheet'!$AS$42)/1000</f>
        <v>0</v>
      </c>
      <c r="W4" s="43">
        <f>(LOOKUP('Calculatie sheet'!$AS$2,'Objectenoverzicht aantallen'!$A:$A,'Objectenoverzicht aantallen'!R:R)*'Calculatie sheet'!$AS$36*'Calculatie sheet'!$AS$42)/1000</f>
        <v>0</v>
      </c>
      <c r="X4" s="43">
        <f>(LOOKUP('Calculatie sheet'!$AS$2,'Objectenoverzicht aantallen'!$A:$A,'Objectenoverzicht aantallen'!S:S)*'Calculatie sheet'!$AS$36*'Calculatie sheet'!$AS$42)/1000</f>
        <v>0</v>
      </c>
      <c r="Y4" s="43">
        <f>(LOOKUP('Calculatie sheet'!$AS$2,'Objectenoverzicht aantallen'!$A:$A,'Objectenoverzicht aantallen'!T:T)*'Calculatie sheet'!$AS$36*'Calculatie sheet'!$AS$42)/1000</f>
        <v>0</v>
      </c>
      <c r="Z4" s="43">
        <f>(LOOKUP('Calculatie sheet'!$AS$2,'Objectenoverzicht aantallen'!$A:$A,'Objectenoverzicht aantallen'!U:U)*'Calculatie sheet'!$AS$36*'Calculatie sheet'!$AS$42)/1000</f>
        <v>0</v>
      </c>
      <c r="AA4" s="43">
        <f>(LOOKUP('Calculatie sheet'!$AS$2,'Objectenoverzicht aantallen'!$A:$A,'Objectenoverzicht aantallen'!V:V)*'Calculatie sheet'!$AS$36*'Calculatie sheet'!$AS$42)/1000</f>
        <v>0</v>
      </c>
      <c r="AB4" s="43">
        <f>(LOOKUP('Calculatie sheet'!$AS$2,'Objectenoverzicht aantallen'!$A:$A,'Objectenoverzicht aantallen'!W:W)*'Calculatie sheet'!$AS$36*'Calculatie sheet'!$AS$42)/1000</f>
        <v>0</v>
      </c>
      <c r="AC4" s="43">
        <f>(LOOKUP('Calculatie sheet'!$AS$2,'Objectenoverzicht aantallen'!$A:$A,'Objectenoverzicht aantallen'!X:X)*'Calculatie sheet'!$AS$36*'Calculatie sheet'!$AS$42)/1000</f>
        <v>0</v>
      </c>
      <c r="AD4" s="43">
        <f>(LOOKUP('Calculatie sheet'!$AS$2,'Objectenoverzicht aantallen'!$A:$A,'Objectenoverzicht aantallen'!Y:Y)*'Calculatie sheet'!$AS$36*'Calculatie sheet'!$AS$42)/1000</f>
        <v>0</v>
      </c>
      <c r="AE4" s="43">
        <f>(LOOKUP('Calculatie sheet'!$AS$2,'Objectenoverzicht aantallen'!$A:$A,'Objectenoverzicht aantallen'!Z:Z)*'Calculatie sheet'!$AS$36*'Calculatie sheet'!$AS$42)/1000</f>
        <v>0</v>
      </c>
      <c r="AF4" s="43">
        <f>(LOOKUP('Calculatie sheet'!$AS$2,'Objectenoverzicht aantallen'!$A:$A,'Objectenoverzicht aantallen'!AA:AA)*'Calculatie sheet'!$AS$36*'Calculatie sheet'!$AS$42)/1000</f>
        <v>0</v>
      </c>
    </row>
    <row r="5" spans="1:32" x14ac:dyDescent="0.2">
      <c r="B5" s="3" t="s">
        <v>640</v>
      </c>
      <c r="C5" s="41">
        <f>'Calculatie sheet'!AS39*'Calculatie sheet'!AS42</f>
        <v>-1152445.663094</v>
      </c>
      <c r="D5" s="457" t="s">
        <v>586</v>
      </c>
      <c r="F5" s="567">
        <f>(C5*'Calculatie sheet'!$AS$7)/1000</f>
        <v>0</v>
      </c>
      <c r="H5" s="43">
        <f>((LOOKUP('Calculatie sheet'!$AS$2,'Objectenoverzicht aantallen'!$A:$A,'Objectenoverzicht aantallen'!$P:$P)*'Calculatie sheet'!$AS$39*'Calculatie sheet'!$AS$42))/1000</f>
        <v>0</v>
      </c>
      <c r="J5" s="43">
        <f>(LOOKUP('Calculatie sheet'!$AS$2,'Objectenoverzicht aantallen'!$A:$A,'Objectenoverzicht aantallen'!Q:Q)*'Calculatie sheet'!$AS$39*'Calculatie sheet'!$AS$42)/1000</f>
        <v>0</v>
      </c>
      <c r="K5" s="43">
        <f>(LOOKUP('Calculatie sheet'!$AS$2,'Objectenoverzicht aantallen'!$A:$A,'Objectenoverzicht aantallen'!R:R)*'Calculatie sheet'!$AS$39*'Calculatie sheet'!$AS$42)/1000</f>
        <v>0</v>
      </c>
      <c r="L5" s="43">
        <f>(LOOKUP('Calculatie sheet'!$AS$2,'Objectenoverzicht aantallen'!$A:$A,'Objectenoverzicht aantallen'!S:S)*'Calculatie sheet'!$AS$39*'Calculatie sheet'!$AS$42)/1000</f>
        <v>0</v>
      </c>
      <c r="M5" s="43">
        <f>(LOOKUP('Calculatie sheet'!$AS$2,'Objectenoverzicht aantallen'!$A:$A,'Objectenoverzicht aantallen'!T:T)*'Calculatie sheet'!$AS$39*'Calculatie sheet'!$AS$42)/1000</f>
        <v>0</v>
      </c>
      <c r="N5" s="43">
        <f>(LOOKUP('Calculatie sheet'!$AS$2,'Objectenoverzicht aantallen'!$A:$A,'Objectenoverzicht aantallen'!U:U)*'Calculatie sheet'!$AS$39*'Calculatie sheet'!$AS$42)/1000</f>
        <v>0</v>
      </c>
      <c r="O5" s="43">
        <f>(LOOKUP('Calculatie sheet'!$AS$2,'Objectenoverzicht aantallen'!$A:$A,'Objectenoverzicht aantallen'!V:V)*'Calculatie sheet'!$AS$39*'Calculatie sheet'!$AS$42)/1000</f>
        <v>0</v>
      </c>
      <c r="P5" s="43">
        <f>(LOOKUP('Calculatie sheet'!$AS$2,'Objectenoverzicht aantallen'!$A:$A,'Objectenoverzicht aantallen'!W:W)*'Calculatie sheet'!$AS$39*'Calculatie sheet'!$AS$42)/1000</f>
        <v>0</v>
      </c>
      <c r="Q5" s="43">
        <f>(LOOKUP('Calculatie sheet'!$AS$2,'Objectenoverzicht aantallen'!$A:$A,'Objectenoverzicht aantallen'!X:X)*'Calculatie sheet'!$AS$39*'Calculatie sheet'!$AS$42)/1000</f>
        <v>0</v>
      </c>
      <c r="R5" s="43">
        <f>(LOOKUP('Calculatie sheet'!$AS$2,'Objectenoverzicht aantallen'!$A:$A,'Objectenoverzicht aantallen'!Y:Y)*'Calculatie sheet'!$AS$39*'Calculatie sheet'!$AS$42)/1000</f>
        <v>0</v>
      </c>
      <c r="S5" s="43">
        <f>(LOOKUP('Calculatie sheet'!$AS$2,'Objectenoverzicht aantallen'!$A:$A,'Objectenoverzicht aantallen'!Z:Z)*'Calculatie sheet'!$AS$39*'Calculatie sheet'!$AS$42)/1000</f>
        <v>0</v>
      </c>
      <c r="T5" s="43">
        <f>(LOOKUP('Calculatie sheet'!$AS$2,'Objectenoverzicht aantallen'!$A:$A,'Objectenoverzicht aantallen'!AA:AA)*'Calculatie sheet'!$AS$39*'Calculatie sheet'!$AS$42)/1000</f>
        <v>0</v>
      </c>
      <c r="V5" s="43">
        <f>(LOOKUP('Calculatie sheet'!$AS$2,'Objectenoverzicht aantallen'!$A:$A,'Objectenoverzicht aantallen'!Q:Q)*'Calculatie sheet'!$AS$39*'Calculatie sheet'!$AS$42)/1000</f>
        <v>0</v>
      </c>
      <c r="W5" s="43">
        <f>(LOOKUP('Calculatie sheet'!$AS$2,'Objectenoverzicht aantallen'!$A:$A,'Objectenoverzicht aantallen'!R:R)*'Calculatie sheet'!$AS$39*'Calculatie sheet'!$AS$42)/1000</f>
        <v>0</v>
      </c>
      <c r="X5" s="43">
        <f>(LOOKUP('Calculatie sheet'!$AS$2,'Objectenoverzicht aantallen'!$A:$A,'Objectenoverzicht aantallen'!S:S)*'Calculatie sheet'!$AS$39*'Calculatie sheet'!$AS$42)/1000</f>
        <v>0</v>
      </c>
      <c r="Y5" s="43">
        <f>(LOOKUP('Calculatie sheet'!$AS$2,'Objectenoverzicht aantallen'!$A:$A,'Objectenoverzicht aantallen'!T:T)*'Calculatie sheet'!$AS$39*'Calculatie sheet'!$AS$42)/1000</f>
        <v>0</v>
      </c>
      <c r="Z5" s="43">
        <f>(LOOKUP('Calculatie sheet'!$AS$2,'Objectenoverzicht aantallen'!$A:$A,'Objectenoverzicht aantallen'!U:U)*'Calculatie sheet'!$AS$39*'Calculatie sheet'!$AS$42)/1000</f>
        <v>0</v>
      </c>
      <c r="AA5" s="43">
        <f>(LOOKUP('Calculatie sheet'!$AS$2,'Objectenoverzicht aantallen'!$A:$A,'Objectenoverzicht aantallen'!V:V)*'Calculatie sheet'!$AS$39*'Calculatie sheet'!$AS$42)/1000</f>
        <v>0</v>
      </c>
      <c r="AB5" s="43">
        <f>(LOOKUP('Calculatie sheet'!$AS$2,'Objectenoverzicht aantallen'!$A:$A,'Objectenoverzicht aantallen'!W:W)*'Calculatie sheet'!$AS$39*'Calculatie sheet'!$AS$42)/1000</f>
        <v>0</v>
      </c>
      <c r="AC5" s="43">
        <f>(LOOKUP('Calculatie sheet'!$AS$2,'Objectenoverzicht aantallen'!$A:$A,'Objectenoverzicht aantallen'!X:X)*'Calculatie sheet'!$AS$39*'Calculatie sheet'!$AS$42)/1000</f>
        <v>0</v>
      </c>
      <c r="AD5" s="43">
        <f>(LOOKUP('Calculatie sheet'!$AS$2,'Objectenoverzicht aantallen'!$A:$A,'Objectenoverzicht aantallen'!Y:Y)*'Calculatie sheet'!$AS$39*'Calculatie sheet'!$AS$42)/1000</f>
        <v>0</v>
      </c>
      <c r="AE5" s="43">
        <f>(LOOKUP('Calculatie sheet'!$AS$2,'Objectenoverzicht aantallen'!$A:$A,'Objectenoverzicht aantallen'!Z:Z)*'Calculatie sheet'!$AS$39*'Calculatie sheet'!$AS$42)/1000</f>
        <v>0</v>
      </c>
      <c r="AF5" s="43">
        <f>(LOOKUP('Calculatie sheet'!$AS$2,'Objectenoverzicht aantallen'!$A:$A,'Objectenoverzicht aantallen'!AA:AA)*'Calculatie sheet'!$AS$39*'Calculatie sheet'!$AS$42)/1000</f>
        <v>0</v>
      </c>
    </row>
    <row r="6" spans="1:32" x14ac:dyDescent="0.2">
      <c r="C6" s="29"/>
      <c r="D6" s="458" t="s">
        <v>587</v>
      </c>
    </row>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30BE-0CEB-BE4F-B6D7-AD5A18E53A5E}">
  <dimension ref="A1:AF6"/>
  <sheetViews>
    <sheetView topLeftCell="L1" workbookViewId="0">
      <selection activeCell="AE2" activeCellId="3" sqref="H2:AC5 AD2:AD3 AD4:AF5 AE2:AF3"/>
    </sheetView>
  </sheetViews>
  <sheetFormatPr baseColWidth="10" defaultRowHeight="16" x14ac:dyDescent="0.2"/>
  <cols>
    <col min="1" max="1" width="17.83203125" bestFit="1" customWidth="1"/>
    <col min="2" max="2" width="16.83203125" bestFit="1" customWidth="1"/>
    <col min="4" max="4" width="31.83203125" bestFit="1" customWidth="1"/>
    <col min="6" max="6" width="18" bestFit="1" customWidth="1"/>
  </cols>
  <sheetData>
    <row r="1" spans="1:32" x14ac:dyDescent="0.2">
      <c r="A1" t="str">
        <f>'Calculatie sheet'!AT3</f>
        <v>Schut-/keersluis klein (hout)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sheet'!AT19*'Calculatie sheet'!AT42</f>
        <v>296241.24725999997</v>
      </c>
      <c r="D2" s="14" t="s">
        <v>66</v>
      </c>
      <c r="F2" s="567">
        <f>(C2*'Calculatie sheet'!$AT$7)/1000</f>
        <v>0</v>
      </c>
      <c r="H2" s="43">
        <f>((LOOKUP('Calculatie sheet'!$AT$2,'Objectenoverzicht aantallen'!$A:$A,'Objectenoverzicht aantallen'!$P:$P)*'Calculatie sheet'!$AT$19*'Calculatie sheet'!$AT$42))/1000</f>
        <v>0</v>
      </c>
      <c r="J2" s="43">
        <f>(LOOKUP('Calculatie sheet'!$AT$2,'Objectenoverzicht aantallen'!$A:$A,'Objectenoverzicht aantallen'!E:E)*'Calculatie sheet'!$AT$19*'Calculatie sheet'!$AT$42)/1000</f>
        <v>0</v>
      </c>
      <c r="K2" s="43">
        <f>(LOOKUP('Calculatie sheet'!$AT$2,'Objectenoverzicht aantallen'!$A:$A,'Objectenoverzicht aantallen'!F:F)*'Calculatie sheet'!$AT$19*'Calculatie sheet'!$AT$42)/1000</f>
        <v>0</v>
      </c>
      <c r="L2" s="43">
        <f>(LOOKUP('Calculatie sheet'!$AT$2,'Objectenoverzicht aantallen'!$A:$A,'Objectenoverzicht aantallen'!G:G)*'Calculatie sheet'!$AT$19*'Calculatie sheet'!$AT$42)/1000</f>
        <v>0</v>
      </c>
      <c r="M2" s="43">
        <f>(LOOKUP('Calculatie sheet'!$AT$2,'Objectenoverzicht aantallen'!$A:$A,'Objectenoverzicht aantallen'!H:H)*'Calculatie sheet'!$AT$19*'Calculatie sheet'!$AT$42)/1000</f>
        <v>0</v>
      </c>
      <c r="N2" s="43">
        <f>(LOOKUP('Calculatie sheet'!$AT$2,'Objectenoverzicht aantallen'!$A:$A,'Objectenoverzicht aantallen'!I:I)*'Calculatie sheet'!$AT$19*'Calculatie sheet'!$AT$42)/1000</f>
        <v>0</v>
      </c>
      <c r="O2" s="43">
        <f>(LOOKUP('Calculatie sheet'!$AT$2,'Objectenoverzicht aantallen'!$A:$A,'Objectenoverzicht aantallen'!J:J)*'Calculatie sheet'!$AT$19*'Calculatie sheet'!$AT$42)/1000</f>
        <v>0</v>
      </c>
      <c r="P2" s="43">
        <f>(LOOKUP('Calculatie sheet'!$AT$2,'Objectenoverzicht aantallen'!$A:$A,'Objectenoverzicht aantallen'!K:K)*'Calculatie sheet'!$AT$19*'Calculatie sheet'!$AT$42)/1000</f>
        <v>0</v>
      </c>
      <c r="Q2" s="43">
        <f>(LOOKUP('Calculatie sheet'!$AT$2,'Objectenoverzicht aantallen'!$A:$A,'Objectenoverzicht aantallen'!L:L)*'Calculatie sheet'!$AT$19*'Calculatie sheet'!$AT$42)/1000</f>
        <v>0</v>
      </c>
      <c r="R2" s="43">
        <f>(LOOKUP('Calculatie sheet'!$AT$2,'Objectenoverzicht aantallen'!$A:$A,'Objectenoverzicht aantallen'!M:M)*'Calculatie sheet'!$AT$19*'Calculatie sheet'!$AT$42)/1000</f>
        <v>0</v>
      </c>
      <c r="S2" s="43">
        <f>(LOOKUP('Calculatie sheet'!$AT$2,'Objectenoverzicht aantallen'!$A:$A,'Objectenoverzicht aantallen'!N:N)*'Calculatie sheet'!$AT$19*'Calculatie sheet'!$AT$42)/1000</f>
        <v>0</v>
      </c>
      <c r="T2" s="43">
        <f>(LOOKUP('Calculatie sheet'!$AT$2,'Objectenoverzicht aantallen'!$A:$A,'Objectenoverzicht aantallen'!O:O)*'Calculatie sheet'!$AT$19*'Calculatie sheet'!$AT$42)/1000</f>
        <v>0</v>
      </c>
      <c r="V2" s="43">
        <f>(LOOKUP('Calculatie sheet'!$AT$2,'Objectenoverzicht aantallen'!$A:$A,'Objectenoverzicht aantallen'!Q:Q)*'Calculatie sheet'!$AT$19*'Calculatie sheet'!$AT$42)/1000</f>
        <v>0</v>
      </c>
      <c r="W2" s="43">
        <f>(LOOKUP('Calculatie sheet'!$AT$2,'Objectenoverzicht aantallen'!$A:$A,'Objectenoverzicht aantallen'!R:R)*'Calculatie sheet'!$AT$19*'Calculatie sheet'!$AT$42)/1000</f>
        <v>0</v>
      </c>
      <c r="X2" s="43">
        <f>(LOOKUP('Calculatie sheet'!$AT$2,'Objectenoverzicht aantallen'!$A:$A,'Objectenoverzicht aantallen'!S:S)*'Calculatie sheet'!$AT$19*'Calculatie sheet'!$AT$42)/1000</f>
        <v>0</v>
      </c>
      <c r="Y2" s="43">
        <f>(LOOKUP('Calculatie sheet'!$AT$2,'Objectenoverzicht aantallen'!$A:$A,'Objectenoverzicht aantallen'!T:T)*'Calculatie sheet'!$AT$19*'Calculatie sheet'!$AT$42)/1000</f>
        <v>0</v>
      </c>
      <c r="Z2" s="43">
        <f>(LOOKUP('Calculatie sheet'!$AT$2,'Objectenoverzicht aantallen'!$A:$A,'Objectenoverzicht aantallen'!U:U)*'Calculatie sheet'!$AT$19*'Calculatie sheet'!$AT$42)/1000</f>
        <v>0</v>
      </c>
      <c r="AA2" s="43">
        <f>(LOOKUP('Calculatie sheet'!$AT$2,'Objectenoverzicht aantallen'!$A:$A,'Objectenoverzicht aantallen'!V:V)*'Calculatie sheet'!$AT$19*'Calculatie sheet'!$AT$42)/1000</f>
        <v>0</v>
      </c>
      <c r="AB2" s="43">
        <f>(LOOKUP('Calculatie sheet'!$AT$2,'Objectenoverzicht aantallen'!$A:$A,'Objectenoverzicht aantallen'!W:W)*'Calculatie sheet'!$AT$19*'Calculatie sheet'!$AT$42)/1000</f>
        <v>0</v>
      </c>
      <c r="AC2" s="43">
        <f>(LOOKUP('Calculatie sheet'!$AT$2,'Objectenoverzicht aantallen'!$A:$A,'Objectenoverzicht aantallen'!X:X)*'Calculatie sheet'!$AT$19*'Calculatie sheet'!$AT$42)/1000</f>
        <v>0</v>
      </c>
      <c r="AD2" s="43">
        <f>(LOOKUP('Calculatie sheet'!$AT$2,'Objectenoverzicht aantallen'!$A:$A,'Objectenoverzicht aantallen'!Y:Y)*'Calculatie sheet'!$AT$19*'Calculatie sheet'!$AT$42)/1000</f>
        <v>0</v>
      </c>
      <c r="AE2" s="43">
        <f>(LOOKUP('Calculatie sheet'!$AT$2,'Objectenoverzicht aantallen'!$A:$A,'Objectenoverzicht aantallen'!Z:Z)*'Calculatie sheet'!$AT$19*'Calculatie sheet'!$AT$42)/1000</f>
        <v>0</v>
      </c>
      <c r="AF2" s="43">
        <f>(LOOKUP('Calculatie sheet'!$AT$2,'Objectenoverzicht aantallen'!$A:$A,'Objectenoverzicht aantallen'!AA:AA)*'Calculatie sheet'!$AT$19*'Calculatie sheet'!$AT$42)/1000</f>
        <v>0</v>
      </c>
    </row>
    <row r="3" spans="1:32" x14ac:dyDescent="0.2">
      <c r="B3" s="2" t="s">
        <v>638</v>
      </c>
      <c r="C3" s="41">
        <f>'Calculatie sheet'!AT29*'Calculatie sheet'!AT42</f>
        <v>1275.9454470000001</v>
      </c>
      <c r="D3" s="24" t="s">
        <v>64</v>
      </c>
      <c r="F3" s="567">
        <f>(C3*'Calculatie sheet'!$AT$7)/1000</f>
        <v>0</v>
      </c>
      <c r="H3" s="43">
        <f>((LOOKUP('Calculatie sheet'!$AT$2,'Objectenoverzicht aantallen'!$A:$A,'Objectenoverzicht aantallen'!$P:$P)*'Calculatie sheet'!$AT$29*'Calculatie sheet'!$AT$42))/1000</f>
        <v>0</v>
      </c>
      <c r="J3" s="43">
        <f>(LOOKUP('Calculatie sheet'!$AT$2,'Objectenoverzicht aantallen'!$A:$A,'Objectenoverzicht aantallen'!$P:$P)*'Calculatie sheet'!$AT$29*'Calculatie sheet'!$AT$42)/'Calculatie sheet'!$AT$64/1000</f>
        <v>0</v>
      </c>
      <c r="K3" s="43">
        <f>(LOOKUP('Calculatie sheet'!$AT$2,'Objectenoverzicht aantallen'!$A:$A,'Objectenoverzicht aantallen'!$P:$P)*'Calculatie sheet'!$AT$29*'Calculatie sheet'!$AT$42)/'Calculatie sheet'!$AT$64/1000</f>
        <v>0</v>
      </c>
      <c r="L3" s="43">
        <f>(LOOKUP('Calculatie sheet'!$AT$2,'Objectenoverzicht aantallen'!$A:$A,'Objectenoverzicht aantallen'!$P:$P)*'Calculatie sheet'!$AT$29*'Calculatie sheet'!$AT$42)/'Calculatie sheet'!$AT$64/1000</f>
        <v>0</v>
      </c>
      <c r="M3" s="43">
        <f>(LOOKUP('Calculatie sheet'!$AT$2,'Objectenoverzicht aantallen'!$A:$A,'Objectenoverzicht aantallen'!$P:$P)*'Calculatie sheet'!$AT$29*'Calculatie sheet'!$AT$42)/'Calculatie sheet'!$AT$64/1000</f>
        <v>0</v>
      </c>
      <c r="N3" s="43">
        <f>(LOOKUP('Calculatie sheet'!$AT$2,'Objectenoverzicht aantallen'!$A:$A,'Objectenoverzicht aantallen'!$P:$P)*'Calculatie sheet'!$AT$29*'Calculatie sheet'!$AT$42)/'Calculatie sheet'!$AT$64/1000</f>
        <v>0</v>
      </c>
      <c r="O3" s="43">
        <f>(LOOKUP('Calculatie sheet'!$AT$2,'Objectenoverzicht aantallen'!$A:$A,'Objectenoverzicht aantallen'!$P:$P)*'Calculatie sheet'!$AT$29*'Calculatie sheet'!$AT$42)/'Calculatie sheet'!$AT$64/1000</f>
        <v>0</v>
      </c>
      <c r="P3" s="43">
        <f>(LOOKUP('Calculatie sheet'!$AT$2,'Objectenoverzicht aantallen'!$A:$A,'Objectenoverzicht aantallen'!$P:$P)*'Calculatie sheet'!$AT$29*'Calculatie sheet'!$AT$42)/'Calculatie sheet'!$AT$64/1000</f>
        <v>0</v>
      </c>
      <c r="Q3" s="43">
        <f>(LOOKUP('Calculatie sheet'!$AT$2,'Objectenoverzicht aantallen'!$A:$A,'Objectenoverzicht aantallen'!$P:$P)*'Calculatie sheet'!$AT$29*'Calculatie sheet'!$AT$42)/'Calculatie sheet'!$AT$64/1000</f>
        <v>0</v>
      </c>
      <c r="R3" s="43">
        <f>(LOOKUP('Calculatie sheet'!$AT$2,'Objectenoverzicht aantallen'!$A:$A,'Objectenoverzicht aantallen'!$P:$P)*'Calculatie sheet'!$AT$29*'Calculatie sheet'!$AT$42)/'Calculatie sheet'!$AT$64/1000</f>
        <v>0</v>
      </c>
      <c r="S3" s="43">
        <f>(LOOKUP('Calculatie sheet'!$AT$2,'Objectenoverzicht aantallen'!$A:$A,'Objectenoverzicht aantallen'!$P:$P)*'Calculatie sheet'!$AT$29*'Calculatie sheet'!$AT$42)/'Calculatie sheet'!$AT$64/1000</f>
        <v>0</v>
      </c>
      <c r="T3" s="43">
        <f>(LOOKUP('Calculatie sheet'!$AT$2,'Objectenoverzicht aantallen'!$A:$A,'Objectenoverzicht aantallen'!$P:$P)*'Calculatie sheet'!$AT$29*'Calculatie sheet'!$AT$42)/'Calculatie sheet'!$AT$64/1000</f>
        <v>0</v>
      </c>
      <c r="V3" s="43">
        <f>(LOOKUP('Calculatie sheet'!$AT$2,'Objectenoverzicht aantallen'!$A:$A,'Objectenoverzicht aantallen'!$P:$P)*'Calculatie sheet'!$AT$29*'Calculatie sheet'!$AT$42)/'Calculatie sheet'!$AT$64/1000</f>
        <v>0</v>
      </c>
      <c r="W3" s="43">
        <f>(LOOKUP('Calculatie sheet'!$AT$2,'Objectenoverzicht aantallen'!$A:$A,'Objectenoverzicht aantallen'!$P:$P)*'Calculatie sheet'!$AT$29*'Calculatie sheet'!$AT$42)/'Calculatie sheet'!$AT$64/1000</f>
        <v>0</v>
      </c>
      <c r="X3" s="43">
        <f>(LOOKUP('Calculatie sheet'!$AT$2,'Objectenoverzicht aantallen'!$A:$A,'Objectenoverzicht aantallen'!$P:$P)*'Calculatie sheet'!$AT$29*'Calculatie sheet'!$AT$42)/'Calculatie sheet'!$AT$64/1000</f>
        <v>0</v>
      </c>
      <c r="Y3" s="43">
        <f>(LOOKUP('Calculatie sheet'!$AT$2,'Objectenoverzicht aantallen'!$A:$A,'Objectenoverzicht aantallen'!$P:$P)*'Calculatie sheet'!$AT$29*'Calculatie sheet'!$AT$42)/'Calculatie sheet'!$AT$64/1000</f>
        <v>0</v>
      </c>
      <c r="Z3" s="43">
        <f>(LOOKUP('Calculatie sheet'!$AT$2,'Objectenoverzicht aantallen'!$A:$A,'Objectenoverzicht aantallen'!$P:$P)*'Calculatie sheet'!$AT$29*'Calculatie sheet'!$AT$42)/'Calculatie sheet'!$AT$64/1000</f>
        <v>0</v>
      </c>
      <c r="AA3" s="43">
        <f>(LOOKUP('Calculatie sheet'!$AT$2,'Objectenoverzicht aantallen'!$A:$A,'Objectenoverzicht aantallen'!$P:$P)*'Calculatie sheet'!$AT$29*'Calculatie sheet'!$AT$42)/'Calculatie sheet'!$AT$64/1000</f>
        <v>0</v>
      </c>
      <c r="AB3" s="43">
        <f>(LOOKUP('Calculatie sheet'!$AT$2,'Objectenoverzicht aantallen'!$A:$A,'Objectenoverzicht aantallen'!$P:$P)*'Calculatie sheet'!$AT$29*'Calculatie sheet'!$AT$42)/'Calculatie sheet'!$AT$64/1000</f>
        <v>0</v>
      </c>
      <c r="AC3" s="43">
        <f>(LOOKUP('Calculatie sheet'!$AT$2,'Objectenoverzicht aantallen'!$A:$A,'Objectenoverzicht aantallen'!$P:$P)*'Calculatie sheet'!$AT$29*'Calculatie sheet'!$AT$42)/'Calculatie sheet'!$AT$64/1000</f>
        <v>0</v>
      </c>
      <c r="AD3" s="43">
        <f>(LOOKUP('Calculatie sheet'!$AT$2,'Objectenoverzicht aantallen'!$A:$A,'Objectenoverzicht aantallen'!$P:$P)*'Calculatie sheet'!$AT$29*'Calculatie sheet'!$AT$42)/'Calculatie sheet'!$AT$64/1000</f>
        <v>0</v>
      </c>
      <c r="AE3" s="43">
        <f>(LOOKUP('Calculatie sheet'!$AT$2,'Objectenoverzicht aantallen'!$A:$A,'Objectenoverzicht aantallen'!$P:$P)*'Calculatie sheet'!$AT$29*'Calculatie sheet'!$AT$42)/'Calculatie sheet'!$AT$64/1000</f>
        <v>0</v>
      </c>
      <c r="AF3" s="43">
        <f>(LOOKUP('Calculatie sheet'!$AT$2,'Objectenoverzicht aantallen'!$A:$A,'Objectenoverzicht aantallen'!$P:$P)*'Calculatie sheet'!$AT$29*'Calculatie sheet'!$AT$42)/'Calculatie sheet'!$AT$64/1000</f>
        <v>0</v>
      </c>
    </row>
    <row r="4" spans="1:32" x14ac:dyDescent="0.2">
      <c r="B4" s="2" t="s">
        <v>639</v>
      </c>
      <c r="C4" s="41">
        <f>'Calculatie sheet'!AT36*'Calculatie sheet'!AT42</f>
        <v>6213.2995679999995</v>
      </c>
      <c r="D4" s="569" t="s">
        <v>585</v>
      </c>
      <c r="F4" s="567">
        <f>(C4*'Calculatie sheet'!$AT$7)/1000</f>
        <v>0</v>
      </c>
      <c r="H4" s="43">
        <f>((LOOKUP('Calculatie sheet'!$AT$2,'Objectenoverzicht aantallen'!$A:$A,'Objectenoverzicht aantallen'!$P:$P)*'Calculatie sheet'!$AT$36*'Calculatie sheet'!$AT$42))/1000</f>
        <v>0</v>
      </c>
      <c r="J4" s="43">
        <f>(LOOKUP('Calculatie sheet'!$AT$2,'Objectenoverzicht aantallen'!$A:$A,'Objectenoverzicht aantallen'!Q:Q)*'Calculatie sheet'!$AT$36*'Calculatie sheet'!$AT$42)/1000</f>
        <v>0</v>
      </c>
      <c r="K4" s="43">
        <f>(LOOKUP('Calculatie sheet'!$AT$2,'Objectenoverzicht aantallen'!$A:$A,'Objectenoverzicht aantallen'!R:R)*'Calculatie sheet'!$AT$36*'Calculatie sheet'!$AT$42)/1000</f>
        <v>0</v>
      </c>
      <c r="L4" s="43">
        <f>(LOOKUP('Calculatie sheet'!$AT$2,'Objectenoverzicht aantallen'!$A:$A,'Objectenoverzicht aantallen'!S:S)*'Calculatie sheet'!$AT$36*'Calculatie sheet'!$AT$42)/1000</f>
        <v>0</v>
      </c>
      <c r="M4" s="43">
        <f>(LOOKUP('Calculatie sheet'!$AT$2,'Objectenoverzicht aantallen'!$A:$A,'Objectenoverzicht aantallen'!T:T)*'Calculatie sheet'!$AT$36*'Calculatie sheet'!$AT$42)/1000</f>
        <v>0</v>
      </c>
      <c r="N4" s="43">
        <f>(LOOKUP('Calculatie sheet'!$AT$2,'Objectenoverzicht aantallen'!$A:$A,'Objectenoverzicht aantallen'!U:U)*'Calculatie sheet'!$AT$36*'Calculatie sheet'!$AT$42)/1000</f>
        <v>0</v>
      </c>
      <c r="O4" s="43">
        <f>(LOOKUP('Calculatie sheet'!$AT$2,'Objectenoverzicht aantallen'!$A:$A,'Objectenoverzicht aantallen'!V:V)*'Calculatie sheet'!$AT$36*'Calculatie sheet'!$AT$42)/1000</f>
        <v>0</v>
      </c>
      <c r="P4" s="43">
        <f>(LOOKUP('Calculatie sheet'!$AT$2,'Objectenoverzicht aantallen'!$A:$A,'Objectenoverzicht aantallen'!W:W)*'Calculatie sheet'!$AT$36*'Calculatie sheet'!$AT$42)/1000</f>
        <v>0</v>
      </c>
      <c r="Q4" s="43">
        <f>(LOOKUP('Calculatie sheet'!$AT$2,'Objectenoverzicht aantallen'!$A:$A,'Objectenoverzicht aantallen'!X:X)*'Calculatie sheet'!$AT$36*'Calculatie sheet'!$AT$42)/1000</f>
        <v>0</v>
      </c>
      <c r="R4" s="43">
        <f>(LOOKUP('Calculatie sheet'!$AT$2,'Objectenoverzicht aantallen'!$A:$A,'Objectenoverzicht aantallen'!Y:Y)*'Calculatie sheet'!$AT$36*'Calculatie sheet'!$AT$42)/1000</f>
        <v>0</v>
      </c>
      <c r="S4" s="43">
        <f>(LOOKUP('Calculatie sheet'!$AT$2,'Objectenoverzicht aantallen'!$A:$A,'Objectenoverzicht aantallen'!Z:Z)*'Calculatie sheet'!$AT$36*'Calculatie sheet'!$AT$42)/1000</f>
        <v>0</v>
      </c>
      <c r="T4" s="43">
        <f>(LOOKUP('Calculatie sheet'!$AT$2,'Objectenoverzicht aantallen'!$A:$A,'Objectenoverzicht aantallen'!AA:AA)*'Calculatie sheet'!$AT$36*'Calculatie sheet'!$AT$42)/1000</f>
        <v>0</v>
      </c>
      <c r="V4" s="43">
        <f>(LOOKUP('Calculatie sheet'!$AT$2,'Objectenoverzicht aantallen'!$A:$A,'Objectenoverzicht aantallen'!Q:Q)*'Calculatie sheet'!$AT$36*'Calculatie sheet'!$AT$42)/1000</f>
        <v>0</v>
      </c>
      <c r="W4" s="43">
        <f>(LOOKUP('Calculatie sheet'!$AT$2,'Objectenoverzicht aantallen'!$A:$A,'Objectenoverzicht aantallen'!R:R)*'Calculatie sheet'!$AT$36*'Calculatie sheet'!$AT$42)/1000</f>
        <v>0</v>
      </c>
      <c r="X4" s="43">
        <f>(LOOKUP('Calculatie sheet'!$AT$2,'Objectenoverzicht aantallen'!$A:$A,'Objectenoverzicht aantallen'!S:S)*'Calculatie sheet'!$AT$36*'Calculatie sheet'!$AT$42)/1000</f>
        <v>0</v>
      </c>
      <c r="Y4" s="43">
        <f>(LOOKUP('Calculatie sheet'!$AT$2,'Objectenoverzicht aantallen'!$A:$A,'Objectenoverzicht aantallen'!T:T)*'Calculatie sheet'!$AT$36*'Calculatie sheet'!$AT$42)/1000</f>
        <v>0</v>
      </c>
      <c r="Z4" s="43">
        <f>(LOOKUP('Calculatie sheet'!$AT$2,'Objectenoverzicht aantallen'!$A:$A,'Objectenoverzicht aantallen'!U:U)*'Calculatie sheet'!$AT$36*'Calculatie sheet'!$AT$42)/1000</f>
        <v>0</v>
      </c>
      <c r="AA4" s="43">
        <f>(LOOKUP('Calculatie sheet'!$AT$2,'Objectenoverzicht aantallen'!$A:$A,'Objectenoverzicht aantallen'!V:V)*'Calculatie sheet'!$AT$36*'Calculatie sheet'!$AT$42)/1000</f>
        <v>0</v>
      </c>
      <c r="AB4" s="43">
        <f>(LOOKUP('Calculatie sheet'!$AT$2,'Objectenoverzicht aantallen'!$A:$A,'Objectenoverzicht aantallen'!W:W)*'Calculatie sheet'!$AT$36*'Calculatie sheet'!$AT$42)/1000</f>
        <v>0</v>
      </c>
      <c r="AC4" s="43">
        <f>(LOOKUP('Calculatie sheet'!$AT$2,'Objectenoverzicht aantallen'!$A:$A,'Objectenoverzicht aantallen'!X:X)*'Calculatie sheet'!$AT$36*'Calculatie sheet'!$AT$42)/1000</f>
        <v>0</v>
      </c>
      <c r="AD4" s="43">
        <f>(LOOKUP('Calculatie sheet'!$AT$2,'Objectenoverzicht aantallen'!$A:$A,'Objectenoverzicht aantallen'!Y:Y)*'Calculatie sheet'!$AT$36*'Calculatie sheet'!$AT$42)/1000</f>
        <v>0</v>
      </c>
      <c r="AE4" s="43">
        <f>(LOOKUP('Calculatie sheet'!$AT$2,'Objectenoverzicht aantallen'!$A:$A,'Objectenoverzicht aantallen'!Z:Z)*'Calculatie sheet'!$AT$36*'Calculatie sheet'!$AT$42)/1000</f>
        <v>0</v>
      </c>
      <c r="AF4" s="43">
        <f>(LOOKUP('Calculatie sheet'!$AT$2,'Objectenoverzicht aantallen'!$A:$A,'Objectenoverzicht aantallen'!AA:AA)*'Calculatie sheet'!$AT$36*'Calculatie sheet'!$AT$42)/1000</f>
        <v>0</v>
      </c>
    </row>
    <row r="5" spans="1:32" x14ac:dyDescent="0.2">
      <c r="B5" s="3" t="s">
        <v>640</v>
      </c>
      <c r="C5" s="41">
        <f>'Calculatie sheet'!AT39*'Calculatie sheet'!AT42</f>
        <v>-118792.370312</v>
      </c>
      <c r="D5" s="457" t="s">
        <v>586</v>
      </c>
      <c r="F5" s="567">
        <f>(C5*'Calculatie sheet'!$AT$7)/1000</f>
        <v>0</v>
      </c>
      <c r="H5" s="43">
        <f>((LOOKUP('Calculatie sheet'!$AT$2,'Objectenoverzicht aantallen'!$A:$A,'Objectenoverzicht aantallen'!$P:$P)*'Calculatie sheet'!$AT$39*'Calculatie sheet'!$AT$42))/1000</f>
        <v>0</v>
      </c>
      <c r="J5" s="43">
        <f>(LOOKUP('Calculatie sheet'!$AT$2,'Objectenoverzicht aantallen'!$A:$A,'Objectenoverzicht aantallen'!Q:Q)*'Calculatie sheet'!$AT$39*'Calculatie sheet'!$AT$42)/1000</f>
        <v>0</v>
      </c>
      <c r="K5" s="43">
        <f>(LOOKUP('Calculatie sheet'!$AT$2,'Objectenoverzicht aantallen'!$A:$A,'Objectenoverzicht aantallen'!R:R)*'Calculatie sheet'!$AT$39*'Calculatie sheet'!$AT$42)/1000</f>
        <v>0</v>
      </c>
      <c r="L5" s="43">
        <f>(LOOKUP('Calculatie sheet'!$AT$2,'Objectenoverzicht aantallen'!$A:$A,'Objectenoverzicht aantallen'!S:S)*'Calculatie sheet'!$AT$39*'Calculatie sheet'!$AT$42)/1000</f>
        <v>0</v>
      </c>
      <c r="M5" s="43">
        <f>(LOOKUP('Calculatie sheet'!$AT$2,'Objectenoverzicht aantallen'!$A:$A,'Objectenoverzicht aantallen'!T:T)*'Calculatie sheet'!$AT$39*'Calculatie sheet'!$AT$42)/1000</f>
        <v>0</v>
      </c>
      <c r="N5" s="43">
        <f>(LOOKUP('Calculatie sheet'!$AT$2,'Objectenoverzicht aantallen'!$A:$A,'Objectenoverzicht aantallen'!U:U)*'Calculatie sheet'!$AT$39*'Calculatie sheet'!$AT$42)/1000</f>
        <v>0</v>
      </c>
      <c r="O5" s="43">
        <f>(LOOKUP('Calculatie sheet'!$AT$2,'Objectenoverzicht aantallen'!$A:$A,'Objectenoverzicht aantallen'!V:V)*'Calculatie sheet'!$AT$39*'Calculatie sheet'!$AT$42)/1000</f>
        <v>0</v>
      </c>
      <c r="P5" s="43">
        <f>(LOOKUP('Calculatie sheet'!$AT$2,'Objectenoverzicht aantallen'!$A:$A,'Objectenoverzicht aantallen'!W:W)*'Calculatie sheet'!$AT$39*'Calculatie sheet'!$AT$42)/1000</f>
        <v>0</v>
      </c>
      <c r="Q5" s="43">
        <f>(LOOKUP('Calculatie sheet'!$AT$2,'Objectenoverzicht aantallen'!$A:$A,'Objectenoverzicht aantallen'!X:X)*'Calculatie sheet'!$AT$39*'Calculatie sheet'!$AT$42)/1000</f>
        <v>0</v>
      </c>
      <c r="R5" s="43">
        <f>(LOOKUP('Calculatie sheet'!$AT$2,'Objectenoverzicht aantallen'!$A:$A,'Objectenoverzicht aantallen'!Y:Y)*'Calculatie sheet'!$AT$39*'Calculatie sheet'!$AT$42)/1000</f>
        <v>0</v>
      </c>
      <c r="S5" s="43">
        <f>(LOOKUP('Calculatie sheet'!$AT$2,'Objectenoverzicht aantallen'!$A:$A,'Objectenoverzicht aantallen'!Z:Z)*'Calculatie sheet'!$AT$39*'Calculatie sheet'!$AT$42)/1000</f>
        <v>0</v>
      </c>
      <c r="T5" s="43">
        <f>(LOOKUP('Calculatie sheet'!$AT$2,'Objectenoverzicht aantallen'!$A:$A,'Objectenoverzicht aantallen'!AA:AA)*'Calculatie sheet'!$AT$39*'Calculatie sheet'!$AT$42)/1000</f>
        <v>0</v>
      </c>
      <c r="V5" s="43">
        <f>(LOOKUP('Calculatie sheet'!$AT$2,'Objectenoverzicht aantallen'!$A:$A,'Objectenoverzicht aantallen'!Q:Q)*'Calculatie sheet'!$AT$39*'Calculatie sheet'!$AT$42)/1000</f>
        <v>0</v>
      </c>
      <c r="W5" s="43">
        <f>(LOOKUP('Calculatie sheet'!$AT$2,'Objectenoverzicht aantallen'!$A:$A,'Objectenoverzicht aantallen'!R:R)*'Calculatie sheet'!$AT$39*'Calculatie sheet'!$AT$42)/1000</f>
        <v>0</v>
      </c>
      <c r="X5" s="43">
        <f>(LOOKUP('Calculatie sheet'!$AT$2,'Objectenoverzicht aantallen'!$A:$A,'Objectenoverzicht aantallen'!S:S)*'Calculatie sheet'!$AT$39*'Calculatie sheet'!$AT$42)/1000</f>
        <v>0</v>
      </c>
      <c r="Y5" s="43">
        <f>(LOOKUP('Calculatie sheet'!$AT$2,'Objectenoverzicht aantallen'!$A:$A,'Objectenoverzicht aantallen'!T:T)*'Calculatie sheet'!$AT$39*'Calculatie sheet'!$AT$42)/1000</f>
        <v>0</v>
      </c>
      <c r="Z5" s="43">
        <f>(LOOKUP('Calculatie sheet'!$AT$2,'Objectenoverzicht aantallen'!$A:$A,'Objectenoverzicht aantallen'!U:U)*'Calculatie sheet'!$AT$39*'Calculatie sheet'!$AT$42)/1000</f>
        <v>0</v>
      </c>
      <c r="AA5" s="43">
        <f>(LOOKUP('Calculatie sheet'!$AT$2,'Objectenoverzicht aantallen'!$A:$A,'Objectenoverzicht aantallen'!V:V)*'Calculatie sheet'!$AT$39*'Calculatie sheet'!$AT$42)/1000</f>
        <v>0</v>
      </c>
      <c r="AB5" s="43">
        <f>(LOOKUP('Calculatie sheet'!$AT$2,'Objectenoverzicht aantallen'!$A:$A,'Objectenoverzicht aantallen'!W:W)*'Calculatie sheet'!$AT$39*'Calculatie sheet'!$AT$42)/1000</f>
        <v>0</v>
      </c>
      <c r="AC5" s="43">
        <f>(LOOKUP('Calculatie sheet'!$AT$2,'Objectenoverzicht aantallen'!$A:$A,'Objectenoverzicht aantallen'!X:X)*'Calculatie sheet'!$AT$39*'Calculatie sheet'!$AT$42)/1000</f>
        <v>0</v>
      </c>
      <c r="AD5" s="43">
        <f>(LOOKUP('Calculatie sheet'!$AT$2,'Objectenoverzicht aantallen'!$A:$A,'Objectenoverzicht aantallen'!Y:Y)*'Calculatie sheet'!$AT$39*'Calculatie sheet'!$AT$42)/1000</f>
        <v>0</v>
      </c>
      <c r="AE5" s="43">
        <f>(LOOKUP('Calculatie sheet'!$AT$2,'Objectenoverzicht aantallen'!$A:$A,'Objectenoverzicht aantallen'!Z:Z)*'Calculatie sheet'!$AT$39*'Calculatie sheet'!$AT$42)/1000</f>
        <v>0</v>
      </c>
      <c r="AF5" s="43">
        <f>(LOOKUP('Calculatie sheet'!$AT$2,'Objectenoverzicht aantallen'!$A:$A,'Objectenoverzicht aantallen'!AA:AA)*'Calculatie sheet'!$AT$39*'Calculatie sheet'!$AT$42)/1000</f>
        <v>0</v>
      </c>
    </row>
    <row r="6" spans="1:32" x14ac:dyDescent="0.2">
      <c r="C6" s="29"/>
      <c r="D6" s="458" t="s">
        <v>587</v>
      </c>
    </row>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50E9-0055-F744-AE47-9DE5492D4EB0}">
  <dimension ref="A1:AF6"/>
  <sheetViews>
    <sheetView topLeftCell="B1" workbookViewId="0">
      <selection activeCell="H2" sqref="H2:AF5"/>
    </sheetView>
  </sheetViews>
  <sheetFormatPr baseColWidth="10" defaultRowHeight="16" x14ac:dyDescent="0.2"/>
  <cols>
    <col min="1" max="1" width="25.6640625" bestFit="1" customWidth="1"/>
    <col min="2" max="2" width="16.83203125" bestFit="1" customWidth="1"/>
    <col min="3" max="3" width="11.83203125" bestFit="1" customWidth="1"/>
    <col min="4" max="4" width="31.83203125" bestFit="1" customWidth="1"/>
    <col min="6" max="6" width="18" bestFit="1" customWidth="1"/>
  </cols>
  <sheetData>
    <row r="1" spans="1:32" x14ac:dyDescent="0.2">
      <c r="A1" t="str">
        <f>'Calculatie sheet'!AU3</f>
        <v>Schut-/keersluis klein (staal)</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sheet'!AU19*'Calculatie sheet'!AU42</f>
        <v>539748.10005699995</v>
      </c>
      <c r="D2" s="14" t="s">
        <v>66</v>
      </c>
      <c r="F2" s="567">
        <f>(C2*'Calculatie sheet'!$AU$7)/1000</f>
        <v>0</v>
      </c>
      <c r="H2" s="43">
        <f>((LOOKUP('Calculatie sheet'!$AU$2,'Objectenoverzicht aantallen'!$A:$A,'Objectenoverzicht aantallen'!$P:$P)*'Calculatie sheet'!$AU$19*'Calculatie sheet'!$AU$42))/1000</f>
        <v>0</v>
      </c>
      <c r="J2" s="43">
        <f>(LOOKUP('Calculatie sheet'!$AU$2,'Objectenoverzicht aantallen'!$A:$A,'Objectenoverzicht aantallen'!E:E)*'Calculatie sheet'!$AU$19*'Calculatie sheet'!$AU$42)/1000</f>
        <v>0</v>
      </c>
      <c r="K2" s="43">
        <f>(LOOKUP('Calculatie sheet'!$AU$2,'Objectenoverzicht aantallen'!$A:$A,'Objectenoverzicht aantallen'!F:F)*'Calculatie sheet'!$AU$19*'Calculatie sheet'!$AU$42)/1000</f>
        <v>0</v>
      </c>
      <c r="L2" s="43">
        <f>(LOOKUP('Calculatie sheet'!$AU$2,'Objectenoverzicht aantallen'!$A:$A,'Objectenoverzicht aantallen'!G:G)*'Calculatie sheet'!$AU$19*'Calculatie sheet'!$AU$42)/1000</f>
        <v>0</v>
      </c>
      <c r="M2" s="43">
        <f>(LOOKUP('Calculatie sheet'!$AU$2,'Objectenoverzicht aantallen'!$A:$A,'Objectenoverzicht aantallen'!H:H)*'Calculatie sheet'!$AU$19*'Calculatie sheet'!$AU$42)/1000</f>
        <v>0</v>
      </c>
      <c r="N2" s="43">
        <f>(LOOKUP('Calculatie sheet'!$AU$2,'Objectenoverzicht aantallen'!$A:$A,'Objectenoverzicht aantallen'!I:I)*'Calculatie sheet'!$AU$19*'Calculatie sheet'!$AU$42)/1000</f>
        <v>0</v>
      </c>
      <c r="O2" s="43">
        <f>(LOOKUP('Calculatie sheet'!$AU$2,'Objectenoverzicht aantallen'!$A:$A,'Objectenoverzicht aantallen'!J:J)*'Calculatie sheet'!$AU$19*'Calculatie sheet'!$AU$42)/1000</f>
        <v>0</v>
      </c>
      <c r="P2" s="43">
        <f>(LOOKUP('Calculatie sheet'!$AU$2,'Objectenoverzicht aantallen'!$A:$A,'Objectenoverzicht aantallen'!K:K)*'Calculatie sheet'!$AU$19*'Calculatie sheet'!$AU$42)/1000</f>
        <v>0</v>
      </c>
      <c r="Q2" s="43">
        <f>(LOOKUP('Calculatie sheet'!$AU$2,'Objectenoverzicht aantallen'!$A:$A,'Objectenoverzicht aantallen'!L:L)*'Calculatie sheet'!$AU$19*'Calculatie sheet'!$AU$42)/1000</f>
        <v>0</v>
      </c>
      <c r="R2" s="43">
        <f>(LOOKUP('Calculatie sheet'!$AU$2,'Objectenoverzicht aantallen'!$A:$A,'Objectenoverzicht aantallen'!M:M)*'Calculatie sheet'!$AU$19*'Calculatie sheet'!$AU$42)/1000</f>
        <v>0</v>
      </c>
      <c r="S2" s="43">
        <f>(LOOKUP('Calculatie sheet'!$AU$2,'Objectenoverzicht aantallen'!$A:$A,'Objectenoverzicht aantallen'!N:N)*'Calculatie sheet'!$AU$19*'Calculatie sheet'!$AU$42)/1000</f>
        <v>0</v>
      </c>
      <c r="T2" s="43">
        <f>(LOOKUP('Calculatie sheet'!$AU$2,'Objectenoverzicht aantallen'!$A:$A,'Objectenoverzicht aantallen'!O:O)*'Calculatie sheet'!$AU$19*'Calculatie sheet'!$AU$42)/1000</f>
        <v>0</v>
      </c>
      <c r="V2" s="43">
        <f>(LOOKUP('Calculatie sheet'!$AU$2,'Objectenoverzicht aantallen'!$A:$A,'Objectenoverzicht aantallen'!Q:Q)*'Calculatie sheet'!$AU$19*'Calculatie sheet'!$AU$42)/1000</f>
        <v>0</v>
      </c>
      <c r="W2" s="43">
        <f>(LOOKUP('Calculatie sheet'!$AU$2,'Objectenoverzicht aantallen'!$A:$A,'Objectenoverzicht aantallen'!R:R)*'Calculatie sheet'!$AU$19*'Calculatie sheet'!$AU$42)/1000</f>
        <v>0</v>
      </c>
      <c r="X2" s="43">
        <f>(LOOKUP('Calculatie sheet'!$AU$2,'Objectenoverzicht aantallen'!$A:$A,'Objectenoverzicht aantallen'!S:S)*'Calculatie sheet'!$AU$19*'Calculatie sheet'!$AU$42)/1000</f>
        <v>0</v>
      </c>
      <c r="Y2" s="43">
        <f>(LOOKUP('Calculatie sheet'!$AU$2,'Objectenoverzicht aantallen'!$A:$A,'Objectenoverzicht aantallen'!T:T)*'Calculatie sheet'!$AU$19*'Calculatie sheet'!$AU$42)/1000</f>
        <v>0</v>
      </c>
      <c r="Z2" s="43">
        <f>(LOOKUP('Calculatie sheet'!$AU$2,'Objectenoverzicht aantallen'!$A:$A,'Objectenoverzicht aantallen'!U:U)*'Calculatie sheet'!$AU$19*'Calculatie sheet'!$AU$42)/1000</f>
        <v>0</v>
      </c>
      <c r="AA2" s="43">
        <f>(LOOKUP('Calculatie sheet'!$AU$2,'Objectenoverzicht aantallen'!$A:$A,'Objectenoverzicht aantallen'!V:V)*'Calculatie sheet'!$AU$19*'Calculatie sheet'!$AU$42)/1000</f>
        <v>0</v>
      </c>
      <c r="AB2" s="43">
        <f>(LOOKUP('Calculatie sheet'!$AU$2,'Objectenoverzicht aantallen'!$A:$A,'Objectenoverzicht aantallen'!W:W)*'Calculatie sheet'!$AU$19*'Calculatie sheet'!$AU$42)/1000</f>
        <v>0</v>
      </c>
      <c r="AC2" s="43">
        <f>(LOOKUP('Calculatie sheet'!$AU$2,'Objectenoverzicht aantallen'!$A:$A,'Objectenoverzicht aantallen'!X:X)*'Calculatie sheet'!$AU$19*'Calculatie sheet'!$AU$42)/1000</f>
        <v>0</v>
      </c>
      <c r="AD2" s="43">
        <f>(LOOKUP('Calculatie sheet'!$AU$2,'Objectenoverzicht aantallen'!$A:$A,'Objectenoverzicht aantallen'!Y:Y)*'Calculatie sheet'!$AU$19*'Calculatie sheet'!$AU$42)/1000</f>
        <v>0</v>
      </c>
      <c r="AE2" s="43">
        <f>(LOOKUP('Calculatie sheet'!$AU$2,'Objectenoverzicht aantallen'!$A:$A,'Objectenoverzicht aantallen'!Z:Z)*'Calculatie sheet'!$AU$19*'Calculatie sheet'!$AU$42)/1000</f>
        <v>0</v>
      </c>
      <c r="AF2" s="43">
        <f>(LOOKUP('Calculatie sheet'!$AU$2,'Objectenoverzicht aantallen'!$A:$A,'Objectenoverzicht aantallen'!AA:AA)*'Calculatie sheet'!$AU$19*'Calculatie sheet'!$AU$42)/1000</f>
        <v>0</v>
      </c>
    </row>
    <row r="3" spans="1:32" x14ac:dyDescent="0.2">
      <c r="B3" s="2" t="s">
        <v>638</v>
      </c>
      <c r="C3" s="44">
        <f>'Calculatie sheet'!AU29*'Calculatie sheet'!AU42</f>
        <v>313.24246999999997</v>
      </c>
      <c r="D3" s="24" t="s">
        <v>64</v>
      </c>
      <c r="F3" s="567">
        <f>(C3*'Calculatie sheet'!$AU$7)/1000</f>
        <v>0</v>
      </c>
      <c r="H3" s="43">
        <f>((LOOKUP('Calculatie sheet'!$AU$2,'Objectenoverzicht aantallen'!$A:$A,'Objectenoverzicht aantallen'!$P:$P)*'Calculatie sheet'!$AU$29*'Calculatie sheet'!$AU$42))/1000</f>
        <v>0</v>
      </c>
      <c r="J3" s="43">
        <f>(LOOKUP('Calculatie sheet'!$AU$2,'Objectenoverzicht aantallen'!$A:$A,'Objectenoverzicht aantallen'!$P:$P)*'Calculatie sheet'!$AU$29*'Calculatie sheet'!$AU$42)/'Calculatie sheet'!$AU$64/1000</f>
        <v>0</v>
      </c>
      <c r="K3" s="43">
        <f>(LOOKUP('Calculatie sheet'!$AU$2,'Objectenoverzicht aantallen'!$A:$A,'Objectenoverzicht aantallen'!$P:$P)*'Calculatie sheet'!$AU$29*'Calculatie sheet'!$AU$42)/'Calculatie sheet'!$AU$64/1000</f>
        <v>0</v>
      </c>
      <c r="L3" s="43">
        <f>(LOOKUP('Calculatie sheet'!$AU$2,'Objectenoverzicht aantallen'!$A:$A,'Objectenoverzicht aantallen'!$P:$P)*'Calculatie sheet'!$AU$29*'Calculatie sheet'!$AU$42)/'Calculatie sheet'!$AU$64/1000</f>
        <v>0</v>
      </c>
      <c r="M3" s="43">
        <f>(LOOKUP('Calculatie sheet'!$AU$2,'Objectenoverzicht aantallen'!$A:$A,'Objectenoverzicht aantallen'!$P:$P)*'Calculatie sheet'!$AU$29*'Calculatie sheet'!$AU$42)/'Calculatie sheet'!$AU$64/1000</f>
        <v>0</v>
      </c>
      <c r="N3" s="43">
        <f>(LOOKUP('Calculatie sheet'!$AU$2,'Objectenoverzicht aantallen'!$A:$A,'Objectenoverzicht aantallen'!$P:$P)*'Calculatie sheet'!$AU$29*'Calculatie sheet'!$AU$42)/'Calculatie sheet'!$AU$64/1000</f>
        <v>0</v>
      </c>
      <c r="O3" s="43">
        <f>(LOOKUP('Calculatie sheet'!$AU$2,'Objectenoverzicht aantallen'!$A:$A,'Objectenoverzicht aantallen'!$P:$P)*'Calculatie sheet'!$AU$29*'Calculatie sheet'!$AU$42)/'Calculatie sheet'!$AU$64/1000</f>
        <v>0</v>
      </c>
      <c r="P3" s="43">
        <f>(LOOKUP('Calculatie sheet'!$AU$2,'Objectenoverzicht aantallen'!$A:$A,'Objectenoverzicht aantallen'!$P:$P)*'Calculatie sheet'!$AU$29*'Calculatie sheet'!$AU$42)/'Calculatie sheet'!$AU$64/1000</f>
        <v>0</v>
      </c>
      <c r="Q3" s="43">
        <f>(LOOKUP('Calculatie sheet'!$AU$2,'Objectenoverzicht aantallen'!$A:$A,'Objectenoverzicht aantallen'!$P:$P)*'Calculatie sheet'!$AU$29*'Calculatie sheet'!$AU$42)/'Calculatie sheet'!$AU$64/1000</f>
        <v>0</v>
      </c>
      <c r="R3" s="43">
        <f>(LOOKUP('Calculatie sheet'!$AU$2,'Objectenoverzicht aantallen'!$A:$A,'Objectenoverzicht aantallen'!$P:$P)*'Calculatie sheet'!$AU$29*'Calculatie sheet'!$AU$42)/'Calculatie sheet'!$AU$64/1000</f>
        <v>0</v>
      </c>
      <c r="S3" s="43">
        <f>(LOOKUP('Calculatie sheet'!$AU$2,'Objectenoverzicht aantallen'!$A:$A,'Objectenoverzicht aantallen'!$P:$P)*'Calculatie sheet'!$AU$29*'Calculatie sheet'!$AU$42)/'Calculatie sheet'!$AU$64/1000</f>
        <v>0</v>
      </c>
      <c r="T3" s="43">
        <f>(LOOKUP('Calculatie sheet'!$AU$2,'Objectenoverzicht aantallen'!$A:$A,'Objectenoverzicht aantallen'!$P:$P)*'Calculatie sheet'!$AU$29*'Calculatie sheet'!$AU$42)/'Calculatie sheet'!$AU$64/1000</f>
        <v>0</v>
      </c>
      <c r="V3" s="43">
        <f>(LOOKUP('Calculatie sheet'!$AU$2,'Objectenoverzicht aantallen'!$A:$A,'Objectenoverzicht aantallen'!$P:$P)*'Calculatie sheet'!$AU$29*'Calculatie sheet'!$AU$42)/'Calculatie sheet'!$AU$64/1000</f>
        <v>0</v>
      </c>
      <c r="W3" s="43">
        <f>(LOOKUP('Calculatie sheet'!$AU$2,'Objectenoverzicht aantallen'!$A:$A,'Objectenoverzicht aantallen'!$P:$P)*'Calculatie sheet'!$AU$29*'Calculatie sheet'!$AU$42)/'Calculatie sheet'!$AU$64/1000</f>
        <v>0</v>
      </c>
      <c r="X3" s="43">
        <f>(LOOKUP('Calculatie sheet'!$AU$2,'Objectenoverzicht aantallen'!$A:$A,'Objectenoverzicht aantallen'!$P:$P)*'Calculatie sheet'!$AU$29*'Calculatie sheet'!$AU$42)/'Calculatie sheet'!$AU$64/1000</f>
        <v>0</v>
      </c>
      <c r="Y3" s="43">
        <f>(LOOKUP('Calculatie sheet'!$AU$2,'Objectenoverzicht aantallen'!$A:$A,'Objectenoverzicht aantallen'!$P:$P)*'Calculatie sheet'!$AU$29*'Calculatie sheet'!$AU$42)/'Calculatie sheet'!$AU$64/1000</f>
        <v>0</v>
      </c>
      <c r="Z3" s="43">
        <f>(LOOKUP('Calculatie sheet'!$AU$2,'Objectenoverzicht aantallen'!$A:$A,'Objectenoverzicht aantallen'!$P:$P)*'Calculatie sheet'!$AU$29*'Calculatie sheet'!$AU$42)/'Calculatie sheet'!$AU$64/1000</f>
        <v>0</v>
      </c>
      <c r="AA3" s="43">
        <f>(LOOKUP('Calculatie sheet'!$AU$2,'Objectenoverzicht aantallen'!$A:$A,'Objectenoverzicht aantallen'!$P:$P)*'Calculatie sheet'!$AU$29*'Calculatie sheet'!$AU$42)/'Calculatie sheet'!$AU$64/1000</f>
        <v>0</v>
      </c>
      <c r="AB3" s="43">
        <f>(LOOKUP('Calculatie sheet'!$AU$2,'Objectenoverzicht aantallen'!$A:$A,'Objectenoverzicht aantallen'!$P:$P)*'Calculatie sheet'!$AU$29*'Calculatie sheet'!$AU$42)/'Calculatie sheet'!$AU$64/1000</f>
        <v>0</v>
      </c>
      <c r="AC3" s="43">
        <f>(LOOKUP('Calculatie sheet'!$AU$2,'Objectenoverzicht aantallen'!$A:$A,'Objectenoverzicht aantallen'!$P:$P)*'Calculatie sheet'!$AU$29*'Calculatie sheet'!$AU$42)/'Calculatie sheet'!$AU$64/1000</f>
        <v>0</v>
      </c>
      <c r="AD3" s="43">
        <f>(LOOKUP('Calculatie sheet'!$AU$2,'Objectenoverzicht aantallen'!$A:$A,'Objectenoverzicht aantallen'!$P:$P)*'Calculatie sheet'!$AU$29*'Calculatie sheet'!$AU$42)/'Calculatie sheet'!$AU$64/1000</f>
        <v>0</v>
      </c>
      <c r="AE3" s="43">
        <f>(LOOKUP('Calculatie sheet'!$AU$2,'Objectenoverzicht aantallen'!$A:$A,'Objectenoverzicht aantallen'!$P:$P)*'Calculatie sheet'!$AU$29*'Calculatie sheet'!$AU$42)/'Calculatie sheet'!$AU$64/1000</f>
        <v>0</v>
      </c>
      <c r="AF3" s="43">
        <f>(LOOKUP('Calculatie sheet'!$AU$2,'Objectenoverzicht aantallen'!$A:$A,'Objectenoverzicht aantallen'!$P:$P)*'Calculatie sheet'!$AU$29*'Calculatie sheet'!$AU$42)/'Calculatie sheet'!$AU$64/1000</f>
        <v>0</v>
      </c>
    </row>
    <row r="4" spans="1:32" x14ac:dyDescent="0.2">
      <c r="B4" s="2" t="s">
        <v>639</v>
      </c>
      <c r="C4" s="44">
        <f>'Calculatie sheet'!AU36*'Calculatie sheet'!AU42</f>
        <v>1660.1850909999998</v>
      </c>
      <c r="D4" s="569" t="s">
        <v>585</v>
      </c>
      <c r="F4" s="567">
        <f>(C4*'Calculatie sheet'!$AU$7)/1000</f>
        <v>0</v>
      </c>
      <c r="H4" s="43">
        <f>((LOOKUP('Calculatie sheet'!$AU$2,'Objectenoverzicht aantallen'!$A:$A,'Objectenoverzicht aantallen'!$P:$P)*'Calculatie sheet'!$AU$36*'Calculatie sheet'!$AU$42))/1000</f>
        <v>0</v>
      </c>
      <c r="J4" s="43">
        <f>(LOOKUP('Calculatie sheet'!$AU$2,'Objectenoverzicht aantallen'!$A:$A,'Objectenoverzicht aantallen'!Q:Q)*'Calculatie sheet'!$AU$36*'Calculatie sheet'!$AU$42)/1000</f>
        <v>0</v>
      </c>
      <c r="K4" s="43">
        <f>(LOOKUP('Calculatie sheet'!$AU$2,'Objectenoverzicht aantallen'!$A:$A,'Objectenoverzicht aantallen'!R:R)*'Calculatie sheet'!$AU$36*'Calculatie sheet'!$AU$42)/1000</f>
        <v>0</v>
      </c>
      <c r="L4" s="43">
        <f>(LOOKUP('Calculatie sheet'!$AU$2,'Objectenoverzicht aantallen'!$A:$A,'Objectenoverzicht aantallen'!S:S)*'Calculatie sheet'!$AU$36*'Calculatie sheet'!$AU$42)/1000</f>
        <v>0</v>
      </c>
      <c r="M4" s="43">
        <f>(LOOKUP('Calculatie sheet'!$AU$2,'Objectenoverzicht aantallen'!$A:$A,'Objectenoverzicht aantallen'!T:T)*'Calculatie sheet'!$AU$36*'Calculatie sheet'!$AU$42)/1000</f>
        <v>0</v>
      </c>
      <c r="N4" s="43">
        <f>(LOOKUP('Calculatie sheet'!$AU$2,'Objectenoverzicht aantallen'!$A:$A,'Objectenoverzicht aantallen'!U:U)*'Calculatie sheet'!$AU$36*'Calculatie sheet'!$AU$42)/1000</f>
        <v>0</v>
      </c>
      <c r="O4" s="43">
        <f>(LOOKUP('Calculatie sheet'!$AU$2,'Objectenoverzicht aantallen'!$A:$A,'Objectenoverzicht aantallen'!V:V)*'Calculatie sheet'!$AU$36*'Calculatie sheet'!$AU$42)/1000</f>
        <v>0</v>
      </c>
      <c r="P4" s="43">
        <f>(LOOKUP('Calculatie sheet'!$AU$2,'Objectenoverzicht aantallen'!$A:$A,'Objectenoverzicht aantallen'!W:W)*'Calculatie sheet'!$AU$36*'Calculatie sheet'!$AU$42)/1000</f>
        <v>0</v>
      </c>
      <c r="Q4" s="43">
        <f>(LOOKUP('Calculatie sheet'!$AU$2,'Objectenoverzicht aantallen'!$A:$A,'Objectenoverzicht aantallen'!X:X)*'Calculatie sheet'!$AU$36*'Calculatie sheet'!$AU$42)/1000</f>
        <v>0</v>
      </c>
      <c r="R4" s="43">
        <f>(LOOKUP('Calculatie sheet'!$AU$2,'Objectenoverzicht aantallen'!$A:$A,'Objectenoverzicht aantallen'!Y:Y)*'Calculatie sheet'!$AU$36*'Calculatie sheet'!$AU$42)/1000</f>
        <v>0</v>
      </c>
      <c r="S4" s="43">
        <f>(LOOKUP('Calculatie sheet'!$AU$2,'Objectenoverzicht aantallen'!$A:$A,'Objectenoverzicht aantallen'!Z:Z)*'Calculatie sheet'!$AU$36*'Calculatie sheet'!$AU$42)/1000</f>
        <v>0</v>
      </c>
      <c r="T4" s="43">
        <f>(LOOKUP('Calculatie sheet'!$AU$2,'Objectenoverzicht aantallen'!$A:$A,'Objectenoverzicht aantallen'!AA:AA)*'Calculatie sheet'!$AU$36*'Calculatie sheet'!$AU$42)/1000</f>
        <v>0</v>
      </c>
      <c r="V4" s="43">
        <f>(LOOKUP('Calculatie sheet'!$AU$2,'Objectenoverzicht aantallen'!$A:$A,'Objectenoverzicht aantallen'!Q:Q)*'Calculatie sheet'!$AU$36*'Calculatie sheet'!$AU$42)/1000</f>
        <v>0</v>
      </c>
      <c r="W4" s="43">
        <f>(LOOKUP('Calculatie sheet'!$AU$2,'Objectenoverzicht aantallen'!$A:$A,'Objectenoverzicht aantallen'!R:R)*'Calculatie sheet'!$AU$36*'Calculatie sheet'!$AU$42)/1000</f>
        <v>0</v>
      </c>
      <c r="X4" s="43">
        <f>(LOOKUP('Calculatie sheet'!$AU$2,'Objectenoverzicht aantallen'!$A:$A,'Objectenoverzicht aantallen'!S:S)*'Calculatie sheet'!$AU$36*'Calculatie sheet'!$AU$42)/1000</f>
        <v>0</v>
      </c>
      <c r="Y4" s="43">
        <f>(LOOKUP('Calculatie sheet'!$AU$2,'Objectenoverzicht aantallen'!$A:$A,'Objectenoverzicht aantallen'!T:T)*'Calculatie sheet'!$AU$36*'Calculatie sheet'!$AU$42)/1000</f>
        <v>0</v>
      </c>
      <c r="Z4" s="43">
        <f>(LOOKUP('Calculatie sheet'!$AU$2,'Objectenoverzicht aantallen'!$A:$A,'Objectenoverzicht aantallen'!U:U)*'Calculatie sheet'!$AU$36*'Calculatie sheet'!$AU$42)/1000</f>
        <v>0</v>
      </c>
      <c r="AA4" s="43">
        <f>(LOOKUP('Calculatie sheet'!$AU$2,'Objectenoverzicht aantallen'!$A:$A,'Objectenoverzicht aantallen'!V:V)*'Calculatie sheet'!$AU$36*'Calculatie sheet'!$AU$42)/1000</f>
        <v>0</v>
      </c>
      <c r="AB4" s="43">
        <f>(LOOKUP('Calculatie sheet'!$AU$2,'Objectenoverzicht aantallen'!$A:$A,'Objectenoverzicht aantallen'!W:W)*'Calculatie sheet'!$AU$36*'Calculatie sheet'!$AU$42)/1000</f>
        <v>0</v>
      </c>
      <c r="AC4" s="43">
        <f>(LOOKUP('Calculatie sheet'!$AU$2,'Objectenoverzicht aantallen'!$A:$A,'Objectenoverzicht aantallen'!X:X)*'Calculatie sheet'!$AU$36*'Calculatie sheet'!$AU$42)/1000</f>
        <v>0</v>
      </c>
      <c r="AD4" s="43">
        <f>(LOOKUP('Calculatie sheet'!$AU$2,'Objectenoverzicht aantallen'!$A:$A,'Objectenoverzicht aantallen'!Y:Y)*'Calculatie sheet'!$AU$36*'Calculatie sheet'!$AU$42)/1000</f>
        <v>0</v>
      </c>
      <c r="AE4" s="43">
        <f>(LOOKUP('Calculatie sheet'!$AU$2,'Objectenoverzicht aantallen'!$A:$A,'Objectenoverzicht aantallen'!Z:Z)*'Calculatie sheet'!$AU$36*'Calculatie sheet'!$AU$42)/1000</f>
        <v>0</v>
      </c>
      <c r="AF4" s="43">
        <f>(LOOKUP('Calculatie sheet'!$AU$2,'Objectenoverzicht aantallen'!$A:$A,'Objectenoverzicht aantallen'!AA:AA)*'Calculatie sheet'!$AU$36*'Calculatie sheet'!$AU$42)/1000</f>
        <v>0</v>
      </c>
    </row>
    <row r="5" spans="1:32" x14ac:dyDescent="0.2">
      <c r="B5" s="3" t="s">
        <v>640</v>
      </c>
      <c r="C5" s="44">
        <f>'Calculatie sheet'!AU39*'Calculatie sheet'!AU42</f>
        <v>-228510.381865</v>
      </c>
      <c r="D5" s="457" t="s">
        <v>586</v>
      </c>
      <c r="F5" s="567">
        <f>(C5*'Calculatie sheet'!$AU$7)/1000</f>
        <v>0</v>
      </c>
      <c r="H5" s="43">
        <f>((LOOKUP('Calculatie sheet'!$AU$2,'Objectenoverzicht aantallen'!$A:$A,'Objectenoverzicht aantallen'!$P:$P)*'Calculatie sheet'!$AU$39*'Calculatie sheet'!$AU$42))/1000</f>
        <v>0</v>
      </c>
      <c r="J5" s="43">
        <f>(LOOKUP('Calculatie sheet'!$AU$2,'Objectenoverzicht aantallen'!$A:$A,'Objectenoverzicht aantallen'!Q:Q)*'Calculatie sheet'!$AU$39*'Calculatie sheet'!$AU$42)/1000</f>
        <v>0</v>
      </c>
      <c r="K5" s="43">
        <f>(LOOKUP('Calculatie sheet'!$AU$2,'Objectenoverzicht aantallen'!$A:$A,'Objectenoverzicht aantallen'!R:R)*'Calculatie sheet'!$AU$39*'Calculatie sheet'!$AU$42)/1000</f>
        <v>0</v>
      </c>
      <c r="L5" s="43">
        <f>(LOOKUP('Calculatie sheet'!$AU$2,'Objectenoverzicht aantallen'!$A:$A,'Objectenoverzicht aantallen'!S:S)*'Calculatie sheet'!$AU$39*'Calculatie sheet'!$AU$42)/1000</f>
        <v>0</v>
      </c>
      <c r="M5" s="43">
        <f>(LOOKUP('Calculatie sheet'!$AU$2,'Objectenoverzicht aantallen'!$A:$A,'Objectenoverzicht aantallen'!T:T)*'Calculatie sheet'!$AU$39*'Calculatie sheet'!$AU$42)/1000</f>
        <v>0</v>
      </c>
      <c r="N5" s="43">
        <f>(LOOKUP('Calculatie sheet'!$AU$2,'Objectenoverzicht aantallen'!$A:$A,'Objectenoverzicht aantallen'!U:U)*'Calculatie sheet'!$AU$39*'Calculatie sheet'!$AU$42)/1000</f>
        <v>0</v>
      </c>
      <c r="O5" s="43">
        <f>(LOOKUP('Calculatie sheet'!$AU$2,'Objectenoverzicht aantallen'!$A:$A,'Objectenoverzicht aantallen'!V:V)*'Calculatie sheet'!$AU$39*'Calculatie sheet'!$AU$42)/1000</f>
        <v>0</v>
      </c>
      <c r="P5" s="43">
        <f>(LOOKUP('Calculatie sheet'!$AU$2,'Objectenoverzicht aantallen'!$A:$A,'Objectenoverzicht aantallen'!W:W)*'Calculatie sheet'!$AU$39*'Calculatie sheet'!$AU$42)/1000</f>
        <v>0</v>
      </c>
      <c r="Q5" s="43">
        <f>(LOOKUP('Calculatie sheet'!$AU$2,'Objectenoverzicht aantallen'!$A:$A,'Objectenoverzicht aantallen'!X:X)*'Calculatie sheet'!$AU$39*'Calculatie sheet'!$AU$42)/1000</f>
        <v>0</v>
      </c>
      <c r="R5" s="43">
        <f>(LOOKUP('Calculatie sheet'!$AU$2,'Objectenoverzicht aantallen'!$A:$A,'Objectenoverzicht aantallen'!Y:Y)*'Calculatie sheet'!$AU$39*'Calculatie sheet'!$AU$42)/1000</f>
        <v>0</v>
      </c>
      <c r="S5" s="43">
        <f>(LOOKUP('Calculatie sheet'!$AU$2,'Objectenoverzicht aantallen'!$A:$A,'Objectenoverzicht aantallen'!Z:Z)*'Calculatie sheet'!$AU$39*'Calculatie sheet'!$AU$42)/1000</f>
        <v>0</v>
      </c>
      <c r="T5" s="43">
        <f>(LOOKUP('Calculatie sheet'!$AU$2,'Objectenoverzicht aantallen'!$A:$A,'Objectenoverzicht aantallen'!AA:AA)*'Calculatie sheet'!$AU$39*'Calculatie sheet'!$AU$42)/1000</f>
        <v>0</v>
      </c>
      <c r="V5" s="43">
        <f>(LOOKUP('Calculatie sheet'!$AU$2,'Objectenoverzicht aantallen'!$A:$A,'Objectenoverzicht aantallen'!Q:Q)*'Calculatie sheet'!$AU$39*'Calculatie sheet'!$AU$42)/1000</f>
        <v>0</v>
      </c>
      <c r="W5" s="43">
        <f>(LOOKUP('Calculatie sheet'!$AU$2,'Objectenoverzicht aantallen'!$A:$A,'Objectenoverzicht aantallen'!R:R)*'Calculatie sheet'!$AU$39*'Calculatie sheet'!$AU$42)/1000</f>
        <v>0</v>
      </c>
      <c r="X5" s="43">
        <f>(LOOKUP('Calculatie sheet'!$AU$2,'Objectenoverzicht aantallen'!$A:$A,'Objectenoverzicht aantallen'!S:S)*'Calculatie sheet'!$AU$39*'Calculatie sheet'!$AU$42)/1000</f>
        <v>0</v>
      </c>
      <c r="Y5" s="43">
        <f>(LOOKUP('Calculatie sheet'!$AU$2,'Objectenoverzicht aantallen'!$A:$A,'Objectenoverzicht aantallen'!T:T)*'Calculatie sheet'!$AU$39*'Calculatie sheet'!$AU$42)/1000</f>
        <v>0</v>
      </c>
      <c r="Z5" s="43">
        <f>(LOOKUP('Calculatie sheet'!$AU$2,'Objectenoverzicht aantallen'!$A:$A,'Objectenoverzicht aantallen'!U:U)*'Calculatie sheet'!$AU$39*'Calculatie sheet'!$AU$42)/1000</f>
        <v>0</v>
      </c>
      <c r="AA5" s="43">
        <f>(LOOKUP('Calculatie sheet'!$AU$2,'Objectenoverzicht aantallen'!$A:$A,'Objectenoverzicht aantallen'!V:V)*'Calculatie sheet'!$AU$39*'Calculatie sheet'!$AU$42)/1000</f>
        <v>0</v>
      </c>
      <c r="AB5" s="43">
        <f>(LOOKUP('Calculatie sheet'!$AU$2,'Objectenoverzicht aantallen'!$A:$A,'Objectenoverzicht aantallen'!W:W)*'Calculatie sheet'!$AU$39*'Calculatie sheet'!$AU$42)/1000</f>
        <v>0</v>
      </c>
      <c r="AC5" s="43">
        <f>(LOOKUP('Calculatie sheet'!$AU$2,'Objectenoverzicht aantallen'!$A:$A,'Objectenoverzicht aantallen'!X:X)*'Calculatie sheet'!$AU$39*'Calculatie sheet'!$AU$42)/1000</f>
        <v>0</v>
      </c>
      <c r="AD5" s="43">
        <f>(LOOKUP('Calculatie sheet'!$AU$2,'Objectenoverzicht aantallen'!$A:$A,'Objectenoverzicht aantallen'!Y:Y)*'Calculatie sheet'!$AU$39*'Calculatie sheet'!$AU$42)/1000</f>
        <v>0</v>
      </c>
      <c r="AE5" s="43">
        <f>(LOOKUP('Calculatie sheet'!$AU$2,'Objectenoverzicht aantallen'!$A:$A,'Objectenoverzicht aantallen'!Z:Z)*'Calculatie sheet'!$AU$39*'Calculatie sheet'!$AU$42)/1000</f>
        <v>0</v>
      </c>
      <c r="AF5" s="43">
        <f>(LOOKUP('Calculatie sheet'!$AU$2,'Objectenoverzicht aantallen'!$A:$A,'Objectenoverzicht aantallen'!AA:AA)*'Calculatie sheet'!$AU$39*'Calculatie sheet'!$AU$42)/1000</f>
        <v>0</v>
      </c>
    </row>
    <row r="6" spans="1:32" x14ac:dyDescent="0.2">
      <c r="C6" s="29"/>
      <c r="D6" s="458" t="s">
        <v>587</v>
      </c>
    </row>
  </sheetData>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A575E-EFBB-7F43-8350-0ED62148D0DE}">
  <dimension ref="A1:AF6"/>
  <sheetViews>
    <sheetView topLeftCell="T1" workbookViewId="0">
      <selection activeCell="AC2" activeCellId="1" sqref="H2:AB5 AC2:AF5"/>
    </sheetView>
  </sheetViews>
  <sheetFormatPr baseColWidth="10" defaultRowHeight="16" x14ac:dyDescent="0.2"/>
  <cols>
    <col min="2" max="2" width="16.83203125" bestFit="1" customWidth="1"/>
    <col min="3" max="3" width="11.83203125" bestFit="1" customWidth="1"/>
    <col min="4" max="4" width="31.83203125" bestFit="1" customWidth="1"/>
    <col min="6" max="6" width="18" bestFit="1" customWidth="1"/>
  </cols>
  <sheetData>
    <row r="1" spans="1:32" x14ac:dyDescent="0.2">
      <c r="A1" t="str">
        <f>'Calculatie sheet'!AV3</f>
        <v>Keersluis niet in vaarweg (hout)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sheet'!AV19*'Calculatie sheet'!AV42</f>
        <v>120467.898405</v>
      </c>
      <c r="D2" s="14" t="s">
        <v>66</v>
      </c>
      <c r="F2" s="567">
        <f>(C2*'Calculatie sheet'!$AV$7)/1000</f>
        <v>0</v>
      </c>
      <c r="H2" s="43">
        <f>((LOOKUP('Calculatie sheet'!$AV$2,'Objectenoverzicht aantallen'!$A:$A,'Objectenoverzicht aantallen'!$P:$P)*'Calculatie sheet'!$AV$19*'Calculatie sheet'!$AV$42))/1000</f>
        <v>0</v>
      </c>
      <c r="J2" s="43">
        <f>(LOOKUP('Calculatie sheet'!$AV$2,'Objectenoverzicht aantallen'!$A:$A,'Objectenoverzicht aantallen'!E:E)*'Calculatie sheet'!$AV$19*'Calculatie sheet'!$AV$42)/1000</f>
        <v>0</v>
      </c>
      <c r="K2" s="43">
        <f>(LOOKUP('Calculatie sheet'!$AV$2,'Objectenoverzicht aantallen'!$A:$A,'Objectenoverzicht aantallen'!F:F)*'Calculatie sheet'!$AV$19*'Calculatie sheet'!$AV$42)/1000</f>
        <v>0</v>
      </c>
      <c r="L2" s="43">
        <f>(LOOKUP('Calculatie sheet'!$AV$2,'Objectenoverzicht aantallen'!$A:$A,'Objectenoverzicht aantallen'!G:G)*'Calculatie sheet'!$AV$19*'Calculatie sheet'!$AV$42)/1000</f>
        <v>0</v>
      </c>
      <c r="M2" s="43">
        <f>(LOOKUP('Calculatie sheet'!$AV$2,'Objectenoverzicht aantallen'!$A:$A,'Objectenoverzicht aantallen'!H:H)*'Calculatie sheet'!$AV$19*'Calculatie sheet'!$AV$42)/1000</f>
        <v>0</v>
      </c>
      <c r="N2" s="43">
        <f>(LOOKUP('Calculatie sheet'!$AV$2,'Objectenoverzicht aantallen'!$A:$A,'Objectenoverzicht aantallen'!I:I)*'Calculatie sheet'!$AV$19*'Calculatie sheet'!$AV$42)/1000</f>
        <v>0</v>
      </c>
      <c r="O2" s="43">
        <f>(LOOKUP('Calculatie sheet'!$AV$2,'Objectenoverzicht aantallen'!$A:$A,'Objectenoverzicht aantallen'!J:J)*'Calculatie sheet'!$AV$19*'Calculatie sheet'!$AV$42)/1000</f>
        <v>0</v>
      </c>
      <c r="P2" s="43">
        <f>(LOOKUP('Calculatie sheet'!$AV$2,'Objectenoverzicht aantallen'!$A:$A,'Objectenoverzicht aantallen'!K:K)*'Calculatie sheet'!$AV$19*'Calculatie sheet'!$AV$42)/1000</f>
        <v>0</v>
      </c>
      <c r="Q2" s="43">
        <f>(LOOKUP('Calculatie sheet'!$AV$2,'Objectenoverzicht aantallen'!$A:$A,'Objectenoverzicht aantallen'!L:L)*'Calculatie sheet'!$AV$19*'Calculatie sheet'!$AV$42)/1000</f>
        <v>0</v>
      </c>
      <c r="R2" s="43">
        <f>(LOOKUP('Calculatie sheet'!$AV$2,'Objectenoverzicht aantallen'!$A:$A,'Objectenoverzicht aantallen'!M:M)*'Calculatie sheet'!$AV$19*'Calculatie sheet'!$AV$42)/1000</f>
        <v>0</v>
      </c>
      <c r="S2" s="43">
        <f>(LOOKUP('Calculatie sheet'!$AV$2,'Objectenoverzicht aantallen'!$A:$A,'Objectenoverzicht aantallen'!N:N)*'Calculatie sheet'!$AV$19*'Calculatie sheet'!$AV$42)/1000</f>
        <v>0</v>
      </c>
      <c r="T2" s="43">
        <f>(LOOKUP('Calculatie sheet'!$AV$2,'Objectenoverzicht aantallen'!$A:$A,'Objectenoverzicht aantallen'!O:O)*'Calculatie sheet'!$AV$19*'Calculatie sheet'!$AV$42)/1000</f>
        <v>0</v>
      </c>
      <c r="V2" s="43">
        <f>(LOOKUP('Calculatie sheet'!$AV$2,'Objectenoverzicht aantallen'!$A:$A,'Objectenoverzicht aantallen'!Q:Q)*'Calculatie sheet'!$AV$19*'Calculatie sheet'!$AV$42)/1000</f>
        <v>0</v>
      </c>
      <c r="W2" s="43">
        <f>(LOOKUP('Calculatie sheet'!$AV$2,'Objectenoverzicht aantallen'!$A:$A,'Objectenoverzicht aantallen'!R:R)*'Calculatie sheet'!$AV$19*'Calculatie sheet'!$AV$42)/1000</f>
        <v>0</v>
      </c>
      <c r="X2" s="43">
        <f>(LOOKUP('Calculatie sheet'!$AV$2,'Objectenoverzicht aantallen'!$A:$A,'Objectenoverzicht aantallen'!S:S)*'Calculatie sheet'!$AV$19*'Calculatie sheet'!$AV$42)/1000</f>
        <v>0</v>
      </c>
      <c r="Y2" s="43">
        <f>(LOOKUP('Calculatie sheet'!$AV$2,'Objectenoverzicht aantallen'!$A:$A,'Objectenoverzicht aantallen'!T:T)*'Calculatie sheet'!$AV$19*'Calculatie sheet'!$AV$42)/1000</f>
        <v>0</v>
      </c>
      <c r="Z2" s="43">
        <f>(LOOKUP('Calculatie sheet'!$AV$2,'Objectenoverzicht aantallen'!$A:$A,'Objectenoverzicht aantallen'!U:U)*'Calculatie sheet'!$AV$19*'Calculatie sheet'!$AV$42)/1000</f>
        <v>0</v>
      </c>
      <c r="AA2" s="43">
        <f>(LOOKUP('Calculatie sheet'!$AV$2,'Objectenoverzicht aantallen'!$A:$A,'Objectenoverzicht aantallen'!V:V)*'Calculatie sheet'!$AV$19*'Calculatie sheet'!$AV$42)/1000</f>
        <v>0</v>
      </c>
      <c r="AB2" s="43">
        <f>(LOOKUP('Calculatie sheet'!$AV$2,'Objectenoverzicht aantallen'!$A:$A,'Objectenoverzicht aantallen'!W:W)*'Calculatie sheet'!$AV$19*'Calculatie sheet'!$AV$42)/1000</f>
        <v>0</v>
      </c>
      <c r="AC2" s="43">
        <f>(LOOKUP('Calculatie sheet'!$AV$2,'Objectenoverzicht aantallen'!$A:$A,'Objectenoverzicht aantallen'!X:X)*'Calculatie sheet'!$AV$19*'Calculatie sheet'!$AV$42)/1000</f>
        <v>0</v>
      </c>
      <c r="AD2" s="43">
        <f>(LOOKUP('Calculatie sheet'!$AV$2,'Objectenoverzicht aantallen'!$A:$A,'Objectenoverzicht aantallen'!Y:Y)*'Calculatie sheet'!$AV$19*'Calculatie sheet'!$AV$42)/1000</f>
        <v>0</v>
      </c>
      <c r="AE2" s="43">
        <f>(LOOKUP('Calculatie sheet'!$AV$2,'Objectenoverzicht aantallen'!$A:$A,'Objectenoverzicht aantallen'!Z:Z)*'Calculatie sheet'!$AV$19*'Calculatie sheet'!$AV$42)/1000</f>
        <v>0</v>
      </c>
      <c r="AF2" s="43">
        <f>(LOOKUP('Calculatie sheet'!$AV$2,'Objectenoverzicht aantallen'!$A:$A,'Objectenoverzicht aantallen'!AA:AA)*'Calculatie sheet'!$AV$19*'Calculatie sheet'!$AV$42)/1000</f>
        <v>0</v>
      </c>
    </row>
    <row r="3" spans="1:32" x14ac:dyDescent="0.2">
      <c r="B3" s="2" t="s">
        <v>638</v>
      </c>
      <c r="C3" s="41">
        <f>'Calculatie sheet'!AV29*'Calculatie sheet'!AV42</f>
        <v>500.09375999999997</v>
      </c>
      <c r="D3" s="24" t="s">
        <v>64</v>
      </c>
      <c r="F3" s="567">
        <f>(C3*'Calculatie sheet'!$AV$7)/1000</f>
        <v>0</v>
      </c>
      <c r="H3" s="43">
        <f>((LOOKUP('Calculatie sheet'!$AV$2,'Objectenoverzicht aantallen'!$A:$A,'Objectenoverzicht aantallen'!$P:$P)*'Calculatie sheet'!$AV$29*'Calculatie sheet'!$AV$42))/1000</f>
        <v>0</v>
      </c>
      <c r="J3" s="43">
        <f>(LOOKUP('Calculatie sheet'!$AV$2,'Objectenoverzicht aantallen'!$A:$A,'Objectenoverzicht aantallen'!$P:$P)*'Calculatie sheet'!$AV$29*'Calculatie sheet'!$AV$42)/'Calculatie sheet'!$AV$64/1000</f>
        <v>0</v>
      </c>
      <c r="K3" s="43">
        <f>(LOOKUP('Calculatie sheet'!$AV$2,'Objectenoverzicht aantallen'!$A:$A,'Objectenoverzicht aantallen'!$P:$P)*'Calculatie sheet'!$AV$29*'Calculatie sheet'!$AV$42)/'Calculatie sheet'!$AV$64/1000</f>
        <v>0</v>
      </c>
      <c r="L3" s="43">
        <f>(LOOKUP('Calculatie sheet'!$AV$2,'Objectenoverzicht aantallen'!$A:$A,'Objectenoverzicht aantallen'!$P:$P)*'Calculatie sheet'!$AV$29*'Calculatie sheet'!$AV$42)/'Calculatie sheet'!$AV$64/1000</f>
        <v>0</v>
      </c>
      <c r="M3" s="43">
        <f>(LOOKUP('Calculatie sheet'!$AV$2,'Objectenoverzicht aantallen'!$A:$A,'Objectenoverzicht aantallen'!$P:$P)*'Calculatie sheet'!$AV$29*'Calculatie sheet'!$AV$42)/'Calculatie sheet'!$AV$64/1000</f>
        <v>0</v>
      </c>
      <c r="N3" s="43">
        <f>(LOOKUP('Calculatie sheet'!$AV$2,'Objectenoverzicht aantallen'!$A:$A,'Objectenoverzicht aantallen'!$P:$P)*'Calculatie sheet'!$AV$29*'Calculatie sheet'!$AV$42)/'Calculatie sheet'!$AV$64/1000</f>
        <v>0</v>
      </c>
      <c r="O3" s="43">
        <f>(LOOKUP('Calculatie sheet'!$AV$2,'Objectenoverzicht aantallen'!$A:$A,'Objectenoverzicht aantallen'!$P:$P)*'Calculatie sheet'!$AV$29*'Calculatie sheet'!$AV$42)/'Calculatie sheet'!$AV$64/1000</f>
        <v>0</v>
      </c>
      <c r="P3" s="43">
        <f>(LOOKUP('Calculatie sheet'!$AV$2,'Objectenoverzicht aantallen'!$A:$A,'Objectenoverzicht aantallen'!$P:$P)*'Calculatie sheet'!$AV$29*'Calculatie sheet'!$AV$42)/'Calculatie sheet'!$AV$64/1000</f>
        <v>0</v>
      </c>
      <c r="Q3" s="43">
        <f>(LOOKUP('Calculatie sheet'!$AV$2,'Objectenoverzicht aantallen'!$A:$A,'Objectenoverzicht aantallen'!$P:$P)*'Calculatie sheet'!$AV$29*'Calculatie sheet'!$AV$42)/'Calculatie sheet'!$AV$64/1000</f>
        <v>0</v>
      </c>
      <c r="R3" s="43">
        <f>(LOOKUP('Calculatie sheet'!$AV$2,'Objectenoverzicht aantallen'!$A:$A,'Objectenoverzicht aantallen'!$P:$P)*'Calculatie sheet'!$AV$29*'Calculatie sheet'!$AV$42)/'Calculatie sheet'!$AV$64/1000</f>
        <v>0</v>
      </c>
      <c r="S3" s="43">
        <f>(LOOKUP('Calculatie sheet'!$AV$2,'Objectenoverzicht aantallen'!$A:$A,'Objectenoverzicht aantallen'!$P:$P)*'Calculatie sheet'!$AV$29*'Calculatie sheet'!$AV$42)/'Calculatie sheet'!$AV$64/1000</f>
        <v>0</v>
      </c>
      <c r="T3" s="43">
        <f>(LOOKUP('Calculatie sheet'!$AV$2,'Objectenoverzicht aantallen'!$A:$A,'Objectenoverzicht aantallen'!$P:$P)*'Calculatie sheet'!$AV$29*'Calculatie sheet'!$AV$42)/'Calculatie sheet'!$AV$64/1000</f>
        <v>0</v>
      </c>
      <c r="V3" s="43">
        <f>(LOOKUP('Calculatie sheet'!$AV$2,'Objectenoverzicht aantallen'!$A:$A,'Objectenoverzicht aantallen'!$P:$P)*'Calculatie sheet'!$AV$29*'Calculatie sheet'!$AV$42)/'Calculatie sheet'!$AV$64/1000</f>
        <v>0</v>
      </c>
      <c r="W3" s="43">
        <f>(LOOKUP('Calculatie sheet'!$AV$2,'Objectenoverzicht aantallen'!$A:$A,'Objectenoverzicht aantallen'!$P:$P)*'Calculatie sheet'!$AV$29*'Calculatie sheet'!$AV$42)/'Calculatie sheet'!$AV$64/1000</f>
        <v>0</v>
      </c>
      <c r="X3" s="43">
        <f>(LOOKUP('Calculatie sheet'!$AV$2,'Objectenoverzicht aantallen'!$A:$A,'Objectenoverzicht aantallen'!$P:$P)*'Calculatie sheet'!$AV$29*'Calculatie sheet'!$AV$42)/'Calculatie sheet'!$AV$64/1000</f>
        <v>0</v>
      </c>
      <c r="Y3" s="43">
        <f>(LOOKUP('Calculatie sheet'!$AV$2,'Objectenoverzicht aantallen'!$A:$A,'Objectenoverzicht aantallen'!$P:$P)*'Calculatie sheet'!$AV$29*'Calculatie sheet'!$AV$42)/'Calculatie sheet'!$AV$64/1000</f>
        <v>0</v>
      </c>
      <c r="Z3" s="43">
        <f>(LOOKUP('Calculatie sheet'!$AV$2,'Objectenoverzicht aantallen'!$A:$A,'Objectenoverzicht aantallen'!$P:$P)*'Calculatie sheet'!$AV$29*'Calculatie sheet'!$AV$42)/'Calculatie sheet'!$AV$64/1000</f>
        <v>0</v>
      </c>
      <c r="AA3" s="43">
        <f>(LOOKUP('Calculatie sheet'!$AV$2,'Objectenoverzicht aantallen'!$A:$A,'Objectenoverzicht aantallen'!$P:$P)*'Calculatie sheet'!$AV$29*'Calculatie sheet'!$AV$42)/'Calculatie sheet'!$AV$64/1000</f>
        <v>0</v>
      </c>
      <c r="AB3" s="43">
        <f>(LOOKUP('Calculatie sheet'!$AV$2,'Objectenoverzicht aantallen'!$A:$A,'Objectenoverzicht aantallen'!$P:$P)*'Calculatie sheet'!$AV$29*'Calculatie sheet'!$AV$42)/'Calculatie sheet'!$AV$64/1000</f>
        <v>0</v>
      </c>
      <c r="AC3" s="43">
        <f>(LOOKUP('Calculatie sheet'!$AV$2,'Objectenoverzicht aantallen'!$A:$A,'Objectenoverzicht aantallen'!$P:$P)*'Calculatie sheet'!$AV$29*'Calculatie sheet'!$AV$42)/'Calculatie sheet'!$AV$64/1000</f>
        <v>0</v>
      </c>
      <c r="AD3" s="43">
        <f>(LOOKUP('Calculatie sheet'!$AV$2,'Objectenoverzicht aantallen'!$A:$A,'Objectenoverzicht aantallen'!$P:$P)*'Calculatie sheet'!$AV$29*'Calculatie sheet'!$AV$42)/'Calculatie sheet'!$AV$64/1000</f>
        <v>0</v>
      </c>
      <c r="AE3" s="43">
        <f>(LOOKUP('Calculatie sheet'!$AV$2,'Objectenoverzicht aantallen'!$A:$A,'Objectenoverzicht aantallen'!$P:$P)*'Calculatie sheet'!$AV$29*'Calculatie sheet'!$AV$42)/'Calculatie sheet'!$AV$64/1000</f>
        <v>0</v>
      </c>
      <c r="AF3" s="43">
        <f>(LOOKUP('Calculatie sheet'!$AV$2,'Objectenoverzicht aantallen'!$A:$A,'Objectenoverzicht aantallen'!$P:$P)*'Calculatie sheet'!$AV$29*'Calculatie sheet'!$AV$42)/'Calculatie sheet'!$AV$64/1000</f>
        <v>0</v>
      </c>
    </row>
    <row r="4" spans="1:32" x14ac:dyDescent="0.2">
      <c r="B4" s="2" t="s">
        <v>639</v>
      </c>
      <c r="C4" s="41">
        <f>'Calculatie sheet'!AV36*'Calculatie sheet'!AV42</f>
        <v>2445.771045</v>
      </c>
      <c r="D4" s="569" t="s">
        <v>585</v>
      </c>
      <c r="F4" s="567">
        <f>(C4*'Calculatie sheet'!$AV$7)/1000</f>
        <v>0</v>
      </c>
      <c r="H4" s="43">
        <f>((LOOKUP('Calculatie sheet'!$AV$2,'Objectenoverzicht aantallen'!$A:$A,'Objectenoverzicht aantallen'!$P:$P)*'Calculatie sheet'!$AV$36*'Calculatie sheet'!$AV$42))/1000</f>
        <v>0</v>
      </c>
      <c r="J4" s="43">
        <f>(LOOKUP('Calculatie sheet'!$AV$2,'Objectenoverzicht aantallen'!$A:$A,'Objectenoverzicht aantallen'!Q:Q)*'Calculatie sheet'!$AV$36*'Calculatie sheet'!$AV$42)/1000</f>
        <v>0</v>
      </c>
      <c r="K4" s="43">
        <f>(LOOKUP('Calculatie sheet'!$AV$2,'Objectenoverzicht aantallen'!$A:$A,'Objectenoverzicht aantallen'!R:R)*'Calculatie sheet'!$AV$36*'Calculatie sheet'!$AV$42)/1000</f>
        <v>0</v>
      </c>
      <c r="L4" s="43">
        <f>(LOOKUP('Calculatie sheet'!$AV$2,'Objectenoverzicht aantallen'!$A:$A,'Objectenoverzicht aantallen'!S:S)*'Calculatie sheet'!$AV$36*'Calculatie sheet'!$AV$42)/1000</f>
        <v>0</v>
      </c>
      <c r="M4" s="43">
        <f>(LOOKUP('Calculatie sheet'!$AV$2,'Objectenoverzicht aantallen'!$A:$A,'Objectenoverzicht aantallen'!T:T)*'Calculatie sheet'!$AV$36*'Calculatie sheet'!$AV$42)/1000</f>
        <v>0</v>
      </c>
      <c r="N4" s="43">
        <f>(LOOKUP('Calculatie sheet'!$AV$2,'Objectenoverzicht aantallen'!$A:$A,'Objectenoverzicht aantallen'!U:U)*'Calculatie sheet'!$AV$36*'Calculatie sheet'!$AV$42)/1000</f>
        <v>0</v>
      </c>
      <c r="O4" s="43">
        <f>(LOOKUP('Calculatie sheet'!$AV$2,'Objectenoverzicht aantallen'!$A:$A,'Objectenoverzicht aantallen'!V:V)*'Calculatie sheet'!$AV$36*'Calculatie sheet'!$AV$42)/1000</f>
        <v>0</v>
      </c>
      <c r="P4" s="43">
        <f>(LOOKUP('Calculatie sheet'!$AV$2,'Objectenoverzicht aantallen'!$A:$A,'Objectenoverzicht aantallen'!W:W)*'Calculatie sheet'!$AV$36*'Calculatie sheet'!$AV$42)/1000</f>
        <v>0</v>
      </c>
      <c r="Q4" s="43">
        <f>(LOOKUP('Calculatie sheet'!$AV$2,'Objectenoverzicht aantallen'!$A:$A,'Objectenoverzicht aantallen'!X:X)*'Calculatie sheet'!$AV$36*'Calculatie sheet'!$AV$42)/1000</f>
        <v>0</v>
      </c>
      <c r="R4" s="43">
        <f>(LOOKUP('Calculatie sheet'!$AV$2,'Objectenoverzicht aantallen'!$A:$A,'Objectenoverzicht aantallen'!Y:Y)*'Calculatie sheet'!$AV$36*'Calculatie sheet'!$AV$42)/1000</f>
        <v>0</v>
      </c>
      <c r="S4" s="43">
        <f>(LOOKUP('Calculatie sheet'!$AV$2,'Objectenoverzicht aantallen'!$A:$A,'Objectenoverzicht aantallen'!Z:Z)*'Calculatie sheet'!$AV$36*'Calculatie sheet'!$AV$42)/1000</f>
        <v>0</v>
      </c>
      <c r="T4" s="43">
        <f>(LOOKUP('Calculatie sheet'!$AV$2,'Objectenoverzicht aantallen'!$A:$A,'Objectenoverzicht aantallen'!AA:AA)*'Calculatie sheet'!$AV$36*'Calculatie sheet'!$AV$42)/1000</f>
        <v>0</v>
      </c>
      <c r="V4" s="43">
        <f>(LOOKUP('Calculatie sheet'!$AV$2,'Objectenoverzicht aantallen'!$A:$A,'Objectenoverzicht aantallen'!Q:Q)*'Calculatie sheet'!$AV$36*'Calculatie sheet'!$AV$42)/1000</f>
        <v>0</v>
      </c>
      <c r="W4" s="43">
        <f>(LOOKUP('Calculatie sheet'!$AV$2,'Objectenoverzicht aantallen'!$A:$A,'Objectenoverzicht aantallen'!R:R)*'Calculatie sheet'!$AV$36*'Calculatie sheet'!$AV$42)/1000</f>
        <v>0</v>
      </c>
      <c r="X4" s="43">
        <f>(LOOKUP('Calculatie sheet'!$AV$2,'Objectenoverzicht aantallen'!$A:$A,'Objectenoverzicht aantallen'!S:S)*'Calculatie sheet'!$AV$36*'Calculatie sheet'!$AV$42)/1000</f>
        <v>0</v>
      </c>
      <c r="Y4" s="43">
        <f>(LOOKUP('Calculatie sheet'!$AV$2,'Objectenoverzicht aantallen'!$A:$A,'Objectenoverzicht aantallen'!T:T)*'Calculatie sheet'!$AV$36*'Calculatie sheet'!$AV$42)/1000</f>
        <v>0</v>
      </c>
      <c r="Z4" s="43">
        <f>(LOOKUP('Calculatie sheet'!$AV$2,'Objectenoverzicht aantallen'!$A:$A,'Objectenoverzicht aantallen'!U:U)*'Calculatie sheet'!$AV$36*'Calculatie sheet'!$AV$42)/1000</f>
        <v>0</v>
      </c>
      <c r="AA4" s="43">
        <f>(LOOKUP('Calculatie sheet'!$AV$2,'Objectenoverzicht aantallen'!$A:$A,'Objectenoverzicht aantallen'!V:V)*'Calculatie sheet'!$AV$36*'Calculatie sheet'!$AV$42)/1000</f>
        <v>0</v>
      </c>
      <c r="AB4" s="43">
        <f>(LOOKUP('Calculatie sheet'!$AV$2,'Objectenoverzicht aantallen'!$A:$A,'Objectenoverzicht aantallen'!W:W)*'Calculatie sheet'!$AV$36*'Calculatie sheet'!$AV$42)/1000</f>
        <v>0</v>
      </c>
      <c r="AC4" s="43">
        <f>(LOOKUP('Calculatie sheet'!$AV$2,'Objectenoverzicht aantallen'!$A:$A,'Objectenoverzicht aantallen'!X:X)*'Calculatie sheet'!$AV$36*'Calculatie sheet'!$AV$42)/1000</f>
        <v>0</v>
      </c>
      <c r="AD4" s="43">
        <f>(LOOKUP('Calculatie sheet'!$AV$2,'Objectenoverzicht aantallen'!$A:$A,'Objectenoverzicht aantallen'!Y:Y)*'Calculatie sheet'!$AV$36*'Calculatie sheet'!$AV$42)/1000</f>
        <v>0</v>
      </c>
      <c r="AE4" s="43">
        <f>(LOOKUP('Calculatie sheet'!$AV$2,'Objectenoverzicht aantallen'!$A:$A,'Objectenoverzicht aantallen'!Z:Z)*'Calculatie sheet'!$AV$36*'Calculatie sheet'!$AV$42)/1000</f>
        <v>0</v>
      </c>
      <c r="AF4" s="43">
        <f>(LOOKUP('Calculatie sheet'!$AV$2,'Objectenoverzicht aantallen'!$A:$A,'Objectenoverzicht aantallen'!AA:AA)*'Calculatie sheet'!$AV$36*'Calculatie sheet'!$AV$42)/1000</f>
        <v>0</v>
      </c>
    </row>
    <row r="5" spans="1:32" x14ac:dyDescent="0.2">
      <c r="B5" s="3" t="s">
        <v>640</v>
      </c>
      <c r="C5" s="41">
        <f>'Calculatie sheet'!AV39*'Calculatie sheet'!AV42</f>
        <v>-45281.927174999997</v>
      </c>
      <c r="D5" s="457" t="s">
        <v>586</v>
      </c>
      <c r="F5" s="567">
        <f>(C5*'Calculatie sheet'!$AV$7)/1000</f>
        <v>0</v>
      </c>
      <c r="H5" s="43">
        <f>((LOOKUP('Calculatie sheet'!$AV$2,'Objectenoverzicht aantallen'!$A:$A,'Objectenoverzicht aantallen'!$P:$P)*'Calculatie sheet'!$AV$39*'Calculatie sheet'!$AV$42))/1000</f>
        <v>0</v>
      </c>
      <c r="J5" s="43">
        <f>(LOOKUP('Calculatie sheet'!$AV$2,'Objectenoverzicht aantallen'!$A:$A,'Objectenoverzicht aantallen'!Q:Q)*'Calculatie sheet'!$AV$39*'Calculatie sheet'!$AV$42)/1000</f>
        <v>0</v>
      </c>
      <c r="K5" s="43">
        <f>(LOOKUP('Calculatie sheet'!$AV$2,'Objectenoverzicht aantallen'!$A:$A,'Objectenoverzicht aantallen'!R:R)*'Calculatie sheet'!$AV$39*'Calculatie sheet'!$AV$42)/1000</f>
        <v>0</v>
      </c>
      <c r="L5" s="43">
        <f>(LOOKUP('Calculatie sheet'!$AV$2,'Objectenoverzicht aantallen'!$A:$A,'Objectenoverzicht aantallen'!S:S)*'Calculatie sheet'!$AV$39*'Calculatie sheet'!$AV$42)/1000</f>
        <v>0</v>
      </c>
      <c r="M5" s="43">
        <f>(LOOKUP('Calculatie sheet'!$AV$2,'Objectenoverzicht aantallen'!$A:$A,'Objectenoverzicht aantallen'!T:T)*'Calculatie sheet'!$AV$39*'Calculatie sheet'!$AV$42)/1000</f>
        <v>0</v>
      </c>
      <c r="N5" s="43">
        <f>(LOOKUP('Calculatie sheet'!$AV$2,'Objectenoverzicht aantallen'!$A:$A,'Objectenoverzicht aantallen'!U:U)*'Calculatie sheet'!$AV$39*'Calculatie sheet'!$AV$42)/1000</f>
        <v>0</v>
      </c>
      <c r="O5" s="43">
        <f>(LOOKUP('Calculatie sheet'!$AV$2,'Objectenoverzicht aantallen'!$A:$A,'Objectenoverzicht aantallen'!V:V)*'Calculatie sheet'!$AV$39*'Calculatie sheet'!$AV$42)/1000</f>
        <v>0</v>
      </c>
      <c r="P5" s="43">
        <f>(LOOKUP('Calculatie sheet'!$AV$2,'Objectenoverzicht aantallen'!$A:$A,'Objectenoverzicht aantallen'!W:W)*'Calculatie sheet'!$AV$39*'Calculatie sheet'!$AV$42)/1000</f>
        <v>0</v>
      </c>
      <c r="Q5" s="43">
        <f>(LOOKUP('Calculatie sheet'!$AV$2,'Objectenoverzicht aantallen'!$A:$A,'Objectenoverzicht aantallen'!X:X)*'Calculatie sheet'!$AV$39*'Calculatie sheet'!$AV$42)/1000</f>
        <v>0</v>
      </c>
      <c r="R5" s="43">
        <f>(LOOKUP('Calculatie sheet'!$AV$2,'Objectenoverzicht aantallen'!$A:$A,'Objectenoverzicht aantallen'!Y:Y)*'Calculatie sheet'!$AV$39*'Calculatie sheet'!$AV$42)/1000</f>
        <v>0</v>
      </c>
      <c r="S5" s="43">
        <f>(LOOKUP('Calculatie sheet'!$AV$2,'Objectenoverzicht aantallen'!$A:$A,'Objectenoverzicht aantallen'!Z:Z)*'Calculatie sheet'!$AV$39*'Calculatie sheet'!$AV$42)/1000</f>
        <v>0</v>
      </c>
      <c r="T5" s="43">
        <f>(LOOKUP('Calculatie sheet'!$AV$2,'Objectenoverzicht aantallen'!$A:$A,'Objectenoverzicht aantallen'!AA:AA)*'Calculatie sheet'!$AV$39*'Calculatie sheet'!$AV$42)/1000</f>
        <v>0</v>
      </c>
      <c r="V5" s="43">
        <f>(LOOKUP('Calculatie sheet'!$AV$2,'Objectenoverzicht aantallen'!$A:$A,'Objectenoverzicht aantallen'!Q:Q)*'Calculatie sheet'!$AV$39*'Calculatie sheet'!$AV$42)/1000</f>
        <v>0</v>
      </c>
      <c r="W5" s="43">
        <f>(LOOKUP('Calculatie sheet'!$AV$2,'Objectenoverzicht aantallen'!$A:$A,'Objectenoverzicht aantallen'!R:R)*'Calculatie sheet'!$AV$39*'Calculatie sheet'!$AV$42)/1000</f>
        <v>0</v>
      </c>
      <c r="X5" s="43">
        <f>(LOOKUP('Calculatie sheet'!$AV$2,'Objectenoverzicht aantallen'!$A:$A,'Objectenoverzicht aantallen'!S:S)*'Calculatie sheet'!$AV$39*'Calculatie sheet'!$AV$42)/1000</f>
        <v>0</v>
      </c>
      <c r="Y5" s="43">
        <f>(LOOKUP('Calculatie sheet'!$AV$2,'Objectenoverzicht aantallen'!$A:$A,'Objectenoverzicht aantallen'!T:T)*'Calculatie sheet'!$AV$39*'Calculatie sheet'!$AV$42)/1000</f>
        <v>0</v>
      </c>
      <c r="Z5" s="43">
        <f>(LOOKUP('Calculatie sheet'!$AV$2,'Objectenoverzicht aantallen'!$A:$A,'Objectenoverzicht aantallen'!U:U)*'Calculatie sheet'!$AV$39*'Calculatie sheet'!$AV$42)/1000</f>
        <v>0</v>
      </c>
      <c r="AA5" s="43">
        <f>(LOOKUP('Calculatie sheet'!$AV$2,'Objectenoverzicht aantallen'!$A:$A,'Objectenoverzicht aantallen'!V:V)*'Calculatie sheet'!$AV$39*'Calculatie sheet'!$AV$42)/1000</f>
        <v>0</v>
      </c>
      <c r="AB5" s="43">
        <f>(LOOKUP('Calculatie sheet'!$AV$2,'Objectenoverzicht aantallen'!$A:$A,'Objectenoverzicht aantallen'!W:W)*'Calculatie sheet'!$AV$39*'Calculatie sheet'!$AV$42)/1000</f>
        <v>0</v>
      </c>
      <c r="AC5" s="43">
        <f>(LOOKUP('Calculatie sheet'!$AV$2,'Objectenoverzicht aantallen'!$A:$A,'Objectenoverzicht aantallen'!X:X)*'Calculatie sheet'!$AV$39*'Calculatie sheet'!$AV$42)/1000</f>
        <v>0</v>
      </c>
      <c r="AD5" s="43">
        <f>(LOOKUP('Calculatie sheet'!$AV$2,'Objectenoverzicht aantallen'!$A:$A,'Objectenoverzicht aantallen'!Y:Y)*'Calculatie sheet'!$AV$39*'Calculatie sheet'!$AV$42)/1000</f>
        <v>0</v>
      </c>
      <c r="AE5" s="43">
        <f>(LOOKUP('Calculatie sheet'!$AV$2,'Objectenoverzicht aantallen'!$A:$A,'Objectenoverzicht aantallen'!Z:Z)*'Calculatie sheet'!$AV$39*'Calculatie sheet'!$AV$42)/1000</f>
        <v>0</v>
      </c>
      <c r="AF5" s="43">
        <f>(LOOKUP('Calculatie sheet'!$AV$2,'Objectenoverzicht aantallen'!$A:$A,'Objectenoverzicht aantallen'!AA:AA)*'Calculatie sheet'!$AV$39*'Calculatie sheet'!$AV$42)/1000</f>
        <v>0</v>
      </c>
    </row>
    <row r="6" spans="1:32" x14ac:dyDescent="0.2">
      <c r="C6" s="29"/>
      <c r="D6" s="458" t="s">
        <v>587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1F665-923C-BF46-BCAF-B753C660881F}">
  <dimension ref="A1:F4"/>
  <sheetViews>
    <sheetView workbookViewId="0">
      <selection activeCell="F2" sqref="F2"/>
    </sheetView>
  </sheetViews>
  <sheetFormatPr baseColWidth="10" defaultRowHeight="16" x14ac:dyDescent="0.2"/>
  <cols>
    <col min="2" max="2" width="12.5" bestFit="1" customWidth="1"/>
    <col min="5" max="5" width="12" bestFit="1" customWidth="1"/>
  </cols>
  <sheetData>
    <row r="1" spans="1:6" x14ac:dyDescent="0.2">
      <c r="A1" t="s">
        <v>312</v>
      </c>
      <c r="B1">
        <v>1</v>
      </c>
      <c r="C1" t="s">
        <v>256</v>
      </c>
      <c r="D1" t="s">
        <v>313</v>
      </c>
      <c r="E1" t="s">
        <v>268</v>
      </c>
      <c r="F1" s="137">
        <v>44775</v>
      </c>
    </row>
    <row r="2" spans="1:6" x14ac:dyDescent="0.2">
      <c r="A2" t="s">
        <v>315</v>
      </c>
      <c r="B2" s="138">
        <v>15643</v>
      </c>
      <c r="C2" t="s">
        <v>233</v>
      </c>
    </row>
    <row r="3" spans="1:6" x14ac:dyDescent="0.2">
      <c r="A3" t="s">
        <v>261</v>
      </c>
      <c r="B3" s="138">
        <v>4114</v>
      </c>
      <c r="C3" t="s">
        <v>241</v>
      </c>
    </row>
    <row r="4" spans="1:6" x14ac:dyDescent="0.2">
      <c r="A4" t="s">
        <v>243</v>
      </c>
      <c r="B4" s="138">
        <v>10632</v>
      </c>
      <c r="C4" t="s">
        <v>233</v>
      </c>
      <c r="D4" t="s">
        <v>316</v>
      </c>
    </row>
  </sheetData>
  <pageMargins left="0.7" right="0.7" top="0.75" bottom="0.75" header="0.3" footer="0.3"/>
  <pageSetup paperSize="9" orientation="portrait" horizontalDpi="0" verticalDpi="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FD6A9-3133-DE46-8513-4564283E0457}">
  <dimension ref="A1:AF6"/>
  <sheetViews>
    <sheetView topLeftCell="O1" workbookViewId="0">
      <selection activeCell="AC2" activeCellId="1" sqref="H2:AB5 AC2:AF5"/>
    </sheetView>
  </sheetViews>
  <sheetFormatPr baseColWidth="10" defaultRowHeight="16" x14ac:dyDescent="0.2"/>
  <cols>
    <col min="1" max="1" width="14.6640625" bestFit="1" customWidth="1"/>
    <col min="2" max="2" width="16.83203125" bestFit="1" customWidth="1"/>
    <col min="4" max="4" width="31.83203125" bestFit="1" customWidth="1"/>
    <col min="6" max="6" width="18" bestFit="1" customWidth="1"/>
    <col min="20" max="20" width="10.83203125" customWidth="1"/>
  </cols>
  <sheetData>
    <row r="1" spans="1:32" x14ac:dyDescent="0.2">
      <c r="A1" t="str">
        <f>'Calculatie sheet'!AW3</f>
        <v>Keersluis niet in vaarweg (staal)</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sheet'!AW19*'Calculatie sheet'!AW42</f>
        <v>219442.25973600001</v>
      </c>
      <c r="D2" s="14" t="s">
        <v>66</v>
      </c>
      <c r="F2" s="567">
        <f>(C2*'Calculatie sheet'!$AW$7)/1000</f>
        <v>0</v>
      </c>
      <c r="H2" s="43">
        <f>((LOOKUP('Calculatie sheet'!$AW$2,'Objectenoverzicht aantallen'!$A:$A,'Objectenoverzicht aantallen'!$P:$P)*'Calculatie sheet'!$AW$19*'Calculatie sheet'!$AW$42))/1000</f>
        <v>0</v>
      </c>
      <c r="J2" s="43">
        <f>(LOOKUP('Calculatie sheet'!$AW$2,'Objectenoverzicht aantallen'!$A:$A,'Objectenoverzicht aantallen'!E:E)*'Calculatie sheet'!$AW$19*'Calculatie sheet'!$AW$42)/1000</f>
        <v>0</v>
      </c>
      <c r="K2" s="43">
        <f>(LOOKUP('Calculatie sheet'!$AW$2,'Objectenoverzicht aantallen'!$A:$A,'Objectenoverzicht aantallen'!F:F)*'Calculatie sheet'!$AW$19*'Calculatie sheet'!$AW$42)/1000</f>
        <v>0</v>
      </c>
      <c r="L2" s="43">
        <f>(LOOKUP('Calculatie sheet'!$AW$2,'Objectenoverzicht aantallen'!$A:$A,'Objectenoverzicht aantallen'!G:G)*'Calculatie sheet'!$AW$19*'Calculatie sheet'!$AW$42)/1000</f>
        <v>0</v>
      </c>
      <c r="M2" s="43">
        <f>(LOOKUP('Calculatie sheet'!$AW$2,'Objectenoverzicht aantallen'!$A:$A,'Objectenoverzicht aantallen'!H:H)*'Calculatie sheet'!$AW$19*'Calculatie sheet'!$AW$42)/1000</f>
        <v>0</v>
      </c>
      <c r="N2" s="43">
        <f>(LOOKUP('Calculatie sheet'!$AW$2,'Objectenoverzicht aantallen'!$A:$A,'Objectenoverzicht aantallen'!I:I)*'Calculatie sheet'!$AW$19*'Calculatie sheet'!$AW$42)/1000</f>
        <v>0</v>
      </c>
      <c r="O2" s="43">
        <f>(LOOKUP('Calculatie sheet'!$AW$2,'Objectenoverzicht aantallen'!$A:$A,'Objectenoverzicht aantallen'!J:J)*'Calculatie sheet'!$AW$19*'Calculatie sheet'!$AW$42)/1000</f>
        <v>0</v>
      </c>
      <c r="P2" s="43">
        <f>(LOOKUP('Calculatie sheet'!$AW$2,'Objectenoverzicht aantallen'!$A:$A,'Objectenoverzicht aantallen'!K:K)*'Calculatie sheet'!$AW$19*'Calculatie sheet'!$AW$42)/1000</f>
        <v>0</v>
      </c>
      <c r="Q2" s="43">
        <f>(LOOKUP('Calculatie sheet'!$AW$2,'Objectenoverzicht aantallen'!$A:$A,'Objectenoverzicht aantallen'!L:L)*'Calculatie sheet'!$AW$19*'Calculatie sheet'!$AW$42)/1000</f>
        <v>0</v>
      </c>
      <c r="R2" s="43">
        <f>(LOOKUP('Calculatie sheet'!$AW$2,'Objectenoverzicht aantallen'!$A:$A,'Objectenoverzicht aantallen'!M:M)*'Calculatie sheet'!$AW$19*'Calculatie sheet'!$AW$42)/1000</f>
        <v>0</v>
      </c>
      <c r="S2" s="43">
        <f>(LOOKUP('Calculatie sheet'!$AW$2,'Objectenoverzicht aantallen'!$A:$A,'Objectenoverzicht aantallen'!N:N)*'Calculatie sheet'!$AW$19*'Calculatie sheet'!$AW$42)/1000</f>
        <v>0</v>
      </c>
      <c r="T2" s="43">
        <f>(LOOKUP('Calculatie sheet'!$AW$2,'Objectenoverzicht aantallen'!$A:$A,'Objectenoverzicht aantallen'!O:O)*'Calculatie sheet'!$AW$19*'Calculatie sheet'!$AW$42)/1000</f>
        <v>0</v>
      </c>
      <c r="V2" s="43">
        <f>(LOOKUP('Calculatie sheet'!$AW$2,'Objectenoverzicht aantallen'!$A:$A,'Objectenoverzicht aantallen'!Q:Q)*'Calculatie sheet'!$AW$19*'Calculatie sheet'!$AW$42)/1000</f>
        <v>0</v>
      </c>
      <c r="W2" s="43">
        <f>(LOOKUP('Calculatie sheet'!$AW$2,'Objectenoverzicht aantallen'!$A:$A,'Objectenoverzicht aantallen'!R:R)*'Calculatie sheet'!$AW$19*'Calculatie sheet'!$AW$42)/1000</f>
        <v>0</v>
      </c>
      <c r="X2" s="43">
        <f>(LOOKUP('Calculatie sheet'!$AW$2,'Objectenoverzicht aantallen'!$A:$A,'Objectenoverzicht aantallen'!S:S)*'Calculatie sheet'!$AW$19*'Calculatie sheet'!$AW$42)/1000</f>
        <v>0</v>
      </c>
      <c r="Y2" s="43">
        <f>(LOOKUP('Calculatie sheet'!$AW$2,'Objectenoverzicht aantallen'!$A:$A,'Objectenoverzicht aantallen'!T:T)*'Calculatie sheet'!$AW$19*'Calculatie sheet'!$AW$42)/1000</f>
        <v>0</v>
      </c>
      <c r="Z2" s="43">
        <f>(LOOKUP('Calculatie sheet'!$AW$2,'Objectenoverzicht aantallen'!$A:$A,'Objectenoverzicht aantallen'!U:U)*'Calculatie sheet'!$AW$19*'Calculatie sheet'!$AW$42)/1000</f>
        <v>0</v>
      </c>
      <c r="AA2" s="43">
        <f>(LOOKUP('Calculatie sheet'!$AW$2,'Objectenoverzicht aantallen'!$A:$A,'Objectenoverzicht aantallen'!V:V)*'Calculatie sheet'!$AW$19*'Calculatie sheet'!$AW$42)/1000</f>
        <v>0</v>
      </c>
      <c r="AB2" s="43">
        <f>(LOOKUP('Calculatie sheet'!$AW$2,'Objectenoverzicht aantallen'!$A:$A,'Objectenoverzicht aantallen'!W:W)*'Calculatie sheet'!$AW$19*'Calculatie sheet'!$AW$42)/1000</f>
        <v>0</v>
      </c>
      <c r="AC2" s="43">
        <f>(LOOKUP('Calculatie sheet'!$AW$2,'Objectenoverzicht aantallen'!$A:$A,'Objectenoverzicht aantallen'!X:X)*'Calculatie sheet'!$AW$19*'Calculatie sheet'!$AW$42)/1000</f>
        <v>0</v>
      </c>
      <c r="AD2" s="43">
        <f>(LOOKUP('Calculatie sheet'!$AW$2,'Objectenoverzicht aantallen'!$A:$A,'Objectenoverzicht aantallen'!Y:Y)*'Calculatie sheet'!$AW$19*'Calculatie sheet'!$AW$42)/1000</f>
        <v>0</v>
      </c>
      <c r="AE2" s="43">
        <f>(LOOKUP('Calculatie sheet'!$AW$2,'Objectenoverzicht aantallen'!$A:$A,'Objectenoverzicht aantallen'!Z:Z)*'Calculatie sheet'!$AW$19*'Calculatie sheet'!$AW$42)/1000</f>
        <v>0</v>
      </c>
      <c r="AF2" s="43">
        <f>(LOOKUP('Calculatie sheet'!$AW$2,'Objectenoverzicht aantallen'!$A:$A,'Objectenoverzicht aantallen'!AA:AA)*'Calculatie sheet'!$AW$19*'Calculatie sheet'!$AW$42)/1000</f>
        <v>0</v>
      </c>
    </row>
    <row r="3" spans="1:32" x14ac:dyDescent="0.2">
      <c r="B3" s="2" t="s">
        <v>638</v>
      </c>
      <c r="C3" s="41">
        <f>'Calculatie sheet'!AW29*'Calculatie sheet'!AW42</f>
        <v>129.97054</v>
      </c>
      <c r="D3" s="24" t="s">
        <v>64</v>
      </c>
      <c r="F3" s="567">
        <f>(C3*'Calculatie sheet'!$AW$7)/1000</f>
        <v>0</v>
      </c>
      <c r="H3" s="43">
        <f>((LOOKUP('Calculatie sheet'!$AW$2,'Objectenoverzicht aantallen'!$A:$A,'Objectenoverzicht aantallen'!$P:$P)*'Calculatie sheet'!$AW$29*'Calculatie sheet'!$AW$42))/1000</f>
        <v>0</v>
      </c>
      <c r="J3" s="43">
        <f>(LOOKUP('Calculatie sheet'!$AW$2,'Objectenoverzicht aantallen'!$A:$A,'Objectenoverzicht aantallen'!$P:$P)*'Calculatie sheet'!$AW$29*'Calculatie sheet'!$AW$42)/'Calculatie sheet'!$AW$64/1000</f>
        <v>0</v>
      </c>
      <c r="K3" s="43">
        <f>(LOOKUP('Calculatie sheet'!$AW$2,'Objectenoverzicht aantallen'!$A:$A,'Objectenoverzicht aantallen'!$P:$P)*'Calculatie sheet'!$AW$29*'Calculatie sheet'!$AW$42)/'Calculatie sheet'!$AW$64/1000</f>
        <v>0</v>
      </c>
      <c r="L3" s="43">
        <f>(LOOKUP('Calculatie sheet'!$AW$2,'Objectenoverzicht aantallen'!$A:$A,'Objectenoverzicht aantallen'!$P:$P)*'Calculatie sheet'!$AW$29*'Calculatie sheet'!$AW$42)/'Calculatie sheet'!$AW$64/1000</f>
        <v>0</v>
      </c>
      <c r="M3" s="43">
        <f>(LOOKUP('Calculatie sheet'!$AW$2,'Objectenoverzicht aantallen'!$A:$A,'Objectenoverzicht aantallen'!$P:$P)*'Calculatie sheet'!$AW$29*'Calculatie sheet'!$AW$42)/'Calculatie sheet'!$AW$64/1000</f>
        <v>0</v>
      </c>
      <c r="N3" s="43">
        <f>(LOOKUP('Calculatie sheet'!$AW$2,'Objectenoverzicht aantallen'!$A:$A,'Objectenoverzicht aantallen'!$P:$P)*'Calculatie sheet'!$AW$29*'Calculatie sheet'!$AW$42)/'Calculatie sheet'!$AW$64/1000</f>
        <v>0</v>
      </c>
      <c r="O3" s="43">
        <f>(LOOKUP('Calculatie sheet'!$AW$2,'Objectenoverzicht aantallen'!$A:$A,'Objectenoverzicht aantallen'!$P:$P)*'Calculatie sheet'!$AW$29*'Calculatie sheet'!$AW$42)/'Calculatie sheet'!$AW$64/1000</f>
        <v>0</v>
      </c>
      <c r="P3" s="43">
        <f>(LOOKUP('Calculatie sheet'!$AW$2,'Objectenoverzicht aantallen'!$A:$A,'Objectenoverzicht aantallen'!$P:$P)*'Calculatie sheet'!$AW$29*'Calculatie sheet'!$AW$42)/'Calculatie sheet'!$AW$64/1000</f>
        <v>0</v>
      </c>
      <c r="Q3" s="43">
        <f>(LOOKUP('Calculatie sheet'!$AW$2,'Objectenoverzicht aantallen'!$A:$A,'Objectenoverzicht aantallen'!$P:$P)*'Calculatie sheet'!$AW$29*'Calculatie sheet'!$AW$42)/'Calculatie sheet'!$AW$64/1000</f>
        <v>0</v>
      </c>
      <c r="R3" s="43">
        <f>(LOOKUP('Calculatie sheet'!$AW$2,'Objectenoverzicht aantallen'!$A:$A,'Objectenoverzicht aantallen'!$P:$P)*'Calculatie sheet'!$AW$29*'Calculatie sheet'!$AW$42)/'Calculatie sheet'!$AW$64/1000</f>
        <v>0</v>
      </c>
      <c r="S3" s="43">
        <f>(LOOKUP('Calculatie sheet'!$AW$2,'Objectenoverzicht aantallen'!$A:$A,'Objectenoverzicht aantallen'!$P:$P)*'Calculatie sheet'!$AW$29*'Calculatie sheet'!$AW$42)/'Calculatie sheet'!$AW$64/1000</f>
        <v>0</v>
      </c>
      <c r="T3" s="43">
        <f>(LOOKUP('Calculatie sheet'!$AW$2,'Objectenoverzicht aantallen'!$A:$A,'Objectenoverzicht aantallen'!$P:$P)*'Calculatie sheet'!$AW$29*'Calculatie sheet'!$AW$42)/'Calculatie sheet'!$AW$64/1000</f>
        <v>0</v>
      </c>
      <c r="V3" s="43">
        <f>(LOOKUP('Calculatie sheet'!$AW$2,'Objectenoverzicht aantallen'!$A:$A,'Objectenoverzicht aantallen'!$P:$P)*'Calculatie sheet'!$AW$29*'Calculatie sheet'!$AW$42)/'Calculatie sheet'!$AW$64/1000</f>
        <v>0</v>
      </c>
      <c r="W3" s="43">
        <f>(LOOKUP('Calculatie sheet'!$AW$2,'Objectenoverzicht aantallen'!$A:$A,'Objectenoverzicht aantallen'!$P:$P)*'Calculatie sheet'!$AW$29*'Calculatie sheet'!$AW$42)/'Calculatie sheet'!$AW$64/1000</f>
        <v>0</v>
      </c>
      <c r="X3" s="43">
        <f>(LOOKUP('Calculatie sheet'!$AW$2,'Objectenoverzicht aantallen'!$A:$A,'Objectenoverzicht aantallen'!$P:$P)*'Calculatie sheet'!$AW$29*'Calculatie sheet'!$AW$42)/'Calculatie sheet'!$AW$64/1000</f>
        <v>0</v>
      </c>
      <c r="Y3" s="43">
        <f>(LOOKUP('Calculatie sheet'!$AW$2,'Objectenoverzicht aantallen'!$A:$A,'Objectenoverzicht aantallen'!$P:$P)*'Calculatie sheet'!$AW$29*'Calculatie sheet'!$AW$42)/'Calculatie sheet'!$AW$64/1000</f>
        <v>0</v>
      </c>
      <c r="Z3" s="43">
        <f>(LOOKUP('Calculatie sheet'!$AW$2,'Objectenoverzicht aantallen'!$A:$A,'Objectenoverzicht aantallen'!$P:$P)*'Calculatie sheet'!$AW$29*'Calculatie sheet'!$AW$42)/'Calculatie sheet'!$AW$64/1000</f>
        <v>0</v>
      </c>
      <c r="AA3" s="43">
        <f>(LOOKUP('Calculatie sheet'!$AW$2,'Objectenoverzicht aantallen'!$A:$A,'Objectenoverzicht aantallen'!$P:$P)*'Calculatie sheet'!$AW$29*'Calculatie sheet'!$AW$42)/'Calculatie sheet'!$AW$64/1000</f>
        <v>0</v>
      </c>
      <c r="AB3" s="43">
        <f>(LOOKUP('Calculatie sheet'!$AW$2,'Objectenoverzicht aantallen'!$A:$A,'Objectenoverzicht aantallen'!$P:$P)*'Calculatie sheet'!$AW$29*'Calculatie sheet'!$AW$42)/'Calculatie sheet'!$AW$64/1000</f>
        <v>0</v>
      </c>
      <c r="AC3" s="43">
        <f>(LOOKUP('Calculatie sheet'!$AW$2,'Objectenoverzicht aantallen'!$A:$A,'Objectenoverzicht aantallen'!$P:$P)*'Calculatie sheet'!$AW$29*'Calculatie sheet'!$AW$42)/'Calculatie sheet'!$AW$64/1000</f>
        <v>0</v>
      </c>
      <c r="AD3" s="43">
        <f>(LOOKUP('Calculatie sheet'!$AW$2,'Objectenoverzicht aantallen'!$A:$A,'Objectenoverzicht aantallen'!$P:$P)*'Calculatie sheet'!$AW$29*'Calculatie sheet'!$AW$42)/'Calculatie sheet'!$AW$64/1000</f>
        <v>0</v>
      </c>
      <c r="AE3" s="43">
        <f>(LOOKUP('Calculatie sheet'!$AW$2,'Objectenoverzicht aantallen'!$A:$A,'Objectenoverzicht aantallen'!$P:$P)*'Calculatie sheet'!$AW$29*'Calculatie sheet'!$AW$42)/'Calculatie sheet'!$AW$64/1000</f>
        <v>0</v>
      </c>
      <c r="AF3" s="43">
        <f>(LOOKUP('Calculatie sheet'!$AW$2,'Objectenoverzicht aantallen'!$A:$A,'Objectenoverzicht aantallen'!$P:$P)*'Calculatie sheet'!$AW$29*'Calculatie sheet'!$AW$42)/'Calculatie sheet'!$AW$64/1000</f>
        <v>0</v>
      </c>
    </row>
    <row r="4" spans="1:32" x14ac:dyDescent="0.2">
      <c r="B4" s="2" t="s">
        <v>639</v>
      </c>
      <c r="C4" s="41">
        <f>'Calculatie sheet'!AW36*'Calculatie sheet'!AW42</f>
        <v>662.84975399999996</v>
      </c>
      <c r="D4" s="569" t="s">
        <v>585</v>
      </c>
      <c r="F4" s="567">
        <f>(C4*'Calculatie sheet'!$AW$7)/1000</f>
        <v>0</v>
      </c>
      <c r="H4" s="43">
        <f>((LOOKUP('Calculatie sheet'!$AW$2,'Objectenoverzicht aantallen'!$A:$A,'Objectenoverzicht aantallen'!$P:$P)*'Calculatie sheet'!$AW$36*'Calculatie sheet'!$AW$42))/1000</f>
        <v>0</v>
      </c>
      <c r="J4" s="43">
        <f>(LOOKUP('Calculatie sheet'!$AW$2,'Objectenoverzicht aantallen'!$A:$A,'Objectenoverzicht aantallen'!Q:Q)*'Calculatie sheet'!$AW$36*'Calculatie sheet'!$AW$42)/1000</f>
        <v>0</v>
      </c>
      <c r="K4" s="43">
        <f>(LOOKUP('Calculatie sheet'!$AW$2,'Objectenoverzicht aantallen'!$A:$A,'Objectenoverzicht aantallen'!R:R)*'Calculatie sheet'!$AW$36*'Calculatie sheet'!$AW$42)/1000</f>
        <v>0</v>
      </c>
      <c r="L4" s="43">
        <f>(LOOKUP('Calculatie sheet'!$AW$2,'Objectenoverzicht aantallen'!$A:$A,'Objectenoverzicht aantallen'!S:S)*'Calculatie sheet'!$AW$36*'Calculatie sheet'!$AW$42)/1000</f>
        <v>0</v>
      </c>
      <c r="M4" s="43">
        <f>(LOOKUP('Calculatie sheet'!$AW$2,'Objectenoverzicht aantallen'!$A:$A,'Objectenoverzicht aantallen'!T:T)*'Calculatie sheet'!$AW$36*'Calculatie sheet'!$AW$42)/1000</f>
        <v>0</v>
      </c>
      <c r="N4" s="43">
        <f>(LOOKUP('Calculatie sheet'!$AW$2,'Objectenoverzicht aantallen'!$A:$A,'Objectenoverzicht aantallen'!U:U)*'Calculatie sheet'!$AW$36*'Calculatie sheet'!$AW$42)/1000</f>
        <v>0</v>
      </c>
      <c r="O4" s="43">
        <f>(LOOKUP('Calculatie sheet'!$AW$2,'Objectenoverzicht aantallen'!$A:$A,'Objectenoverzicht aantallen'!V:V)*'Calculatie sheet'!$AW$36*'Calculatie sheet'!$AW$42)/1000</f>
        <v>0</v>
      </c>
      <c r="P4" s="43">
        <f>(LOOKUP('Calculatie sheet'!$AW$2,'Objectenoverzicht aantallen'!$A:$A,'Objectenoverzicht aantallen'!W:W)*'Calculatie sheet'!$AW$36*'Calculatie sheet'!$AW$42)/1000</f>
        <v>0</v>
      </c>
      <c r="Q4" s="43">
        <f>(LOOKUP('Calculatie sheet'!$AW$2,'Objectenoverzicht aantallen'!$A:$A,'Objectenoverzicht aantallen'!X:X)*'Calculatie sheet'!$AW$36*'Calculatie sheet'!$AW$42)/1000</f>
        <v>0</v>
      </c>
      <c r="R4" s="43">
        <f>(LOOKUP('Calculatie sheet'!$AW$2,'Objectenoverzicht aantallen'!$A:$A,'Objectenoverzicht aantallen'!Y:Y)*'Calculatie sheet'!$AW$36*'Calculatie sheet'!$AW$42)/1000</f>
        <v>0</v>
      </c>
      <c r="S4" s="43">
        <f>(LOOKUP('Calculatie sheet'!$AW$2,'Objectenoverzicht aantallen'!$A:$A,'Objectenoverzicht aantallen'!Z:Z)*'Calculatie sheet'!$AW$36*'Calculatie sheet'!$AW$42)/1000</f>
        <v>0</v>
      </c>
      <c r="T4" s="43">
        <f>(LOOKUP('Calculatie sheet'!$AW$2,'Objectenoverzicht aantallen'!$A:$A,'Objectenoverzicht aantallen'!AA:AA)*'Calculatie sheet'!$AW$36*'Calculatie sheet'!$AW$42)/1000</f>
        <v>0</v>
      </c>
      <c r="V4" s="43">
        <f>(LOOKUP('Calculatie sheet'!$AW$2,'Objectenoverzicht aantallen'!$A:$A,'Objectenoverzicht aantallen'!Q:Q)*'Calculatie sheet'!$AW$36*'Calculatie sheet'!$AW$42)/1000</f>
        <v>0</v>
      </c>
      <c r="W4" s="43">
        <f>(LOOKUP('Calculatie sheet'!$AW$2,'Objectenoverzicht aantallen'!$A:$A,'Objectenoverzicht aantallen'!R:R)*'Calculatie sheet'!$AW$36*'Calculatie sheet'!$AW$42)/1000</f>
        <v>0</v>
      </c>
      <c r="X4" s="43">
        <f>(LOOKUP('Calculatie sheet'!$AW$2,'Objectenoverzicht aantallen'!$A:$A,'Objectenoverzicht aantallen'!S:S)*'Calculatie sheet'!$AW$36*'Calculatie sheet'!$AW$42)/1000</f>
        <v>0</v>
      </c>
      <c r="Y4" s="43">
        <f>(LOOKUP('Calculatie sheet'!$AW$2,'Objectenoverzicht aantallen'!$A:$A,'Objectenoverzicht aantallen'!T:T)*'Calculatie sheet'!$AW$36*'Calculatie sheet'!$AW$42)/1000</f>
        <v>0</v>
      </c>
      <c r="Z4" s="43">
        <f>(LOOKUP('Calculatie sheet'!$AW$2,'Objectenoverzicht aantallen'!$A:$A,'Objectenoverzicht aantallen'!U:U)*'Calculatie sheet'!$AW$36*'Calculatie sheet'!$AW$42)/1000</f>
        <v>0</v>
      </c>
      <c r="AA4" s="43">
        <f>(LOOKUP('Calculatie sheet'!$AW$2,'Objectenoverzicht aantallen'!$A:$A,'Objectenoverzicht aantallen'!V:V)*'Calculatie sheet'!$AW$36*'Calculatie sheet'!$AW$42)/1000</f>
        <v>0</v>
      </c>
      <c r="AB4" s="43">
        <f>(LOOKUP('Calculatie sheet'!$AW$2,'Objectenoverzicht aantallen'!$A:$A,'Objectenoverzicht aantallen'!W:W)*'Calculatie sheet'!$AW$36*'Calculatie sheet'!$AW$42)/1000</f>
        <v>0</v>
      </c>
      <c r="AC4" s="43">
        <f>(LOOKUP('Calculatie sheet'!$AW$2,'Objectenoverzicht aantallen'!$A:$A,'Objectenoverzicht aantallen'!X:X)*'Calculatie sheet'!$AW$36*'Calculatie sheet'!$AW$42)/1000</f>
        <v>0</v>
      </c>
      <c r="AD4" s="43">
        <f>(LOOKUP('Calculatie sheet'!$AW$2,'Objectenoverzicht aantallen'!$A:$A,'Objectenoverzicht aantallen'!Y:Y)*'Calculatie sheet'!$AW$36*'Calculatie sheet'!$AW$42)/1000</f>
        <v>0</v>
      </c>
      <c r="AE4" s="43">
        <f>(LOOKUP('Calculatie sheet'!$AW$2,'Objectenoverzicht aantallen'!$A:$A,'Objectenoverzicht aantallen'!Z:Z)*'Calculatie sheet'!$AW$36*'Calculatie sheet'!$AW$42)/1000</f>
        <v>0</v>
      </c>
      <c r="AF4" s="43">
        <f>(LOOKUP('Calculatie sheet'!$AW$2,'Objectenoverzicht aantallen'!$A:$A,'Objectenoverzicht aantallen'!AA:AA)*'Calculatie sheet'!$AW$36*'Calculatie sheet'!$AW$42)/1000</f>
        <v>0</v>
      </c>
    </row>
    <row r="5" spans="1:32" x14ac:dyDescent="0.2">
      <c r="B5" s="3" t="s">
        <v>640</v>
      </c>
      <c r="C5" s="41">
        <f>'Calculatie sheet'!AW39*'Calculatie sheet'!AW42</f>
        <v>-90251.542975999997</v>
      </c>
      <c r="D5" s="457" t="s">
        <v>586</v>
      </c>
      <c r="F5" s="567">
        <f>(C5*'Calculatie sheet'!$AW$7)/1000</f>
        <v>0</v>
      </c>
      <c r="H5" s="43">
        <f>((LOOKUP('Calculatie sheet'!$AW$2,'Objectenoverzicht aantallen'!$A:$A,'Objectenoverzicht aantallen'!$P:$P)*'Calculatie sheet'!$AW$39*'Calculatie sheet'!$AW$42))/1000</f>
        <v>0</v>
      </c>
      <c r="J5" s="43">
        <f>(LOOKUP('Calculatie sheet'!$AW$2,'Objectenoverzicht aantallen'!$A:$A,'Objectenoverzicht aantallen'!Q:Q)*'Calculatie sheet'!$AW$39*'Calculatie sheet'!$AW$42)/1000</f>
        <v>0</v>
      </c>
      <c r="K5" s="43">
        <f>(LOOKUP('Calculatie sheet'!$AW$2,'Objectenoverzicht aantallen'!$A:$A,'Objectenoverzicht aantallen'!R:R)*'Calculatie sheet'!$AW$39*'Calculatie sheet'!$AW$42)/1000</f>
        <v>0</v>
      </c>
      <c r="L5" s="43">
        <f>(LOOKUP('Calculatie sheet'!$AW$2,'Objectenoverzicht aantallen'!$A:$A,'Objectenoverzicht aantallen'!S:S)*'Calculatie sheet'!$AW$39*'Calculatie sheet'!$AW$42)/1000</f>
        <v>0</v>
      </c>
      <c r="M5" s="43">
        <f>(LOOKUP('Calculatie sheet'!$AW$2,'Objectenoverzicht aantallen'!$A:$A,'Objectenoverzicht aantallen'!T:T)*'Calculatie sheet'!$AW$39*'Calculatie sheet'!$AW$42)/1000</f>
        <v>0</v>
      </c>
      <c r="N5" s="43">
        <f>(LOOKUP('Calculatie sheet'!$AW$2,'Objectenoverzicht aantallen'!$A:$A,'Objectenoverzicht aantallen'!U:U)*'Calculatie sheet'!$AW$39*'Calculatie sheet'!$AW$42)/1000</f>
        <v>0</v>
      </c>
      <c r="O5" s="43">
        <f>(LOOKUP('Calculatie sheet'!$AW$2,'Objectenoverzicht aantallen'!$A:$A,'Objectenoverzicht aantallen'!V:V)*'Calculatie sheet'!$AW$39*'Calculatie sheet'!$AW$42)/1000</f>
        <v>0</v>
      </c>
      <c r="P5" s="43">
        <f>(LOOKUP('Calculatie sheet'!$AW$2,'Objectenoverzicht aantallen'!$A:$A,'Objectenoverzicht aantallen'!W:W)*'Calculatie sheet'!$AW$39*'Calculatie sheet'!$AW$42)/1000</f>
        <v>0</v>
      </c>
      <c r="Q5" s="43">
        <f>(LOOKUP('Calculatie sheet'!$AW$2,'Objectenoverzicht aantallen'!$A:$A,'Objectenoverzicht aantallen'!X:X)*'Calculatie sheet'!$AW$39*'Calculatie sheet'!$AW$42)/1000</f>
        <v>0</v>
      </c>
      <c r="R5" s="43">
        <f>(LOOKUP('Calculatie sheet'!$AW$2,'Objectenoverzicht aantallen'!$A:$A,'Objectenoverzicht aantallen'!Y:Y)*'Calculatie sheet'!$AW$39*'Calculatie sheet'!$AW$42)/1000</f>
        <v>0</v>
      </c>
      <c r="S5" s="43">
        <f>(LOOKUP('Calculatie sheet'!$AW$2,'Objectenoverzicht aantallen'!$A:$A,'Objectenoverzicht aantallen'!Z:Z)*'Calculatie sheet'!$AW$39*'Calculatie sheet'!$AW$42)/1000</f>
        <v>0</v>
      </c>
      <c r="T5" s="43">
        <f>(LOOKUP('Calculatie sheet'!$AW$2,'Objectenoverzicht aantallen'!$A:$A,'Objectenoverzicht aantallen'!AA:AA)*'Calculatie sheet'!$AW$39*'Calculatie sheet'!$AW$42)/1000</f>
        <v>0</v>
      </c>
      <c r="V5" s="43">
        <f>(LOOKUP('Calculatie sheet'!$AW$2,'Objectenoverzicht aantallen'!$A:$A,'Objectenoverzicht aantallen'!Q:Q)*'Calculatie sheet'!$AW$39*'Calculatie sheet'!$AW$42)/1000</f>
        <v>0</v>
      </c>
      <c r="W5" s="43">
        <f>(LOOKUP('Calculatie sheet'!$AW$2,'Objectenoverzicht aantallen'!$A:$A,'Objectenoverzicht aantallen'!R:R)*'Calculatie sheet'!$AW$39*'Calculatie sheet'!$AW$42)/1000</f>
        <v>0</v>
      </c>
      <c r="X5" s="43">
        <f>(LOOKUP('Calculatie sheet'!$AW$2,'Objectenoverzicht aantallen'!$A:$A,'Objectenoverzicht aantallen'!S:S)*'Calculatie sheet'!$AW$39*'Calculatie sheet'!$AW$42)/1000</f>
        <v>0</v>
      </c>
      <c r="Y5" s="43">
        <f>(LOOKUP('Calculatie sheet'!$AW$2,'Objectenoverzicht aantallen'!$A:$A,'Objectenoverzicht aantallen'!T:T)*'Calculatie sheet'!$AW$39*'Calculatie sheet'!$AW$42)/1000</f>
        <v>0</v>
      </c>
      <c r="Z5" s="43">
        <f>(LOOKUP('Calculatie sheet'!$AW$2,'Objectenoverzicht aantallen'!$A:$A,'Objectenoverzicht aantallen'!U:U)*'Calculatie sheet'!$AW$39*'Calculatie sheet'!$AW$42)/1000</f>
        <v>0</v>
      </c>
      <c r="AA5" s="43">
        <f>(LOOKUP('Calculatie sheet'!$AW$2,'Objectenoverzicht aantallen'!$A:$A,'Objectenoverzicht aantallen'!V:V)*'Calculatie sheet'!$AW$39*'Calculatie sheet'!$AW$42)/1000</f>
        <v>0</v>
      </c>
      <c r="AB5" s="43">
        <f>(LOOKUP('Calculatie sheet'!$AW$2,'Objectenoverzicht aantallen'!$A:$A,'Objectenoverzicht aantallen'!W:W)*'Calculatie sheet'!$AW$39*'Calculatie sheet'!$AW$42)/1000</f>
        <v>0</v>
      </c>
      <c r="AC5" s="43">
        <f>(LOOKUP('Calculatie sheet'!$AW$2,'Objectenoverzicht aantallen'!$A:$A,'Objectenoverzicht aantallen'!X:X)*'Calculatie sheet'!$AW$39*'Calculatie sheet'!$AW$42)/1000</f>
        <v>0</v>
      </c>
      <c r="AD5" s="43">
        <f>(LOOKUP('Calculatie sheet'!$AW$2,'Objectenoverzicht aantallen'!$A:$A,'Objectenoverzicht aantallen'!Y:Y)*'Calculatie sheet'!$AW$39*'Calculatie sheet'!$AW$42)/1000</f>
        <v>0</v>
      </c>
      <c r="AE5" s="43">
        <f>(LOOKUP('Calculatie sheet'!$AW$2,'Objectenoverzicht aantallen'!$A:$A,'Objectenoverzicht aantallen'!Z:Z)*'Calculatie sheet'!$AW$39*'Calculatie sheet'!$AW$42)/1000</f>
        <v>0</v>
      </c>
      <c r="AF5" s="43">
        <f>(LOOKUP('Calculatie sheet'!$AW$2,'Objectenoverzicht aantallen'!$A:$A,'Objectenoverzicht aantallen'!AA:AA)*'Calculatie sheet'!$AW$39*'Calculatie sheet'!$AW$42)/1000</f>
        <v>0</v>
      </c>
    </row>
    <row r="6" spans="1:32" x14ac:dyDescent="0.2">
      <c r="C6" s="29"/>
      <c r="D6" s="458" t="s">
        <v>587</v>
      </c>
    </row>
  </sheetData>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61735-60BE-E940-AD3C-80359349721C}">
  <dimension ref="A1:AF6"/>
  <sheetViews>
    <sheetView workbookViewId="0">
      <selection activeCell="T19" sqref="T19"/>
    </sheetView>
  </sheetViews>
  <sheetFormatPr baseColWidth="10" defaultRowHeight="16" x14ac:dyDescent="0.2"/>
  <cols>
    <col min="2" max="2" width="16.83203125" bestFit="1" customWidth="1"/>
    <col min="3" max="3" width="11.83203125" bestFit="1" customWidth="1"/>
    <col min="4" max="4" width="31.83203125" bestFit="1" customWidth="1"/>
    <col min="6" max="6" width="18" bestFit="1" customWidth="1"/>
  </cols>
  <sheetData>
    <row r="1" spans="1:32" x14ac:dyDescent="0.2">
      <c r="A1" t="str">
        <f>'Calculatie sheet'!AX3</f>
        <v>Leeg</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1">
        <f>'Calculatie sheet'!AX19*'Calculatie sheet'!AX42</f>
        <v>8.0000000000000007E-5</v>
      </c>
      <c r="D2" s="14" t="s">
        <v>66</v>
      </c>
      <c r="F2" s="567">
        <f>(C2*'Calculatie sheet'!$AX$7)/1000</f>
        <v>0</v>
      </c>
      <c r="H2" s="43">
        <f>((LOOKUP('Calculatie sheet'!$AX$2,'Objectenoverzicht aantallen'!$A:$A,'Objectenoverzicht aantallen'!$P:$P)*'Calculatie sheet'!$AX$19*'Calculatie sheet'!$AX$42))/1000</f>
        <v>0</v>
      </c>
      <c r="J2" s="43">
        <f>(LOOKUP('Calculatie sheet'!$AX$2,'Objectenoverzicht aantallen'!$A:$A,'Objectenoverzicht aantallen'!E:E)*'Calculatie sheet'!$AX$19*'Calculatie sheet'!$AX$42)/1000</f>
        <v>0</v>
      </c>
      <c r="K2" s="43">
        <f>(LOOKUP('Calculatie sheet'!$AX$2,'Objectenoverzicht aantallen'!$A:$A,'Objectenoverzicht aantallen'!F:F)*'Calculatie sheet'!$AX$19*'Calculatie sheet'!$AX$42)/1000</f>
        <v>0</v>
      </c>
      <c r="L2" s="43">
        <f>(LOOKUP('Calculatie sheet'!$AX$2,'Objectenoverzicht aantallen'!$A:$A,'Objectenoverzicht aantallen'!G:G)*'Calculatie sheet'!$AX$19*'Calculatie sheet'!$AX$42)/1000</f>
        <v>0</v>
      </c>
      <c r="M2" s="43">
        <f>(LOOKUP('Calculatie sheet'!$AX$2,'Objectenoverzicht aantallen'!$A:$A,'Objectenoverzicht aantallen'!H:H)*'Calculatie sheet'!$AX$19*'Calculatie sheet'!$AX$42)/1000</f>
        <v>0</v>
      </c>
      <c r="N2" s="43">
        <f>(LOOKUP('Calculatie sheet'!$AX$2,'Objectenoverzicht aantallen'!$A:$A,'Objectenoverzicht aantallen'!I:I)*'Calculatie sheet'!$AX$19*'Calculatie sheet'!$AX$42)/1000</f>
        <v>0</v>
      </c>
      <c r="O2" s="43">
        <f>(LOOKUP('Calculatie sheet'!$AX$2,'Objectenoverzicht aantallen'!$A:$A,'Objectenoverzicht aantallen'!J:J)*'Calculatie sheet'!$AX$19*'Calculatie sheet'!$AX$42)/1000</f>
        <v>0</v>
      </c>
      <c r="P2" s="43">
        <f>(LOOKUP('Calculatie sheet'!$AX$2,'Objectenoverzicht aantallen'!$A:$A,'Objectenoverzicht aantallen'!K:K)*'Calculatie sheet'!$AX$19*'Calculatie sheet'!$AX$42)/1000</f>
        <v>0</v>
      </c>
      <c r="Q2" s="43">
        <f>(LOOKUP('Calculatie sheet'!$AX$2,'Objectenoverzicht aantallen'!$A:$A,'Objectenoverzicht aantallen'!L:L)*'Calculatie sheet'!$AX$19*'Calculatie sheet'!$AX$42)/1000</f>
        <v>0</v>
      </c>
      <c r="R2" s="43">
        <f>(LOOKUP('Calculatie sheet'!$AX$2,'Objectenoverzicht aantallen'!$A:$A,'Objectenoverzicht aantallen'!M:M)*'Calculatie sheet'!$AX$19*'Calculatie sheet'!$AX$42)/1000</f>
        <v>0</v>
      </c>
      <c r="S2" s="43">
        <f>(LOOKUP('Calculatie sheet'!$AX$2,'Objectenoverzicht aantallen'!$A:$A,'Objectenoverzicht aantallen'!N:N)*'Calculatie sheet'!$AX$19*'Calculatie sheet'!$AX$42)/1000</f>
        <v>0</v>
      </c>
      <c r="T2" s="43">
        <f>(LOOKUP('Calculatie sheet'!$AX$2,'Objectenoverzicht aantallen'!$A:$A,'Objectenoverzicht aantallen'!O:O)*'Calculatie sheet'!$AX$19*'Calculatie sheet'!$AX$42)/1000</f>
        <v>0</v>
      </c>
      <c r="V2" s="43">
        <f>(LOOKUP('Calculatie sheet'!$AX$2,'Objectenoverzicht aantallen'!$A:$A,'Objectenoverzicht aantallen'!Q:Q)*'Calculatie sheet'!$AX$19*'Calculatie sheet'!$AX$42)/1000</f>
        <v>0</v>
      </c>
      <c r="W2" s="43">
        <f>(LOOKUP('Calculatie sheet'!$AX$2,'Objectenoverzicht aantallen'!$A:$A,'Objectenoverzicht aantallen'!R:R)*'Calculatie sheet'!$AX$19*'Calculatie sheet'!$AX$42)/1000</f>
        <v>0</v>
      </c>
      <c r="X2" s="43">
        <f>(LOOKUP('Calculatie sheet'!$AX$2,'Objectenoverzicht aantallen'!$A:$A,'Objectenoverzicht aantallen'!S:S)*'Calculatie sheet'!$AX$19*'Calculatie sheet'!$AX$42)/1000</f>
        <v>0</v>
      </c>
      <c r="Y2" s="43">
        <f>(LOOKUP('Calculatie sheet'!$AX$2,'Objectenoverzicht aantallen'!$A:$A,'Objectenoverzicht aantallen'!T:T)*'Calculatie sheet'!$AX$19*'Calculatie sheet'!$AX$42)/1000</f>
        <v>0</v>
      </c>
      <c r="Z2" s="43">
        <f>(LOOKUP('Calculatie sheet'!$AX$2,'Objectenoverzicht aantallen'!$A:$A,'Objectenoverzicht aantallen'!U:U)*'Calculatie sheet'!$AX$19*'Calculatie sheet'!$AX$42)/1000</f>
        <v>0</v>
      </c>
      <c r="AA2" s="43">
        <f>(LOOKUP('Calculatie sheet'!$AX$2,'Objectenoverzicht aantallen'!$A:$A,'Objectenoverzicht aantallen'!V:V)*'Calculatie sheet'!$AX$19*'Calculatie sheet'!$AX$42)/1000</f>
        <v>0</v>
      </c>
      <c r="AB2" s="43">
        <f>(LOOKUP('Calculatie sheet'!$AX$2,'Objectenoverzicht aantallen'!$A:$A,'Objectenoverzicht aantallen'!W:W)*'Calculatie sheet'!$AX$19*'Calculatie sheet'!$AX$42)/1000</f>
        <v>0</v>
      </c>
      <c r="AC2" s="43">
        <f>(LOOKUP('Calculatie sheet'!$AX$2,'Objectenoverzicht aantallen'!$A:$A,'Objectenoverzicht aantallen'!X:X)*'Calculatie sheet'!$AX$19*'Calculatie sheet'!$AX$42)/1000</f>
        <v>0</v>
      </c>
      <c r="AD2" s="43">
        <f>(LOOKUP('Calculatie sheet'!$AX$2,'Objectenoverzicht aantallen'!$A:$A,'Objectenoverzicht aantallen'!Y:Y)*'Calculatie sheet'!$AX$19*'Calculatie sheet'!$AX$42)/1000</f>
        <v>0</v>
      </c>
      <c r="AE2" s="43">
        <f>(LOOKUP('Calculatie sheet'!$AX$2,'Objectenoverzicht aantallen'!$A:$A,'Objectenoverzicht aantallen'!Z:Z)*'Calculatie sheet'!$AX$19*'Calculatie sheet'!$AX$42)/1000</f>
        <v>0</v>
      </c>
      <c r="AF2" s="43">
        <f>(LOOKUP('Calculatie sheet'!$AX$2,'Objectenoverzicht aantallen'!$A:$A,'Objectenoverzicht aantallen'!AA:AA)*'Calculatie sheet'!$AX$19*'Calculatie sheet'!$AX$42)/1000</f>
        <v>0</v>
      </c>
    </row>
    <row r="3" spans="1:32" x14ac:dyDescent="0.2">
      <c r="B3" s="2" t="s">
        <v>638</v>
      </c>
      <c r="C3" s="41">
        <f>'Calculatie sheet'!AX29*'Calculatie sheet'!AX42</f>
        <v>4.0000000000000002E-4</v>
      </c>
      <c r="D3" s="24" t="s">
        <v>64</v>
      </c>
      <c r="F3" s="567">
        <f>(C3*'Calculatie sheet'!$AX$7)/1000</f>
        <v>0</v>
      </c>
      <c r="H3" s="43">
        <f>((LOOKUP('Calculatie sheet'!$AX$2,'Objectenoverzicht aantallen'!$A:$A,'Objectenoverzicht aantallen'!$P:$P)*'Calculatie sheet'!$AX$29*'Calculatie sheet'!$AX$42))/1000</f>
        <v>0</v>
      </c>
      <c r="J3" s="43">
        <f>(LOOKUP('Calculatie sheet'!$AX$2,'Objectenoverzicht aantallen'!$A:$A,'Objectenoverzicht aantallen'!$P:$P)*'Calculatie sheet'!$AX$29*'Calculatie sheet'!$AX$42)/'Calculatie sheet'!$AX$64/1000</f>
        <v>0</v>
      </c>
      <c r="K3" s="43">
        <f>(LOOKUP('Calculatie sheet'!$AX$2,'Objectenoverzicht aantallen'!$A:$A,'Objectenoverzicht aantallen'!$P:$P)*'Calculatie sheet'!$AX$29*'Calculatie sheet'!$AX$42)/'Calculatie sheet'!$AX$64/1000</f>
        <v>0</v>
      </c>
      <c r="L3" s="43">
        <f>(LOOKUP('Calculatie sheet'!$AX$2,'Objectenoverzicht aantallen'!$A:$A,'Objectenoverzicht aantallen'!$P:$P)*'Calculatie sheet'!$AX$29*'Calculatie sheet'!$AX$42)/'Calculatie sheet'!$AX$64/1000</f>
        <v>0</v>
      </c>
      <c r="M3" s="43">
        <f>(LOOKUP('Calculatie sheet'!$AX$2,'Objectenoverzicht aantallen'!$A:$A,'Objectenoverzicht aantallen'!$P:$P)*'Calculatie sheet'!$AX$29*'Calculatie sheet'!$AX$42)/'Calculatie sheet'!$AX$64/1000</f>
        <v>0</v>
      </c>
      <c r="N3" s="43">
        <f>(LOOKUP('Calculatie sheet'!$AX$2,'Objectenoverzicht aantallen'!$A:$A,'Objectenoverzicht aantallen'!$P:$P)*'Calculatie sheet'!$AX$29*'Calculatie sheet'!$AX$42)/'Calculatie sheet'!$AX$64/1000</f>
        <v>0</v>
      </c>
      <c r="O3" s="43">
        <f>(LOOKUP('Calculatie sheet'!$AX$2,'Objectenoverzicht aantallen'!$A:$A,'Objectenoverzicht aantallen'!$P:$P)*'Calculatie sheet'!$AX$29*'Calculatie sheet'!$AX$42)/'Calculatie sheet'!$AX$64/1000</f>
        <v>0</v>
      </c>
      <c r="P3" s="43">
        <f>(LOOKUP('Calculatie sheet'!$AX$2,'Objectenoverzicht aantallen'!$A:$A,'Objectenoverzicht aantallen'!$P:$P)*'Calculatie sheet'!$AX$29*'Calculatie sheet'!$AX$42)/'Calculatie sheet'!$AX$64/1000</f>
        <v>0</v>
      </c>
      <c r="Q3" s="43">
        <f>(LOOKUP('Calculatie sheet'!$AX$2,'Objectenoverzicht aantallen'!$A:$A,'Objectenoverzicht aantallen'!$P:$P)*'Calculatie sheet'!$AX$29*'Calculatie sheet'!$AX$42)/'Calculatie sheet'!$AX$64/1000</f>
        <v>0</v>
      </c>
      <c r="R3" s="43">
        <f>(LOOKUP('Calculatie sheet'!$AX$2,'Objectenoverzicht aantallen'!$A:$A,'Objectenoverzicht aantallen'!$P:$P)*'Calculatie sheet'!$AX$29*'Calculatie sheet'!$AX$42)/'Calculatie sheet'!$AX$64/1000</f>
        <v>0</v>
      </c>
      <c r="S3" s="43">
        <f>(LOOKUP('Calculatie sheet'!$AX$2,'Objectenoverzicht aantallen'!$A:$A,'Objectenoverzicht aantallen'!$P:$P)*'Calculatie sheet'!$AX$29*'Calculatie sheet'!$AX$42)/'Calculatie sheet'!$AX$64/1000</f>
        <v>0</v>
      </c>
      <c r="T3" s="43">
        <f>(LOOKUP('Calculatie sheet'!$AX$2,'Objectenoverzicht aantallen'!$A:$A,'Objectenoverzicht aantallen'!$P:$P)*'Calculatie sheet'!$AX$29*'Calculatie sheet'!$AX$42)/'Calculatie sheet'!$AX$64/1000</f>
        <v>0</v>
      </c>
      <c r="V3" s="43">
        <f>(LOOKUP('Calculatie sheet'!$AX$2,'Objectenoverzicht aantallen'!$A:$A,'Objectenoverzicht aantallen'!$P:$P)*'Calculatie sheet'!$AX$29*'Calculatie sheet'!$AX$42)/'Calculatie sheet'!$AX$64/1000</f>
        <v>0</v>
      </c>
      <c r="W3" s="43">
        <f>(LOOKUP('Calculatie sheet'!$AX$2,'Objectenoverzicht aantallen'!$A:$A,'Objectenoverzicht aantallen'!$P:$P)*'Calculatie sheet'!$AX$29*'Calculatie sheet'!$AX$42)/'Calculatie sheet'!$AX$64/1000</f>
        <v>0</v>
      </c>
      <c r="X3" s="43">
        <f>(LOOKUP('Calculatie sheet'!$AX$2,'Objectenoverzicht aantallen'!$A:$A,'Objectenoverzicht aantallen'!$P:$P)*'Calculatie sheet'!$AX$29*'Calculatie sheet'!$AX$42)/'Calculatie sheet'!$AX$64/1000</f>
        <v>0</v>
      </c>
      <c r="Y3" s="43">
        <f>(LOOKUP('Calculatie sheet'!$AX$2,'Objectenoverzicht aantallen'!$A:$A,'Objectenoverzicht aantallen'!$P:$P)*'Calculatie sheet'!$AX$29*'Calculatie sheet'!$AX$42)/'Calculatie sheet'!$AX$64/1000</f>
        <v>0</v>
      </c>
      <c r="Z3" s="43">
        <f>(LOOKUP('Calculatie sheet'!$AX$2,'Objectenoverzicht aantallen'!$A:$A,'Objectenoverzicht aantallen'!$P:$P)*'Calculatie sheet'!$AX$29*'Calculatie sheet'!$AX$42)/'Calculatie sheet'!$AX$64/1000</f>
        <v>0</v>
      </c>
      <c r="AA3" s="43">
        <f>(LOOKUP('Calculatie sheet'!$AX$2,'Objectenoverzicht aantallen'!$A:$A,'Objectenoverzicht aantallen'!$P:$P)*'Calculatie sheet'!$AX$29*'Calculatie sheet'!$AX$42)/'Calculatie sheet'!$AX$64/1000</f>
        <v>0</v>
      </c>
      <c r="AB3" s="43">
        <f>(LOOKUP('Calculatie sheet'!$AX$2,'Objectenoverzicht aantallen'!$A:$A,'Objectenoverzicht aantallen'!$P:$P)*'Calculatie sheet'!$AX$29*'Calculatie sheet'!$AX$42)/'Calculatie sheet'!$AX$64/1000</f>
        <v>0</v>
      </c>
      <c r="AC3" s="43">
        <f>(LOOKUP('Calculatie sheet'!$AX$2,'Objectenoverzicht aantallen'!$A:$A,'Objectenoverzicht aantallen'!$P:$P)*'Calculatie sheet'!$AX$29*'Calculatie sheet'!$AX$42)/'Calculatie sheet'!$AX$64/1000</f>
        <v>0</v>
      </c>
      <c r="AD3" s="43">
        <f>(LOOKUP('Calculatie sheet'!$AX$2,'Objectenoverzicht aantallen'!$A:$A,'Objectenoverzicht aantallen'!$P:$P)*'Calculatie sheet'!$AX$29*'Calculatie sheet'!$AX$42)/'Calculatie sheet'!$AX$64/1000</f>
        <v>0</v>
      </c>
      <c r="AE3" s="43">
        <f>(LOOKUP('Calculatie sheet'!$AX$2,'Objectenoverzicht aantallen'!$A:$A,'Objectenoverzicht aantallen'!$P:$P)*'Calculatie sheet'!$AX$29*'Calculatie sheet'!$AX$42)/'Calculatie sheet'!$AX$64/1000</f>
        <v>0</v>
      </c>
      <c r="AF3" s="43">
        <f>(LOOKUP('Calculatie sheet'!$AX$2,'Objectenoverzicht aantallen'!$A:$A,'Objectenoverzicht aantallen'!$P:$P)*'Calculatie sheet'!$AX$29*'Calculatie sheet'!$AX$42)/'Calculatie sheet'!$AX$64/1000</f>
        <v>0</v>
      </c>
    </row>
    <row r="4" spans="1:32" x14ac:dyDescent="0.2">
      <c r="B4" s="2" t="s">
        <v>639</v>
      </c>
      <c r="C4" s="41">
        <f>'Calculatie sheet'!AX36*'Calculatie sheet'!AX42</f>
        <v>0</v>
      </c>
      <c r="D4" s="569" t="s">
        <v>585</v>
      </c>
      <c r="F4" s="567">
        <f>(C4*'Calculatie sheet'!$AX$7)/1000</f>
        <v>0</v>
      </c>
      <c r="H4" s="43">
        <f>((LOOKUP('Calculatie sheet'!$AX$2,'Objectenoverzicht aantallen'!$A:$A,'Objectenoverzicht aantallen'!$P:$P)*'Calculatie sheet'!$AX$36*'Calculatie sheet'!$AX$42))/1000</f>
        <v>0</v>
      </c>
      <c r="J4" s="43">
        <f>(LOOKUP('Calculatie sheet'!$AX$2,'Objectenoverzicht aantallen'!$A:$A,'Objectenoverzicht aantallen'!Q:Q)*'Calculatie sheet'!$AX$36*'Calculatie sheet'!$AX$42)/1000</f>
        <v>0</v>
      </c>
      <c r="K4" s="43">
        <f>(LOOKUP('Calculatie sheet'!$AX$2,'Objectenoverzicht aantallen'!$A:$A,'Objectenoverzicht aantallen'!R:R)*'Calculatie sheet'!$AX$36*'Calculatie sheet'!$AX$42)/1000</f>
        <v>0</v>
      </c>
      <c r="L4" s="43">
        <f>(LOOKUP('Calculatie sheet'!$AX$2,'Objectenoverzicht aantallen'!$A:$A,'Objectenoverzicht aantallen'!S:S)*'Calculatie sheet'!$AX$36*'Calculatie sheet'!$AX$42)/1000</f>
        <v>0</v>
      </c>
      <c r="M4" s="43">
        <f>(LOOKUP('Calculatie sheet'!$AX$2,'Objectenoverzicht aantallen'!$A:$A,'Objectenoverzicht aantallen'!T:T)*'Calculatie sheet'!$AX$36*'Calculatie sheet'!$AX$42)/1000</f>
        <v>0</v>
      </c>
      <c r="N4" s="43">
        <f>(LOOKUP('Calculatie sheet'!$AX$2,'Objectenoverzicht aantallen'!$A:$A,'Objectenoverzicht aantallen'!U:U)*'Calculatie sheet'!$AX$36*'Calculatie sheet'!$AX$42)/1000</f>
        <v>0</v>
      </c>
      <c r="O4" s="43">
        <f>(LOOKUP('Calculatie sheet'!$AX$2,'Objectenoverzicht aantallen'!$A:$A,'Objectenoverzicht aantallen'!V:V)*'Calculatie sheet'!$AX$36*'Calculatie sheet'!$AX$42)/1000</f>
        <v>0</v>
      </c>
      <c r="P4" s="43">
        <f>(LOOKUP('Calculatie sheet'!$AX$2,'Objectenoverzicht aantallen'!$A:$A,'Objectenoverzicht aantallen'!W:W)*'Calculatie sheet'!$AX$36*'Calculatie sheet'!$AX$42)/1000</f>
        <v>0</v>
      </c>
      <c r="Q4" s="43">
        <f>(LOOKUP('Calculatie sheet'!$AX$2,'Objectenoverzicht aantallen'!$A:$A,'Objectenoverzicht aantallen'!X:X)*'Calculatie sheet'!$AX$36*'Calculatie sheet'!$AX$42)/1000</f>
        <v>0</v>
      </c>
      <c r="R4" s="43">
        <f>(LOOKUP('Calculatie sheet'!$AX$2,'Objectenoverzicht aantallen'!$A:$A,'Objectenoverzicht aantallen'!Y:Y)*'Calculatie sheet'!$AX$36*'Calculatie sheet'!$AX$42)/1000</f>
        <v>0</v>
      </c>
      <c r="S4" s="43">
        <f>(LOOKUP('Calculatie sheet'!$AX$2,'Objectenoverzicht aantallen'!$A:$A,'Objectenoverzicht aantallen'!Z:Z)*'Calculatie sheet'!$AX$36*'Calculatie sheet'!$AX$42)/1000</f>
        <v>0</v>
      </c>
      <c r="T4" s="43">
        <f>(LOOKUP('Calculatie sheet'!$AX$2,'Objectenoverzicht aantallen'!$A:$A,'Objectenoverzicht aantallen'!AA:AA)*'Calculatie sheet'!$AX$36*'Calculatie sheet'!$AX$42)/1000</f>
        <v>0</v>
      </c>
      <c r="V4" s="43">
        <f>(LOOKUP('Calculatie sheet'!$AX$2,'Objectenoverzicht aantallen'!$A:$A,'Objectenoverzicht aantallen'!Q:Q)*'Calculatie sheet'!$AX$36*'Calculatie sheet'!$AX$42)/1000</f>
        <v>0</v>
      </c>
      <c r="W4" s="43">
        <f>(LOOKUP('Calculatie sheet'!$AX$2,'Objectenoverzicht aantallen'!$A:$A,'Objectenoverzicht aantallen'!R:R)*'Calculatie sheet'!$AX$36*'Calculatie sheet'!$AX$42)/1000</f>
        <v>0</v>
      </c>
      <c r="X4" s="43">
        <f>(LOOKUP('Calculatie sheet'!$AX$2,'Objectenoverzicht aantallen'!$A:$A,'Objectenoverzicht aantallen'!S:S)*'Calculatie sheet'!$AX$36*'Calculatie sheet'!$AX$42)/1000</f>
        <v>0</v>
      </c>
      <c r="Y4" s="43">
        <f>(LOOKUP('Calculatie sheet'!$AX$2,'Objectenoverzicht aantallen'!$A:$A,'Objectenoverzicht aantallen'!T:T)*'Calculatie sheet'!$AX$36*'Calculatie sheet'!$AX$42)/1000</f>
        <v>0</v>
      </c>
      <c r="Z4" s="43">
        <f>(LOOKUP('Calculatie sheet'!$AX$2,'Objectenoverzicht aantallen'!$A:$A,'Objectenoverzicht aantallen'!U:U)*'Calculatie sheet'!$AX$36*'Calculatie sheet'!$AX$42)/1000</f>
        <v>0</v>
      </c>
      <c r="AA4" s="43">
        <f>(LOOKUP('Calculatie sheet'!$AX$2,'Objectenoverzicht aantallen'!$A:$A,'Objectenoverzicht aantallen'!V:V)*'Calculatie sheet'!$AX$36*'Calculatie sheet'!$AX$42)/1000</f>
        <v>0</v>
      </c>
      <c r="AB4" s="43">
        <f>(LOOKUP('Calculatie sheet'!$AX$2,'Objectenoverzicht aantallen'!$A:$A,'Objectenoverzicht aantallen'!W:W)*'Calculatie sheet'!$AX$36*'Calculatie sheet'!$AX$42)/1000</f>
        <v>0</v>
      </c>
      <c r="AC4" s="43">
        <f>(LOOKUP('Calculatie sheet'!$AX$2,'Objectenoverzicht aantallen'!$A:$A,'Objectenoverzicht aantallen'!X:X)*'Calculatie sheet'!$AX$36*'Calculatie sheet'!$AX$42)/1000</f>
        <v>0</v>
      </c>
      <c r="AD4" s="43">
        <f>(LOOKUP('Calculatie sheet'!$AX$2,'Objectenoverzicht aantallen'!$A:$A,'Objectenoverzicht aantallen'!Y:Y)*'Calculatie sheet'!$AX$36*'Calculatie sheet'!$AX$42)/1000</f>
        <v>0</v>
      </c>
      <c r="AE4" s="43">
        <f>(LOOKUP('Calculatie sheet'!$AX$2,'Objectenoverzicht aantallen'!$A:$A,'Objectenoverzicht aantallen'!Z:Z)*'Calculatie sheet'!$AX$36*'Calculatie sheet'!$AX$42)/1000</f>
        <v>0</v>
      </c>
      <c r="AF4" s="43">
        <f>(LOOKUP('Calculatie sheet'!$AX$2,'Objectenoverzicht aantallen'!$A:$A,'Objectenoverzicht aantallen'!AA:AA)*'Calculatie sheet'!$AX$36*'Calculatie sheet'!$AX$42)/1000</f>
        <v>0</v>
      </c>
    </row>
    <row r="5" spans="1:32" x14ac:dyDescent="0.2">
      <c r="B5" s="3" t="s">
        <v>640</v>
      </c>
      <c r="C5" s="41">
        <f>'Calculatie sheet'!AX39*'Calculatie sheet'!AX42</f>
        <v>4.0000000000000002E-4</v>
      </c>
      <c r="D5" s="457" t="s">
        <v>586</v>
      </c>
      <c r="F5" s="567">
        <f>(C5*'Calculatie sheet'!$AX$7)/1000</f>
        <v>0</v>
      </c>
      <c r="H5" s="43">
        <f>((LOOKUP('Calculatie sheet'!$AX$2,'Objectenoverzicht aantallen'!$A:$A,'Objectenoverzicht aantallen'!$P:$P)*'Calculatie sheet'!$AX$39*'Calculatie sheet'!$AX$42))/1000</f>
        <v>0</v>
      </c>
      <c r="J5" s="43">
        <f>(LOOKUP('Calculatie sheet'!$AX$2,'Objectenoverzicht aantallen'!$A:$A,'Objectenoverzicht aantallen'!Q:Q)*'Calculatie sheet'!$AX$39*'Calculatie sheet'!$AX$42)/1000</f>
        <v>0</v>
      </c>
      <c r="K5" s="43">
        <f>(LOOKUP('Calculatie sheet'!$AX$2,'Objectenoverzicht aantallen'!$A:$A,'Objectenoverzicht aantallen'!R:R)*'Calculatie sheet'!$AX$39*'Calculatie sheet'!$AX$42)/1000</f>
        <v>0</v>
      </c>
      <c r="L5" s="43">
        <f>(LOOKUP('Calculatie sheet'!$AX$2,'Objectenoverzicht aantallen'!$A:$A,'Objectenoverzicht aantallen'!S:S)*'Calculatie sheet'!$AX$39*'Calculatie sheet'!$AX$42)/1000</f>
        <v>0</v>
      </c>
      <c r="M5" s="43">
        <f>(LOOKUP('Calculatie sheet'!$AX$2,'Objectenoverzicht aantallen'!$A:$A,'Objectenoverzicht aantallen'!T:T)*'Calculatie sheet'!$AX$39*'Calculatie sheet'!$AX$42)/1000</f>
        <v>0</v>
      </c>
      <c r="N5" s="43">
        <f>(LOOKUP('Calculatie sheet'!$AX$2,'Objectenoverzicht aantallen'!$A:$A,'Objectenoverzicht aantallen'!U:U)*'Calculatie sheet'!$AX$39*'Calculatie sheet'!$AX$42)/1000</f>
        <v>0</v>
      </c>
      <c r="O5" s="43">
        <f>(LOOKUP('Calculatie sheet'!$AX$2,'Objectenoverzicht aantallen'!$A:$A,'Objectenoverzicht aantallen'!V:V)*'Calculatie sheet'!$AX$39*'Calculatie sheet'!$AX$42)/1000</f>
        <v>0</v>
      </c>
      <c r="P5" s="43">
        <f>(LOOKUP('Calculatie sheet'!$AX$2,'Objectenoverzicht aantallen'!$A:$A,'Objectenoverzicht aantallen'!W:W)*'Calculatie sheet'!$AX$39*'Calculatie sheet'!$AX$42)/1000</f>
        <v>0</v>
      </c>
      <c r="Q5" s="43">
        <f>(LOOKUP('Calculatie sheet'!$AX$2,'Objectenoverzicht aantallen'!$A:$A,'Objectenoverzicht aantallen'!X:X)*'Calculatie sheet'!$AX$39*'Calculatie sheet'!$AX$42)/1000</f>
        <v>0</v>
      </c>
      <c r="R5" s="43">
        <f>(LOOKUP('Calculatie sheet'!$AX$2,'Objectenoverzicht aantallen'!$A:$A,'Objectenoverzicht aantallen'!Y:Y)*'Calculatie sheet'!$AX$39*'Calculatie sheet'!$AX$42)/1000</f>
        <v>0</v>
      </c>
      <c r="S5" s="43">
        <f>(LOOKUP('Calculatie sheet'!$AX$2,'Objectenoverzicht aantallen'!$A:$A,'Objectenoverzicht aantallen'!Z:Z)*'Calculatie sheet'!$AX$39*'Calculatie sheet'!$AX$42)/1000</f>
        <v>0</v>
      </c>
      <c r="T5" s="43">
        <f>(LOOKUP('Calculatie sheet'!$AX$2,'Objectenoverzicht aantallen'!$A:$A,'Objectenoverzicht aantallen'!AA:AA)*'Calculatie sheet'!$AX$39*'Calculatie sheet'!$AX$42)/1000</f>
        <v>0</v>
      </c>
      <c r="V5" s="43">
        <f>(LOOKUP('Calculatie sheet'!$AX$2,'Objectenoverzicht aantallen'!$A:$A,'Objectenoverzicht aantallen'!Q:Q)*'Calculatie sheet'!$AX$39*'Calculatie sheet'!$AX$42)/1000</f>
        <v>0</v>
      </c>
      <c r="W5" s="43">
        <f>(LOOKUP('Calculatie sheet'!$AX$2,'Objectenoverzicht aantallen'!$A:$A,'Objectenoverzicht aantallen'!R:R)*'Calculatie sheet'!$AX$39*'Calculatie sheet'!$AX$42)/1000</f>
        <v>0</v>
      </c>
      <c r="X5" s="43">
        <f>(LOOKUP('Calculatie sheet'!$AX$2,'Objectenoverzicht aantallen'!$A:$A,'Objectenoverzicht aantallen'!S:S)*'Calculatie sheet'!$AX$39*'Calculatie sheet'!$AX$42)/1000</f>
        <v>0</v>
      </c>
      <c r="Y5" s="43">
        <f>(LOOKUP('Calculatie sheet'!$AX$2,'Objectenoverzicht aantallen'!$A:$A,'Objectenoverzicht aantallen'!T:T)*'Calculatie sheet'!$AX$39*'Calculatie sheet'!$AX$42)/1000</f>
        <v>0</v>
      </c>
      <c r="Z5" s="43">
        <f>(LOOKUP('Calculatie sheet'!$AX$2,'Objectenoverzicht aantallen'!$A:$A,'Objectenoverzicht aantallen'!U:U)*'Calculatie sheet'!$AX$39*'Calculatie sheet'!$AX$42)/1000</f>
        <v>0</v>
      </c>
      <c r="AA5" s="43">
        <f>(LOOKUP('Calculatie sheet'!$AX$2,'Objectenoverzicht aantallen'!$A:$A,'Objectenoverzicht aantallen'!V:V)*'Calculatie sheet'!$AX$39*'Calculatie sheet'!$AX$42)/1000</f>
        <v>0</v>
      </c>
      <c r="AB5" s="43">
        <f>(LOOKUP('Calculatie sheet'!$AX$2,'Objectenoverzicht aantallen'!$A:$A,'Objectenoverzicht aantallen'!W:W)*'Calculatie sheet'!$AX$39*'Calculatie sheet'!$AX$42)/1000</f>
        <v>0</v>
      </c>
      <c r="AC5" s="43">
        <f>(LOOKUP('Calculatie sheet'!$AX$2,'Objectenoverzicht aantallen'!$A:$A,'Objectenoverzicht aantallen'!X:X)*'Calculatie sheet'!$AX$39*'Calculatie sheet'!$AX$42)/1000</f>
        <v>0</v>
      </c>
      <c r="AD5" s="43">
        <f>(LOOKUP('Calculatie sheet'!$AX$2,'Objectenoverzicht aantallen'!$A:$A,'Objectenoverzicht aantallen'!Y:Y)*'Calculatie sheet'!$AX$39*'Calculatie sheet'!$AX$42)/1000</f>
        <v>0</v>
      </c>
      <c r="AE5" s="43">
        <f>(LOOKUP('Calculatie sheet'!$AX$2,'Objectenoverzicht aantallen'!$A:$A,'Objectenoverzicht aantallen'!Z:Z)*'Calculatie sheet'!$AX$39*'Calculatie sheet'!$AX$42)/1000</f>
        <v>0</v>
      </c>
      <c r="AF5" s="43">
        <f>(LOOKUP('Calculatie sheet'!$AX$2,'Objectenoverzicht aantallen'!$A:$A,'Objectenoverzicht aantallen'!AA:AA)*'Calculatie sheet'!$AX$39*'Calculatie sheet'!$AX$42)/1000</f>
        <v>0</v>
      </c>
    </row>
    <row r="6" spans="1:32" x14ac:dyDescent="0.2">
      <c r="C6" s="29"/>
      <c r="D6" s="458" t="s">
        <v>587</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7C388-5D85-AE4C-9399-84D13A5D9034}">
  <dimension ref="A1:T22"/>
  <sheetViews>
    <sheetView workbookViewId="0">
      <selection activeCell="G27" sqref="G27"/>
    </sheetView>
  </sheetViews>
  <sheetFormatPr baseColWidth="10" defaultColWidth="11" defaultRowHeight="16" x14ac:dyDescent="0.2"/>
  <cols>
    <col min="1" max="1" width="27.83203125" bestFit="1" customWidth="1"/>
    <col min="3" max="3" width="11.1640625" bestFit="1" customWidth="1"/>
    <col min="5" max="5" width="21" bestFit="1" customWidth="1"/>
    <col min="7" max="7" width="9.83203125" bestFit="1" customWidth="1"/>
    <col min="8" max="8" width="17.83203125" bestFit="1" customWidth="1"/>
    <col min="9" max="9" width="13" bestFit="1" customWidth="1"/>
    <col min="10" max="20" width="12.5" bestFit="1" customWidth="1"/>
  </cols>
  <sheetData>
    <row r="1" spans="1:20" x14ac:dyDescent="0.2">
      <c r="A1" t="s">
        <v>85</v>
      </c>
      <c r="B1" s="24" t="s">
        <v>73</v>
      </c>
      <c r="C1" s="25"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33">
        <f>'Materialen KW'!C2+'Materialen V'!C2+'Materialen S'!C2+'Materialen W'!C2+'Materialen O'!C2</f>
        <v>37982481.802823693</v>
      </c>
      <c r="D2" t="s">
        <v>134</v>
      </c>
      <c r="E2" s="8" t="s">
        <v>71</v>
      </c>
      <c r="G2" s="566">
        <f>('Materialen KW'!G2+'Materialen V'!G2+'Materialen S'!G2+'Materialen W'!G2+'Materialen O'!G2)</f>
        <v>0</v>
      </c>
      <c r="H2" s="41">
        <f>('Materialen KW'!H2+'Materialen V'!H2+'Materialen S'!H2+'Materialen W'!H2+'Materialen O'!H2)</f>
        <v>0</v>
      </c>
      <c r="I2" t="s">
        <v>134</v>
      </c>
      <c r="J2" s="41">
        <f>('Materialen KW'!J2+'Materialen V'!J2+'Materialen S'!J2+'Materialen W'!J2+'Materialen O'!J2)</f>
        <v>0</v>
      </c>
      <c r="K2" s="41">
        <f>('Materialen KW'!K2+'Materialen V'!K2+'Materialen S'!K2+'Materialen W'!K2+'Materialen O'!K2)</f>
        <v>0</v>
      </c>
      <c r="L2" s="41">
        <f>('Materialen KW'!L2+'Materialen V'!L2+'Materialen S'!L2+'Materialen W'!L2+'Materialen O'!L2)</f>
        <v>0</v>
      </c>
      <c r="M2" s="41">
        <f>('Materialen KW'!M2+'Materialen V'!M2+'Materialen S'!M2+'Materialen W'!M2+'Materialen O'!M2)</f>
        <v>0</v>
      </c>
      <c r="N2" s="41">
        <f>('Materialen KW'!N2+'Materialen V'!N2+'Materialen S'!N2+'Materialen W'!N2+'Materialen O'!N2)</f>
        <v>0</v>
      </c>
      <c r="O2" s="41">
        <f>('Materialen KW'!O2+'Materialen V'!O2+'Materialen S'!O2+'Materialen W'!O2+'Materialen O'!O2)</f>
        <v>0</v>
      </c>
      <c r="P2" s="41">
        <f>('Materialen KW'!P2+'Materialen V'!P2+'Materialen S'!P2+'Materialen W'!P2+'Materialen O'!P2)</f>
        <v>0</v>
      </c>
      <c r="Q2" s="41">
        <f>('Materialen KW'!Q2+'Materialen V'!Q2+'Materialen S'!Q2+'Materialen W'!Q2+'Materialen O'!Q2)</f>
        <v>0</v>
      </c>
      <c r="R2" s="41">
        <f>('Materialen KW'!R2+'Materialen V'!R2+'Materialen S'!R2+'Materialen W'!R2+'Materialen O'!R2)</f>
        <v>0</v>
      </c>
      <c r="S2" s="41">
        <f>('Materialen KW'!S2+'Materialen V'!S2+'Materialen S'!S2+'Materialen W'!S2+'Materialen O'!S2)</f>
        <v>0</v>
      </c>
      <c r="T2" s="41">
        <f>('Materialen KW'!T2+'Materialen V'!T2+'Materialen S'!T2+'Materialen W'!T2+'Materialen O'!T2)</f>
        <v>0</v>
      </c>
    </row>
    <row r="3" spans="1:20" x14ac:dyDescent="0.2">
      <c r="B3" t="str">
        <f>'Calculatie sheet'!C69</f>
        <v>Staal</v>
      </c>
      <c r="C3" s="33">
        <f>'Materialen KW'!C3+'Materialen V'!C3+'Materialen S'!C3+'Materialen W'!C3+'Materialen O'!C3</f>
        <v>5342278.3605107348</v>
      </c>
      <c r="D3" t="s">
        <v>134</v>
      </c>
      <c r="E3" s="24" t="s">
        <v>74</v>
      </c>
      <c r="G3" s="566">
        <f>('Materialen KW'!G3+'Materialen V'!G3+'Materialen S'!G3+'Materialen W'!G3+'Materialen O'!G3)</f>
        <v>0</v>
      </c>
      <c r="H3" s="41">
        <f>('Materialen KW'!H3+'Materialen V'!H3+'Materialen S'!H3+'Materialen W'!H3+'Materialen O'!H3)</f>
        <v>0</v>
      </c>
      <c r="I3" t="s">
        <v>134</v>
      </c>
      <c r="J3" s="41">
        <f>('Materialen KW'!J3+'Materialen V'!J3+'Materialen S'!J3+'Materialen W'!J3+'Materialen O'!J3)</f>
        <v>0</v>
      </c>
      <c r="K3" s="41">
        <f>('Materialen KW'!K3+'Materialen V'!K3+'Materialen S'!K3+'Materialen W'!K3+'Materialen O'!K3)</f>
        <v>0</v>
      </c>
      <c r="L3" s="41">
        <f>('Materialen KW'!L3+'Materialen V'!L3+'Materialen S'!L3+'Materialen W'!L3+'Materialen O'!L3)</f>
        <v>0</v>
      </c>
      <c r="M3" s="41">
        <f>('Materialen KW'!M3+'Materialen V'!M3+'Materialen S'!M3+'Materialen W'!M3+'Materialen O'!M3)</f>
        <v>0</v>
      </c>
      <c r="N3" s="41">
        <f>('Materialen KW'!N3+'Materialen V'!N3+'Materialen S'!N3+'Materialen W'!N3+'Materialen O'!N3)</f>
        <v>0</v>
      </c>
      <c r="O3" s="41">
        <f>('Materialen KW'!O3+'Materialen V'!O3+'Materialen S'!O3+'Materialen W'!O3+'Materialen O'!O3)</f>
        <v>0</v>
      </c>
      <c r="P3" s="41">
        <f>('Materialen KW'!P3+'Materialen V'!P3+'Materialen S'!P3+'Materialen W'!P3+'Materialen O'!P3)</f>
        <v>0</v>
      </c>
      <c r="Q3" s="41">
        <f>('Materialen KW'!Q3+'Materialen V'!Q3+'Materialen S'!Q3+'Materialen W'!Q3+'Materialen O'!Q3)</f>
        <v>0</v>
      </c>
      <c r="R3" s="41">
        <f>('Materialen KW'!R3+'Materialen V'!R3+'Materialen S'!R3+'Materialen W'!R3+'Materialen O'!R3)</f>
        <v>0</v>
      </c>
      <c r="S3" s="41">
        <f>('Materialen KW'!S3+'Materialen V'!S3+'Materialen S'!S3+'Materialen W'!S3+'Materialen O'!S3)</f>
        <v>0</v>
      </c>
      <c r="T3" s="41">
        <f>('Materialen KW'!T3+'Materialen V'!T3+'Materialen S'!T3+'Materialen W'!T3+'Materialen O'!T3)</f>
        <v>0</v>
      </c>
    </row>
    <row r="4" spans="1:20" x14ac:dyDescent="0.2">
      <c r="B4" t="str">
        <f>'Calculatie sheet'!C70</f>
        <v>Asfalt</v>
      </c>
      <c r="C4" s="33">
        <f>'Materialen KW'!C4+'Materialen V'!C4+'Materialen S'!C4+'Materialen W'!C4+'Materialen O'!C4</f>
        <v>578342.75771370006</v>
      </c>
      <c r="D4" t="s">
        <v>134</v>
      </c>
      <c r="E4" s="25" t="s">
        <v>75</v>
      </c>
      <c r="G4" s="566">
        <f>('Materialen KW'!G4+'Materialen V'!G4+'Materialen S'!G4+'Materialen W'!G4+'Materialen O'!G4)</f>
        <v>0</v>
      </c>
      <c r="H4" s="41">
        <f>('Materialen KW'!H4+'Materialen V'!H4+'Materialen S'!H4+'Materialen W'!H4+'Materialen O'!H4)</f>
        <v>0</v>
      </c>
      <c r="I4" t="s">
        <v>134</v>
      </c>
      <c r="J4" s="41">
        <f>('Materialen KW'!J4+'Materialen V'!J4+'Materialen S'!J4+'Materialen W'!J4+'Materialen O'!J4)</f>
        <v>0</v>
      </c>
      <c r="K4" s="41">
        <f>('Materialen KW'!K4+'Materialen V'!K4+'Materialen S'!K4+'Materialen W'!K4+'Materialen O'!K4)</f>
        <v>0</v>
      </c>
      <c r="L4" s="41">
        <f>('Materialen KW'!L4+'Materialen V'!L4+'Materialen S'!L4+'Materialen W'!L4+'Materialen O'!L4)</f>
        <v>0</v>
      </c>
      <c r="M4" s="41">
        <f>('Materialen KW'!M4+'Materialen V'!M4+'Materialen S'!M4+'Materialen W'!M4+'Materialen O'!M4)</f>
        <v>0</v>
      </c>
      <c r="N4" s="41">
        <f>('Materialen KW'!N4+'Materialen V'!N4+'Materialen S'!N4+'Materialen W'!N4+'Materialen O'!N4)</f>
        <v>0</v>
      </c>
      <c r="O4" s="41">
        <f>('Materialen KW'!O4+'Materialen V'!O4+'Materialen S'!O4+'Materialen W'!O4+'Materialen O'!O4)</f>
        <v>0</v>
      </c>
      <c r="P4" s="41">
        <f>('Materialen KW'!P4+'Materialen V'!P4+'Materialen S'!P4+'Materialen W'!P4+'Materialen O'!P4)</f>
        <v>0</v>
      </c>
      <c r="Q4" s="41">
        <f>('Materialen KW'!Q4+'Materialen V'!Q4+'Materialen S'!Q4+'Materialen W'!Q4+'Materialen O'!Q4)</f>
        <v>0</v>
      </c>
      <c r="R4" s="41">
        <f>('Materialen KW'!R4+'Materialen V'!R4+'Materialen S'!R4+'Materialen W'!R4+'Materialen O'!R4)</f>
        <v>0</v>
      </c>
      <c r="S4" s="41">
        <f>('Materialen KW'!S4+'Materialen V'!S4+'Materialen S'!S4+'Materialen W'!S4+'Materialen O'!S4)</f>
        <v>0</v>
      </c>
      <c r="T4" s="41">
        <f>('Materialen KW'!T4+'Materialen V'!T4+'Materialen S'!T4+'Materialen W'!T4+'Materialen O'!T4)</f>
        <v>0</v>
      </c>
    </row>
    <row r="5" spans="1:20" x14ac:dyDescent="0.2">
      <c r="B5" t="s">
        <v>866</v>
      </c>
      <c r="C5" s="33">
        <f>'Materialen KW'!C5+'Materialen V'!C5+'Materialen S'!C5+'Materialen W'!C5+'Materialen O'!C5</f>
        <v>250174.1629159333</v>
      </c>
      <c r="D5" t="s">
        <v>134</v>
      </c>
      <c r="E5" s="27" t="s">
        <v>93</v>
      </c>
      <c r="G5" s="566">
        <f>('Materialen KW'!G5+'Materialen V'!G5+'Materialen S'!G5+'Materialen W'!G5+'Materialen O'!G5)</f>
        <v>0</v>
      </c>
      <c r="H5" s="41">
        <f>('Materialen KW'!H5+'Materialen V'!H5+'Materialen S'!H5+'Materialen W'!H5+'Materialen O'!H5)</f>
        <v>0</v>
      </c>
      <c r="I5" t="s">
        <v>134</v>
      </c>
      <c r="J5" s="41">
        <f>('Materialen KW'!J5+'Materialen V'!J5+'Materialen S'!J5+'Materialen W'!J5+'Materialen O'!J5)</f>
        <v>0</v>
      </c>
      <c r="K5" s="41">
        <f>('Materialen KW'!K5+'Materialen V'!K5+'Materialen S'!K5+'Materialen W'!K5+'Materialen O'!K5)</f>
        <v>0</v>
      </c>
      <c r="L5" s="41">
        <f>('Materialen KW'!L5+'Materialen V'!L5+'Materialen S'!L5+'Materialen W'!L5+'Materialen O'!L5)</f>
        <v>0</v>
      </c>
      <c r="M5" s="41">
        <f>('Materialen KW'!M5+'Materialen V'!M5+'Materialen S'!M5+'Materialen W'!M5+'Materialen O'!M5)</f>
        <v>0</v>
      </c>
      <c r="N5" s="41">
        <f>('Materialen KW'!N5+'Materialen V'!N5+'Materialen S'!N5+'Materialen W'!N5+'Materialen O'!N5)</f>
        <v>0</v>
      </c>
      <c r="O5" s="41">
        <f>('Materialen KW'!O5+'Materialen V'!O5+'Materialen S'!O5+'Materialen W'!O5+'Materialen O'!O5)</f>
        <v>0</v>
      </c>
      <c r="P5" s="41">
        <f>('Materialen KW'!P5+'Materialen V'!P5+'Materialen S'!P5+'Materialen W'!P5+'Materialen O'!P5)</f>
        <v>0</v>
      </c>
      <c r="Q5" s="41">
        <f>('Materialen KW'!Q5+'Materialen V'!Q5+'Materialen S'!Q5+'Materialen W'!Q5+'Materialen O'!Q5)</f>
        <v>0</v>
      </c>
      <c r="R5" s="41">
        <f>('Materialen KW'!R5+'Materialen V'!R5+'Materialen S'!R5+'Materialen W'!R5+'Materialen O'!R5)</f>
        <v>0</v>
      </c>
      <c r="S5" s="41">
        <f>('Materialen KW'!S5+'Materialen V'!S5+'Materialen S'!S5+'Materialen W'!S5+'Materialen O'!S5)</f>
        <v>0</v>
      </c>
      <c r="T5" s="41">
        <f>('Materialen KW'!T5+'Materialen V'!T5+'Materialen S'!T5+'Materialen W'!T5+'Materialen O'!T5)</f>
        <v>0</v>
      </c>
    </row>
    <row r="6" spans="1:20" x14ac:dyDescent="0.2">
      <c r="B6" t="str">
        <f>'Calculatie sheet'!C72</f>
        <v>Grondbewerking</v>
      </c>
      <c r="C6" s="33">
        <f>'Materialen KW'!C6+'Materialen V'!C6+'Materialen S'!C6+'Materialen W'!C6+'Materialen O'!C6</f>
        <v>2405227.02147</v>
      </c>
      <c r="D6" t="s">
        <v>134</v>
      </c>
      <c r="E6" s="38" t="s">
        <v>659</v>
      </c>
      <c r="G6" s="566">
        <f>('Materialen KW'!G6+'Materialen V'!G6+'Materialen S'!G6+'Materialen W'!G6+'Materialen O'!G6)</f>
        <v>0</v>
      </c>
      <c r="H6" s="41">
        <f>('Materialen KW'!H6+'Materialen V'!H6+'Materialen S'!H6+'Materialen W'!H6+'Materialen O'!H6)</f>
        <v>0</v>
      </c>
      <c r="I6" t="s">
        <v>134</v>
      </c>
      <c r="J6" s="41">
        <f>('Materialen KW'!J6+'Materialen V'!J6+'Materialen S'!J6+'Materialen W'!J6+'Materialen O'!J6)</f>
        <v>0</v>
      </c>
      <c r="K6" s="41">
        <f>('Materialen KW'!K6+'Materialen V'!K6+'Materialen S'!K6+'Materialen W'!K6+'Materialen O'!K6)</f>
        <v>0</v>
      </c>
      <c r="L6" s="41">
        <f>('Materialen KW'!L6+'Materialen V'!L6+'Materialen S'!L6+'Materialen W'!L6+'Materialen O'!L6)</f>
        <v>0</v>
      </c>
      <c r="M6" s="41">
        <f>('Materialen KW'!M6+'Materialen V'!M6+'Materialen S'!M6+'Materialen W'!M6+'Materialen O'!M6)</f>
        <v>0</v>
      </c>
      <c r="N6" s="41">
        <f>('Materialen KW'!N6+'Materialen V'!N6+'Materialen S'!N6+'Materialen W'!N6+'Materialen O'!N6)</f>
        <v>0</v>
      </c>
      <c r="O6" s="41">
        <f>('Materialen KW'!O6+'Materialen V'!O6+'Materialen S'!O6+'Materialen W'!O6+'Materialen O'!O6)</f>
        <v>0</v>
      </c>
      <c r="P6" s="41">
        <f>('Materialen KW'!P6+'Materialen V'!P6+'Materialen S'!P6+'Materialen W'!P6+'Materialen O'!P6)</f>
        <v>0</v>
      </c>
      <c r="Q6" s="41">
        <f>('Materialen KW'!Q6+'Materialen V'!Q6+'Materialen S'!Q6+'Materialen W'!Q6+'Materialen O'!Q6)</f>
        <v>0</v>
      </c>
      <c r="R6" s="41">
        <f>('Materialen KW'!R6+'Materialen V'!R6+'Materialen S'!R6+'Materialen W'!R6+'Materialen O'!R6)</f>
        <v>0</v>
      </c>
      <c r="S6" s="41">
        <f>('Materialen KW'!S6+'Materialen V'!S6+'Materialen S'!S6+'Materialen W'!S6+'Materialen O'!S6)</f>
        <v>0</v>
      </c>
      <c r="T6" s="41">
        <f>('Materialen KW'!T6+'Materialen V'!T6+'Materialen S'!T6+'Materialen W'!T6+'Materialen O'!T6)</f>
        <v>0</v>
      </c>
    </row>
    <row r="7" spans="1:20" x14ac:dyDescent="0.2">
      <c r="B7" t="str">
        <f>'Calculatie sheet'!C73</f>
        <v>Bestrating</v>
      </c>
      <c r="C7" s="33">
        <f>'Materialen KW'!C7+'Materialen V'!C7+'Materialen S'!C7+'Materialen W'!C7+'Materialen O'!C7</f>
        <v>71126.820767100013</v>
      </c>
      <c r="D7" t="s">
        <v>134</v>
      </c>
      <c r="E7" s="569" t="s">
        <v>597</v>
      </c>
      <c r="G7" s="566">
        <f>('Materialen KW'!G7+'Materialen V'!G7+'Materialen S'!G7+'Materialen W'!G7+'Materialen O'!G7)</f>
        <v>0</v>
      </c>
      <c r="H7" s="41">
        <f>('Materialen KW'!H7+'Materialen V'!H7+'Materialen S'!H7+'Materialen W'!H7+'Materialen O'!H7)</f>
        <v>0</v>
      </c>
      <c r="I7" t="s">
        <v>134</v>
      </c>
      <c r="J7" s="41">
        <f>('Materialen KW'!J7+'Materialen V'!J7+'Materialen S'!J7+'Materialen W'!J7+'Materialen O'!J7)</f>
        <v>0</v>
      </c>
      <c r="K7" s="41">
        <f>('Materialen KW'!K7+'Materialen V'!K7+'Materialen S'!K7+'Materialen W'!K7+'Materialen O'!K7)</f>
        <v>0</v>
      </c>
      <c r="L7" s="41">
        <f>('Materialen KW'!L7+'Materialen V'!L7+'Materialen S'!L7+'Materialen W'!L7+'Materialen O'!L7)</f>
        <v>0</v>
      </c>
      <c r="M7" s="41">
        <f>('Materialen KW'!M7+'Materialen V'!M7+'Materialen S'!M7+'Materialen W'!M7+'Materialen O'!M7)</f>
        <v>0</v>
      </c>
      <c r="N7" s="41">
        <f>('Materialen KW'!N7+'Materialen V'!N7+'Materialen S'!N7+'Materialen W'!N7+'Materialen O'!N7)</f>
        <v>0</v>
      </c>
      <c r="O7" s="41">
        <f>('Materialen KW'!O7+'Materialen V'!O7+'Materialen S'!O7+'Materialen W'!O7+'Materialen O'!O7)</f>
        <v>0</v>
      </c>
      <c r="P7" s="41">
        <f>('Materialen KW'!P7+'Materialen V'!P7+'Materialen S'!P7+'Materialen W'!P7+'Materialen O'!P7)</f>
        <v>0</v>
      </c>
      <c r="Q7" s="41">
        <f>('Materialen KW'!Q7+'Materialen V'!Q7+'Materialen S'!Q7+'Materialen W'!Q7+'Materialen O'!Q7)</f>
        <v>0</v>
      </c>
      <c r="R7" s="41">
        <f>('Materialen KW'!R7+'Materialen V'!R7+'Materialen S'!R7+'Materialen W'!R7+'Materialen O'!R7)</f>
        <v>0</v>
      </c>
      <c r="S7" s="41">
        <f>('Materialen KW'!S7+'Materialen V'!S7+'Materialen S'!S7+'Materialen W'!S7+'Materialen O'!S7)</f>
        <v>0</v>
      </c>
      <c r="T7" s="41">
        <f>('Materialen KW'!T7+'Materialen V'!T7+'Materialen S'!T7+'Materialen W'!T7+'Materialen O'!T7)</f>
        <v>0</v>
      </c>
    </row>
    <row r="8" spans="1:20" x14ac:dyDescent="0.2">
      <c r="B8" t="s">
        <v>348</v>
      </c>
      <c r="C8" s="33">
        <f>'Materialen KW'!C8+'Materialen V'!C8+'Materialen S'!C8+'Materialen W'!C8+'Materialen O'!C8</f>
        <v>3380.9866948987501</v>
      </c>
      <c r="D8" t="s">
        <v>134</v>
      </c>
      <c r="G8" s="566">
        <f>('Materialen KW'!G8+'Materialen V'!G8+'Materialen S'!G8+'Materialen W'!G8+'Materialen O'!G8)</f>
        <v>0</v>
      </c>
      <c r="H8" s="41">
        <f>('Materialen KW'!H8+'Materialen V'!H8+'Materialen S'!H8+'Materialen W'!H8+'Materialen O'!H8)</f>
        <v>0</v>
      </c>
      <c r="I8" t="s">
        <v>134</v>
      </c>
      <c r="J8" s="41">
        <f>('Materialen KW'!J8+'Materialen V'!J8+'Materialen S'!J8+'Materialen W'!J8+'Materialen O'!J8)</f>
        <v>0</v>
      </c>
      <c r="K8" s="41">
        <f>('Materialen KW'!K8+'Materialen V'!K8+'Materialen S'!K8+'Materialen W'!K8+'Materialen O'!K8)</f>
        <v>0</v>
      </c>
      <c r="L8" s="41">
        <f>('Materialen KW'!L8+'Materialen V'!L8+'Materialen S'!L8+'Materialen W'!L8+'Materialen O'!L8)</f>
        <v>0</v>
      </c>
      <c r="M8" s="41">
        <f>('Materialen KW'!M8+'Materialen V'!M8+'Materialen S'!M8+'Materialen W'!M8+'Materialen O'!M8)</f>
        <v>0</v>
      </c>
      <c r="N8" s="41">
        <f>('Materialen KW'!N8+'Materialen V'!N8+'Materialen S'!N8+'Materialen W'!N8+'Materialen O'!N8)</f>
        <v>0</v>
      </c>
      <c r="O8" s="41">
        <f>('Materialen KW'!O8+'Materialen V'!O8+'Materialen S'!O8+'Materialen W'!O8+'Materialen O'!O8)</f>
        <v>0</v>
      </c>
      <c r="P8" s="41">
        <f>('Materialen KW'!P8+'Materialen V'!P8+'Materialen S'!P8+'Materialen W'!P8+'Materialen O'!P8)</f>
        <v>0</v>
      </c>
      <c r="Q8" s="41">
        <f>('Materialen KW'!Q8+'Materialen V'!Q8+'Materialen S'!Q8+'Materialen W'!Q8+'Materialen O'!Q8)</f>
        <v>0</v>
      </c>
      <c r="R8" s="41">
        <f>('Materialen KW'!R8+'Materialen V'!R8+'Materialen S'!R8+'Materialen W'!R8+'Materialen O'!R8)</f>
        <v>0</v>
      </c>
      <c r="S8" s="41">
        <f>('Materialen KW'!S8+'Materialen V'!S8+'Materialen S'!S8+'Materialen W'!S8+'Materialen O'!S8)</f>
        <v>0</v>
      </c>
      <c r="T8" s="41">
        <f>('Materialen KW'!T8+'Materialen V'!T8+'Materialen S'!T8+'Materialen W'!T8+'Materialen O'!T8)</f>
        <v>0</v>
      </c>
    </row>
    <row r="9" spans="1:20" x14ac:dyDescent="0.2">
      <c r="B9" t="str">
        <f t="shared" ref="B9:B14" si="0">B2</f>
        <v>Beton</v>
      </c>
      <c r="C9" s="33">
        <f>'Materialen KW'!C9+'Materialen V'!C9+'Materialen S'!C9+'Materialen W'!C9+'Materialen O'!C9</f>
        <v>434561.37526847067</v>
      </c>
      <c r="D9" t="s">
        <v>135</v>
      </c>
      <c r="G9" s="566">
        <f>('Materialen KW'!G9+'Materialen V'!G9+'Materialen S'!G9+'Materialen W'!G9+'Materialen O'!G9)</f>
        <v>0</v>
      </c>
      <c r="H9" s="41">
        <f>('Materialen KW'!H9+'Materialen V'!H9+'Materialen S'!H9+'Materialen W'!H9+'Materialen O'!H9)</f>
        <v>0</v>
      </c>
      <c r="I9" t="s">
        <v>135</v>
      </c>
      <c r="J9" s="41">
        <f>('Materialen KW'!J9+'Materialen V'!J9+'Materialen S'!J9+'Materialen W'!J9+'Materialen O'!J9)</f>
        <v>0</v>
      </c>
      <c r="K9" s="41">
        <f>('Materialen KW'!K9+'Materialen V'!K9+'Materialen S'!K9+'Materialen W'!K9+'Materialen O'!K9)</f>
        <v>0</v>
      </c>
      <c r="L9" s="41">
        <f>('Materialen KW'!L9+'Materialen V'!L9+'Materialen S'!L9+'Materialen W'!L9+'Materialen O'!L9)</f>
        <v>0</v>
      </c>
      <c r="M9" s="41">
        <f>('Materialen KW'!M9+'Materialen V'!M9+'Materialen S'!M9+'Materialen W'!M9+'Materialen O'!M9)</f>
        <v>0</v>
      </c>
      <c r="N9" s="41">
        <f>('Materialen KW'!N9+'Materialen V'!N9+'Materialen S'!N9+'Materialen W'!N9+'Materialen O'!N9)</f>
        <v>0</v>
      </c>
      <c r="O9" s="41">
        <f>('Materialen KW'!O9+'Materialen V'!O9+'Materialen S'!O9+'Materialen W'!O9+'Materialen O'!O9)</f>
        <v>0</v>
      </c>
      <c r="P9" s="41">
        <f>('Materialen KW'!P9+'Materialen V'!P9+'Materialen S'!P9+'Materialen W'!P9+'Materialen O'!P9)</f>
        <v>0</v>
      </c>
      <c r="Q9" s="41">
        <f>('Materialen KW'!Q9+'Materialen V'!Q9+'Materialen S'!Q9+'Materialen W'!Q9+'Materialen O'!Q9)</f>
        <v>0</v>
      </c>
      <c r="R9" s="41">
        <f>('Materialen KW'!R9+'Materialen V'!R9+'Materialen S'!R9+'Materialen W'!R9+'Materialen O'!R9)</f>
        <v>0</v>
      </c>
      <c r="S9" s="41">
        <f>('Materialen KW'!S9+'Materialen V'!S9+'Materialen S'!S9+'Materialen W'!S9+'Materialen O'!S9)</f>
        <v>0</v>
      </c>
      <c r="T9" s="41">
        <f>('Materialen KW'!T9+'Materialen V'!T9+'Materialen S'!T9+'Materialen W'!T9+'Materialen O'!T9)</f>
        <v>0</v>
      </c>
    </row>
    <row r="10" spans="1:20" x14ac:dyDescent="0.2">
      <c r="B10" t="str">
        <f t="shared" si="0"/>
        <v>Staal</v>
      </c>
      <c r="C10" s="33">
        <f>'Materialen KW'!C10+'Materialen V'!C10+'Materialen S'!C10+'Materialen W'!C10+'Materialen O'!C10</f>
        <v>78021.803130665619</v>
      </c>
      <c r="D10" t="s">
        <v>135</v>
      </c>
      <c r="G10" s="566">
        <f>('Materialen KW'!G10+'Materialen V'!G10+'Materialen S'!G10+'Materialen W'!G10+'Materialen O'!G10)</f>
        <v>0</v>
      </c>
      <c r="H10" s="41">
        <f>('Materialen KW'!H10+'Materialen V'!H10+'Materialen S'!H10+'Materialen W'!H10+'Materialen O'!H10)</f>
        <v>0</v>
      </c>
      <c r="I10" t="s">
        <v>135</v>
      </c>
      <c r="J10" s="41">
        <f>('Materialen KW'!J10+'Materialen V'!J10+'Materialen S'!J10+'Materialen W'!J10+'Materialen O'!J10)</f>
        <v>0</v>
      </c>
      <c r="K10" s="41">
        <f>('Materialen KW'!K10+'Materialen V'!K10+'Materialen S'!K10+'Materialen W'!K10+'Materialen O'!K10)</f>
        <v>0</v>
      </c>
      <c r="L10" s="41">
        <f>('Materialen KW'!L10+'Materialen V'!L10+'Materialen S'!L10+'Materialen W'!L10+'Materialen O'!L10)</f>
        <v>0</v>
      </c>
      <c r="M10" s="41">
        <f>('Materialen KW'!M10+'Materialen V'!M10+'Materialen S'!M10+'Materialen W'!M10+'Materialen O'!M10)</f>
        <v>0</v>
      </c>
      <c r="N10" s="41">
        <f>('Materialen KW'!N10+'Materialen V'!N10+'Materialen S'!N10+'Materialen W'!N10+'Materialen O'!N10)</f>
        <v>0</v>
      </c>
      <c r="O10" s="41">
        <f>('Materialen KW'!O10+'Materialen V'!O10+'Materialen S'!O10+'Materialen W'!O10+'Materialen O'!O10)</f>
        <v>0</v>
      </c>
      <c r="P10" s="41">
        <f>('Materialen KW'!P10+'Materialen V'!P10+'Materialen S'!P10+'Materialen W'!P10+'Materialen O'!P10)</f>
        <v>0</v>
      </c>
      <c r="Q10" s="41">
        <f>('Materialen KW'!Q10+'Materialen V'!Q10+'Materialen S'!Q10+'Materialen W'!Q10+'Materialen O'!Q10)</f>
        <v>0</v>
      </c>
      <c r="R10" s="41">
        <f>('Materialen KW'!R10+'Materialen V'!R10+'Materialen S'!R10+'Materialen W'!R10+'Materialen O'!R10)</f>
        <v>0</v>
      </c>
      <c r="S10" s="41">
        <f>('Materialen KW'!S10+'Materialen V'!S10+'Materialen S'!S10+'Materialen W'!S10+'Materialen O'!S10)</f>
        <v>0</v>
      </c>
      <c r="T10" s="41">
        <f>('Materialen KW'!T10+'Materialen V'!T10+'Materialen S'!T10+'Materialen W'!T10+'Materialen O'!T10)</f>
        <v>0</v>
      </c>
    </row>
    <row r="11" spans="1:20" x14ac:dyDescent="0.2">
      <c r="B11" t="str">
        <f t="shared" si="0"/>
        <v>Asfalt</v>
      </c>
      <c r="C11" s="33">
        <f>'Materialen KW'!C11+'Materialen V'!C11+'Materialen S'!C11+'Materialen W'!C11+'Materialen O'!C11</f>
        <v>10342.514496300002</v>
      </c>
      <c r="D11" t="s">
        <v>135</v>
      </c>
      <c r="G11" s="566">
        <f>('Materialen KW'!G11+'Materialen V'!G11+'Materialen S'!G11+'Materialen W'!G11+'Materialen O'!G11)</f>
        <v>0</v>
      </c>
      <c r="H11" s="41">
        <f>('Materialen KW'!H11+'Materialen V'!H11+'Materialen S'!H11+'Materialen W'!H11+'Materialen O'!H11)</f>
        <v>0</v>
      </c>
      <c r="I11" t="s">
        <v>135</v>
      </c>
      <c r="J11" s="41">
        <f>('Materialen KW'!J11+'Materialen V'!J11+'Materialen S'!J11+'Materialen W'!J11+'Materialen O'!J11)</f>
        <v>0</v>
      </c>
      <c r="K11" s="41">
        <f>('Materialen KW'!K11+'Materialen V'!K11+'Materialen S'!K11+'Materialen W'!K11+'Materialen O'!K11)</f>
        <v>0</v>
      </c>
      <c r="L11" s="41">
        <f>('Materialen KW'!L11+'Materialen V'!L11+'Materialen S'!L11+'Materialen W'!L11+'Materialen O'!L11)</f>
        <v>0</v>
      </c>
      <c r="M11" s="41">
        <f>('Materialen KW'!M11+'Materialen V'!M11+'Materialen S'!M11+'Materialen W'!M11+'Materialen O'!M11)</f>
        <v>0</v>
      </c>
      <c r="N11" s="41">
        <f>('Materialen KW'!N11+'Materialen V'!N11+'Materialen S'!N11+'Materialen W'!N11+'Materialen O'!N11)</f>
        <v>0</v>
      </c>
      <c r="O11" s="41">
        <f>('Materialen KW'!O11+'Materialen V'!O11+'Materialen S'!O11+'Materialen W'!O11+'Materialen O'!O11)</f>
        <v>0</v>
      </c>
      <c r="P11" s="41">
        <f>('Materialen KW'!P11+'Materialen V'!P11+'Materialen S'!P11+'Materialen W'!P11+'Materialen O'!P11)</f>
        <v>0</v>
      </c>
      <c r="Q11" s="41">
        <f>('Materialen KW'!Q11+'Materialen V'!Q11+'Materialen S'!Q11+'Materialen W'!Q11+'Materialen O'!Q11)</f>
        <v>0</v>
      </c>
      <c r="R11" s="41">
        <f>('Materialen KW'!R11+'Materialen V'!R11+'Materialen S'!R11+'Materialen W'!R11+'Materialen O'!R11)</f>
        <v>0</v>
      </c>
      <c r="S11" s="41">
        <f>('Materialen KW'!S11+'Materialen V'!S11+'Materialen S'!S11+'Materialen W'!S11+'Materialen O'!S11)</f>
        <v>0</v>
      </c>
      <c r="T11" s="41">
        <f>('Materialen KW'!T11+'Materialen V'!T11+'Materialen S'!T11+'Materialen W'!T11+'Materialen O'!T11)</f>
        <v>0</v>
      </c>
    </row>
    <row r="12" spans="1:20" x14ac:dyDescent="0.2">
      <c r="B12" t="str">
        <f t="shared" si="0"/>
        <v>Hout</v>
      </c>
      <c r="C12" s="33">
        <f>'Materialen KW'!C12+'Materialen V'!C12+'Materialen S'!C12+'Materialen W'!C12+'Materialen O'!C12</f>
        <v>0</v>
      </c>
      <c r="D12" t="s">
        <v>135</v>
      </c>
      <c r="G12" s="566">
        <f>('Materialen KW'!G12+'Materialen V'!G12+'Materialen S'!G12+'Materialen W'!G12+'Materialen O'!G12)</f>
        <v>0</v>
      </c>
      <c r="H12" s="41">
        <f>('Materialen KW'!H12+'Materialen V'!H12+'Materialen S'!H12+'Materialen W'!H12+'Materialen O'!H12)</f>
        <v>0</v>
      </c>
      <c r="I12" t="s">
        <v>135</v>
      </c>
      <c r="J12" s="41">
        <f>('Materialen KW'!J12+'Materialen V'!J12+'Materialen S'!J12+'Materialen W'!J12+'Materialen O'!J12)</f>
        <v>0</v>
      </c>
      <c r="K12" s="41">
        <f>('Materialen KW'!K12+'Materialen V'!K12+'Materialen S'!K12+'Materialen W'!K12+'Materialen O'!K12)</f>
        <v>0</v>
      </c>
      <c r="L12" s="41">
        <f>('Materialen KW'!L12+'Materialen V'!L12+'Materialen S'!L12+'Materialen W'!L12+'Materialen O'!L12)</f>
        <v>0</v>
      </c>
      <c r="M12" s="41">
        <f>('Materialen KW'!M12+'Materialen V'!M12+'Materialen S'!M12+'Materialen W'!M12+'Materialen O'!M12)</f>
        <v>0</v>
      </c>
      <c r="N12" s="41">
        <f>('Materialen KW'!N12+'Materialen V'!N12+'Materialen S'!N12+'Materialen W'!N12+'Materialen O'!N12)</f>
        <v>0</v>
      </c>
      <c r="O12" s="41">
        <f>('Materialen KW'!O12+'Materialen V'!O12+'Materialen S'!O12+'Materialen W'!O12+'Materialen O'!O12)</f>
        <v>0</v>
      </c>
      <c r="P12" s="41">
        <f>('Materialen KW'!P12+'Materialen V'!P12+'Materialen S'!P12+'Materialen W'!P12+'Materialen O'!P12)</f>
        <v>0</v>
      </c>
      <c r="Q12" s="41">
        <f>('Materialen KW'!Q12+'Materialen V'!Q12+'Materialen S'!Q12+'Materialen W'!Q12+'Materialen O'!Q12)</f>
        <v>0</v>
      </c>
      <c r="R12" s="41">
        <f>('Materialen KW'!R12+'Materialen V'!R12+'Materialen S'!R12+'Materialen W'!R12+'Materialen O'!R12)</f>
        <v>0</v>
      </c>
      <c r="S12" s="41">
        <f>('Materialen KW'!S12+'Materialen V'!S12+'Materialen S'!S12+'Materialen W'!S12+'Materialen O'!S12)</f>
        <v>0</v>
      </c>
      <c r="T12" s="41">
        <f>('Materialen KW'!T12+'Materialen V'!T12+'Materialen S'!T12+'Materialen W'!T12+'Materialen O'!T12)</f>
        <v>0</v>
      </c>
    </row>
    <row r="13" spans="1:20" x14ac:dyDescent="0.2">
      <c r="B13" t="str">
        <f t="shared" si="0"/>
        <v>Grondbewerking</v>
      </c>
      <c r="C13" s="33">
        <f>'Materialen KW'!C13+'Materialen V'!C13+'Materialen S'!C13+'Materialen W'!C13+'Materialen O'!C13</f>
        <v>1447017.31125</v>
      </c>
      <c r="D13" t="s">
        <v>135</v>
      </c>
      <c r="G13" s="566">
        <f>('Materialen KW'!G13+'Materialen V'!G13+'Materialen S'!G13+'Materialen W'!G13+'Materialen O'!G13)</f>
        <v>0</v>
      </c>
      <c r="H13" s="41">
        <f>('Materialen KW'!H13+'Materialen V'!H13+'Materialen S'!H13+'Materialen W'!H13+'Materialen O'!H13)</f>
        <v>0</v>
      </c>
      <c r="I13" t="s">
        <v>135</v>
      </c>
      <c r="J13" s="41">
        <f>('Materialen KW'!J13+'Materialen V'!J13+'Materialen S'!J13+'Materialen W'!J13+'Materialen O'!J13)</f>
        <v>0</v>
      </c>
      <c r="K13" s="41">
        <f>('Materialen KW'!K13+'Materialen V'!K13+'Materialen S'!K13+'Materialen W'!K13+'Materialen O'!K13)</f>
        <v>0</v>
      </c>
      <c r="L13" s="41">
        <f>('Materialen KW'!L13+'Materialen V'!L13+'Materialen S'!L13+'Materialen W'!L13+'Materialen O'!L13)</f>
        <v>0</v>
      </c>
      <c r="M13" s="41">
        <f>('Materialen KW'!M13+'Materialen V'!M13+'Materialen S'!M13+'Materialen W'!M13+'Materialen O'!M13)</f>
        <v>0</v>
      </c>
      <c r="N13" s="41">
        <f>('Materialen KW'!N13+'Materialen V'!N13+'Materialen S'!N13+'Materialen W'!N13+'Materialen O'!N13)</f>
        <v>0</v>
      </c>
      <c r="O13" s="41">
        <f>('Materialen KW'!O13+'Materialen V'!O13+'Materialen S'!O13+'Materialen W'!O13+'Materialen O'!O13)</f>
        <v>0</v>
      </c>
      <c r="P13" s="41">
        <f>('Materialen KW'!P13+'Materialen V'!P13+'Materialen S'!P13+'Materialen W'!P13+'Materialen O'!P13)</f>
        <v>0</v>
      </c>
      <c r="Q13" s="41">
        <f>('Materialen KW'!Q13+'Materialen V'!Q13+'Materialen S'!Q13+'Materialen W'!Q13+'Materialen O'!Q13)</f>
        <v>0</v>
      </c>
      <c r="R13" s="41">
        <f>('Materialen KW'!R13+'Materialen V'!R13+'Materialen S'!R13+'Materialen W'!R13+'Materialen O'!R13)</f>
        <v>0</v>
      </c>
      <c r="S13" s="41">
        <f>('Materialen KW'!S13+'Materialen V'!S13+'Materialen S'!S13+'Materialen W'!S13+'Materialen O'!S13)</f>
        <v>0</v>
      </c>
      <c r="T13" s="41">
        <f>('Materialen KW'!T13+'Materialen V'!T13+'Materialen S'!T13+'Materialen W'!T13+'Materialen O'!T13)</f>
        <v>0</v>
      </c>
    </row>
    <row r="14" spans="1:20" x14ac:dyDescent="0.2">
      <c r="B14" t="str">
        <f t="shared" si="0"/>
        <v>Bestrating</v>
      </c>
      <c r="C14" s="33">
        <f>'Materialen KW'!C14+'Materialen V'!C14+'Materialen S'!C14+'Materialen W'!C14+'Materialen O'!C14</f>
        <v>3015.2236779</v>
      </c>
      <c r="D14" t="s">
        <v>135</v>
      </c>
      <c r="G14" s="566">
        <f>('Materialen KW'!G14+'Materialen V'!G14+'Materialen S'!G14+'Materialen W'!G14+'Materialen O'!G14)</f>
        <v>0</v>
      </c>
      <c r="H14" s="41">
        <f>('Materialen KW'!H14+'Materialen V'!H14+'Materialen S'!H14+'Materialen W'!H14+'Materialen O'!H14)</f>
        <v>0</v>
      </c>
      <c r="I14" t="s">
        <v>135</v>
      </c>
      <c r="J14" s="41">
        <f>('Materialen KW'!J14+'Materialen V'!J14+'Materialen S'!J14+'Materialen W'!J14+'Materialen O'!J14)</f>
        <v>0</v>
      </c>
      <c r="K14" s="41">
        <f>('Materialen KW'!K14+'Materialen V'!K14+'Materialen S'!K14+'Materialen W'!K14+'Materialen O'!K14)</f>
        <v>0</v>
      </c>
      <c r="L14" s="41">
        <f>('Materialen KW'!L14+'Materialen V'!L14+'Materialen S'!L14+'Materialen W'!L14+'Materialen O'!L14)</f>
        <v>0</v>
      </c>
      <c r="M14" s="41">
        <f>('Materialen KW'!M14+'Materialen V'!M14+'Materialen S'!M14+'Materialen W'!M14+'Materialen O'!M14)</f>
        <v>0</v>
      </c>
      <c r="N14" s="41">
        <f>('Materialen KW'!N14+'Materialen V'!N14+'Materialen S'!N14+'Materialen W'!N14+'Materialen O'!N14)</f>
        <v>0</v>
      </c>
      <c r="O14" s="41">
        <f>('Materialen KW'!O14+'Materialen V'!O14+'Materialen S'!O14+'Materialen W'!O14+'Materialen O'!O14)</f>
        <v>0</v>
      </c>
      <c r="P14" s="41">
        <f>('Materialen KW'!P14+'Materialen V'!P14+'Materialen S'!P14+'Materialen W'!P14+'Materialen O'!P14)</f>
        <v>0</v>
      </c>
      <c r="Q14" s="41">
        <f>('Materialen KW'!Q14+'Materialen V'!Q14+'Materialen S'!Q14+'Materialen W'!Q14+'Materialen O'!Q14)</f>
        <v>0</v>
      </c>
      <c r="R14" s="41">
        <f>('Materialen KW'!R14+'Materialen V'!R14+'Materialen S'!R14+'Materialen W'!R14+'Materialen O'!R14)</f>
        <v>0</v>
      </c>
      <c r="S14" s="41">
        <f>('Materialen KW'!S14+'Materialen V'!S14+'Materialen S'!S14+'Materialen W'!S14+'Materialen O'!S14)</f>
        <v>0</v>
      </c>
      <c r="T14" s="41">
        <f>('Materialen KW'!T14+'Materialen V'!T14+'Materialen S'!T14+'Materialen W'!T14+'Materialen O'!T14)</f>
        <v>0</v>
      </c>
    </row>
    <row r="15" spans="1:20" x14ac:dyDescent="0.2">
      <c r="B15" t="s">
        <v>348</v>
      </c>
      <c r="C15" s="33">
        <f>'Materialen KW'!C15+'Materialen V'!C15+'Materialen S'!C15+'Materialen W'!C15+'Materialen O'!C15</f>
        <v>7.2360556012500012</v>
      </c>
      <c r="D15" t="s">
        <v>135</v>
      </c>
      <c r="G15" s="566">
        <f>('Materialen KW'!G15+'Materialen V'!G15+'Materialen S'!G15+'Materialen W'!G15+'Materialen O'!G15)</f>
        <v>0</v>
      </c>
      <c r="H15" s="41">
        <f>('Materialen KW'!H15+'Materialen V'!H15+'Materialen S'!H15+'Materialen W'!H15+'Materialen O'!H15)</f>
        <v>0</v>
      </c>
      <c r="I15" t="s">
        <v>135</v>
      </c>
      <c r="J15" s="41">
        <f>('Materialen KW'!J15+'Materialen V'!J15+'Materialen S'!J15+'Materialen W'!J15+'Materialen O'!J15)</f>
        <v>0</v>
      </c>
      <c r="K15" s="41">
        <f>('Materialen KW'!K15+'Materialen V'!K15+'Materialen S'!K15+'Materialen W'!K15+'Materialen O'!K15)</f>
        <v>0</v>
      </c>
      <c r="L15" s="41">
        <f>('Materialen KW'!L15+'Materialen V'!L15+'Materialen S'!L15+'Materialen W'!L15+'Materialen O'!L15)</f>
        <v>0</v>
      </c>
      <c r="M15" s="41">
        <f>('Materialen KW'!M15+'Materialen V'!M15+'Materialen S'!M15+'Materialen W'!M15+'Materialen O'!M15)</f>
        <v>0</v>
      </c>
      <c r="N15" s="41">
        <f>('Materialen KW'!N15+'Materialen V'!N15+'Materialen S'!N15+'Materialen W'!N15+'Materialen O'!N15)</f>
        <v>0</v>
      </c>
      <c r="O15" s="41">
        <f>('Materialen KW'!O15+'Materialen V'!O15+'Materialen S'!O15+'Materialen W'!O15+'Materialen O'!O15)</f>
        <v>0</v>
      </c>
      <c r="P15" s="41">
        <f>('Materialen KW'!P15+'Materialen V'!P15+'Materialen S'!P15+'Materialen W'!P15+'Materialen O'!P15)</f>
        <v>0</v>
      </c>
      <c r="Q15" s="41">
        <f>('Materialen KW'!Q15+'Materialen V'!Q15+'Materialen S'!Q15+'Materialen W'!Q15+'Materialen O'!Q15)</f>
        <v>0</v>
      </c>
      <c r="R15" s="41">
        <f>('Materialen KW'!R15+'Materialen V'!R15+'Materialen S'!R15+'Materialen W'!R15+'Materialen O'!R15)</f>
        <v>0</v>
      </c>
      <c r="S15" s="41">
        <f>('Materialen KW'!S15+'Materialen V'!S15+'Materialen S'!S15+'Materialen W'!S15+'Materialen O'!S15)</f>
        <v>0</v>
      </c>
      <c r="T15" s="41">
        <f>('Materialen KW'!T15+'Materialen V'!T15+'Materialen S'!T15+'Materialen W'!T15+'Materialen O'!T15)</f>
        <v>0</v>
      </c>
    </row>
    <row r="16" spans="1:20" x14ac:dyDescent="0.2">
      <c r="B16" t="str">
        <f>B9</f>
        <v>Beton</v>
      </c>
      <c r="C16" s="33">
        <f>'Materialen KW'!C16+'Materialen V'!C16+'Materialen S'!C16+'Materialen W'!C16+'Materialen O'!C16</f>
        <v>4664.6307260828917</v>
      </c>
      <c r="D16" t="s">
        <v>360</v>
      </c>
      <c r="G16" s="566">
        <f>('Materialen KW'!G16+'Materialen V'!G16+'Materialen S'!G16+'Materialen W'!G16+'Materialen O'!G16)</f>
        <v>0</v>
      </c>
      <c r="H16" s="41">
        <f>('Materialen KW'!H16+'Materialen V'!H16+'Materialen S'!H16+'Materialen W'!H16+'Materialen O'!H16)</f>
        <v>0</v>
      </c>
      <c r="I16" t="s">
        <v>360</v>
      </c>
      <c r="J16" s="41">
        <f>('Materialen KW'!J16+'Materialen V'!J16+'Materialen S'!J16+'Materialen W'!J16+'Materialen O'!J16)</f>
        <v>0</v>
      </c>
      <c r="K16" s="41">
        <f>('Materialen KW'!K16+'Materialen V'!K16+'Materialen S'!K16+'Materialen W'!K16+'Materialen O'!K16)</f>
        <v>0</v>
      </c>
      <c r="L16" s="41">
        <f>('Materialen KW'!L16+'Materialen V'!L16+'Materialen S'!L16+'Materialen W'!L16+'Materialen O'!L16)</f>
        <v>0</v>
      </c>
      <c r="M16" s="41">
        <f>('Materialen KW'!M16+'Materialen V'!M16+'Materialen S'!M16+'Materialen W'!M16+'Materialen O'!M16)</f>
        <v>0</v>
      </c>
      <c r="N16" s="41">
        <f>('Materialen KW'!N16+'Materialen V'!N16+'Materialen S'!N16+'Materialen W'!N16+'Materialen O'!N16)</f>
        <v>0</v>
      </c>
      <c r="O16" s="41">
        <f>('Materialen KW'!O16+'Materialen V'!O16+'Materialen S'!O16+'Materialen W'!O16+'Materialen O'!O16)</f>
        <v>0</v>
      </c>
      <c r="P16" s="41">
        <f>('Materialen KW'!P16+'Materialen V'!P16+'Materialen S'!P16+'Materialen W'!P16+'Materialen O'!P16)</f>
        <v>0</v>
      </c>
      <c r="Q16" s="41">
        <f>('Materialen KW'!Q16+'Materialen V'!Q16+'Materialen S'!Q16+'Materialen W'!Q16+'Materialen O'!Q16)</f>
        <v>0</v>
      </c>
      <c r="R16" s="41">
        <f>('Materialen KW'!R16+'Materialen V'!R16+'Materialen S'!R16+'Materialen W'!R16+'Materialen O'!R16)</f>
        <v>0</v>
      </c>
      <c r="S16" s="41">
        <f>('Materialen KW'!S16+'Materialen V'!S16+'Materialen S'!S16+'Materialen W'!S16+'Materialen O'!S16)</f>
        <v>0</v>
      </c>
      <c r="T16" s="41">
        <f>('Materialen KW'!T16+'Materialen V'!T16+'Materialen S'!T16+'Materialen W'!T16+'Materialen O'!T16)</f>
        <v>0</v>
      </c>
    </row>
    <row r="17" spans="2:20" x14ac:dyDescent="0.2">
      <c r="B17" t="str">
        <f>B10</f>
        <v>Staal</v>
      </c>
      <c r="C17" s="33">
        <f>'Materialen KW'!C17+'Materialen V'!C17+'Materialen S'!C17+'Materialen W'!C17+'Materialen O'!C17</f>
        <v>298.41071985042072</v>
      </c>
      <c r="D17" t="s">
        <v>360</v>
      </c>
      <c r="G17" s="566">
        <f>('Materialen KW'!G17+'Materialen V'!G17+'Materialen S'!G17+'Materialen W'!G17+'Materialen O'!G17)</f>
        <v>0</v>
      </c>
      <c r="H17" s="41">
        <f>('Materialen KW'!H17+'Materialen V'!H17+'Materialen S'!H17+'Materialen W'!H17+'Materialen O'!H17)</f>
        <v>0</v>
      </c>
      <c r="I17" t="s">
        <v>360</v>
      </c>
      <c r="J17" s="41">
        <f>('Materialen KW'!J17+'Materialen V'!J17+'Materialen S'!J17+'Materialen W'!J17+'Materialen O'!J17)</f>
        <v>0</v>
      </c>
      <c r="K17" s="41">
        <f>('Materialen KW'!K17+'Materialen V'!K17+'Materialen S'!K17+'Materialen W'!K17+'Materialen O'!K17)</f>
        <v>0</v>
      </c>
      <c r="L17" s="41">
        <f>('Materialen KW'!L17+'Materialen V'!L17+'Materialen S'!L17+'Materialen W'!L17+'Materialen O'!L17)</f>
        <v>0</v>
      </c>
      <c r="M17" s="41">
        <f>('Materialen KW'!M17+'Materialen V'!M17+'Materialen S'!M17+'Materialen W'!M17+'Materialen O'!M17)</f>
        <v>0</v>
      </c>
      <c r="N17" s="41">
        <f>('Materialen KW'!N17+'Materialen V'!N17+'Materialen S'!N17+'Materialen W'!N17+'Materialen O'!N17)</f>
        <v>0</v>
      </c>
      <c r="O17" s="41">
        <f>('Materialen KW'!O17+'Materialen V'!O17+'Materialen S'!O17+'Materialen W'!O17+'Materialen O'!O17)</f>
        <v>0</v>
      </c>
      <c r="P17" s="41">
        <f>('Materialen KW'!P17+'Materialen V'!P17+'Materialen S'!P17+'Materialen W'!P17+'Materialen O'!P17)</f>
        <v>0</v>
      </c>
      <c r="Q17" s="41">
        <f>('Materialen KW'!Q17+'Materialen V'!Q17+'Materialen S'!Q17+'Materialen W'!Q17+'Materialen O'!Q17)</f>
        <v>0</v>
      </c>
      <c r="R17" s="41">
        <f>('Materialen KW'!R17+'Materialen V'!R17+'Materialen S'!R17+'Materialen W'!R17+'Materialen O'!R17)</f>
        <v>0</v>
      </c>
      <c r="S17" s="41">
        <f>('Materialen KW'!S17+'Materialen V'!S17+'Materialen S'!S17+'Materialen W'!S17+'Materialen O'!S17)</f>
        <v>0</v>
      </c>
      <c r="T17" s="41">
        <f>('Materialen KW'!T17+'Materialen V'!T17+'Materialen S'!T17+'Materialen W'!T17+'Materialen O'!T17)</f>
        <v>0</v>
      </c>
    </row>
    <row r="18" spans="2:20" x14ac:dyDescent="0.2">
      <c r="B18" t="str">
        <f>B11</f>
        <v>Asfalt</v>
      </c>
      <c r="C18" s="33">
        <f>'Materialen KW'!C18+'Materialen V'!C18+'Materialen S'!C18+'Materialen W'!C18+'Materialen O'!C18</f>
        <v>0</v>
      </c>
      <c r="D18" t="s">
        <v>360</v>
      </c>
      <c r="G18" s="566">
        <f>('Materialen KW'!G18+'Materialen V'!G18+'Materialen S'!G18+'Materialen W'!G18+'Materialen O'!G18)</f>
        <v>0</v>
      </c>
      <c r="H18" s="41">
        <f>('Materialen KW'!H18+'Materialen V'!H18+'Materialen S'!H18+'Materialen W'!H18+'Materialen O'!H18)</f>
        <v>0</v>
      </c>
      <c r="I18" t="s">
        <v>360</v>
      </c>
      <c r="J18" s="41">
        <f>('Materialen KW'!J18+'Materialen V'!J18+'Materialen S'!J18+'Materialen W'!J18+'Materialen O'!J18)</f>
        <v>0</v>
      </c>
      <c r="K18" s="41">
        <f>('Materialen KW'!K18+'Materialen V'!K18+'Materialen S'!K18+'Materialen W'!K18+'Materialen O'!K18)</f>
        <v>0</v>
      </c>
      <c r="L18" s="41">
        <f>('Materialen KW'!L18+'Materialen V'!L18+'Materialen S'!L18+'Materialen W'!L18+'Materialen O'!L18)</f>
        <v>0</v>
      </c>
      <c r="M18" s="41">
        <f>('Materialen KW'!M18+'Materialen V'!M18+'Materialen S'!M18+'Materialen W'!M18+'Materialen O'!M18)</f>
        <v>0</v>
      </c>
      <c r="N18" s="41">
        <f>('Materialen KW'!N18+'Materialen V'!N18+'Materialen S'!N18+'Materialen W'!N18+'Materialen O'!N18)</f>
        <v>0</v>
      </c>
      <c r="O18" s="41">
        <f>('Materialen KW'!O18+'Materialen V'!O18+'Materialen S'!O18+'Materialen W'!O18+'Materialen O'!O18)</f>
        <v>0</v>
      </c>
      <c r="P18" s="41">
        <f>('Materialen KW'!P18+'Materialen V'!P18+'Materialen S'!P18+'Materialen W'!P18+'Materialen O'!P18)</f>
        <v>0</v>
      </c>
      <c r="Q18" s="41">
        <f>('Materialen KW'!Q18+'Materialen V'!Q18+'Materialen S'!Q18+'Materialen W'!Q18+'Materialen O'!Q18)</f>
        <v>0</v>
      </c>
      <c r="R18" s="41">
        <f>('Materialen KW'!R18+'Materialen V'!R18+'Materialen S'!R18+'Materialen W'!R18+'Materialen O'!R18)</f>
        <v>0</v>
      </c>
      <c r="S18" s="41">
        <f>('Materialen KW'!S18+'Materialen V'!S18+'Materialen S'!S18+'Materialen W'!S18+'Materialen O'!S18)</f>
        <v>0</v>
      </c>
      <c r="T18" s="41">
        <f>('Materialen KW'!T18+'Materialen V'!T18+'Materialen S'!T18+'Materialen W'!T18+'Materialen O'!T18)</f>
        <v>0</v>
      </c>
    </row>
    <row r="19" spans="2:20" x14ac:dyDescent="0.2">
      <c r="B19" t="str">
        <f>B12</f>
        <v>Hout</v>
      </c>
      <c r="C19" s="33">
        <f>'Materialen KW'!C19+'Materialen V'!C19+'Materialen S'!C19+'Materialen W'!C19+'Materialen O'!C19</f>
        <v>4159.3585540666882</v>
      </c>
      <c r="D19" t="s">
        <v>360</v>
      </c>
      <c r="G19" s="566">
        <f>('Materialen KW'!G19+'Materialen V'!G19+'Materialen S'!G19+'Materialen W'!G19+'Materialen O'!G19)</f>
        <v>0</v>
      </c>
      <c r="H19" s="41">
        <f>('Materialen KW'!H19+'Materialen V'!H19+'Materialen S'!H19+'Materialen W'!H19+'Materialen O'!H19)</f>
        <v>0</v>
      </c>
      <c r="I19" t="s">
        <v>360</v>
      </c>
      <c r="J19" s="41">
        <f>('Materialen KW'!J19+'Materialen V'!J19+'Materialen S'!J19+'Materialen W'!J19+'Materialen O'!J19)</f>
        <v>0</v>
      </c>
      <c r="K19" s="41">
        <f>('Materialen KW'!K19+'Materialen V'!K19+'Materialen S'!K19+'Materialen W'!K19+'Materialen O'!K19)</f>
        <v>0</v>
      </c>
      <c r="L19" s="41">
        <f>('Materialen KW'!L19+'Materialen V'!L19+'Materialen S'!L19+'Materialen W'!L19+'Materialen O'!L19)</f>
        <v>0</v>
      </c>
      <c r="M19" s="41">
        <f>('Materialen KW'!M19+'Materialen V'!M19+'Materialen S'!M19+'Materialen W'!M19+'Materialen O'!M19)</f>
        <v>0</v>
      </c>
      <c r="N19" s="41">
        <f>('Materialen KW'!N19+'Materialen V'!N19+'Materialen S'!N19+'Materialen W'!N19+'Materialen O'!N19)</f>
        <v>0</v>
      </c>
      <c r="O19" s="41">
        <f>('Materialen KW'!O19+'Materialen V'!O19+'Materialen S'!O19+'Materialen W'!O19+'Materialen O'!O19)</f>
        <v>0</v>
      </c>
      <c r="P19" s="41">
        <f>('Materialen KW'!P19+'Materialen V'!P19+'Materialen S'!P19+'Materialen W'!P19+'Materialen O'!P19)</f>
        <v>0</v>
      </c>
      <c r="Q19" s="41">
        <f>('Materialen KW'!Q19+'Materialen V'!Q19+'Materialen S'!Q19+'Materialen W'!Q19+'Materialen O'!Q19)</f>
        <v>0</v>
      </c>
      <c r="R19" s="41">
        <f>('Materialen KW'!R19+'Materialen V'!R19+'Materialen S'!R19+'Materialen W'!R19+'Materialen O'!R19)</f>
        <v>0</v>
      </c>
      <c r="S19" s="41">
        <f>('Materialen KW'!S19+'Materialen V'!S19+'Materialen S'!S19+'Materialen W'!S19+'Materialen O'!S19)</f>
        <v>0</v>
      </c>
      <c r="T19" s="41">
        <f>('Materialen KW'!T19+'Materialen V'!T19+'Materialen S'!T19+'Materialen W'!T19+'Materialen O'!T19)</f>
        <v>0</v>
      </c>
    </row>
    <row r="20" spans="2:20" x14ac:dyDescent="0.2">
      <c r="B20" t="str">
        <f t="shared" ref="B20:B21" si="1">B13</f>
        <v>Grondbewerking</v>
      </c>
      <c r="C20" s="33">
        <f>'Materialen KW'!C20+'Materialen V'!C20+'Materialen S'!C20+'Materialen W'!C20+'Materialen O'!C20</f>
        <v>5057.304000000001</v>
      </c>
      <c r="D20" t="s">
        <v>360</v>
      </c>
      <c r="G20" s="566">
        <f>('Materialen KW'!G20+'Materialen V'!G20+'Materialen S'!G20+'Materialen W'!G20+'Materialen O'!G20)</f>
        <v>0</v>
      </c>
      <c r="H20" s="41">
        <f>('Materialen KW'!H20+'Materialen V'!H20+'Materialen S'!H20+'Materialen W'!H20+'Materialen O'!H20)</f>
        <v>0</v>
      </c>
      <c r="I20" t="s">
        <v>360</v>
      </c>
      <c r="J20" s="41">
        <f>('Materialen KW'!J20+'Materialen V'!J20+'Materialen S'!J20+'Materialen W'!J20+'Materialen O'!J20)</f>
        <v>0</v>
      </c>
      <c r="K20" s="41">
        <f>('Materialen KW'!K20+'Materialen V'!K20+'Materialen S'!K20+'Materialen W'!K20+'Materialen O'!K20)</f>
        <v>0</v>
      </c>
      <c r="L20" s="41">
        <f>('Materialen KW'!L20+'Materialen V'!L20+'Materialen S'!L20+'Materialen W'!L20+'Materialen O'!L20)</f>
        <v>0</v>
      </c>
      <c r="M20" s="41">
        <f>('Materialen KW'!M20+'Materialen V'!M20+'Materialen S'!M20+'Materialen W'!M20+'Materialen O'!M20)</f>
        <v>0</v>
      </c>
      <c r="N20" s="41">
        <f>('Materialen KW'!N20+'Materialen V'!N20+'Materialen S'!N20+'Materialen W'!N20+'Materialen O'!N20)</f>
        <v>0</v>
      </c>
      <c r="O20" s="41">
        <f>('Materialen KW'!O20+'Materialen V'!O20+'Materialen S'!O20+'Materialen W'!O20+'Materialen O'!O20)</f>
        <v>0</v>
      </c>
      <c r="P20" s="41">
        <f>('Materialen KW'!P20+'Materialen V'!P20+'Materialen S'!P20+'Materialen W'!P20+'Materialen O'!P20)</f>
        <v>0</v>
      </c>
      <c r="Q20" s="41">
        <f>('Materialen KW'!Q20+'Materialen V'!Q20+'Materialen S'!Q20+'Materialen W'!Q20+'Materialen O'!Q20)</f>
        <v>0</v>
      </c>
      <c r="R20" s="41">
        <f>('Materialen KW'!R20+'Materialen V'!R20+'Materialen S'!R20+'Materialen W'!R20+'Materialen O'!R20)</f>
        <v>0</v>
      </c>
      <c r="S20" s="41">
        <f>('Materialen KW'!S20+'Materialen V'!S20+'Materialen S'!S20+'Materialen W'!S20+'Materialen O'!S20)</f>
        <v>0</v>
      </c>
      <c r="T20" s="41">
        <f>('Materialen KW'!T20+'Materialen V'!T20+'Materialen S'!T20+'Materialen W'!T20+'Materialen O'!T20)</f>
        <v>0</v>
      </c>
    </row>
    <row r="21" spans="2:20" x14ac:dyDescent="0.2">
      <c r="B21" t="str">
        <f t="shared" si="1"/>
        <v>Bestrating</v>
      </c>
      <c r="C21" s="33">
        <f>'Materialen KW'!C21+'Materialen V'!C21+'Materialen S'!C21+'Materialen W'!C21+'Materialen O'!C21</f>
        <v>0</v>
      </c>
      <c r="D21" t="s">
        <v>360</v>
      </c>
      <c r="G21" s="566">
        <f>('Materialen KW'!G21+'Materialen V'!G21+'Materialen S'!G21+'Materialen W'!G21+'Materialen O'!G21)</f>
        <v>0</v>
      </c>
      <c r="H21" s="41">
        <f>('Materialen KW'!H21+'Materialen V'!H21+'Materialen S'!H21+'Materialen W'!H21+'Materialen O'!H21)</f>
        <v>0</v>
      </c>
      <c r="I21" t="s">
        <v>360</v>
      </c>
      <c r="J21" s="41">
        <f>('Materialen KW'!J21+'Materialen V'!J21+'Materialen S'!J21+'Materialen W'!J21+'Materialen O'!J21)</f>
        <v>0</v>
      </c>
      <c r="K21" s="41">
        <f>('Materialen KW'!K21+'Materialen V'!K21+'Materialen S'!K21+'Materialen W'!K21+'Materialen O'!K21)</f>
        <v>0</v>
      </c>
      <c r="L21" s="41">
        <f>('Materialen KW'!L21+'Materialen V'!L21+'Materialen S'!L21+'Materialen W'!L21+'Materialen O'!L21)</f>
        <v>0</v>
      </c>
      <c r="M21" s="41">
        <f>('Materialen KW'!M21+'Materialen V'!M21+'Materialen S'!M21+'Materialen W'!M21+'Materialen O'!M21)</f>
        <v>0</v>
      </c>
      <c r="N21" s="41">
        <f>('Materialen KW'!N21+'Materialen V'!N21+'Materialen S'!N21+'Materialen W'!N21+'Materialen O'!N21)</f>
        <v>0</v>
      </c>
      <c r="O21" s="41">
        <f>('Materialen KW'!O21+'Materialen V'!O21+'Materialen S'!O21+'Materialen W'!O21+'Materialen O'!O21)</f>
        <v>0</v>
      </c>
      <c r="P21" s="41">
        <f>('Materialen KW'!P21+'Materialen V'!P21+'Materialen S'!P21+'Materialen W'!P21+'Materialen O'!P21)</f>
        <v>0</v>
      </c>
      <c r="Q21" s="41">
        <f>('Materialen KW'!Q21+'Materialen V'!Q21+'Materialen S'!Q21+'Materialen W'!Q21+'Materialen O'!Q21)</f>
        <v>0</v>
      </c>
      <c r="R21" s="41">
        <f>('Materialen KW'!R21+'Materialen V'!R21+'Materialen S'!R21+'Materialen W'!R21+'Materialen O'!R21)</f>
        <v>0</v>
      </c>
      <c r="S21" s="41">
        <f>('Materialen KW'!S21+'Materialen V'!S21+'Materialen S'!S21+'Materialen W'!S21+'Materialen O'!S21)</f>
        <v>0</v>
      </c>
      <c r="T21" s="41">
        <f>('Materialen KW'!T21+'Materialen V'!T21+'Materialen S'!T21+'Materialen W'!T21+'Materialen O'!T21)</f>
        <v>0</v>
      </c>
    </row>
    <row r="22" spans="2:20" x14ac:dyDescent="0.2">
      <c r="B22" t="s">
        <v>348</v>
      </c>
      <c r="C22" s="33">
        <f>'Materialen KW'!C22+'Materialen V'!C22+'Materialen S'!C22+'Materialen W'!C22+'Materialen O'!C22</f>
        <v>453.60000000000014</v>
      </c>
      <c r="D22" t="s">
        <v>360</v>
      </c>
      <c r="G22" s="566">
        <f>('Materialen KW'!G22+'Materialen V'!G22+'Materialen S'!G22+'Materialen W'!G22+'Materialen O'!G22)</f>
        <v>0</v>
      </c>
      <c r="H22" s="41">
        <f>('Materialen KW'!H22+'Materialen V'!H22+'Materialen S'!H22+'Materialen W'!H22+'Materialen O'!H22)</f>
        <v>0</v>
      </c>
      <c r="I22" t="s">
        <v>360</v>
      </c>
      <c r="J22" s="41">
        <f>('Materialen KW'!J22+'Materialen V'!J22+'Materialen S'!J22+'Materialen W'!J22+'Materialen O'!J22)</f>
        <v>0</v>
      </c>
      <c r="K22" s="41">
        <f>('Materialen KW'!K22+'Materialen V'!K22+'Materialen S'!K22+'Materialen W'!K22+'Materialen O'!K22)</f>
        <v>0</v>
      </c>
      <c r="L22" s="41">
        <f>('Materialen KW'!L22+'Materialen V'!L22+'Materialen S'!L22+'Materialen W'!L22+'Materialen O'!L22)</f>
        <v>0</v>
      </c>
      <c r="M22" s="41">
        <f>('Materialen KW'!M22+'Materialen V'!M22+'Materialen S'!M22+'Materialen W'!M22+'Materialen O'!M22)</f>
        <v>0</v>
      </c>
      <c r="N22" s="41">
        <f>('Materialen KW'!N22+'Materialen V'!N22+'Materialen S'!N22+'Materialen W'!N22+'Materialen O'!N22)</f>
        <v>0</v>
      </c>
      <c r="O22" s="41">
        <f>('Materialen KW'!O22+'Materialen V'!O22+'Materialen S'!O22+'Materialen W'!O22+'Materialen O'!O22)</f>
        <v>0</v>
      </c>
      <c r="P22" s="41">
        <f>('Materialen KW'!P22+'Materialen V'!P22+'Materialen S'!P22+'Materialen W'!P22+'Materialen O'!P22)</f>
        <v>0</v>
      </c>
      <c r="Q22" s="41">
        <f>('Materialen KW'!Q22+'Materialen V'!Q22+'Materialen S'!Q22+'Materialen W'!Q22+'Materialen O'!Q22)</f>
        <v>0</v>
      </c>
      <c r="R22" s="41">
        <f>('Materialen KW'!R22+'Materialen V'!R22+'Materialen S'!R22+'Materialen W'!R22+'Materialen O'!R22)</f>
        <v>0</v>
      </c>
      <c r="S22" s="41">
        <f>('Materialen KW'!S22+'Materialen V'!S22+'Materialen S'!S22+'Materialen W'!S22+'Materialen O'!S22)</f>
        <v>0</v>
      </c>
      <c r="T22" s="41">
        <f>('Materialen KW'!T22+'Materialen V'!T22+'Materialen S'!T22+'Materialen W'!T22+'Materialen O'!T22)</f>
        <v>0</v>
      </c>
    </row>
  </sheetData>
  <pageMargins left="0.7" right="0.7" top="0.75" bottom="0.75" header="0.3" footer="0.3"/>
  <pageSetup paperSize="9" orientation="portrait" horizontalDpi="0" verticalDpi="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3E42-282A-CB44-B235-828A0F65A15F}">
  <dimension ref="A1:T22"/>
  <sheetViews>
    <sheetView workbookViewId="0">
      <selection activeCell="G18" sqref="G17:T19"/>
    </sheetView>
  </sheetViews>
  <sheetFormatPr baseColWidth="10" defaultColWidth="11" defaultRowHeight="16" x14ac:dyDescent="0.2"/>
  <cols>
    <col min="1" max="1" width="27.83203125" bestFit="1" customWidth="1"/>
    <col min="3" max="3" width="11.1640625" bestFit="1" customWidth="1"/>
    <col min="5" max="5" width="21" bestFit="1" customWidth="1"/>
    <col min="7" max="7" width="9.83203125" bestFit="1" customWidth="1"/>
    <col min="8" max="8" width="17.83203125" bestFit="1" customWidth="1"/>
    <col min="9" max="9" width="13" bestFit="1" customWidth="1"/>
    <col min="10" max="20" width="12.5" bestFit="1" customWidth="1"/>
  </cols>
  <sheetData>
    <row r="1" spans="1:20" x14ac:dyDescent="0.2">
      <c r="A1" t="s">
        <v>84</v>
      </c>
      <c r="B1" s="24" t="s">
        <v>73</v>
      </c>
      <c r="C1" s="25"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33">
        <f>'Materialen KW kolom D'!C2+'Materialen KW kolom E'!C2+'Materialen KW kolom F'!C2+'Materialen KW kolom G'!C2+'Materialen KW kolom H'!C2+'Materialen KW kolom I'!C2+'Materialen KW kolom J'!C2+'Materialen KW kolom K'!C2+'Materialen KW kolom L'!C2+'Materialen KW kolom M'!C2</f>
        <v>20161756.663399052</v>
      </c>
      <c r="D2" t="s">
        <v>134</v>
      </c>
      <c r="E2" s="8" t="s">
        <v>71</v>
      </c>
      <c r="G2" s="566">
        <f>('Materialen KW kolom D'!G2+'Materialen KW kolom E'!G2+'Materialen KW kolom F'!G2+'Materialen KW kolom G'!G2+'Materialen KW kolom H'!G2+'Materialen KW kolom I'!G2+'Materialen KW kolom J'!G2+'Materialen KW kolom K'!G2+'Materialen KW kolom L'!G2+'Materialen KW kolom M'!G2)/1000</f>
        <v>0</v>
      </c>
      <c r="H2" s="41">
        <f>('Materialen KW kolom D'!H2+'Materialen KW kolom E'!H2+'Materialen KW kolom F'!H2+'Materialen KW kolom G'!H2+'Materialen KW kolom H'!H2+'Materialen KW kolom I'!H2+'Materialen KW kolom J'!H2+'Materialen KW kolom K'!H2+'Materialen KW kolom L'!H2+'Materialen KW kolom M'!H2)/1000</f>
        <v>0</v>
      </c>
      <c r="I2" t="s">
        <v>134</v>
      </c>
      <c r="J2" s="41">
        <f>('Materialen KW kolom D'!J2+'Materialen KW kolom E'!J2+'Materialen KW kolom F'!J2+'Materialen KW kolom G'!J2+'Materialen KW kolom H'!J2+'Materialen KW kolom I'!J2+'Materialen KW kolom J'!J2+'Materialen KW kolom K'!J2+'Materialen KW kolom L'!J2+'Materialen KW kolom M'!J2)/1000</f>
        <v>0</v>
      </c>
      <c r="K2" s="41">
        <f>('Materialen KW kolom D'!K2+'Materialen KW kolom E'!K2+'Materialen KW kolom F'!K2+'Materialen KW kolom G'!K2+'Materialen KW kolom H'!K2+'Materialen KW kolom I'!K2+'Materialen KW kolom J'!K2+'Materialen KW kolom K'!K2+'Materialen KW kolom L'!K2+'Materialen KW kolom M'!K2)/1000</f>
        <v>0</v>
      </c>
      <c r="L2" s="41">
        <f>('Materialen KW kolom D'!L2+'Materialen KW kolom E'!L2+'Materialen KW kolom F'!L2+'Materialen KW kolom G'!L2+'Materialen KW kolom H'!L2+'Materialen KW kolom I'!L2+'Materialen KW kolom J'!L2+'Materialen KW kolom K'!L2+'Materialen KW kolom L'!L2+'Materialen KW kolom M'!L2)/1000</f>
        <v>0</v>
      </c>
      <c r="M2" s="41">
        <f>('Materialen KW kolom D'!M2+'Materialen KW kolom E'!M2+'Materialen KW kolom F'!M2+'Materialen KW kolom G'!M2+'Materialen KW kolom H'!M2+'Materialen KW kolom I'!M2+'Materialen KW kolom J'!M2+'Materialen KW kolom K'!M2+'Materialen KW kolom L'!M2+'Materialen KW kolom M'!M2)/1000</f>
        <v>0</v>
      </c>
      <c r="N2" s="41">
        <f>('Materialen KW kolom D'!N2+'Materialen KW kolom E'!N2+'Materialen KW kolom F'!N2+'Materialen KW kolom G'!N2+'Materialen KW kolom H'!N2+'Materialen KW kolom I'!N2+'Materialen KW kolom J'!N2+'Materialen KW kolom K'!N2+'Materialen KW kolom L'!N2+'Materialen KW kolom M'!N2)/1000</f>
        <v>0</v>
      </c>
      <c r="O2" s="41">
        <f>('Materialen KW kolom D'!O2+'Materialen KW kolom E'!O2+'Materialen KW kolom F'!O2+'Materialen KW kolom G'!O2+'Materialen KW kolom H'!O2+'Materialen KW kolom I'!O2+'Materialen KW kolom J'!O2+'Materialen KW kolom K'!O2+'Materialen KW kolom L'!O2+'Materialen KW kolom M'!O2)/1000</f>
        <v>0</v>
      </c>
      <c r="P2" s="41">
        <f>('Materialen KW kolom D'!P2+'Materialen KW kolom E'!P2+'Materialen KW kolom F'!P2+'Materialen KW kolom G'!P2+'Materialen KW kolom H'!P2+'Materialen KW kolom I'!P2+'Materialen KW kolom J'!P2+'Materialen KW kolom K'!P2+'Materialen KW kolom L'!P2+'Materialen KW kolom M'!P2)/1000</f>
        <v>0</v>
      </c>
      <c r="Q2" s="41">
        <f>('Materialen KW kolom D'!Q2+'Materialen KW kolom E'!Q2+'Materialen KW kolom F'!Q2+'Materialen KW kolom G'!Q2+'Materialen KW kolom H'!Q2+'Materialen KW kolom I'!Q2+'Materialen KW kolom J'!Q2+'Materialen KW kolom K'!Q2+'Materialen KW kolom L'!Q2+'Materialen KW kolom M'!Q2)/1000</f>
        <v>0</v>
      </c>
      <c r="R2" s="41">
        <f>('Materialen KW kolom D'!R2+'Materialen KW kolom E'!R2+'Materialen KW kolom F'!R2+'Materialen KW kolom G'!R2+'Materialen KW kolom H'!R2+'Materialen KW kolom I'!R2+'Materialen KW kolom J'!R2+'Materialen KW kolom K'!R2+'Materialen KW kolom L'!R2+'Materialen KW kolom M'!R2)/1000</f>
        <v>0</v>
      </c>
      <c r="S2" s="41">
        <f>('Materialen KW kolom D'!S2+'Materialen KW kolom E'!S2+'Materialen KW kolom F'!S2+'Materialen KW kolom G'!S2+'Materialen KW kolom H'!S2+'Materialen KW kolom I'!S2+'Materialen KW kolom J'!S2+'Materialen KW kolom K'!S2+'Materialen KW kolom L'!S2+'Materialen KW kolom M'!S2)/1000</f>
        <v>0</v>
      </c>
      <c r="T2" s="41">
        <f>('Materialen KW kolom D'!T2+'Materialen KW kolom E'!T2+'Materialen KW kolom F'!T2+'Materialen KW kolom G'!T2+'Materialen KW kolom H'!T2+'Materialen KW kolom I'!T2+'Materialen KW kolom J'!T2+'Materialen KW kolom K'!T2+'Materialen KW kolom L'!T2+'Materialen KW kolom M'!T2)/1000</f>
        <v>0</v>
      </c>
    </row>
    <row r="3" spans="1:20" x14ac:dyDescent="0.2">
      <c r="B3" t="str">
        <f>'Calculatie sheet'!C69</f>
        <v>Staal</v>
      </c>
      <c r="C3" s="33">
        <f>'Materialen KW kolom D'!C3+'Materialen KW kolom E'!C3+'Materialen KW kolom F'!C3+'Materialen KW kolom G'!C3+'Materialen KW kolom H'!C3+'Materialen KW kolom I'!C3+'Materialen KW kolom J'!C3+'Materialen KW kolom K'!C3+'Materialen KW kolom L'!C3+'Materialen KW kolom M'!C3</f>
        <v>4324917.5334151508</v>
      </c>
      <c r="D3" t="s">
        <v>134</v>
      </c>
      <c r="E3" s="24" t="s">
        <v>74</v>
      </c>
      <c r="G3" s="566">
        <f>('Materialen KW kolom D'!G3+'Materialen KW kolom E'!G3+'Materialen KW kolom F'!G3+'Materialen KW kolom G'!G3+'Materialen KW kolom H'!G3+'Materialen KW kolom I'!G3+'Materialen KW kolom J'!G3+'Materialen KW kolom K'!G3+'Materialen KW kolom L'!G3+'Materialen KW kolom M'!G3)/1000</f>
        <v>0</v>
      </c>
      <c r="H3" s="41">
        <f>('Materialen KW kolom D'!H3+'Materialen KW kolom E'!H3+'Materialen KW kolom F'!H3+'Materialen KW kolom G'!H3+'Materialen KW kolom H'!H3+'Materialen KW kolom I'!H3+'Materialen KW kolom J'!H3+'Materialen KW kolom K'!H3+'Materialen KW kolom L'!H3+'Materialen KW kolom M'!H3)/1000</f>
        <v>0</v>
      </c>
      <c r="I3" t="s">
        <v>134</v>
      </c>
      <c r="J3" s="41">
        <f>('Materialen KW kolom D'!J3+'Materialen KW kolom E'!J3+'Materialen KW kolom F'!J3+'Materialen KW kolom G'!J3+'Materialen KW kolom H'!J3+'Materialen KW kolom I'!J3+'Materialen KW kolom J'!J3+'Materialen KW kolom K'!J3+'Materialen KW kolom L'!J3+'Materialen KW kolom M'!J3)/1000</f>
        <v>0</v>
      </c>
      <c r="K3" s="41">
        <f>('Materialen KW kolom D'!K3+'Materialen KW kolom E'!K3+'Materialen KW kolom F'!K3+'Materialen KW kolom G'!K3+'Materialen KW kolom H'!K3+'Materialen KW kolom I'!K3+'Materialen KW kolom J'!K3+'Materialen KW kolom K'!K3+'Materialen KW kolom L'!K3+'Materialen KW kolom M'!K3)/1000</f>
        <v>0</v>
      </c>
      <c r="L3" s="41">
        <f>('Materialen KW kolom D'!L3+'Materialen KW kolom E'!L3+'Materialen KW kolom F'!L3+'Materialen KW kolom G'!L3+'Materialen KW kolom H'!L3+'Materialen KW kolom I'!L3+'Materialen KW kolom J'!L3+'Materialen KW kolom K'!L3+'Materialen KW kolom L'!L3+'Materialen KW kolom M'!L3)/1000</f>
        <v>0</v>
      </c>
      <c r="M3" s="41">
        <f>('Materialen KW kolom D'!M3+'Materialen KW kolom E'!M3+'Materialen KW kolom F'!M3+'Materialen KW kolom G'!M3+'Materialen KW kolom H'!M3+'Materialen KW kolom I'!M3+'Materialen KW kolom J'!M3+'Materialen KW kolom K'!M3+'Materialen KW kolom L'!M3+'Materialen KW kolom M'!M3)/1000</f>
        <v>0</v>
      </c>
      <c r="N3" s="41">
        <f>('Materialen KW kolom D'!N3+'Materialen KW kolom E'!N3+'Materialen KW kolom F'!N3+'Materialen KW kolom G'!N3+'Materialen KW kolom H'!N3+'Materialen KW kolom I'!N3+'Materialen KW kolom J'!N3+'Materialen KW kolom K'!N3+'Materialen KW kolom L'!N3+'Materialen KW kolom M'!N3)/1000</f>
        <v>0</v>
      </c>
      <c r="O3" s="41">
        <f>('Materialen KW kolom D'!O3+'Materialen KW kolom E'!O3+'Materialen KW kolom F'!O3+'Materialen KW kolom G'!O3+'Materialen KW kolom H'!O3+'Materialen KW kolom I'!O3+'Materialen KW kolom J'!O3+'Materialen KW kolom K'!O3+'Materialen KW kolom L'!O3+'Materialen KW kolom M'!O3)/1000</f>
        <v>0</v>
      </c>
      <c r="P3" s="41">
        <f>('Materialen KW kolom D'!P3+'Materialen KW kolom E'!P3+'Materialen KW kolom F'!P3+'Materialen KW kolom G'!P3+'Materialen KW kolom H'!P3+'Materialen KW kolom I'!P3+'Materialen KW kolom J'!P3+'Materialen KW kolom K'!P3+'Materialen KW kolom L'!P3+'Materialen KW kolom M'!P3)/1000</f>
        <v>0</v>
      </c>
      <c r="Q3" s="41">
        <f>('Materialen KW kolom D'!Q3+'Materialen KW kolom E'!Q3+'Materialen KW kolom F'!Q3+'Materialen KW kolom G'!Q3+'Materialen KW kolom H'!Q3+'Materialen KW kolom I'!Q3+'Materialen KW kolom J'!Q3+'Materialen KW kolom K'!Q3+'Materialen KW kolom L'!Q3+'Materialen KW kolom M'!Q3)/1000</f>
        <v>0</v>
      </c>
      <c r="R3" s="41">
        <f>('Materialen KW kolom D'!R3+'Materialen KW kolom E'!R3+'Materialen KW kolom F'!R3+'Materialen KW kolom G'!R3+'Materialen KW kolom H'!R3+'Materialen KW kolom I'!R3+'Materialen KW kolom J'!R3+'Materialen KW kolom K'!R3+'Materialen KW kolom L'!R3+'Materialen KW kolom M'!R3)/1000</f>
        <v>0</v>
      </c>
      <c r="S3" s="41">
        <f>('Materialen KW kolom D'!S3+'Materialen KW kolom E'!S3+'Materialen KW kolom F'!S3+'Materialen KW kolom G'!S3+'Materialen KW kolom H'!S3+'Materialen KW kolom I'!S3+'Materialen KW kolom J'!S3+'Materialen KW kolom K'!S3+'Materialen KW kolom L'!S3+'Materialen KW kolom M'!S3)/1000</f>
        <v>0</v>
      </c>
      <c r="T3" s="41">
        <f>('Materialen KW kolom D'!T3+'Materialen KW kolom E'!T3+'Materialen KW kolom F'!T3+'Materialen KW kolom G'!T3+'Materialen KW kolom H'!T3+'Materialen KW kolom I'!T3+'Materialen KW kolom J'!T3+'Materialen KW kolom K'!T3+'Materialen KW kolom L'!T3+'Materialen KW kolom M'!T3)/1000</f>
        <v>0</v>
      </c>
    </row>
    <row r="4" spans="1:20" x14ac:dyDescent="0.2">
      <c r="B4" t="str">
        <f>'Calculatie sheet'!C70</f>
        <v>Asfalt</v>
      </c>
      <c r="C4" s="33">
        <f>'Materialen KW kolom D'!C4+'Materialen KW kolom E'!C4+'Materialen KW kolom F'!C4+'Materialen KW kolom G'!C4+'Materialen KW kolom H'!C4+'Materialen KW kolom I'!C4+'Materialen KW kolom J'!C4+'Materialen KW kolom K'!C4+'Materialen KW kolom L'!C4+'Materialen KW kolom M'!C4</f>
        <v>576477.9562437</v>
      </c>
      <c r="D4" t="s">
        <v>134</v>
      </c>
      <c r="E4" s="25" t="s">
        <v>75</v>
      </c>
      <c r="G4" s="566">
        <f>('Materialen KW kolom D'!G4+'Materialen KW kolom E'!G4+'Materialen KW kolom F'!G4+'Materialen KW kolom G'!G4+'Materialen KW kolom H'!G4+'Materialen KW kolom I'!G4+'Materialen KW kolom J'!G4+'Materialen KW kolom K'!G4+'Materialen KW kolom L'!G4+'Materialen KW kolom M'!G4)/1000</f>
        <v>0</v>
      </c>
      <c r="H4" s="41">
        <f>('Materialen KW kolom D'!H4+'Materialen KW kolom E'!H4+'Materialen KW kolom F'!H4+'Materialen KW kolom G'!H4+'Materialen KW kolom H'!H4+'Materialen KW kolom I'!H4+'Materialen KW kolom J'!H4+'Materialen KW kolom K'!H4+'Materialen KW kolom L'!H4+'Materialen KW kolom M'!H4)/1000</f>
        <v>0</v>
      </c>
      <c r="I4" t="s">
        <v>134</v>
      </c>
      <c r="J4" s="41">
        <f>('Materialen KW kolom D'!J4+'Materialen KW kolom E'!J4+'Materialen KW kolom F'!J4+'Materialen KW kolom G'!J4+'Materialen KW kolom H'!J4+'Materialen KW kolom I'!J4+'Materialen KW kolom J'!J4+'Materialen KW kolom K'!J4+'Materialen KW kolom L'!J4+'Materialen KW kolom M'!J4)/1000</f>
        <v>0</v>
      </c>
      <c r="K4" s="41">
        <f>('Materialen KW kolom D'!K4+'Materialen KW kolom E'!K4+'Materialen KW kolom F'!K4+'Materialen KW kolom G'!K4+'Materialen KW kolom H'!K4+'Materialen KW kolom I'!K4+'Materialen KW kolom J'!K4+'Materialen KW kolom K'!K4+'Materialen KW kolom L'!K4+'Materialen KW kolom M'!K4)/1000</f>
        <v>0</v>
      </c>
      <c r="L4" s="41">
        <f>('Materialen KW kolom D'!L4+'Materialen KW kolom E'!L4+'Materialen KW kolom F'!L4+'Materialen KW kolom G'!L4+'Materialen KW kolom H'!L4+'Materialen KW kolom I'!L4+'Materialen KW kolom J'!L4+'Materialen KW kolom K'!L4+'Materialen KW kolom L'!L4+'Materialen KW kolom M'!L4)/1000</f>
        <v>0</v>
      </c>
      <c r="M4" s="41">
        <f>('Materialen KW kolom D'!M4+'Materialen KW kolom E'!M4+'Materialen KW kolom F'!M4+'Materialen KW kolom G'!M4+'Materialen KW kolom H'!M4+'Materialen KW kolom I'!M4+'Materialen KW kolom J'!M4+'Materialen KW kolom K'!M4+'Materialen KW kolom L'!M4+'Materialen KW kolom M'!M4)/1000</f>
        <v>0</v>
      </c>
      <c r="N4" s="41">
        <f>('Materialen KW kolom D'!N4+'Materialen KW kolom E'!N4+'Materialen KW kolom F'!N4+'Materialen KW kolom G'!N4+'Materialen KW kolom H'!N4+'Materialen KW kolom I'!N4+'Materialen KW kolom J'!N4+'Materialen KW kolom K'!N4+'Materialen KW kolom L'!N4+'Materialen KW kolom M'!N4)/1000</f>
        <v>0</v>
      </c>
      <c r="O4" s="41">
        <f>('Materialen KW kolom D'!O4+'Materialen KW kolom E'!O4+'Materialen KW kolom F'!O4+'Materialen KW kolom G'!O4+'Materialen KW kolom H'!O4+'Materialen KW kolom I'!O4+'Materialen KW kolom J'!O4+'Materialen KW kolom K'!O4+'Materialen KW kolom L'!O4+'Materialen KW kolom M'!O4)/1000</f>
        <v>0</v>
      </c>
      <c r="P4" s="41">
        <f>('Materialen KW kolom D'!P4+'Materialen KW kolom E'!P4+'Materialen KW kolom F'!P4+'Materialen KW kolom G'!P4+'Materialen KW kolom H'!P4+'Materialen KW kolom I'!P4+'Materialen KW kolom J'!P4+'Materialen KW kolom K'!P4+'Materialen KW kolom L'!P4+'Materialen KW kolom M'!P4)/1000</f>
        <v>0</v>
      </c>
      <c r="Q4" s="41">
        <f>('Materialen KW kolom D'!Q4+'Materialen KW kolom E'!Q4+'Materialen KW kolom F'!Q4+'Materialen KW kolom G'!Q4+'Materialen KW kolom H'!Q4+'Materialen KW kolom I'!Q4+'Materialen KW kolom J'!Q4+'Materialen KW kolom K'!Q4+'Materialen KW kolom L'!Q4+'Materialen KW kolom M'!Q4)/1000</f>
        <v>0</v>
      </c>
      <c r="R4" s="41">
        <f>('Materialen KW kolom D'!R4+'Materialen KW kolom E'!R4+'Materialen KW kolom F'!R4+'Materialen KW kolom G'!R4+'Materialen KW kolom H'!R4+'Materialen KW kolom I'!R4+'Materialen KW kolom J'!R4+'Materialen KW kolom K'!R4+'Materialen KW kolom L'!R4+'Materialen KW kolom M'!R4)/1000</f>
        <v>0</v>
      </c>
      <c r="S4" s="41">
        <f>('Materialen KW kolom D'!S4+'Materialen KW kolom E'!S4+'Materialen KW kolom F'!S4+'Materialen KW kolom G'!S4+'Materialen KW kolom H'!S4+'Materialen KW kolom I'!S4+'Materialen KW kolom J'!S4+'Materialen KW kolom K'!S4+'Materialen KW kolom L'!S4+'Materialen KW kolom M'!S4)/1000</f>
        <v>0</v>
      </c>
      <c r="T4" s="41">
        <f>('Materialen KW kolom D'!T4+'Materialen KW kolom E'!T4+'Materialen KW kolom F'!T4+'Materialen KW kolom G'!T4+'Materialen KW kolom H'!T4+'Materialen KW kolom I'!T4+'Materialen KW kolom J'!T4+'Materialen KW kolom K'!T4+'Materialen KW kolom L'!T4+'Materialen KW kolom M'!T4)/1000</f>
        <v>0</v>
      </c>
    </row>
    <row r="5" spans="1:20" x14ac:dyDescent="0.2">
      <c r="B5" t="s">
        <v>866</v>
      </c>
      <c r="C5" s="33">
        <f>'Materialen KW kolom D'!C5+'Materialen KW kolom E'!C5+'Materialen KW kolom F'!C5+'Materialen KW kolom G'!C5+'Materialen KW kolom H'!C5+'Materialen KW kolom I'!C5+'Materialen KW kolom J'!C5+'Materialen KW kolom K'!C5+'Materialen KW kolom L'!C5+'Materialen KW kolom M'!C5</f>
        <v>0</v>
      </c>
      <c r="D5" t="s">
        <v>134</v>
      </c>
      <c r="E5" s="27" t="s">
        <v>93</v>
      </c>
      <c r="G5" s="566">
        <f>('Materialen KW kolom D'!G5+'Materialen KW kolom E'!G5+'Materialen KW kolom F'!G5+'Materialen KW kolom G'!G5+'Materialen KW kolom H'!G5+'Materialen KW kolom I'!G5+'Materialen KW kolom J'!G5+'Materialen KW kolom K'!G5+'Materialen KW kolom L'!G5+'Materialen KW kolom M'!G5)/1000</f>
        <v>0</v>
      </c>
      <c r="H5" s="41">
        <f>('Materialen KW kolom D'!H5+'Materialen KW kolom E'!H5+'Materialen KW kolom F'!H5+'Materialen KW kolom G'!H5+'Materialen KW kolom H'!H5+'Materialen KW kolom I'!H5+'Materialen KW kolom J'!H5+'Materialen KW kolom K'!H5+'Materialen KW kolom L'!H5+'Materialen KW kolom M'!H5)/1000</f>
        <v>0</v>
      </c>
      <c r="I5" t="s">
        <v>134</v>
      </c>
      <c r="J5" s="41">
        <f>('Materialen KW kolom D'!J5+'Materialen KW kolom E'!J5+'Materialen KW kolom F'!J5+'Materialen KW kolom G'!J5+'Materialen KW kolom H'!J5+'Materialen KW kolom I'!J5+'Materialen KW kolom J'!J5+'Materialen KW kolom K'!J5+'Materialen KW kolom L'!J5+'Materialen KW kolom M'!J5)/1000</f>
        <v>0</v>
      </c>
      <c r="K5" s="41">
        <f>('Materialen KW kolom D'!K5+'Materialen KW kolom E'!K5+'Materialen KW kolom F'!K5+'Materialen KW kolom G'!K5+'Materialen KW kolom H'!K5+'Materialen KW kolom I'!K5+'Materialen KW kolom J'!K5+'Materialen KW kolom K'!K5+'Materialen KW kolom L'!K5+'Materialen KW kolom M'!K5)/1000</f>
        <v>0</v>
      </c>
      <c r="L5" s="41">
        <f>('Materialen KW kolom D'!L5+'Materialen KW kolom E'!L5+'Materialen KW kolom F'!L5+'Materialen KW kolom G'!L5+'Materialen KW kolom H'!L5+'Materialen KW kolom I'!L5+'Materialen KW kolom J'!L5+'Materialen KW kolom K'!L5+'Materialen KW kolom L'!L5+'Materialen KW kolom M'!L5)/1000</f>
        <v>0</v>
      </c>
      <c r="M5" s="41">
        <f>('Materialen KW kolom D'!M5+'Materialen KW kolom E'!M5+'Materialen KW kolom F'!M5+'Materialen KW kolom G'!M5+'Materialen KW kolom H'!M5+'Materialen KW kolom I'!M5+'Materialen KW kolom J'!M5+'Materialen KW kolom K'!M5+'Materialen KW kolom L'!M5+'Materialen KW kolom M'!M5)/1000</f>
        <v>0</v>
      </c>
      <c r="N5" s="41">
        <f>('Materialen KW kolom D'!N5+'Materialen KW kolom E'!N5+'Materialen KW kolom F'!N5+'Materialen KW kolom G'!N5+'Materialen KW kolom H'!N5+'Materialen KW kolom I'!N5+'Materialen KW kolom J'!N5+'Materialen KW kolom K'!N5+'Materialen KW kolom L'!N5+'Materialen KW kolom M'!N5)/1000</f>
        <v>0</v>
      </c>
      <c r="O5" s="41">
        <f>('Materialen KW kolom D'!O5+'Materialen KW kolom E'!O5+'Materialen KW kolom F'!O5+'Materialen KW kolom G'!O5+'Materialen KW kolom H'!O5+'Materialen KW kolom I'!O5+'Materialen KW kolom J'!O5+'Materialen KW kolom K'!O5+'Materialen KW kolom L'!O5+'Materialen KW kolom M'!O5)/1000</f>
        <v>0</v>
      </c>
      <c r="P5" s="41">
        <f>('Materialen KW kolom D'!P5+'Materialen KW kolom E'!P5+'Materialen KW kolom F'!P5+'Materialen KW kolom G'!P5+'Materialen KW kolom H'!P5+'Materialen KW kolom I'!P5+'Materialen KW kolom J'!P5+'Materialen KW kolom K'!P5+'Materialen KW kolom L'!P5+'Materialen KW kolom M'!P5)/1000</f>
        <v>0</v>
      </c>
      <c r="Q5" s="41">
        <f>('Materialen KW kolom D'!Q5+'Materialen KW kolom E'!Q5+'Materialen KW kolom F'!Q5+'Materialen KW kolom G'!Q5+'Materialen KW kolom H'!Q5+'Materialen KW kolom I'!Q5+'Materialen KW kolom J'!Q5+'Materialen KW kolom K'!Q5+'Materialen KW kolom L'!Q5+'Materialen KW kolom M'!Q5)/1000</f>
        <v>0</v>
      </c>
      <c r="R5" s="41">
        <f>('Materialen KW kolom D'!R5+'Materialen KW kolom E'!R5+'Materialen KW kolom F'!R5+'Materialen KW kolom G'!R5+'Materialen KW kolom H'!R5+'Materialen KW kolom I'!R5+'Materialen KW kolom J'!R5+'Materialen KW kolom K'!R5+'Materialen KW kolom L'!R5+'Materialen KW kolom M'!R5)/1000</f>
        <v>0</v>
      </c>
      <c r="S5" s="41">
        <f>('Materialen KW kolom D'!S5+'Materialen KW kolom E'!S5+'Materialen KW kolom F'!S5+'Materialen KW kolom G'!S5+'Materialen KW kolom H'!S5+'Materialen KW kolom I'!S5+'Materialen KW kolom J'!S5+'Materialen KW kolom K'!S5+'Materialen KW kolom L'!S5+'Materialen KW kolom M'!S5)/1000</f>
        <v>0</v>
      </c>
      <c r="T5" s="41">
        <f>('Materialen KW kolom D'!T5+'Materialen KW kolom E'!T5+'Materialen KW kolom F'!T5+'Materialen KW kolom G'!T5+'Materialen KW kolom H'!T5+'Materialen KW kolom I'!T5+'Materialen KW kolom J'!T5+'Materialen KW kolom K'!T5+'Materialen KW kolom L'!T5+'Materialen KW kolom M'!T5)/1000</f>
        <v>0</v>
      </c>
    </row>
    <row r="6" spans="1:20" x14ac:dyDescent="0.2">
      <c r="B6" t="str">
        <f>'Calculatie sheet'!C72</f>
        <v>Grondbewerking</v>
      </c>
      <c r="C6" s="33">
        <f>'Materialen KW kolom D'!C6+'Materialen KW kolom E'!C6+'Materialen KW kolom F'!C6+'Materialen KW kolom G'!C6+'Materialen KW kolom H'!C6+'Materialen KW kolom I'!C6+'Materialen KW kolom J'!C6+'Materialen KW kolom K'!C6+'Materialen KW kolom L'!C6+'Materialen KW kolom M'!C6</f>
        <v>0</v>
      </c>
      <c r="D6" t="s">
        <v>134</v>
      </c>
      <c r="E6" s="38" t="s">
        <v>659</v>
      </c>
      <c r="G6" s="566">
        <f>('Materialen KW kolom D'!G6+'Materialen KW kolom E'!G6+'Materialen KW kolom F'!G6+'Materialen KW kolom G'!G6+'Materialen KW kolom H'!G6+'Materialen KW kolom I'!G6+'Materialen KW kolom J'!G6+'Materialen KW kolom K'!G6+'Materialen KW kolom L'!G6+'Materialen KW kolom M'!G6)/1000</f>
        <v>0</v>
      </c>
      <c r="H6" s="41">
        <f>('Materialen KW kolom D'!H6+'Materialen KW kolom E'!H6+'Materialen KW kolom F'!H6+'Materialen KW kolom G'!H6+'Materialen KW kolom H'!H6+'Materialen KW kolom I'!H6+'Materialen KW kolom J'!H6+'Materialen KW kolom K'!H6+'Materialen KW kolom L'!H6+'Materialen KW kolom M'!H6)/1000</f>
        <v>0</v>
      </c>
      <c r="I6" t="s">
        <v>134</v>
      </c>
      <c r="J6" s="41">
        <f>('Materialen KW kolom D'!J6+'Materialen KW kolom E'!J6+'Materialen KW kolom F'!J6+'Materialen KW kolom G'!J6+'Materialen KW kolom H'!J6+'Materialen KW kolom I'!J6+'Materialen KW kolom J'!J6+'Materialen KW kolom K'!J6+'Materialen KW kolom L'!J6+'Materialen KW kolom M'!J6)/1000</f>
        <v>0</v>
      </c>
      <c r="K6" s="41">
        <f>('Materialen KW kolom D'!K6+'Materialen KW kolom E'!K6+'Materialen KW kolom F'!K6+'Materialen KW kolom G'!K6+'Materialen KW kolom H'!K6+'Materialen KW kolom I'!K6+'Materialen KW kolom J'!K6+'Materialen KW kolom K'!K6+'Materialen KW kolom L'!K6+'Materialen KW kolom M'!K6)/1000</f>
        <v>0</v>
      </c>
      <c r="L6" s="41">
        <f>('Materialen KW kolom D'!L6+'Materialen KW kolom E'!L6+'Materialen KW kolom F'!L6+'Materialen KW kolom G'!L6+'Materialen KW kolom H'!L6+'Materialen KW kolom I'!L6+'Materialen KW kolom J'!L6+'Materialen KW kolom K'!L6+'Materialen KW kolom L'!L6+'Materialen KW kolom M'!L6)/1000</f>
        <v>0</v>
      </c>
      <c r="M6" s="41">
        <f>('Materialen KW kolom D'!M6+'Materialen KW kolom E'!M6+'Materialen KW kolom F'!M6+'Materialen KW kolom G'!M6+'Materialen KW kolom H'!M6+'Materialen KW kolom I'!M6+'Materialen KW kolom J'!M6+'Materialen KW kolom K'!M6+'Materialen KW kolom L'!M6+'Materialen KW kolom M'!M6)/1000</f>
        <v>0</v>
      </c>
      <c r="N6" s="41">
        <f>('Materialen KW kolom D'!N6+'Materialen KW kolom E'!N6+'Materialen KW kolom F'!N6+'Materialen KW kolom G'!N6+'Materialen KW kolom H'!N6+'Materialen KW kolom I'!N6+'Materialen KW kolom J'!N6+'Materialen KW kolom K'!N6+'Materialen KW kolom L'!N6+'Materialen KW kolom M'!N6)/1000</f>
        <v>0</v>
      </c>
      <c r="O6" s="41">
        <f>('Materialen KW kolom D'!O6+'Materialen KW kolom E'!O6+'Materialen KW kolom F'!O6+'Materialen KW kolom G'!O6+'Materialen KW kolom H'!O6+'Materialen KW kolom I'!O6+'Materialen KW kolom J'!O6+'Materialen KW kolom K'!O6+'Materialen KW kolom L'!O6+'Materialen KW kolom M'!O6)/1000</f>
        <v>0</v>
      </c>
      <c r="P6" s="41">
        <f>('Materialen KW kolom D'!P6+'Materialen KW kolom E'!P6+'Materialen KW kolom F'!P6+'Materialen KW kolom G'!P6+'Materialen KW kolom H'!P6+'Materialen KW kolom I'!P6+'Materialen KW kolom J'!P6+'Materialen KW kolom K'!P6+'Materialen KW kolom L'!P6+'Materialen KW kolom M'!P6)/1000</f>
        <v>0</v>
      </c>
      <c r="Q6" s="41">
        <f>('Materialen KW kolom D'!Q6+'Materialen KW kolom E'!Q6+'Materialen KW kolom F'!Q6+'Materialen KW kolom G'!Q6+'Materialen KW kolom H'!Q6+'Materialen KW kolom I'!Q6+'Materialen KW kolom J'!Q6+'Materialen KW kolom K'!Q6+'Materialen KW kolom L'!Q6+'Materialen KW kolom M'!Q6)/1000</f>
        <v>0</v>
      </c>
      <c r="R6" s="41">
        <f>('Materialen KW kolom D'!R6+'Materialen KW kolom E'!R6+'Materialen KW kolom F'!R6+'Materialen KW kolom G'!R6+'Materialen KW kolom H'!R6+'Materialen KW kolom I'!R6+'Materialen KW kolom J'!R6+'Materialen KW kolom K'!R6+'Materialen KW kolom L'!R6+'Materialen KW kolom M'!R6)/1000</f>
        <v>0</v>
      </c>
      <c r="S6" s="41">
        <f>('Materialen KW kolom D'!S6+'Materialen KW kolom E'!S6+'Materialen KW kolom F'!S6+'Materialen KW kolom G'!S6+'Materialen KW kolom H'!S6+'Materialen KW kolom I'!S6+'Materialen KW kolom J'!S6+'Materialen KW kolom K'!S6+'Materialen KW kolom L'!S6+'Materialen KW kolom M'!S6)/1000</f>
        <v>0</v>
      </c>
      <c r="T6" s="41">
        <f>('Materialen KW kolom D'!T6+'Materialen KW kolom E'!T6+'Materialen KW kolom F'!T6+'Materialen KW kolom G'!T6+'Materialen KW kolom H'!T6+'Materialen KW kolom I'!T6+'Materialen KW kolom J'!T6+'Materialen KW kolom K'!T6+'Materialen KW kolom L'!T6+'Materialen KW kolom M'!T6)/1000</f>
        <v>0</v>
      </c>
    </row>
    <row r="7" spans="1:20" x14ac:dyDescent="0.2">
      <c r="B7" t="str">
        <f>'Calculatie sheet'!C73</f>
        <v>Bestrating</v>
      </c>
      <c r="C7" s="33">
        <f>'Materialen KW kolom D'!C7+'Materialen KW kolom E'!C7+'Materialen KW kolom F'!C7+'Materialen KW kolom G'!C7+'Materialen KW kolom H'!C7+'Materialen KW kolom I'!C7+'Materialen KW kolom J'!C7+'Materialen KW kolom K'!C7+'Materialen KW kolom L'!C7+'Materialen KW kolom M'!C7</f>
        <v>68599.364297100008</v>
      </c>
      <c r="D7" t="s">
        <v>134</v>
      </c>
      <c r="E7" s="569" t="s">
        <v>597</v>
      </c>
      <c r="G7" s="566">
        <f>('Materialen KW kolom D'!G7+'Materialen KW kolom E'!G7+'Materialen KW kolom F'!G7+'Materialen KW kolom G'!G7+'Materialen KW kolom H'!G7+'Materialen KW kolom I'!G7+'Materialen KW kolom J'!G7+'Materialen KW kolom K'!G7+'Materialen KW kolom L'!G7+'Materialen KW kolom M'!G7)/1000</f>
        <v>0</v>
      </c>
      <c r="H7" s="41">
        <f>('Materialen KW kolom D'!H7+'Materialen KW kolom E'!H7+'Materialen KW kolom F'!H7+'Materialen KW kolom G'!H7+'Materialen KW kolom H'!H7+'Materialen KW kolom I'!H7+'Materialen KW kolom J'!H7+'Materialen KW kolom K'!H7+'Materialen KW kolom L'!H7+'Materialen KW kolom M'!H7)/1000</f>
        <v>0</v>
      </c>
      <c r="I7" t="s">
        <v>134</v>
      </c>
      <c r="J7" s="41">
        <f>('Materialen KW kolom D'!J7+'Materialen KW kolom E'!J7+'Materialen KW kolom F'!J7+'Materialen KW kolom G'!J7+'Materialen KW kolom H'!J7+'Materialen KW kolom I'!J7+'Materialen KW kolom J'!J7+'Materialen KW kolom K'!J7+'Materialen KW kolom L'!J7+'Materialen KW kolom M'!J7)/1000</f>
        <v>0</v>
      </c>
      <c r="K7" s="41">
        <f>('Materialen KW kolom D'!K7+'Materialen KW kolom E'!K7+'Materialen KW kolom F'!K7+'Materialen KW kolom G'!K7+'Materialen KW kolom H'!K7+'Materialen KW kolom I'!K7+'Materialen KW kolom J'!K7+'Materialen KW kolom K'!K7+'Materialen KW kolom L'!K7+'Materialen KW kolom M'!K7)/1000</f>
        <v>0</v>
      </c>
      <c r="L7" s="41">
        <f>('Materialen KW kolom D'!L7+'Materialen KW kolom E'!L7+'Materialen KW kolom F'!L7+'Materialen KW kolom G'!L7+'Materialen KW kolom H'!L7+'Materialen KW kolom I'!L7+'Materialen KW kolom J'!L7+'Materialen KW kolom K'!L7+'Materialen KW kolom L'!L7+'Materialen KW kolom M'!L7)/1000</f>
        <v>0</v>
      </c>
      <c r="M7" s="41">
        <f>('Materialen KW kolom D'!M7+'Materialen KW kolom E'!M7+'Materialen KW kolom F'!M7+'Materialen KW kolom G'!M7+'Materialen KW kolom H'!M7+'Materialen KW kolom I'!M7+'Materialen KW kolom J'!M7+'Materialen KW kolom K'!M7+'Materialen KW kolom L'!M7+'Materialen KW kolom M'!M7)/1000</f>
        <v>0</v>
      </c>
      <c r="N7" s="41">
        <f>('Materialen KW kolom D'!N7+'Materialen KW kolom E'!N7+'Materialen KW kolom F'!N7+'Materialen KW kolom G'!N7+'Materialen KW kolom H'!N7+'Materialen KW kolom I'!N7+'Materialen KW kolom J'!N7+'Materialen KW kolom K'!N7+'Materialen KW kolom L'!N7+'Materialen KW kolom M'!N7)/1000</f>
        <v>0</v>
      </c>
      <c r="O7" s="41">
        <f>('Materialen KW kolom D'!O7+'Materialen KW kolom E'!O7+'Materialen KW kolom F'!O7+'Materialen KW kolom G'!O7+'Materialen KW kolom H'!O7+'Materialen KW kolom I'!O7+'Materialen KW kolom J'!O7+'Materialen KW kolom K'!O7+'Materialen KW kolom L'!O7+'Materialen KW kolom M'!O7)/1000</f>
        <v>0</v>
      </c>
      <c r="P7" s="41">
        <f>('Materialen KW kolom D'!P7+'Materialen KW kolom E'!P7+'Materialen KW kolom F'!P7+'Materialen KW kolom G'!P7+'Materialen KW kolom H'!P7+'Materialen KW kolom I'!P7+'Materialen KW kolom J'!P7+'Materialen KW kolom K'!P7+'Materialen KW kolom L'!P7+'Materialen KW kolom M'!P7)/1000</f>
        <v>0</v>
      </c>
      <c r="Q7" s="41">
        <f>('Materialen KW kolom D'!Q7+'Materialen KW kolom E'!Q7+'Materialen KW kolom F'!Q7+'Materialen KW kolom G'!Q7+'Materialen KW kolom H'!Q7+'Materialen KW kolom I'!Q7+'Materialen KW kolom J'!Q7+'Materialen KW kolom K'!Q7+'Materialen KW kolom L'!Q7+'Materialen KW kolom M'!Q7)/1000</f>
        <v>0</v>
      </c>
      <c r="R7" s="41">
        <f>('Materialen KW kolom D'!R7+'Materialen KW kolom E'!R7+'Materialen KW kolom F'!R7+'Materialen KW kolom G'!R7+'Materialen KW kolom H'!R7+'Materialen KW kolom I'!R7+'Materialen KW kolom J'!R7+'Materialen KW kolom K'!R7+'Materialen KW kolom L'!R7+'Materialen KW kolom M'!R7)/1000</f>
        <v>0</v>
      </c>
      <c r="S7" s="41">
        <f>('Materialen KW kolom D'!S7+'Materialen KW kolom E'!S7+'Materialen KW kolom F'!S7+'Materialen KW kolom G'!S7+'Materialen KW kolom H'!S7+'Materialen KW kolom I'!S7+'Materialen KW kolom J'!S7+'Materialen KW kolom K'!S7+'Materialen KW kolom L'!S7+'Materialen KW kolom M'!S7)/1000</f>
        <v>0</v>
      </c>
      <c r="T7" s="41">
        <f>('Materialen KW kolom D'!T7+'Materialen KW kolom E'!T7+'Materialen KW kolom F'!T7+'Materialen KW kolom G'!T7+'Materialen KW kolom H'!T7+'Materialen KW kolom I'!T7+'Materialen KW kolom J'!T7+'Materialen KW kolom K'!T7+'Materialen KW kolom L'!T7+'Materialen KW kolom M'!T7)/1000</f>
        <v>0</v>
      </c>
    </row>
    <row r="8" spans="1:20" x14ac:dyDescent="0.2">
      <c r="B8" t="s">
        <v>348</v>
      </c>
      <c r="C8" s="33">
        <f>'Materialen KW kolom D'!C8+'Materialen KW kolom E'!C8+'Materialen KW kolom F'!C8+'Materialen KW kolom G'!C8+'Materialen KW kolom H'!C8+'Materialen KW kolom I'!C8+'Materialen KW kolom J'!C8+'Materialen KW kolom K'!C8+'Materialen KW kolom L'!C8+'Materialen KW kolom M'!C8</f>
        <v>945</v>
      </c>
      <c r="D8" t="s">
        <v>134</v>
      </c>
      <c r="G8" s="566">
        <f>('Materialen KW kolom D'!G8+'Materialen KW kolom E'!G8+'Materialen KW kolom F'!G8+'Materialen KW kolom G'!G8+'Materialen KW kolom H'!G8+'Materialen KW kolom I'!G8+'Materialen KW kolom J'!G8+'Materialen KW kolom K'!G8+'Materialen KW kolom L'!G8+'Materialen KW kolom M'!G8)/1000</f>
        <v>0</v>
      </c>
      <c r="H8" s="41">
        <f>('Materialen KW kolom D'!H8+'Materialen KW kolom E'!H8+'Materialen KW kolom F'!H8+'Materialen KW kolom G'!H8+'Materialen KW kolom H'!H8+'Materialen KW kolom I'!H8+'Materialen KW kolom J'!H8+'Materialen KW kolom K'!H8+'Materialen KW kolom L'!H8+'Materialen KW kolom M'!H8)/1000</f>
        <v>0</v>
      </c>
      <c r="I8" t="s">
        <v>134</v>
      </c>
      <c r="J8" s="41">
        <f>('Materialen KW kolom D'!J8+'Materialen KW kolom E'!J8+'Materialen KW kolom F'!J8+'Materialen KW kolom G'!J8+'Materialen KW kolom H'!J8+'Materialen KW kolom I'!J8+'Materialen KW kolom J'!J8+'Materialen KW kolom K'!J8+'Materialen KW kolom L'!J8+'Materialen KW kolom M'!J8)/1000</f>
        <v>0</v>
      </c>
      <c r="K8" s="41">
        <f>('Materialen KW kolom D'!K8+'Materialen KW kolom E'!K8+'Materialen KW kolom F'!K8+'Materialen KW kolom G'!K8+'Materialen KW kolom H'!K8+'Materialen KW kolom I'!K8+'Materialen KW kolom J'!K8+'Materialen KW kolom K'!K8+'Materialen KW kolom L'!K8+'Materialen KW kolom M'!K8)/1000</f>
        <v>0</v>
      </c>
      <c r="L8" s="41">
        <f>('Materialen KW kolom D'!L8+'Materialen KW kolom E'!L8+'Materialen KW kolom F'!L8+'Materialen KW kolom G'!L8+'Materialen KW kolom H'!L8+'Materialen KW kolom I'!L8+'Materialen KW kolom J'!L8+'Materialen KW kolom K'!L8+'Materialen KW kolom L'!L8+'Materialen KW kolom M'!L8)/1000</f>
        <v>0</v>
      </c>
      <c r="M8" s="41">
        <f>('Materialen KW kolom D'!M8+'Materialen KW kolom E'!M8+'Materialen KW kolom F'!M8+'Materialen KW kolom G'!M8+'Materialen KW kolom H'!M8+'Materialen KW kolom I'!M8+'Materialen KW kolom J'!M8+'Materialen KW kolom K'!M8+'Materialen KW kolom L'!M8+'Materialen KW kolom M'!M8)/1000</f>
        <v>0</v>
      </c>
      <c r="N8" s="41">
        <f>('Materialen KW kolom D'!N8+'Materialen KW kolom E'!N8+'Materialen KW kolom F'!N8+'Materialen KW kolom G'!N8+'Materialen KW kolom H'!N8+'Materialen KW kolom I'!N8+'Materialen KW kolom J'!N8+'Materialen KW kolom K'!N8+'Materialen KW kolom L'!N8+'Materialen KW kolom M'!N8)/1000</f>
        <v>0</v>
      </c>
      <c r="O8" s="41">
        <f>('Materialen KW kolom D'!O8+'Materialen KW kolom E'!O8+'Materialen KW kolom F'!O8+'Materialen KW kolom G'!O8+'Materialen KW kolom H'!O8+'Materialen KW kolom I'!O8+'Materialen KW kolom J'!O8+'Materialen KW kolom K'!O8+'Materialen KW kolom L'!O8+'Materialen KW kolom M'!O8)/1000</f>
        <v>0</v>
      </c>
      <c r="P8" s="41">
        <f>('Materialen KW kolom D'!P8+'Materialen KW kolom E'!P8+'Materialen KW kolom F'!P8+'Materialen KW kolom G'!P8+'Materialen KW kolom H'!P8+'Materialen KW kolom I'!P8+'Materialen KW kolom J'!P8+'Materialen KW kolom K'!P8+'Materialen KW kolom L'!P8+'Materialen KW kolom M'!P8)/1000</f>
        <v>0</v>
      </c>
      <c r="Q8" s="41">
        <f>('Materialen KW kolom D'!Q8+'Materialen KW kolom E'!Q8+'Materialen KW kolom F'!Q8+'Materialen KW kolom G'!Q8+'Materialen KW kolom H'!Q8+'Materialen KW kolom I'!Q8+'Materialen KW kolom J'!Q8+'Materialen KW kolom K'!Q8+'Materialen KW kolom L'!Q8+'Materialen KW kolom M'!Q8)/1000</f>
        <v>0</v>
      </c>
      <c r="R8" s="41">
        <f>('Materialen KW kolom D'!R8+'Materialen KW kolom E'!R8+'Materialen KW kolom F'!R8+'Materialen KW kolom G'!R8+'Materialen KW kolom H'!R8+'Materialen KW kolom I'!R8+'Materialen KW kolom J'!R8+'Materialen KW kolom K'!R8+'Materialen KW kolom L'!R8+'Materialen KW kolom M'!R8)/1000</f>
        <v>0</v>
      </c>
      <c r="S8" s="41">
        <f>('Materialen KW kolom D'!S8+'Materialen KW kolom E'!S8+'Materialen KW kolom F'!S8+'Materialen KW kolom G'!S8+'Materialen KW kolom H'!S8+'Materialen KW kolom I'!S8+'Materialen KW kolom J'!S8+'Materialen KW kolom K'!S8+'Materialen KW kolom L'!S8+'Materialen KW kolom M'!S8)/1000</f>
        <v>0</v>
      </c>
      <c r="T8" s="41">
        <f>('Materialen KW kolom D'!T8+'Materialen KW kolom E'!T8+'Materialen KW kolom F'!T8+'Materialen KW kolom G'!T8+'Materialen KW kolom H'!T8+'Materialen KW kolom I'!T8+'Materialen KW kolom J'!T8+'Materialen KW kolom K'!T8+'Materialen KW kolom L'!T8+'Materialen KW kolom M'!T8)/1000</f>
        <v>0</v>
      </c>
    </row>
    <row r="9" spans="1:20" x14ac:dyDescent="0.2">
      <c r="B9" t="str">
        <f t="shared" ref="B9:B14" si="0">B2</f>
        <v>Beton</v>
      </c>
      <c r="C9" s="33">
        <f>'Materialen KW kolom D'!C9+'Materialen KW kolom E'!C9+'Materialen KW kolom F'!C9+'Materialen KW kolom G'!C9+'Materialen KW kolom H'!C9+'Materialen KW kolom I'!C9+'Materialen KW kolom J'!C9+'Materialen KW kolom K'!C9+'Materialen KW kolom L'!C9+'Materialen KW kolom M'!C9</f>
        <v>212286.90917595004</v>
      </c>
      <c r="D9" t="s">
        <v>135</v>
      </c>
      <c r="G9" s="566">
        <f>('Materialen KW kolom D'!G9+'Materialen KW kolom E'!G9+'Materialen KW kolom F'!G9+'Materialen KW kolom G'!G9+'Materialen KW kolom H'!G9+'Materialen KW kolom I'!G9+'Materialen KW kolom J'!G9+'Materialen KW kolom K'!G9+'Materialen KW kolom L'!G9+'Materialen KW kolom M'!G9)/1000</f>
        <v>0</v>
      </c>
      <c r="H9" s="41">
        <f>('Materialen KW kolom D'!H9+'Materialen KW kolom E'!H9+'Materialen KW kolom F'!H9+'Materialen KW kolom G'!H9+'Materialen KW kolom H'!H9+'Materialen KW kolom I'!H9+'Materialen KW kolom J'!H9+'Materialen KW kolom K'!H9+'Materialen KW kolom L'!H9+'Materialen KW kolom M'!H9)/1000</f>
        <v>0</v>
      </c>
      <c r="I9" t="s">
        <v>135</v>
      </c>
      <c r="J9" s="41">
        <f>('Materialen KW kolom D'!J9+'Materialen KW kolom E'!J9+'Materialen KW kolom F'!J9+'Materialen KW kolom G'!J9+'Materialen KW kolom H'!J9+'Materialen KW kolom I'!J9+'Materialen KW kolom J'!J9+'Materialen KW kolom K'!J9+'Materialen KW kolom L'!J9+'Materialen KW kolom M'!J9)/1000</f>
        <v>0</v>
      </c>
      <c r="K9" s="41">
        <f>('Materialen KW kolom D'!K9+'Materialen KW kolom E'!K9+'Materialen KW kolom F'!K9+'Materialen KW kolom G'!K9+'Materialen KW kolom H'!K9+'Materialen KW kolom I'!K9+'Materialen KW kolom J'!K9+'Materialen KW kolom K'!K9+'Materialen KW kolom L'!K9+'Materialen KW kolom M'!K9)/1000</f>
        <v>0</v>
      </c>
      <c r="L9" s="41">
        <f>('Materialen KW kolom D'!L9+'Materialen KW kolom E'!L9+'Materialen KW kolom F'!L9+'Materialen KW kolom G'!L9+'Materialen KW kolom H'!L9+'Materialen KW kolom I'!L9+'Materialen KW kolom J'!L9+'Materialen KW kolom K'!L9+'Materialen KW kolom L'!L9+'Materialen KW kolom M'!L9)/1000</f>
        <v>0</v>
      </c>
      <c r="M9" s="41">
        <f>('Materialen KW kolom D'!M9+'Materialen KW kolom E'!M9+'Materialen KW kolom F'!M9+'Materialen KW kolom G'!M9+'Materialen KW kolom H'!M9+'Materialen KW kolom I'!M9+'Materialen KW kolom J'!M9+'Materialen KW kolom K'!M9+'Materialen KW kolom L'!M9+'Materialen KW kolom M'!M9)/1000</f>
        <v>0</v>
      </c>
      <c r="N9" s="41">
        <f>('Materialen KW kolom D'!N9+'Materialen KW kolom E'!N9+'Materialen KW kolom F'!N9+'Materialen KW kolom G'!N9+'Materialen KW kolom H'!N9+'Materialen KW kolom I'!N9+'Materialen KW kolom J'!N9+'Materialen KW kolom K'!N9+'Materialen KW kolom L'!N9+'Materialen KW kolom M'!N9)/1000</f>
        <v>0</v>
      </c>
      <c r="O9" s="41">
        <f>('Materialen KW kolom D'!O9+'Materialen KW kolom E'!O9+'Materialen KW kolom F'!O9+'Materialen KW kolom G'!O9+'Materialen KW kolom H'!O9+'Materialen KW kolom I'!O9+'Materialen KW kolom J'!O9+'Materialen KW kolom K'!O9+'Materialen KW kolom L'!O9+'Materialen KW kolom M'!O9)/1000</f>
        <v>0</v>
      </c>
      <c r="P9" s="41">
        <f>('Materialen KW kolom D'!P9+'Materialen KW kolom E'!P9+'Materialen KW kolom F'!P9+'Materialen KW kolom G'!P9+'Materialen KW kolom H'!P9+'Materialen KW kolom I'!P9+'Materialen KW kolom J'!P9+'Materialen KW kolom K'!P9+'Materialen KW kolom L'!P9+'Materialen KW kolom M'!P9)/1000</f>
        <v>0</v>
      </c>
      <c r="Q9" s="41">
        <f>('Materialen KW kolom D'!Q9+'Materialen KW kolom E'!Q9+'Materialen KW kolom F'!Q9+'Materialen KW kolom G'!Q9+'Materialen KW kolom H'!Q9+'Materialen KW kolom I'!Q9+'Materialen KW kolom J'!Q9+'Materialen KW kolom K'!Q9+'Materialen KW kolom L'!Q9+'Materialen KW kolom M'!Q9)/1000</f>
        <v>0</v>
      </c>
      <c r="R9" s="41">
        <f>('Materialen KW kolom D'!R9+'Materialen KW kolom E'!R9+'Materialen KW kolom F'!R9+'Materialen KW kolom G'!R9+'Materialen KW kolom H'!R9+'Materialen KW kolom I'!R9+'Materialen KW kolom J'!R9+'Materialen KW kolom K'!R9+'Materialen KW kolom L'!R9+'Materialen KW kolom M'!R9)/1000</f>
        <v>0</v>
      </c>
      <c r="S9" s="41">
        <f>('Materialen KW kolom D'!S9+'Materialen KW kolom E'!S9+'Materialen KW kolom F'!S9+'Materialen KW kolom G'!S9+'Materialen KW kolom H'!S9+'Materialen KW kolom I'!S9+'Materialen KW kolom J'!S9+'Materialen KW kolom K'!S9+'Materialen KW kolom L'!S9+'Materialen KW kolom M'!S9)/1000</f>
        <v>0</v>
      </c>
      <c r="T9" s="41">
        <f>('Materialen KW kolom D'!T9+'Materialen KW kolom E'!T9+'Materialen KW kolom F'!T9+'Materialen KW kolom G'!T9+'Materialen KW kolom H'!T9+'Materialen KW kolom I'!T9+'Materialen KW kolom J'!T9+'Materialen KW kolom K'!T9+'Materialen KW kolom L'!T9+'Materialen KW kolom M'!T9)/1000</f>
        <v>0</v>
      </c>
    </row>
    <row r="10" spans="1:20" x14ac:dyDescent="0.2">
      <c r="B10" t="str">
        <f t="shared" si="0"/>
        <v>Staal</v>
      </c>
      <c r="C10" s="33">
        <f>'Materialen KW kolom D'!C10+'Materialen KW kolom E'!C10+'Materialen KW kolom F'!C10+'Materialen KW kolom G'!C10+'Materialen KW kolom H'!C10+'Materialen KW kolom I'!C10+'Materialen KW kolom J'!C10+'Materialen KW kolom K'!C10+'Materialen KW kolom L'!C10+'Materialen KW kolom M'!C10</f>
        <v>43531.772294850001</v>
      </c>
      <c r="D10" t="s">
        <v>135</v>
      </c>
      <c r="G10" s="566">
        <f>('Materialen KW kolom D'!G10+'Materialen KW kolom E'!G10+'Materialen KW kolom F'!G10+'Materialen KW kolom G'!G10+'Materialen KW kolom H'!G10+'Materialen KW kolom I'!G10+'Materialen KW kolom J'!G10+'Materialen KW kolom K'!G10+'Materialen KW kolom L'!G10+'Materialen KW kolom M'!G10)/1000</f>
        <v>0</v>
      </c>
      <c r="H10" s="41">
        <f>('Materialen KW kolom D'!H10+'Materialen KW kolom E'!H10+'Materialen KW kolom F'!H10+'Materialen KW kolom G'!H10+'Materialen KW kolom H'!H10+'Materialen KW kolom I'!H10+'Materialen KW kolom J'!H10+'Materialen KW kolom K'!H10+'Materialen KW kolom L'!H10+'Materialen KW kolom M'!H10)/1000</f>
        <v>0</v>
      </c>
      <c r="I10" t="s">
        <v>135</v>
      </c>
      <c r="J10" s="41">
        <f>('Materialen KW kolom D'!J10+'Materialen KW kolom E'!J10+'Materialen KW kolom F'!J10+'Materialen KW kolom G'!J10+'Materialen KW kolom H'!J10+'Materialen KW kolom I'!J10+'Materialen KW kolom J'!J10+'Materialen KW kolom K'!J10+'Materialen KW kolom L'!J10+'Materialen KW kolom M'!J10)/1000</f>
        <v>0</v>
      </c>
      <c r="K10" s="41">
        <f>('Materialen KW kolom D'!K10+'Materialen KW kolom E'!K10+'Materialen KW kolom F'!K10+'Materialen KW kolom G'!K10+'Materialen KW kolom H'!K10+'Materialen KW kolom I'!K10+'Materialen KW kolom J'!K10+'Materialen KW kolom K'!K10+'Materialen KW kolom L'!K10+'Materialen KW kolom M'!K10)/1000</f>
        <v>0</v>
      </c>
      <c r="L10" s="41">
        <f>('Materialen KW kolom D'!L10+'Materialen KW kolom E'!L10+'Materialen KW kolom F'!L10+'Materialen KW kolom G'!L10+'Materialen KW kolom H'!L10+'Materialen KW kolom I'!L10+'Materialen KW kolom J'!L10+'Materialen KW kolom K'!L10+'Materialen KW kolom L'!L10+'Materialen KW kolom M'!L10)/1000</f>
        <v>0</v>
      </c>
      <c r="M10" s="41">
        <f>('Materialen KW kolom D'!M10+'Materialen KW kolom E'!M10+'Materialen KW kolom F'!M10+'Materialen KW kolom G'!M10+'Materialen KW kolom H'!M10+'Materialen KW kolom I'!M10+'Materialen KW kolom J'!M10+'Materialen KW kolom K'!M10+'Materialen KW kolom L'!M10+'Materialen KW kolom M'!M10)/1000</f>
        <v>0</v>
      </c>
      <c r="N10" s="41">
        <f>('Materialen KW kolom D'!N10+'Materialen KW kolom E'!N10+'Materialen KW kolom F'!N10+'Materialen KW kolom G'!N10+'Materialen KW kolom H'!N10+'Materialen KW kolom I'!N10+'Materialen KW kolom J'!N10+'Materialen KW kolom K'!N10+'Materialen KW kolom L'!N10+'Materialen KW kolom M'!N10)/1000</f>
        <v>0</v>
      </c>
      <c r="O10" s="41">
        <f>('Materialen KW kolom D'!O10+'Materialen KW kolom E'!O10+'Materialen KW kolom F'!O10+'Materialen KW kolom G'!O10+'Materialen KW kolom H'!O10+'Materialen KW kolom I'!O10+'Materialen KW kolom J'!O10+'Materialen KW kolom K'!O10+'Materialen KW kolom L'!O10+'Materialen KW kolom M'!O10)/1000</f>
        <v>0</v>
      </c>
      <c r="P10" s="41">
        <f>('Materialen KW kolom D'!P10+'Materialen KW kolom E'!P10+'Materialen KW kolom F'!P10+'Materialen KW kolom G'!P10+'Materialen KW kolom H'!P10+'Materialen KW kolom I'!P10+'Materialen KW kolom J'!P10+'Materialen KW kolom K'!P10+'Materialen KW kolom L'!P10+'Materialen KW kolom M'!P10)/1000</f>
        <v>0</v>
      </c>
      <c r="Q10" s="41">
        <f>('Materialen KW kolom D'!Q10+'Materialen KW kolom E'!Q10+'Materialen KW kolom F'!Q10+'Materialen KW kolom G'!Q10+'Materialen KW kolom H'!Q10+'Materialen KW kolom I'!Q10+'Materialen KW kolom J'!Q10+'Materialen KW kolom K'!Q10+'Materialen KW kolom L'!Q10+'Materialen KW kolom M'!Q10)/1000</f>
        <v>0</v>
      </c>
      <c r="R10" s="41">
        <f>('Materialen KW kolom D'!R10+'Materialen KW kolom E'!R10+'Materialen KW kolom F'!R10+'Materialen KW kolom G'!R10+'Materialen KW kolom H'!R10+'Materialen KW kolom I'!R10+'Materialen KW kolom J'!R10+'Materialen KW kolom K'!R10+'Materialen KW kolom L'!R10+'Materialen KW kolom M'!R10)/1000</f>
        <v>0</v>
      </c>
      <c r="S10" s="41">
        <f>('Materialen KW kolom D'!S10+'Materialen KW kolom E'!S10+'Materialen KW kolom F'!S10+'Materialen KW kolom G'!S10+'Materialen KW kolom H'!S10+'Materialen KW kolom I'!S10+'Materialen KW kolom J'!S10+'Materialen KW kolom K'!S10+'Materialen KW kolom L'!S10+'Materialen KW kolom M'!S10)/1000</f>
        <v>0</v>
      </c>
      <c r="T10" s="41">
        <f>('Materialen KW kolom D'!T10+'Materialen KW kolom E'!T10+'Materialen KW kolom F'!T10+'Materialen KW kolom G'!T10+'Materialen KW kolom H'!T10+'Materialen KW kolom I'!T10+'Materialen KW kolom J'!T10+'Materialen KW kolom K'!T10+'Materialen KW kolom L'!T10+'Materialen KW kolom M'!T10)/1000</f>
        <v>0</v>
      </c>
    </row>
    <row r="11" spans="1:20" x14ac:dyDescent="0.2">
      <c r="B11" t="str">
        <f t="shared" si="0"/>
        <v>Asfalt</v>
      </c>
      <c r="C11" s="33">
        <f>'Materialen KW kolom D'!C11+'Materialen KW kolom E'!C11+'Materialen KW kolom F'!C11+'Materialen KW kolom G'!C11+'Materialen KW kolom H'!C11+'Materialen KW kolom I'!C11+'Materialen KW kolom J'!C11+'Materialen KW kolom K'!C11+'Materialen KW kolom L'!C11+'Materialen KW kolom M'!C11</f>
        <v>6778.8144963000013</v>
      </c>
      <c r="D11" t="s">
        <v>135</v>
      </c>
      <c r="G11" s="566">
        <f>('Materialen KW kolom D'!G11+'Materialen KW kolom E'!G11+'Materialen KW kolom F'!G11+'Materialen KW kolom G'!G11+'Materialen KW kolom H'!G11+'Materialen KW kolom I'!G11+'Materialen KW kolom J'!G11+'Materialen KW kolom K'!G11+'Materialen KW kolom L'!G11+'Materialen KW kolom M'!G11)/1000</f>
        <v>0</v>
      </c>
      <c r="H11" s="41">
        <f>('Materialen KW kolom D'!H11+'Materialen KW kolom E'!H11+'Materialen KW kolom F'!H11+'Materialen KW kolom G'!H11+'Materialen KW kolom H'!H11+'Materialen KW kolom I'!H11+'Materialen KW kolom J'!H11+'Materialen KW kolom K'!H11+'Materialen KW kolom L'!H11+'Materialen KW kolom M'!H11)/1000</f>
        <v>0</v>
      </c>
      <c r="I11" t="s">
        <v>135</v>
      </c>
      <c r="J11" s="41">
        <f>('Materialen KW kolom D'!J11+'Materialen KW kolom E'!J11+'Materialen KW kolom F'!J11+'Materialen KW kolom G'!J11+'Materialen KW kolom H'!J11+'Materialen KW kolom I'!J11+'Materialen KW kolom J'!J11+'Materialen KW kolom K'!J11+'Materialen KW kolom L'!J11+'Materialen KW kolom M'!J11)/1000</f>
        <v>0</v>
      </c>
      <c r="K11" s="41">
        <f>('Materialen KW kolom D'!K11+'Materialen KW kolom E'!K11+'Materialen KW kolom F'!K11+'Materialen KW kolom G'!K11+'Materialen KW kolom H'!K11+'Materialen KW kolom I'!K11+'Materialen KW kolom J'!K11+'Materialen KW kolom K'!K11+'Materialen KW kolom L'!K11+'Materialen KW kolom M'!K11)/1000</f>
        <v>0</v>
      </c>
      <c r="L11" s="41">
        <f>('Materialen KW kolom D'!L11+'Materialen KW kolom E'!L11+'Materialen KW kolom F'!L11+'Materialen KW kolom G'!L11+'Materialen KW kolom H'!L11+'Materialen KW kolom I'!L11+'Materialen KW kolom J'!L11+'Materialen KW kolom K'!L11+'Materialen KW kolom L'!L11+'Materialen KW kolom M'!L11)/1000</f>
        <v>0</v>
      </c>
      <c r="M11" s="41">
        <f>('Materialen KW kolom D'!M11+'Materialen KW kolom E'!M11+'Materialen KW kolom F'!M11+'Materialen KW kolom G'!M11+'Materialen KW kolom H'!M11+'Materialen KW kolom I'!M11+'Materialen KW kolom J'!M11+'Materialen KW kolom K'!M11+'Materialen KW kolom L'!M11+'Materialen KW kolom M'!M11)/1000</f>
        <v>0</v>
      </c>
      <c r="N11" s="41">
        <f>('Materialen KW kolom D'!N11+'Materialen KW kolom E'!N11+'Materialen KW kolom F'!N11+'Materialen KW kolom G'!N11+'Materialen KW kolom H'!N11+'Materialen KW kolom I'!N11+'Materialen KW kolom J'!N11+'Materialen KW kolom K'!N11+'Materialen KW kolom L'!N11+'Materialen KW kolom M'!N11)/1000</f>
        <v>0</v>
      </c>
      <c r="O11" s="41">
        <f>('Materialen KW kolom D'!O11+'Materialen KW kolom E'!O11+'Materialen KW kolom F'!O11+'Materialen KW kolom G'!O11+'Materialen KW kolom H'!O11+'Materialen KW kolom I'!O11+'Materialen KW kolom J'!O11+'Materialen KW kolom K'!O11+'Materialen KW kolom L'!O11+'Materialen KW kolom M'!O11)/1000</f>
        <v>0</v>
      </c>
      <c r="P11" s="41">
        <f>('Materialen KW kolom D'!P11+'Materialen KW kolom E'!P11+'Materialen KW kolom F'!P11+'Materialen KW kolom G'!P11+'Materialen KW kolom H'!P11+'Materialen KW kolom I'!P11+'Materialen KW kolom J'!P11+'Materialen KW kolom K'!P11+'Materialen KW kolom L'!P11+'Materialen KW kolom M'!P11)/1000</f>
        <v>0</v>
      </c>
      <c r="Q11" s="41">
        <f>('Materialen KW kolom D'!Q11+'Materialen KW kolom E'!Q11+'Materialen KW kolom F'!Q11+'Materialen KW kolom G'!Q11+'Materialen KW kolom H'!Q11+'Materialen KW kolom I'!Q11+'Materialen KW kolom J'!Q11+'Materialen KW kolom K'!Q11+'Materialen KW kolom L'!Q11+'Materialen KW kolom M'!Q11)/1000</f>
        <v>0</v>
      </c>
      <c r="R11" s="41">
        <f>('Materialen KW kolom D'!R11+'Materialen KW kolom E'!R11+'Materialen KW kolom F'!R11+'Materialen KW kolom G'!R11+'Materialen KW kolom H'!R11+'Materialen KW kolom I'!R11+'Materialen KW kolom J'!R11+'Materialen KW kolom K'!R11+'Materialen KW kolom L'!R11+'Materialen KW kolom M'!R11)/1000</f>
        <v>0</v>
      </c>
      <c r="S11" s="41">
        <f>('Materialen KW kolom D'!S11+'Materialen KW kolom E'!S11+'Materialen KW kolom F'!S11+'Materialen KW kolom G'!S11+'Materialen KW kolom H'!S11+'Materialen KW kolom I'!S11+'Materialen KW kolom J'!S11+'Materialen KW kolom K'!S11+'Materialen KW kolom L'!S11+'Materialen KW kolom M'!S11)/1000</f>
        <v>0</v>
      </c>
      <c r="T11" s="41">
        <f>('Materialen KW kolom D'!T11+'Materialen KW kolom E'!T11+'Materialen KW kolom F'!T11+'Materialen KW kolom G'!T11+'Materialen KW kolom H'!T11+'Materialen KW kolom I'!T11+'Materialen KW kolom J'!T11+'Materialen KW kolom K'!T11+'Materialen KW kolom L'!T11+'Materialen KW kolom M'!T11)/1000</f>
        <v>0</v>
      </c>
    </row>
    <row r="12" spans="1:20" x14ac:dyDescent="0.2">
      <c r="B12" t="str">
        <f t="shared" si="0"/>
        <v>Hout</v>
      </c>
      <c r="C12" s="33">
        <f>'Materialen KW kolom D'!C12+'Materialen KW kolom E'!C12+'Materialen KW kolom F'!C12+'Materialen KW kolom G'!C12+'Materialen KW kolom H'!C12+'Materialen KW kolom I'!C12+'Materialen KW kolom J'!C12+'Materialen KW kolom K'!C12+'Materialen KW kolom L'!C12+'Materialen KW kolom M'!C12</f>
        <v>0</v>
      </c>
      <c r="D12" t="s">
        <v>135</v>
      </c>
      <c r="G12" s="566">
        <f>('Materialen KW kolom D'!G12+'Materialen KW kolom E'!G12+'Materialen KW kolom F'!G12+'Materialen KW kolom G'!G12+'Materialen KW kolom H'!G12+'Materialen KW kolom I'!G12+'Materialen KW kolom J'!G12+'Materialen KW kolom K'!G12+'Materialen KW kolom L'!G12+'Materialen KW kolom M'!G12)/1000</f>
        <v>0</v>
      </c>
      <c r="H12" s="41">
        <f>('Materialen KW kolom D'!H12+'Materialen KW kolom E'!H12+'Materialen KW kolom F'!H12+'Materialen KW kolom G'!H12+'Materialen KW kolom H'!H12+'Materialen KW kolom I'!H12+'Materialen KW kolom J'!H12+'Materialen KW kolom K'!H12+'Materialen KW kolom L'!H12+'Materialen KW kolom M'!H12)/1000</f>
        <v>0</v>
      </c>
      <c r="I12" t="s">
        <v>135</v>
      </c>
      <c r="J12" s="41">
        <f>('Materialen KW kolom D'!J12+'Materialen KW kolom E'!J12+'Materialen KW kolom F'!J12+'Materialen KW kolom G'!J12+'Materialen KW kolom H'!J12+'Materialen KW kolom I'!J12+'Materialen KW kolom J'!J12+'Materialen KW kolom K'!J12+'Materialen KW kolom L'!J12+'Materialen KW kolom M'!J12)/1000</f>
        <v>0</v>
      </c>
      <c r="K12" s="41">
        <f>('Materialen KW kolom D'!K12+'Materialen KW kolom E'!K12+'Materialen KW kolom F'!K12+'Materialen KW kolom G'!K12+'Materialen KW kolom H'!K12+'Materialen KW kolom I'!K12+'Materialen KW kolom J'!K12+'Materialen KW kolom K'!K12+'Materialen KW kolom L'!K12+'Materialen KW kolom M'!K12)/1000</f>
        <v>0</v>
      </c>
      <c r="L12" s="41">
        <f>('Materialen KW kolom D'!L12+'Materialen KW kolom E'!L12+'Materialen KW kolom F'!L12+'Materialen KW kolom G'!L12+'Materialen KW kolom H'!L12+'Materialen KW kolom I'!L12+'Materialen KW kolom J'!L12+'Materialen KW kolom K'!L12+'Materialen KW kolom L'!L12+'Materialen KW kolom M'!L12)/1000</f>
        <v>0</v>
      </c>
      <c r="M12" s="41">
        <f>('Materialen KW kolom D'!M12+'Materialen KW kolom E'!M12+'Materialen KW kolom F'!M12+'Materialen KW kolom G'!M12+'Materialen KW kolom H'!M12+'Materialen KW kolom I'!M12+'Materialen KW kolom J'!M12+'Materialen KW kolom K'!M12+'Materialen KW kolom L'!M12+'Materialen KW kolom M'!M12)/1000</f>
        <v>0</v>
      </c>
      <c r="N12" s="41">
        <f>('Materialen KW kolom D'!N12+'Materialen KW kolom E'!N12+'Materialen KW kolom F'!N12+'Materialen KW kolom G'!N12+'Materialen KW kolom H'!N12+'Materialen KW kolom I'!N12+'Materialen KW kolom J'!N12+'Materialen KW kolom K'!N12+'Materialen KW kolom L'!N12+'Materialen KW kolom M'!N12)/1000</f>
        <v>0</v>
      </c>
      <c r="O12" s="41">
        <f>('Materialen KW kolom D'!O12+'Materialen KW kolom E'!O12+'Materialen KW kolom F'!O12+'Materialen KW kolom G'!O12+'Materialen KW kolom H'!O12+'Materialen KW kolom I'!O12+'Materialen KW kolom J'!O12+'Materialen KW kolom K'!O12+'Materialen KW kolom L'!O12+'Materialen KW kolom M'!O12)/1000</f>
        <v>0</v>
      </c>
      <c r="P12" s="41">
        <f>('Materialen KW kolom D'!P12+'Materialen KW kolom E'!P12+'Materialen KW kolom F'!P12+'Materialen KW kolom G'!P12+'Materialen KW kolom H'!P12+'Materialen KW kolom I'!P12+'Materialen KW kolom J'!P12+'Materialen KW kolom K'!P12+'Materialen KW kolom L'!P12+'Materialen KW kolom M'!P12)/1000</f>
        <v>0</v>
      </c>
      <c r="Q12" s="41">
        <f>('Materialen KW kolom D'!Q12+'Materialen KW kolom E'!Q12+'Materialen KW kolom F'!Q12+'Materialen KW kolom G'!Q12+'Materialen KW kolom H'!Q12+'Materialen KW kolom I'!Q12+'Materialen KW kolom J'!Q12+'Materialen KW kolom K'!Q12+'Materialen KW kolom L'!Q12+'Materialen KW kolom M'!Q12)/1000</f>
        <v>0</v>
      </c>
      <c r="R12" s="41">
        <f>('Materialen KW kolom D'!R12+'Materialen KW kolom E'!R12+'Materialen KW kolom F'!R12+'Materialen KW kolom G'!R12+'Materialen KW kolom H'!R12+'Materialen KW kolom I'!R12+'Materialen KW kolom J'!R12+'Materialen KW kolom K'!R12+'Materialen KW kolom L'!R12+'Materialen KW kolom M'!R12)/1000</f>
        <v>0</v>
      </c>
      <c r="S12" s="41">
        <f>('Materialen KW kolom D'!S12+'Materialen KW kolom E'!S12+'Materialen KW kolom F'!S12+'Materialen KW kolom G'!S12+'Materialen KW kolom H'!S12+'Materialen KW kolom I'!S12+'Materialen KW kolom J'!S12+'Materialen KW kolom K'!S12+'Materialen KW kolom L'!S12+'Materialen KW kolom M'!S12)/1000</f>
        <v>0</v>
      </c>
      <c r="T12" s="41">
        <f>('Materialen KW kolom D'!T12+'Materialen KW kolom E'!T12+'Materialen KW kolom F'!T12+'Materialen KW kolom G'!T12+'Materialen KW kolom H'!T12+'Materialen KW kolom I'!T12+'Materialen KW kolom J'!T12+'Materialen KW kolom K'!T12+'Materialen KW kolom L'!T12+'Materialen KW kolom M'!T12)/1000</f>
        <v>0</v>
      </c>
    </row>
    <row r="13" spans="1:20" x14ac:dyDescent="0.2">
      <c r="B13" t="str">
        <f t="shared" si="0"/>
        <v>Grondbewerking</v>
      </c>
      <c r="C13" s="33">
        <f>'Materialen KW kolom D'!C13+'Materialen KW kolom E'!C13+'Materialen KW kolom F'!C13+'Materialen KW kolom G'!C13+'Materialen KW kolom H'!C13+'Materialen KW kolom I'!C13+'Materialen KW kolom J'!C13+'Materialen KW kolom K'!C13+'Materialen KW kolom L'!C13+'Materialen KW kolom M'!C13</f>
        <v>0</v>
      </c>
      <c r="D13" t="s">
        <v>135</v>
      </c>
      <c r="G13" s="566">
        <f>('Materialen KW kolom D'!G13+'Materialen KW kolom E'!G13+'Materialen KW kolom F'!G13+'Materialen KW kolom G'!G13+'Materialen KW kolom H'!G13+'Materialen KW kolom I'!G13+'Materialen KW kolom J'!G13+'Materialen KW kolom K'!G13+'Materialen KW kolom L'!G13+'Materialen KW kolom M'!G13)/1000</f>
        <v>0</v>
      </c>
      <c r="H13" s="41">
        <f>('Materialen KW kolom D'!H13+'Materialen KW kolom E'!H13+'Materialen KW kolom F'!H13+'Materialen KW kolom G'!H13+'Materialen KW kolom H'!H13+'Materialen KW kolom I'!H13+'Materialen KW kolom J'!H13+'Materialen KW kolom K'!H13+'Materialen KW kolom L'!H13+'Materialen KW kolom M'!H13)/1000</f>
        <v>0</v>
      </c>
      <c r="I13" t="s">
        <v>135</v>
      </c>
      <c r="J13" s="41">
        <f>('Materialen KW kolom D'!J13+'Materialen KW kolom E'!J13+'Materialen KW kolom F'!J13+'Materialen KW kolom G'!J13+'Materialen KW kolom H'!J13+'Materialen KW kolom I'!J13+'Materialen KW kolom J'!J13+'Materialen KW kolom K'!J13+'Materialen KW kolom L'!J13+'Materialen KW kolom M'!J13)/1000</f>
        <v>0</v>
      </c>
      <c r="K13" s="41">
        <f>('Materialen KW kolom D'!K13+'Materialen KW kolom E'!K13+'Materialen KW kolom F'!K13+'Materialen KW kolom G'!K13+'Materialen KW kolom H'!K13+'Materialen KW kolom I'!K13+'Materialen KW kolom J'!K13+'Materialen KW kolom K'!K13+'Materialen KW kolom L'!K13+'Materialen KW kolom M'!K13)/1000</f>
        <v>0</v>
      </c>
      <c r="L13" s="41">
        <f>('Materialen KW kolom D'!L13+'Materialen KW kolom E'!L13+'Materialen KW kolom F'!L13+'Materialen KW kolom G'!L13+'Materialen KW kolom H'!L13+'Materialen KW kolom I'!L13+'Materialen KW kolom J'!L13+'Materialen KW kolom K'!L13+'Materialen KW kolom L'!L13+'Materialen KW kolom M'!L13)/1000</f>
        <v>0</v>
      </c>
      <c r="M13" s="41">
        <f>('Materialen KW kolom D'!M13+'Materialen KW kolom E'!M13+'Materialen KW kolom F'!M13+'Materialen KW kolom G'!M13+'Materialen KW kolom H'!M13+'Materialen KW kolom I'!M13+'Materialen KW kolom J'!M13+'Materialen KW kolom K'!M13+'Materialen KW kolom L'!M13+'Materialen KW kolom M'!M13)/1000</f>
        <v>0</v>
      </c>
      <c r="N13" s="41">
        <f>('Materialen KW kolom D'!N13+'Materialen KW kolom E'!N13+'Materialen KW kolom F'!N13+'Materialen KW kolom G'!N13+'Materialen KW kolom H'!N13+'Materialen KW kolom I'!N13+'Materialen KW kolom J'!N13+'Materialen KW kolom K'!N13+'Materialen KW kolom L'!N13+'Materialen KW kolom M'!N13)/1000</f>
        <v>0</v>
      </c>
      <c r="O13" s="41">
        <f>('Materialen KW kolom D'!O13+'Materialen KW kolom E'!O13+'Materialen KW kolom F'!O13+'Materialen KW kolom G'!O13+'Materialen KW kolom H'!O13+'Materialen KW kolom I'!O13+'Materialen KW kolom J'!O13+'Materialen KW kolom K'!O13+'Materialen KW kolom L'!O13+'Materialen KW kolom M'!O13)/1000</f>
        <v>0</v>
      </c>
      <c r="P13" s="41">
        <f>('Materialen KW kolom D'!P13+'Materialen KW kolom E'!P13+'Materialen KW kolom F'!P13+'Materialen KW kolom G'!P13+'Materialen KW kolom H'!P13+'Materialen KW kolom I'!P13+'Materialen KW kolom J'!P13+'Materialen KW kolom K'!P13+'Materialen KW kolom L'!P13+'Materialen KW kolom M'!P13)/1000</f>
        <v>0</v>
      </c>
      <c r="Q13" s="41">
        <f>('Materialen KW kolom D'!Q13+'Materialen KW kolom E'!Q13+'Materialen KW kolom F'!Q13+'Materialen KW kolom G'!Q13+'Materialen KW kolom H'!Q13+'Materialen KW kolom I'!Q13+'Materialen KW kolom J'!Q13+'Materialen KW kolom K'!Q13+'Materialen KW kolom L'!Q13+'Materialen KW kolom M'!Q13)/1000</f>
        <v>0</v>
      </c>
      <c r="R13" s="41">
        <f>('Materialen KW kolom D'!R13+'Materialen KW kolom E'!R13+'Materialen KW kolom F'!R13+'Materialen KW kolom G'!R13+'Materialen KW kolom H'!R13+'Materialen KW kolom I'!R13+'Materialen KW kolom J'!R13+'Materialen KW kolom K'!R13+'Materialen KW kolom L'!R13+'Materialen KW kolom M'!R13)/1000</f>
        <v>0</v>
      </c>
      <c r="S13" s="41">
        <f>('Materialen KW kolom D'!S13+'Materialen KW kolom E'!S13+'Materialen KW kolom F'!S13+'Materialen KW kolom G'!S13+'Materialen KW kolom H'!S13+'Materialen KW kolom I'!S13+'Materialen KW kolom J'!S13+'Materialen KW kolom K'!S13+'Materialen KW kolom L'!S13+'Materialen KW kolom M'!S13)/1000</f>
        <v>0</v>
      </c>
      <c r="T13" s="41">
        <f>('Materialen KW kolom D'!T13+'Materialen KW kolom E'!T13+'Materialen KW kolom F'!T13+'Materialen KW kolom G'!T13+'Materialen KW kolom H'!T13+'Materialen KW kolom I'!T13+'Materialen KW kolom J'!T13+'Materialen KW kolom K'!T13+'Materialen KW kolom L'!T13+'Materialen KW kolom M'!T13)/1000</f>
        <v>0</v>
      </c>
    </row>
    <row r="14" spans="1:20" x14ac:dyDescent="0.2">
      <c r="B14" t="str">
        <f t="shared" si="0"/>
        <v>Bestrating</v>
      </c>
      <c r="C14" s="33">
        <f>'Materialen KW kolom D'!C14+'Materialen KW kolom E'!C14+'Materialen KW kolom F'!C14+'Materialen KW kolom G'!C14+'Materialen KW kolom H'!C14+'Materialen KW kolom I'!C14+'Materialen KW kolom J'!C14+'Materialen KW kolom K'!C14+'Materialen KW kolom L'!C14+'Materialen KW kolom M'!C14</f>
        <v>852.22367789999998</v>
      </c>
      <c r="D14" t="s">
        <v>135</v>
      </c>
      <c r="G14" s="566">
        <f>('Materialen KW kolom D'!G14+'Materialen KW kolom E'!G14+'Materialen KW kolom F'!G14+'Materialen KW kolom G'!G14+'Materialen KW kolom H'!G14+'Materialen KW kolom I'!G14+'Materialen KW kolom J'!G14+'Materialen KW kolom K'!G14+'Materialen KW kolom L'!G14+'Materialen KW kolom M'!G14)/1000</f>
        <v>0</v>
      </c>
      <c r="H14" s="41">
        <f>('Materialen KW kolom D'!H14+'Materialen KW kolom E'!H14+'Materialen KW kolom F'!H14+'Materialen KW kolom G'!H14+'Materialen KW kolom H'!H14+'Materialen KW kolom I'!H14+'Materialen KW kolom J'!H14+'Materialen KW kolom K'!H14+'Materialen KW kolom L'!H14+'Materialen KW kolom M'!H14)/1000</f>
        <v>0</v>
      </c>
      <c r="I14" t="s">
        <v>135</v>
      </c>
      <c r="J14" s="41">
        <f>('Materialen KW kolom D'!J14+'Materialen KW kolom E'!J14+'Materialen KW kolom F'!J14+'Materialen KW kolom G'!J14+'Materialen KW kolom H'!J14+'Materialen KW kolom I'!J14+'Materialen KW kolom J'!J14+'Materialen KW kolom K'!J14+'Materialen KW kolom L'!J14+'Materialen KW kolom M'!J14)/1000</f>
        <v>0</v>
      </c>
      <c r="K14" s="41">
        <f>('Materialen KW kolom D'!K14+'Materialen KW kolom E'!K14+'Materialen KW kolom F'!K14+'Materialen KW kolom G'!K14+'Materialen KW kolom H'!K14+'Materialen KW kolom I'!K14+'Materialen KW kolom J'!K14+'Materialen KW kolom K'!K14+'Materialen KW kolom L'!K14+'Materialen KW kolom M'!K14)/1000</f>
        <v>0</v>
      </c>
      <c r="L14" s="41">
        <f>('Materialen KW kolom D'!L14+'Materialen KW kolom E'!L14+'Materialen KW kolom F'!L14+'Materialen KW kolom G'!L14+'Materialen KW kolom H'!L14+'Materialen KW kolom I'!L14+'Materialen KW kolom J'!L14+'Materialen KW kolom K'!L14+'Materialen KW kolom L'!L14+'Materialen KW kolom M'!L14)/1000</f>
        <v>0</v>
      </c>
      <c r="M14" s="41">
        <f>('Materialen KW kolom D'!M14+'Materialen KW kolom E'!M14+'Materialen KW kolom F'!M14+'Materialen KW kolom G'!M14+'Materialen KW kolom H'!M14+'Materialen KW kolom I'!M14+'Materialen KW kolom J'!M14+'Materialen KW kolom K'!M14+'Materialen KW kolom L'!M14+'Materialen KW kolom M'!M14)/1000</f>
        <v>0</v>
      </c>
      <c r="N14" s="41">
        <f>('Materialen KW kolom D'!N14+'Materialen KW kolom E'!N14+'Materialen KW kolom F'!N14+'Materialen KW kolom G'!N14+'Materialen KW kolom H'!N14+'Materialen KW kolom I'!N14+'Materialen KW kolom J'!N14+'Materialen KW kolom K'!N14+'Materialen KW kolom L'!N14+'Materialen KW kolom M'!N14)/1000</f>
        <v>0</v>
      </c>
      <c r="O14" s="41">
        <f>('Materialen KW kolom D'!O14+'Materialen KW kolom E'!O14+'Materialen KW kolom F'!O14+'Materialen KW kolom G'!O14+'Materialen KW kolom H'!O14+'Materialen KW kolom I'!O14+'Materialen KW kolom J'!O14+'Materialen KW kolom K'!O14+'Materialen KW kolom L'!O14+'Materialen KW kolom M'!O14)/1000</f>
        <v>0</v>
      </c>
      <c r="P14" s="41">
        <f>('Materialen KW kolom D'!P14+'Materialen KW kolom E'!P14+'Materialen KW kolom F'!P14+'Materialen KW kolom G'!P14+'Materialen KW kolom H'!P14+'Materialen KW kolom I'!P14+'Materialen KW kolom J'!P14+'Materialen KW kolom K'!P14+'Materialen KW kolom L'!P14+'Materialen KW kolom M'!P14)/1000</f>
        <v>0</v>
      </c>
      <c r="Q14" s="41">
        <f>('Materialen KW kolom D'!Q14+'Materialen KW kolom E'!Q14+'Materialen KW kolom F'!Q14+'Materialen KW kolom G'!Q14+'Materialen KW kolom H'!Q14+'Materialen KW kolom I'!Q14+'Materialen KW kolom J'!Q14+'Materialen KW kolom K'!Q14+'Materialen KW kolom L'!Q14+'Materialen KW kolom M'!Q14)/1000</f>
        <v>0</v>
      </c>
      <c r="R14" s="41">
        <f>('Materialen KW kolom D'!R14+'Materialen KW kolom E'!R14+'Materialen KW kolom F'!R14+'Materialen KW kolom G'!R14+'Materialen KW kolom H'!R14+'Materialen KW kolom I'!R14+'Materialen KW kolom J'!R14+'Materialen KW kolom K'!R14+'Materialen KW kolom L'!R14+'Materialen KW kolom M'!R14)/1000</f>
        <v>0</v>
      </c>
      <c r="S14" s="41">
        <f>('Materialen KW kolom D'!S14+'Materialen KW kolom E'!S14+'Materialen KW kolom F'!S14+'Materialen KW kolom G'!S14+'Materialen KW kolom H'!S14+'Materialen KW kolom I'!S14+'Materialen KW kolom J'!S14+'Materialen KW kolom K'!S14+'Materialen KW kolom L'!S14+'Materialen KW kolom M'!S14)/1000</f>
        <v>0</v>
      </c>
      <c r="T14" s="41">
        <f>('Materialen KW kolom D'!T14+'Materialen KW kolom E'!T14+'Materialen KW kolom F'!T14+'Materialen KW kolom G'!T14+'Materialen KW kolom H'!T14+'Materialen KW kolom I'!T14+'Materialen KW kolom J'!T14+'Materialen KW kolom K'!T14+'Materialen KW kolom L'!T14+'Materialen KW kolom M'!T14)/1000</f>
        <v>0</v>
      </c>
    </row>
    <row r="15" spans="1:20" x14ac:dyDescent="0.2">
      <c r="B15" t="s">
        <v>348</v>
      </c>
      <c r="C15" s="33">
        <f>'Materialen KW kolom D'!C15+'Materialen KW kolom E'!C15+'Materialen KW kolom F'!C15+'Materialen KW kolom G'!C15+'Materialen KW kolom H'!C15+'Materialen KW kolom I'!C15+'Materialen KW kolom J'!C15+'Materialen KW kolom K'!C15+'Materialen KW kolom L'!C15+'Materialen KW kolom M'!C15</f>
        <v>0</v>
      </c>
      <c r="D15" t="s">
        <v>135</v>
      </c>
      <c r="G15" s="566">
        <f>('Materialen KW kolom D'!G15+'Materialen KW kolom E'!G15+'Materialen KW kolom F'!G15+'Materialen KW kolom G'!G15+'Materialen KW kolom H'!G15+'Materialen KW kolom I'!G15+'Materialen KW kolom J'!G15+'Materialen KW kolom K'!G15+'Materialen KW kolom L'!G15+'Materialen KW kolom M'!G15)/1000</f>
        <v>0</v>
      </c>
      <c r="H15" s="41">
        <f>('Materialen KW kolom D'!H15+'Materialen KW kolom E'!H15+'Materialen KW kolom F'!H15+'Materialen KW kolom G'!H15+'Materialen KW kolom H'!H15+'Materialen KW kolom I'!H15+'Materialen KW kolom J'!H15+'Materialen KW kolom K'!H15+'Materialen KW kolom L'!H15+'Materialen KW kolom M'!H15)/1000</f>
        <v>0</v>
      </c>
      <c r="I15" t="s">
        <v>135</v>
      </c>
      <c r="J15" s="41">
        <f>('Materialen KW kolom D'!J15+'Materialen KW kolom E'!J15+'Materialen KW kolom F'!J15+'Materialen KW kolom G'!J15+'Materialen KW kolom H'!J15+'Materialen KW kolom I'!J15+'Materialen KW kolom J'!J15+'Materialen KW kolom K'!J15+'Materialen KW kolom L'!J15+'Materialen KW kolom M'!J15)/1000</f>
        <v>0</v>
      </c>
      <c r="K15" s="41">
        <f>('Materialen KW kolom D'!K15+'Materialen KW kolom E'!K15+'Materialen KW kolom F'!K15+'Materialen KW kolom G'!K15+'Materialen KW kolom H'!K15+'Materialen KW kolom I'!K15+'Materialen KW kolom J'!K15+'Materialen KW kolom K'!K15+'Materialen KW kolom L'!K15+'Materialen KW kolom M'!K15)/1000</f>
        <v>0</v>
      </c>
      <c r="L15" s="41">
        <f>('Materialen KW kolom D'!L15+'Materialen KW kolom E'!L15+'Materialen KW kolom F'!L15+'Materialen KW kolom G'!L15+'Materialen KW kolom H'!L15+'Materialen KW kolom I'!L15+'Materialen KW kolom J'!L15+'Materialen KW kolom K'!L15+'Materialen KW kolom L'!L15+'Materialen KW kolom M'!L15)/1000</f>
        <v>0</v>
      </c>
      <c r="M15" s="41">
        <f>('Materialen KW kolom D'!M15+'Materialen KW kolom E'!M15+'Materialen KW kolom F'!M15+'Materialen KW kolom G'!M15+'Materialen KW kolom H'!M15+'Materialen KW kolom I'!M15+'Materialen KW kolom J'!M15+'Materialen KW kolom K'!M15+'Materialen KW kolom L'!M15+'Materialen KW kolom M'!M15)/1000</f>
        <v>0</v>
      </c>
      <c r="N15" s="41">
        <f>('Materialen KW kolom D'!N15+'Materialen KW kolom E'!N15+'Materialen KW kolom F'!N15+'Materialen KW kolom G'!N15+'Materialen KW kolom H'!N15+'Materialen KW kolom I'!N15+'Materialen KW kolom J'!N15+'Materialen KW kolom K'!N15+'Materialen KW kolom L'!N15+'Materialen KW kolom M'!N15)/1000</f>
        <v>0</v>
      </c>
      <c r="O15" s="41">
        <f>('Materialen KW kolom D'!O15+'Materialen KW kolom E'!O15+'Materialen KW kolom F'!O15+'Materialen KW kolom G'!O15+'Materialen KW kolom H'!O15+'Materialen KW kolom I'!O15+'Materialen KW kolom J'!O15+'Materialen KW kolom K'!O15+'Materialen KW kolom L'!O15+'Materialen KW kolom M'!O15)/1000</f>
        <v>0</v>
      </c>
      <c r="P15" s="41">
        <f>('Materialen KW kolom D'!P15+'Materialen KW kolom E'!P15+'Materialen KW kolom F'!P15+'Materialen KW kolom G'!P15+'Materialen KW kolom H'!P15+'Materialen KW kolom I'!P15+'Materialen KW kolom J'!P15+'Materialen KW kolom K'!P15+'Materialen KW kolom L'!P15+'Materialen KW kolom M'!P15)/1000</f>
        <v>0</v>
      </c>
      <c r="Q15" s="41">
        <f>('Materialen KW kolom D'!Q15+'Materialen KW kolom E'!Q15+'Materialen KW kolom F'!Q15+'Materialen KW kolom G'!Q15+'Materialen KW kolom H'!Q15+'Materialen KW kolom I'!Q15+'Materialen KW kolom J'!Q15+'Materialen KW kolom K'!Q15+'Materialen KW kolom L'!Q15+'Materialen KW kolom M'!Q15)/1000</f>
        <v>0</v>
      </c>
      <c r="R15" s="41">
        <f>('Materialen KW kolom D'!R15+'Materialen KW kolom E'!R15+'Materialen KW kolom F'!R15+'Materialen KW kolom G'!R15+'Materialen KW kolom H'!R15+'Materialen KW kolom I'!R15+'Materialen KW kolom J'!R15+'Materialen KW kolom K'!R15+'Materialen KW kolom L'!R15+'Materialen KW kolom M'!R15)/1000</f>
        <v>0</v>
      </c>
      <c r="S15" s="41">
        <f>('Materialen KW kolom D'!S15+'Materialen KW kolom E'!S15+'Materialen KW kolom F'!S15+'Materialen KW kolom G'!S15+'Materialen KW kolom H'!S15+'Materialen KW kolom I'!S15+'Materialen KW kolom J'!S15+'Materialen KW kolom K'!S15+'Materialen KW kolom L'!S15+'Materialen KW kolom M'!S15)/1000</f>
        <v>0</v>
      </c>
      <c r="T15" s="41">
        <f>('Materialen KW kolom D'!T15+'Materialen KW kolom E'!T15+'Materialen KW kolom F'!T15+'Materialen KW kolom G'!T15+'Materialen KW kolom H'!T15+'Materialen KW kolom I'!T15+'Materialen KW kolom J'!T15+'Materialen KW kolom K'!T15+'Materialen KW kolom L'!T15+'Materialen KW kolom M'!T15)/1000</f>
        <v>0</v>
      </c>
    </row>
    <row r="16" spans="1:20" x14ac:dyDescent="0.2">
      <c r="B16" t="str">
        <f t="shared" ref="B16:B21" si="1">B9</f>
        <v>Beton</v>
      </c>
      <c r="C16" s="33">
        <f>'Materialen KW kolom D'!C16+'Materialen KW kolom E'!C16+'Materialen KW kolom F'!C16+'Materialen KW kolom G'!C16+'Materialen KW kolom H'!C16+'Materialen KW kolom I'!C16+'Materialen KW kolom J'!C16+'Materialen KW kolom K'!C16+'Materialen KW kolom L'!C16+'Materialen KW kolom M'!C16</f>
        <v>0</v>
      </c>
      <c r="D16" t="s">
        <v>360</v>
      </c>
      <c r="G16" s="566">
        <f>('Materialen KW kolom D'!G16+'Materialen KW kolom E'!G16+'Materialen KW kolom F'!G16+'Materialen KW kolom G'!G16+'Materialen KW kolom H'!G16+'Materialen KW kolom I'!G16+'Materialen KW kolom J'!G16+'Materialen KW kolom K'!G16+'Materialen KW kolom L'!G16+'Materialen KW kolom M'!G16)/1000</f>
        <v>0</v>
      </c>
      <c r="H16" s="41">
        <f>('Materialen KW kolom D'!H16+'Materialen KW kolom E'!H16+'Materialen KW kolom F'!H16+'Materialen KW kolom G'!H16+'Materialen KW kolom H'!H16+'Materialen KW kolom I'!H16+'Materialen KW kolom J'!H16+'Materialen KW kolom K'!H16+'Materialen KW kolom L'!H16+'Materialen KW kolom M'!H16)/1000</f>
        <v>0</v>
      </c>
      <c r="I16" t="str">
        <f>D16</f>
        <v>Biobased</v>
      </c>
      <c r="J16" s="41">
        <f>('Materialen KW kolom D'!J16+'Materialen KW kolom E'!J16+'Materialen KW kolom F'!J16+'Materialen KW kolom G'!J16+'Materialen KW kolom H'!J16+'Materialen KW kolom I'!J16+'Materialen KW kolom J'!J16+'Materialen KW kolom K'!J16+'Materialen KW kolom L'!J16+'Materialen KW kolom M'!J16)/1000</f>
        <v>0</v>
      </c>
      <c r="K16" s="41">
        <f>('Materialen KW kolom D'!K16+'Materialen KW kolom E'!K16+'Materialen KW kolom F'!K16+'Materialen KW kolom G'!K16+'Materialen KW kolom H'!K16+'Materialen KW kolom I'!K16+'Materialen KW kolom J'!K16+'Materialen KW kolom K'!K16+'Materialen KW kolom L'!K16+'Materialen KW kolom M'!K16)/1000</f>
        <v>0</v>
      </c>
      <c r="L16" s="41">
        <f>('Materialen KW kolom D'!L16+'Materialen KW kolom E'!L16+'Materialen KW kolom F'!L16+'Materialen KW kolom G'!L16+'Materialen KW kolom H'!L16+'Materialen KW kolom I'!L16+'Materialen KW kolom J'!L16+'Materialen KW kolom K'!L16+'Materialen KW kolom L'!L16+'Materialen KW kolom M'!L16)/1000</f>
        <v>0</v>
      </c>
      <c r="M16" s="41">
        <f>('Materialen KW kolom D'!M16+'Materialen KW kolom E'!M16+'Materialen KW kolom F'!M16+'Materialen KW kolom G'!M16+'Materialen KW kolom H'!M16+'Materialen KW kolom I'!M16+'Materialen KW kolom J'!M16+'Materialen KW kolom K'!M16+'Materialen KW kolom L'!M16+'Materialen KW kolom M'!M16)/1000</f>
        <v>0</v>
      </c>
      <c r="N16" s="41">
        <f>('Materialen KW kolom D'!N16+'Materialen KW kolom E'!N16+'Materialen KW kolom F'!N16+'Materialen KW kolom G'!N16+'Materialen KW kolom H'!N16+'Materialen KW kolom I'!N16+'Materialen KW kolom J'!N16+'Materialen KW kolom K'!N16+'Materialen KW kolom L'!N16+'Materialen KW kolom M'!N16)/1000</f>
        <v>0</v>
      </c>
      <c r="O16" s="41">
        <f>('Materialen KW kolom D'!O16+'Materialen KW kolom E'!O16+'Materialen KW kolom F'!O16+'Materialen KW kolom G'!O16+'Materialen KW kolom H'!O16+'Materialen KW kolom I'!O16+'Materialen KW kolom J'!O16+'Materialen KW kolom K'!O16+'Materialen KW kolom L'!O16+'Materialen KW kolom M'!O16)/1000</f>
        <v>0</v>
      </c>
      <c r="P16" s="41">
        <f>('Materialen KW kolom D'!P16+'Materialen KW kolom E'!P16+'Materialen KW kolom F'!P16+'Materialen KW kolom G'!P16+'Materialen KW kolom H'!P16+'Materialen KW kolom I'!P16+'Materialen KW kolom J'!P16+'Materialen KW kolom K'!P16+'Materialen KW kolom L'!P16+'Materialen KW kolom M'!P16)/1000</f>
        <v>0</v>
      </c>
      <c r="Q16" s="41">
        <f>('Materialen KW kolom D'!Q16+'Materialen KW kolom E'!Q16+'Materialen KW kolom F'!Q16+'Materialen KW kolom G'!Q16+'Materialen KW kolom H'!Q16+'Materialen KW kolom I'!Q16+'Materialen KW kolom J'!Q16+'Materialen KW kolom K'!Q16+'Materialen KW kolom L'!Q16+'Materialen KW kolom M'!Q16)/1000</f>
        <v>0</v>
      </c>
      <c r="R16" s="41">
        <f>('Materialen KW kolom D'!R16+'Materialen KW kolom E'!R16+'Materialen KW kolom F'!R16+'Materialen KW kolom G'!R16+'Materialen KW kolom H'!R16+'Materialen KW kolom I'!R16+'Materialen KW kolom J'!R16+'Materialen KW kolom K'!R16+'Materialen KW kolom L'!R16+'Materialen KW kolom M'!R16)/1000</f>
        <v>0</v>
      </c>
      <c r="S16" s="41">
        <f>('Materialen KW kolom D'!S16+'Materialen KW kolom E'!S16+'Materialen KW kolom F'!S16+'Materialen KW kolom G'!S16+'Materialen KW kolom H'!S16+'Materialen KW kolom I'!S16+'Materialen KW kolom J'!S16+'Materialen KW kolom K'!S16+'Materialen KW kolom L'!S16+'Materialen KW kolom M'!S16)/1000</f>
        <v>0</v>
      </c>
      <c r="T16" s="41">
        <f>('Materialen KW kolom D'!T16+'Materialen KW kolom E'!T16+'Materialen KW kolom F'!T16+'Materialen KW kolom G'!T16+'Materialen KW kolom H'!T16+'Materialen KW kolom I'!T16+'Materialen KW kolom J'!T16+'Materialen KW kolom K'!T16+'Materialen KW kolom L'!T16+'Materialen KW kolom M'!T16)/1000</f>
        <v>0</v>
      </c>
    </row>
    <row r="17" spans="2:20" x14ac:dyDescent="0.2">
      <c r="B17" t="str">
        <f t="shared" si="1"/>
        <v>Staal</v>
      </c>
      <c r="C17" s="33">
        <f>'Materialen KW kolom D'!C17+'Materialen KW kolom E'!C17+'Materialen KW kolom F'!C17+'Materialen KW kolom G'!C17+'Materialen KW kolom H'!C17+'Materialen KW kolom I'!C17+'Materialen KW kolom J'!C17+'Materialen KW kolom K'!C17+'Materialen KW kolom L'!C17+'Materialen KW kolom M'!C17</f>
        <v>0</v>
      </c>
      <c r="D17" t="s">
        <v>360</v>
      </c>
      <c r="G17" s="566">
        <f>('Materialen KW kolom D'!G17+'Materialen KW kolom E'!G17+'Materialen KW kolom F'!G17+'Materialen KW kolom G'!G17+'Materialen KW kolom H'!G17+'Materialen KW kolom I'!G17+'Materialen KW kolom J'!G17+'Materialen KW kolom K'!G17+'Materialen KW kolom L'!G17+'Materialen KW kolom M'!G17)/1000</f>
        <v>0</v>
      </c>
      <c r="H17" s="41">
        <f>('Materialen KW kolom D'!H17+'Materialen KW kolom E'!H17+'Materialen KW kolom F'!H17+'Materialen KW kolom G'!H17+'Materialen KW kolom H'!H17+'Materialen KW kolom I'!H17+'Materialen KW kolom J'!H17+'Materialen KW kolom K'!H17+'Materialen KW kolom L'!H17+'Materialen KW kolom M'!H17)/1000</f>
        <v>0</v>
      </c>
      <c r="I17" t="str">
        <f t="shared" ref="I17:I22" si="2">D17</f>
        <v>Biobased</v>
      </c>
      <c r="J17" s="41">
        <f>('Materialen KW kolom D'!J17+'Materialen KW kolom E'!J17+'Materialen KW kolom F'!J17+'Materialen KW kolom G'!J17+'Materialen KW kolom H'!J17+'Materialen KW kolom I'!J17+'Materialen KW kolom J'!J17+'Materialen KW kolom K'!J17+'Materialen KW kolom L'!J17+'Materialen KW kolom M'!J17)/1000</f>
        <v>0</v>
      </c>
      <c r="K17" s="41">
        <f>('Materialen KW kolom D'!K17+'Materialen KW kolom E'!K17+'Materialen KW kolom F'!K17+'Materialen KW kolom G'!K17+'Materialen KW kolom H'!K17+'Materialen KW kolom I'!K17+'Materialen KW kolom J'!K17+'Materialen KW kolom K'!K17+'Materialen KW kolom L'!K17+'Materialen KW kolom M'!K17)/1000</f>
        <v>0</v>
      </c>
      <c r="L17" s="41">
        <f>('Materialen KW kolom D'!L17+'Materialen KW kolom E'!L17+'Materialen KW kolom F'!L17+'Materialen KW kolom G'!L17+'Materialen KW kolom H'!L17+'Materialen KW kolom I'!L17+'Materialen KW kolom J'!L17+'Materialen KW kolom K'!L17+'Materialen KW kolom L'!L17+'Materialen KW kolom M'!L17)/1000</f>
        <v>0</v>
      </c>
      <c r="M17" s="41">
        <f>('Materialen KW kolom D'!M17+'Materialen KW kolom E'!M17+'Materialen KW kolom F'!M17+'Materialen KW kolom G'!M17+'Materialen KW kolom H'!M17+'Materialen KW kolom I'!M17+'Materialen KW kolom J'!M17+'Materialen KW kolom K'!M17+'Materialen KW kolom L'!M17+'Materialen KW kolom M'!M17)/1000</f>
        <v>0</v>
      </c>
      <c r="N17" s="41">
        <f>('Materialen KW kolom D'!N17+'Materialen KW kolom E'!N17+'Materialen KW kolom F'!N17+'Materialen KW kolom G'!N17+'Materialen KW kolom H'!N17+'Materialen KW kolom I'!N17+'Materialen KW kolom J'!N17+'Materialen KW kolom K'!N17+'Materialen KW kolom L'!N17+'Materialen KW kolom M'!N17)/1000</f>
        <v>0</v>
      </c>
      <c r="O17" s="41">
        <f>('Materialen KW kolom D'!O17+'Materialen KW kolom E'!O17+'Materialen KW kolom F'!O17+'Materialen KW kolom G'!O17+'Materialen KW kolom H'!O17+'Materialen KW kolom I'!O17+'Materialen KW kolom J'!O17+'Materialen KW kolom K'!O17+'Materialen KW kolom L'!O17+'Materialen KW kolom M'!O17)/1000</f>
        <v>0</v>
      </c>
      <c r="P17" s="41">
        <f>('Materialen KW kolom D'!P17+'Materialen KW kolom E'!P17+'Materialen KW kolom F'!P17+'Materialen KW kolom G'!P17+'Materialen KW kolom H'!P17+'Materialen KW kolom I'!P17+'Materialen KW kolom J'!P17+'Materialen KW kolom K'!P17+'Materialen KW kolom L'!P17+'Materialen KW kolom M'!P17)/1000</f>
        <v>0</v>
      </c>
      <c r="Q17" s="41">
        <f>('Materialen KW kolom D'!Q17+'Materialen KW kolom E'!Q17+'Materialen KW kolom F'!Q17+'Materialen KW kolom G'!Q17+'Materialen KW kolom H'!Q17+'Materialen KW kolom I'!Q17+'Materialen KW kolom J'!Q17+'Materialen KW kolom K'!Q17+'Materialen KW kolom L'!Q17+'Materialen KW kolom M'!Q17)/1000</f>
        <v>0</v>
      </c>
      <c r="R17" s="41">
        <f>('Materialen KW kolom D'!R17+'Materialen KW kolom E'!R17+'Materialen KW kolom F'!R17+'Materialen KW kolom G'!R17+'Materialen KW kolom H'!R17+'Materialen KW kolom I'!R17+'Materialen KW kolom J'!R17+'Materialen KW kolom K'!R17+'Materialen KW kolom L'!R17+'Materialen KW kolom M'!R17)/1000</f>
        <v>0</v>
      </c>
      <c r="S17" s="41">
        <f>('Materialen KW kolom D'!S17+'Materialen KW kolom E'!S17+'Materialen KW kolom F'!S17+'Materialen KW kolom G'!S17+'Materialen KW kolom H'!S17+'Materialen KW kolom I'!S17+'Materialen KW kolom J'!S17+'Materialen KW kolom K'!S17+'Materialen KW kolom L'!S17+'Materialen KW kolom M'!S17)/1000</f>
        <v>0</v>
      </c>
      <c r="T17" s="41">
        <f>('Materialen KW kolom D'!T17+'Materialen KW kolom E'!T17+'Materialen KW kolom F'!T17+'Materialen KW kolom G'!T17+'Materialen KW kolom H'!T17+'Materialen KW kolom I'!T17+'Materialen KW kolom J'!T17+'Materialen KW kolom K'!T17+'Materialen KW kolom L'!T17+'Materialen KW kolom M'!T17)/1000</f>
        <v>0</v>
      </c>
    </row>
    <row r="18" spans="2:20" x14ac:dyDescent="0.2">
      <c r="B18" t="str">
        <f t="shared" si="1"/>
        <v>Asfalt</v>
      </c>
      <c r="C18" s="33">
        <f>'Materialen KW kolom D'!C18+'Materialen KW kolom E'!C18+'Materialen KW kolom F'!C18+'Materialen KW kolom G'!C18+'Materialen KW kolom H'!C18+'Materialen KW kolom I'!C18+'Materialen KW kolom J'!C18+'Materialen KW kolom K'!C18+'Materialen KW kolom L'!C18+'Materialen KW kolom M'!C18</f>
        <v>0</v>
      </c>
      <c r="D18" t="s">
        <v>360</v>
      </c>
      <c r="G18" s="566">
        <f>('Materialen KW kolom D'!G18+'Materialen KW kolom E'!G18+'Materialen KW kolom F'!G18+'Materialen KW kolom G'!G18+'Materialen KW kolom H'!G18+'Materialen KW kolom I'!G18+'Materialen KW kolom J'!G18+'Materialen KW kolom K'!G18+'Materialen KW kolom L'!G18+'Materialen KW kolom M'!G18)/1000</f>
        <v>0</v>
      </c>
      <c r="H18" s="41">
        <f>('Materialen KW kolom D'!H18+'Materialen KW kolom E'!H18+'Materialen KW kolom F'!H18+'Materialen KW kolom G'!H18+'Materialen KW kolom H'!H18+'Materialen KW kolom I'!H18+'Materialen KW kolom J'!H18+'Materialen KW kolom K'!H18+'Materialen KW kolom L'!H18+'Materialen KW kolom M'!H18)/1000</f>
        <v>0</v>
      </c>
      <c r="I18" t="str">
        <f t="shared" si="2"/>
        <v>Biobased</v>
      </c>
      <c r="J18" s="41">
        <f>('Materialen KW kolom D'!J18+'Materialen KW kolom E'!J18+'Materialen KW kolom F'!J18+'Materialen KW kolom G'!J18+'Materialen KW kolom H'!J18+'Materialen KW kolom I'!J18+'Materialen KW kolom J'!J18+'Materialen KW kolom K'!J18+'Materialen KW kolom L'!J18+'Materialen KW kolom M'!J18)/1000</f>
        <v>0</v>
      </c>
      <c r="K18" s="41">
        <f>('Materialen KW kolom D'!K18+'Materialen KW kolom E'!K18+'Materialen KW kolom F'!K18+'Materialen KW kolom G'!K18+'Materialen KW kolom H'!K18+'Materialen KW kolom I'!K18+'Materialen KW kolom J'!K18+'Materialen KW kolom K'!K18+'Materialen KW kolom L'!K18+'Materialen KW kolom M'!K18)/1000</f>
        <v>0</v>
      </c>
      <c r="L18" s="41">
        <f>('Materialen KW kolom D'!L18+'Materialen KW kolom E'!L18+'Materialen KW kolom F'!L18+'Materialen KW kolom G'!L18+'Materialen KW kolom H'!L18+'Materialen KW kolom I'!L18+'Materialen KW kolom J'!L18+'Materialen KW kolom K'!L18+'Materialen KW kolom L'!L18+'Materialen KW kolom M'!L18)/1000</f>
        <v>0</v>
      </c>
      <c r="M18" s="41">
        <f>('Materialen KW kolom D'!M18+'Materialen KW kolom E'!M18+'Materialen KW kolom F'!M18+'Materialen KW kolom G'!M18+'Materialen KW kolom H'!M18+'Materialen KW kolom I'!M18+'Materialen KW kolom J'!M18+'Materialen KW kolom K'!M18+'Materialen KW kolom L'!M18+'Materialen KW kolom M'!M18)/1000</f>
        <v>0</v>
      </c>
      <c r="N18" s="41">
        <f>('Materialen KW kolom D'!N18+'Materialen KW kolom E'!N18+'Materialen KW kolom F'!N18+'Materialen KW kolom G'!N18+'Materialen KW kolom H'!N18+'Materialen KW kolom I'!N18+'Materialen KW kolom J'!N18+'Materialen KW kolom K'!N18+'Materialen KW kolom L'!N18+'Materialen KW kolom M'!N18)/1000</f>
        <v>0</v>
      </c>
      <c r="O18" s="41">
        <f>('Materialen KW kolom D'!O18+'Materialen KW kolom E'!O18+'Materialen KW kolom F'!O18+'Materialen KW kolom G'!O18+'Materialen KW kolom H'!O18+'Materialen KW kolom I'!O18+'Materialen KW kolom J'!O18+'Materialen KW kolom K'!O18+'Materialen KW kolom L'!O18+'Materialen KW kolom M'!O18)/1000</f>
        <v>0</v>
      </c>
      <c r="P18" s="41">
        <f>('Materialen KW kolom D'!P18+'Materialen KW kolom E'!P18+'Materialen KW kolom F'!P18+'Materialen KW kolom G'!P18+'Materialen KW kolom H'!P18+'Materialen KW kolom I'!P18+'Materialen KW kolom J'!P18+'Materialen KW kolom K'!P18+'Materialen KW kolom L'!P18+'Materialen KW kolom M'!P18)/1000</f>
        <v>0</v>
      </c>
      <c r="Q18" s="41">
        <f>('Materialen KW kolom D'!Q18+'Materialen KW kolom E'!Q18+'Materialen KW kolom F'!Q18+'Materialen KW kolom G'!Q18+'Materialen KW kolom H'!Q18+'Materialen KW kolom I'!Q18+'Materialen KW kolom J'!Q18+'Materialen KW kolom K'!Q18+'Materialen KW kolom L'!Q18+'Materialen KW kolom M'!Q18)/1000</f>
        <v>0</v>
      </c>
      <c r="R18" s="41">
        <f>('Materialen KW kolom D'!R18+'Materialen KW kolom E'!R18+'Materialen KW kolom F'!R18+'Materialen KW kolom G'!R18+'Materialen KW kolom H'!R18+'Materialen KW kolom I'!R18+'Materialen KW kolom J'!R18+'Materialen KW kolom K'!R18+'Materialen KW kolom L'!R18+'Materialen KW kolom M'!R18)/1000</f>
        <v>0</v>
      </c>
      <c r="S18" s="41">
        <f>('Materialen KW kolom D'!S18+'Materialen KW kolom E'!S18+'Materialen KW kolom F'!S18+'Materialen KW kolom G'!S18+'Materialen KW kolom H'!S18+'Materialen KW kolom I'!S18+'Materialen KW kolom J'!S18+'Materialen KW kolom K'!S18+'Materialen KW kolom L'!S18+'Materialen KW kolom M'!S18)/1000</f>
        <v>0</v>
      </c>
      <c r="T18" s="41">
        <f>('Materialen KW kolom D'!T18+'Materialen KW kolom E'!T18+'Materialen KW kolom F'!T18+'Materialen KW kolom G'!T18+'Materialen KW kolom H'!T18+'Materialen KW kolom I'!T18+'Materialen KW kolom J'!T18+'Materialen KW kolom K'!T18+'Materialen KW kolom L'!T18+'Materialen KW kolom M'!T18)/1000</f>
        <v>0</v>
      </c>
    </row>
    <row r="19" spans="2:20" x14ac:dyDescent="0.2">
      <c r="B19" t="str">
        <f t="shared" si="1"/>
        <v>Hout</v>
      </c>
      <c r="C19" s="33">
        <f>'Materialen KW kolom D'!C19+'Materialen KW kolom E'!C19+'Materialen KW kolom F'!C19+'Materialen KW kolom G'!C19+'Materialen KW kolom H'!C19+'Materialen KW kolom I'!C19+'Materialen KW kolom J'!C19+'Materialen KW kolom K'!C19+'Materialen KW kolom L'!C19+'Materialen KW kolom M'!C19</f>
        <v>0</v>
      </c>
      <c r="D19" t="s">
        <v>360</v>
      </c>
      <c r="G19" s="566">
        <f>('Materialen KW kolom D'!G19+'Materialen KW kolom E'!G19+'Materialen KW kolom F'!G19+'Materialen KW kolom G'!G19+'Materialen KW kolom H'!G19+'Materialen KW kolom I'!G19+'Materialen KW kolom J'!G19+'Materialen KW kolom K'!G19+'Materialen KW kolom L'!G19+'Materialen KW kolom M'!G19)/1000</f>
        <v>0</v>
      </c>
      <c r="H19" s="41">
        <f>('Materialen KW kolom D'!H19+'Materialen KW kolom E'!H19+'Materialen KW kolom F'!H19+'Materialen KW kolom G'!H19+'Materialen KW kolom H'!H19+'Materialen KW kolom I'!H19+'Materialen KW kolom J'!H19+'Materialen KW kolom K'!H19+'Materialen KW kolom L'!H19+'Materialen KW kolom M'!H19)/1000</f>
        <v>0</v>
      </c>
      <c r="I19" t="str">
        <f t="shared" ref="I19" si="3">D19</f>
        <v>Biobased</v>
      </c>
      <c r="J19" s="41">
        <f>('Materialen KW kolom D'!J19+'Materialen KW kolom E'!J19+'Materialen KW kolom F'!J19+'Materialen KW kolom G'!J19+'Materialen KW kolom H'!J19+'Materialen KW kolom I'!J19+'Materialen KW kolom J'!J19+'Materialen KW kolom K'!J19+'Materialen KW kolom L'!J19+'Materialen KW kolom M'!J19)/1000</f>
        <v>0</v>
      </c>
      <c r="K19" s="41">
        <f>('Materialen KW kolom D'!K19+'Materialen KW kolom E'!K19+'Materialen KW kolom F'!K19+'Materialen KW kolom G'!K19+'Materialen KW kolom H'!K19+'Materialen KW kolom I'!K19+'Materialen KW kolom J'!K19+'Materialen KW kolom K'!K19+'Materialen KW kolom L'!K19+'Materialen KW kolom M'!K19)/1000</f>
        <v>0</v>
      </c>
      <c r="L19" s="41">
        <f>('Materialen KW kolom D'!L19+'Materialen KW kolom E'!L19+'Materialen KW kolom F'!L19+'Materialen KW kolom G'!L19+'Materialen KW kolom H'!L19+'Materialen KW kolom I'!L19+'Materialen KW kolom J'!L19+'Materialen KW kolom K'!L19+'Materialen KW kolom L'!L19+'Materialen KW kolom M'!L19)/1000</f>
        <v>0</v>
      </c>
      <c r="M19" s="41">
        <f>('Materialen KW kolom D'!M19+'Materialen KW kolom E'!M19+'Materialen KW kolom F'!M19+'Materialen KW kolom G'!M19+'Materialen KW kolom H'!M19+'Materialen KW kolom I'!M19+'Materialen KW kolom J'!M19+'Materialen KW kolom K'!M19+'Materialen KW kolom L'!M19+'Materialen KW kolom M'!M19)/1000</f>
        <v>0</v>
      </c>
      <c r="N19" s="41">
        <f>('Materialen KW kolom D'!N19+'Materialen KW kolom E'!N19+'Materialen KW kolom F'!N19+'Materialen KW kolom G'!N19+'Materialen KW kolom H'!N19+'Materialen KW kolom I'!N19+'Materialen KW kolom J'!N19+'Materialen KW kolom K'!N19+'Materialen KW kolom L'!N19+'Materialen KW kolom M'!N19)/1000</f>
        <v>0</v>
      </c>
      <c r="O19" s="41">
        <f>('Materialen KW kolom D'!O19+'Materialen KW kolom E'!O19+'Materialen KW kolom F'!O19+'Materialen KW kolom G'!O19+'Materialen KW kolom H'!O19+'Materialen KW kolom I'!O19+'Materialen KW kolom J'!O19+'Materialen KW kolom K'!O19+'Materialen KW kolom L'!O19+'Materialen KW kolom M'!O19)/1000</f>
        <v>0</v>
      </c>
      <c r="P19" s="41">
        <f>('Materialen KW kolom D'!P19+'Materialen KW kolom E'!P19+'Materialen KW kolom F'!P19+'Materialen KW kolom G'!P19+'Materialen KW kolom H'!P19+'Materialen KW kolom I'!P19+'Materialen KW kolom J'!P19+'Materialen KW kolom K'!P19+'Materialen KW kolom L'!P19+'Materialen KW kolom M'!P19)/1000</f>
        <v>0</v>
      </c>
      <c r="Q19" s="41">
        <f>('Materialen KW kolom D'!Q19+'Materialen KW kolom E'!Q19+'Materialen KW kolom F'!Q19+'Materialen KW kolom G'!Q19+'Materialen KW kolom H'!Q19+'Materialen KW kolom I'!Q19+'Materialen KW kolom J'!Q19+'Materialen KW kolom K'!Q19+'Materialen KW kolom L'!Q19+'Materialen KW kolom M'!Q19)/1000</f>
        <v>0</v>
      </c>
      <c r="R19" s="41">
        <f>('Materialen KW kolom D'!R19+'Materialen KW kolom E'!R19+'Materialen KW kolom F'!R19+'Materialen KW kolom G'!R19+'Materialen KW kolom H'!R19+'Materialen KW kolom I'!R19+'Materialen KW kolom J'!R19+'Materialen KW kolom K'!R19+'Materialen KW kolom L'!R19+'Materialen KW kolom M'!R19)/1000</f>
        <v>0</v>
      </c>
      <c r="S19" s="41">
        <f>('Materialen KW kolom D'!S19+'Materialen KW kolom E'!S19+'Materialen KW kolom F'!S19+'Materialen KW kolom G'!S19+'Materialen KW kolom H'!S19+'Materialen KW kolom I'!S19+'Materialen KW kolom J'!S19+'Materialen KW kolom K'!S19+'Materialen KW kolom L'!S19+'Materialen KW kolom M'!S19)/1000</f>
        <v>0</v>
      </c>
      <c r="T19" s="41">
        <f>('Materialen KW kolom D'!T19+'Materialen KW kolom E'!T19+'Materialen KW kolom F'!T19+'Materialen KW kolom G'!T19+'Materialen KW kolom H'!T19+'Materialen KW kolom I'!T19+'Materialen KW kolom J'!T19+'Materialen KW kolom K'!T19+'Materialen KW kolom L'!T19+'Materialen KW kolom M'!T19)/1000</f>
        <v>0</v>
      </c>
    </row>
    <row r="20" spans="2:20" x14ac:dyDescent="0.2">
      <c r="B20" t="str">
        <f t="shared" si="1"/>
        <v>Grondbewerking</v>
      </c>
      <c r="C20" s="33">
        <f>'Materialen KW kolom D'!C20+'Materialen KW kolom E'!C20+'Materialen KW kolom F'!C20+'Materialen KW kolom G'!C20+'Materialen KW kolom H'!C20+'Materialen KW kolom I'!C20+'Materialen KW kolom J'!C20+'Materialen KW kolom K'!C20+'Materialen KW kolom L'!C20+'Materialen KW kolom M'!C20</f>
        <v>0</v>
      </c>
      <c r="D20" t="s">
        <v>360</v>
      </c>
      <c r="G20" s="566">
        <f>('Materialen KW kolom D'!G20+'Materialen KW kolom E'!G20+'Materialen KW kolom F'!G20+'Materialen KW kolom G'!G20+'Materialen KW kolom H'!G20+'Materialen KW kolom I'!G20+'Materialen KW kolom J'!G20+'Materialen KW kolom K'!G20+'Materialen KW kolom L'!G20+'Materialen KW kolom M'!G20)/1000</f>
        <v>0</v>
      </c>
      <c r="H20" s="41">
        <f>('Materialen KW kolom D'!H20+'Materialen KW kolom E'!H20+'Materialen KW kolom F'!H20+'Materialen KW kolom G'!H20+'Materialen KW kolom H'!H20+'Materialen KW kolom I'!H20+'Materialen KW kolom J'!H20+'Materialen KW kolom K'!H20+'Materialen KW kolom L'!H20+'Materialen KW kolom M'!H20)/1000</f>
        <v>0</v>
      </c>
      <c r="I20" t="str">
        <f t="shared" si="2"/>
        <v>Biobased</v>
      </c>
      <c r="J20" s="41">
        <f>('Materialen KW kolom D'!J20+'Materialen KW kolom E'!J20+'Materialen KW kolom F'!J20+'Materialen KW kolom G'!J20+'Materialen KW kolom H'!J20+'Materialen KW kolom I'!J20+'Materialen KW kolom J'!J20+'Materialen KW kolom K'!J20+'Materialen KW kolom L'!J20+'Materialen KW kolom M'!J20)/1000</f>
        <v>0</v>
      </c>
      <c r="K20" s="41">
        <f>('Materialen KW kolom D'!K20+'Materialen KW kolom E'!K20+'Materialen KW kolom F'!K20+'Materialen KW kolom G'!K20+'Materialen KW kolom H'!K20+'Materialen KW kolom I'!K20+'Materialen KW kolom J'!K20+'Materialen KW kolom K'!K20+'Materialen KW kolom L'!K20+'Materialen KW kolom M'!K20)/1000</f>
        <v>0</v>
      </c>
      <c r="L20" s="41">
        <f>('Materialen KW kolom D'!L20+'Materialen KW kolom E'!L20+'Materialen KW kolom F'!L20+'Materialen KW kolom G'!L20+'Materialen KW kolom H'!L20+'Materialen KW kolom I'!L20+'Materialen KW kolom J'!L20+'Materialen KW kolom K'!L20+'Materialen KW kolom L'!L20+'Materialen KW kolom M'!L20)/1000</f>
        <v>0</v>
      </c>
      <c r="M20" s="41">
        <f>('Materialen KW kolom D'!M20+'Materialen KW kolom E'!M20+'Materialen KW kolom F'!M20+'Materialen KW kolom G'!M20+'Materialen KW kolom H'!M20+'Materialen KW kolom I'!M20+'Materialen KW kolom J'!M20+'Materialen KW kolom K'!M20+'Materialen KW kolom L'!M20+'Materialen KW kolom M'!M20)/1000</f>
        <v>0</v>
      </c>
      <c r="N20" s="41">
        <f>('Materialen KW kolom D'!N20+'Materialen KW kolom E'!N20+'Materialen KW kolom F'!N20+'Materialen KW kolom G'!N20+'Materialen KW kolom H'!N20+'Materialen KW kolom I'!N20+'Materialen KW kolom J'!N20+'Materialen KW kolom K'!N20+'Materialen KW kolom L'!N20+'Materialen KW kolom M'!N20)/1000</f>
        <v>0</v>
      </c>
      <c r="O20" s="41">
        <f>('Materialen KW kolom D'!O20+'Materialen KW kolom E'!O20+'Materialen KW kolom F'!O20+'Materialen KW kolom G'!O20+'Materialen KW kolom H'!O20+'Materialen KW kolom I'!O20+'Materialen KW kolom J'!O20+'Materialen KW kolom K'!O20+'Materialen KW kolom L'!O20+'Materialen KW kolom M'!O20)/1000</f>
        <v>0</v>
      </c>
      <c r="P20" s="41">
        <f>('Materialen KW kolom D'!P20+'Materialen KW kolom E'!P20+'Materialen KW kolom F'!P20+'Materialen KW kolom G'!P20+'Materialen KW kolom H'!P20+'Materialen KW kolom I'!P20+'Materialen KW kolom J'!P20+'Materialen KW kolom K'!P20+'Materialen KW kolom L'!P20+'Materialen KW kolom M'!P20)/1000</f>
        <v>0</v>
      </c>
      <c r="Q20" s="41">
        <f>('Materialen KW kolom D'!Q20+'Materialen KW kolom E'!Q20+'Materialen KW kolom F'!Q20+'Materialen KW kolom G'!Q20+'Materialen KW kolom H'!Q20+'Materialen KW kolom I'!Q20+'Materialen KW kolom J'!Q20+'Materialen KW kolom K'!Q20+'Materialen KW kolom L'!Q20+'Materialen KW kolom M'!Q20)/1000</f>
        <v>0</v>
      </c>
      <c r="R20" s="41">
        <f>('Materialen KW kolom D'!R20+'Materialen KW kolom E'!R20+'Materialen KW kolom F'!R20+'Materialen KW kolom G'!R20+'Materialen KW kolom H'!R20+'Materialen KW kolom I'!R20+'Materialen KW kolom J'!R20+'Materialen KW kolom K'!R20+'Materialen KW kolom L'!R20+'Materialen KW kolom M'!R20)/1000</f>
        <v>0</v>
      </c>
      <c r="S20" s="41">
        <f>('Materialen KW kolom D'!S20+'Materialen KW kolom E'!S20+'Materialen KW kolom F'!S20+'Materialen KW kolom G'!S20+'Materialen KW kolom H'!S20+'Materialen KW kolom I'!S20+'Materialen KW kolom J'!S20+'Materialen KW kolom K'!S20+'Materialen KW kolom L'!S20+'Materialen KW kolom M'!S20)/1000</f>
        <v>0</v>
      </c>
      <c r="T20" s="41">
        <f>('Materialen KW kolom D'!T20+'Materialen KW kolom E'!T20+'Materialen KW kolom F'!T20+'Materialen KW kolom G'!T20+'Materialen KW kolom H'!T20+'Materialen KW kolom I'!T20+'Materialen KW kolom J'!T20+'Materialen KW kolom K'!T20+'Materialen KW kolom L'!T20+'Materialen KW kolom M'!T20)/1000</f>
        <v>0</v>
      </c>
    </row>
    <row r="21" spans="2:20" x14ac:dyDescent="0.2">
      <c r="B21" t="str">
        <f t="shared" si="1"/>
        <v>Bestrating</v>
      </c>
      <c r="C21" s="33">
        <f>'Materialen KW kolom D'!C21+'Materialen KW kolom E'!C21+'Materialen KW kolom F'!C21+'Materialen KW kolom G'!C21+'Materialen KW kolom H'!C21+'Materialen KW kolom I'!C21+'Materialen KW kolom J'!C21+'Materialen KW kolom K'!C21+'Materialen KW kolom L'!C21+'Materialen KW kolom M'!C21</f>
        <v>0</v>
      </c>
      <c r="D21" t="s">
        <v>360</v>
      </c>
      <c r="G21" s="566">
        <f>('Materialen KW kolom D'!G21+'Materialen KW kolom E'!G21+'Materialen KW kolom F'!G21+'Materialen KW kolom G'!G21+'Materialen KW kolom H'!G21+'Materialen KW kolom I'!G21+'Materialen KW kolom J'!G21+'Materialen KW kolom K'!G21+'Materialen KW kolom L'!G21+'Materialen KW kolom M'!G21)/1000</f>
        <v>0</v>
      </c>
      <c r="H21" s="41">
        <f>('Materialen KW kolom D'!H21+'Materialen KW kolom E'!H21+'Materialen KW kolom F'!H21+'Materialen KW kolom G'!H21+'Materialen KW kolom H'!H21+'Materialen KW kolom I'!H21+'Materialen KW kolom J'!H21+'Materialen KW kolom K'!H21+'Materialen KW kolom L'!H21+'Materialen KW kolom M'!H21)/1000</f>
        <v>0</v>
      </c>
      <c r="I21" t="str">
        <f t="shared" si="2"/>
        <v>Biobased</v>
      </c>
      <c r="J21" s="41">
        <f>('Materialen KW kolom D'!J21+'Materialen KW kolom E'!J21+'Materialen KW kolom F'!J21+'Materialen KW kolom G'!J21+'Materialen KW kolom H'!J21+'Materialen KW kolom I'!J21+'Materialen KW kolom J'!J21+'Materialen KW kolom K'!J21+'Materialen KW kolom L'!J21+'Materialen KW kolom M'!J21)/1000</f>
        <v>0</v>
      </c>
      <c r="K21" s="41">
        <f>('Materialen KW kolom D'!K21+'Materialen KW kolom E'!K21+'Materialen KW kolom F'!K21+'Materialen KW kolom G'!K21+'Materialen KW kolom H'!K21+'Materialen KW kolom I'!K21+'Materialen KW kolom J'!K21+'Materialen KW kolom K'!K21+'Materialen KW kolom L'!K21+'Materialen KW kolom M'!K21)/1000</f>
        <v>0</v>
      </c>
      <c r="L21" s="41">
        <f>('Materialen KW kolom D'!L21+'Materialen KW kolom E'!L21+'Materialen KW kolom F'!L21+'Materialen KW kolom G'!L21+'Materialen KW kolom H'!L21+'Materialen KW kolom I'!L21+'Materialen KW kolom J'!L21+'Materialen KW kolom K'!L21+'Materialen KW kolom L'!L21+'Materialen KW kolom M'!L21)/1000</f>
        <v>0</v>
      </c>
      <c r="M21" s="41">
        <f>('Materialen KW kolom D'!M21+'Materialen KW kolom E'!M21+'Materialen KW kolom F'!M21+'Materialen KW kolom G'!M21+'Materialen KW kolom H'!M21+'Materialen KW kolom I'!M21+'Materialen KW kolom J'!M21+'Materialen KW kolom K'!M21+'Materialen KW kolom L'!M21+'Materialen KW kolom M'!M21)/1000</f>
        <v>0</v>
      </c>
      <c r="N21" s="41">
        <f>('Materialen KW kolom D'!N21+'Materialen KW kolom E'!N21+'Materialen KW kolom F'!N21+'Materialen KW kolom G'!N21+'Materialen KW kolom H'!N21+'Materialen KW kolom I'!N21+'Materialen KW kolom J'!N21+'Materialen KW kolom K'!N21+'Materialen KW kolom L'!N21+'Materialen KW kolom M'!N21)/1000</f>
        <v>0</v>
      </c>
      <c r="O21" s="41">
        <f>('Materialen KW kolom D'!O21+'Materialen KW kolom E'!O21+'Materialen KW kolom F'!O21+'Materialen KW kolom G'!O21+'Materialen KW kolom H'!O21+'Materialen KW kolom I'!O21+'Materialen KW kolom J'!O21+'Materialen KW kolom K'!O21+'Materialen KW kolom L'!O21+'Materialen KW kolom M'!O21)/1000</f>
        <v>0</v>
      </c>
      <c r="P21" s="41">
        <f>('Materialen KW kolom D'!P21+'Materialen KW kolom E'!P21+'Materialen KW kolom F'!P21+'Materialen KW kolom G'!P21+'Materialen KW kolom H'!P21+'Materialen KW kolom I'!P21+'Materialen KW kolom J'!P21+'Materialen KW kolom K'!P21+'Materialen KW kolom L'!P21+'Materialen KW kolom M'!P21)/1000</f>
        <v>0</v>
      </c>
      <c r="Q21" s="41">
        <f>('Materialen KW kolom D'!Q21+'Materialen KW kolom E'!Q21+'Materialen KW kolom F'!Q21+'Materialen KW kolom G'!Q21+'Materialen KW kolom H'!Q21+'Materialen KW kolom I'!Q21+'Materialen KW kolom J'!Q21+'Materialen KW kolom K'!Q21+'Materialen KW kolom L'!Q21+'Materialen KW kolom M'!Q21)/1000</f>
        <v>0</v>
      </c>
      <c r="R21" s="41">
        <f>('Materialen KW kolom D'!R21+'Materialen KW kolom E'!R21+'Materialen KW kolom F'!R21+'Materialen KW kolom G'!R21+'Materialen KW kolom H'!R21+'Materialen KW kolom I'!R21+'Materialen KW kolom J'!R21+'Materialen KW kolom K'!R21+'Materialen KW kolom L'!R21+'Materialen KW kolom M'!R21)/1000</f>
        <v>0</v>
      </c>
      <c r="S21" s="41">
        <f>('Materialen KW kolom D'!S21+'Materialen KW kolom E'!S21+'Materialen KW kolom F'!S21+'Materialen KW kolom G'!S21+'Materialen KW kolom H'!S21+'Materialen KW kolom I'!S21+'Materialen KW kolom J'!S21+'Materialen KW kolom K'!S21+'Materialen KW kolom L'!S21+'Materialen KW kolom M'!S21)/1000</f>
        <v>0</v>
      </c>
      <c r="T21" s="41">
        <f>('Materialen KW kolom D'!T21+'Materialen KW kolom E'!T21+'Materialen KW kolom F'!T21+'Materialen KW kolom G'!T21+'Materialen KW kolom H'!T21+'Materialen KW kolom I'!T21+'Materialen KW kolom J'!T21+'Materialen KW kolom K'!T21+'Materialen KW kolom L'!T21+'Materialen KW kolom M'!T21)/1000</f>
        <v>0</v>
      </c>
    </row>
    <row r="22" spans="2:20" x14ac:dyDescent="0.2">
      <c r="B22" t="s">
        <v>348</v>
      </c>
      <c r="C22" s="33">
        <f>'Materialen KW kolom D'!C22+'Materialen KW kolom E'!C22+'Materialen KW kolom F'!C22+'Materialen KW kolom G'!C22+'Materialen KW kolom H'!C22+'Materialen KW kolom I'!C22+'Materialen KW kolom J'!C22+'Materialen KW kolom K'!C22+'Materialen KW kolom L'!C22+'Materialen KW kolom M'!C22</f>
        <v>0</v>
      </c>
      <c r="D22" t="s">
        <v>360</v>
      </c>
      <c r="G22" s="566">
        <f>('Materialen KW kolom D'!G22+'Materialen KW kolom E'!G22+'Materialen KW kolom F'!G22+'Materialen KW kolom G'!G22+'Materialen KW kolom H'!G22+'Materialen KW kolom I'!G22+'Materialen KW kolom J'!G22+'Materialen KW kolom K'!G22+'Materialen KW kolom L'!G22+'Materialen KW kolom M'!G22)/1000</f>
        <v>0</v>
      </c>
      <c r="H22" s="41">
        <f>('Materialen KW kolom D'!H22+'Materialen KW kolom E'!H22+'Materialen KW kolom F'!H22+'Materialen KW kolom G'!H22+'Materialen KW kolom H'!H22+'Materialen KW kolom I'!H22+'Materialen KW kolom J'!H22+'Materialen KW kolom K'!H22+'Materialen KW kolom L'!H22+'Materialen KW kolom M'!H22)/1000</f>
        <v>0</v>
      </c>
      <c r="I22" t="str">
        <f t="shared" si="2"/>
        <v>Biobased</v>
      </c>
      <c r="J22" s="41">
        <f>('Materialen KW kolom D'!J22+'Materialen KW kolom E'!J22+'Materialen KW kolom F'!J22+'Materialen KW kolom G'!J22+'Materialen KW kolom H'!J22+'Materialen KW kolom I'!J22+'Materialen KW kolom J'!J22+'Materialen KW kolom K'!J22+'Materialen KW kolom L'!J22+'Materialen KW kolom M'!J22)/1000</f>
        <v>0</v>
      </c>
      <c r="K22" s="41">
        <f>('Materialen KW kolom D'!K22+'Materialen KW kolom E'!K22+'Materialen KW kolom F'!K22+'Materialen KW kolom G'!K22+'Materialen KW kolom H'!K22+'Materialen KW kolom I'!K22+'Materialen KW kolom J'!K22+'Materialen KW kolom K'!K22+'Materialen KW kolom L'!K22+'Materialen KW kolom M'!K22)/1000</f>
        <v>0</v>
      </c>
      <c r="L22" s="41">
        <f>('Materialen KW kolom D'!L22+'Materialen KW kolom E'!L22+'Materialen KW kolom F'!L22+'Materialen KW kolom G'!L22+'Materialen KW kolom H'!L22+'Materialen KW kolom I'!L22+'Materialen KW kolom J'!L22+'Materialen KW kolom K'!L22+'Materialen KW kolom L'!L22+'Materialen KW kolom M'!L22)/1000</f>
        <v>0</v>
      </c>
      <c r="M22" s="41">
        <f>('Materialen KW kolom D'!M22+'Materialen KW kolom E'!M22+'Materialen KW kolom F'!M22+'Materialen KW kolom G'!M22+'Materialen KW kolom H'!M22+'Materialen KW kolom I'!M22+'Materialen KW kolom J'!M22+'Materialen KW kolom K'!M22+'Materialen KW kolom L'!M22+'Materialen KW kolom M'!M22)/1000</f>
        <v>0</v>
      </c>
      <c r="N22" s="41">
        <f>('Materialen KW kolom D'!N22+'Materialen KW kolom E'!N22+'Materialen KW kolom F'!N22+'Materialen KW kolom G'!N22+'Materialen KW kolom H'!N22+'Materialen KW kolom I'!N22+'Materialen KW kolom J'!N22+'Materialen KW kolom K'!N22+'Materialen KW kolom L'!N22+'Materialen KW kolom M'!N22)/1000</f>
        <v>0</v>
      </c>
      <c r="O22" s="41">
        <f>('Materialen KW kolom D'!O22+'Materialen KW kolom E'!O22+'Materialen KW kolom F'!O22+'Materialen KW kolom G'!O22+'Materialen KW kolom H'!O22+'Materialen KW kolom I'!O22+'Materialen KW kolom J'!O22+'Materialen KW kolom K'!O22+'Materialen KW kolom L'!O22+'Materialen KW kolom M'!O22)/1000</f>
        <v>0</v>
      </c>
      <c r="P22" s="41">
        <f>('Materialen KW kolom D'!P22+'Materialen KW kolom E'!P22+'Materialen KW kolom F'!P22+'Materialen KW kolom G'!P22+'Materialen KW kolom H'!P22+'Materialen KW kolom I'!P22+'Materialen KW kolom J'!P22+'Materialen KW kolom K'!P22+'Materialen KW kolom L'!P22+'Materialen KW kolom M'!P22)/1000</f>
        <v>0</v>
      </c>
      <c r="Q22" s="41">
        <f>('Materialen KW kolom D'!Q22+'Materialen KW kolom E'!Q22+'Materialen KW kolom F'!Q22+'Materialen KW kolom G'!Q22+'Materialen KW kolom H'!Q22+'Materialen KW kolom I'!Q22+'Materialen KW kolom J'!Q22+'Materialen KW kolom K'!Q22+'Materialen KW kolom L'!Q22+'Materialen KW kolom M'!Q22)/1000</f>
        <v>0</v>
      </c>
      <c r="R22" s="41">
        <f>('Materialen KW kolom D'!R22+'Materialen KW kolom E'!R22+'Materialen KW kolom F'!R22+'Materialen KW kolom G'!R22+'Materialen KW kolom H'!R22+'Materialen KW kolom I'!R22+'Materialen KW kolom J'!R22+'Materialen KW kolom K'!R22+'Materialen KW kolom L'!R22+'Materialen KW kolom M'!R22)/1000</f>
        <v>0</v>
      </c>
      <c r="S22" s="41">
        <f>('Materialen KW kolom D'!S22+'Materialen KW kolom E'!S22+'Materialen KW kolom F'!S22+'Materialen KW kolom G'!S22+'Materialen KW kolom H'!S22+'Materialen KW kolom I'!S22+'Materialen KW kolom J'!S22+'Materialen KW kolom K'!S22+'Materialen KW kolom L'!S22+'Materialen KW kolom M'!S22)/1000</f>
        <v>0</v>
      </c>
      <c r="T22" s="41">
        <f>('Materialen KW kolom D'!T22+'Materialen KW kolom E'!T22+'Materialen KW kolom F'!T22+'Materialen KW kolom G'!T22+'Materialen KW kolom H'!T22+'Materialen KW kolom I'!T22+'Materialen KW kolom J'!T22+'Materialen KW kolom K'!T22+'Materialen KW kolom L'!T22+'Materialen KW kolom M'!T22)/1000</f>
        <v>0</v>
      </c>
    </row>
  </sheetData>
  <pageMargins left="0.7" right="0.7" top="0.75" bottom="0.75" header="0.3" footer="0.3"/>
  <pageSetup paperSize="9" orientation="portrait" horizontalDpi="0" verticalDpi="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020C-754A-7846-AFB4-EBCC05E7A34D}">
  <dimension ref="A1:T22"/>
  <sheetViews>
    <sheetView workbookViewId="0">
      <selection activeCell="G18" sqref="G18:T19"/>
    </sheetView>
  </sheetViews>
  <sheetFormatPr baseColWidth="10" defaultColWidth="11" defaultRowHeight="16" x14ac:dyDescent="0.2"/>
  <cols>
    <col min="1" max="1" width="27.83203125" bestFit="1" customWidth="1"/>
    <col min="5" max="5" width="21" bestFit="1" customWidth="1"/>
    <col min="7" max="7" width="9.83203125" bestFit="1" customWidth="1"/>
    <col min="8" max="8" width="17.83203125" bestFit="1" customWidth="1"/>
    <col min="9" max="9" width="13" bestFit="1" customWidth="1"/>
    <col min="10" max="20" width="12.5" bestFit="1" customWidth="1"/>
  </cols>
  <sheetData>
    <row r="1" spans="1:20" x14ac:dyDescent="0.2">
      <c r="A1" t="s">
        <v>83</v>
      </c>
      <c r="B1" s="24" t="s">
        <v>73</v>
      </c>
      <c r="C1" s="25"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33">
        <f>'Materialen V kolom N'!C2+'Materialen V kolom O'!C2+'Materialen V kolom P'!C2+'Materialen V kolom Q'!C2+'Materialen V kolom R'!C2+'Materialen V kolom S'!C2+'Materialen V kolom T'!C2+'Materialen V kolom U'!C2+'Materialen V kolom V'!C2+'Materialen V kolom W'!C2+'Materialen V kolom X'!C2+'Materialen V kolom Y'!C2+'Materialen V kolom Z'!C2</f>
        <v>0</v>
      </c>
      <c r="D2" t="s">
        <v>134</v>
      </c>
      <c r="E2" s="8" t="s">
        <v>71</v>
      </c>
      <c r="G2" s="566">
        <f>('Materialen V kolom N'!G2+'Materialen V kolom O'!G2+'Materialen V kolom P'!G2+'Materialen V kolom Q'!G2+'Materialen V kolom R'!G2+'Materialen V kolom S'!G2+'Materialen V kolom T'!G2+'Materialen V kolom U'!G2+'Materialen V kolom V'!G2+'Materialen V kolom W'!G2+'Materialen V kolom X'!G2+'Materialen V kolom Y'!G2+'Materialen V kolom Z'!G2)/1000</f>
        <v>0</v>
      </c>
      <c r="H2" s="41">
        <f>('Materialen V kolom N'!H2+'Materialen V kolom O'!H2+'Materialen V kolom P'!H2+'Materialen V kolom Q'!H2+'Materialen V kolom R'!H2+'Materialen V kolom S'!H2+'Materialen V kolom T'!H2+'Materialen V kolom U'!H2+'Materialen V kolom V'!H2+'Materialen V kolom W'!H2+'Materialen V kolom X'!H2+'Materialen V kolom Y'!H2+'Materialen V kolom Z'!H2)/1000</f>
        <v>0</v>
      </c>
      <c r="I2" t="s">
        <v>134</v>
      </c>
      <c r="J2" s="41">
        <f>('Materialen V kolom N'!J2+'Materialen V kolom O'!J2+'Materialen V kolom P'!J2+'Materialen V kolom Q'!J2+'Materialen V kolom R'!J2+'Materialen V kolom S'!J2+'Materialen V kolom T'!J2+'Materialen V kolom U'!J2+'Materialen V kolom V'!J2+'Materialen V kolom W'!J2+'Materialen V kolom X'!J2+'Materialen V kolom Y'!J2+'Materialen V kolom Z'!J2)/1000</f>
        <v>0</v>
      </c>
      <c r="K2" s="41">
        <f>('Materialen V kolom N'!K2+'Materialen V kolom O'!K2+'Materialen V kolom P'!K2+'Materialen V kolom Q'!K2+'Materialen V kolom R'!K2+'Materialen V kolom S'!K2+'Materialen V kolom T'!K2+'Materialen V kolom U'!K2+'Materialen V kolom V'!K2+'Materialen V kolom W'!K2+'Materialen V kolom X'!K2+'Materialen V kolom Y'!K2+'Materialen V kolom Z'!K2)/1000</f>
        <v>0</v>
      </c>
      <c r="L2" s="41">
        <f>('Materialen V kolom N'!L2+'Materialen V kolom O'!L2+'Materialen V kolom P'!L2+'Materialen V kolom Q'!L2+'Materialen V kolom R'!L2+'Materialen V kolom S'!L2+'Materialen V kolom T'!L2+'Materialen V kolom U'!L2+'Materialen V kolom V'!L2+'Materialen V kolom W'!L2+'Materialen V kolom X'!L2+'Materialen V kolom Y'!L2+'Materialen V kolom Z'!L2)/1000</f>
        <v>0</v>
      </c>
      <c r="M2" s="41">
        <f>('Materialen V kolom N'!M2+'Materialen V kolom O'!M2+'Materialen V kolom P'!M2+'Materialen V kolom Q'!M2+'Materialen V kolom R'!M2+'Materialen V kolom S'!M2+'Materialen V kolom T'!M2+'Materialen V kolom U'!M2+'Materialen V kolom V'!M2+'Materialen V kolom W'!M2+'Materialen V kolom X'!M2+'Materialen V kolom Y'!M2+'Materialen V kolom Z'!M2)/1000</f>
        <v>0</v>
      </c>
      <c r="N2" s="41">
        <f>('Materialen V kolom N'!N2+'Materialen V kolom O'!N2+'Materialen V kolom P'!N2+'Materialen V kolom Q'!N2+'Materialen V kolom R'!N2+'Materialen V kolom S'!N2+'Materialen V kolom T'!N2+'Materialen V kolom U'!N2+'Materialen V kolom V'!N2+'Materialen V kolom W'!N2+'Materialen V kolom X'!N2+'Materialen V kolom Y'!N2+'Materialen V kolom Z'!N2)/1000</f>
        <v>0</v>
      </c>
      <c r="O2" s="41">
        <f>('Materialen V kolom N'!O2+'Materialen V kolom O'!O2+'Materialen V kolom P'!O2+'Materialen V kolom Q'!O2+'Materialen V kolom R'!O2+'Materialen V kolom S'!O2+'Materialen V kolom T'!O2+'Materialen V kolom U'!O2+'Materialen V kolom V'!O2+'Materialen V kolom W'!O2+'Materialen V kolom X'!O2+'Materialen V kolom Y'!O2+'Materialen V kolom Z'!O2)/1000</f>
        <v>0</v>
      </c>
      <c r="P2" s="41">
        <f>('Materialen V kolom N'!P2+'Materialen V kolom O'!P2+'Materialen V kolom P'!P2+'Materialen V kolom Q'!P2+'Materialen V kolom R'!P2+'Materialen V kolom S'!P2+'Materialen V kolom T'!P2+'Materialen V kolom U'!P2+'Materialen V kolom V'!P2+'Materialen V kolom W'!P2+'Materialen V kolom X'!P2+'Materialen V kolom Y'!P2+'Materialen V kolom Z'!P2)/1000</f>
        <v>0</v>
      </c>
      <c r="Q2" s="41">
        <f>('Materialen V kolom N'!Q2+'Materialen V kolom O'!Q2+'Materialen V kolom P'!Q2+'Materialen V kolom Q'!Q2+'Materialen V kolom R'!Q2+'Materialen V kolom S'!Q2+'Materialen V kolom T'!Q2+'Materialen V kolom U'!Q2+'Materialen V kolom V'!Q2+'Materialen V kolom W'!Q2+'Materialen V kolom X'!Q2+'Materialen V kolom Y'!Q2+'Materialen V kolom Z'!Q2)/1000</f>
        <v>0</v>
      </c>
      <c r="R2" s="41">
        <f>('Materialen V kolom N'!R2+'Materialen V kolom O'!R2+'Materialen V kolom P'!R2+'Materialen V kolom Q'!R2+'Materialen V kolom R'!R2+'Materialen V kolom S'!R2+'Materialen V kolom T'!R2+'Materialen V kolom U'!R2+'Materialen V kolom V'!R2+'Materialen V kolom W'!R2+'Materialen V kolom X'!R2+'Materialen V kolom Y'!R2+'Materialen V kolom Z'!R2)/1000</f>
        <v>0</v>
      </c>
      <c r="S2" s="41">
        <f>('Materialen V kolom N'!S2+'Materialen V kolom O'!S2+'Materialen V kolom P'!S2+'Materialen V kolom Q'!S2+'Materialen V kolom R'!S2+'Materialen V kolom S'!S2+'Materialen V kolom T'!S2+'Materialen V kolom U'!S2+'Materialen V kolom V'!S2+'Materialen V kolom W'!S2+'Materialen V kolom X'!S2+'Materialen V kolom Y'!S2+'Materialen V kolom Z'!S2)/1000</f>
        <v>0</v>
      </c>
      <c r="T2" s="41">
        <f>('Materialen V kolom N'!T2+'Materialen V kolom O'!T2+'Materialen V kolom P'!T2+'Materialen V kolom Q'!T2+'Materialen V kolom R'!T2+'Materialen V kolom S'!T2+'Materialen V kolom T'!T2+'Materialen V kolom U'!T2+'Materialen V kolom V'!T2+'Materialen V kolom W'!T2+'Materialen V kolom X'!T2+'Materialen V kolom Y'!T2+'Materialen V kolom Z'!T2)/1000</f>
        <v>0</v>
      </c>
    </row>
    <row r="3" spans="1:20" x14ac:dyDescent="0.2">
      <c r="B3" t="str">
        <f>'Calculatie sheet'!C69</f>
        <v>Staal</v>
      </c>
      <c r="C3" s="33">
        <f>'Materialen V kolom N'!C3+'Materialen V kolom O'!C3+'Materialen V kolom P'!C3+'Materialen V kolom Q'!C3+'Materialen V kolom R'!C3+'Materialen V kolom S'!C3+'Materialen V kolom T'!C3+'Materialen V kolom U'!C3+'Materialen V kolom V'!C3+'Materialen V kolom W'!C3+'Materialen V kolom X'!C3+'Materialen V kolom Y'!C3+'Materialen V kolom Z'!C3</f>
        <v>0</v>
      </c>
      <c r="D3" t="s">
        <v>134</v>
      </c>
      <c r="E3" s="24" t="s">
        <v>74</v>
      </c>
      <c r="G3" s="566">
        <f>('Materialen V kolom N'!G3+'Materialen V kolom O'!G3+'Materialen V kolom P'!G3+'Materialen V kolom Q'!G3+'Materialen V kolom R'!G3+'Materialen V kolom S'!G3+'Materialen V kolom T'!G3+'Materialen V kolom U'!G3+'Materialen V kolom V'!G3+'Materialen V kolom W'!G3+'Materialen V kolom X'!G3+'Materialen V kolom Y'!G3+'Materialen V kolom Z'!G3)/1000</f>
        <v>0</v>
      </c>
      <c r="H3" s="41">
        <f>('Materialen V kolom N'!H3+'Materialen V kolom O'!H3+'Materialen V kolom P'!H3+'Materialen V kolom Q'!H3+'Materialen V kolom R'!H3+'Materialen V kolom S'!H3+'Materialen V kolom T'!H3+'Materialen V kolom U'!H3+'Materialen V kolom V'!H3+'Materialen V kolom W'!H3+'Materialen V kolom X'!H3+'Materialen V kolom Y'!H3+'Materialen V kolom Z'!H3)/1000</f>
        <v>0</v>
      </c>
      <c r="I3" t="s">
        <v>134</v>
      </c>
      <c r="J3" s="41">
        <f>('Materialen V kolom N'!J3+'Materialen V kolom O'!J3+'Materialen V kolom P'!J3+'Materialen V kolom Q'!J3+'Materialen V kolom R'!J3+'Materialen V kolom S'!J3+'Materialen V kolom T'!J3+'Materialen V kolom U'!J3+'Materialen V kolom V'!J3+'Materialen V kolom W'!J3+'Materialen V kolom X'!J3+'Materialen V kolom Y'!J3+'Materialen V kolom Z'!J3)/1000</f>
        <v>0</v>
      </c>
      <c r="K3" s="41">
        <f>('Materialen V kolom N'!K3+'Materialen V kolom O'!K3+'Materialen V kolom P'!K3+'Materialen V kolom Q'!K3+'Materialen V kolom R'!K3+'Materialen V kolom S'!K3+'Materialen V kolom T'!K3+'Materialen V kolom U'!K3+'Materialen V kolom V'!K3+'Materialen V kolom W'!K3+'Materialen V kolom X'!K3+'Materialen V kolom Y'!K3+'Materialen V kolom Z'!K3)/1000</f>
        <v>0</v>
      </c>
      <c r="L3" s="41">
        <f>('Materialen V kolom N'!L3+'Materialen V kolom O'!L3+'Materialen V kolom P'!L3+'Materialen V kolom Q'!L3+'Materialen V kolom R'!L3+'Materialen V kolom S'!L3+'Materialen V kolom T'!L3+'Materialen V kolom U'!L3+'Materialen V kolom V'!L3+'Materialen V kolom W'!L3+'Materialen V kolom X'!L3+'Materialen V kolom Y'!L3+'Materialen V kolom Z'!L3)/1000</f>
        <v>0</v>
      </c>
      <c r="M3" s="41">
        <f>('Materialen V kolom N'!M3+'Materialen V kolom O'!M3+'Materialen V kolom P'!M3+'Materialen V kolom Q'!M3+'Materialen V kolom R'!M3+'Materialen V kolom S'!M3+'Materialen V kolom T'!M3+'Materialen V kolom U'!M3+'Materialen V kolom V'!M3+'Materialen V kolom W'!M3+'Materialen V kolom X'!M3+'Materialen V kolom Y'!M3+'Materialen V kolom Z'!M3)/1000</f>
        <v>0</v>
      </c>
      <c r="N3" s="41">
        <f>('Materialen V kolom N'!N3+'Materialen V kolom O'!N3+'Materialen V kolom P'!N3+'Materialen V kolom Q'!N3+'Materialen V kolom R'!N3+'Materialen V kolom S'!N3+'Materialen V kolom T'!N3+'Materialen V kolom U'!N3+'Materialen V kolom V'!N3+'Materialen V kolom W'!N3+'Materialen V kolom X'!N3+'Materialen V kolom Y'!N3+'Materialen V kolom Z'!N3)/1000</f>
        <v>0</v>
      </c>
      <c r="O3" s="41">
        <f>('Materialen V kolom N'!O3+'Materialen V kolom O'!O3+'Materialen V kolom P'!O3+'Materialen V kolom Q'!O3+'Materialen V kolom R'!O3+'Materialen V kolom S'!O3+'Materialen V kolom T'!O3+'Materialen V kolom U'!O3+'Materialen V kolom V'!O3+'Materialen V kolom W'!O3+'Materialen V kolom X'!O3+'Materialen V kolom Y'!O3+'Materialen V kolom Z'!O3)/1000</f>
        <v>0</v>
      </c>
      <c r="P3" s="41">
        <f>('Materialen V kolom N'!P3+'Materialen V kolom O'!P3+'Materialen V kolom P'!P3+'Materialen V kolom Q'!P3+'Materialen V kolom R'!P3+'Materialen V kolom S'!P3+'Materialen V kolom T'!P3+'Materialen V kolom U'!P3+'Materialen V kolom V'!P3+'Materialen V kolom W'!P3+'Materialen V kolom X'!P3+'Materialen V kolom Y'!P3+'Materialen V kolom Z'!P3)/1000</f>
        <v>0</v>
      </c>
      <c r="Q3" s="41">
        <f>('Materialen V kolom N'!Q3+'Materialen V kolom O'!Q3+'Materialen V kolom P'!Q3+'Materialen V kolom Q'!Q3+'Materialen V kolom R'!Q3+'Materialen V kolom S'!Q3+'Materialen V kolom T'!Q3+'Materialen V kolom U'!Q3+'Materialen V kolom V'!Q3+'Materialen V kolom W'!Q3+'Materialen V kolom X'!Q3+'Materialen V kolom Y'!Q3+'Materialen V kolom Z'!Q3)/1000</f>
        <v>0</v>
      </c>
      <c r="R3" s="41">
        <f>('Materialen V kolom N'!R3+'Materialen V kolom O'!R3+'Materialen V kolom P'!R3+'Materialen V kolom Q'!R3+'Materialen V kolom R'!R3+'Materialen V kolom S'!R3+'Materialen V kolom T'!R3+'Materialen V kolom U'!R3+'Materialen V kolom V'!R3+'Materialen V kolom W'!R3+'Materialen V kolom X'!R3+'Materialen V kolom Y'!R3+'Materialen V kolom Z'!R3)/1000</f>
        <v>0</v>
      </c>
      <c r="S3" s="41">
        <f>('Materialen V kolom N'!S3+'Materialen V kolom O'!S3+'Materialen V kolom P'!S3+'Materialen V kolom Q'!S3+'Materialen V kolom R'!S3+'Materialen V kolom S'!S3+'Materialen V kolom T'!S3+'Materialen V kolom U'!S3+'Materialen V kolom V'!S3+'Materialen V kolom W'!S3+'Materialen V kolom X'!S3+'Materialen V kolom Y'!S3+'Materialen V kolom Z'!S3)/1000</f>
        <v>0</v>
      </c>
      <c r="T3" s="41">
        <f>('Materialen V kolom N'!T3+'Materialen V kolom O'!T3+'Materialen V kolom P'!T3+'Materialen V kolom Q'!T3+'Materialen V kolom R'!T3+'Materialen V kolom S'!T3+'Materialen V kolom T'!T3+'Materialen V kolom U'!T3+'Materialen V kolom V'!T3+'Materialen V kolom W'!T3+'Materialen V kolom X'!T3+'Materialen V kolom Y'!T3+'Materialen V kolom Z'!T3)/1000</f>
        <v>0</v>
      </c>
    </row>
    <row r="4" spans="1:20" x14ac:dyDescent="0.2">
      <c r="B4" t="str">
        <f>'Calculatie sheet'!C70</f>
        <v>Asfalt</v>
      </c>
      <c r="C4" s="33">
        <f>'Materialen V kolom N'!C4+'Materialen V kolom O'!C4+'Materialen V kolom P'!C4+'Materialen V kolom Q'!C4+'Materialen V kolom R'!C4+'Materialen V kolom S'!C4+'Materialen V kolom T'!C4+'Materialen V kolom U'!C4+'Materialen V kolom V'!C4+'Materialen V kolom W'!C4+'Materialen V kolom X'!C4+'Materialen V kolom Y'!C4+'Materialen V kolom Z'!C4</f>
        <v>1864.8000000000002</v>
      </c>
      <c r="D4" t="s">
        <v>134</v>
      </c>
      <c r="E4" s="25" t="s">
        <v>75</v>
      </c>
      <c r="G4" s="566">
        <f>('Materialen V kolom N'!G4+'Materialen V kolom O'!G4+'Materialen V kolom P'!G4+'Materialen V kolom Q'!G4+'Materialen V kolom R'!G4+'Materialen V kolom S'!G4+'Materialen V kolom T'!G4+'Materialen V kolom U'!G4+'Materialen V kolom V'!G4+'Materialen V kolom W'!G4+'Materialen V kolom X'!G4+'Materialen V kolom Y'!G4+'Materialen V kolom Z'!G4)/1000</f>
        <v>0</v>
      </c>
      <c r="H4" s="41">
        <f>('Materialen V kolom N'!H4+'Materialen V kolom O'!H4+'Materialen V kolom P'!H4+'Materialen V kolom Q'!H4+'Materialen V kolom R'!H4+'Materialen V kolom S'!H4+'Materialen V kolom T'!H4+'Materialen V kolom U'!H4+'Materialen V kolom V'!H4+'Materialen V kolom W'!H4+'Materialen V kolom X'!H4+'Materialen V kolom Y'!H4+'Materialen V kolom Z'!H4)/1000</f>
        <v>0</v>
      </c>
      <c r="I4" t="s">
        <v>134</v>
      </c>
      <c r="J4" s="41">
        <f>('Materialen V kolom N'!J4+'Materialen V kolom O'!J4+'Materialen V kolom P'!J4+'Materialen V kolom Q'!J4+'Materialen V kolom R'!J4+'Materialen V kolom S'!J4+'Materialen V kolom T'!J4+'Materialen V kolom U'!J4+'Materialen V kolom V'!J4+'Materialen V kolom W'!J4+'Materialen V kolom X'!J4+'Materialen V kolom Y'!J4+'Materialen V kolom Z'!J4)/1000</f>
        <v>0</v>
      </c>
      <c r="K4" s="41">
        <f>('Materialen V kolom N'!K4+'Materialen V kolom O'!K4+'Materialen V kolom P'!K4+'Materialen V kolom Q'!K4+'Materialen V kolom R'!K4+'Materialen V kolom S'!K4+'Materialen V kolom T'!K4+'Materialen V kolom U'!K4+'Materialen V kolom V'!K4+'Materialen V kolom W'!K4+'Materialen V kolom X'!K4+'Materialen V kolom Y'!K4+'Materialen V kolom Z'!K4)/1000</f>
        <v>0</v>
      </c>
      <c r="L4" s="41">
        <f>('Materialen V kolom N'!L4+'Materialen V kolom O'!L4+'Materialen V kolom P'!L4+'Materialen V kolom Q'!L4+'Materialen V kolom R'!L4+'Materialen V kolom S'!L4+'Materialen V kolom T'!L4+'Materialen V kolom U'!L4+'Materialen V kolom V'!L4+'Materialen V kolom W'!L4+'Materialen V kolom X'!L4+'Materialen V kolom Y'!L4+'Materialen V kolom Z'!L4)/1000</f>
        <v>0</v>
      </c>
      <c r="M4" s="41">
        <f>('Materialen V kolom N'!M4+'Materialen V kolom O'!M4+'Materialen V kolom P'!M4+'Materialen V kolom Q'!M4+'Materialen V kolom R'!M4+'Materialen V kolom S'!M4+'Materialen V kolom T'!M4+'Materialen V kolom U'!M4+'Materialen V kolom V'!M4+'Materialen V kolom W'!M4+'Materialen V kolom X'!M4+'Materialen V kolom Y'!M4+'Materialen V kolom Z'!M4)/1000</f>
        <v>0</v>
      </c>
      <c r="N4" s="41">
        <f>('Materialen V kolom N'!N4+'Materialen V kolom O'!N4+'Materialen V kolom P'!N4+'Materialen V kolom Q'!N4+'Materialen V kolom R'!N4+'Materialen V kolom S'!N4+'Materialen V kolom T'!N4+'Materialen V kolom U'!N4+'Materialen V kolom V'!N4+'Materialen V kolom W'!N4+'Materialen V kolom X'!N4+'Materialen V kolom Y'!N4+'Materialen V kolom Z'!N4)/1000</f>
        <v>0</v>
      </c>
      <c r="O4" s="41">
        <f>('Materialen V kolom N'!O4+'Materialen V kolom O'!O4+'Materialen V kolom P'!O4+'Materialen V kolom Q'!O4+'Materialen V kolom R'!O4+'Materialen V kolom S'!O4+'Materialen V kolom T'!O4+'Materialen V kolom U'!O4+'Materialen V kolom V'!O4+'Materialen V kolom W'!O4+'Materialen V kolom X'!O4+'Materialen V kolom Y'!O4+'Materialen V kolom Z'!O4)/1000</f>
        <v>0</v>
      </c>
      <c r="P4" s="41">
        <f>('Materialen V kolom N'!P4+'Materialen V kolom O'!P4+'Materialen V kolom P'!P4+'Materialen V kolom Q'!P4+'Materialen V kolom R'!P4+'Materialen V kolom S'!P4+'Materialen V kolom T'!P4+'Materialen V kolom U'!P4+'Materialen V kolom V'!P4+'Materialen V kolom W'!P4+'Materialen V kolom X'!P4+'Materialen V kolom Y'!P4+'Materialen V kolom Z'!P4)/1000</f>
        <v>0</v>
      </c>
      <c r="Q4" s="41">
        <f>('Materialen V kolom N'!Q4+'Materialen V kolom O'!Q4+'Materialen V kolom P'!Q4+'Materialen V kolom Q'!Q4+'Materialen V kolom R'!Q4+'Materialen V kolom S'!Q4+'Materialen V kolom T'!Q4+'Materialen V kolom U'!Q4+'Materialen V kolom V'!Q4+'Materialen V kolom W'!Q4+'Materialen V kolom X'!Q4+'Materialen V kolom Y'!Q4+'Materialen V kolom Z'!Q4)/1000</f>
        <v>0</v>
      </c>
      <c r="R4" s="41">
        <f>('Materialen V kolom N'!R4+'Materialen V kolom O'!R4+'Materialen V kolom P'!R4+'Materialen V kolom Q'!R4+'Materialen V kolom R'!R4+'Materialen V kolom S'!R4+'Materialen V kolom T'!R4+'Materialen V kolom U'!R4+'Materialen V kolom V'!R4+'Materialen V kolom W'!R4+'Materialen V kolom X'!R4+'Materialen V kolom Y'!R4+'Materialen V kolom Z'!R4)/1000</f>
        <v>0</v>
      </c>
      <c r="S4" s="41">
        <f>('Materialen V kolom N'!S4+'Materialen V kolom O'!S4+'Materialen V kolom P'!S4+'Materialen V kolom Q'!S4+'Materialen V kolom R'!S4+'Materialen V kolom S'!S4+'Materialen V kolom T'!S4+'Materialen V kolom U'!S4+'Materialen V kolom V'!S4+'Materialen V kolom W'!S4+'Materialen V kolom X'!S4+'Materialen V kolom Y'!S4+'Materialen V kolom Z'!S4)/1000</f>
        <v>0</v>
      </c>
      <c r="T4" s="41">
        <f>('Materialen V kolom N'!T4+'Materialen V kolom O'!T4+'Materialen V kolom P'!T4+'Materialen V kolom Q'!T4+'Materialen V kolom R'!T4+'Materialen V kolom S'!T4+'Materialen V kolom T'!T4+'Materialen V kolom U'!T4+'Materialen V kolom V'!T4+'Materialen V kolom W'!T4+'Materialen V kolom X'!T4+'Materialen V kolom Y'!T4+'Materialen V kolom Z'!T4)/1000</f>
        <v>0</v>
      </c>
    </row>
    <row r="5" spans="1:20" x14ac:dyDescent="0.2">
      <c r="B5" t="s">
        <v>866</v>
      </c>
      <c r="C5" s="33">
        <f>'Materialen V kolom N'!C5+'Materialen V kolom O'!C5+'Materialen V kolom P'!C5+'Materialen V kolom Q'!C5+'Materialen V kolom R'!C5+'Materialen V kolom S'!C5+'Materialen V kolom T'!C5+'Materialen V kolom U'!C5+'Materialen V kolom V'!C5+'Materialen V kolom W'!C5+'Materialen V kolom X'!C5+'Materialen V kolom Y'!C5+'Materialen V kolom Z'!C5</f>
        <v>0</v>
      </c>
      <c r="D5" t="s">
        <v>134</v>
      </c>
      <c r="E5" s="27" t="s">
        <v>93</v>
      </c>
      <c r="G5" s="566">
        <f>('Materialen V kolom N'!G5+'Materialen V kolom O'!G5+'Materialen V kolom P'!G5+'Materialen V kolom Q'!G5+'Materialen V kolom R'!G5+'Materialen V kolom S'!G5+'Materialen V kolom T'!G5+'Materialen V kolom U'!G5+'Materialen V kolom V'!G5+'Materialen V kolom W'!G5+'Materialen V kolom X'!G5+'Materialen V kolom Y'!G5+'Materialen V kolom Z'!G5)/1000</f>
        <v>0</v>
      </c>
      <c r="H5" s="41">
        <f>('Materialen V kolom N'!H5+'Materialen V kolom O'!H5+'Materialen V kolom P'!H5+'Materialen V kolom Q'!H5+'Materialen V kolom R'!H5+'Materialen V kolom S'!H5+'Materialen V kolom T'!H5+'Materialen V kolom U'!H5+'Materialen V kolom V'!H5+'Materialen V kolom W'!H5+'Materialen V kolom X'!H5+'Materialen V kolom Y'!H5+'Materialen V kolom Z'!H5)/1000</f>
        <v>0</v>
      </c>
      <c r="I5" t="s">
        <v>134</v>
      </c>
      <c r="J5" s="41">
        <f>('Materialen V kolom N'!J5+'Materialen V kolom O'!J5+'Materialen V kolom P'!J5+'Materialen V kolom Q'!J5+'Materialen V kolom R'!J5+'Materialen V kolom S'!J5+'Materialen V kolom T'!J5+'Materialen V kolom U'!J5+'Materialen V kolom V'!J5+'Materialen V kolom W'!J5+'Materialen V kolom X'!J5+'Materialen V kolom Y'!J5+'Materialen V kolom Z'!J5)/1000</f>
        <v>0</v>
      </c>
      <c r="K5" s="41">
        <f>('Materialen V kolom N'!K5+'Materialen V kolom O'!K5+'Materialen V kolom P'!K5+'Materialen V kolom Q'!K5+'Materialen V kolom R'!K5+'Materialen V kolom S'!K5+'Materialen V kolom T'!K5+'Materialen V kolom U'!K5+'Materialen V kolom V'!K5+'Materialen V kolom W'!K5+'Materialen V kolom X'!K5+'Materialen V kolom Y'!K5+'Materialen V kolom Z'!K5)/1000</f>
        <v>0</v>
      </c>
      <c r="L5" s="41">
        <f>('Materialen V kolom N'!L5+'Materialen V kolom O'!L5+'Materialen V kolom P'!L5+'Materialen V kolom Q'!L5+'Materialen V kolom R'!L5+'Materialen V kolom S'!L5+'Materialen V kolom T'!L5+'Materialen V kolom U'!L5+'Materialen V kolom V'!L5+'Materialen V kolom W'!L5+'Materialen V kolom X'!L5+'Materialen V kolom Y'!L5+'Materialen V kolom Z'!L5)/1000</f>
        <v>0</v>
      </c>
      <c r="M5" s="41">
        <f>('Materialen V kolom N'!M5+'Materialen V kolom O'!M5+'Materialen V kolom P'!M5+'Materialen V kolom Q'!M5+'Materialen V kolom R'!M5+'Materialen V kolom S'!M5+'Materialen V kolom T'!M5+'Materialen V kolom U'!M5+'Materialen V kolom V'!M5+'Materialen V kolom W'!M5+'Materialen V kolom X'!M5+'Materialen V kolom Y'!M5+'Materialen V kolom Z'!M5)/1000</f>
        <v>0</v>
      </c>
      <c r="N5" s="41">
        <f>('Materialen V kolom N'!N5+'Materialen V kolom O'!N5+'Materialen V kolom P'!N5+'Materialen V kolom Q'!N5+'Materialen V kolom R'!N5+'Materialen V kolom S'!N5+'Materialen V kolom T'!N5+'Materialen V kolom U'!N5+'Materialen V kolom V'!N5+'Materialen V kolom W'!N5+'Materialen V kolom X'!N5+'Materialen V kolom Y'!N5+'Materialen V kolom Z'!N5)/1000</f>
        <v>0</v>
      </c>
      <c r="O5" s="41">
        <f>('Materialen V kolom N'!O5+'Materialen V kolom O'!O5+'Materialen V kolom P'!O5+'Materialen V kolom Q'!O5+'Materialen V kolom R'!O5+'Materialen V kolom S'!O5+'Materialen V kolom T'!O5+'Materialen V kolom U'!O5+'Materialen V kolom V'!O5+'Materialen V kolom W'!O5+'Materialen V kolom X'!O5+'Materialen V kolom Y'!O5+'Materialen V kolom Z'!O5)/1000</f>
        <v>0</v>
      </c>
      <c r="P5" s="41">
        <f>('Materialen V kolom N'!P5+'Materialen V kolom O'!P5+'Materialen V kolom P'!P5+'Materialen V kolom Q'!P5+'Materialen V kolom R'!P5+'Materialen V kolom S'!P5+'Materialen V kolom T'!P5+'Materialen V kolom U'!P5+'Materialen V kolom V'!P5+'Materialen V kolom W'!P5+'Materialen V kolom X'!P5+'Materialen V kolom Y'!P5+'Materialen V kolom Z'!P5)/1000</f>
        <v>0</v>
      </c>
      <c r="Q5" s="41">
        <f>('Materialen V kolom N'!Q5+'Materialen V kolom O'!Q5+'Materialen V kolom P'!Q5+'Materialen V kolom Q'!Q5+'Materialen V kolom R'!Q5+'Materialen V kolom S'!Q5+'Materialen V kolom T'!Q5+'Materialen V kolom U'!Q5+'Materialen V kolom V'!Q5+'Materialen V kolom W'!Q5+'Materialen V kolom X'!Q5+'Materialen V kolom Y'!Q5+'Materialen V kolom Z'!Q5)/1000</f>
        <v>0</v>
      </c>
      <c r="R5" s="41">
        <f>('Materialen V kolom N'!R5+'Materialen V kolom O'!R5+'Materialen V kolom P'!R5+'Materialen V kolom Q'!R5+'Materialen V kolom R'!R5+'Materialen V kolom S'!R5+'Materialen V kolom T'!R5+'Materialen V kolom U'!R5+'Materialen V kolom V'!R5+'Materialen V kolom W'!R5+'Materialen V kolom X'!R5+'Materialen V kolom Y'!R5+'Materialen V kolom Z'!R5)/1000</f>
        <v>0</v>
      </c>
      <c r="S5" s="41">
        <f>('Materialen V kolom N'!S5+'Materialen V kolom O'!S5+'Materialen V kolom P'!S5+'Materialen V kolom Q'!S5+'Materialen V kolom R'!S5+'Materialen V kolom S'!S5+'Materialen V kolom T'!S5+'Materialen V kolom U'!S5+'Materialen V kolom V'!S5+'Materialen V kolom W'!S5+'Materialen V kolom X'!S5+'Materialen V kolom Y'!S5+'Materialen V kolom Z'!S5)/1000</f>
        <v>0</v>
      </c>
      <c r="T5" s="41">
        <f>('Materialen V kolom N'!T5+'Materialen V kolom O'!T5+'Materialen V kolom P'!T5+'Materialen V kolom Q'!T5+'Materialen V kolom R'!T5+'Materialen V kolom S'!T5+'Materialen V kolom T'!T5+'Materialen V kolom U'!T5+'Materialen V kolom V'!T5+'Materialen V kolom W'!T5+'Materialen V kolom X'!T5+'Materialen V kolom Y'!T5+'Materialen V kolom Z'!T5)/1000</f>
        <v>0</v>
      </c>
    </row>
    <row r="6" spans="1:20" x14ac:dyDescent="0.2">
      <c r="B6" t="str">
        <f>'Calculatie sheet'!C72</f>
        <v>Grondbewerking</v>
      </c>
      <c r="C6" s="33">
        <f>'Materialen V kolom N'!C6+'Materialen V kolom O'!C6+'Materialen V kolom P'!C6+'Materialen V kolom Q'!C6+'Materialen V kolom R'!C6+'Materialen V kolom S'!C6+'Materialen V kolom T'!C6+'Materialen V kolom U'!C6+'Materialen V kolom V'!C6+'Materialen V kolom W'!C6+'Materialen V kolom X'!C6+'Materialen V kolom Y'!C6+'Materialen V kolom Z'!C6</f>
        <v>2159.3249999999998</v>
      </c>
      <c r="D6" t="s">
        <v>134</v>
      </c>
      <c r="E6" s="38" t="s">
        <v>659</v>
      </c>
      <c r="G6" s="566">
        <f>('Materialen V kolom N'!G6+'Materialen V kolom O'!G6+'Materialen V kolom P'!G6+'Materialen V kolom Q'!G6+'Materialen V kolom R'!G6+'Materialen V kolom S'!G6+'Materialen V kolom T'!G6+'Materialen V kolom U'!G6+'Materialen V kolom V'!G6+'Materialen V kolom W'!G6+'Materialen V kolom X'!G6+'Materialen V kolom Y'!G6+'Materialen V kolom Z'!G6)/1000</f>
        <v>0</v>
      </c>
      <c r="H6" s="41">
        <f>('Materialen V kolom N'!H6+'Materialen V kolom O'!H6+'Materialen V kolom P'!H6+'Materialen V kolom Q'!H6+'Materialen V kolom R'!H6+'Materialen V kolom S'!H6+'Materialen V kolom T'!H6+'Materialen V kolom U'!H6+'Materialen V kolom V'!H6+'Materialen V kolom W'!H6+'Materialen V kolom X'!H6+'Materialen V kolom Y'!H6+'Materialen V kolom Z'!H6)/1000</f>
        <v>0</v>
      </c>
      <c r="I6" t="s">
        <v>134</v>
      </c>
      <c r="J6" s="41">
        <f>('Materialen V kolom N'!J6+'Materialen V kolom O'!J6+'Materialen V kolom P'!J6+'Materialen V kolom Q'!J6+'Materialen V kolom R'!J6+'Materialen V kolom S'!J6+'Materialen V kolom T'!J6+'Materialen V kolom U'!J6+'Materialen V kolom V'!J6+'Materialen V kolom W'!J6+'Materialen V kolom X'!J6+'Materialen V kolom Y'!J6+'Materialen V kolom Z'!J6)/1000</f>
        <v>0</v>
      </c>
      <c r="K6" s="41">
        <f>('Materialen V kolom N'!K6+'Materialen V kolom O'!K6+'Materialen V kolom P'!K6+'Materialen V kolom Q'!K6+'Materialen V kolom R'!K6+'Materialen V kolom S'!K6+'Materialen V kolom T'!K6+'Materialen V kolom U'!K6+'Materialen V kolom V'!K6+'Materialen V kolom W'!K6+'Materialen V kolom X'!K6+'Materialen V kolom Y'!K6+'Materialen V kolom Z'!K6)/1000</f>
        <v>0</v>
      </c>
      <c r="L6" s="41">
        <f>('Materialen V kolom N'!L6+'Materialen V kolom O'!L6+'Materialen V kolom P'!L6+'Materialen V kolom Q'!L6+'Materialen V kolom R'!L6+'Materialen V kolom S'!L6+'Materialen V kolom T'!L6+'Materialen V kolom U'!L6+'Materialen V kolom V'!L6+'Materialen V kolom W'!L6+'Materialen V kolom X'!L6+'Materialen V kolom Y'!L6+'Materialen V kolom Z'!L6)/1000</f>
        <v>0</v>
      </c>
      <c r="M6" s="41">
        <f>('Materialen V kolom N'!M6+'Materialen V kolom O'!M6+'Materialen V kolom P'!M6+'Materialen V kolom Q'!M6+'Materialen V kolom R'!M6+'Materialen V kolom S'!M6+'Materialen V kolom T'!M6+'Materialen V kolom U'!M6+'Materialen V kolom V'!M6+'Materialen V kolom W'!M6+'Materialen V kolom X'!M6+'Materialen V kolom Y'!M6+'Materialen V kolom Z'!M6)/1000</f>
        <v>0</v>
      </c>
      <c r="N6" s="41">
        <f>('Materialen V kolom N'!N6+'Materialen V kolom O'!N6+'Materialen V kolom P'!N6+'Materialen V kolom Q'!N6+'Materialen V kolom R'!N6+'Materialen V kolom S'!N6+'Materialen V kolom T'!N6+'Materialen V kolom U'!N6+'Materialen V kolom V'!N6+'Materialen V kolom W'!N6+'Materialen V kolom X'!N6+'Materialen V kolom Y'!N6+'Materialen V kolom Z'!N6)/1000</f>
        <v>0</v>
      </c>
      <c r="O6" s="41">
        <f>('Materialen V kolom N'!O6+'Materialen V kolom O'!O6+'Materialen V kolom P'!O6+'Materialen V kolom Q'!O6+'Materialen V kolom R'!O6+'Materialen V kolom S'!O6+'Materialen V kolom T'!O6+'Materialen V kolom U'!O6+'Materialen V kolom V'!O6+'Materialen V kolom W'!O6+'Materialen V kolom X'!O6+'Materialen V kolom Y'!O6+'Materialen V kolom Z'!O6)/1000</f>
        <v>0</v>
      </c>
      <c r="P6" s="41">
        <f>('Materialen V kolom N'!P6+'Materialen V kolom O'!P6+'Materialen V kolom P'!P6+'Materialen V kolom Q'!P6+'Materialen V kolom R'!P6+'Materialen V kolom S'!P6+'Materialen V kolom T'!P6+'Materialen V kolom U'!P6+'Materialen V kolom V'!P6+'Materialen V kolom W'!P6+'Materialen V kolom X'!P6+'Materialen V kolom Y'!P6+'Materialen V kolom Z'!P6)/1000</f>
        <v>0</v>
      </c>
      <c r="Q6" s="41">
        <f>('Materialen V kolom N'!Q6+'Materialen V kolom O'!Q6+'Materialen V kolom P'!Q6+'Materialen V kolom Q'!Q6+'Materialen V kolom R'!Q6+'Materialen V kolom S'!Q6+'Materialen V kolom T'!Q6+'Materialen V kolom U'!Q6+'Materialen V kolom V'!Q6+'Materialen V kolom W'!Q6+'Materialen V kolom X'!Q6+'Materialen V kolom Y'!Q6+'Materialen V kolom Z'!Q6)/1000</f>
        <v>0</v>
      </c>
      <c r="R6" s="41">
        <f>('Materialen V kolom N'!R6+'Materialen V kolom O'!R6+'Materialen V kolom P'!R6+'Materialen V kolom Q'!R6+'Materialen V kolom R'!R6+'Materialen V kolom S'!R6+'Materialen V kolom T'!R6+'Materialen V kolom U'!R6+'Materialen V kolom V'!R6+'Materialen V kolom W'!R6+'Materialen V kolom X'!R6+'Materialen V kolom Y'!R6+'Materialen V kolom Z'!R6)/1000</f>
        <v>0</v>
      </c>
      <c r="S6" s="41">
        <f>('Materialen V kolom N'!S6+'Materialen V kolom O'!S6+'Materialen V kolom P'!S6+'Materialen V kolom Q'!S6+'Materialen V kolom R'!S6+'Materialen V kolom S'!S6+'Materialen V kolom T'!S6+'Materialen V kolom U'!S6+'Materialen V kolom V'!S6+'Materialen V kolom W'!S6+'Materialen V kolom X'!S6+'Materialen V kolom Y'!S6+'Materialen V kolom Z'!S6)/1000</f>
        <v>0</v>
      </c>
      <c r="T6" s="41">
        <f>('Materialen V kolom N'!T6+'Materialen V kolom O'!T6+'Materialen V kolom P'!T6+'Materialen V kolom Q'!T6+'Materialen V kolom R'!T6+'Materialen V kolom S'!T6+'Materialen V kolom T'!T6+'Materialen V kolom U'!T6+'Materialen V kolom V'!T6+'Materialen V kolom W'!T6+'Materialen V kolom X'!T6+'Materialen V kolom Y'!T6+'Materialen V kolom Z'!T6)/1000</f>
        <v>0</v>
      </c>
    </row>
    <row r="7" spans="1:20" x14ac:dyDescent="0.2">
      <c r="B7" t="str">
        <f>'Calculatie sheet'!C73</f>
        <v>Bestrating</v>
      </c>
      <c r="C7" s="33">
        <f>'Materialen V kolom N'!C7+'Materialen V kolom O'!C7+'Materialen V kolom P'!C7+'Materialen V kolom Q'!C7+'Materialen V kolom R'!C7+'Materialen V kolom S'!C7+'Materialen V kolom T'!C7+'Materialen V kolom U'!C7+'Materialen V kolom V'!C7+'Materialen V kolom W'!C7+'Materialen V kolom X'!C7+'Materialen V kolom Y'!C7+'Materialen V kolom Z'!C7</f>
        <v>427.45500000000004</v>
      </c>
      <c r="D7" t="s">
        <v>134</v>
      </c>
      <c r="E7" s="569" t="s">
        <v>597</v>
      </c>
      <c r="G7" s="566">
        <f>('Materialen V kolom N'!G7+'Materialen V kolom O'!G7+'Materialen V kolom P'!G7+'Materialen V kolom Q'!G7+'Materialen V kolom R'!G7+'Materialen V kolom S'!G7+'Materialen V kolom T'!G7+'Materialen V kolom U'!G7+'Materialen V kolom V'!G7+'Materialen V kolom W'!G7+'Materialen V kolom X'!G7+'Materialen V kolom Y'!G7+'Materialen V kolom Z'!G7)/1000</f>
        <v>0</v>
      </c>
      <c r="H7" s="41">
        <f>('Materialen V kolom N'!H7+'Materialen V kolom O'!H7+'Materialen V kolom P'!H7+'Materialen V kolom Q'!H7+'Materialen V kolom R'!H7+'Materialen V kolom S'!H7+'Materialen V kolom T'!H7+'Materialen V kolom U'!H7+'Materialen V kolom V'!H7+'Materialen V kolom W'!H7+'Materialen V kolom X'!H7+'Materialen V kolom Y'!H7+'Materialen V kolom Z'!H7)/1000</f>
        <v>0</v>
      </c>
      <c r="I7" t="s">
        <v>134</v>
      </c>
      <c r="J7" s="41">
        <f>('Materialen V kolom N'!J7+'Materialen V kolom O'!J7+'Materialen V kolom P'!J7+'Materialen V kolom Q'!J7+'Materialen V kolom R'!J7+'Materialen V kolom S'!J7+'Materialen V kolom T'!J7+'Materialen V kolom U'!J7+'Materialen V kolom V'!J7+'Materialen V kolom W'!J7+'Materialen V kolom X'!J7+'Materialen V kolom Y'!J7+'Materialen V kolom Z'!J7)/1000</f>
        <v>0</v>
      </c>
      <c r="K7" s="41">
        <f>('Materialen V kolom N'!K7+'Materialen V kolom O'!K7+'Materialen V kolom P'!K7+'Materialen V kolom Q'!K7+'Materialen V kolom R'!K7+'Materialen V kolom S'!K7+'Materialen V kolom T'!K7+'Materialen V kolom U'!K7+'Materialen V kolom V'!K7+'Materialen V kolom W'!K7+'Materialen V kolom X'!K7+'Materialen V kolom Y'!K7+'Materialen V kolom Z'!K7)/1000</f>
        <v>0</v>
      </c>
      <c r="L7" s="41">
        <f>('Materialen V kolom N'!L7+'Materialen V kolom O'!L7+'Materialen V kolom P'!L7+'Materialen V kolom Q'!L7+'Materialen V kolom R'!L7+'Materialen V kolom S'!L7+'Materialen V kolom T'!L7+'Materialen V kolom U'!L7+'Materialen V kolom V'!L7+'Materialen V kolom W'!L7+'Materialen V kolom X'!L7+'Materialen V kolom Y'!L7+'Materialen V kolom Z'!L7)/1000</f>
        <v>0</v>
      </c>
      <c r="M7" s="41">
        <f>('Materialen V kolom N'!M7+'Materialen V kolom O'!M7+'Materialen V kolom P'!M7+'Materialen V kolom Q'!M7+'Materialen V kolom R'!M7+'Materialen V kolom S'!M7+'Materialen V kolom T'!M7+'Materialen V kolom U'!M7+'Materialen V kolom V'!M7+'Materialen V kolom W'!M7+'Materialen V kolom X'!M7+'Materialen V kolom Y'!M7+'Materialen V kolom Z'!M7)/1000</f>
        <v>0</v>
      </c>
      <c r="N7" s="41">
        <f>('Materialen V kolom N'!N7+'Materialen V kolom O'!N7+'Materialen V kolom P'!N7+'Materialen V kolom Q'!N7+'Materialen V kolom R'!N7+'Materialen V kolom S'!N7+'Materialen V kolom T'!N7+'Materialen V kolom U'!N7+'Materialen V kolom V'!N7+'Materialen V kolom W'!N7+'Materialen V kolom X'!N7+'Materialen V kolom Y'!N7+'Materialen V kolom Z'!N7)/1000</f>
        <v>0</v>
      </c>
      <c r="O7" s="41">
        <f>('Materialen V kolom N'!O7+'Materialen V kolom O'!O7+'Materialen V kolom P'!O7+'Materialen V kolom Q'!O7+'Materialen V kolom R'!O7+'Materialen V kolom S'!O7+'Materialen V kolom T'!O7+'Materialen V kolom U'!O7+'Materialen V kolom V'!O7+'Materialen V kolom W'!O7+'Materialen V kolom X'!O7+'Materialen V kolom Y'!O7+'Materialen V kolom Z'!O7)/1000</f>
        <v>0</v>
      </c>
      <c r="P7" s="41">
        <f>('Materialen V kolom N'!P7+'Materialen V kolom O'!P7+'Materialen V kolom P'!P7+'Materialen V kolom Q'!P7+'Materialen V kolom R'!P7+'Materialen V kolom S'!P7+'Materialen V kolom T'!P7+'Materialen V kolom U'!P7+'Materialen V kolom V'!P7+'Materialen V kolom W'!P7+'Materialen V kolom X'!P7+'Materialen V kolom Y'!P7+'Materialen V kolom Z'!P7)/1000</f>
        <v>0</v>
      </c>
      <c r="Q7" s="41">
        <f>('Materialen V kolom N'!Q7+'Materialen V kolom O'!Q7+'Materialen V kolom P'!Q7+'Materialen V kolom Q'!Q7+'Materialen V kolom R'!Q7+'Materialen V kolom S'!Q7+'Materialen V kolom T'!Q7+'Materialen V kolom U'!Q7+'Materialen V kolom V'!Q7+'Materialen V kolom W'!Q7+'Materialen V kolom X'!Q7+'Materialen V kolom Y'!Q7+'Materialen V kolom Z'!Q7)/1000</f>
        <v>0</v>
      </c>
      <c r="R7" s="41">
        <f>('Materialen V kolom N'!R7+'Materialen V kolom O'!R7+'Materialen V kolom P'!R7+'Materialen V kolom Q'!R7+'Materialen V kolom R'!R7+'Materialen V kolom S'!R7+'Materialen V kolom T'!R7+'Materialen V kolom U'!R7+'Materialen V kolom V'!R7+'Materialen V kolom W'!R7+'Materialen V kolom X'!R7+'Materialen V kolom Y'!R7+'Materialen V kolom Z'!R7)/1000</f>
        <v>0</v>
      </c>
      <c r="S7" s="41">
        <f>('Materialen V kolom N'!S7+'Materialen V kolom O'!S7+'Materialen V kolom P'!S7+'Materialen V kolom Q'!S7+'Materialen V kolom R'!S7+'Materialen V kolom S'!S7+'Materialen V kolom T'!S7+'Materialen V kolom U'!S7+'Materialen V kolom V'!S7+'Materialen V kolom W'!S7+'Materialen V kolom X'!S7+'Materialen V kolom Y'!S7+'Materialen V kolom Z'!S7)/1000</f>
        <v>0</v>
      </c>
      <c r="T7" s="41">
        <f>('Materialen V kolom N'!T7+'Materialen V kolom O'!T7+'Materialen V kolom P'!T7+'Materialen V kolom Q'!T7+'Materialen V kolom R'!T7+'Materialen V kolom S'!T7+'Materialen V kolom T'!T7+'Materialen V kolom U'!T7+'Materialen V kolom V'!T7+'Materialen V kolom W'!T7+'Materialen V kolom X'!T7+'Materialen V kolom Y'!T7+'Materialen V kolom Z'!T7)/1000</f>
        <v>0</v>
      </c>
    </row>
    <row r="8" spans="1:20" x14ac:dyDescent="0.2">
      <c r="B8" t="s">
        <v>348</v>
      </c>
      <c r="C8" s="33">
        <f>'Materialen V kolom N'!C8+'Materialen V kolom O'!C8+'Materialen V kolom P'!C8+'Materialen V kolom Q'!C8+'Materialen V kolom R'!C8+'Materialen V kolom S'!C8+'Materialen V kolom T'!C8+'Materialen V kolom U'!C8+'Materialen V kolom V'!C8+'Materialen V kolom W'!C8+'Materialen V kolom X'!C8+'Materialen V kolom Y'!C8+'Materialen V kolom Z'!C8</f>
        <v>0</v>
      </c>
      <c r="D8" t="s">
        <v>134</v>
      </c>
      <c r="G8" s="566">
        <f>('Materialen V kolom N'!G8+'Materialen V kolom O'!G8+'Materialen V kolom P'!G8+'Materialen V kolom Q'!G8+'Materialen V kolom R'!G8+'Materialen V kolom S'!G8+'Materialen V kolom T'!G8+'Materialen V kolom U'!G8+'Materialen V kolom V'!G8+'Materialen V kolom W'!G8+'Materialen V kolom X'!G8+'Materialen V kolom Y'!G8+'Materialen V kolom Z'!G8)/1000</f>
        <v>0</v>
      </c>
      <c r="H8" s="41">
        <f>('Materialen V kolom N'!H8+'Materialen V kolom O'!H8+'Materialen V kolom P'!H8+'Materialen V kolom Q'!H8+'Materialen V kolom R'!H8+'Materialen V kolom S'!H8+'Materialen V kolom T'!H8+'Materialen V kolom U'!H8+'Materialen V kolom V'!H8+'Materialen V kolom W'!H8+'Materialen V kolom X'!H8+'Materialen V kolom Y'!H8+'Materialen V kolom Z'!H8)/1000</f>
        <v>0</v>
      </c>
      <c r="I8" t="s">
        <v>134</v>
      </c>
      <c r="J8" s="41">
        <f>('Materialen V kolom N'!J8+'Materialen V kolom O'!J8+'Materialen V kolom P'!J8+'Materialen V kolom Q'!J8+'Materialen V kolom R'!J8+'Materialen V kolom S'!J8+'Materialen V kolom T'!J8+'Materialen V kolom U'!J8+'Materialen V kolom V'!J8+'Materialen V kolom W'!J8+'Materialen V kolom X'!J8+'Materialen V kolom Y'!J8+'Materialen V kolom Z'!J8)/1000</f>
        <v>0</v>
      </c>
      <c r="K8" s="41">
        <f>('Materialen V kolom N'!K8+'Materialen V kolom O'!K8+'Materialen V kolom P'!K8+'Materialen V kolom Q'!K8+'Materialen V kolom R'!K8+'Materialen V kolom S'!K8+'Materialen V kolom T'!K8+'Materialen V kolom U'!K8+'Materialen V kolom V'!K8+'Materialen V kolom W'!K8+'Materialen V kolom X'!K8+'Materialen V kolom Y'!K8+'Materialen V kolom Z'!K8)/1000</f>
        <v>0</v>
      </c>
      <c r="L8" s="41">
        <f>('Materialen V kolom N'!L8+'Materialen V kolom O'!L8+'Materialen V kolom P'!L8+'Materialen V kolom Q'!L8+'Materialen V kolom R'!L8+'Materialen V kolom S'!L8+'Materialen V kolom T'!L8+'Materialen V kolom U'!L8+'Materialen V kolom V'!L8+'Materialen V kolom W'!L8+'Materialen V kolom X'!L8+'Materialen V kolom Y'!L8+'Materialen V kolom Z'!L8)/1000</f>
        <v>0</v>
      </c>
      <c r="M8" s="41">
        <f>('Materialen V kolom N'!M8+'Materialen V kolom O'!M8+'Materialen V kolom P'!M8+'Materialen V kolom Q'!M8+'Materialen V kolom R'!M8+'Materialen V kolom S'!M8+'Materialen V kolom T'!M8+'Materialen V kolom U'!M8+'Materialen V kolom V'!M8+'Materialen V kolom W'!M8+'Materialen V kolom X'!M8+'Materialen V kolom Y'!M8+'Materialen V kolom Z'!M8)/1000</f>
        <v>0</v>
      </c>
      <c r="N8" s="41">
        <f>('Materialen V kolom N'!N8+'Materialen V kolom O'!N8+'Materialen V kolom P'!N8+'Materialen V kolom Q'!N8+'Materialen V kolom R'!N8+'Materialen V kolom S'!N8+'Materialen V kolom T'!N8+'Materialen V kolom U'!N8+'Materialen V kolom V'!N8+'Materialen V kolom W'!N8+'Materialen V kolom X'!N8+'Materialen V kolom Y'!N8+'Materialen V kolom Z'!N8)/1000</f>
        <v>0</v>
      </c>
      <c r="O8" s="41">
        <f>('Materialen V kolom N'!O8+'Materialen V kolom O'!O8+'Materialen V kolom P'!O8+'Materialen V kolom Q'!O8+'Materialen V kolom R'!O8+'Materialen V kolom S'!O8+'Materialen V kolom T'!O8+'Materialen V kolom U'!O8+'Materialen V kolom V'!O8+'Materialen V kolom W'!O8+'Materialen V kolom X'!O8+'Materialen V kolom Y'!O8+'Materialen V kolom Z'!O8)/1000</f>
        <v>0</v>
      </c>
      <c r="P8" s="41">
        <f>('Materialen V kolom N'!P8+'Materialen V kolom O'!P8+'Materialen V kolom P'!P8+'Materialen V kolom Q'!P8+'Materialen V kolom R'!P8+'Materialen V kolom S'!P8+'Materialen V kolom T'!P8+'Materialen V kolom U'!P8+'Materialen V kolom V'!P8+'Materialen V kolom W'!P8+'Materialen V kolom X'!P8+'Materialen V kolom Y'!P8+'Materialen V kolom Z'!P8)/1000</f>
        <v>0</v>
      </c>
      <c r="Q8" s="41">
        <f>('Materialen V kolom N'!Q8+'Materialen V kolom O'!Q8+'Materialen V kolom P'!Q8+'Materialen V kolom Q'!Q8+'Materialen V kolom R'!Q8+'Materialen V kolom S'!Q8+'Materialen V kolom T'!Q8+'Materialen V kolom U'!Q8+'Materialen V kolom V'!Q8+'Materialen V kolom W'!Q8+'Materialen V kolom X'!Q8+'Materialen V kolom Y'!Q8+'Materialen V kolom Z'!Q8)/1000</f>
        <v>0</v>
      </c>
      <c r="R8" s="41">
        <f>('Materialen V kolom N'!R8+'Materialen V kolom O'!R8+'Materialen V kolom P'!R8+'Materialen V kolom Q'!R8+'Materialen V kolom R'!R8+'Materialen V kolom S'!R8+'Materialen V kolom T'!R8+'Materialen V kolom U'!R8+'Materialen V kolom V'!R8+'Materialen V kolom W'!R8+'Materialen V kolom X'!R8+'Materialen V kolom Y'!R8+'Materialen V kolom Z'!R8)/1000</f>
        <v>0</v>
      </c>
      <c r="S8" s="41">
        <f>('Materialen V kolom N'!S8+'Materialen V kolom O'!S8+'Materialen V kolom P'!S8+'Materialen V kolom Q'!S8+'Materialen V kolom R'!S8+'Materialen V kolom S'!S8+'Materialen V kolom T'!S8+'Materialen V kolom U'!S8+'Materialen V kolom V'!S8+'Materialen V kolom W'!S8+'Materialen V kolom X'!S8+'Materialen V kolom Y'!S8+'Materialen V kolom Z'!S8)/1000</f>
        <v>0</v>
      </c>
      <c r="T8" s="41">
        <f>('Materialen V kolom N'!T8+'Materialen V kolom O'!T8+'Materialen V kolom P'!T8+'Materialen V kolom Q'!T8+'Materialen V kolom R'!T8+'Materialen V kolom S'!T8+'Materialen V kolom T'!T8+'Materialen V kolom U'!T8+'Materialen V kolom V'!T8+'Materialen V kolom W'!T8+'Materialen V kolom X'!T8+'Materialen V kolom Y'!T8+'Materialen V kolom Z'!T8)/1000</f>
        <v>0</v>
      </c>
    </row>
    <row r="9" spans="1:20" x14ac:dyDescent="0.2">
      <c r="B9" t="str">
        <f>B2</f>
        <v>Beton</v>
      </c>
      <c r="C9" s="33">
        <f>'Materialen V kolom N'!C9+'Materialen V kolom O'!C9+'Materialen V kolom P'!C9+'Materialen V kolom Q'!C9+'Materialen V kolom R'!C9+'Materialen V kolom S'!C9+'Materialen V kolom T'!C9+'Materialen V kolom U'!C9+'Materialen V kolom V'!C9+'Materialen V kolom W'!C9+'Materialen V kolom X'!C9+'Materialen V kolom Y'!C9+'Materialen V kolom Z'!C9</f>
        <v>0</v>
      </c>
      <c r="D9" t="s">
        <v>135</v>
      </c>
      <c r="G9" s="566">
        <f>('Materialen V kolom N'!G9+'Materialen V kolom O'!G9+'Materialen V kolom P'!G9+'Materialen V kolom Q'!G9+'Materialen V kolom R'!G9+'Materialen V kolom S'!G9+'Materialen V kolom T'!G9+'Materialen V kolom U'!G9+'Materialen V kolom V'!G9+'Materialen V kolom W'!G9+'Materialen V kolom X'!G9+'Materialen V kolom Y'!G9+'Materialen V kolom Z'!G9)/1000</f>
        <v>0</v>
      </c>
      <c r="H9" s="41">
        <f>('Materialen V kolom N'!H9+'Materialen V kolom O'!H9+'Materialen V kolom P'!H9+'Materialen V kolom Q'!H9+'Materialen V kolom R'!H9+'Materialen V kolom S'!H9+'Materialen V kolom T'!H9+'Materialen V kolom U'!H9+'Materialen V kolom V'!H9+'Materialen V kolom W'!H9+'Materialen V kolom X'!H9+'Materialen V kolom Y'!H9+'Materialen V kolom Z'!H9)/1000</f>
        <v>0</v>
      </c>
      <c r="I9" t="s">
        <v>135</v>
      </c>
      <c r="J9" s="41">
        <f>('Materialen V kolom N'!J9+'Materialen V kolom O'!J9+'Materialen V kolom P'!J9+'Materialen V kolom Q'!J9+'Materialen V kolom R'!J9+'Materialen V kolom S'!J9+'Materialen V kolom T'!J9+'Materialen V kolom U'!J9+'Materialen V kolom V'!J9+'Materialen V kolom W'!J9+'Materialen V kolom X'!J9+'Materialen V kolom Y'!J9+'Materialen V kolom Z'!J9)/1000</f>
        <v>0</v>
      </c>
      <c r="K9" s="41">
        <f>('Materialen V kolom N'!K9+'Materialen V kolom O'!K9+'Materialen V kolom P'!K9+'Materialen V kolom Q'!K9+'Materialen V kolom R'!K9+'Materialen V kolom S'!K9+'Materialen V kolom T'!K9+'Materialen V kolom U'!K9+'Materialen V kolom V'!K9+'Materialen V kolom W'!K9+'Materialen V kolom X'!K9+'Materialen V kolom Y'!K9+'Materialen V kolom Z'!K9)/1000</f>
        <v>0</v>
      </c>
      <c r="L9" s="41">
        <f>('Materialen V kolom N'!L9+'Materialen V kolom O'!L9+'Materialen V kolom P'!L9+'Materialen V kolom Q'!L9+'Materialen V kolom R'!L9+'Materialen V kolom S'!L9+'Materialen V kolom T'!L9+'Materialen V kolom U'!L9+'Materialen V kolom V'!L9+'Materialen V kolom W'!L9+'Materialen V kolom X'!L9+'Materialen V kolom Y'!L9+'Materialen V kolom Z'!L9)/1000</f>
        <v>0</v>
      </c>
      <c r="M9" s="41">
        <f>('Materialen V kolom N'!M9+'Materialen V kolom O'!M9+'Materialen V kolom P'!M9+'Materialen V kolom Q'!M9+'Materialen V kolom R'!M9+'Materialen V kolom S'!M9+'Materialen V kolom T'!M9+'Materialen V kolom U'!M9+'Materialen V kolom V'!M9+'Materialen V kolom W'!M9+'Materialen V kolom X'!M9+'Materialen V kolom Y'!M9+'Materialen V kolom Z'!M9)/1000</f>
        <v>0</v>
      </c>
      <c r="N9" s="41">
        <f>('Materialen V kolom N'!N9+'Materialen V kolom O'!N9+'Materialen V kolom P'!N9+'Materialen V kolom Q'!N9+'Materialen V kolom R'!N9+'Materialen V kolom S'!N9+'Materialen V kolom T'!N9+'Materialen V kolom U'!N9+'Materialen V kolom V'!N9+'Materialen V kolom W'!N9+'Materialen V kolom X'!N9+'Materialen V kolom Y'!N9+'Materialen V kolom Z'!N9)/1000</f>
        <v>0</v>
      </c>
      <c r="O9" s="41">
        <f>('Materialen V kolom N'!O9+'Materialen V kolom O'!O9+'Materialen V kolom P'!O9+'Materialen V kolom Q'!O9+'Materialen V kolom R'!O9+'Materialen V kolom S'!O9+'Materialen V kolom T'!O9+'Materialen V kolom U'!O9+'Materialen V kolom V'!O9+'Materialen V kolom W'!O9+'Materialen V kolom X'!O9+'Materialen V kolom Y'!O9+'Materialen V kolom Z'!O9)/1000</f>
        <v>0</v>
      </c>
      <c r="P9" s="41">
        <f>('Materialen V kolom N'!P9+'Materialen V kolom O'!P9+'Materialen V kolom P'!P9+'Materialen V kolom Q'!P9+'Materialen V kolom R'!P9+'Materialen V kolom S'!P9+'Materialen V kolom T'!P9+'Materialen V kolom U'!P9+'Materialen V kolom V'!P9+'Materialen V kolom W'!P9+'Materialen V kolom X'!P9+'Materialen V kolom Y'!P9+'Materialen V kolom Z'!P9)/1000</f>
        <v>0</v>
      </c>
      <c r="Q9" s="41">
        <f>('Materialen V kolom N'!Q9+'Materialen V kolom O'!Q9+'Materialen V kolom P'!Q9+'Materialen V kolom Q'!Q9+'Materialen V kolom R'!Q9+'Materialen V kolom S'!Q9+'Materialen V kolom T'!Q9+'Materialen V kolom U'!Q9+'Materialen V kolom V'!Q9+'Materialen V kolom W'!Q9+'Materialen V kolom X'!Q9+'Materialen V kolom Y'!Q9+'Materialen V kolom Z'!Q9)/1000</f>
        <v>0</v>
      </c>
      <c r="R9" s="41">
        <f>('Materialen V kolom N'!R9+'Materialen V kolom O'!R9+'Materialen V kolom P'!R9+'Materialen V kolom Q'!R9+'Materialen V kolom R'!R9+'Materialen V kolom S'!R9+'Materialen V kolom T'!R9+'Materialen V kolom U'!R9+'Materialen V kolom V'!R9+'Materialen V kolom W'!R9+'Materialen V kolom X'!R9+'Materialen V kolom Y'!R9+'Materialen V kolom Z'!R9)/1000</f>
        <v>0</v>
      </c>
      <c r="S9" s="41">
        <f>('Materialen V kolom N'!S9+'Materialen V kolom O'!S9+'Materialen V kolom P'!S9+'Materialen V kolom Q'!S9+'Materialen V kolom R'!S9+'Materialen V kolom S'!S9+'Materialen V kolom T'!S9+'Materialen V kolom U'!S9+'Materialen V kolom V'!S9+'Materialen V kolom W'!S9+'Materialen V kolom X'!S9+'Materialen V kolom Y'!S9+'Materialen V kolom Z'!S9)/1000</f>
        <v>0</v>
      </c>
      <c r="T9" s="41">
        <f>('Materialen V kolom N'!T9+'Materialen V kolom O'!T9+'Materialen V kolom P'!T9+'Materialen V kolom Q'!T9+'Materialen V kolom R'!T9+'Materialen V kolom S'!T9+'Materialen V kolom T'!T9+'Materialen V kolom U'!T9+'Materialen V kolom V'!T9+'Materialen V kolom W'!T9+'Materialen V kolom X'!T9+'Materialen V kolom Y'!T9+'Materialen V kolom Z'!T9)/1000</f>
        <v>0</v>
      </c>
    </row>
    <row r="10" spans="1:20" x14ac:dyDescent="0.2">
      <c r="B10" t="str">
        <f>B3</f>
        <v>Staal</v>
      </c>
      <c r="C10" s="33">
        <f>'Materialen V kolom N'!C10+'Materialen V kolom O'!C10+'Materialen V kolom P'!C10+'Materialen V kolom Q'!C10+'Materialen V kolom R'!C10+'Materialen V kolom S'!C10+'Materialen V kolom T'!C10+'Materialen V kolom U'!C10+'Materialen V kolom V'!C10+'Materialen V kolom W'!C10+'Materialen V kolom X'!C10+'Materialen V kolom Y'!C10+'Materialen V kolom Z'!C10</f>
        <v>0</v>
      </c>
      <c r="D10" t="s">
        <v>135</v>
      </c>
      <c r="G10" s="566">
        <f>('Materialen V kolom N'!G10+'Materialen V kolom O'!G10+'Materialen V kolom P'!G10+'Materialen V kolom Q'!G10+'Materialen V kolom R'!G10+'Materialen V kolom S'!G10+'Materialen V kolom T'!G10+'Materialen V kolom U'!G10+'Materialen V kolom V'!G10+'Materialen V kolom W'!G10+'Materialen V kolom X'!G10+'Materialen V kolom Y'!G10+'Materialen V kolom Z'!G10)/1000</f>
        <v>0</v>
      </c>
      <c r="H10" s="41">
        <f>('Materialen V kolom N'!H10+'Materialen V kolom O'!H10+'Materialen V kolom P'!H10+'Materialen V kolom Q'!H10+'Materialen V kolom R'!H10+'Materialen V kolom S'!H10+'Materialen V kolom T'!H10+'Materialen V kolom U'!H10+'Materialen V kolom V'!H10+'Materialen V kolom W'!H10+'Materialen V kolom X'!H10+'Materialen V kolom Y'!H10+'Materialen V kolom Z'!H10)/1000</f>
        <v>0</v>
      </c>
      <c r="I10" t="s">
        <v>135</v>
      </c>
      <c r="J10" s="41">
        <f>('Materialen V kolom N'!J10+'Materialen V kolom O'!J10+'Materialen V kolom P'!J10+'Materialen V kolom Q'!J10+'Materialen V kolom R'!J10+'Materialen V kolom S'!J10+'Materialen V kolom T'!J10+'Materialen V kolom U'!J10+'Materialen V kolom V'!J10+'Materialen V kolom W'!J10+'Materialen V kolom X'!J10+'Materialen V kolom Y'!J10+'Materialen V kolom Z'!J10)/1000</f>
        <v>0</v>
      </c>
      <c r="K10" s="41">
        <f>('Materialen V kolom N'!K10+'Materialen V kolom O'!K10+'Materialen V kolom P'!K10+'Materialen V kolom Q'!K10+'Materialen V kolom R'!K10+'Materialen V kolom S'!K10+'Materialen V kolom T'!K10+'Materialen V kolom U'!K10+'Materialen V kolom V'!K10+'Materialen V kolom W'!K10+'Materialen V kolom X'!K10+'Materialen V kolom Y'!K10+'Materialen V kolom Z'!K10)/1000</f>
        <v>0</v>
      </c>
      <c r="L10" s="41">
        <f>('Materialen V kolom N'!L10+'Materialen V kolom O'!L10+'Materialen V kolom P'!L10+'Materialen V kolom Q'!L10+'Materialen V kolom R'!L10+'Materialen V kolom S'!L10+'Materialen V kolom T'!L10+'Materialen V kolom U'!L10+'Materialen V kolom V'!L10+'Materialen V kolom W'!L10+'Materialen V kolom X'!L10+'Materialen V kolom Y'!L10+'Materialen V kolom Z'!L10)/1000</f>
        <v>0</v>
      </c>
      <c r="M10" s="41">
        <f>('Materialen V kolom N'!M10+'Materialen V kolom O'!M10+'Materialen V kolom P'!M10+'Materialen V kolom Q'!M10+'Materialen V kolom R'!M10+'Materialen V kolom S'!M10+'Materialen V kolom T'!M10+'Materialen V kolom U'!M10+'Materialen V kolom V'!M10+'Materialen V kolom W'!M10+'Materialen V kolom X'!M10+'Materialen V kolom Y'!M10+'Materialen V kolom Z'!M10)/1000</f>
        <v>0</v>
      </c>
      <c r="N10" s="41">
        <f>('Materialen V kolom N'!N10+'Materialen V kolom O'!N10+'Materialen V kolom P'!N10+'Materialen V kolom Q'!N10+'Materialen V kolom R'!N10+'Materialen V kolom S'!N10+'Materialen V kolom T'!N10+'Materialen V kolom U'!N10+'Materialen V kolom V'!N10+'Materialen V kolom W'!N10+'Materialen V kolom X'!N10+'Materialen V kolom Y'!N10+'Materialen V kolom Z'!N10)/1000</f>
        <v>0</v>
      </c>
      <c r="O10" s="41">
        <f>('Materialen V kolom N'!O10+'Materialen V kolom O'!O10+'Materialen V kolom P'!O10+'Materialen V kolom Q'!O10+'Materialen V kolom R'!O10+'Materialen V kolom S'!O10+'Materialen V kolom T'!O10+'Materialen V kolom U'!O10+'Materialen V kolom V'!O10+'Materialen V kolom W'!O10+'Materialen V kolom X'!O10+'Materialen V kolom Y'!O10+'Materialen V kolom Z'!O10)/1000</f>
        <v>0</v>
      </c>
      <c r="P10" s="41">
        <f>('Materialen V kolom N'!P10+'Materialen V kolom O'!P10+'Materialen V kolom P'!P10+'Materialen V kolom Q'!P10+'Materialen V kolom R'!P10+'Materialen V kolom S'!P10+'Materialen V kolom T'!P10+'Materialen V kolom U'!P10+'Materialen V kolom V'!P10+'Materialen V kolom W'!P10+'Materialen V kolom X'!P10+'Materialen V kolom Y'!P10+'Materialen V kolom Z'!P10)/1000</f>
        <v>0</v>
      </c>
      <c r="Q10" s="41">
        <f>('Materialen V kolom N'!Q10+'Materialen V kolom O'!Q10+'Materialen V kolom P'!Q10+'Materialen V kolom Q'!Q10+'Materialen V kolom R'!Q10+'Materialen V kolom S'!Q10+'Materialen V kolom T'!Q10+'Materialen V kolom U'!Q10+'Materialen V kolom V'!Q10+'Materialen V kolom W'!Q10+'Materialen V kolom X'!Q10+'Materialen V kolom Y'!Q10+'Materialen V kolom Z'!Q10)/1000</f>
        <v>0</v>
      </c>
      <c r="R10" s="41">
        <f>('Materialen V kolom N'!R10+'Materialen V kolom O'!R10+'Materialen V kolom P'!R10+'Materialen V kolom Q'!R10+'Materialen V kolom R'!R10+'Materialen V kolom S'!R10+'Materialen V kolom T'!R10+'Materialen V kolom U'!R10+'Materialen V kolom V'!R10+'Materialen V kolom W'!R10+'Materialen V kolom X'!R10+'Materialen V kolom Y'!R10+'Materialen V kolom Z'!R10)/1000</f>
        <v>0</v>
      </c>
      <c r="S10" s="41">
        <f>('Materialen V kolom N'!S10+'Materialen V kolom O'!S10+'Materialen V kolom P'!S10+'Materialen V kolom Q'!S10+'Materialen V kolom R'!S10+'Materialen V kolom S'!S10+'Materialen V kolom T'!S10+'Materialen V kolom U'!S10+'Materialen V kolom V'!S10+'Materialen V kolom W'!S10+'Materialen V kolom X'!S10+'Materialen V kolom Y'!S10+'Materialen V kolom Z'!S10)/1000</f>
        <v>0</v>
      </c>
      <c r="T10" s="41">
        <f>('Materialen V kolom N'!T10+'Materialen V kolom O'!T10+'Materialen V kolom P'!T10+'Materialen V kolom Q'!T10+'Materialen V kolom R'!T10+'Materialen V kolom S'!T10+'Materialen V kolom T'!T10+'Materialen V kolom U'!T10+'Materialen V kolom V'!T10+'Materialen V kolom W'!T10+'Materialen V kolom X'!T10+'Materialen V kolom Y'!T10+'Materialen V kolom Z'!T10)/1000</f>
        <v>0</v>
      </c>
    </row>
    <row r="11" spans="1:20" x14ac:dyDescent="0.2">
      <c r="B11" t="str">
        <f>B4</f>
        <v>Asfalt</v>
      </c>
      <c r="C11" s="33">
        <f>'Materialen V kolom N'!C11+'Materialen V kolom O'!C11+'Materialen V kolom P'!C11+'Materialen V kolom Q'!C11+'Materialen V kolom R'!C11+'Materialen V kolom S'!C11+'Materialen V kolom T'!C11+'Materialen V kolom U'!C11+'Materialen V kolom V'!C11+'Materialen V kolom W'!C11+'Materialen V kolom X'!C11+'Materialen V kolom Y'!C11+'Materialen V kolom Z'!C11</f>
        <v>3563.7</v>
      </c>
      <c r="D11" t="s">
        <v>135</v>
      </c>
      <c r="G11" s="566">
        <f>('Materialen V kolom N'!G11+'Materialen V kolom O'!G11+'Materialen V kolom P'!G11+'Materialen V kolom Q'!G11+'Materialen V kolom R'!G11+'Materialen V kolom S'!G11+'Materialen V kolom T'!G11+'Materialen V kolom U'!G11+'Materialen V kolom V'!G11+'Materialen V kolom W'!G11+'Materialen V kolom X'!G11+'Materialen V kolom Y'!G11+'Materialen V kolom Z'!G11)/1000</f>
        <v>0</v>
      </c>
      <c r="H11" s="41">
        <f>('Materialen V kolom N'!H11+'Materialen V kolom O'!H11+'Materialen V kolom P'!H11+'Materialen V kolom Q'!H11+'Materialen V kolom R'!H11+'Materialen V kolom S'!H11+'Materialen V kolom T'!H11+'Materialen V kolom U'!H11+'Materialen V kolom V'!H11+'Materialen V kolom W'!H11+'Materialen V kolom X'!H11+'Materialen V kolom Y'!H11+'Materialen V kolom Z'!H11)/1000</f>
        <v>0</v>
      </c>
      <c r="I11" t="s">
        <v>135</v>
      </c>
      <c r="J11" s="41">
        <f>('Materialen V kolom N'!J11+'Materialen V kolom O'!J11+'Materialen V kolom P'!J11+'Materialen V kolom Q'!J11+'Materialen V kolom R'!J11+'Materialen V kolom S'!J11+'Materialen V kolom T'!J11+'Materialen V kolom U'!J11+'Materialen V kolom V'!J11+'Materialen V kolom W'!J11+'Materialen V kolom X'!J11+'Materialen V kolom Y'!J11+'Materialen V kolom Z'!J11)/1000</f>
        <v>0</v>
      </c>
      <c r="K11" s="41">
        <f>('Materialen V kolom N'!K11+'Materialen V kolom O'!K11+'Materialen V kolom P'!K11+'Materialen V kolom Q'!K11+'Materialen V kolom R'!K11+'Materialen V kolom S'!K11+'Materialen V kolom T'!K11+'Materialen V kolom U'!K11+'Materialen V kolom V'!K11+'Materialen V kolom W'!K11+'Materialen V kolom X'!K11+'Materialen V kolom Y'!K11+'Materialen V kolom Z'!K11)/1000</f>
        <v>0</v>
      </c>
      <c r="L11" s="41">
        <f>('Materialen V kolom N'!L11+'Materialen V kolom O'!L11+'Materialen V kolom P'!L11+'Materialen V kolom Q'!L11+'Materialen V kolom R'!L11+'Materialen V kolom S'!L11+'Materialen V kolom T'!L11+'Materialen V kolom U'!L11+'Materialen V kolom V'!L11+'Materialen V kolom W'!L11+'Materialen V kolom X'!L11+'Materialen V kolom Y'!L11+'Materialen V kolom Z'!L11)/1000</f>
        <v>0</v>
      </c>
      <c r="M11" s="41">
        <f>('Materialen V kolom N'!M11+'Materialen V kolom O'!M11+'Materialen V kolom P'!M11+'Materialen V kolom Q'!M11+'Materialen V kolom R'!M11+'Materialen V kolom S'!M11+'Materialen V kolom T'!M11+'Materialen V kolom U'!M11+'Materialen V kolom V'!M11+'Materialen V kolom W'!M11+'Materialen V kolom X'!M11+'Materialen V kolom Y'!M11+'Materialen V kolom Z'!M11)/1000</f>
        <v>0</v>
      </c>
      <c r="N11" s="41">
        <f>('Materialen V kolom N'!N11+'Materialen V kolom O'!N11+'Materialen V kolom P'!N11+'Materialen V kolom Q'!N11+'Materialen V kolom R'!N11+'Materialen V kolom S'!N11+'Materialen V kolom T'!N11+'Materialen V kolom U'!N11+'Materialen V kolom V'!N11+'Materialen V kolom W'!N11+'Materialen V kolom X'!N11+'Materialen V kolom Y'!N11+'Materialen V kolom Z'!N11)/1000</f>
        <v>0</v>
      </c>
      <c r="O11" s="41">
        <f>('Materialen V kolom N'!O11+'Materialen V kolom O'!O11+'Materialen V kolom P'!O11+'Materialen V kolom Q'!O11+'Materialen V kolom R'!O11+'Materialen V kolom S'!O11+'Materialen V kolom T'!O11+'Materialen V kolom U'!O11+'Materialen V kolom V'!O11+'Materialen V kolom W'!O11+'Materialen V kolom X'!O11+'Materialen V kolom Y'!O11+'Materialen V kolom Z'!O11)/1000</f>
        <v>0</v>
      </c>
      <c r="P11" s="41">
        <f>('Materialen V kolom N'!P11+'Materialen V kolom O'!P11+'Materialen V kolom P'!P11+'Materialen V kolom Q'!P11+'Materialen V kolom R'!P11+'Materialen V kolom S'!P11+'Materialen V kolom T'!P11+'Materialen V kolom U'!P11+'Materialen V kolom V'!P11+'Materialen V kolom W'!P11+'Materialen V kolom X'!P11+'Materialen V kolom Y'!P11+'Materialen V kolom Z'!P11)/1000</f>
        <v>0</v>
      </c>
      <c r="Q11" s="41">
        <f>('Materialen V kolom N'!Q11+'Materialen V kolom O'!Q11+'Materialen V kolom P'!Q11+'Materialen V kolom Q'!Q11+'Materialen V kolom R'!Q11+'Materialen V kolom S'!Q11+'Materialen V kolom T'!Q11+'Materialen V kolom U'!Q11+'Materialen V kolom V'!Q11+'Materialen V kolom W'!Q11+'Materialen V kolom X'!Q11+'Materialen V kolom Y'!Q11+'Materialen V kolom Z'!Q11)/1000</f>
        <v>0</v>
      </c>
      <c r="R11" s="41">
        <f>('Materialen V kolom N'!R11+'Materialen V kolom O'!R11+'Materialen V kolom P'!R11+'Materialen V kolom Q'!R11+'Materialen V kolom R'!R11+'Materialen V kolom S'!R11+'Materialen V kolom T'!R11+'Materialen V kolom U'!R11+'Materialen V kolom V'!R11+'Materialen V kolom W'!R11+'Materialen V kolom X'!R11+'Materialen V kolom Y'!R11+'Materialen V kolom Z'!R11)/1000</f>
        <v>0</v>
      </c>
      <c r="S11" s="41">
        <f>('Materialen V kolom N'!S11+'Materialen V kolom O'!S11+'Materialen V kolom P'!S11+'Materialen V kolom Q'!S11+'Materialen V kolom R'!S11+'Materialen V kolom S'!S11+'Materialen V kolom T'!S11+'Materialen V kolom U'!S11+'Materialen V kolom V'!S11+'Materialen V kolom W'!S11+'Materialen V kolom X'!S11+'Materialen V kolom Y'!S11+'Materialen V kolom Z'!S11)/1000</f>
        <v>0</v>
      </c>
      <c r="T11" s="41">
        <f>('Materialen V kolom N'!T11+'Materialen V kolom O'!T11+'Materialen V kolom P'!T11+'Materialen V kolom Q'!T11+'Materialen V kolom R'!T11+'Materialen V kolom S'!T11+'Materialen V kolom T'!T11+'Materialen V kolom U'!T11+'Materialen V kolom V'!T11+'Materialen V kolom W'!T11+'Materialen V kolom X'!T11+'Materialen V kolom Y'!T11+'Materialen V kolom Z'!T11)/1000</f>
        <v>0</v>
      </c>
    </row>
    <row r="12" spans="1:20" x14ac:dyDescent="0.2">
      <c r="B12" t="str">
        <f>B5</f>
        <v>Hout</v>
      </c>
      <c r="C12" s="33">
        <f>'Materialen V kolom N'!C12+'Materialen V kolom O'!C12+'Materialen V kolom P'!C12+'Materialen V kolom Q'!C12+'Materialen V kolom R'!C12+'Materialen V kolom S'!C12+'Materialen V kolom T'!C12+'Materialen V kolom U'!C12+'Materialen V kolom V'!C12+'Materialen V kolom W'!C12+'Materialen V kolom X'!C12+'Materialen V kolom Y'!C12+'Materialen V kolom Z'!C12</f>
        <v>0</v>
      </c>
      <c r="D12" t="s">
        <v>135</v>
      </c>
      <c r="G12" s="566">
        <f>('Materialen V kolom N'!G12+'Materialen V kolom O'!G12+'Materialen V kolom P'!G12+'Materialen V kolom Q'!G12+'Materialen V kolom R'!G12+'Materialen V kolom S'!G12+'Materialen V kolom T'!G12+'Materialen V kolom U'!G12+'Materialen V kolom V'!G12+'Materialen V kolom W'!G12+'Materialen V kolom X'!G12+'Materialen V kolom Y'!G12+'Materialen V kolom Z'!G12)/1000</f>
        <v>0</v>
      </c>
      <c r="H12" s="41">
        <f>('Materialen V kolom N'!H12+'Materialen V kolom O'!H12+'Materialen V kolom P'!H12+'Materialen V kolom Q'!H12+'Materialen V kolom R'!H12+'Materialen V kolom S'!H12+'Materialen V kolom T'!H12+'Materialen V kolom U'!H12+'Materialen V kolom V'!H12+'Materialen V kolom W'!H12+'Materialen V kolom X'!H12+'Materialen V kolom Y'!H12+'Materialen V kolom Z'!H12)/1000</f>
        <v>0</v>
      </c>
      <c r="I12" t="s">
        <v>135</v>
      </c>
      <c r="J12" s="41">
        <f>('Materialen V kolom N'!J12+'Materialen V kolom O'!J12+'Materialen V kolom P'!J12+'Materialen V kolom Q'!J12+'Materialen V kolom R'!J12+'Materialen V kolom S'!J12+'Materialen V kolom T'!J12+'Materialen V kolom U'!J12+'Materialen V kolom V'!J12+'Materialen V kolom W'!J12+'Materialen V kolom X'!J12+'Materialen V kolom Y'!J12+'Materialen V kolom Z'!J12)/1000</f>
        <v>0</v>
      </c>
      <c r="K12" s="41">
        <f>('Materialen V kolom N'!K12+'Materialen V kolom O'!K12+'Materialen V kolom P'!K12+'Materialen V kolom Q'!K12+'Materialen V kolom R'!K12+'Materialen V kolom S'!K12+'Materialen V kolom T'!K12+'Materialen V kolom U'!K12+'Materialen V kolom V'!K12+'Materialen V kolom W'!K12+'Materialen V kolom X'!K12+'Materialen V kolom Y'!K12+'Materialen V kolom Z'!K12)/1000</f>
        <v>0</v>
      </c>
      <c r="L12" s="41">
        <f>('Materialen V kolom N'!L12+'Materialen V kolom O'!L12+'Materialen V kolom P'!L12+'Materialen V kolom Q'!L12+'Materialen V kolom R'!L12+'Materialen V kolom S'!L12+'Materialen V kolom T'!L12+'Materialen V kolom U'!L12+'Materialen V kolom V'!L12+'Materialen V kolom W'!L12+'Materialen V kolom X'!L12+'Materialen V kolom Y'!L12+'Materialen V kolom Z'!L12)/1000</f>
        <v>0</v>
      </c>
      <c r="M12" s="41">
        <f>('Materialen V kolom N'!M12+'Materialen V kolom O'!M12+'Materialen V kolom P'!M12+'Materialen V kolom Q'!M12+'Materialen V kolom R'!M12+'Materialen V kolom S'!M12+'Materialen V kolom T'!M12+'Materialen V kolom U'!M12+'Materialen V kolom V'!M12+'Materialen V kolom W'!M12+'Materialen V kolom X'!M12+'Materialen V kolom Y'!M12+'Materialen V kolom Z'!M12)/1000</f>
        <v>0</v>
      </c>
      <c r="N12" s="41">
        <f>('Materialen V kolom N'!N12+'Materialen V kolom O'!N12+'Materialen V kolom P'!N12+'Materialen V kolom Q'!N12+'Materialen V kolom R'!N12+'Materialen V kolom S'!N12+'Materialen V kolom T'!N12+'Materialen V kolom U'!N12+'Materialen V kolom V'!N12+'Materialen V kolom W'!N12+'Materialen V kolom X'!N12+'Materialen V kolom Y'!N12+'Materialen V kolom Z'!N12)/1000</f>
        <v>0</v>
      </c>
      <c r="O12" s="41">
        <f>('Materialen V kolom N'!O12+'Materialen V kolom O'!O12+'Materialen V kolom P'!O12+'Materialen V kolom Q'!O12+'Materialen V kolom R'!O12+'Materialen V kolom S'!O12+'Materialen V kolom T'!O12+'Materialen V kolom U'!O12+'Materialen V kolom V'!O12+'Materialen V kolom W'!O12+'Materialen V kolom X'!O12+'Materialen V kolom Y'!O12+'Materialen V kolom Z'!O12)/1000</f>
        <v>0</v>
      </c>
      <c r="P12" s="41">
        <f>('Materialen V kolom N'!P12+'Materialen V kolom O'!P12+'Materialen V kolom P'!P12+'Materialen V kolom Q'!P12+'Materialen V kolom R'!P12+'Materialen V kolom S'!P12+'Materialen V kolom T'!P12+'Materialen V kolom U'!P12+'Materialen V kolom V'!P12+'Materialen V kolom W'!P12+'Materialen V kolom X'!P12+'Materialen V kolom Y'!P12+'Materialen V kolom Z'!P12)/1000</f>
        <v>0</v>
      </c>
      <c r="Q12" s="41">
        <f>('Materialen V kolom N'!Q12+'Materialen V kolom O'!Q12+'Materialen V kolom P'!Q12+'Materialen V kolom Q'!Q12+'Materialen V kolom R'!Q12+'Materialen V kolom S'!Q12+'Materialen V kolom T'!Q12+'Materialen V kolom U'!Q12+'Materialen V kolom V'!Q12+'Materialen V kolom W'!Q12+'Materialen V kolom X'!Q12+'Materialen V kolom Y'!Q12+'Materialen V kolom Z'!Q12)/1000</f>
        <v>0</v>
      </c>
      <c r="R12" s="41">
        <f>('Materialen V kolom N'!R12+'Materialen V kolom O'!R12+'Materialen V kolom P'!R12+'Materialen V kolom Q'!R12+'Materialen V kolom R'!R12+'Materialen V kolom S'!R12+'Materialen V kolom T'!R12+'Materialen V kolom U'!R12+'Materialen V kolom V'!R12+'Materialen V kolom W'!R12+'Materialen V kolom X'!R12+'Materialen V kolom Y'!R12+'Materialen V kolom Z'!R12)/1000</f>
        <v>0</v>
      </c>
      <c r="S12" s="41">
        <f>('Materialen V kolom N'!S12+'Materialen V kolom O'!S12+'Materialen V kolom P'!S12+'Materialen V kolom Q'!S12+'Materialen V kolom R'!S12+'Materialen V kolom S'!S12+'Materialen V kolom T'!S12+'Materialen V kolom U'!S12+'Materialen V kolom V'!S12+'Materialen V kolom W'!S12+'Materialen V kolom X'!S12+'Materialen V kolom Y'!S12+'Materialen V kolom Z'!S12)/1000</f>
        <v>0</v>
      </c>
      <c r="T12" s="41">
        <f>('Materialen V kolom N'!T12+'Materialen V kolom O'!T12+'Materialen V kolom P'!T12+'Materialen V kolom Q'!T12+'Materialen V kolom R'!T12+'Materialen V kolom S'!T12+'Materialen V kolom T'!T12+'Materialen V kolom U'!T12+'Materialen V kolom V'!T12+'Materialen V kolom W'!T12+'Materialen V kolom X'!T12+'Materialen V kolom Y'!T12+'Materialen V kolom Z'!T12)/1000</f>
        <v>0</v>
      </c>
    </row>
    <row r="13" spans="1:20" x14ac:dyDescent="0.2">
      <c r="B13" t="str">
        <f t="shared" ref="B13" si="0">B6</f>
        <v>Grondbewerking</v>
      </c>
      <c r="C13" s="33">
        <f>'Materialen V kolom N'!C13+'Materialen V kolom O'!C13+'Materialen V kolom P'!C13+'Materialen V kolom Q'!C13+'Materialen V kolom R'!C13+'Materialen V kolom S'!C13+'Materialen V kolom T'!C13+'Materialen V kolom U'!C13+'Materialen V kolom V'!C13+'Materialen V kolom W'!C13+'Materialen V kolom X'!C13+'Materialen V kolom Y'!C13+'Materialen V kolom Z'!C13</f>
        <v>5195.9250000000002</v>
      </c>
      <c r="D13" t="s">
        <v>135</v>
      </c>
      <c r="G13" s="566">
        <f>('Materialen V kolom N'!G13+'Materialen V kolom O'!G13+'Materialen V kolom P'!G13+'Materialen V kolom Q'!G13+'Materialen V kolom R'!G13+'Materialen V kolom S'!G13+'Materialen V kolom T'!G13+'Materialen V kolom U'!G13+'Materialen V kolom V'!G13+'Materialen V kolom W'!G13+'Materialen V kolom X'!G13+'Materialen V kolom Y'!G13+'Materialen V kolom Z'!G13)/1000</f>
        <v>0</v>
      </c>
      <c r="H13" s="41">
        <f>('Materialen V kolom N'!H13+'Materialen V kolom O'!H13+'Materialen V kolom P'!H13+'Materialen V kolom Q'!H13+'Materialen V kolom R'!H13+'Materialen V kolom S'!H13+'Materialen V kolom T'!H13+'Materialen V kolom U'!H13+'Materialen V kolom V'!H13+'Materialen V kolom W'!H13+'Materialen V kolom X'!H13+'Materialen V kolom Y'!H13+'Materialen V kolom Z'!H13)/1000</f>
        <v>0</v>
      </c>
      <c r="I13" t="s">
        <v>135</v>
      </c>
      <c r="J13" s="41">
        <f>('Materialen V kolom N'!J13+'Materialen V kolom O'!J13+'Materialen V kolom P'!J13+'Materialen V kolom Q'!J13+'Materialen V kolom R'!J13+'Materialen V kolom S'!J13+'Materialen V kolom T'!J13+'Materialen V kolom U'!J13+'Materialen V kolom V'!J13+'Materialen V kolom W'!J13+'Materialen V kolom X'!J13+'Materialen V kolom Y'!J13+'Materialen V kolom Z'!J13)/1000</f>
        <v>0</v>
      </c>
      <c r="K13" s="41">
        <f>('Materialen V kolom N'!K13+'Materialen V kolom O'!K13+'Materialen V kolom P'!K13+'Materialen V kolom Q'!K13+'Materialen V kolom R'!K13+'Materialen V kolom S'!K13+'Materialen V kolom T'!K13+'Materialen V kolom U'!K13+'Materialen V kolom V'!K13+'Materialen V kolom W'!K13+'Materialen V kolom X'!K13+'Materialen V kolom Y'!K13+'Materialen V kolom Z'!K13)/1000</f>
        <v>0</v>
      </c>
      <c r="L13" s="41">
        <f>('Materialen V kolom N'!L13+'Materialen V kolom O'!L13+'Materialen V kolom P'!L13+'Materialen V kolom Q'!L13+'Materialen V kolom R'!L13+'Materialen V kolom S'!L13+'Materialen V kolom T'!L13+'Materialen V kolom U'!L13+'Materialen V kolom V'!L13+'Materialen V kolom W'!L13+'Materialen V kolom X'!L13+'Materialen V kolom Y'!L13+'Materialen V kolom Z'!L13)/1000</f>
        <v>0</v>
      </c>
      <c r="M13" s="41">
        <f>('Materialen V kolom N'!M13+'Materialen V kolom O'!M13+'Materialen V kolom P'!M13+'Materialen V kolom Q'!M13+'Materialen V kolom R'!M13+'Materialen V kolom S'!M13+'Materialen V kolom T'!M13+'Materialen V kolom U'!M13+'Materialen V kolom V'!M13+'Materialen V kolom W'!M13+'Materialen V kolom X'!M13+'Materialen V kolom Y'!M13+'Materialen V kolom Z'!M13)/1000</f>
        <v>0</v>
      </c>
      <c r="N13" s="41">
        <f>('Materialen V kolom N'!N13+'Materialen V kolom O'!N13+'Materialen V kolom P'!N13+'Materialen V kolom Q'!N13+'Materialen V kolom R'!N13+'Materialen V kolom S'!N13+'Materialen V kolom T'!N13+'Materialen V kolom U'!N13+'Materialen V kolom V'!N13+'Materialen V kolom W'!N13+'Materialen V kolom X'!N13+'Materialen V kolom Y'!N13+'Materialen V kolom Z'!N13)/1000</f>
        <v>0</v>
      </c>
      <c r="O13" s="41">
        <f>('Materialen V kolom N'!O13+'Materialen V kolom O'!O13+'Materialen V kolom P'!O13+'Materialen V kolom Q'!O13+'Materialen V kolom R'!O13+'Materialen V kolom S'!O13+'Materialen V kolom T'!O13+'Materialen V kolom U'!O13+'Materialen V kolom V'!O13+'Materialen V kolom W'!O13+'Materialen V kolom X'!O13+'Materialen V kolom Y'!O13+'Materialen V kolom Z'!O13)/1000</f>
        <v>0</v>
      </c>
      <c r="P13" s="41">
        <f>('Materialen V kolom N'!P13+'Materialen V kolom O'!P13+'Materialen V kolom P'!P13+'Materialen V kolom Q'!P13+'Materialen V kolom R'!P13+'Materialen V kolom S'!P13+'Materialen V kolom T'!P13+'Materialen V kolom U'!P13+'Materialen V kolom V'!P13+'Materialen V kolom W'!P13+'Materialen V kolom X'!P13+'Materialen V kolom Y'!P13+'Materialen V kolom Z'!P13)/1000</f>
        <v>0</v>
      </c>
      <c r="Q13" s="41">
        <f>('Materialen V kolom N'!Q13+'Materialen V kolom O'!Q13+'Materialen V kolom P'!Q13+'Materialen V kolom Q'!Q13+'Materialen V kolom R'!Q13+'Materialen V kolom S'!Q13+'Materialen V kolom T'!Q13+'Materialen V kolom U'!Q13+'Materialen V kolom V'!Q13+'Materialen V kolom W'!Q13+'Materialen V kolom X'!Q13+'Materialen V kolom Y'!Q13+'Materialen V kolom Z'!Q13)/1000</f>
        <v>0</v>
      </c>
      <c r="R13" s="41">
        <f>('Materialen V kolom N'!R13+'Materialen V kolom O'!R13+'Materialen V kolom P'!R13+'Materialen V kolom Q'!R13+'Materialen V kolom R'!R13+'Materialen V kolom S'!R13+'Materialen V kolom T'!R13+'Materialen V kolom U'!R13+'Materialen V kolom V'!R13+'Materialen V kolom W'!R13+'Materialen V kolom X'!R13+'Materialen V kolom Y'!R13+'Materialen V kolom Z'!R13)/1000</f>
        <v>0</v>
      </c>
      <c r="S13" s="41">
        <f>('Materialen V kolom N'!S13+'Materialen V kolom O'!S13+'Materialen V kolom P'!S13+'Materialen V kolom Q'!S13+'Materialen V kolom R'!S13+'Materialen V kolom S'!S13+'Materialen V kolom T'!S13+'Materialen V kolom U'!S13+'Materialen V kolom V'!S13+'Materialen V kolom W'!S13+'Materialen V kolom X'!S13+'Materialen V kolom Y'!S13+'Materialen V kolom Z'!S13)/1000</f>
        <v>0</v>
      </c>
      <c r="T13" s="41">
        <f>('Materialen V kolom N'!T13+'Materialen V kolom O'!T13+'Materialen V kolom P'!T13+'Materialen V kolom Q'!T13+'Materialen V kolom R'!T13+'Materialen V kolom S'!T13+'Materialen V kolom T'!T13+'Materialen V kolom U'!T13+'Materialen V kolom V'!T13+'Materialen V kolom W'!T13+'Materialen V kolom X'!T13+'Materialen V kolom Y'!T13+'Materialen V kolom Z'!T13)/1000</f>
        <v>0</v>
      </c>
    </row>
    <row r="14" spans="1:20" x14ac:dyDescent="0.2">
      <c r="B14" t="str">
        <f>B7</f>
        <v>Bestrating</v>
      </c>
      <c r="C14" s="33">
        <f>'Materialen V kolom N'!C14+'Materialen V kolom O'!C14+'Materialen V kolom P'!C14+'Materialen V kolom Q'!C14+'Materialen V kolom R'!C14+'Materialen V kolom S'!C14+'Materialen V kolom T'!C14+'Materialen V kolom U'!C14+'Materialen V kolom V'!C14+'Materialen V kolom W'!C14+'Materialen V kolom X'!C14+'Materialen V kolom Y'!C14+'Materialen V kolom Z'!C14</f>
        <v>63</v>
      </c>
      <c r="D14" t="s">
        <v>135</v>
      </c>
      <c r="G14" s="566">
        <f>('Materialen V kolom N'!G14+'Materialen V kolom O'!G14+'Materialen V kolom P'!G14+'Materialen V kolom Q'!G14+'Materialen V kolom R'!G14+'Materialen V kolom S'!G14+'Materialen V kolom T'!G14+'Materialen V kolom U'!G14+'Materialen V kolom V'!G14+'Materialen V kolom W'!G14+'Materialen V kolom X'!G14+'Materialen V kolom Y'!G14+'Materialen V kolom Z'!G14)/1000</f>
        <v>0</v>
      </c>
      <c r="H14" s="41">
        <f>('Materialen V kolom N'!H14+'Materialen V kolom O'!H14+'Materialen V kolom P'!H14+'Materialen V kolom Q'!H14+'Materialen V kolom R'!H14+'Materialen V kolom S'!H14+'Materialen V kolom T'!H14+'Materialen V kolom U'!H14+'Materialen V kolom V'!H14+'Materialen V kolom W'!H14+'Materialen V kolom X'!H14+'Materialen V kolom Y'!H14+'Materialen V kolom Z'!H14)/1000</f>
        <v>0</v>
      </c>
      <c r="I14" t="s">
        <v>135</v>
      </c>
      <c r="J14" s="41">
        <f>('Materialen V kolom N'!J14+'Materialen V kolom O'!J14+'Materialen V kolom P'!J14+'Materialen V kolom Q'!J14+'Materialen V kolom R'!J14+'Materialen V kolom S'!J14+'Materialen V kolom T'!J14+'Materialen V kolom U'!J14+'Materialen V kolom V'!J14+'Materialen V kolom W'!J14+'Materialen V kolom X'!J14+'Materialen V kolom Y'!J14+'Materialen V kolom Z'!J14)/1000</f>
        <v>0</v>
      </c>
      <c r="K14" s="41">
        <f>('Materialen V kolom N'!K14+'Materialen V kolom O'!K14+'Materialen V kolom P'!K14+'Materialen V kolom Q'!K14+'Materialen V kolom R'!K14+'Materialen V kolom S'!K14+'Materialen V kolom T'!K14+'Materialen V kolom U'!K14+'Materialen V kolom V'!K14+'Materialen V kolom W'!K14+'Materialen V kolom X'!K14+'Materialen V kolom Y'!K14+'Materialen V kolom Z'!K14)/1000</f>
        <v>0</v>
      </c>
      <c r="L14" s="41">
        <f>('Materialen V kolom N'!L14+'Materialen V kolom O'!L14+'Materialen V kolom P'!L14+'Materialen V kolom Q'!L14+'Materialen V kolom R'!L14+'Materialen V kolom S'!L14+'Materialen V kolom T'!L14+'Materialen V kolom U'!L14+'Materialen V kolom V'!L14+'Materialen V kolom W'!L14+'Materialen V kolom X'!L14+'Materialen V kolom Y'!L14+'Materialen V kolom Z'!L14)/1000</f>
        <v>0</v>
      </c>
      <c r="M14" s="41">
        <f>('Materialen V kolom N'!M14+'Materialen V kolom O'!M14+'Materialen V kolom P'!M14+'Materialen V kolom Q'!M14+'Materialen V kolom R'!M14+'Materialen V kolom S'!M14+'Materialen V kolom T'!M14+'Materialen V kolom U'!M14+'Materialen V kolom V'!M14+'Materialen V kolom W'!M14+'Materialen V kolom X'!M14+'Materialen V kolom Y'!M14+'Materialen V kolom Z'!M14)/1000</f>
        <v>0</v>
      </c>
      <c r="N14" s="41">
        <f>('Materialen V kolom N'!N14+'Materialen V kolom O'!N14+'Materialen V kolom P'!N14+'Materialen V kolom Q'!N14+'Materialen V kolom R'!N14+'Materialen V kolom S'!N14+'Materialen V kolom T'!N14+'Materialen V kolom U'!N14+'Materialen V kolom V'!N14+'Materialen V kolom W'!N14+'Materialen V kolom X'!N14+'Materialen V kolom Y'!N14+'Materialen V kolom Z'!N14)/1000</f>
        <v>0</v>
      </c>
      <c r="O14" s="41">
        <f>('Materialen V kolom N'!O14+'Materialen V kolom O'!O14+'Materialen V kolom P'!O14+'Materialen V kolom Q'!O14+'Materialen V kolom R'!O14+'Materialen V kolom S'!O14+'Materialen V kolom T'!O14+'Materialen V kolom U'!O14+'Materialen V kolom V'!O14+'Materialen V kolom W'!O14+'Materialen V kolom X'!O14+'Materialen V kolom Y'!O14+'Materialen V kolom Z'!O14)/1000</f>
        <v>0</v>
      </c>
      <c r="P14" s="41">
        <f>('Materialen V kolom N'!P14+'Materialen V kolom O'!P14+'Materialen V kolom P'!P14+'Materialen V kolom Q'!P14+'Materialen V kolom R'!P14+'Materialen V kolom S'!P14+'Materialen V kolom T'!P14+'Materialen V kolom U'!P14+'Materialen V kolom V'!P14+'Materialen V kolom W'!P14+'Materialen V kolom X'!P14+'Materialen V kolom Y'!P14+'Materialen V kolom Z'!P14)/1000</f>
        <v>0</v>
      </c>
      <c r="Q14" s="41">
        <f>('Materialen V kolom N'!Q14+'Materialen V kolom O'!Q14+'Materialen V kolom P'!Q14+'Materialen V kolom Q'!Q14+'Materialen V kolom R'!Q14+'Materialen V kolom S'!Q14+'Materialen V kolom T'!Q14+'Materialen V kolom U'!Q14+'Materialen V kolom V'!Q14+'Materialen V kolom W'!Q14+'Materialen V kolom X'!Q14+'Materialen V kolom Y'!Q14+'Materialen V kolom Z'!Q14)/1000</f>
        <v>0</v>
      </c>
      <c r="R14" s="41">
        <f>('Materialen V kolom N'!R14+'Materialen V kolom O'!R14+'Materialen V kolom P'!R14+'Materialen V kolom Q'!R14+'Materialen V kolom R'!R14+'Materialen V kolom S'!R14+'Materialen V kolom T'!R14+'Materialen V kolom U'!R14+'Materialen V kolom V'!R14+'Materialen V kolom W'!R14+'Materialen V kolom X'!R14+'Materialen V kolom Y'!R14+'Materialen V kolom Z'!R14)/1000</f>
        <v>0</v>
      </c>
      <c r="S14" s="41">
        <f>('Materialen V kolom N'!S14+'Materialen V kolom O'!S14+'Materialen V kolom P'!S14+'Materialen V kolom Q'!S14+'Materialen V kolom R'!S14+'Materialen V kolom S'!S14+'Materialen V kolom T'!S14+'Materialen V kolom U'!S14+'Materialen V kolom V'!S14+'Materialen V kolom W'!S14+'Materialen V kolom X'!S14+'Materialen V kolom Y'!S14+'Materialen V kolom Z'!S14)/1000</f>
        <v>0</v>
      </c>
      <c r="T14" s="41">
        <f>('Materialen V kolom N'!T14+'Materialen V kolom O'!T14+'Materialen V kolom P'!T14+'Materialen V kolom Q'!T14+'Materialen V kolom R'!T14+'Materialen V kolom S'!T14+'Materialen V kolom T'!T14+'Materialen V kolom U'!T14+'Materialen V kolom V'!T14+'Materialen V kolom W'!T14+'Materialen V kolom X'!T14+'Materialen V kolom Y'!T14+'Materialen V kolom Z'!T14)/1000</f>
        <v>0</v>
      </c>
    </row>
    <row r="15" spans="1:20" x14ac:dyDescent="0.2">
      <c r="B15" t="s">
        <v>348</v>
      </c>
      <c r="C15" s="33">
        <f>'Materialen V kolom N'!C15+'Materialen V kolom O'!C15+'Materialen V kolom P'!C15+'Materialen V kolom Q'!C15+'Materialen V kolom R'!C15+'Materialen V kolom S'!C15+'Materialen V kolom T'!C15+'Materialen V kolom U'!C15+'Materialen V kolom V'!C15+'Materialen V kolom W'!C15+'Materialen V kolom X'!C15+'Materialen V kolom Y'!C15+'Materialen V kolom Z'!C15</f>
        <v>0</v>
      </c>
      <c r="D15" t="s">
        <v>135</v>
      </c>
      <c r="G15" s="566">
        <f>('Materialen V kolom N'!G15+'Materialen V kolom O'!G15+'Materialen V kolom P'!G15+'Materialen V kolom Q'!G15+'Materialen V kolom R'!G15+'Materialen V kolom S'!G15+'Materialen V kolom T'!G15+'Materialen V kolom U'!G15+'Materialen V kolom V'!G15+'Materialen V kolom W'!G15+'Materialen V kolom X'!G15+'Materialen V kolom Y'!G15+'Materialen V kolom Z'!G15)/1000</f>
        <v>0</v>
      </c>
      <c r="H15" s="41">
        <f>('Materialen V kolom N'!H15+'Materialen V kolom O'!H15+'Materialen V kolom P'!H15+'Materialen V kolom Q'!H15+'Materialen V kolom R'!H15+'Materialen V kolom S'!H15+'Materialen V kolom T'!H15+'Materialen V kolom U'!H15+'Materialen V kolom V'!H15+'Materialen V kolom W'!H15+'Materialen V kolom X'!H15+'Materialen V kolom Y'!H15+'Materialen V kolom Z'!H15)/1000</f>
        <v>0</v>
      </c>
      <c r="I15" t="s">
        <v>135</v>
      </c>
      <c r="J15" s="41">
        <f>('Materialen V kolom N'!J15+'Materialen V kolom O'!J15+'Materialen V kolom P'!J15+'Materialen V kolom Q'!J15+'Materialen V kolom R'!J15+'Materialen V kolom S'!J15+'Materialen V kolom T'!J15+'Materialen V kolom U'!J15+'Materialen V kolom V'!J15+'Materialen V kolom W'!J15+'Materialen V kolom X'!J15+'Materialen V kolom Y'!J15+'Materialen V kolom Z'!J15)/1000</f>
        <v>0</v>
      </c>
      <c r="K15" s="41">
        <f>('Materialen V kolom N'!K15+'Materialen V kolom O'!K15+'Materialen V kolom P'!K15+'Materialen V kolom Q'!K15+'Materialen V kolom R'!K15+'Materialen V kolom S'!K15+'Materialen V kolom T'!K15+'Materialen V kolom U'!K15+'Materialen V kolom V'!K15+'Materialen V kolom W'!K15+'Materialen V kolom X'!K15+'Materialen V kolom Y'!K15+'Materialen V kolom Z'!K15)/1000</f>
        <v>0</v>
      </c>
      <c r="L15" s="41">
        <f>('Materialen V kolom N'!L15+'Materialen V kolom O'!L15+'Materialen V kolom P'!L15+'Materialen V kolom Q'!L15+'Materialen V kolom R'!L15+'Materialen V kolom S'!L15+'Materialen V kolom T'!L15+'Materialen V kolom U'!L15+'Materialen V kolom V'!L15+'Materialen V kolom W'!L15+'Materialen V kolom X'!L15+'Materialen V kolom Y'!L15+'Materialen V kolom Z'!L15)/1000</f>
        <v>0</v>
      </c>
      <c r="M15" s="41">
        <f>('Materialen V kolom N'!M15+'Materialen V kolom O'!M15+'Materialen V kolom P'!M15+'Materialen V kolom Q'!M15+'Materialen V kolom R'!M15+'Materialen V kolom S'!M15+'Materialen V kolom T'!M15+'Materialen V kolom U'!M15+'Materialen V kolom V'!M15+'Materialen V kolom W'!M15+'Materialen V kolom X'!M15+'Materialen V kolom Y'!M15+'Materialen V kolom Z'!M15)/1000</f>
        <v>0</v>
      </c>
      <c r="N15" s="41">
        <f>('Materialen V kolom N'!N15+'Materialen V kolom O'!N15+'Materialen V kolom P'!N15+'Materialen V kolom Q'!N15+'Materialen V kolom R'!N15+'Materialen V kolom S'!N15+'Materialen V kolom T'!N15+'Materialen V kolom U'!N15+'Materialen V kolom V'!N15+'Materialen V kolom W'!N15+'Materialen V kolom X'!N15+'Materialen V kolom Y'!N15+'Materialen V kolom Z'!N15)/1000</f>
        <v>0</v>
      </c>
      <c r="O15" s="41">
        <f>('Materialen V kolom N'!O15+'Materialen V kolom O'!O15+'Materialen V kolom P'!O15+'Materialen V kolom Q'!O15+'Materialen V kolom R'!O15+'Materialen V kolom S'!O15+'Materialen V kolom T'!O15+'Materialen V kolom U'!O15+'Materialen V kolom V'!O15+'Materialen V kolom W'!O15+'Materialen V kolom X'!O15+'Materialen V kolom Y'!O15+'Materialen V kolom Z'!O15)/1000</f>
        <v>0</v>
      </c>
      <c r="P15" s="41">
        <f>('Materialen V kolom N'!P15+'Materialen V kolom O'!P15+'Materialen V kolom P'!P15+'Materialen V kolom Q'!P15+'Materialen V kolom R'!P15+'Materialen V kolom S'!P15+'Materialen V kolom T'!P15+'Materialen V kolom U'!P15+'Materialen V kolom V'!P15+'Materialen V kolom W'!P15+'Materialen V kolom X'!P15+'Materialen V kolom Y'!P15+'Materialen V kolom Z'!P15)/1000</f>
        <v>0</v>
      </c>
      <c r="Q15" s="41">
        <f>('Materialen V kolom N'!Q15+'Materialen V kolom O'!Q15+'Materialen V kolom P'!Q15+'Materialen V kolom Q'!Q15+'Materialen V kolom R'!Q15+'Materialen V kolom S'!Q15+'Materialen V kolom T'!Q15+'Materialen V kolom U'!Q15+'Materialen V kolom V'!Q15+'Materialen V kolom W'!Q15+'Materialen V kolom X'!Q15+'Materialen V kolom Y'!Q15+'Materialen V kolom Z'!Q15)/1000</f>
        <v>0</v>
      </c>
      <c r="R15" s="41">
        <f>('Materialen V kolom N'!R15+'Materialen V kolom O'!R15+'Materialen V kolom P'!R15+'Materialen V kolom Q'!R15+'Materialen V kolom R'!R15+'Materialen V kolom S'!R15+'Materialen V kolom T'!R15+'Materialen V kolom U'!R15+'Materialen V kolom V'!R15+'Materialen V kolom W'!R15+'Materialen V kolom X'!R15+'Materialen V kolom Y'!R15+'Materialen V kolom Z'!R15)/1000</f>
        <v>0</v>
      </c>
      <c r="S15" s="41">
        <f>('Materialen V kolom N'!S15+'Materialen V kolom O'!S15+'Materialen V kolom P'!S15+'Materialen V kolom Q'!S15+'Materialen V kolom R'!S15+'Materialen V kolom S'!S15+'Materialen V kolom T'!S15+'Materialen V kolom U'!S15+'Materialen V kolom V'!S15+'Materialen V kolom W'!S15+'Materialen V kolom X'!S15+'Materialen V kolom Y'!S15+'Materialen V kolom Z'!S15)/1000</f>
        <v>0</v>
      </c>
      <c r="T15" s="41">
        <f>('Materialen V kolom N'!T15+'Materialen V kolom O'!T15+'Materialen V kolom P'!T15+'Materialen V kolom Q'!T15+'Materialen V kolom R'!T15+'Materialen V kolom S'!T15+'Materialen V kolom T'!T15+'Materialen V kolom U'!T15+'Materialen V kolom V'!T15+'Materialen V kolom W'!T15+'Materialen V kolom X'!T15+'Materialen V kolom Y'!T15+'Materialen V kolom Z'!T15)/1000</f>
        <v>0</v>
      </c>
    </row>
    <row r="16" spans="1:20" x14ac:dyDescent="0.2">
      <c r="B16" t="str">
        <f>B9</f>
        <v>Beton</v>
      </c>
      <c r="C16" s="33">
        <f>'Materialen V kolom N'!C16+'Materialen V kolom O'!C16+'Materialen V kolom P'!C16+'Materialen V kolom Q'!C16+'Materialen V kolom R'!C16+'Materialen V kolom S'!C16+'Materialen V kolom T'!C16+'Materialen V kolom U'!C16+'Materialen V kolom V'!C16+'Materialen V kolom W'!C16+'Materialen V kolom X'!C16+'Materialen V kolom Y'!C16+'Materialen V kolom Z'!C16</f>
        <v>0</v>
      </c>
      <c r="D16" t="s">
        <v>360</v>
      </c>
      <c r="G16" s="566">
        <f>('Materialen V kolom N'!G16+'Materialen V kolom O'!G16+'Materialen V kolom P'!G16+'Materialen V kolom Q'!G16+'Materialen V kolom R'!G16+'Materialen V kolom S'!G16+'Materialen V kolom T'!G16+'Materialen V kolom U'!G16+'Materialen V kolom V'!G16+'Materialen V kolom W'!G16+'Materialen V kolom X'!G16+'Materialen V kolom Y'!G16+'Materialen V kolom Z'!G16)/1000</f>
        <v>0</v>
      </c>
      <c r="H16" s="41">
        <f>('Materialen V kolom N'!H16+'Materialen V kolom O'!H16+'Materialen V kolom P'!H16+'Materialen V kolom Q'!H16+'Materialen V kolom R'!H16+'Materialen V kolom S'!H16+'Materialen V kolom T'!H16+'Materialen V kolom U'!H16+'Materialen V kolom V'!H16+'Materialen V kolom W'!H16+'Materialen V kolom X'!H16+'Materialen V kolom Y'!H16+'Materialen V kolom Z'!H16)/1000</f>
        <v>0</v>
      </c>
      <c r="I16" t="str">
        <f>D16</f>
        <v>Biobased</v>
      </c>
      <c r="J16" s="41">
        <f>('Materialen V kolom N'!J16+'Materialen V kolom O'!J16+'Materialen V kolom P'!J16+'Materialen V kolom Q'!J16+'Materialen V kolom R'!J16+'Materialen V kolom S'!J16+'Materialen V kolom T'!J16+'Materialen V kolom U'!J16+'Materialen V kolom V'!J16+'Materialen V kolom W'!J16+'Materialen V kolom X'!J16+'Materialen V kolom Y'!J16+'Materialen V kolom Z'!J16)/1000</f>
        <v>0</v>
      </c>
      <c r="K16" s="41">
        <f>('Materialen V kolom N'!K16+'Materialen V kolom O'!K16+'Materialen V kolom P'!K16+'Materialen V kolom Q'!K16+'Materialen V kolom R'!K16+'Materialen V kolom S'!K16+'Materialen V kolom T'!K16+'Materialen V kolom U'!K16+'Materialen V kolom V'!K16+'Materialen V kolom W'!K16+'Materialen V kolom X'!K16+'Materialen V kolom Y'!K16+'Materialen V kolom Z'!K16)/1000</f>
        <v>0</v>
      </c>
      <c r="L16" s="41">
        <f>('Materialen V kolom N'!L16+'Materialen V kolom O'!L16+'Materialen V kolom P'!L16+'Materialen V kolom Q'!L16+'Materialen V kolom R'!L16+'Materialen V kolom S'!L16+'Materialen V kolom T'!L16+'Materialen V kolom U'!L16+'Materialen V kolom V'!L16+'Materialen V kolom W'!L16+'Materialen V kolom X'!L16+'Materialen V kolom Y'!L16+'Materialen V kolom Z'!L16)/1000</f>
        <v>0</v>
      </c>
      <c r="M16" s="41">
        <f>('Materialen V kolom N'!M16+'Materialen V kolom O'!M16+'Materialen V kolom P'!M16+'Materialen V kolom Q'!M16+'Materialen V kolom R'!M16+'Materialen V kolom S'!M16+'Materialen V kolom T'!M16+'Materialen V kolom U'!M16+'Materialen V kolom V'!M16+'Materialen V kolom W'!M16+'Materialen V kolom X'!M16+'Materialen V kolom Y'!M16+'Materialen V kolom Z'!M16)/1000</f>
        <v>0</v>
      </c>
      <c r="N16" s="41">
        <f>('Materialen V kolom N'!N16+'Materialen V kolom O'!N16+'Materialen V kolom P'!N16+'Materialen V kolom Q'!N16+'Materialen V kolom R'!N16+'Materialen V kolom S'!N16+'Materialen V kolom T'!N16+'Materialen V kolom U'!N16+'Materialen V kolom V'!N16+'Materialen V kolom W'!N16+'Materialen V kolom X'!N16+'Materialen V kolom Y'!N16+'Materialen V kolom Z'!N16)/1000</f>
        <v>0</v>
      </c>
      <c r="O16" s="41">
        <f>('Materialen V kolom N'!O16+'Materialen V kolom O'!O16+'Materialen V kolom P'!O16+'Materialen V kolom Q'!O16+'Materialen V kolom R'!O16+'Materialen V kolom S'!O16+'Materialen V kolom T'!O16+'Materialen V kolom U'!O16+'Materialen V kolom V'!O16+'Materialen V kolom W'!O16+'Materialen V kolom X'!O16+'Materialen V kolom Y'!O16+'Materialen V kolom Z'!O16)/1000</f>
        <v>0</v>
      </c>
      <c r="P16" s="41">
        <f>('Materialen V kolom N'!P16+'Materialen V kolom O'!P16+'Materialen V kolom P'!P16+'Materialen V kolom Q'!P16+'Materialen V kolom R'!P16+'Materialen V kolom S'!P16+'Materialen V kolom T'!P16+'Materialen V kolom U'!P16+'Materialen V kolom V'!P16+'Materialen V kolom W'!P16+'Materialen V kolom X'!P16+'Materialen V kolom Y'!P16+'Materialen V kolom Z'!P16)/1000</f>
        <v>0</v>
      </c>
      <c r="Q16" s="41">
        <f>('Materialen V kolom N'!Q16+'Materialen V kolom O'!Q16+'Materialen V kolom P'!Q16+'Materialen V kolom Q'!Q16+'Materialen V kolom R'!Q16+'Materialen V kolom S'!Q16+'Materialen V kolom T'!Q16+'Materialen V kolom U'!Q16+'Materialen V kolom V'!Q16+'Materialen V kolom W'!Q16+'Materialen V kolom X'!Q16+'Materialen V kolom Y'!Q16+'Materialen V kolom Z'!Q16)/1000</f>
        <v>0</v>
      </c>
      <c r="R16" s="41">
        <f>('Materialen V kolom N'!R16+'Materialen V kolom O'!R16+'Materialen V kolom P'!R16+'Materialen V kolom Q'!R16+'Materialen V kolom R'!R16+'Materialen V kolom S'!R16+'Materialen V kolom T'!R16+'Materialen V kolom U'!R16+'Materialen V kolom V'!R16+'Materialen V kolom W'!R16+'Materialen V kolom X'!R16+'Materialen V kolom Y'!R16+'Materialen V kolom Z'!R16)/1000</f>
        <v>0</v>
      </c>
      <c r="S16" s="41">
        <f>('Materialen V kolom N'!S16+'Materialen V kolom O'!S16+'Materialen V kolom P'!S16+'Materialen V kolom Q'!S16+'Materialen V kolom R'!S16+'Materialen V kolom S'!S16+'Materialen V kolom T'!S16+'Materialen V kolom U'!S16+'Materialen V kolom V'!S16+'Materialen V kolom W'!S16+'Materialen V kolom X'!S16+'Materialen V kolom Y'!S16+'Materialen V kolom Z'!S16)/1000</f>
        <v>0</v>
      </c>
      <c r="T16" s="41">
        <f>('Materialen V kolom N'!T16+'Materialen V kolom O'!T16+'Materialen V kolom P'!T16+'Materialen V kolom Q'!T16+'Materialen V kolom R'!T16+'Materialen V kolom S'!T16+'Materialen V kolom T'!T16+'Materialen V kolom U'!T16+'Materialen V kolom V'!T16+'Materialen V kolom W'!T16+'Materialen V kolom X'!T16+'Materialen V kolom Y'!T16+'Materialen V kolom Z'!T16)/1000</f>
        <v>0</v>
      </c>
    </row>
    <row r="17" spans="2:20" x14ac:dyDescent="0.2">
      <c r="B17" t="str">
        <f>B10</f>
        <v>Staal</v>
      </c>
      <c r="C17" s="33">
        <f>'Materialen V kolom N'!C17+'Materialen V kolom O'!C17+'Materialen V kolom P'!C17+'Materialen V kolom Q'!C17+'Materialen V kolom R'!C17+'Materialen V kolom S'!C17+'Materialen V kolom T'!C17+'Materialen V kolom U'!C17+'Materialen V kolom V'!C17+'Materialen V kolom W'!C17+'Materialen V kolom X'!C17+'Materialen V kolom Y'!C17+'Materialen V kolom Z'!C17</f>
        <v>0</v>
      </c>
      <c r="D17" t="s">
        <v>360</v>
      </c>
      <c r="G17" s="566">
        <f>('Materialen V kolom N'!G17+'Materialen V kolom O'!G17+'Materialen V kolom P'!G17+'Materialen V kolom Q'!G17+'Materialen V kolom R'!G17+'Materialen V kolom S'!G17+'Materialen V kolom T'!G17+'Materialen V kolom U'!G17+'Materialen V kolom V'!G17+'Materialen V kolom W'!G17+'Materialen V kolom X'!G17+'Materialen V kolom Y'!G17+'Materialen V kolom Z'!G17)/1000</f>
        <v>0</v>
      </c>
      <c r="H17" s="41">
        <f>('Materialen V kolom N'!H17+'Materialen V kolom O'!H17+'Materialen V kolom P'!H17+'Materialen V kolom Q'!H17+'Materialen V kolom R'!H17+'Materialen V kolom S'!H17+'Materialen V kolom T'!H17+'Materialen V kolom U'!H17+'Materialen V kolom V'!H17+'Materialen V kolom W'!H17+'Materialen V kolom X'!H17+'Materialen V kolom Y'!H17+'Materialen V kolom Z'!H17)/1000</f>
        <v>0</v>
      </c>
      <c r="I17" t="str">
        <f t="shared" ref="I17:I22" si="1">D17</f>
        <v>Biobased</v>
      </c>
      <c r="J17" s="41">
        <f>('Materialen V kolom N'!J17+'Materialen V kolom O'!J17+'Materialen V kolom P'!J17+'Materialen V kolom Q'!J17+'Materialen V kolom R'!J17+'Materialen V kolom S'!J17+'Materialen V kolom T'!J17+'Materialen V kolom U'!J17+'Materialen V kolom V'!J17+'Materialen V kolom W'!J17+'Materialen V kolom X'!J17+'Materialen V kolom Y'!J17+'Materialen V kolom Z'!J17)/1000</f>
        <v>0</v>
      </c>
      <c r="K17" s="41">
        <f>('Materialen V kolom N'!K17+'Materialen V kolom O'!K17+'Materialen V kolom P'!K17+'Materialen V kolom Q'!K17+'Materialen V kolom R'!K17+'Materialen V kolom S'!K17+'Materialen V kolom T'!K17+'Materialen V kolom U'!K17+'Materialen V kolom V'!K17+'Materialen V kolom W'!K17+'Materialen V kolom X'!K17+'Materialen V kolom Y'!K17+'Materialen V kolom Z'!K17)/1000</f>
        <v>0</v>
      </c>
      <c r="L17" s="41">
        <f>('Materialen V kolom N'!L17+'Materialen V kolom O'!L17+'Materialen V kolom P'!L17+'Materialen V kolom Q'!L17+'Materialen V kolom R'!L17+'Materialen V kolom S'!L17+'Materialen V kolom T'!L17+'Materialen V kolom U'!L17+'Materialen V kolom V'!L17+'Materialen V kolom W'!L17+'Materialen V kolom X'!L17+'Materialen V kolom Y'!L17+'Materialen V kolom Z'!L17)/1000</f>
        <v>0</v>
      </c>
      <c r="M17" s="41">
        <f>('Materialen V kolom N'!M17+'Materialen V kolom O'!M17+'Materialen V kolom P'!M17+'Materialen V kolom Q'!M17+'Materialen V kolom R'!M17+'Materialen V kolom S'!M17+'Materialen V kolom T'!M17+'Materialen V kolom U'!M17+'Materialen V kolom V'!M17+'Materialen V kolom W'!M17+'Materialen V kolom X'!M17+'Materialen V kolom Y'!M17+'Materialen V kolom Z'!M17)/1000</f>
        <v>0</v>
      </c>
      <c r="N17" s="41">
        <f>('Materialen V kolom N'!N17+'Materialen V kolom O'!N17+'Materialen V kolom P'!N17+'Materialen V kolom Q'!N17+'Materialen V kolom R'!N17+'Materialen V kolom S'!N17+'Materialen V kolom T'!N17+'Materialen V kolom U'!N17+'Materialen V kolom V'!N17+'Materialen V kolom W'!N17+'Materialen V kolom X'!N17+'Materialen V kolom Y'!N17+'Materialen V kolom Z'!N17)/1000</f>
        <v>0</v>
      </c>
      <c r="O17" s="41">
        <f>('Materialen V kolom N'!O17+'Materialen V kolom O'!O17+'Materialen V kolom P'!O17+'Materialen V kolom Q'!O17+'Materialen V kolom R'!O17+'Materialen V kolom S'!O17+'Materialen V kolom T'!O17+'Materialen V kolom U'!O17+'Materialen V kolom V'!O17+'Materialen V kolom W'!O17+'Materialen V kolom X'!O17+'Materialen V kolom Y'!O17+'Materialen V kolom Z'!O17)/1000</f>
        <v>0</v>
      </c>
      <c r="P17" s="41">
        <f>('Materialen V kolom N'!P17+'Materialen V kolom O'!P17+'Materialen V kolom P'!P17+'Materialen V kolom Q'!P17+'Materialen V kolom R'!P17+'Materialen V kolom S'!P17+'Materialen V kolom T'!P17+'Materialen V kolom U'!P17+'Materialen V kolom V'!P17+'Materialen V kolom W'!P17+'Materialen V kolom X'!P17+'Materialen V kolom Y'!P17+'Materialen V kolom Z'!P17)/1000</f>
        <v>0</v>
      </c>
      <c r="Q17" s="41">
        <f>('Materialen V kolom N'!Q17+'Materialen V kolom O'!Q17+'Materialen V kolom P'!Q17+'Materialen V kolom Q'!Q17+'Materialen V kolom R'!Q17+'Materialen V kolom S'!Q17+'Materialen V kolom T'!Q17+'Materialen V kolom U'!Q17+'Materialen V kolom V'!Q17+'Materialen V kolom W'!Q17+'Materialen V kolom X'!Q17+'Materialen V kolom Y'!Q17+'Materialen V kolom Z'!Q17)/1000</f>
        <v>0</v>
      </c>
      <c r="R17" s="41">
        <f>('Materialen V kolom N'!R17+'Materialen V kolom O'!R17+'Materialen V kolom P'!R17+'Materialen V kolom Q'!R17+'Materialen V kolom R'!R17+'Materialen V kolom S'!R17+'Materialen V kolom T'!R17+'Materialen V kolom U'!R17+'Materialen V kolom V'!R17+'Materialen V kolom W'!R17+'Materialen V kolom X'!R17+'Materialen V kolom Y'!R17+'Materialen V kolom Z'!R17)/1000</f>
        <v>0</v>
      </c>
      <c r="S17" s="41">
        <f>('Materialen V kolom N'!S17+'Materialen V kolom O'!S17+'Materialen V kolom P'!S17+'Materialen V kolom Q'!S17+'Materialen V kolom R'!S17+'Materialen V kolom S'!S17+'Materialen V kolom T'!S17+'Materialen V kolom U'!S17+'Materialen V kolom V'!S17+'Materialen V kolom W'!S17+'Materialen V kolom X'!S17+'Materialen V kolom Y'!S17+'Materialen V kolom Z'!S17)/1000</f>
        <v>0</v>
      </c>
      <c r="T17" s="41">
        <f>('Materialen V kolom N'!T17+'Materialen V kolom O'!T17+'Materialen V kolom P'!T17+'Materialen V kolom Q'!T17+'Materialen V kolom R'!T17+'Materialen V kolom S'!T17+'Materialen V kolom T'!T17+'Materialen V kolom U'!T17+'Materialen V kolom V'!T17+'Materialen V kolom W'!T17+'Materialen V kolom X'!T17+'Materialen V kolom Y'!T17+'Materialen V kolom Z'!T17)/1000</f>
        <v>0</v>
      </c>
    </row>
    <row r="18" spans="2:20" x14ac:dyDescent="0.2">
      <c r="B18" t="str">
        <f>B11</f>
        <v>Asfalt</v>
      </c>
      <c r="C18" s="33">
        <f>'Materialen V kolom N'!C18+'Materialen V kolom O'!C18+'Materialen V kolom P'!C18+'Materialen V kolom Q'!C18+'Materialen V kolom R'!C18+'Materialen V kolom S'!C18+'Materialen V kolom T'!C18+'Materialen V kolom U'!C18+'Materialen V kolom V'!C18+'Materialen V kolom W'!C18+'Materialen V kolom X'!C18+'Materialen V kolom Y'!C18+'Materialen V kolom Z'!C18</f>
        <v>0</v>
      </c>
      <c r="D18" t="s">
        <v>360</v>
      </c>
      <c r="G18" s="566">
        <f>('Materialen V kolom N'!G18+'Materialen V kolom O'!G18+'Materialen V kolom P'!G18+'Materialen V kolom Q'!G18+'Materialen V kolom R'!G18+'Materialen V kolom S'!G18+'Materialen V kolom T'!G18+'Materialen V kolom U'!G18+'Materialen V kolom V'!G18+'Materialen V kolom W'!G18+'Materialen V kolom X'!G18+'Materialen V kolom Y'!G18+'Materialen V kolom Z'!G18)/1000</f>
        <v>0</v>
      </c>
      <c r="H18" s="41">
        <f>('Materialen V kolom N'!H18+'Materialen V kolom O'!H18+'Materialen V kolom P'!H18+'Materialen V kolom Q'!H18+'Materialen V kolom R'!H18+'Materialen V kolom S'!H18+'Materialen V kolom T'!H18+'Materialen V kolom U'!H18+'Materialen V kolom V'!H18+'Materialen V kolom W'!H18+'Materialen V kolom X'!H18+'Materialen V kolom Y'!H18+'Materialen V kolom Z'!H18)/1000</f>
        <v>0</v>
      </c>
      <c r="I18" t="str">
        <f t="shared" si="1"/>
        <v>Biobased</v>
      </c>
      <c r="J18" s="41">
        <f>('Materialen V kolom N'!J18+'Materialen V kolom O'!J18+'Materialen V kolom P'!J18+'Materialen V kolom Q'!J18+'Materialen V kolom R'!J18+'Materialen V kolom S'!J18+'Materialen V kolom T'!J18+'Materialen V kolom U'!J18+'Materialen V kolom V'!J18+'Materialen V kolom W'!J18+'Materialen V kolom X'!J18+'Materialen V kolom Y'!J18+'Materialen V kolom Z'!J18)/1000</f>
        <v>0</v>
      </c>
      <c r="K18" s="41">
        <f>('Materialen V kolom N'!K18+'Materialen V kolom O'!K18+'Materialen V kolom P'!K18+'Materialen V kolom Q'!K18+'Materialen V kolom R'!K18+'Materialen V kolom S'!K18+'Materialen V kolom T'!K18+'Materialen V kolom U'!K18+'Materialen V kolom V'!K18+'Materialen V kolom W'!K18+'Materialen V kolom X'!K18+'Materialen V kolom Y'!K18+'Materialen V kolom Z'!K18)/1000</f>
        <v>0</v>
      </c>
      <c r="L18" s="41">
        <f>('Materialen V kolom N'!L18+'Materialen V kolom O'!L18+'Materialen V kolom P'!L18+'Materialen V kolom Q'!L18+'Materialen V kolom R'!L18+'Materialen V kolom S'!L18+'Materialen V kolom T'!L18+'Materialen V kolom U'!L18+'Materialen V kolom V'!L18+'Materialen V kolom W'!L18+'Materialen V kolom X'!L18+'Materialen V kolom Y'!L18+'Materialen V kolom Z'!L18)/1000</f>
        <v>0</v>
      </c>
      <c r="M18" s="41">
        <f>('Materialen V kolom N'!M18+'Materialen V kolom O'!M18+'Materialen V kolom P'!M18+'Materialen V kolom Q'!M18+'Materialen V kolom R'!M18+'Materialen V kolom S'!M18+'Materialen V kolom T'!M18+'Materialen V kolom U'!M18+'Materialen V kolom V'!M18+'Materialen V kolom W'!M18+'Materialen V kolom X'!M18+'Materialen V kolom Y'!M18+'Materialen V kolom Z'!M18)/1000</f>
        <v>0</v>
      </c>
      <c r="N18" s="41">
        <f>('Materialen V kolom N'!N18+'Materialen V kolom O'!N18+'Materialen V kolom P'!N18+'Materialen V kolom Q'!N18+'Materialen V kolom R'!N18+'Materialen V kolom S'!N18+'Materialen V kolom T'!N18+'Materialen V kolom U'!N18+'Materialen V kolom V'!N18+'Materialen V kolom W'!N18+'Materialen V kolom X'!N18+'Materialen V kolom Y'!N18+'Materialen V kolom Z'!N18)/1000</f>
        <v>0</v>
      </c>
      <c r="O18" s="41">
        <f>('Materialen V kolom N'!O18+'Materialen V kolom O'!O18+'Materialen V kolom P'!O18+'Materialen V kolom Q'!O18+'Materialen V kolom R'!O18+'Materialen V kolom S'!O18+'Materialen V kolom T'!O18+'Materialen V kolom U'!O18+'Materialen V kolom V'!O18+'Materialen V kolom W'!O18+'Materialen V kolom X'!O18+'Materialen V kolom Y'!O18+'Materialen V kolom Z'!O18)/1000</f>
        <v>0</v>
      </c>
      <c r="P18" s="41">
        <f>('Materialen V kolom N'!P18+'Materialen V kolom O'!P18+'Materialen V kolom P'!P18+'Materialen V kolom Q'!P18+'Materialen V kolom R'!P18+'Materialen V kolom S'!P18+'Materialen V kolom T'!P18+'Materialen V kolom U'!P18+'Materialen V kolom V'!P18+'Materialen V kolom W'!P18+'Materialen V kolom X'!P18+'Materialen V kolom Y'!P18+'Materialen V kolom Z'!P18)/1000</f>
        <v>0</v>
      </c>
      <c r="Q18" s="41">
        <f>('Materialen V kolom N'!Q18+'Materialen V kolom O'!Q18+'Materialen V kolom P'!Q18+'Materialen V kolom Q'!Q18+'Materialen V kolom R'!Q18+'Materialen V kolom S'!Q18+'Materialen V kolom T'!Q18+'Materialen V kolom U'!Q18+'Materialen V kolom V'!Q18+'Materialen V kolom W'!Q18+'Materialen V kolom X'!Q18+'Materialen V kolom Y'!Q18+'Materialen V kolom Z'!Q18)/1000</f>
        <v>0</v>
      </c>
      <c r="R18" s="41">
        <f>('Materialen V kolom N'!R18+'Materialen V kolom O'!R18+'Materialen V kolom P'!R18+'Materialen V kolom Q'!R18+'Materialen V kolom R'!R18+'Materialen V kolom S'!R18+'Materialen V kolom T'!R18+'Materialen V kolom U'!R18+'Materialen V kolom V'!R18+'Materialen V kolom W'!R18+'Materialen V kolom X'!R18+'Materialen V kolom Y'!R18+'Materialen V kolom Z'!R18)/1000</f>
        <v>0</v>
      </c>
      <c r="S18" s="41">
        <f>('Materialen V kolom N'!S18+'Materialen V kolom O'!S18+'Materialen V kolom P'!S18+'Materialen V kolom Q'!S18+'Materialen V kolom R'!S18+'Materialen V kolom S'!S18+'Materialen V kolom T'!S18+'Materialen V kolom U'!S18+'Materialen V kolom V'!S18+'Materialen V kolom W'!S18+'Materialen V kolom X'!S18+'Materialen V kolom Y'!S18+'Materialen V kolom Z'!S18)/1000</f>
        <v>0</v>
      </c>
      <c r="T18" s="41">
        <f>('Materialen V kolom N'!T18+'Materialen V kolom O'!T18+'Materialen V kolom P'!T18+'Materialen V kolom Q'!T18+'Materialen V kolom R'!T18+'Materialen V kolom S'!T18+'Materialen V kolom T'!T18+'Materialen V kolom U'!T18+'Materialen V kolom V'!T18+'Materialen V kolom W'!T18+'Materialen V kolom X'!T18+'Materialen V kolom Y'!T18+'Materialen V kolom Z'!T18)/1000</f>
        <v>0</v>
      </c>
    </row>
    <row r="19" spans="2:20" x14ac:dyDescent="0.2">
      <c r="B19" t="str">
        <f>B12</f>
        <v>Hout</v>
      </c>
      <c r="C19" s="33">
        <f>'Materialen V kolom N'!C19+'Materialen V kolom O'!C19+'Materialen V kolom P'!C19+'Materialen V kolom Q'!C19+'Materialen V kolom R'!C19+'Materialen V kolom S'!C19+'Materialen V kolom T'!C19+'Materialen V kolom U'!C19+'Materialen V kolom V'!C19+'Materialen V kolom W'!C19+'Materialen V kolom X'!C19+'Materialen V kolom Y'!C19+'Materialen V kolom Z'!C19</f>
        <v>0</v>
      </c>
      <c r="D19" t="s">
        <v>360</v>
      </c>
      <c r="G19" s="566">
        <f>('Materialen V kolom N'!G19+'Materialen V kolom O'!G19+'Materialen V kolom P'!G19+'Materialen V kolom Q'!G19+'Materialen V kolom R'!G19+'Materialen V kolom S'!G19+'Materialen V kolom T'!G19+'Materialen V kolom U'!G19+'Materialen V kolom V'!G19+'Materialen V kolom W'!G19+'Materialen V kolom X'!G19+'Materialen V kolom Y'!G19+'Materialen V kolom Z'!G19)/1000</f>
        <v>0</v>
      </c>
      <c r="H19" s="41">
        <f>('Materialen V kolom N'!H19+'Materialen V kolom O'!H19+'Materialen V kolom P'!H19+'Materialen V kolom Q'!H19+'Materialen V kolom R'!H19+'Materialen V kolom S'!H19+'Materialen V kolom T'!H19+'Materialen V kolom U'!H19+'Materialen V kolom V'!H19+'Materialen V kolom W'!H19+'Materialen V kolom X'!H19+'Materialen V kolom Y'!H19+'Materialen V kolom Z'!H19)/1000</f>
        <v>0</v>
      </c>
      <c r="I19" t="str">
        <f t="shared" ref="I19" si="2">D19</f>
        <v>Biobased</v>
      </c>
      <c r="J19" s="41">
        <f>('Materialen V kolom N'!J19+'Materialen V kolom O'!J19+'Materialen V kolom P'!J19+'Materialen V kolom Q'!J19+'Materialen V kolom R'!J19+'Materialen V kolom S'!J19+'Materialen V kolom T'!J19+'Materialen V kolom U'!J19+'Materialen V kolom V'!J19+'Materialen V kolom W'!J19+'Materialen V kolom X'!J19+'Materialen V kolom Y'!J19+'Materialen V kolom Z'!J19)/1000</f>
        <v>0</v>
      </c>
      <c r="K19" s="41">
        <f>('Materialen V kolom N'!K19+'Materialen V kolom O'!K19+'Materialen V kolom P'!K19+'Materialen V kolom Q'!K19+'Materialen V kolom R'!K19+'Materialen V kolom S'!K19+'Materialen V kolom T'!K19+'Materialen V kolom U'!K19+'Materialen V kolom V'!K19+'Materialen V kolom W'!K19+'Materialen V kolom X'!K19+'Materialen V kolom Y'!K19+'Materialen V kolom Z'!K19)/1000</f>
        <v>0</v>
      </c>
      <c r="L19" s="41">
        <f>('Materialen V kolom N'!L19+'Materialen V kolom O'!L19+'Materialen V kolom P'!L19+'Materialen V kolom Q'!L19+'Materialen V kolom R'!L19+'Materialen V kolom S'!L19+'Materialen V kolom T'!L19+'Materialen V kolom U'!L19+'Materialen V kolom V'!L19+'Materialen V kolom W'!L19+'Materialen V kolom X'!L19+'Materialen V kolom Y'!L19+'Materialen V kolom Z'!L19)/1000</f>
        <v>0</v>
      </c>
      <c r="M19" s="41">
        <f>('Materialen V kolom N'!M19+'Materialen V kolom O'!M19+'Materialen V kolom P'!M19+'Materialen V kolom Q'!M19+'Materialen V kolom R'!M19+'Materialen V kolom S'!M19+'Materialen V kolom T'!M19+'Materialen V kolom U'!M19+'Materialen V kolom V'!M19+'Materialen V kolom W'!M19+'Materialen V kolom X'!M19+'Materialen V kolom Y'!M19+'Materialen V kolom Z'!M19)/1000</f>
        <v>0</v>
      </c>
      <c r="N19" s="41">
        <f>('Materialen V kolom N'!N19+'Materialen V kolom O'!N19+'Materialen V kolom P'!N19+'Materialen V kolom Q'!N19+'Materialen V kolom R'!N19+'Materialen V kolom S'!N19+'Materialen V kolom T'!N19+'Materialen V kolom U'!N19+'Materialen V kolom V'!N19+'Materialen V kolom W'!N19+'Materialen V kolom X'!N19+'Materialen V kolom Y'!N19+'Materialen V kolom Z'!N19)/1000</f>
        <v>0</v>
      </c>
      <c r="O19" s="41">
        <f>('Materialen V kolom N'!O19+'Materialen V kolom O'!O19+'Materialen V kolom P'!O19+'Materialen V kolom Q'!O19+'Materialen V kolom R'!O19+'Materialen V kolom S'!O19+'Materialen V kolom T'!O19+'Materialen V kolom U'!O19+'Materialen V kolom V'!O19+'Materialen V kolom W'!O19+'Materialen V kolom X'!O19+'Materialen V kolom Y'!O19+'Materialen V kolom Z'!O19)/1000</f>
        <v>0</v>
      </c>
      <c r="P19" s="41">
        <f>('Materialen V kolom N'!P19+'Materialen V kolom O'!P19+'Materialen V kolom P'!P19+'Materialen V kolom Q'!P19+'Materialen V kolom R'!P19+'Materialen V kolom S'!P19+'Materialen V kolom T'!P19+'Materialen V kolom U'!P19+'Materialen V kolom V'!P19+'Materialen V kolom W'!P19+'Materialen V kolom X'!P19+'Materialen V kolom Y'!P19+'Materialen V kolom Z'!P19)/1000</f>
        <v>0</v>
      </c>
      <c r="Q19" s="41">
        <f>('Materialen V kolom N'!Q19+'Materialen V kolom O'!Q19+'Materialen V kolom P'!Q19+'Materialen V kolom Q'!Q19+'Materialen V kolom R'!Q19+'Materialen V kolom S'!Q19+'Materialen V kolom T'!Q19+'Materialen V kolom U'!Q19+'Materialen V kolom V'!Q19+'Materialen V kolom W'!Q19+'Materialen V kolom X'!Q19+'Materialen V kolom Y'!Q19+'Materialen V kolom Z'!Q19)/1000</f>
        <v>0</v>
      </c>
      <c r="R19" s="41">
        <f>('Materialen V kolom N'!R19+'Materialen V kolom O'!R19+'Materialen V kolom P'!R19+'Materialen V kolom Q'!R19+'Materialen V kolom R'!R19+'Materialen V kolom S'!R19+'Materialen V kolom T'!R19+'Materialen V kolom U'!R19+'Materialen V kolom V'!R19+'Materialen V kolom W'!R19+'Materialen V kolom X'!R19+'Materialen V kolom Y'!R19+'Materialen V kolom Z'!R19)/1000</f>
        <v>0</v>
      </c>
      <c r="S19" s="41">
        <f>('Materialen V kolom N'!S19+'Materialen V kolom O'!S19+'Materialen V kolom P'!S19+'Materialen V kolom Q'!S19+'Materialen V kolom R'!S19+'Materialen V kolom S'!S19+'Materialen V kolom T'!S19+'Materialen V kolom U'!S19+'Materialen V kolom V'!S19+'Materialen V kolom W'!S19+'Materialen V kolom X'!S19+'Materialen V kolom Y'!S19+'Materialen V kolom Z'!S19)/1000</f>
        <v>0</v>
      </c>
      <c r="T19" s="41">
        <f>('Materialen V kolom N'!T19+'Materialen V kolom O'!T19+'Materialen V kolom P'!T19+'Materialen V kolom Q'!T19+'Materialen V kolom R'!T19+'Materialen V kolom S'!T19+'Materialen V kolom T'!T19+'Materialen V kolom U'!T19+'Materialen V kolom V'!T19+'Materialen V kolom W'!T19+'Materialen V kolom X'!T19+'Materialen V kolom Y'!T19+'Materialen V kolom Z'!T19)/1000</f>
        <v>0</v>
      </c>
    </row>
    <row r="20" spans="2:20" x14ac:dyDescent="0.2">
      <c r="B20" t="str">
        <f>B13</f>
        <v>Grondbewerking</v>
      </c>
      <c r="C20" s="33">
        <f>'Materialen V kolom N'!C20+'Materialen V kolom O'!C20+'Materialen V kolom P'!C20+'Materialen V kolom Q'!C20+'Materialen V kolom R'!C20+'Materialen V kolom S'!C20+'Materialen V kolom T'!C20+'Materialen V kolom U'!C20+'Materialen V kolom V'!C20+'Materialen V kolom W'!C20+'Materialen V kolom X'!C20+'Materialen V kolom Y'!C20+'Materialen V kolom Z'!C20</f>
        <v>0</v>
      </c>
      <c r="D20" t="s">
        <v>360</v>
      </c>
      <c r="G20" s="566">
        <f>('Materialen V kolom N'!G20+'Materialen V kolom O'!G20+'Materialen V kolom P'!G20+'Materialen V kolom Q'!G20+'Materialen V kolom R'!G20+'Materialen V kolom S'!G20+'Materialen V kolom T'!G20+'Materialen V kolom U'!G20+'Materialen V kolom V'!G20+'Materialen V kolom W'!G20+'Materialen V kolom X'!G20+'Materialen V kolom Y'!G20+'Materialen V kolom Z'!G20)/1000</f>
        <v>0</v>
      </c>
      <c r="H20" s="41">
        <f>('Materialen V kolom N'!H20+'Materialen V kolom O'!H20+'Materialen V kolom P'!H20+'Materialen V kolom Q'!H20+'Materialen V kolom R'!H20+'Materialen V kolom S'!H20+'Materialen V kolom T'!H20+'Materialen V kolom U'!H20+'Materialen V kolom V'!H20+'Materialen V kolom W'!H20+'Materialen V kolom X'!H20+'Materialen V kolom Y'!H20+'Materialen V kolom Z'!H20)/1000</f>
        <v>0</v>
      </c>
      <c r="I20" t="str">
        <f t="shared" si="1"/>
        <v>Biobased</v>
      </c>
      <c r="J20" s="41">
        <f>('Materialen V kolom N'!J20+'Materialen V kolom O'!J20+'Materialen V kolom P'!J20+'Materialen V kolom Q'!J20+'Materialen V kolom R'!J20+'Materialen V kolom S'!J20+'Materialen V kolom T'!J20+'Materialen V kolom U'!J20+'Materialen V kolom V'!J20+'Materialen V kolom W'!J20+'Materialen V kolom X'!J20+'Materialen V kolom Y'!J20+'Materialen V kolom Z'!J20)/1000</f>
        <v>0</v>
      </c>
      <c r="K20" s="41">
        <f>('Materialen V kolom N'!K20+'Materialen V kolom O'!K20+'Materialen V kolom P'!K20+'Materialen V kolom Q'!K20+'Materialen V kolom R'!K20+'Materialen V kolom S'!K20+'Materialen V kolom T'!K20+'Materialen V kolom U'!K20+'Materialen V kolom V'!K20+'Materialen V kolom W'!K20+'Materialen V kolom X'!K20+'Materialen V kolom Y'!K20+'Materialen V kolom Z'!K20)/1000</f>
        <v>0</v>
      </c>
      <c r="L20" s="41">
        <f>('Materialen V kolom N'!L20+'Materialen V kolom O'!L20+'Materialen V kolom P'!L20+'Materialen V kolom Q'!L20+'Materialen V kolom R'!L20+'Materialen V kolom S'!L20+'Materialen V kolom T'!L20+'Materialen V kolom U'!L20+'Materialen V kolom V'!L20+'Materialen V kolom W'!L20+'Materialen V kolom X'!L20+'Materialen V kolom Y'!L20+'Materialen V kolom Z'!L20)/1000</f>
        <v>0</v>
      </c>
      <c r="M20" s="41">
        <f>('Materialen V kolom N'!M20+'Materialen V kolom O'!M20+'Materialen V kolom P'!M20+'Materialen V kolom Q'!M20+'Materialen V kolom R'!M20+'Materialen V kolom S'!M20+'Materialen V kolom T'!M20+'Materialen V kolom U'!M20+'Materialen V kolom V'!M20+'Materialen V kolom W'!M20+'Materialen V kolom X'!M20+'Materialen V kolom Y'!M20+'Materialen V kolom Z'!M20)/1000</f>
        <v>0</v>
      </c>
      <c r="N20" s="41">
        <f>('Materialen V kolom N'!N20+'Materialen V kolom O'!N20+'Materialen V kolom P'!N20+'Materialen V kolom Q'!N20+'Materialen V kolom R'!N20+'Materialen V kolom S'!N20+'Materialen V kolom T'!N20+'Materialen V kolom U'!N20+'Materialen V kolom V'!N20+'Materialen V kolom W'!N20+'Materialen V kolom X'!N20+'Materialen V kolom Y'!N20+'Materialen V kolom Z'!N20)/1000</f>
        <v>0</v>
      </c>
      <c r="O20" s="41">
        <f>('Materialen V kolom N'!O20+'Materialen V kolom O'!O20+'Materialen V kolom P'!O20+'Materialen V kolom Q'!O20+'Materialen V kolom R'!O20+'Materialen V kolom S'!O20+'Materialen V kolom T'!O20+'Materialen V kolom U'!O20+'Materialen V kolom V'!O20+'Materialen V kolom W'!O20+'Materialen V kolom X'!O20+'Materialen V kolom Y'!O20+'Materialen V kolom Z'!O20)/1000</f>
        <v>0</v>
      </c>
      <c r="P20" s="41">
        <f>('Materialen V kolom N'!P20+'Materialen V kolom O'!P20+'Materialen V kolom P'!P20+'Materialen V kolom Q'!P20+'Materialen V kolom R'!P20+'Materialen V kolom S'!P20+'Materialen V kolom T'!P20+'Materialen V kolom U'!P20+'Materialen V kolom V'!P20+'Materialen V kolom W'!P20+'Materialen V kolom X'!P20+'Materialen V kolom Y'!P20+'Materialen V kolom Z'!P20)/1000</f>
        <v>0</v>
      </c>
      <c r="Q20" s="41">
        <f>('Materialen V kolom N'!Q20+'Materialen V kolom O'!Q20+'Materialen V kolom P'!Q20+'Materialen V kolom Q'!Q20+'Materialen V kolom R'!Q20+'Materialen V kolom S'!Q20+'Materialen V kolom T'!Q20+'Materialen V kolom U'!Q20+'Materialen V kolom V'!Q20+'Materialen V kolom W'!Q20+'Materialen V kolom X'!Q20+'Materialen V kolom Y'!Q20+'Materialen V kolom Z'!Q20)/1000</f>
        <v>0</v>
      </c>
      <c r="R20" s="41">
        <f>('Materialen V kolom N'!R20+'Materialen V kolom O'!R20+'Materialen V kolom P'!R20+'Materialen V kolom Q'!R20+'Materialen V kolom R'!R20+'Materialen V kolom S'!R20+'Materialen V kolom T'!R20+'Materialen V kolom U'!R20+'Materialen V kolom V'!R20+'Materialen V kolom W'!R20+'Materialen V kolom X'!R20+'Materialen V kolom Y'!R20+'Materialen V kolom Z'!R20)/1000</f>
        <v>0</v>
      </c>
      <c r="S20" s="41">
        <f>('Materialen V kolom N'!S20+'Materialen V kolom O'!S20+'Materialen V kolom P'!S20+'Materialen V kolom Q'!S20+'Materialen V kolom R'!S20+'Materialen V kolom S'!S20+'Materialen V kolom T'!S20+'Materialen V kolom U'!S20+'Materialen V kolom V'!S20+'Materialen V kolom W'!S20+'Materialen V kolom X'!S20+'Materialen V kolom Y'!S20+'Materialen V kolom Z'!S20)/1000</f>
        <v>0</v>
      </c>
      <c r="T20" s="41">
        <f>('Materialen V kolom N'!T20+'Materialen V kolom O'!T20+'Materialen V kolom P'!T20+'Materialen V kolom Q'!T20+'Materialen V kolom R'!T20+'Materialen V kolom S'!T20+'Materialen V kolom T'!T20+'Materialen V kolom U'!T20+'Materialen V kolom V'!T20+'Materialen V kolom W'!T20+'Materialen V kolom X'!T20+'Materialen V kolom Y'!T20+'Materialen V kolom Z'!T20)/1000</f>
        <v>0</v>
      </c>
    </row>
    <row r="21" spans="2:20" x14ac:dyDescent="0.2">
      <c r="B21" t="str">
        <f t="shared" ref="B21" si="3">B14</f>
        <v>Bestrating</v>
      </c>
      <c r="C21" s="33">
        <f>'Materialen V kolom N'!C21+'Materialen V kolom O'!C21+'Materialen V kolom P'!C21+'Materialen V kolom Q'!C21+'Materialen V kolom R'!C21+'Materialen V kolom S'!C21+'Materialen V kolom T'!C21+'Materialen V kolom U'!C21+'Materialen V kolom V'!C21+'Materialen V kolom W'!C21+'Materialen V kolom X'!C21+'Materialen V kolom Y'!C21+'Materialen V kolom Z'!C21</f>
        <v>0</v>
      </c>
      <c r="D21" t="s">
        <v>360</v>
      </c>
      <c r="G21" s="566">
        <f>('Materialen V kolom N'!G21+'Materialen V kolom O'!G21+'Materialen V kolom P'!G21+'Materialen V kolom Q'!G21+'Materialen V kolom R'!G21+'Materialen V kolom S'!G21+'Materialen V kolom T'!G21+'Materialen V kolom U'!G21+'Materialen V kolom V'!G21+'Materialen V kolom W'!G21+'Materialen V kolom X'!G21+'Materialen V kolom Y'!G21+'Materialen V kolom Z'!G21)/1000</f>
        <v>0</v>
      </c>
      <c r="H21" s="41">
        <f>('Materialen V kolom N'!H21+'Materialen V kolom O'!H21+'Materialen V kolom P'!H21+'Materialen V kolom Q'!H21+'Materialen V kolom R'!H21+'Materialen V kolom S'!H21+'Materialen V kolom T'!H21+'Materialen V kolom U'!H21+'Materialen V kolom V'!H21+'Materialen V kolom W'!H21+'Materialen V kolom X'!H21+'Materialen V kolom Y'!H21+'Materialen V kolom Z'!H21)/1000</f>
        <v>0</v>
      </c>
      <c r="I21" t="str">
        <f t="shared" si="1"/>
        <v>Biobased</v>
      </c>
      <c r="J21" s="41">
        <f>('Materialen V kolom N'!J21+'Materialen V kolom O'!J21+'Materialen V kolom P'!J21+'Materialen V kolom Q'!J21+'Materialen V kolom R'!J21+'Materialen V kolom S'!J21+'Materialen V kolom T'!J21+'Materialen V kolom U'!J21+'Materialen V kolom V'!J21+'Materialen V kolom W'!J21+'Materialen V kolom X'!J21+'Materialen V kolom Y'!J21+'Materialen V kolom Z'!J21)/1000</f>
        <v>0</v>
      </c>
      <c r="K21" s="41">
        <f>('Materialen V kolom N'!K21+'Materialen V kolom O'!K21+'Materialen V kolom P'!K21+'Materialen V kolom Q'!K21+'Materialen V kolom R'!K21+'Materialen V kolom S'!K21+'Materialen V kolom T'!K21+'Materialen V kolom U'!K21+'Materialen V kolom V'!K21+'Materialen V kolom W'!K21+'Materialen V kolom X'!K21+'Materialen V kolom Y'!K21+'Materialen V kolom Z'!K21)/1000</f>
        <v>0</v>
      </c>
      <c r="L21" s="41">
        <f>('Materialen V kolom N'!L21+'Materialen V kolom O'!L21+'Materialen V kolom P'!L21+'Materialen V kolom Q'!L21+'Materialen V kolom R'!L21+'Materialen V kolom S'!L21+'Materialen V kolom T'!L21+'Materialen V kolom U'!L21+'Materialen V kolom V'!L21+'Materialen V kolom W'!L21+'Materialen V kolom X'!L21+'Materialen V kolom Y'!L21+'Materialen V kolom Z'!L21)/1000</f>
        <v>0</v>
      </c>
      <c r="M21" s="41">
        <f>('Materialen V kolom N'!M21+'Materialen V kolom O'!M21+'Materialen V kolom P'!M21+'Materialen V kolom Q'!M21+'Materialen V kolom R'!M21+'Materialen V kolom S'!M21+'Materialen V kolom T'!M21+'Materialen V kolom U'!M21+'Materialen V kolom V'!M21+'Materialen V kolom W'!M21+'Materialen V kolom X'!M21+'Materialen V kolom Y'!M21+'Materialen V kolom Z'!M21)/1000</f>
        <v>0</v>
      </c>
      <c r="N21" s="41">
        <f>('Materialen V kolom N'!N21+'Materialen V kolom O'!N21+'Materialen V kolom P'!N21+'Materialen V kolom Q'!N21+'Materialen V kolom R'!N21+'Materialen V kolom S'!N21+'Materialen V kolom T'!N21+'Materialen V kolom U'!N21+'Materialen V kolom V'!N21+'Materialen V kolom W'!N21+'Materialen V kolom X'!N21+'Materialen V kolom Y'!N21+'Materialen V kolom Z'!N21)/1000</f>
        <v>0</v>
      </c>
      <c r="O21" s="41">
        <f>('Materialen V kolom N'!O21+'Materialen V kolom O'!O21+'Materialen V kolom P'!O21+'Materialen V kolom Q'!O21+'Materialen V kolom R'!O21+'Materialen V kolom S'!O21+'Materialen V kolom T'!O21+'Materialen V kolom U'!O21+'Materialen V kolom V'!O21+'Materialen V kolom W'!O21+'Materialen V kolom X'!O21+'Materialen V kolom Y'!O21+'Materialen V kolom Z'!O21)/1000</f>
        <v>0</v>
      </c>
      <c r="P21" s="41">
        <f>('Materialen V kolom N'!P21+'Materialen V kolom O'!P21+'Materialen V kolom P'!P21+'Materialen V kolom Q'!P21+'Materialen V kolom R'!P21+'Materialen V kolom S'!P21+'Materialen V kolom T'!P21+'Materialen V kolom U'!P21+'Materialen V kolom V'!P21+'Materialen V kolom W'!P21+'Materialen V kolom X'!P21+'Materialen V kolom Y'!P21+'Materialen V kolom Z'!P21)/1000</f>
        <v>0</v>
      </c>
      <c r="Q21" s="41">
        <f>('Materialen V kolom N'!Q21+'Materialen V kolom O'!Q21+'Materialen V kolom P'!Q21+'Materialen V kolom Q'!Q21+'Materialen V kolom R'!Q21+'Materialen V kolom S'!Q21+'Materialen V kolom T'!Q21+'Materialen V kolom U'!Q21+'Materialen V kolom V'!Q21+'Materialen V kolom W'!Q21+'Materialen V kolom X'!Q21+'Materialen V kolom Y'!Q21+'Materialen V kolom Z'!Q21)/1000</f>
        <v>0</v>
      </c>
      <c r="R21" s="41">
        <f>('Materialen V kolom N'!R21+'Materialen V kolom O'!R21+'Materialen V kolom P'!R21+'Materialen V kolom Q'!R21+'Materialen V kolom R'!R21+'Materialen V kolom S'!R21+'Materialen V kolom T'!R21+'Materialen V kolom U'!R21+'Materialen V kolom V'!R21+'Materialen V kolom W'!R21+'Materialen V kolom X'!R21+'Materialen V kolom Y'!R21+'Materialen V kolom Z'!R21)/1000</f>
        <v>0</v>
      </c>
      <c r="S21" s="41">
        <f>('Materialen V kolom N'!S21+'Materialen V kolom O'!S21+'Materialen V kolom P'!S21+'Materialen V kolom Q'!S21+'Materialen V kolom R'!S21+'Materialen V kolom S'!S21+'Materialen V kolom T'!S21+'Materialen V kolom U'!S21+'Materialen V kolom V'!S21+'Materialen V kolom W'!S21+'Materialen V kolom X'!S21+'Materialen V kolom Y'!S21+'Materialen V kolom Z'!S21)/1000</f>
        <v>0</v>
      </c>
      <c r="T21" s="41">
        <f>('Materialen V kolom N'!T21+'Materialen V kolom O'!T21+'Materialen V kolom P'!T21+'Materialen V kolom Q'!T21+'Materialen V kolom R'!T21+'Materialen V kolom S'!T21+'Materialen V kolom T'!T21+'Materialen V kolom U'!T21+'Materialen V kolom V'!T21+'Materialen V kolom W'!T21+'Materialen V kolom X'!T21+'Materialen V kolom Y'!T21+'Materialen V kolom Z'!T21)/1000</f>
        <v>0</v>
      </c>
    </row>
    <row r="22" spans="2:20" x14ac:dyDescent="0.2">
      <c r="B22" t="s">
        <v>348</v>
      </c>
      <c r="C22" s="33">
        <f>'Materialen V kolom N'!C22+'Materialen V kolom O'!C22+'Materialen V kolom P'!C22+'Materialen V kolom Q'!C22+'Materialen V kolom R'!C22+'Materialen V kolom S'!C22+'Materialen V kolom T'!C22+'Materialen V kolom U'!C22+'Materialen V kolom V'!C22+'Materialen V kolom W'!C22+'Materialen V kolom X'!C22+'Materialen V kolom Y'!C22+'Materialen V kolom Z'!C22</f>
        <v>0</v>
      </c>
      <c r="D22" t="s">
        <v>360</v>
      </c>
      <c r="G22" s="566">
        <f>('Materialen V kolom N'!G22+'Materialen V kolom O'!G22+'Materialen V kolom P'!G22+'Materialen V kolom Q'!G22+'Materialen V kolom R'!G22+'Materialen V kolom S'!G22+'Materialen V kolom T'!G22+'Materialen V kolom U'!G22+'Materialen V kolom V'!G22+'Materialen V kolom W'!G22+'Materialen V kolom X'!G22+'Materialen V kolom Y'!G22+'Materialen V kolom Z'!G22)/1000</f>
        <v>0</v>
      </c>
      <c r="H22" s="41">
        <f>('Materialen V kolom N'!H22+'Materialen V kolom O'!H22+'Materialen V kolom P'!H22+'Materialen V kolom Q'!H22+'Materialen V kolom R'!H22+'Materialen V kolom S'!H22+'Materialen V kolom T'!H22+'Materialen V kolom U'!H22+'Materialen V kolom V'!H22+'Materialen V kolom W'!H22+'Materialen V kolom X'!H22+'Materialen V kolom Y'!H22+'Materialen V kolom Z'!H22)/1000</f>
        <v>0</v>
      </c>
      <c r="I22" t="str">
        <f t="shared" si="1"/>
        <v>Biobased</v>
      </c>
      <c r="J22" s="41">
        <f>('Materialen V kolom N'!J22+'Materialen V kolom O'!J22+'Materialen V kolom P'!J22+'Materialen V kolom Q'!J22+'Materialen V kolom R'!J22+'Materialen V kolom S'!J22+'Materialen V kolom T'!J22+'Materialen V kolom U'!J22+'Materialen V kolom V'!J22+'Materialen V kolom W'!J22+'Materialen V kolom X'!J22+'Materialen V kolom Y'!J22+'Materialen V kolom Z'!J22)/1000</f>
        <v>0</v>
      </c>
      <c r="K22" s="41">
        <f>('Materialen V kolom N'!K22+'Materialen V kolom O'!K22+'Materialen V kolom P'!K22+'Materialen V kolom Q'!K22+'Materialen V kolom R'!K22+'Materialen V kolom S'!K22+'Materialen V kolom T'!K22+'Materialen V kolom U'!K22+'Materialen V kolom V'!K22+'Materialen V kolom W'!K22+'Materialen V kolom X'!K22+'Materialen V kolom Y'!K22+'Materialen V kolom Z'!K22)/1000</f>
        <v>0</v>
      </c>
      <c r="L22" s="41">
        <f>('Materialen V kolom N'!L22+'Materialen V kolom O'!L22+'Materialen V kolom P'!L22+'Materialen V kolom Q'!L22+'Materialen V kolom R'!L22+'Materialen V kolom S'!L22+'Materialen V kolom T'!L22+'Materialen V kolom U'!L22+'Materialen V kolom V'!L22+'Materialen V kolom W'!L22+'Materialen V kolom X'!L22+'Materialen V kolom Y'!L22+'Materialen V kolom Z'!L22)/1000</f>
        <v>0</v>
      </c>
      <c r="M22" s="41">
        <f>('Materialen V kolom N'!M22+'Materialen V kolom O'!M22+'Materialen V kolom P'!M22+'Materialen V kolom Q'!M22+'Materialen V kolom R'!M22+'Materialen V kolom S'!M22+'Materialen V kolom T'!M22+'Materialen V kolom U'!M22+'Materialen V kolom V'!M22+'Materialen V kolom W'!M22+'Materialen V kolom X'!M22+'Materialen V kolom Y'!M22+'Materialen V kolom Z'!M22)/1000</f>
        <v>0</v>
      </c>
      <c r="N22" s="41">
        <f>('Materialen V kolom N'!N22+'Materialen V kolom O'!N22+'Materialen V kolom P'!N22+'Materialen V kolom Q'!N22+'Materialen V kolom R'!N22+'Materialen V kolom S'!N22+'Materialen V kolom T'!N22+'Materialen V kolom U'!N22+'Materialen V kolom V'!N22+'Materialen V kolom W'!N22+'Materialen V kolom X'!N22+'Materialen V kolom Y'!N22+'Materialen V kolom Z'!N22)/1000</f>
        <v>0</v>
      </c>
      <c r="O22" s="41">
        <f>('Materialen V kolom N'!O22+'Materialen V kolom O'!O22+'Materialen V kolom P'!O22+'Materialen V kolom Q'!O22+'Materialen V kolom R'!O22+'Materialen V kolom S'!O22+'Materialen V kolom T'!O22+'Materialen V kolom U'!O22+'Materialen V kolom V'!O22+'Materialen V kolom W'!O22+'Materialen V kolom X'!O22+'Materialen V kolom Y'!O22+'Materialen V kolom Z'!O22)/1000</f>
        <v>0</v>
      </c>
      <c r="P22" s="41">
        <f>('Materialen V kolom N'!P22+'Materialen V kolom O'!P22+'Materialen V kolom P'!P22+'Materialen V kolom Q'!P22+'Materialen V kolom R'!P22+'Materialen V kolom S'!P22+'Materialen V kolom T'!P22+'Materialen V kolom U'!P22+'Materialen V kolom V'!P22+'Materialen V kolom W'!P22+'Materialen V kolom X'!P22+'Materialen V kolom Y'!P22+'Materialen V kolom Z'!P22)/1000</f>
        <v>0</v>
      </c>
      <c r="Q22" s="41">
        <f>('Materialen V kolom N'!Q22+'Materialen V kolom O'!Q22+'Materialen V kolom P'!Q22+'Materialen V kolom Q'!Q22+'Materialen V kolom R'!Q22+'Materialen V kolom S'!Q22+'Materialen V kolom T'!Q22+'Materialen V kolom U'!Q22+'Materialen V kolom V'!Q22+'Materialen V kolom W'!Q22+'Materialen V kolom X'!Q22+'Materialen V kolom Y'!Q22+'Materialen V kolom Z'!Q22)/1000</f>
        <v>0</v>
      </c>
      <c r="R22" s="41">
        <f>('Materialen V kolom N'!R22+'Materialen V kolom O'!R22+'Materialen V kolom P'!R22+'Materialen V kolom Q'!R22+'Materialen V kolom R'!R22+'Materialen V kolom S'!R22+'Materialen V kolom T'!R22+'Materialen V kolom U'!R22+'Materialen V kolom V'!R22+'Materialen V kolom W'!R22+'Materialen V kolom X'!R22+'Materialen V kolom Y'!R22+'Materialen V kolom Z'!R22)/1000</f>
        <v>0</v>
      </c>
      <c r="S22" s="41">
        <f>('Materialen V kolom N'!S22+'Materialen V kolom O'!S22+'Materialen V kolom P'!S22+'Materialen V kolom Q'!S22+'Materialen V kolom R'!S22+'Materialen V kolom S'!S22+'Materialen V kolom T'!S22+'Materialen V kolom U'!S22+'Materialen V kolom V'!S22+'Materialen V kolom W'!S22+'Materialen V kolom X'!S22+'Materialen V kolom Y'!S22+'Materialen V kolom Z'!S22)/1000</f>
        <v>0</v>
      </c>
      <c r="T22" s="41">
        <f>('Materialen V kolom N'!T22+'Materialen V kolom O'!T22+'Materialen V kolom P'!T22+'Materialen V kolom Q'!T22+'Materialen V kolom R'!T22+'Materialen V kolom S'!T22+'Materialen V kolom T'!T22+'Materialen V kolom U'!T22+'Materialen V kolom V'!T22+'Materialen V kolom W'!T22+'Materialen V kolom X'!T22+'Materialen V kolom Y'!T22+'Materialen V kolom Z'!T22)/1000</f>
        <v>0</v>
      </c>
    </row>
  </sheetData>
  <pageMargins left="0.7" right="0.7" top="0.75" bottom="0.75" header="0.3" footer="0.3"/>
  <pageSetup paperSize="9" orientation="portrait" horizontalDpi="0" verticalDpi="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F9F7-EA01-A744-A558-92E2B1ACB974}">
  <dimension ref="A1:T22"/>
  <sheetViews>
    <sheetView workbookViewId="0">
      <selection activeCell="G18" sqref="G18:T19"/>
    </sheetView>
  </sheetViews>
  <sheetFormatPr baseColWidth="10" defaultRowHeight="16" x14ac:dyDescent="0.2"/>
  <cols>
    <col min="1" max="1" width="27.83203125" bestFit="1" customWidth="1"/>
    <col min="5" max="5" width="21" bestFit="1" customWidth="1"/>
  </cols>
  <sheetData>
    <row r="1" spans="1:20" x14ac:dyDescent="0.2">
      <c r="A1" t="s">
        <v>769</v>
      </c>
      <c r="B1" s="24" t="s">
        <v>73</v>
      </c>
      <c r="C1" s="25"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33">
        <f>'Materialen S kolom AA'!C2+'Materialen S kolom AB'!C2+'Materialen S kolom AC'!C2+'Materialen S kolom AD'!C2+'Materialen S kolom AE'!C2+'Materialen S kolom AF'!C2</f>
        <v>406398.71617572935</v>
      </c>
      <c r="D2" t="s">
        <v>134</v>
      </c>
      <c r="E2" s="8" t="s">
        <v>71</v>
      </c>
      <c r="G2" s="567">
        <f>('Materialen S kolom AA'!G2+'Materialen S kolom AB'!G2+'Materialen S kolom AC'!G2+'Materialen S kolom AD'!G2+'Materialen S kolom AE'!G2+'Materialen S kolom AF'!G2)/1000</f>
        <v>0</v>
      </c>
      <c r="H2" s="43">
        <f>('Materialen S kolom AA'!H2+'Materialen S kolom AB'!H2+'Materialen S kolom AC'!H2+'Materialen S kolom AD'!H2+'Materialen S kolom AE'!H2+'Materialen S kolom AF'!H2)/1000</f>
        <v>0</v>
      </c>
      <c r="I2" t="s">
        <v>134</v>
      </c>
      <c r="J2" s="41">
        <f>('Materialen S kolom AA'!J2+'Materialen S kolom AB'!J2+'Materialen S kolom AC'!J2+'Materialen S kolom AD'!J2+'Materialen S kolom AE'!J2+'Materialen S kolom AF'!J2)/1000</f>
        <v>0</v>
      </c>
      <c r="K2" s="41">
        <f>('Materialen S kolom AA'!K2+'Materialen S kolom AB'!K2+'Materialen S kolom AC'!K2+'Materialen S kolom AD'!K2+'Materialen S kolom AE'!K2+'Materialen S kolom AF'!K2)/1000</f>
        <v>0</v>
      </c>
      <c r="L2" s="41">
        <f>('Materialen S kolom AA'!L2+'Materialen S kolom AB'!L2+'Materialen S kolom AC'!L2+'Materialen S kolom AD'!L2+'Materialen S kolom AE'!L2+'Materialen S kolom AF'!L2)/1000</f>
        <v>0</v>
      </c>
      <c r="M2" s="41">
        <f>('Materialen S kolom AA'!M2+'Materialen S kolom AB'!M2+'Materialen S kolom AC'!M2+'Materialen S kolom AD'!M2+'Materialen S kolom AE'!M2+'Materialen S kolom AF'!M2)/1000</f>
        <v>0</v>
      </c>
      <c r="N2" s="41">
        <f>('Materialen S kolom AA'!N2+'Materialen S kolom AB'!N2+'Materialen S kolom AC'!N2+'Materialen S kolom AD'!N2+'Materialen S kolom AE'!N2+'Materialen S kolom AF'!N2)/1000</f>
        <v>0</v>
      </c>
      <c r="O2" s="41">
        <f>('Materialen S kolom AA'!O2+'Materialen S kolom AB'!O2+'Materialen S kolom AC'!O2+'Materialen S kolom AD'!O2+'Materialen S kolom AE'!O2+'Materialen S kolom AF'!O2)/1000</f>
        <v>0</v>
      </c>
      <c r="P2" s="41">
        <f>('Materialen S kolom AA'!P2+'Materialen S kolom AB'!P2+'Materialen S kolom AC'!P2+'Materialen S kolom AD'!P2+'Materialen S kolom AE'!P2+'Materialen S kolom AF'!P2)/1000</f>
        <v>0</v>
      </c>
      <c r="Q2" s="41">
        <f>('Materialen S kolom AA'!Q2+'Materialen S kolom AB'!Q2+'Materialen S kolom AC'!Q2+'Materialen S kolom AD'!Q2+'Materialen S kolom AE'!Q2+'Materialen S kolom AF'!Q2)/1000</f>
        <v>0</v>
      </c>
      <c r="R2" s="41">
        <f>('Materialen S kolom AA'!R2+'Materialen S kolom AB'!R2+'Materialen S kolom AC'!R2+'Materialen S kolom AD'!R2+'Materialen S kolom AE'!R2+'Materialen S kolom AF'!R2)/1000</f>
        <v>0</v>
      </c>
      <c r="S2" s="41">
        <f>('Materialen S kolom AA'!S2+'Materialen S kolom AB'!S2+'Materialen S kolom AC'!S2+'Materialen S kolom AD'!S2+'Materialen S kolom AE'!S2+'Materialen S kolom AF'!S2)/1000</f>
        <v>0</v>
      </c>
      <c r="T2" s="41">
        <f>('Materialen S kolom AA'!T2+'Materialen S kolom AB'!T2+'Materialen S kolom AC'!T2+'Materialen S kolom AD'!T2+'Materialen S kolom AE'!T2+'Materialen S kolom AF'!T2)/1000</f>
        <v>0</v>
      </c>
    </row>
    <row r="3" spans="1:20" x14ac:dyDescent="0.2">
      <c r="B3" t="str">
        <f>'Calculatie sheet'!C69</f>
        <v>Staal</v>
      </c>
      <c r="C3" s="33">
        <f>'Materialen S kolom AA'!C3+'Materialen S kolom AB'!C3+'Materialen S kolom AC'!C3+'Materialen S kolom AD'!C3+'Materialen S kolom AE'!C3+'Materialen S kolom AF'!C3</f>
        <v>70383.143365434371</v>
      </c>
      <c r="D3" t="s">
        <v>134</v>
      </c>
      <c r="E3" s="24" t="s">
        <v>74</v>
      </c>
      <c r="G3" s="567">
        <f>('Materialen S kolom AA'!G3+'Materialen S kolom AB'!G3+'Materialen S kolom AC'!G3+'Materialen S kolom AD'!G3+'Materialen S kolom AE'!G3+'Materialen S kolom AF'!G3)/1000</f>
        <v>0</v>
      </c>
      <c r="H3" s="43">
        <f>('Materialen S kolom AA'!H3+'Materialen S kolom AB'!H3+'Materialen S kolom AC'!H3+'Materialen S kolom AD'!H3+'Materialen S kolom AE'!H3+'Materialen S kolom AF'!H3)/1000</f>
        <v>0</v>
      </c>
      <c r="I3" t="s">
        <v>134</v>
      </c>
      <c r="J3" s="41">
        <f>('Materialen S kolom AA'!J3+'Materialen S kolom AB'!J3+'Materialen S kolom AC'!J3+'Materialen S kolom AD'!J3+'Materialen S kolom AE'!J3+'Materialen S kolom AF'!J3)/1000</f>
        <v>0</v>
      </c>
      <c r="K3" s="41">
        <f>('Materialen S kolom AA'!K3+'Materialen S kolom AB'!K3+'Materialen S kolom AC'!K3+'Materialen S kolom AD'!K3+'Materialen S kolom AE'!K3+'Materialen S kolom AF'!K3)/1000</f>
        <v>0</v>
      </c>
      <c r="L3" s="41">
        <f>('Materialen S kolom AA'!L3+'Materialen S kolom AB'!L3+'Materialen S kolom AC'!L3+'Materialen S kolom AD'!L3+'Materialen S kolom AE'!L3+'Materialen S kolom AF'!L3)/1000</f>
        <v>0</v>
      </c>
      <c r="M3" s="41">
        <f>('Materialen S kolom AA'!M3+'Materialen S kolom AB'!M3+'Materialen S kolom AC'!M3+'Materialen S kolom AD'!M3+'Materialen S kolom AE'!M3+'Materialen S kolom AF'!M3)/1000</f>
        <v>0</v>
      </c>
      <c r="N3" s="41">
        <f>('Materialen S kolom AA'!N3+'Materialen S kolom AB'!N3+'Materialen S kolom AC'!N3+'Materialen S kolom AD'!N3+'Materialen S kolom AE'!N3+'Materialen S kolom AF'!N3)/1000</f>
        <v>0</v>
      </c>
      <c r="O3" s="41">
        <f>('Materialen S kolom AA'!O3+'Materialen S kolom AB'!O3+'Materialen S kolom AC'!O3+'Materialen S kolom AD'!O3+'Materialen S kolom AE'!O3+'Materialen S kolom AF'!O3)/1000</f>
        <v>0</v>
      </c>
      <c r="P3" s="41">
        <f>('Materialen S kolom AA'!P3+'Materialen S kolom AB'!P3+'Materialen S kolom AC'!P3+'Materialen S kolom AD'!P3+'Materialen S kolom AE'!P3+'Materialen S kolom AF'!P3)/1000</f>
        <v>0</v>
      </c>
      <c r="Q3" s="41">
        <f>('Materialen S kolom AA'!Q3+'Materialen S kolom AB'!Q3+'Materialen S kolom AC'!Q3+'Materialen S kolom AD'!Q3+'Materialen S kolom AE'!Q3+'Materialen S kolom AF'!Q3)/1000</f>
        <v>0</v>
      </c>
      <c r="R3" s="41">
        <f>('Materialen S kolom AA'!R3+'Materialen S kolom AB'!R3+'Materialen S kolom AC'!R3+'Materialen S kolom AD'!R3+'Materialen S kolom AE'!R3+'Materialen S kolom AF'!R3)/1000</f>
        <v>0</v>
      </c>
      <c r="S3" s="41">
        <f>('Materialen S kolom AA'!S3+'Materialen S kolom AB'!S3+'Materialen S kolom AC'!S3+'Materialen S kolom AD'!S3+'Materialen S kolom AE'!S3+'Materialen S kolom AF'!S3)/1000</f>
        <v>0</v>
      </c>
      <c r="T3" s="41">
        <f>('Materialen S kolom AA'!T3+'Materialen S kolom AB'!T3+'Materialen S kolom AC'!T3+'Materialen S kolom AD'!T3+'Materialen S kolom AE'!T3+'Materialen S kolom AF'!T3)/1000</f>
        <v>0</v>
      </c>
    </row>
    <row r="4" spans="1:20" x14ac:dyDescent="0.2">
      <c r="B4" t="str">
        <f>'Calculatie sheet'!C70</f>
        <v>Asfalt</v>
      </c>
      <c r="C4" s="33">
        <f>'Materialen S kolom AA'!C4+'Materialen S kolom AB'!C4+'Materialen S kolom AC'!C4+'Materialen S kolom AD'!C4+'Materialen S kolom AE'!C4+'Materialen S kolom AF'!C4</f>
        <v>0</v>
      </c>
      <c r="D4" t="s">
        <v>134</v>
      </c>
      <c r="E4" s="25" t="s">
        <v>75</v>
      </c>
      <c r="G4" s="567">
        <f>('Materialen S kolom AA'!G4+'Materialen S kolom AB'!G4+'Materialen S kolom AC'!G4+'Materialen S kolom AD'!G4+'Materialen S kolom AE'!G4+'Materialen S kolom AF'!G4)/1000</f>
        <v>0</v>
      </c>
      <c r="H4" s="43">
        <f>('Materialen S kolom AA'!H4+'Materialen S kolom AB'!H4+'Materialen S kolom AC'!H4+'Materialen S kolom AD'!H4+'Materialen S kolom AE'!H4+'Materialen S kolom AF'!H4)/1000</f>
        <v>0</v>
      </c>
      <c r="I4" t="s">
        <v>134</v>
      </c>
      <c r="J4" s="41">
        <f>('Materialen S kolom AA'!J4+'Materialen S kolom AB'!J4+'Materialen S kolom AC'!J4+'Materialen S kolom AD'!J4+'Materialen S kolom AE'!J4+'Materialen S kolom AF'!J4)/1000</f>
        <v>0</v>
      </c>
      <c r="K4" s="41">
        <f>('Materialen S kolom AA'!K4+'Materialen S kolom AB'!K4+'Materialen S kolom AC'!K4+'Materialen S kolom AD'!K4+'Materialen S kolom AE'!K4+'Materialen S kolom AF'!K4)/1000</f>
        <v>0</v>
      </c>
      <c r="L4" s="41">
        <f>('Materialen S kolom AA'!L4+'Materialen S kolom AB'!L4+'Materialen S kolom AC'!L4+'Materialen S kolom AD'!L4+'Materialen S kolom AE'!L4+'Materialen S kolom AF'!L4)/1000</f>
        <v>0</v>
      </c>
      <c r="M4" s="41">
        <f>('Materialen S kolom AA'!M4+'Materialen S kolom AB'!M4+'Materialen S kolom AC'!M4+'Materialen S kolom AD'!M4+'Materialen S kolom AE'!M4+'Materialen S kolom AF'!M4)/1000</f>
        <v>0</v>
      </c>
      <c r="N4" s="41">
        <f>('Materialen S kolom AA'!N4+'Materialen S kolom AB'!N4+'Materialen S kolom AC'!N4+'Materialen S kolom AD'!N4+'Materialen S kolom AE'!N4+'Materialen S kolom AF'!N4)/1000</f>
        <v>0</v>
      </c>
      <c r="O4" s="41">
        <f>('Materialen S kolom AA'!O4+'Materialen S kolom AB'!O4+'Materialen S kolom AC'!O4+'Materialen S kolom AD'!O4+'Materialen S kolom AE'!O4+'Materialen S kolom AF'!O4)/1000</f>
        <v>0</v>
      </c>
      <c r="P4" s="41">
        <f>('Materialen S kolom AA'!P4+'Materialen S kolom AB'!P4+'Materialen S kolom AC'!P4+'Materialen S kolom AD'!P4+'Materialen S kolom AE'!P4+'Materialen S kolom AF'!P4)/1000</f>
        <v>0</v>
      </c>
      <c r="Q4" s="41">
        <f>('Materialen S kolom AA'!Q4+'Materialen S kolom AB'!Q4+'Materialen S kolom AC'!Q4+'Materialen S kolom AD'!Q4+'Materialen S kolom AE'!Q4+'Materialen S kolom AF'!Q4)/1000</f>
        <v>0</v>
      </c>
      <c r="R4" s="41">
        <f>('Materialen S kolom AA'!R4+'Materialen S kolom AB'!R4+'Materialen S kolom AC'!R4+'Materialen S kolom AD'!R4+'Materialen S kolom AE'!R4+'Materialen S kolom AF'!R4)/1000</f>
        <v>0</v>
      </c>
      <c r="S4" s="41">
        <f>('Materialen S kolom AA'!S4+'Materialen S kolom AB'!S4+'Materialen S kolom AC'!S4+'Materialen S kolom AD'!S4+'Materialen S kolom AE'!S4+'Materialen S kolom AF'!S4)/1000</f>
        <v>0</v>
      </c>
      <c r="T4" s="41">
        <f>('Materialen S kolom AA'!T4+'Materialen S kolom AB'!T4+'Materialen S kolom AC'!T4+'Materialen S kolom AD'!T4+'Materialen S kolom AE'!T4+'Materialen S kolom AF'!T4)/1000</f>
        <v>0</v>
      </c>
    </row>
    <row r="5" spans="1:20" x14ac:dyDescent="0.2">
      <c r="B5" t="s">
        <v>866</v>
      </c>
      <c r="C5" s="33">
        <f>'Materialen S kolom AA'!C5+'Materialen S kolom AB'!C5+'Materialen S kolom AC'!C5+'Materialen S kolom AD'!C5+'Materialen S kolom AE'!C5+'Materialen S kolom AF'!C5</f>
        <v>0</v>
      </c>
      <c r="D5" t="s">
        <v>134</v>
      </c>
      <c r="E5" s="25"/>
      <c r="G5" s="567">
        <f>('Materialen S kolom AA'!G5+'Materialen S kolom AB'!G5+'Materialen S kolom AC'!G5+'Materialen S kolom AD'!G5+'Materialen S kolom AE'!G5+'Materialen S kolom AF'!G5)/1000</f>
        <v>0</v>
      </c>
      <c r="H5" s="43">
        <f>('Materialen S kolom AA'!H5+'Materialen S kolom AB'!H5+'Materialen S kolom AC'!H5+'Materialen S kolom AD'!H5+'Materialen S kolom AE'!H5+'Materialen S kolom AF'!H5)/1000</f>
        <v>0</v>
      </c>
      <c r="I5" t="s">
        <v>134</v>
      </c>
      <c r="J5" s="41">
        <f>('Materialen S kolom AA'!J5+'Materialen S kolom AB'!J5+'Materialen S kolom AC'!J5+'Materialen S kolom AD'!J5+'Materialen S kolom AE'!J5+'Materialen S kolom AF'!J5)/1000</f>
        <v>0</v>
      </c>
      <c r="K5" s="41">
        <f>('Materialen S kolom AA'!K5+'Materialen S kolom AB'!K5+'Materialen S kolom AC'!K5+'Materialen S kolom AD'!K5+'Materialen S kolom AE'!K5+'Materialen S kolom AF'!K5)/1000</f>
        <v>0</v>
      </c>
      <c r="L5" s="41">
        <f>('Materialen S kolom AA'!L5+'Materialen S kolom AB'!L5+'Materialen S kolom AC'!L5+'Materialen S kolom AD'!L5+'Materialen S kolom AE'!L5+'Materialen S kolom AF'!L5)/1000</f>
        <v>0</v>
      </c>
      <c r="M5" s="41">
        <f>('Materialen S kolom AA'!M5+'Materialen S kolom AB'!M5+'Materialen S kolom AC'!M5+'Materialen S kolom AD'!M5+'Materialen S kolom AE'!M5+'Materialen S kolom AF'!M5)/1000</f>
        <v>0</v>
      </c>
      <c r="N5" s="41">
        <f>('Materialen S kolom AA'!N5+'Materialen S kolom AB'!N5+'Materialen S kolom AC'!N5+'Materialen S kolom AD'!N5+'Materialen S kolom AE'!N5+'Materialen S kolom AF'!N5)/1000</f>
        <v>0</v>
      </c>
      <c r="O5" s="41">
        <f>('Materialen S kolom AA'!O5+'Materialen S kolom AB'!O5+'Materialen S kolom AC'!O5+'Materialen S kolom AD'!O5+'Materialen S kolom AE'!O5+'Materialen S kolom AF'!O5)/1000</f>
        <v>0</v>
      </c>
      <c r="P5" s="41">
        <f>('Materialen S kolom AA'!P5+'Materialen S kolom AB'!P5+'Materialen S kolom AC'!P5+'Materialen S kolom AD'!P5+'Materialen S kolom AE'!P5+'Materialen S kolom AF'!P5)/1000</f>
        <v>0</v>
      </c>
      <c r="Q5" s="41">
        <f>('Materialen S kolom AA'!Q5+'Materialen S kolom AB'!Q5+'Materialen S kolom AC'!Q5+'Materialen S kolom AD'!Q5+'Materialen S kolom AE'!Q5+'Materialen S kolom AF'!Q5)/1000</f>
        <v>0</v>
      </c>
      <c r="R5" s="41">
        <f>('Materialen S kolom AA'!R5+'Materialen S kolom AB'!R5+'Materialen S kolom AC'!R5+'Materialen S kolom AD'!R5+'Materialen S kolom AE'!R5+'Materialen S kolom AF'!R5)/1000</f>
        <v>0</v>
      </c>
      <c r="S5" s="41">
        <f>('Materialen S kolom AA'!S5+'Materialen S kolom AB'!S5+'Materialen S kolom AC'!S5+'Materialen S kolom AD'!S5+'Materialen S kolom AE'!S5+'Materialen S kolom AF'!S5)/1000</f>
        <v>0</v>
      </c>
      <c r="T5" s="41">
        <f>('Materialen S kolom AA'!T5+'Materialen S kolom AB'!T5+'Materialen S kolom AC'!T5+'Materialen S kolom AD'!T5+'Materialen S kolom AE'!T5+'Materialen S kolom AF'!T5)/1000</f>
        <v>0</v>
      </c>
    </row>
    <row r="6" spans="1:20" x14ac:dyDescent="0.2">
      <c r="B6" t="str">
        <f>'Calculatie sheet'!C72</f>
        <v>Grondbewerking</v>
      </c>
      <c r="C6" s="33">
        <f>'Materialen S kolom AA'!C6+'Materialen S kolom AB'!C6+'Materialen S kolom AC'!C6+'Materialen S kolom AD'!C6+'Materialen S kolom AE'!C6+'Materialen S kolom AF'!C6</f>
        <v>2403028.359375</v>
      </c>
      <c r="D6" t="s">
        <v>134</v>
      </c>
      <c r="E6" s="27" t="s">
        <v>93</v>
      </c>
      <c r="G6" s="567">
        <f>('Materialen S kolom AA'!G6+'Materialen S kolom AB'!G6+'Materialen S kolom AC'!G6+'Materialen S kolom AD'!G6+'Materialen S kolom AE'!G6+'Materialen S kolom AF'!G6)/1000</f>
        <v>0</v>
      </c>
      <c r="H6" s="43">
        <f>('Materialen S kolom AA'!H6+'Materialen S kolom AB'!H6+'Materialen S kolom AC'!H6+'Materialen S kolom AD'!H6+'Materialen S kolom AE'!H6+'Materialen S kolom AF'!H6)/1000</f>
        <v>0</v>
      </c>
      <c r="I6" t="s">
        <v>134</v>
      </c>
      <c r="J6" s="41">
        <f>('Materialen S kolom AA'!J6+'Materialen S kolom AB'!J6+'Materialen S kolom AC'!J6+'Materialen S kolom AD'!J6+'Materialen S kolom AE'!J6+'Materialen S kolom AF'!J6)/1000</f>
        <v>0</v>
      </c>
      <c r="K6" s="41">
        <f>('Materialen S kolom AA'!K6+'Materialen S kolom AB'!K6+'Materialen S kolom AC'!K6+'Materialen S kolom AD'!K6+'Materialen S kolom AE'!K6+'Materialen S kolom AF'!K6)/1000</f>
        <v>0</v>
      </c>
      <c r="L6" s="41">
        <f>('Materialen S kolom AA'!L6+'Materialen S kolom AB'!L6+'Materialen S kolom AC'!L6+'Materialen S kolom AD'!L6+'Materialen S kolom AE'!L6+'Materialen S kolom AF'!L6)/1000</f>
        <v>0</v>
      </c>
      <c r="M6" s="41">
        <f>('Materialen S kolom AA'!M6+'Materialen S kolom AB'!M6+'Materialen S kolom AC'!M6+'Materialen S kolom AD'!M6+'Materialen S kolom AE'!M6+'Materialen S kolom AF'!M6)/1000</f>
        <v>0</v>
      </c>
      <c r="N6" s="41">
        <f>('Materialen S kolom AA'!N6+'Materialen S kolom AB'!N6+'Materialen S kolom AC'!N6+'Materialen S kolom AD'!N6+'Materialen S kolom AE'!N6+'Materialen S kolom AF'!N6)/1000</f>
        <v>0</v>
      </c>
      <c r="O6" s="41">
        <f>('Materialen S kolom AA'!O6+'Materialen S kolom AB'!O6+'Materialen S kolom AC'!O6+'Materialen S kolom AD'!O6+'Materialen S kolom AE'!O6+'Materialen S kolom AF'!O6)/1000</f>
        <v>0</v>
      </c>
      <c r="P6" s="41">
        <f>('Materialen S kolom AA'!P6+'Materialen S kolom AB'!P6+'Materialen S kolom AC'!P6+'Materialen S kolom AD'!P6+'Materialen S kolom AE'!P6+'Materialen S kolom AF'!P6)/1000</f>
        <v>0</v>
      </c>
      <c r="Q6" s="41">
        <f>('Materialen S kolom AA'!Q6+'Materialen S kolom AB'!Q6+'Materialen S kolom AC'!Q6+'Materialen S kolom AD'!Q6+'Materialen S kolom AE'!Q6+'Materialen S kolom AF'!Q6)/1000</f>
        <v>0</v>
      </c>
      <c r="R6" s="41">
        <f>('Materialen S kolom AA'!R6+'Materialen S kolom AB'!R6+'Materialen S kolom AC'!R6+'Materialen S kolom AD'!R6+'Materialen S kolom AE'!R6+'Materialen S kolom AF'!R6)/1000</f>
        <v>0</v>
      </c>
      <c r="S6" s="41">
        <f>('Materialen S kolom AA'!S6+'Materialen S kolom AB'!S6+'Materialen S kolom AC'!S6+'Materialen S kolom AD'!S6+'Materialen S kolom AE'!S6+'Materialen S kolom AF'!S6)/1000</f>
        <v>0</v>
      </c>
      <c r="T6" s="41">
        <f>('Materialen S kolom AA'!T6+'Materialen S kolom AB'!T6+'Materialen S kolom AC'!T6+'Materialen S kolom AD'!T6+'Materialen S kolom AE'!T6+'Materialen S kolom AF'!T6)/1000</f>
        <v>0</v>
      </c>
    </row>
    <row r="7" spans="1:20" x14ac:dyDescent="0.2">
      <c r="B7" t="str">
        <f>'Calculatie sheet'!C73</f>
        <v>Bestrating</v>
      </c>
      <c r="C7" s="33">
        <f>'Materialen S kolom AA'!C7+'Materialen S kolom AB'!C7+'Materialen S kolom AC'!C7+'Materialen S kolom AD'!C7+'Materialen S kolom AE'!C7+'Materialen S kolom AF'!C7</f>
        <v>2100</v>
      </c>
      <c r="D7" t="s">
        <v>134</v>
      </c>
      <c r="E7" s="38" t="s">
        <v>659</v>
      </c>
      <c r="G7" s="567">
        <f>('Materialen S kolom AA'!G7+'Materialen S kolom AB'!G7+'Materialen S kolom AC'!G7+'Materialen S kolom AD'!G7+'Materialen S kolom AE'!G7+'Materialen S kolom AF'!G7)/1000</f>
        <v>0</v>
      </c>
      <c r="H7" s="43">
        <f>('Materialen S kolom AA'!H7+'Materialen S kolom AB'!H7+'Materialen S kolom AC'!H7+'Materialen S kolom AD'!H7+'Materialen S kolom AE'!H7+'Materialen S kolom AF'!H7)/1000</f>
        <v>0</v>
      </c>
      <c r="I7" t="s">
        <v>134</v>
      </c>
      <c r="J7" s="41">
        <f>('Materialen S kolom AA'!J7+'Materialen S kolom AB'!J7+'Materialen S kolom AC'!J7+'Materialen S kolom AD'!J7+'Materialen S kolom AE'!J7+'Materialen S kolom AF'!J7)/1000</f>
        <v>0</v>
      </c>
      <c r="K7" s="41">
        <f>('Materialen S kolom AA'!K7+'Materialen S kolom AB'!K7+'Materialen S kolom AC'!K7+'Materialen S kolom AD'!K7+'Materialen S kolom AE'!K7+'Materialen S kolom AF'!K7)/1000</f>
        <v>0</v>
      </c>
      <c r="L7" s="41">
        <f>('Materialen S kolom AA'!L7+'Materialen S kolom AB'!L7+'Materialen S kolom AC'!L7+'Materialen S kolom AD'!L7+'Materialen S kolom AE'!L7+'Materialen S kolom AF'!L7)/1000</f>
        <v>0</v>
      </c>
      <c r="M7" s="41">
        <f>('Materialen S kolom AA'!M7+'Materialen S kolom AB'!M7+'Materialen S kolom AC'!M7+'Materialen S kolom AD'!M7+'Materialen S kolom AE'!M7+'Materialen S kolom AF'!M7)/1000</f>
        <v>0</v>
      </c>
      <c r="N7" s="41">
        <f>('Materialen S kolom AA'!N7+'Materialen S kolom AB'!N7+'Materialen S kolom AC'!N7+'Materialen S kolom AD'!N7+'Materialen S kolom AE'!N7+'Materialen S kolom AF'!N7)/1000</f>
        <v>0</v>
      </c>
      <c r="O7" s="41">
        <f>('Materialen S kolom AA'!O7+'Materialen S kolom AB'!O7+'Materialen S kolom AC'!O7+'Materialen S kolom AD'!O7+'Materialen S kolom AE'!O7+'Materialen S kolom AF'!O7)/1000</f>
        <v>0</v>
      </c>
      <c r="P7" s="41">
        <f>('Materialen S kolom AA'!P7+'Materialen S kolom AB'!P7+'Materialen S kolom AC'!P7+'Materialen S kolom AD'!P7+'Materialen S kolom AE'!P7+'Materialen S kolom AF'!P7)/1000</f>
        <v>0</v>
      </c>
      <c r="Q7" s="41">
        <f>('Materialen S kolom AA'!Q7+'Materialen S kolom AB'!Q7+'Materialen S kolom AC'!Q7+'Materialen S kolom AD'!Q7+'Materialen S kolom AE'!Q7+'Materialen S kolom AF'!Q7)/1000</f>
        <v>0</v>
      </c>
      <c r="R7" s="41">
        <f>('Materialen S kolom AA'!R7+'Materialen S kolom AB'!R7+'Materialen S kolom AC'!R7+'Materialen S kolom AD'!R7+'Materialen S kolom AE'!R7+'Materialen S kolom AF'!R7)/1000</f>
        <v>0</v>
      </c>
      <c r="S7" s="41">
        <f>('Materialen S kolom AA'!S7+'Materialen S kolom AB'!S7+'Materialen S kolom AC'!S7+'Materialen S kolom AD'!S7+'Materialen S kolom AE'!S7+'Materialen S kolom AF'!S7)/1000</f>
        <v>0</v>
      </c>
      <c r="T7" s="41">
        <f>('Materialen S kolom AA'!T7+'Materialen S kolom AB'!T7+'Materialen S kolom AC'!T7+'Materialen S kolom AD'!T7+'Materialen S kolom AE'!T7+'Materialen S kolom AF'!T7)/1000</f>
        <v>0</v>
      </c>
    </row>
    <row r="8" spans="1:20" x14ac:dyDescent="0.2">
      <c r="B8" t="s">
        <v>348</v>
      </c>
      <c r="C8" s="33">
        <f>'Materialen S kolom AA'!C8+'Materialen S kolom AB'!C8+'Materialen S kolom AC'!C8+'Materialen S kolom AD'!C8+'Materialen S kolom AE'!C8+'Materialen S kolom AF'!C8</f>
        <v>164.08972489875003</v>
      </c>
      <c r="D8" t="s">
        <v>134</v>
      </c>
      <c r="E8" s="569" t="s">
        <v>597</v>
      </c>
      <c r="G8" s="567">
        <f>('Materialen S kolom AA'!G8+'Materialen S kolom AB'!G8+'Materialen S kolom AC'!G8+'Materialen S kolom AD'!G8+'Materialen S kolom AE'!G8+'Materialen S kolom AF'!G8)/1000</f>
        <v>0</v>
      </c>
      <c r="H8" s="43">
        <f>('Materialen S kolom AA'!H8+'Materialen S kolom AB'!H8+'Materialen S kolom AC'!H8+'Materialen S kolom AD'!H8+'Materialen S kolom AE'!H8+'Materialen S kolom AF'!H8)/1000</f>
        <v>0</v>
      </c>
      <c r="I8" t="s">
        <v>134</v>
      </c>
      <c r="J8" s="41">
        <f>('Materialen S kolom AA'!J8+'Materialen S kolom AB'!J8+'Materialen S kolom AC'!J8+'Materialen S kolom AD'!J8+'Materialen S kolom AE'!J8+'Materialen S kolom AF'!J8)/1000</f>
        <v>0</v>
      </c>
      <c r="K8" s="41">
        <f>('Materialen S kolom AA'!K8+'Materialen S kolom AB'!K8+'Materialen S kolom AC'!K8+'Materialen S kolom AD'!K8+'Materialen S kolom AE'!K8+'Materialen S kolom AF'!K8)/1000</f>
        <v>0</v>
      </c>
      <c r="L8" s="41">
        <f>('Materialen S kolom AA'!L8+'Materialen S kolom AB'!L8+'Materialen S kolom AC'!L8+'Materialen S kolom AD'!L8+'Materialen S kolom AE'!L8+'Materialen S kolom AF'!L8)/1000</f>
        <v>0</v>
      </c>
      <c r="M8" s="41">
        <f>('Materialen S kolom AA'!M8+'Materialen S kolom AB'!M8+'Materialen S kolom AC'!M8+'Materialen S kolom AD'!M8+'Materialen S kolom AE'!M8+'Materialen S kolom AF'!M8)/1000</f>
        <v>0</v>
      </c>
      <c r="N8" s="41">
        <f>('Materialen S kolom AA'!N8+'Materialen S kolom AB'!N8+'Materialen S kolom AC'!N8+'Materialen S kolom AD'!N8+'Materialen S kolom AE'!N8+'Materialen S kolom AF'!N8)/1000</f>
        <v>0</v>
      </c>
      <c r="O8" s="41">
        <f>('Materialen S kolom AA'!O8+'Materialen S kolom AB'!O8+'Materialen S kolom AC'!O8+'Materialen S kolom AD'!O8+'Materialen S kolom AE'!O8+'Materialen S kolom AF'!O8)/1000</f>
        <v>0</v>
      </c>
      <c r="P8" s="41">
        <f>('Materialen S kolom AA'!P8+'Materialen S kolom AB'!P8+'Materialen S kolom AC'!P8+'Materialen S kolom AD'!P8+'Materialen S kolom AE'!P8+'Materialen S kolom AF'!P8)/1000</f>
        <v>0</v>
      </c>
      <c r="Q8" s="41">
        <f>('Materialen S kolom AA'!Q8+'Materialen S kolom AB'!Q8+'Materialen S kolom AC'!Q8+'Materialen S kolom AD'!Q8+'Materialen S kolom AE'!Q8+'Materialen S kolom AF'!Q8)/1000</f>
        <v>0</v>
      </c>
      <c r="R8" s="41">
        <f>('Materialen S kolom AA'!R8+'Materialen S kolom AB'!R8+'Materialen S kolom AC'!R8+'Materialen S kolom AD'!R8+'Materialen S kolom AE'!R8+'Materialen S kolom AF'!R8)/1000</f>
        <v>0</v>
      </c>
      <c r="S8" s="41">
        <f>('Materialen S kolom AA'!S8+'Materialen S kolom AB'!S8+'Materialen S kolom AC'!S8+'Materialen S kolom AD'!S8+'Materialen S kolom AE'!S8+'Materialen S kolom AF'!S8)/1000</f>
        <v>0</v>
      </c>
      <c r="T8" s="41">
        <f>('Materialen S kolom AA'!T8+'Materialen S kolom AB'!T8+'Materialen S kolom AC'!T8+'Materialen S kolom AD'!T8+'Materialen S kolom AE'!T8+'Materialen S kolom AF'!T8)/1000</f>
        <v>0</v>
      </c>
    </row>
    <row r="9" spans="1:20" x14ac:dyDescent="0.2">
      <c r="B9" t="str">
        <f t="shared" ref="B9:B14" si="0">B2</f>
        <v>Beton</v>
      </c>
      <c r="C9" s="33">
        <f>'Materialen S kolom AA'!C9+'Materialen S kolom AB'!C9+'Materialen S kolom AC'!C9+'Materialen S kolom AD'!C9+'Materialen S kolom AE'!C9+'Materialen S kolom AF'!C9</f>
        <v>221906.54609252064</v>
      </c>
      <c r="D9" t="s">
        <v>135</v>
      </c>
      <c r="G9" s="567">
        <f>('Materialen S kolom AA'!G9+'Materialen S kolom AB'!G9+'Materialen S kolom AC'!G9+'Materialen S kolom AD'!G9+'Materialen S kolom AE'!G9+'Materialen S kolom AF'!G9)/1000</f>
        <v>0</v>
      </c>
      <c r="H9" s="43">
        <f>('Materialen S kolom AA'!H9+'Materialen S kolom AB'!H9+'Materialen S kolom AC'!H9+'Materialen S kolom AD'!H9+'Materialen S kolom AE'!H9+'Materialen S kolom AF'!H9)/1000</f>
        <v>0</v>
      </c>
      <c r="I9" t="s">
        <v>135</v>
      </c>
      <c r="J9" s="41">
        <f>('Materialen S kolom AA'!J9+'Materialen S kolom AB'!J9+'Materialen S kolom AC'!J9+'Materialen S kolom AD'!J9+'Materialen S kolom AE'!J9+'Materialen S kolom AF'!J9)/1000</f>
        <v>0</v>
      </c>
      <c r="K9" s="41">
        <f>('Materialen S kolom AA'!K9+'Materialen S kolom AB'!K9+'Materialen S kolom AC'!K9+'Materialen S kolom AD'!K9+'Materialen S kolom AE'!K9+'Materialen S kolom AF'!K9)/1000</f>
        <v>0</v>
      </c>
      <c r="L9" s="41">
        <f>('Materialen S kolom AA'!L9+'Materialen S kolom AB'!L9+'Materialen S kolom AC'!L9+'Materialen S kolom AD'!L9+'Materialen S kolom AE'!L9+'Materialen S kolom AF'!L9)/1000</f>
        <v>0</v>
      </c>
      <c r="M9" s="41">
        <f>('Materialen S kolom AA'!M9+'Materialen S kolom AB'!M9+'Materialen S kolom AC'!M9+'Materialen S kolom AD'!M9+'Materialen S kolom AE'!M9+'Materialen S kolom AF'!M9)/1000</f>
        <v>0</v>
      </c>
      <c r="N9" s="41">
        <f>('Materialen S kolom AA'!N9+'Materialen S kolom AB'!N9+'Materialen S kolom AC'!N9+'Materialen S kolom AD'!N9+'Materialen S kolom AE'!N9+'Materialen S kolom AF'!N9)/1000</f>
        <v>0</v>
      </c>
      <c r="O9" s="41">
        <f>('Materialen S kolom AA'!O9+'Materialen S kolom AB'!O9+'Materialen S kolom AC'!O9+'Materialen S kolom AD'!O9+'Materialen S kolom AE'!O9+'Materialen S kolom AF'!O9)/1000</f>
        <v>0</v>
      </c>
      <c r="P9" s="41">
        <f>('Materialen S kolom AA'!P9+'Materialen S kolom AB'!P9+'Materialen S kolom AC'!P9+'Materialen S kolom AD'!P9+'Materialen S kolom AE'!P9+'Materialen S kolom AF'!P9)/1000</f>
        <v>0</v>
      </c>
      <c r="Q9" s="41">
        <f>('Materialen S kolom AA'!Q9+'Materialen S kolom AB'!Q9+'Materialen S kolom AC'!Q9+'Materialen S kolom AD'!Q9+'Materialen S kolom AE'!Q9+'Materialen S kolom AF'!Q9)/1000</f>
        <v>0</v>
      </c>
      <c r="R9" s="41">
        <f>('Materialen S kolom AA'!R9+'Materialen S kolom AB'!R9+'Materialen S kolom AC'!R9+'Materialen S kolom AD'!R9+'Materialen S kolom AE'!R9+'Materialen S kolom AF'!R9)/1000</f>
        <v>0</v>
      </c>
      <c r="S9" s="41">
        <f>('Materialen S kolom AA'!S9+'Materialen S kolom AB'!S9+'Materialen S kolom AC'!S9+'Materialen S kolom AD'!S9+'Materialen S kolom AE'!S9+'Materialen S kolom AF'!S9)/1000</f>
        <v>0</v>
      </c>
      <c r="T9" s="41">
        <f>('Materialen S kolom AA'!T9+'Materialen S kolom AB'!T9+'Materialen S kolom AC'!T9+'Materialen S kolom AD'!T9+'Materialen S kolom AE'!T9+'Materialen S kolom AF'!T9)/1000</f>
        <v>0</v>
      </c>
    </row>
    <row r="10" spans="1:20" x14ac:dyDescent="0.2">
      <c r="B10" t="str">
        <f t="shared" si="0"/>
        <v>Staal</v>
      </c>
      <c r="C10" s="33">
        <f>'Materialen S kolom AA'!C10+'Materialen S kolom AB'!C10+'Materialen S kolom AC'!C10+'Materialen S kolom AD'!C10+'Materialen S kolom AE'!C10+'Materialen S kolom AF'!C10</f>
        <v>34464.63396081562</v>
      </c>
      <c r="D10" t="s">
        <v>135</v>
      </c>
      <c r="G10" s="567">
        <f>('Materialen S kolom AA'!G10+'Materialen S kolom AB'!G10+'Materialen S kolom AC'!G10+'Materialen S kolom AD'!G10+'Materialen S kolom AE'!G10+'Materialen S kolom AF'!G10)/1000</f>
        <v>0</v>
      </c>
      <c r="H10" s="43">
        <f>('Materialen S kolom AA'!H10+'Materialen S kolom AB'!H10+'Materialen S kolom AC'!H10+'Materialen S kolom AD'!H10+'Materialen S kolom AE'!H10+'Materialen S kolom AF'!H10)/1000</f>
        <v>0</v>
      </c>
      <c r="I10" t="s">
        <v>135</v>
      </c>
      <c r="J10" s="41">
        <f>('Materialen S kolom AA'!J10+'Materialen S kolom AB'!J10+'Materialen S kolom AC'!J10+'Materialen S kolom AD'!J10+'Materialen S kolom AE'!J10+'Materialen S kolom AF'!J10)/1000</f>
        <v>0</v>
      </c>
      <c r="K10" s="41">
        <f>('Materialen S kolom AA'!K10+'Materialen S kolom AB'!K10+'Materialen S kolom AC'!K10+'Materialen S kolom AD'!K10+'Materialen S kolom AE'!K10+'Materialen S kolom AF'!K10)/1000</f>
        <v>0</v>
      </c>
      <c r="L10" s="41">
        <f>('Materialen S kolom AA'!L10+'Materialen S kolom AB'!L10+'Materialen S kolom AC'!L10+'Materialen S kolom AD'!L10+'Materialen S kolom AE'!L10+'Materialen S kolom AF'!L10)/1000</f>
        <v>0</v>
      </c>
      <c r="M10" s="41">
        <f>('Materialen S kolom AA'!M10+'Materialen S kolom AB'!M10+'Materialen S kolom AC'!M10+'Materialen S kolom AD'!M10+'Materialen S kolom AE'!M10+'Materialen S kolom AF'!M10)/1000</f>
        <v>0</v>
      </c>
      <c r="N10" s="41">
        <f>('Materialen S kolom AA'!N10+'Materialen S kolom AB'!N10+'Materialen S kolom AC'!N10+'Materialen S kolom AD'!N10+'Materialen S kolom AE'!N10+'Materialen S kolom AF'!N10)/1000</f>
        <v>0</v>
      </c>
      <c r="O10" s="41">
        <f>('Materialen S kolom AA'!O10+'Materialen S kolom AB'!O10+'Materialen S kolom AC'!O10+'Materialen S kolom AD'!O10+'Materialen S kolom AE'!O10+'Materialen S kolom AF'!O10)/1000</f>
        <v>0</v>
      </c>
      <c r="P10" s="41">
        <f>('Materialen S kolom AA'!P10+'Materialen S kolom AB'!P10+'Materialen S kolom AC'!P10+'Materialen S kolom AD'!P10+'Materialen S kolom AE'!P10+'Materialen S kolom AF'!P10)/1000</f>
        <v>0</v>
      </c>
      <c r="Q10" s="41">
        <f>('Materialen S kolom AA'!Q10+'Materialen S kolom AB'!Q10+'Materialen S kolom AC'!Q10+'Materialen S kolom AD'!Q10+'Materialen S kolom AE'!Q10+'Materialen S kolom AF'!Q10)/1000</f>
        <v>0</v>
      </c>
      <c r="R10" s="41">
        <f>('Materialen S kolom AA'!R10+'Materialen S kolom AB'!R10+'Materialen S kolom AC'!R10+'Materialen S kolom AD'!R10+'Materialen S kolom AE'!R10+'Materialen S kolom AF'!R10)/1000</f>
        <v>0</v>
      </c>
      <c r="S10" s="41">
        <f>('Materialen S kolom AA'!S10+'Materialen S kolom AB'!S10+'Materialen S kolom AC'!S10+'Materialen S kolom AD'!S10+'Materialen S kolom AE'!S10+'Materialen S kolom AF'!S10)/1000</f>
        <v>0</v>
      </c>
      <c r="T10" s="41">
        <f>('Materialen S kolom AA'!T10+'Materialen S kolom AB'!T10+'Materialen S kolom AC'!T10+'Materialen S kolom AD'!T10+'Materialen S kolom AE'!T10+'Materialen S kolom AF'!T10)/1000</f>
        <v>0</v>
      </c>
    </row>
    <row r="11" spans="1:20" x14ac:dyDescent="0.2">
      <c r="B11" t="str">
        <f t="shared" si="0"/>
        <v>Asfalt</v>
      </c>
      <c r="C11" s="33">
        <f>'Materialen S kolom AA'!C11+'Materialen S kolom AB'!C11+'Materialen S kolom AC'!C11+'Materialen S kolom AD'!C11+'Materialen S kolom AE'!C11+'Materialen S kolom AF'!C11</f>
        <v>0</v>
      </c>
      <c r="D11" t="s">
        <v>135</v>
      </c>
      <c r="G11" s="567">
        <f>('Materialen S kolom AA'!G11+'Materialen S kolom AB'!G11+'Materialen S kolom AC'!G11+'Materialen S kolom AD'!G11+'Materialen S kolom AE'!G11+'Materialen S kolom AF'!G11)/1000</f>
        <v>0</v>
      </c>
      <c r="H11" s="43">
        <f>('Materialen S kolom AA'!H11+'Materialen S kolom AB'!H11+'Materialen S kolom AC'!H11+'Materialen S kolom AD'!H11+'Materialen S kolom AE'!H11+'Materialen S kolom AF'!H11)/1000</f>
        <v>0</v>
      </c>
      <c r="I11" t="s">
        <v>135</v>
      </c>
      <c r="J11" s="41">
        <f>('Materialen S kolom AA'!J11+'Materialen S kolom AB'!J11+'Materialen S kolom AC'!J11+'Materialen S kolom AD'!J11+'Materialen S kolom AE'!J11+'Materialen S kolom AF'!J11)/1000</f>
        <v>0</v>
      </c>
      <c r="K11" s="41">
        <f>('Materialen S kolom AA'!K11+'Materialen S kolom AB'!K11+'Materialen S kolom AC'!K11+'Materialen S kolom AD'!K11+'Materialen S kolom AE'!K11+'Materialen S kolom AF'!K11)/1000</f>
        <v>0</v>
      </c>
      <c r="L11" s="41">
        <f>('Materialen S kolom AA'!L11+'Materialen S kolom AB'!L11+'Materialen S kolom AC'!L11+'Materialen S kolom AD'!L11+'Materialen S kolom AE'!L11+'Materialen S kolom AF'!L11)/1000</f>
        <v>0</v>
      </c>
      <c r="M11" s="41">
        <f>('Materialen S kolom AA'!M11+'Materialen S kolom AB'!M11+'Materialen S kolom AC'!M11+'Materialen S kolom AD'!M11+'Materialen S kolom AE'!M11+'Materialen S kolom AF'!M11)/1000</f>
        <v>0</v>
      </c>
      <c r="N11" s="41">
        <f>('Materialen S kolom AA'!N11+'Materialen S kolom AB'!N11+'Materialen S kolom AC'!N11+'Materialen S kolom AD'!N11+'Materialen S kolom AE'!N11+'Materialen S kolom AF'!N11)/1000</f>
        <v>0</v>
      </c>
      <c r="O11" s="41">
        <f>('Materialen S kolom AA'!O11+'Materialen S kolom AB'!O11+'Materialen S kolom AC'!O11+'Materialen S kolom AD'!O11+'Materialen S kolom AE'!O11+'Materialen S kolom AF'!O11)/1000</f>
        <v>0</v>
      </c>
      <c r="P11" s="41">
        <f>('Materialen S kolom AA'!P11+'Materialen S kolom AB'!P11+'Materialen S kolom AC'!P11+'Materialen S kolom AD'!P11+'Materialen S kolom AE'!P11+'Materialen S kolom AF'!P11)/1000</f>
        <v>0</v>
      </c>
      <c r="Q11" s="41">
        <f>('Materialen S kolom AA'!Q11+'Materialen S kolom AB'!Q11+'Materialen S kolom AC'!Q11+'Materialen S kolom AD'!Q11+'Materialen S kolom AE'!Q11+'Materialen S kolom AF'!Q11)/1000</f>
        <v>0</v>
      </c>
      <c r="R11" s="41">
        <f>('Materialen S kolom AA'!R11+'Materialen S kolom AB'!R11+'Materialen S kolom AC'!R11+'Materialen S kolom AD'!R11+'Materialen S kolom AE'!R11+'Materialen S kolom AF'!R11)/1000</f>
        <v>0</v>
      </c>
      <c r="S11" s="41">
        <f>('Materialen S kolom AA'!S11+'Materialen S kolom AB'!S11+'Materialen S kolom AC'!S11+'Materialen S kolom AD'!S11+'Materialen S kolom AE'!S11+'Materialen S kolom AF'!S11)/1000</f>
        <v>0</v>
      </c>
      <c r="T11" s="41">
        <f>('Materialen S kolom AA'!T11+'Materialen S kolom AB'!T11+'Materialen S kolom AC'!T11+'Materialen S kolom AD'!T11+'Materialen S kolom AE'!T11+'Materialen S kolom AF'!T11)/1000</f>
        <v>0</v>
      </c>
    </row>
    <row r="12" spans="1:20" x14ac:dyDescent="0.2">
      <c r="B12" t="str">
        <f t="shared" si="0"/>
        <v>Hout</v>
      </c>
      <c r="C12" s="33">
        <f>'Materialen S kolom AA'!C12+'Materialen S kolom AB'!C12+'Materialen S kolom AC'!C12+'Materialen S kolom AD'!C12+'Materialen S kolom AE'!C12+'Materialen S kolom AF'!C12</f>
        <v>0</v>
      </c>
      <c r="D12" t="s">
        <v>135</v>
      </c>
      <c r="G12" s="567">
        <f>('Materialen S kolom AA'!G12+'Materialen S kolom AB'!G12+'Materialen S kolom AC'!G12+'Materialen S kolom AD'!G12+'Materialen S kolom AE'!G12+'Materialen S kolom AF'!G12)/1000</f>
        <v>0</v>
      </c>
      <c r="H12" s="43">
        <f>('Materialen S kolom AA'!H12+'Materialen S kolom AB'!H12+'Materialen S kolom AC'!H12+'Materialen S kolom AD'!H12+'Materialen S kolom AE'!H12+'Materialen S kolom AF'!H12)/1000</f>
        <v>0</v>
      </c>
      <c r="I12" t="s">
        <v>135</v>
      </c>
      <c r="J12" s="41">
        <f>('Materialen S kolom AA'!J12+'Materialen S kolom AB'!J12+'Materialen S kolom AC'!J12+'Materialen S kolom AD'!J12+'Materialen S kolom AE'!J12+'Materialen S kolom AF'!J12)/1000</f>
        <v>0</v>
      </c>
      <c r="K12" s="41">
        <f>('Materialen S kolom AA'!K12+'Materialen S kolom AB'!K12+'Materialen S kolom AC'!K12+'Materialen S kolom AD'!K12+'Materialen S kolom AE'!K12+'Materialen S kolom AF'!K12)/1000</f>
        <v>0</v>
      </c>
      <c r="L12" s="41">
        <f>('Materialen S kolom AA'!L12+'Materialen S kolom AB'!L12+'Materialen S kolom AC'!L12+'Materialen S kolom AD'!L12+'Materialen S kolom AE'!L12+'Materialen S kolom AF'!L12)/1000</f>
        <v>0</v>
      </c>
      <c r="M12" s="41">
        <f>('Materialen S kolom AA'!M12+'Materialen S kolom AB'!M12+'Materialen S kolom AC'!M12+'Materialen S kolom AD'!M12+'Materialen S kolom AE'!M12+'Materialen S kolom AF'!M12)/1000</f>
        <v>0</v>
      </c>
      <c r="N12" s="41">
        <f>('Materialen S kolom AA'!N12+'Materialen S kolom AB'!N12+'Materialen S kolom AC'!N12+'Materialen S kolom AD'!N12+'Materialen S kolom AE'!N12+'Materialen S kolom AF'!N12)/1000</f>
        <v>0</v>
      </c>
      <c r="O12" s="41">
        <f>('Materialen S kolom AA'!O12+'Materialen S kolom AB'!O12+'Materialen S kolom AC'!O12+'Materialen S kolom AD'!O12+'Materialen S kolom AE'!O12+'Materialen S kolom AF'!O12)/1000</f>
        <v>0</v>
      </c>
      <c r="P12" s="41">
        <f>('Materialen S kolom AA'!P12+'Materialen S kolom AB'!P12+'Materialen S kolom AC'!P12+'Materialen S kolom AD'!P12+'Materialen S kolom AE'!P12+'Materialen S kolom AF'!P12)/1000</f>
        <v>0</v>
      </c>
      <c r="Q12" s="41">
        <f>('Materialen S kolom AA'!Q12+'Materialen S kolom AB'!Q12+'Materialen S kolom AC'!Q12+'Materialen S kolom AD'!Q12+'Materialen S kolom AE'!Q12+'Materialen S kolom AF'!Q12)/1000</f>
        <v>0</v>
      </c>
      <c r="R12" s="41">
        <f>('Materialen S kolom AA'!R12+'Materialen S kolom AB'!R12+'Materialen S kolom AC'!R12+'Materialen S kolom AD'!R12+'Materialen S kolom AE'!R12+'Materialen S kolom AF'!R12)/1000</f>
        <v>0</v>
      </c>
      <c r="S12" s="41">
        <f>('Materialen S kolom AA'!S12+'Materialen S kolom AB'!S12+'Materialen S kolom AC'!S12+'Materialen S kolom AD'!S12+'Materialen S kolom AE'!S12+'Materialen S kolom AF'!S12)/1000</f>
        <v>0</v>
      </c>
      <c r="T12" s="41">
        <f>('Materialen S kolom AA'!T12+'Materialen S kolom AB'!T12+'Materialen S kolom AC'!T12+'Materialen S kolom AD'!T12+'Materialen S kolom AE'!T12+'Materialen S kolom AF'!T12)/1000</f>
        <v>0</v>
      </c>
    </row>
    <row r="13" spans="1:20" x14ac:dyDescent="0.2">
      <c r="B13" t="str">
        <f t="shared" si="0"/>
        <v>Grondbewerking</v>
      </c>
      <c r="C13" s="33">
        <f>'Materialen S kolom AA'!C13+'Materialen S kolom AB'!C13+'Materialen S kolom AC'!C13+'Materialen S kolom AD'!C13+'Materialen S kolom AE'!C13+'Materialen S kolom AF'!C13</f>
        <v>1441817.015625</v>
      </c>
      <c r="D13" t="s">
        <v>135</v>
      </c>
      <c r="G13" s="567">
        <f>('Materialen S kolom AA'!G13+'Materialen S kolom AB'!G13+'Materialen S kolom AC'!G13+'Materialen S kolom AD'!G13+'Materialen S kolom AE'!G13+'Materialen S kolom AF'!G13)/1000</f>
        <v>0</v>
      </c>
      <c r="H13" s="43">
        <f>('Materialen S kolom AA'!H13+'Materialen S kolom AB'!H13+'Materialen S kolom AC'!H13+'Materialen S kolom AD'!H13+'Materialen S kolom AE'!H13+'Materialen S kolom AF'!H13)/1000</f>
        <v>0</v>
      </c>
      <c r="I13" t="s">
        <v>135</v>
      </c>
      <c r="J13" s="41">
        <f>('Materialen S kolom AA'!J13+'Materialen S kolom AB'!J13+'Materialen S kolom AC'!J13+'Materialen S kolom AD'!J13+'Materialen S kolom AE'!J13+'Materialen S kolom AF'!J13)/1000</f>
        <v>0</v>
      </c>
      <c r="K13" s="41">
        <f>('Materialen S kolom AA'!K13+'Materialen S kolom AB'!K13+'Materialen S kolom AC'!K13+'Materialen S kolom AD'!K13+'Materialen S kolom AE'!K13+'Materialen S kolom AF'!K13)/1000</f>
        <v>0</v>
      </c>
      <c r="L13" s="41">
        <f>('Materialen S kolom AA'!L13+'Materialen S kolom AB'!L13+'Materialen S kolom AC'!L13+'Materialen S kolom AD'!L13+'Materialen S kolom AE'!L13+'Materialen S kolom AF'!L13)/1000</f>
        <v>0</v>
      </c>
      <c r="M13" s="41">
        <f>('Materialen S kolom AA'!M13+'Materialen S kolom AB'!M13+'Materialen S kolom AC'!M13+'Materialen S kolom AD'!M13+'Materialen S kolom AE'!M13+'Materialen S kolom AF'!M13)/1000</f>
        <v>0</v>
      </c>
      <c r="N13" s="41">
        <f>('Materialen S kolom AA'!N13+'Materialen S kolom AB'!N13+'Materialen S kolom AC'!N13+'Materialen S kolom AD'!N13+'Materialen S kolom AE'!N13+'Materialen S kolom AF'!N13)/1000</f>
        <v>0</v>
      </c>
      <c r="O13" s="41">
        <f>('Materialen S kolom AA'!O13+'Materialen S kolom AB'!O13+'Materialen S kolom AC'!O13+'Materialen S kolom AD'!O13+'Materialen S kolom AE'!O13+'Materialen S kolom AF'!O13)/1000</f>
        <v>0</v>
      </c>
      <c r="P13" s="41">
        <f>('Materialen S kolom AA'!P13+'Materialen S kolom AB'!P13+'Materialen S kolom AC'!P13+'Materialen S kolom AD'!P13+'Materialen S kolom AE'!P13+'Materialen S kolom AF'!P13)/1000</f>
        <v>0</v>
      </c>
      <c r="Q13" s="41">
        <f>('Materialen S kolom AA'!Q13+'Materialen S kolom AB'!Q13+'Materialen S kolom AC'!Q13+'Materialen S kolom AD'!Q13+'Materialen S kolom AE'!Q13+'Materialen S kolom AF'!Q13)/1000</f>
        <v>0</v>
      </c>
      <c r="R13" s="41">
        <f>('Materialen S kolom AA'!R13+'Materialen S kolom AB'!R13+'Materialen S kolom AC'!R13+'Materialen S kolom AD'!R13+'Materialen S kolom AE'!R13+'Materialen S kolom AF'!R13)/1000</f>
        <v>0</v>
      </c>
      <c r="S13" s="41">
        <f>('Materialen S kolom AA'!S13+'Materialen S kolom AB'!S13+'Materialen S kolom AC'!S13+'Materialen S kolom AD'!S13+'Materialen S kolom AE'!S13+'Materialen S kolom AF'!S13)/1000</f>
        <v>0</v>
      </c>
      <c r="T13" s="41">
        <f>('Materialen S kolom AA'!T13+'Materialen S kolom AB'!T13+'Materialen S kolom AC'!T13+'Materialen S kolom AD'!T13+'Materialen S kolom AE'!T13+'Materialen S kolom AF'!T13)/1000</f>
        <v>0</v>
      </c>
    </row>
    <row r="14" spans="1:20" x14ac:dyDescent="0.2">
      <c r="B14" t="str">
        <f t="shared" si="0"/>
        <v>Bestrating</v>
      </c>
      <c r="C14" s="33">
        <f>'Materialen S kolom AA'!C14+'Materialen S kolom AB'!C14+'Materialen S kolom AC'!C14+'Materialen S kolom AD'!C14+'Materialen S kolom AE'!C14+'Materialen S kolom AF'!C14</f>
        <v>2100</v>
      </c>
      <c r="D14" t="s">
        <v>135</v>
      </c>
      <c r="G14" s="567">
        <f>('Materialen S kolom AA'!G14+'Materialen S kolom AB'!G14+'Materialen S kolom AC'!G14+'Materialen S kolom AD'!G14+'Materialen S kolom AE'!G14+'Materialen S kolom AF'!G14)/1000</f>
        <v>0</v>
      </c>
      <c r="H14" s="43">
        <f>('Materialen S kolom AA'!H14+'Materialen S kolom AB'!H14+'Materialen S kolom AC'!H14+'Materialen S kolom AD'!H14+'Materialen S kolom AE'!H14+'Materialen S kolom AF'!H14)/1000</f>
        <v>0</v>
      </c>
      <c r="I14" t="s">
        <v>135</v>
      </c>
      <c r="J14" s="41">
        <f>('Materialen S kolom AA'!J14+'Materialen S kolom AB'!J14+'Materialen S kolom AC'!J14+'Materialen S kolom AD'!J14+'Materialen S kolom AE'!J14+'Materialen S kolom AF'!J14)/1000</f>
        <v>0</v>
      </c>
      <c r="K14" s="41">
        <f>('Materialen S kolom AA'!K14+'Materialen S kolom AB'!K14+'Materialen S kolom AC'!K14+'Materialen S kolom AD'!K14+'Materialen S kolom AE'!K14+'Materialen S kolom AF'!K14)/1000</f>
        <v>0</v>
      </c>
      <c r="L14" s="41">
        <f>('Materialen S kolom AA'!L14+'Materialen S kolom AB'!L14+'Materialen S kolom AC'!L14+'Materialen S kolom AD'!L14+'Materialen S kolom AE'!L14+'Materialen S kolom AF'!L14)/1000</f>
        <v>0</v>
      </c>
      <c r="M14" s="41">
        <f>('Materialen S kolom AA'!M14+'Materialen S kolom AB'!M14+'Materialen S kolom AC'!M14+'Materialen S kolom AD'!M14+'Materialen S kolom AE'!M14+'Materialen S kolom AF'!M14)/1000</f>
        <v>0</v>
      </c>
      <c r="N14" s="41">
        <f>('Materialen S kolom AA'!N14+'Materialen S kolom AB'!N14+'Materialen S kolom AC'!N14+'Materialen S kolom AD'!N14+'Materialen S kolom AE'!N14+'Materialen S kolom AF'!N14)/1000</f>
        <v>0</v>
      </c>
      <c r="O14" s="41">
        <f>('Materialen S kolom AA'!O14+'Materialen S kolom AB'!O14+'Materialen S kolom AC'!O14+'Materialen S kolom AD'!O14+'Materialen S kolom AE'!O14+'Materialen S kolom AF'!O14)/1000</f>
        <v>0</v>
      </c>
      <c r="P14" s="41">
        <f>('Materialen S kolom AA'!P14+'Materialen S kolom AB'!P14+'Materialen S kolom AC'!P14+'Materialen S kolom AD'!P14+'Materialen S kolom AE'!P14+'Materialen S kolom AF'!P14)/1000</f>
        <v>0</v>
      </c>
      <c r="Q14" s="41">
        <f>('Materialen S kolom AA'!Q14+'Materialen S kolom AB'!Q14+'Materialen S kolom AC'!Q14+'Materialen S kolom AD'!Q14+'Materialen S kolom AE'!Q14+'Materialen S kolom AF'!Q14)/1000</f>
        <v>0</v>
      </c>
      <c r="R14" s="41">
        <f>('Materialen S kolom AA'!R14+'Materialen S kolom AB'!R14+'Materialen S kolom AC'!R14+'Materialen S kolom AD'!R14+'Materialen S kolom AE'!R14+'Materialen S kolom AF'!R14)/1000</f>
        <v>0</v>
      </c>
      <c r="S14" s="41">
        <f>('Materialen S kolom AA'!S14+'Materialen S kolom AB'!S14+'Materialen S kolom AC'!S14+'Materialen S kolom AD'!S14+'Materialen S kolom AE'!S14+'Materialen S kolom AF'!S14)/1000</f>
        <v>0</v>
      </c>
      <c r="T14" s="41">
        <f>('Materialen S kolom AA'!T14+'Materialen S kolom AB'!T14+'Materialen S kolom AC'!T14+'Materialen S kolom AD'!T14+'Materialen S kolom AE'!T14+'Materialen S kolom AF'!T14)/1000</f>
        <v>0</v>
      </c>
    </row>
    <row r="15" spans="1:20" x14ac:dyDescent="0.2">
      <c r="B15" t="s">
        <v>348</v>
      </c>
      <c r="C15" s="33">
        <f>'Materialen S kolom AA'!C15+'Materialen S kolom AB'!C15+'Materialen S kolom AC'!C15+'Materialen S kolom AD'!C15+'Materialen S kolom AE'!C15+'Materialen S kolom AF'!C15</f>
        <v>7.2360556012500012</v>
      </c>
      <c r="D15" t="s">
        <v>135</v>
      </c>
      <c r="G15" s="567">
        <f>('Materialen S kolom AA'!G15+'Materialen S kolom AB'!G15+'Materialen S kolom AC'!G15+'Materialen S kolom AD'!G15+'Materialen S kolom AE'!G15+'Materialen S kolom AF'!G15)/1000</f>
        <v>0</v>
      </c>
      <c r="H15" s="43">
        <f>('Materialen S kolom AA'!H15+'Materialen S kolom AB'!H15+'Materialen S kolom AC'!H15+'Materialen S kolom AD'!H15+'Materialen S kolom AE'!H15+'Materialen S kolom AF'!H15)/1000</f>
        <v>0</v>
      </c>
      <c r="I15" t="s">
        <v>135</v>
      </c>
      <c r="J15" s="41">
        <f>('Materialen S kolom AA'!J15+'Materialen S kolom AB'!J15+'Materialen S kolom AC'!J15+'Materialen S kolom AD'!J15+'Materialen S kolom AE'!J15+'Materialen S kolom AF'!J15)/1000</f>
        <v>0</v>
      </c>
      <c r="K15" s="41">
        <f>('Materialen S kolom AA'!K15+'Materialen S kolom AB'!K15+'Materialen S kolom AC'!K15+'Materialen S kolom AD'!K15+'Materialen S kolom AE'!K15+'Materialen S kolom AF'!K15)/1000</f>
        <v>0</v>
      </c>
      <c r="L15" s="41">
        <f>('Materialen S kolom AA'!L15+'Materialen S kolom AB'!L15+'Materialen S kolom AC'!L15+'Materialen S kolom AD'!L15+'Materialen S kolom AE'!L15+'Materialen S kolom AF'!L15)/1000</f>
        <v>0</v>
      </c>
      <c r="M15" s="41">
        <f>('Materialen S kolom AA'!M15+'Materialen S kolom AB'!M15+'Materialen S kolom AC'!M15+'Materialen S kolom AD'!M15+'Materialen S kolom AE'!M15+'Materialen S kolom AF'!M15)/1000</f>
        <v>0</v>
      </c>
      <c r="N15" s="41">
        <f>('Materialen S kolom AA'!N15+'Materialen S kolom AB'!N15+'Materialen S kolom AC'!N15+'Materialen S kolom AD'!N15+'Materialen S kolom AE'!N15+'Materialen S kolom AF'!N15)/1000</f>
        <v>0</v>
      </c>
      <c r="O15" s="41">
        <f>('Materialen S kolom AA'!O15+'Materialen S kolom AB'!O15+'Materialen S kolom AC'!O15+'Materialen S kolom AD'!O15+'Materialen S kolom AE'!O15+'Materialen S kolom AF'!O15)/1000</f>
        <v>0</v>
      </c>
      <c r="P15" s="41">
        <f>('Materialen S kolom AA'!P15+'Materialen S kolom AB'!P15+'Materialen S kolom AC'!P15+'Materialen S kolom AD'!P15+'Materialen S kolom AE'!P15+'Materialen S kolom AF'!P15)/1000</f>
        <v>0</v>
      </c>
      <c r="Q15" s="41">
        <f>('Materialen S kolom AA'!Q15+'Materialen S kolom AB'!Q15+'Materialen S kolom AC'!Q15+'Materialen S kolom AD'!Q15+'Materialen S kolom AE'!Q15+'Materialen S kolom AF'!Q15)/1000</f>
        <v>0</v>
      </c>
      <c r="R15" s="41">
        <f>('Materialen S kolom AA'!R15+'Materialen S kolom AB'!R15+'Materialen S kolom AC'!R15+'Materialen S kolom AD'!R15+'Materialen S kolom AE'!R15+'Materialen S kolom AF'!R15)/1000</f>
        <v>0</v>
      </c>
      <c r="S15" s="41">
        <f>('Materialen S kolom AA'!S15+'Materialen S kolom AB'!S15+'Materialen S kolom AC'!S15+'Materialen S kolom AD'!S15+'Materialen S kolom AE'!S15+'Materialen S kolom AF'!S15)/1000</f>
        <v>0</v>
      </c>
      <c r="T15" s="41">
        <f>('Materialen S kolom AA'!T15+'Materialen S kolom AB'!T15+'Materialen S kolom AC'!T15+'Materialen S kolom AD'!T15+'Materialen S kolom AE'!T15+'Materialen S kolom AF'!T15)/1000</f>
        <v>0</v>
      </c>
    </row>
    <row r="16" spans="1:20" x14ac:dyDescent="0.2">
      <c r="B16" t="str">
        <f t="shared" ref="B16:B21" si="1">B9</f>
        <v>Beton</v>
      </c>
      <c r="C16" s="33">
        <f>'Materialen S kolom AA'!C16+'Materialen S kolom AB'!C16+'Materialen S kolom AC'!C16+'Materialen S kolom AD'!C16+'Materialen S kolom AE'!C16+'Materialen S kolom AF'!C16</f>
        <v>0</v>
      </c>
      <c r="D16" t="s">
        <v>360</v>
      </c>
      <c r="G16" s="567">
        <f>('Materialen S kolom AA'!G16+'Materialen S kolom AB'!G16+'Materialen S kolom AC'!G16+'Materialen S kolom AD'!G16+'Materialen S kolom AE'!G16+'Materialen S kolom AF'!G16)/1000</f>
        <v>0</v>
      </c>
      <c r="H16" s="43">
        <f>('Materialen S kolom AA'!H16+'Materialen S kolom AB'!H16+'Materialen S kolom AC'!H16+'Materialen S kolom AD'!H16+'Materialen S kolom AE'!H16+'Materialen S kolom AF'!H16)/1000</f>
        <v>0</v>
      </c>
      <c r="I16" t="str">
        <f>D16</f>
        <v>Biobased</v>
      </c>
      <c r="J16" s="41">
        <f>('Materialen S kolom AA'!J16+'Materialen S kolom AB'!J16+'Materialen S kolom AC'!J16+'Materialen S kolom AD'!J16+'Materialen S kolom AE'!J16+'Materialen S kolom AF'!J16)/1000</f>
        <v>0</v>
      </c>
      <c r="K16" s="41">
        <f>('Materialen S kolom AA'!K16+'Materialen S kolom AB'!K16+'Materialen S kolom AC'!K16+'Materialen S kolom AD'!K16+'Materialen S kolom AE'!K16+'Materialen S kolom AF'!K16)/1000</f>
        <v>0</v>
      </c>
      <c r="L16" s="41">
        <f>('Materialen S kolom AA'!L16+'Materialen S kolom AB'!L16+'Materialen S kolom AC'!L16+'Materialen S kolom AD'!L16+'Materialen S kolom AE'!L16+'Materialen S kolom AF'!L16)/1000</f>
        <v>0</v>
      </c>
      <c r="M16" s="41">
        <f>('Materialen S kolom AA'!M16+'Materialen S kolom AB'!M16+'Materialen S kolom AC'!M16+'Materialen S kolom AD'!M16+'Materialen S kolom AE'!M16+'Materialen S kolom AF'!M16)/1000</f>
        <v>0</v>
      </c>
      <c r="N16" s="41">
        <f>('Materialen S kolom AA'!N16+'Materialen S kolom AB'!N16+'Materialen S kolom AC'!N16+'Materialen S kolom AD'!N16+'Materialen S kolom AE'!N16+'Materialen S kolom AF'!N16)/1000</f>
        <v>0</v>
      </c>
      <c r="O16" s="41">
        <f>('Materialen S kolom AA'!O16+'Materialen S kolom AB'!O16+'Materialen S kolom AC'!O16+'Materialen S kolom AD'!O16+'Materialen S kolom AE'!O16+'Materialen S kolom AF'!O16)/1000</f>
        <v>0</v>
      </c>
      <c r="P16" s="41">
        <f>('Materialen S kolom AA'!P16+'Materialen S kolom AB'!P16+'Materialen S kolom AC'!P16+'Materialen S kolom AD'!P16+'Materialen S kolom AE'!P16+'Materialen S kolom AF'!P16)/1000</f>
        <v>0</v>
      </c>
      <c r="Q16" s="41">
        <f>('Materialen S kolom AA'!Q16+'Materialen S kolom AB'!Q16+'Materialen S kolom AC'!Q16+'Materialen S kolom AD'!Q16+'Materialen S kolom AE'!Q16+'Materialen S kolom AF'!Q16)/1000</f>
        <v>0</v>
      </c>
      <c r="R16" s="41">
        <f>('Materialen S kolom AA'!R16+'Materialen S kolom AB'!R16+'Materialen S kolom AC'!R16+'Materialen S kolom AD'!R16+'Materialen S kolom AE'!R16+'Materialen S kolom AF'!R16)/1000</f>
        <v>0</v>
      </c>
      <c r="S16" s="41">
        <f>('Materialen S kolom AA'!S16+'Materialen S kolom AB'!S16+'Materialen S kolom AC'!S16+'Materialen S kolom AD'!S16+'Materialen S kolom AE'!S16+'Materialen S kolom AF'!S16)/1000</f>
        <v>0</v>
      </c>
      <c r="T16" s="41">
        <f>('Materialen S kolom AA'!T16+'Materialen S kolom AB'!T16+'Materialen S kolom AC'!T16+'Materialen S kolom AD'!T16+'Materialen S kolom AE'!T16+'Materialen S kolom AF'!T16)/1000</f>
        <v>0</v>
      </c>
    </row>
    <row r="17" spans="2:20" x14ac:dyDescent="0.2">
      <c r="B17" t="str">
        <f t="shared" si="1"/>
        <v>Staal</v>
      </c>
      <c r="C17" s="33">
        <f>'Materialen S kolom AA'!C17+'Materialen S kolom AB'!C17+'Materialen S kolom AC'!C17+'Materialen S kolom AD'!C17+'Materialen S kolom AE'!C17+'Materialen S kolom AF'!C17</f>
        <v>0</v>
      </c>
      <c r="D17" t="s">
        <v>360</v>
      </c>
      <c r="G17" s="567">
        <f>('Materialen S kolom AA'!G17+'Materialen S kolom AB'!G17+'Materialen S kolom AC'!G17+'Materialen S kolom AD'!G17+'Materialen S kolom AE'!G17+'Materialen S kolom AF'!G17)/1000</f>
        <v>0</v>
      </c>
      <c r="H17" s="43">
        <f>('Materialen S kolom AA'!H17+'Materialen S kolom AB'!H17+'Materialen S kolom AC'!H17+'Materialen S kolom AD'!H17+'Materialen S kolom AE'!H17+'Materialen S kolom AF'!H17)/1000</f>
        <v>0</v>
      </c>
      <c r="I17" t="str">
        <f t="shared" ref="I17:I22" si="2">D17</f>
        <v>Biobased</v>
      </c>
      <c r="J17" s="41">
        <f>('Materialen S kolom AA'!J17+'Materialen S kolom AB'!J17+'Materialen S kolom AC'!J17+'Materialen S kolom AD'!J17+'Materialen S kolom AE'!J17+'Materialen S kolom AF'!J17)/1000</f>
        <v>0</v>
      </c>
      <c r="K17" s="41">
        <f>('Materialen S kolom AA'!K17+'Materialen S kolom AB'!K17+'Materialen S kolom AC'!K17+'Materialen S kolom AD'!K17+'Materialen S kolom AE'!K17+'Materialen S kolom AF'!K17)/1000</f>
        <v>0</v>
      </c>
      <c r="L17" s="41">
        <f>('Materialen S kolom AA'!L17+'Materialen S kolom AB'!L17+'Materialen S kolom AC'!L17+'Materialen S kolom AD'!L17+'Materialen S kolom AE'!L17+'Materialen S kolom AF'!L17)/1000</f>
        <v>0</v>
      </c>
      <c r="M17" s="41">
        <f>('Materialen S kolom AA'!M17+'Materialen S kolom AB'!M17+'Materialen S kolom AC'!M17+'Materialen S kolom AD'!M17+'Materialen S kolom AE'!M17+'Materialen S kolom AF'!M17)/1000</f>
        <v>0</v>
      </c>
      <c r="N17" s="41">
        <f>('Materialen S kolom AA'!N17+'Materialen S kolom AB'!N17+'Materialen S kolom AC'!N17+'Materialen S kolom AD'!N17+'Materialen S kolom AE'!N17+'Materialen S kolom AF'!N17)/1000</f>
        <v>0</v>
      </c>
      <c r="O17" s="41">
        <f>('Materialen S kolom AA'!O17+'Materialen S kolom AB'!O17+'Materialen S kolom AC'!O17+'Materialen S kolom AD'!O17+'Materialen S kolom AE'!O17+'Materialen S kolom AF'!O17)/1000</f>
        <v>0</v>
      </c>
      <c r="P17" s="41">
        <f>('Materialen S kolom AA'!P17+'Materialen S kolom AB'!P17+'Materialen S kolom AC'!P17+'Materialen S kolom AD'!P17+'Materialen S kolom AE'!P17+'Materialen S kolom AF'!P17)/1000</f>
        <v>0</v>
      </c>
      <c r="Q17" s="41">
        <f>('Materialen S kolom AA'!Q17+'Materialen S kolom AB'!Q17+'Materialen S kolom AC'!Q17+'Materialen S kolom AD'!Q17+'Materialen S kolom AE'!Q17+'Materialen S kolom AF'!Q17)/1000</f>
        <v>0</v>
      </c>
      <c r="R17" s="41">
        <f>('Materialen S kolom AA'!R17+'Materialen S kolom AB'!R17+'Materialen S kolom AC'!R17+'Materialen S kolom AD'!R17+'Materialen S kolom AE'!R17+'Materialen S kolom AF'!R17)/1000</f>
        <v>0</v>
      </c>
      <c r="S17" s="41">
        <f>('Materialen S kolom AA'!S17+'Materialen S kolom AB'!S17+'Materialen S kolom AC'!S17+'Materialen S kolom AD'!S17+'Materialen S kolom AE'!S17+'Materialen S kolom AF'!S17)/1000</f>
        <v>0</v>
      </c>
      <c r="T17" s="41">
        <f>('Materialen S kolom AA'!T17+'Materialen S kolom AB'!T17+'Materialen S kolom AC'!T17+'Materialen S kolom AD'!T17+'Materialen S kolom AE'!T17+'Materialen S kolom AF'!T17)/1000</f>
        <v>0</v>
      </c>
    </row>
    <row r="18" spans="2:20" x14ac:dyDescent="0.2">
      <c r="B18" t="str">
        <f t="shared" si="1"/>
        <v>Asfalt</v>
      </c>
      <c r="C18" s="33">
        <f>'Materialen S kolom AA'!C18+'Materialen S kolom AB'!C18+'Materialen S kolom AC'!C18+'Materialen S kolom AD'!C18+'Materialen S kolom AE'!C18+'Materialen S kolom AF'!C18</f>
        <v>0</v>
      </c>
      <c r="D18" t="s">
        <v>360</v>
      </c>
      <c r="G18" s="567">
        <f>('Materialen S kolom AA'!G18+'Materialen S kolom AB'!G18+'Materialen S kolom AC'!G18+'Materialen S kolom AD'!G18+'Materialen S kolom AE'!G18+'Materialen S kolom AF'!G18)/1000</f>
        <v>0</v>
      </c>
      <c r="H18" s="43">
        <f>('Materialen S kolom AA'!H18+'Materialen S kolom AB'!H18+'Materialen S kolom AC'!H18+'Materialen S kolom AD'!H18+'Materialen S kolom AE'!H18+'Materialen S kolom AF'!H18)/1000</f>
        <v>0</v>
      </c>
      <c r="I18" t="str">
        <f t="shared" si="2"/>
        <v>Biobased</v>
      </c>
      <c r="J18" s="41">
        <f>('Materialen S kolom AA'!J18+'Materialen S kolom AB'!J18+'Materialen S kolom AC'!J18+'Materialen S kolom AD'!J18+'Materialen S kolom AE'!J18+'Materialen S kolom AF'!J18)/1000</f>
        <v>0</v>
      </c>
      <c r="K18" s="41">
        <f>('Materialen S kolom AA'!K18+'Materialen S kolom AB'!K18+'Materialen S kolom AC'!K18+'Materialen S kolom AD'!K18+'Materialen S kolom AE'!K18+'Materialen S kolom AF'!K18)/1000</f>
        <v>0</v>
      </c>
      <c r="L18" s="41">
        <f>('Materialen S kolom AA'!L18+'Materialen S kolom AB'!L18+'Materialen S kolom AC'!L18+'Materialen S kolom AD'!L18+'Materialen S kolom AE'!L18+'Materialen S kolom AF'!L18)/1000</f>
        <v>0</v>
      </c>
      <c r="M18" s="41">
        <f>('Materialen S kolom AA'!M18+'Materialen S kolom AB'!M18+'Materialen S kolom AC'!M18+'Materialen S kolom AD'!M18+'Materialen S kolom AE'!M18+'Materialen S kolom AF'!M18)/1000</f>
        <v>0</v>
      </c>
      <c r="N18" s="41">
        <f>('Materialen S kolom AA'!N18+'Materialen S kolom AB'!N18+'Materialen S kolom AC'!N18+'Materialen S kolom AD'!N18+'Materialen S kolom AE'!N18+'Materialen S kolom AF'!N18)/1000</f>
        <v>0</v>
      </c>
      <c r="O18" s="41">
        <f>('Materialen S kolom AA'!O18+'Materialen S kolom AB'!O18+'Materialen S kolom AC'!O18+'Materialen S kolom AD'!O18+'Materialen S kolom AE'!O18+'Materialen S kolom AF'!O18)/1000</f>
        <v>0</v>
      </c>
      <c r="P18" s="41">
        <f>('Materialen S kolom AA'!P18+'Materialen S kolom AB'!P18+'Materialen S kolom AC'!P18+'Materialen S kolom AD'!P18+'Materialen S kolom AE'!P18+'Materialen S kolom AF'!P18)/1000</f>
        <v>0</v>
      </c>
      <c r="Q18" s="41">
        <f>('Materialen S kolom AA'!Q18+'Materialen S kolom AB'!Q18+'Materialen S kolom AC'!Q18+'Materialen S kolom AD'!Q18+'Materialen S kolom AE'!Q18+'Materialen S kolom AF'!Q18)/1000</f>
        <v>0</v>
      </c>
      <c r="R18" s="41">
        <f>('Materialen S kolom AA'!R18+'Materialen S kolom AB'!R18+'Materialen S kolom AC'!R18+'Materialen S kolom AD'!R18+'Materialen S kolom AE'!R18+'Materialen S kolom AF'!R18)/1000</f>
        <v>0</v>
      </c>
      <c r="S18" s="41">
        <f>('Materialen S kolom AA'!S18+'Materialen S kolom AB'!S18+'Materialen S kolom AC'!S18+'Materialen S kolom AD'!S18+'Materialen S kolom AE'!S18+'Materialen S kolom AF'!S18)/1000</f>
        <v>0</v>
      </c>
      <c r="T18" s="41">
        <f>('Materialen S kolom AA'!T18+'Materialen S kolom AB'!T18+'Materialen S kolom AC'!T18+'Materialen S kolom AD'!T18+'Materialen S kolom AE'!T18+'Materialen S kolom AF'!T18)/1000</f>
        <v>0</v>
      </c>
    </row>
    <row r="19" spans="2:20" x14ac:dyDescent="0.2">
      <c r="B19" t="str">
        <f t="shared" si="1"/>
        <v>Hout</v>
      </c>
      <c r="C19" s="33">
        <f>'Materialen S kolom AA'!C19+'Materialen S kolom AB'!C19+'Materialen S kolom AC'!C19+'Materialen S kolom AD'!C19+'Materialen S kolom AE'!C19+'Materialen S kolom AF'!C19</f>
        <v>0</v>
      </c>
      <c r="D19" t="s">
        <v>360</v>
      </c>
      <c r="G19" s="567">
        <f>('Materialen S kolom AA'!G19+'Materialen S kolom AB'!G19+'Materialen S kolom AC'!G19+'Materialen S kolom AD'!G19+'Materialen S kolom AE'!G19+'Materialen S kolom AF'!G19)/1000</f>
        <v>0</v>
      </c>
      <c r="H19" s="43">
        <f>('Materialen S kolom AA'!H19+'Materialen S kolom AB'!H19+'Materialen S kolom AC'!H19+'Materialen S kolom AD'!H19+'Materialen S kolom AE'!H19+'Materialen S kolom AF'!H19)/1000</f>
        <v>0</v>
      </c>
      <c r="I19" t="str">
        <f t="shared" ref="I19" si="3">D19</f>
        <v>Biobased</v>
      </c>
      <c r="J19" s="41">
        <f>('Materialen S kolom AA'!J19+'Materialen S kolom AB'!J19+'Materialen S kolom AC'!J19+'Materialen S kolom AD'!J19+'Materialen S kolom AE'!J19+'Materialen S kolom AF'!J19)/1000</f>
        <v>0</v>
      </c>
      <c r="K19" s="41">
        <f>('Materialen S kolom AA'!K19+'Materialen S kolom AB'!K19+'Materialen S kolom AC'!K19+'Materialen S kolom AD'!K19+'Materialen S kolom AE'!K19+'Materialen S kolom AF'!K19)/1000</f>
        <v>0</v>
      </c>
      <c r="L19" s="41">
        <f>('Materialen S kolom AA'!L19+'Materialen S kolom AB'!L19+'Materialen S kolom AC'!L19+'Materialen S kolom AD'!L19+'Materialen S kolom AE'!L19+'Materialen S kolom AF'!L19)/1000</f>
        <v>0</v>
      </c>
      <c r="M19" s="41">
        <f>('Materialen S kolom AA'!M19+'Materialen S kolom AB'!M19+'Materialen S kolom AC'!M19+'Materialen S kolom AD'!M19+'Materialen S kolom AE'!M19+'Materialen S kolom AF'!M19)/1000</f>
        <v>0</v>
      </c>
      <c r="N19" s="41">
        <f>('Materialen S kolom AA'!N19+'Materialen S kolom AB'!N19+'Materialen S kolom AC'!N19+'Materialen S kolom AD'!N19+'Materialen S kolom AE'!N19+'Materialen S kolom AF'!N19)/1000</f>
        <v>0</v>
      </c>
      <c r="O19" s="41">
        <f>('Materialen S kolom AA'!O19+'Materialen S kolom AB'!O19+'Materialen S kolom AC'!O19+'Materialen S kolom AD'!O19+'Materialen S kolom AE'!O19+'Materialen S kolom AF'!O19)/1000</f>
        <v>0</v>
      </c>
      <c r="P19" s="41">
        <f>('Materialen S kolom AA'!P19+'Materialen S kolom AB'!P19+'Materialen S kolom AC'!P19+'Materialen S kolom AD'!P19+'Materialen S kolom AE'!P19+'Materialen S kolom AF'!P19)/1000</f>
        <v>0</v>
      </c>
      <c r="Q19" s="41">
        <f>('Materialen S kolom AA'!Q19+'Materialen S kolom AB'!Q19+'Materialen S kolom AC'!Q19+'Materialen S kolom AD'!Q19+'Materialen S kolom AE'!Q19+'Materialen S kolom AF'!Q19)/1000</f>
        <v>0</v>
      </c>
      <c r="R19" s="41">
        <f>('Materialen S kolom AA'!R19+'Materialen S kolom AB'!R19+'Materialen S kolom AC'!R19+'Materialen S kolom AD'!R19+'Materialen S kolom AE'!R19+'Materialen S kolom AF'!R19)/1000</f>
        <v>0</v>
      </c>
      <c r="S19" s="41">
        <f>('Materialen S kolom AA'!S19+'Materialen S kolom AB'!S19+'Materialen S kolom AC'!S19+'Materialen S kolom AD'!S19+'Materialen S kolom AE'!S19+'Materialen S kolom AF'!S19)/1000</f>
        <v>0</v>
      </c>
      <c r="T19" s="41">
        <f>('Materialen S kolom AA'!T19+'Materialen S kolom AB'!T19+'Materialen S kolom AC'!T19+'Materialen S kolom AD'!T19+'Materialen S kolom AE'!T19+'Materialen S kolom AF'!T19)/1000</f>
        <v>0</v>
      </c>
    </row>
    <row r="20" spans="2:20" x14ac:dyDescent="0.2">
      <c r="B20" t="str">
        <f t="shared" si="1"/>
        <v>Grondbewerking</v>
      </c>
      <c r="C20" s="33">
        <f>'Materialen S kolom AA'!C20+'Materialen S kolom AB'!C20+'Materialen S kolom AC'!C20+'Materialen S kolom AD'!C20+'Materialen S kolom AE'!C20+'Materialen S kolom AF'!C20</f>
        <v>0</v>
      </c>
      <c r="D20" t="s">
        <v>360</v>
      </c>
      <c r="G20" s="567">
        <f>('Materialen S kolom AA'!G20+'Materialen S kolom AB'!G20+'Materialen S kolom AC'!G20+'Materialen S kolom AD'!G20+'Materialen S kolom AE'!G20+'Materialen S kolom AF'!G20)/1000</f>
        <v>0</v>
      </c>
      <c r="H20" s="43">
        <f>('Materialen S kolom AA'!H20+'Materialen S kolom AB'!H20+'Materialen S kolom AC'!H20+'Materialen S kolom AD'!H20+'Materialen S kolom AE'!H20+'Materialen S kolom AF'!H20)/1000</f>
        <v>0</v>
      </c>
      <c r="I20" t="str">
        <f t="shared" si="2"/>
        <v>Biobased</v>
      </c>
      <c r="J20" s="41">
        <f>('Materialen S kolom AA'!J20+'Materialen S kolom AB'!J20+'Materialen S kolom AC'!J20+'Materialen S kolom AD'!J20+'Materialen S kolom AE'!J20+'Materialen S kolom AF'!J20)/1000</f>
        <v>0</v>
      </c>
      <c r="K20" s="41">
        <f>('Materialen S kolom AA'!K20+'Materialen S kolom AB'!K20+'Materialen S kolom AC'!K20+'Materialen S kolom AD'!K20+'Materialen S kolom AE'!K20+'Materialen S kolom AF'!K20)/1000</f>
        <v>0</v>
      </c>
      <c r="L20" s="41">
        <f>('Materialen S kolom AA'!L20+'Materialen S kolom AB'!L20+'Materialen S kolom AC'!L20+'Materialen S kolom AD'!L20+'Materialen S kolom AE'!L20+'Materialen S kolom AF'!L20)/1000</f>
        <v>0</v>
      </c>
      <c r="M20" s="41">
        <f>('Materialen S kolom AA'!M20+'Materialen S kolom AB'!M20+'Materialen S kolom AC'!M20+'Materialen S kolom AD'!M20+'Materialen S kolom AE'!M20+'Materialen S kolom AF'!M20)/1000</f>
        <v>0</v>
      </c>
      <c r="N20" s="41">
        <f>('Materialen S kolom AA'!N20+'Materialen S kolom AB'!N20+'Materialen S kolom AC'!N20+'Materialen S kolom AD'!N20+'Materialen S kolom AE'!N20+'Materialen S kolom AF'!N20)/1000</f>
        <v>0</v>
      </c>
      <c r="O20" s="41">
        <f>('Materialen S kolom AA'!O20+'Materialen S kolom AB'!O20+'Materialen S kolom AC'!O20+'Materialen S kolom AD'!O20+'Materialen S kolom AE'!O20+'Materialen S kolom AF'!O20)/1000</f>
        <v>0</v>
      </c>
      <c r="P20" s="41">
        <f>('Materialen S kolom AA'!P20+'Materialen S kolom AB'!P20+'Materialen S kolom AC'!P20+'Materialen S kolom AD'!P20+'Materialen S kolom AE'!P20+'Materialen S kolom AF'!P20)/1000</f>
        <v>0</v>
      </c>
      <c r="Q20" s="41">
        <f>('Materialen S kolom AA'!Q20+'Materialen S kolom AB'!Q20+'Materialen S kolom AC'!Q20+'Materialen S kolom AD'!Q20+'Materialen S kolom AE'!Q20+'Materialen S kolom AF'!Q20)/1000</f>
        <v>0</v>
      </c>
      <c r="R20" s="41">
        <f>('Materialen S kolom AA'!R20+'Materialen S kolom AB'!R20+'Materialen S kolom AC'!R20+'Materialen S kolom AD'!R20+'Materialen S kolom AE'!R20+'Materialen S kolom AF'!R20)/1000</f>
        <v>0</v>
      </c>
      <c r="S20" s="41">
        <f>('Materialen S kolom AA'!S20+'Materialen S kolom AB'!S20+'Materialen S kolom AC'!S20+'Materialen S kolom AD'!S20+'Materialen S kolom AE'!S20+'Materialen S kolom AF'!S20)/1000</f>
        <v>0</v>
      </c>
      <c r="T20" s="41">
        <f>('Materialen S kolom AA'!T20+'Materialen S kolom AB'!T20+'Materialen S kolom AC'!T20+'Materialen S kolom AD'!T20+'Materialen S kolom AE'!T20+'Materialen S kolom AF'!T20)/1000</f>
        <v>0</v>
      </c>
    </row>
    <row r="21" spans="2:20" x14ac:dyDescent="0.2">
      <c r="B21" t="str">
        <f t="shared" si="1"/>
        <v>Bestrating</v>
      </c>
      <c r="C21" s="33">
        <f>'Materialen S kolom AA'!C21+'Materialen S kolom AB'!C21+'Materialen S kolom AC'!C21+'Materialen S kolom AD'!C21+'Materialen S kolom AE'!C21+'Materialen S kolom AF'!C21</f>
        <v>0</v>
      </c>
      <c r="D21" t="s">
        <v>360</v>
      </c>
      <c r="G21" s="567">
        <f>('Materialen S kolom AA'!G21+'Materialen S kolom AB'!G21+'Materialen S kolom AC'!G21+'Materialen S kolom AD'!G21+'Materialen S kolom AE'!G21+'Materialen S kolom AF'!G21)/1000</f>
        <v>0</v>
      </c>
      <c r="H21" s="43">
        <f>('Materialen S kolom AA'!H21+'Materialen S kolom AB'!H21+'Materialen S kolom AC'!H21+'Materialen S kolom AD'!H21+'Materialen S kolom AE'!H21+'Materialen S kolom AF'!H21)/1000</f>
        <v>0</v>
      </c>
      <c r="I21" t="str">
        <f t="shared" si="2"/>
        <v>Biobased</v>
      </c>
      <c r="J21" s="41">
        <f>('Materialen S kolom AA'!J21+'Materialen S kolom AB'!J21+'Materialen S kolom AC'!J21+'Materialen S kolom AD'!J21+'Materialen S kolom AE'!J21+'Materialen S kolom AF'!J21)/1000</f>
        <v>0</v>
      </c>
      <c r="K21" s="41">
        <f>('Materialen S kolom AA'!K21+'Materialen S kolom AB'!K21+'Materialen S kolom AC'!K21+'Materialen S kolom AD'!K21+'Materialen S kolom AE'!K21+'Materialen S kolom AF'!K21)/1000</f>
        <v>0</v>
      </c>
      <c r="L21" s="41">
        <f>('Materialen S kolom AA'!L21+'Materialen S kolom AB'!L21+'Materialen S kolom AC'!L21+'Materialen S kolom AD'!L21+'Materialen S kolom AE'!L21+'Materialen S kolom AF'!L21)/1000</f>
        <v>0</v>
      </c>
      <c r="M21" s="41">
        <f>('Materialen S kolom AA'!M21+'Materialen S kolom AB'!M21+'Materialen S kolom AC'!M21+'Materialen S kolom AD'!M21+'Materialen S kolom AE'!M21+'Materialen S kolom AF'!M21)/1000</f>
        <v>0</v>
      </c>
      <c r="N21" s="41">
        <f>('Materialen S kolom AA'!N21+'Materialen S kolom AB'!N21+'Materialen S kolom AC'!N21+'Materialen S kolom AD'!N21+'Materialen S kolom AE'!N21+'Materialen S kolom AF'!N21)/1000</f>
        <v>0</v>
      </c>
      <c r="O21" s="41">
        <f>('Materialen S kolom AA'!O21+'Materialen S kolom AB'!O21+'Materialen S kolom AC'!O21+'Materialen S kolom AD'!O21+'Materialen S kolom AE'!O21+'Materialen S kolom AF'!O21)/1000</f>
        <v>0</v>
      </c>
      <c r="P21" s="41">
        <f>('Materialen S kolom AA'!P21+'Materialen S kolom AB'!P21+'Materialen S kolom AC'!P21+'Materialen S kolom AD'!P21+'Materialen S kolom AE'!P21+'Materialen S kolom AF'!P21)/1000</f>
        <v>0</v>
      </c>
      <c r="Q21" s="41">
        <f>('Materialen S kolom AA'!Q21+'Materialen S kolom AB'!Q21+'Materialen S kolom AC'!Q21+'Materialen S kolom AD'!Q21+'Materialen S kolom AE'!Q21+'Materialen S kolom AF'!Q21)/1000</f>
        <v>0</v>
      </c>
      <c r="R21" s="41">
        <f>('Materialen S kolom AA'!R21+'Materialen S kolom AB'!R21+'Materialen S kolom AC'!R21+'Materialen S kolom AD'!R21+'Materialen S kolom AE'!R21+'Materialen S kolom AF'!R21)/1000</f>
        <v>0</v>
      </c>
      <c r="S21" s="41">
        <f>('Materialen S kolom AA'!S21+'Materialen S kolom AB'!S21+'Materialen S kolom AC'!S21+'Materialen S kolom AD'!S21+'Materialen S kolom AE'!S21+'Materialen S kolom AF'!S21)/1000</f>
        <v>0</v>
      </c>
      <c r="T21" s="41">
        <f>('Materialen S kolom AA'!T21+'Materialen S kolom AB'!T21+'Materialen S kolom AC'!T21+'Materialen S kolom AD'!T21+'Materialen S kolom AE'!T21+'Materialen S kolom AF'!T21)/1000</f>
        <v>0</v>
      </c>
    </row>
    <row r="22" spans="2:20" x14ac:dyDescent="0.2">
      <c r="B22" t="s">
        <v>348</v>
      </c>
      <c r="C22" s="33">
        <f>'Materialen S kolom AA'!C22+'Materialen S kolom AB'!C22+'Materialen S kolom AC'!C22+'Materialen S kolom AD'!C22+'Materialen S kolom AE'!C22+'Materialen S kolom AF'!C22</f>
        <v>0</v>
      </c>
      <c r="D22" t="s">
        <v>360</v>
      </c>
      <c r="G22" s="567">
        <f>('Materialen S kolom AA'!G22+'Materialen S kolom AB'!G22+'Materialen S kolom AC'!G22+'Materialen S kolom AD'!G22+'Materialen S kolom AE'!G22+'Materialen S kolom AF'!G22)/1000</f>
        <v>0</v>
      </c>
      <c r="H22" s="43">
        <f>('Materialen S kolom AA'!H22+'Materialen S kolom AB'!H22+'Materialen S kolom AC'!H22+'Materialen S kolom AD'!H22+'Materialen S kolom AE'!H22+'Materialen S kolom AF'!H22)/1000</f>
        <v>0</v>
      </c>
      <c r="I22" t="str">
        <f t="shared" si="2"/>
        <v>Biobased</v>
      </c>
      <c r="J22" s="41">
        <f>('Materialen S kolom AA'!J22+'Materialen S kolom AB'!J22+'Materialen S kolom AC'!J22+'Materialen S kolom AD'!J22+'Materialen S kolom AE'!J22+'Materialen S kolom AF'!J22)/1000</f>
        <v>0</v>
      </c>
      <c r="K22" s="41">
        <f>('Materialen S kolom AA'!K22+'Materialen S kolom AB'!K22+'Materialen S kolom AC'!K22+'Materialen S kolom AD'!K22+'Materialen S kolom AE'!K22+'Materialen S kolom AF'!K22)/1000</f>
        <v>0</v>
      </c>
      <c r="L22" s="41">
        <f>('Materialen S kolom AA'!L22+'Materialen S kolom AB'!L22+'Materialen S kolom AC'!L22+'Materialen S kolom AD'!L22+'Materialen S kolom AE'!L22+'Materialen S kolom AF'!L22)/1000</f>
        <v>0</v>
      </c>
      <c r="M22" s="41">
        <f>('Materialen S kolom AA'!M22+'Materialen S kolom AB'!M22+'Materialen S kolom AC'!M22+'Materialen S kolom AD'!M22+'Materialen S kolom AE'!M22+'Materialen S kolom AF'!M22)/1000</f>
        <v>0</v>
      </c>
      <c r="N22" s="41">
        <f>('Materialen S kolom AA'!N22+'Materialen S kolom AB'!N22+'Materialen S kolom AC'!N22+'Materialen S kolom AD'!N22+'Materialen S kolom AE'!N22+'Materialen S kolom AF'!N22)/1000</f>
        <v>0</v>
      </c>
      <c r="O22" s="41">
        <f>('Materialen S kolom AA'!O22+'Materialen S kolom AB'!O22+'Materialen S kolom AC'!O22+'Materialen S kolom AD'!O22+'Materialen S kolom AE'!O22+'Materialen S kolom AF'!O22)/1000</f>
        <v>0</v>
      </c>
      <c r="P22" s="41">
        <f>('Materialen S kolom AA'!P22+'Materialen S kolom AB'!P22+'Materialen S kolom AC'!P22+'Materialen S kolom AD'!P22+'Materialen S kolom AE'!P22+'Materialen S kolom AF'!P22)/1000</f>
        <v>0</v>
      </c>
      <c r="Q22" s="41">
        <f>('Materialen S kolom AA'!Q22+'Materialen S kolom AB'!Q22+'Materialen S kolom AC'!Q22+'Materialen S kolom AD'!Q22+'Materialen S kolom AE'!Q22+'Materialen S kolom AF'!Q22)/1000</f>
        <v>0</v>
      </c>
      <c r="R22" s="41">
        <f>('Materialen S kolom AA'!R22+'Materialen S kolom AB'!R22+'Materialen S kolom AC'!R22+'Materialen S kolom AD'!R22+'Materialen S kolom AE'!R22+'Materialen S kolom AF'!R22)/1000</f>
        <v>0</v>
      </c>
      <c r="S22" s="41">
        <f>('Materialen S kolom AA'!S22+'Materialen S kolom AB'!S22+'Materialen S kolom AC'!S22+'Materialen S kolom AD'!S22+'Materialen S kolom AE'!S22+'Materialen S kolom AF'!S22)/1000</f>
        <v>0</v>
      </c>
      <c r="T22" s="41">
        <f>('Materialen S kolom AA'!T22+'Materialen S kolom AB'!T22+'Materialen S kolom AC'!T22+'Materialen S kolom AD'!T22+'Materialen S kolom AE'!T22+'Materialen S kolom AF'!T22)/1000</f>
        <v>0</v>
      </c>
    </row>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D917-D3C1-AD45-8896-2491C5216A66}">
  <dimension ref="A1:T22"/>
  <sheetViews>
    <sheetView topLeftCell="B1" workbookViewId="0">
      <selection activeCell="G18" sqref="G18:T19"/>
    </sheetView>
  </sheetViews>
  <sheetFormatPr baseColWidth="10" defaultRowHeight="16" x14ac:dyDescent="0.2"/>
  <cols>
    <col min="1" max="1" width="35.33203125" bestFit="1" customWidth="1"/>
    <col min="5" max="5" width="21" bestFit="1" customWidth="1"/>
  </cols>
  <sheetData>
    <row r="1" spans="1:20" x14ac:dyDescent="0.2">
      <c r="A1" t="s">
        <v>770</v>
      </c>
      <c r="B1" s="24" t="s">
        <v>73</v>
      </c>
      <c r="C1" s="25"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33">
        <f>'Materialen W kolom AG'!C2+'Materialen W kolom AH'!C2+'Materialen W kolom AI'!C2+'Materialen W kolom AJ'!C2+'Materialen W kolom AK'!C2+'Materialen W kolom AL'!C2+'Materialen W kolom AP'!C2+'Materialen W kolom AQ'!C2+'Materialen W kolom AR'!C2+'Materialen W kolom AS'!C2+'Materialen W kolom AT'!C2+'Materialen W kolom AU'!C2+'Materialen W kolom AV'!C2+'Materialen W kolom AW'!C2+'Materialen W kolom AX'!C2</f>
        <v>17411015.143248916</v>
      </c>
      <c r="D2" t="s">
        <v>134</v>
      </c>
      <c r="E2" s="8" t="s">
        <v>71</v>
      </c>
      <c r="G2" s="567">
        <f>('Materialen W kolom AG'!G2+'Materialen W kolom AH'!G2+'Materialen W kolom AI'!G2+'Materialen W kolom AJ'!G2+'Materialen W kolom AK'!G2+'Materialen W kolom AL'!G2+'Materialen W kolom AP'!G2+'Materialen W kolom AQ'!G2+'Materialen W kolom AR'!G2+'Materialen W kolom AS'!G2+'Materialen W kolom AT'!G2+'Materialen W kolom AU'!G2+'Materialen W kolom AV'!G2+'Materialen W kolom AW'!G2+'Materialen W kolom AX'!G2)/1000</f>
        <v>0</v>
      </c>
      <c r="H2" s="43">
        <f>('Materialen W kolom AG'!H2+'Materialen W kolom AH'!H2+'Materialen W kolom AI'!H2+'Materialen W kolom AJ'!H2+'Materialen W kolom AK'!H2+'Materialen W kolom AL'!H2+'Materialen W kolom AP'!H2+'Materialen W kolom AQ'!H2+'Materialen W kolom AR'!H2+'Materialen W kolom AS'!H2+'Materialen W kolom AT'!H2+'Materialen W kolom AU'!H2+'Materialen W kolom AV'!H2+'Materialen W kolom AW'!H2+'Materialen W kolom AX'!H2)/1000</f>
        <v>0</v>
      </c>
      <c r="I2" t="s">
        <v>134</v>
      </c>
      <c r="J2" s="41">
        <f>('Materialen W kolom AG'!J2+'Materialen W kolom AH'!J2+'Materialen W kolom AI'!J2+'Materialen W kolom AJ'!J2+'Materialen W kolom AK'!J2+'Materialen W kolom AL'!J2+'Materialen W kolom AP'!J2+'Materialen W kolom AQ'!J2+'Materialen W kolom AR'!J2+'Materialen W kolom AS'!J2+'Materialen W kolom AT'!J2+'Materialen W kolom AU'!J2+'Materialen W kolom AV'!J2+'Materialen W kolom AW'!J2+'Materialen W kolom AX'!J2)/1000</f>
        <v>0</v>
      </c>
      <c r="K2" s="41">
        <f>('Materialen W kolom AG'!K2+'Materialen W kolom AH'!K2+'Materialen W kolom AI'!K2+'Materialen W kolom AJ'!K2+'Materialen W kolom AK'!K2+'Materialen W kolom AL'!K2+'Materialen W kolom AP'!K2+'Materialen W kolom AQ'!K2+'Materialen W kolom AR'!K2+'Materialen W kolom AS'!K2+'Materialen W kolom AT'!K2+'Materialen W kolom AU'!K2+'Materialen W kolom AV'!K2+'Materialen W kolom AW'!K2+'Materialen W kolom AX'!K2)/1000</f>
        <v>0</v>
      </c>
      <c r="L2" s="41">
        <f>('Materialen W kolom AG'!L2+'Materialen W kolom AH'!L2+'Materialen W kolom AI'!L2+'Materialen W kolom AJ'!L2+'Materialen W kolom AK'!L2+'Materialen W kolom AL'!L2+'Materialen W kolom AP'!L2+'Materialen W kolom AQ'!L2+'Materialen W kolom AR'!L2+'Materialen W kolom AS'!L2+'Materialen W kolom AT'!L2+'Materialen W kolom AU'!L2+'Materialen W kolom AV'!L2+'Materialen W kolom AW'!L2+'Materialen W kolom AX'!L2)/1000</f>
        <v>0</v>
      </c>
      <c r="M2" s="41">
        <f>('Materialen W kolom AG'!M2+'Materialen W kolom AH'!M2+'Materialen W kolom AI'!M2+'Materialen W kolom AJ'!M2+'Materialen W kolom AK'!M2+'Materialen W kolom AL'!M2+'Materialen W kolom AP'!M2+'Materialen W kolom AQ'!M2+'Materialen W kolom AR'!M2+'Materialen W kolom AS'!M2+'Materialen W kolom AT'!M2+'Materialen W kolom AU'!M2+'Materialen W kolom AV'!M2+'Materialen W kolom AW'!M2+'Materialen W kolom AX'!M2)/1000</f>
        <v>0</v>
      </c>
      <c r="N2" s="41">
        <f>('Materialen W kolom AG'!N2+'Materialen W kolom AH'!N2+'Materialen W kolom AI'!N2+'Materialen W kolom AJ'!N2+'Materialen W kolom AK'!N2+'Materialen W kolom AL'!N2+'Materialen W kolom AP'!N2+'Materialen W kolom AQ'!N2+'Materialen W kolom AR'!N2+'Materialen W kolom AS'!N2+'Materialen W kolom AT'!N2+'Materialen W kolom AU'!N2+'Materialen W kolom AV'!N2+'Materialen W kolom AW'!N2+'Materialen W kolom AX'!N2)/1000</f>
        <v>0</v>
      </c>
      <c r="O2" s="41">
        <f>('Materialen W kolom AG'!O2+'Materialen W kolom AH'!O2+'Materialen W kolom AI'!O2+'Materialen W kolom AJ'!O2+'Materialen W kolom AK'!O2+'Materialen W kolom AL'!O2+'Materialen W kolom AP'!O2+'Materialen W kolom AQ'!O2+'Materialen W kolom AR'!O2+'Materialen W kolom AS'!O2+'Materialen W kolom AT'!O2+'Materialen W kolom AU'!O2+'Materialen W kolom AV'!O2+'Materialen W kolom AW'!O2+'Materialen W kolom AX'!O2)/1000</f>
        <v>0</v>
      </c>
      <c r="P2" s="41">
        <f>('Materialen W kolom AG'!P2+'Materialen W kolom AH'!P2+'Materialen W kolom AI'!P2+'Materialen W kolom AJ'!P2+'Materialen W kolom AK'!P2+'Materialen W kolom AL'!P2+'Materialen W kolom AP'!P2+'Materialen W kolom AQ'!P2+'Materialen W kolom AR'!P2+'Materialen W kolom AS'!P2+'Materialen W kolom AT'!P2+'Materialen W kolom AU'!P2+'Materialen W kolom AV'!P2+'Materialen W kolom AW'!P2+'Materialen W kolom AX'!P2)/1000</f>
        <v>0</v>
      </c>
      <c r="Q2" s="41">
        <f>('Materialen W kolom AG'!Q2+'Materialen W kolom AH'!Q2+'Materialen W kolom AI'!Q2+'Materialen W kolom AJ'!Q2+'Materialen W kolom AK'!Q2+'Materialen W kolom AL'!Q2+'Materialen W kolom AP'!Q2+'Materialen W kolom AQ'!Q2+'Materialen W kolom AR'!Q2+'Materialen W kolom AS'!Q2+'Materialen W kolom AT'!Q2+'Materialen W kolom AU'!Q2+'Materialen W kolom AV'!Q2+'Materialen W kolom AW'!Q2+'Materialen W kolom AX'!Q2)/1000</f>
        <v>0</v>
      </c>
      <c r="R2" s="41">
        <f>('Materialen W kolom AG'!R2+'Materialen W kolom AH'!R2+'Materialen W kolom AI'!R2+'Materialen W kolom AJ'!R2+'Materialen W kolom AK'!R2+'Materialen W kolom AL'!R2+'Materialen W kolom AP'!R2+'Materialen W kolom AQ'!R2+'Materialen W kolom AR'!R2+'Materialen W kolom AS'!R2+'Materialen W kolom AT'!R2+'Materialen W kolom AU'!R2+'Materialen W kolom AV'!R2+'Materialen W kolom AW'!R2+'Materialen W kolom AX'!R2)/1000</f>
        <v>0</v>
      </c>
      <c r="S2" s="41">
        <f>('Materialen W kolom AG'!S2+'Materialen W kolom AH'!S2+'Materialen W kolom AI'!S2+'Materialen W kolom AJ'!S2+'Materialen W kolom AK'!S2+'Materialen W kolom AL'!S2+'Materialen W kolom AP'!S2+'Materialen W kolom AQ'!S2+'Materialen W kolom AR'!S2+'Materialen W kolom AS'!S2+'Materialen W kolom AT'!S2+'Materialen W kolom AU'!S2+'Materialen W kolom AV'!S2+'Materialen W kolom AW'!S2+'Materialen W kolom AX'!S2)/1000</f>
        <v>0</v>
      </c>
      <c r="T2" s="41">
        <f>('Materialen W kolom AG'!T2+'Materialen W kolom AH'!T2+'Materialen W kolom AI'!T2+'Materialen W kolom AJ'!T2+'Materialen W kolom AK'!T2+'Materialen W kolom AL'!T2+'Materialen W kolom AP'!T2+'Materialen W kolom AQ'!T2+'Materialen W kolom AR'!T2+'Materialen W kolom AS'!T2+'Materialen W kolom AT'!T2+'Materialen W kolom AU'!T2+'Materialen W kolom AV'!T2+'Materialen W kolom AW'!T2+'Materialen W kolom AX'!T2)/1000</f>
        <v>0</v>
      </c>
    </row>
    <row r="3" spans="1:20" x14ac:dyDescent="0.2">
      <c r="B3" t="str">
        <f>'Calculatie sheet'!C69</f>
        <v>Staal</v>
      </c>
      <c r="C3" s="33">
        <f>'Materialen W kolom AG'!C3+'Materialen W kolom AH'!C3+'Materialen W kolom AI'!C3+'Materialen W kolom AJ'!C3+'Materialen W kolom AK'!C3+'Materialen W kolom AL'!C3+'Materialen W kolom AP'!C3+'Materialen W kolom AQ'!C3+'Materialen W kolom AR'!C3+'Materialen W kolom AS'!C3+'Materialen W kolom AT'!C3+'Materialen W kolom AU'!C3+'Materialen W kolom AV'!C3+'Materialen W kolom AW'!C3+'Materialen W kolom AX'!C3</f>
        <v>946749.1118551495</v>
      </c>
      <c r="D3" t="s">
        <v>134</v>
      </c>
      <c r="E3" s="24" t="s">
        <v>74</v>
      </c>
      <c r="G3" s="567">
        <f>('Materialen W kolom AG'!G3+'Materialen W kolom AH'!G3+'Materialen W kolom AI'!G3+'Materialen W kolom AJ'!G3+'Materialen W kolom AK'!G3+'Materialen W kolom AL'!G3+'Materialen W kolom AP'!G3+'Materialen W kolom AQ'!G3+'Materialen W kolom AR'!G3+'Materialen W kolom AS'!G3+'Materialen W kolom AT'!G3+'Materialen W kolom AU'!G3+'Materialen W kolom AV'!G3+'Materialen W kolom AW'!G3+'Materialen W kolom AX'!G3)/1000</f>
        <v>0</v>
      </c>
      <c r="H3" s="43">
        <f>('Materialen W kolom AG'!H3+'Materialen W kolom AH'!H3+'Materialen W kolom AI'!H3+'Materialen W kolom AJ'!H3+'Materialen W kolom AK'!H3+'Materialen W kolom AL'!H3+'Materialen W kolom AP'!H3+'Materialen W kolom AQ'!H3+'Materialen W kolom AR'!H3+'Materialen W kolom AS'!H3+'Materialen W kolom AT'!H3+'Materialen W kolom AU'!H3+'Materialen W kolom AV'!H3+'Materialen W kolom AW'!H3+'Materialen W kolom AX'!H3)/1000</f>
        <v>0</v>
      </c>
      <c r="I3" t="s">
        <v>134</v>
      </c>
      <c r="J3" s="41">
        <f>('Materialen W kolom AG'!J3+'Materialen W kolom AH'!J3+'Materialen W kolom AI'!J3+'Materialen W kolom AJ'!J3+'Materialen W kolom AK'!J3+'Materialen W kolom AL'!J3+'Materialen W kolom AP'!J3+'Materialen W kolom AQ'!J3+'Materialen W kolom AR'!J3+'Materialen W kolom AS'!J3+'Materialen W kolom AT'!J3+'Materialen W kolom AU'!J3+'Materialen W kolom AV'!J3+'Materialen W kolom AW'!J3+'Materialen W kolom AX'!J3)/1000</f>
        <v>0</v>
      </c>
      <c r="K3" s="41">
        <f>('Materialen W kolom AG'!K3+'Materialen W kolom AH'!K3+'Materialen W kolom AI'!K3+'Materialen W kolom AJ'!K3+'Materialen W kolom AK'!K3+'Materialen W kolom AL'!K3+'Materialen W kolom AP'!K3+'Materialen W kolom AQ'!K3+'Materialen W kolom AR'!K3+'Materialen W kolom AS'!K3+'Materialen W kolom AT'!K3+'Materialen W kolom AU'!K3+'Materialen W kolom AV'!K3+'Materialen W kolom AW'!K3+'Materialen W kolom AX'!K3)/1000</f>
        <v>0</v>
      </c>
      <c r="L3" s="41">
        <f>('Materialen W kolom AG'!L3+'Materialen W kolom AH'!L3+'Materialen W kolom AI'!L3+'Materialen W kolom AJ'!L3+'Materialen W kolom AK'!L3+'Materialen W kolom AL'!L3+'Materialen W kolom AP'!L3+'Materialen W kolom AQ'!L3+'Materialen W kolom AR'!L3+'Materialen W kolom AS'!L3+'Materialen W kolom AT'!L3+'Materialen W kolom AU'!L3+'Materialen W kolom AV'!L3+'Materialen W kolom AW'!L3+'Materialen W kolom AX'!L3)/1000</f>
        <v>0</v>
      </c>
      <c r="M3" s="41">
        <f>('Materialen W kolom AG'!M3+'Materialen W kolom AH'!M3+'Materialen W kolom AI'!M3+'Materialen W kolom AJ'!M3+'Materialen W kolom AK'!M3+'Materialen W kolom AL'!M3+'Materialen W kolom AP'!M3+'Materialen W kolom AQ'!M3+'Materialen W kolom AR'!M3+'Materialen W kolom AS'!M3+'Materialen W kolom AT'!M3+'Materialen W kolom AU'!M3+'Materialen W kolom AV'!M3+'Materialen W kolom AW'!M3+'Materialen W kolom AX'!M3)/1000</f>
        <v>0</v>
      </c>
      <c r="N3" s="41">
        <f>('Materialen W kolom AG'!N3+'Materialen W kolom AH'!N3+'Materialen W kolom AI'!N3+'Materialen W kolom AJ'!N3+'Materialen W kolom AK'!N3+'Materialen W kolom AL'!N3+'Materialen W kolom AP'!N3+'Materialen W kolom AQ'!N3+'Materialen W kolom AR'!N3+'Materialen W kolom AS'!N3+'Materialen W kolom AT'!N3+'Materialen W kolom AU'!N3+'Materialen W kolom AV'!N3+'Materialen W kolom AW'!N3+'Materialen W kolom AX'!N3)/1000</f>
        <v>0</v>
      </c>
      <c r="O3" s="41">
        <f>('Materialen W kolom AG'!O3+'Materialen W kolom AH'!O3+'Materialen W kolom AI'!O3+'Materialen W kolom AJ'!O3+'Materialen W kolom AK'!O3+'Materialen W kolom AL'!O3+'Materialen W kolom AP'!O3+'Materialen W kolom AQ'!O3+'Materialen W kolom AR'!O3+'Materialen W kolom AS'!O3+'Materialen W kolom AT'!O3+'Materialen W kolom AU'!O3+'Materialen W kolom AV'!O3+'Materialen W kolom AW'!O3+'Materialen W kolom AX'!O3)/1000</f>
        <v>0</v>
      </c>
      <c r="P3" s="41">
        <f>('Materialen W kolom AG'!P3+'Materialen W kolom AH'!P3+'Materialen W kolom AI'!P3+'Materialen W kolom AJ'!P3+'Materialen W kolom AK'!P3+'Materialen W kolom AL'!P3+'Materialen W kolom AP'!P3+'Materialen W kolom AQ'!P3+'Materialen W kolom AR'!P3+'Materialen W kolom AS'!P3+'Materialen W kolom AT'!P3+'Materialen W kolom AU'!P3+'Materialen W kolom AV'!P3+'Materialen W kolom AW'!P3+'Materialen W kolom AX'!P3)/1000</f>
        <v>0</v>
      </c>
      <c r="Q3" s="41">
        <f>('Materialen W kolom AG'!Q3+'Materialen W kolom AH'!Q3+'Materialen W kolom AI'!Q3+'Materialen W kolom AJ'!Q3+'Materialen W kolom AK'!Q3+'Materialen W kolom AL'!Q3+'Materialen W kolom AP'!Q3+'Materialen W kolom AQ'!Q3+'Materialen W kolom AR'!Q3+'Materialen W kolom AS'!Q3+'Materialen W kolom AT'!Q3+'Materialen W kolom AU'!Q3+'Materialen W kolom AV'!Q3+'Materialen W kolom AW'!Q3+'Materialen W kolom AX'!Q3)/1000</f>
        <v>0</v>
      </c>
      <c r="R3" s="41">
        <f>('Materialen W kolom AG'!R3+'Materialen W kolom AH'!R3+'Materialen W kolom AI'!R3+'Materialen W kolom AJ'!R3+'Materialen W kolom AK'!R3+'Materialen W kolom AL'!R3+'Materialen W kolom AP'!R3+'Materialen W kolom AQ'!R3+'Materialen W kolom AR'!R3+'Materialen W kolom AS'!R3+'Materialen W kolom AT'!R3+'Materialen W kolom AU'!R3+'Materialen W kolom AV'!R3+'Materialen W kolom AW'!R3+'Materialen W kolom AX'!R3)/1000</f>
        <v>0</v>
      </c>
      <c r="S3" s="41">
        <f>('Materialen W kolom AG'!S3+'Materialen W kolom AH'!S3+'Materialen W kolom AI'!S3+'Materialen W kolom AJ'!S3+'Materialen W kolom AK'!S3+'Materialen W kolom AL'!S3+'Materialen W kolom AP'!S3+'Materialen W kolom AQ'!S3+'Materialen W kolom AR'!S3+'Materialen W kolom AS'!S3+'Materialen W kolom AT'!S3+'Materialen W kolom AU'!S3+'Materialen W kolom AV'!S3+'Materialen W kolom AW'!S3+'Materialen W kolom AX'!S3)/1000</f>
        <v>0</v>
      </c>
      <c r="T3" s="41">
        <f>('Materialen W kolom AG'!T3+'Materialen W kolom AH'!T3+'Materialen W kolom AI'!T3+'Materialen W kolom AJ'!T3+'Materialen W kolom AK'!T3+'Materialen W kolom AL'!T3+'Materialen W kolom AP'!T3+'Materialen W kolom AQ'!T3+'Materialen W kolom AR'!T3+'Materialen W kolom AS'!T3+'Materialen W kolom AT'!T3+'Materialen W kolom AU'!T3+'Materialen W kolom AV'!T3+'Materialen W kolom AW'!T3+'Materialen W kolom AX'!T3)/1000</f>
        <v>0</v>
      </c>
    </row>
    <row r="4" spans="1:20" x14ac:dyDescent="0.2">
      <c r="B4" t="str">
        <f>'Calculatie sheet'!C70</f>
        <v>Asfalt</v>
      </c>
      <c r="C4" s="33">
        <f>'Materialen W kolom AG'!C4+'Materialen W kolom AH'!C4+'Materialen W kolom AI'!C4+'Materialen W kolom AJ'!C4+'Materialen W kolom AK'!C4+'Materialen W kolom AL'!C4+'Materialen W kolom AP'!C4+'Materialen W kolom AQ'!C4+'Materialen W kolom AR'!C4+'Materialen W kolom AS'!C4+'Materialen W kolom AT'!C4+'Materialen W kolom AU'!C4+'Materialen W kolom AV'!C4+'Materialen W kolom AW'!C4+'Materialen W kolom AX'!C4</f>
        <v>1.4700000000000002E-3</v>
      </c>
      <c r="D4" t="s">
        <v>134</v>
      </c>
      <c r="E4" s="25" t="s">
        <v>75</v>
      </c>
      <c r="G4" s="567">
        <f>('Materialen W kolom AG'!G4+'Materialen W kolom AH'!G4+'Materialen W kolom AI'!G4+'Materialen W kolom AJ'!G4+'Materialen W kolom AK'!G4+'Materialen W kolom AL'!G4+'Materialen W kolom AP'!G4+'Materialen W kolom AQ'!G4+'Materialen W kolom AR'!G4+'Materialen W kolom AS'!G4+'Materialen W kolom AT'!G4+'Materialen W kolom AU'!G4+'Materialen W kolom AV'!G4+'Materialen W kolom AW'!G4+'Materialen W kolom AX'!G4)/1000</f>
        <v>0</v>
      </c>
      <c r="H4" s="43">
        <f>('Materialen W kolom AG'!H4+'Materialen W kolom AH'!H4+'Materialen W kolom AI'!H4+'Materialen W kolom AJ'!H4+'Materialen W kolom AK'!H4+'Materialen W kolom AL'!H4+'Materialen W kolom AP'!H4+'Materialen W kolom AQ'!H4+'Materialen W kolom AR'!H4+'Materialen W kolom AS'!H4+'Materialen W kolom AT'!H4+'Materialen W kolom AU'!H4+'Materialen W kolom AV'!H4+'Materialen W kolom AW'!H4+'Materialen W kolom AX'!H4)/1000</f>
        <v>0</v>
      </c>
      <c r="I4" t="s">
        <v>134</v>
      </c>
      <c r="J4" s="41">
        <f>('Materialen W kolom AG'!J4+'Materialen W kolom AH'!J4+'Materialen W kolom AI'!J4+'Materialen W kolom AJ'!J4+'Materialen W kolom AK'!J4+'Materialen W kolom AL'!J4+'Materialen W kolom AP'!J4+'Materialen W kolom AQ'!J4+'Materialen W kolom AR'!J4+'Materialen W kolom AS'!J4+'Materialen W kolom AT'!J4+'Materialen W kolom AU'!J4+'Materialen W kolom AV'!J4+'Materialen W kolom AW'!J4+'Materialen W kolom AX'!J4)/1000</f>
        <v>0</v>
      </c>
      <c r="K4" s="41">
        <f>('Materialen W kolom AG'!K4+'Materialen W kolom AH'!K4+'Materialen W kolom AI'!K4+'Materialen W kolom AJ'!K4+'Materialen W kolom AK'!K4+'Materialen W kolom AL'!K4+'Materialen W kolom AP'!K4+'Materialen W kolom AQ'!K4+'Materialen W kolom AR'!K4+'Materialen W kolom AS'!K4+'Materialen W kolom AT'!K4+'Materialen W kolom AU'!K4+'Materialen W kolom AV'!K4+'Materialen W kolom AW'!K4+'Materialen W kolom AX'!K4)/1000</f>
        <v>0</v>
      </c>
      <c r="L4" s="41">
        <f>('Materialen W kolom AG'!L4+'Materialen W kolom AH'!L4+'Materialen W kolom AI'!L4+'Materialen W kolom AJ'!L4+'Materialen W kolom AK'!L4+'Materialen W kolom AL'!L4+'Materialen W kolom AP'!L4+'Materialen W kolom AQ'!L4+'Materialen W kolom AR'!L4+'Materialen W kolom AS'!L4+'Materialen W kolom AT'!L4+'Materialen W kolom AU'!L4+'Materialen W kolom AV'!L4+'Materialen W kolom AW'!L4+'Materialen W kolom AX'!L4)/1000</f>
        <v>0</v>
      </c>
      <c r="M4" s="41">
        <f>('Materialen W kolom AG'!M4+'Materialen W kolom AH'!M4+'Materialen W kolom AI'!M4+'Materialen W kolom AJ'!M4+'Materialen W kolom AK'!M4+'Materialen W kolom AL'!M4+'Materialen W kolom AP'!M4+'Materialen W kolom AQ'!M4+'Materialen W kolom AR'!M4+'Materialen W kolom AS'!M4+'Materialen W kolom AT'!M4+'Materialen W kolom AU'!M4+'Materialen W kolom AV'!M4+'Materialen W kolom AW'!M4+'Materialen W kolom AX'!M4)/1000</f>
        <v>0</v>
      </c>
      <c r="N4" s="41">
        <f>('Materialen W kolom AG'!N4+'Materialen W kolom AH'!N4+'Materialen W kolom AI'!N4+'Materialen W kolom AJ'!N4+'Materialen W kolom AK'!N4+'Materialen W kolom AL'!N4+'Materialen W kolom AP'!N4+'Materialen W kolom AQ'!N4+'Materialen W kolom AR'!N4+'Materialen W kolom AS'!N4+'Materialen W kolom AT'!N4+'Materialen W kolom AU'!N4+'Materialen W kolom AV'!N4+'Materialen W kolom AW'!N4+'Materialen W kolom AX'!N4)/1000</f>
        <v>0</v>
      </c>
      <c r="O4" s="41">
        <f>('Materialen W kolom AG'!O4+'Materialen W kolom AH'!O4+'Materialen W kolom AI'!O4+'Materialen W kolom AJ'!O4+'Materialen W kolom AK'!O4+'Materialen W kolom AL'!O4+'Materialen W kolom AP'!O4+'Materialen W kolom AQ'!O4+'Materialen W kolom AR'!O4+'Materialen W kolom AS'!O4+'Materialen W kolom AT'!O4+'Materialen W kolom AU'!O4+'Materialen W kolom AV'!O4+'Materialen W kolom AW'!O4+'Materialen W kolom AX'!O4)/1000</f>
        <v>0</v>
      </c>
      <c r="P4" s="41">
        <f>('Materialen W kolom AG'!P4+'Materialen W kolom AH'!P4+'Materialen W kolom AI'!P4+'Materialen W kolom AJ'!P4+'Materialen W kolom AK'!P4+'Materialen W kolom AL'!P4+'Materialen W kolom AP'!P4+'Materialen W kolom AQ'!P4+'Materialen W kolom AR'!P4+'Materialen W kolom AS'!P4+'Materialen W kolom AT'!P4+'Materialen W kolom AU'!P4+'Materialen W kolom AV'!P4+'Materialen W kolom AW'!P4+'Materialen W kolom AX'!P4)/1000</f>
        <v>0</v>
      </c>
      <c r="Q4" s="41">
        <f>('Materialen W kolom AG'!Q4+'Materialen W kolom AH'!Q4+'Materialen W kolom AI'!Q4+'Materialen W kolom AJ'!Q4+'Materialen W kolom AK'!Q4+'Materialen W kolom AL'!Q4+'Materialen W kolom AP'!Q4+'Materialen W kolom AQ'!Q4+'Materialen W kolom AR'!Q4+'Materialen W kolom AS'!Q4+'Materialen W kolom AT'!Q4+'Materialen W kolom AU'!Q4+'Materialen W kolom AV'!Q4+'Materialen W kolom AW'!Q4+'Materialen W kolom AX'!Q4)/1000</f>
        <v>0</v>
      </c>
      <c r="R4" s="41">
        <f>('Materialen W kolom AG'!R4+'Materialen W kolom AH'!R4+'Materialen W kolom AI'!R4+'Materialen W kolom AJ'!R4+'Materialen W kolom AK'!R4+'Materialen W kolom AL'!R4+'Materialen W kolom AP'!R4+'Materialen W kolom AQ'!R4+'Materialen W kolom AR'!R4+'Materialen W kolom AS'!R4+'Materialen W kolom AT'!R4+'Materialen W kolom AU'!R4+'Materialen W kolom AV'!R4+'Materialen W kolom AW'!R4+'Materialen W kolom AX'!R4)/1000</f>
        <v>0</v>
      </c>
      <c r="S4" s="41">
        <f>('Materialen W kolom AG'!S4+'Materialen W kolom AH'!S4+'Materialen W kolom AI'!S4+'Materialen W kolom AJ'!S4+'Materialen W kolom AK'!S4+'Materialen W kolom AL'!S4+'Materialen W kolom AP'!S4+'Materialen W kolom AQ'!S4+'Materialen W kolom AR'!S4+'Materialen W kolom AS'!S4+'Materialen W kolom AT'!S4+'Materialen W kolom AU'!S4+'Materialen W kolom AV'!S4+'Materialen W kolom AW'!S4+'Materialen W kolom AX'!S4)/1000</f>
        <v>0</v>
      </c>
      <c r="T4" s="41">
        <f>('Materialen W kolom AG'!T4+'Materialen W kolom AH'!T4+'Materialen W kolom AI'!T4+'Materialen W kolom AJ'!T4+'Materialen W kolom AK'!T4+'Materialen W kolom AL'!T4+'Materialen W kolom AP'!T4+'Materialen W kolom AQ'!T4+'Materialen W kolom AR'!T4+'Materialen W kolom AS'!T4+'Materialen W kolom AT'!T4+'Materialen W kolom AU'!T4+'Materialen W kolom AV'!T4+'Materialen W kolom AW'!T4+'Materialen W kolom AX'!T4)/1000</f>
        <v>0</v>
      </c>
    </row>
    <row r="5" spans="1:20" x14ac:dyDescent="0.2">
      <c r="B5" t="s">
        <v>866</v>
      </c>
      <c r="C5" s="33">
        <f>'Materialen W kolom AG'!C5+'Materialen W kolom AH'!C5+'Materialen W kolom AI'!C5+'Materialen W kolom AJ'!C5+'Materialen W kolom AK'!C5+'Materialen W kolom AL'!C5+'Materialen W kolom AP'!C5+'Materialen W kolom AQ'!C5+'Materialen W kolom AR'!C5+'Materialen W kolom AS'!C5+'Materialen W kolom AT'!C5+'Materialen W kolom AU'!C5+'Materialen W kolom AV'!C5+'Materialen W kolom AW'!C5+'Materialen W kolom AX'!C5</f>
        <v>250174.1629159333</v>
      </c>
      <c r="D5" t="s">
        <v>134</v>
      </c>
      <c r="E5" s="27" t="s">
        <v>93</v>
      </c>
      <c r="G5" s="567">
        <f>('Materialen W kolom AG'!G5+'Materialen W kolom AH'!G5+'Materialen W kolom AI'!G5+'Materialen W kolom AJ'!G5+'Materialen W kolom AK'!G5+'Materialen W kolom AL'!G5+'Materialen W kolom AP'!G5+'Materialen W kolom AQ'!G5+'Materialen W kolom AR'!G5+'Materialen W kolom AS'!G5+'Materialen W kolom AT'!G5+'Materialen W kolom AU'!G5+'Materialen W kolom AV'!G5+'Materialen W kolom AW'!G5+'Materialen W kolom AX'!G5)/1000</f>
        <v>0</v>
      </c>
      <c r="H5" s="43">
        <f>('Materialen W kolom AG'!H5+'Materialen W kolom AH'!H5+'Materialen W kolom AI'!H5+'Materialen W kolom AJ'!H5+'Materialen W kolom AK'!H5+'Materialen W kolom AL'!H5+'Materialen W kolom AP'!H5+'Materialen W kolom AQ'!H5+'Materialen W kolom AR'!H5+'Materialen W kolom AS'!H5+'Materialen W kolom AT'!H5+'Materialen W kolom AU'!H5+'Materialen W kolom AV'!H5+'Materialen W kolom AW'!H5+'Materialen W kolom AX'!H5)/1000</f>
        <v>0</v>
      </c>
      <c r="I5" t="s">
        <v>134</v>
      </c>
      <c r="J5" s="41">
        <f>('Materialen W kolom AG'!J5+'Materialen W kolom AH'!J5+'Materialen W kolom AI'!J5+'Materialen W kolom AJ'!J5+'Materialen W kolom AK'!J5+'Materialen W kolom AL'!J5+'Materialen W kolom AP'!J5+'Materialen W kolom AQ'!J5+'Materialen W kolom AR'!J5+'Materialen W kolom AS'!J5+'Materialen W kolom AT'!J5+'Materialen W kolom AU'!J5+'Materialen W kolom AV'!J5+'Materialen W kolom AW'!J5+'Materialen W kolom AX'!J5)/1000</f>
        <v>0</v>
      </c>
      <c r="K5" s="41">
        <f>('Materialen W kolom AG'!K5+'Materialen W kolom AH'!K5+'Materialen W kolom AI'!K5+'Materialen W kolom AJ'!K5+'Materialen W kolom AK'!K5+'Materialen W kolom AL'!K5+'Materialen W kolom AP'!K5+'Materialen W kolom AQ'!K5+'Materialen W kolom AR'!K5+'Materialen W kolom AS'!K5+'Materialen W kolom AT'!K5+'Materialen W kolom AU'!K5+'Materialen W kolom AV'!K5+'Materialen W kolom AW'!K5+'Materialen W kolom AX'!K5)/1000</f>
        <v>0</v>
      </c>
      <c r="L5" s="41">
        <f>('Materialen W kolom AG'!L5+'Materialen W kolom AH'!L5+'Materialen W kolom AI'!L5+'Materialen W kolom AJ'!L5+'Materialen W kolom AK'!L5+'Materialen W kolom AL'!L5+'Materialen W kolom AP'!L5+'Materialen W kolom AQ'!L5+'Materialen W kolom AR'!L5+'Materialen W kolom AS'!L5+'Materialen W kolom AT'!L5+'Materialen W kolom AU'!L5+'Materialen W kolom AV'!L5+'Materialen W kolom AW'!L5+'Materialen W kolom AX'!L5)/1000</f>
        <v>0</v>
      </c>
      <c r="M5" s="41">
        <f>('Materialen W kolom AG'!M5+'Materialen W kolom AH'!M5+'Materialen W kolom AI'!M5+'Materialen W kolom AJ'!M5+'Materialen W kolom AK'!M5+'Materialen W kolom AL'!M5+'Materialen W kolom AP'!M5+'Materialen W kolom AQ'!M5+'Materialen W kolom AR'!M5+'Materialen W kolom AS'!M5+'Materialen W kolom AT'!M5+'Materialen W kolom AU'!M5+'Materialen W kolom AV'!M5+'Materialen W kolom AW'!M5+'Materialen W kolom AX'!M5)/1000</f>
        <v>0</v>
      </c>
      <c r="N5" s="41">
        <f>('Materialen W kolom AG'!N5+'Materialen W kolom AH'!N5+'Materialen W kolom AI'!N5+'Materialen W kolom AJ'!N5+'Materialen W kolom AK'!N5+'Materialen W kolom AL'!N5+'Materialen W kolom AP'!N5+'Materialen W kolom AQ'!N5+'Materialen W kolom AR'!N5+'Materialen W kolom AS'!N5+'Materialen W kolom AT'!N5+'Materialen W kolom AU'!N5+'Materialen W kolom AV'!N5+'Materialen W kolom AW'!N5+'Materialen W kolom AX'!N5)/1000</f>
        <v>0</v>
      </c>
      <c r="O5" s="41">
        <f>('Materialen W kolom AG'!O5+'Materialen W kolom AH'!O5+'Materialen W kolom AI'!O5+'Materialen W kolom AJ'!O5+'Materialen W kolom AK'!O5+'Materialen W kolom AL'!O5+'Materialen W kolom AP'!O5+'Materialen W kolom AQ'!O5+'Materialen W kolom AR'!O5+'Materialen W kolom AS'!O5+'Materialen W kolom AT'!O5+'Materialen W kolom AU'!O5+'Materialen W kolom AV'!O5+'Materialen W kolom AW'!O5+'Materialen W kolom AX'!O5)/1000</f>
        <v>0</v>
      </c>
      <c r="P5" s="41">
        <f>('Materialen W kolom AG'!P5+'Materialen W kolom AH'!P5+'Materialen W kolom AI'!P5+'Materialen W kolom AJ'!P5+'Materialen W kolom AK'!P5+'Materialen W kolom AL'!P5+'Materialen W kolom AP'!P5+'Materialen W kolom AQ'!P5+'Materialen W kolom AR'!P5+'Materialen W kolom AS'!P5+'Materialen W kolom AT'!P5+'Materialen W kolom AU'!P5+'Materialen W kolom AV'!P5+'Materialen W kolom AW'!P5+'Materialen W kolom AX'!P5)/1000</f>
        <v>0</v>
      </c>
      <c r="Q5" s="41">
        <f>('Materialen W kolom AG'!Q5+'Materialen W kolom AH'!Q5+'Materialen W kolom AI'!Q5+'Materialen W kolom AJ'!Q5+'Materialen W kolom AK'!Q5+'Materialen W kolom AL'!Q5+'Materialen W kolom AP'!Q5+'Materialen W kolom AQ'!Q5+'Materialen W kolom AR'!Q5+'Materialen W kolom AS'!Q5+'Materialen W kolom AT'!Q5+'Materialen W kolom AU'!Q5+'Materialen W kolom AV'!Q5+'Materialen W kolom AW'!Q5+'Materialen W kolom AX'!Q5)/1000</f>
        <v>0</v>
      </c>
      <c r="R5" s="41">
        <f>('Materialen W kolom AG'!R5+'Materialen W kolom AH'!R5+'Materialen W kolom AI'!R5+'Materialen W kolom AJ'!R5+'Materialen W kolom AK'!R5+'Materialen W kolom AL'!R5+'Materialen W kolom AP'!R5+'Materialen W kolom AQ'!R5+'Materialen W kolom AR'!R5+'Materialen W kolom AS'!R5+'Materialen W kolom AT'!R5+'Materialen W kolom AU'!R5+'Materialen W kolom AV'!R5+'Materialen W kolom AW'!R5+'Materialen W kolom AX'!R5)/1000</f>
        <v>0</v>
      </c>
      <c r="S5" s="41">
        <f>('Materialen W kolom AG'!S5+'Materialen W kolom AH'!S5+'Materialen W kolom AI'!S5+'Materialen W kolom AJ'!S5+'Materialen W kolom AK'!S5+'Materialen W kolom AL'!S5+'Materialen W kolom AP'!S5+'Materialen W kolom AQ'!S5+'Materialen W kolom AR'!S5+'Materialen W kolom AS'!S5+'Materialen W kolom AT'!S5+'Materialen W kolom AU'!S5+'Materialen W kolom AV'!S5+'Materialen W kolom AW'!S5+'Materialen W kolom AX'!S5)/1000</f>
        <v>0</v>
      </c>
      <c r="T5" s="41">
        <f>('Materialen W kolom AG'!T5+'Materialen W kolom AH'!T5+'Materialen W kolom AI'!T5+'Materialen W kolom AJ'!T5+'Materialen W kolom AK'!T5+'Materialen W kolom AL'!T5+'Materialen W kolom AP'!T5+'Materialen W kolom AQ'!T5+'Materialen W kolom AR'!T5+'Materialen W kolom AS'!T5+'Materialen W kolom AT'!T5+'Materialen W kolom AU'!T5+'Materialen W kolom AV'!T5+'Materialen W kolom AW'!T5+'Materialen W kolom AX'!T5)/1000</f>
        <v>0</v>
      </c>
    </row>
    <row r="6" spans="1:20" x14ac:dyDescent="0.2">
      <c r="B6" t="str">
        <f>'Calculatie sheet'!C72</f>
        <v>Grondbewerking</v>
      </c>
      <c r="C6" s="33">
        <f>'Materialen W kolom AG'!C6+'Materialen W kolom AH'!C6+'Materialen W kolom AI'!C6+'Materialen W kolom AJ'!C6+'Materialen W kolom AK'!C6+'Materialen W kolom AL'!C6+'Materialen W kolom AP'!C6+'Materialen W kolom AQ'!C6+'Materialen W kolom AR'!C6+'Materialen W kolom AS'!C6+'Materialen W kolom AT'!C6+'Materialen W kolom AU'!C6+'Materialen W kolom AV'!C6+'Materialen W kolom AW'!C6+'Materialen W kolom AX'!C6</f>
        <v>1.4700000000000002E-3</v>
      </c>
      <c r="D6" t="s">
        <v>134</v>
      </c>
      <c r="E6" s="38" t="s">
        <v>659</v>
      </c>
      <c r="G6" s="567">
        <f>('Materialen W kolom AG'!G6+'Materialen W kolom AH'!G6+'Materialen W kolom AI'!G6+'Materialen W kolom AJ'!G6+'Materialen W kolom AK'!G6+'Materialen W kolom AL'!G6+'Materialen W kolom AP'!G6+'Materialen W kolom AQ'!G6+'Materialen W kolom AR'!G6+'Materialen W kolom AS'!G6+'Materialen W kolom AT'!G6+'Materialen W kolom AU'!G6+'Materialen W kolom AV'!G6+'Materialen W kolom AW'!G6+'Materialen W kolom AX'!G6)/1000</f>
        <v>0</v>
      </c>
      <c r="H6" s="43">
        <f>('Materialen W kolom AG'!H6+'Materialen W kolom AH'!H6+'Materialen W kolom AI'!H6+'Materialen W kolom AJ'!H6+'Materialen W kolom AK'!H6+'Materialen W kolom AL'!H6+'Materialen W kolom AP'!H6+'Materialen W kolom AQ'!H6+'Materialen W kolom AR'!H6+'Materialen W kolom AS'!H6+'Materialen W kolom AT'!H6+'Materialen W kolom AU'!H6+'Materialen W kolom AV'!H6+'Materialen W kolom AW'!H6+'Materialen W kolom AX'!H6)/1000</f>
        <v>0</v>
      </c>
      <c r="I6" t="s">
        <v>134</v>
      </c>
      <c r="J6" s="41">
        <f>('Materialen W kolom AG'!J6+'Materialen W kolom AH'!J6+'Materialen W kolom AI'!J6+'Materialen W kolom AJ'!J6+'Materialen W kolom AK'!J6+'Materialen W kolom AL'!J6+'Materialen W kolom AP'!J6+'Materialen W kolom AQ'!J6+'Materialen W kolom AR'!J6+'Materialen W kolom AS'!J6+'Materialen W kolom AT'!J6+'Materialen W kolom AU'!J6+'Materialen W kolom AV'!J6+'Materialen W kolom AW'!J6+'Materialen W kolom AX'!J6)/1000</f>
        <v>0</v>
      </c>
      <c r="K6" s="41">
        <f>('Materialen W kolom AG'!K6+'Materialen W kolom AH'!K6+'Materialen W kolom AI'!K6+'Materialen W kolom AJ'!K6+'Materialen W kolom AK'!K6+'Materialen W kolom AL'!K6+'Materialen W kolom AP'!K6+'Materialen W kolom AQ'!K6+'Materialen W kolom AR'!K6+'Materialen W kolom AS'!K6+'Materialen W kolom AT'!K6+'Materialen W kolom AU'!K6+'Materialen W kolom AV'!K6+'Materialen W kolom AW'!K6+'Materialen W kolom AX'!K6)/1000</f>
        <v>0</v>
      </c>
      <c r="L6" s="41">
        <f>('Materialen W kolom AG'!L6+'Materialen W kolom AH'!L6+'Materialen W kolom AI'!L6+'Materialen W kolom AJ'!L6+'Materialen W kolom AK'!L6+'Materialen W kolom AL'!L6+'Materialen W kolom AP'!L6+'Materialen W kolom AQ'!L6+'Materialen W kolom AR'!L6+'Materialen W kolom AS'!L6+'Materialen W kolom AT'!L6+'Materialen W kolom AU'!L6+'Materialen W kolom AV'!L6+'Materialen W kolom AW'!L6+'Materialen W kolom AX'!L6)/1000</f>
        <v>0</v>
      </c>
      <c r="M6" s="41">
        <f>('Materialen W kolom AG'!M6+'Materialen W kolom AH'!M6+'Materialen W kolom AI'!M6+'Materialen W kolom AJ'!M6+'Materialen W kolom AK'!M6+'Materialen W kolom AL'!M6+'Materialen W kolom AP'!M6+'Materialen W kolom AQ'!M6+'Materialen W kolom AR'!M6+'Materialen W kolom AS'!M6+'Materialen W kolom AT'!M6+'Materialen W kolom AU'!M6+'Materialen W kolom AV'!M6+'Materialen W kolom AW'!M6+'Materialen W kolom AX'!M6)/1000</f>
        <v>0</v>
      </c>
      <c r="N6" s="41">
        <f>('Materialen W kolom AG'!N6+'Materialen W kolom AH'!N6+'Materialen W kolom AI'!N6+'Materialen W kolom AJ'!N6+'Materialen W kolom AK'!N6+'Materialen W kolom AL'!N6+'Materialen W kolom AP'!N6+'Materialen W kolom AQ'!N6+'Materialen W kolom AR'!N6+'Materialen W kolom AS'!N6+'Materialen W kolom AT'!N6+'Materialen W kolom AU'!N6+'Materialen W kolom AV'!N6+'Materialen W kolom AW'!N6+'Materialen W kolom AX'!N6)/1000</f>
        <v>0</v>
      </c>
      <c r="O6" s="41">
        <f>('Materialen W kolom AG'!O6+'Materialen W kolom AH'!O6+'Materialen W kolom AI'!O6+'Materialen W kolom AJ'!O6+'Materialen W kolom AK'!O6+'Materialen W kolom AL'!O6+'Materialen W kolom AP'!O6+'Materialen W kolom AQ'!O6+'Materialen W kolom AR'!O6+'Materialen W kolom AS'!O6+'Materialen W kolom AT'!O6+'Materialen W kolom AU'!O6+'Materialen W kolom AV'!O6+'Materialen W kolom AW'!O6+'Materialen W kolom AX'!O6)/1000</f>
        <v>0</v>
      </c>
      <c r="P6" s="41">
        <f>('Materialen W kolom AG'!P6+'Materialen W kolom AH'!P6+'Materialen W kolom AI'!P6+'Materialen W kolom AJ'!P6+'Materialen W kolom AK'!P6+'Materialen W kolom AL'!P6+'Materialen W kolom AP'!P6+'Materialen W kolom AQ'!P6+'Materialen W kolom AR'!P6+'Materialen W kolom AS'!P6+'Materialen W kolom AT'!P6+'Materialen W kolom AU'!P6+'Materialen W kolom AV'!P6+'Materialen W kolom AW'!P6+'Materialen W kolom AX'!P6)/1000</f>
        <v>0</v>
      </c>
      <c r="Q6" s="41">
        <f>('Materialen W kolom AG'!Q6+'Materialen W kolom AH'!Q6+'Materialen W kolom AI'!Q6+'Materialen W kolom AJ'!Q6+'Materialen W kolom AK'!Q6+'Materialen W kolom AL'!Q6+'Materialen W kolom AP'!Q6+'Materialen W kolom AQ'!Q6+'Materialen W kolom AR'!Q6+'Materialen W kolom AS'!Q6+'Materialen W kolom AT'!Q6+'Materialen W kolom AU'!Q6+'Materialen W kolom AV'!Q6+'Materialen W kolom AW'!Q6+'Materialen W kolom AX'!Q6)/1000</f>
        <v>0</v>
      </c>
      <c r="R6" s="41">
        <f>('Materialen W kolom AG'!R6+'Materialen W kolom AH'!R6+'Materialen W kolom AI'!R6+'Materialen W kolom AJ'!R6+'Materialen W kolom AK'!R6+'Materialen W kolom AL'!R6+'Materialen W kolom AP'!R6+'Materialen W kolom AQ'!R6+'Materialen W kolom AR'!R6+'Materialen W kolom AS'!R6+'Materialen W kolom AT'!R6+'Materialen W kolom AU'!R6+'Materialen W kolom AV'!R6+'Materialen W kolom AW'!R6+'Materialen W kolom AX'!R6)/1000</f>
        <v>0</v>
      </c>
      <c r="S6" s="41">
        <f>('Materialen W kolom AG'!S6+'Materialen W kolom AH'!S6+'Materialen W kolom AI'!S6+'Materialen W kolom AJ'!S6+'Materialen W kolom AK'!S6+'Materialen W kolom AL'!S6+'Materialen W kolom AP'!S6+'Materialen W kolom AQ'!S6+'Materialen W kolom AR'!S6+'Materialen W kolom AS'!S6+'Materialen W kolom AT'!S6+'Materialen W kolom AU'!S6+'Materialen W kolom AV'!S6+'Materialen W kolom AW'!S6+'Materialen W kolom AX'!S6)/1000</f>
        <v>0</v>
      </c>
      <c r="T6" s="41">
        <f>('Materialen W kolom AG'!T6+'Materialen W kolom AH'!T6+'Materialen W kolom AI'!T6+'Materialen W kolom AJ'!T6+'Materialen W kolom AK'!T6+'Materialen W kolom AL'!T6+'Materialen W kolom AP'!T6+'Materialen W kolom AQ'!T6+'Materialen W kolom AR'!T6+'Materialen W kolom AS'!T6+'Materialen W kolom AT'!T6+'Materialen W kolom AU'!T6+'Materialen W kolom AV'!T6+'Materialen W kolom AW'!T6+'Materialen W kolom AX'!T6)/1000</f>
        <v>0</v>
      </c>
    </row>
    <row r="7" spans="1:20" x14ac:dyDescent="0.2">
      <c r="B7" t="str">
        <f>'Calculatie sheet'!C73</f>
        <v>Bestrating</v>
      </c>
      <c r="C7" s="33">
        <f>'Materialen W kolom AG'!C7+'Materialen W kolom AH'!C7+'Materialen W kolom AI'!C7+'Materialen W kolom AJ'!C7+'Materialen W kolom AK'!C7+'Materialen W kolom AL'!C7+'Materialen W kolom AP'!C7+'Materialen W kolom AQ'!C7+'Materialen W kolom AR'!C7+'Materialen W kolom AS'!C7+'Materialen W kolom AT'!C7+'Materialen W kolom AU'!C7+'Materialen W kolom AV'!C7+'Materialen W kolom AW'!C7+'Materialen W kolom AX'!C7</f>
        <v>1.4700000000000002E-3</v>
      </c>
      <c r="D7" t="s">
        <v>134</v>
      </c>
      <c r="E7" s="569" t="s">
        <v>597</v>
      </c>
      <c r="G7" s="567">
        <f>('Materialen W kolom AG'!G7+'Materialen W kolom AH'!G7+'Materialen W kolom AI'!G7+'Materialen W kolom AJ'!G7+'Materialen W kolom AK'!G7+'Materialen W kolom AL'!G7+'Materialen W kolom AP'!G7+'Materialen W kolom AQ'!G7+'Materialen W kolom AR'!G7+'Materialen W kolom AS'!G7+'Materialen W kolom AT'!G7+'Materialen W kolom AU'!G7+'Materialen W kolom AV'!G7+'Materialen W kolom AW'!G7+'Materialen W kolom AX'!G7)/1000</f>
        <v>0</v>
      </c>
      <c r="H7" s="43">
        <f>('Materialen W kolom AG'!H7+'Materialen W kolom AH'!H7+'Materialen W kolom AI'!H7+'Materialen W kolom AJ'!H7+'Materialen W kolom AK'!H7+'Materialen W kolom AL'!H7+'Materialen W kolom AP'!H7+'Materialen W kolom AQ'!H7+'Materialen W kolom AR'!H7+'Materialen W kolom AS'!H7+'Materialen W kolom AT'!H7+'Materialen W kolom AU'!H7+'Materialen W kolom AV'!H7+'Materialen W kolom AW'!H7+'Materialen W kolom AX'!H7)/1000</f>
        <v>0</v>
      </c>
      <c r="I7" t="s">
        <v>134</v>
      </c>
      <c r="J7" s="41">
        <f>('Materialen W kolom AG'!J7+'Materialen W kolom AH'!J7+'Materialen W kolom AI'!J7+'Materialen W kolom AJ'!J7+'Materialen W kolom AK'!J7+'Materialen W kolom AL'!J7+'Materialen W kolom AP'!J7+'Materialen W kolom AQ'!J7+'Materialen W kolom AR'!J7+'Materialen W kolom AS'!J7+'Materialen W kolom AT'!J7+'Materialen W kolom AU'!J7+'Materialen W kolom AV'!J7+'Materialen W kolom AW'!J7+'Materialen W kolom AX'!J7)/1000</f>
        <v>0</v>
      </c>
      <c r="K7" s="41">
        <f>('Materialen W kolom AG'!K7+'Materialen W kolom AH'!K7+'Materialen W kolom AI'!K7+'Materialen W kolom AJ'!K7+'Materialen W kolom AK'!K7+'Materialen W kolom AL'!K7+'Materialen W kolom AP'!K7+'Materialen W kolom AQ'!K7+'Materialen W kolom AR'!K7+'Materialen W kolom AS'!K7+'Materialen W kolom AT'!K7+'Materialen W kolom AU'!K7+'Materialen W kolom AV'!K7+'Materialen W kolom AW'!K7+'Materialen W kolom AX'!K7)/1000</f>
        <v>0</v>
      </c>
      <c r="L7" s="41">
        <f>('Materialen W kolom AG'!L7+'Materialen W kolom AH'!L7+'Materialen W kolom AI'!L7+'Materialen W kolom AJ'!L7+'Materialen W kolom AK'!L7+'Materialen W kolom AL'!L7+'Materialen W kolom AP'!L7+'Materialen W kolom AQ'!L7+'Materialen W kolom AR'!L7+'Materialen W kolom AS'!L7+'Materialen W kolom AT'!L7+'Materialen W kolom AU'!L7+'Materialen W kolom AV'!L7+'Materialen W kolom AW'!L7+'Materialen W kolom AX'!L7)/1000</f>
        <v>0</v>
      </c>
      <c r="M7" s="41">
        <f>('Materialen W kolom AG'!M7+'Materialen W kolom AH'!M7+'Materialen W kolom AI'!M7+'Materialen W kolom AJ'!M7+'Materialen W kolom AK'!M7+'Materialen W kolom AL'!M7+'Materialen W kolom AP'!M7+'Materialen W kolom AQ'!M7+'Materialen W kolom AR'!M7+'Materialen W kolom AS'!M7+'Materialen W kolom AT'!M7+'Materialen W kolom AU'!M7+'Materialen W kolom AV'!M7+'Materialen W kolom AW'!M7+'Materialen W kolom AX'!M7)/1000</f>
        <v>0</v>
      </c>
      <c r="N7" s="41">
        <f>('Materialen W kolom AG'!N7+'Materialen W kolom AH'!N7+'Materialen W kolom AI'!N7+'Materialen W kolom AJ'!N7+'Materialen W kolom AK'!N7+'Materialen W kolom AL'!N7+'Materialen W kolom AP'!N7+'Materialen W kolom AQ'!N7+'Materialen W kolom AR'!N7+'Materialen W kolom AS'!N7+'Materialen W kolom AT'!N7+'Materialen W kolom AU'!N7+'Materialen W kolom AV'!N7+'Materialen W kolom AW'!N7+'Materialen W kolom AX'!N7)/1000</f>
        <v>0</v>
      </c>
      <c r="O7" s="41">
        <f>('Materialen W kolom AG'!O7+'Materialen W kolom AH'!O7+'Materialen W kolom AI'!O7+'Materialen W kolom AJ'!O7+'Materialen W kolom AK'!O7+'Materialen W kolom AL'!O7+'Materialen W kolom AP'!O7+'Materialen W kolom AQ'!O7+'Materialen W kolom AR'!O7+'Materialen W kolom AS'!O7+'Materialen W kolom AT'!O7+'Materialen W kolom AU'!O7+'Materialen W kolom AV'!O7+'Materialen W kolom AW'!O7+'Materialen W kolom AX'!O7)/1000</f>
        <v>0</v>
      </c>
      <c r="P7" s="41">
        <f>('Materialen W kolom AG'!P7+'Materialen W kolom AH'!P7+'Materialen W kolom AI'!P7+'Materialen W kolom AJ'!P7+'Materialen W kolom AK'!P7+'Materialen W kolom AL'!P7+'Materialen W kolom AP'!P7+'Materialen W kolom AQ'!P7+'Materialen W kolom AR'!P7+'Materialen W kolom AS'!P7+'Materialen W kolom AT'!P7+'Materialen W kolom AU'!P7+'Materialen W kolom AV'!P7+'Materialen W kolom AW'!P7+'Materialen W kolom AX'!P7)/1000</f>
        <v>0</v>
      </c>
      <c r="Q7" s="41">
        <f>('Materialen W kolom AG'!Q7+'Materialen W kolom AH'!Q7+'Materialen W kolom AI'!Q7+'Materialen W kolom AJ'!Q7+'Materialen W kolom AK'!Q7+'Materialen W kolom AL'!Q7+'Materialen W kolom AP'!Q7+'Materialen W kolom AQ'!Q7+'Materialen W kolom AR'!Q7+'Materialen W kolom AS'!Q7+'Materialen W kolom AT'!Q7+'Materialen W kolom AU'!Q7+'Materialen W kolom AV'!Q7+'Materialen W kolom AW'!Q7+'Materialen W kolom AX'!Q7)/1000</f>
        <v>0</v>
      </c>
      <c r="R7" s="41">
        <f>('Materialen W kolom AG'!R7+'Materialen W kolom AH'!R7+'Materialen W kolom AI'!R7+'Materialen W kolom AJ'!R7+'Materialen W kolom AK'!R7+'Materialen W kolom AL'!R7+'Materialen W kolom AP'!R7+'Materialen W kolom AQ'!R7+'Materialen W kolom AR'!R7+'Materialen W kolom AS'!R7+'Materialen W kolom AT'!R7+'Materialen W kolom AU'!R7+'Materialen W kolom AV'!R7+'Materialen W kolom AW'!R7+'Materialen W kolom AX'!R7)/1000</f>
        <v>0</v>
      </c>
      <c r="S7" s="41">
        <f>('Materialen W kolom AG'!S7+'Materialen W kolom AH'!S7+'Materialen W kolom AI'!S7+'Materialen W kolom AJ'!S7+'Materialen W kolom AK'!S7+'Materialen W kolom AL'!S7+'Materialen W kolom AP'!S7+'Materialen W kolom AQ'!S7+'Materialen W kolom AR'!S7+'Materialen W kolom AS'!S7+'Materialen W kolom AT'!S7+'Materialen W kolom AU'!S7+'Materialen W kolom AV'!S7+'Materialen W kolom AW'!S7+'Materialen W kolom AX'!S7)/1000</f>
        <v>0</v>
      </c>
      <c r="T7" s="41">
        <f>('Materialen W kolom AG'!T7+'Materialen W kolom AH'!T7+'Materialen W kolom AI'!T7+'Materialen W kolom AJ'!T7+'Materialen W kolom AK'!T7+'Materialen W kolom AL'!T7+'Materialen W kolom AP'!T7+'Materialen W kolom AQ'!T7+'Materialen W kolom AR'!T7+'Materialen W kolom AS'!T7+'Materialen W kolom AT'!T7+'Materialen W kolom AU'!T7+'Materialen W kolom AV'!T7+'Materialen W kolom AW'!T7+'Materialen W kolom AX'!T7)/1000</f>
        <v>0</v>
      </c>
    </row>
    <row r="8" spans="1:20" x14ac:dyDescent="0.2">
      <c r="B8" t="s">
        <v>348</v>
      </c>
      <c r="C8" s="33">
        <f>'Materialen W kolom AG'!C8+'Materialen W kolom AH'!C8+'Materialen W kolom AI'!C8+'Materialen W kolom AJ'!C8+'Materialen W kolom AK'!C8+'Materialen W kolom AL'!C8+'Materialen W kolom AP'!C8+'Materialen W kolom AQ'!C8+'Materialen W kolom AR'!C8+'Materialen W kolom AS'!C8+'Materialen W kolom AT'!C8+'Materialen W kolom AU'!C8+'Materialen W kolom AV'!C8+'Materialen W kolom AW'!C8+'Materialen W kolom AX'!C8</f>
        <v>2271.8969700000002</v>
      </c>
      <c r="D8" t="s">
        <v>134</v>
      </c>
      <c r="G8" s="567">
        <f>('Materialen W kolom AG'!G8+'Materialen W kolom AH'!G8+'Materialen W kolom AI'!G8+'Materialen W kolom AJ'!G8+'Materialen W kolom AK'!G8+'Materialen W kolom AL'!G8+'Materialen W kolom AP'!G8+'Materialen W kolom AQ'!G8+'Materialen W kolom AR'!G8+'Materialen W kolom AS'!G8+'Materialen W kolom AT'!G8+'Materialen W kolom AU'!G8+'Materialen W kolom AV'!G8+'Materialen W kolom AW'!G8+'Materialen W kolom AX'!G8)/1000</f>
        <v>0</v>
      </c>
      <c r="H8" s="43">
        <f>('Materialen W kolom AG'!H8+'Materialen W kolom AH'!H8+'Materialen W kolom AI'!H8+'Materialen W kolom AJ'!H8+'Materialen W kolom AK'!H8+'Materialen W kolom AL'!H8+'Materialen W kolom AP'!H8+'Materialen W kolom AQ'!H8+'Materialen W kolom AR'!H8+'Materialen W kolom AS'!H8+'Materialen W kolom AT'!H8+'Materialen W kolom AU'!H8+'Materialen W kolom AV'!H8+'Materialen W kolom AW'!H8+'Materialen W kolom AX'!H8)/1000</f>
        <v>0</v>
      </c>
      <c r="I8" t="s">
        <v>134</v>
      </c>
      <c r="J8" s="41">
        <f>('Materialen W kolom AG'!J8+'Materialen W kolom AH'!J8+'Materialen W kolom AI'!J8+'Materialen W kolom AJ'!J8+'Materialen W kolom AK'!J8+'Materialen W kolom AL'!J8+'Materialen W kolom AP'!J8+'Materialen W kolom AQ'!J8+'Materialen W kolom AR'!J8+'Materialen W kolom AS'!J8+'Materialen W kolom AT'!J8+'Materialen W kolom AU'!J8+'Materialen W kolom AV'!J8+'Materialen W kolom AW'!J8+'Materialen W kolom AX'!J8)/1000</f>
        <v>0</v>
      </c>
      <c r="K8" s="41">
        <f>('Materialen W kolom AG'!K8+'Materialen W kolom AH'!K8+'Materialen W kolom AI'!K8+'Materialen W kolom AJ'!K8+'Materialen W kolom AK'!K8+'Materialen W kolom AL'!K8+'Materialen W kolom AP'!K8+'Materialen W kolom AQ'!K8+'Materialen W kolom AR'!K8+'Materialen W kolom AS'!K8+'Materialen W kolom AT'!K8+'Materialen W kolom AU'!K8+'Materialen W kolom AV'!K8+'Materialen W kolom AW'!K8+'Materialen W kolom AX'!K8)/1000</f>
        <v>0</v>
      </c>
      <c r="L8" s="41">
        <f>('Materialen W kolom AG'!L8+'Materialen W kolom AH'!L8+'Materialen W kolom AI'!L8+'Materialen W kolom AJ'!L8+'Materialen W kolom AK'!L8+'Materialen W kolom AL'!L8+'Materialen W kolom AP'!L8+'Materialen W kolom AQ'!L8+'Materialen W kolom AR'!L8+'Materialen W kolom AS'!L8+'Materialen W kolom AT'!L8+'Materialen W kolom AU'!L8+'Materialen W kolom AV'!L8+'Materialen W kolom AW'!L8+'Materialen W kolom AX'!L8)/1000</f>
        <v>0</v>
      </c>
      <c r="M8" s="41">
        <f>('Materialen W kolom AG'!M8+'Materialen W kolom AH'!M8+'Materialen W kolom AI'!M8+'Materialen W kolom AJ'!M8+'Materialen W kolom AK'!M8+'Materialen W kolom AL'!M8+'Materialen W kolom AP'!M8+'Materialen W kolom AQ'!M8+'Materialen W kolom AR'!M8+'Materialen W kolom AS'!M8+'Materialen W kolom AT'!M8+'Materialen W kolom AU'!M8+'Materialen W kolom AV'!M8+'Materialen W kolom AW'!M8+'Materialen W kolom AX'!M8)/1000</f>
        <v>0</v>
      </c>
      <c r="N8" s="41">
        <f>('Materialen W kolom AG'!N8+'Materialen W kolom AH'!N8+'Materialen W kolom AI'!N8+'Materialen W kolom AJ'!N8+'Materialen W kolom AK'!N8+'Materialen W kolom AL'!N8+'Materialen W kolom AP'!N8+'Materialen W kolom AQ'!N8+'Materialen W kolom AR'!N8+'Materialen W kolom AS'!N8+'Materialen W kolom AT'!N8+'Materialen W kolom AU'!N8+'Materialen W kolom AV'!N8+'Materialen W kolom AW'!N8+'Materialen W kolom AX'!N8)/1000</f>
        <v>0</v>
      </c>
      <c r="O8" s="41">
        <f>('Materialen W kolom AG'!O8+'Materialen W kolom AH'!O8+'Materialen W kolom AI'!O8+'Materialen W kolom AJ'!O8+'Materialen W kolom AK'!O8+'Materialen W kolom AL'!O8+'Materialen W kolom AP'!O8+'Materialen W kolom AQ'!O8+'Materialen W kolom AR'!O8+'Materialen W kolom AS'!O8+'Materialen W kolom AT'!O8+'Materialen W kolom AU'!O8+'Materialen W kolom AV'!O8+'Materialen W kolom AW'!O8+'Materialen W kolom AX'!O8)/1000</f>
        <v>0</v>
      </c>
      <c r="P8" s="41">
        <f>('Materialen W kolom AG'!P8+'Materialen W kolom AH'!P8+'Materialen W kolom AI'!P8+'Materialen W kolom AJ'!P8+'Materialen W kolom AK'!P8+'Materialen W kolom AL'!P8+'Materialen W kolom AP'!P8+'Materialen W kolom AQ'!P8+'Materialen W kolom AR'!P8+'Materialen W kolom AS'!P8+'Materialen W kolom AT'!P8+'Materialen W kolom AU'!P8+'Materialen W kolom AV'!P8+'Materialen W kolom AW'!P8+'Materialen W kolom AX'!P8)/1000</f>
        <v>0</v>
      </c>
      <c r="Q8" s="41">
        <f>('Materialen W kolom AG'!Q8+'Materialen W kolom AH'!Q8+'Materialen W kolom AI'!Q8+'Materialen W kolom AJ'!Q8+'Materialen W kolom AK'!Q8+'Materialen W kolom AL'!Q8+'Materialen W kolom AP'!Q8+'Materialen W kolom AQ'!Q8+'Materialen W kolom AR'!Q8+'Materialen W kolom AS'!Q8+'Materialen W kolom AT'!Q8+'Materialen W kolom AU'!Q8+'Materialen W kolom AV'!Q8+'Materialen W kolom AW'!Q8+'Materialen W kolom AX'!Q8)/1000</f>
        <v>0</v>
      </c>
      <c r="R8" s="41">
        <f>('Materialen W kolom AG'!R8+'Materialen W kolom AH'!R8+'Materialen W kolom AI'!R8+'Materialen W kolom AJ'!R8+'Materialen W kolom AK'!R8+'Materialen W kolom AL'!R8+'Materialen W kolom AP'!R8+'Materialen W kolom AQ'!R8+'Materialen W kolom AR'!R8+'Materialen W kolom AS'!R8+'Materialen W kolom AT'!R8+'Materialen W kolom AU'!R8+'Materialen W kolom AV'!R8+'Materialen W kolom AW'!R8+'Materialen W kolom AX'!R8)/1000</f>
        <v>0</v>
      </c>
      <c r="S8" s="41">
        <f>('Materialen W kolom AG'!S8+'Materialen W kolom AH'!S8+'Materialen W kolom AI'!S8+'Materialen W kolom AJ'!S8+'Materialen W kolom AK'!S8+'Materialen W kolom AL'!S8+'Materialen W kolom AP'!S8+'Materialen W kolom AQ'!S8+'Materialen W kolom AR'!S8+'Materialen W kolom AS'!S8+'Materialen W kolom AT'!S8+'Materialen W kolom AU'!S8+'Materialen W kolom AV'!S8+'Materialen W kolom AW'!S8+'Materialen W kolom AX'!S8)/1000</f>
        <v>0</v>
      </c>
      <c r="T8" s="41">
        <f>('Materialen W kolom AG'!T8+'Materialen W kolom AH'!T8+'Materialen W kolom AI'!T8+'Materialen W kolom AJ'!T8+'Materialen W kolom AK'!T8+'Materialen W kolom AL'!T8+'Materialen W kolom AP'!T8+'Materialen W kolom AQ'!T8+'Materialen W kolom AR'!T8+'Materialen W kolom AS'!T8+'Materialen W kolom AT'!T8+'Materialen W kolom AU'!T8+'Materialen W kolom AV'!T8+'Materialen W kolom AW'!T8+'Materialen W kolom AX'!T8)/1000</f>
        <v>0</v>
      </c>
    </row>
    <row r="9" spans="1:20" x14ac:dyDescent="0.2">
      <c r="B9" t="str">
        <f t="shared" ref="B9:B14" si="0">B2</f>
        <v>Beton</v>
      </c>
      <c r="C9" s="33">
        <f>'Materialen W kolom AG'!C9+'Materialen W kolom AH'!C9+'Materialen W kolom AI'!C9+'Materialen W kolom AJ'!C9+'Materialen W kolom AK'!C9+'Materialen W kolom AL'!C9+'Materialen W kolom AP'!C9+'Materialen W kolom AQ'!C9+'Materialen W kolom AR'!C9+'Materialen W kolom AS'!C9+'Materialen W kolom AT'!C9+'Materialen W kolom AU'!C9+'Materialen W kolom AV'!C9+'Materialen W kolom AW'!C9+'Materialen W kolom AX'!C9</f>
        <v>0</v>
      </c>
      <c r="D9" t="s">
        <v>135</v>
      </c>
      <c r="G9" s="567">
        <f>('Materialen W kolom AG'!G9+'Materialen W kolom AH'!G9+'Materialen W kolom AI'!G9+'Materialen W kolom AJ'!G9+'Materialen W kolom AK'!G9+'Materialen W kolom AL'!G9+'Materialen W kolom AP'!G9+'Materialen W kolom AQ'!G9+'Materialen W kolom AR'!G9+'Materialen W kolom AS'!G9+'Materialen W kolom AT'!G9+'Materialen W kolom AU'!G9+'Materialen W kolom AV'!G9+'Materialen W kolom AW'!G9+'Materialen W kolom AX'!G9)/1000</f>
        <v>0</v>
      </c>
      <c r="H9" s="43">
        <f>('Materialen W kolom AG'!H9+'Materialen W kolom AH'!H9+'Materialen W kolom AI'!H9+'Materialen W kolom AJ'!H9+'Materialen W kolom AK'!H9+'Materialen W kolom AL'!H9+'Materialen W kolom AP'!H9+'Materialen W kolom AQ'!H9+'Materialen W kolom AR'!H9+'Materialen W kolom AS'!H9+'Materialen W kolom AT'!H9+'Materialen W kolom AU'!H9+'Materialen W kolom AV'!H9+'Materialen W kolom AW'!H9+'Materialen W kolom AX'!H9)/1000</f>
        <v>0</v>
      </c>
      <c r="I9" t="s">
        <v>135</v>
      </c>
      <c r="J9" s="41">
        <f>('Materialen W kolom AG'!J9+'Materialen W kolom AH'!J9+'Materialen W kolom AI'!J9+'Materialen W kolom AJ'!J9+'Materialen W kolom AK'!J9+'Materialen W kolom AL'!J9+'Materialen W kolom AP'!J9+'Materialen W kolom AQ'!J9+'Materialen W kolom AR'!J9+'Materialen W kolom AS'!J9+'Materialen W kolom AT'!J9+'Materialen W kolom AU'!J9+'Materialen W kolom AV'!J9+'Materialen W kolom AW'!J9+'Materialen W kolom AX'!J9)/1000</f>
        <v>0</v>
      </c>
      <c r="K9" s="41">
        <f>('Materialen W kolom AG'!K9+'Materialen W kolom AH'!K9+'Materialen W kolom AI'!K9+'Materialen W kolom AJ'!K9+'Materialen W kolom AK'!K9+'Materialen W kolom AL'!K9+'Materialen W kolom AP'!K9+'Materialen W kolom AQ'!K9+'Materialen W kolom AR'!K9+'Materialen W kolom AS'!K9+'Materialen W kolom AT'!K9+'Materialen W kolom AU'!K9+'Materialen W kolom AV'!K9+'Materialen W kolom AW'!K9+'Materialen W kolom AX'!K9)/1000</f>
        <v>0</v>
      </c>
      <c r="L9" s="41">
        <f>('Materialen W kolom AG'!L9+'Materialen W kolom AH'!L9+'Materialen W kolom AI'!L9+'Materialen W kolom AJ'!L9+'Materialen W kolom AK'!L9+'Materialen W kolom AL'!L9+'Materialen W kolom AP'!L9+'Materialen W kolom AQ'!L9+'Materialen W kolom AR'!L9+'Materialen W kolom AS'!L9+'Materialen W kolom AT'!L9+'Materialen W kolom AU'!L9+'Materialen W kolom AV'!L9+'Materialen W kolom AW'!L9+'Materialen W kolom AX'!L9)/1000</f>
        <v>0</v>
      </c>
      <c r="M9" s="41">
        <f>('Materialen W kolom AG'!M9+'Materialen W kolom AH'!M9+'Materialen W kolom AI'!M9+'Materialen W kolom AJ'!M9+'Materialen W kolom AK'!M9+'Materialen W kolom AL'!M9+'Materialen W kolom AP'!M9+'Materialen W kolom AQ'!M9+'Materialen W kolom AR'!M9+'Materialen W kolom AS'!M9+'Materialen W kolom AT'!M9+'Materialen W kolom AU'!M9+'Materialen W kolom AV'!M9+'Materialen W kolom AW'!M9+'Materialen W kolom AX'!M9)/1000</f>
        <v>0</v>
      </c>
      <c r="N9" s="41">
        <f>('Materialen W kolom AG'!N9+'Materialen W kolom AH'!N9+'Materialen W kolom AI'!N9+'Materialen W kolom AJ'!N9+'Materialen W kolom AK'!N9+'Materialen W kolom AL'!N9+'Materialen W kolom AP'!N9+'Materialen W kolom AQ'!N9+'Materialen W kolom AR'!N9+'Materialen W kolom AS'!N9+'Materialen W kolom AT'!N9+'Materialen W kolom AU'!N9+'Materialen W kolom AV'!N9+'Materialen W kolom AW'!N9+'Materialen W kolom AX'!N9)/1000</f>
        <v>0</v>
      </c>
      <c r="O9" s="41">
        <f>('Materialen W kolom AG'!O9+'Materialen W kolom AH'!O9+'Materialen W kolom AI'!O9+'Materialen W kolom AJ'!O9+'Materialen W kolom AK'!O9+'Materialen W kolom AL'!O9+'Materialen W kolom AP'!O9+'Materialen W kolom AQ'!O9+'Materialen W kolom AR'!O9+'Materialen W kolom AS'!O9+'Materialen W kolom AT'!O9+'Materialen W kolom AU'!O9+'Materialen W kolom AV'!O9+'Materialen W kolom AW'!O9+'Materialen W kolom AX'!O9)/1000</f>
        <v>0</v>
      </c>
      <c r="P9" s="41">
        <f>('Materialen W kolom AG'!P9+'Materialen W kolom AH'!P9+'Materialen W kolom AI'!P9+'Materialen W kolom AJ'!P9+'Materialen W kolom AK'!P9+'Materialen W kolom AL'!P9+'Materialen W kolom AP'!P9+'Materialen W kolom AQ'!P9+'Materialen W kolom AR'!P9+'Materialen W kolom AS'!P9+'Materialen W kolom AT'!P9+'Materialen W kolom AU'!P9+'Materialen W kolom AV'!P9+'Materialen W kolom AW'!P9+'Materialen W kolom AX'!P9)/1000</f>
        <v>0</v>
      </c>
      <c r="Q9" s="41">
        <f>('Materialen W kolom AG'!Q9+'Materialen W kolom AH'!Q9+'Materialen W kolom AI'!Q9+'Materialen W kolom AJ'!Q9+'Materialen W kolom AK'!Q9+'Materialen W kolom AL'!Q9+'Materialen W kolom AP'!Q9+'Materialen W kolom AQ'!Q9+'Materialen W kolom AR'!Q9+'Materialen W kolom AS'!Q9+'Materialen W kolom AT'!Q9+'Materialen W kolom AU'!Q9+'Materialen W kolom AV'!Q9+'Materialen W kolom AW'!Q9+'Materialen W kolom AX'!Q9)/1000</f>
        <v>0</v>
      </c>
      <c r="R9" s="41">
        <f>('Materialen W kolom AG'!R9+'Materialen W kolom AH'!R9+'Materialen W kolom AI'!R9+'Materialen W kolom AJ'!R9+'Materialen W kolom AK'!R9+'Materialen W kolom AL'!R9+'Materialen W kolom AP'!R9+'Materialen W kolom AQ'!R9+'Materialen W kolom AR'!R9+'Materialen W kolom AS'!R9+'Materialen W kolom AT'!R9+'Materialen W kolom AU'!R9+'Materialen W kolom AV'!R9+'Materialen W kolom AW'!R9+'Materialen W kolom AX'!R9)/1000</f>
        <v>0</v>
      </c>
      <c r="S9" s="41">
        <f>('Materialen W kolom AG'!S9+'Materialen W kolom AH'!S9+'Materialen W kolom AI'!S9+'Materialen W kolom AJ'!S9+'Materialen W kolom AK'!S9+'Materialen W kolom AL'!S9+'Materialen W kolom AP'!S9+'Materialen W kolom AQ'!S9+'Materialen W kolom AR'!S9+'Materialen W kolom AS'!S9+'Materialen W kolom AT'!S9+'Materialen W kolom AU'!S9+'Materialen W kolom AV'!S9+'Materialen W kolom AW'!S9+'Materialen W kolom AX'!S9)/1000</f>
        <v>0</v>
      </c>
      <c r="T9" s="41">
        <f>('Materialen W kolom AG'!T9+'Materialen W kolom AH'!T9+'Materialen W kolom AI'!T9+'Materialen W kolom AJ'!T9+'Materialen W kolom AK'!T9+'Materialen W kolom AL'!T9+'Materialen W kolom AP'!T9+'Materialen W kolom AQ'!T9+'Materialen W kolom AR'!T9+'Materialen W kolom AS'!T9+'Materialen W kolom AT'!T9+'Materialen W kolom AU'!T9+'Materialen W kolom AV'!T9+'Materialen W kolom AW'!T9+'Materialen W kolom AX'!T9)/1000</f>
        <v>0</v>
      </c>
    </row>
    <row r="10" spans="1:20" x14ac:dyDescent="0.2">
      <c r="B10" t="str">
        <f t="shared" si="0"/>
        <v>Staal</v>
      </c>
      <c r="C10" s="33">
        <f>'Materialen W kolom AG'!C10+'Materialen W kolom AH'!C10+'Materialen W kolom AI'!C10+'Materialen W kolom AJ'!C10+'Materialen W kolom AK'!C10+'Materialen W kolom AL'!C10+'Materialen W kolom AP'!C10+'Materialen W kolom AQ'!C10+'Materialen W kolom AR'!C10+'Materialen W kolom AS'!C10+'Materialen W kolom AT'!C10+'Materialen W kolom AU'!C10+'Materialen W kolom AV'!C10+'Materialen W kolom AW'!C10+'Materialen W kolom AX'!C10</f>
        <v>0</v>
      </c>
      <c r="D10" t="s">
        <v>135</v>
      </c>
      <c r="G10" s="567">
        <f>('Materialen W kolom AG'!G10+'Materialen W kolom AH'!G10+'Materialen W kolom AI'!G10+'Materialen W kolom AJ'!G10+'Materialen W kolom AK'!G10+'Materialen W kolom AL'!G10+'Materialen W kolom AP'!G10+'Materialen W kolom AQ'!G10+'Materialen W kolom AR'!G10+'Materialen W kolom AS'!G10+'Materialen W kolom AT'!G10+'Materialen W kolom AU'!G10+'Materialen W kolom AV'!G10+'Materialen W kolom AW'!G10+'Materialen W kolom AX'!G10)/1000</f>
        <v>0</v>
      </c>
      <c r="H10" s="43">
        <f>('Materialen W kolom AG'!H10+'Materialen W kolom AH'!H10+'Materialen W kolom AI'!H10+'Materialen W kolom AJ'!H10+'Materialen W kolom AK'!H10+'Materialen W kolom AL'!H10+'Materialen W kolom AP'!H10+'Materialen W kolom AQ'!H10+'Materialen W kolom AR'!H10+'Materialen W kolom AS'!H10+'Materialen W kolom AT'!H10+'Materialen W kolom AU'!H10+'Materialen W kolom AV'!H10+'Materialen W kolom AW'!H10+'Materialen W kolom AX'!H10)/1000</f>
        <v>0</v>
      </c>
      <c r="I10" t="s">
        <v>135</v>
      </c>
      <c r="J10" s="41">
        <f>('Materialen W kolom AG'!J10+'Materialen W kolom AH'!J10+'Materialen W kolom AI'!J10+'Materialen W kolom AJ'!J10+'Materialen W kolom AK'!J10+'Materialen W kolom AL'!J10+'Materialen W kolom AP'!J10+'Materialen W kolom AQ'!J10+'Materialen W kolom AR'!J10+'Materialen W kolom AS'!J10+'Materialen W kolom AT'!J10+'Materialen W kolom AU'!J10+'Materialen W kolom AV'!J10+'Materialen W kolom AW'!J10+'Materialen W kolom AX'!J10)/1000</f>
        <v>0</v>
      </c>
      <c r="K10" s="41">
        <f>('Materialen W kolom AG'!K10+'Materialen W kolom AH'!K10+'Materialen W kolom AI'!K10+'Materialen W kolom AJ'!K10+'Materialen W kolom AK'!K10+'Materialen W kolom AL'!K10+'Materialen W kolom AP'!K10+'Materialen W kolom AQ'!K10+'Materialen W kolom AR'!K10+'Materialen W kolom AS'!K10+'Materialen W kolom AT'!K10+'Materialen W kolom AU'!K10+'Materialen W kolom AV'!K10+'Materialen W kolom AW'!K10+'Materialen W kolom AX'!K10)/1000</f>
        <v>0</v>
      </c>
      <c r="L10" s="41">
        <f>('Materialen W kolom AG'!L10+'Materialen W kolom AH'!L10+'Materialen W kolom AI'!L10+'Materialen W kolom AJ'!L10+'Materialen W kolom AK'!L10+'Materialen W kolom AL'!L10+'Materialen W kolom AP'!L10+'Materialen W kolom AQ'!L10+'Materialen W kolom AR'!L10+'Materialen W kolom AS'!L10+'Materialen W kolom AT'!L10+'Materialen W kolom AU'!L10+'Materialen W kolom AV'!L10+'Materialen W kolom AW'!L10+'Materialen W kolom AX'!L10)/1000</f>
        <v>0</v>
      </c>
      <c r="M10" s="41">
        <f>('Materialen W kolom AG'!M10+'Materialen W kolom AH'!M10+'Materialen W kolom AI'!M10+'Materialen W kolom AJ'!M10+'Materialen W kolom AK'!M10+'Materialen W kolom AL'!M10+'Materialen W kolom AP'!M10+'Materialen W kolom AQ'!M10+'Materialen W kolom AR'!M10+'Materialen W kolom AS'!M10+'Materialen W kolom AT'!M10+'Materialen W kolom AU'!M10+'Materialen W kolom AV'!M10+'Materialen W kolom AW'!M10+'Materialen W kolom AX'!M10)/1000</f>
        <v>0</v>
      </c>
      <c r="N10" s="41">
        <f>('Materialen W kolom AG'!N10+'Materialen W kolom AH'!N10+'Materialen W kolom AI'!N10+'Materialen W kolom AJ'!N10+'Materialen W kolom AK'!N10+'Materialen W kolom AL'!N10+'Materialen W kolom AP'!N10+'Materialen W kolom AQ'!N10+'Materialen W kolom AR'!N10+'Materialen W kolom AS'!N10+'Materialen W kolom AT'!N10+'Materialen W kolom AU'!N10+'Materialen W kolom AV'!N10+'Materialen W kolom AW'!N10+'Materialen W kolom AX'!N10)/1000</f>
        <v>0</v>
      </c>
      <c r="O10" s="41">
        <f>('Materialen W kolom AG'!O10+'Materialen W kolom AH'!O10+'Materialen W kolom AI'!O10+'Materialen W kolom AJ'!O10+'Materialen W kolom AK'!O10+'Materialen W kolom AL'!O10+'Materialen W kolom AP'!O10+'Materialen W kolom AQ'!O10+'Materialen W kolom AR'!O10+'Materialen W kolom AS'!O10+'Materialen W kolom AT'!O10+'Materialen W kolom AU'!O10+'Materialen W kolom AV'!O10+'Materialen W kolom AW'!O10+'Materialen W kolom AX'!O10)/1000</f>
        <v>0</v>
      </c>
      <c r="P10" s="41">
        <f>('Materialen W kolom AG'!P10+'Materialen W kolom AH'!P10+'Materialen W kolom AI'!P10+'Materialen W kolom AJ'!P10+'Materialen W kolom AK'!P10+'Materialen W kolom AL'!P10+'Materialen W kolom AP'!P10+'Materialen W kolom AQ'!P10+'Materialen W kolom AR'!P10+'Materialen W kolom AS'!P10+'Materialen W kolom AT'!P10+'Materialen W kolom AU'!P10+'Materialen W kolom AV'!P10+'Materialen W kolom AW'!P10+'Materialen W kolom AX'!P10)/1000</f>
        <v>0</v>
      </c>
      <c r="Q10" s="41">
        <f>('Materialen W kolom AG'!Q10+'Materialen W kolom AH'!Q10+'Materialen W kolom AI'!Q10+'Materialen W kolom AJ'!Q10+'Materialen W kolom AK'!Q10+'Materialen W kolom AL'!Q10+'Materialen W kolom AP'!Q10+'Materialen W kolom AQ'!Q10+'Materialen W kolom AR'!Q10+'Materialen W kolom AS'!Q10+'Materialen W kolom AT'!Q10+'Materialen W kolom AU'!Q10+'Materialen W kolom AV'!Q10+'Materialen W kolom AW'!Q10+'Materialen W kolom AX'!Q10)/1000</f>
        <v>0</v>
      </c>
      <c r="R10" s="41">
        <f>('Materialen W kolom AG'!R10+'Materialen W kolom AH'!R10+'Materialen W kolom AI'!R10+'Materialen W kolom AJ'!R10+'Materialen W kolom AK'!R10+'Materialen W kolom AL'!R10+'Materialen W kolom AP'!R10+'Materialen W kolom AQ'!R10+'Materialen W kolom AR'!R10+'Materialen W kolom AS'!R10+'Materialen W kolom AT'!R10+'Materialen W kolom AU'!R10+'Materialen W kolom AV'!R10+'Materialen W kolom AW'!R10+'Materialen W kolom AX'!R10)/1000</f>
        <v>0</v>
      </c>
      <c r="S10" s="41">
        <f>('Materialen W kolom AG'!S10+'Materialen W kolom AH'!S10+'Materialen W kolom AI'!S10+'Materialen W kolom AJ'!S10+'Materialen W kolom AK'!S10+'Materialen W kolom AL'!S10+'Materialen W kolom AP'!S10+'Materialen W kolom AQ'!S10+'Materialen W kolom AR'!S10+'Materialen W kolom AS'!S10+'Materialen W kolom AT'!S10+'Materialen W kolom AU'!S10+'Materialen W kolom AV'!S10+'Materialen W kolom AW'!S10+'Materialen W kolom AX'!S10)/1000</f>
        <v>0</v>
      </c>
      <c r="T10" s="41">
        <f>('Materialen W kolom AG'!T10+'Materialen W kolom AH'!T10+'Materialen W kolom AI'!T10+'Materialen W kolom AJ'!T10+'Materialen W kolom AK'!T10+'Materialen W kolom AL'!T10+'Materialen W kolom AP'!T10+'Materialen W kolom AQ'!T10+'Materialen W kolom AR'!T10+'Materialen W kolom AS'!T10+'Materialen W kolom AT'!T10+'Materialen W kolom AU'!T10+'Materialen W kolom AV'!T10+'Materialen W kolom AW'!T10+'Materialen W kolom AX'!T10)/1000</f>
        <v>0</v>
      </c>
    </row>
    <row r="11" spans="1:20" x14ac:dyDescent="0.2">
      <c r="B11" t="str">
        <f t="shared" si="0"/>
        <v>Asfalt</v>
      </c>
      <c r="C11" s="33">
        <f>'Materialen W kolom AG'!C11+'Materialen W kolom AH'!C11+'Materialen W kolom AI'!C11+'Materialen W kolom AJ'!C11+'Materialen W kolom AK'!C11+'Materialen W kolom AL'!C11+'Materialen W kolom AP'!C11+'Materialen W kolom AQ'!C11+'Materialen W kolom AR'!C11+'Materialen W kolom AS'!C11+'Materialen W kolom AT'!C11+'Materialen W kolom AU'!C11+'Materialen W kolom AV'!C11+'Materialen W kolom AW'!C11+'Materialen W kolom AX'!C11</f>
        <v>0</v>
      </c>
      <c r="D11" t="s">
        <v>135</v>
      </c>
      <c r="G11" s="567">
        <f>('Materialen W kolom AG'!G11+'Materialen W kolom AH'!G11+'Materialen W kolom AI'!G11+'Materialen W kolom AJ'!G11+'Materialen W kolom AK'!G11+'Materialen W kolom AL'!G11+'Materialen W kolom AP'!G11+'Materialen W kolom AQ'!G11+'Materialen W kolom AR'!G11+'Materialen W kolom AS'!G11+'Materialen W kolom AT'!G11+'Materialen W kolom AU'!G11+'Materialen W kolom AV'!G11+'Materialen W kolom AW'!G11+'Materialen W kolom AX'!G11)/1000</f>
        <v>0</v>
      </c>
      <c r="H11" s="43">
        <f>('Materialen W kolom AG'!H11+'Materialen W kolom AH'!H11+'Materialen W kolom AI'!H11+'Materialen W kolom AJ'!H11+'Materialen W kolom AK'!H11+'Materialen W kolom AL'!H11+'Materialen W kolom AP'!H11+'Materialen W kolom AQ'!H11+'Materialen W kolom AR'!H11+'Materialen W kolom AS'!H11+'Materialen W kolom AT'!H11+'Materialen W kolom AU'!H11+'Materialen W kolom AV'!H11+'Materialen W kolom AW'!H11+'Materialen W kolom AX'!H11)/1000</f>
        <v>0</v>
      </c>
      <c r="I11" t="s">
        <v>135</v>
      </c>
      <c r="J11" s="41">
        <f>('Materialen W kolom AG'!J11+'Materialen W kolom AH'!J11+'Materialen W kolom AI'!J11+'Materialen W kolom AJ'!J11+'Materialen W kolom AK'!J11+'Materialen W kolom AL'!J11+'Materialen W kolom AP'!J11+'Materialen W kolom AQ'!J11+'Materialen W kolom AR'!J11+'Materialen W kolom AS'!J11+'Materialen W kolom AT'!J11+'Materialen W kolom AU'!J11+'Materialen W kolom AV'!J11+'Materialen W kolom AW'!J11+'Materialen W kolom AX'!J11)/1000</f>
        <v>0</v>
      </c>
      <c r="K11" s="41">
        <f>('Materialen W kolom AG'!K11+'Materialen W kolom AH'!K11+'Materialen W kolom AI'!K11+'Materialen W kolom AJ'!K11+'Materialen W kolom AK'!K11+'Materialen W kolom AL'!K11+'Materialen W kolom AP'!K11+'Materialen W kolom AQ'!K11+'Materialen W kolom AR'!K11+'Materialen W kolom AS'!K11+'Materialen W kolom AT'!K11+'Materialen W kolom AU'!K11+'Materialen W kolom AV'!K11+'Materialen W kolom AW'!K11+'Materialen W kolom AX'!K11)/1000</f>
        <v>0</v>
      </c>
      <c r="L11" s="41">
        <f>('Materialen W kolom AG'!L11+'Materialen W kolom AH'!L11+'Materialen W kolom AI'!L11+'Materialen W kolom AJ'!L11+'Materialen W kolom AK'!L11+'Materialen W kolom AL'!L11+'Materialen W kolom AP'!L11+'Materialen W kolom AQ'!L11+'Materialen W kolom AR'!L11+'Materialen W kolom AS'!L11+'Materialen W kolom AT'!L11+'Materialen W kolom AU'!L11+'Materialen W kolom AV'!L11+'Materialen W kolom AW'!L11+'Materialen W kolom AX'!L11)/1000</f>
        <v>0</v>
      </c>
      <c r="M11" s="41">
        <f>('Materialen W kolom AG'!M11+'Materialen W kolom AH'!M11+'Materialen W kolom AI'!M11+'Materialen W kolom AJ'!M11+'Materialen W kolom AK'!M11+'Materialen W kolom AL'!M11+'Materialen W kolom AP'!M11+'Materialen W kolom AQ'!M11+'Materialen W kolom AR'!M11+'Materialen W kolom AS'!M11+'Materialen W kolom AT'!M11+'Materialen W kolom AU'!M11+'Materialen W kolom AV'!M11+'Materialen W kolom AW'!M11+'Materialen W kolom AX'!M11)/1000</f>
        <v>0</v>
      </c>
      <c r="N11" s="41">
        <f>('Materialen W kolom AG'!N11+'Materialen W kolom AH'!N11+'Materialen W kolom AI'!N11+'Materialen W kolom AJ'!N11+'Materialen W kolom AK'!N11+'Materialen W kolom AL'!N11+'Materialen W kolom AP'!N11+'Materialen W kolom AQ'!N11+'Materialen W kolom AR'!N11+'Materialen W kolom AS'!N11+'Materialen W kolom AT'!N11+'Materialen W kolom AU'!N11+'Materialen W kolom AV'!N11+'Materialen W kolom AW'!N11+'Materialen W kolom AX'!N11)/1000</f>
        <v>0</v>
      </c>
      <c r="O11" s="41">
        <f>('Materialen W kolom AG'!O11+'Materialen W kolom AH'!O11+'Materialen W kolom AI'!O11+'Materialen W kolom AJ'!O11+'Materialen W kolom AK'!O11+'Materialen W kolom AL'!O11+'Materialen W kolom AP'!O11+'Materialen W kolom AQ'!O11+'Materialen W kolom AR'!O11+'Materialen W kolom AS'!O11+'Materialen W kolom AT'!O11+'Materialen W kolom AU'!O11+'Materialen W kolom AV'!O11+'Materialen W kolom AW'!O11+'Materialen W kolom AX'!O11)/1000</f>
        <v>0</v>
      </c>
      <c r="P11" s="41">
        <f>('Materialen W kolom AG'!P11+'Materialen W kolom AH'!P11+'Materialen W kolom AI'!P11+'Materialen W kolom AJ'!P11+'Materialen W kolom AK'!P11+'Materialen W kolom AL'!P11+'Materialen W kolom AP'!P11+'Materialen W kolom AQ'!P11+'Materialen W kolom AR'!P11+'Materialen W kolom AS'!P11+'Materialen W kolom AT'!P11+'Materialen W kolom AU'!P11+'Materialen W kolom AV'!P11+'Materialen W kolom AW'!P11+'Materialen W kolom AX'!P11)/1000</f>
        <v>0</v>
      </c>
      <c r="Q11" s="41">
        <f>('Materialen W kolom AG'!Q11+'Materialen W kolom AH'!Q11+'Materialen W kolom AI'!Q11+'Materialen W kolom AJ'!Q11+'Materialen W kolom AK'!Q11+'Materialen W kolom AL'!Q11+'Materialen W kolom AP'!Q11+'Materialen W kolom AQ'!Q11+'Materialen W kolom AR'!Q11+'Materialen W kolom AS'!Q11+'Materialen W kolom AT'!Q11+'Materialen W kolom AU'!Q11+'Materialen W kolom AV'!Q11+'Materialen W kolom AW'!Q11+'Materialen W kolom AX'!Q11)/1000</f>
        <v>0</v>
      </c>
      <c r="R11" s="41">
        <f>('Materialen W kolom AG'!R11+'Materialen W kolom AH'!R11+'Materialen W kolom AI'!R11+'Materialen W kolom AJ'!R11+'Materialen W kolom AK'!R11+'Materialen W kolom AL'!R11+'Materialen W kolom AP'!R11+'Materialen W kolom AQ'!R11+'Materialen W kolom AR'!R11+'Materialen W kolom AS'!R11+'Materialen W kolom AT'!R11+'Materialen W kolom AU'!R11+'Materialen W kolom AV'!R11+'Materialen W kolom AW'!R11+'Materialen W kolom AX'!R11)/1000</f>
        <v>0</v>
      </c>
      <c r="S11" s="41">
        <f>('Materialen W kolom AG'!S11+'Materialen W kolom AH'!S11+'Materialen W kolom AI'!S11+'Materialen W kolom AJ'!S11+'Materialen W kolom AK'!S11+'Materialen W kolom AL'!S11+'Materialen W kolom AP'!S11+'Materialen W kolom AQ'!S11+'Materialen W kolom AR'!S11+'Materialen W kolom AS'!S11+'Materialen W kolom AT'!S11+'Materialen W kolom AU'!S11+'Materialen W kolom AV'!S11+'Materialen W kolom AW'!S11+'Materialen W kolom AX'!S11)/1000</f>
        <v>0</v>
      </c>
      <c r="T11" s="41">
        <f>('Materialen W kolom AG'!T11+'Materialen W kolom AH'!T11+'Materialen W kolom AI'!T11+'Materialen W kolom AJ'!T11+'Materialen W kolom AK'!T11+'Materialen W kolom AL'!T11+'Materialen W kolom AP'!T11+'Materialen W kolom AQ'!T11+'Materialen W kolom AR'!T11+'Materialen W kolom AS'!T11+'Materialen W kolom AT'!T11+'Materialen W kolom AU'!T11+'Materialen W kolom AV'!T11+'Materialen W kolom AW'!T11+'Materialen W kolom AX'!T11)/1000</f>
        <v>0</v>
      </c>
    </row>
    <row r="12" spans="1:20" x14ac:dyDescent="0.2">
      <c r="B12" t="str">
        <f t="shared" si="0"/>
        <v>Hout</v>
      </c>
      <c r="C12" s="33">
        <f>'Materialen W kolom AG'!C12+'Materialen W kolom AH'!C12+'Materialen W kolom AI'!C12+'Materialen W kolom AJ'!C12+'Materialen W kolom AK'!C12+'Materialen W kolom AL'!C12+'Materialen W kolom AP'!C12+'Materialen W kolom AQ'!C12+'Materialen W kolom AR'!C12+'Materialen W kolom AS'!C12+'Materialen W kolom AT'!C12+'Materialen W kolom AU'!C12+'Materialen W kolom AV'!C12+'Materialen W kolom AW'!C12+'Materialen W kolom AX'!C12</f>
        <v>0</v>
      </c>
      <c r="D12" t="s">
        <v>135</v>
      </c>
      <c r="G12" s="567">
        <f>('Materialen W kolom AG'!G12+'Materialen W kolom AH'!G12+'Materialen W kolom AI'!G12+'Materialen W kolom AJ'!G12+'Materialen W kolom AK'!G12+'Materialen W kolom AL'!G12+'Materialen W kolom AP'!G12+'Materialen W kolom AQ'!G12+'Materialen W kolom AR'!G12+'Materialen W kolom AS'!G12+'Materialen W kolom AT'!G12+'Materialen W kolom AU'!G12+'Materialen W kolom AV'!G12+'Materialen W kolom AW'!G12+'Materialen W kolom AX'!G12)/1000</f>
        <v>0</v>
      </c>
      <c r="H12" s="43">
        <f>('Materialen W kolom AG'!H12+'Materialen W kolom AH'!H12+'Materialen W kolom AI'!H12+'Materialen W kolom AJ'!H12+'Materialen W kolom AK'!H12+'Materialen W kolom AL'!H12+'Materialen W kolom AP'!H12+'Materialen W kolom AQ'!H12+'Materialen W kolom AR'!H12+'Materialen W kolom AS'!H12+'Materialen W kolom AT'!H12+'Materialen W kolom AU'!H12+'Materialen W kolom AV'!H12+'Materialen W kolom AW'!H12+'Materialen W kolom AX'!H12)/1000</f>
        <v>0</v>
      </c>
      <c r="I12" t="s">
        <v>135</v>
      </c>
      <c r="J12" s="41">
        <f>('Materialen W kolom AG'!J12+'Materialen W kolom AH'!J12+'Materialen W kolom AI'!J12+'Materialen W kolom AJ'!J12+'Materialen W kolom AK'!J12+'Materialen W kolom AL'!J12+'Materialen W kolom AP'!J12+'Materialen W kolom AQ'!J12+'Materialen W kolom AR'!J12+'Materialen W kolom AS'!J12+'Materialen W kolom AT'!J12+'Materialen W kolom AU'!J12+'Materialen W kolom AV'!J12+'Materialen W kolom AW'!J12+'Materialen W kolom AX'!J12)/1000</f>
        <v>0</v>
      </c>
      <c r="K12" s="41">
        <f>('Materialen W kolom AG'!K12+'Materialen W kolom AH'!K12+'Materialen W kolom AI'!K12+'Materialen W kolom AJ'!K12+'Materialen W kolom AK'!K12+'Materialen W kolom AL'!K12+'Materialen W kolom AP'!K12+'Materialen W kolom AQ'!K12+'Materialen W kolom AR'!K12+'Materialen W kolom AS'!K12+'Materialen W kolom AT'!K12+'Materialen W kolom AU'!K12+'Materialen W kolom AV'!K12+'Materialen W kolom AW'!K12+'Materialen W kolom AX'!K12)/1000</f>
        <v>0</v>
      </c>
      <c r="L12" s="41">
        <f>('Materialen W kolom AG'!L12+'Materialen W kolom AH'!L12+'Materialen W kolom AI'!L12+'Materialen W kolom AJ'!L12+'Materialen W kolom AK'!L12+'Materialen W kolom AL'!L12+'Materialen W kolom AP'!L12+'Materialen W kolom AQ'!L12+'Materialen W kolom AR'!L12+'Materialen W kolom AS'!L12+'Materialen W kolom AT'!L12+'Materialen W kolom AU'!L12+'Materialen W kolom AV'!L12+'Materialen W kolom AW'!L12+'Materialen W kolom AX'!L12)/1000</f>
        <v>0</v>
      </c>
      <c r="M12" s="41">
        <f>('Materialen W kolom AG'!M12+'Materialen W kolom AH'!M12+'Materialen W kolom AI'!M12+'Materialen W kolom AJ'!M12+'Materialen W kolom AK'!M12+'Materialen W kolom AL'!M12+'Materialen W kolom AP'!M12+'Materialen W kolom AQ'!M12+'Materialen W kolom AR'!M12+'Materialen W kolom AS'!M12+'Materialen W kolom AT'!M12+'Materialen W kolom AU'!M12+'Materialen W kolom AV'!M12+'Materialen W kolom AW'!M12+'Materialen W kolom AX'!M12)/1000</f>
        <v>0</v>
      </c>
      <c r="N12" s="41">
        <f>('Materialen W kolom AG'!N12+'Materialen W kolom AH'!N12+'Materialen W kolom AI'!N12+'Materialen W kolom AJ'!N12+'Materialen W kolom AK'!N12+'Materialen W kolom AL'!N12+'Materialen W kolom AP'!N12+'Materialen W kolom AQ'!N12+'Materialen W kolom AR'!N12+'Materialen W kolom AS'!N12+'Materialen W kolom AT'!N12+'Materialen W kolom AU'!N12+'Materialen W kolom AV'!N12+'Materialen W kolom AW'!N12+'Materialen W kolom AX'!N12)/1000</f>
        <v>0</v>
      </c>
      <c r="O12" s="41">
        <f>('Materialen W kolom AG'!O12+'Materialen W kolom AH'!O12+'Materialen W kolom AI'!O12+'Materialen W kolom AJ'!O12+'Materialen W kolom AK'!O12+'Materialen W kolom AL'!O12+'Materialen W kolom AP'!O12+'Materialen W kolom AQ'!O12+'Materialen W kolom AR'!O12+'Materialen W kolom AS'!O12+'Materialen W kolom AT'!O12+'Materialen W kolom AU'!O12+'Materialen W kolom AV'!O12+'Materialen W kolom AW'!O12+'Materialen W kolom AX'!O12)/1000</f>
        <v>0</v>
      </c>
      <c r="P12" s="41">
        <f>('Materialen W kolom AG'!P12+'Materialen W kolom AH'!P12+'Materialen W kolom AI'!P12+'Materialen W kolom AJ'!P12+'Materialen W kolom AK'!P12+'Materialen W kolom AL'!P12+'Materialen W kolom AP'!P12+'Materialen W kolom AQ'!P12+'Materialen W kolom AR'!P12+'Materialen W kolom AS'!P12+'Materialen W kolom AT'!P12+'Materialen W kolom AU'!P12+'Materialen W kolom AV'!P12+'Materialen W kolom AW'!P12+'Materialen W kolom AX'!P12)/1000</f>
        <v>0</v>
      </c>
      <c r="Q12" s="41">
        <f>('Materialen W kolom AG'!Q12+'Materialen W kolom AH'!Q12+'Materialen W kolom AI'!Q12+'Materialen W kolom AJ'!Q12+'Materialen W kolom AK'!Q12+'Materialen W kolom AL'!Q12+'Materialen W kolom AP'!Q12+'Materialen W kolom AQ'!Q12+'Materialen W kolom AR'!Q12+'Materialen W kolom AS'!Q12+'Materialen W kolom AT'!Q12+'Materialen W kolom AU'!Q12+'Materialen W kolom AV'!Q12+'Materialen W kolom AW'!Q12+'Materialen W kolom AX'!Q12)/1000</f>
        <v>0</v>
      </c>
      <c r="R12" s="41">
        <f>('Materialen W kolom AG'!R12+'Materialen W kolom AH'!R12+'Materialen W kolom AI'!R12+'Materialen W kolom AJ'!R12+'Materialen W kolom AK'!R12+'Materialen W kolom AL'!R12+'Materialen W kolom AP'!R12+'Materialen W kolom AQ'!R12+'Materialen W kolom AR'!R12+'Materialen W kolom AS'!R12+'Materialen W kolom AT'!R12+'Materialen W kolom AU'!R12+'Materialen W kolom AV'!R12+'Materialen W kolom AW'!R12+'Materialen W kolom AX'!R12)/1000</f>
        <v>0</v>
      </c>
      <c r="S12" s="41">
        <f>('Materialen W kolom AG'!S12+'Materialen W kolom AH'!S12+'Materialen W kolom AI'!S12+'Materialen W kolom AJ'!S12+'Materialen W kolom AK'!S12+'Materialen W kolom AL'!S12+'Materialen W kolom AP'!S12+'Materialen W kolom AQ'!S12+'Materialen W kolom AR'!S12+'Materialen W kolom AS'!S12+'Materialen W kolom AT'!S12+'Materialen W kolom AU'!S12+'Materialen W kolom AV'!S12+'Materialen W kolom AW'!S12+'Materialen W kolom AX'!S12)/1000</f>
        <v>0</v>
      </c>
      <c r="T12" s="41">
        <f>('Materialen W kolom AG'!T12+'Materialen W kolom AH'!T12+'Materialen W kolom AI'!T12+'Materialen W kolom AJ'!T12+'Materialen W kolom AK'!T12+'Materialen W kolom AL'!T12+'Materialen W kolom AP'!T12+'Materialen W kolom AQ'!T12+'Materialen W kolom AR'!T12+'Materialen W kolom AS'!T12+'Materialen W kolom AT'!T12+'Materialen W kolom AU'!T12+'Materialen W kolom AV'!T12+'Materialen W kolom AW'!T12+'Materialen W kolom AX'!T12)/1000</f>
        <v>0</v>
      </c>
    </row>
    <row r="13" spans="1:20" x14ac:dyDescent="0.2">
      <c r="B13" t="str">
        <f t="shared" si="0"/>
        <v>Grondbewerking</v>
      </c>
      <c r="C13" s="33">
        <f>'Materialen W kolom AG'!C13+'Materialen W kolom AH'!C13+'Materialen W kolom AI'!C13+'Materialen W kolom AJ'!C13+'Materialen W kolom AK'!C13+'Materialen W kolom AL'!C13+'Materialen W kolom AP'!C13+'Materialen W kolom AQ'!C13+'Materialen W kolom AR'!C13+'Materialen W kolom AS'!C13+'Materialen W kolom AT'!C13+'Materialen W kolom AU'!C13+'Materialen W kolom AV'!C13+'Materialen W kolom AW'!C13+'Materialen W kolom AX'!C13</f>
        <v>0</v>
      </c>
      <c r="D13" t="s">
        <v>135</v>
      </c>
      <c r="G13" s="567">
        <f>('Materialen W kolom AG'!G13+'Materialen W kolom AH'!G13+'Materialen W kolom AI'!G13+'Materialen W kolom AJ'!G13+'Materialen W kolom AK'!G13+'Materialen W kolom AL'!G13+'Materialen W kolom AP'!G13+'Materialen W kolom AQ'!G13+'Materialen W kolom AR'!G13+'Materialen W kolom AS'!G13+'Materialen W kolom AT'!G13+'Materialen W kolom AU'!G13+'Materialen W kolom AV'!G13+'Materialen W kolom AW'!G13+'Materialen W kolom AX'!G13)/1000</f>
        <v>0</v>
      </c>
      <c r="H13" s="43">
        <f>('Materialen W kolom AG'!H13+'Materialen W kolom AH'!H13+'Materialen W kolom AI'!H13+'Materialen W kolom AJ'!H13+'Materialen W kolom AK'!H13+'Materialen W kolom AL'!H13+'Materialen W kolom AP'!H13+'Materialen W kolom AQ'!H13+'Materialen W kolom AR'!H13+'Materialen W kolom AS'!H13+'Materialen W kolom AT'!H13+'Materialen W kolom AU'!H13+'Materialen W kolom AV'!H13+'Materialen W kolom AW'!H13+'Materialen W kolom AX'!H13)/1000</f>
        <v>0</v>
      </c>
      <c r="I13" t="s">
        <v>135</v>
      </c>
      <c r="J13" s="41">
        <f>('Materialen W kolom AG'!J13+'Materialen W kolom AH'!J13+'Materialen W kolom AI'!J13+'Materialen W kolom AJ'!J13+'Materialen W kolom AK'!J13+'Materialen W kolom AL'!J13+'Materialen W kolom AP'!J13+'Materialen W kolom AQ'!J13+'Materialen W kolom AR'!J13+'Materialen W kolom AS'!J13+'Materialen W kolom AT'!J13+'Materialen W kolom AU'!J13+'Materialen W kolom AV'!J13+'Materialen W kolom AW'!J13+'Materialen W kolom AX'!J13)/1000</f>
        <v>0</v>
      </c>
      <c r="K13" s="41">
        <f>('Materialen W kolom AG'!K13+'Materialen W kolom AH'!K13+'Materialen W kolom AI'!K13+'Materialen W kolom AJ'!K13+'Materialen W kolom AK'!K13+'Materialen W kolom AL'!K13+'Materialen W kolom AP'!K13+'Materialen W kolom AQ'!K13+'Materialen W kolom AR'!K13+'Materialen W kolom AS'!K13+'Materialen W kolom AT'!K13+'Materialen W kolom AU'!K13+'Materialen W kolom AV'!K13+'Materialen W kolom AW'!K13+'Materialen W kolom AX'!K13)/1000</f>
        <v>0</v>
      </c>
      <c r="L13" s="41">
        <f>('Materialen W kolom AG'!L13+'Materialen W kolom AH'!L13+'Materialen W kolom AI'!L13+'Materialen W kolom AJ'!L13+'Materialen W kolom AK'!L13+'Materialen W kolom AL'!L13+'Materialen W kolom AP'!L13+'Materialen W kolom AQ'!L13+'Materialen W kolom AR'!L13+'Materialen W kolom AS'!L13+'Materialen W kolom AT'!L13+'Materialen W kolom AU'!L13+'Materialen W kolom AV'!L13+'Materialen W kolom AW'!L13+'Materialen W kolom AX'!L13)/1000</f>
        <v>0</v>
      </c>
      <c r="M13" s="41">
        <f>('Materialen W kolom AG'!M13+'Materialen W kolom AH'!M13+'Materialen W kolom AI'!M13+'Materialen W kolom AJ'!M13+'Materialen W kolom AK'!M13+'Materialen W kolom AL'!M13+'Materialen W kolom AP'!M13+'Materialen W kolom AQ'!M13+'Materialen W kolom AR'!M13+'Materialen W kolom AS'!M13+'Materialen W kolom AT'!M13+'Materialen W kolom AU'!M13+'Materialen W kolom AV'!M13+'Materialen W kolom AW'!M13+'Materialen W kolom AX'!M13)/1000</f>
        <v>0</v>
      </c>
      <c r="N13" s="41">
        <f>('Materialen W kolom AG'!N13+'Materialen W kolom AH'!N13+'Materialen W kolom AI'!N13+'Materialen W kolom AJ'!N13+'Materialen W kolom AK'!N13+'Materialen W kolom AL'!N13+'Materialen W kolom AP'!N13+'Materialen W kolom AQ'!N13+'Materialen W kolom AR'!N13+'Materialen W kolom AS'!N13+'Materialen W kolom AT'!N13+'Materialen W kolom AU'!N13+'Materialen W kolom AV'!N13+'Materialen W kolom AW'!N13+'Materialen W kolom AX'!N13)/1000</f>
        <v>0</v>
      </c>
      <c r="O13" s="41">
        <f>('Materialen W kolom AG'!O13+'Materialen W kolom AH'!O13+'Materialen W kolom AI'!O13+'Materialen W kolom AJ'!O13+'Materialen W kolom AK'!O13+'Materialen W kolom AL'!O13+'Materialen W kolom AP'!O13+'Materialen W kolom AQ'!O13+'Materialen W kolom AR'!O13+'Materialen W kolom AS'!O13+'Materialen W kolom AT'!O13+'Materialen W kolom AU'!O13+'Materialen W kolom AV'!O13+'Materialen W kolom AW'!O13+'Materialen W kolom AX'!O13)/1000</f>
        <v>0</v>
      </c>
      <c r="P13" s="41">
        <f>('Materialen W kolom AG'!P13+'Materialen W kolom AH'!P13+'Materialen W kolom AI'!P13+'Materialen W kolom AJ'!P13+'Materialen W kolom AK'!P13+'Materialen W kolom AL'!P13+'Materialen W kolom AP'!P13+'Materialen W kolom AQ'!P13+'Materialen W kolom AR'!P13+'Materialen W kolom AS'!P13+'Materialen W kolom AT'!P13+'Materialen W kolom AU'!P13+'Materialen W kolom AV'!P13+'Materialen W kolom AW'!P13+'Materialen W kolom AX'!P13)/1000</f>
        <v>0</v>
      </c>
      <c r="Q13" s="41">
        <f>('Materialen W kolom AG'!Q13+'Materialen W kolom AH'!Q13+'Materialen W kolom AI'!Q13+'Materialen W kolom AJ'!Q13+'Materialen W kolom AK'!Q13+'Materialen W kolom AL'!Q13+'Materialen W kolom AP'!Q13+'Materialen W kolom AQ'!Q13+'Materialen W kolom AR'!Q13+'Materialen W kolom AS'!Q13+'Materialen W kolom AT'!Q13+'Materialen W kolom AU'!Q13+'Materialen W kolom AV'!Q13+'Materialen W kolom AW'!Q13+'Materialen W kolom AX'!Q13)/1000</f>
        <v>0</v>
      </c>
      <c r="R13" s="41">
        <f>('Materialen W kolom AG'!R13+'Materialen W kolom AH'!R13+'Materialen W kolom AI'!R13+'Materialen W kolom AJ'!R13+'Materialen W kolom AK'!R13+'Materialen W kolom AL'!R13+'Materialen W kolom AP'!R13+'Materialen W kolom AQ'!R13+'Materialen W kolom AR'!R13+'Materialen W kolom AS'!R13+'Materialen W kolom AT'!R13+'Materialen W kolom AU'!R13+'Materialen W kolom AV'!R13+'Materialen W kolom AW'!R13+'Materialen W kolom AX'!R13)/1000</f>
        <v>0</v>
      </c>
      <c r="S13" s="41">
        <f>('Materialen W kolom AG'!S13+'Materialen W kolom AH'!S13+'Materialen W kolom AI'!S13+'Materialen W kolom AJ'!S13+'Materialen W kolom AK'!S13+'Materialen W kolom AL'!S13+'Materialen W kolom AP'!S13+'Materialen W kolom AQ'!S13+'Materialen W kolom AR'!S13+'Materialen W kolom AS'!S13+'Materialen W kolom AT'!S13+'Materialen W kolom AU'!S13+'Materialen W kolom AV'!S13+'Materialen W kolom AW'!S13+'Materialen W kolom AX'!S13)/1000</f>
        <v>0</v>
      </c>
      <c r="T13" s="41">
        <f>('Materialen W kolom AG'!T13+'Materialen W kolom AH'!T13+'Materialen W kolom AI'!T13+'Materialen W kolom AJ'!T13+'Materialen W kolom AK'!T13+'Materialen W kolom AL'!T13+'Materialen W kolom AP'!T13+'Materialen W kolom AQ'!T13+'Materialen W kolom AR'!T13+'Materialen W kolom AS'!T13+'Materialen W kolom AT'!T13+'Materialen W kolom AU'!T13+'Materialen W kolom AV'!T13+'Materialen W kolom AW'!T13+'Materialen W kolom AX'!T13)/1000</f>
        <v>0</v>
      </c>
    </row>
    <row r="14" spans="1:20" x14ac:dyDescent="0.2">
      <c r="B14" t="str">
        <f t="shared" si="0"/>
        <v>Bestrating</v>
      </c>
      <c r="C14" s="33">
        <f>'Materialen W kolom AG'!C14+'Materialen W kolom AH'!C14+'Materialen W kolom AI'!C14+'Materialen W kolom AJ'!C14+'Materialen W kolom AK'!C14+'Materialen W kolom AL'!C14+'Materialen W kolom AP'!C14+'Materialen W kolom AQ'!C14+'Materialen W kolom AR'!C14+'Materialen W kolom AS'!C14+'Materialen W kolom AT'!C14+'Materialen W kolom AU'!C14+'Materialen W kolom AV'!C14+'Materialen W kolom AW'!C14+'Materialen W kolom AX'!C14</f>
        <v>0</v>
      </c>
      <c r="D14" t="s">
        <v>135</v>
      </c>
      <c r="G14" s="567">
        <f>('Materialen W kolom AG'!G14+'Materialen W kolom AH'!G14+'Materialen W kolom AI'!G14+'Materialen W kolom AJ'!G14+'Materialen W kolom AK'!G14+'Materialen W kolom AL'!G14+'Materialen W kolom AP'!G14+'Materialen W kolom AQ'!G14+'Materialen W kolom AR'!G14+'Materialen W kolom AS'!G14+'Materialen W kolom AT'!G14+'Materialen W kolom AU'!G14+'Materialen W kolom AV'!G14+'Materialen W kolom AW'!G14+'Materialen W kolom AX'!G14)/1000</f>
        <v>0</v>
      </c>
      <c r="H14" s="43">
        <f>('Materialen W kolom AG'!H14+'Materialen W kolom AH'!H14+'Materialen W kolom AI'!H14+'Materialen W kolom AJ'!H14+'Materialen W kolom AK'!H14+'Materialen W kolom AL'!H14+'Materialen W kolom AP'!H14+'Materialen W kolom AQ'!H14+'Materialen W kolom AR'!H14+'Materialen W kolom AS'!H14+'Materialen W kolom AT'!H14+'Materialen W kolom AU'!H14+'Materialen W kolom AV'!H14+'Materialen W kolom AW'!H14+'Materialen W kolom AX'!H14)/1000</f>
        <v>0</v>
      </c>
      <c r="I14" t="s">
        <v>135</v>
      </c>
      <c r="J14" s="41">
        <f>('Materialen W kolom AG'!J14+'Materialen W kolom AH'!J14+'Materialen W kolom AI'!J14+'Materialen W kolom AJ'!J14+'Materialen W kolom AK'!J14+'Materialen W kolom AL'!J14+'Materialen W kolom AP'!J14+'Materialen W kolom AQ'!J14+'Materialen W kolom AR'!J14+'Materialen W kolom AS'!J14+'Materialen W kolom AT'!J14+'Materialen W kolom AU'!J14+'Materialen W kolom AV'!J14+'Materialen W kolom AW'!J14+'Materialen W kolom AX'!J14)/1000</f>
        <v>0</v>
      </c>
      <c r="K14" s="41">
        <f>('Materialen W kolom AG'!K14+'Materialen W kolom AH'!K14+'Materialen W kolom AI'!K14+'Materialen W kolom AJ'!K14+'Materialen W kolom AK'!K14+'Materialen W kolom AL'!K14+'Materialen W kolom AP'!K14+'Materialen W kolom AQ'!K14+'Materialen W kolom AR'!K14+'Materialen W kolom AS'!K14+'Materialen W kolom AT'!K14+'Materialen W kolom AU'!K14+'Materialen W kolom AV'!K14+'Materialen W kolom AW'!K14+'Materialen W kolom AX'!K14)/1000</f>
        <v>0</v>
      </c>
      <c r="L14" s="41">
        <f>('Materialen W kolom AG'!L14+'Materialen W kolom AH'!L14+'Materialen W kolom AI'!L14+'Materialen W kolom AJ'!L14+'Materialen W kolom AK'!L14+'Materialen W kolom AL'!L14+'Materialen W kolom AP'!L14+'Materialen W kolom AQ'!L14+'Materialen W kolom AR'!L14+'Materialen W kolom AS'!L14+'Materialen W kolom AT'!L14+'Materialen W kolom AU'!L14+'Materialen W kolom AV'!L14+'Materialen W kolom AW'!L14+'Materialen W kolom AX'!L14)/1000</f>
        <v>0</v>
      </c>
      <c r="M14" s="41">
        <f>('Materialen W kolom AG'!M14+'Materialen W kolom AH'!M14+'Materialen W kolom AI'!M14+'Materialen W kolom AJ'!M14+'Materialen W kolom AK'!M14+'Materialen W kolom AL'!M14+'Materialen W kolom AP'!M14+'Materialen W kolom AQ'!M14+'Materialen W kolom AR'!M14+'Materialen W kolom AS'!M14+'Materialen W kolom AT'!M14+'Materialen W kolom AU'!M14+'Materialen W kolom AV'!M14+'Materialen W kolom AW'!M14+'Materialen W kolom AX'!M14)/1000</f>
        <v>0</v>
      </c>
      <c r="N14" s="41">
        <f>('Materialen W kolom AG'!N14+'Materialen W kolom AH'!N14+'Materialen W kolom AI'!N14+'Materialen W kolom AJ'!N14+'Materialen W kolom AK'!N14+'Materialen W kolom AL'!N14+'Materialen W kolom AP'!N14+'Materialen W kolom AQ'!N14+'Materialen W kolom AR'!N14+'Materialen W kolom AS'!N14+'Materialen W kolom AT'!N14+'Materialen W kolom AU'!N14+'Materialen W kolom AV'!N14+'Materialen W kolom AW'!N14+'Materialen W kolom AX'!N14)/1000</f>
        <v>0</v>
      </c>
      <c r="O14" s="41">
        <f>('Materialen W kolom AG'!O14+'Materialen W kolom AH'!O14+'Materialen W kolom AI'!O14+'Materialen W kolom AJ'!O14+'Materialen W kolom AK'!O14+'Materialen W kolom AL'!O14+'Materialen W kolom AP'!O14+'Materialen W kolom AQ'!O14+'Materialen W kolom AR'!O14+'Materialen W kolom AS'!O14+'Materialen W kolom AT'!O14+'Materialen W kolom AU'!O14+'Materialen W kolom AV'!O14+'Materialen W kolom AW'!O14+'Materialen W kolom AX'!O14)/1000</f>
        <v>0</v>
      </c>
      <c r="P14" s="41">
        <f>('Materialen W kolom AG'!P14+'Materialen W kolom AH'!P14+'Materialen W kolom AI'!P14+'Materialen W kolom AJ'!P14+'Materialen W kolom AK'!P14+'Materialen W kolom AL'!P14+'Materialen W kolom AP'!P14+'Materialen W kolom AQ'!P14+'Materialen W kolom AR'!P14+'Materialen W kolom AS'!P14+'Materialen W kolom AT'!P14+'Materialen W kolom AU'!P14+'Materialen W kolom AV'!P14+'Materialen W kolom AW'!P14+'Materialen W kolom AX'!P14)/1000</f>
        <v>0</v>
      </c>
      <c r="Q14" s="41">
        <f>('Materialen W kolom AG'!Q14+'Materialen W kolom AH'!Q14+'Materialen W kolom AI'!Q14+'Materialen W kolom AJ'!Q14+'Materialen W kolom AK'!Q14+'Materialen W kolom AL'!Q14+'Materialen W kolom AP'!Q14+'Materialen W kolom AQ'!Q14+'Materialen W kolom AR'!Q14+'Materialen W kolom AS'!Q14+'Materialen W kolom AT'!Q14+'Materialen W kolom AU'!Q14+'Materialen W kolom AV'!Q14+'Materialen W kolom AW'!Q14+'Materialen W kolom AX'!Q14)/1000</f>
        <v>0</v>
      </c>
      <c r="R14" s="41">
        <f>('Materialen W kolom AG'!R14+'Materialen W kolom AH'!R14+'Materialen W kolom AI'!R14+'Materialen W kolom AJ'!R14+'Materialen W kolom AK'!R14+'Materialen W kolom AL'!R14+'Materialen W kolom AP'!R14+'Materialen W kolom AQ'!R14+'Materialen W kolom AR'!R14+'Materialen W kolom AS'!R14+'Materialen W kolom AT'!R14+'Materialen W kolom AU'!R14+'Materialen W kolom AV'!R14+'Materialen W kolom AW'!R14+'Materialen W kolom AX'!R14)/1000</f>
        <v>0</v>
      </c>
      <c r="S14" s="41">
        <f>('Materialen W kolom AG'!S14+'Materialen W kolom AH'!S14+'Materialen W kolom AI'!S14+'Materialen W kolom AJ'!S14+'Materialen W kolom AK'!S14+'Materialen W kolom AL'!S14+'Materialen W kolom AP'!S14+'Materialen W kolom AQ'!S14+'Materialen W kolom AR'!S14+'Materialen W kolom AS'!S14+'Materialen W kolom AT'!S14+'Materialen W kolom AU'!S14+'Materialen W kolom AV'!S14+'Materialen W kolom AW'!S14+'Materialen W kolom AX'!S14)/1000</f>
        <v>0</v>
      </c>
      <c r="T14" s="41">
        <f>('Materialen W kolom AG'!T14+'Materialen W kolom AH'!T14+'Materialen W kolom AI'!T14+'Materialen W kolom AJ'!T14+'Materialen W kolom AK'!T14+'Materialen W kolom AL'!T14+'Materialen W kolom AP'!T14+'Materialen W kolom AQ'!T14+'Materialen W kolom AR'!T14+'Materialen W kolom AS'!T14+'Materialen W kolom AT'!T14+'Materialen W kolom AU'!T14+'Materialen W kolom AV'!T14+'Materialen W kolom AW'!T14+'Materialen W kolom AX'!T14)/1000</f>
        <v>0</v>
      </c>
    </row>
    <row r="15" spans="1:20" x14ac:dyDescent="0.2">
      <c r="B15" t="s">
        <v>348</v>
      </c>
      <c r="C15" s="33">
        <f>'Materialen W kolom AG'!C15+'Materialen W kolom AH'!C15+'Materialen W kolom AI'!C15+'Materialen W kolom AJ'!C15+'Materialen W kolom AK'!C15+'Materialen W kolom AL'!C15+'Materialen W kolom AP'!C15+'Materialen W kolom AQ'!C15+'Materialen W kolom AR'!C15+'Materialen W kolom AS'!C15+'Materialen W kolom AT'!C15+'Materialen W kolom AU'!C15+'Materialen W kolom AV'!C15+'Materialen W kolom AW'!C15+'Materialen W kolom AX'!C15</f>
        <v>0</v>
      </c>
      <c r="D15" t="s">
        <v>135</v>
      </c>
      <c r="G15" s="567">
        <f>('Materialen W kolom AG'!G15+'Materialen W kolom AH'!G15+'Materialen W kolom AI'!G15+'Materialen W kolom AJ'!G15+'Materialen W kolom AK'!G15+'Materialen W kolom AL'!G15+'Materialen W kolom AP'!G15+'Materialen W kolom AQ'!G15+'Materialen W kolom AR'!G15+'Materialen W kolom AS'!G15+'Materialen W kolom AT'!G15+'Materialen W kolom AU'!G15+'Materialen W kolom AV'!G15+'Materialen W kolom AW'!G15+'Materialen W kolom AX'!G15)/1000</f>
        <v>0</v>
      </c>
      <c r="H15" s="43">
        <f>('Materialen W kolom AG'!H15+'Materialen W kolom AH'!H15+'Materialen W kolom AI'!H15+'Materialen W kolom AJ'!H15+'Materialen W kolom AK'!H15+'Materialen W kolom AL'!H15+'Materialen W kolom AP'!H15+'Materialen W kolom AQ'!H15+'Materialen W kolom AR'!H15+'Materialen W kolom AS'!H15+'Materialen W kolom AT'!H15+'Materialen W kolom AU'!H15+'Materialen W kolom AV'!H15+'Materialen W kolom AW'!H15+'Materialen W kolom AX'!H15)/1000</f>
        <v>0</v>
      </c>
      <c r="I15" t="s">
        <v>135</v>
      </c>
      <c r="J15" s="41">
        <f>('Materialen W kolom AG'!J15+'Materialen W kolom AH'!J15+'Materialen W kolom AI'!J15+'Materialen W kolom AJ'!J15+'Materialen W kolom AK'!J15+'Materialen W kolom AL'!J15+'Materialen W kolom AP'!J15+'Materialen W kolom AQ'!J15+'Materialen W kolom AR'!J15+'Materialen W kolom AS'!J15+'Materialen W kolom AT'!J15+'Materialen W kolom AU'!J15+'Materialen W kolom AV'!J15+'Materialen W kolom AW'!J15+'Materialen W kolom AX'!J15)/1000</f>
        <v>0</v>
      </c>
      <c r="K15" s="41">
        <f>('Materialen W kolom AG'!K15+'Materialen W kolom AH'!K15+'Materialen W kolom AI'!K15+'Materialen W kolom AJ'!K15+'Materialen W kolom AK'!K15+'Materialen W kolom AL'!K15+'Materialen W kolom AP'!K15+'Materialen W kolom AQ'!K15+'Materialen W kolom AR'!K15+'Materialen W kolom AS'!K15+'Materialen W kolom AT'!K15+'Materialen W kolom AU'!K15+'Materialen W kolom AV'!K15+'Materialen W kolom AW'!K15+'Materialen W kolom AX'!K15)/1000</f>
        <v>0</v>
      </c>
      <c r="L15" s="41">
        <f>('Materialen W kolom AG'!L15+'Materialen W kolom AH'!L15+'Materialen W kolom AI'!L15+'Materialen W kolom AJ'!L15+'Materialen W kolom AK'!L15+'Materialen W kolom AL'!L15+'Materialen W kolom AP'!L15+'Materialen W kolom AQ'!L15+'Materialen W kolom AR'!L15+'Materialen W kolom AS'!L15+'Materialen W kolom AT'!L15+'Materialen W kolom AU'!L15+'Materialen W kolom AV'!L15+'Materialen W kolom AW'!L15+'Materialen W kolom AX'!L15)/1000</f>
        <v>0</v>
      </c>
      <c r="M15" s="41">
        <f>('Materialen W kolom AG'!M15+'Materialen W kolom AH'!M15+'Materialen W kolom AI'!M15+'Materialen W kolom AJ'!M15+'Materialen W kolom AK'!M15+'Materialen W kolom AL'!M15+'Materialen W kolom AP'!M15+'Materialen W kolom AQ'!M15+'Materialen W kolom AR'!M15+'Materialen W kolom AS'!M15+'Materialen W kolom AT'!M15+'Materialen W kolom AU'!M15+'Materialen W kolom AV'!M15+'Materialen W kolom AW'!M15+'Materialen W kolom AX'!M15)/1000</f>
        <v>0</v>
      </c>
      <c r="N15" s="41">
        <f>('Materialen W kolom AG'!N15+'Materialen W kolom AH'!N15+'Materialen W kolom AI'!N15+'Materialen W kolom AJ'!N15+'Materialen W kolom AK'!N15+'Materialen W kolom AL'!N15+'Materialen W kolom AP'!N15+'Materialen W kolom AQ'!N15+'Materialen W kolom AR'!N15+'Materialen W kolom AS'!N15+'Materialen W kolom AT'!N15+'Materialen W kolom AU'!N15+'Materialen W kolom AV'!N15+'Materialen W kolom AW'!N15+'Materialen W kolom AX'!N15)/1000</f>
        <v>0</v>
      </c>
      <c r="O15" s="41">
        <f>('Materialen W kolom AG'!O15+'Materialen W kolom AH'!O15+'Materialen W kolom AI'!O15+'Materialen W kolom AJ'!O15+'Materialen W kolom AK'!O15+'Materialen W kolom AL'!O15+'Materialen W kolom AP'!O15+'Materialen W kolom AQ'!O15+'Materialen W kolom AR'!O15+'Materialen W kolom AS'!O15+'Materialen W kolom AT'!O15+'Materialen W kolom AU'!O15+'Materialen W kolom AV'!O15+'Materialen W kolom AW'!O15+'Materialen W kolom AX'!O15)/1000</f>
        <v>0</v>
      </c>
      <c r="P15" s="41">
        <f>('Materialen W kolom AG'!P15+'Materialen W kolom AH'!P15+'Materialen W kolom AI'!P15+'Materialen W kolom AJ'!P15+'Materialen W kolom AK'!P15+'Materialen W kolom AL'!P15+'Materialen W kolom AP'!P15+'Materialen W kolom AQ'!P15+'Materialen W kolom AR'!P15+'Materialen W kolom AS'!P15+'Materialen W kolom AT'!P15+'Materialen W kolom AU'!P15+'Materialen W kolom AV'!P15+'Materialen W kolom AW'!P15+'Materialen W kolom AX'!P15)/1000</f>
        <v>0</v>
      </c>
      <c r="Q15" s="41">
        <f>('Materialen W kolom AG'!Q15+'Materialen W kolom AH'!Q15+'Materialen W kolom AI'!Q15+'Materialen W kolom AJ'!Q15+'Materialen W kolom AK'!Q15+'Materialen W kolom AL'!Q15+'Materialen W kolom AP'!Q15+'Materialen W kolom AQ'!Q15+'Materialen W kolom AR'!Q15+'Materialen W kolom AS'!Q15+'Materialen W kolom AT'!Q15+'Materialen W kolom AU'!Q15+'Materialen W kolom AV'!Q15+'Materialen W kolom AW'!Q15+'Materialen W kolom AX'!Q15)/1000</f>
        <v>0</v>
      </c>
      <c r="R15" s="41">
        <f>('Materialen W kolom AG'!R15+'Materialen W kolom AH'!R15+'Materialen W kolom AI'!R15+'Materialen W kolom AJ'!R15+'Materialen W kolom AK'!R15+'Materialen W kolom AL'!R15+'Materialen W kolom AP'!R15+'Materialen W kolom AQ'!R15+'Materialen W kolom AR'!R15+'Materialen W kolom AS'!R15+'Materialen W kolom AT'!R15+'Materialen W kolom AU'!R15+'Materialen W kolom AV'!R15+'Materialen W kolom AW'!R15+'Materialen W kolom AX'!R15)/1000</f>
        <v>0</v>
      </c>
      <c r="S15" s="41">
        <f>('Materialen W kolom AG'!S15+'Materialen W kolom AH'!S15+'Materialen W kolom AI'!S15+'Materialen W kolom AJ'!S15+'Materialen W kolom AK'!S15+'Materialen W kolom AL'!S15+'Materialen W kolom AP'!S15+'Materialen W kolom AQ'!S15+'Materialen W kolom AR'!S15+'Materialen W kolom AS'!S15+'Materialen W kolom AT'!S15+'Materialen W kolom AU'!S15+'Materialen W kolom AV'!S15+'Materialen W kolom AW'!S15+'Materialen W kolom AX'!S15)/1000</f>
        <v>0</v>
      </c>
      <c r="T15" s="41">
        <f>('Materialen W kolom AG'!T15+'Materialen W kolom AH'!T15+'Materialen W kolom AI'!T15+'Materialen W kolom AJ'!T15+'Materialen W kolom AK'!T15+'Materialen W kolom AL'!T15+'Materialen W kolom AP'!T15+'Materialen W kolom AQ'!T15+'Materialen W kolom AR'!T15+'Materialen W kolom AS'!T15+'Materialen W kolom AT'!T15+'Materialen W kolom AU'!T15+'Materialen W kolom AV'!T15+'Materialen W kolom AW'!T15+'Materialen W kolom AX'!T15)/1000</f>
        <v>0</v>
      </c>
    </row>
    <row r="16" spans="1:20" x14ac:dyDescent="0.2">
      <c r="B16" t="str">
        <f t="shared" ref="B16:B21" si="1">B9</f>
        <v>Beton</v>
      </c>
      <c r="C16" s="33">
        <f>'Materialen W kolom AG'!C16+'Materialen W kolom AH'!C16+'Materialen W kolom AI'!C16+'Materialen W kolom AJ'!C16+'Materialen W kolom AK'!C16+'Materialen W kolom AL'!C16+'Materialen W kolom AP'!C16+'Materialen W kolom AQ'!C16+'Materialen W kolom AR'!C16+'Materialen W kolom AS'!C16+'Materialen W kolom AT'!C16+'Materialen W kolom AU'!C16+'Materialen W kolom AV'!C16+'Materialen W kolom AW'!C16+'Materialen W kolom AX'!C16</f>
        <v>4664.6307260828917</v>
      </c>
      <c r="D16" t="s">
        <v>360</v>
      </c>
      <c r="G16" s="567">
        <f>('Materialen W kolom AG'!G16+'Materialen W kolom AH'!G16+'Materialen W kolom AI'!G16+'Materialen W kolom AJ'!G16+'Materialen W kolom AK'!G16+'Materialen W kolom AL'!G16+'Materialen W kolom AP'!G16+'Materialen W kolom AQ'!G16+'Materialen W kolom AR'!G16+'Materialen W kolom AS'!G16+'Materialen W kolom AT'!G16+'Materialen W kolom AU'!G16+'Materialen W kolom AV'!G16+'Materialen W kolom AW'!G16+'Materialen W kolom AX'!G16)/1000</f>
        <v>0</v>
      </c>
      <c r="H16" s="43">
        <f>('Materialen W kolom AG'!H16+'Materialen W kolom AH'!H16+'Materialen W kolom AI'!H16+'Materialen W kolom AJ'!H16+'Materialen W kolom AK'!H16+'Materialen W kolom AL'!H16+'Materialen W kolom AP'!H16+'Materialen W kolom AQ'!H16+'Materialen W kolom AR'!H16+'Materialen W kolom AS'!H16+'Materialen W kolom AT'!H16+'Materialen W kolom AU'!H16+'Materialen W kolom AV'!H16+'Materialen W kolom AW'!H16+'Materialen W kolom AX'!H16)/1000</f>
        <v>0</v>
      </c>
      <c r="I16" t="str">
        <f>D16</f>
        <v>Biobased</v>
      </c>
      <c r="J16" s="41">
        <f>('Materialen W kolom AG'!J16+'Materialen W kolom AH'!J16+'Materialen W kolom AI'!J16+'Materialen W kolom AJ'!J16+'Materialen W kolom AK'!J16+'Materialen W kolom AL'!J16+'Materialen W kolom AP'!J16+'Materialen W kolom AQ'!J16+'Materialen W kolom AR'!J16+'Materialen W kolom AS'!J16+'Materialen W kolom AT'!J16+'Materialen W kolom AU'!J16+'Materialen W kolom AV'!J16+'Materialen W kolom AW'!J16+'Materialen W kolom AX'!J16)/1000</f>
        <v>0</v>
      </c>
      <c r="K16" s="41">
        <f>('Materialen W kolom AG'!K16+'Materialen W kolom AH'!K16+'Materialen W kolom AI'!K16+'Materialen W kolom AJ'!K16+'Materialen W kolom AK'!K16+'Materialen W kolom AL'!K16+'Materialen W kolom AP'!K16+'Materialen W kolom AQ'!K16+'Materialen W kolom AR'!K16+'Materialen W kolom AS'!K16+'Materialen W kolom AT'!K16+'Materialen W kolom AU'!K16+'Materialen W kolom AV'!K16+'Materialen W kolom AW'!K16+'Materialen W kolom AX'!K16)/1000</f>
        <v>0</v>
      </c>
      <c r="L16" s="41">
        <f>('Materialen W kolom AG'!L16+'Materialen W kolom AH'!L16+'Materialen W kolom AI'!L16+'Materialen W kolom AJ'!L16+'Materialen W kolom AK'!L16+'Materialen W kolom AL'!L16+'Materialen W kolom AP'!L16+'Materialen W kolom AQ'!L16+'Materialen W kolom AR'!L16+'Materialen W kolom AS'!L16+'Materialen W kolom AT'!L16+'Materialen W kolom AU'!L16+'Materialen W kolom AV'!L16+'Materialen W kolom AW'!L16+'Materialen W kolom AX'!L16)/1000</f>
        <v>0</v>
      </c>
      <c r="M16" s="41">
        <f>('Materialen W kolom AG'!M16+'Materialen W kolom AH'!M16+'Materialen W kolom AI'!M16+'Materialen W kolom AJ'!M16+'Materialen W kolom AK'!M16+'Materialen W kolom AL'!M16+'Materialen W kolom AP'!M16+'Materialen W kolom AQ'!M16+'Materialen W kolom AR'!M16+'Materialen W kolom AS'!M16+'Materialen W kolom AT'!M16+'Materialen W kolom AU'!M16+'Materialen W kolom AV'!M16+'Materialen W kolom AW'!M16+'Materialen W kolom AX'!M16)/1000</f>
        <v>0</v>
      </c>
      <c r="N16" s="41">
        <f>('Materialen W kolom AG'!N16+'Materialen W kolom AH'!N16+'Materialen W kolom AI'!N16+'Materialen W kolom AJ'!N16+'Materialen W kolom AK'!N16+'Materialen W kolom AL'!N16+'Materialen W kolom AP'!N16+'Materialen W kolom AQ'!N16+'Materialen W kolom AR'!N16+'Materialen W kolom AS'!N16+'Materialen W kolom AT'!N16+'Materialen W kolom AU'!N16+'Materialen W kolom AV'!N16+'Materialen W kolom AW'!N16+'Materialen W kolom AX'!N16)/1000</f>
        <v>0</v>
      </c>
      <c r="O16" s="41">
        <f>('Materialen W kolom AG'!O16+'Materialen W kolom AH'!O16+'Materialen W kolom AI'!O16+'Materialen W kolom AJ'!O16+'Materialen W kolom AK'!O16+'Materialen W kolom AL'!O16+'Materialen W kolom AP'!O16+'Materialen W kolom AQ'!O16+'Materialen W kolom AR'!O16+'Materialen W kolom AS'!O16+'Materialen W kolom AT'!O16+'Materialen W kolom AU'!O16+'Materialen W kolom AV'!O16+'Materialen W kolom AW'!O16+'Materialen W kolom AX'!O16)/1000</f>
        <v>0</v>
      </c>
      <c r="P16" s="41">
        <f>('Materialen W kolom AG'!P16+'Materialen W kolom AH'!P16+'Materialen W kolom AI'!P16+'Materialen W kolom AJ'!P16+'Materialen W kolom AK'!P16+'Materialen W kolom AL'!P16+'Materialen W kolom AP'!P16+'Materialen W kolom AQ'!P16+'Materialen W kolom AR'!P16+'Materialen W kolom AS'!P16+'Materialen W kolom AT'!P16+'Materialen W kolom AU'!P16+'Materialen W kolom AV'!P16+'Materialen W kolom AW'!P16+'Materialen W kolom AX'!P16)/1000</f>
        <v>0</v>
      </c>
      <c r="Q16" s="41">
        <f>('Materialen W kolom AG'!Q16+'Materialen W kolom AH'!Q16+'Materialen W kolom AI'!Q16+'Materialen W kolom AJ'!Q16+'Materialen W kolom AK'!Q16+'Materialen W kolom AL'!Q16+'Materialen W kolom AP'!Q16+'Materialen W kolom AQ'!Q16+'Materialen W kolom AR'!Q16+'Materialen W kolom AS'!Q16+'Materialen W kolom AT'!Q16+'Materialen W kolom AU'!Q16+'Materialen W kolom AV'!Q16+'Materialen W kolom AW'!Q16+'Materialen W kolom AX'!Q16)/1000</f>
        <v>0</v>
      </c>
      <c r="R16" s="41">
        <f>('Materialen W kolom AG'!R16+'Materialen W kolom AH'!R16+'Materialen W kolom AI'!R16+'Materialen W kolom AJ'!R16+'Materialen W kolom AK'!R16+'Materialen W kolom AL'!R16+'Materialen W kolom AP'!R16+'Materialen W kolom AQ'!R16+'Materialen W kolom AR'!R16+'Materialen W kolom AS'!R16+'Materialen W kolom AT'!R16+'Materialen W kolom AU'!R16+'Materialen W kolom AV'!R16+'Materialen W kolom AW'!R16+'Materialen W kolom AX'!R16)/1000</f>
        <v>0</v>
      </c>
      <c r="S16" s="41">
        <f>('Materialen W kolom AG'!S16+'Materialen W kolom AH'!S16+'Materialen W kolom AI'!S16+'Materialen W kolom AJ'!S16+'Materialen W kolom AK'!S16+'Materialen W kolom AL'!S16+'Materialen W kolom AP'!S16+'Materialen W kolom AQ'!S16+'Materialen W kolom AR'!S16+'Materialen W kolom AS'!S16+'Materialen W kolom AT'!S16+'Materialen W kolom AU'!S16+'Materialen W kolom AV'!S16+'Materialen W kolom AW'!S16+'Materialen W kolom AX'!S16)/1000</f>
        <v>0</v>
      </c>
      <c r="T16" s="41">
        <f>('Materialen W kolom AG'!T16+'Materialen W kolom AH'!T16+'Materialen W kolom AI'!T16+'Materialen W kolom AJ'!T16+'Materialen W kolom AK'!T16+'Materialen W kolom AL'!T16+'Materialen W kolom AP'!T16+'Materialen W kolom AQ'!T16+'Materialen W kolom AR'!T16+'Materialen W kolom AS'!T16+'Materialen W kolom AT'!T16+'Materialen W kolom AU'!T16+'Materialen W kolom AV'!T16+'Materialen W kolom AW'!T16+'Materialen W kolom AX'!T16)/1000</f>
        <v>0</v>
      </c>
    </row>
    <row r="17" spans="2:20" x14ac:dyDescent="0.2">
      <c r="B17" t="str">
        <f t="shared" si="1"/>
        <v>Staal</v>
      </c>
      <c r="C17" s="33">
        <f>'Materialen W kolom AG'!C17+'Materialen W kolom AH'!C17+'Materialen W kolom AI'!C17+'Materialen W kolom AJ'!C17+'Materialen W kolom AK'!C17+'Materialen W kolom AL'!C17+'Materialen W kolom AP'!C17+'Materialen W kolom AQ'!C17+'Materialen W kolom AR'!C17+'Materialen W kolom AS'!C17+'Materialen W kolom AT'!C17+'Materialen W kolom AU'!C17+'Materialen W kolom AV'!C17+'Materialen W kolom AW'!C17+'Materialen W kolom AX'!C17</f>
        <v>298.41071985042072</v>
      </c>
      <c r="D17" t="s">
        <v>360</v>
      </c>
      <c r="G17" s="567">
        <f>('Materialen W kolom AG'!G17+'Materialen W kolom AH'!G17+'Materialen W kolom AI'!G17+'Materialen W kolom AJ'!G17+'Materialen W kolom AK'!G17+'Materialen W kolom AL'!G17+'Materialen W kolom AP'!G17+'Materialen W kolom AQ'!G17+'Materialen W kolom AR'!G17+'Materialen W kolom AS'!G17+'Materialen W kolom AT'!G17+'Materialen W kolom AU'!G17+'Materialen W kolom AV'!G17+'Materialen W kolom AW'!G17+'Materialen W kolom AX'!G17)/1000</f>
        <v>0</v>
      </c>
      <c r="H17" s="43">
        <f>('Materialen W kolom AG'!H17+'Materialen W kolom AH'!H17+'Materialen W kolom AI'!H17+'Materialen W kolom AJ'!H17+'Materialen W kolom AK'!H17+'Materialen W kolom AL'!H17+'Materialen W kolom AP'!H17+'Materialen W kolom AQ'!H17+'Materialen W kolom AR'!H17+'Materialen W kolom AS'!H17+'Materialen W kolom AT'!H17+'Materialen W kolom AU'!H17+'Materialen W kolom AV'!H17+'Materialen W kolom AW'!H17+'Materialen W kolom AX'!H17)/1000</f>
        <v>0</v>
      </c>
      <c r="I17" t="str">
        <f t="shared" ref="I17:I22" si="2">D17</f>
        <v>Biobased</v>
      </c>
      <c r="J17" s="41">
        <f>('Materialen W kolom AG'!J17+'Materialen W kolom AH'!J17+'Materialen W kolom AI'!J17+'Materialen W kolom AJ'!J17+'Materialen W kolom AK'!J17+'Materialen W kolom AL'!J17+'Materialen W kolom AP'!J17+'Materialen W kolom AQ'!J17+'Materialen W kolom AR'!J17+'Materialen W kolom AS'!J17+'Materialen W kolom AT'!J17+'Materialen W kolom AU'!J17+'Materialen W kolom AV'!J17+'Materialen W kolom AW'!J17+'Materialen W kolom AX'!J17)/1000</f>
        <v>0</v>
      </c>
      <c r="K17" s="41">
        <f>('Materialen W kolom AG'!K17+'Materialen W kolom AH'!K17+'Materialen W kolom AI'!K17+'Materialen W kolom AJ'!K17+'Materialen W kolom AK'!K17+'Materialen W kolom AL'!K17+'Materialen W kolom AP'!K17+'Materialen W kolom AQ'!K17+'Materialen W kolom AR'!K17+'Materialen W kolom AS'!K17+'Materialen W kolom AT'!K17+'Materialen W kolom AU'!K17+'Materialen W kolom AV'!K17+'Materialen W kolom AW'!K17+'Materialen W kolom AX'!K17)/1000</f>
        <v>0</v>
      </c>
      <c r="L17" s="41">
        <f>('Materialen W kolom AG'!L17+'Materialen W kolom AH'!L17+'Materialen W kolom AI'!L17+'Materialen W kolom AJ'!L17+'Materialen W kolom AK'!L17+'Materialen W kolom AL'!L17+'Materialen W kolom AP'!L17+'Materialen W kolom AQ'!L17+'Materialen W kolom AR'!L17+'Materialen W kolom AS'!L17+'Materialen W kolom AT'!L17+'Materialen W kolom AU'!L17+'Materialen W kolom AV'!L17+'Materialen W kolom AW'!L17+'Materialen W kolom AX'!L17)/1000</f>
        <v>0</v>
      </c>
      <c r="M17" s="41">
        <f>('Materialen W kolom AG'!M17+'Materialen W kolom AH'!M17+'Materialen W kolom AI'!M17+'Materialen W kolom AJ'!M17+'Materialen W kolom AK'!M17+'Materialen W kolom AL'!M17+'Materialen W kolom AP'!M17+'Materialen W kolom AQ'!M17+'Materialen W kolom AR'!M17+'Materialen W kolom AS'!M17+'Materialen W kolom AT'!M17+'Materialen W kolom AU'!M17+'Materialen W kolom AV'!M17+'Materialen W kolom AW'!M17+'Materialen W kolom AX'!M17)/1000</f>
        <v>0</v>
      </c>
      <c r="N17" s="41">
        <f>('Materialen W kolom AG'!N17+'Materialen W kolom AH'!N17+'Materialen W kolom AI'!N17+'Materialen W kolom AJ'!N17+'Materialen W kolom AK'!N17+'Materialen W kolom AL'!N17+'Materialen W kolom AP'!N17+'Materialen W kolom AQ'!N17+'Materialen W kolom AR'!N17+'Materialen W kolom AS'!N17+'Materialen W kolom AT'!N17+'Materialen W kolom AU'!N17+'Materialen W kolom AV'!N17+'Materialen W kolom AW'!N17+'Materialen W kolom AX'!N17)/1000</f>
        <v>0</v>
      </c>
      <c r="O17" s="41">
        <f>('Materialen W kolom AG'!O17+'Materialen W kolom AH'!O17+'Materialen W kolom AI'!O17+'Materialen W kolom AJ'!O17+'Materialen W kolom AK'!O17+'Materialen W kolom AL'!O17+'Materialen W kolom AP'!O17+'Materialen W kolom AQ'!O17+'Materialen W kolom AR'!O17+'Materialen W kolom AS'!O17+'Materialen W kolom AT'!O17+'Materialen W kolom AU'!O17+'Materialen W kolom AV'!O17+'Materialen W kolom AW'!O17+'Materialen W kolom AX'!O17)/1000</f>
        <v>0</v>
      </c>
      <c r="P17" s="41">
        <f>('Materialen W kolom AG'!P17+'Materialen W kolom AH'!P17+'Materialen W kolom AI'!P17+'Materialen W kolom AJ'!P17+'Materialen W kolom AK'!P17+'Materialen W kolom AL'!P17+'Materialen W kolom AP'!P17+'Materialen W kolom AQ'!P17+'Materialen W kolom AR'!P17+'Materialen W kolom AS'!P17+'Materialen W kolom AT'!P17+'Materialen W kolom AU'!P17+'Materialen W kolom AV'!P17+'Materialen W kolom AW'!P17+'Materialen W kolom AX'!P17)/1000</f>
        <v>0</v>
      </c>
      <c r="Q17" s="41">
        <f>('Materialen W kolom AG'!Q17+'Materialen W kolom AH'!Q17+'Materialen W kolom AI'!Q17+'Materialen W kolom AJ'!Q17+'Materialen W kolom AK'!Q17+'Materialen W kolom AL'!Q17+'Materialen W kolom AP'!Q17+'Materialen W kolom AQ'!Q17+'Materialen W kolom AR'!Q17+'Materialen W kolom AS'!Q17+'Materialen W kolom AT'!Q17+'Materialen W kolom AU'!Q17+'Materialen W kolom AV'!Q17+'Materialen W kolom AW'!Q17+'Materialen W kolom AX'!Q17)/1000</f>
        <v>0</v>
      </c>
      <c r="R17" s="41">
        <f>('Materialen W kolom AG'!R17+'Materialen W kolom AH'!R17+'Materialen W kolom AI'!R17+'Materialen W kolom AJ'!R17+'Materialen W kolom AK'!R17+'Materialen W kolom AL'!R17+'Materialen W kolom AP'!R17+'Materialen W kolom AQ'!R17+'Materialen W kolom AR'!R17+'Materialen W kolom AS'!R17+'Materialen W kolom AT'!R17+'Materialen W kolom AU'!R17+'Materialen W kolom AV'!R17+'Materialen W kolom AW'!R17+'Materialen W kolom AX'!R17)/1000</f>
        <v>0</v>
      </c>
      <c r="S17" s="41">
        <f>('Materialen W kolom AG'!S17+'Materialen W kolom AH'!S17+'Materialen W kolom AI'!S17+'Materialen W kolom AJ'!S17+'Materialen W kolom AK'!S17+'Materialen W kolom AL'!S17+'Materialen W kolom AP'!S17+'Materialen W kolom AQ'!S17+'Materialen W kolom AR'!S17+'Materialen W kolom AS'!S17+'Materialen W kolom AT'!S17+'Materialen W kolom AU'!S17+'Materialen W kolom AV'!S17+'Materialen W kolom AW'!S17+'Materialen W kolom AX'!S17)/1000</f>
        <v>0</v>
      </c>
      <c r="T17" s="41">
        <f>('Materialen W kolom AG'!T17+'Materialen W kolom AH'!T17+'Materialen W kolom AI'!T17+'Materialen W kolom AJ'!T17+'Materialen W kolom AK'!T17+'Materialen W kolom AL'!T17+'Materialen W kolom AP'!T17+'Materialen W kolom AQ'!T17+'Materialen W kolom AR'!T17+'Materialen W kolom AS'!T17+'Materialen W kolom AT'!T17+'Materialen W kolom AU'!T17+'Materialen W kolom AV'!T17+'Materialen W kolom AW'!T17+'Materialen W kolom AX'!T17)/1000</f>
        <v>0</v>
      </c>
    </row>
    <row r="18" spans="2:20" x14ac:dyDescent="0.2">
      <c r="B18" t="str">
        <f t="shared" si="1"/>
        <v>Asfalt</v>
      </c>
      <c r="C18" s="33">
        <f>'Materialen W kolom AG'!C18+'Materialen W kolom AH'!C18+'Materialen W kolom AI'!C18+'Materialen W kolom AJ'!C18+'Materialen W kolom AK'!C18+'Materialen W kolom AL'!C18+'Materialen W kolom AP'!C18+'Materialen W kolom AQ'!C18+'Materialen W kolom AR'!C18+'Materialen W kolom AS'!C18+'Materialen W kolom AT'!C18+'Materialen W kolom AU'!C18+'Materialen W kolom AV'!C18+'Materialen W kolom AW'!C18+'Materialen W kolom AX'!C18</f>
        <v>0</v>
      </c>
      <c r="D18" t="s">
        <v>360</v>
      </c>
      <c r="G18" s="567">
        <f>('Materialen W kolom AG'!G18+'Materialen W kolom AH'!G18+'Materialen W kolom AI'!G18+'Materialen W kolom AJ'!G18+'Materialen W kolom AK'!G18+'Materialen W kolom AL'!G18+'Materialen W kolom AP'!G18+'Materialen W kolom AQ'!G18+'Materialen W kolom AR'!G18+'Materialen W kolom AS'!G18+'Materialen W kolom AT'!G18+'Materialen W kolom AU'!G18+'Materialen W kolom AV'!G18+'Materialen W kolom AW'!G18+'Materialen W kolom AX'!G18)/1000</f>
        <v>0</v>
      </c>
      <c r="H18" s="43">
        <f>('Materialen W kolom AG'!H18+'Materialen W kolom AH'!H18+'Materialen W kolom AI'!H18+'Materialen W kolom AJ'!H18+'Materialen W kolom AK'!H18+'Materialen W kolom AL'!H18+'Materialen W kolom AP'!H18+'Materialen W kolom AQ'!H18+'Materialen W kolom AR'!H18+'Materialen W kolom AS'!H18+'Materialen W kolom AT'!H18+'Materialen W kolom AU'!H18+'Materialen W kolom AV'!H18+'Materialen W kolom AW'!H18+'Materialen W kolom AX'!H18)/1000</f>
        <v>0</v>
      </c>
      <c r="I18" t="str">
        <f t="shared" si="2"/>
        <v>Biobased</v>
      </c>
      <c r="J18" s="41">
        <f>('Materialen W kolom AG'!J18+'Materialen W kolom AH'!J18+'Materialen W kolom AI'!J18+'Materialen W kolom AJ'!J18+'Materialen W kolom AK'!J18+'Materialen W kolom AL'!J18+'Materialen W kolom AP'!J18+'Materialen W kolom AQ'!J18+'Materialen W kolom AR'!J18+'Materialen W kolom AS'!J18+'Materialen W kolom AT'!J18+'Materialen W kolom AU'!J18+'Materialen W kolom AV'!J18+'Materialen W kolom AW'!J18+'Materialen W kolom AX'!J18)/1000</f>
        <v>0</v>
      </c>
      <c r="K18" s="41">
        <f>('Materialen W kolom AG'!K18+'Materialen W kolom AH'!K18+'Materialen W kolom AI'!K18+'Materialen W kolom AJ'!K18+'Materialen W kolom AK'!K18+'Materialen W kolom AL'!K18+'Materialen W kolom AP'!K18+'Materialen W kolom AQ'!K18+'Materialen W kolom AR'!K18+'Materialen W kolom AS'!K18+'Materialen W kolom AT'!K18+'Materialen W kolom AU'!K18+'Materialen W kolom AV'!K18+'Materialen W kolom AW'!K18+'Materialen W kolom AX'!K18)/1000</f>
        <v>0</v>
      </c>
      <c r="L18" s="41">
        <f>('Materialen W kolom AG'!L18+'Materialen W kolom AH'!L18+'Materialen W kolom AI'!L18+'Materialen W kolom AJ'!L18+'Materialen W kolom AK'!L18+'Materialen W kolom AL'!L18+'Materialen W kolom AP'!L18+'Materialen W kolom AQ'!L18+'Materialen W kolom AR'!L18+'Materialen W kolom AS'!L18+'Materialen W kolom AT'!L18+'Materialen W kolom AU'!L18+'Materialen W kolom AV'!L18+'Materialen W kolom AW'!L18+'Materialen W kolom AX'!L18)/1000</f>
        <v>0</v>
      </c>
      <c r="M18" s="41">
        <f>('Materialen W kolom AG'!M18+'Materialen W kolom AH'!M18+'Materialen W kolom AI'!M18+'Materialen W kolom AJ'!M18+'Materialen W kolom AK'!M18+'Materialen W kolom AL'!M18+'Materialen W kolom AP'!M18+'Materialen W kolom AQ'!M18+'Materialen W kolom AR'!M18+'Materialen W kolom AS'!M18+'Materialen W kolom AT'!M18+'Materialen W kolom AU'!M18+'Materialen W kolom AV'!M18+'Materialen W kolom AW'!M18+'Materialen W kolom AX'!M18)/1000</f>
        <v>0</v>
      </c>
      <c r="N18" s="41">
        <f>('Materialen W kolom AG'!N18+'Materialen W kolom AH'!N18+'Materialen W kolom AI'!N18+'Materialen W kolom AJ'!N18+'Materialen W kolom AK'!N18+'Materialen W kolom AL'!N18+'Materialen W kolom AP'!N18+'Materialen W kolom AQ'!N18+'Materialen W kolom AR'!N18+'Materialen W kolom AS'!N18+'Materialen W kolom AT'!N18+'Materialen W kolom AU'!N18+'Materialen W kolom AV'!N18+'Materialen W kolom AW'!N18+'Materialen W kolom AX'!N18)/1000</f>
        <v>0</v>
      </c>
      <c r="O18" s="41">
        <f>('Materialen W kolom AG'!O18+'Materialen W kolom AH'!O18+'Materialen W kolom AI'!O18+'Materialen W kolom AJ'!O18+'Materialen W kolom AK'!O18+'Materialen W kolom AL'!O18+'Materialen W kolom AP'!O18+'Materialen W kolom AQ'!O18+'Materialen W kolom AR'!O18+'Materialen W kolom AS'!O18+'Materialen W kolom AT'!O18+'Materialen W kolom AU'!O18+'Materialen W kolom AV'!O18+'Materialen W kolom AW'!O18+'Materialen W kolom AX'!O18)/1000</f>
        <v>0</v>
      </c>
      <c r="P18" s="41">
        <f>('Materialen W kolom AG'!P18+'Materialen W kolom AH'!P18+'Materialen W kolom AI'!P18+'Materialen W kolom AJ'!P18+'Materialen W kolom AK'!P18+'Materialen W kolom AL'!P18+'Materialen W kolom AP'!P18+'Materialen W kolom AQ'!P18+'Materialen W kolom AR'!P18+'Materialen W kolom AS'!P18+'Materialen W kolom AT'!P18+'Materialen W kolom AU'!P18+'Materialen W kolom AV'!P18+'Materialen W kolom AW'!P18+'Materialen W kolom AX'!P18)/1000</f>
        <v>0</v>
      </c>
      <c r="Q18" s="41">
        <f>('Materialen W kolom AG'!Q18+'Materialen W kolom AH'!Q18+'Materialen W kolom AI'!Q18+'Materialen W kolom AJ'!Q18+'Materialen W kolom AK'!Q18+'Materialen W kolom AL'!Q18+'Materialen W kolom AP'!Q18+'Materialen W kolom AQ'!Q18+'Materialen W kolom AR'!Q18+'Materialen W kolom AS'!Q18+'Materialen W kolom AT'!Q18+'Materialen W kolom AU'!Q18+'Materialen W kolom AV'!Q18+'Materialen W kolom AW'!Q18+'Materialen W kolom AX'!Q18)/1000</f>
        <v>0</v>
      </c>
      <c r="R18" s="41">
        <f>('Materialen W kolom AG'!R18+'Materialen W kolom AH'!R18+'Materialen W kolom AI'!R18+'Materialen W kolom AJ'!R18+'Materialen W kolom AK'!R18+'Materialen W kolom AL'!R18+'Materialen W kolom AP'!R18+'Materialen W kolom AQ'!R18+'Materialen W kolom AR'!R18+'Materialen W kolom AS'!R18+'Materialen W kolom AT'!R18+'Materialen W kolom AU'!R18+'Materialen W kolom AV'!R18+'Materialen W kolom AW'!R18+'Materialen W kolom AX'!R18)/1000</f>
        <v>0</v>
      </c>
      <c r="S18" s="41">
        <f>('Materialen W kolom AG'!S18+'Materialen W kolom AH'!S18+'Materialen W kolom AI'!S18+'Materialen W kolom AJ'!S18+'Materialen W kolom AK'!S18+'Materialen W kolom AL'!S18+'Materialen W kolom AP'!S18+'Materialen W kolom AQ'!S18+'Materialen W kolom AR'!S18+'Materialen W kolom AS'!S18+'Materialen W kolom AT'!S18+'Materialen W kolom AU'!S18+'Materialen W kolom AV'!S18+'Materialen W kolom AW'!S18+'Materialen W kolom AX'!S18)/1000</f>
        <v>0</v>
      </c>
      <c r="T18" s="41">
        <f>('Materialen W kolom AG'!T18+'Materialen W kolom AH'!T18+'Materialen W kolom AI'!T18+'Materialen W kolom AJ'!T18+'Materialen W kolom AK'!T18+'Materialen W kolom AL'!T18+'Materialen W kolom AP'!T18+'Materialen W kolom AQ'!T18+'Materialen W kolom AR'!T18+'Materialen W kolom AS'!T18+'Materialen W kolom AT'!T18+'Materialen W kolom AU'!T18+'Materialen W kolom AV'!T18+'Materialen W kolom AW'!T18+'Materialen W kolom AX'!T18)/1000</f>
        <v>0</v>
      </c>
    </row>
    <row r="19" spans="2:20" x14ac:dyDescent="0.2">
      <c r="B19" t="str">
        <f t="shared" si="1"/>
        <v>Hout</v>
      </c>
      <c r="C19" s="33">
        <f>'Materialen W kolom AG'!C19+'Materialen W kolom AH'!C19+'Materialen W kolom AI'!C19+'Materialen W kolom AJ'!C19+'Materialen W kolom AK'!C19+'Materialen W kolom AL'!C19+'Materialen W kolom AP'!C19+'Materialen W kolom AQ'!C19+'Materialen W kolom AR'!C19+'Materialen W kolom AS'!C19+'Materialen W kolom AT'!C19+'Materialen W kolom AU'!C19+'Materialen W kolom AV'!C19+'Materialen W kolom AW'!C19+'Materialen W kolom AX'!C19</f>
        <v>4159.3585540666882</v>
      </c>
      <c r="D19" t="s">
        <v>360</v>
      </c>
      <c r="G19" s="567">
        <f>('Materialen W kolom AG'!G19+'Materialen W kolom AH'!G19+'Materialen W kolom AI'!G19+'Materialen W kolom AJ'!G19+'Materialen W kolom AK'!G19+'Materialen W kolom AL'!G19+'Materialen W kolom AP'!G19+'Materialen W kolom AQ'!G19+'Materialen W kolom AR'!G19+'Materialen W kolom AS'!G19+'Materialen W kolom AT'!G19+'Materialen W kolom AU'!G19+'Materialen W kolom AV'!G19+'Materialen W kolom AW'!G19+'Materialen W kolom AX'!G19)/1000</f>
        <v>0</v>
      </c>
      <c r="H19" s="43">
        <f>('Materialen W kolom AG'!H19+'Materialen W kolom AH'!H19+'Materialen W kolom AI'!H19+'Materialen W kolom AJ'!H19+'Materialen W kolom AK'!H19+'Materialen W kolom AL'!H19+'Materialen W kolom AP'!H19+'Materialen W kolom AQ'!H19+'Materialen W kolom AR'!H19+'Materialen W kolom AS'!H19+'Materialen W kolom AT'!H19+'Materialen W kolom AU'!H19+'Materialen W kolom AV'!H19+'Materialen W kolom AW'!H19+'Materialen W kolom AX'!H19)/1000</f>
        <v>0</v>
      </c>
      <c r="I19" t="str">
        <f t="shared" ref="I19" si="3">D19</f>
        <v>Biobased</v>
      </c>
      <c r="J19" s="41">
        <f>('Materialen W kolom AG'!J19+'Materialen W kolom AH'!J19+'Materialen W kolom AI'!J19+'Materialen W kolom AJ'!J19+'Materialen W kolom AK'!J19+'Materialen W kolom AL'!J19+'Materialen W kolom AP'!J19+'Materialen W kolom AQ'!J19+'Materialen W kolom AR'!J19+'Materialen W kolom AS'!J19+'Materialen W kolom AT'!J19+'Materialen W kolom AU'!J19+'Materialen W kolom AV'!J19+'Materialen W kolom AW'!J19+'Materialen W kolom AX'!J19)/1000</f>
        <v>0</v>
      </c>
      <c r="K19" s="41">
        <f>('Materialen W kolom AG'!K19+'Materialen W kolom AH'!K19+'Materialen W kolom AI'!K19+'Materialen W kolom AJ'!K19+'Materialen W kolom AK'!K19+'Materialen W kolom AL'!K19+'Materialen W kolom AP'!K19+'Materialen W kolom AQ'!K19+'Materialen W kolom AR'!K19+'Materialen W kolom AS'!K19+'Materialen W kolom AT'!K19+'Materialen W kolom AU'!K19+'Materialen W kolom AV'!K19+'Materialen W kolom AW'!K19+'Materialen W kolom AX'!K19)/1000</f>
        <v>0</v>
      </c>
      <c r="L19" s="41">
        <f>('Materialen W kolom AG'!L19+'Materialen W kolom AH'!L19+'Materialen W kolom AI'!L19+'Materialen W kolom AJ'!L19+'Materialen W kolom AK'!L19+'Materialen W kolom AL'!L19+'Materialen W kolom AP'!L19+'Materialen W kolom AQ'!L19+'Materialen W kolom AR'!L19+'Materialen W kolom AS'!L19+'Materialen W kolom AT'!L19+'Materialen W kolom AU'!L19+'Materialen W kolom AV'!L19+'Materialen W kolom AW'!L19+'Materialen W kolom AX'!L19)/1000</f>
        <v>0</v>
      </c>
      <c r="M19" s="41">
        <f>('Materialen W kolom AG'!M19+'Materialen W kolom AH'!M19+'Materialen W kolom AI'!M19+'Materialen W kolom AJ'!M19+'Materialen W kolom AK'!M19+'Materialen W kolom AL'!M19+'Materialen W kolom AP'!M19+'Materialen W kolom AQ'!M19+'Materialen W kolom AR'!M19+'Materialen W kolom AS'!M19+'Materialen W kolom AT'!M19+'Materialen W kolom AU'!M19+'Materialen W kolom AV'!M19+'Materialen W kolom AW'!M19+'Materialen W kolom AX'!M19)/1000</f>
        <v>0</v>
      </c>
      <c r="N19" s="41">
        <f>('Materialen W kolom AG'!N19+'Materialen W kolom AH'!N19+'Materialen W kolom AI'!N19+'Materialen W kolom AJ'!N19+'Materialen W kolom AK'!N19+'Materialen W kolom AL'!N19+'Materialen W kolom AP'!N19+'Materialen W kolom AQ'!N19+'Materialen W kolom AR'!N19+'Materialen W kolom AS'!N19+'Materialen W kolom AT'!N19+'Materialen W kolom AU'!N19+'Materialen W kolom AV'!N19+'Materialen W kolom AW'!N19+'Materialen W kolom AX'!N19)/1000</f>
        <v>0</v>
      </c>
      <c r="O19" s="41">
        <f>('Materialen W kolom AG'!O19+'Materialen W kolom AH'!O19+'Materialen W kolom AI'!O19+'Materialen W kolom AJ'!O19+'Materialen W kolom AK'!O19+'Materialen W kolom AL'!O19+'Materialen W kolom AP'!O19+'Materialen W kolom AQ'!O19+'Materialen W kolom AR'!O19+'Materialen W kolom AS'!O19+'Materialen W kolom AT'!O19+'Materialen W kolom AU'!O19+'Materialen W kolom AV'!O19+'Materialen W kolom AW'!O19+'Materialen W kolom AX'!O19)/1000</f>
        <v>0</v>
      </c>
      <c r="P19" s="41">
        <f>('Materialen W kolom AG'!P19+'Materialen W kolom AH'!P19+'Materialen W kolom AI'!P19+'Materialen W kolom AJ'!P19+'Materialen W kolom AK'!P19+'Materialen W kolom AL'!P19+'Materialen W kolom AP'!P19+'Materialen W kolom AQ'!P19+'Materialen W kolom AR'!P19+'Materialen W kolom AS'!P19+'Materialen W kolom AT'!P19+'Materialen W kolom AU'!P19+'Materialen W kolom AV'!P19+'Materialen W kolom AW'!P19+'Materialen W kolom AX'!P19)/1000</f>
        <v>0</v>
      </c>
      <c r="Q19" s="41">
        <f>('Materialen W kolom AG'!Q19+'Materialen W kolom AH'!Q19+'Materialen W kolom AI'!Q19+'Materialen W kolom AJ'!Q19+'Materialen W kolom AK'!Q19+'Materialen W kolom AL'!Q19+'Materialen W kolom AP'!Q19+'Materialen W kolom AQ'!Q19+'Materialen W kolom AR'!Q19+'Materialen W kolom AS'!Q19+'Materialen W kolom AT'!Q19+'Materialen W kolom AU'!Q19+'Materialen W kolom AV'!Q19+'Materialen W kolom AW'!Q19+'Materialen W kolom AX'!Q19)/1000</f>
        <v>0</v>
      </c>
      <c r="R19" s="41">
        <f>('Materialen W kolom AG'!R19+'Materialen W kolom AH'!R19+'Materialen W kolom AI'!R19+'Materialen W kolom AJ'!R19+'Materialen W kolom AK'!R19+'Materialen W kolom AL'!R19+'Materialen W kolom AP'!R19+'Materialen W kolom AQ'!R19+'Materialen W kolom AR'!R19+'Materialen W kolom AS'!R19+'Materialen W kolom AT'!R19+'Materialen W kolom AU'!R19+'Materialen W kolom AV'!R19+'Materialen W kolom AW'!R19+'Materialen W kolom AX'!R19)/1000</f>
        <v>0</v>
      </c>
      <c r="S19" s="41">
        <f>('Materialen W kolom AG'!S19+'Materialen W kolom AH'!S19+'Materialen W kolom AI'!S19+'Materialen W kolom AJ'!S19+'Materialen W kolom AK'!S19+'Materialen W kolom AL'!S19+'Materialen W kolom AP'!S19+'Materialen W kolom AQ'!S19+'Materialen W kolom AR'!S19+'Materialen W kolom AS'!S19+'Materialen W kolom AT'!S19+'Materialen W kolom AU'!S19+'Materialen W kolom AV'!S19+'Materialen W kolom AW'!S19+'Materialen W kolom AX'!S19)/1000</f>
        <v>0</v>
      </c>
      <c r="T19" s="41">
        <f>('Materialen W kolom AG'!T19+'Materialen W kolom AH'!T19+'Materialen W kolom AI'!T19+'Materialen W kolom AJ'!T19+'Materialen W kolom AK'!T19+'Materialen W kolom AL'!T19+'Materialen W kolom AP'!T19+'Materialen W kolom AQ'!T19+'Materialen W kolom AR'!T19+'Materialen W kolom AS'!T19+'Materialen W kolom AT'!T19+'Materialen W kolom AU'!T19+'Materialen W kolom AV'!T19+'Materialen W kolom AW'!T19+'Materialen W kolom AX'!T19)/1000</f>
        <v>0</v>
      </c>
    </row>
    <row r="20" spans="2:20" x14ac:dyDescent="0.2">
      <c r="B20" t="str">
        <f t="shared" si="1"/>
        <v>Grondbewerking</v>
      </c>
      <c r="C20" s="33">
        <f>'Materialen W kolom AG'!C20+'Materialen W kolom AH'!C20+'Materialen W kolom AI'!C20+'Materialen W kolom AJ'!C20+'Materialen W kolom AK'!C20+'Materialen W kolom AL'!C20+'Materialen W kolom AP'!C20+'Materialen W kolom AQ'!C20+'Materialen W kolom AR'!C20+'Materialen W kolom AS'!C20+'Materialen W kolom AT'!C20+'Materialen W kolom AU'!C20+'Materialen W kolom AV'!C20+'Materialen W kolom AW'!C20+'Materialen W kolom AX'!C20</f>
        <v>5057.304000000001</v>
      </c>
      <c r="D20" t="s">
        <v>360</v>
      </c>
      <c r="G20" s="567">
        <f>('Materialen W kolom AG'!G20+'Materialen W kolom AH'!G20+'Materialen W kolom AI'!G20+'Materialen W kolom AJ'!G20+'Materialen W kolom AK'!G20+'Materialen W kolom AL'!G20+'Materialen W kolom AP'!G20+'Materialen W kolom AQ'!G20+'Materialen W kolom AR'!G20+'Materialen W kolom AS'!G20+'Materialen W kolom AT'!G20+'Materialen W kolom AU'!G20+'Materialen W kolom AV'!G20+'Materialen W kolom AW'!G20+'Materialen W kolom AX'!G20)/1000</f>
        <v>0</v>
      </c>
      <c r="H20" s="43">
        <f>('Materialen W kolom AG'!H20+'Materialen W kolom AH'!H20+'Materialen W kolom AI'!H20+'Materialen W kolom AJ'!H20+'Materialen W kolom AK'!H20+'Materialen W kolom AL'!H20+'Materialen W kolom AP'!H20+'Materialen W kolom AQ'!H20+'Materialen W kolom AR'!H20+'Materialen W kolom AS'!H20+'Materialen W kolom AT'!H20+'Materialen W kolom AU'!H20+'Materialen W kolom AV'!H20+'Materialen W kolom AW'!H20+'Materialen W kolom AX'!H20)/1000</f>
        <v>0</v>
      </c>
      <c r="I20" t="str">
        <f t="shared" si="2"/>
        <v>Biobased</v>
      </c>
      <c r="J20" s="41">
        <f>('Materialen W kolom AG'!J20+'Materialen W kolom AH'!J20+'Materialen W kolom AI'!J20+'Materialen W kolom AJ'!J20+'Materialen W kolom AK'!J20+'Materialen W kolom AL'!J20+'Materialen W kolom AP'!J20+'Materialen W kolom AQ'!J20+'Materialen W kolom AR'!J20+'Materialen W kolom AS'!J20+'Materialen W kolom AT'!J20+'Materialen W kolom AU'!J20+'Materialen W kolom AV'!J20+'Materialen W kolom AW'!J20+'Materialen W kolom AX'!J20)/1000</f>
        <v>0</v>
      </c>
      <c r="K20" s="41">
        <f>('Materialen W kolom AG'!K20+'Materialen W kolom AH'!K20+'Materialen W kolom AI'!K20+'Materialen W kolom AJ'!K20+'Materialen W kolom AK'!K20+'Materialen W kolom AL'!K20+'Materialen W kolom AP'!K20+'Materialen W kolom AQ'!K20+'Materialen W kolom AR'!K20+'Materialen W kolom AS'!K20+'Materialen W kolom AT'!K20+'Materialen W kolom AU'!K20+'Materialen W kolom AV'!K20+'Materialen W kolom AW'!K20+'Materialen W kolom AX'!K20)/1000</f>
        <v>0</v>
      </c>
      <c r="L20" s="41">
        <f>('Materialen W kolom AG'!L20+'Materialen W kolom AH'!L20+'Materialen W kolom AI'!L20+'Materialen W kolom AJ'!L20+'Materialen W kolom AK'!L20+'Materialen W kolom AL'!L20+'Materialen W kolom AP'!L20+'Materialen W kolom AQ'!L20+'Materialen W kolom AR'!L20+'Materialen W kolom AS'!L20+'Materialen W kolom AT'!L20+'Materialen W kolom AU'!L20+'Materialen W kolom AV'!L20+'Materialen W kolom AW'!L20+'Materialen W kolom AX'!L20)/1000</f>
        <v>0</v>
      </c>
      <c r="M20" s="41">
        <f>('Materialen W kolom AG'!M20+'Materialen W kolom AH'!M20+'Materialen W kolom AI'!M20+'Materialen W kolom AJ'!M20+'Materialen W kolom AK'!M20+'Materialen W kolom AL'!M20+'Materialen W kolom AP'!M20+'Materialen W kolom AQ'!M20+'Materialen W kolom AR'!M20+'Materialen W kolom AS'!M20+'Materialen W kolom AT'!M20+'Materialen W kolom AU'!M20+'Materialen W kolom AV'!M20+'Materialen W kolom AW'!M20+'Materialen W kolom AX'!M20)/1000</f>
        <v>0</v>
      </c>
      <c r="N20" s="41">
        <f>('Materialen W kolom AG'!N20+'Materialen W kolom AH'!N20+'Materialen W kolom AI'!N20+'Materialen W kolom AJ'!N20+'Materialen W kolom AK'!N20+'Materialen W kolom AL'!N20+'Materialen W kolom AP'!N20+'Materialen W kolom AQ'!N20+'Materialen W kolom AR'!N20+'Materialen W kolom AS'!N20+'Materialen W kolom AT'!N20+'Materialen W kolom AU'!N20+'Materialen W kolom AV'!N20+'Materialen W kolom AW'!N20+'Materialen W kolom AX'!N20)/1000</f>
        <v>0</v>
      </c>
      <c r="O20" s="41">
        <f>('Materialen W kolom AG'!O20+'Materialen W kolom AH'!O20+'Materialen W kolom AI'!O20+'Materialen W kolom AJ'!O20+'Materialen W kolom AK'!O20+'Materialen W kolom AL'!O20+'Materialen W kolom AP'!O20+'Materialen W kolom AQ'!O20+'Materialen W kolom AR'!O20+'Materialen W kolom AS'!O20+'Materialen W kolom AT'!O20+'Materialen W kolom AU'!O20+'Materialen W kolom AV'!O20+'Materialen W kolom AW'!O20+'Materialen W kolom AX'!O20)/1000</f>
        <v>0</v>
      </c>
      <c r="P20" s="41">
        <f>('Materialen W kolom AG'!P20+'Materialen W kolom AH'!P20+'Materialen W kolom AI'!P20+'Materialen W kolom AJ'!P20+'Materialen W kolom AK'!P20+'Materialen W kolom AL'!P20+'Materialen W kolom AP'!P20+'Materialen W kolom AQ'!P20+'Materialen W kolom AR'!P20+'Materialen W kolom AS'!P20+'Materialen W kolom AT'!P20+'Materialen W kolom AU'!P20+'Materialen W kolom AV'!P20+'Materialen W kolom AW'!P20+'Materialen W kolom AX'!P20)/1000</f>
        <v>0</v>
      </c>
      <c r="Q20" s="41">
        <f>('Materialen W kolom AG'!Q20+'Materialen W kolom AH'!Q20+'Materialen W kolom AI'!Q20+'Materialen W kolom AJ'!Q20+'Materialen W kolom AK'!Q20+'Materialen W kolom AL'!Q20+'Materialen W kolom AP'!Q20+'Materialen W kolom AQ'!Q20+'Materialen W kolom AR'!Q20+'Materialen W kolom AS'!Q20+'Materialen W kolom AT'!Q20+'Materialen W kolom AU'!Q20+'Materialen W kolom AV'!Q20+'Materialen W kolom AW'!Q20+'Materialen W kolom AX'!Q20)/1000</f>
        <v>0</v>
      </c>
      <c r="R20" s="41">
        <f>('Materialen W kolom AG'!R20+'Materialen W kolom AH'!R20+'Materialen W kolom AI'!R20+'Materialen W kolom AJ'!R20+'Materialen W kolom AK'!R20+'Materialen W kolom AL'!R20+'Materialen W kolom AP'!R20+'Materialen W kolom AQ'!R20+'Materialen W kolom AR'!R20+'Materialen W kolom AS'!R20+'Materialen W kolom AT'!R20+'Materialen W kolom AU'!R20+'Materialen W kolom AV'!R20+'Materialen W kolom AW'!R20+'Materialen W kolom AX'!R20)/1000</f>
        <v>0</v>
      </c>
      <c r="S20" s="41">
        <f>('Materialen W kolom AG'!S20+'Materialen W kolom AH'!S20+'Materialen W kolom AI'!S20+'Materialen W kolom AJ'!S20+'Materialen W kolom AK'!S20+'Materialen W kolom AL'!S20+'Materialen W kolom AP'!S20+'Materialen W kolom AQ'!S20+'Materialen W kolom AR'!S20+'Materialen W kolom AS'!S20+'Materialen W kolom AT'!S20+'Materialen W kolom AU'!S20+'Materialen W kolom AV'!S20+'Materialen W kolom AW'!S20+'Materialen W kolom AX'!S20)/1000</f>
        <v>0</v>
      </c>
      <c r="T20" s="41">
        <f>('Materialen W kolom AG'!T20+'Materialen W kolom AH'!T20+'Materialen W kolom AI'!T20+'Materialen W kolom AJ'!T20+'Materialen W kolom AK'!T20+'Materialen W kolom AL'!T20+'Materialen W kolom AP'!T20+'Materialen W kolom AQ'!T20+'Materialen W kolom AR'!T20+'Materialen W kolom AS'!T20+'Materialen W kolom AT'!T20+'Materialen W kolom AU'!T20+'Materialen W kolom AV'!T20+'Materialen W kolom AW'!T20+'Materialen W kolom AX'!T20)/1000</f>
        <v>0</v>
      </c>
    </row>
    <row r="21" spans="2:20" x14ac:dyDescent="0.2">
      <c r="B21" t="str">
        <f t="shared" si="1"/>
        <v>Bestrating</v>
      </c>
      <c r="C21" s="33">
        <f>'Materialen W kolom AG'!C21+'Materialen W kolom AH'!C21+'Materialen W kolom AI'!C21+'Materialen W kolom AJ'!C21+'Materialen W kolom AK'!C21+'Materialen W kolom AL'!C21+'Materialen W kolom AP'!C21+'Materialen W kolom AQ'!C21+'Materialen W kolom AR'!C21+'Materialen W kolom AS'!C21+'Materialen W kolom AT'!C21+'Materialen W kolom AU'!C21+'Materialen W kolom AV'!C21+'Materialen W kolom AW'!C21+'Materialen W kolom AX'!C21</f>
        <v>0</v>
      </c>
      <c r="D21" t="s">
        <v>360</v>
      </c>
      <c r="G21" s="567">
        <f>('Materialen W kolom AG'!G21+'Materialen W kolom AH'!G21+'Materialen W kolom AI'!G21+'Materialen W kolom AJ'!G21+'Materialen W kolom AK'!G21+'Materialen W kolom AL'!G21+'Materialen W kolom AP'!G21+'Materialen W kolom AQ'!G21+'Materialen W kolom AR'!G21+'Materialen W kolom AS'!G21+'Materialen W kolom AT'!G21+'Materialen W kolom AU'!G21+'Materialen W kolom AV'!G21+'Materialen W kolom AW'!G21+'Materialen W kolom AX'!G21)/1000</f>
        <v>0</v>
      </c>
      <c r="H21" s="43">
        <f>('Materialen W kolom AG'!H21+'Materialen W kolom AH'!H21+'Materialen W kolom AI'!H21+'Materialen W kolom AJ'!H21+'Materialen W kolom AK'!H21+'Materialen W kolom AL'!H21+'Materialen W kolom AP'!H21+'Materialen W kolom AQ'!H21+'Materialen W kolom AR'!H21+'Materialen W kolom AS'!H21+'Materialen W kolom AT'!H21+'Materialen W kolom AU'!H21+'Materialen W kolom AV'!H21+'Materialen W kolom AW'!H21+'Materialen W kolom AX'!H21)/1000</f>
        <v>0</v>
      </c>
      <c r="I21" t="str">
        <f t="shared" si="2"/>
        <v>Biobased</v>
      </c>
      <c r="J21" s="41">
        <f>('Materialen W kolom AG'!J21+'Materialen W kolom AH'!J21+'Materialen W kolom AI'!J21+'Materialen W kolom AJ'!J21+'Materialen W kolom AK'!J21+'Materialen W kolom AL'!J21+'Materialen W kolom AP'!J21+'Materialen W kolom AQ'!J21+'Materialen W kolom AR'!J21+'Materialen W kolom AS'!J21+'Materialen W kolom AT'!J21+'Materialen W kolom AU'!J21+'Materialen W kolom AV'!J21+'Materialen W kolom AW'!J21+'Materialen W kolom AX'!J21)/1000</f>
        <v>0</v>
      </c>
      <c r="K21" s="41">
        <f>('Materialen W kolom AG'!K21+'Materialen W kolom AH'!K21+'Materialen W kolom AI'!K21+'Materialen W kolom AJ'!K21+'Materialen W kolom AK'!K21+'Materialen W kolom AL'!K21+'Materialen W kolom AP'!K21+'Materialen W kolom AQ'!K21+'Materialen W kolom AR'!K21+'Materialen W kolom AS'!K21+'Materialen W kolom AT'!K21+'Materialen W kolom AU'!K21+'Materialen W kolom AV'!K21+'Materialen W kolom AW'!K21+'Materialen W kolom AX'!K21)/1000</f>
        <v>0</v>
      </c>
      <c r="L21" s="41">
        <f>('Materialen W kolom AG'!L21+'Materialen W kolom AH'!L21+'Materialen W kolom AI'!L21+'Materialen W kolom AJ'!L21+'Materialen W kolom AK'!L21+'Materialen W kolom AL'!L21+'Materialen W kolom AP'!L21+'Materialen W kolom AQ'!L21+'Materialen W kolom AR'!L21+'Materialen W kolom AS'!L21+'Materialen W kolom AT'!L21+'Materialen W kolom AU'!L21+'Materialen W kolom AV'!L21+'Materialen W kolom AW'!L21+'Materialen W kolom AX'!L21)/1000</f>
        <v>0</v>
      </c>
      <c r="M21" s="41">
        <f>('Materialen W kolom AG'!M21+'Materialen W kolom AH'!M21+'Materialen W kolom AI'!M21+'Materialen W kolom AJ'!M21+'Materialen W kolom AK'!M21+'Materialen W kolom AL'!M21+'Materialen W kolom AP'!M21+'Materialen W kolom AQ'!M21+'Materialen W kolom AR'!M21+'Materialen W kolom AS'!M21+'Materialen W kolom AT'!M21+'Materialen W kolom AU'!M21+'Materialen W kolom AV'!M21+'Materialen W kolom AW'!M21+'Materialen W kolom AX'!M21)/1000</f>
        <v>0</v>
      </c>
      <c r="N21" s="41">
        <f>('Materialen W kolom AG'!N21+'Materialen W kolom AH'!N21+'Materialen W kolom AI'!N21+'Materialen W kolom AJ'!N21+'Materialen W kolom AK'!N21+'Materialen W kolom AL'!N21+'Materialen W kolom AP'!N21+'Materialen W kolom AQ'!N21+'Materialen W kolom AR'!N21+'Materialen W kolom AS'!N21+'Materialen W kolom AT'!N21+'Materialen W kolom AU'!N21+'Materialen W kolom AV'!N21+'Materialen W kolom AW'!N21+'Materialen W kolom AX'!N21)/1000</f>
        <v>0</v>
      </c>
      <c r="O21" s="41">
        <f>('Materialen W kolom AG'!O21+'Materialen W kolom AH'!O21+'Materialen W kolom AI'!O21+'Materialen W kolom AJ'!O21+'Materialen W kolom AK'!O21+'Materialen W kolom AL'!O21+'Materialen W kolom AP'!O21+'Materialen W kolom AQ'!O21+'Materialen W kolom AR'!O21+'Materialen W kolom AS'!O21+'Materialen W kolom AT'!O21+'Materialen W kolom AU'!O21+'Materialen W kolom AV'!O21+'Materialen W kolom AW'!O21+'Materialen W kolom AX'!O21)/1000</f>
        <v>0</v>
      </c>
      <c r="P21" s="41">
        <f>('Materialen W kolom AG'!P21+'Materialen W kolom AH'!P21+'Materialen W kolom AI'!P21+'Materialen W kolom AJ'!P21+'Materialen W kolom AK'!P21+'Materialen W kolom AL'!P21+'Materialen W kolom AP'!P21+'Materialen W kolom AQ'!P21+'Materialen W kolom AR'!P21+'Materialen W kolom AS'!P21+'Materialen W kolom AT'!P21+'Materialen W kolom AU'!P21+'Materialen W kolom AV'!P21+'Materialen W kolom AW'!P21+'Materialen W kolom AX'!P21)/1000</f>
        <v>0</v>
      </c>
      <c r="Q21" s="41">
        <f>('Materialen W kolom AG'!Q21+'Materialen W kolom AH'!Q21+'Materialen W kolom AI'!Q21+'Materialen W kolom AJ'!Q21+'Materialen W kolom AK'!Q21+'Materialen W kolom AL'!Q21+'Materialen W kolom AP'!Q21+'Materialen W kolom AQ'!Q21+'Materialen W kolom AR'!Q21+'Materialen W kolom AS'!Q21+'Materialen W kolom AT'!Q21+'Materialen W kolom AU'!Q21+'Materialen W kolom AV'!Q21+'Materialen W kolom AW'!Q21+'Materialen W kolom AX'!Q21)/1000</f>
        <v>0</v>
      </c>
      <c r="R21" s="41">
        <f>('Materialen W kolom AG'!R21+'Materialen W kolom AH'!R21+'Materialen W kolom AI'!R21+'Materialen W kolom AJ'!R21+'Materialen W kolom AK'!R21+'Materialen W kolom AL'!R21+'Materialen W kolom AP'!R21+'Materialen W kolom AQ'!R21+'Materialen W kolom AR'!R21+'Materialen W kolom AS'!R21+'Materialen W kolom AT'!R21+'Materialen W kolom AU'!R21+'Materialen W kolom AV'!R21+'Materialen W kolom AW'!R21+'Materialen W kolom AX'!R21)/1000</f>
        <v>0</v>
      </c>
      <c r="S21" s="41">
        <f>('Materialen W kolom AG'!S21+'Materialen W kolom AH'!S21+'Materialen W kolom AI'!S21+'Materialen W kolom AJ'!S21+'Materialen W kolom AK'!S21+'Materialen W kolom AL'!S21+'Materialen W kolom AP'!S21+'Materialen W kolom AQ'!S21+'Materialen W kolom AR'!S21+'Materialen W kolom AS'!S21+'Materialen W kolom AT'!S21+'Materialen W kolom AU'!S21+'Materialen W kolom AV'!S21+'Materialen W kolom AW'!S21+'Materialen W kolom AX'!S21)/1000</f>
        <v>0</v>
      </c>
      <c r="T21" s="41">
        <f>('Materialen W kolom AG'!T21+'Materialen W kolom AH'!T21+'Materialen W kolom AI'!T21+'Materialen W kolom AJ'!T21+'Materialen W kolom AK'!T21+'Materialen W kolom AL'!T21+'Materialen W kolom AP'!T21+'Materialen W kolom AQ'!T21+'Materialen W kolom AR'!T21+'Materialen W kolom AS'!T21+'Materialen W kolom AT'!T21+'Materialen W kolom AU'!T21+'Materialen W kolom AV'!T21+'Materialen W kolom AW'!T21+'Materialen W kolom AX'!T21)/1000</f>
        <v>0</v>
      </c>
    </row>
    <row r="22" spans="2:20" x14ac:dyDescent="0.2">
      <c r="B22" t="s">
        <v>348</v>
      </c>
      <c r="C22" s="33">
        <f>'Materialen W kolom AG'!C22+'Materialen W kolom AH'!C22+'Materialen W kolom AI'!C22+'Materialen W kolom AJ'!C22+'Materialen W kolom AK'!C22+'Materialen W kolom AL'!C22+'Materialen W kolom AP'!C22+'Materialen W kolom AQ'!C22+'Materialen W kolom AR'!C22+'Materialen W kolom AS'!C22+'Materialen W kolom AT'!C22+'Materialen W kolom AU'!C22+'Materialen W kolom AV'!C22+'Materialen W kolom AW'!C22+'Materialen W kolom AX'!C22</f>
        <v>453.60000000000014</v>
      </c>
      <c r="D22" t="s">
        <v>360</v>
      </c>
      <c r="G22" s="567">
        <f>('Materialen W kolom AG'!G22+'Materialen W kolom AH'!G22+'Materialen W kolom AI'!G22+'Materialen W kolom AJ'!G22+'Materialen W kolom AK'!G22+'Materialen W kolom AL'!G22+'Materialen W kolom AP'!G22+'Materialen W kolom AQ'!G22+'Materialen W kolom AR'!G22+'Materialen W kolom AS'!G22+'Materialen W kolom AT'!G22+'Materialen W kolom AU'!G22+'Materialen W kolom AV'!G22+'Materialen W kolom AW'!G22+'Materialen W kolom AX'!G22)/1000</f>
        <v>0</v>
      </c>
      <c r="H22" s="43">
        <f>('Materialen W kolom AG'!H22+'Materialen W kolom AH'!H22+'Materialen W kolom AI'!H22+'Materialen W kolom AJ'!H22+'Materialen W kolom AK'!H22+'Materialen W kolom AL'!H22+'Materialen W kolom AP'!H22+'Materialen W kolom AQ'!H22+'Materialen W kolom AR'!H22+'Materialen W kolom AS'!H22+'Materialen W kolom AT'!H22+'Materialen W kolom AU'!H22+'Materialen W kolom AV'!H22+'Materialen W kolom AW'!H22+'Materialen W kolom AX'!H22)/1000</f>
        <v>0</v>
      </c>
      <c r="I22" t="str">
        <f t="shared" si="2"/>
        <v>Biobased</v>
      </c>
      <c r="J22" s="41">
        <f>('Materialen W kolom AG'!J22+'Materialen W kolom AH'!J22+'Materialen W kolom AI'!J22+'Materialen W kolom AJ'!J22+'Materialen W kolom AK'!J22+'Materialen W kolom AL'!J22+'Materialen W kolom AP'!J22+'Materialen W kolom AQ'!J22+'Materialen W kolom AR'!J22+'Materialen W kolom AS'!J22+'Materialen W kolom AT'!J22+'Materialen W kolom AU'!J22+'Materialen W kolom AV'!J22+'Materialen W kolom AW'!J22+'Materialen W kolom AX'!J22)/1000</f>
        <v>0</v>
      </c>
      <c r="K22" s="41">
        <f>('Materialen W kolom AG'!K22+'Materialen W kolom AH'!K22+'Materialen W kolom AI'!K22+'Materialen W kolom AJ'!K22+'Materialen W kolom AK'!K22+'Materialen W kolom AL'!K22+'Materialen W kolom AP'!K22+'Materialen W kolom AQ'!K22+'Materialen W kolom AR'!K22+'Materialen W kolom AS'!K22+'Materialen W kolom AT'!K22+'Materialen W kolom AU'!K22+'Materialen W kolom AV'!K22+'Materialen W kolom AW'!K22+'Materialen W kolom AX'!K22)/1000</f>
        <v>0</v>
      </c>
      <c r="L22" s="41">
        <f>('Materialen W kolom AG'!L22+'Materialen W kolom AH'!L22+'Materialen W kolom AI'!L22+'Materialen W kolom AJ'!L22+'Materialen W kolom AK'!L22+'Materialen W kolom AL'!L22+'Materialen W kolom AP'!L22+'Materialen W kolom AQ'!L22+'Materialen W kolom AR'!L22+'Materialen W kolom AS'!L22+'Materialen W kolom AT'!L22+'Materialen W kolom AU'!L22+'Materialen W kolom AV'!L22+'Materialen W kolom AW'!L22+'Materialen W kolom AX'!L22)/1000</f>
        <v>0</v>
      </c>
      <c r="M22" s="41">
        <f>('Materialen W kolom AG'!M22+'Materialen W kolom AH'!M22+'Materialen W kolom AI'!M22+'Materialen W kolom AJ'!M22+'Materialen W kolom AK'!M22+'Materialen W kolom AL'!M22+'Materialen W kolom AP'!M22+'Materialen W kolom AQ'!M22+'Materialen W kolom AR'!M22+'Materialen W kolom AS'!M22+'Materialen W kolom AT'!M22+'Materialen W kolom AU'!M22+'Materialen W kolom AV'!M22+'Materialen W kolom AW'!M22+'Materialen W kolom AX'!M22)/1000</f>
        <v>0</v>
      </c>
      <c r="N22" s="41">
        <f>('Materialen W kolom AG'!N22+'Materialen W kolom AH'!N22+'Materialen W kolom AI'!N22+'Materialen W kolom AJ'!N22+'Materialen W kolom AK'!N22+'Materialen W kolom AL'!N22+'Materialen W kolom AP'!N22+'Materialen W kolom AQ'!N22+'Materialen W kolom AR'!N22+'Materialen W kolom AS'!N22+'Materialen W kolom AT'!N22+'Materialen W kolom AU'!N22+'Materialen W kolom AV'!N22+'Materialen W kolom AW'!N22+'Materialen W kolom AX'!N22)/1000</f>
        <v>0</v>
      </c>
      <c r="O22" s="41">
        <f>('Materialen W kolom AG'!O22+'Materialen W kolom AH'!O22+'Materialen W kolom AI'!O22+'Materialen W kolom AJ'!O22+'Materialen W kolom AK'!O22+'Materialen W kolom AL'!O22+'Materialen W kolom AP'!O22+'Materialen W kolom AQ'!O22+'Materialen W kolom AR'!O22+'Materialen W kolom AS'!O22+'Materialen W kolom AT'!O22+'Materialen W kolom AU'!O22+'Materialen W kolom AV'!O22+'Materialen W kolom AW'!O22+'Materialen W kolom AX'!O22)/1000</f>
        <v>0</v>
      </c>
      <c r="P22" s="41">
        <f>('Materialen W kolom AG'!P22+'Materialen W kolom AH'!P22+'Materialen W kolom AI'!P22+'Materialen W kolom AJ'!P22+'Materialen W kolom AK'!P22+'Materialen W kolom AL'!P22+'Materialen W kolom AP'!P22+'Materialen W kolom AQ'!P22+'Materialen W kolom AR'!P22+'Materialen W kolom AS'!P22+'Materialen W kolom AT'!P22+'Materialen W kolom AU'!P22+'Materialen W kolom AV'!P22+'Materialen W kolom AW'!P22+'Materialen W kolom AX'!P22)/1000</f>
        <v>0</v>
      </c>
      <c r="Q22" s="41">
        <f>('Materialen W kolom AG'!Q22+'Materialen W kolom AH'!Q22+'Materialen W kolom AI'!Q22+'Materialen W kolom AJ'!Q22+'Materialen W kolom AK'!Q22+'Materialen W kolom AL'!Q22+'Materialen W kolom AP'!Q22+'Materialen W kolom AQ'!Q22+'Materialen W kolom AR'!Q22+'Materialen W kolom AS'!Q22+'Materialen W kolom AT'!Q22+'Materialen W kolom AU'!Q22+'Materialen W kolom AV'!Q22+'Materialen W kolom AW'!Q22+'Materialen W kolom AX'!Q22)/1000</f>
        <v>0</v>
      </c>
      <c r="R22" s="41">
        <f>('Materialen W kolom AG'!R22+'Materialen W kolom AH'!R22+'Materialen W kolom AI'!R22+'Materialen W kolom AJ'!R22+'Materialen W kolom AK'!R22+'Materialen W kolom AL'!R22+'Materialen W kolom AP'!R22+'Materialen W kolom AQ'!R22+'Materialen W kolom AR'!R22+'Materialen W kolom AS'!R22+'Materialen W kolom AT'!R22+'Materialen W kolom AU'!R22+'Materialen W kolom AV'!R22+'Materialen W kolom AW'!R22+'Materialen W kolom AX'!R22)/1000</f>
        <v>0</v>
      </c>
      <c r="S22" s="41">
        <f>('Materialen W kolom AG'!S22+'Materialen W kolom AH'!S22+'Materialen W kolom AI'!S22+'Materialen W kolom AJ'!S22+'Materialen W kolom AK'!S22+'Materialen W kolom AL'!S22+'Materialen W kolom AP'!S22+'Materialen W kolom AQ'!S22+'Materialen W kolom AR'!S22+'Materialen W kolom AS'!S22+'Materialen W kolom AT'!S22+'Materialen W kolom AU'!S22+'Materialen W kolom AV'!S22+'Materialen W kolom AW'!S22+'Materialen W kolom AX'!S22)/1000</f>
        <v>0</v>
      </c>
      <c r="T22" s="41">
        <f>('Materialen W kolom AG'!T22+'Materialen W kolom AH'!T22+'Materialen W kolom AI'!T22+'Materialen W kolom AJ'!T22+'Materialen W kolom AK'!T22+'Materialen W kolom AL'!T22+'Materialen W kolom AP'!T22+'Materialen W kolom AQ'!T22+'Materialen W kolom AR'!T22+'Materialen W kolom AS'!T22+'Materialen W kolom AT'!T22+'Materialen W kolom AU'!T22+'Materialen W kolom AV'!T22+'Materialen W kolom AW'!T22+'Materialen W kolom AX'!T22)/1000</f>
        <v>0</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8C20-2591-5148-8F94-8C85BD79C64B}">
  <dimension ref="A1:T22"/>
  <sheetViews>
    <sheetView workbookViewId="0">
      <selection activeCell="G18" sqref="G18:T19"/>
    </sheetView>
  </sheetViews>
  <sheetFormatPr baseColWidth="10" defaultRowHeight="16" x14ac:dyDescent="0.2"/>
  <cols>
    <col min="1" max="1" width="35.33203125" bestFit="1" customWidth="1"/>
    <col min="5" max="5" width="21" bestFit="1" customWidth="1"/>
  </cols>
  <sheetData>
    <row r="1" spans="1:20" x14ac:dyDescent="0.2">
      <c r="A1" t="s">
        <v>771</v>
      </c>
      <c r="B1" s="24" t="s">
        <v>73</v>
      </c>
      <c r="C1" s="25"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33">
        <f>'Materialen O kolom AM'!C2+'Materialen O kolom AN'!C2+'Materialen O kolom AO'!C2</f>
        <v>3311.28</v>
      </c>
      <c r="D2" t="s">
        <v>134</v>
      </c>
      <c r="E2" s="8" t="s">
        <v>71</v>
      </c>
      <c r="G2" s="567">
        <f>('Materialen O kolom AM'!G2+'Materialen O kolom AN'!G2+'Materialen O kolom AO'!G2)/1000</f>
        <v>0</v>
      </c>
      <c r="H2" s="43">
        <f>('Materialen O kolom AM'!H2+'Materialen O kolom AN'!H2+'Materialen O kolom AO'!H2)/1000</f>
        <v>0</v>
      </c>
      <c r="I2" t="s">
        <v>134</v>
      </c>
      <c r="J2" s="41">
        <f>('Materialen O kolom AM'!J2+'Materialen O kolom AN'!J2+'Materialen O kolom AO'!J2)/1000</f>
        <v>0</v>
      </c>
      <c r="K2" s="41">
        <f>('Materialen O kolom AM'!K2+'Materialen O kolom AN'!K2+'Materialen O kolom AO'!K2)/1000</f>
        <v>0</v>
      </c>
      <c r="L2" s="41">
        <f>('Materialen O kolom AM'!L2+'Materialen O kolom AN'!L2+'Materialen O kolom AO'!L2)/1000</f>
        <v>0</v>
      </c>
      <c r="M2" s="41">
        <f>('Materialen O kolom AM'!M2+'Materialen O kolom AN'!M2+'Materialen O kolom AO'!M2)/1000</f>
        <v>0</v>
      </c>
      <c r="N2" s="41">
        <f>('Materialen O kolom AM'!N2+'Materialen O kolom AN'!N2+'Materialen O kolom AO'!N2)/1000</f>
        <v>0</v>
      </c>
      <c r="O2" s="41">
        <f>('Materialen O kolom AM'!O2+'Materialen O kolom AN'!O2+'Materialen O kolom AO'!O2)/1000</f>
        <v>0</v>
      </c>
      <c r="P2" s="41">
        <f>('Materialen O kolom AM'!P2+'Materialen O kolom AN'!P2+'Materialen O kolom AO'!P2)/1000</f>
        <v>0</v>
      </c>
      <c r="Q2" s="41">
        <f>('Materialen O kolom AM'!Q2+'Materialen O kolom AN'!Q2+'Materialen O kolom AO'!Q2)/1000</f>
        <v>0</v>
      </c>
      <c r="R2" s="41">
        <f>('Materialen O kolom AM'!R2+'Materialen O kolom AN'!R2+'Materialen O kolom AO'!R2)/1000</f>
        <v>0</v>
      </c>
      <c r="S2" s="41">
        <f>('Materialen O kolom AM'!S2+'Materialen O kolom AN'!S2+'Materialen O kolom AO'!S2)/1000</f>
        <v>0</v>
      </c>
      <c r="T2" s="41">
        <f>('Materialen O kolom AM'!T2+'Materialen O kolom AN'!T2+'Materialen O kolom AO'!T2)/1000</f>
        <v>0</v>
      </c>
    </row>
    <row r="3" spans="1:20" x14ac:dyDescent="0.2">
      <c r="B3" t="str">
        <f>'Calculatie sheet'!C69</f>
        <v>Staal</v>
      </c>
      <c r="C3" s="33">
        <f>'Materialen O kolom AM'!C3+'Materialen O kolom AN'!C3+'Materialen O kolom AO'!C3</f>
        <v>228.57187499999998</v>
      </c>
      <c r="D3" t="s">
        <v>134</v>
      </c>
      <c r="E3" s="24" t="s">
        <v>74</v>
      </c>
      <c r="G3" s="567">
        <f>('Materialen O kolom AM'!G3+'Materialen O kolom AN'!G3+'Materialen O kolom AO'!G3)/1000</f>
        <v>0</v>
      </c>
      <c r="H3" s="43">
        <f>('Materialen O kolom AM'!H3+'Materialen O kolom AN'!H3+'Materialen O kolom AO'!H3)/1000</f>
        <v>0</v>
      </c>
      <c r="I3" t="s">
        <v>134</v>
      </c>
      <c r="J3" s="41">
        <f>('Materialen O kolom AM'!J3+'Materialen O kolom AN'!J3+'Materialen O kolom AO'!J3)/1000</f>
        <v>0</v>
      </c>
      <c r="K3" s="41">
        <f>('Materialen O kolom AM'!K3+'Materialen O kolom AN'!K3+'Materialen O kolom AO'!K3)/1000</f>
        <v>0</v>
      </c>
      <c r="L3" s="41">
        <f>('Materialen O kolom AM'!L3+'Materialen O kolom AN'!L3+'Materialen O kolom AO'!L3)/1000</f>
        <v>0</v>
      </c>
      <c r="M3" s="41">
        <f>('Materialen O kolom AM'!M3+'Materialen O kolom AN'!M3+'Materialen O kolom AO'!M3)/1000</f>
        <v>0</v>
      </c>
      <c r="N3" s="41">
        <f>('Materialen O kolom AM'!N3+'Materialen O kolom AN'!N3+'Materialen O kolom AO'!N3)/1000</f>
        <v>0</v>
      </c>
      <c r="O3" s="41">
        <f>('Materialen O kolom AM'!O3+'Materialen O kolom AN'!O3+'Materialen O kolom AO'!O3)/1000</f>
        <v>0</v>
      </c>
      <c r="P3" s="41">
        <f>('Materialen O kolom AM'!P3+'Materialen O kolom AN'!P3+'Materialen O kolom AO'!P3)/1000</f>
        <v>0</v>
      </c>
      <c r="Q3" s="41">
        <f>('Materialen O kolom AM'!Q3+'Materialen O kolom AN'!Q3+'Materialen O kolom AO'!Q3)/1000</f>
        <v>0</v>
      </c>
      <c r="R3" s="41">
        <f>('Materialen O kolom AM'!R3+'Materialen O kolom AN'!R3+'Materialen O kolom AO'!R3)/1000</f>
        <v>0</v>
      </c>
      <c r="S3" s="41">
        <f>('Materialen O kolom AM'!S3+'Materialen O kolom AN'!S3+'Materialen O kolom AO'!S3)/1000</f>
        <v>0</v>
      </c>
      <c r="T3" s="41">
        <f>('Materialen O kolom AM'!T3+'Materialen O kolom AN'!T3+'Materialen O kolom AO'!T3)/1000</f>
        <v>0</v>
      </c>
    </row>
    <row r="4" spans="1:20" x14ac:dyDescent="0.2">
      <c r="B4" t="str">
        <f>'Calculatie sheet'!C70</f>
        <v>Asfalt</v>
      </c>
      <c r="C4" s="33">
        <f>'Materialen O kolom AM'!C4+'Materialen O kolom AN'!C4+'Materialen O kolom AO'!C4</f>
        <v>0</v>
      </c>
      <c r="D4" t="s">
        <v>134</v>
      </c>
      <c r="E4" s="25" t="s">
        <v>75</v>
      </c>
      <c r="G4" s="567">
        <f>('Materialen O kolom AM'!G4+'Materialen O kolom AN'!G4+'Materialen O kolom AO'!G4)/1000</f>
        <v>0</v>
      </c>
      <c r="H4" s="43">
        <f>('Materialen O kolom AM'!H4+'Materialen O kolom AN'!H4+'Materialen O kolom AO'!H4)/1000</f>
        <v>0</v>
      </c>
      <c r="I4" t="s">
        <v>134</v>
      </c>
      <c r="J4" s="41">
        <f>('Materialen O kolom AM'!J4+'Materialen O kolom AN'!J4+'Materialen O kolom AO'!J4)/1000</f>
        <v>0</v>
      </c>
      <c r="K4" s="41">
        <f>('Materialen O kolom AM'!K4+'Materialen O kolom AN'!K4+'Materialen O kolom AO'!K4)/1000</f>
        <v>0</v>
      </c>
      <c r="L4" s="41">
        <f>('Materialen O kolom AM'!L4+'Materialen O kolom AN'!L4+'Materialen O kolom AO'!L4)/1000</f>
        <v>0</v>
      </c>
      <c r="M4" s="41">
        <f>('Materialen O kolom AM'!M4+'Materialen O kolom AN'!M4+'Materialen O kolom AO'!M4)/1000</f>
        <v>0</v>
      </c>
      <c r="N4" s="41">
        <f>('Materialen O kolom AM'!N4+'Materialen O kolom AN'!N4+'Materialen O kolom AO'!N4)/1000</f>
        <v>0</v>
      </c>
      <c r="O4" s="41">
        <f>('Materialen O kolom AM'!O4+'Materialen O kolom AN'!O4+'Materialen O kolom AO'!O4)/1000</f>
        <v>0</v>
      </c>
      <c r="P4" s="41">
        <f>('Materialen O kolom AM'!P4+'Materialen O kolom AN'!P4+'Materialen O kolom AO'!P4)/1000</f>
        <v>0</v>
      </c>
      <c r="Q4" s="41">
        <f>('Materialen O kolom AM'!Q4+'Materialen O kolom AN'!Q4+'Materialen O kolom AO'!Q4)/1000</f>
        <v>0</v>
      </c>
      <c r="R4" s="41">
        <f>('Materialen O kolom AM'!R4+'Materialen O kolom AN'!R4+'Materialen O kolom AO'!R4)/1000</f>
        <v>0</v>
      </c>
      <c r="S4" s="41">
        <f>('Materialen O kolom AM'!S4+'Materialen O kolom AN'!S4+'Materialen O kolom AO'!S4)/1000</f>
        <v>0</v>
      </c>
      <c r="T4" s="41">
        <f>('Materialen O kolom AM'!T4+'Materialen O kolom AN'!T4+'Materialen O kolom AO'!T4)/1000</f>
        <v>0</v>
      </c>
    </row>
    <row r="5" spans="1:20" x14ac:dyDescent="0.2">
      <c r="B5" t="s">
        <v>866</v>
      </c>
      <c r="C5" s="33">
        <f>'Materialen O kolom AM'!C5+'Materialen O kolom AN'!C5+'Materialen O kolom AO'!C5</f>
        <v>0</v>
      </c>
      <c r="D5" t="s">
        <v>134</v>
      </c>
      <c r="E5" s="27" t="s">
        <v>93</v>
      </c>
      <c r="G5" s="567">
        <f>('Materialen O kolom AM'!G5+'Materialen O kolom AN'!G5+'Materialen O kolom AO'!G5)/1000</f>
        <v>0</v>
      </c>
      <c r="H5" s="43">
        <f>('Materialen O kolom AM'!H5+'Materialen O kolom AN'!H5+'Materialen O kolom AO'!H5)/1000</f>
        <v>0</v>
      </c>
      <c r="I5" t="s">
        <v>134</v>
      </c>
      <c r="J5" s="41">
        <f>('Materialen O kolom AM'!J5+'Materialen O kolom AN'!J5+'Materialen O kolom AO'!J5)/1000</f>
        <v>0</v>
      </c>
      <c r="K5" s="41">
        <f>('Materialen O kolom AM'!K5+'Materialen O kolom AN'!K5+'Materialen O kolom AO'!K5)/1000</f>
        <v>0</v>
      </c>
      <c r="L5" s="41">
        <f>('Materialen O kolom AM'!L5+'Materialen O kolom AN'!L5+'Materialen O kolom AO'!L5)/1000</f>
        <v>0</v>
      </c>
      <c r="M5" s="41">
        <f>('Materialen O kolom AM'!M5+'Materialen O kolom AN'!M5+'Materialen O kolom AO'!M5)/1000</f>
        <v>0</v>
      </c>
      <c r="N5" s="41">
        <f>('Materialen O kolom AM'!N5+'Materialen O kolom AN'!N5+'Materialen O kolom AO'!N5)/1000</f>
        <v>0</v>
      </c>
      <c r="O5" s="41">
        <f>('Materialen O kolom AM'!O5+'Materialen O kolom AN'!O5+'Materialen O kolom AO'!O5)/1000</f>
        <v>0</v>
      </c>
      <c r="P5" s="41">
        <f>('Materialen O kolom AM'!P5+'Materialen O kolom AN'!P5+'Materialen O kolom AO'!P5)/1000</f>
        <v>0</v>
      </c>
      <c r="Q5" s="41">
        <f>('Materialen O kolom AM'!Q5+'Materialen O kolom AN'!Q5+'Materialen O kolom AO'!Q5)/1000</f>
        <v>0</v>
      </c>
      <c r="R5" s="41">
        <f>('Materialen O kolom AM'!R5+'Materialen O kolom AN'!R5+'Materialen O kolom AO'!R5)/1000</f>
        <v>0</v>
      </c>
      <c r="S5" s="41">
        <f>('Materialen O kolom AM'!S5+'Materialen O kolom AN'!S5+'Materialen O kolom AO'!S5)/1000</f>
        <v>0</v>
      </c>
      <c r="T5" s="41">
        <f>('Materialen O kolom AM'!T5+'Materialen O kolom AN'!T5+'Materialen O kolom AO'!T5)/1000</f>
        <v>0</v>
      </c>
    </row>
    <row r="6" spans="1:20" x14ac:dyDescent="0.2">
      <c r="B6" t="str">
        <f>'Calculatie sheet'!C72</f>
        <v>Grondbewerking</v>
      </c>
      <c r="C6" s="33">
        <f>'Materialen O kolom AM'!C6+'Materialen O kolom AN'!C6+'Materialen O kolom AO'!C6</f>
        <v>39.335625000000007</v>
      </c>
      <c r="D6" t="s">
        <v>134</v>
      </c>
      <c r="E6" s="38" t="s">
        <v>659</v>
      </c>
      <c r="G6" s="567">
        <f>('Materialen O kolom AM'!G6+'Materialen O kolom AN'!G6+'Materialen O kolom AO'!G6)/1000</f>
        <v>0</v>
      </c>
      <c r="H6" s="43">
        <f>('Materialen O kolom AM'!H6+'Materialen O kolom AN'!H6+'Materialen O kolom AO'!H6)/1000</f>
        <v>0</v>
      </c>
      <c r="I6" t="s">
        <v>134</v>
      </c>
      <c r="J6" s="41">
        <f>('Materialen O kolom AM'!J6+'Materialen O kolom AN'!J6+'Materialen O kolom AO'!J6)/1000</f>
        <v>0</v>
      </c>
      <c r="K6" s="41">
        <f>('Materialen O kolom AM'!K6+'Materialen O kolom AN'!K6+'Materialen O kolom AO'!K6)/1000</f>
        <v>0</v>
      </c>
      <c r="L6" s="41">
        <f>('Materialen O kolom AM'!L6+'Materialen O kolom AN'!L6+'Materialen O kolom AO'!L6)/1000</f>
        <v>0</v>
      </c>
      <c r="M6" s="41">
        <f>('Materialen O kolom AM'!M6+'Materialen O kolom AN'!M6+'Materialen O kolom AO'!M6)/1000</f>
        <v>0</v>
      </c>
      <c r="N6" s="41">
        <f>('Materialen O kolom AM'!N6+'Materialen O kolom AN'!N6+'Materialen O kolom AO'!N6)/1000</f>
        <v>0</v>
      </c>
      <c r="O6" s="41">
        <f>('Materialen O kolom AM'!O6+'Materialen O kolom AN'!O6+'Materialen O kolom AO'!O6)/1000</f>
        <v>0</v>
      </c>
      <c r="P6" s="41">
        <f>('Materialen O kolom AM'!P6+'Materialen O kolom AN'!P6+'Materialen O kolom AO'!P6)/1000</f>
        <v>0</v>
      </c>
      <c r="Q6" s="41">
        <f>('Materialen O kolom AM'!Q6+'Materialen O kolom AN'!Q6+'Materialen O kolom AO'!Q6)/1000</f>
        <v>0</v>
      </c>
      <c r="R6" s="41">
        <f>('Materialen O kolom AM'!R6+'Materialen O kolom AN'!R6+'Materialen O kolom AO'!R6)/1000</f>
        <v>0</v>
      </c>
      <c r="S6" s="41">
        <f>('Materialen O kolom AM'!S6+'Materialen O kolom AN'!S6+'Materialen O kolom AO'!S6)/1000</f>
        <v>0</v>
      </c>
      <c r="T6" s="41">
        <f>('Materialen O kolom AM'!T6+'Materialen O kolom AN'!T6+'Materialen O kolom AO'!T6)/1000</f>
        <v>0</v>
      </c>
    </row>
    <row r="7" spans="1:20" x14ac:dyDescent="0.2">
      <c r="B7" t="str">
        <f>'Calculatie sheet'!C73</f>
        <v>Bestrating</v>
      </c>
      <c r="C7" s="33">
        <f>'Materialen O kolom AM'!C7+'Materialen O kolom AN'!C7+'Materialen O kolom AO'!C7</f>
        <v>0</v>
      </c>
      <c r="D7" t="s">
        <v>134</v>
      </c>
      <c r="E7" s="569" t="s">
        <v>597</v>
      </c>
      <c r="G7" s="567">
        <f>('Materialen O kolom AM'!G7+'Materialen O kolom AN'!G7+'Materialen O kolom AO'!G7)/1000</f>
        <v>0</v>
      </c>
      <c r="H7" s="43">
        <f>('Materialen O kolom AM'!H7+'Materialen O kolom AN'!H7+'Materialen O kolom AO'!H7)/1000</f>
        <v>0</v>
      </c>
      <c r="I7" t="s">
        <v>134</v>
      </c>
      <c r="J7" s="41">
        <f>('Materialen O kolom AM'!J7+'Materialen O kolom AN'!J7+'Materialen O kolom AO'!J7)/1000</f>
        <v>0</v>
      </c>
      <c r="K7" s="41">
        <f>('Materialen O kolom AM'!K7+'Materialen O kolom AN'!K7+'Materialen O kolom AO'!K7)/1000</f>
        <v>0</v>
      </c>
      <c r="L7" s="41">
        <f>('Materialen O kolom AM'!L7+'Materialen O kolom AN'!L7+'Materialen O kolom AO'!L7)/1000</f>
        <v>0</v>
      </c>
      <c r="M7" s="41">
        <f>('Materialen O kolom AM'!M7+'Materialen O kolom AN'!M7+'Materialen O kolom AO'!M7)/1000</f>
        <v>0</v>
      </c>
      <c r="N7" s="41">
        <f>('Materialen O kolom AM'!N7+'Materialen O kolom AN'!N7+'Materialen O kolom AO'!N7)/1000</f>
        <v>0</v>
      </c>
      <c r="O7" s="41">
        <f>('Materialen O kolom AM'!O7+'Materialen O kolom AN'!O7+'Materialen O kolom AO'!O7)/1000</f>
        <v>0</v>
      </c>
      <c r="P7" s="41">
        <f>('Materialen O kolom AM'!P7+'Materialen O kolom AN'!P7+'Materialen O kolom AO'!P7)/1000</f>
        <v>0</v>
      </c>
      <c r="Q7" s="41">
        <f>('Materialen O kolom AM'!Q7+'Materialen O kolom AN'!Q7+'Materialen O kolom AO'!Q7)/1000</f>
        <v>0</v>
      </c>
      <c r="R7" s="41">
        <f>('Materialen O kolom AM'!R7+'Materialen O kolom AN'!R7+'Materialen O kolom AO'!R7)/1000</f>
        <v>0</v>
      </c>
      <c r="S7" s="41">
        <f>('Materialen O kolom AM'!S7+'Materialen O kolom AN'!S7+'Materialen O kolom AO'!S7)/1000</f>
        <v>0</v>
      </c>
      <c r="T7" s="41">
        <f>('Materialen O kolom AM'!T7+'Materialen O kolom AN'!T7+'Materialen O kolom AO'!T7)/1000</f>
        <v>0</v>
      </c>
    </row>
    <row r="8" spans="1:20" x14ac:dyDescent="0.2">
      <c r="B8" t="s">
        <v>348</v>
      </c>
      <c r="C8" s="33">
        <f>'Materialen O kolom AM'!C8+'Materialen O kolom AN'!C8+'Materialen O kolom AO'!C8</f>
        <v>0</v>
      </c>
      <c r="D8" t="s">
        <v>134</v>
      </c>
      <c r="G8" s="567">
        <f>('Materialen O kolom AM'!G8+'Materialen O kolom AN'!G8+'Materialen O kolom AO'!G8)/1000</f>
        <v>0</v>
      </c>
      <c r="H8" s="43">
        <f>('Materialen O kolom AM'!H8+'Materialen O kolom AN'!H8+'Materialen O kolom AO'!H8)/1000</f>
        <v>0</v>
      </c>
      <c r="I8" t="s">
        <v>134</v>
      </c>
      <c r="J8" s="41">
        <f>('Materialen O kolom AM'!J8+'Materialen O kolom AN'!J8+'Materialen O kolom AO'!J8)/1000</f>
        <v>0</v>
      </c>
      <c r="K8" s="41">
        <f>('Materialen O kolom AM'!K8+'Materialen O kolom AN'!K8+'Materialen O kolom AO'!K8)/1000</f>
        <v>0</v>
      </c>
      <c r="L8" s="41">
        <f>('Materialen O kolom AM'!L8+'Materialen O kolom AN'!L8+'Materialen O kolom AO'!L8)/1000</f>
        <v>0</v>
      </c>
      <c r="M8" s="41">
        <f>('Materialen O kolom AM'!M8+'Materialen O kolom AN'!M8+'Materialen O kolom AO'!M8)/1000</f>
        <v>0</v>
      </c>
      <c r="N8" s="41">
        <f>('Materialen O kolom AM'!N8+'Materialen O kolom AN'!N8+'Materialen O kolom AO'!N8)/1000</f>
        <v>0</v>
      </c>
      <c r="O8" s="41">
        <f>('Materialen O kolom AM'!O8+'Materialen O kolom AN'!O8+'Materialen O kolom AO'!O8)/1000</f>
        <v>0</v>
      </c>
      <c r="P8" s="41">
        <f>('Materialen O kolom AM'!P8+'Materialen O kolom AN'!P8+'Materialen O kolom AO'!P8)/1000</f>
        <v>0</v>
      </c>
      <c r="Q8" s="41">
        <f>('Materialen O kolom AM'!Q8+'Materialen O kolom AN'!Q8+'Materialen O kolom AO'!Q8)/1000</f>
        <v>0</v>
      </c>
      <c r="R8" s="41">
        <f>('Materialen O kolom AM'!R8+'Materialen O kolom AN'!R8+'Materialen O kolom AO'!R8)/1000</f>
        <v>0</v>
      </c>
      <c r="S8" s="41">
        <f>('Materialen O kolom AM'!S8+'Materialen O kolom AN'!S8+'Materialen O kolom AO'!S8)/1000</f>
        <v>0</v>
      </c>
      <c r="T8" s="41">
        <f>('Materialen O kolom AM'!T8+'Materialen O kolom AN'!T8+'Materialen O kolom AO'!T8)/1000</f>
        <v>0</v>
      </c>
    </row>
    <row r="9" spans="1:20" x14ac:dyDescent="0.2">
      <c r="B9" t="str">
        <f t="shared" ref="B9:B14" si="0">B2</f>
        <v>Beton</v>
      </c>
      <c r="C9" s="33">
        <f>'Materialen O kolom AM'!C9+'Materialen O kolom AN'!C9+'Materialen O kolom AO'!C9</f>
        <v>367.92</v>
      </c>
      <c r="D9" t="s">
        <v>135</v>
      </c>
      <c r="G9" s="567">
        <f>('Materialen O kolom AM'!G9+'Materialen O kolom AN'!G9+'Materialen O kolom AO'!G9)/1000</f>
        <v>0</v>
      </c>
      <c r="H9" s="43">
        <f>('Materialen O kolom AM'!H9+'Materialen O kolom AN'!H9+'Materialen O kolom AO'!H9)/1000</f>
        <v>0</v>
      </c>
      <c r="I9" t="s">
        <v>135</v>
      </c>
      <c r="J9" s="41">
        <f>('Materialen O kolom AM'!J9+'Materialen O kolom AN'!J9+'Materialen O kolom AO'!J9)/1000</f>
        <v>0</v>
      </c>
      <c r="K9" s="41">
        <f>('Materialen O kolom AM'!K9+'Materialen O kolom AN'!K9+'Materialen O kolom AO'!K9)/1000</f>
        <v>0</v>
      </c>
      <c r="L9" s="41">
        <f>('Materialen O kolom AM'!L9+'Materialen O kolom AN'!L9+'Materialen O kolom AO'!L9)/1000</f>
        <v>0</v>
      </c>
      <c r="M9" s="41">
        <f>('Materialen O kolom AM'!M9+'Materialen O kolom AN'!M9+'Materialen O kolom AO'!M9)/1000</f>
        <v>0</v>
      </c>
      <c r="N9" s="41">
        <f>('Materialen O kolom AM'!N9+'Materialen O kolom AN'!N9+'Materialen O kolom AO'!N9)/1000</f>
        <v>0</v>
      </c>
      <c r="O9" s="41">
        <f>('Materialen O kolom AM'!O9+'Materialen O kolom AN'!O9+'Materialen O kolom AO'!O9)/1000</f>
        <v>0</v>
      </c>
      <c r="P9" s="41">
        <f>('Materialen O kolom AM'!P9+'Materialen O kolom AN'!P9+'Materialen O kolom AO'!P9)/1000</f>
        <v>0</v>
      </c>
      <c r="Q9" s="41">
        <f>('Materialen O kolom AM'!Q9+'Materialen O kolom AN'!Q9+'Materialen O kolom AO'!Q9)/1000</f>
        <v>0</v>
      </c>
      <c r="R9" s="41">
        <f>('Materialen O kolom AM'!R9+'Materialen O kolom AN'!R9+'Materialen O kolom AO'!R9)/1000</f>
        <v>0</v>
      </c>
      <c r="S9" s="41">
        <f>('Materialen O kolom AM'!S9+'Materialen O kolom AN'!S9+'Materialen O kolom AO'!S9)/1000</f>
        <v>0</v>
      </c>
      <c r="T9" s="41">
        <f>('Materialen O kolom AM'!T9+'Materialen O kolom AN'!T9+'Materialen O kolom AO'!T9)/1000</f>
        <v>0</v>
      </c>
    </row>
    <row r="10" spans="1:20" x14ac:dyDescent="0.2">
      <c r="B10" t="str">
        <f t="shared" si="0"/>
        <v>Staal</v>
      </c>
      <c r="C10" s="33">
        <f>'Materialen O kolom AM'!C10+'Materialen O kolom AN'!C10+'Materialen O kolom AO'!C10</f>
        <v>25.396875000000001</v>
      </c>
      <c r="D10" t="s">
        <v>135</v>
      </c>
      <c r="G10" s="567">
        <f>('Materialen O kolom AM'!G10+'Materialen O kolom AN'!G10+'Materialen O kolom AO'!G10)/1000</f>
        <v>0</v>
      </c>
      <c r="H10" s="43">
        <f>('Materialen O kolom AM'!H10+'Materialen O kolom AN'!H10+'Materialen O kolom AO'!H10)/1000</f>
        <v>0</v>
      </c>
      <c r="I10" t="s">
        <v>135</v>
      </c>
      <c r="J10" s="41">
        <f>('Materialen O kolom AM'!J10+'Materialen O kolom AN'!J10+'Materialen O kolom AO'!J10)/1000</f>
        <v>0</v>
      </c>
      <c r="K10" s="41">
        <f>('Materialen O kolom AM'!K10+'Materialen O kolom AN'!K10+'Materialen O kolom AO'!K10)/1000</f>
        <v>0</v>
      </c>
      <c r="L10" s="41">
        <f>('Materialen O kolom AM'!L10+'Materialen O kolom AN'!L10+'Materialen O kolom AO'!L10)/1000</f>
        <v>0</v>
      </c>
      <c r="M10" s="41">
        <f>('Materialen O kolom AM'!M10+'Materialen O kolom AN'!M10+'Materialen O kolom AO'!M10)/1000</f>
        <v>0</v>
      </c>
      <c r="N10" s="41">
        <f>('Materialen O kolom AM'!N10+'Materialen O kolom AN'!N10+'Materialen O kolom AO'!N10)/1000</f>
        <v>0</v>
      </c>
      <c r="O10" s="41">
        <f>('Materialen O kolom AM'!O10+'Materialen O kolom AN'!O10+'Materialen O kolom AO'!O10)/1000</f>
        <v>0</v>
      </c>
      <c r="P10" s="41">
        <f>('Materialen O kolom AM'!P10+'Materialen O kolom AN'!P10+'Materialen O kolom AO'!P10)/1000</f>
        <v>0</v>
      </c>
      <c r="Q10" s="41">
        <f>('Materialen O kolom AM'!Q10+'Materialen O kolom AN'!Q10+'Materialen O kolom AO'!Q10)/1000</f>
        <v>0</v>
      </c>
      <c r="R10" s="41">
        <f>('Materialen O kolom AM'!R10+'Materialen O kolom AN'!R10+'Materialen O kolom AO'!R10)/1000</f>
        <v>0</v>
      </c>
      <c r="S10" s="41">
        <f>('Materialen O kolom AM'!S10+'Materialen O kolom AN'!S10+'Materialen O kolom AO'!S10)/1000</f>
        <v>0</v>
      </c>
      <c r="T10" s="41">
        <f>('Materialen O kolom AM'!T10+'Materialen O kolom AN'!T10+'Materialen O kolom AO'!T10)/1000</f>
        <v>0</v>
      </c>
    </row>
    <row r="11" spans="1:20" x14ac:dyDescent="0.2">
      <c r="B11" t="str">
        <f t="shared" si="0"/>
        <v>Asfalt</v>
      </c>
      <c r="C11" s="33">
        <f>'Materialen O kolom AM'!C11+'Materialen O kolom AN'!C11+'Materialen O kolom AO'!C11</f>
        <v>0</v>
      </c>
      <c r="D11" t="s">
        <v>135</v>
      </c>
      <c r="G11" s="567">
        <f>('Materialen O kolom AM'!G11+'Materialen O kolom AN'!G11+'Materialen O kolom AO'!G11)/1000</f>
        <v>0</v>
      </c>
      <c r="H11" s="43">
        <f>('Materialen O kolom AM'!H11+'Materialen O kolom AN'!H11+'Materialen O kolom AO'!H11)/1000</f>
        <v>0</v>
      </c>
      <c r="I11" t="s">
        <v>135</v>
      </c>
      <c r="J11" s="41">
        <f>('Materialen O kolom AM'!J11+'Materialen O kolom AN'!J11+'Materialen O kolom AO'!J11)/1000</f>
        <v>0</v>
      </c>
      <c r="K11" s="41">
        <f>('Materialen O kolom AM'!K11+'Materialen O kolom AN'!K11+'Materialen O kolom AO'!K11)/1000</f>
        <v>0</v>
      </c>
      <c r="L11" s="41">
        <f>('Materialen O kolom AM'!L11+'Materialen O kolom AN'!L11+'Materialen O kolom AO'!L11)/1000</f>
        <v>0</v>
      </c>
      <c r="M11" s="41">
        <f>('Materialen O kolom AM'!M11+'Materialen O kolom AN'!M11+'Materialen O kolom AO'!M11)/1000</f>
        <v>0</v>
      </c>
      <c r="N11" s="41">
        <f>('Materialen O kolom AM'!N11+'Materialen O kolom AN'!N11+'Materialen O kolom AO'!N11)/1000</f>
        <v>0</v>
      </c>
      <c r="O11" s="41">
        <f>('Materialen O kolom AM'!O11+'Materialen O kolom AN'!O11+'Materialen O kolom AO'!O11)/1000</f>
        <v>0</v>
      </c>
      <c r="P11" s="41">
        <f>('Materialen O kolom AM'!P11+'Materialen O kolom AN'!P11+'Materialen O kolom AO'!P11)/1000</f>
        <v>0</v>
      </c>
      <c r="Q11" s="41">
        <f>('Materialen O kolom AM'!Q11+'Materialen O kolom AN'!Q11+'Materialen O kolom AO'!Q11)/1000</f>
        <v>0</v>
      </c>
      <c r="R11" s="41">
        <f>('Materialen O kolom AM'!R11+'Materialen O kolom AN'!R11+'Materialen O kolom AO'!R11)/1000</f>
        <v>0</v>
      </c>
      <c r="S11" s="41">
        <f>('Materialen O kolom AM'!S11+'Materialen O kolom AN'!S11+'Materialen O kolom AO'!S11)/1000</f>
        <v>0</v>
      </c>
      <c r="T11" s="41">
        <f>('Materialen O kolom AM'!T11+'Materialen O kolom AN'!T11+'Materialen O kolom AO'!T11)/1000</f>
        <v>0</v>
      </c>
    </row>
    <row r="12" spans="1:20" x14ac:dyDescent="0.2">
      <c r="B12" t="str">
        <f t="shared" si="0"/>
        <v>Hout</v>
      </c>
      <c r="C12" s="33">
        <f>'Materialen O kolom AM'!C12+'Materialen O kolom AN'!C12+'Materialen O kolom AO'!C12</f>
        <v>0</v>
      </c>
      <c r="D12" t="s">
        <v>135</v>
      </c>
      <c r="G12" s="567">
        <f>('Materialen O kolom AM'!G12+'Materialen O kolom AN'!G12+'Materialen O kolom AO'!G12)/1000</f>
        <v>0</v>
      </c>
      <c r="H12" s="43">
        <f>('Materialen O kolom AM'!H12+'Materialen O kolom AN'!H12+'Materialen O kolom AO'!H12)/1000</f>
        <v>0</v>
      </c>
      <c r="I12" t="s">
        <v>135</v>
      </c>
      <c r="J12" s="41">
        <f>('Materialen O kolom AM'!J12+'Materialen O kolom AN'!J12+'Materialen O kolom AO'!J12)/1000</f>
        <v>0</v>
      </c>
      <c r="K12" s="41">
        <f>('Materialen O kolom AM'!K12+'Materialen O kolom AN'!K12+'Materialen O kolom AO'!K12)/1000</f>
        <v>0</v>
      </c>
      <c r="L12" s="41">
        <f>('Materialen O kolom AM'!L12+'Materialen O kolom AN'!L12+'Materialen O kolom AO'!L12)/1000</f>
        <v>0</v>
      </c>
      <c r="M12" s="41">
        <f>('Materialen O kolom AM'!M12+'Materialen O kolom AN'!M12+'Materialen O kolom AO'!M12)/1000</f>
        <v>0</v>
      </c>
      <c r="N12" s="41">
        <f>('Materialen O kolom AM'!N12+'Materialen O kolom AN'!N12+'Materialen O kolom AO'!N12)/1000</f>
        <v>0</v>
      </c>
      <c r="O12" s="41">
        <f>('Materialen O kolom AM'!O12+'Materialen O kolom AN'!O12+'Materialen O kolom AO'!O12)/1000</f>
        <v>0</v>
      </c>
      <c r="P12" s="41">
        <f>('Materialen O kolom AM'!P12+'Materialen O kolom AN'!P12+'Materialen O kolom AO'!P12)/1000</f>
        <v>0</v>
      </c>
      <c r="Q12" s="41">
        <f>('Materialen O kolom AM'!Q12+'Materialen O kolom AN'!Q12+'Materialen O kolom AO'!Q12)/1000</f>
        <v>0</v>
      </c>
      <c r="R12" s="41">
        <f>('Materialen O kolom AM'!R12+'Materialen O kolom AN'!R12+'Materialen O kolom AO'!R12)/1000</f>
        <v>0</v>
      </c>
      <c r="S12" s="41">
        <f>('Materialen O kolom AM'!S12+'Materialen O kolom AN'!S12+'Materialen O kolom AO'!S12)/1000</f>
        <v>0</v>
      </c>
      <c r="T12" s="41">
        <f>('Materialen O kolom AM'!T12+'Materialen O kolom AN'!T12+'Materialen O kolom AO'!T12)/1000</f>
        <v>0</v>
      </c>
    </row>
    <row r="13" spans="1:20" x14ac:dyDescent="0.2">
      <c r="B13" t="str">
        <f t="shared" si="0"/>
        <v>Grondbewerking</v>
      </c>
      <c r="C13" s="33">
        <f>'Materialen O kolom AM'!C13+'Materialen O kolom AN'!C13+'Materialen O kolom AO'!C13</f>
        <v>4.3706250000000004</v>
      </c>
      <c r="D13" t="s">
        <v>135</v>
      </c>
      <c r="G13" s="567">
        <f>('Materialen O kolom AM'!G13+'Materialen O kolom AN'!G13+'Materialen O kolom AO'!G13)/1000</f>
        <v>0</v>
      </c>
      <c r="H13" s="43">
        <f>('Materialen O kolom AM'!H13+'Materialen O kolom AN'!H13+'Materialen O kolom AO'!H13)/1000</f>
        <v>0</v>
      </c>
      <c r="I13" t="s">
        <v>135</v>
      </c>
      <c r="J13" s="41">
        <f>('Materialen O kolom AM'!J13+'Materialen O kolom AN'!J13+'Materialen O kolom AO'!J13)/1000</f>
        <v>0</v>
      </c>
      <c r="K13" s="41">
        <f>('Materialen O kolom AM'!K13+'Materialen O kolom AN'!K13+'Materialen O kolom AO'!K13)/1000</f>
        <v>0</v>
      </c>
      <c r="L13" s="41">
        <f>('Materialen O kolom AM'!L13+'Materialen O kolom AN'!L13+'Materialen O kolom AO'!L13)/1000</f>
        <v>0</v>
      </c>
      <c r="M13" s="41">
        <f>('Materialen O kolom AM'!M13+'Materialen O kolom AN'!M13+'Materialen O kolom AO'!M13)/1000</f>
        <v>0</v>
      </c>
      <c r="N13" s="41">
        <f>('Materialen O kolom AM'!N13+'Materialen O kolom AN'!N13+'Materialen O kolom AO'!N13)/1000</f>
        <v>0</v>
      </c>
      <c r="O13" s="41">
        <f>('Materialen O kolom AM'!O13+'Materialen O kolom AN'!O13+'Materialen O kolom AO'!O13)/1000</f>
        <v>0</v>
      </c>
      <c r="P13" s="41">
        <f>('Materialen O kolom AM'!P13+'Materialen O kolom AN'!P13+'Materialen O kolom AO'!P13)/1000</f>
        <v>0</v>
      </c>
      <c r="Q13" s="41">
        <f>('Materialen O kolom AM'!Q13+'Materialen O kolom AN'!Q13+'Materialen O kolom AO'!Q13)/1000</f>
        <v>0</v>
      </c>
      <c r="R13" s="41">
        <f>('Materialen O kolom AM'!R13+'Materialen O kolom AN'!R13+'Materialen O kolom AO'!R13)/1000</f>
        <v>0</v>
      </c>
      <c r="S13" s="41">
        <f>('Materialen O kolom AM'!S13+'Materialen O kolom AN'!S13+'Materialen O kolom AO'!S13)/1000</f>
        <v>0</v>
      </c>
      <c r="T13" s="41">
        <f>('Materialen O kolom AM'!T13+'Materialen O kolom AN'!T13+'Materialen O kolom AO'!T13)/1000</f>
        <v>0</v>
      </c>
    </row>
    <row r="14" spans="1:20" x14ac:dyDescent="0.2">
      <c r="B14" t="str">
        <f t="shared" si="0"/>
        <v>Bestrating</v>
      </c>
      <c r="C14" s="33">
        <f>'Materialen O kolom AM'!C14+'Materialen O kolom AN'!C14+'Materialen O kolom AO'!C14</f>
        <v>0</v>
      </c>
      <c r="D14" t="s">
        <v>135</v>
      </c>
      <c r="G14" s="567">
        <f>('Materialen O kolom AM'!G14+'Materialen O kolom AN'!G14+'Materialen O kolom AO'!G14)/1000</f>
        <v>0</v>
      </c>
      <c r="H14" s="43">
        <f>('Materialen O kolom AM'!H14+'Materialen O kolom AN'!H14+'Materialen O kolom AO'!H14)/1000</f>
        <v>0</v>
      </c>
      <c r="I14" t="s">
        <v>135</v>
      </c>
      <c r="J14" s="41">
        <f>('Materialen O kolom AM'!J14+'Materialen O kolom AN'!J14+'Materialen O kolom AO'!J14)/1000</f>
        <v>0</v>
      </c>
      <c r="K14" s="41">
        <f>('Materialen O kolom AM'!K14+'Materialen O kolom AN'!K14+'Materialen O kolom AO'!K14)/1000</f>
        <v>0</v>
      </c>
      <c r="L14" s="41">
        <f>('Materialen O kolom AM'!L14+'Materialen O kolom AN'!L14+'Materialen O kolom AO'!L14)/1000</f>
        <v>0</v>
      </c>
      <c r="M14" s="41">
        <f>('Materialen O kolom AM'!M14+'Materialen O kolom AN'!M14+'Materialen O kolom AO'!M14)/1000</f>
        <v>0</v>
      </c>
      <c r="N14" s="41">
        <f>('Materialen O kolom AM'!N14+'Materialen O kolom AN'!N14+'Materialen O kolom AO'!N14)/1000</f>
        <v>0</v>
      </c>
      <c r="O14" s="41">
        <f>('Materialen O kolom AM'!O14+'Materialen O kolom AN'!O14+'Materialen O kolom AO'!O14)/1000</f>
        <v>0</v>
      </c>
      <c r="P14" s="41">
        <f>('Materialen O kolom AM'!P14+'Materialen O kolom AN'!P14+'Materialen O kolom AO'!P14)/1000</f>
        <v>0</v>
      </c>
      <c r="Q14" s="41">
        <f>('Materialen O kolom AM'!Q14+'Materialen O kolom AN'!Q14+'Materialen O kolom AO'!Q14)/1000</f>
        <v>0</v>
      </c>
      <c r="R14" s="41">
        <f>('Materialen O kolom AM'!R14+'Materialen O kolom AN'!R14+'Materialen O kolom AO'!R14)/1000</f>
        <v>0</v>
      </c>
      <c r="S14" s="41">
        <f>('Materialen O kolom AM'!S14+'Materialen O kolom AN'!S14+'Materialen O kolom AO'!S14)/1000</f>
        <v>0</v>
      </c>
      <c r="T14" s="41">
        <f>('Materialen O kolom AM'!T14+'Materialen O kolom AN'!T14+'Materialen O kolom AO'!T14)/1000</f>
        <v>0</v>
      </c>
    </row>
    <row r="15" spans="1:20" x14ac:dyDescent="0.2">
      <c r="B15" t="s">
        <v>348</v>
      </c>
      <c r="C15" s="33">
        <f>'Materialen O kolom AM'!C15+'Materialen O kolom AN'!C15+'Materialen O kolom AO'!C15</f>
        <v>0</v>
      </c>
      <c r="D15" t="s">
        <v>135</v>
      </c>
      <c r="G15" s="567">
        <f>('Materialen O kolom AM'!G15+'Materialen O kolom AN'!G15+'Materialen O kolom AO'!G15)/1000</f>
        <v>0</v>
      </c>
      <c r="H15" s="43">
        <f>('Materialen O kolom AM'!H15+'Materialen O kolom AN'!H15+'Materialen O kolom AO'!H15)/1000</f>
        <v>0</v>
      </c>
      <c r="I15" t="s">
        <v>135</v>
      </c>
      <c r="J15" s="41">
        <f>('Materialen O kolom AM'!J15+'Materialen O kolom AN'!J15+'Materialen O kolom AO'!J15)/1000</f>
        <v>0</v>
      </c>
      <c r="K15" s="41">
        <f>('Materialen O kolom AM'!K15+'Materialen O kolom AN'!K15+'Materialen O kolom AO'!K15)/1000</f>
        <v>0</v>
      </c>
      <c r="L15" s="41">
        <f>('Materialen O kolom AM'!L15+'Materialen O kolom AN'!L15+'Materialen O kolom AO'!L15)/1000</f>
        <v>0</v>
      </c>
      <c r="M15" s="41">
        <f>('Materialen O kolom AM'!M15+'Materialen O kolom AN'!M15+'Materialen O kolom AO'!M15)/1000</f>
        <v>0</v>
      </c>
      <c r="N15" s="41">
        <f>('Materialen O kolom AM'!N15+'Materialen O kolom AN'!N15+'Materialen O kolom AO'!N15)/1000</f>
        <v>0</v>
      </c>
      <c r="O15" s="41">
        <f>('Materialen O kolom AM'!O15+'Materialen O kolom AN'!O15+'Materialen O kolom AO'!O15)/1000</f>
        <v>0</v>
      </c>
      <c r="P15" s="41">
        <f>('Materialen O kolom AM'!P15+'Materialen O kolom AN'!P15+'Materialen O kolom AO'!P15)/1000</f>
        <v>0</v>
      </c>
      <c r="Q15" s="41">
        <f>('Materialen O kolom AM'!Q15+'Materialen O kolom AN'!Q15+'Materialen O kolom AO'!Q15)/1000</f>
        <v>0</v>
      </c>
      <c r="R15" s="41">
        <f>('Materialen O kolom AM'!R15+'Materialen O kolom AN'!R15+'Materialen O kolom AO'!R15)/1000</f>
        <v>0</v>
      </c>
      <c r="S15" s="41">
        <f>('Materialen O kolom AM'!S15+'Materialen O kolom AN'!S15+'Materialen O kolom AO'!S15)/1000</f>
        <v>0</v>
      </c>
      <c r="T15" s="41">
        <f>('Materialen O kolom AM'!T15+'Materialen O kolom AN'!T15+'Materialen O kolom AO'!T15)/1000</f>
        <v>0</v>
      </c>
    </row>
    <row r="16" spans="1:20" x14ac:dyDescent="0.2">
      <c r="B16" t="str">
        <f t="shared" ref="B16:B21" si="1">B9</f>
        <v>Beton</v>
      </c>
      <c r="C16" s="33">
        <f>'Materialen O kolom AM'!C16+'Materialen O kolom AN'!C16+'Materialen O kolom AO'!C16</f>
        <v>0</v>
      </c>
      <c r="D16" t="s">
        <v>360</v>
      </c>
      <c r="G16" s="567">
        <f>('Materialen O kolom AM'!G16+'Materialen O kolom AN'!G16+'Materialen O kolom AO'!G16)/1000</f>
        <v>0</v>
      </c>
      <c r="H16" s="43">
        <f>('Materialen O kolom AM'!H16+'Materialen O kolom AN'!H16+'Materialen O kolom AO'!H16)/1000</f>
        <v>0</v>
      </c>
      <c r="I16" t="str">
        <f>D16</f>
        <v>Biobased</v>
      </c>
      <c r="J16" s="41">
        <f>('Materialen O kolom AM'!J16+'Materialen O kolom AN'!J16+'Materialen O kolom AO'!J16)/1000</f>
        <v>0</v>
      </c>
      <c r="K16" s="41">
        <f>('Materialen O kolom AM'!K16+'Materialen O kolom AN'!K16+'Materialen O kolom AO'!K16)/1000</f>
        <v>0</v>
      </c>
      <c r="L16" s="41">
        <f>('Materialen O kolom AM'!L16+'Materialen O kolom AN'!L16+'Materialen O kolom AO'!L16)/1000</f>
        <v>0</v>
      </c>
      <c r="M16" s="41">
        <f>('Materialen O kolom AM'!M16+'Materialen O kolom AN'!M16+'Materialen O kolom AO'!M16)/1000</f>
        <v>0</v>
      </c>
      <c r="N16" s="41">
        <f>('Materialen O kolom AM'!N16+'Materialen O kolom AN'!N16+'Materialen O kolom AO'!N16)/1000</f>
        <v>0</v>
      </c>
      <c r="O16" s="41">
        <f>('Materialen O kolom AM'!O16+'Materialen O kolom AN'!O16+'Materialen O kolom AO'!O16)/1000</f>
        <v>0</v>
      </c>
      <c r="P16" s="41">
        <f>('Materialen O kolom AM'!P16+'Materialen O kolom AN'!P16+'Materialen O kolom AO'!P16)/1000</f>
        <v>0</v>
      </c>
      <c r="Q16" s="41">
        <f>('Materialen O kolom AM'!Q16+'Materialen O kolom AN'!Q16+'Materialen O kolom AO'!Q16)/1000</f>
        <v>0</v>
      </c>
      <c r="R16" s="41">
        <f>('Materialen O kolom AM'!R16+'Materialen O kolom AN'!R16+'Materialen O kolom AO'!R16)/1000</f>
        <v>0</v>
      </c>
      <c r="S16" s="41">
        <f>('Materialen O kolom AM'!S16+'Materialen O kolom AN'!S16+'Materialen O kolom AO'!S16)/1000</f>
        <v>0</v>
      </c>
      <c r="T16" s="41">
        <f>('Materialen O kolom AM'!T16+'Materialen O kolom AN'!T16+'Materialen O kolom AO'!T16)/1000</f>
        <v>0</v>
      </c>
    </row>
    <row r="17" spans="2:20" x14ac:dyDescent="0.2">
      <c r="B17" t="str">
        <f t="shared" si="1"/>
        <v>Staal</v>
      </c>
      <c r="C17" s="33">
        <f>'Materialen O kolom AM'!C17+'Materialen O kolom AN'!C17+'Materialen O kolom AO'!C17</f>
        <v>0</v>
      </c>
      <c r="D17" t="s">
        <v>360</v>
      </c>
      <c r="G17" s="567">
        <f>('Materialen O kolom AM'!G17+'Materialen O kolom AN'!G17+'Materialen O kolom AO'!G17)/1000</f>
        <v>0</v>
      </c>
      <c r="H17" s="43">
        <f>('Materialen O kolom AM'!H17+'Materialen O kolom AN'!H17+'Materialen O kolom AO'!H17)/1000</f>
        <v>0</v>
      </c>
      <c r="I17" t="str">
        <f t="shared" ref="I17:I22" si="2">D17</f>
        <v>Biobased</v>
      </c>
      <c r="J17" s="41">
        <f>('Materialen O kolom AM'!J17+'Materialen O kolom AN'!J17+'Materialen O kolom AO'!J17)/1000</f>
        <v>0</v>
      </c>
      <c r="K17" s="41">
        <f>('Materialen O kolom AM'!K17+'Materialen O kolom AN'!K17+'Materialen O kolom AO'!K17)/1000</f>
        <v>0</v>
      </c>
      <c r="L17" s="41">
        <f>('Materialen O kolom AM'!L17+'Materialen O kolom AN'!L17+'Materialen O kolom AO'!L17)/1000</f>
        <v>0</v>
      </c>
      <c r="M17" s="41">
        <f>('Materialen O kolom AM'!M17+'Materialen O kolom AN'!M17+'Materialen O kolom AO'!M17)/1000</f>
        <v>0</v>
      </c>
      <c r="N17" s="41">
        <f>('Materialen O kolom AM'!N17+'Materialen O kolom AN'!N17+'Materialen O kolom AO'!N17)/1000</f>
        <v>0</v>
      </c>
      <c r="O17" s="41">
        <f>('Materialen O kolom AM'!O17+'Materialen O kolom AN'!O17+'Materialen O kolom AO'!O17)/1000</f>
        <v>0</v>
      </c>
      <c r="P17" s="41">
        <f>('Materialen O kolom AM'!P17+'Materialen O kolom AN'!P17+'Materialen O kolom AO'!P17)/1000</f>
        <v>0</v>
      </c>
      <c r="Q17" s="41">
        <f>('Materialen O kolom AM'!Q17+'Materialen O kolom AN'!Q17+'Materialen O kolom AO'!Q17)/1000</f>
        <v>0</v>
      </c>
      <c r="R17" s="41">
        <f>('Materialen O kolom AM'!R17+'Materialen O kolom AN'!R17+'Materialen O kolom AO'!R17)/1000</f>
        <v>0</v>
      </c>
      <c r="S17" s="41">
        <f>('Materialen O kolom AM'!S17+'Materialen O kolom AN'!S17+'Materialen O kolom AO'!S17)/1000</f>
        <v>0</v>
      </c>
      <c r="T17" s="41">
        <f>('Materialen O kolom AM'!T17+'Materialen O kolom AN'!T17+'Materialen O kolom AO'!T17)/1000</f>
        <v>0</v>
      </c>
    </row>
    <row r="18" spans="2:20" x14ac:dyDescent="0.2">
      <c r="B18" t="str">
        <f t="shared" si="1"/>
        <v>Asfalt</v>
      </c>
      <c r="C18" s="33">
        <f>'Materialen O kolom AM'!C18+'Materialen O kolom AN'!C18+'Materialen O kolom AO'!C18</f>
        <v>0</v>
      </c>
      <c r="D18" t="s">
        <v>360</v>
      </c>
      <c r="G18" s="567">
        <f>('Materialen O kolom AM'!G18+'Materialen O kolom AN'!G18+'Materialen O kolom AO'!G18)/1000</f>
        <v>0</v>
      </c>
      <c r="H18" s="43">
        <f>('Materialen O kolom AM'!H18+'Materialen O kolom AN'!H18+'Materialen O kolom AO'!H18)/1000</f>
        <v>0</v>
      </c>
      <c r="I18" t="str">
        <f t="shared" si="2"/>
        <v>Biobased</v>
      </c>
      <c r="J18" s="41">
        <f>('Materialen O kolom AM'!J18+'Materialen O kolom AN'!J18+'Materialen O kolom AO'!J18)/1000</f>
        <v>0</v>
      </c>
      <c r="K18" s="41">
        <f>('Materialen O kolom AM'!K18+'Materialen O kolom AN'!K18+'Materialen O kolom AO'!K18)/1000</f>
        <v>0</v>
      </c>
      <c r="L18" s="41">
        <f>('Materialen O kolom AM'!L18+'Materialen O kolom AN'!L18+'Materialen O kolom AO'!L18)/1000</f>
        <v>0</v>
      </c>
      <c r="M18" s="41">
        <f>('Materialen O kolom AM'!M18+'Materialen O kolom AN'!M18+'Materialen O kolom AO'!M18)/1000</f>
        <v>0</v>
      </c>
      <c r="N18" s="41">
        <f>('Materialen O kolom AM'!N18+'Materialen O kolom AN'!N18+'Materialen O kolom AO'!N18)/1000</f>
        <v>0</v>
      </c>
      <c r="O18" s="41">
        <f>('Materialen O kolom AM'!O18+'Materialen O kolom AN'!O18+'Materialen O kolom AO'!O18)/1000</f>
        <v>0</v>
      </c>
      <c r="P18" s="41">
        <f>('Materialen O kolom AM'!P18+'Materialen O kolom AN'!P18+'Materialen O kolom AO'!P18)/1000</f>
        <v>0</v>
      </c>
      <c r="Q18" s="41">
        <f>('Materialen O kolom AM'!Q18+'Materialen O kolom AN'!Q18+'Materialen O kolom AO'!Q18)/1000</f>
        <v>0</v>
      </c>
      <c r="R18" s="41">
        <f>('Materialen O kolom AM'!R18+'Materialen O kolom AN'!R18+'Materialen O kolom AO'!R18)/1000</f>
        <v>0</v>
      </c>
      <c r="S18" s="41">
        <f>('Materialen O kolom AM'!S18+'Materialen O kolom AN'!S18+'Materialen O kolom AO'!S18)/1000</f>
        <v>0</v>
      </c>
      <c r="T18" s="41">
        <f>('Materialen O kolom AM'!T18+'Materialen O kolom AN'!T18+'Materialen O kolom AO'!T18)/1000</f>
        <v>0</v>
      </c>
    </row>
    <row r="19" spans="2:20" x14ac:dyDescent="0.2">
      <c r="B19" t="str">
        <f t="shared" si="1"/>
        <v>Hout</v>
      </c>
      <c r="C19" s="33">
        <f>'Materialen O kolom AM'!C19+'Materialen O kolom AN'!C19+'Materialen O kolom AO'!C19</f>
        <v>0</v>
      </c>
      <c r="D19" t="s">
        <v>360</v>
      </c>
      <c r="G19" s="567">
        <f>('Materialen O kolom AM'!G19+'Materialen O kolom AN'!G19+'Materialen O kolom AO'!G19)/1000</f>
        <v>0</v>
      </c>
      <c r="H19" s="43">
        <f>('Materialen O kolom AM'!H19+'Materialen O kolom AN'!H19+'Materialen O kolom AO'!H19)/1000</f>
        <v>0</v>
      </c>
      <c r="I19" t="str">
        <f t="shared" ref="I19" si="3">D19</f>
        <v>Biobased</v>
      </c>
      <c r="J19" s="41">
        <f>('Materialen O kolom AM'!J19+'Materialen O kolom AN'!J19+'Materialen O kolom AO'!J19)/1000</f>
        <v>0</v>
      </c>
      <c r="K19" s="41">
        <f>('Materialen O kolom AM'!K19+'Materialen O kolom AN'!K19+'Materialen O kolom AO'!K19)/1000</f>
        <v>0</v>
      </c>
      <c r="L19" s="41">
        <f>('Materialen O kolom AM'!L19+'Materialen O kolom AN'!L19+'Materialen O kolom AO'!L19)/1000</f>
        <v>0</v>
      </c>
      <c r="M19" s="41">
        <f>('Materialen O kolom AM'!M19+'Materialen O kolom AN'!M19+'Materialen O kolom AO'!M19)/1000</f>
        <v>0</v>
      </c>
      <c r="N19" s="41">
        <f>('Materialen O kolom AM'!N19+'Materialen O kolom AN'!N19+'Materialen O kolom AO'!N19)/1000</f>
        <v>0</v>
      </c>
      <c r="O19" s="41">
        <f>('Materialen O kolom AM'!O19+'Materialen O kolom AN'!O19+'Materialen O kolom AO'!O19)/1000</f>
        <v>0</v>
      </c>
      <c r="P19" s="41">
        <f>('Materialen O kolom AM'!P19+'Materialen O kolom AN'!P19+'Materialen O kolom AO'!P19)/1000</f>
        <v>0</v>
      </c>
      <c r="Q19" s="41">
        <f>('Materialen O kolom AM'!Q19+'Materialen O kolom AN'!Q19+'Materialen O kolom AO'!Q19)/1000</f>
        <v>0</v>
      </c>
      <c r="R19" s="41">
        <f>('Materialen O kolom AM'!R19+'Materialen O kolom AN'!R19+'Materialen O kolom AO'!R19)/1000</f>
        <v>0</v>
      </c>
      <c r="S19" s="41">
        <f>('Materialen O kolom AM'!S19+'Materialen O kolom AN'!S19+'Materialen O kolom AO'!S19)/1000</f>
        <v>0</v>
      </c>
      <c r="T19" s="41">
        <f>('Materialen O kolom AM'!T19+'Materialen O kolom AN'!T19+'Materialen O kolom AO'!T19)/1000</f>
        <v>0</v>
      </c>
    </row>
    <row r="20" spans="2:20" x14ac:dyDescent="0.2">
      <c r="B20" t="str">
        <f t="shared" si="1"/>
        <v>Grondbewerking</v>
      </c>
      <c r="C20" s="33">
        <f>'Materialen O kolom AM'!C20+'Materialen O kolom AN'!C20+'Materialen O kolom AO'!C20</f>
        <v>0</v>
      </c>
      <c r="D20" t="s">
        <v>360</v>
      </c>
      <c r="G20" s="567">
        <f>('Materialen O kolom AM'!G20+'Materialen O kolom AN'!G20+'Materialen O kolom AO'!G20)/1000</f>
        <v>0</v>
      </c>
      <c r="H20" s="43">
        <f>('Materialen O kolom AM'!H20+'Materialen O kolom AN'!H20+'Materialen O kolom AO'!H20)/1000</f>
        <v>0</v>
      </c>
      <c r="I20" t="str">
        <f t="shared" si="2"/>
        <v>Biobased</v>
      </c>
      <c r="J20" s="41">
        <f>('Materialen O kolom AM'!J20+'Materialen O kolom AN'!J20+'Materialen O kolom AO'!J20)/1000</f>
        <v>0</v>
      </c>
      <c r="K20" s="41">
        <f>('Materialen O kolom AM'!K20+'Materialen O kolom AN'!K20+'Materialen O kolom AO'!K20)/1000</f>
        <v>0</v>
      </c>
      <c r="L20" s="41">
        <f>('Materialen O kolom AM'!L20+'Materialen O kolom AN'!L20+'Materialen O kolom AO'!L20)/1000</f>
        <v>0</v>
      </c>
      <c r="M20" s="41">
        <f>('Materialen O kolom AM'!M20+'Materialen O kolom AN'!M20+'Materialen O kolom AO'!M20)/1000</f>
        <v>0</v>
      </c>
      <c r="N20" s="41">
        <f>('Materialen O kolom AM'!N20+'Materialen O kolom AN'!N20+'Materialen O kolom AO'!N20)/1000</f>
        <v>0</v>
      </c>
      <c r="O20" s="41">
        <f>('Materialen O kolom AM'!O20+'Materialen O kolom AN'!O20+'Materialen O kolom AO'!O20)/1000</f>
        <v>0</v>
      </c>
      <c r="P20" s="41">
        <f>('Materialen O kolom AM'!P20+'Materialen O kolom AN'!P20+'Materialen O kolom AO'!P20)/1000</f>
        <v>0</v>
      </c>
      <c r="Q20" s="41">
        <f>('Materialen O kolom AM'!Q20+'Materialen O kolom AN'!Q20+'Materialen O kolom AO'!Q20)/1000</f>
        <v>0</v>
      </c>
      <c r="R20" s="41">
        <f>('Materialen O kolom AM'!R20+'Materialen O kolom AN'!R20+'Materialen O kolom AO'!R20)/1000</f>
        <v>0</v>
      </c>
      <c r="S20" s="41">
        <f>('Materialen O kolom AM'!S20+'Materialen O kolom AN'!S20+'Materialen O kolom AO'!S20)/1000</f>
        <v>0</v>
      </c>
      <c r="T20" s="41">
        <f>('Materialen O kolom AM'!T20+'Materialen O kolom AN'!T20+'Materialen O kolom AO'!T20)/1000</f>
        <v>0</v>
      </c>
    </row>
    <row r="21" spans="2:20" x14ac:dyDescent="0.2">
      <c r="B21" t="str">
        <f t="shared" si="1"/>
        <v>Bestrating</v>
      </c>
      <c r="C21" s="33">
        <f>'Materialen O kolom AM'!C21+'Materialen O kolom AN'!C21+'Materialen O kolom AO'!C21</f>
        <v>0</v>
      </c>
      <c r="D21" t="s">
        <v>360</v>
      </c>
      <c r="G21" s="567">
        <f>('Materialen O kolom AM'!G21+'Materialen O kolom AN'!G21+'Materialen O kolom AO'!G21)/1000</f>
        <v>0</v>
      </c>
      <c r="H21" s="43">
        <f>('Materialen O kolom AM'!H21+'Materialen O kolom AN'!H21+'Materialen O kolom AO'!H21)/1000</f>
        <v>0</v>
      </c>
      <c r="I21" t="str">
        <f t="shared" si="2"/>
        <v>Biobased</v>
      </c>
      <c r="J21" s="41">
        <f>('Materialen O kolom AM'!J21+'Materialen O kolom AN'!J21+'Materialen O kolom AO'!J21)/1000</f>
        <v>0</v>
      </c>
      <c r="K21" s="41">
        <f>('Materialen O kolom AM'!K21+'Materialen O kolom AN'!K21+'Materialen O kolom AO'!K21)/1000</f>
        <v>0</v>
      </c>
      <c r="L21" s="41">
        <f>('Materialen O kolom AM'!L21+'Materialen O kolom AN'!L21+'Materialen O kolom AO'!L21)/1000</f>
        <v>0</v>
      </c>
      <c r="M21" s="41">
        <f>('Materialen O kolom AM'!M21+'Materialen O kolom AN'!M21+'Materialen O kolom AO'!M21)/1000</f>
        <v>0</v>
      </c>
      <c r="N21" s="41">
        <f>('Materialen O kolom AM'!N21+'Materialen O kolom AN'!N21+'Materialen O kolom AO'!N21)/1000</f>
        <v>0</v>
      </c>
      <c r="O21" s="41">
        <f>('Materialen O kolom AM'!O21+'Materialen O kolom AN'!O21+'Materialen O kolom AO'!O21)/1000</f>
        <v>0</v>
      </c>
      <c r="P21" s="41">
        <f>('Materialen O kolom AM'!P21+'Materialen O kolom AN'!P21+'Materialen O kolom AO'!P21)/1000</f>
        <v>0</v>
      </c>
      <c r="Q21" s="41">
        <f>('Materialen O kolom AM'!Q21+'Materialen O kolom AN'!Q21+'Materialen O kolom AO'!Q21)/1000</f>
        <v>0</v>
      </c>
      <c r="R21" s="41">
        <f>('Materialen O kolom AM'!R21+'Materialen O kolom AN'!R21+'Materialen O kolom AO'!R21)/1000</f>
        <v>0</v>
      </c>
      <c r="S21" s="41">
        <f>('Materialen O kolom AM'!S21+'Materialen O kolom AN'!S21+'Materialen O kolom AO'!S21)/1000</f>
        <v>0</v>
      </c>
      <c r="T21" s="41">
        <f>('Materialen O kolom AM'!T21+'Materialen O kolom AN'!T21+'Materialen O kolom AO'!T21)/1000</f>
        <v>0</v>
      </c>
    </row>
    <row r="22" spans="2:20" x14ac:dyDescent="0.2">
      <c r="B22" t="s">
        <v>348</v>
      </c>
      <c r="C22" s="33">
        <f>'Materialen O kolom AM'!C22+'Materialen O kolom AN'!C22+'Materialen O kolom AO'!C22</f>
        <v>0</v>
      </c>
      <c r="D22" t="s">
        <v>360</v>
      </c>
      <c r="G22" s="567">
        <f>('Materialen O kolom AM'!G22+'Materialen O kolom AN'!G22+'Materialen O kolom AO'!G22)/1000</f>
        <v>0</v>
      </c>
      <c r="H22" s="43">
        <f>('Materialen O kolom AM'!H22+'Materialen O kolom AN'!H22+'Materialen O kolom AO'!H22)/1000</f>
        <v>0</v>
      </c>
      <c r="I22" t="str">
        <f t="shared" si="2"/>
        <v>Biobased</v>
      </c>
      <c r="J22" s="41">
        <f>('Materialen O kolom AM'!J22+'Materialen O kolom AN'!J22+'Materialen O kolom AO'!J22)/1000</f>
        <v>0</v>
      </c>
      <c r="K22" s="41">
        <f>('Materialen O kolom AM'!K22+'Materialen O kolom AN'!K22+'Materialen O kolom AO'!K22)/1000</f>
        <v>0</v>
      </c>
      <c r="L22" s="41">
        <f>('Materialen O kolom AM'!L22+'Materialen O kolom AN'!L22+'Materialen O kolom AO'!L22)/1000</f>
        <v>0</v>
      </c>
      <c r="M22" s="41">
        <f>('Materialen O kolom AM'!M22+'Materialen O kolom AN'!M22+'Materialen O kolom AO'!M22)/1000</f>
        <v>0</v>
      </c>
      <c r="N22" s="41">
        <f>('Materialen O kolom AM'!N22+'Materialen O kolom AN'!N22+'Materialen O kolom AO'!N22)/1000</f>
        <v>0</v>
      </c>
      <c r="O22" s="41">
        <f>('Materialen O kolom AM'!O22+'Materialen O kolom AN'!O22+'Materialen O kolom AO'!O22)/1000</f>
        <v>0</v>
      </c>
      <c r="P22" s="41">
        <f>('Materialen O kolom AM'!P22+'Materialen O kolom AN'!P22+'Materialen O kolom AO'!P22)/1000</f>
        <v>0</v>
      </c>
      <c r="Q22" s="41">
        <f>('Materialen O kolom AM'!Q22+'Materialen O kolom AN'!Q22+'Materialen O kolom AO'!Q22)/1000</f>
        <v>0</v>
      </c>
      <c r="R22" s="41">
        <f>('Materialen O kolom AM'!R22+'Materialen O kolom AN'!R22+'Materialen O kolom AO'!R22)/1000</f>
        <v>0</v>
      </c>
      <c r="S22" s="41">
        <f>('Materialen O kolom AM'!S22+'Materialen O kolom AN'!S22+'Materialen O kolom AO'!S22)/1000</f>
        <v>0</v>
      </c>
      <c r="T22" s="41">
        <f>('Materialen O kolom AM'!T22+'Materialen O kolom AN'!T22+'Materialen O kolom AO'!T22)/1000</f>
        <v>0</v>
      </c>
    </row>
  </sheetData>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A0B80-0168-A84C-A069-E607E6E6C876}">
  <dimension ref="A1:T22"/>
  <sheetViews>
    <sheetView workbookViewId="0">
      <selection activeCell="H2" sqref="H2"/>
    </sheetView>
  </sheetViews>
  <sheetFormatPr baseColWidth="10" defaultColWidth="11" defaultRowHeight="16" x14ac:dyDescent="0.2"/>
  <cols>
    <col min="1" max="1" width="15.83203125" bestFit="1" customWidth="1"/>
    <col min="5" max="5" width="21" bestFit="1" customWidth="1"/>
    <col min="7" max="7" width="15" bestFit="1" customWidth="1"/>
    <col min="8" max="8" width="18" bestFit="1" customWidth="1"/>
    <col min="9" max="9" width="13" bestFit="1" customWidth="1"/>
    <col min="10" max="10" width="12.5" bestFit="1" customWidth="1"/>
    <col min="11" max="15" width="12.5" customWidth="1"/>
    <col min="16" max="20" width="12.5" bestFit="1" customWidth="1"/>
  </cols>
  <sheetData>
    <row r="1" spans="1:20" x14ac:dyDescent="0.2">
      <c r="A1" t="str">
        <f>'Calculatie sheet'!D3</f>
        <v>Vaste brug (staal)</v>
      </c>
      <c r="B1" s="24" t="s">
        <v>73</v>
      </c>
      <c r="C1" s="25"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sheet'!D68*'Calculatie sheet'!$D$57*(1-'Calculatie sheet'!$D$77-'Calculatie sheet'!$D$78)</f>
        <v>64815.381960000006</v>
      </c>
      <c r="D2" t="s">
        <v>134</v>
      </c>
      <c r="E2" s="8" t="s">
        <v>71</v>
      </c>
      <c r="G2" s="570">
        <f>C2*'Calculatie sheet'!D$7</f>
        <v>0</v>
      </c>
      <c r="H2" s="571">
        <f>C2*'Calculatie sheet'!D$8</f>
        <v>0</v>
      </c>
      <c r="I2" t="str">
        <f>D2</f>
        <v>Primair</v>
      </c>
      <c r="J2" s="571">
        <f>LOOKUP('Calculatie sheet'!$D$2,'Objectenoverzicht aantallen'!$A:$A,'Objectenoverzicht aantallen'!E:E)*$C2</f>
        <v>0</v>
      </c>
      <c r="K2" s="571">
        <f>LOOKUP('Calculatie sheet'!$D$2,'Objectenoverzicht aantallen'!$A:$A,'Objectenoverzicht aantallen'!F:F)*$C2</f>
        <v>0</v>
      </c>
      <c r="L2" s="571">
        <f>LOOKUP('Calculatie sheet'!$D$2,'Objectenoverzicht aantallen'!$A:$A,'Objectenoverzicht aantallen'!G:G)*$C2</f>
        <v>0</v>
      </c>
      <c r="M2" s="571">
        <f>LOOKUP('Calculatie sheet'!$D$2,'Objectenoverzicht aantallen'!$A:$A,'Objectenoverzicht aantallen'!H:H)*$C2</f>
        <v>0</v>
      </c>
      <c r="N2" s="571">
        <f>LOOKUP('Calculatie sheet'!$D$2,'Objectenoverzicht aantallen'!$A:$A,'Objectenoverzicht aantallen'!I:I)*$C2</f>
        <v>0</v>
      </c>
      <c r="O2" s="571">
        <f>LOOKUP('Calculatie sheet'!$D$2,'Objectenoverzicht aantallen'!$A:$A,'Objectenoverzicht aantallen'!J:J)*$C2</f>
        <v>0</v>
      </c>
      <c r="P2" s="571">
        <f>LOOKUP('Calculatie sheet'!$D$2,'Objectenoverzicht aantallen'!$A:$A,'Objectenoverzicht aantallen'!K:K)*$C2</f>
        <v>0</v>
      </c>
      <c r="Q2" s="571">
        <f>LOOKUP('Calculatie sheet'!$D$2,'Objectenoverzicht aantallen'!$A:$A,'Objectenoverzicht aantallen'!L:L)*$C2</f>
        <v>0</v>
      </c>
      <c r="R2" s="571">
        <f>LOOKUP('Calculatie sheet'!$D$2,'Objectenoverzicht aantallen'!$A:$A,'Objectenoverzicht aantallen'!M:M)*$C2</f>
        <v>0</v>
      </c>
      <c r="S2" s="571">
        <f>LOOKUP('Calculatie sheet'!$D$2,'Objectenoverzicht aantallen'!$A:$A,'Objectenoverzicht aantallen'!N:N)*$C2</f>
        <v>0</v>
      </c>
      <c r="T2" s="571">
        <f>LOOKUP('Calculatie sheet'!$D$2,'Objectenoverzicht aantallen'!$A:$A,'Objectenoverzicht aantallen'!O:O)*$C2</f>
        <v>0</v>
      </c>
    </row>
    <row r="3" spans="1:20" x14ac:dyDescent="0.2">
      <c r="B3" t="str">
        <f>'Calculatie sheet'!C69</f>
        <v>Staal</v>
      </c>
      <c r="C3" s="43">
        <f>'Calculatie sheet'!D69*'Calculatie sheet'!$D$57*(1-'Calculatie sheet'!$D$77-'Calculatie sheet'!$D$78)</f>
        <v>22772.972040000004</v>
      </c>
      <c r="D3" t="s">
        <v>134</v>
      </c>
      <c r="E3" s="24" t="s">
        <v>74</v>
      </c>
      <c r="G3" s="570">
        <f>C3*'Calculatie sheet'!D$7</f>
        <v>0</v>
      </c>
      <c r="H3" s="571">
        <f>C3*'Calculatie sheet'!D$8</f>
        <v>0</v>
      </c>
      <c r="I3" t="str">
        <f t="shared" ref="I3:I14" si="0">D3</f>
        <v>Primair</v>
      </c>
      <c r="J3" s="571">
        <f>LOOKUP('Calculatie sheet'!$D$2,'Objectenoverzicht aantallen'!$A:$A,'Objectenoverzicht aantallen'!E:E)*$C3</f>
        <v>0</v>
      </c>
      <c r="K3" s="571">
        <f>LOOKUP('Calculatie sheet'!$D$2,'Objectenoverzicht aantallen'!$A:$A,'Objectenoverzicht aantallen'!F:F)*$C3</f>
        <v>0</v>
      </c>
      <c r="L3" s="571">
        <f>LOOKUP('Calculatie sheet'!$D$2,'Objectenoverzicht aantallen'!$A:$A,'Objectenoverzicht aantallen'!G:G)*$C3</f>
        <v>0</v>
      </c>
      <c r="M3" s="571">
        <f>LOOKUP('Calculatie sheet'!$D$2,'Objectenoverzicht aantallen'!$A:$A,'Objectenoverzicht aantallen'!H:H)*$C3</f>
        <v>0</v>
      </c>
      <c r="N3" s="571">
        <f>LOOKUP('Calculatie sheet'!$D$2,'Objectenoverzicht aantallen'!$A:$A,'Objectenoverzicht aantallen'!I:I)*$C3</f>
        <v>0</v>
      </c>
      <c r="O3" s="571">
        <f>LOOKUP('Calculatie sheet'!$D$2,'Objectenoverzicht aantallen'!$A:$A,'Objectenoverzicht aantallen'!J:J)*$C3</f>
        <v>0</v>
      </c>
      <c r="P3" s="571">
        <f>LOOKUP('Calculatie sheet'!$D$2,'Objectenoverzicht aantallen'!$A:$A,'Objectenoverzicht aantallen'!K:K)*$C3</f>
        <v>0</v>
      </c>
      <c r="Q3" s="571">
        <f>LOOKUP('Calculatie sheet'!$D$2,'Objectenoverzicht aantallen'!$A:$A,'Objectenoverzicht aantallen'!L:L)*$C3</f>
        <v>0</v>
      </c>
      <c r="R3" s="571">
        <f>LOOKUP('Calculatie sheet'!$D$2,'Objectenoverzicht aantallen'!$A:$A,'Objectenoverzicht aantallen'!M:M)*$C3</f>
        <v>0</v>
      </c>
      <c r="S3" s="571">
        <f>LOOKUP('Calculatie sheet'!$D$2,'Objectenoverzicht aantallen'!$A:$A,'Objectenoverzicht aantallen'!N:N)*$C3</f>
        <v>0</v>
      </c>
      <c r="T3" s="571">
        <f>LOOKUP('Calculatie sheet'!$D$2,'Objectenoverzicht aantallen'!$A:$A,'Objectenoverzicht aantallen'!O:O)*$C3</f>
        <v>0</v>
      </c>
    </row>
    <row r="4" spans="1:20" x14ac:dyDescent="0.2">
      <c r="B4" t="str">
        <f>'Calculatie sheet'!C70</f>
        <v>Asfalt</v>
      </c>
      <c r="C4" s="43">
        <f>'Calculatie sheet'!D70*'Calculatie sheet'!$D$57*(1-'Calculatie sheet'!$D$77-'Calculatie sheet'!$D$78)</f>
        <v>0</v>
      </c>
      <c r="D4" t="s">
        <v>134</v>
      </c>
      <c r="E4" s="25" t="s">
        <v>75</v>
      </c>
      <c r="G4" s="570">
        <f>C4*'Calculatie sheet'!D$7</f>
        <v>0</v>
      </c>
      <c r="H4" s="571">
        <f>C4*'Calculatie sheet'!D$8</f>
        <v>0</v>
      </c>
      <c r="I4" t="str">
        <f t="shared" si="0"/>
        <v>Primair</v>
      </c>
      <c r="J4" s="571">
        <f>LOOKUP('Calculatie sheet'!$D$2,'Objectenoverzicht aantallen'!$A:$A,'Objectenoverzicht aantallen'!E:E)*$C4</f>
        <v>0</v>
      </c>
      <c r="K4" s="571">
        <f>LOOKUP('Calculatie sheet'!$D$2,'Objectenoverzicht aantallen'!$A:$A,'Objectenoverzicht aantallen'!F:F)*$C4</f>
        <v>0</v>
      </c>
      <c r="L4" s="571">
        <f>LOOKUP('Calculatie sheet'!$D$2,'Objectenoverzicht aantallen'!$A:$A,'Objectenoverzicht aantallen'!G:G)*$C4</f>
        <v>0</v>
      </c>
      <c r="M4" s="571">
        <f>LOOKUP('Calculatie sheet'!$D$2,'Objectenoverzicht aantallen'!$A:$A,'Objectenoverzicht aantallen'!H:H)*$C4</f>
        <v>0</v>
      </c>
      <c r="N4" s="571">
        <f>LOOKUP('Calculatie sheet'!$D$2,'Objectenoverzicht aantallen'!$A:$A,'Objectenoverzicht aantallen'!I:I)*$C4</f>
        <v>0</v>
      </c>
      <c r="O4" s="571">
        <f>LOOKUP('Calculatie sheet'!$D$2,'Objectenoverzicht aantallen'!$A:$A,'Objectenoverzicht aantallen'!J:J)*$C4</f>
        <v>0</v>
      </c>
      <c r="P4" s="571">
        <f>LOOKUP('Calculatie sheet'!$D$2,'Objectenoverzicht aantallen'!$A:$A,'Objectenoverzicht aantallen'!K:K)*$C4</f>
        <v>0</v>
      </c>
      <c r="Q4" s="571">
        <f>LOOKUP('Calculatie sheet'!$D$2,'Objectenoverzicht aantallen'!$A:$A,'Objectenoverzicht aantallen'!L:L)*$C4</f>
        <v>0</v>
      </c>
      <c r="R4" s="571">
        <f>LOOKUP('Calculatie sheet'!$D$2,'Objectenoverzicht aantallen'!$A:$A,'Objectenoverzicht aantallen'!M:M)*$C4</f>
        <v>0</v>
      </c>
      <c r="S4" s="571">
        <f>LOOKUP('Calculatie sheet'!$D$2,'Objectenoverzicht aantallen'!$A:$A,'Objectenoverzicht aantallen'!N:N)*$C4</f>
        <v>0</v>
      </c>
      <c r="T4" s="571">
        <f>LOOKUP('Calculatie sheet'!$D$2,'Objectenoverzicht aantallen'!$A:$A,'Objectenoverzicht aantallen'!O:O)*$C4</f>
        <v>0</v>
      </c>
    </row>
    <row r="5" spans="1:20" x14ac:dyDescent="0.2">
      <c r="B5" t="s">
        <v>866</v>
      </c>
      <c r="C5" s="43">
        <f>'Calculatie sheet'!D71*'Calculatie sheet'!$D$57*(1-'Calculatie sheet'!$D$77-'Calculatie sheet'!$D$78)</f>
        <v>0</v>
      </c>
      <c r="D5" t="s">
        <v>134</v>
      </c>
      <c r="E5" s="27" t="s">
        <v>93</v>
      </c>
      <c r="G5" s="570">
        <f>C5*'Calculatie sheet'!D$7</f>
        <v>0</v>
      </c>
      <c r="H5" s="571">
        <f>C5*'Calculatie sheet'!D$8</f>
        <v>0</v>
      </c>
      <c r="I5" t="str">
        <f t="shared" ref="I5" si="1">D5</f>
        <v>Primair</v>
      </c>
      <c r="J5" s="571">
        <f>LOOKUP('Calculatie sheet'!$D$2,'Objectenoverzicht aantallen'!$A:$A,'Objectenoverzicht aantallen'!E:E)*$C5</f>
        <v>0</v>
      </c>
      <c r="K5" s="571">
        <f>LOOKUP('Calculatie sheet'!$D$2,'Objectenoverzicht aantallen'!$A:$A,'Objectenoverzicht aantallen'!F:F)*$C5</f>
        <v>0</v>
      </c>
      <c r="L5" s="571">
        <f>LOOKUP('Calculatie sheet'!$D$2,'Objectenoverzicht aantallen'!$A:$A,'Objectenoverzicht aantallen'!G:G)*$C5</f>
        <v>0</v>
      </c>
      <c r="M5" s="571">
        <f>LOOKUP('Calculatie sheet'!$D$2,'Objectenoverzicht aantallen'!$A:$A,'Objectenoverzicht aantallen'!H:H)*$C5</f>
        <v>0</v>
      </c>
      <c r="N5" s="571">
        <f>LOOKUP('Calculatie sheet'!$D$2,'Objectenoverzicht aantallen'!$A:$A,'Objectenoverzicht aantallen'!I:I)*$C5</f>
        <v>0</v>
      </c>
      <c r="O5" s="571">
        <f>LOOKUP('Calculatie sheet'!$D$2,'Objectenoverzicht aantallen'!$A:$A,'Objectenoverzicht aantallen'!J:J)*$C5</f>
        <v>0</v>
      </c>
      <c r="P5" s="571">
        <f>LOOKUP('Calculatie sheet'!$D$2,'Objectenoverzicht aantallen'!$A:$A,'Objectenoverzicht aantallen'!K:K)*$C5</f>
        <v>0</v>
      </c>
      <c r="Q5" s="571">
        <f>LOOKUP('Calculatie sheet'!$D$2,'Objectenoverzicht aantallen'!$A:$A,'Objectenoverzicht aantallen'!L:L)*$C5</f>
        <v>0</v>
      </c>
      <c r="R5" s="571">
        <f>LOOKUP('Calculatie sheet'!$D$2,'Objectenoverzicht aantallen'!$A:$A,'Objectenoverzicht aantallen'!M:M)*$C5</f>
        <v>0</v>
      </c>
      <c r="S5" s="571">
        <f>LOOKUP('Calculatie sheet'!$D$2,'Objectenoverzicht aantallen'!$A:$A,'Objectenoverzicht aantallen'!N:N)*$C5</f>
        <v>0</v>
      </c>
      <c r="T5" s="571">
        <f>LOOKUP('Calculatie sheet'!$D$2,'Objectenoverzicht aantallen'!$A:$A,'Objectenoverzicht aantallen'!O:O)*$C5</f>
        <v>0</v>
      </c>
    </row>
    <row r="6" spans="1:20" x14ac:dyDescent="0.2">
      <c r="B6" t="str">
        <f>'Calculatie sheet'!C72</f>
        <v>Grondbewerking</v>
      </c>
      <c r="C6" s="43">
        <f>'Calculatie sheet'!D72*'Calculatie sheet'!$D$57*(1-'Calculatie sheet'!$D$77-'Calculatie sheet'!$D$78)</f>
        <v>0</v>
      </c>
      <c r="D6" t="s">
        <v>134</v>
      </c>
      <c r="E6" s="38" t="s">
        <v>659</v>
      </c>
      <c r="G6" s="570">
        <f>C6*'Calculatie sheet'!D$7</f>
        <v>0</v>
      </c>
      <c r="H6" s="571">
        <f>C6*'Calculatie sheet'!D$8</f>
        <v>0</v>
      </c>
      <c r="I6" t="str">
        <f t="shared" si="0"/>
        <v>Primair</v>
      </c>
      <c r="J6" s="571">
        <f>LOOKUP('Calculatie sheet'!$D$2,'Objectenoverzicht aantallen'!$A:$A,'Objectenoverzicht aantallen'!E:E)*$C6</f>
        <v>0</v>
      </c>
      <c r="K6" s="571">
        <f>LOOKUP('Calculatie sheet'!$D$2,'Objectenoverzicht aantallen'!$A:$A,'Objectenoverzicht aantallen'!F:F)*$C6</f>
        <v>0</v>
      </c>
      <c r="L6" s="571">
        <f>LOOKUP('Calculatie sheet'!$D$2,'Objectenoverzicht aantallen'!$A:$A,'Objectenoverzicht aantallen'!G:G)*$C6</f>
        <v>0</v>
      </c>
      <c r="M6" s="571">
        <f>LOOKUP('Calculatie sheet'!$D$2,'Objectenoverzicht aantallen'!$A:$A,'Objectenoverzicht aantallen'!H:H)*$C6</f>
        <v>0</v>
      </c>
      <c r="N6" s="571">
        <f>LOOKUP('Calculatie sheet'!$D$2,'Objectenoverzicht aantallen'!$A:$A,'Objectenoverzicht aantallen'!I:I)*$C6</f>
        <v>0</v>
      </c>
      <c r="O6" s="571">
        <f>LOOKUP('Calculatie sheet'!$D$2,'Objectenoverzicht aantallen'!$A:$A,'Objectenoverzicht aantallen'!J:J)*$C6</f>
        <v>0</v>
      </c>
      <c r="P6" s="571">
        <f>LOOKUP('Calculatie sheet'!$D$2,'Objectenoverzicht aantallen'!$A:$A,'Objectenoverzicht aantallen'!K:K)*$C6</f>
        <v>0</v>
      </c>
      <c r="Q6" s="571">
        <f>LOOKUP('Calculatie sheet'!$D$2,'Objectenoverzicht aantallen'!$A:$A,'Objectenoverzicht aantallen'!L:L)*$C6</f>
        <v>0</v>
      </c>
      <c r="R6" s="571">
        <f>LOOKUP('Calculatie sheet'!$D$2,'Objectenoverzicht aantallen'!$A:$A,'Objectenoverzicht aantallen'!M:M)*$C6</f>
        <v>0</v>
      </c>
      <c r="S6" s="571">
        <f>LOOKUP('Calculatie sheet'!$D$2,'Objectenoverzicht aantallen'!$A:$A,'Objectenoverzicht aantallen'!N:N)*$C6</f>
        <v>0</v>
      </c>
      <c r="T6" s="571">
        <f>LOOKUP('Calculatie sheet'!$D$2,'Objectenoverzicht aantallen'!$A:$A,'Objectenoverzicht aantallen'!O:O)*$C6</f>
        <v>0</v>
      </c>
    </row>
    <row r="7" spans="1:20" x14ac:dyDescent="0.2">
      <c r="B7" t="str">
        <f>'Calculatie sheet'!C73</f>
        <v>Bestrating</v>
      </c>
      <c r="C7" s="43">
        <f>'Calculatie sheet'!D73*'Calculatie sheet'!$D$57*(1-'Calculatie sheet'!$D$77-'Calculatie sheet'!$D$78)</f>
        <v>0</v>
      </c>
      <c r="D7" t="s">
        <v>134</v>
      </c>
      <c r="E7" s="569" t="s">
        <v>597</v>
      </c>
      <c r="G7" s="570">
        <f>C7*'Calculatie sheet'!D$7</f>
        <v>0</v>
      </c>
      <c r="H7" s="571">
        <f>C7*'Calculatie sheet'!D$8</f>
        <v>0</v>
      </c>
      <c r="I7" t="str">
        <f t="shared" si="0"/>
        <v>Primair</v>
      </c>
      <c r="J7" s="571">
        <f>LOOKUP('Calculatie sheet'!$D$2,'Objectenoverzicht aantallen'!$A:$A,'Objectenoverzicht aantallen'!E:E)*$C7</f>
        <v>0</v>
      </c>
      <c r="K7" s="571">
        <f>LOOKUP('Calculatie sheet'!$D$2,'Objectenoverzicht aantallen'!$A:$A,'Objectenoverzicht aantallen'!F:F)*$C7</f>
        <v>0</v>
      </c>
      <c r="L7" s="571">
        <f>LOOKUP('Calculatie sheet'!$D$2,'Objectenoverzicht aantallen'!$A:$A,'Objectenoverzicht aantallen'!G:G)*$C7</f>
        <v>0</v>
      </c>
      <c r="M7" s="571">
        <f>LOOKUP('Calculatie sheet'!$D$2,'Objectenoverzicht aantallen'!$A:$A,'Objectenoverzicht aantallen'!H:H)*$C7</f>
        <v>0</v>
      </c>
      <c r="N7" s="571">
        <f>LOOKUP('Calculatie sheet'!$D$2,'Objectenoverzicht aantallen'!$A:$A,'Objectenoverzicht aantallen'!I:I)*$C7</f>
        <v>0</v>
      </c>
      <c r="O7" s="571">
        <f>LOOKUP('Calculatie sheet'!$D$2,'Objectenoverzicht aantallen'!$A:$A,'Objectenoverzicht aantallen'!J:J)*$C7</f>
        <v>0</v>
      </c>
      <c r="P7" s="571">
        <f>LOOKUP('Calculatie sheet'!$D$2,'Objectenoverzicht aantallen'!$A:$A,'Objectenoverzicht aantallen'!K:K)*$C7</f>
        <v>0</v>
      </c>
      <c r="Q7" s="571">
        <f>LOOKUP('Calculatie sheet'!$D$2,'Objectenoverzicht aantallen'!$A:$A,'Objectenoverzicht aantallen'!L:L)*$C7</f>
        <v>0</v>
      </c>
      <c r="R7" s="571">
        <f>LOOKUP('Calculatie sheet'!$D$2,'Objectenoverzicht aantallen'!$A:$A,'Objectenoverzicht aantallen'!M:M)*$C7</f>
        <v>0</v>
      </c>
      <c r="S7" s="571">
        <f>LOOKUP('Calculatie sheet'!$D$2,'Objectenoverzicht aantallen'!$A:$A,'Objectenoverzicht aantallen'!N:N)*$C7</f>
        <v>0</v>
      </c>
      <c r="T7" s="571">
        <f>LOOKUP('Calculatie sheet'!$D$2,'Objectenoverzicht aantallen'!$A:$A,'Objectenoverzicht aantallen'!O:O)*$C7</f>
        <v>0</v>
      </c>
    </row>
    <row r="8" spans="1:20" x14ac:dyDescent="0.2">
      <c r="B8" t="s">
        <v>348</v>
      </c>
      <c r="C8" s="43">
        <f>'Calculatie sheet'!D74*'Calculatie sheet'!$D$57*(1-'Calculatie sheet'!$D$77-'Calculatie sheet'!$D$78)</f>
        <v>0</v>
      </c>
      <c r="D8" t="s">
        <v>134</v>
      </c>
      <c r="G8" s="570">
        <f>C8*'Calculatie sheet'!D$7</f>
        <v>0</v>
      </c>
      <c r="H8" s="571">
        <f>C8*'Calculatie sheet'!D$8</f>
        <v>0</v>
      </c>
      <c r="I8" t="str">
        <f t="shared" si="0"/>
        <v>Primair</v>
      </c>
      <c r="J8" s="571">
        <f>LOOKUP('Calculatie sheet'!$D$2,'Objectenoverzicht aantallen'!$A:$A,'Objectenoverzicht aantallen'!E:E)*$C8</f>
        <v>0</v>
      </c>
      <c r="K8" s="571">
        <f>LOOKUP('Calculatie sheet'!$D$2,'Objectenoverzicht aantallen'!$A:$A,'Objectenoverzicht aantallen'!F:F)*$C8</f>
        <v>0</v>
      </c>
      <c r="L8" s="571">
        <f>LOOKUP('Calculatie sheet'!$D$2,'Objectenoverzicht aantallen'!$A:$A,'Objectenoverzicht aantallen'!G:G)*$C8</f>
        <v>0</v>
      </c>
      <c r="M8" s="571">
        <f>LOOKUP('Calculatie sheet'!$D$2,'Objectenoverzicht aantallen'!$A:$A,'Objectenoverzicht aantallen'!H:H)*$C8</f>
        <v>0</v>
      </c>
      <c r="N8" s="571">
        <f>LOOKUP('Calculatie sheet'!$D$2,'Objectenoverzicht aantallen'!$A:$A,'Objectenoverzicht aantallen'!I:I)*$C8</f>
        <v>0</v>
      </c>
      <c r="O8" s="571">
        <f>LOOKUP('Calculatie sheet'!$D$2,'Objectenoverzicht aantallen'!$A:$A,'Objectenoverzicht aantallen'!J:J)*$C8</f>
        <v>0</v>
      </c>
      <c r="P8" s="571">
        <f>LOOKUP('Calculatie sheet'!$D$2,'Objectenoverzicht aantallen'!$A:$A,'Objectenoverzicht aantallen'!K:K)*$C8</f>
        <v>0</v>
      </c>
      <c r="Q8" s="571">
        <f>LOOKUP('Calculatie sheet'!$D$2,'Objectenoverzicht aantallen'!$A:$A,'Objectenoverzicht aantallen'!L:L)*$C8</f>
        <v>0</v>
      </c>
      <c r="R8" s="571">
        <f>LOOKUP('Calculatie sheet'!$D$2,'Objectenoverzicht aantallen'!$A:$A,'Objectenoverzicht aantallen'!M:M)*$C8</f>
        <v>0</v>
      </c>
      <c r="S8" s="571">
        <f>LOOKUP('Calculatie sheet'!$D$2,'Objectenoverzicht aantallen'!$A:$A,'Objectenoverzicht aantallen'!N:N)*$C8</f>
        <v>0</v>
      </c>
      <c r="T8" s="571">
        <f>LOOKUP('Calculatie sheet'!$D$2,'Objectenoverzicht aantallen'!$A:$A,'Objectenoverzicht aantallen'!O:O)*$C8</f>
        <v>0</v>
      </c>
    </row>
    <row r="9" spans="1:20" x14ac:dyDescent="0.2">
      <c r="B9" t="str">
        <f>B2</f>
        <v>Beton</v>
      </c>
      <c r="C9" s="42">
        <f>'Calculatie sheet'!D68*'Calculatie sheet'!$D$57*'Calculatie sheet'!$D$77</f>
        <v>0</v>
      </c>
      <c r="D9" t="s">
        <v>135</v>
      </c>
      <c r="G9" s="570">
        <f>C9*'Calculatie sheet'!D$7</f>
        <v>0</v>
      </c>
      <c r="H9" s="571">
        <f>C9*'Calculatie sheet'!D$8</f>
        <v>0</v>
      </c>
      <c r="I9" t="str">
        <f t="shared" si="0"/>
        <v>Secundair</v>
      </c>
      <c r="J9" s="571">
        <f>LOOKUP('Calculatie sheet'!$D$2,'Objectenoverzicht aantallen'!$A:$A,'Objectenoverzicht aantallen'!E:E)*$C9</f>
        <v>0</v>
      </c>
      <c r="K9" s="571">
        <f>LOOKUP('Calculatie sheet'!$D$2,'Objectenoverzicht aantallen'!$A:$A,'Objectenoverzicht aantallen'!F:F)*$C9</f>
        <v>0</v>
      </c>
      <c r="L9" s="571">
        <f>LOOKUP('Calculatie sheet'!$D$2,'Objectenoverzicht aantallen'!$A:$A,'Objectenoverzicht aantallen'!G:G)*$C9</f>
        <v>0</v>
      </c>
      <c r="M9" s="571">
        <f>LOOKUP('Calculatie sheet'!$D$2,'Objectenoverzicht aantallen'!$A:$A,'Objectenoverzicht aantallen'!H:H)*$C9</f>
        <v>0</v>
      </c>
      <c r="N9" s="571">
        <f>LOOKUP('Calculatie sheet'!$D$2,'Objectenoverzicht aantallen'!$A:$A,'Objectenoverzicht aantallen'!I:I)*$C9</f>
        <v>0</v>
      </c>
      <c r="O9" s="571">
        <f>LOOKUP('Calculatie sheet'!$D$2,'Objectenoverzicht aantallen'!$A:$A,'Objectenoverzicht aantallen'!J:J)*$C9</f>
        <v>0</v>
      </c>
      <c r="P9" s="571">
        <f>LOOKUP('Calculatie sheet'!$D$2,'Objectenoverzicht aantallen'!$A:$A,'Objectenoverzicht aantallen'!K:K)*$C9</f>
        <v>0</v>
      </c>
      <c r="Q9" s="571">
        <f>LOOKUP('Calculatie sheet'!$D$2,'Objectenoverzicht aantallen'!$A:$A,'Objectenoverzicht aantallen'!L:L)*$C9</f>
        <v>0</v>
      </c>
      <c r="R9" s="571">
        <f>LOOKUP('Calculatie sheet'!$D$2,'Objectenoverzicht aantallen'!$A:$A,'Objectenoverzicht aantallen'!M:M)*$C9</f>
        <v>0</v>
      </c>
      <c r="S9" s="571">
        <f>LOOKUP('Calculatie sheet'!$D$2,'Objectenoverzicht aantallen'!$A:$A,'Objectenoverzicht aantallen'!N:N)*$C9</f>
        <v>0</v>
      </c>
      <c r="T9" s="571">
        <f>LOOKUP('Calculatie sheet'!$D$2,'Objectenoverzicht aantallen'!$A:$A,'Objectenoverzicht aantallen'!O:O)*$C9</f>
        <v>0</v>
      </c>
    </row>
    <row r="10" spans="1:20" x14ac:dyDescent="0.2">
      <c r="B10" t="str">
        <f>B3</f>
        <v>Staal</v>
      </c>
      <c r="C10" s="42">
        <f>'Calculatie sheet'!D69*'Calculatie sheet'!$D$57*'Calculatie sheet'!$D$77</f>
        <v>0</v>
      </c>
      <c r="D10" t="s">
        <v>135</v>
      </c>
      <c r="G10" s="570">
        <f>C10*'Calculatie sheet'!D$7</f>
        <v>0</v>
      </c>
      <c r="H10" s="571">
        <f>C10*'Calculatie sheet'!D$8</f>
        <v>0</v>
      </c>
      <c r="I10" t="str">
        <f t="shared" si="0"/>
        <v>Secundair</v>
      </c>
      <c r="J10" s="571">
        <f>LOOKUP('Calculatie sheet'!$D$2,'Objectenoverzicht aantallen'!$A:$A,'Objectenoverzicht aantallen'!E:E)*$C10</f>
        <v>0</v>
      </c>
      <c r="K10" s="571">
        <f>LOOKUP('Calculatie sheet'!$D$2,'Objectenoverzicht aantallen'!$A:$A,'Objectenoverzicht aantallen'!F:F)*$C10</f>
        <v>0</v>
      </c>
      <c r="L10" s="571">
        <f>LOOKUP('Calculatie sheet'!$D$2,'Objectenoverzicht aantallen'!$A:$A,'Objectenoverzicht aantallen'!G:G)*$C10</f>
        <v>0</v>
      </c>
      <c r="M10" s="571">
        <f>LOOKUP('Calculatie sheet'!$D$2,'Objectenoverzicht aantallen'!$A:$A,'Objectenoverzicht aantallen'!H:H)*$C10</f>
        <v>0</v>
      </c>
      <c r="N10" s="571">
        <f>LOOKUP('Calculatie sheet'!$D$2,'Objectenoverzicht aantallen'!$A:$A,'Objectenoverzicht aantallen'!I:I)*$C10</f>
        <v>0</v>
      </c>
      <c r="O10" s="571">
        <f>LOOKUP('Calculatie sheet'!$D$2,'Objectenoverzicht aantallen'!$A:$A,'Objectenoverzicht aantallen'!J:J)*$C10</f>
        <v>0</v>
      </c>
      <c r="P10" s="571">
        <f>LOOKUP('Calculatie sheet'!$D$2,'Objectenoverzicht aantallen'!$A:$A,'Objectenoverzicht aantallen'!K:K)*$C10</f>
        <v>0</v>
      </c>
      <c r="Q10" s="571">
        <f>LOOKUP('Calculatie sheet'!$D$2,'Objectenoverzicht aantallen'!$A:$A,'Objectenoverzicht aantallen'!L:L)*$C10</f>
        <v>0</v>
      </c>
      <c r="R10" s="571">
        <f>LOOKUP('Calculatie sheet'!$D$2,'Objectenoverzicht aantallen'!$A:$A,'Objectenoverzicht aantallen'!M:M)*$C10</f>
        <v>0</v>
      </c>
      <c r="S10" s="571">
        <f>LOOKUP('Calculatie sheet'!$D$2,'Objectenoverzicht aantallen'!$A:$A,'Objectenoverzicht aantallen'!N:N)*$C10</f>
        <v>0</v>
      </c>
      <c r="T10" s="571">
        <f>LOOKUP('Calculatie sheet'!$D$2,'Objectenoverzicht aantallen'!$A:$A,'Objectenoverzicht aantallen'!O:O)*$C10</f>
        <v>0</v>
      </c>
    </row>
    <row r="11" spans="1:20" x14ac:dyDescent="0.2">
      <c r="B11" t="str">
        <f>B4</f>
        <v>Asfalt</v>
      </c>
      <c r="C11" s="42">
        <f>'Calculatie sheet'!D70*'Calculatie sheet'!$D$57*'Calculatie sheet'!$D$77</f>
        <v>0</v>
      </c>
      <c r="D11" t="s">
        <v>135</v>
      </c>
      <c r="G11" s="570">
        <f>C11*'Calculatie sheet'!D$7</f>
        <v>0</v>
      </c>
      <c r="H11" s="571">
        <f>C11*'Calculatie sheet'!D$8</f>
        <v>0</v>
      </c>
      <c r="I11" t="str">
        <f t="shared" si="0"/>
        <v>Secundair</v>
      </c>
      <c r="J11" s="571">
        <f>LOOKUP('Calculatie sheet'!$D$2,'Objectenoverzicht aantallen'!$A:$A,'Objectenoverzicht aantallen'!E:E)*$C11</f>
        <v>0</v>
      </c>
      <c r="K11" s="571">
        <f>LOOKUP('Calculatie sheet'!$D$2,'Objectenoverzicht aantallen'!$A:$A,'Objectenoverzicht aantallen'!F:F)*$C11</f>
        <v>0</v>
      </c>
      <c r="L11" s="571">
        <f>LOOKUP('Calculatie sheet'!$D$2,'Objectenoverzicht aantallen'!$A:$A,'Objectenoverzicht aantallen'!G:G)*$C11</f>
        <v>0</v>
      </c>
      <c r="M11" s="571">
        <f>LOOKUP('Calculatie sheet'!$D$2,'Objectenoverzicht aantallen'!$A:$A,'Objectenoverzicht aantallen'!H:H)*$C11</f>
        <v>0</v>
      </c>
      <c r="N11" s="571">
        <f>LOOKUP('Calculatie sheet'!$D$2,'Objectenoverzicht aantallen'!$A:$A,'Objectenoverzicht aantallen'!I:I)*$C11</f>
        <v>0</v>
      </c>
      <c r="O11" s="571">
        <f>LOOKUP('Calculatie sheet'!$D$2,'Objectenoverzicht aantallen'!$A:$A,'Objectenoverzicht aantallen'!J:J)*$C11</f>
        <v>0</v>
      </c>
      <c r="P11" s="571">
        <f>LOOKUP('Calculatie sheet'!$D$2,'Objectenoverzicht aantallen'!$A:$A,'Objectenoverzicht aantallen'!K:K)*$C11</f>
        <v>0</v>
      </c>
      <c r="Q11" s="571">
        <f>LOOKUP('Calculatie sheet'!$D$2,'Objectenoverzicht aantallen'!$A:$A,'Objectenoverzicht aantallen'!L:L)*$C11</f>
        <v>0</v>
      </c>
      <c r="R11" s="571">
        <f>LOOKUP('Calculatie sheet'!$D$2,'Objectenoverzicht aantallen'!$A:$A,'Objectenoverzicht aantallen'!M:M)*$C11</f>
        <v>0</v>
      </c>
      <c r="S11" s="571">
        <f>LOOKUP('Calculatie sheet'!$D$2,'Objectenoverzicht aantallen'!$A:$A,'Objectenoverzicht aantallen'!N:N)*$C11</f>
        <v>0</v>
      </c>
      <c r="T11" s="571">
        <f>LOOKUP('Calculatie sheet'!$D$2,'Objectenoverzicht aantallen'!$A:$A,'Objectenoverzicht aantallen'!O:O)*$C11</f>
        <v>0</v>
      </c>
    </row>
    <row r="12" spans="1:20" x14ac:dyDescent="0.2">
      <c r="B12" t="s">
        <v>866</v>
      </c>
      <c r="C12" s="42">
        <f>'Calculatie sheet'!D71*'Calculatie sheet'!$D$57*'Calculatie sheet'!$D$77</f>
        <v>0</v>
      </c>
      <c r="D12" t="s">
        <v>135</v>
      </c>
      <c r="G12" s="570">
        <f>C12*'Calculatie sheet'!D$7</f>
        <v>0</v>
      </c>
      <c r="H12" s="571">
        <f>C12*'Calculatie sheet'!D$8</f>
        <v>0</v>
      </c>
      <c r="I12" t="str">
        <f t="shared" ref="I12" si="2">D12</f>
        <v>Secundair</v>
      </c>
      <c r="J12" s="571">
        <f>LOOKUP('Calculatie sheet'!$D$2,'Objectenoverzicht aantallen'!$A:$A,'Objectenoverzicht aantallen'!E:E)*$C12</f>
        <v>0</v>
      </c>
      <c r="K12" s="571">
        <f>LOOKUP('Calculatie sheet'!$D$2,'Objectenoverzicht aantallen'!$A:$A,'Objectenoverzicht aantallen'!F:F)*$C12</f>
        <v>0</v>
      </c>
      <c r="L12" s="571">
        <f>LOOKUP('Calculatie sheet'!$D$2,'Objectenoverzicht aantallen'!$A:$A,'Objectenoverzicht aantallen'!G:G)*$C12</f>
        <v>0</v>
      </c>
      <c r="M12" s="571">
        <f>LOOKUP('Calculatie sheet'!$D$2,'Objectenoverzicht aantallen'!$A:$A,'Objectenoverzicht aantallen'!H:H)*$C12</f>
        <v>0</v>
      </c>
      <c r="N12" s="571">
        <f>LOOKUP('Calculatie sheet'!$D$2,'Objectenoverzicht aantallen'!$A:$A,'Objectenoverzicht aantallen'!I:I)*$C12</f>
        <v>0</v>
      </c>
      <c r="O12" s="571">
        <f>LOOKUP('Calculatie sheet'!$D$2,'Objectenoverzicht aantallen'!$A:$A,'Objectenoverzicht aantallen'!J:J)*$C12</f>
        <v>0</v>
      </c>
      <c r="P12" s="571">
        <f>LOOKUP('Calculatie sheet'!$D$2,'Objectenoverzicht aantallen'!$A:$A,'Objectenoverzicht aantallen'!K:K)*$C12</f>
        <v>0</v>
      </c>
      <c r="Q12" s="571">
        <f>LOOKUP('Calculatie sheet'!$D$2,'Objectenoverzicht aantallen'!$A:$A,'Objectenoverzicht aantallen'!L:L)*$C12</f>
        <v>0</v>
      </c>
      <c r="R12" s="571">
        <f>LOOKUP('Calculatie sheet'!$D$2,'Objectenoverzicht aantallen'!$A:$A,'Objectenoverzicht aantallen'!M:M)*$C12</f>
        <v>0</v>
      </c>
      <c r="S12" s="571">
        <f>LOOKUP('Calculatie sheet'!$D$2,'Objectenoverzicht aantallen'!$A:$A,'Objectenoverzicht aantallen'!N:N)*$C12</f>
        <v>0</v>
      </c>
      <c r="T12" s="571">
        <f>LOOKUP('Calculatie sheet'!$D$2,'Objectenoverzicht aantallen'!$A:$A,'Objectenoverzicht aantallen'!O:O)*$C12</f>
        <v>0</v>
      </c>
    </row>
    <row r="13" spans="1:20" x14ac:dyDescent="0.2">
      <c r="B13" t="str">
        <f>B6</f>
        <v>Grondbewerking</v>
      </c>
      <c r="C13" s="42">
        <f>'Calculatie sheet'!D72*'Calculatie sheet'!$D$57*'Calculatie sheet'!$D$77</f>
        <v>0</v>
      </c>
      <c r="D13" t="s">
        <v>135</v>
      </c>
      <c r="G13" s="570">
        <f>C13*'Calculatie sheet'!D$7</f>
        <v>0</v>
      </c>
      <c r="H13" s="571">
        <f>C13*'Calculatie sheet'!D$8</f>
        <v>0</v>
      </c>
      <c r="I13" t="str">
        <f t="shared" si="0"/>
        <v>Secundair</v>
      </c>
      <c r="J13" s="571">
        <f>LOOKUP('Calculatie sheet'!$D$2,'Objectenoverzicht aantallen'!$A:$A,'Objectenoverzicht aantallen'!E:E)*$C13</f>
        <v>0</v>
      </c>
      <c r="K13" s="571">
        <f>LOOKUP('Calculatie sheet'!$D$2,'Objectenoverzicht aantallen'!$A:$A,'Objectenoverzicht aantallen'!F:F)*$C13</f>
        <v>0</v>
      </c>
      <c r="L13" s="571">
        <f>LOOKUP('Calculatie sheet'!$D$2,'Objectenoverzicht aantallen'!$A:$A,'Objectenoverzicht aantallen'!G:G)*$C13</f>
        <v>0</v>
      </c>
      <c r="M13" s="571">
        <f>LOOKUP('Calculatie sheet'!$D$2,'Objectenoverzicht aantallen'!$A:$A,'Objectenoverzicht aantallen'!H:H)*$C13</f>
        <v>0</v>
      </c>
      <c r="N13" s="571">
        <f>LOOKUP('Calculatie sheet'!$D$2,'Objectenoverzicht aantallen'!$A:$A,'Objectenoverzicht aantallen'!I:I)*$C13</f>
        <v>0</v>
      </c>
      <c r="O13" s="571">
        <f>LOOKUP('Calculatie sheet'!$D$2,'Objectenoverzicht aantallen'!$A:$A,'Objectenoverzicht aantallen'!J:J)*$C13</f>
        <v>0</v>
      </c>
      <c r="P13" s="571">
        <f>LOOKUP('Calculatie sheet'!$D$2,'Objectenoverzicht aantallen'!$A:$A,'Objectenoverzicht aantallen'!K:K)*$C13</f>
        <v>0</v>
      </c>
      <c r="Q13" s="571">
        <f>LOOKUP('Calculatie sheet'!$D$2,'Objectenoverzicht aantallen'!$A:$A,'Objectenoverzicht aantallen'!L:L)*$C13</f>
        <v>0</v>
      </c>
      <c r="R13" s="571">
        <f>LOOKUP('Calculatie sheet'!$D$2,'Objectenoverzicht aantallen'!$A:$A,'Objectenoverzicht aantallen'!M:M)*$C13</f>
        <v>0</v>
      </c>
      <c r="S13" s="571">
        <f>LOOKUP('Calculatie sheet'!$D$2,'Objectenoverzicht aantallen'!$A:$A,'Objectenoverzicht aantallen'!N:N)*$C13</f>
        <v>0</v>
      </c>
      <c r="T13" s="571">
        <f>LOOKUP('Calculatie sheet'!$D$2,'Objectenoverzicht aantallen'!$A:$A,'Objectenoverzicht aantallen'!O:O)*$C13</f>
        <v>0</v>
      </c>
    </row>
    <row r="14" spans="1:20" x14ac:dyDescent="0.2">
      <c r="B14" t="str">
        <f>B7</f>
        <v>Bestrating</v>
      </c>
      <c r="C14" s="42">
        <f>'Calculatie sheet'!D73*'Calculatie sheet'!$D$57*'Calculatie sheet'!$D$77</f>
        <v>0</v>
      </c>
      <c r="D14" t="s">
        <v>135</v>
      </c>
      <c r="G14" s="570">
        <f>C14*'Calculatie sheet'!D$7</f>
        <v>0</v>
      </c>
      <c r="H14" s="571">
        <f>C14*'Calculatie sheet'!D$8</f>
        <v>0</v>
      </c>
      <c r="I14" t="str">
        <f t="shared" si="0"/>
        <v>Secundair</v>
      </c>
      <c r="J14" s="571">
        <f>LOOKUP('Calculatie sheet'!$D$2,'Objectenoverzicht aantallen'!$A:$A,'Objectenoverzicht aantallen'!E:E)*$C14</f>
        <v>0</v>
      </c>
      <c r="K14" s="571">
        <f>LOOKUP('Calculatie sheet'!$D$2,'Objectenoverzicht aantallen'!$A:$A,'Objectenoverzicht aantallen'!F:F)*$C14</f>
        <v>0</v>
      </c>
      <c r="L14" s="571">
        <f>LOOKUP('Calculatie sheet'!$D$2,'Objectenoverzicht aantallen'!$A:$A,'Objectenoverzicht aantallen'!G:G)*$C14</f>
        <v>0</v>
      </c>
      <c r="M14" s="571">
        <f>LOOKUP('Calculatie sheet'!$D$2,'Objectenoverzicht aantallen'!$A:$A,'Objectenoverzicht aantallen'!H:H)*$C14</f>
        <v>0</v>
      </c>
      <c r="N14" s="571">
        <f>LOOKUP('Calculatie sheet'!$D$2,'Objectenoverzicht aantallen'!$A:$A,'Objectenoverzicht aantallen'!I:I)*$C14</f>
        <v>0</v>
      </c>
      <c r="O14" s="571">
        <f>LOOKUP('Calculatie sheet'!$D$2,'Objectenoverzicht aantallen'!$A:$A,'Objectenoverzicht aantallen'!J:J)*$C14</f>
        <v>0</v>
      </c>
      <c r="P14" s="571">
        <f>LOOKUP('Calculatie sheet'!$D$2,'Objectenoverzicht aantallen'!$A:$A,'Objectenoverzicht aantallen'!K:K)*$C14</f>
        <v>0</v>
      </c>
      <c r="Q14" s="571">
        <f>LOOKUP('Calculatie sheet'!$D$2,'Objectenoverzicht aantallen'!$A:$A,'Objectenoverzicht aantallen'!L:L)*$C14</f>
        <v>0</v>
      </c>
      <c r="R14" s="571">
        <f>LOOKUP('Calculatie sheet'!$D$2,'Objectenoverzicht aantallen'!$A:$A,'Objectenoverzicht aantallen'!M:M)*$C14</f>
        <v>0</v>
      </c>
      <c r="S14" s="571">
        <f>LOOKUP('Calculatie sheet'!$D$2,'Objectenoverzicht aantallen'!$A:$A,'Objectenoverzicht aantallen'!N:N)*$C14</f>
        <v>0</v>
      </c>
      <c r="T14" s="571">
        <f>LOOKUP('Calculatie sheet'!$D$2,'Objectenoverzicht aantallen'!$A:$A,'Objectenoverzicht aantallen'!O:O)*$C14</f>
        <v>0</v>
      </c>
    </row>
    <row r="15" spans="1:20" x14ac:dyDescent="0.2">
      <c r="B15" t="s">
        <v>348</v>
      </c>
      <c r="C15" s="42">
        <f>'Calculatie sheet'!D74*'Calculatie sheet'!$D$57*'Calculatie sheet'!$D$77</f>
        <v>0</v>
      </c>
      <c r="D15" t="s">
        <v>135</v>
      </c>
      <c r="G15" s="570">
        <f>C15*'Calculatie sheet'!D$7</f>
        <v>0</v>
      </c>
      <c r="H15" s="571">
        <f>C15*'Calculatie sheet'!D$8</f>
        <v>0</v>
      </c>
      <c r="I15" t="str">
        <f t="shared" ref="I15" si="3">D15</f>
        <v>Secundair</v>
      </c>
      <c r="J15" s="571">
        <f>LOOKUP('Calculatie sheet'!$D$2,'Objectenoverzicht aantallen'!$A:$A,'Objectenoverzicht aantallen'!E:E)*$C15</f>
        <v>0</v>
      </c>
      <c r="K15" s="571">
        <f>LOOKUP('Calculatie sheet'!$D$2,'Objectenoverzicht aantallen'!$A:$A,'Objectenoverzicht aantallen'!F:F)*$C15</f>
        <v>0</v>
      </c>
      <c r="L15" s="571">
        <f>LOOKUP('Calculatie sheet'!$D$2,'Objectenoverzicht aantallen'!$A:$A,'Objectenoverzicht aantallen'!G:G)*$C15</f>
        <v>0</v>
      </c>
      <c r="M15" s="571">
        <f>LOOKUP('Calculatie sheet'!$D$2,'Objectenoverzicht aantallen'!$A:$A,'Objectenoverzicht aantallen'!H:H)*$C15</f>
        <v>0</v>
      </c>
      <c r="N15" s="571">
        <f>LOOKUP('Calculatie sheet'!$D$2,'Objectenoverzicht aantallen'!$A:$A,'Objectenoverzicht aantallen'!I:I)*$C15</f>
        <v>0</v>
      </c>
      <c r="O15" s="571">
        <f>LOOKUP('Calculatie sheet'!$D$2,'Objectenoverzicht aantallen'!$A:$A,'Objectenoverzicht aantallen'!J:J)*$C15</f>
        <v>0</v>
      </c>
      <c r="P15" s="571">
        <f>LOOKUP('Calculatie sheet'!$D$2,'Objectenoverzicht aantallen'!$A:$A,'Objectenoverzicht aantallen'!K:K)*$C15</f>
        <v>0</v>
      </c>
      <c r="Q15" s="571">
        <f>LOOKUP('Calculatie sheet'!$D$2,'Objectenoverzicht aantallen'!$A:$A,'Objectenoverzicht aantallen'!L:L)*$C15</f>
        <v>0</v>
      </c>
      <c r="R15" s="571">
        <f>LOOKUP('Calculatie sheet'!$D$2,'Objectenoverzicht aantallen'!$A:$A,'Objectenoverzicht aantallen'!M:M)*$C15</f>
        <v>0</v>
      </c>
      <c r="S15" s="571">
        <f>LOOKUP('Calculatie sheet'!$D$2,'Objectenoverzicht aantallen'!$A:$A,'Objectenoverzicht aantallen'!N:N)*$C15</f>
        <v>0</v>
      </c>
      <c r="T15" s="571">
        <f>LOOKUP('Calculatie sheet'!$D$2,'Objectenoverzicht aantallen'!$A:$A,'Objectenoverzicht aantallen'!O:O)*$C15</f>
        <v>0</v>
      </c>
    </row>
    <row r="16" spans="1:20" x14ac:dyDescent="0.2">
      <c r="B16" t="str">
        <f>B9</f>
        <v>Beton</v>
      </c>
      <c r="C16" s="42">
        <f>'Calculatie sheet'!D68*'Calculatie sheet'!$D$57*'Calculatie sheet'!$D$78</f>
        <v>0</v>
      </c>
      <c r="D16" t="s">
        <v>360</v>
      </c>
      <c r="G16" s="570">
        <f>C16*'Calculatie sheet'!D$7</f>
        <v>0</v>
      </c>
      <c r="H16" s="571">
        <f>C16*'Calculatie sheet'!D$8</f>
        <v>0</v>
      </c>
      <c r="I16" t="str">
        <f t="shared" ref="I16:I22" si="4">D16</f>
        <v>Biobased</v>
      </c>
      <c r="J16" s="571">
        <f>LOOKUP('Calculatie sheet'!$D$2,'Objectenoverzicht aantallen'!$A:$A,'Objectenoverzicht aantallen'!E:E)*$C16</f>
        <v>0</v>
      </c>
      <c r="K16" s="571">
        <f>LOOKUP('Calculatie sheet'!$D$2,'Objectenoverzicht aantallen'!$A:$A,'Objectenoverzicht aantallen'!F:F)*$C16</f>
        <v>0</v>
      </c>
      <c r="L16" s="571">
        <f>LOOKUP('Calculatie sheet'!$D$2,'Objectenoverzicht aantallen'!$A:$A,'Objectenoverzicht aantallen'!G:G)*$C16</f>
        <v>0</v>
      </c>
      <c r="M16" s="571">
        <f>LOOKUP('Calculatie sheet'!$D$2,'Objectenoverzicht aantallen'!$A:$A,'Objectenoverzicht aantallen'!H:H)*$C16</f>
        <v>0</v>
      </c>
      <c r="N16" s="571">
        <f>LOOKUP('Calculatie sheet'!$D$2,'Objectenoverzicht aantallen'!$A:$A,'Objectenoverzicht aantallen'!I:I)*$C16</f>
        <v>0</v>
      </c>
      <c r="O16" s="571">
        <f>LOOKUP('Calculatie sheet'!$D$2,'Objectenoverzicht aantallen'!$A:$A,'Objectenoverzicht aantallen'!J:J)*$C16</f>
        <v>0</v>
      </c>
      <c r="P16" s="571">
        <f>LOOKUP('Calculatie sheet'!$D$2,'Objectenoverzicht aantallen'!$A:$A,'Objectenoverzicht aantallen'!K:K)*$C16</f>
        <v>0</v>
      </c>
      <c r="Q16" s="571">
        <f>LOOKUP('Calculatie sheet'!$D$2,'Objectenoverzicht aantallen'!$A:$A,'Objectenoverzicht aantallen'!L:L)*$C16</f>
        <v>0</v>
      </c>
      <c r="R16" s="571">
        <f>LOOKUP('Calculatie sheet'!$D$2,'Objectenoverzicht aantallen'!$A:$A,'Objectenoverzicht aantallen'!M:M)*$C16</f>
        <v>0</v>
      </c>
      <c r="S16" s="571">
        <f>LOOKUP('Calculatie sheet'!$D$2,'Objectenoverzicht aantallen'!$A:$A,'Objectenoverzicht aantallen'!N:N)*$C16</f>
        <v>0</v>
      </c>
      <c r="T16" s="571">
        <f>LOOKUP('Calculatie sheet'!$D$2,'Objectenoverzicht aantallen'!$A:$A,'Objectenoverzicht aantallen'!O:O)*$C16</f>
        <v>0</v>
      </c>
    </row>
    <row r="17" spans="2:20" x14ac:dyDescent="0.2">
      <c r="B17" t="str">
        <f>B10</f>
        <v>Staal</v>
      </c>
      <c r="C17" s="42">
        <f>'Calculatie sheet'!D69*'Calculatie sheet'!$D$57*'Calculatie sheet'!$D$78</f>
        <v>0</v>
      </c>
      <c r="D17" t="s">
        <v>360</v>
      </c>
      <c r="G17" s="570">
        <f>C17*'Calculatie sheet'!D$7</f>
        <v>0</v>
      </c>
      <c r="H17" s="571">
        <f>C17*'Calculatie sheet'!D$8</f>
        <v>0</v>
      </c>
      <c r="I17" t="str">
        <f t="shared" si="4"/>
        <v>Biobased</v>
      </c>
      <c r="J17" s="571">
        <f>LOOKUP('Calculatie sheet'!$D$2,'Objectenoverzicht aantallen'!$A:$A,'Objectenoverzicht aantallen'!E:E)*$C17</f>
        <v>0</v>
      </c>
      <c r="K17" s="571">
        <f>LOOKUP('Calculatie sheet'!$D$2,'Objectenoverzicht aantallen'!$A:$A,'Objectenoverzicht aantallen'!F:F)*$C17</f>
        <v>0</v>
      </c>
      <c r="L17" s="571">
        <f>LOOKUP('Calculatie sheet'!$D$2,'Objectenoverzicht aantallen'!$A:$A,'Objectenoverzicht aantallen'!G:G)*$C17</f>
        <v>0</v>
      </c>
      <c r="M17" s="571">
        <f>LOOKUP('Calculatie sheet'!$D$2,'Objectenoverzicht aantallen'!$A:$A,'Objectenoverzicht aantallen'!H:H)*$C17</f>
        <v>0</v>
      </c>
      <c r="N17" s="571">
        <f>LOOKUP('Calculatie sheet'!$D$2,'Objectenoverzicht aantallen'!$A:$A,'Objectenoverzicht aantallen'!I:I)*$C17</f>
        <v>0</v>
      </c>
      <c r="O17" s="571">
        <f>LOOKUP('Calculatie sheet'!$D$2,'Objectenoverzicht aantallen'!$A:$A,'Objectenoverzicht aantallen'!J:J)*$C17</f>
        <v>0</v>
      </c>
      <c r="P17" s="571">
        <f>LOOKUP('Calculatie sheet'!$D$2,'Objectenoverzicht aantallen'!$A:$A,'Objectenoverzicht aantallen'!K:K)*$C17</f>
        <v>0</v>
      </c>
      <c r="Q17" s="571">
        <f>LOOKUP('Calculatie sheet'!$D$2,'Objectenoverzicht aantallen'!$A:$A,'Objectenoverzicht aantallen'!L:L)*$C17</f>
        <v>0</v>
      </c>
      <c r="R17" s="571">
        <f>LOOKUP('Calculatie sheet'!$D$2,'Objectenoverzicht aantallen'!$A:$A,'Objectenoverzicht aantallen'!M:M)*$C17</f>
        <v>0</v>
      </c>
      <c r="S17" s="571">
        <f>LOOKUP('Calculatie sheet'!$D$2,'Objectenoverzicht aantallen'!$A:$A,'Objectenoverzicht aantallen'!N:N)*$C17</f>
        <v>0</v>
      </c>
      <c r="T17" s="571">
        <f>LOOKUP('Calculatie sheet'!$D$2,'Objectenoverzicht aantallen'!$A:$A,'Objectenoverzicht aantallen'!O:O)*$C17</f>
        <v>0</v>
      </c>
    </row>
    <row r="18" spans="2:20" x14ac:dyDescent="0.2">
      <c r="B18" t="str">
        <f>B11</f>
        <v>Asfalt</v>
      </c>
      <c r="C18" s="42">
        <f>'Calculatie sheet'!D70*'Calculatie sheet'!$D$57*'Calculatie sheet'!$D$78</f>
        <v>0</v>
      </c>
      <c r="D18" t="s">
        <v>360</v>
      </c>
      <c r="G18" s="570">
        <f>C18*'Calculatie sheet'!D$7</f>
        <v>0</v>
      </c>
      <c r="H18" s="571">
        <f>C18*'Calculatie sheet'!D$8</f>
        <v>0</v>
      </c>
      <c r="I18" t="str">
        <f t="shared" si="4"/>
        <v>Biobased</v>
      </c>
      <c r="J18" s="571">
        <f>LOOKUP('Calculatie sheet'!$D$2,'Objectenoverzicht aantallen'!$A:$A,'Objectenoverzicht aantallen'!E:E)*$C18</f>
        <v>0</v>
      </c>
      <c r="K18" s="571">
        <f>LOOKUP('Calculatie sheet'!$D$2,'Objectenoverzicht aantallen'!$A:$A,'Objectenoverzicht aantallen'!F:F)*$C18</f>
        <v>0</v>
      </c>
      <c r="L18" s="571">
        <f>LOOKUP('Calculatie sheet'!$D$2,'Objectenoverzicht aantallen'!$A:$A,'Objectenoverzicht aantallen'!G:G)*$C18</f>
        <v>0</v>
      </c>
      <c r="M18" s="571">
        <f>LOOKUP('Calculatie sheet'!$D$2,'Objectenoverzicht aantallen'!$A:$A,'Objectenoverzicht aantallen'!H:H)*$C18</f>
        <v>0</v>
      </c>
      <c r="N18" s="571">
        <f>LOOKUP('Calculatie sheet'!$D$2,'Objectenoverzicht aantallen'!$A:$A,'Objectenoverzicht aantallen'!I:I)*$C18</f>
        <v>0</v>
      </c>
      <c r="O18" s="571">
        <f>LOOKUP('Calculatie sheet'!$D$2,'Objectenoverzicht aantallen'!$A:$A,'Objectenoverzicht aantallen'!J:J)*$C18</f>
        <v>0</v>
      </c>
      <c r="P18" s="571">
        <f>LOOKUP('Calculatie sheet'!$D$2,'Objectenoverzicht aantallen'!$A:$A,'Objectenoverzicht aantallen'!K:K)*$C18</f>
        <v>0</v>
      </c>
      <c r="Q18" s="571">
        <f>LOOKUP('Calculatie sheet'!$D$2,'Objectenoverzicht aantallen'!$A:$A,'Objectenoverzicht aantallen'!L:L)*$C18</f>
        <v>0</v>
      </c>
      <c r="R18" s="571">
        <f>LOOKUP('Calculatie sheet'!$D$2,'Objectenoverzicht aantallen'!$A:$A,'Objectenoverzicht aantallen'!M:M)*$C18</f>
        <v>0</v>
      </c>
      <c r="S18" s="571">
        <f>LOOKUP('Calculatie sheet'!$D$2,'Objectenoverzicht aantallen'!$A:$A,'Objectenoverzicht aantallen'!N:N)*$C18</f>
        <v>0</v>
      </c>
      <c r="T18" s="571">
        <f>LOOKUP('Calculatie sheet'!$D$2,'Objectenoverzicht aantallen'!$A:$A,'Objectenoverzicht aantallen'!O:O)*$C18</f>
        <v>0</v>
      </c>
    </row>
    <row r="19" spans="2:20" x14ac:dyDescent="0.2">
      <c r="B19" t="s">
        <v>866</v>
      </c>
      <c r="C19" s="42">
        <f>'Calculatie sheet'!D71*'Calculatie sheet'!$D$57*'Calculatie sheet'!$D$78</f>
        <v>0</v>
      </c>
      <c r="D19" t="s">
        <v>360</v>
      </c>
      <c r="G19" s="570">
        <f>C19*'Calculatie sheet'!D$7</f>
        <v>0</v>
      </c>
      <c r="H19" s="571">
        <f>C19*'Calculatie sheet'!D$8</f>
        <v>0</v>
      </c>
      <c r="I19" t="str">
        <f t="shared" ref="I19" si="5">D19</f>
        <v>Biobased</v>
      </c>
      <c r="J19" s="571">
        <f>LOOKUP('Calculatie sheet'!$D$2,'Objectenoverzicht aantallen'!$A:$A,'Objectenoverzicht aantallen'!E:E)*$C19</f>
        <v>0</v>
      </c>
      <c r="K19" s="571">
        <f>LOOKUP('Calculatie sheet'!$D$2,'Objectenoverzicht aantallen'!$A:$A,'Objectenoverzicht aantallen'!F:F)*$C19</f>
        <v>0</v>
      </c>
      <c r="L19" s="571">
        <f>LOOKUP('Calculatie sheet'!$D$2,'Objectenoverzicht aantallen'!$A:$A,'Objectenoverzicht aantallen'!G:G)*$C19</f>
        <v>0</v>
      </c>
      <c r="M19" s="571">
        <f>LOOKUP('Calculatie sheet'!$D$2,'Objectenoverzicht aantallen'!$A:$A,'Objectenoverzicht aantallen'!H:H)*$C19</f>
        <v>0</v>
      </c>
      <c r="N19" s="571">
        <f>LOOKUP('Calculatie sheet'!$D$2,'Objectenoverzicht aantallen'!$A:$A,'Objectenoverzicht aantallen'!I:I)*$C19</f>
        <v>0</v>
      </c>
      <c r="O19" s="571">
        <f>LOOKUP('Calculatie sheet'!$D$2,'Objectenoverzicht aantallen'!$A:$A,'Objectenoverzicht aantallen'!J:J)*$C19</f>
        <v>0</v>
      </c>
      <c r="P19" s="571">
        <f>LOOKUP('Calculatie sheet'!$D$2,'Objectenoverzicht aantallen'!$A:$A,'Objectenoverzicht aantallen'!K:K)*$C19</f>
        <v>0</v>
      </c>
      <c r="Q19" s="571">
        <f>LOOKUP('Calculatie sheet'!$D$2,'Objectenoverzicht aantallen'!$A:$A,'Objectenoverzicht aantallen'!L:L)*$C19</f>
        <v>0</v>
      </c>
      <c r="R19" s="571">
        <f>LOOKUP('Calculatie sheet'!$D$2,'Objectenoverzicht aantallen'!$A:$A,'Objectenoverzicht aantallen'!M:M)*$C19</f>
        <v>0</v>
      </c>
      <c r="S19" s="571">
        <f>LOOKUP('Calculatie sheet'!$D$2,'Objectenoverzicht aantallen'!$A:$A,'Objectenoverzicht aantallen'!N:N)*$C19</f>
        <v>0</v>
      </c>
      <c r="T19" s="571">
        <f>LOOKUP('Calculatie sheet'!$D$2,'Objectenoverzicht aantallen'!$A:$A,'Objectenoverzicht aantallen'!O:O)*$C19</f>
        <v>0</v>
      </c>
    </row>
    <row r="20" spans="2:20" x14ac:dyDescent="0.2">
      <c r="B20" t="str">
        <f t="shared" ref="B20:B21" si="6">B13</f>
        <v>Grondbewerking</v>
      </c>
      <c r="C20" s="42">
        <f>'Calculatie sheet'!D72*'Calculatie sheet'!$D$57*'Calculatie sheet'!$D$78</f>
        <v>0</v>
      </c>
      <c r="D20" t="s">
        <v>360</v>
      </c>
      <c r="G20" s="570">
        <f>C20*'Calculatie sheet'!D$7</f>
        <v>0</v>
      </c>
      <c r="H20" s="571">
        <f>C20*'Calculatie sheet'!D$8</f>
        <v>0</v>
      </c>
      <c r="I20" t="str">
        <f t="shared" si="4"/>
        <v>Biobased</v>
      </c>
      <c r="J20" s="571">
        <f>LOOKUP('Calculatie sheet'!$D$2,'Objectenoverzicht aantallen'!$A:$A,'Objectenoverzicht aantallen'!E:E)*$C20</f>
        <v>0</v>
      </c>
      <c r="K20" s="571">
        <f>LOOKUP('Calculatie sheet'!$D$2,'Objectenoverzicht aantallen'!$A:$A,'Objectenoverzicht aantallen'!F:F)*$C20</f>
        <v>0</v>
      </c>
      <c r="L20" s="571">
        <f>LOOKUP('Calculatie sheet'!$D$2,'Objectenoverzicht aantallen'!$A:$A,'Objectenoverzicht aantallen'!G:G)*$C20</f>
        <v>0</v>
      </c>
      <c r="M20" s="571">
        <f>LOOKUP('Calculatie sheet'!$D$2,'Objectenoverzicht aantallen'!$A:$A,'Objectenoverzicht aantallen'!H:H)*$C20</f>
        <v>0</v>
      </c>
      <c r="N20" s="571">
        <f>LOOKUP('Calculatie sheet'!$D$2,'Objectenoverzicht aantallen'!$A:$A,'Objectenoverzicht aantallen'!I:I)*$C20</f>
        <v>0</v>
      </c>
      <c r="O20" s="571">
        <f>LOOKUP('Calculatie sheet'!$D$2,'Objectenoverzicht aantallen'!$A:$A,'Objectenoverzicht aantallen'!J:J)*$C20</f>
        <v>0</v>
      </c>
      <c r="P20" s="571">
        <f>LOOKUP('Calculatie sheet'!$D$2,'Objectenoverzicht aantallen'!$A:$A,'Objectenoverzicht aantallen'!K:K)*$C20</f>
        <v>0</v>
      </c>
      <c r="Q20" s="571">
        <f>LOOKUP('Calculatie sheet'!$D$2,'Objectenoverzicht aantallen'!$A:$A,'Objectenoverzicht aantallen'!L:L)*$C20</f>
        <v>0</v>
      </c>
      <c r="R20" s="571">
        <f>LOOKUP('Calculatie sheet'!$D$2,'Objectenoverzicht aantallen'!$A:$A,'Objectenoverzicht aantallen'!M:M)*$C20</f>
        <v>0</v>
      </c>
      <c r="S20" s="571">
        <f>LOOKUP('Calculatie sheet'!$D$2,'Objectenoverzicht aantallen'!$A:$A,'Objectenoverzicht aantallen'!N:N)*$C20</f>
        <v>0</v>
      </c>
      <c r="T20" s="571">
        <f>LOOKUP('Calculatie sheet'!$D$2,'Objectenoverzicht aantallen'!$A:$A,'Objectenoverzicht aantallen'!O:O)*$C20</f>
        <v>0</v>
      </c>
    </row>
    <row r="21" spans="2:20" x14ac:dyDescent="0.2">
      <c r="B21" t="str">
        <f t="shared" si="6"/>
        <v>Bestrating</v>
      </c>
      <c r="C21" s="42">
        <f>'Calculatie sheet'!D73*'Calculatie sheet'!$D$57*'Calculatie sheet'!$D$78</f>
        <v>0</v>
      </c>
      <c r="D21" t="s">
        <v>360</v>
      </c>
      <c r="G21" s="570">
        <f>C21*'Calculatie sheet'!D$7</f>
        <v>0</v>
      </c>
      <c r="H21" s="571">
        <f>C21*'Calculatie sheet'!D$8</f>
        <v>0</v>
      </c>
      <c r="I21" t="str">
        <f t="shared" si="4"/>
        <v>Biobased</v>
      </c>
      <c r="J21" s="571">
        <f>LOOKUP('Calculatie sheet'!$D$2,'Objectenoverzicht aantallen'!$A:$A,'Objectenoverzicht aantallen'!E:E)*$C21</f>
        <v>0</v>
      </c>
      <c r="K21" s="571">
        <f>LOOKUP('Calculatie sheet'!$D$2,'Objectenoverzicht aantallen'!$A:$A,'Objectenoverzicht aantallen'!F:F)*$C21</f>
        <v>0</v>
      </c>
      <c r="L21" s="571">
        <f>LOOKUP('Calculatie sheet'!$D$2,'Objectenoverzicht aantallen'!$A:$A,'Objectenoverzicht aantallen'!G:G)*$C21</f>
        <v>0</v>
      </c>
      <c r="M21" s="571">
        <f>LOOKUP('Calculatie sheet'!$D$2,'Objectenoverzicht aantallen'!$A:$A,'Objectenoverzicht aantallen'!H:H)*$C21</f>
        <v>0</v>
      </c>
      <c r="N21" s="571">
        <f>LOOKUP('Calculatie sheet'!$D$2,'Objectenoverzicht aantallen'!$A:$A,'Objectenoverzicht aantallen'!I:I)*$C21</f>
        <v>0</v>
      </c>
      <c r="O21" s="571">
        <f>LOOKUP('Calculatie sheet'!$D$2,'Objectenoverzicht aantallen'!$A:$A,'Objectenoverzicht aantallen'!J:J)*$C21</f>
        <v>0</v>
      </c>
      <c r="P21" s="571">
        <f>LOOKUP('Calculatie sheet'!$D$2,'Objectenoverzicht aantallen'!$A:$A,'Objectenoverzicht aantallen'!K:K)*$C21</f>
        <v>0</v>
      </c>
      <c r="Q21" s="571">
        <f>LOOKUP('Calculatie sheet'!$D$2,'Objectenoverzicht aantallen'!$A:$A,'Objectenoverzicht aantallen'!L:L)*$C21</f>
        <v>0</v>
      </c>
      <c r="R21" s="571">
        <f>LOOKUP('Calculatie sheet'!$D$2,'Objectenoverzicht aantallen'!$A:$A,'Objectenoverzicht aantallen'!M:M)*$C21</f>
        <v>0</v>
      </c>
      <c r="S21" s="571">
        <f>LOOKUP('Calculatie sheet'!$D$2,'Objectenoverzicht aantallen'!$A:$A,'Objectenoverzicht aantallen'!N:N)*$C21</f>
        <v>0</v>
      </c>
      <c r="T21" s="571">
        <f>LOOKUP('Calculatie sheet'!$D$2,'Objectenoverzicht aantallen'!$A:$A,'Objectenoverzicht aantallen'!O:O)*$C21</f>
        <v>0</v>
      </c>
    </row>
    <row r="22" spans="2:20" x14ac:dyDescent="0.2">
      <c r="B22" t="s">
        <v>348</v>
      </c>
      <c r="C22" s="42">
        <f>'Calculatie sheet'!D74*'Calculatie sheet'!$D$57*'Calculatie sheet'!$D$78</f>
        <v>0</v>
      </c>
      <c r="D22" t="s">
        <v>360</v>
      </c>
      <c r="G22" s="570">
        <f>C22*'Calculatie sheet'!D$7</f>
        <v>0</v>
      </c>
      <c r="H22" s="571">
        <f>C22*'Calculatie sheet'!D$8</f>
        <v>0</v>
      </c>
      <c r="I22" t="str">
        <f t="shared" si="4"/>
        <v>Biobased</v>
      </c>
      <c r="J22" s="571">
        <f>LOOKUP('Calculatie sheet'!$D$2,'Objectenoverzicht aantallen'!$A:$A,'Objectenoverzicht aantallen'!E:E)*$C22</f>
        <v>0</v>
      </c>
      <c r="K22" s="571">
        <f>LOOKUP('Calculatie sheet'!$D$2,'Objectenoverzicht aantallen'!$A:$A,'Objectenoverzicht aantallen'!F:F)*$C22</f>
        <v>0</v>
      </c>
      <c r="L22" s="571">
        <f>LOOKUP('Calculatie sheet'!$D$2,'Objectenoverzicht aantallen'!$A:$A,'Objectenoverzicht aantallen'!G:G)*$C22</f>
        <v>0</v>
      </c>
      <c r="M22" s="571">
        <f>LOOKUP('Calculatie sheet'!$D$2,'Objectenoverzicht aantallen'!$A:$A,'Objectenoverzicht aantallen'!H:H)*$C22</f>
        <v>0</v>
      </c>
      <c r="N22" s="571">
        <f>LOOKUP('Calculatie sheet'!$D$2,'Objectenoverzicht aantallen'!$A:$A,'Objectenoverzicht aantallen'!I:I)*$C22</f>
        <v>0</v>
      </c>
      <c r="O22" s="571">
        <f>LOOKUP('Calculatie sheet'!$D$2,'Objectenoverzicht aantallen'!$A:$A,'Objectenoverzicht aantallen'!J:J)*$C22</f>
        <v>0</v>
      </c>
      <c r="P22" s="571">
        <f>LOOKUP('Calculatie sheet'!$D$2,'Objectenoverzicht aantallen'!$A:$A,'Objectenoverzicht aantallen'!K:K)*$C22</f>
        <v>0</v>
      </c>
      <c r="Q22" s="571">
        <f>LOOKUP('Calculatie sheet'!$D$2,'Objectenoverzicht aantallen'!$A:$A,'Objectenoverzicht aantallen'!L:L)*$C22</f>
        <v>0</v>
      </c>
      <c r="R22" s="571">
        <f>LOOKUP('Calculatie sheet'!$D$2,'Objectenoverzicht aantallen'!$A:$A,'Objectenoverzicht aantallen'!M:M)*$C22</f>
        <v>0</v>
      </c>
      <c r="S22" s="571">
        <f>LOOKUP('Calculatie sheet'!$D$2,'Objectenoverzicht aantallen'!$A:$A,'Objectenoverzicht aantallen'!N:N)*$C22</f>
        <v>0</v>
      </c>
      <c r="T22" s="571">
        <f>LOOKUP('Calculatie sheet'!$D$2,'Objectenoverzicht aantallen'!$A:$A,'Objectenoverzicht aantallen'!O:O)*$C22</f>
        <v>0</v>
      </c>
    </row>
  </sheetData>
  <phoneticPr fontId="3" type="noConversion"/>
  <pageMargins left="0.7" right="0.7" top="0.75" bottom="0.75" header="0.3" footer="0.3"/>
  <pageSetup paperSize="9" orientation="portrait" horizontalDpi="0" verticalDpi="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A7BD9-F481-2040-835A-833EEC36DAA1}">
  <dimension ref="A1:T22"/>
  <sheetViews>
    <sheetView topLeftCell="F1" workbookViewId="0">
      <selection activeCell="G18" sqref="G18:T19"/>
    </sheetView>
  </sheetViews>
  <sheetFormatPr baseColWidth="10" defaultColWidth="11" defaultRowHeight="16" x14ac:dyDescent="0.2"/>
  <cols>
    <col min="1" max="1" width="15.83203125" bestFit="1" customWidth="1"/>
    <col min="3" max="3" width="11.1640625" style="33" bestFit="1" customWidth="1"/>
    <col min="5" max="5" width="21" bestFit="1" customWidth="1"/>
    <col min="7" max="7" width="12.1640625" bestFit="1" customWidth="1"/>
    <col min="8" max="8" width="17.83203125" bestFit="1" customWidth="1"/>
    <col min="9" max="9" width="13" bestFit="1" customWidth="1"/>
    <col min="10" max="20" width="12.5" bestFit="1" customWidth="1"/>
  </cols>
  <sheetData>
    <row r="1" spans="1:20" x14ac:dyDescent="0.2">
      <c r="A1" t="str">
        <f>'Calculatie sheet'!E3</f>
        <v>Vaste brug (beton)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sheet'!E68*'Calculatie sheet'!$E$57*(1-'Calculatie sheet'!$E$77-'Calculatie sheet'!$E$78)</f>
        <v>1182454.0017444002</v>
      </c>
      <c r="D2" t="s">
        <v>134</v>
      </c>
      <c r="E2" s="8" t="s">
        <v>71</v>
      </c>
      <c r="G2" s="569">
        <f>C2*'Calculatie sheet'!E$7</f>
        <v>0</v>
      </c>
      <c r="H2" s="42">
        <f>C2*'Calculatie sheet'!E$8</f>
        <v>0</v>
      </c>
      <c r="I2" t="str">
        <f>D2</f>
        <v>Primair</v>
      </c>
      <c r="J2" s="568">
        <f>LOOKUP('Calculatie sheet'!$E$2,'Objectenoverzicht aantallen'!$A:$A,'Objectenoverzicht aantallen'!E:E)*$C2</f>
        <v>0</v>
      </c>
      <c r="K2" s="568">
        <f>LOOKUP('Calculatie sheet'!$E$2,'Objectenoverzicht aantallen'!$A:$A,'Objectenoverzicht aantallen'!F:F)*$C2</f>
        <v>0</v>
      </c>
      <c r="L2" s="568">
        <f>LOOKUP('Calculatie sheet'!$E$2,'Objectenoverzicht aantallen'!$A:$A,'Objectenoverzicht aantallen'!G:G)*$C2</f>
        <v>0</v>
      </c>
      <c r="M2" s="568">
        <f>LOOKUP('Calculatie sheet'!$E$2,'Objectenoverzicht aantallen'!$A:$A,'Objectenoverzicht aantallen'!H:H)*$C2</f>
        <v>0</v>
      </c>
      <c r="N2" s="568">
        <f>LOOKUP('Calculatie sheet'!$E$2,'Objectenoverzicht aantallen'!$A:$A,'Objectenoverzicht aantallen'!I:I)*$C2</f>
        <v>0</v>
      </c>
      <c r="O2" s="568">
        <f>LOOKUP('Calculatie sheet'!$E$2,'Objectenoverzicht aantallen'!$A:$A,'Objectenoverzicht aantallen'!J:J)*$C2</f>
        <v>0</v>
      </c>
      <c r="P2" s="568">
        <f>LOOKUP('Calculatie sheet'!$E$2,'Objectenoverzicht aantallen'!$A:$A,'Objectenoverzicht aantallen'!K:K)*$C2</f>
        <v>0</v>
      </c>
      <c r="Q2" s="568">
        <f>LOOKUP('Calculatie sheet'!$E$2,'Objectenoverzicht aantallen'!$A:$A,'Objectenoverzicht aantallen'!L:L)*$C2</f>
        <v>0</v>
      </c>
      <c r="R2" s="568">
        <f>LOOKUP('Calculatie sheet'!$E$2,'Objectenoverzicht aantallen'!$A:$A,'Objectenoverzicht aantallen'!M:M)*$C2</f>
        <v>0</v>
      </c>
      <c r="S2" s="568">
        <f>LOOKUP('Calculatie sheet'!$E$2,'Objectenoverzicht aantallen'!$A:$A,'Objectenoverzicht aantallen'!N:N)*$C2</f>
        <v>0</v>
      </c>
      <c r="T2" s="568">
        <f>LOOKUP('Calculatie sheet'!$E$2,'Objectenoverzicht aantallen'!$A:$A,'Objectenoverzicht aantallen'!O:O)*$C2</f>
        <v>0</v>
      </c>
    </row>
    <row r="3" spans="1:20" x14ac:dyDescent="0.2">
      <c r="B3" t="str">
        <f>'Calculatie sheet'!C69</f>
        <v>Staal</v>
      </c>
      <c r="C3" s="43">
        <f>'Calculatie sheet'!E69*'Calculatie sheet'!$E$57*(1-'Calculatie sheet'!$E$77-'Calculatie sheet'!$E$78)</f>
        <v>26572.000039200004</v>
      </c>
      <c r="D3" t="s">
        <v>134</v>
      </c>
      <c r="E3" s="24" t="s">
        <v>74</v>
      </c>
      <c r="G3" s="569">
        <f>C3*'Calculatie sheet'!E$7</f>
        <v>0</v>
      </c>
      <c r="H3" s="42">
        <f>C3*'Calculatie sheet'!E$8</f>
        <v>0</v>
      </c>
      <c r="I3" t="str">
        <f t="shared" ref="I3:I22" si="0">D3</f>
        <v>Primair</v>
      </c>
      <c r="J3" s="568">
        <f>LOOKUP('Calculatie sheet'!$E$2,'Objectenoverzicht aantallen'!$A:$A,'Objectenoverzicht aantallen'!E:E)*$C3</f>
        <v>0</v>
      </c>
      <c r="K3" s="568">
        <f>LOOKUP('Calculatie sheet'!$E$2,'Objectenoverzicht aantallen'!$A:$A,'Objectenoverzicht aantallen'!F:F)*$C3</f>
        <v>0</v>
      </c>
      <c r="L3" s="568">
        <f>LOOKUP('Calculatie sheet'!$E$2,'Objectenoverzicht aantallen'!$A:$A,'Objectenoverzicht aantallen'!G:G)*$C3</f>
        <v>0</v>
      </c>
      <c r="M3" s="568">
        <f>LOOKUP('Calculatie sheet'!$E$2,'Objectenoverzicht aantallen'!$A:$A,'Objectenoverzicht aantallen'!H:H)*$C3</f>
        <v>0</v>
      </c>
      <c r="N3" s="568">
        <f>LOOKUP('Calculatie sheet'!$E$2,'Objectenoverzicht aantallen'!$A:$A,'Objectenoverzicht aantallen'!I:I)*$C3</f>
        <v>0</v>
      </c>
      <c r="O3" s="568">
        <f>LOOKUP('Calculatie sheet'!$E$2,'Objectenoverzicht aantallen'!$A:$A,'Objectenoverzicht aantallen'!J:J)*$C3</f>
        <v>0</v>
      </c>
      <c r="P3" s="568">
        <f>LOOKUP('Calculatie sheet'!$E$2,'Objectenoverzicht aantallen'!$A:$A,'Objectenoverzicht aantallen'!K:K)*$C3</f>
        <v>0</v>
      </c>
      <c r="Q3" s="568">
        <f>LOOKUP('Calculatie sheet'!$E$2,'Objectenoverzicht aantallen'!$A:$A,'Objectenoverzicht aantallen'!L:L)*$C3</f>
        <v>0</v>
      </c>
      <c r="R3" s="568">
        <f>LOOKUP('Calculatie sheet'!$E$2,'Objectenoverzicht aantallen'!$A:$A,'Objectenoverzicht aantallen'!M:M)*$C3</f>
        <v>0</v>
      </c>
      <c r="S3" s="568">
        <f>LOOKUP('Calculatie sheet'!$E$2,'Objectenoverzicht aantallen'!$A:$A,'Objectenoverzicht aantallen'!N:N)*$C3</f>
        <v>0</v>
      </c>
      <c r="T3" s="568">
        <f>LOOKUP('Calculatie sheet'!$E$2,'Objectenoverzicht aantallen'!$A:$A,'Objectenoverzicht aantallen'!O:O)*$C3</f>
        <v>0</v>
      </c>
    </row>
    <row r="4" spans="1:20" x14ac:dyDescent="0.2">
      <c r="B4" t="str">
        <f>'Calculatie sheet'!C70</f>
        <v>Asfalt</v>
      </c>
      <c r="C4" s="43">
        <f>'Calculatie sheet'!E70*'Calculatie sheet'!$E$57*(1-'Calculatie sheet'!$E$77-'Calculatie sheet'!$E$78)</f>
        <v>66430.000098000004</v>
      </c>
      <c r="D4" t="s">
        <v>134</v>
      </c>
      <c r="E4" s="25" t="s">
        <v>75</v>
      </c>
      <c r="G4" s="569">
        <f>C4*'Calculatie sheet'!E$7</f>
        <v>0</v>
      </c>
      <c r="H4" s="42">
        <f>C4*'Calculatie sheet'!E$8</f>
        <v>0</v>
      </c>
      <c r="I4" t="str">
        <f t="shared" si="0"/>
        <v>Primair</v>
      </c>
      <c r="J4" s="568">
        <f>LOOKUP('Calculatie sheet'!$E$2,'Objectenoverzicht aantallen'!$A:$A,'Objectenoverzicht aantallen'!E:E)*$C4</f>
        <v>0</v>
      </c>
      <c r="K4" s="568">
        <f>LOOKUP('Calculatie sheet'!$E$2,'Objectenoverzicht aantallen'!$A:$A,'Objectenoverzicht aantallen'!F:F)*$C4</f>
        <v>0</v>
      </c>
      <c r="L4" s="568">
        <f>LOOKUP('Calculatie sheet'!$E$2,'Objectenoverzicht aantallen'!$A:$A,'Objectenoverzicht aantallen'!G:G)*$C4</f>
        <v>0</v>
      </c>
      <c r="M4" s="568">
        <f>LOOKUP('Calculatie sheet'!$E$2,'Objectenoverzicht aantallen'!$A:$A,'Objectenoverzicht aantallen'!H:H)*$C4</f>
        <v>0</v>
      </c>
      <c r="N4" s="568">
        <f>LOOKUP('Calculatie sheet'!$E$2,'Objectenoverzicht aantallen'!$A:$A,'Objectenoverzicht aantallen'!I:I)*$C4</f>
        <v>0</v>
      </c>
      <c r="O4" s="568">
        <f>LOOKUP('Calculatie sheet'!$E$2,'Objectenoverzicht aantallen'!$A:$A,'Objectenoverzicht aantallen'!J:J)*$C4</f>
        <v>0</v>
      </c>
      <c r="P4" s="568">
        <f>LOOKUP('Calculatie sheet'!$E$2,'Objectenoverzicht aantallen'!$A:$A,'Objectenoverzicht aantallen'!K:K)*$C4</f>
        <v>0</v>
      </c>
      <c r="Q4" s="568">
        <f>LOOKUP('Calculatie sheet'!$E$2,'Objectenoverzicht aantallen'!$A:$A,'Objectenoverzicht aantallen'!L:L)*$C4</f>
        <v>0</v>
      </c>
      <c r="R4" s="568">
        <f>LOOKUP('Calculatie sheet'!$E$2,'Objectenoverzicht aantallen'!$A:$A,'Objectenoverzicht aantallen'!M:M)*$C4</f>
        <v>0</v>
      </c>
      <c r="S4" s="568">
        <f>LOOKUP('Calculatie sheet'!$E$2,'Objectenoverzicht aantallen'!$A:$A,'Objectenoverzicht aantallen'!N:N)*$C4</f>
        <v>0</v>
      </c>
      <c r="T4" s="568">
        <f>LOOKUP('Calculatie sheet'!$E$2,'Objectenoverzicht aantallen'!$A:$A,'Objectenoverzicht aantallen'!O:O)*$C4</f>
        <v>0</v>
      </c>
    </row>
    <row r="5" spans="1:20" x14ac:dyDescent="0.2">
      <c r="B5" t="s">
        <v>866</v>
      </c>
      <c r="C5" s="43">
        <f>'Calculatie sheet'!E71*'Calculatie sheet'!$E$57*(1-'Calculatie sheet'!$E$77-'Calculatie sheet'!$E$78)</f>
        <v>0</v>
      </c>
      <c r="D5" t="s">
        <v>134</v>
      </c>
      <c r="E5" s="27" t="s">
        <v>93</v>
      </c>
      <c r="G5" s="569">
        <f>C5*'Calculatie sheet'!E$7</f>
        <v>0</v>
      </c>
      <c r="H5" s="42">
        <f>C5*'Calculatie sheet'!E$8</f>
        <v>0</v>
      </c>
      <c r="I5" t="str">
        <f t="shared" ref="I5" si="1">D5</f>
        <v>Primair</v>
      </c>
      <c r="J5" s="568">
        <f>LOOKUP('Calculatie sheet'!$E$2,'Objectenoverzicht aantallen'!$A:$A,'Objectenoverzicht aantallen'!E:E)*$C5</f>
        <v>0</v>
      </c>
      <c r="K5" s="568">
        <f>LOOKUP('Calculatie sheet'!$E$2,'Objectenoverzicht aantallen'!$A:$A,'Objectenoverzicht aantallen'!F:F)*$C5</f>
        <v>0</v>
      </c>
      <c r="L5" s="568">
        <f>LOOKUP('Calculatie sheet'!$E$2,'Objectenoverzicht aantallen'!$A:$A,'Objectenoverzicht aantallen'!G:G)*$C5</f>
        <v>0</v>
      </c>
      <c r="M5" s="568">
        <f>LOOKUP('Calculatie sheet'!$E$2,'Objectenoverzicht aantallen'!$A:$A,'Objectenoverzicht aantallen'!H:H)*$C5</f>
        <v>0</v>
      </c>
      <c r="N5" s="568">
        <f>LOOKUP('Calculatie sheet'!$E$2,'Objectenoverzicht aantallen'!$A:$A,'Objectenoverzicht aantallen'!I:I)*$C5</f>
        <v>0</v>
      </c>
      <c r="O5" s="568">
        <f>LOOKUP('Calculatie sheet'!$E$2,'Objectenoverzicht aantallen'!$A:$A,'Objectenoverzicht aantallen'!J:J)*$C5</f>
        <v>0</v>
      </c>
      <c r="P5" s="568">
        <f>LOOKUP('Calculatie sheet'!$E$2,'Objectenoverzicht aantallen'!$A:$A,'Objectenoverzicht aantallen'!K:K)*$C5</f>
        <v>0</v>
      </c>
      <c r="Q5" s="568">
        <f>LOOKUP('Calculatie sheet'!$E$2,'Objectenoverzicht aantallen'!$A:$A,'Objectenoverzicht aantallen'!L:L)*$C5</f>
        <v>0</v>
      </c>
      <c r="R5" s="568">
        <f>LOOKUP('Calculatie sheet'!$E$2,'Objectenoverzicht aantallen'!$A:$A,'Objectenoverzicht aantallen'!M:M)*$C5</f>
        <v>0</v>
      </c>
      <c r="S5" s="568">
        <f>LOOKUP('Calculatie sheet'!$E$2,'Objectenoverzicht aantallen'!$A:$A,'Objectenoverzicht aantallen'!N:N)*$C5</f>
        <v>0</v>
      </c>
      <c r="T5" s="568">
        <f>LOOKUP('Calculatie sheet'!$E$2,'Objectenoverzicht aantallen'!$A:$A,'Objectenoverzicht aantallen'!O:O)*$C5</f>
        <v>0</v>
      </c>
    </row>
    <row r="6" spans="1:20" ht="15" customHeight="1" x14ac:dyDescent="0.2">
      <c r="B6" t="str">
        <f>'Calculatie sheet'!C72</f>
        <v>Grondbewerking</v>
      </c>
      <c r="C6" s="43">
        <f>'Calculatie sheet'!E72*'Calculatie sheet'!$E$57*(1-'Calculatie sheet'!$E$77-'Calculatie sheet'!$E$78)</f>
        <v>0</v>
      </c>
      <c r="D6" t="s">
        <v>134</v>
      </c>
      <c r="E6" s="38" t="s">
        <v>659</v>
      </c>
      <c r="G6" s="569">
        <f>C6*'Calculatie sheet'!E$7</f>
        <v>0</v>
      </c>
      <c r="H6" s="42">
        <f>C6*'Calculatie sheet'!E$8</f>
        <v>0</v>
      </c>
      <c r="I6" t="str">
        <f t="shared" si="0"/>
        <v>Primair</v>
      </c>
      <c r="J6" s="568">
        <f>LOOKUP('Calculatie sheet'!$E$2,'Objectenoverzicht aantallen'!$A:$A,'Objectenoverzicht aantallen'!E:E)*$C6</f>
        <v>0</v>
      </c>
      <c r="K6" s="568">
        <f>LOOKUP('Calculatie sheet'!$E$2,'Objectenoverzicht aantallen'!$A:$A,'Objectenoverzicht aantallen'!F:F)*$C6</f>
        <v>0</v>
      </c>
      <c r="L6" s="568">
        <f>LOOKUP('Calculatie sheet'!$E$2,'Objectenoverzicht aantallen'!$A:$A,'Objectenoverzicht aantallen'!G:G)*$C6</f>
        <v>0</v>
      </c>
      <c r="M6" s="568">
        <f>LOOKUP('Calculatie sheet'!$E$2,'Objectenoverzicht aantallen'!$A:$A,'Objectenoverzicht aantallen'!H:H)*$C6</f>
        <v>0</v>
      </c>
      <c r="N6" s="568">
        <f>LOOKUP('Calculatie sheet'!$E$2,'Objectenoverzicht aantallen'!$A:$A,'Objectenoverzicht aantallen'!I:I)*$C6</f>
        <v>0</v>
      </c>
      <c r="O6" s="568">
        <f>LOOKUP('Calculatie sheet'!$E$2,'Objectenoverzicht aantallen'!$A:$A,'Objectenoverzicht aantallen'!J:J)*$C6</f>
        <v>0</v>
      </c>
      <c r="P6" s="568">
        <f>LOOKUP('Calculatie sheet'!$E$2,'Objectenoverzicht aantallen'!$A:$A,'Objectenoverzicht aantallen'!K:K)*$C6</f>
        <v>0</v>
      </c>
      <c r="Q6" s="568">
        <f>LOOKUP('Calculatie sheet'!$E$2,'Objectenoverzicht aantallen'!$A:$A,'Objectenoverzicht aantallen'!L:L)*$C6</f>
        <v>0</v>
      </c>
      <c r="R6" s="568">
        <f>LOOKUP('Calculatie sheet'!$E$2,'Objectenoverzicht aantallen'!$A:$A,'Objectenoverzicht aantallen'!M:M)*$C6</f>
        <v>0</v>
      </c>
      <c r="S6" s="568">
        <f>LOOKUP('Calculatie sheet'!$E$2,'Objectenoverzicht aantallen'!$A:$A,'Objectenoverzicht aantallen'!N:N)*$C6</f>
        <v>0</v>
      </c>
      <c r="T6" s="568">
        <f>LOOKUP('Calculatie sheet'!$E$2,'Objectenoverzicht aantallen'!$A:$A,'Objectenoverzicht aantallen'!O:O)*$C6</f>
        <v>0</v>
      </c>
    </row>
    <row r="7" spans="1:20" x14ac:dyDescent="0.2">
      <c r="B7" t="str">
        <f>'Calculatie sheet'!C73</f>
        <v>Bestrating</v>
      </c>
      <c r="C7" s="43">
        <f>'Calculatie sheet'!E73*'Calculatie sheet'!$E$57*(1-'Calculatie sheet'!$E$77-'Calculatie sheet'!$E$78)</f>
        <v>53144.000078400008</v>
      </c>
      <c r="D7" t="s">
        <v>134</v>
      </c>
      <c r="E7" s="569" t="s">
        <v>597</v>
      </c>
      <c r="G7" s="569">
        <f>C7*'Calculatie sheet'!E$7</f>
        <v>0</v>
      </c>
      <c r="H7" s="42">
        <f>C7*'Calculatie sheet'!E$8</f>
        <v>0</v>
      </c>
      <c r="I7" t="str">
        <f t="shared" si="0"/>
        <v>Primair</v>
      </c>
      <c r="J7" s="568">
        <f>LOOKUP('Calculatie sheet'!$E$2,'Objectenoverzicht aantallen'!$A:$A,'Objectenoverzicht aantallen'!E:E)*$C7</f>
        <v>0</v>
      </c>
      <c r="K7" s="568">
        <f>LOOKUP('Calculatie sheet'!$E$2,'Objectenoverzicht aantallen'!$A:$A,'Objectenoverzicht aantallen'!F:F)*$C7</f>
        <v>0</v>
      </c>
      <c r="L7" s="568">
        <f>LOOKUP('Calculatie sheet'!$E$2,'Objectenoverzicht aantallen'!$A:$A,'Objectenoverzicht aantallen'!G:G)*$C7</f>
        <v>0</v>
      </c>
      <c r="M7" s="568">
        <f>LOOKUP('Calculatie sheet'!$E$2,'Objectenoverzicht aantallen'!$A:$A,'Objectenoverzicht aantallen'!H:H)*$C7</f>
        <v>0</v>
      </c>
      <c r="N7" s="568">
        <f>LOOKUP('Calculatie sheet'!$E$2,'Objectenoverzicht aantallen'!$A:$A,'Objectenoverzicht aantallen'!I:I)*$C7</f>
        <v>0</v>
      </c>
      <c r="O7" s="568">
        <f>LOOKUP('Calculatie sheet'!$E$2,'Objectenoverzicht aantallen'!$A:$A,'Objectenoverzicht aantallen'!J:J)*$C7</f>
        <v>0</v>
      </c>
      <c r="P7" s="568">
        <f>LOOKUP('Calculatie sheet'!$E$2,'Objectenoverzicht aantallen'!$A:$A,'Objectenoverzicht aantallen'!K:K)*$C7</f>
        <v>0</v>
      </c>
      <c r="Q7" s="568">
        <f>LOOKUP('Calculatie sheet'!$E$2,'Objectenoverzicht aantallen'!$A:$A,'Objectenoverzicht aantallen'!L:L)*$C7</f>
        <v>0</v>
      </c>
      <c r="R7" s="568">
        <f>LOOKUP('Calculatie sheet'!$E$2,'Objectenoverzicht aantallen'!$A:$A,'Objectenoverzicht aantallen'!M:M)*$C7</f>
        <v>0</v>
      </c>
      <c r="S7" s="568">
        <f>LOOKUP('Calculatie sheet'!$E$2,'Objectenoverzicht aantallen'!$A:$A,'Objectenoverzicht aantallen'!N:N)*$C7</f>
        <v>0</v>
      </c>
      <c r="T7" s="568">
        <f>LOOKUP('Calculatie sheet'!$E$2,'Objectenoverzicht aantallen'!$A:$A,'Objectenoverzicht aantallen'!O:O)*$C7</f>
        <v>0</v>
      </c>
    </row>
    <row r="8" spans="1:20" x14ac:dyDescent="0.2">
      <c r="B8" t="s">
        <v>348</v>
      </c>
      <c r="C8" s="43">
        <f>'Calculatie sheet'!E74*'Calculatie sheet'!$E$57*(1-'Calculatie sheet'!$E$77-'Calculatie sheet'!$E$78)</f>
        <v>0</v>
      </c>
      <c r="D8" t="s">
        <v>134</v>
      </c>
      <c r="G8" s="569">
        <f>C8*'Calculatie sheet'!E$7</f>
        <v>0</v>
      </c>
      <c r="H8" s="42">
        <f>C8*'Calculatie sheet'!E$8</f>
        <v>0</v>
      </c>
      <c r="I8" t="str">
        <f t="shared" si="0"/>
        <v>Primair</v>
      </c>
      <c r="J8" s="568">
        <f>LOOKUP('Calculatie sheet'!$E$2,'Objectenoverzicht aantallen'!$A:$A,'Objectenoverzicht aantallen'!E:E)*$C8</f>
        <v>0</v>
      </c>
      <c r="K8" s="568">
        <f>LOOKUP('Calculatie sheet'!$E$2,'Objectenoverzicht aantallen'!$A:$A,'Objectenoverzicht aantallen'!F:F)*$C8</f>
        <v>0</v>
      </c>
      <c r="L8" s="568">
        <f>LOOKUP('Calculatie sheet'!$E$2,'Objectenoverzicht aantallen'!$A:$A,'Objectenoverzicht aantallen'!G:G)*$C8</f>
        <v>0</v>
      </c>
      <c r="M8" s="568">
        <f>LOOKUP('Calculatie sheet'!$E$2,'Objectenoverzicht aantallen'!$A:$A,'Objectenoverzicht aantallen'!H:H)*$C8</f>
        <v>0</v>
      </c>
      <c r="N8" s="568">
        <f>LOOKUP('Calculatie sheet'!$E$2,'Objectenoverzicht aantallen'!$A:$A,'Objectenoverzicht aantallen'!I:I)*$C8</f>
        <v>0</v>
      </c>
      <c r="O8" s="568">
        <f>LOOKUP('Calculatie sheet'!$E$2,'Objectenoverzicht aantallen'!$A:$A,'Objectenoverzicht aantallen'!J:J)*$C8</f>
        <v>0</v>
      </c>
      <c r="P8" s="568">
        <f>LOOKUP('Calculatie sheet'!$E$2,'Objectenoverzicht aantallen'!$A:$A,'Objectenoverzicht aantallen'!K:K)*$C8</f>
        <v>0</v>
      </c>
      <c r="Q8" s="568">
        <f>LOOKUP('Calculatie sheet'!$E$2,'Objectenoverzicht aantallen'!$A:$A,'Objectenoverzicht aantallen'!L:L)*$C8</f>
        <v>0</v>
      </c>
      <c r="R8" s="568">
        <f>LOOKUP('Calculatie sheet'!$E$2,'Objectenoverzicht aantallen'!$A:$A,'Objectenoverzicht aantallen'!M:M)*$C8</f>
        <v>0</v>
      </c>
      <c r="S8" s="568">
        <f>LOOKUP('Calculatie sheet'!$E$2,'Objectenoverzicht aantallen'!$A:$A,'Objectenoverzicht aantallen'!N:N)*$C8</f>
        <v>0</v>
      </c>
      <c r="T8" s="568">
        <f>LOOKUP('Calculatie sheet'!$E$2,'Objectenoverzicht aantallen'!$A:$A,'Objectenoverzicht aantallen'!O:O)*$C8</f>
        <v>0</v>
      </c>
    </row>
    <row r="9" spans="1:20" x14ac:dyDescent="0.2">
      <c r="B9" t="str">
        <f>B2</f>
        <v>Beton</v>
      </c>
      <c r="C9" s="43">
        <f>'Calculatie sheet'!E68*'Calculatie sheet'!$E$57*'Calculatie sheet'!$E$77</f>
        <v>11943.979815600002</v>
      </c>
      <c r="D9" t="s">
        <v>135</v>
      </c>
      <c r="G9" s="569">
        <f>C9*'Calculatie sheet'!E$7</f>
        <v>0</v>
      </c>
      <c r="H9" s="42">
        <f>C9*'Calculatie sheet'!E$8</f>
        <v>0</v>
      </c>
      <c r="I9" t="str">
        <f t="shared" si="0"/>
        <v>Secundair</v>
      </c>
      <c r="J9" s="568">
        <f>LOOKUP('Calculatie sheet'!$E$2,'Objectenoverzicht aantallen'!$A:$A,'Objectenoverzicht aantallen'!E:E)*$C9</f>
        <v>0</v>
      </c>
      <c r="K9" s="568">
        <f>LOOKUP('Calculatie sheet'!$E$2,'Objectenoverzicht aantallen'!$A:$A,'Objectenoverzicht aantallen'!F:F)*$C9</f>
        <v>0</v>
      </c>
      <c r="L9" s="568">
        <f>LOOKUP('Calculatie sheet'!$E$2,'Objectenoverzicht aantallen'!$A:$A,'Objectenoverzicht aantallen'!G:G)*$C9</f>
        <v>0</v>
      </c>
      <c r="M9" s="568">
        <f>LOOKUP('Calculatie sheet'!$E$2,'Objectenoverzicht aantallen'!$A:$A,'Objectenoverzicht aantallen'!H:H)*$C9</f>
        <v>0</v>
      </c>
      <c r="N9" s="568">
        <f>LOOKUP('Calculatie sheet'!$E$2,'Objectenoverzicht aantallen'!$A:$A,'Objectenoverzicht aantallen'!I:I)*$C9</f>
        <v>0</v>
      </c>
      <c r="O9" s="568">
        <f>LOOKUP('Calculatie sheet'!$E$2,'Objectenoverzicht aantallen'!$A:$A,'Objectenoverzicht aantallen'!J:J)*$C9</f>
        <v>0</v>
      </c>
      <c r="P9" s="568">
        <f>LOOKUP('Calculatie sheet'!$E$2,'Objectenoverzicht aantallen'!$A:$A,'Objectenoverzicht aantallen'!K:K)*$C9</f>
        <v>0</v>
      </c>
      <c r="Q9" s="568">
        <f>LOOKUP('Calculatie sheet'!$E$2,'Objectenoverzicht aantallen'!$A:$A,'Objectenoverzicht aantallen'!L:L)*$C9</f>
        <v>0</v>
      </c>
      <c r="R9" s="568">
        <f>LOOKUP('Calculatie sheet'!$E$2,'Objectenoverzicht aantallen'!$A:$A,'Objectenoverzicht aantallen'!M:M)*$C9</f>
        <v>0</v>
      </c>
      <c r="S9" s="568">
        <f>LOOKUP('Calculatie sheet'!$E$2,'Objectenoverzicht aantallen'!$A:$A,'Objectenoverzicht aantallen'!N:N)*$C9</f>
        <v>0</v>
      </c>
      <c r="T9" s="568">
        <f>LOOKUP('Calculatie sheet'!$E$2,'Objectenoverzicht aantallen'!$A:$A,'Objectenoverzicht aantallen'!O:O)*$C9</f>
        <v>0</v>
      </c>
    </row>
    <row r="10" spans="1:20" x14ac:dyDescent="0.2">
      <c r="B10" t="str">
        <f>B3</f>
        <v>Staal</v>
      </c>
      <c r="C10" s="43">
        <f>'Calculatie sheet'!E69*'Calculatie sheet'!$E$57*'Calculatie sheet'!$E$77</f>
        <v>268.40404080000002</v>
      </c>
      <c r="D10" t="s">
        <v>135</v>
      </c>
      <c r="G10" s="569">
        <f>C10*'Calculatie sheet'!E$7</f>
        <v>0</v>
      </c>
      <c r="H10" s="42">
        <f>C10*'Calculatie sheet'!E$8</f>
        <v>0</v>
      </c>
      <c r="I10" t="str">
        <f t="shared" si="0"/>
        <v>Secundair</v>
      </c>
      <c r="J10" s="568">
        <f>LOOKUP('Calculatie sheet'!$E$2,'Objectenoverzicht aantallen'!$A:$A,'Objectenoverzicht aantallen'!E:E)*$C10</f>
        <v>0</v>
      </c>
      <c r="K10" s="568">
        <f>LOOKUP('Calculatie sheet'!$E$2,'Objectenoverzicht aantallen'!$A:$A,'Objectenoverzicht aantallen'!F:F)*$C10</f>
        <v>0</v>
      </c>
      <c r="L10" s="568">
        <f>LOOKUP('Calculatie sheet'!$E$2,'Objectenoverzicht aantallen'!$A:$A,'Objectenoverzicht aantallen'!G:G)*$C10</f>
        <v>0</v>
      </c>
      <c r="M10" s="568">
        <f>LOOKUP('Calculatie sheet'!$E$2,'Objectenoverzicht aantallen'!$A:$A,'Objectenoverzicht aantallen'!H:H)*$C10</f>
        <v>0</v>
      </c>
      <c r="N10" s="568">
        <f>LOOKUP('Calculatie sheet'!$E$2,'Objectenoverzicht aantallen'!$A:$A,'Objectenoverzicht aantallen'!I:I)*$C10</f>
        <v>0</v>
      </c>
      <c r="O10" s="568">
        <f>LOOKUP('Calculatie sheet'!$E$2,'Objectenoverzicht aantallen'!$A:$A,'Objectenoverzicht aantallen'!J:J)*$C10</f>
        <v>0</v>
      </c>
      <c r="P10" s="568">
        <f>LOOKUP('Calculatie sheet'!$E$2,'Objectenoverzicht aantallen'!$A:$A,'Objectenoverzicht aantallen'!K:K)*$C10</f>
        <v>0</v>
      </c>
      <c r="Q10" s="568">
        <f>LOOKUP('Calculatie sheet'!$E$2,'Objectenoverzicht aantallen'!$A:$A,'Objectenoverzicht aantallen'!L:L)*$C10</f>
        <v>0</v>
      </c>
      <c r="R10" s="568">
        <f>LOOKUP('Calculatie sheet'!$E$2,'Objectenoverzicht aantallen'!$A:$A,'Objectenoverzicht aantallen'!M:M)*$C10</f>
        <v>0</v>
      </c>
      <c r="S10" s="568">
        <f>LOOKUP('Calculatie sheet'!$E$2,'Objectenoverzicht aantallen'!$A:$A,'Objectenoverzicht aantallen'!N:N)*$C10</f>
        <v>0</v>
      </c>
      <c r="T10" s="568">
        <f>LOOKUP('Calculatie sheet'!$E$2,'Objectenoverzicht aantallen'!$A:$A,'Objectenoverzicht aantallen'!O:O)*$C10</f>
        <v>0</v>
      </c>
    </row>
    <row r="11" spans="1:20" x14ac:dyDescent="0.2">
      <c r="B11" t="str">
        <f>B4</f>
        <v>Asfalt</v>
      </c>
      <c r="C11" s="43">
        <f>'Calculatie sheet'!E70*'Calculatie sheet'!$E$57*'Calculatie sheet'!$E$77</f>
        <v>671.01010200000007</v>
      </c>
      <c r="D11" t="s">
        <v>135</v>
      </c>
      <c r="G11" s="569">
        <f>C11*'Calculatie sheet'!E$7</f>
        <v>0</v>
      </c>
      <c r="H11" s="42">
        <f>C11*'Calculatie sheet'!E$8</f>
        <v>0</v>
      </c>
      <c r="I11" t="str">
        <f t="shared" si="0"/>
        <v>Secundair</v>
      </c>
      <c r="J11" s="568">
        <f>LOOKUP('Calculatie sheet'!$E$2,'Objectenoverzicht aantallen'!$A:$A,'Objectenoverzicht aantallen'!E:E)*$C11</f>
        <v>0</v>
      </c>
      <c r="K11" s="568">
        <f>LOOKUP('Calculatie sheet'!$E$2,'Objectenoverzicht aantallen'!$A:$A,'Objectenoverzicht aantallen'!F:F)*$C11</f>
        <v>0</v>
      </c>
      <c r="L11" s="568">
        <f>LOOKUP('Calculatie sheet'!$E$2,'Objectenoverzicht aantallen'!$A:$A,'Objectenoverzicht aantallen'!G:G)*$C11</f>
        <v>0</v>
      </c>
      <c r="M11" s="568">
        <f>LOOKUP('Calculatie sheet'!$E$2,'Objectenoverzicht aantallen'!$A:$A,'Objectenoverzicht aantallen'!H:H)*$C11</f>
        <v>0</v>
      </c>
      <c r="N11" s="568">
        <f>LOOKUP('Calculatie sheet'!$E$2,'Objectenoverzicht aantallen'!$A:$A,'Objectenoverzicht aantallen'!I:I)*$C11</f>
        <v>0</v>
      </c>
      <c r="O11" s="568">
        <f>LOOKUP('Calculatie sheet'!$E$2,'Objectenoverzicht aantallen'!$A:$A,'Objectenoverzicht aantallen'!J:J)*$C11</f>
        <v>0</v>
      </c>
      <c r="P11" s="568">
        <f>LOOKUP('Calculatie sheet'!$E$2,'Objectenoverzicht aantallen'!$A:$A,'Objectenoverzicht aantallen'!K:K)*$C11</f>
        <v>0</v>
      </c>
      <c r="Q11" s="568">
        <f>LOOKUP('Calculatie sheet'!$E$2,'Objectenoverzicht aantallen'!$A:$A,'Objectenoverzicht aantallen'!L:L)*$C11</f>
        <v>0</v>
      </c>
      <c r="R11" s="568">
        <f>LOOKUP('Calculatie sheet'!$E$2,'Objectenoverzicht aantallen'!$A:$A,'Objectenoverzicht aantallen'!M:M)*$C11</f>
        <v>0</v>
      </c>
      <c r="S11" s="568">
        <f>LOOKUP('Calculatie sheet'!$E$2,'Objectenoverzicht aantallen'!$A:$A,'Objectenoverzicht aantallen'!N:N)*$C11</f>
        <v>0</v>
      </c>
      <c r="T11" s="568">
        <f>LOOKUP('Calculatie sheet'!$E$2,'Objectenoverzicht aantallen'!$A:$A,'Objectenoverzicht aantallen'!O:O)*$C11</f>
        <v>0</v>
      </c>
    </row>
    <row r="12" spans="1:20" x14ac:dyDescent="0.2">
      <c r="B12" t="s">
        <v>866</v>
      </c>
      <c r="C12" s="43">
        <f>'Calculatie sheet'!E71*'Calculatie sheet'!$E$57*'Calculatie sheet'!$E$77</f>
        <v>0</v>
      </c>
      <c r="D12" t="s">
        <v>135</v>
      </c>
      <c r="G12" s="569">
        <f>C12*'Calculatie sheet'!E$7</f>
        <v>0</v>
      </c>
      <c r="H12" s="42">
        <f>C12*'Calculatie sheet'!E$8</f>
        <v>0</v>
      </c>
      <c r="I12" t="str">
        <f t="shared" ref="I12" si="2">D12</f>
        <v>Secundair</v>
      </c>
      <c r="J12" s="568">
        <f>LOOKUP('Calculatie sheet'!$E$2,'Objectenoverzicht aantallen'!$A:$A,'Objectenoverzicht aantallen'!E:E)*$C12</f>
        <v>0</v>
      </c>
      <c r="K12" s="568">
        <f>LOOKUP('Calculatie sheet'!$E$2,'Objectenoverzicht aantallen'!$A:$A,'Objectenoverzicht aantallen'!F:F)*$C12</f>
        <v>0</v>
      </c>
      <c r="L12" s="568">
        <f>LOOKUP('Calculatie sheet'!$E$2,'Objectenoverzicht aantallen'!$A:$A,'Objectenoverzicht aantallen'!G:G)*$C12</f>
        <v>0</v>
      </c>
      <c r="M12" s="568">
        <f>LOOKUP('Calculatie sheet'!$E$2,'Objectenoverzicht aantallen'!$A:$A,'Objectenoverzicht aantallen'!H:H)*$C12</f>
        <v>0</v>
      </c>
      <c r="N12" s="568">
        <f>LOOKUP('Calculatie sheet'!$E$2,'Objectenoverzicht aantallen'!$A:$A,'Objectenoverzicht aantallen'!I:I)*$C12</f>
        <v>0</v>
      </c>
      <c r="O12" s="568">
        <f>LOOKUP('Calculatie sheet'!$E$2,'Objectenoverzicht aantallen'!$A:$A,'Objectenoverzicht aantallen'!J:J)*$C12</f>
        <v>0</v>
      </c>
      <c r="P12" s="568">
        <f>LOOKUP('Calculatie sheet'!$E$2,'Objectenoverzicht aantallen'!$A:$A,'Objectenoverzicht aantallen'!K:K)*$C12</f>
        <v>0</v>
      </c>
      <c r="Q12" s="568">
        <f>LOOKUP('Calculatie sheet'!$E$2,'Objectenoverzicht aantallen'!$A:$A,'Objectenoverzicht aantallen'!L:L)*$C12</f>
        <v>0</v>
      </c>
      <c r="R12" s="568">
        <f>LOOKUP('Calculatie sheet'!$E$2,'Objectenoverzicht aantallen'!$A:$A,'Objectenoverzicht aantallen'!M:M)*$C12</f>
        <v>0</v>
      </c>
      <c r="S12" s="568">
        <f>LOOKUP('Calculatie sheet'!$E$2,'Objectenoverzicht aantallen'!$A:$A,'Objectenoverzicht aantallen'!N:N)*$C12</f>
        <v>0</v>
      </c>
      <c r="T12" s="568">
        <f>LOOKUP('Calculatie sheet'!$E$2,'Objectenoverzicht aantallen'!$A:$A,'Objectenoverzicht aantallen'!O:O)*$C12</f>
        <v>0</v>
      </c>
    </row>
    <row r="13" spans="1:20" x14ac:dyDescent="0.2">
      <c r="B13" t="str">
        <f>B6</f>
        <v>Grondbewerking</v>
      </c>
      <c r="C13" s="43">
        <f>'Calculatie sheet'!E72*'Calculatie sheet'!$E$57*'Calculatie sheet'!$E$77</f>
        <v>0</v>
      </c>
      <c r="D13" t="s">
        <v>135</v>
      </c>
      <c r="G13" s="569">
        <f>C13*'Calculatie sheet'!E$7</f>
        <v>0</v>
      </c>
      <c r="H13" s="42">
        <f>C13*'Calculatie sheet'!E$8</f>
        <v>0</v>
      </c>
      <c r="I13" t="str">
        <f t="shared" si="0"/>
        <v>Secundair</v>
      </c>
      <c r="J13" s="568">
        <f>LOOKUP('Calculatie sheet'!$E$2,'Objectenoverzicht aantallen'!$A:$A,'Objectenoverzicht aantallen'!E:E)*$C13</f>
        <v>0</v>
      </c>
      <c r="K13" s="568">
        <f>LOOKUP('Calculatie sheet'!$E$2,'Objectenoverzicht aantallen'!$A:$A,'Objectenoverzicht aantallen'!F:F)*$C13</f>
        <v>0</v>
      </c>
      <c r="L13" s="568">
        <f>LOOKUP('Calculatie sheet'!$E$2,'Objectenoverzicht aantallen'!$A:$A,'Objectenoverzicht aantallen'!G:G)*$C13</f>
        <v>0</v>
      </c>
      <c r="M13" s="568">
        <f>LOOKUP('Calculatie sheet'!$E$2,'Objectenoverzicht aantallen'!$A:$A,'Objectenoverzicht aantallen'!H:H)*$C13</f>
        <v>0</v>
      </c>
      <c r="N13" s="568">
        <f>LOOKUP('Calculatie sheet'!$E$2,'Objectenoverzicht aantallen'!$A:$A,'Objectenoverzicht aantallen'!I:I)*$C13</f>
        <v>0</v>
      </c>
      <c r="O13" s="568">
        <f>LOOKUP('Calculatie sheet'!$E$2,'Objectenoverzicht aantallen'!$A:$A,'Objectenoverzicht aantallen'!J:J)*$C13</f>
        <v>0</v>
      </c>
      <c r="P13" s="568">
        <f>LOOKUP('Calculatie sheet'!$E$2,'Objectenoverzicht aantallen'!$A:$A,'Objectenoverzicht aantallen'!K:K)*$C13</f>
        <v>0</v>
      </c>
      <c r="Q13" s="568">
        <f>LOOKUP('Calculatie sheet'!$E$2,'Objectenoverzicht aantallen'!$A:$A,'Objectenoverzicht aantallen'!L:L)*$C13</f>
        <v>0</v>
      </c>
      <c r="R13" s="568">
        <f>LOOKUP('Calculatie sheet'!$E$2,'Objectenoverzicht aantallen'!$A:$A,'Objectenoverzicht aantallen'!M:M)*$C13</f>
        <v>0</v>
      </c>
      <c r="S13" s="568">
        <f>LOOKUP('Calculatie sheet'!$E$2,'Objectenoverzicht aantallen'!$A:$A,'Objectenoverzicht aantallen'!N:N)*$C13</f>
        <v>0</v>
      </c>
      <c r="T13" s="568">
        <f>LOOKUP('Calculatie sheet'!$E$2,'Objectenoverzicht aantallen'!$A:$A,'Objectenoverzicht aantallen'!O:O)*$C13</f>
        <v>0</v>
      </c>
    </row>
    <row r="14" spans="1:20" x14ac:dyDescent="0.2">
      <c r="B14" t="str">
        <f t="shared" ref="B14" si="3">B7</f>
        <v>Bestrating</v>
      </c>
      <c r="C14" s="43">
        <f>'Calculatie sheet'!E73*'Calculatie sheet'!$E$57*'Calculatie sheet'!$E$77</f>
        <v>536.80808160000004</v>
      </c>
      <c r="D14" t="s">
        <v>135</v>
      </c>
      <c r="G14" s="569">
        <f>C14*'Calculatie sheet'!E$7</f>
        <v>0</v>
      </c>
      <c r="H14" s="42">
        <f>C14*'Calculatie sheet'!E$8</f>
        <v>0</v>
      </c>
      <c r="I14" t="str">
        <f t="shared" si="0"/>
        <v>Secundair</v>
      </c>
      <c r="J14" s="568">
        <f>LOOKUP('Calculatie sheet'!$E$2,'Objectenoverzicht aantallen'!$A:$A,'Objectenoverzicht aantallen'!E:E)*$C14</f>
        <v>0</v>
      </c>
      <c r="K14" s="568">
        <f>LOOKUP('Calculatie sheet'!$E$2,'Objectenoverzicht aantallen'!$A:$A,'Objectenoverzicht aantallen'!F:F)*$C14</f>
        <v>0</v>
      </c>
      <c r="L14" s="568">
        <f>LOOKUP('Calculatie sheet'!$E$2,'Objectenoverzicht aantallen'!$A:$A,'Objectenoverzicht aantallen'!G:G)*$C14</f>
        <v>0</v>
      </c>
      <c r="M14" s="568">
        <f>LOOKUP('Calculatie sheet'!$E$2,'Objectenoverzicht aantallen'!$A:$A,'Objectenoverzicht aantallen'!H:H)*$C14</f>
        <v>0</v>
      </c>
      <c r="N14" s="568">
        <f>LOOKUP('Calculatie sheet'!$E$2,'Objectenoverzicht aantallen'!$A:$A,'Objectenoverzicht aantallen'!I:I)*$C14</f>
        <v>0</v>
      </c>
      <c r="O14" s="568">
        <f>LOOKUP('Calculatie sheet'!$E$2,'Objectenoverzicht aantallen'!$A:$A,'Objectenoverzicht aantallen'!J:J)*$C14</f>
        <v>0</v>
      </c>
      <c r="P14" s="568">
        <f>LOOKUP('Calculatie sheet'!$E$2,'Objectenoverzicht aantallen'!$A:$A,'Objectenoverzicht aantallen'!K:K)*$C14</f>
        <v>0</v>
      </c>
      <c r="Q14" s="568">
        <f>LOOKUP('Calculatie sheet'!$E$2,'Objectenoverzicht aantallen'!$A:$A,'Objectenoverzicht aantallen'!L:L)*$C14</f>
        <v>0</v>
      </c>
      <c r="R14" s="568">
        <f>LOOKUP('Calculatie sheet'!$E$2,'Objectenoverzicht aantallen'!$A:$A,'Objectenoverzicht aantallen'!M:M)*$C14</f>
        <v>0</v>
      </c>
      <c r="S14" s="568">
        <f>LOOKUP('Calculatie sheet'!$E$2,'Objectenoverzicht aantallen'!$A:$A,'Objectenoverzicht aantallen'!N:N)*$C14</f>
        <v>0</v>
      </c>
      <c r="T14" s="568">
        <f>LOOKUP('Calculatie sheet'!$E$2,'Objectenoverzicht aantallen'!$A:$A,'Objectenoverzicht aantallen'!O:O)*$C14</f>
        <v>0</v>
      </c>
    </row>
    <row r="15" spans="1:20" x14ac:dyDescent="0.2">
      <c r="B15" t="s">
        <v>348</v>
      </c>
      <c r="C15" s="43">
        <f>'Calculatie sheet'!E74*'Calculatie sheet'!$E$57*'Calculatie sheet'!$E$77</f>
        <v>0</v>
      </c>
      <c r="D15" t="s">
        <v>135</v>
      </c>
      <c r="G15" s="569">
        <f>C15*'Calculatie sheet'!E$7</f>
        <v>0</v>
      </c>
      <c r="H15" s="42">
        <f>C15*'Calculatie sheet'!E$8</f>
        <v>0</v>
      </c>
      <c r="I15" t="str">
        <f t="shared" si="0"/>
        <v>Secundair</v>
      </c>
      <c r="J15" s="568">
        <f>LOOKUP('Calculatie sheet'!$E$2,'Objectenoverzicht aantallen'!$A:$A,'Objectenoverzicht aantallen'!E:E)*$C15</f>
        <v>0</v>
      </c>
      <c r="K15" s="568">
        <f>LOOKUP('Calculatie sheet'!$E$2,'Objectenoverzicht aantallen'!$A:$A,'Objectenoverzicht aantallen'!F:F)*$C15</f>
        <v>0</v>
      </c>
      <c r="L15" s="568">
        <f>LOOKUP('Calculatie sheet'!$E$2,'Objectenoverzicht aantallen'!$A:$A,'Objectenoverzicht aantallen'!G:G)*$C15</f>
        <v>0</v>
      </c>
      <c r="M15" s="568">
        <f>LOOKUP('Calculatie sheet'!$E$2,'Objectenoverzicht aantallen'!$A:$A,'Objectenoverzicht aantallen'!H:H)*$C15</f>
        <v>0</v>
      </c>
      <c r="N15" s="568">
        <f>LOOKUP('Calculatie sheet'!$E$2,'Objectenoverzicht aantallen'!$A:$A,'Objectenoverzicht aantallen'!I:I)*$C15</f>
        <v>0</v>
      </c>
      <c r="O15" s="568">
        <f>LOOKUP('Calculatie sheet'!$E$2,'Objectenoverzicht aantallen'!$A:$A,'Objectenoverzicht aantallen'!J:J)*$C15</f>
        <v>0</v>
      </c>
      <c r="P15" s="568">
        <f>LOOKUP('Calculatie sheet'!$E$2,'Objectenoverzicht aantallen'!$A:$A,'Objectenoverzicht aantallen'!K:K)*$C15</f>
        <v>0</v>
      </c>
      <c r="Q15" s="568">
        <f>LOOKUP('Calculatie sheet'!$E$2,'Objectenoverzicht aantallen'!$A:$A,'Objectenoverzicht aantallen'!L:L)*$C15</f>
        <v>0</v>
      </c>
      <c r="R15" s="568">
        <f>LOOKUP('Calculatie sheet'!$E$2,'Objectenoverzicht aantallen'!$A:$A,'Objectenoverzicht aantallen'!M:M)*$C15</f>
        <v>0</v>
      </c>
      <c r="S15" s="568">
        <f>LOOKUP('Calculatie sheet'!$E$2,'Objectenoverzicht aantallen'!$A:$A,'Objectenoverzicht aantallen'!N:N)*$C15</f>
        <v>0</v>
      </c>
      <c r="T15" s="568">
        <f>LOOKUP('Calculatie sheet'!$E$2,'Objectenoverzicht aantallen'!$A:$A,'Objectenoverzicht aantallen'!O:O)*$C15</f>
        <v>0</v>
      </c>
    </row>
    <row r="16" spans="1:20" x14ac:dyDescent="0.2">
      <c r="B16" t="str">
        <f>B9</f>
        <v>Beton</v>
      </c>
      <c r="C16" s="43">
        <f>'Calculatie sheet'!E68*'Calculatie sheet'!$E$57*'Calculatie sheet'!$E$78</f>
        <v>0</v>
      </c>
      <c r="D16" t="s">
        <v>360</v>
      </c>
      <c r="G16" s="569">
        <f>C16*'Calculatie sheet'!E$7</f>
        <v>0</v>
      </c>
      <c r="H16" s="42">
        <f>C16*'Calculatie sheet'!E$8</f>
        <v>0</v>
      </c>
      <c r="I16" t="str">
        <f t="shared" si="0"/>
        <v>Biobased</v>
      </c>
      <c r="J16" s="568">
        <f>LOOKUP('Calculatie sheet'!$E$2,'Objectenoverzicht aantallen'!$A:$A,'Objectenoverzicht aantallen'!E:E)*$C16</f>
        <v>0</v>
      </c>
      <c r="K16" s="568">
        <f>LOOKUP('Calculatie sheet'!$E$2,'Objectenoverzicht aantallen'!$A:$A,'Objectenoverzicht aantallen'!F:F)*$C16</f>
        <v>0</v>
      </c>
      <c r="L16" s="568">
        <f>LOOKUP('Calculatie sheet'!$E$2,'Objectenoverzicht aantallen'!$A:$A,'Objectenoverzicht aantallen'!G:G)*$C16</f>
        <v>0</v>
      </c>
      <c r="M16" s="568">
        <f>LOOKUP('Calculatie sheet'!$E$2,'Objectenoverzicht aantallen'!$A:$A,'Objectenoverzicht aantallen'!H:H)*$C16</f>
        <v>0</v>
      </c>
      <c r="N16" s="568">
        <f>LOOKUP('Calculatie sheet'!$E$2,'Objectenoverzicht aantallen'!$A:$A,'Objectenoverzicht aantallen'!I:I)*$C16</f>
        <v>0</v>
      </c>
      <c r="O16" s="568">
        <f>LOOKUP('Calculatie sheet'!$E$2,'Objectenoverzicht aantallen'!$A:$A,'Objectenoverzicht aantallen'!J:J)*$C16</f>
        <v>0</v>
      </c>
      <c r="P16" s="568">
        <f>LOOKUP('Calculatie sheet'!$E$2,'Objectenoverzicht aantallen'!$A:$A,'Objectenoverzicht aantallen'!K:K)*$C16</f>
        <v>0</v>
      </c>
      <c r="Q16" s="568">
        <f>LOOKUP('Calculatie sheet'!$E$2,'Objectenoverzicht aantallen'!$A:$A,'Objectenoverzicht aantallen'!L:L)*$C16</f>
        <v>0</v>
      </c>
      <c r="R16" s="568">
        <f>LOOKUP('Calculatie sheet'!$E$2,'Objectenoverzicht aantallen'!$A:$A,'Objectenoverzicht aantallen'!M:M)*$C16</f>
        <v>0</v>
      </c>
      <c r="S16" s="568">
        <f>LOOKUP('Calculatie sheet'!$E$2,'Objectenoverzicht aantallen'!$A:$A,'Objectenoverzicht aantallen'!N:N)*$C16</f>
        <v>0</v>
      </c>
      <c r="T16" s="568">
        <f>LOOKUP('Calculatie sheet'!$E$2,'Objectenoverzicht aantallen'!$A:$A,'Objectenoverzicht aantallen'!O:O)*$C16</f>
        <v>0</v>
      </c>
    </row>
    <row r="17" spans="2:20" x14ac:dyDescent="0.2">
      <c r="B17" t="str">
        <f>B10</f>
        <v>Staal</v>
      </c>
      <c r="C17" s="43">
        <f>'Calculatie sheet'!E69*'Calculatie sheet'!$E$57*'Calculatie sheet'!$E$78</f>
        <v>0</v>
      </c>
      <c r="D17" t="s">
        <v>360</v>
      </c>
      <c r="G17" s="569">
        <f>C17*'Calculatie sheet'!E$7</f>
        <v>0</v>
      </c>
      <c r="H17" s="42">
        <f>C17*'Calculatie sheet'!E$8</f>
        <v>0</v>
      </c>
      <c r="I17" t="str">
        <f t="shared" si="0"/>
        <v>Biobased</v>
      </c>
      <c r="J17" s="568">
        <f>LOOKUP('Calculatie sheet'!$E$2,'Objectenoverzicht aantallen'!$A:$A,'Objectenoverzicht aantallen'!E:E)*$C17</f>
        <v>0</v>
      </c>
      <c r="K17" s="568">
        <f>LOOKUP('Calculatie sheet'!$E$2,'Objectenoverzicht aantallen'!$A:$A,'Objectenoverzicht aantallen'!F:F)*$C17</f>
        <v>0</v>
      </c>
      <c r="L17" s="568">
        <f>LOOKUP('Calculatie sheet'!$E$2,'Objectenoverzicht aantallen'!$A:$A,'Objectenoverzicht aantallen'!G:G)*$C17</f>
        <v>0</v>
      </c>
      <c r="M17" s="568">
        <f>LOOKUP('Calculatie sheet'!$E$2,'Objectenoverzicht aantallen'!$A:$A,'Objectenoverzicht aantallen'!H:H)*$C17</f>
        <v>0</v>
      </c>
      <c r="N17" s="568">
        <f>LOOKUP('Calculatie sheet'!$E$2,'Objectenoverzicht aantallen'!$A:$A,'Objectenoverzicht aantallen'!I:I)*$C17</f>
        <v>0</v>
      </c>
      <c r="O17" s="568">
        <f>LOOKUP('Calculatie sheet'!$E$2,'Objectenoverzicht aantallen'!$A:$A,'Objectenoverzicht aantallen'!J:J)*$C17</f>
        <v>0</v>
      </c>
      <c r="P17" s="568">
        <f>LOOKUP('Calculatie sheet'!$E$2,'Objectenoverzicht aantallen'!$A:$A,'Objectenoverzicht aantallen'!K:K)*$C17</f>
        <v>0</v>
      </c>
      <c r="Q17" s="568">
        <f>LOOKUP('Calculatie sheet'!$E$2,'Objectenoverzicht aantallen'!$A:$A,'Objectenoverzicht aantallen'!L:L)*$C17</f>
        <v>0</v>
      </c>
      <c r="R17" s="568">
        <f>LOOKUP('Calculatie sheet'!$E$2,'Objectenoverzicht aantallen'!$A:$A,'Objectenoverzicht aantallen'!M:M)*$C17</f>
        <v>0</v>
      </c>
      <c r="S17" s="568">
        <f>LOOKUP('Calculatie sheet'!$E$2,'Objectenoverzicht aantallen'!$A:$A,'Objectenoverzicht aantallen'!N:N)*$C17</f>
        <v>0</v>
      </c>
      <c r="T17" s="568">
        <f>LOOKUP('Calculatie sheet'!$E$2,'Objectenoverzicht aantallen'!$A:$A,'Objectenoverzicht aantallen'!O:O)*$C17</f>
        <v>0</v>
      </c>
    </row>
    <row r="18" spans="2:20" x14ac:dyDescent="0.2">
      <c r="B18" t="str">
        <f>B11</f>
        <v>Asfalt</v>
      </c>
      <c r="C18" s="43">
        <f>'Calculatie sheet'!E70*'Calculatie sheet'!$E$57*'Calculatie sheet'!$E$78</f>
        <v>0</v>
      </c>
      <c r="D18" t="s">
        <v>360</v>
      </c>
      <c r="G18" s="569">
        <f>C18*'Calculatie sheet'!E$7</f>
        <v>0</v>
      </c>
      <c r="H18" s="42">
        <f>C18*'Calculatie sheet'!E$8</f>
        <v>0</v>
      </c>
      <c r="I18" t="str">
        <f t="shared" si="0"/>
        <v>Biobased</v>
      </c>
      <c r="J18" s="568">
        <f>LOOKUP('Calculatie sheet'!$E$2,'Objectenoverzicht aantallen'!$A:$A,'Objectenoverzicht aantallen'!E:E)*$C18</f>
        <v>0</v>
      </c>
      <c r="K18" s="568">
        <f>LOOKUP('Calculatie sheet'!$E$2,'Objectenoverzicht aantallen'!$A:$A,'Objectenoverzicht aantallen'!F:F)*$C18</f>
        <v>0</v>
      </c>
      <c r="L18" s="568">
        <f>LOOKUP('Calculatie sheet'!$E$2,'Objectenoverzicht aantallen'!$A:$A,'Objectenoverzicht aantallen'!G:G)*$C18</f>
        <v>0</v>
      </c>
      <c r="M18" s="568">
        <f>LOOKUP('Calculatie sheet'!$E$2,'Objectenoverzicht aantallen'!$A:$A,'Objectenoverzicht aantallen'!H:H)*$C18</f>
        <v>0</v>
      </c>
      <c r="N18" s="568">
        <f>LOOKUP('Calculatie sheet'!$E$2,'Objectenoverzicht aantallen'!$A:$A,'Objectenoverzicht aantallen'!I:I)*$C18</f>
        <v>0</v>
      </c>
      <c r="O18" s="568">
        <f>LOOKUP('Calculatie sheet'!$E$2,'Objectenoverzicht aantallen'!$A:$A,'Objectenoverzicht aantallen'!J:J)*$C18</f>
        <v>0</v>
      </c>
      <c r="P18" s="568">
        <f>LOOKUP('Calculatie sheet'!$E$2,'Objectenoverzicht aantallen'!$A:$A,'Objectenoverzicht aantallen'!K:K)*$C18</f>
        <v>0</v>
      </c>
      <c r="Q18" s="568">
        <f>LOOKUP('Calculatie sheet'!$E$2,'Objectenoverzicht aantallen'!$A:$A,'Objectenoverzicht aantallen'!L:L)*$C18</f>
        <v>0</v>
      </c>
      <c r="R18" s="568">
        <f>LOOKUP('Calculatie sheet'!$E$2,'Objectenoverzicht aantallen'!$A:$A,'Objectenoverzicht aantallen'!M:M)*$C18</f>
        <v>0</v>
      </c>
      <c r="S18" s="568">
        <f>LOOKUP('Calculatie sheet'!$E$2,'Objectenoverzicht aantallen'!$A:$A,'Objectenoverzicht aantallen'!N:N)*$C18</f>
        <v>0</v>
      </c>
      <c r="T18" s="568">
        <f>LOOKUP('Calculatie sheet'!$E$2,'Objectenoverzicht aantallen'!$A:$A,'Objectenoverzicht aantallen'!O:O)*$C18</f>
        <v>0</v>
      </c>
    </row>
    <row r="19" spans="2:20" x14ac:dyDescent="0.2">
      <c r="B19" t="s">
        <v>866</v>
      </c>
      <c r="C19" s="43">
        <f>'Calculatie sheet'!E71*'Calculatie sheet'!$E$57*'Calculatie sheet'!$E$78</f>
        <v>0</v>
      </c>
      <c r="D19" t="s">
        <v>360</v>
      </c>
      <c r="G19" s="569">
        <f>C19*'Calculatie sheet'!E$7</f>
        <v>0</v>
      </c>
      <c r="H19" s="42">
        <f>C19*'Calculatie sheet'!E$8</f>
        <v>0</v>
      </c>
      <c r="I19" t="str">
        <f t="shared" ref="I19" si="4">D19</f>
        <v>Biobased</v>
      </c>
      <c r="J19" s="568">
        <f>LOOKUP('Calculatie sheet'!$E$2,'Objectenoverzicht aantallen'!$A:$A,'Objectenoverzicht aantallen'!E:E)*$C19</f>
        <v>0</v>
      </c>
      <c r="K19" s="568">
        <f>LOOKUP('Calculatie sheet'!$E$2,'Objectenoverzicht aantallen'!$A:$A,'Objectenoverzicht aantallen'!F:F)*$C19</f>
        <v>0</v>
      </c>
      <c r="L19" s="568">
        <f>LOOKUP('Calculatie sheet'!$E$2,'Objectenoverzicht aantallen'!$A:$A,'Objectenoverzicht aantallen'!G:G)*$C19</f>
        <v>0</v>
      </c>
      <c r="M19" s="568">
        <f>LOOKUP('Calculatie sheet'!$E$2,'Objectenoverzicht aantallen'!$A:$A,'Objectenoverzicht aantallen'!H:H)*$C19</f>
        <v>0</v>
      </c>
      <c r="N19" s="568">
        <f>LOOKUP('Calculatie sheet'!$E$2,'Objectenoverzicht aantallen'!$A:$A,'Objectenoverzicht aantallen'!I:I)*$C19</f>
        <v>0</v>
      </c>
      <c r="O19" s="568">
        <f>LOOKUP('Calculatie sheet'!$E$2,'Objectenoverzicht aantallen'!$A:$A,'Objectenoverzicht aantallen'!J:J)*$C19</f>
        <v>0</v>
      </c>
      <c r="P19" s="568">
        <f>LOOKUP('Calculatie sheet'!$E$2,'Objectenoverzicht aantallen'!$A:$A,'Objectenoverzicht aantallen'!K:K)*$C19</f>
        <v>0</v>
      </c>
      <c r="Q19" s="568">
        <f>LOOKUP('Calculatie sheet'!$E$2,'Objectenoverzicht aantallen'!$A:$A,'Objectenoverzicht aantallen'!L:L)*$C19</f>
        <v>0</v>
      </c>
      <c r="R19" s="568">
        <f>LOOKUP('Calculatie sheet'!$E$2,'Objectenoverzicht aantallen'!$A:$A,'Objectenoverzicht aantallen'!M:M)*$C19</f>
        <v>0</v>
      </c>
      <c r="S19" s="568">
        <f>LOOKUP('Calculatie sheet'!$E$2,'Objectenoverzicht aantallen'!$A:$A,'Objectenoverzicht aantallen'!N:N)*$C19</f>
        <v>0</v>
      </c>
      <c r="T19" s="568">
        <f>LOOKUP('Calculatie sheet'!$E$2,'Objectenoverzicht aantallen'!$A:$A,'Objectenoverzicht aantallen'!O:O)*$C19</f>
        <v>0</v>
      </c>
    </row>
    <row r="20" spans="2:20" x14ac:dyDescent="0.2">
      <c r="B20" t="str">
        <f t="shared" ref="B20:B21" si="5">B13</f>
        <v>Grondbewerking</v>
      </c>
      <c r="C20" s="43">
        <f>'Calculatie sheet'!E72*'Calculatie sheet'!$E$57*'Calculatie sheet'!$E$78</f>
        <v>0</v>
      </c>
      <c r="D20" t="s">
        <v>360</v>
      </c>
      <c r="G20" s="569">
        <f>C20*'Calculatie sheet'!E$7</f>
        <v>0</v>
      </c>
      <c r="H20" s="42">
        <f>C20*'Calculatie sheet'!E$8</f>
        <v>0</v>
      </c>
      <c r="I20" t="str">
        <f t="shared" si="0"/>
        <v>Biobased</v>
      </c>
      <c r="J20" s="568">
        <f>LOOKUP('Calculatie sheet'!$E$2,'Objectenoverzicht aantallen'!$A:$A,'Objectenoverzicht aantallen'!E:E)*$C20</f>
        <v>0</v>
      </c>
      <c r="K20" s="568">
        <f>LOOKUP('Calculatie sheet'!$E$2,'Objectenoverzicht aantallen'!$A:$A,'Objectenoverzicht aantallen'!F:F)*$C20</f>
        <v>0</v>
      </c>
      <c r="L20" s="568">
        <f>LOOKUP('Calculatie sheet'!$E$2,'Objectenoverzicht aantallen'!$A:$A,'Objectenoverzicht aantallen'!G:G)*$C20</f>
        <v>0</v>
      </c>
      <c r="M20" s="568">
        <f>LOOKUP('Calculatie sheet'!$E$2,'Objectenoverzicht aantallen'!$A:$A,'Objectenoverzicht aantallen'!H:H)*$C20</f>
        <v>0</v>
      </c>
      <c r="N20" s="568">
        <f>LOOKUP('Calculatie sheet'!$E$2,'Objectenoverzicht aantallen'!$A:$A,'Objectenoverzicht aantallen'!I:I)*$C20</f>
        <v>0</v>
      </c>
      <c r="O20" s="568">
        <f>LOOKUP('Calculatie sheet'!$E$2,'Objectenoverzicht aantallen'!$A:$A,'Objectenoverzicht aantallen'!J:J)*$C20</f>
        <v>0</v>
      </c>
      <c r="P20" s="568">
        <f>LOOKUP('Calculatie sheet'!$E$2,'Objectenoverzicht aantallen'!$A:$A,'Objectenoverzicht aantallen'!K:K)*$C20</f>
        <v>0</v>
      </c>
      <c r="Q20" s="568">
        <f>LOOKUP('Calculatie sheet'!$E$2,'Objectenoverzicht aantallen'!$A:$A,'Objectenoverzicht aantallen'!L:L)*$C20</f>
        <v>0</v>
      </c>
      <c r="R20" s="568">
        <f>LOOKUP('Calculatie sheet'!$E$2,'Objectenoverzicht aantallen'!$A:$A,'Objectenoverzicht aantallen'!M:M)*$C20</f>
        <v>0</v>
      </c>
      <c r="S20" s="568">
        <f>LOOKUP('Calculatie sheet'!$E$2,'Objectenoverzicht aantallen'!$A:$A,'Objectenoverzicht aantallen'!N:N)*$C20</f>
        <v>0</v>
      </c>
      <c r="T20" s="568">
        <f>LOOKUP('Calculatie sheet'!$E$2,'Objectenoverzicht aantallen'!$A:$A,'Objectenoverzicht aantallen'!O:O)*$C20</f>
        <v>0</v>
      </c>
    </row>
    <row r="21" spans="2:20" x14ac:dyDescent="0.2">
      <c r="B21" t="str">
        <f t="shared" si="5"/>
        <v>Bestrating</v>
      </c>
      <c r="C21" s="43">
        <f>'Calculatie sheet'!E73*'Calculatie sheet'!$E$57*'Calculatie sheet'!$E$78</f>
        <v>0</v>
      </c>
      <c r="D21" t="s">
        <v>360</v>
      </c>
      <c r="G21" s="569">
        <f>C21*'Calculatie sheet'!E$7</f>
        <v>0</v>
      </c>
      <c r="H21" s="42">
        <f>C21*'Calculatie sheet'!E$8</f>
        <v>0</v>
      </c>
      <c r="I21" t="str">
        <f t="shared" si="0"/>
        <v>Biobased</v>
      </c>
      <c r="J21" s="568">
        <f>LOOKUP('Calculatie sheet'!$E$2,'Objectenoverzicht aantallen'!$A:$A,'Objectenoverzicht aantallen'!E:E)*$C21</f>
        <v>0</v>
      </c>
      <c r="K21" s="568">
        <f>LOOKUP('Calculatie sheet'!$E$2,'Objectenoverzicht aantallen'!$A:$A,'Objectenoverzicht aantallen'!F:F)*$C21</f>
        <v>0</v>
      </c>
      <c r="L21" s="568">
        <f>LOOKUP('Calculatie sheet'!$E$2,'Objectenoverzicht aantallen'!$A:$A,'Objectenoverzicht aantallen'!G:G)*$C21</f>
        <v>0</v>
      </c>
      <c r="M21" s="568">
        <f>LOOKUP('Calculatie sheet'!$E$2,'Objectenoverzicht aantallen'!$A:$A,'Objectenoverzicht aantallen'!H:H)*$C21</f>
        <v>0</v>
      </c>
      <c r="N21" s="568">
        <f>LOOKUP('Calculatie sheet'!$E$2,'Objectenoverzicht aantallen'!$A:$A,'Objectenoverzicht aantallen'!I:I)*$C21</f>
        <v>0</v>
      </c>
      <c r="O21" s="568">
        <f>LOOKUP('Calculatie sheet'!$E$2,'Objectenoverzicht aantallen'!$A:$A,'Objectenoverzicht aantallen'!J:J)*$C21</f>
        <v>0</v>
      </c>
      <c r="P21" s="568">
        <f>LOOKUP('Calculatie sheet'!$E$2,'Objectenoverzicht aantallen'!$A:$A,'Objectenoverzicht aantallen'!K:K)*$C21</f>
        <v>0</v>
      </c>
      <c r="Q21" s="568">
        <f>LOOKUP('Calculatie sheet'!$E$2,'Objectenoverzicht aantallen'!$A:$A,'Objectenoverzicht aantallen'!L:L)*$C21</f>
        <v>0</v>
      </c>
      <c r="R21" s="568">
        <f>LOOKUP('Calculatie sheet'!$E$2,'Objectenoverzicht aantallen'!$A:$A,'Objectenoverzicht aantallen'!M:M)*$C21</f>
        <v>0</v>
      </c>
      <c r="S21" s="568">
        <f>LOOKUP('Calculatie sheet'!$E$2,'Objectenoverzicht aantallen'!$A:$A,'Objectenoverzicht aantallen'!N:N)*$C21</f>
        <v>0</v>
      </c>
      <c r="T21" s="568">
        <f>LOOKUP('Calculatie sheet'!$E$2,'Objectenoverzicht aantallen'!$A:$A,'Objectenoverzicht aantallen'!O:O)*$C21</f>
        <v>0</v>
      </c>
    </row>
    <row r="22" spans="2:20" x14ac:dyDescent="0.2">
      <c r="B22" t="s">
        <v>348</v>
      </c>
      <c r="C22" s="43">
        <f>'Calculatie sheet'!E74*'Calculatie sheet'!$E$57*'Calculatie sheet'!$E$78</f>
        <v>0</v>
      </c>
      <c r="D22" t="s">
        <v>360</v>
      </c>
      <c r="G22" s="569">
        <f>C22*'Calculatie sheet'!E$7</f>
        <v>0</v>
      </c>
      <c r="H22" s="42">
        <f>C22*'Calculatie sheet'!E$8</f>
        <v>0</v>
      </c>
      <c r="I22" t="str">
        <f t="shared" si="0"/>
        <v>Biobased</v>
      </c>
      <c r="J22" s="568">
        <f>LOOKUP('Calculatie sheet'!$E$2,'Objectenoverzicht aantallen'!$A:$A,'Objectenoverzicht aantallen'!E:E)*$C22</f>
        <v>0</v>
      </c>
      <c r="K22" s="568">
        <f>LOOKUP('Calculatie sheet'!$E$2,'Objectenoverzicht aantallen'!$A:$A,'Objectenoverzicht aantallen'!F:F)*$C22</f>
        <v>0</v>
      </c>
      <c r="L22" s="568">
        <f>LOOKUP('Calculatie sheet'!$E$2,'Objectenoverzicht aantallen'!$A:$A,'Objectenoverzicht aantallen'!G:G)*$C22</f>
        <v>0</v>
      </c>
      <c r="M22" s="568">
        <f>LOOKUP('Calculatie sheet'!$E$2,'Objectenoverzicht aantallen'!$A:$A,'Objectenoverzicht aantallen'!H:H)*$C22</f>
        <v>0</v>
      </c>
      <c r="N22" s="568">
        <f>LOOKUP('Calculatie sheet'!$E$2,'Objectenoverzicht aantallen'!$A:$A,'Objectenoverzicht aantallen'!I:I)*$C22</f>
        <v>0</v>
      </c>
      <c r="O22" s="568">
        <f>LOOKUP('Calculatie sheet'!$E$2,'Objectenoverzicht aantallen'!$A:$A,'Objectenoverzicht aantallen'!J:J)*$C22</f>
        <v>0</v>
      </c>
      <c r="P22" s="568">
        <f>LOOKUP('Calculatie sheet'!$E$2,'Objectenoverzicht aantallen'!$A:$A,'Objectenoverzicht aantallen'!K:K)*$C22</f>
        <v>0</v>
      </c>
      <c r="Q22" s="568">
        <f>LOOKUP('Calculatie sheet'!$E$2,'Objectenoverzicht aantallen'!$A:$A,'Objectenoverzicht aantallen'!L:L)*$C22</f>
        <v>0</v>
      </c>
      <c r="R22" s="568">
        <f>LOOKUP('Calculatie sheet'!$E$2,'Objectenoverzicht aantallen'!$A:$A,'Objectenoverzicht aantallen'!M:M)*$C22</f>
        <v>0</v>
      </c>
      <c r="S22" s="568">
        <f>LOOKUP('Calculatie sheet'!$E$2,'Objectenoverzicht aantallen'!$A:$A,'Objectenoverzicht aantallen'!N:N)*$C22</f>
        <v>0</v>
      </c>
      <c r="T22" s="568">
        <f>LOOKUP('Calculatie sheet'!$E$2,'Objectenoverzicht aantallen'!$A:$A,'Objectenoverzicht aantallen'!O:O)*$C22</f>
        <v>0</v>
      </c>
    </row>
  </sheetData>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E6248-187E-7642-BD48-9DE5D71F3956}">
  <dimension ref="A1:H22"/>
  <sheetViews>
    <sheetView workbookViewId="0">
      <selection activeCell="F2" sqref="F2"/>
    </sheetView>
  </sheetViews>
  <sheetFormatPr baseColWidth="10" defaultRowHeight="16" x14ac:dyDescent="0.2"/>
  <cols>
    <col min="1" max="1" width="13" bestFit="1" customWidth="1"/>
  </cols>
  <sheetData>
    <row r="1" spans="1:8" x14ac:dyDescent="0.2">
      <c r="A1" t="s">
        <v>336</v>
      </c>
      <c r="B1">
        <v>1</v>
      </c>
      <c r="C1" t="s">
        <v>246</v>
      </c>
      <c r="D1" t="s">
        <v>337</v>
      </c>
      <c r="G1" t="s">
        <v>338</v>
      </c>
    </row>
    <row r="2" spans="1:8" x14ac:dyDescent="0.2">
      <c r="G2" s="5">
        <f>A12</f>
        <v>0.65146985140989888</v>
      </c>
      <c r="H2" t="s">
        <v>339</v>
      </c>
    </row>
    <row r="4" spans="1:8" x14ac:dyDescent="0.2">
      <c r="A4" s="35" t="s">
        <v>238</v>
      </c>
      <c r="B4" s="35" t="s">
        <v>248</v>
      </c>
      <c r="C4" s="35" t="s">
        <v>73</v>
      </c>
    </row>
    <row r="5" spans="1:8" x14ac:dyDescent="0.2">
      <c r="A5" s="132">
        <v>2.1600000000000001E-2</v>
      </c>
      <c r="B5" t="s">
        <v>233</v>
      </c>
      <c r="C5" t="s">
        <v>249</v>
      </c>
    </row>
    <row r="6" spans="1:8" x14ac:dyDescent="0.2">
      <c r="A6" s="132">
        <v>2.3400000000000001E-2</v>
      </c>
      <c r="B6" t="s">
        <v>234</v>
      </c>
      <c r="C6" t="s">
        <v>249</v>
      </c>
    </row>
    <row r="7" spans="1:8" x14ac:dyDescent="0.2">
      <c r="A7" s="132">
        <v>0.83499999999999996</v>
      </c>
      <c r="B7" t="s">
        <v>235</v>
      </c>
      <c r="C7" t="s">
        <v>251</v>
      </c>
    </row>
    <row r="8" spans="1:8" x14ac:dyDescent="0.2">
      <c r="A8" s="132">
        <f>A6/A7</f>
        <v>2.8023952095808387E-2</v>
      </c>
      <c r="B8" t="s">
        <v>236</v>
      </c>
      <c r="C8" t="s">
        <v>128</v>
      </c>
    </row>
    <row r="9" spans="1:8" x14ac:dyDescent="0.2">
      <c r="A9" s="132">
        <f>A5*A8</f>
        <v>6.0531736526946124E-4</v>
      </c>
      <c r="B9" t="s">
        <v>237</v>
      </c>
      <c r="C9" t="s">
        <v>128</v>
      </c>
    </row>
    <row r="10" spans="1:8" x14ac:dyDescent="0.2">
      <c r="A10" s="132">
        <v>3.23</v>
      </c>
      <c r="B10" t="s">
        <v>239</v>
      </c>
      <c r="C10" t="s">
        <v>250</v>
      </c>
    </row>
    <row r="11" spans="1:8" x14ac:dyDescent="0.2">
      <c r="A11" s="132">
        <f>A9*A10</f>
        <v>1.9551750898203599E-3</v>
      </c>
      <c r="B11" t="s">
        <v>240</v>
      </c>
      <c r="C11" t="s">
        <v>128</v>
      </c>
    </row>
    <row r="12" spans="1:8" x14ac:dyDescent="0.2">
      <c r="A12" s="134">
        <f>A11/A22</f>
        <v>0.65146985140989888</v>
      </c>
      <c r="B12" t="s">
        <v>240</v>
      </c>
      <c r="C12" t="s">
        <v>128</v>
      </c>
    </row>
    <row r="13" spans="1:8" x14ac:dyDescent="0.2">
      <c r="C13" s="134"/>
    </row>
    <row r="14" spans="1:8" x14ac:dyDescent="0.2">
      <c r="A14" s="35" t="s">
        <v>261</v>
      </c>
      <c r="B14" s="35" t="s">
        <v>248</v>
      </c>
      <c r="C14" s="35" t="s">
        <v>73</v>
      </c>
    </row>
    <row r="15" spans="1:8" x14ac:dyDescent="0.2">
      <c r="A15" s="132">
        <v>2E-3</v>
      </c>
      <c r="B15" t="s">
        <v>241</v>
      </c>
      <c r="C15" t="s">
        <v>249</v>
      </c>
    </row>
    <row r="16" spans="1:8" x14ac:dyDescent="0.2">
      <c r="A16" s="132">
        <v>0.52300000000000002</v>
      </c>
      <c r="B16" t="s">
        <v>242</v>
      </c>
      <c r="C16" t="s">
        <v>250</v>
      </c>
    </row>
    <row r="17" spans="1:3" x14ac:dyDescent="0.2">
      <c r="A17" s="132">
        <f>A15*A16</f>
        <v>1.0460000000000001E-3</v>
      </c>
      <c r="B17" t="s">
        <v>240</v>
      </c>
      <c r="C17" t="s">
        <v>128</v>
      </c>
    </row>
    <row r="18" spans="1:3" x14ac:dyDescent="0.2">
      <c r="A18" s="134">
        <f>A17/A22</f>
        <v>0.34853014859010112</v>
      </c>
      <c r="B18" t="s">
        <v>240</v>
      </c>
      <c r="C18" t="s">
        <v>128</v>
      </c>
    </row>
    <row r="19" spans="1:3" x14ac:dyDescent="0.2">
      <c r="C19" s="134"/>
    </row>
    <row r="21" spans="1:3" x14ac:dyDescent="0.2">
      <c r="A21" s="35" t="s">
        <v>203</v>
      </c>
      <c r="B21" s="35" t="s">
        <v>248</v>
      </c>
      <c r="C21" s="35" t="s">
        <v>73</v>
      </c>
    </row>
    <row r="22" spans="1:3" x14ac:dyDescent="0.2">
      <c r="A22" s="131">
        <f>A17+A11</f>
        <v>3.0011750898203599E-3</v>
      </c>
      <c r="B22" t="s">
        <v>240</v>
      </c>
      <c r="C22" t="s">
        <v>128</v>
      </c>
    </row>
  </sheetData>
  <pageMargins left="0.7" right="0.7" top="0.75" bottom="0.75" header="0.3" footer="0.3"/>
  <pageSetup paperSize="9" orientation="portrait" horizontalDpi="0" verticalDpi="0"/>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B97D-F911-B947-BF2D-D9B52F5853A5}">
  <dimension ref="A1:T22"/>
  <sheetViews>
    <sheetView topLeftCell="E1" workbookViewId="0">
      <selection activeCell="G18" sqref="G18:T19"/>
    </sheetView>
  </sheetViews>
  <sheetFormatPr baseColWidth="10" defaultColWidth="11" defaultRowHeight="16" x14ac:dyDescent="0.2"/>
  <cols>
    <col min="1" max="1" width="19.6640625"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sheet'!F3</f>
        <v>Viaduct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sheet'!F68*'Calculatie sheet'!$F$57*(1-'Calculatie sheet'!$F$77-'Calculatie sheet'!$F$78)</f>
        <v>1421893.5081204001</v>
      </c>
      <c r="D2" t="s">
        <v>134</v>
      </c>
      <c r="E2" s="8" t="s">
        <v>71</v>
      </c>
      <c r="G2" s="569">
        <f>C2*'Calculatie sheet'!F$7</f>
        <v>0</v>
      </c>
      <c r="H2" s="42">
        <f>C2*'Calculatie sheet'!F$8</f>
        <v>0</v>
      </c>
      <c r="I2" t="str">
        <f>D2</f>
        <v>Primair</v>
      </c>
      <c r="J2" s="568">
        <f>LOOKUP('Calculatie sheet'!$F$2,'Objectenoverzicht aantallen'!$A:$A,'Objectenoverzicht aantallen'!E:E)*$C2</f>
        <v>0</v>
      </c>
      <c r="K2" s="568">
        <f>LOOKUP('Calculatie sheet'!$F$2,'Objectenoverzicht aantallen'!$A:$A,'Objectenoverzicht aantallen'!F:F)*$C2</f>
        <v>0</v>
      </c>
      <c r="L2" s="568">
        <f>LOOKUP('Calculatie sheet'!$F$2,'Objectenoverzicht aantallen'!$A:$A,'Objectenoverzicht aantallen'!G:G)*$C2</f>
        <v>0</v>
      </c>
      <c r="M2" s="568">
        <f>LOOKUP('Calculatie sheet'!$F$2,'Objectenoverzicht aantallen'!$A:$A,'Objectenoverzicht aantallen'!H:H)*$C2</f>
        <v>0</v>
      </c>
      <c r="N2" s="568">
        <f>LOOKUP('Calculatie sheet'!$F$2,'Objectenoverzicht aantallen'!$A:$A,'Objectenoverzicht aantallen'!I:I)*$C2</f>
        <v>0</v>
      </c>
      <c r="O2" s="568">
        <f>LOOKUP('Calculatie sheet'!$F$2,'Objectenoverzicht aantallen'!$A:$A,'Objectenoverzicht aantallen'!J:J)*$C2</f>
        <v>0</v>
      </c>
      <c r="P2" s="568">
        <f>LOOKUP('Calculatie sheet'!$F$2,'Objectenoverzicht aantallen'!$A:$A,'Objectenoverzicht aantallen'!K:K)*$C2</f>
        <v>0</v>
      </c>
      <c r="Q2" s="568">
        <f>LOOKUP('Calculatie sheet'!$F$2,'Objectenoverzicht aantallen'!$A:$A,'Objectenoverzicht aantallen'!L:L)*$C2</f>
        <v>0</v>
      </c>
      <c r="R2" s="568">
        <f>LOOKUP('Calculatie sheet'!$F$2,'Objectenoverzicht aantallen'!$A:$A,'Objectenoverzicht aantallen'!M:M)*$C2</f>
        <v>0</v>
      </c>
      <c r="S2" s="568">
        <f>LOOKUP('Calculatie sheet'!$F$2,'Objectenoverzicht aantallen'!$A:$A,'Objectenoverzicht aantallen'!N:N)*$C2</f>
        <v>0</v>
      </c>
      <c r="T2" s="568">
        <f>LOOKUP('Calculatie sheet'!$F$2,'Objectenoverzicht aantallen'!$A:$A,'Objectenoverzicht aantallen'!O:O)*$C2</f>
        <v>0</v>
      </c>
    </row>
    <row r="3" spans="1:20" x14ac:dyDescent="0.2">
      <c r="B3" t="str">
        <f>'Calculatie sheet'!C69</f>
        <v>Staal</v>
      </c>
      <c r="C3" s="43">
        <f>'Calculatie sheet'!F69*'Calculatie sheet'!$F$57*(1-'Calculatie sheet'!$F$77-'Calculatie sheet'!$F$78)</f>
        <v>15455.3642187</v>
      </c>
      <c r="D3" t="s">
        <v>134</v>
      </c>
      <c r="E3" s="24" t="s">
        <v>74</v>
      </c>
      <c r="G3" s="569">
        <f>C3*'Calculatie sheet'!F$7</f>
        <v>0</v>
      </c>
      <c r="H3" s="42">
        <f>C3*'Calculatie sheet'!F$8</f>
        <v>0</v>
      </c>
      <c r="I3" t="str">
        <f t="shared" ref="I3:I22" si="0">D3</f>
        <v>Primair</v>
      </c>
      <c r="J3" s="568">
        <f>LOOKUP('Calculatie sheet'!$F$2,'Objectenoverzicht aantallen'!$A:$A,'Objectenoverzicht aantallen'!E:E)*$C3</f>
        <v>0</v>
      </c>
      <c r="K3" s="568">
        <f>LOOKUP('Calculatie sheet'!$F$2,'Objectenoverzicht aantallen'!$A:$A,'Objectenoverzicht aantallen'!F:F)*$C3</f>
        <v>0</v>
      </c>
      <c r="L3" s="568">
        <f>LOOKUP('Calculatie sheet'!$F$2,'Objectenoverzicht aantallen'!$A:$A,'Objectenoverzicht aantallen'!G:G)*$C3</f>
        <v>0</v>
      </c>
      <c r="M3" s="568">
        <f>LOOKUP('Calculatie sheet'!$F$2,'Objectenoverzicht aantallen'!$A:$A,'Objectenoverzicht aantallen'!H:H)*$C3</f>
        <v>0</v>
      </c>
      <c r="N3" s="568">
        <f>LOOKUP('Calculatie sheet'!$F$2,'Objectenoverzicht aantallen'!$A:$A,'Objectenoverzicht aantallen'!I:I)*$C3</f>
        <v>0</v>
      </c>
      <c r="O3" s="568">
        <f>LOOKUP('Calculatie sheet'!$F$2,'Objectenoverzicht aantallen'!$A:$A,'Objectenoverzicht aantallen'!J:J)*$C3</f>
        <v>0</v>
      </c>
      <c r="P3" s="568">
        <f>LOOKUP('Calculatie sheet'!$F$2,'Objectenoverzicht aantallen'!$A:$A,'Objectenoverzicht aantallen'!K:K)*$C3</f>
        <v>0</v>
      </c>
      <c r="Q3" s="568">
        <f>LOOKUP('Calculatie sheet'!$F$2,'Objectenoverzicht aantallen'!$A:$A,'Objectenoverzicht aantallen'!L:L)*$C3</f>
        <v>0</v>
      </c>
      <c r="R3" s="568">
        <f>LOOKUP('Calculatie sheet'!$F$2,'Objectenoverzicht aantallen'!$A:$A,'Objectenoverzicht aantallen'!M:M)*$C3</f>
        <v>0</v>
      </c>
      <c r="S3" s="568">
        <f>LOOKUP('Calculatie sheet'!$F$2,'Objectenoverzicht aantallen'!$A:$A,'Objectenoverzicht aantallen'!N:N)*$C3</f>
        <v>0</v>
      </c>
      <c r="T3" s="568">
        <f>LOOKUP('Calculatie sheet'!$F$2,'Objectenoverzicht aantallen'!$A:$A,'Objectenoverzicht aantallen'!O:O)*$C3</f>
        <v>0</v>
      </c>
    </row>
    <row r="4" spans="1:20" x14ac:dyDescent="0.2">
      <c r="B4" t="str">
        <f>'Calculatie sheet'!C70</f>
        <v>Asfalt</v>
      </c>
      <c r="C4" s="43">
        <f>'Calculatie sheet'!F70*'Calculatie sheet'!$F$57*(1-'Calculatie sheet'!$F$77-'Calculatie sheet'!$F$78)</f>
        <v>92732.185312199988</v>
      </c>
      <c r="D4" t="s">
        <v>134</v>
      </c>
      <c r="E4" s="25" t="s">
        <v>75</v>
      </c>
      <c r="G4" s="569">
        <f>C4*'Calculatie sheet'!F$7</f>
        <v>0</v>
      </c>
      <c r="H4" s="42">
        <f>C4*'Calculatie sheet'!F$8</f>
        <v>0</v>
      </c>
      <c r="I4" t="str">
        <f t="shared" si="0"/>
        <v>Primair</v>
      </c>
      <c r="J4" s="568">
        <f>LOOKUP('Calculatie sheet'!$F$2,'Objectenoverzicht aantallen'!$A:$A,'Objectenoverzicht aantallen'!E:E)*$C4</f>
        <v>0</v>
      </c>
      <c r="K4" s="568">
        <f>LOOKUP('Calculatie sheet'!$F$2,'Objectenoverzicht aantallen'!$A:$A,'Objectenoverzicht aantallen'!F:F)*$C4</f>
        <v>0</v>
      </c>
      <c r="L4" s="568">
        <f>LOOKUP('Calculatie sheet'!$F$2,'Objectenoverzicht aantallen'!$A:$A,'Objectenoverzicht aantallen'!G:G)*$C4</f>
        <v>0</v>
      </c>
      <c r="M4" s="568">
        <f>LOOKUP('Calculatie sheet'!$F$2,'Objectenoverzicht aantallen'!$A:$A,'Objectenoverzicht aantallen'!H:H)*$C4</f>
        <v>0</v>
      </c>
      <c r="N4" s="568">
        <f>LOOKUP('Calculatie sheet'!$F$2,'Objectenoverzicht aantallen'!$A:$A,'Objectenoverzicht aantallen'!I:I)*$C4</f>
        <v>0</v>
      </c>
      <c r="O4" s="568">
        <f>LOOKUP('Calculatie sheet'!$F$2,'Objectenoverzicht aantallen'!$A:$A,'Objectenoverzicht aantallen'!J:J)*$C4</f>
        <v>0</v>
      </c>
      <c r="P4" s="568">
        <f>LOOKUP('Calculatie sheet'!$F$2,'Objectenoverzicht aantallen'!$A:$A,'Objectenoverzicht aantallen'!K:K)*$C4</f>
        <v>0</v>
      </c>
      <c r="Q4" s="568">
        <f>LOOKUP('Calculatie sheet'!$F$2,'Objectenoverzicht aantallen'!$A:$A,'Objectenoverzicht aantallen'!L:L)*$C4</f>
        <v>0</v>
      </c>
      <c r="R4" s="568">
        <f>LOOKUP('Calculatie sheet'!$F$2,'Objectenoverzicht aantallen'!$A:$A,'Objectenoverzicht aantallen'!M:M)*$C4</f>
        <v>0</v>
      </c>
      <c r="S4" s="568">
        <f>LOOKUP('Calculatie sheet'!$F$2,'Objectenoverzicht aantallen'!$A:$A,'Objectenoverzicht aantallen'!N:N)*$C4</f>
        <v>0</v>
      </c>
      <c r="T4" s="568">
        <f>LOOKUP('Calculatie sheet'!$F$2,'Objectenoverzicht aantallen'!$A:$A,'Objectenoverzicht aantallen'!O:O)*$C4</f>
        <v>0</v>
      </c>
    </row>
    <row r="5" spans="1:20" x14ac:dyDescent="0.2">
      <c r="B5" t="s">
        <v>866</v>
      </c>
      <c r="C5" s="43">
        <f>'Calculatie sheet'!F71*'Calculatie sheet'!$F$57*(1-'Calculatie sheet'!$F$77-'Calculatie sheet'!$F$78)</f>
        <v>0</v>
      </c>
      <c r="D5" t="s">
        <v>134</v>
      </c>
      <c r="E5" s="27" t="s">
        <v>93</v>
      </c>
      <c r="G5" s="569">
        <f>C5*'Calculatie sheet'!F$7</f>
        <v>0</v>
      </c>
      <c r="H5" s="42">
        <f>C5*'Calculatie sheet'!F$8</f>
        <v>0</v>
      </c>
      <c r="I5" t="str">
        <f t="shared" ref="I5" si="1">D5</f>
        <v>Primair</v>
      </c>
      <c r="J5" s="568">
        <f>LOOKUP('Calculatie sheet'!$F$2,'Objectenoverzicht aantallen'!$A:$A,'Objectenoverzicht aantallen'!E:E)*$C5</f>
        <v>0</v>
      </c>
      <c r="K5" s="568">
        <f>LOOKUP('Calculatie sheet'!$F$2,'Objectenoverzicht aantallen'!$A:$A,'Objectenoverzicht aantallen'!F:F)*$C5</f>
        <v>0</v>
      </c>
      <c r="L5" s="568">
        <f>LOOKUP('Calculatie sheet'!$F$2,'Objectenoverzicht aantallen'!$A:$A,'Objectenoverzicht aantallen'!G:G)*$C5</f>
        <v>0</v>
      </c>
      <c r="M5" s="568">
        <f>LOOKUP('Calculatie sheet'!$F$2,'Objectenoverzicht aantallen'!$A:$A,'Objectenoverzicht aantallen'!H:H)*$C5</f>
        <v>0</v>
      </c>
      <c r="N5" s="568">
        <f>LOOKUP('Calculatie sheet'!$F$2,'Objectenoverzicht aantallen'!$A:$A,'Objectenoverzicht aantallen'!I:I)*$C5</f>
        <v>0</v>
      </c>
      <c r="O5" s="568">
        <f>LOOKUP('Calculatie sheet'!$F$2,'Objectenoverzicht aantallen'!$A:$A,'Objectenoverzicht aantallen'!J:J)*$C5</f>
        <v>0</v>
      </c>
      <c r="P5" s="568">
        <f>LOOKUP('Calculatie sheet'!$F$2,'Objectenoverzicht aantallen'!$A:$A,'Objectenoverzicht aantallen'!K:K)*$C5</f>
        <v>0</v>
      </c>
      <c r="Q5" s="568">
        <f>LOOKUP('Calculatie sheet'!$F$2,'Objectenoverzicht aantallen'!$A:$A,'Objectenoverzicht aantallen'!L:L)*$C5</f>
        <v>0</v>
      </c>
      <c r="R5" s="568">
        <f>LOOKUP('Calculatie sheet'!$F$2,'Objectenoverzicht aantallen'!$A:$A,'Objectenoverzicht aantallen'!M:M)*$C5</f>
        <v>0</v>
      </c>
      <c r="S5" s="568">
        <f>LOOKUP('Calculatie sheet'!$F$2,'Objectenoverzicht aantallen'!$A:$A,'Objectenoverzicht aantallen'!N:N)*$C5</f>
        <v>0</v>
      </c>
      <c r="T5" s="568">
        <f>LOOKUP('Calculatie sheet'!$F$2,'Objectenoverzicht aantallen'!$A:$A,'Objectenoverzicht aantallen'!O:O)*$C5</f>
        <v>0</v>
      </c>
    </row>
    <row r="6" spans="1:20" x14ac:dyDescent="0.2">
      <c r="B6" t="str">
        <f>'Calculatie sheet'!C72</f>
        <v>Grondbewerking</v>
      </c>
      <c r="C6" s="43">
        <f>'Calculatie sheet'!F72*'Calculatie sheet'!$F$57*(1-'Calculatie sheet'!$F$77-'Calculatie sheet'!$F$78)</f>
        <v>0</v>
      </c>
      <c r="D6" t="s">
        <v>134</v>
      </c>
      <c r="E6" s="38" t="s">
        <v>659</v>
      </c>
      <c r="G6" s="569">
        <f>C6*'Calculatie sheet'!F$7</f>
        <v>0</v>
      </c>
      <c r="H6" s="42">
        <f>C6*'Calculatie sheet'!F$8</f>
        <v>0</v>
      </c>
      <c r="I6" t="str">
        <f t="shared" si="0"/>
        <v>Primair</v>
      </c>
      <c r="J6" s="568">
        <f>LOOKUP('Calculatie sheet'!$F$2,'Objectenoverzicht aantallen'!$A:$A,'Objectenoverzicht aantallen'!E:E)*$C6</f>
        <v>0</v>
      </c>
      <c r="K6" s="568">
        <f>LOOKUP('Calculatie sheet'!$F$2,'Objectenoverzicht aantallen'!$A:$A,'Objectenoverzicht aantallen'!F:F)*$C6</f>
        <v>0</v>
      </c>
      <c r="L6" s="568">
        <f>LOOKUP('Calculatie sheet'!$F$2,'Objectenoverzicht aantallen'!$A:$A,'Objectenoverzicht aantallen'!G:G)*$C6</f>
        <v>0</v>
      </c>
      <c r="M6" s="568">
        <f>LOOKUP('Calculatie sheet'!$F$2,'Objectenoverzicht aantallen'!$A:$A,'Objectenoverzicht aantallen'!H:H)*$C6</f>
        <v>0</v>
      </c>
      <c r="N6" s="568">
        <f>LOOKUP('Calculatie sheet'!$F$2,'Objectenoverzicht aantallen'!$A:$A,'Objectenoverzicht aantallen'!I:I)*$C6</f>
        <v>0</v>
      </c>
      <c r="O6" s="568">
        <f>LOOKUP('Calculatie sheet'!$F$2,'Objectenoverzicht aantallen'!$A:$A,'Objectenoverzicht aantallen'!J:J)*$C6</f>
        <v>0</v>
      </c>
      <c r="P6" s="568">
        <f>LOOKUP('Calculatie sheet'!$F$2,'Objectenoverzicht aantallen'!$A:$A,'Objectenoverzicht aantallen'!K:K)*$C6</f>
        <v>0</v>
      </c>
      <c r="Q6" s="568">
        <f>LOOKUP('Calculatie sheet'!$F$2,'Objectenoverzicht aantallen'!$A:$A,'Objectenoverzicht aantallen'!L:L)*$C6</f>
        <v>0</v>
      </c>
      <c r="R6" s="568">
        <f>LOOKUP('Calculatie sheet'!$F$2,'Objectenoverzicht aantallen'!$A:$A,'Objectenoverzicht aantallen'!M:M)*$C6</f>
        <v>0</v>
      </c>
      <c r="S6" s="568">
        <f>LOOKUP('Calculatie sheet'!$F$2,'Objectenoverzicht aantallen'!$A:$A,'Objectenoverzicht aantallen'!N:N)*$C6</f>
        <v>0</v>
      </c>
      <c r="T6" s="568">
        <f>LOOKUP('Calculatie sheet'!$F$2,'Objectenoverzicht aantallen'!$A:$A,'Objectenoverzicht aantallen'!O:O)*$C6</f>
        <v>0</v>
      </c>
    </row>
    <row r="7" spans="1:20" x14ac:dyDescent="0.2">
      <c r="B7" t="str">
        <f>'Calculatie sheet'!C73</f>
        <v>Bestrating</v>
      </c>
      <c r="C7" s="43">
        <f>'Calculatie sheet'!F73*'Calculatie sheet'!$F$57*(1-'Calculatie sheet'!$F$77-'Calculatie sheet'!$F$78)</f>
        <v>15455.3642187</v>
      </c>
      <c r="D7" t="s">
        <v>134</v>
      </c>
      <c r="E7" s="569" t="s">
        <v>597</v>
      </c>
      <c r="G7" s="569">
        <f>C7*'Calculatie sheet'!F$7</f>
        <v>0</v>
      </c>
      <c r="H7" s="42">
        <f>C7*'Calculatie sheet'!F$8</f>
        <v>0</v>
      </c>
      <c r="I7" t="str">
        <f t="shared" si="0"/>
        <v>Primair</v>
      </c>
      <c r="J7" s="568">
        <f>LOOKUP('Calculatie sheet'!$F$2,'Objectenoverzicht aantallen'!$A:$A,'Objectenoverzicht aantallen'!E:E)*$C7</f>
        <v>0</v>
      </c>
      <c r="K7" s="568">
        <f>LOOKUP('Calculatie sheet'!$F$2,'Objectenoverzicht aantallen'!$A:$A,'Objectenoverzicht aantallen'!F:F)*$C7</f>
        <v>0</v>
      </c>
      <c r="L7" s="568">
        <f>LOOKUP('Calculatie sheet'!$F$2,'Objectenoverzicht aantallen'!$A:$A,'Objectenoverzicht aantallen'!G:G)*$C7</f>
        <v>0</v>
      </c>
      <c r="M7" s="568">
        <f>LOOKUP('Calculatie sheet'!$F$2,'Objectenoverzicht aantallen'!$A:$A,'Objectenoverzicht aantallen'!H:H)*$C7</f>
        <v>0</v>
      </c>
      <c r="N7" s="568">
        <f>LOOKUP('Calculatie sheet'!$F$2,'Objectenoverzicht aantallen'!$A:$A,'Objectenoverzicht aantallen'!I:I)*$C7</f>
        <v>0</v>
      </c>
      <c r="O7" s="568">
        <f>LOOKUP('Calculatie sheet'!$F$2,'Objectenoverzicht aantallen'!$A:$A,'Objectenoverzicht aantallen'!J:J)*$C7</f>
        <v>0</v>
      </c>
      <c r="P7" s="568">
        <f>LOOKUP('Calculatie sheet'!$F$2,'Objectenoverzicht aantallen'!$A:$A,'Objectenoverzicht aantallen'!K:K)*$C7</f>
        <v>0</v>
      </c>
      <c r="Q7" s="568">
        <f>LOOKUP('Calculatie sheet'!$F$2,'Objectenoverzicht aantallen'!$A:$A,'Objectenoverzicht aantallen'!L:L)*$C7</f>
        <v>0</v>
      </c>
      <c r="R7" s="568">
        <f>LOOKUP('Calculatie sheet'!$F$2,'Objectenoverzicht aantallen'!$A:$A,'Objectenoverzicht aantallen'!M:M)*$C7</f>
        <v>0</v>
      </c>
      <c r="S7" s="568">
        <f>LOOKUP('Calculatie sheet'!$F$2,'Objectenoverzicht aantallen'!$A:$A,'Objectenoverzicht aantallen'!N:N)*$C7</f>
        <v>0</v>
      </c>
      <c r="T7" s="568">
        <f>LOOKUP('Calculatie sheet'!$F$2,'Objectenoverzicht aantallen'!$A:$A,'Objectenoverzicht aantallen'!O:O)*$C7</f>
        <v>0</v>
      </c>
    </row>
    <row r="8" spans="1:20" x14ac:dyDescent="0.2">
      <c r="B8" t="s">
        <v>348</v>
      </c>
      <c r="C8" s="43">
        <f>'Calculatie sheet'!F74*'Calculatie sheet'!$F$57*(1-'Calculatie sheet'!$F$77-'Calculatie sheet'!$F$78)</f>
        <v>0</v>
      </c>
      <c r="D8" t="s">
        <v>134</v>
      </c>
      <c r="G8" s="569">
        <f>C8*'Calculatie sheet'!F$7</f>
        <v>0</v>
      </c>
      <c r="H8" s="42">
        <f>C8*'Calculatie sheet'!F$8</f>
        <v>0</v>
      </c>
      <c r="I8" t="str">
        <f t="shared" si="0"/>
        <v>Primair</v>
      </c>
      <c r="J8" s="568">
        <f>LOOKUP('Calculatie sheet'!$F$2,'Objectenoverzicht aantallen'!$A:$A,'Objectenoverzicht aantallen'!E:E)*$C8</f>
        <v>0</v>
      </c>
      <c r="K8" s="568">
        <f>LOOKUP('Calculatie sheet'!$F$2,'Objectenoverzicht aantallen'!$A:$A,'Objectenoverzicht aantallen'!F:F)*$C8</f>
        <v>0</v>
      </c>
      <c r="L8" s="568">
        <f>LOOKUP('Calculatie sheet'!$F$2,'Objectenoverzicht aantallen'!$A:$A,'Objectenoverzicht aantallen'!G:G)*$C8</f>
        <v>0</v>
      </c>
      <c r="M8" s="568">
        <f>LOOKUP('Calculatie sheet'!$F$2,'Objectenoverzicht aantallen'!$A:$A,'Objectenoverzicht aantallen'!H:H)*$C8</f>
        <v>0</v>
      </c>
      <c r="N8" s="568">
        <f>LOOKUP('Calculatie sheet'!$F$2,'Objectenoverzicht aantallen'!$A:$A,'Objectenoverzicht aantallen'!I:I)*$C8</f>
        <v>0</v>
      </c>
      <c r="O8" s="568">
        <f>LOOKUP('Calculatie sheet'!$F$2,'Objectenoverzicht aantallen'!$A:$A,'Objectenoverzicht aantallen'!J:J)*$C8</f>
        <v>0</v>
      </c>
      <c r="P8" s="568">
        <f>LOOKUP('Calculatie sheet'!$F$2,'Objectenoverzicht aantallen'!$A:$A,'Objectenoverzicht aantallen'!K:K)*$C8</f>
        <v>0</v>
      </c>
      <c r="Q8" s="568">
        <f>LOOKUP('Calculatie sheet'!$F$2,'Objectenoverzicht aantallen'!$A:$A,'Objectenoverzicht aantallen'!L:L)*$C8</f>
        <v>0</v>
      </c>
      <c r="R8" s="568">
        <f>LOOKUP('Calculatie sheet'!$F$2,'Objectenoverzicht aantallen'!$A:$A,'Objectenoverzicht aantallen'!M:M)*$C8</f>
        <v>0</v>
      </c>
      <c r="S8" s="568">
        <f>LOOKUP('Calculatie sheet'!$F$2,'Objectenoverzicht aantallen'!$A:$A,'Objectenoverzicht aantallen'!N:N)*$C8</f>
        <v>0</v>
      </c>
      <c r="T8" s="568">
        <f>LOOKUP('Calculatie sheet'!$F$2,'Objectenoverzicht aantallen'!$A:$A,'Objectenoverzicht aantallen'!O:O)*$C8</f>
        <v>0</v>
      </c>
    </row>
    <row r="9" spans="1:20" x14ac:dyDescent="0.2">
      <c r="B9" t="str">
        <f>B2</f>
        <v>Beton</v>
      </c>
      <c r="C9" s="43">
        <f>'Calculatie sheet'!F68*'Calculatie sheet'!$F$57*'Calculatie sheet'!$F$77</f>
        <v>29018.234859600001</v>
      </c>
      <c r="D9" t="s">
        <v>135</v>
      </c>
      <c r="G9" s="569">
        <f>C9*'Calculatie sheet'!F$7</f>
        <v>0</v>
      </c>
      <c r="H9" s="42">
        <f>C9*'Calculatie sheet'!F$8</f>
        <v>0</v>
      </c>
      <c r="I9" t="str">
        <f t="shared" si="0"/>
        <v>Secundair</v>
      </c>
      <c r="J9" s="568">
        <f>LOOKUP('Calculatie sheet'!$F$2,'Objectenoverzicht aantallen'!$A:$A,'Objectenoverzicht aantallen'!E:E)*$C9</f>
        <v>0</v>
      </c>
      <c r="K9" s="568">
        <f>LOOKUP('Calculatie sheet'!$F$2,'Objectenoverzicht aantallen'!$A:$A,'Objectenoverzicht aantallen'!F:F)*$C9</f>
        <v>0</v>
      </c>
      <c r="L9" s="568">
        <f>LOOKUP('Calculatie sheet'!$F$2,'Objectenoverzicht aantallen'!$A:$A,'Objectenoverzicht aantallen'!G:G)*$C9</f>
        <v>0</v>
      </c>
      <c r="M9" s="568">
        <f>LOOKUP('Calculatie sheet'!$F$2,'Objectenoverzicht aantallen'!$A:$A,'Objectenoverzicht aantallen'!H:H)*$C9</f>
        <v>0</v>
      </c>
      <c r="N9" s="568">
        <f>LOOKUP('Calculatie sheet'!$F$2,'Objectenoverzicht aantallen'!$A:$A,'Objectenoverzicht aantallen'!I:I)*$C9</f>
        <v>0</v>
      </c>
      <c r="O9" s="568">
        <f>LOOKUP('Calculatie sheet'!$F$2,'Objectenoverzicht aantallen'!$A:$A,'Objectenoverzicht aantallen'!J:J)*$C9</f>
        <v>0</v>
      </c>
      <c r="P9" s="568">
        <f>LOOKUP('Calculatie sheet'!$F$2,'Objectenoverzicht aantallen'!$A:$A,'Objectenoverzicht aantallen'!K:K)*$C9</f>
        <v>0</v>
      </c>
      <c r="Q9" s="568">
        <f>LOOKUP('Calculatie sheet'!$F$2,'Objectenoverzicht aantallen'!$A:$A,'Objectenoverzicht aantallen'!L:L)*$C9</f>
        <v>0</v>
      </c>
      <c r="R9" s="568">
        <f>LOOKUP('Calculatie sheet'!$F$2,'Objectenoverzicht aantallen'!$A:$A,'Objectenoverzicht aantallen'!M:M)*$C9</f>
        <v>0</v>
      </c>
      <c r="S9" s="568">
        <f>LOOKUP('Calculatie sheet'!$F$2,'Objectenoverzicht aantallen'!$A:$A,'Objectenoverzicht aantallen'!N:N)*$C9</f>
        <v>0</v>
      </c>
      <c r="T9" s="568">
        <f>LOOKUP('Calculatie sheet'!$F$2,'Objectenoverzicht aantallen'!$A:$A,'Objectenoverzicht aantallen'!O:O)*$C9</f>
        <v>0</v>
      </c>
    </row>
    <row r="10" spans="1:20" x14ac:dyDescent="0.2">
      <c r="B10" t="str">
        <f>B3</f>
        <v>Staal</v>
      </c>
      <c r="C10" s="43">
        <f>'Calculatie sheet'!F69*'Calculatie sheet'!$F$57*'Calculatie sheet'!$F$77</f>
        <v>315.4155963</v>
      </c>
      <c r="D10" t="s">
        <v>135</v>
      </c>
      <c r="G10" s="569">
        <f>C10*'Calculatie sheet'!F$7</f>
        <v>0</v>
      </c>
      <c r="H10" s="42">
        <f>C10*'Calculatie sheet'!F$8</f>
        <v>0</v>
      </c>
      <c r="I10" t="str">
        <f t="shared" si="0"/>
        <v>Secundair</v>
      </c>
      <c r="J10" s="568">
        <f>LOOKUP('Calculatie sheet'!$F$2,'Objectenoverzicht aantallen'!$A:$A,'Objectenoverzicht aantallen'!E:E)*$C10</f>
        <v>0</v>
      </c>
      <c r="K10" s="568">
        <f>LOOKUP('Calculatie sheet'!$F$2,'Objectenoverzicht aantallen'!$A:$A,'Objectenoverzicht aantallen'!F:F)*$C10</f>
        <v>0</v>
      </c>
      <c r="L10" s="568">
        <f>LOOKUP('Calculatie sheet'!$F$2,'Objectenoverzicht aantallen'!$A:$A,'Objectenoverzicht aantallen'!G:G)*$C10</f>
        <v>0</v>
      </c>
      <c r="M10" s="568">
        <f>LOOKUP('Calculatie sheet'!$F$2,'Objectenoverzicht aantallen'!$A:$A,'Objectenoverzicht aantallen'!H:H)*$C10</f>
        <v>0</v>
      </c>
      <c r="N10" s="568">
        <f>LOOKUP('Calculatie sheet'!$F$2,'Objectenoverzicht aantallen'!$A:$A,'Objectenoverzicht aantallen'!I:I)*$C10</f>
        <v>0</v>
      </c>
      <c r="O10" s="568">
        <f>LOOKUP('Calculatie sheet'!$F$2,'Objectenoverzicht aantallen'!$A:$A,'Objectenoverzicht aantallen'!J:J)*$C10</f>
        <v>0</v>
      </c>
      <c r="P10" s="568">
        <f>LOOKUP('Calculatie sheet'!$F$2,'Objectenoverzicht aantallen'!$A:$A,'Objectenoverzicht aantallen'!K:K)*$C10</f>
        <v>0</v>
      </c>
      <c r="Q10" s="568">
        <f>LOOKUP('Calculatie sheet'!$F$2,'Objectenoverzicht aantallen'!$A:$A,'Objectenoverzicht aantallen'!L:L)*$C10</f>
        <v>0</v>
      </c>
      <c r="R10" s="568">
        <f>LOOKUP('Calculatie sheet'!$F$2,'Objectenoverzicht aantallen'!$A:$A,'Objectenoverzicht aantallen'!M:M)*$C10</f>
        <v>0</v>
      </c>
      <c r="S10" s="568">
        <f>LOOKUP('Calculatie sheet'!$F$2,'Objectenoverzicht aantallen'!$A:$A,'Objectenoverzicht aantallen'!N:N)*$C10</f>
        <v>0</v>
      </c>
      <c r="T10" s="568">
        <f>LOOKUP('Calculatie sheet'!$F$2,'Objectenoverzicht aantallen'!$A:$A,'Objectenoverzicht aantallen'!O:O)*$C10</f>
        <v>0</v>
      </c>
    </row>
    <row r="11" spans="1:20" x14ac:dyDescent="0.2">
      <c r="B11" t="str">
        <f>B4</f>
        <v>Asfalt</v>
      </c>
      <c r="C11" s="43">
        <f>'Calculatie sheet'!F70*'Calculatie sheet'!$F$57*'Calculatie sheet'!$F$77</f>
        <v>1892.4935777999999</v>
      </c>
      <c r="D11" t="s">
        <v>135</v>
      </c>
      <c r="G11" s="569">
        <f>C11*'Calculatie sheet'!F$7</f>
        <v>0</v>
      </c>
      <c r="H11" s="42">
        <f>C11*'Calculatie sheet'!F$8</f>
        <v>0</v>
      </c>
      <c r="I11" t="str">
        <f t="shared" si="0"/>
        <v>Secundair</v>
      </c>
      <c r="J11" s="568">
        <f>LOOKUP('Calculatie sheet'!$F$2,'Objectenoverzicht aantallen'!$A:$A,'Objectenoverzicht aantallen'!E:E)*$C11</f>
        <v>0</v>
      </c>
      <c r="K11" s="568">
        <f>LOOKUP('Calculatie sheet'!$F$2,'Objectenoverzicht aantallen'!$A:$A,'Objectenoverzicht aantallen'!F:F)*$C11</f>
        <v>0</v>
      </c>
      <c r="L11" s="568">
        <f>LOOKUP('Calculatie sheet'!$F$2,'Objectenoverzicht aantallen'!$A:$A,'Objectenoverzicht aantallen'!G:G)*$C11</f>
        <v>0</v>
      </c>
      <c r="M11" s="568">
        <f>LOOKUP('Calculatie sheet'!$F$2,'Objectenoverzicht aantallen'!$A:$A,'Objectenoverzicht aantallen'!H:H)*$C11</f>
        <v>0</v>
      </c>
      <c r="N11" s="568">
        <f>LOOKUP('Calculatie sheet'!$F$2,'Objectenoverzicht aantallen'!$A:$A,'Objectenoverzicht aantallen'!I:I)*$C11</f>
        <v>0</v>
      </c>
      <c r="O11" s="568">
        <f>LOOKUP('Calculatie sheet'!$F$2,'Objectenoverzicht aantallen'!$A:$A,'Objectenoverzicht aantallen'!J:J)*$C11</f>
        <v>0</v>
      </c>
      <c r="P11" s="568">
        <f>LOOKUP('Calculatie sheet'!$F$2,'Objectenoverzicht aantallen'!$A:$A,'Objectenoverzicht aantallen'!K:K)*$C11</f>
        <v>0</v>
      </c>
      <c r="Q11" s="568">
        <f>LOOKUP('Calculatie sheet'!$F$2,'Objectenoverzicht aantallen'!$A:$A,'Objectenoverzicht aantallen'!L:L)*$C11</f>
        <v>0</v>
      </c>
      <c r="R11" s="568">
        <f>LOOKUP('Calculatie sheet'!$F$2,'Objectenoverzicht aantallen'!$A:$A,'Objectenoverzicht aantallen'!M:M)*$C11</f>
        <v>0</v>
      </c>
      <c r="S11" s="568">
        <f>LOOKUP('Calculatie sheet'!$F$2,'Objectenoverzicht aantallen'!$A:$A,'Objectenoverzicht aantallen'!N:N)*$C11</f>
        <v>0</v>
      </c>
      <c r="T11" s="568">
        <f>LOOKUP('Calculatie sheet'!$F$2,'Objectenoverzicht aantallen'!$A:$A,'Objectenoverzicht aantallen'!O:O)*$C11</f>
        <v>0</v>
      </c>
    </row>
    <row r="12" spans="1:20" x14ac:dyDescent="0.2">
      <c r="B12" t="s">
        <v>866</v>
      </c>
      <c r="C12" s="43">
        <f>'Calculatie sheet'!F71*'Calculatie sheet'!$F$57*'Calculatie sheet'!$F$77</f>
        <v>0</v>
      </c>
      <c r="D12" t="s">
        <v>135</v>
      </c>
      <c r="G12" s="569">
        <f>C12*'Calculatie sheet'!F$7</f>
        <v>0</v>
      </c>
      <c r="H12" s="42">
        <f>C12*'Calculatie sheet'!F$8</f>
        <v>0</v>
      </c>
      <c r="I12" t="str">
        <f t="shared" ref="I12" si="2">D12</f>
        <v>Secundair</v>
      </c>
      <c r="J12" s="568">
        <f>LOOKUP('Calculatie sheet'!$F$2,'Objectenoverzicht aantallen'!$A:$A,'Objectenoverzicht aantallen'!E:E)*$C12</f>
        <v>0</v>
      </c>
      <c r="K12" s="568">
        <f>LOOKUP('Calculatie sheet'!$F$2,'Objectenoverzicht aantallen'!$A:$A,'Objectenoverzicht aantallen'!F:F)*$C12</f>
        <v>0</v>
      </c>
      <c r="L12" s="568">
        <f>LOOKUP('Calculatie sheet'!$F$2,'Objectenoverzicht aantallen'!$A:$A,'Objectenoverzicht aantallen'!G:G)*$C12</f>
        <v>0</v>
      </c>
      <c r="M12" s="568">
        <f>LOOKUP('Calculatie sheet'!$F$2,'Objectenoverzicht aantallen'!$A:$A,'Objectenoverzicht aantallen'!H:H)*$C12</f>
        <v>0</v>
      </c>
      <c r="N12" s="568">
        <f>LOOKUP('Calculatie sheet'!$F$2,'Objectenoverzicht aantallen'!$A:$A,'Objectenoverzicht aantallen'!I:I)*$C12</f>
        <v>0</v>
      </c>
      <c r="O12" s="568">
        <f>LOOKUP('Calculatie sheet'!$F$2,'Objectenoverzicht aantallen'!$A:$A,'Objectenoverzicht aantallen'!J:J)*$C12</f>
        <v>0</v>
      </c>
      <c r="P12" s="568">
        <f>LOOKUP('Calculatie sheet'!$F$2,'Objectenoverzicht aantallen'!$A:$A,'Objectenoverzicht aantallen'!K:K)*$C12</f>
        <v>0</v>
      </c>
      <c r="Q12" s="568">
        <f>LOOKUP('Calculatie sheet'!$F$2,'Objectenoverzicht aantallen'!$A:$A,'Objectenoverzicht aantallen'!L:L)*$C12</f>
        <v>0</v>
      </c>
      <c r="R12" s="568">
        <f>LOOKUP('Calculatie sheet'!$F$2,'Objectenoverzicht aantallen'!$A:$A,'Objectenoverzicht aantallen'!M:M)*$C12</f>
        <v>0</v>
      </c>
      <c r="S12" s="568">
        <f>LOOKUP('Calculatie sheet'!$F$2,'Objectenoverzicht aantallen'!$A:$A,'Objectenoverzicht aantallen'!N:N)*$C12</f>
        <v>0</v>
      </c>
      <c r="T12" s="568">
        <f>LOOKUP('Calculatie sheet'!$F$2,'Objectenoverzicht aantallen'!$A:$A,'Objectenoverzicht aantallen'!O:O)*$C12</f>
        <v>0</v>
      </c>
    </row>
    <row r="13" spans="1:20" x14ac:dyDescent="0.2">
      <c r="B13" t="str">
        <f>B6</f>
        <v>Grondbewerking</v>
      </c>
      <c r="C13" s="43">
        <f>'Calculatie sheet'!F72*'Calculatie sheet'!$F$57*'Calculatie sheet'!$F$77</f>
        <v>0</v>
      </c>
      <c r="D13" t="s">
        <v>135</v>
      </c>
      <c r="G13" s="569">
        <f>C13*'Calculatie sheet'!F$7</f>
        <v>0</v>
      </c>
      <c r="H13" s="42">
        <f>C13*'Calculatie sheet'!F$8</f>
        <v>0</v>
      </c>
      <c r="I13" t="str">
        <f t="shared" si="0"/>
        <v>Secundair</v>
      </c>
      <c r="J13" s="568">
        <f>LOOKUP('Calculatie sheet'!$F$2,'Objectenoverzicht aantallen'!$A:$A,'Objectenoverzicht aantallen'!E:E)*$C13</f>
        <v>0</v>
      </c>
      <c r="K13" s="568">
        <f>LOOKUP('Calculatie sheet'!$F$2,'Objectenoverzicht aantallen'!$A:$A,'Objectenoverzicht aantallen'!F:F)*$C13</f>
        <v>0</v>
      </c>
      <c r="L13" s="568">
        <f>LOOKUP('Calculatie sheet'!$F$2,'Objectenoverzicht aantallen'!$A:$A,'Objectenoverzicht aantallen'!G:G)*$C13</f>
        <v>0</v>
      </c>
      <c r="M13" s="568">
        <f>LOOKUP('Calculatie sheet'!$F$2,'Objectenoverzicht aantallen'!$A:$A,'Objectenoverzicht aantallen'!H:H)*$C13</f>
        <v>0</v>
      </c>
      <c r="N13" s="568">
        <f>LOOKUP('Calculatie sheet'!$F$2,'Objectenoverzicht aantallen'!$A:$A,'Objectenoverzicht aantallen'!I:I)*$C13</f>
        <v>0</v>
      </c>
      <c r="O13" s="568">
        <f>LOOKUP('Calculatie sheet'!$F$2,'Objectenoverzicht aantallen'!$A:$A,'Objectenoverzicht aantallen'!J:J)*$C13</f>
        <v>0</v>
      </c>
      <c r="P13" s="568">
        <f>LOOKUP('Calculatie sheet'!$F$2,'Objectenoverzicht aantallen'!$A:$A,'Objectenoverzicht aantallen'!K:K)*$C13</f>
        <v>0</v>
      </c>
      <c r="Q13" s="568">
        <f>LOOKUP('Calculatie sheet'!$F$2,'Objectenoverzicht aantallen'!$A:$A,'Objectenoverzicht aantallen'!L:L)*$C13</f>
        <v>0</v>
      </c>
      <c r="R13" s="568">
        <f>LOOKUP('Calculatie sheet'!$F$2,'Objectenoverzicht aantallen'!$A:$A,'Objectenoverzicht aantallen'!M:M)*$C13</f>
        <v>0</v>
      </c>
      <c r="S13" s="568">
        <f>LOOKUP('Calculatie sheet'!$F$2,'Objectenoverzicht aantallen'!$A:$A,'Objectenoverzicht aantallen'!N:N)*$C13</f>
        <v>0</v>
      </c>
      <c r="T13" s="568">
        <f>LOOKUP('Calculatie sheet'!$F$2,'Objectenoverzicht aantallen'!$A:$A,'Objectenoverzicht aantallen'!O:O)*$C13</f>
        <v>0</v>
      </c>
    </row>
    <row r="14" spans="1:20" x14ac:dyDescent="0.2">
      <c r="B14" t="str">
        <f>B7</f>
        <v>Bestrating</v>
      </c>
      <c r="C14" s="43">
        <f>'Calculatie sheet'!F73*'Calculatie sheet'!$F$57*'Calculatie sheet'!$F$77</f>
        <v>315.4155963</v>
      </c>
      <c r="D14" t="s">
        <v>135</v>
      </c>
      <c r="G14" s="569">
        <f>C14*'Calculatie sheet'!F$7</f>
        <v>0</v>
      </c>
      <c r="H14" s="42">
        <f>C14*'Calculatie sheet'!F$8</f>
        <v>0</v>
      </c>
      <c r="I14" t="str">
        <f t="shared" si="0"/>
        <v>Secundair</v>
      </c>
      <c r="J14" s="568">
        <f>LOOKUP('Calculatie sheet'!$F$2,'Objectenoverzicht aantallen'!$A:$A,'Objectenoverzicht aantallen'!E:E)*$C14</f>
        <v>0</v>
      </c>
      <c r="K14" s="568">
        <f>LOOKUP('Calculatie sheet'!$F$2,'Objectenoverzicht aantallen'!$A:$A,'Objectenoverzicht aantallen'!F:F)*$C14</f>
        <v>0</v>
      </c>
      <c r="L14" s="568">
        <f>LOOKUP('Calculatie sheet'!$F$2,'Objectenoverzicht aantallen'!$A:$A,'Objectenoverzicht aantallen'!G:G)*$C14</f>
        <v>0</v>
      </c>
      <c r="M14" s="568">
        <f>LOOKUP('Calculatie sheet'!$F$2,'Objectenoverzicht aantallen'!$A:$A,'Objectenoverzicht aantallen'!H:H)*$C14</f>
        <v>0</v>
      </c>
      <c r="N14" s="568">
        <f>LOOKUP('Calculatie sheet'!$F$2,'Objectenoverzicht aantallen'!$A:$A,'Objectenoverzicht aantallen'!I:I)*$C14</f>
        <v>0</v>
      </c>
      <c r="O14" s="568">
        <f>LOOKUP('Calculatie sheet'!$F$2,'Objectenoverzicht aantallen'!$A:$A,'Objectenoverzicht aantallen'!J:J)*$C14</f>
        <v>0</v>
      </c>
      <c r="P14" s="568">
        <f>LOOKUP('Calculatie sheet'!$F$2,'Objectenoverzicht aantallen'!$A:$A,'Objectenoverzicht aantallen'!K:K)*$C14</f>
        <v>0</v>
      </c>
      <c r="Q14" s="568">
        <f>LOOKUP('Calculatie sheet'!$F$2,'Objectenoverzicht aantallen'!$A:$A,'Objectenoverzicht aantallen'!L:L)*$C14</f>
        <v>0</v>
      </c>
      <c r="R14" s="568">
        <f>LOOKUP('Calculatie sheet'!$F$2,'Objectenoverzicht aantallen'!$A:$A,'Objectenoverzicht aantallen'!M:M)*$C14</f>
        <v>0</v>
      </c>
      <c r="S14" s="568">
        <f>LOOKUP('Calculatie sheet'!$F$2,'Objectenoverzicht aantallen'!$A:$A,'Objectenoverzicht aantallen'!N:N)*$C14</f>
        <v>0</v>
      </c>
      <c r="T14" s="568">
        <f>LOOKUP('Calculatie sheet'!$F$2,'Objectenoverzicht aantallen'!$A:$A,'Objectenoverzicht aantallen'!O:O)*$C14</f>
        <v>0</v>
      </c>
    </row>
    <row r="15" spans="1:20" x14ac:dyDescent="0.2">
      <c r="B15" t="s">
        <v>348</v>
      </c>
      <c r="C15" s="43">
        <f>'Calculatie sheet'!F74*'Calculatie sheet'!$F$57*'Calculatie sheet'!$F$77</f>
        <v>0</v>
      </c>
      <c r="D15" t="s">
        <v>135</v>
      </c>
      <c r="G15" s="569">
        <f>C15*'Calculatie sheet'!F$7</f>
        <v>0</v>
      </c>
      <c r="H15" s="42">
        <f>C15*'Calculatie sheet'!F$8</f>
        <v>0</v>
      </c>
      <c r="I15" t="str">
        <f t="shared" si="0"/>
        <v>Secundair</v>
      </c>
      <c r="J15" s="568">
        <f>LOOKUP('Calculatie sheet'!$F$2,'Objectenoverzicht aantallen'!$A:$A,'Objectenoverzicht aantallen'!E:E)*$C15</f>
        <v>0</v>
      </c>
      <c r="K15" s="568">
        <f>LOOKUP('Calculatie sheet'!$F$2,'Objectenoverzicht aantallen'!$A:$A,'Objectenoverzicht aantallen'!F:F)*$C15</f>
        <v>0</v>
      </c>
      <c r="L15" s="568">
        <f>LOOKUP('Calculatie sheet'!$F$2,'Objectenoverzicht aantallen'!$A:$A,'Objectenoverzicht aantallen'!G:G)*$C15</f>
        <v>0</v>
      </c>
      <c r="M15" s="568">
        <f>LOOKUP('Calculatie sheet'!$F$2,'Objectenoverzicht aantallen'!$A:$A,'Objectenoverzicht aantallen'!H:H)*$C15</f>
        <v>0</v>
      </c>
      <c r="N15" s="568">
        <f>LOOKUP('Calculatie sheet'!$F$2,'Objectenoverzicht aantallen'!$A:$A,'Objectenoverzicht aantallen'!I:I)*$C15</f>
        <v>0</v>
      </c>
      <c r="O15" s="568">
        <f>LOOKUP('Calculatie sheet'!$F$2,'Objectenoverzicht aantallen'!$A:$A,'Objectenoverzicht aantallen'!J:J)*$C15</f>
        <v>0</v>
      </c>
      <c r="P15" s="568">
        <f>LOOKUP('Calculatie sheet'!$F$2,'Objectenoverzicht aantallen'!$A:$A,'Objectenoverzicht aantallen'!K:K)*$C15</f>
        <v>0</v>
      </c>
      <c r="Q15" s="568">
        <f>LOOKUP('Calculatie sheet'!$F$2,'Objectenoverzicht aantallen'!$A:$A,'Objectenoverzicht aantallen'!L:L)*$C15</f>
        <v>0</v>
      </c>
      <c r="R15" s="568">
        <f>LOOKUP('Calculatie sheet'!$F$2,'Objectenoverzicht aantallen'!$A:$A,'Objectenoverzicht aantallen'!M:M)*$C15</f>
        <v>0</v>
      </c>
      <c r="S15" s="568">
        <f>LOOKUP('Calculatie sheet'!$F$2,'Objectenoverzicht aantallen'!$A:$A,'Objectenoverzicht aantallen'!N:N)*$C15</f>
        <v>0</v>
      </c>
      <c r="T15" s="568">
        <f>LOOKUP('Calculatie sheet'!$F$2,'Objectenoverzicht aantallen'!$A:$A,'Objectenoverzicht aantallen'!O:O)*$C15</f>
        <v>0</v>
      </c>
    </row>
    <row r="16" spans="1:20" x14ac:dyDescent="0.2">
      <c r="B16" t="str">
        <f>B9</f>
        <v>Beton</v>
      </c>
      <c r="C16" s="42">
        <f>'Calculatie sheet'!F68*'Calculatie sheet'!$F$57*'Calculatie sheet'!$F$78</f>
        <v>0</v>
      </c>
      <c r="D16" t="s">
        <v>360</v>
      </c>
      <c r="G16" s="569">
        <f>C16*'Calculatie sheet'!F$7</f>
        <v>0</v>
      </c>
      <c r="H16" s="42">
        <f>C16*'Calculatie sheet'!F$8</f>
        <v>0</v>
      </c>
      <c r="I16" t="str">
        <f t="shared" si="0"/>
        <v>Biobased</v>
      </c>
      <c r="J16" s="568">
        <f>LOOKUP('Calculatie sheet'!$F$2,'Objectenoverzicht aantallen'!$A:$A,'Objectenoverzicht aantallen'!E:E)*$C16</f>
        <v>0</v>
      </c>
      <c r="K16" s="568">
        <f>LOOKUP('Calculatie sheet'!$F$2,'Objectenoverzicht aantallen'!$A:$A,'Objectenoverzicht aantallen'!F:F)*$C16</f>
        <v>0</v>
      </c>
      <c r="L16" s="568">
        <f>LOOKUP('Calculatie sheet'!$F$2,'Objectenoverzicht aantallen'!$A:$A,'Objectenoverzicht aantallen'!G:G)*$C16</f>
        <v>0</v>
      </c>
      <c r="M16" s="568">
        <f>LOOKUP('Calculatie sheet'!$F$2,'Objectenoverzicht aantallen'!$A:$A,'Objectenoverzicht aantallen'!H:H)*$C16</f>
        <v>0</v>
      </c>
      <c r="N16" s="568">
        <f>LOOKUP('Calculatie sheet'!$F$2,'Objectenoverzicht aantallen'!$A:$A,'Objectenoverzicht aantallen'!I:I)*$C16</f>
        <v>0</v>
      </c>
      <c r="O16" s="568">
        <f>LOOKUP('Calculatie sheet'!$F$2,'Objectenoverzicht aantallen'!$A:$A,'Objectenoverzicht aantallen'!J:J)*$C16</f>
        <v>0</v>
      </c>
      <c r="P16" s="568">
        <f>LOOKUP('Calculatie sheet'!$F$2,'Objectenoverzicht aantallen'!$A:$A,'Objectenoverzicht aantallen'!K:K)*$C16</f>
        <v>0</v>
      </c>
      <c r="Q16" s="568">
        <f>LOOKUP('Calculatie sheet'!$F$2,'Objectenoverzicht aantallen'!$A:$A,'Objectenoverzicht aantallen'!L:L)*$C16</f>
        <v>0</v>
      </c>
      <c r="R16" s="568">
        <f>LOOKUP('Calculatie sheet'!$F$2,'Objectenoverzicht aantallen'!$A:$A,'Objectenoverzicht aantallen'!M:M)*$C16</f>
        <v>0</v>
      </c>
      <c r="S16" s="568">
        <f>LOOKUP('Calculatie sheet'!$F$2,'Objectenoverzicht aantallen'!$A:$A,'Objectenoverzicht aantallen'!N:N)*$C16</f>
        <v>0</v>
      </c>
      <c r="T16" s="568">
        <f>LOOKUP('Calculatie sheet'!$F$2,'Objectenoverzicht aantallen'!$A:$A,'Objectenoverzicht aantallen'!O:O)*$C16</f>
        <v>0</v>
      </c>
    </row>
    <row r="17" spans="2:20" x14ac:dyDescent="0.2">
      <c r="B17" t="str">
        <f>B10</f>
        <v>Staal</v>
      </c>
      <c r="C17" s="42">
        <f>'Calculatie sheet'!F69*'Calculatie sheet'!$F$57*'Calculatie sheet'!$F$78</f>
        <v>0</v>
      </c>
      <c r="D17" t="s">
        <v>360</v>
      </c>
      <c r="G17" s="569">
        <f>C17*'Calculatie sheet'!F$7</f>
        <v>0</v>
      </c>
      <c r="H17" s="42">
        <f>C17*'Calculatie sheet'!F$8</f>
        <v>0</v>
      </c>
      <c r="I17" t="str">
        <f t="shared" si="0"/>
        <v>Biobased</v>
      </c>
      <c r="J17" s="568">
        <f>LOOKUP('Calculatie sheet'!$F$2,'Objectenoverzicht aantallen'!$A:$A,'Objectenoverzicht aantallen'!E:E)*$C17</f>
        <v>0</v>
      </c>
      <c r="K17" s="568">
        <f>LOOKUP('Calculatie sheet'!$F$2,'Objectenoverzicht aantallen'!$A:$A,'Objectenoverzicht aantallen'!F:F)*$C17</f>
        <v>0</v>
      </c>
      <c r="L17" s="568">
        <f>LOOKUP('Calculatie sheet'!$F$2,'Objectenoverzicht aantallen'!$A:$A,'Objectenoverzicht aantallen'!G:G)*$C17</f>
        <v>0</v>
      </c>
      <c r="M17" s="568">
        <f>LOOKUP('Calculatie sheet'!$F$2,'Objectenoverzicht aantallen'!$A:$A,'Objectenoverzicht aantallen'!H:H)*$C17</f>
        <v>0</v>
      </c>
      <c r="N17" s="568">
        <f>LOOKUP('Calculatie sheet'!$F$2,'Objectenoverzicht aantallen'!$A:$A,'Objectenoverzicht aantallen'!I:I)*$C17</f>
        <v>0</v>
      </c>
      <c r="O17" s="568">
        <f>LOOKUP('Calculatie sheet'!$F$2,'Objectenoverzicht aantallen'!$A:$A,'Objectenoverzicht aantallen'!J:J)*$C17</f>
        <v>0</v>
      </c>
      <c r="P17" s="568">
        <f>LOOKUP('Calculatie sheet'!$F$2,'Objectenoverzicht aantallen'!$A:$A,'Objectenoverzicht aantallen'!K:K)*$C17</f>
        <v>0</v>
      </c>
      <c r="Q17" s="568">
        <f>LOOKUP('Calculatie sheet'!$F$2,'Objectenoverzicht aantallen'!$A:$A,'Objectenoverzicht aantallen'!L:L)*$C17</f>
        <v>0</v>
      </c>
      <c r="R17" s="568">
        <f>LOOKUP('Calculatie sheet'!$F$2,'Objectenoverzicht aantallen'!$A:$A,'Objectenoverzicht aantallen'!M:M)*$C17</f>
        <v>0</v>
      </c>
      <c r="S17" s="568">
        <f>LOOKUP('Calculatie sheet'!$F$2,'Objectenoverzicht aantallen'!$A:$A,'Objectenoverzicht aantallen'!N:N)*$C17</f>
        <v>0</v>
      </c>
      <c r="T17" s="568">
        <f>LOOKUP('Calculatie sheet'!$F$2,'Objectenoverzicht aantallen'!$A:$A,'Objectenoverzicht aantallen'!O:O)*$C17</f>
        <v>0</v>
      </c>
    </row>
    <row r="18" spans="2:20" x14ac:dyDescent="0.2">
      <c r="B18" t="str">
        <f>B11</f>
        <v>Asfalt</v>
      </c>
      <c r="C18" s="42">
        <f>'Calculatie sheet'!F70*'Calculatie sheet'!$F$57*'Calculatie sheet'!$F$78</f>
        <v>0</v>
      </c>
      <c r="D18" t="s">
        <v>360</v>
      </c>
      <c r="G18" s="569">
        <f>C18*'Calculatie sheet'!F$7</f>
        <v>0</v>
      </c>
      <c r="H18" s="42">
        <f>C18*'Calculatie sheet'!F$8</f>
        <v>0</v>
      </c>
      <c r="I18" t="str">
        <f t="shared" si="0"/>
        <v>Biobased</v>
      </c>
      <c r="J18" s="568">
        <f>LOOKUP('Calculatie sheet'!$F$2,'Objectenoverzicht aantallen'!$A:$A,'Objectenoverzicht aantallen'!E:E)*$C18</f>
        <v>0</v>
      </c>
      <c r="K18" s="568">
        <f>LOOKUP('Calculatie sheet'!$F$2,'Objectenoverzicht aantallen'!$A:$A,'Objectenoverzicht aantallen'!F:F)*$C18</f>
        <v>0</v>
      </c>
      <c r="L18" s="568">
        <f>LOOKUP('Calculatie sheet'!$F$2,'Objectenoverzicht aantallen'!$A:$A,'Objectenoverzicht aantallen'!G:G)*$C18</f>
        <v>0</v>
      </c>
      <c r="M18" s="568">
        <f>LOOKUP('Calculatie sheet'!$F$2,'Objectenoverzicht aantallen'!$A:$A,'Objectenoverzicht aantallen'!H:H)*$C18</f>
        <v>0</v>
      </c>
      <c r="N18" s="568">
        <f>LOOKUP('Calculatie sheet'!$F$2,'Objectenoverzicht aantallen'!$A:$A,'Objectenoverzicht aantallen'!I:I)*$C18</f>
        <v>0</v>
      </c>
      <c r="O18" s="568">
        <f>LOOKUP('Calculatie sheet'!$F$2,'Objectenoverzicht aantallen'!$A:$A,'Objectenoverzicht aantallen'!J:J)*$C18</f>
        <v>0</v>
      </c>
      <c r="P18" s="568">
        <f>LOOKUP('Calculatie sheet'!$F$2,'Objectenoverzicht aantallen'!$A:$A,'Objectenoverzicht aantallen'!K:K)*$C18</f>
        <v>0</v>
      </c>
      <c r="Q18" s="568">
        <f>LOOKUP('Calculatie sheet'!$F$2,'Objectenoverzicht aantallen'!$A:$A,'Objectenoverzicht aantallen'!L:L)*$C18</f>
        <v>0</v>
      </c>
      <c r="R18" s="568">
        <f>LOOKUP('Calculatie sheet'!$F$2,'Objectenoverzicht aantallen'!$A:$A,'Objectenoverzicht aantallen'!M:M)*$C18</f>
        <v>0</v>
      </c>
      <c r="S18" s="568">
        <f>LOOKUP('Calculatie sheet'!$F$2,'Objectenoverzicht aantallen'!$A:$A,'Objectenoverzicht aantallen'!N:N)*$C18</f>
        <v>0</v>
      </c>
      <c r="T18" s="568">
        <f>LOOKUP('Calculatie sheet'!$F$2,'Objectenoverzicht aantallen'!$A:$A,'Objectenoverzicht aantallen'!O:O)*$C18</f>
        <v>0</v>
      </c>
    </row>
    <row r="19" spans="2:20" x14ac:dyDescent="0.2">
      <c r="B19" t="s">
        <v>866</v>
      </c>
      <c r="C19" s="42">
        <f>'Calculatie sheet'!F71*'Calculatie sheet'!$F$57*'Calculatie sheet'!$F$78</f>
        <v>0</v>
      </c>
      <c r="D19" t="s">
        <v>360</v>
      </c>
      <c r="G19" s="569">
        <f>C19*'Calculatie sheet'!F$7</f>
        <v>0</v>
      </c>
      <c r="H19" s="42">
        <f>C19*'Calculatie sheet'!F$8</f>
        <v>0</v>
      </c>
      <c r="I19" t="str">
        <f t="shared" ref="I19" si="3">D19</f>
        <v>Biobased</v>
      </c>
      <c r="J19" s="568">
        <f>LOOKUP('Calculatie sheet'!$F$2,'Objectenoverzicht aantallen'!$A:$A,'Objectenoverzicht aantallen'!E:E)*$C19</f>
        <v>0</v>
      </c>
      <c r="K19" s="568">
        <f>LOOKUP('Calculatie sheet'!$F$2,'Objectenoverzicht aantallen'!$A:$A,'Objectenoverzicht aantallen'!F:F)*$C19</f>
        <v>0</v>
      </c>
      <c r="L19" s="568">
        <f>LOOKUP('Calculatie sheet'!$F$2,'Objectenoverzicht aantallen'!$A:$A,'Objectenoverzicht aantallen'!G:G)*$C19</f>
        <v>0</v>
      </c>
      <c r="M19" s="568">
        <f>LOOKUP('Calculatie sheet'!$F$2,'Objectenoverzicht aantallen'!$A:$A,'Objectenoverzicht aantallen'!H:H)*$C19</f>
        <v>0</v>
      </c>
      <c r="N19" s="568">
        <f>LOOKUP('Calculatie sheet'!$F$2,'Objectenoverzicht aantallen'!$A:$A,'Objectenoverzicht aantallen'!I:I)*$C19</f>
        <v>0</v>
      </c>
      <c r="O19" s="568">
        <f>LOOKUP('Calculatie sheet'!$F$2,'Objectenoverzicht aantallen'!$A:$A,'Objectenoverzicht aantallen'!J:J)*$C19</f>
        <v>0</v>
      </c>
      <c r="P19" s="568">
        <f>LOOKUP('Calculatie sheet'!$F$2,'Objectenoverzicht aantallen'!$A:$A,'Objectenoverzicht aantallen'!K:K)*$C19</f>
        <v>0</v>
      </c>
      <c r="Q19" s="568">
        <f>LOOKUP('Calculatie sheet'!$F$2,'Objectenoverzicht aantallen'!$A:$A,'Objectenoverzicht aantallen'!L:L)*$C19</f>
        <v>0</v>
      </c>
      <c r="R19" s="568">
        <f>LOOKUP('Calculatie sheet'!$F$2,'Objectenoverzicht aantallen'!$A:$A,'Objectenoverzicht aantallen'!M:M)*$C19</f>
        <v>0</v>
      </c>
      <c r="S19" s="568">
        <f>LOOKUP('Calculatie sheet'!$F$2,'Objectenoverzicht aantallen'!$A:$A,'Objectenoverzicht aantallen'!N:N)*$C19</f>
        <v>0</v>
      </c>
      <c r="T19" s="568">
        <f>LOOKUP('Calculatie sheet'!$F$2,'Objectenoverzicht aantallen'!$A:$A,'Objectenoverzicht aantallen'!O:O)*$C19</f>
        <v>0</v>
      </c>
    </row>
    <row r="20" spans="2:20" x14ac:dyDescent="0.2">
      <c r="B20" t="str">
        <f t="shared" ref="B20:B21" si="4">B13</f>
        <v>Grondbewerking</v>
      </c>
      <c r="C20" s="42">
        <f>'Calculatie sheet'!F72*'Calculatie sheet'!$F$57*'Calculatie sheet'!$F$78</f>
        <v>0</v>
      </c>
      <c r="D20" t="s">
        <v>360</v>
      </c>
      <c r="G20" s="569">
        <f>C20*'Calculatie sheet'!F$7</f>
        <v>0</v>
      </c>
      <c r="H20" s="42">
        <f>C20*'Calculatie sheet'!F$8</f>
        <v>0</v>
      </c>
      <c r="I20" t="str">
        <f t="shared" si="0"/>
        <v>Biobased</v>
      </c>
      <c r="J20" s="568">
        <f>LOOKUP('Calculatie sheet'!$F$2,'Objectenoverzicht aantallen'!$A:$A,'Objectenoverzicht aantallen'!E:E)*$C20</f>
        <v>0</v>
      </c>
      <c r="K20" s="568">
        <f>LOOKUP('Calculatie sheet'!$F$2,'Objectenoverzicht aantallen'!$A:$A,'Objectenoverzicht aantallen'!F:F)*$C20</f>
        <v>0</v>
      </c>
      <c r="L20" s="568">
        <f>LOOKUP('Calculatie sheet'!$F$2,'Objectenoverzicht aantallen'!$A:$A,'Objectenoverzicht aantallen'!G:G)*$C20</f>
        <v>0</v>
      </c>
      <c r="M20" s="568">
        <f>LOOKUP('Calculatie sheet'!$F$2,'Objectenoverzicht aantallen'!$A:$A,'Objectenoverzicht aantallen'!H:H)*$C20</f>
        <v>0</v>
      </c>
      <c r="N20" s="568">
        <f>LOOKUP('Calculatie sheet'!$F$2,'Objectenoverzicht aantallen'!$A:$A,'Objectenoverzicht aantallen'!I:I)*$C20</f>
        <v>0</v>
      </c>
      <c r="O20" s="568">
        <f>LOOKUP('Calculatie sheet'!$F$2,'Objectenoverzicht aantallen'!$A:$A,'Objectenoverzicht aantallen'!J:J)*$C20</f>
        <v>0</v>
      </c>
      <c r="P20" s="568">
        <f>LOOKUP('Calculatie sheet'!$F$2,'Objectenoverzicht aantallen'!$A:$A,'Objectenoverzicht aantallen'!K:K)*$C20</f>
        <v>0</v>
      </c>
      <c r="Q20" s="568">
        <f>LOOKUP('Calculatie sheet'!$F$2,'Objectenoverzicht aantallen'!$A:$A,'Objectenoverzicht aantallen'!L:L)*$C20</f>
        <v>0</v>
      </c>
      <c r="R20" s="568">
        <f>LOOKUP('Calculatie sheet'!$F$2,'Objectenoverzicht aantallen'!$A:$A,'Objectenoverzicht aantallen'!M:M)*$C20</f>
        <v>0</v>
      </c>
      <c r="S20" s="568">
        <f>LOOKUP('Calculatie sheet'!$F$2,'Objectenoverzicht aantallen'!$A:$A,'Objectenoverzicht aantallen'!N:N)*$C20</f>
        <v>0</v>
      </c>
      <c r="T20" s="568">
        <f>LOOKUP('Calculatie sheet'!$F$2,'Objectenoverzicht aantallen'!$A:$A,'Objectenoverzicht aantallen'!O:O)*$C20</f>
        <v>0</v>
      </c>
    </row>
    <row r="21" spans="2:20" x14ac:dyDescent="0.2">
      <c r="B21" t="str">
        <f t="shared" si="4"/>
        <v>Bestrating</v>
      </c>
      <c r="C21" s="42">
        <f>'Calculatie sheet'!F73*'Calculatie sheet'!$F$57*'Calculatie sheet'!$F$78</f>
        <v>0</v>
      </c>
      <c r="D21" t="s">
        <v>360</v>
      </c>
      <c r="G21" s="569">
        <f>C21*'Calculatie sheet'!F$7</f>
        <v>0</v>
      </c>
      <c r="H21" s="42">
        <f>C21*'Calculatie sheet'!F$8</f>
        <v>0</v>
      </c>
      <c r="I21" t="str">
        <f t="shared" si="0"/>
        <v>Biobased</v>
      </c>
      <c r="J21" s="568">
        <f>LOOKUP('Calculatie sheet'!$F$2,'Objectenoverzicht aantallen'!$A:$A,'Objectenoverzicht aantallen'!E:E)*$C21</f>
        <v>0</v>
      </c>
      <c r="K21" s="568">
        <f>LOOKUP('Calculatie sheet'!$F$2,'Objectenoverzicht aantallen'!$A:$A,'Objectenoverzicht aantallen'!F:F)*$C21</f>
        <v>0</v>
      </c>
      <c r="L21" s="568">
        <f>LOOKUP('Calculatie sheet'!$F$2,'Objectenoverzicht aantallen'!$A:$A,'Objectenoverzicht aantallen'!G:G)*$C21</f>
        <v>0</v>
      </c>
      <c r="M21" s="568">
        <f>LOOKUP('Calculatie sheet'!$F$2,'Objectenoverzicht aantallen'!$A:$A,'Objectenoverzicht aantallen'!H:H)*$C21</f>
        <v>0</v>
      </c>
      <c r="N21" s="568">
        <f>LOOKUP('Calculatie sheet'!$F$2,'Objectenoverzicht aantallen'!$A:$A,'Objectenoverzicht aantallen'!I:I)*$C21</f>
        <v>0</v>
      </c>
      <c r="O21" s="568">
        <f>LOOKUP('Calculatie sheet'!$F$2,'Objectenoverzicht aantallen'!$A:$A,'Objectenoverzicht aantallen'!J:J)*$C21</f>
        <v>0</v>
      </c>
      <c r="P21" s="568">
        <f>LOOKUP('Calculatie sheet'!$F$2,'Objectenoverzicht aantallen'!$A:$A,'Objectenoverzicht aantallen'!K:K)*$C21</f>
        <v>0</v>
      </c>
      <c r="Q21" s="568">
        <f>LOOKUP('Calculatie sheet'!$F$2,'Objectenoverzicht aantallen'!$A:$A,'Objectenoverzicht aantallen'!L:L)*$C21</f>
        <v>0</v>
      </c>
      <c r="R21" s="568">
        <f>LOOKUP('Calculatie sheet'!$F$2,'Objectenoverzicht aantallen'!$A:$A,'Objectenoverzicht aantallen'!M:M)*$C21</f>
        <v>0</v>
      </c>
      <c r="S21" s="568">
        <f>LOOKUP('Calculatie sheet'!$F$2,'Objectenoverzicht aantallen'!$A:$A,'Objectenoverzicht aantallen'!N:N)*$C21</f>
        <v>0</v>
      </c>
      <c r="T21" s="568">
        <f>LOOKUP('Calculatie sheet'!$F$2,'Objectenoverzicht aantallen'!$A:$A,'Objectenoverzicht aantallen'!O:O)*$C21</f>
        <v>0</v>
      </c>
    </row>
    <row r="22" spans="2:20" x14ac:dyDescent="0.2">
      <c r="B22" t="s">
        <v>348</v>
      </c>
      <c r="C22" s="42">
        <f>'Calculatie sheet'!F74*'Calculatie sheet'!$F$57*'Calculatie sheet'!$F$78</f>
        <v>0</v>
      </c>
      <c r="D22" t="s">
        <v>360</v>
      </c>
      <c r="G22" s="569">
        <f>C22*'Calculatie sheet'!F$7</f>
        <v>0</v>
      </c>
      <c r="H22" s="42">
        <f>C22*'Calculatie sheet'!F$8</f>
        <v>0</v>
      </c>
      <c r="I22" t="str">
        <f t="shared" si="0"/>
        <v>Biobased</v>
      </c>
      <c r="J22" s="568">
        <f>LOOKUP('Calculatie sheet'!$F$2,'Objectenoverzicht aantallen'!$A:$A,'Objectenoverzicht aantallen'!E:E)*$C22</f>
        <v>0</v>
      </c>
      <c r="K22" s="568">
        <f>LOOKUP('Calculatie sheet'!$F$2,'Objectenoverzicht aantallen'!$A:$A,'Objectenoverzicht aantallen'!F:F)*$C22</f>
        <v>0</v>
      </c>
      <c r="L22" s="568">
        <f>LOOKUP('Calculatie sheet'!$F$2,'Objectenoverzicht aantallen'!$A:$A,'Objectenoverzicht aantallen'!G:G)*$C22</f>
        <v>0</v>
      </c>
      <c r="M22" s="568">
        <f>LOOKUP('Calculatie sheet'!$F$2,'Objectenoverzicht aantallen'!$A:$A,'Objectenoverzicht aantallen'!H:H)*$C22</f>
        <v>0</v>
      </c>
      <c r="N22" s="568">
        <f>LOOKUP('Calculatie sheet'!$F$2,'Objectenoverzicht aantallen'!$A:$A,'Objectenoverzicht aantallen'!I:I)*$C22</f>
        <v>0</v>
      </c>
      <c r="O22" s="568">
        <f>LOOKUP('Calculatie sheet'!$F$2,'Objectenoverzicht aantallen'!$A:$A,'Objectenoverzicht aantallen'!J:J)*$C22</f>
        <v>0</v>
      </c>
      <c r="P22" s="568">
        <f>LOOKUP('Calculatie sheet'!$F$2,'Objectenoverzicht aantallen'!$A:$A,'Objectenoverzicht aantallen'!K:K)*$C22</f>
        <v>0</v>
      </c>
      <c r="Q22" s="568">
        <f>LOOKUP('Calculatie sheet'!$F$2,'Objectenoverzicht aantallen'!$A:$A,'Objectenoverzicht aantallen'!L:L)*$C22</f>
        <v>0</v>
      </c>
      <c r="R22" s="568">
        <f>LOOKUP('Calculatie sheet'!$F$2,'Objectenoverzicht aantallen'!$A:$A,'Objectenoverzicht aantallen'!M:M)*$C22</f>
        <v>0</v>
      </c>
      <c r="S22" s="568">
        <f>LOOKUP('Calculatie sheet'!$F$2,'Objectenoverzicht aantallen'!$A:$A,'Objectenoverzicht aantallen'!N:N)*$C22</f>
        <v>0</v>
      </c>
      <c r="T22" s="568">
        <f>LOOKUP('Calculatie sheet'!$F$2,'Objectenoverzicht aantallen'!$A:$A,'Objectenoverzicht aantallen'!O:O)*$C22</f>
        <v>0</v>
      </c>
    </row>
  </sheetData>
  <pageMargins left="0.7" right="0.7" top="0.75" bottom="0.75" header="0.3" footer="0.3"/>
  <pageSetup paperSize="9" orientation="portrait" horizontalDpi="0" verticalDpi="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09653-6AA4-A04B-8CA8-EABB30D7C37E}">
  <dimension ref="A1:T22"/>
  <sheetViews>
    <sheetView topLeftCell="D1" workbookViewId="0">
      <selection activeCell="G18" sqref="G18:T19"/>
    </sheetView>
  </sheetViews>
  <sheetFormatPr baseColWidth="10" defaultColWidth="11" defaultRowHeight="16" x14ac:dyDescent="0.2"/>
  <cols>
    <col min="1" max="1" width="23.6640625"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sheet'!G3</f>
        <v>Onderdoorgang (beton)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sheet'!G68*'Calculatie sheet'!$G$57*(1-'Calculatie sheet'!$G$77-'Calculatie sheet'!$G$78)</f>
        <v>15477977.317745253</v>
      </c>
      <c r="D2" t="s">
        <v>134</v>
      </c>
      <c r="E2" s="8" t="s">
        <v>71</v>
      </c>
      <c r="G2" s="569">
        <f>C2*'Calculatie sheet'!G$7</f>
        <v>0</v>
      </c>
      <c r="H2" s="42">
        <f>C2*'Calculatie sheet'!G$8</f>
        <v>0</v>
      </c>
      <c r="I2" t="str">
        <f>D2</f>
        <v>Primair</v>
      </c>
      <c r="J2" s="568">
        <f>LOOKUP('Calculatie sheet'!$G$2,'Objectenoverzicht aantallen'!$A:$A,'Objectenoverzicht aantallen'!E:E)*$C2</f>
        <v>0</v>
      </c>
      <c r="K2" s="568">
        <f>LOOKUP('Calculatie sheet'!$G$2,'Objectenoverzicht aantallen'!$A:$A,'Objectenoverzicht aantallen'!F:F)*$C2</f>
        <v>0</v>
      </c>
      <c r="L2" s="568">
        <f>LOOKUP('Calculatie sheet'!$G$2,'Objectenoverzicht aantallen'!$A:$A,'Objectenoverzicht aantallen'!G:G)*$C2</f>
        <v>0</v>
      </c>
      <c r="M2" s="568">
        <f>LOOKUP('Calculatie sheet'!$G$2,'Objectenoverzicht aantallen'!$A:$A,'Objectenoverzicht aantallen'!H:H)*$C2</f>
        <v>0</v>
      </c>
      <c r="N2" s="568">
        <f>LOOKUP('Calculatie sheet'!$G$2,'Objectenoverzicht aantallen'!$A:$A,'Objectenoverzicht aantallen'!I:I)*$C2</f>
        <v>0</v>
      </c>
      <c r="O2" s="568">
        <f>LOOKUP('Calculatie sheet'!$G$2,'Objectenoverzicht aantallen'!$A:$A,'Objectenoverzicht aantallen'!J:J)*$C2</f>
        <v>0</v>
      </c>
      <c r="P2" s="568">
        <f>LOOKUP('Calculatie sheet'!$G$2,'Objectenoverzicht aantallen'!$A:$A,'Objectenoverzicht aantallen'!K:K)*$C2</f>
        <v>0</v>
      </c>
      <c r="Q2" s="568">
        <f>LOOKUP('Calculatie sheet'!$G$2,'Objectenoverzicht aantallen'!$A:$A,'Objectenoverzicht aantallen'!L:L)*$C2</f>
        <v>0</v>
      </c>
      <c r="R2" s="568">
        <f>LOOKUP('Calculatie sheet'!$G$2,'Objectenoverzicht aantallen'!$A:$A,'Objectenoverzicht aantallen'!M:M)*$C2</f>
        <v>0</v>
      </c>
      <c r="S2" s="568">
        <f>LOOKUP('Calculatie sheet'!$G$2,'Objectenoverzicht aantallen'!$A:$A,'Objectenoverzicht aantallen'!N:N)*$C2</f>
        <v>0</v>
      </c>
      <c r="T2" s="568">
        <f>LOOKUP('Calculatie sheet'!$G$2,'Objectenoverzicht aantallen'!$A:$A,'Objectenoverzicht aantallen'!O:O)*$C2</f>
        <v>0</v>
      </c>
    </row>
    <row r="3" spans="1:20" x14ac:dyDescent="0.2">
      <c r="B3" t="str">
        <f>'Calculatie sheet'!C69</f>
        <v>Staal</v>
      </c>
      <c r="C3" s="43">
        <f>'Calculatie sheet'!G69*'Calculatie sheet'!$G$57*(1-'Calculatie sheet'!$G$77-'Calculatie sheet'!$G$78)</f>
        <v>4221266.5412032502</v>
      </c>
      <c r="D3" t="s">
        <v>134</v>
      </c>
      <c r="E3" s="24" t="s">
        <v>74</v>
      </c>
      <c r="G3" s="569">
        <f>C3*'Calculatie sheet'!G$7</f>
        <v>0</v>
      </c>
      <c r="H3" s="42">
        <f>C3*'Calculatie sheet'!G$8</f>
        <v>0</v>
      </c>
      <c r="I3" t="str">
        <f t="shared" ref="I3:I22" si="0">D3</f>
        <v>Primair</v>
      </c>
      <c r="J3" s="568">
        <f>LOOKUP('Calculatie sheet'!$G$2,'Objectenoverzicht aantallen'!$A:$A,'Objectenoverzicht aantallen'!E:E)*$C3</f>
        <v>0</v>
      </c>
      <c r="K3" s="568">
        <f>LOOKUP('Calculatie sheet'!$G$2,'Objectenoverzicht aantallen'!$A:$A,'Objectenoverzicht aantallen'!F:F)*$C3</f>
        <v>0</v>
      </c>
      <c r="L3" s="568">
        <f>LOOKUP('Calculatie sheet'!$G$2,'Objectenoverzicht aantallen'!$A:$A,'Objectenoverzicht aantallen'!G:G)*$C3</f>
        <v>0</v>
      </c>
      <c r="M3" s="568">
        <f>LOOKUP('Calculatie sheet'!$G$2,'Objectenoverzicht aantallen'!$A:$A,'Objectenoverzicht aantallen'!H:H)*$C3</f>
        <v>0</v>
      </c>
      <c r="N3" s="568">
        <f>LOOKUP('Calculatie sheet'!$G$2,'Objectenoverzicht aantallen'!$A:$A,'Objectenoverzicht aantallen'!I:I)*$C3</f>
        <v>0</v>
      </c>
      <c r="O3" s="568">
        <f>LOOKUP('Calculatie sheet'!$G$2,'Objectenoverzicht aantallen'!$A:$A,'Objectenoverzicht aantallen'!J:J)*$C3</f>
        <v>0</v>
      </c>
      <c r="P3" s="568">
        <f>LOOKUP('Calculatie sheet'!$G$2,'Objectenoverzicht aantallen'!$A:$A,'Objectenoverzicht aantallen'!K:K)*$C3</f>
        <v>0</v>
      </c>
      <c r="Q3" s="568">
        <f>LOOKUP('Calculatie sheet'!$G$2,'Objectenoverzicht aantallen'!$A:$A,'Objectenoverzicht aantallen'!L:L)*$C3</f>
        <v>0</v>
      </c>
      <c r="R3" s="568">
        <f>LOOKUP('Calculatie sheet'!$G$2,'Objectenoverzicht aantallen'!$A:$A,'Objectenoverzicht aantallen'!M:M)*$C3</f>
        <v>0</v>
      </c>
      <c r="S3" s="568">
        <f>LOOKUP('Calculatie sheet'!$G$2,'Objectenoverzicht aantallen'!$A:$A,'Objectenoverzicht aantallen'!N:N)*$C3</f>
        <v>0</v>
      </c>
      <c r="T3" s="568">
        <f>LOOKUP('Calculatie sheet'!$G$2,'Objectenoverzicht aantallen'!$A:$A,'Objectenoverzicht aantallen'!O:O)*$C3</f>
        <v>0</v>
      </c>
    </row>
    <row r="4" spans="1:20" x14ac:dyDescent="0.2">
      <c r="B4" t="str">
        <f>'Calculatie sheet'!C70</f>
        <v>Asfalt</v>
      </c>
      <c r="C4" s="43">
        <f>'Calculatie sheet'!G70*'Calculatie sheet'!$G$57*(1-'Calculatie sheet'!$G$77-'Calculatie sheet'!$G$78)</f>
        <v>402025.38487650006</v>
      </c>
      <c r="D4" t="s">
        <v>134</v>
      </c>
      <c r="E4" s="25" t="s">
        <v>75</v>
      </c>
      <c r="G4" s="569">
        <f>C4*'Calculatie sheet'!G$7</f>
        <v>0</v>
      </c>
      <c r="H4" s="42">
        <f>C4*'Calculatie sheet'!G$8</f>
        <v>0</v>
      </c>
      <c r="I4" t="str">
        <f t="shared" si="0"/>
        <v>Primair</v>
      </c>
      <c r="J4" s="568">
        <f>LOOKUP('Calculatie sheet'!$G$2,'Objectenoverzicht aantallen'!$A:$A,'Objectenoverzicht aantallen'!E:E)*$C4</f>
        <v>0</v>
      </c>
      <c r="K4" s="568">
        <f>LOOKUP('Calculatie sheet'!$G$2,'Objectenoverzicht aantallen'!$A:$A,'Objectenoverzicht aantallen'!F:F)*$C4</f>
        <v>0</v>
      </c>
      <c r="L4" s="568">
        <f>LOOKUP('Calculatie sheet'!$G$2,'Objectenoverzicht aantallen'!$A:$A,'Objectenoverzicht aantallen'!G:G)*$C4</f>
        <v>0</v>
      </c>
      <c r="M4" s="568">
        <f>LOOKUP('Calculatie sheet'!$G$2,'Objectenoverzicht aantallen'!$A:$A,'Objectenoverzicht aantallen'!H:H)*$C4</f>
        <v>0</v>
      </c>
      <c r="N4" s="568">
        <f>LOOKUP('Calculatie sheet'!$G$2,'Objectenoverzicht aantallen'!$A:$A,'Objectenoverzicht aantallen'!I:I)*$C4</f>
        <v>0</v>
      </c>
      <c r="O4" s="568">
        <f>LOOKUP('Calculatie sheet'!$G$2,'Objectenoverzicht aantallen'!$A:$A,'Objectenoverzicht aantallen'!J:J)*$C4</f>
        <v>0</v>
      </c>
      <c r="P4" s="568">
        <f>LOOKUP('Calculatie sheet'!$G$2,'Objectenoverzicht aantallen'!$A:$A,'Objectenoverzicht aantallen'!K:K)*$C4</f>
        <v>0</v>
      </c>
      <c r="Q4" s="568">
        <f>LOOKUP('Calculatie sheet'!$G$2,'Objectenoverzicht aantallen'!$A:$A,'Objectenoverzicht aantallen'!L:L)*$C4</f>
        <v>0</v>
      </c>
      <c r="R4" s="568">
        <f>LOOKUP('Calculatie sheet'!$G$2,'Objectenoverzicht aantallen'!$A:$A,'Objectenoverzicht aantallen'!M:M)*$C4</f>
        <v>0</v>
      </c>
      <c r="S4" s="568">
        <f>LOOKUP('Calculatie sheet'!$G$2,'Objectenoverzicht aantallen'!$A:$A,'Objectenoverzicht aantallen'!N:N)*$C4</f>
        <v>0</v>
      </c>
      <c r="T4" s="568">
        <f>LOOKUP('Calculatie sheet'!$G$2,'Objectenoverzicht aantallen'!$A:$A,'Objectenoverzicht aantallen'!O:O)*$C4</f>
        <v>0</v>
      </c>
    </row>
    <row r="5" spans="1:20" x14ac:dyDescent="0.2">
      <c r="B5" t="s">
        <v>866</v>
      </c>
      <c r="C5" s="43">
        <f>'Calculatie sheet'!G71*'Calculatie sheet'!$G$57*(1-'Calculatie sheet'!$G$77-'Calculatie sheet'!$G$78)</f>
        <v>0</v>
      </c>
      <c r="D5" t="s">
        <v>134</v>
      </c>
      <c r="E5" s="27" t="s">
        <v>93</v>
      </c>
      <c r="G5" s="569">
        <f>C5*'Calculatie sheet'!G$7</f>
        <v>0</v>
      </c>
      <c r="H5" s="42">
        <f>C5*'Calculatie sheet'!G$8</f>
        <v>0</v>
      </c>
      <c r="I5" t="str">
        <f t="shared" ref="I5" si="1">D5</f>
        <v>Primair</v>
      </c>
      <c r="J5" s="568">
        <f>LOOKUP('Calculatie sheet'!$G$2,'Objectenoverzicht aantallen'!$A:$A,'Objectenoverzicht aantallen'!E:E)*$C5</f>
        <v>0</v>
      </c>
      <c r="K5" s="568">
        <f>LOOKUP('Calculatie sheet'!$G$2,'Objectenoverzicht aantallen'!$A:$A,'Objectenoverzicht aantallen'!F:F)*$C5</f>
        <v>0</v>
      </c>
      <c r="L5" s="568">
        <f>LOOKUP('Calculatie sheet'!$G$2,'Objectenoverzicht aantallen'!$A:$A,'Objectenoverzicht aantallen'!G:G)*$C5</f>
        <v>0</v>
      </c>
      <c r="M5" s="568">
        <f>LOOKUP('Calculatie sheet'!$G$2,'Objectenoverzicht aantallen'!$A:$A,'Objectenoverzicht aantallen'!H:H)*$C5</f>
        <v>0</v>
      </c>
      <c r="N5" s="568">
        <f>LOOKUP('Calculatie sheet'!$G$2,'Objectenoverzicht aantallen'!$A:$A,'Objectenoverzicht aantallen'!I:I)*$C5</f>
        <v>0</v>
      </c>
      <c r="O5" s="568">
        <f>LOOKUP('Calculatie sheet'!$G$2,'Objectenoverzicht aantallen'!$A:$A,'Objectenoverzicht aantallen'!J:J)*$C5</f>
        <v>0</v>
      </c>
      <c r="P5" s="568">
        <f>LOOKUP('Calculatie sheet'!$G$2,'Objectenoverzicht aantallen'!$A:$A,'Objectenoverzicht aantallen'!K:K)*$C5</f>
        <v>0</v>
      </c>
      <c r="Q5" s="568">
        <f>LOOKUP('Calculatie sheet'!$G$2,'Objectenoverzicht aantallen'!$A:$A,'Objectenoverzicht aantallen'!L:L)*$C5</f>
        <v>0</v>
      </c>
      <c r="R5" s="568">
        <f>LOOKUP('Calculatie sheet'!$G$2,'Objectenoverzicht aantallen'!$A:$A,'Objectenoverzicht aantallen'!M:M)*$C5</f>
        <v>0</v>
      </c>
      <c r="S5" s="568">
        <f>LOOKUP('Calculatie sheet'!$G$2,'Objectenoverzicht aantallen'!$A:$A,'Objectenoverzicht aantallen'!N:N)*$C5</f>
        <v>0</v>
      </c>
      <c r="T5" s="568">
        <f>LOOKUP('Calculatie sheet'!$G$2,'Objectenoverzicht aantallen'!$A:$A,'Objectenoverzicht aantallen'!O:O)*$C5</f>
        <v>0</v>
      </c>
    </row>
    <row r="6" spans="1:20" x14ac:dyDescent="0.2">
      <c r="B6" t="str">
        <f>'Calculatie sheet'!C72</f>
        <v>Grondbewerking</v>
      </c>
      <c r="C6" s="43">
        <f>'Calculatie sheet'!G72*'Calculatie sheet'!$G$57*(1-'Calculatie sheet'!$G$77-'Calculatie sheet'!$G$78)</f>
        <v>0</v>
      </c>
      <c r="D6" t="s">
        <v>134</v>
      </c>
      <c r="E6" s="38" t="s">
        <v>659</v>
      </c>
      <c r="G6" s="569">
        <f>C6*'Calculatie sheet'!G$7</f>
        <v>0</v>
      </c>
      <c r="H6" s="42">
        <f>C6*'Calculatie sheet'!G$8</f>
        <v>0</v>
      </c>
      <c r="I6" t="str">
        <f t="shared" si="0"/>
        <v>Primair</v>
      </c>
      <c r="J6" s="568">
        <f>LOOKUP('Calculatie sheet'!$G$2,'Objectenoverzicht aantallen'!$A:$A,'Objectenoverzicht aantallen'!E:E)*$C6</f>
        <v>0</v>
      </c>
      <c r="K6" s="568">
        <f>LOOKUP('Calculatie sheet'!$G$2,'Objectenoverzicht aantallen'!$A:$A,'Objectenoverzicht aantallen'!F:F)*$C6</f>
        <v>0</v>
      </c>
      <c r="L6" s="568">
        <f>LOOKUP('Calculatie sheet'!$G$2,'Objectenoverzicht aantallen'!$A:$A,'Objectenoverzicht aantallen'!G:G)*$C6</f>
        <v>0</v>
      </c>
      <c r="M6" s="568">
        <f>LOOKUP('Calculatie sheet'!$G$2,'Objectenoverzicht aantallen'!$A:$A,'Objectenoverzicht aantallen'!H:H)*$C6</f>
        <v>0</v>
      </c>
      <c r="N6" s="568">
        <f>LOOKUP('Calculatie sheet'!$G$2,'Objectenoverzicht aantallen'!$A:$A,'Objectenoverzicht aantallen'!I:I)*$C6</f>
        <v>0</v>
      </c>
      <c r="O6" s="568">
        <f>LOOKUP('Calculatie sheet'!$G$2,'Objectenoverzicht aantallen'!$A:$A,'Objectenoverzicht aantallen'!J:J)*$C6</f>
        <v>0</v>
      </c>
      <c r="P6" s="568">
        <f>LOOKUP('Calculatie sheet'!$G$2,'Objectenoverzicht aantallen'!$A:$A,'Objectenoverzicht aantallen'!K:K)*$C6</f>
        <v>0</v>
      </c>
      <c r="Q6" s="568">
        <f>LOOKUP('Calculatie sheet'!$G$2,'Objectenoverzicht aantallen'!$A:$A,'Objectenoverzicht aantallen'!L:L)*$C6</f>
        <v>0</v>
      </c>
      <c r="R6" s="568">
        <f>LOOKUP('Calculatie sheet'!$G$2,'Objectenoverzicht aantallen'!$A:$A,'Objectenoverzicht aantallen'!M:M)*$C6</f>
        <v>0</v>
      </c>
      <c r="S6" s="568">
        <f>LOOKUP('Calculatie sheet'!$G$2,'Objectenoverzicht aantallen'!$A:$A,'Objectenoverzicht aantallen'!N:N)*$C6</f>
        <v>0</v>
      </c>
      <c r="T6" s="568">
        <f>LOOKUP('Calculatie sheet'!$G$2,'Objectenoverzicht aantallen'!$A:$A,'Objectenoverzicht aantallen'!O:O)*$C6</f>
        <v>0</v>
      </c>
    </row>
    <row r="7" spans="1:20" x14ac:dyDescent="0.2">
      <c r="B7" t="str">
        <f>'Calculatie sheet'!C73</f>
        <v>Bestrating</v>
      </c>
      <c r="C7" s="43">
        <f>'Calculatie sheet'!G73*'Calculatie sheet'!$G$57*(1-'Calculatie sheet'!$G$77-'Calculatie sheet'!$G$78)</f>
        <v>0</v>
      </c>
      <c r="D7" t="s">
        <v>134</v>
      </c>
      <c r="E7" s="569" t="s">
        <v>597</v>
      </c>
      <c r="G7" s="569">
        <f>C7*'Calculatie sheet'!G$7</f>
        <v>0</v>
      </c>
      <c r="H7" s="42">
        <f>C7*'Calculatie sheet'!G$8</f>
        <v>0</v>
      </c>
      <c r="I7" t="str">
        <f t="shared" si="0"/>
        <v>Primair</v>
      </c>
      <c r="J7" s="568">
        <f>LOOKUP('Calculatie sheet'!$G$2,'Objectenoverzicht aantallen'!$A:$A,'Objectenoverzicht aantallen'!E:E)*$C7</f>
        <v>0</v>
      </c>
      <c r="K7" s="568">
        <f>LOOKUP('Calculatie sheet'!$G$2,'Objectenoverzicht aantallen'!$A:$A,'Objectenoverzicht aantallen'!F:F)*$C7</f>
        <v>0</v>
      </c>
      <c r="L7" s="568">
        <f>LOOKUP('Calculatie sheet'!$G$2,'Objectenoverzicht aantallen'!$A:$A,'Objectenoverzicht aantallen'!G:G)*$C7</f>
        <v>0</v>
      </c>
      <c r="M7" s="568">
        <f>LOOKUP('Calculatie sheet'!$G$2,'Objectenoverzicht aantallen'!$A:$A,'Objectenoverzicht aantallen'!H:H)*$C7</f>
        <v>0</v>
      </c>
      <c r="N7" s="568">
        <f>LOOKUP('Calculatie sheet'!$G$2,'Objectenoverzicht aantallen'!$A:$A,'Objectenoverzicht aantallen'!I:I)*$C7</f>
        <v>0</v>
      </c>
      <c r="O7" s="568">
        <f>LOOKUP('Calculatie sheet'!$G$2,'Objectenoverzicht aantallen'!$A:$A,'Objectenoverzicht aantallen'!J:J)*$C7</f>
        <v>0</v>
      </c>
      <c r="P7" s="568">
        <f>LOOKUP('Calculatie sheet'!$G$2,'Objectenoverzicht aantallen'!$A:$A,'Objectenoverzicht aantallen'!K:K)*$C7</f>
        <v>0</v>
      </c>
      <c r="Q7" s="568">
        <f>LOOKUP('Calculatie sheet'!$G$2,'Objectenoverzicht aantallen'!$A:$A,'Objectenoverzicht aantallen'!L:L)*$C7</f>
        <v>0</v>
      </c>
      <c r="R7" s="568">
        <f>LOOKUP('Calculatie sheet'!$G$2,'Objectenoverzicht aantallen'!$A:$A,'Objectenoverzicht aantallen'!M:M)*$C7</f>
        <v>0</v>
      </c>
      <c r="S7" s="568">
        <f>LOOKUP('Calculatie sheet'!$G$2,'Objectenoverzicht aantallen'!$A:$A,'Objectenoverzicht aantallen'!N:N)*$C7</f>
        <v>0</v>
      </c>
      <c r="T7" s="568">
        <f>LOOKUP('Calculatie sheet'!$G$2,'Objectenoverzicht aantallen'!$A:$A,'Objectenoverzicht aantallen'!O:O)*$C7</f>
        <v>0</v>
      </c>
    </row>
    <row r="8" spans="1:20" x14ac:dyDescent="0.2">
      <c r="B8" t="s">
        <v>348</v>
      </c>
      <c r="C8" s="43">
        <f>'Calculatie sheet'!G74*'Calculatie sheet'!$G$57*(1-'Calculatie sheet'!$G$77-'Calculatie sheet'!$G$78)</f>
        <v>0</v>
      </c>
      <c r="D8" t="s">
        <v>134</v>
      </c>
      <c r="G8" s="569">
        <f>C8*'Calculatie sheet'!G$7</f>
        <v>0</v>
      </c>
      <c r="H8" s="42">
        <f>C8*'Calculatie sheet'!G$8</f>
        <v>0</v>
      </c>
      <c r="I8" t="str">
        <f t="shared" si="0"/>
        <v>Primair</v>
      </c>
      <c r="J8" s="568">
        <f>LOOKUP('Calculatie sheet'!$G$2,'Objectenoverzicht aantallen'!$A:$A,'Objectenoverzicht aantallen'!E:E)*$C8</f>
        <v>0</v>
      </c>
      <c r="K8" s="568">
        <f>LOOKUP('Calculatie sheet'!$G$2,'Objectenoverzicht aantallen'!$A:$A,'Objectenoverzicht aantallen'!F:F)*$C8</f>
        <v>0</v>
      </c>
      <c r="L8" s="568">
        <f>LOOKUP('Calculatie sheet'!$G$2,'Objectenoverzicht aantallen'!$A:$A,'Objectenoverzicht aantallen'!G:G)*$C8</f>
        <v>0</v>
      </c>
      <c r="M8" s="568">
        <f>LOOKUP('Calculatie sheet'!$G$2,'Objectenoverzicht aantallen'!$A:$A,'Objectenoverzicht aantallen'!H:H)*$C8</f>
        <v>0</v>
      </c>
      <c r="N8" s="568">
        <f>LOOKUP('Calculatie sheet'!$G$2,'Objectenoverzicht aantallen'!$A:$A,'Objectenoverzicht aantallen'!I:I)*$C8</f>
        <v>0</v>
      </c>
      <c r="O8" s="568">
        <f>LOOKUP('Calculatie sheet'!$G$2,'Objectenoverzicht aantallen'!$A:$A,'Objectenoverzicht aantallen'!J:J)*$C8</f>
        <v>0</v>
      </c>
      <c r="P8" s="568">
        <f>LOOKUP('Calculatie sheet'!$G$2,'Objectenoverzicht aantallen'!$A:$A,'Objectenoverzicht aantallen'!K:K)*$C8</f>
        <v>0</v>
      </c>
      <c r="Q8" s="568">
        <f>LOOKUP('Calculatie sheet'!$G$2,'Objectenoverzicht aantallen'!$A:$A,'Objectenoverzicht aantallen'!L:L)*$C8</f>
        <v>0</v>
      </c>
      <c r="R8" s="568">
        <f>LOOKUP('Calculatie sheet'!$G$2,'Objectenoverzicht aantallen'!$A:$A,'Objectenoverzicht aantallen'!M:M)*$C8</f>
        <v>0</v>
      </c>
      <c r="S8" s="568">
        <f>LOOKUP('Calculatie sheet'!$G$2,'Objectenoverzicht aantallen'!$A:$A,'Objectenoverzicht aantallen'!N:N)*$C8</f>
        <v>0</v>
      </c>
      <c r="T8" s="568">
        <f>LOOKUP('Calculatie sheet'!$G$2,'Objectenoverzicht aantallen'!$A:$A,'Objectenoverzicht aantallen'!O:O)*$C8</f>
        <v>0</v>
      </c>
    </row>
    <row r="9" spans="1:20" x14ac:dyDescent="0.2">
      <c r="B9" t="str">
        <f>B2</f>
        <v>Beton</v>
      </c>
      <c r="C9" s="43">
        <f>'Calculatie sheet'!G68*'Calculatie sheet'!$G$57*'Calculatie sheet'!$G$77</f>
        <v>156343.20522975005</v>
      </c>
      <c r="D9" t="s">
        <v>135</v>
      </c>
      <c r="G9" s="569">
        <f>C9*'Calculatie sheet'!G$7</f>
        <v>0</v>
      </c>
      <c r="H9" s="42">
        <f>C9*'Calculatie sheet'!G$8</f>
        <v>0</v>
      </c>
      <c r="I9" t="str">
        <f t="shared" si="0"/>
        <v>Secundair</v>
      </c>
      <c r="J9" s="568">
        <f>LOOKUP('Calculatie sheet'!$G$2,'Objectenoverzicht aantallen'!$A:$A,'Objectenoverzicht aantallen'!E:E)*$C9</f>
        <v>0</v>
      </c>
      <c r="K9" s="568">
        <f>LOOKUP('Calculatie sheet'!$G$2,'Objectenoverzicht aantallen'!$A:$A,'Objectenoverzicht aantallen'!F:F)*$C9</f>
        <v>0</v>
      </c>
      <c r="L9" s="568">
        <f>LOOKUP('Calculatie sheet'!$G$2,'Objectenoverzicht aantallen'!$A:$A,'Objectenoverzicht aantallen'!G:G)*$C9</f>
        <v>0</v>
      </c>
      <c r="M9" s="568">
        <f>LOOKUP('Calculatie sheet'!$G$2,'Objectenoverzicht aantallen'!$A:$A,'Objectenoverzicht aantallen'!H:H)*$C9</f>
        <v>0</v>
      </c>
      <c r="N9" s="568">
        <f>LOOKUP('Calculatie sheet'!$G$2,'Objectenoverzicht aantallen'!$A:$A,'Objectenoverzicht aantallen'!I:I)*$C9</f>
        <v>0</v>
      </c>
      <c r="O9" s="568">
        <f>LOOKUP('Calculatie sheet'!$G$2,'Objectenoverzicht aantallen'!$A:$A,'Objectenoverzicht aantallen'!J:J)*$C9</f>
        <v>0</v>
      </c>
      <c r="P9" s="568">
        <f>LOOKUP('Calculatie sheet'!$G$2,'Objectenoverzicht aantallen'!$A:$A,'Objectenoverzicht aantallen'!K:K)*$C9</f>
        <v>0</v>
      </c>
      <c r="Q9" s="568">
        <f>LOOKUP('Calculatie sheet'!$G$2,'Objectenoverzicht aantallen'!$A:$A,'Objectenoverzicht aantallen'!L:L)*$C9</f>
        <v>0</v>
      </c>
      <c r="R9" s="568">
        <f>LOOKUP('Calculatie sheet'!$G$2,'Objectenoverzicht aantallen'!$A:$A,'Objectenoverzicht aantallen'!M:M)*$C9</f>
        <v>0</v>
      </c>
      <c r="S9" s="568">
        <f>LOOKUP('Calculatie sheet'!$G$2,'Objectenoverzicht aantallen'!$A:$A,'Objectenoverzicht aantallen'!N:N)*$C9</f>
        <v>0</v>
      </c>
      <c r="T9" s="568">
        <f>LOOKUP('Calculatie sheet'!$G$2,'Objectenoverzicht aantallen'!$A:$A,'Objectenoverzicht aantallen'!O:O)*$C9</f>
        <v>0</v>
      </c>
    </row>
    <row r="10" spans="1:20" x14ac:dyDescent="0.2">
      <c r="B10" t="str">
        <f>B3</f>
        <v>Staal</v>
      </c>
      <c r="C10" s="43">
        <f>'Calculatie sheet'!G69*'Calculatie sheet'!$G$57*'Calculatie sheet'!$G$77</f>
        <v>42639.05597175</v>
      </c>
      <c r="D10" t="s">
        <v>135</v>
      </c>
      <c r="G10" s="569">
        <f>C10*'Calculatie sheet'!G$7</f>
        <v>0</v>
      </c>
      <c r="H10" s="42">
        <f>C10*'Calculatie sheet'!G$8</f>
        <v>0</v>
      </c>
      <c r="I10" t="str">
        <f t="shared" si="0"/>
        <v>Secundair</v>
      </c>
      <c r="J10" s="568">
        <f>LOOKUP('Calculatie sheet'!$G$2,'Objectenoverzicht aantallen'!$A:$A,'Objectenoverzicht aantallen'!E:E)*$C10</f>
        <v>0</v>
      </c>
      <c r="K10" s="568">
        <f>LOOKUP('Calculatie sheet'!$G$2,'Objectenoverzicht aantallen'!$A:$A,'Objectenoverzicht aantallen'!F:F)*$C10</f>
        <v>0</v>
      </c>
      <c r="L10" s="568">
        <f>LOOKUP('Calculatie sheet'!$G$2,'Objectenoverzicht aantallen'!$A:$A,'Objectenoverzicht aantallen'!G:G)*$C10</f>
        <v>0</v>
      </c>
      <c r="M10" s="568">
        <f>LOOKUP('Calculatie sheet'!$G$2,'Objectenoverzicht aantallen'!$A:$A,'Objectenoverzicht aantallen'!H:H)*$C10</f>
        <v>0</v>
      </c>
      <c r="N10" s="568">
        <f>LOOKUP('Calculatie sheet'!$G$2,'Objectenoverzicht aantallen'!$A:$A,'Objectenoverzicht aantallen'!I:I)*$C10</f>
        <v>0</v>
      </c>
      <c r="O10" s="568">
        <f>LOOKUP('Calculatie sheet'!$G$2,'Objectenoverzicht aantallen'!$A:$A,'Objectenoverzicht aantallen'!J:J)*$C10</f>
        <v>0</v>
      </c>
      <c r="P10" s="568">
        <f>LOOKUP('Calculatie sheet'!$G$2,'Objectenoverzicht aantallen'!$A:$A,'Objectenoverzicht aantallen'!K:K)*$C10</f>
        <v>0</v>
      </c>
      <c r="Q10" s="568">
        <f>LOOKUP('Calculatie sheet'!$G$2,'Objectenoverzicht aantallen'!$A:$A,'Objectenoverzicht aantallen'!L:L)*$C10</f>
        <v>0</v>
      </c>
      <c r="R10" s="568">
        <f>LOOKUP('Calculatie sheet'!$G$2,'Objectenoverzicht aantallen'!$A:$A,'Objectenoverzicht aantallen'!M:M)*$C10</f>
        <v>0</v>
      </c>
      <c r="S10" s="568">
        <f>LOOKUP('Calculatie sheet'!$G$2,'Objectenoverzicht aantallen'!$A:$A,'Objectenoverzicht aantallen'!N:N)*$C10</f>
        <v>0</v>
      </c>
      <c r="T10" s="568">
        <f>LOOKUP('Calculatie sheet'!$G$2,'Objectenoverzicht aantallen'!$A:$A,'Objectenoverzicht aantallen'!O:O)*$C10</f>
        <v>0</v>
      </c>
    </row>
    <row r="11" spans="1:20" x14ac:dyDescent="0.2">
      <c r="B11" t="str">
        <f>B4</f>
        <v>Asfalt</v>
      </c>
      <c r="C11" s="43">
        <f>'Calculatie sheet'!G70*'Calculatie sheet'!$G$57*'Calculatie sheet'!$G$77</f>
        <v>4060.8624735000008</v>
      </c>
      <c r="D11" t="s">
        <v>135</v>
      </c>
      <c r="G11" s="569">
        <f>C11*'Calculatie sheet'!G$7</f>
        <v>0</v>
      </c>
      <c r="H11" s="42">
        <f>C11*'Calculatie sheet'!G$8</f>
        <v>0</v>
      </c>
      <c r="I11" t="str">
        <f t="shared" si="0"/>
        <v>Secundair</v>
      </c>
      <c r="J11" s="568">
        <f>LOOKUP('Calculatie sheet'!$G$2,'Objectenoverzicht aantallen'!$A:$A,'Objectenoverzicht aantallen'!E:E)*$C11</f>
        <v>0</v>
      </c>
      <c r="K11" s="568">
        <f>LOOKUP('Calculatie sheet'!$G$2,'Objectenoverzicht aantallen'!$A:$A,'Objectenoverzicht aantallen'!F:F)*$C11</f>
        <v>0</v>
      </c>
      <c r="L11" s="568">
        <f>LOOKUP('Calculatie sheet'!$G$2,'Objectenoverzicht aantallen'!$A:$A,'Objectenoverzicht aantallen'!G:G)*$C11</f>
        <v>0</v>
      </c>
      <c r="M11" s="568">
        <f>LOOKUP('Calculatie sheet'!$G$2,'Objectenoverzicht aantallen'!$A:$A,'Objectenoverzicht aantallen'!H:H)*$C11</f>
        <v>0</v>
      </c>
      <c r="N11" s="568">
        <f>LOOKUP('Calculatie sheet'!$G$2,'Objectenoverzicht aantallen'!$A:$A,'Objectenoverzicht aantallen'!I:I)*$C11</f>
        <v>0</v>
      </c>
      <c r="O11" s="568">
        <f>LOOKUP('Calculatie sheet'!$G$2,'Objectenoverzicht aantallen'!$A:$A,'Objectenoverzicht aantallen'!J:J)*$C11</f>
        <v>0</v>
      </c>
      <c r="P11" s="568">
        <f>LOOKUP('Calculatie sheet'!$G$2,'Objectenoverzicht aantallen'!$A:$A,'Objectenoverzicht aantallen'!K:K)*$C11</f>
        <v>0</v>
      </c>
      <c r="Q11" s="568">
        <f>LOOKUP('Calculatie sheet'!$G$2,'Objectenoverzicht aantallen'!$A:$A,'Objectenoverzicht aantallen'!L:L)*$C11</f>
        <v>0</v>
      </c>
      <c r="R11" s="568">
        <f>LOOKUP('Calculatie sheet'!$G$2,'Objectenoverzicht aantallen'!$A:$A,'Objectenoverzicht aantallen'!M:M)*$C11</f>
        <v>0</v>
      </c>
      <c r="S11" s="568">
        <f>LOOKUP('Calculatie sheet'!$G$2,'Objectenoverzicht aantallen'!$A:$A,'Objectenoverzicht aantallen'!N:N)*$C11</f>
        <v>0</v>
      </c>
      <c r="T11" s="568">
        <f>LOOKUP('Calculatie sheet'!$G$2,'Objectenoverzicht aantallen'!$A:$A,'Objectenoverzicht aantallen'!O:O)*$C11</f>
        <v>0</v>
      </c>
    </row>
    <row r="12" spans="1:20" x14ac:dyDescent="0.2">
      <c r="B12" t="s">
        <v>866</v>
      </c>
      <c r="C12" s="43">
        <f>'Calculatie sheet'!G71*'Calculatie sheet'!$G$57*'Calculatie sheet'!$G$77</f>
        <v>0</v>
      </c>
      <c r="D12" t="s">
        <v>135</v>
      </c>
      <c r="G12" s="569">
        <f>C12*'Calculatie sheet'!G$7</f>
        <v>0</v>
      </c>
      <c r="H12" s="42">
        <f>C12*'Calculatie sheet'!G$8</f>
        <v>0</v>
      </c>
      <c r="I12" t="str">
        <f t="shared" ref="I12" si="2">D12</f>
        <v>Secundair</v>
      </c>
      <c r="J12" s="568">
        <f>LOOKUP('Calculatie sheet'!$G$2,'Objectenoverzicht aantallen'!$A:$A,'Objectenoverzicht aantallen'!E:E)*$C12</f>
        <v>0</v>
      </c>
      <c r="K12" s="568">
        <f>LOOKUP('Calculatie sheet'!$G$2,'Objectenoverzicht aantallen'!$A:$A,'Objectenoverzicht aantallen'!F:F)*$C12</f>
        <v>0</v>
      </c>
      <c r="L12" s="568">
        <f>LOOKUP('Calculatie sheet'!$G$2,'Objectenoverzicht aantallen'!$A:$A,'Objectenoverzicht aantallen'!G:G)*$C12</f>
        <v>0</v>
      </c>
      <c r="M12" s="568">
        <f>LOOKUP('Calculatie sheet'!$G$2,'Objectenoverzicht aantallen'!$A:$A,'Objectenoverzicht aantallen'!H:H)*$C12</f>
        <v>0</v>
      </c>
      <c r="N12" s="568">
        <f>LOOKUP('Calculatie sheet'!$G$2,'Objectenoverzicht aantallen'!$A:$A,'Objectenoverzicht aantallen'!I:I)*$C12</f>
        <v>0</v>
      </c>
      <c r="O12" s="568">
        <f>LOOKUP('Calculatie sheet'!$G$2,'Objectenoverzicht aantallen'!$A:$A,'Objectenoverzicht aantallen'!J:J)*$C12</f>
        <v>0</v>
      </c>
      <c r="P12" s="568">
        <f>LOOKUP('Calculatie sheet'!$G$2,'Objectenoverzicht aantallen'!$A:$A,'Objectenoverzicht aantallen'!K:K)*$C12</f>
        <v>0</v>
      </c>
      <c r="Q12" s="568">
        <f>LOOKUP('Calculatie sheet'!$G$2,'Objectenoverzicht aantallen'!$A:$A,'Objectenoverzicht aantallen'!L:L)*$C12</f>
        <v>0</v>
      </c>
      <c r="R12" s="568">
        <f>LOOKUP('Calculatie sheet'!$G$2,'Objectenoverzicht aantallen'!$A:$A,'Objectenoverzicht aantallen'!M:M)*$C12</f>
        <v>0</v>
      </c>
      <c r="S12" s="568">
        <f>LOOKUP('Calculatie sheet'!$G$2,'Objectenoverzicht aantallen'!$A:$A,'Objectenoverzicht aantallen'!N:N)*$C12</f>
        <v>0</v>
      </c>
      <c r="T12" s="568">
        <f>LOOKUP('Calculatie sheet'!$G$2,'Objectenoverzicht aantallen'!$A:$A,'Objectenoverzicht aantallen'!O:O)*$C12</f>
        <v>0</v>
      </c>
    </row>
    <row r="13" spans="1:20" x14ac:dyDescent="0.2">
      <c r="B13" t="str">
        <f>B6</f>
        <v>Grondbewerking</v>
      </c>
      <c r="C13" s="43">
        <f>'Calculatie sheet'!G72*'Calculatie sheet'!$G$57*'Calculatie sheet'!$G$77</f>
        <v>0</v>
      </c>
      <c r="D13" t="s">
        <v>135</v>
      </c>
      <c r="G13" s="569">
        <f>C13*'Calculatie sheet'!G$7</f>
        <v>0</v>
      </c>
      <c r="H13" s="42">
        <f>C13*'Calculatie sheet'!G$8</f>
        <v>0</v>
      </c>
      <c r="I13" t="str">
        <f t="shared" si="0"/>
        <v>Secundair</v>
      </c>
      <c r="J13" s="568">
        <f>LOOKUP('Calculatie sheet'!$G$2,'Objectenoverzicht aantallen'!$A:$A,'Objectenoverzicht aantallen'!E:E)*$C13</f>
        <v>0</v>
      </c>
      <c r="K13" s="568">
        <f>LOOKUP('Calculatie sheet'!$G$2,'Objectenoverzicht aantallen'!$A:$A,'Objectenoverzicht aantallen'!F:F)*$C13</f>
        <v>0</v>
      </c>
      <c r="L13" s="568">
        <f>LOOKUP('Calculatie sheet'!$G$2,'Objectenoverzicht aantallen'!$A:$A,'Objectenoverzicht aantallen'!G:G)*$C13</f>
        <v>0</v>
      </c>
      <c r="M13" s="568">
        <f>LOOKUP('Calculatie sheet'!$G$2,'Objectenoverzicht aantallen'!$A:$A,'Objectenoverzicht aantallen'!H:H)*$C13</f>
        <v>0</v>
      </c>
      <c r="N13" s="568">
        <f>LOOKUP('Calculatie sheet'!$G$2,'Objectenoverzicht aantallen'!$A:$A,'Objectenoverzicht aantallen'!I:I)*$C13</f>
        <v>0</v>
      </c>
      <c r="O13" s="568">
        <f>LOOKUP('Calculatie sheet'!$G$2,'Objectenoverzicht aantallen'!$A:$A,'Objectenoverzicht aantallen'!J:J)*$C13</f>
        <v>0</v>
      </c>
      <c r="P13" s="568">
        <f>LOOKUP('Calculatie sheet'!$G$2,'Objectenoverzicht aantallen'!$A:$A,'Objectenoverzicht aantallen'!K:K)*$C13</f>
        <v>0</v>
      </c>
      <c r="Q13" s="568">
        <f>LOOKUP('Calculatie sheet'!$G$2,'Objectenoverzicht aantallen'!$A:$A,'Objectenoverzicht aantallen'!L:L)*$C13</f>
        <v>0</v>
      </c>
      <c r="R13" s="568">
        <f>LOOKUP('Calculatie sheet'!$G$2,'Objectenoverzicht aantallen'!$A:$A,'Objectenoverzicht aantallen'!M:M)*$C13</f>
        <v>0</v>
      </c>
      <c r="S13" s="568">
        <f>LOOKUP('Calculatie sheet'!$G$2,'Objectenoverzicht aantallen'!$A:$A,'Objectenoverzicht aantallen'!N:N)*$C13</f>
        <v>0</v>
      </c>
      <c r="T13" s="568">
        <f>LOOKUP('Calculatie sheet'!$G$2,'Objectenoverzicht aantallen'!$A:$A,'Objectenoverzicht aantallen'!O:O)*$C13</f>
        <v>0</v>
      </c>
    </row>
    <row r="14" spans="1:20" x14ac:dyDescent="0.2">
      <c r="B14" t="str">
        <f>B7</f>
        <v>Bestrating</v>
      </c>
      <c r="C14" s="43">
        <f>'Calculatie sheet'!G73*'Calculatie sheet'!$G$57*'Calculatie sheet'!$G$77</f>
        <v>0</v>
      </c>
      <c r="D14" t="s">
        <v>135</v>
      </c>
      <c r="G14" s="569">
        <f>C14*'Calculatie sheet'!G$7</f>
        <v>0</v>
      </c>
      <c r="H14" s="42">
        <f>C14*'Calculatie sheet'!G$8</f>
        <v>0</v>
      </c>
      <c r="I14" t="str">
        <f t="shared" si="0"/>
        <v>Secundair</v>
      </c>
      <c r="J14" s="568">
        <f>LOOKUP('Calculatie sheet'!$G$2,'Objectenoverzicht aantallen'!$A:$A,'Objectenoverzicht aantallen'!E:E)*$C14</f>
        <v>0</v>
      </c>
      <c r="K14" s="568">
        <f>LOOKUP('Calculatie sheet'!$G$2,'Objectenoverzicht aantallen'!$A:$A,'Objectenoverzicht aantallen'!F:F)*$C14</f>
        <v>0</v>
      </c>
      <c r="L14" s="568">
        <f>LOOKUP('Calculatie sheet'!$G$2,'Objectenoverzicht aantallen'!$A:$A,'Objectenoverzicht aantallen'!G:G)*$C14</f>
        <v>0</v>
      </c>
      <c r="M14" s="568">
        <f>LOOKUP('Calculatie sheet'!$G$2,'Objectenoverzicht aantallen'!$A:$A,'Objectenoverzicht aantallen'!H:H)*$C14</f>
        <v>0</v>
      </c>
      <c r="N14" s="568">
        <f>LOOKUP('Calculatie sheet'!$G$2,'Objectenoverzicht aantallen'!$A:$A,'Objectenoverzicht aantallen'!I:I)*$C14</f>
        <v>0</v>
      </c>
      <c r="O14" s="568">
        <f>LOOKUP('Calculatie sheet'!$G$2,'Objectenoverzicht aantallen'!$A:$A,'Objectenoverzicht aantallen'!J:J)*$C14</f>
        <v>0</v>
      </c>
      <c r="P14" s="568">
        <f>LOOKUP('Calculatie sheet'!$G$2,'Objectenoverzicht aantallen'!$A:$A,'Objectenoverzicht aantallen'!K:K)*$C14</f>
        <v>0</v>
      </c>
      <c r="Q14" s="568">
        <f>LOOKUP('Calculatie sheet'!$G$2,'Objectenoverzicht aantallen'!$A:$A,'Objectenoverzicht aantallen'!L:L)*$C14</f>
        <v>0</v>
      </c>
      <c r="R14" s="568">
        <f>LOOKUP('Calculatie sheet'!$G$2,'Objectenoverzicht aantallen'!$A:$A,'Objectenoverzicht aantallen'!M:M)*$C14</f>
        <v>0</v>
      </c>
      <c r="S14" s="568">
        <f>LOOKUP('Calculatie sheet'!$G$2,'Objectenoverzicht aantallen'!$A:$A,'Objectenoverzicht aantallen'!N:N)*$C14</f>
        <v>0</v>
      </c>
      <c r="T14" s="568">
        <f>LOOKUP('Calculatie sheet'!$G$2,'Objectenoverzicht aantallen'!$A:$A,'Objectenoverzicht aantallen'!O:O)*$C14</f>
        <v>0</v>
      </c>
    </row>
    <row r="15" spans="1:20" x14ac:dyDescent="0.2">
      <c r="B15" t="s">
        <v>348</v>
      </c>
      <c r="C15" s="43">
        <f>'Calculatie sheet'!G74*'Calculatie sheet'!$G$57*'Calculatie sheet'!$G$77</f>
        <v>0</v>
      </c>
      <c r="D15" t="s">
        <v>135</v>
      </c>
      <c r="G15" s="569">
        <f>C15*'Calculatie sheet'!G$7</f>
        <v>0</v>
      </c>
      <c r="H15" s="42">
        <f>C15*'Calculatie sheet'!G$8</f>
        <v>0</v>
      </c>
      <c r="I15" t="str">
        <f t="shared" si="0"/>
        <v>Secundair</v>
      </c>
      <c r="J15" s="568">
        <f>LOOKUP('Calculatie sheet'!$G$2,'Objectenoverzicht aantallen'!$A:$A,'Objectenoverzicht aantallen'!E:E)*$C15</f>
        <v>0</v>
      </c>
      <c r="K15" s="568">
        <f>LOOKUP('Calculatie sheet'!$G$2,'Objectenoverzicht aantallen'!$A:$A,'Objectenoverzicht aantallen'!F:F)*$C15</f>
        <v>0</v>
      </c>
      <c r="L15" s="568">
        <f>LOOKUP('Calculatie sheet'!$G$2,'Objectenoverzicht aantallen'!$A:$A,'Objectenoverzicht aantallen'!G:G)*$C15</f>
        <v>0</v>
      </c>
      <c r="M15" s="568">
        <f>LOOKUP('Calculatie sheet'!$G$2,'Objectenoverzicht aantallen'!$A:$A,'Objectenoverzicht aantallen'!H:H)*$C15</f>
        <v>0</v>
      </c>
      <c r="N15" s="568">
        <f>LOOKUP('Calculatie sheet'!$G$2,'Objectenoverzicht aantallen'!$A:$A,'Objectenoverzicht aantallen'!I:I)*$C15</f>
        <v>0</v>
      </c>
      <c r="O15" s="568">
        <f>LOOKUP('Calculatie sheet'!$G$2,'Objectenoverzicht aantallen'!$A:$A,'Objectenoverzicht aantallen'!J:J)*$C15</f>
        <v>0</v>
      </c>
      <c r="P15" s="568">
        <f>LOOKUP('Calculatie sheet'!$G$2,'Objectenoverzicht aantallen'!$A:$A,'Objectenoverzicht aantallen'!K:K)*$C15</f>
        <v>0</v>
      </c>
      <c r="Q15" s="568">
        <f>LOOKUP('Calculatie sheet'!$G$2,'Objectenoverzicht aantallen'!$A:$A,'Objectenoverzicht aantallen'!L:L)*$C15</f>
        <v>0</v>
      </c>
      <c r="R15" s="568">
        <f>LOOKUP('Calculatie sheet'!$G$2,'Objectenoverzicht aantallen'!$A:$A,'Objectenoverzicht aantallen'!M:M)*$C15</f>
        <v>0</v>
      </c>
      <c r="S15" s="568">
        <f>LOOKUP('Calculatie sheet'!$G$2,'Objectenoverzicht aantallen'!$A:$A,'Objectenoverzicht aantallen'!N:N)*$C15</f>
        <v>0</v>
      </c>
      <c r="T15" s="568">
        <f>LOOKUP('Calculatie sheet'!$G$2,'Objectenoverzicht aantallen'!$A:$A,'Objectenoverzicht aantallen'!O:O)*$C15</f>
        <v>0</v>
      </c>
    </row>
    <row r="16" spans="1:20" x14ac:dyDescent="0.2">
      <c r="B16" t="str">
        <f>B9</f>
        <v>Beton</v>
      </c>
      <c r="C16" s="42">
        <f>'Calculatie sheet'!G68*'Calculatie sheet'!$G$57*'Calculatie sheet'!$G$78</f>
        <v>0</v>
      </c>
      <c r="D16" t="s">
        <v>360</v>
      </c>
      <c r="G16" s="569">
        <f>C16*'Calculatie sheet'!G$7</f>
        <v>0</v>
      </c>
      <c r="H16" s="42">
        <f>C16*'Calculatie sheet'!G$8</f>
        <v>0</v>
      </c>
      <c r="I16" t="str">
        <f t="shared" si="0"/>
        <v>Biobased</v>
      </c>
      <c r="J16" s="568">
        <f>LOOKUP('Calculatie sheet'!$G$2,'Objectenoverzicht aantallen'!$A:$A,'Objectenoverzicht aantallen'!E:E)*$C16</f>
        <v>0</v>
      </c>
      <c r="K16" s="568">
        <f>LOOKUP('Calculatie sheet'!$G$2,'Objectenoverzicht aantallen'!$A:$A,'Objectenoverzicht aantallen'!F:F)*$C16</f>
        <v>0</v>
      </c>
      <c r="L16" s="568">
        <f>LOOKUP('Calculatie sheet'!$G$2,'Objectenoverzicht aantallen'!$A:$A,'Objectenoverzicht aantallen'!G:G)*$C16</f>
        <v>0</v>
      </c>
      <c r="M16" s="568">
        <f>LOOKUP('Calculatie sheet'!$G$2,'Objectenoverzicht aantallen'!$A:$A,'Objectenoverzicht aantallen'!H:H)*$C16</f>
        <v>0</v>
      </c>
      <c r="N16" s="568">
        <f>LOOKUP('Calculatie sheet'!$G$2,'Objectenoverzicht aantallen'!$A:$A,'Objectenoverzicht aantallen'!I:I)*$C16</f>
        <v>0</v>
      </c>
      <c r="O16" s="568">
        <f>LOOKUP('Calculatie sheet'!$G$2,'Objectenoverzicht aantallen'!$A:$A,'Objectenoverzicht aantallen'!J:J)*$C16</f>
        <v>0</v>
      </c>
      <c r="P16" s="568">
        <f>LOOKUP('Calculatie sheet'!$G$2,'Objectenoverzicht aantallen'!$A:$A,'Objectenoverzicht aantallen'!K:K)*$C16</f>
        <v>0</v>
      </c>
      <c r="Q16" s="568">
        <f>LOOKUP('Calculatie sheet'!$G$2,'Objectenoverzicht aantallen'!$A:$A,'Objectenoverzicht aantallen'!L:L)*$C16</f>
        <v>0</v>
      </c>
      <c r="R16" s="568">
        <f>LOOKUP('Calculatie sheet'!$G$2,'Objectenoverzicht aantallen'!$A:$A,'Objectenoverzicht aantallen'!M:M)*$C16</f>
        <v>0</v>
      </c>
      <c r="S16" s="568">
        <f>LOOKUP('Calculatie sheet'!$G$2,'Objectenoverzicht aantallen'!$A:$A,'Objectenoverzicht aantallen'!N:N)*$C16</f>
        <v>0</v>
      </c>
      <c r="T16" s="568">
        <f>LOOKUP('Calculatie sheet'!$G$2,'Objectenoverzicht aantallen'!$A:$A,'Objectenoverzicht aantallen'!O:O)*$C16</f>
        <v>0</v>
      </c>
    </row>
    <row r="17" spans="2:20" x14ac:dyDescent="0.2">
      <c r="B17" t="str">
        <f>B10</f>
        <v>Staal</v>
      </c>
      <c r="C17" s="42">
        <f>'Calculatie sheet'!G69*'Calculatie sheet'!$G$57*'Calculatie sheet'!$G$78</f>
        <v>0</v>
      </c>
      <c r="D17" t="s">
        <v>360</v>
      </c>
      <c r="G17" s="569">
        <f>C17*'Calculatie sheet'!G$7</f>
        <v>0</v>
      </c>
      <c r="H17" s="42">
        <f>C17*'Calculatie sheet'!G$8</f>
        <v>0</v>
      </c>
      <c r="I17" t="str">
        <f t="shared" si="0"/>
        <v>Biobased</v>
      </c>
      <c r="J17" s="568">
        <f>LOOKUP('Calculatie sheet'!$G$2,'Objectenoverzicht aantallen'!$A:$A,'Objectenoverzicht aantallen'!E:E)*$C17</f>
        <v>0</v>
      </c>
      <c r="K17" s="568">
        <f>LOOKUP('Calculatie sheet'!$G$2,'Objectenoverzicht aantallen'!$A:$A,'Objectenoverzicht aantallen'!F:F)*$C17</f>
        <v>0</v>
      </c>
      <c r="L17" s="568">
        <f>LOOKUP('Calculatie sheet'!$G$2,'Objectenoverzicht aantallen'!$A:$A,'Objectenoverzicht aantallen'!G:G)*$C17</f>
        <v>0</v>
      </c>
      <c r="M17" s="568">
        <f>LOOKUP('Calculatie sheet'!$G$2,'Objectenoverzicht aantallen'!$A:$A,'Objectenoverzicht aantallen'!H:H)*$C17</f>
        <v>0</v>
      </c>
      <c r="N17" s="568">
        <f>LOOKUP('Calculatie sheet'!$G$2,'Objectenoverzicht aantallen'!$A:$A,'Objectenoverzicht aantallen'!I:I)*$C17</f>
        <v>0</v>
      </c>
      <c r="O17" s="568">
        <f>LOOKUP('Calculatie sheet'!$G$2,'Objectenoverzicht aantallen'!$A:$A,'Objectenoverzicht aantallen'!J:J)*$C17</f>
        <v>0</v>
      </c>
      <c r="P17" s="568">
        <f>LOOKUP('Calculatie sheet'!$G$2,'Objectenoverzicht aantallen'!$A:$A,'Objectenoverzicht aantallen'!K:K)*$C17</f>
        <v>0</v>
      </c>
      <c r="Q17" s="568">
        <f>LOOKUP('Calculatie sheet'!$G$2,'Objectenoverzicht aantallen'!$A:$A,'Objectenoverzicht aantallen'!L:L)*$C17</f>
        <v>0</v>
      </c>
      <c r="R17" s="568">
        <f>LOOKUP('Calculatie sheet'!$G$2,'Objectenoverzicht aantallen'!$A:$A,'Objectenoverzicht aantallen'!M:M)*$C17</f>
        <v>0</v>
      </c>
      <c r="S17" s="568">
        <f>LOOKUP('Calculatie sheet'!$G$2,'Objectenoverzicht aantallen'!$A:$A,'Objectenoverzicht aantallen'!N:N)*$C17</f>
        <v>0</v>
      </c>
      <c r="T17" s="568">
        <f>LOOKUP('Calculatie sheet'!$G$2,'Objectenoverzicht aantallen'!$A:$A,'Objectenoverzicht aantallen'!O:O)*$C17</f>
        <v>0</v>
      </c>
    </row>
    <row r="18" spans="2:20" x14ac:dyDescent="0.2">
      <c r="B18" t="str">
        <f>B11</f>
        <v>Asfalt</v>
      </c>
      <c r="C18" s="42">
        <f>'Calculatie sheet'!G70*'Calculatie sheet'!$G$57*'Calculatie sheet'!$G$78</f>
        <v>0</v>
      </c>
      <c r="D18" t="s">
        <v>360</v>
      </c>
      <c r="G18" s="569">
        <f>C18*'Calculatie sheet'!G$7</f>
        <v>0</v>
      </c>
      <c r="H18" s="42">
        <f>C18*'Calculatie sheet'!G$8</f>
        <v>0</v>
      </c>
      <c r="I18" t="str">
        <f t="shared" si="0"/>
        <v>Biobased</v>
      </c>
      <c r="J18" s="568">
        <f>LOOKUP('Calculatie sheet'!$G$2,'Objectenoverzicht aantallen'!$A:$A,'Objectenoverzicht aantallen'!E:E)*$C18</f>
        <v>0</v>
      </c>
      <c r="K18" s="568">
        <f>LOOKUP('Calculatie sheet'!$G$2,'Objectenoverzicht aantallen'!$A:$A,'Objectenoverzicht aantallen'!F:F)*$C18</f>
        <v>0</v>
      </c>
      <c r="L18" s="568">
        <f>LOOKUP('Calculatie sheet'!$G$2,'Objectenoverzicht aantallen'!$A:$A,'Objectenoverzicht aantallen'!G:G)*$C18</f>
        <v>0</v>
      </c>
      <c r="M18" s="568">
        <f>LOOKUP('Calculatie sheet'!$G$2,'Objectenoverzicht aantallen'!$A:$A,'Objectenoverzicht aantallen'!H:H)*$C18</f>
        <v>0</v>
      </c>
      <c r="N18" s="568">
        <f>LOOKUP('Calculatie sheet'!$G$2,'Objectenoverzicht aantallen'!$A:$A,'Objectenoverzicht aantallen'!I:I)*$C18</f>
        <v>0</v>
      </c>
      <c r="O18" s="568">
        <f>LOOKUP('Calculatie sheet'!$G$2,'Objectenoverzicht aantallen'!$A:$A,'Objectenoverzicht aantallen'!J:J)*$C18</f>
        <v>0</v>
      </c>
      <c r="P18" s="568">
        <f>LOOKUP('Calculatie sheet'!$G$2,'Objectenoverzicht aantallen'!$A:$A,'Objectenoverzicht aantallen'!K:K)*$C18</f>
        <v>0</v>
      </c>
      <c r="Q18" s="568">
        <f>LOOKUP('Calculatie sheet'!$G$2,'Objectenoverzicht aantallen'!$A:$A,'Objectenoverzicht aantallen'!L:L)*$C18</f>
        <v>0</v>
      </c>
      <c r="R18" s="568">
        <f>LOOKUP('Calculatie sheet'!$G$2,'Objectenoverzicht aantallen'!$A:$A,'Objectenoverzicht aantallen'!M:M)*$C18</f>
        <v>0</v>
      </c>
      <c r="S18" s="568">
        <f>LOOKUP('Calculatie sheet'!$G$2,'Objectenoverzicht aantallen'!$A:$A,'Objectenoverzicht aantallen'!N:N)*$C18</f>
        <v>0</v>
      </c>
      <c r="T18" s="568">
        <f>LOOKUP('Calculatie sheet'!$G$2,'Objectenoverzicht aantallen'!$A:$A,'Objectenoverzicht aantallen'!O:O)*$C18</f>
        <v>0</v>
      </c>
    </row>
    <row r="19" spans="2:20" x14ac:dyDescent="0.2">
      <c r="B19" t="s">
        <v>866</v>
      </c>
      <c r="C19" s="42">
        <f>'Calculatie sheet'!G71*'Calculatie sheet'!$G$57*'Calculatie sheet'!$G$78</f>
        <v>0</v>
      </c>
      <c r="D19" t="s">
        <v>360</v>
      </c>
      <c r="G19" s="569">
        <f>C19*'Calculatie sheet'!G$7</f>
        <v>0</v>
      </c>
      <c r="H19" s="42">
        <f>C19*'Calculatie sheet'!G$8</f>
        <v>0</v>
      </c>
      <c r="I19" t="str">
        <f t="shared" ref="I19" si="3">D19</f>
        <v>Biobased</v>
      </c>
      <c r="J19" s="568">
        <f>LOOKUP('Calculatie sheet'!$G$2,'Objectenoverzicht aantallen'!$A:$A,'Objectenoverzicht aantallen'!E:E)*$C19</f>
        <v>0</v>
      </c>
      <c r="K19" s="568">
        <f>LOOKUP('Calculatie sheet'!$G$2,'Objectenoverzicht aantallen'!$A:$A,'Objectenoverzicht aantallen'!F:F)*$C19</f>
        <v>0</v>
      </c>
      <c r="L19" s="568">
        <f>LOOKUP('Calculatie sheet'!$G$2,'Objectenoverzicht aantallen'!$A:$A,'Objectenoverzicht aantallen'!G:G)*$C19</f>
        <v>0</v>
      </c>
      <c r="M19" s="568">
        <f>LOOKUP('Calculatie sheet'!$G$2,'Objectenoverzicht aantallen'!$A:$A,'Objectenoverzicht aantallen'!H:H)*$C19</f>
        <v>0</v>
      </c>
      <c r="N19" s="568">
        <f>LOOKUP('Calculatie sheet'!$G$2,'Objectenoverzicht aantallen'!$A:$A,'Objectenoverzicht aantallen'!I:I)*$C19</f>
        <v>0</v>
      </c>
      <c r="O19" s="568">
        <f>LOOKUP('Calculatie sheet'!$G$2,'Objectenoverzicht aantallen'!$A:$A,'Objectenoverzicht aantallen'!J:J)*$C19</f>
        <v>0</v>
      </c>
      <c r="P19" s="568">
        <f>LOOKUP('Calculatie sheet'!$G$2,'Objectenoverzicht aantallen'!$A:$A,'Objectenoverzicht aantallen'!K:K)*$C19</f>
        <v>0</v>
      </c>
      <c r="Q19" s="568">
        <f>LOOKUP('Calculatie sheet'!$G$2,'Objectenoverzicht aantallen'!$A:$A,'Objectenoverzicht aantallen'!L:L)*$C19</f>
        <v>0</v>
      </c>
      <c r="R19" s="568">
        <f>LOOKUP('Calculatie sheet'!$G$2,'Objectenoverzicht aantallen'!$A:$A,'Objectenoverzicht aantallen'!M:M)*$C19</f>
        <v>0</v>
      </c>
      <c r="S19" s="568">
        <f>LOOKUP('Calculatie sheet'!$G$2,'Objectenoverzicht aantallen'!$A:$A,'Objectenoverzicht aantallen'!N:N)*$C19</f>
        <v>0</v>
      </c>
      <c r="T19" s="568">
        <f>LOOKUP('Calculatie sheet'!$G$2,'Objectenoverzicht aantallen'!$A:$A,'Objectenoverzicht aantallen'!O:O)*$C19</f>
        <v>0</v>
      </c>
    </row>
    <row r="20" spans="2:20" x14ac:dyDescent="0.2">
      <c r="B20" t="str">
        <f t="shared" ref="B20:B21" si="4">B13</f>
        <v>Grondbewerking</v>
      </c>
      <c r="C20" s="42">
        <f>'Calculatie sheet'!G72*'Calculatie sheet'!$G$57*'Calculatie sheet'!$G$78</f>
        <v>0</v>
      </c>
      <c r="D20" t="s">
        <v>360</v>
      </c>
      <c r="G20" s="569">
        <f>C20*'Calculatie sheet'!G$7</f>
        <v>0</v>
      </c>
      <c r="H20" s="42">
        <f>C20*'Calculatie sheet'!G$8</f>
        <v>0</v>
      </c>
      <c r="I20" t="str">
        <f t="shared" si="0"/>
        <v>Biobased</v>
      </c>
      <c r="J20" s="568">
        <f>LOOKUP('Calculatie sheet'!$G$2,'Objectenoverzicht aantallen'!$A:$A,'Objectenoverzicht aantallen'!E:E)*$C20</f>
        <v>0</v>
      </c>
      <c r="K20" s="568">
        <f>LOOKUP('Calculatie sheet'!$G$2,'Objectenoverzicht aantallen'!$A:$A,'Objectenoverzicht aantallen'!F:F)*$C20</f>
        <v>0</v>
      </c>
      <c r="L20" s="568">
        <f>LOOKUP('Calculatie sheet'!$G$2,'Objectenoverzicht aantallen'!$A:$A,'Objectenoverzicht aantallen'!G:G)*$C20</f>
        <v>0</v>
      </c>
      <c r="M20" s="568">
        <f>LOOKUP('Calculatie sheet'!$G$2,'Objectenoverzicht aantallen'!$A:$A,'Objectenoverzicht aantallen'!H:H)*$C20</f>
        <v>0</v>
      </c>
      <c r="N20" s="568">
        <f>LOOKUP('Calculatie sheet'!$G$2,'Objectenoverzicht aantallen'!$A:$A,'Objectenoverzicht aantallen'!I:I)*$C20</f>
        <v>0</v>
      </c>
      <c r="O20" s="568">
        <f>LOOKUP('Calculatie sheet'!$G$2,'Objectenoverzicht aantallen'!$A:$A,'Objectenoverzicht aantallen'!J:J)*$C20</f>
        <v>0</v>
      </c>
      <c r="P20" s="568">
        <f>LOOKUP('Calculatie sheet'!$G$2,'Objectenoverzicht aantallen'!$A:$A,'Objectenoverzicht aantallen'!K:K)*$C20</f>
        <v>0</v>
      </c>
      <c r="Q20" s="568">
        <f>LOOKUP('Calculatie sheet'!$G$2,'Objectenoverzicht aantallen'!$A:$A,'Objectenoverzicht aantallen'!L:L)*$C20</f>
        <v>0</v>
      </c>
      <c r="R20" s="568">
        <f>LOOKUP('Calculatie sheet'!$G$2,'Objectenoverzicht aantallen'!$A:$A,'Objectenoverzicht aantallen'!M:M)*$C20</f>
        <v>0</v>
      </c>
      <c r="S20" s="568">
        <f>LOOKUP('Calculatie sheet'!$G$2,'Objectenoverzicht aantallen'!$A:$A,'Objectenoverzicht aantallen'!N:N)*$C20</f>
        <v>0</v>
      </c>
      <c r="T20" s="568">
        <f>LOOKUP('Calculatie sheet'!$G$2,'Objectenoverzicht aantallen'!$A:$A,'Objectenoverzicht aantallen'!O:O)*$C20</f>
        <v>0</v>
      </c>
    </row>
    <row r="21" spans="2:20" x14ac:dyDescent="0.2">
      <c r="B21" t="str">
        <f t="shared" si="4"/>
        <v>Bestrating</v>
      </c>
      <c r="C21" s="42">
        <f>'Calculatie sheet'!G73*'Calculatie sheet'!$G$57*'Calculatie sheet'!$G$78</f>
        <v>0</v>
      </c>
      <c r="D21" t="s">
        <v>360</v>
      </c>
      <c r="G21" s="569">
        <f>C21*'Calculatie sheet'!G$7</f>
        <v>0</v>
      </c>
      <c r="H21" s="42">
        <f>C21*'Calculatie sheet'!G$8</f>
        <v>0</v>
      </c>
      <c r="I21" t="str">
        <f t="shared" si="0"/>
        <v>Biobased</v>
      </c>
      <c r="J21" s="568">
        <f>LOOKUP('Calculatie sheet'!$G$2,'Objectenoverzicht aantallen'!$A:$A,'Objectenoverzicht aantallen'!E:E)*$C21</f>
        <v>0</v>
      </c>
      <c r="K21" s="568">
        <f>LOOKUP('Calculatie sheet'!$G$2,'Objectenoverzicht aantallen'!$A:$A,'Objectenoverzicht aantallen'!F:F)*$C21</f>
        <v>0</v>
      </c>
      <c r="L21" s="568">
        <f>LOOKUP('Calculatie sheet'!$G$2,'Objectenoverzicht aantallen'!$A:$A,'Objectenoverzicht aantallen'!G:G)*$C21</f>
        <v>0</v>
      </c>
      <c r="M21" s="568">
        <f>LOOKUP('Calculatie sheet'!$G$2,'Objectenoverzicht aantallen'!$A:$A,'Objectenoverzicht aantallen'!H:H)*$C21</f>
        <v>0</v>
      </c>
      <c r="N21" s="568">
        <f>LOOKUP('Calculatie sheet'!$G$2,'Objectenoverzicht aantallen'!$A:$A,'Objectenoverzicht aantallen'!I:I)*$C21</f>
        <v>0</v>
      </c>
      <c r="O21" s="568">
        <f>LOOKUP('Calculatie sheet'!$G$2,'Objectenoverzicht aantallen'!$A:$A,'Objectenoverzicht aantallen'!J:J)*$C21</f>
        <v>0</v>
      </c>
      <c r="P21" s="568">
        <f>LOOKUP('Calculatie sheet'!$G$2,'Objectenoverzicht aantallen'!$A:$A,'Objectenoverzicht aantallen'!K:K)*$C21</f>
        <v>0</v>
      </c>
      <c r="Q21" s="568">
        <f>LOOKUP('Calculatie sheet'!$G$2,'Objectenoverzicht aantallen'!$A:$A,'Objectenoverzicht aantallen'!L:L)*$C21</f>
        <v>0</v>
      </c>
      <c r="R21" s="568">
        <f>LOOKUP('Calculatie sheet'!$G$2,'Objectenoverzicht aantallen'!$A:$A,'Objectenoverzicht aantallen'!M:M)*$C21</f>
        <v>0</v>
      </c>
      <c r="S21" s="568">
        <f>LOOKUP('Calculatie sheet'!$G$2,'Objectenoverzicht aantallen'!$A:$A,'Objectenoverzicht aantallen'!N:N)*$C21</f>
        <v>0</v>
      </c>
      <c r="T21" s="568">
        <f>LOOKUP('Calculatie sheet'!$G$2,'Objectenoverzicht aantallen'!$A:$A,'Objectenoverzicht aantallen'!O:O)*$C21</f>
        <v>0</v>
      </c>
    </row>
    <row r="22" spans="2:20" x14ac:dyDescent="0.2">
      <c r="B22" t="s">
        <v>348</v>
      </c>
      <c r="C22" s="42">
        <f>'Calculatie sheet'!G74*'Calculatie sheet'!$G$57*'Calculatie sheet'!$G$78</f>
        <v>0</v>
      </c>
      <c r="D22" t="s">
        <v>360</v>
      </c>
      <c r="G22" s="569">
        <f>C22*'Calculatie sheet'!G$7</f>
        <v>0</v>
      </c>
      <c r="H22" s="42">
        <f>C22*'Calculatie sheet'!G$8</f>
        <v>0</v>
      </c>
      <c r="I22" t="str">
        <f t="shared" si="0"/>
        <v>Biobased</v>
      </c>
      <c r="J22" s="568">
        <f>LOOKUP('Calculatie sheet'!$G$2,'Objectenoverzicht aantallen'!$A:$A,'Objectenoverzicht aantallen'!E:E)*$C22</f>
        <v>0</v>
      </c>
      <c r="K22" s="568">
        <f>LOOKUP('Calculatie sheet'!$G$2,'Objectenoverzicht aantallen'!$A:$A,'Objectenoverzicht aantallen'!F:F)*$C22</f>
        <v>0</v>
      </c>
      <c r="L22" s="568">
        <f>LOOKUP('Calculatie sheet'!$G$2,'Objectenoverzicht aantallen'!$A:$A,'Objectenoverzicht aantallen'!G:G)*$C22</f>
        <v>0</v>
      </c>
      <c r="M22" s="568">
        <f>LOOKUP('Calculatie sheet'!$G$2,'Objectenoverzicht aantallen'!$A:$A,'Objectenoverzicht aantallen'!H:H)*$C22</f>
        <v>0</v>
      </c>
      <c r="N22" s="568">
        <f>LOOKUP('Calculatie sheet'!$G$2,'Objectenoverzicht aantallen'!$A:$A,'Objectenoverzicht aantallen'!I:I)*$C22</f>
        <v>0</v>
      </c>
      <c r="O22" s="568">
        <f>LOOKUP('Calculatie sheet'!$G$2,'Objectenoverzicht aantallen'!$A:$A,'Objectenoverzicht aantallen'!J:J)*$C22</f>
        <v>0</v>
      </c>
      <c r="P22" s="568">
        <f>LOOKUP('Calculatie sheet'!$G$2,'Objectenoverzicht aantallen'!$A:$A,'Objectenoverzicht aantallen'!K:K)*$C22</f>
        <v>0</v>
      </c>
      <c r="Q22" s="568">
        <f>LOOKUP('Calculatie sheet'!$G$2,'Objectenoverzicht aantallen'!$A:$A,'Objectenoverzicht aantallen'!L:L)*$C22</f>
        <v>0</v>
      </c>
      <c r="R22" s="568">
        <f>LOOKUP('Calculatie sheet'!$G$2,'Objectenoverzicht aantallen'!$A:$A,'Objectenoverzicht aantallen'!M:M)*$C22</f>
        <v>0</v>
      </c>
      <c r="S22" s="568">
        <f>LOOKUP('Calculatie sheet'!$G$2,'Objectenoverzicht aantallen'!$A:$A,'Objectenoverzicht aantallen'!N:N)*$C22</f>
        <v>0</v>
      </c>
      <c r="T22" s="568">
        <f>LOOKUP('Calculatie sheet'!$G$2,'Objectenoverzicht aantallen'!$A:$A,'Objectenoverzicht aantallen'!O:O)*$C22</f>
        <v>0</v>
      </c>
    </row>
  </sheetData>
  <pageMargins left="0.7" right="0.7" top="0.75" bottom="0.75" header="0.3" footer="0.3"/>
  <pageSetup paperSize="9" orientation="portrait" horizontalDpi="0" verticalDpi="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3FB5-EFB3-9349-AB2E-7A6EEFBC20D9}">
  <dimension ref="A1:T22"/>
  <sheetViews>
    <sheetView topLeftCell="C1" workbookViewId="0">
      <selection activeCell="G18" sqref="G18:T19"/>
    </sheetView>
  </sheetViews>
  <sheetFormatPr baseColWidth="10" defaultColWidth="11" defaultRowHeight="16" x14ac:dyDescent="0.2"/>
  <cols>
    <col min="1" max="1" width="23.6640625" bestFit="1" customWidth="1"/>
    <col min="3" max="3" width="11.1640625" bestFit="1" customWidth="1"/>
    <col min="5" max="5" width="21" bestFit="1" customWidth="1"/>
    <col min="7" max="7" width="12.1640625" bestFit="1" customWidth="1"/>
    <col min="8" max="8" width="17.83203125" bestFit="1" customWidth="1"/>
    <col min="9" max="9" width="13" bestFit="1" customWidth="1"/>
    <col min="10" max="20" width="12.5" bestFit="1" customWidth="1"/>
  </cols>
  <sheetData>
    <row r="1" spans="1:20" x14ac:dyDescent="0.2">
      <c r="A1" t="str">
        <f>'Calculatie sheet'!H3</f>
        <v>Onderdoorgang fiets/ voetgangerstunnel (beton)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sheet'!H68*'Calculatie sheet'!$H$57*(1-'Calculatie sheet'!$H$77-'Calculatie sheet'!$H$78)</f>
        <v>1483167.4378290002</v>
      </c>
      <c r="D2" t="s">
        <v>134</v>
      </c>
      <c r="E2" s="8" t="s">
        <v>71</v>
      </c>
      <c r="G2" s="569">
        <f>C2*'Calculatie sheet'!H$7</f>
        <v>0</v>
      </c>
      <c r="H2" s="42">
        <f>C2*'Calculatie sheet'!H$8</f>
        <v>0</v>
      </c>
      <c r="I2" t="str">
        <f>D2</f>
        <v>Primair</v>
      </c>
      <c r="J2" s="568">
        <f>LOOKUP('Calculatie sheet'!$H$2,'Objectenoverzicht aantallen'!$A:$A,'Objectenoverzicht aantallen'!E:E)*$C2</f>
        <v>0</v>
      </c>
      <c r="K2" s="568">
        <f>LOOKUP('Calculatie sheet'!$H$2,'Objectenoverzicht aantallen'!$A:$A,'Objectenoverzicht aantallen'!F:F)*$C2</f>
        <v>0</v>
      </c>
      <c r="L2" s="568">
        <f>LOOKUP('Calculatie sheet'!$H$2,'Objectenoverzicht aantallen'!$A:$A,'Objectenoverzicht aantallen'!G:G)*$C2</f>
        <v>0</v>
      </c>
      <c r="M2" s="568">
        <f>LOOKUP('Calculatie sheet'!$H$2,'Objectenoverzicht aantallen'!$A:$A,'Objectenoverzicht aantallen'!H:H)*$C2</f>
        <v>0</v>
      </c>
      <c r="N2" s="568">
        <f>LOOKUP('Calculatie sheet'!$H$2,'Objectenoverzicht aantallen'!$A:$A,'Objectenoverzicht aantallen'!I:I)*$C2</f>
        <v>0</v>
      </c>
      <c r="O2" s="568">
        <f>LOOKUP('Calculatie sheet'!$H$2,'Objectenoverzicht aantallen'!$A:$A,'Objectenoverzicht aantallen'!J:J)*$C2</f>
        <v>0</v>
      </c>
      <c r="P2" s="568">
        <f>LOOKUP('Calculatie sheet'!$H$2,'Objectenoverzicht aantallen'!$A:$A,'Objectenoverzicht aantallen'!K:K)*$C2</f>
        <v>0</v>
      </c>
      <c r="Q2" s="568">
        <f>LOOKUP('Calculatie sheet'!$H$2,'Objectenoverzicht aantallen'!$A:$A,'Objectenoverzicht aantallen'!L:L)*$C2</f>
        <v>0</v>
      </c>
      <c r="R2" s="568">
        <f>LOOKUP('Calculatie sheet'!$H$2,'Objectenoverzicht aantallen'!$A:$A,'Objectenoverzicht aantallen'!M:M)*$C2</f>
        <v>0</v>
      </c>
      <c r="S2" s="568">
        <f>LOOKUP('Calculatie sheet'!$H$2,'Objectenoverzicht aantallen'!$A:$A,'Objectenoverzicht aantallen'!N:N)*$C2</f>
        <v>0</v>
      </c>
      <c r="T2" s="568">
        <f>LOOKUP('Calculatie sheet'!$H$2,'Objectenoverzicht aantallen'!$A:$A,'Objectenoverzicht aantallen'!O:O)*$C2</f>
        <v>0</v>
      </c>
    </row>
    <row r="3" spans="1:20" x14ac:dyDescent="0.2">
      <c r="B3" t="str">
        <f>'Calculatie sheet'!C69</f>
        <v>Staal</v>
      </c>
      <c r="C3" s="43">
        <f>'Calculatie sheet'!H69*'Calculatie sheet'!$H$57*(1-'Calculatie sheet'!$H$77-'Calculatie sheet'!$H$78)</f>
        <v>30580.771914000004</v>
      </c>
      <c r="D3" t="s">
        <v>134</v>
      </c>
      <c r="E3" s="24" t="s">
        <v>74</v>
      </c>
      <c r="G3" s="569">
        <f>C3*'Calculatie sheet'!H$7</f>
        <v>0</v>
      </c>
      <c r="H3" s="42">
        <f>C3*'Calculatie sheet'!H$8</f>
        <v>0</v>
      </c>
      <c r="I3" t="str">
        <f t="shared" ref="I3:I22" si="0">D3</f>
        <v>Primair</v>
      </c>
      <c r="J3" s="568">
        <f>LOOKUP('Calculatie sheet'!$H$2,'Objectenoverzicht aantallen'!$A:$A,'Objectenoverzicht aantallen'!E:E)*$C3</f>
        <v>0</v>
      </c>
      <c r="K3" s="568">
        <f>LOOKUP('Calculatie sheet'!$H$2,'Objectenoverzicht aantallen'!$A:$A,'Objectenoverzicht aantallen'!F:F)*$C3</f>
        <v>0</v>
      </c>
      <c r="L3" s="568">
        <f>LOOKUP('Calculatie sheet'!$H$2,'Objectenoverzicht aantallen'!$A:$A,'Objectenoverzicht aantallen'!G:G)*$C3</f>
        <v>0</v>
      </c>
      <c r="M3" s="568">
        <f>LOOKUP('Calculatie sheet'!$H$2,'Objectenoverzicht aantallen'!$A:$A,'Objectenoverzicht aantallen'!H:H)*$C3</f>
        <v>0</v>
      </c>
      <c r="N3" s="568">
        <f>LOOKUP('Calculatie sheet'!$H$2,'Objectenoverzicht aantallen'!$A:$A,'Objectenoverzicht aantallen'!I:I)*$C3</f>
        <v>0</v>
      </c>
      <c r="O3" s="568">
        <f>LOOKUP('Calculatie sheet'!$H$2,'Objectenoverzicht aantallen'!$A:$A,'Objectenoverzicht aantallen'!J:J)*$C3</f>
        <v>0</v>
      </c>
      <c r="P3" s="568">
        <f>LOOKUP('Calculatie sheet'!$H$2,'Objectenoverzicht aantallen'!$A:$A,'Objectenoverzicht aantallen'!K:K)*$C3</f>
        <v>0</v>
      </c>
      <c r="Q3" s="568">
        <f>LOOKUP('Calculatie sheet'!$H$2,'Objectenoverzicht aantallen'!$A:$A,'Objectenoverzicht aantallen'!L:L)*$C3</f>
        <v>0</v>
      </c>
      <c r="R3" s="568">
        <f>LOOKUP('Calculatie sheet'!$H$2,'Objectenoverzicht aantallen'!$A:$A,'Objectenoverzicht aantallen'!M:M)*$C3</f>
        <v>0</v>
      </c>
      <c r="S3" s="568">
        <f>LOOKUP('Calculatie sheet'!$H$2,'Objectenoverzicht aantallen'!$A:$A,'Objectenoverzicht aantallen'!N:N)*$C3</f>
        <v>0</v>
      </c>
      <c r="T3" s="568">
        <f>LOOKUP('Calculatie sheet'!$H$2,'Objectenoverzicht aantallen'!$A:$A,'Objectenoverzicht aantallen'!O:O)*$C3</f>
        <v>0</v>
      </c>
    </row>
    <row r="4" spans="1:20" x14ac:dyDescent="0.2">
      <c r="B4" t="str">
        <f>'Calculatie sheet'!C70</f>
        <v>Asfalt</v>
      </c>
      <c r="C4" s="43">
        <f>'Calculatie sheet'!H70*'Calculatie sheet'!$H$57*(1-'Calculatie sheet'!$H$77-'Calculatie sheet'!$H$78)</f>
        <v>15290.385957000002</v>
      </c>
      <c r="D4" t="s">
        <v>134</v>
      </c>
      <c r="E4" s="25" t="s">
        <v>75</v>
      </c>
      <c r="G4" s="569">
        <f>C4*'Calculatie sheet'!H$7</f>
        <v>0</v>
      </c>
      <c r="H4" s="42">
        <f>C4*'Calculatie sheet'!H$8</f>
        <v>0</v>
      </c>
      <c r="I4" t="str">
        <f t="shared" si="0"/>
        <v>Primair</v>
      </c>
      <c r="J4" s="568">
        <f>LOOKUP('Calculatie sheet'!$H$2,'Objectenoverzicht aantallen'!$A:$A,'Objectenoverzicht aantallen'!E:E)*$C4</f>
        <v>0</v>
      </c>
      <c r="K4" s="568">
        <f>LOOKUP('Calculatie sheet'!$H$2,'Objectenoverzicht aantallen'!$A:$A,'Objectenoverzicht aantallen'!F:F)*$C4</f>
        <v>0</v>
      </c>
      <c r="L4" s="568">
        <f>LOOKUP('Calculatie sheet'!$H$2,'Objectenoverzicht aantallen'!$A:$A,'Objectenoverzicht aantallen'!G:G)*$C4</f>
        <v>0</v>
      </c>
      <c r="M4" s="568">
        <f>LOOKUP('Calculatie sheet'!$H$2,'Objectenoverzicht aantallen'!$A:$A,'Objectenoverzicht aantallen'!H:H)*$C4</f>
        <v>0</v>
      </c>
      <c r="N4" s="568">
        <f>LOOKUP('Calculatie sheet'!$H$2,'Objectenoverzicht aantallen'!$A:$A,'Objectenoverzicht aantallen'!I:I)*$C4</f>
        <v>0</v>
      </c>
      <c r="O4" s="568">
        <f>LOOKUP('Calculatie sheet'!$H$2,'Objectenoverzicht aantallen'!$A:$A,'Objectenoverzicht aantallen'!J:J)*$C4</f>
        <v>0</v>
      </c>
      <c r="P4" s="568">
        <f>LOOKUP('Calculatie sheet'!$H$2,'Objectenoverzicht aantallen'!$A:$A,'Objectenoverzicht aantallen'!K:K)*$C4</f>
        <v>0</v>
      </c>
      <c r="Q4" s="568">
        <f>LOOKUP('Calculatie sheet'!$H$2,'Objectenoverzicht aantallen'!$A:$A,'Objectenoverzicht aantallen'!L:L)*$C4</f>
        <v>0</v>
      </c>
      <c r="R4" s="568">
        <f>LOOKUP('Calculatie sheet'!$H$2,'Objectenoverzicht aantallen'!$A:$A,'Objectenoverzicht aantallen'!M:M)*$C4</f>
        <v>0</v>
      </c>
      <c r="S4" s="568">
        <f>LOOKUP('Calculatie sheet'!$H$2,'Objectenoverzicht aantallen'!$A:$A,'Objectenoverzicht aantallen'!N:N)*$C4</f>
        <v>0</v>
      </c>
      <c r="T4" s="568">
        <f>LOOKUP('Calculatie sheet'!$H$2,'Objectenoverzicht aantallen'!$A:$A,'Objectenoverzicht aantallen'!O:O)*$C4</f>
        <v>0</v>
      </c>
    </row>
    <row r="5" spans="1:20" x14ac:dyDescent="0.2">
      <c r="B5" t="s">
        <v>866</v>
      </c>
      <c r="C5" s="43">
        <f>'Calculatie sheet'!H71*'Calculatie sheet'!$H$57*(1-'Calculatie sheet'!$H$77-'Calculatie sheet'!$H$78)</f>
        <v>0</v>
      </c>
      <c r="D5" t="s">
        <v>134</v>
      </c>
      <c r="E5" s="27" t="s">
        <v>93</v>
      </c>
      <c r="G5" s="569">
        <f>C5*'Calculatie sheet'!H$7</f>
        <v>0</v>
      </c>
      <c r="H5" s="42">
        <f>C5*'Calculatie sheet'!H$8</f>
        <v>0</v>
      </c>
      <c r="I5" t="str">
        <f t="shared" ref="I5" si="1">D5</f>
        <v>Primair</v>
      </c>
      <c r="J5" s="568">
        <f>LOOKUP('Calculatie sheet'!$H$2,'Objectenoverzicht aantallen'!$A:$A,'Objectenoverzicht aantallen'!E:E)*$C5</f>
        <v>0</v>
      </c>
      <c r="K5" s="568">
        <f>LOOKUP('Calculatie sheet'!$H$2,'Objectenoverzicht aantallen'!$A:$A,'Objectenoverzicht aantallen'!F:F)*$C5</f>
        <v>0</v>
      </c>
      <c r="L5" s="568">
        <f>LOOKUP('Calculatie sheet'!$H$2,'Objectenoverzicht aantallen'!$A:$A,'Objectenoverzicht aantallen'!G:G)*$C5</f>
        <v>0</v>
      </c>
      <c r="M5" s="568">
        <f>LOOKUP('Calculatie sheet'!$H$2,'Objectenoverzicht aantallen'!$A:$A,'Objectenoverzicht aantallen'!H:H)*$C5</f>
        <v>0</v>
      </c>
      <c r="N5" s="568">
        <f>LOOKUP('Calculatie sheet'!$H$2,'Objectenoverzicht aantallen'!$A:$A,'Objectenoverzicht aantallen'!I:I)*$C5</f>
        <v>0</v>
      </c>
      <c r="O5" s="568">
        <f>LOOKUP('Calculatie sheet'!$H$2,'Objectenoverzicht aantallen'!$A:$A,'Objectenoverzicht aantallen'!J:J)*$C5</f>
        <v>0</v>
      </c>
      <c r="P5" s="568">
        <f>LOOKUP('Calculatie sheet'!$H$2,'Objectenoverzicht aantallen'!$A:$A,'Objectenoverzicht aantallen'!K:K)*$C5</f>
        <v>0</v>
      </c>
      <c r="Q5" s="568">
        <f>LOOKUP('Calculatie sheet'!$H$2,'Objectenoverzicht aantallen'!$A:$A,'Objectenoverzicht aantallen'!L:L)*$C5</f>
        <v>0</v>
      </c>
      <c r="R5" s="568">
        <f>LOOKUP('Calculatie sheet'!$H$2,'Objectenoverzicht aantallen'!$A:$A,'Objectenoverzicht aantallen'!M:M)*$C5</f>
        <v>0</v>
      </c>
      <c r="S5" s="568">
        <f>LOOKUP('Calculatie sheet'!$H$2,'Objectenoverzicht aantallen'!$A:$A,'Objectenoverzicht aantallen'!N:N)*$C5</f>
        <v>0</v>
      </c>
      <c r="T5" s="568">
        <f>LOOKUP('Calculatie sheet'!$H$2,'Objectenoverzicht aantallen'!$A:$A,'Objectenoverzicht aantallen'!O:O)*$C5</f>
        <v>0</v>
      </c>
    </row>
    <row r="6" spans="1:20" x14ac:dyDescent="0.2">
      <c r="B6" t="str">
        <f>'Calculatie sheet'!C72</f>
        <v>Grondbewerking</v>
      </c>
      <c r="C6" s="43">
        <f>'Calculatie sheet'!H72*'Calculatie sheet'!$H$57*(1-'Calculatie sheet'!$H$77-'Calculatie sheet'!$H$78)</f>
        <v>0</v>
      </c>
      <c r="D6" t="s">
        <v>134</v>
      </c>
      <c r="E6" s="38" t="s">
        <v>659</v>
      </c>
      <c r="G6" s="569">
        <f>C6*'Calculatie sheet'!H$7</f>
        <v>0</v>
      </c>
      <c r="H6" s="42">
        <f>C6*'Calculatie sheet'!H$8</f>
        <v>0</v>
      </c>
      <c r="I6" t="str">
        <f t="shared" si="0"/>
        <v>Primair</v>
      </c>
      <c r="J6" s="568">
        <f>LOOKUP('Calculatie sheet'!$H$2,'Objectenoverzicht aantallen'!$A:$A,'Objectenoverzicht aantallen'!E:E)*$C6</f>
        <v>0</v>
      </c>
      <c r="K6" s="568">
        <f>LOOKUP('Calculatie sheet'!$H$2,'Objectenoverzicht aantallen'!$A:$A,'Objectenoverzicht aantallen'!F:F)*$C6</f>
        <v>0</v>
      </c>
      <c r="L6" s="568">
        <f>LOOKUP('Calculatie sheet'!$H$2,'Objectenoverzicht aantallen'!$A:$A,'Objectenoverzicht aantallen'!G:G)*$C6</f>
        <v>0</v>
      </c>
      <c r="M6" s="568">
        <f>LOOKUP('Calculatie sheet'!$H$2,'Objectenoverzicht aantallen'!$A:$A,'Objectenoverzicht aantallen'!H:H)*$C6</f>
        <v>0</v>
      </c>
      <c r="N6" s="568">
        <f>LOOKUP('Calculatie sheet'!$H$2,'Objectenoverzicht aantallen'!$A:$A,'Objectenoverzicht aantallen'!I:I)*$C6</f>
        <v>0</v>
      </c>
      <c r="O6" s="568">
        <f>LOOKUP('Calculatie sheet'!$H$2,'Objectenoverzicht aantallen'!$A:$A,'Objectenoverzicht aantallen'!J:J)*$C6</f>
        <v>0</v>
      </c>
      <c r="P6" s="568">
        <f>LOOKUP('Calculatie sheet'!$H$2,'Objectenoverzicht aantallen'!$A:$A,'Objectenoverzicht aantallen'!K:K)*$C6</f>
        <v>0</v>
      </c>
      <c r="Q6" s="568">
        <f>LOOKUP('Calculatie sheet'!$H$2,'Objectenoverzicht aantallen'!$A:$A,'Objectenoverzicht aantallen'!L:L)*$C6</f>
        <v>0</v>
      </c>
      <c r="R6" s="568">
        <f>LOOKUP('Calculatie sheet'!$H$2,'Objectenoverzicht aantallen'!$A:$A,'Objectenoverzicht aantallen'!M:M)*$C6</f>
        <v>0</v>
      </c>
      <c r="S6" s="568">
        <f>LOOKUP('Calculatie sheet'!$H$2,'Objectenoverzicht aantallen'!$A:$A,'Objectenoverzicht aantallen'!N:N)*$C6</f>
        <v>0</v>
      </c>
      <c r="T6" s="568">
        <f>LOOKUP('Calculatie sheet'!$H$2,'Objectenoverzicht aantallen'!$A:$A,'Objectenoverzicht aantallen'!O:O)*$C6</f>
        <v>0</v>
      </c>
    </row>
    <row r="7" spans="1:20" x14ac:dyDescent="0.2">
      <c r="B7" t="str">
        <f>'Calculatie sheet'!C73</f>
        <v>Bestrating</v>
      </c>
      <c r="C7" s="43">
        <f>'Calculatie sheet'!H73*'Calculatie sheet'!$H$57*(1-'Calculatie sheet'!$H$77-'Calculatie sheet'!$H$78)</f>
        <v>0</v>
      </c>
      <c r="D7" t="s">
        <v>134</v>
      </c>
      <c r="E7" s="569" t="s">
        <v>597</v>
      </c>
      <c r="G7" s="569">
        <f>C7*'Calculatie sheet'!H$7</f>
        <v>0</v>
      </c>
      <c r="H7" s="42">
        <f>C7*'Calculatie sheet'!H$8</f>
        <v>0</v>
      </c>
      <c r="I7" t="str">
        <f t="shared" si="0"/>
        <v>Primair</v>
      </c>
      <c r="J7" s="568">
        <f>LOOKUP('Calculatie sheet'!$H$2,'Objectenoverzicht aantallen'!$A:$A,'Objectenoverzicht aantallen'!E:E)*$C7</f>
        <v>0</v>
      </c>
      <c r="K7" s="568">
        <f>LOOKUP('Calculatie sheet'!$H$2,'Objectenoverzicht aantallen'!$A:$A,'Objectenoverzicht aantallen'!F:F)*$C7</f>
        <v>0</v>
      </c>
      <c r="L7" s="568">
        <f>LOOKUP('Calculatie sheet'!$H$2,'Objectenoverzicht aantallen'!$A:$A,'Objectenoverzicht aantallen'!G:G)*$C7</f>
        <v>0</v>
      </c>
      <c r="M7" s="568">
        <f>LOOKUP('Calculatie sheet'!$H$2,'Objectenoverzicht aantallen'!$A:$A,'Objectenoverzicht aantallen'!H:H)*$C7</f>
        <v>0</v>
      </c>
      <c r="N7" s="568">
        <f>LOOKUP('Calculatie sheet'!$H$2,'Objectenoverzicht aantallen'!$A:$A,'Objectenoverzicht aantallen'!I:I)*$C7</f>
        <v>0</v>
      </c>
      <c r="O7" s="568">
        <f>LOOKUP('Calculatie sheet'!$H$2,'Objectenoverzicht aantallen'!$A:$A,'Objectenoverzicht aantallen'!J:J)*$C7</f>
        <v>0</v>
      </c>
      <c r="P7" s="568">
        <f>LOOKUP('Calculatie sheet'!$H$2,'Objectenoverzicht aantallen'!$A:$A,'Objectenoverzicht aantallen'!K:K)*$C7</f>
        <v>0</v>
      </c>
      <c r="Q7" s="568">
        <f>LOOKUP('Calculatie sheet'!$H$2,'Objectenoverzicht aantallen'!$A:$A,'Objectenoverzicht aantallen'!L:L)*$C7</f>
        <v>0</v>
      </c>
      <c r="R7" s="568">
        <f>LOOKUP('Calculatie sheet'!$H$2,'Objectenoverzicht aantallen'!$A:$A,'Objectenoverzicht aantallen'!M:M)*$C7</f>
        <v>0</v>
      </c>
      <c r="S7" s="568">
        <f>LOOKUP('Calculatie sheet'!$H$2,'Objectenoverzicht aantallen'!$A:$A,'Objectenoverzicht aantallen'!N:N)*$C7</f>
        <v>0</v>
      </c>
      <c r="T7" s="568">
        <f>LOOKUP('Calculatie sheet'!$H$2,'Objectenoverzicht aantallen'!$A:$A,'Objectenoverzicht aantallen'!O:O)*$C7</f>
        <v>0</v>
      </c>
    </row>
    <row r="8" spans="1:20" x14ac:dyDescent="0.2">
      <c r="B8" t="s">
        <v>348</v>
      </c>
      <c r="C8" s="43">
        <f>'Calculatie sheet'!H74*'Calculatie sheet'!$H$57*(1-'Calculatie sheet'!$H$77-'Calculatie sheet'!$H$78)</f>
        <v>0</v>
      </c>
      <c r="D8" t="s">
        <v>134</v>
      </c>
      <c r="G8" s="569">
        <f>C8*'Calculatie sheet'!H$7</f>
        <v>0</v>
      </c>
      <c r="H8" s="42">
        <f>C8*'Calculatie sheet'!H$8</f>
        <v>0</v>
      </c>
      <c r="I8" t="str">
        <f t="shared" si="0"/>
        <v>Primair</v>
      </c>
      <c r="J8" s="568">
        <f>LOOKUP('Calculatie sheet'!$H$2,'Objectenoverzicht aantallen'!$A:$A,'Objectenoverzicht aantallen'!E:E)*$C8</f>
        <v>0</v>
      </c>
      <c r="K8" s="568">
        <f>LOOKUP('Calculatie sheet'!$H$2,'Objectenoverzicht aantallen'!$A:$A,'Objectenoverzicht aantallen'!F:F)*$C8</f>
        <v>0</v>
      </c>
      <c r="L8" s="568">
        <f>LOOKUP('Calculatie sheet'!$H$2,'Objectenoverzicht aantallen'!$A:$A,'Objectenoverzicht aantallen'!G:G)*$C8</f>
        <v>0</v>
      </c>
      <c r="M8" s="568">
        <f>LOOKUP('Calculatie sheet'!$H$2,'Objectenoverzicht aantallen'!$A:$A,'Objectenoverzicht aantallen'!H:H)*$C8</f>
        <v>0</v>
      </c>
      <c r="N8" s="568">
        <f>LOOKUP('Calculatie sheet'!$H$2,'Objectenoverzicht aantallen'!$A:$A,'Objectenoverzicht aantallen'!I:I)*$C8</f>
        <v>0</v>
      </c>
      <c r="O8" s="568">
        <f>LOOKUP('Calculatie sheet'!$H$2,'Objectenoverzicht aantallen'!$A:$A,'Objectenoverzicht aantallen'!J:J)*$C8</f>
        <v>0</v>
      </c>
      <c r="P8" s="568">
        <f>LOOKUP('Calculatie sheet'!$H$2,'Objectenoverzicht aantallen'!$A:$A,'Objectenoverzicht aantallen'!K:K)*$C8</f>
        <v>0</v>
      </c>
      <c r="Q8" s="568">
        <f>LOOKUP('Calculatie sheet'!$H$2,'Objectenoverzicht aantallen'!$A:$A,'Objectenoverzicht aantallen'!L:L)*$C8</f>
        <v>0</v>
      </c>
      <c r="R8" s="568">
        <f>LOOKUP('Calculatie sheet'!$H$2,'Objectenoverzicht aantallen'!$A:$A,'Objectenoverzicht aantallen'!M:M)*$C8</f>
        <v>0</v>
      </c>
      <c r="S8" s="568">
        <f>LOOKUP('Calculatie sheet'!$H$2,'Objectenoverzicht aantallen'!$A:$A,'Objectenoverzicht aantallen'!N:N)*$C8</f>
        <v>0</v>
      </c>
      <c r="T8" s="568">
        <f>LOOKUP('Calculatie sheet'!$H$2,'Objectenoverzicht aantallen'!$A:$A,'Objectenoverzicht aantallen'!O:O)*$C8</f>
        <v>0</v>
      </c>
    </row>
    <row r="9" spans="1:20" x14ac:dyDescent="0.2">
      <c r="B9" t="str">
        <f>B2</f>
        <v>Beton</v>
      </c>
      <c r="C9" s="43">
        <f>'Calculatie sheet'!H68*'Calculatie sheet'!$H$57*'Calculatie sheet'!$H$77</f>
        <v>14981.489271000002</v>
      </c>
      <c r="D9" t="s">
        <v>135</v>
      </c>
      <c r="G9" s="569">
        <f>C9*'Calculatie sheet'!H$7</f>
        <v>0</v>
      </c>
      <c r="H9" s="42">
        <f>C9*'Calculatie sheet'!H$8</f>
        <v>0</v>
      </c>
      <c r="I9" t="str">
        <f t="shared" si="0"/>
        <v>Secundair</v>
      </c>
      <c r="J9" s="568">
        <f>LOOKUP('Calculatie sheet'!$H$2,'Objectenoverzicht aantallen'!$A:$A,'Objectenoverzicht aantallen'!E:E)*$C9</f>
        <v>0</v>
      </c>
      <c r="K9" s="568">
        <f>LOOKUP('Calculatie sheet'!$H$2,'Objectenoverzicht aantallen'!$A:$A,'Objectenoverzicht aantallen'!F:F)*$C9</f>
        <v>0</v>
      </c>
      <c r="L9" s="568">
        <f>LOOKUP('Calculatie sheet'!$H$2,'Objectenoverzicht aantallen'!$A:$A,'Objectenoverzicht aantallen'!G:G)*$C9</f>
        <v>0</v>
      </c>
      <c r="M9" s="568">
        <f>LOOKUP('Calculatie sheet'!$H$2,'Objectenoverzicht aantallen'!$A:$A,'Objectenoverzicht aantallen'!H:H)*$C9</f>
        <v>0</v>
      </c>
      <c r="N9" s="568">
        <f>LOOKUP('Calculatie sheet'!$H$2,'Objectenoverzicht aantallen'!$A:$A,'Objectenoverzicht aantallen'!I:I)*$C9</f>
        <v>0</v>
      </c>
      <c r="O9" s="568">
        <f>LOOKUP('Calculatie sheet'!$H$2,'Objectenoverzicht aantallen'!$A:$A,'Objectenoverzicht aantallen'!J:J)*$C9</f>
        <v>0</v>
      </c>
      <c r="P9" s="568">
        <f>LOOKUP('Calculatie sheet'!$H$2,'Objectenoverzicht aantallen'!$A:$A,'Objectenoverzicht aantallen'!K:K)*$C9</f>
        <v>0</v>
      </c>
      <c r="Q9" s="568">
        <f>LOOKUP('Calculatie sheet'!$H$2,'Objectenoverzicht aantallen'!$A:$A,'Objectenoverzicht aantallen'!L:L)*$C9</f>
        <v>0</v>
      </c>
      <c r="R9" s="568">
        <f>LOOKUP('Calculatie sheet'!$H$2,'Objectenoverzicht aantallen'!$A:$A,'Objectenoverzicht aantallen'!M:M)*$C9</f>
        <v>0</v>
      </c>
      <c r="S9" s="568">
        <f>LOOKUP('Calculatie sheet'!$H$2,'Objectenoverzicht aantallen'!$A:$A,'Objectenoverzicht aantallen'!N:N)*$C9</f>
        <v>0</v>
      </c>
      <c r="T9" s="568">
        <f>LOOKUP('Calculatie sheet'!$H$2,'Objectenoverzicht aantallen'!$A:$A,'Objectenoverzicht aantallen'!O:O)*$C9</f>
        <v>0</v>
      </c>
    </row>
    <row r="10" spans="1:20" x14ac:dyDescent="0.2">
      <c r="B10" t="str">
        <f>B3</f>
        <v>Staal</v>
      </c>
      <c r="C10" s="43">
        <f>'Calculatie sheet'!H69*'Calculatie sheet'!$H$57*'Calculatie sheet'!$H$77</f>
        <v>308.89668600000005</v>
      </c>
      <c r="D10" t="s">
        <v>135</v>
      </c>
      <c r="G10" s="569">
        <f>C10*'Calculatie sheet'!H$7</f>
        <v>0</v>
      </c>
      <c r="H10" s="42">
        <f>C10*'Calculatie sheet'!H$8</f>
        <v>0</v>
      </c>
      <c r="I10" t="str">
        <f t="shared" si="0"/>
        <v>Secundair</v>
      </c>
      <c r="J10" s="568">
        <f>LOOKUP('Calculatie sheet'!$H$2,'Objectenoverzicht aantallen'!$A:$A,'Objectenoverzicht aantallen'!E:E)*$C10</f>
        <v>0</v>
      </c>
      <c r="K10" s="568">
        <f>LOOKUP('Calculatie sheet'!$H$2,'Objectenoverzicht aantallen'!$A:$A,'Objectenoverzicht aantallen'!F:F)*$C10</f>
        <v>0</v>
      </c>
      <c r="L10" s="568">
        <f>LOOKUP('Calculatie sheet'!$H$2,'Objectenoverzicht aantallen'!$A:$A,'Objectenoverzicht aantallen'!G:G)*$C10</f>
        <v>0</v>
      </c>
      <c r="M10" s="568">
        <f>LOOKUP('Calculatie sheet'!$H$2,'Objectenoverzicht aantallen'!$A:$A,'Objectenoverzicht aantallen'!H:H)*$C10</f>
        <v>0</v>
      </c>
      <c r="N10" s="568">
        <f>LOOKUP('Calculatie sheet'!$H$2,'Objectenoverzicht aantallen'!$A:$A,'Objectenoverzicht aantallen'!I:I)*$C10</f>
        <v>0</v>
      </c>
      <c r="O10" s="568">
        <f>LOOKUP('Calculatie sheet'!$H$2,'Objectenoverzicht aantallen'!$A:$A,'Objectenoverzicht aantallen'!J:J)*$C10</f>
        <v>0</v>
      </c>
      <c r="P10" s="568">
        <f>LOOKUP('Calculatie sheet'!$H$2,'Objectenoverzicht aantallen'!$A:$A,'Objectenoverzicht aantallen'!K:K)*$C10</f>
        <v>0</v>
      </c>
      <c r="Q10" s="568">
        <f>LOOKUP('Calculatie sheet'!$H$2,'Objectenoverzicht aantallen'!$A:$A,'Objectenoverzicht aantallen'!L:L)*$C10</f>
        <v>0</v>
      </c>
      <c r="R10" s="568">
        <f>LOOKUP('Calculatie sheet'!$H$2,'Objectenoverzicht aantallen'!$A:$A,'Objectenoverzicht aantallen'!M:M)*$C10</f>
        <v>0</v>
      </c>
      <c r="S10" s="568">
        <f>LOOKUP('Calculatie sheet'!$H$2,'Objectenoverzicht aantallen'!$A:$A,'Objectenoverzicht aantallen'!N:N)*$C10</f>
        <v>0</v>
      </c>
      <c r="T10" s="568">
        <f>LOOKUP('Calculatie sheet'!$H$2,'Objectenoverzicht aantallen'!$A:$A,'Objectenoverzicht aantallen'!O:O)*$C10</f>
        <v>0</v>
      </c>
    </row>
    <row r="11" spans="1:20" x14ac:dyDescent="0.2">
      <c r="B11" t="str">
        <f>B4</f>
        <v>Asfalt</v>
      </c>
      <c r="C11" s="43">
        <f>'Calculatie sheet'!H70*'Calculatie sheet'!$H$57*'Calculatie sheet'!$H$77</f>
        <v>154.44834300000002</v>
      </c>
      <c r="D11" t="s">
        <v>135</v>
      </c>
      <c r="G11" s="569">
        <f>C11*'Calculatie sheet'!H$7</f>
        <v>0</v>
      </c>
      <c r="H11" s="42">
        <f>C11*'Calculatie sheet'!H$8</f>
        <v>0</v>
      </c>
      <c r="I11" t="str">
        <f t="shared" si="0"/>
        <v>Secundair</v>
      </c>
      <c r="J11" s="568">
        <f>LOOKUP('Calculatie sheet'!$H$2,'Objectenoverzicht aantallen'!$A:$A,'Objectenoverzicht aantallen'!E:E)*$C11</f>
        <v>0</v>
      </c>
      <c r="K11" s="568">
        <f>LOOKUP('Calculatie sheet'!$H$2,'Objectenoverzicht aantallen'!$A:$A,'Objectenoverzicht aantallen'!F:F)*$C11</f>
        <v>0</v>
      </c>
      <c r="L11" s="568">
        <f>LOOKUP('Calculatie sheet'!$H$2,'Objectenoverzicht aantallen'!$A:$A,'Objectenoverzicht aantallen'!G:G)*$C11</f>
        <v>0</v>
      </c>
      <c r="M11" s="568">
        <f>LOOKUP('Calculatie sheet'!$H$2,'Objectenoverzicht aantallen'!$A:$A,'Objectenoverzicht aantallen'!H:H)*$C11</f>
        <v>0</v>
      </c>
      <c r="N11" s="568">
        <f>LOOKUP('Calculatie sheet'!$H$2,'Objectenoverzicht aantallen'!$A:$A,'Objectenoverzicht aantallen'!I:I)*$C11</f>
        <v>0</v>
      </c>
      <c r="O11" s="568">
        <f>LOOKUP('Calculatie sheet'!$H$2,'Objectenoverzicht aantallen'!$A:$A,'Objectenoverzicht aantallen'!J:J)*$C11</f>
        <v>0</v>
      </c>
      <c r="P11" s="568">
        <f>LOOKUP('Calculatie sheet'!$H$2,'Objectenoverzicht aantallen'!$A:$A,'Objectenoverzicht aantallen'!K:K)*$C11</f>
        <v>0</v>
      </c>
      <c r="Q11" s="568">
        <f>LOOKUP('Calculatie sheet'!$H$2,'Objectenoverzicht aantallen'!$A:$A,'Objectenoverzicht aantallen'!L:L)*$C11</f>
        <v>0</v>
      </c>
      <c r="R11" s="568">
        <f>LOOKUP('Calculatie sheet'!$H$2,'Objectenoverzicht aantallen'!$A:$A,'Objectenoverzicht aantallen'!M:M)*$C11</f>
        <v>0</v>
      </c>
      <c r="S11" s="568">
        <f>LOOKUP('Calculatie sheet'!$H$2,'Objectenoverzicht aantallen'!$A:$A,'Objectenoverzicht aantallen'!N:N)*$C11</f>
        <v>0</v>
      </c>
      <c r="T11" s="568">
        <f>LOOKUP('Calculatie sheet'!$H$2,'Objectenoverzicht aantallen'!$A:$A,'Objectenoverzicht aantallen'!O:O)*$C11</f>
        <v>0</v>
      </c>
    </row>
    <row r="12" spans="1:20" x14ac:dyDescent="0.2">
      <c r="B12" t="s">
        <v>866</v>
      </c>
      <c r="C12" s="43">
        <f>'Calculatie sheet'!H71*'Calculatie sheet'!$H$57*'Calculatie sheet'!$H$77</f>
        <v>0</v>
      </c>
      <c r="D12" t="s">
        <v>135</v>
      </c>
      <c r="G12" s="569">
        <f>C12*'Calculatie sheet'!H$7</f>
        <v>0</v>
      </c>
      <c r="H12" s="42">
        <f>C12*'Calculatie sheet'!H$8</f>
        <v>0</v>
      </c>
      <c r="I12" t="str">
        <f t="shared" ref="I12" si="2">D12</f>
        <v>Secundair</v>
      </c>
      <c r="J12" s="568">
        <f>LOOKUP('Calculatie sheet'!$H$2,'Objectenoverzicht aantallen'!$A:$A,'Objectenoverzicht aantallen'!E:E)*$C12</f>
        <v>0</v>
      </c>
      <c r="K12" s="568">
        <f>LOOKUP('Calculatie sheet'!$H$2,'Objectenoverzicht aantallen'!$A:$A,'Objectenoverzicht aantallen'!F:F)*$C12</f>
        <v>0</v>
      </c>
      <c r="L12" s="568">
        <f>LOOKUP('Calculatie sheet'!$H$2,'Objectenoverzicht aantallen'!$A:$A,'Objectenoverzicht aantallen'!G:G)*$C12</f>
        <v>0</v>
      </c>
      <c r="M12" s="568">
        <f>LOOKUP('Calculatie sheet'!$H$2,'Objectenoverzicht aantallen'!$A:$A,'Objectenoverzicht aantallen'!H:H)*$C12</f>
        <v>0</v>
      </c>
      <c r="N12" s="568">
        <f>LOOKUP('Calculatie sheet'!$H$2,'Objectenoverzicht aantallen'!$A:$A,'Objectenoverzicht aantallen'!I:I)*$C12</f>
        <v>0</v>
      </c>
      <c r="O12" s="568">
        <f>LOOKUP('Calculatie sheet'!$H$2,'Objectenoverzicht aantallen'!$A:$A,'Objectenoverzicht aantallen'!J:J)*$C12</f>
        <v>0</v>
      </c>
      <c r="P12" s="568">
        <f>LOOKUP('Calculatie sheet'!$H$2,'Objectenoverzicht aantallen'!$A:$A,'Objectenoverzicht aantallen'!K:K)*$C12</f>
        <v>0</v>
      </c>
      <c r="Q12" s="568">
        <f>LOOKUP('Calculatie sheet'!$H$2,'Objectenoverzicht aantallen'!$A:$A,'Objectenoverzicht aantallen'!L:L)*$C12</f>
        <v>0</v>
      </c>
      <c r="R12" s="568">
        <f>LOOKUP('Calculatie sheet'!$H$2,'Objectenoverzicht aantallen'!$A:$A,'Objectenoverzicht aantallen'!M:M)*$C12</f>
        <v>0</v>
      </c>
      <c r="S12" s="568">
        <f>LOOKUP('Calculatie sheet'!$H$2,'Objectenoverzicht aantallen'!$A:$A,'Objectenoverzicht aantallen'!N:N)*$C12</f>
        <v>0</v>
      </c>
      <c r="T12" s="568">
        <f>LOOKUP('Calculatie sheet'!$H$2,'Objectenoverzicht aantallen'!$A:$A,'Objectenoverzicht aantallen'!O:O)*$C12</f>
        <v>0</v>
      </c>
    </row>
    <row r="13" spans="1:20" x14ac:dyDescent="0.2">
      <c r="B13" t="str">
        <f>B6</f>
        <v>Grondbewerking</v>
      </c>
      <c r="C13" s="43">
        <f>'Calculatie sheet'!H72*'Calculatie sheet'!$H$57*'Calculatie sheet'!$H$77</f>
        <v>0</v>
      </c>
      <c r="D13" t="s">
        <v>135</v>
      </c>
      <c r="G13" s="569">
        <f>C13*'Calculatie sheet'!H$7</f>
        <v>0</v>
      </c>
      <c r="H13" s="42">
        <f>C13*'Calculatie sheet'!H$8</f>
        <v>0</v>
      </c>
      <c r="I13" t="str">
        <f t="shared" si="0"/>
        <v>Secundair</v>
      </c>
      <c r="J13" s="568">
        <f>LOOKUP('Calculatie sheet'!$H$2,'Objectenoverzicht aantallen'!$A:$A,'Objectenoverzicht aantallen'!E:E)*$C13</f>
        <v>0</v>
      </c>
      <c r="K13" s="568">
        <f>LOOKUP('Calculatie sheet'!$H$2,'Objectenoverzicht aantallen'!$A:$A,'Objectenoverzicht aantallen'!F:F)*$C13</f>
        <v>0</v>
      </c>
      <c r="L13" s="568">
        <f>LOOKUP('Calculatie sheet'!$H$2,'Objectenoverzicht aantallen'!$A:$A,'Objectenoverzicht aantallen'!G:G)*$C13</f>
        <v>0</v>
      </c>
      <c r="M13" s="568">
        <f>LOOKUP('Calculatie sheet'!$H$2,'Objectenoverzicht aantallen'!$A:$A,'Objectenoverzicht aantallen'!H:H)*$C13</f>
        <v>0</v>
      </c>
      <c r="N13" s="568">
        <f>LOOKUP('Calculatie sheet'!$H$2,'Objectenoverzicht aantallen'!$A:$A,'Objectenoverzicht aantallen'!I:I)*$C13</f>
        <v>0</v>
      </c>
      <c r="O13" s="568">
        <f>LOOKUP('Calculatie sheet'!$H$2,'Objectenoverzicht aantallen'!$A:$A,'Objectenoverzicht aantallen'!J:J)*$C13</f>
        <v>0</v>
      </c>
      <c r="P13" s="568">
        <f>LOOKUP('Calculatie sheet'!$H$2,'Objectenoverzicht aantallen'!$A:$A,'Objectenoverzicht aantallen'!K:K)*$C13</f>
        <v>0</v>
      </c>
      <c r="Q13" s="568">
        <f>LOOKUP('Calculatie sheet'!$H$2,'Objectenoverzicht aantallen'!$A:$A,'Objectenoverzicht aantallen'!L:L)*$C13</f>
        <v>0</v>
      </c>
      <c r="R13" s="568">
        <f>LOOKUP('Calculatie sheet'!$H$2,'Objectenoverzicht aantallen'!$A:$A,'Objectenoverzicht aantallen'!M:M)*$C13</f>
        <v>0</v>
      </c>
      <c r="S13" s="568">
        <f>LOOKUP('Calculatie sheet'!$H$2,'Objectenoverzicht aantallen'!$A:$A,'Objectenoverzicht aantallen'!N:N)*$C13</f>
        <v>0</v>
      </c>
      <c r="T13" s="568">
        <f>LOOKUP('Calculatie sheet'!$H$2,'Objectenoverzicht aantallen'!$A:$A,'Objectenoverzicht aantallen'!O:O)*$C13</f>
        <v>0</v>
      </c>
    </row>
    <row r="14" spans="1:20" x14ac:dyDescent="0.2">
      <c r="B14" t="str">
        <f>B7</f>
        <v>Bestrating</v>
      </c>
      <c r="C14" s="43">
        <f>'Calculatie sheet'!H73*'Calculatie sheet'!$H$57*'Calculatie sheet'!$H$77</f>
        <v>0</v>
      </c>
      <c r="D14" t="s">
        <v>135</v>
      </c>
      <c r="G14" s="569">
        <f>C14*'Calculatie sheet'!H$7</f>
        <v>0</v>
      </c>
      <c r="H14" s="42">
        <f>C14*'Calculatie sheet'!H$8</f>
        <v>0</v>
      </c>
      <c r="I14" t="str">
        <f t="shared" si="0"/>
        <v>Secundair</v>
      </c>
      <c r="J14" s="568">
        <f>LOOKUP('Calculatie sheet'!$H$2,'Objectenoverzicht aantallen'!$A:$A,'Objectenoverzicht aantallen'!E:E)*$C14</f>
        <v>0</v>
      </c>
      <c r="K14" s="568">
        <f>LOOKUP('Calculatie sheet'!$H$2,'Objectenoverzicht aantallen'!$A:$A,'Objectenoverzicht aantallen'!F:F)*$C14</f>
        <v>0</v>
      </c>
      <c r="L14" s="568">
        <f>LOOKUP('Calculatie sheet'!$H$2,'Objectenoverzicht aantallen'!$A:$A,'Objectenoverzicht aantallen'!G:G)*$C14</f>
        <v>0</v>
      </c>
      <c r="M14" s="568">
        <f>LOOKUP('Calculatie sheet'!$H$2,'Objectenoverzicht aantallen'!$A:$A,'Objectenoverzicht aantallen'!H:H)*$C14</f>
        <v>0</v>
      </c>
      <c r="N14" s="568">
        <f>LOOKUP('Calculatie sheet'!$H$2,'Objectenoverzicht aantallen'!$A:$A,'Objectenoverzicht aantallen'!I:I)*$C14</f>
        <v>0</v>
      </c>
      <c r="O14" s="568">
        <f>LOOKUP('Calculatie sheet'!$H$2,'Objectenoverzicht aantallen'!$A:$A,'Objectenoverzicht aantallen'!J:J)*$C14</f>
        <v>0</v>
      </c>
      <c r="P14" s="568">
        <f>LOOKUP('Calculatie sheet'!$H$2,'Objectenoverzicht aantallen'!$A:$A,'Objectenoverzicht aantallen'!K:K)*$C14</f>
        <v>0</v>
      </c>
      <c r="Q14" s="568">
        <f>LOOKUP('Calculatie sheet'!$H$2,'Objectenoverzicht aantallen'!$A:$A,'Objectenoverzicht aantallen'!L:L)*$C14</f>
        <v>0</v>
      </c>
      <c r="R14" s="568">
        <f>LOOKUP('Calculatie sheet'!$H$2,'Objectenoverzicht aantallen'!$A:$A,'Objectenoverzicht aantallen'!M:M)*$C14</f>
        <v>0</v>
      </c>
      <c r="S14" s="568">
        <f>LOOKUP('Calculatie sheet'!$H$2,'Objectenoverzicht aantallen'!$A:$A,'Objectenoverzicht aantallen'!N:N)*$C14</f>
        <v>0</v>
      </c>
      <c r="T14" s="568">
        <f>LOOKUP('Calculatie sheet'!$H$2,'Objectenoverzicht aantallen'!$A:$A,'Objectenoverzicht aantallen'!O:O)*$C14</f>
        <v>0</v>
      </c>
    </row>
    <row r="15" spans="1:20" x14ac:dyDescent="0.2">
      <c r="B15" t="s">
        <v>348</v>
      </c>
      <c r="C15" s="43">
        <f>'Calculatie sheet'!H74*'Calculatie sheet'!$H$57*'Calculatie sheet'!$H$77</f>
        <v>0</v>
      </c>
      <c r="D15" t="s">
        <v>135</v>
      </c>
      <c r="G15" s="569">
        <f>C15*'Calculatie sheet'!H$7</f>
        <v>0</v>
      </c>
      <c r="H15" s="42">
        <f>C15*'Calculatie sheet'!H$8</f>
        <v>0</v>
      </c>
      <c r="I15" t="str">
        <f t="shared" si="0"/>
        <v>Secundair</v>
      </c>
      <c r="J15" s="568">
        <f>LOOKUP('Calculatie sheet'!$H$2,'Objectenoverzicht aantallen'!$A:$A,'Objectenoverzicht aantallen'!E:E)*$C15</f>
        <v>0</v>
      </c>
      <c r="K15" s="568">
        <f>LOOKUP('Calculatie sheet'!$H$2,'Objectenoverzicht aantallen'!$A:$A,'Objectenoverzicht aantallen'!F:F)*$C15</f>
        <v>0</v>
      </c>
      <c r="L15" s="568">
        <f>LOOKUP('Calculatie sheet'!$H$2,'Objectenoverzicht aantallen'!$A:$A,'Objectenoverzicht aantallen'!G:G)*$C15</f>
        <v>0</v>
      </c>
      <c r="M15" s="568">
        <f>LOOKUP('Calculatie sheet'!$H$2,'Objectenoverzicht aantallen'!$A:$A,'Objectenoverzicht aantallen'!H:H)*$C15</f>
        <v>0</v>
      </c>
      <c r="N15" s="568">
        <f>LOOKUP('Calculatie sheet'!$H$2,'Objectenoverzicht aantallen'!$A:$A,'Objectenoverzicht aantallen'!I:I)*$C15</f>
        <v>0</v>
      </c>
      <c r="O15" s="568">
        <f>LOOKUP('Calculatie sheet'!$H$2,'Objectenoverzicht aantallen'!$A:$A,'Objectenoverzicht aantallen'!J:J)*$C15</f>
        <v>0</v>
      </c>
      <c r="P15" s="568">
        <f>LOOKUP('Calculatie sheet'!$H$2,'Objectenoverzicht aantallen'!$A:$A,'Objectenoverzicht aantallen'!K:K)*$C15</f>
        <v>0</v>
      </c>
      <c r="Q15" s="568">
        <f>LOOKUP('Calculatie sheet'!$H$2,'Objectenoverzicht aantallen'!$A:$A,'Objectenoverzicht aantallen'!L:L)*$C15</f>
        <v>0</v>
      </c>
      <c r="R15" s="568">
        <f>LOOKUP('Calculatie sheet'!$H$2,'Objectenoverzicht aantallen'!$A:$A,'Objectenoverzicht aantallen'!M:M)*$C15</f>
        <v>0</v>
      </c>
      <c r="S15" s="568">
        <f>LOOKUP('Calculatie sheet'!$H$2,'Objectenoverzicht aantallen'!$A:$A,'Objectenoverzicht aantallen'!N:N)*$C15</f>
        <v>0</v>
      </c>
      <c r="T15" s="568">
        <f>LOOKUP('Calculatie sheet'!$H$2,'Objectenoverzicht aantallen'!$A:$A,'Objectenoverzicht aantallen'!O:O)*$C15</f>
        <v>0</v>
      </c>
    </row>
    <row r="16" spans="1:20" x14ac:dyDescent="0.2">
      <c r="B16" t="str">
        <f>B9</f>
        <v>Beton</v>
      </c>
      <c r="C16" s="42">
        <f>'Calculatie sheet'!H68*'Calculatie sheet'!$H$57*'Calculatie sheet'!$H$78</f>
        <v>0</v>
      </c>
      <c r="D16" t="s">
        <v>360</v>
      </c>
      <c r="G16" s="569">
        <f>C16*'Calculatie sheet'!H$7</f>
        <v>0</v>
      </c>
      <c r="H16" s="42">
        <f>C16*'Calculatie sheet'!H$8</f>
        <v>0</v>
      </c>
      <c r="I16" t="str">
        <f t="shared" si="0"/>
        <v>Biobased</v>
      </c>
      <c r="J16" s="568">
        <f>LOOKUP('Calculatie sheet'!$H$2,'Objectenoverzicht aantallen'!$A:$A,'Objectenoverzicht aantallen'!E:E)*$C16</f>
        <v>0</v>
      </c>
      <c r="K16" s="568">
        <f>LOOKUP('Calculatie sheet'!$H$2,'Objectenoverzicht aantallen'!$A:$A,'Objectenoverzicht aantallen'!F:F)*$C16</f>
        <v>0</v>
      </c>
      <c r="L16" s="568">
        <f>LOOKUP('Calculatie sheet'!$H$2,'Objectenoverzicht aantallen'!$A:$A,'Objectenoverzicht aantallen'!G:G)*$C16</f>
        <v>0</v>
      </c>
      <c r="M16" s="568">
        <f>LOOKUP('Calculatie sheet'!$H$2,'Objectenoverzicht aantallen'!$A:$A,'Objectenoverzicht aantallen'!H:H)*$C16</f>
        <v>0</v>
      </c>
      <c r="N16" s="568">
        <f>LOOKUP('Calculatie sheet'!$H$2,'Objectenoverzicht aantallen'!$A:$A,'Objectenoverzicht aantallen'!I:I)*$C16</f>
        <v>0</v>
      </c>
      <c r="O16" s="568">
        <f>LOOKUP('Calculatie sheet'!$H$2,'Objectenoverzicht aantallen'!$A:$A,'Objectenoverzicht aantallen'!J:J)*$C16</f>
        <v>0</v>
      </c>
      <c r="P16" s="568">
        <f>LOOKUP('Calculatie sheet'!$H$2,'Objectenoverzicht aantallen'!$A:$A,'Objectenoverzicht aantallen'!K:K)*$C16</f>
        <v>0</v>
      </c>
      <c r="Q16" s="568">
        <f>LOOKUP('Calculatie sheet'!$H$2,'Objectenoverzicht aantallen'!$A:$A,'Objectenoverzicht aantallen'!L:L)*$C16</f>
        <v>0</v>
      </c>
      <c r="R16" s="568">
        <f>LOOKUP('Calculatie sheet'!$H$2,'Objectenoverzicht aantallen'!$A:$A,'Objectenoverzicht aantallen'!M:M)*$C16</f>
        <v>0</v>
      </c>
      <c r="S16" s="568">
        <f>LOOKUP('Calculatie sheet'!$H$2,'Objectenoverzicht aantallen'!$A:$A,'Objectenoverzicht aantallen'!N:N)*$C16</f>
        <v>0</v>
      </c>
      <c r="T16" s="568">
        <f>LOOKUP('Calculatie sheet'!$H$2,'Objectenoverzicht aantallen'!$A:$A,'Objectenoverzicht aantallen'!O:O)*$C16</f>
        <v>0</v>
      </c>
    </row>
    <row r="17" spans="2:20" x14ac:dyDescent="0.2">
      <c r="B17" t="str">
        <f>B10</f>
        <v>Staal</v>
      </c>
      <c r="C17" s="42">
        <f>'Calculatie sheet'!H69*'Calculatie sheet'!$H$57*'Calculatie sheet'!$H$78</f>
        <v>0</v>
      </c>
      <c r="D17" t="s">
        <v>360</v>
      </c>
      <c r="G17" s="569">
        <f>C17*'Calculatie sheet'!H$7</f>
        <v>0</v>
      </c>
      <c r="H17" s="42">
        <f>C17*'Calculatie sheet'!H$8</f>
        <v>0</v>
      </c>
      <c r="I17" t="str">
        <f t="shared" si="0"/>
        <v>Biobased</v>
      </c>
      <c r="J17" s="568">
        <f>LOOKUP('Calculatie sheet'!$H$2,'Objectenoverzicht aantallen'!$A:$A,'Objectenoverzicht aantallen'!E:E)*$C17</f>
        <v>0</v>
      </c>
      <c r="K17" s="568">
        <f>LOOKUP('Calculatie sheet'!$H$2,'Objectenoverzicht aantallen'!$A:$A,'Objectenoverzicht aantallen'!F:F)*$C17</f>
        <v>0</v>
      </c>
      <c r="L17" s="568">
        <f>LOOKUP('Calculatie sheet'!$H$2,'Objectenoverzicht aantallen'!$A:$A,'Objectenoverzicht aantallen'!G:G)*$C17</f>
        <v>0</v>
      </c>
      <c r="M17" s="568">
        <f>LOOKUP('Calculatie sheet'!$H$2,'Objectenoverzicht aantallen'!$A:$A,'Objectenoverzicht aantallen'!H:H)*$C17</f>
        <v>0</v>
      </c>
      <c r="N17" s="568">
        <f>LOOKUP('Calculatie sheet'!$H$2,'Objectenoverzicht aantallen'!$A:$A,'Objectenoverzicht aantallen'!I:I)*$C17</f>
        <v>0</v>
      </c>
      <c r="O17" s="568">
        <f>LOOKUP('Calculatie sheet'!$H$2,'Objectenoverzicht aantallen'!$A:$A,'Objectenoverzicht aantallen'!J:J)*$C17</f>
        <v>0</v>
      </c>
      <c r="P17" s="568">
        <f>LOOKUP('Calculatie sheet'!$H$2,'Objectenoverzicht aantallen'!$A:$A,'Objectenoverzicht aantallen'!K:K)*$C17</f>
        <v>0</v>
      </c>
      <c r="Q17" s="568">
        <f>LOOKUP('Calculatie sheet'!$H$2,'Objectenoverzicht aantallen'!$A:$A,'Objectenoverzicht aantallen'!L:L)*$C17</f>
        <v>0</v>
      </c>
      <c r="R17" s="568">
        <f>LOOKUP('Calculatie sheet'!$H$2,'Objectenoverzicht aantallen'!$A:$A,'Objectenoverzicht aantallen'!M:M)*$C17</f>
        <v>0</v>
      </c>
      <c r="S17" s="568">
        <f>LOOKUP('Calculatie sheet'!$H$2,'Objectenoverzicht aantallen'!$A:$A,'Objectenoverzicht aantallen'!N:N)*$C17</f>
        <v>0</v>
      </c>
      <c r="T17" s="568">
        <f>LOOKUP('Calculatie sheet'!$H$2,'Objectenoverzicht aantallen'!$A:$A,'Objectenoverzicht aantallen'!O:O)*$C17</f>
        <v>0</v>
      </c>
    </row>
    <row r="18" spans="2:20" x14ac:dyDescent="0.2">
      <c r="B18" t="str">
        <f>B11</f>
        <v>Asfalt</v>
      </c>
      <c r="C18" s="42">
        <f>'Calculatie sheet'!H70*'Calculatie sheet'!$H$57*'Calculatie sheet'!$H$78</f>
        <v>0</v>
      </c>
      <c r="D18" t="s">
        <v>360</v>
      </c>
      <c r="G18" s="569">
        <f>C18*'Calculatie sheet'!H$7</f>
        <v>0</v>
      </c>
      <c r="H18" s="42">
        <f>C18*'Calculatie sheet'!H$8</f>
        <v>0</v>
      </c>
      <c r="I18" t="str">
        <f t="shared" si="0"/>
        <v>Biobased</v>
      </c>
      <c r="J18" s="568">
        <f>LOOKUP('Calculatie sheet'!$H$2,'Objectenoverzicht aantallen'!$A:$A,'Objectenoverzicht aantallen'!E:E)*$C18</f>
        <v>0</v>
      </c>
      <c r="K18" s="568">
        <f>LOOKUP('Calculatie sheet'!$H$2,'Objectenoverzicht aantallen'!$A:$A,'Objectenoverzicht aantallen'!F:F)*$C18</f>
        <v>0</v>
      </c>
      <c r="L18" s="568">
        <f>LOOKUP('Calculatie sheet'!$H$2,'Objectenoverzicht aantallen'!$A:$A,'Objectenoverzicht aantallen'!G:G)*$C18</f>
        <v>0</v>
      </c>
      <c r="M18" s="568">
        <f>LOOKUP('Calculatie sheet'!$H$2,'Objectenoverzicht aantallen'!$A:$A,'Objectenoverzicht aantallen'!H:H)*$C18</f>
        <v>0</v>
      </c>
      <c r="N18" s="568">
        <f>LOOKUP('Calculatie sheet'!$H$2,'Objectenoverzicht aantallen'!$A:$A,'Objectenoverzicht aantallen'!I:I)*$C18</f>
        <v>0</v>
      </c>
      <c r="O18" s="568">
        <f>LOOKUP('Calculatie sheet'!$H$2,'Objectenoverzicht aantallen'!$A:$A,'Objectenoverzicht aantallen'!J:J)*$C18</f>
        <v>0</v>
      </c>
      <c r="P18" s="568">
        <f>LOOKUP('Calculatie sheet'!$H$2,'Objectenoverzicht aantallen'!$A:$A,'Objectenoverzicht aantallen'!K:K)*$C18</f>
        <v>0</v>
      </c>
      <c r="Q18" s="568">
        <f>LOOKUP('Calculatie sheet'!$H$2,'Objectenoverzicht aantallen'!$A:$A,'Objectenoverzicht aantallen'!L:L)*$C18</f>
        <v>0</v>
      </c>
      <c r="R18" s="568">
        <f>LOOKUP('Calculatie sheet'!$H$2,'Objectenoverzicht aantallen'!$A:$A,'Objectenoverzicht aantallen'!M:M)*$C18</f>
        <v>0</v>
      </c>
      <c r="S18" s="568">
        <f>LOOKUP('Calculatie sheet'!$H$2,'Objectenoverzicht aantallen'!$A:$A,'Objectenoverzicht aantallen'!N:N)*$C18</f>
        <v>0</v>
      </c>
      <c r="T18" s="568">
        <f>LOOKUP('Calculatie sheet'!$H$2,'Objectenoverzicht aantallen'!$A:$A,'Objectenoverzicht aantallen'!O:O)*$C18</f>
        <v>0</v>
      </c>
    </row>
    <row r="19" spans="2:20" x14ac:dyDescent="0.2">
      <c r="B19" t="s">
        <v>866</v>
      </c>
      <c r="C19" s="42">
        <f>'Calculatie sheet'!H71*'Calculatie sheet'!$H$57*'Calculatie sheet'!$H$78</f>
        <v>0</v>
      </c>
      <c r="D19" t="s">
        <v>360</v>
      </c>
      <c r="G19" s="569">
        <f>C19*'Calculatie sheet'!H$7</f>
        <v>0</v>
      </c>
      <c r="H19" s="42">
        <f>C19*'Calculatie sheet'!H$8</f>
        <v>0</v>
      </c>
      <c r="I19" t="str">
        <f t="shared" ref="I19" si="3">D19</f>
        <v>Biobased</v>
      </c>
      <c r="J19" s="568">
        <f>LOOKUP('Calculatie sheet'!$H$2,'Objectenoverzicht aantallen'!$A:$A,'Objectenoverzicht aantallen'!E:E)*$C19</f>
        <v>0</v>
      </c>
      <c r="K19" s="568">
        <f>LOOKUP('Calculatie sheet'!$H$2,'Objectenoverzicht aantallen'!$A:$A,'Objectenoverzicht aantallen'!F:F)*$C19</f>
        <v>0</v>
      </c>
      <c r="L19" s="568">
        <f>LOOKUP('Calculatie sheet'!$H$2,'Objectenoverzicht aantallen'!$A:$A,'Objectenoverzicht aantallen'!G:G)*$C19</f>
        <v>0</v>
      </c>
      <c r="M19" s="568">
        <f>LOOKUP('Calculatie sheet'!$H$2,'Objectenoverzicht aantallen'!$A:$A,'Objectenoverzicht aantallen'!H:H)*$C19</f>
        <v>0</v>
      </c>
      <c r="N19" s="568">
        <f>LOOKUP('Calculatie sheet'!$H$2,'Objectenoverzicht aantallen'!$A:$A,'Objectenoverzicht aantallen'!I:I)*$C19</f>
        <v>0</v>
      </c>
      <c r="O19" s="568">
        <f>LOOKUP('Calculatie sheet'!$H$2,'Objectenoverzicht aantallen'!$A:$A,'Objectenoverzicht aantallen'!J:J)*$C19</f>
        <v>0</v>
      </c>
      <c r="P19" s="568">
        <f>LOOKUP('Calculatie sheet'!$H$2,'Objectenoverzicht aantallen'!$A:$A,'Objectenoverzicht aantallen'!K:K)*$C19</f>
        <v>0</v>
      </c>
      <c r="Q19" s="568">
        <f>LOOKUP('Calculatie sheet'!$H$2,'Objectenoverzicht aantallen'!$A:$A,'Objectenoverzicht aantallen'!L:L)*$C19</f>
        <v>0</v>
      </c>
      <c r="R19" s="568">
        <f>LOOKUP('Calculatie sheet'!$H$2,'Objectenoverzicht aantallen'!$A:$A,'Objectenoverzicht aantallen'!M:M)*$C19</f>
        <v>0</v>
      </c>
      <c r="S19" s="568">
        <f>LOOKUP('Calculatie sheet'!$H$2,'Objectenoverzicht aantallen'!$A:$A,'Objectenoverzicht aantallen'!N:N)*$C19</f>
        <v>0</v>
      </c>
      <c r="T19" s="568">
        <f>LOOKUP('Calculatie sheet'!$H$2,'Objectenoverzicht aantallen'!$A:$A,'Objectenoverzicht aantallen'!O:O)*$C19</f>
        <v>0</v>
      </c>
    </row>
    <row r="20" spans="2:20" x14ac:dyDescent="0.2">
      <c r="B20" t="str">
        <f t="shared" ref="B20:B21" si="4">B13</f>
        <v>Grondbewerking</v>
      </c>
      <c r="C20" s="42">
        <f>'Calculatie sheet'!H72*'Calculatie sheet'!$H$57*'Calculatie sheet'!$H$78</f>
        <v>0</v>
      </c>
      <c r="D20" t="s">
        <v>360</v>
      </c>
      <c r="G20" s="569">
        <f>C20*'Calculatie sheet'!H$7</f>
        <v>0</v>
      </c>
      <c r="H20" s="42">
        <f>C20*'Calculatie sheet'!H$8</f>
        <v>0</v>
      </c>
      <c r="I20" t="str">
        <f t="shared" si="0"/>
        <v>Biobased</v>
      </c>
      <c r="J20" s="568">
        <f>LOOKUP('Calculatie sheet'!$H$2,'Objectenoverzicht aantallen'!$A:$A,'Objectenoverzicht aantallen'!E:E)*$C20</f>
        <v>0</v>
      </c>
      <c r="K20" s="568">
        <f>LOOKUP('Calculatie sheet'!$H$2,'Objectenoverzicht aantallen'!$A:$A,'Objectenoverzicht aantallen'!F:F)*$C20</f>
        <v>0</v>
      </c>
      <c r="L20" s="568">
        <f>LOOKUP('Calculatie sheet'!$H$2,'Objectenoverzicht aantallen'!$A:$A,'Objectenoverzicht aantallen'!G:G)*$C20</f>
        <v>0</v>
      </c>
      <c r="M20" s="568">
        <f>LOOKUP('Calculatie sheet'!$H$2,'Objectenoverzicht aantallen'!$A:$A,'Objectenoverzicht aantallen'!H:H)*$C20</f>
        <v>0</v>
      </c>
      <c r="N20" s="568">
        <f>LOOKUP('Calculatie sheet'!$H$2,'Objectenoverzicht aantallen'!$A:$A,'Objectenoverzicht aantallen'!I:I)*$C20</f>
        <v>0</v>
      </c>
      <c r="O20" s="568">
        <f>LOOKUP('Calculatie sheet'!$H$2,'Objectenoverzicht aantallen'!$A:$A,'Objectenoverzicht aantallen'!J:J)*$C20</f>
        <v>0</v>
      </c>
      <c r="P20" s="568">
        <f>LOOKUP('Calculatie sheet'!$H$2,'Objectenoverzicht aantallen'!$A:$A,'Objectenoverzicht aantallen'!K:K)*$C20</f>
        <v>0</v>
      </c>
      <c r="Q20" s="568">
        <f>LOOKUP('Calculatie sheet'!$H$2,'Objectenoverzicht aantallen'!$A:$A,'Objectenoverzicht aantallen'!L:L)*$C20</f>
        <v>0</v>
      </c>
      <c r="R20" s="568">
        <f>LOOKUP('Calculatie sheet'!$H$2,'Objectenoverzicht aantallen'!$A:$A,'Objectenoverzicht aantallen'!M:M)*$C20</f>
        <v>0</v>
      </c>
      <c r="S20" s="568">
        <f>LOOKUP('Calculatie sheet'!$H$2,'Objectenoverzicht aantallen'!$A:$A,'Objectenoverzicht aantallen'!N:N)*$C20</f>
        <v>0</v>
      </c>
      <c r="T20" s="568">
        <f>LOOKUP('Calculatie sheet'!$H$2,'Objectenoverzicht aantallen'!$A:$A,'Objectenoverzicht aantallen'!O:O)*$C20</f>
        <v>0</v>
      </c>
    </row>
    <row r="21" spans="2:20" x14ac:dyDescent="0.2">
      <c r="B21" t="str">
        <f t="shared" si="4"/>
        <v>Bestrating</v>
      </c>
      <c r="C21" s="42">
        <f>'Calculatie sheet'!H73*'Calculatie sheet'!$H$57*'Calculatie sheet'!$H$78</f>
        <v>0</v>
      </c>
      <c r="D21" t="s">
        <v>360</v>
      </c>
      <c r="G21" s="569">
        <f>C21*'Calculatie sheet'!H$7</f>
        <v>0</v>
      </c>
      <c r="H21" s="42">
        <f>C21*'Calculatie sheet'!H$8</f>
        <v>0</v>
      </c>
      <c r="I21" t="str">
        <f t="shared" si="0"/>
        <v>Biobased</v>
      </c>
      <c r="J21" s="568">
        <f>LOOKUP('Calculatie sheet'!$H$2,'Objectenoverzicht aantallen'!$A:$A,'Objectenoverzicht aantallen'!E:E)*$C21</f>
        <v>0</v>
      </c>
      <c r="K21" s="568">
        <f>LOOKUP('Calculatie sheet'!$H$2,'Objectenoverzicht aantallen'!$A:$A,'Objectenoverzicht aantallen'!F:F)*$C21</f>
        <v>0</v>
      </c>
      <c r="L21" s="568">
        <f>LOOKUP('Calculatie sheet'!$H$2,'Objectenoverzicht aantallen'!$A:$A,'Objectenoverzicht aantallen'!G:G)*$C21</f>
        <v>0</v>
      </c>
      <c r="M21" s="568">
        <f>LOOKUP('Calculatie sheet'!$H$2,'Objectenoverzicht aantallen'!$A:$A,'Objectenoverzicht aantallen'!H:H)*$C21</f>
        <v>0</v>
      </c>
      <c r="N21" s="568">
        <f>LOOKUP('Calculatie sheet'!$H$2,'Objectenoverzicht aantallen'!$A:$A,'Objectenoverzicht aantallen'!I:I)*$C21</f>
        <v>0</v>
      </c>
      <c r="O21" s="568">
        <f>LOOKUP('Calculatie sheet'!$H$2,'Objectenoverzicht aantallen'!$A:$A,'Objectenoverzicht aantallen'!J:J)*$C21</f>
        <v>0</v>
      </c>
      <c r="P21" s="568">
        <f>LOOKUP('Calculatie sheet'!$H$2,'Objectenoverzicht aantallen'!$A:$A,'Objectenoverzicht aantallen'!K:K)*$C21</f>
        <v>0</v>
      </c>
      <c r="Q21" s="568">
        <f>LOOKUP('Calculatie sheet'!$H$2,'Objectenoverzicht aantallen'!$A:$A,'Objectenoverzicht aantallen'!L:L)*$C21</f>
        <v>0</v>
      </c>
      <c r="R21" s="568">
        <f>LOOKUP('Calculatie sheet'!$H$2,'Objectenoverzicht aantallen'!$A:$A,'Objectenoverzicht aantallen'!M:M)*$C21</f>
        <v>0</v>
      </c>
      <c r="S21" s="568">
        <f>LOOKUP('Calculatie sheet'!$H$2,'Objectenoverzicht aantallen'!$A:$A,'Objectenoverzicht aantallen'!N:N)*$C21</f>
        <v>0</v>
      </c>
      <c r="T21" s="568">
        <f>LOOKUP('Calculatie sheet'!$H$2,'Objectenoverzicht aantallen'!$A:$A,'Objectenoverzicht aantallen'!O:O)*$C21</f>
        <v>0</v>
      </c>
    </row>
    <row r="22" spans="2:20" x14ac:dyDescent="0.2">
      <c r="B22" t="s">
        <v>348</v>
      </c>
      <c r="C22" s="42">
        <f>'Calculatie sheet'!H74*'Calculatie sheet'!$H$57*'Calculatie sheet'!$H$78</f>
        <v>0</v>
      </c>
      <c r="D22" t="s">
        <v>360</v>
      </c>
      <c r="G22" s="569">
        <f>C22*'Calculatie sheet'!H$7</f>
        <v>0</v>
      </c>
      <c r="H22" s="42">
        <f>C22*'Calculatie sheet'!H$8</f>
        <v>0</v>
      </c>
      <c r="I22" t="str">
        <f t="shared" si="0"/>
        <v>Biobased</v>
      </c>
      <c r="J22" s="568">
        <f>LOOKUP('Calculatie sheet'!$H$2,'Objectenoverzicht aantallen'!$A:$A,'Objectenoverzicht aantallen'!E:E)*$C22</f>
        <v>0</v>
      </c>
      <c r="K22" s="568">
        <f>LOOKUP('Calculatie sheet'!$H$2,'Objectenoverzicht aantallen'!$A:$A,'Objectenoverzicht aantallen'!F:F)*$C22</f>
        <v>0</v>
      </c>
      <c r="L22" s="568">
        <f>LOOKUP('Calculatie sheet'!$H$2,'Objectenoverzicht aantallen'!$A:$A,'Objectenoverzicht aantallen'!G:G)*$C22</f>
        <v>0</v>
      </c>
      <c r="M22" s="568">
        <f>LOOKUP('Calculatie sheet'!$H$2,'Objectenoverzicht aantallen'!$A:$A,'Objectenoverzicht aantallen'!H:H)*$C22</f>
        <v>0</v>
      </c>
      <c r="N22" s="568">
        <f>LOOKUP('Calculatie sheet'!$H$2,'Objectenoverzicht aantallen'!$A:$A,'Objectenoverzicht aantallen'!I:I)*$C22</f>
        <v>0</v>
      </c>
      <c r="O22" s="568">
        <f>LOOKUP('Calculatie sheet'!$H$2,'Objectenoverzicht aantallen'!$A:$A,'Objectenoverzicht aantallen'!J:J)*$C22</f>
        <v>0</v>
      </c>
      <c r="P22" s="568">
        <f>LOOKUP('Calculatie sheet'!$H$2,'Objectenoverzicht aantallen'!$A:$A,'Objectenoverzicht aantallen'!K:K)*$C22</f>
        <v>0</v>
      </c>
      <c r="Q22" s="568">
        <f>LOOKUP('Calculatie sheet'!$H$2,'Objectenoverzicht aantallen'!$A:$A,'Objectenoverzicht aantallen'!L:L)*$C22</f>
        <v>0</v>
      </c>
      <c r="R22" s="568">
        <f>LOOKUP('Calculatie sheet'!$H$2,'Objectenoverzicht aantallen'!$A:$A,'Objectenoverzicht aantallen'!M:M)*$C22</f>
        <v>0</v>
      </c>
      <c r="S22" s="568">
        <f>LOOKUP('Calculatie sheet'!$H$2,'Objectenoverzicht aantallen'!$A:$A,'Objectenoverzicht aantallen'!N:N)*$C22</f>
        <v>0</v>
      </c>
      <c r="T22" s="568">
        <f>LOOKUP('Calculatie sheet'!$H$2,'Objectenoverzicht aantallen'!$A:$A,'Objectenoverzicht aantallen'!O:O)*$C22</f>
        <v>0</v>
      </c>
    </row>
  </sheetData>
  <pageMargins left="0.7" right="0.7" top="0.75" bottom="0.75" header="0.3" footer="0.3"/>
  <pageSetup paperSize="9" orientation="portrait" horizontalDpi="0" verticalDpi="0"/>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76DCA-6C31-D541-BDCC-1A96C0BBC84E}">
  <dimension ref="A1:T22"/>
  <sheetViews>
    <sheetView topLeftCell="D1" workbookViewId="0">
      <selection activeCell="G18" sqref="G18:T19"/>
    </sheetView>
  </sheetViews>
  <sheetFormatPr baseColWidth="10" defaultColWidth="11" defaultRowHeight="16" x14ac:dyDescent="0.2"/>
  <cols>
    <col min="1" max="1" width="23.6640625"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sheet'!I3</f>
        <v>Onderdoorgang fauna/veetunnel (beton)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sheet'!I68*'Calculatie sheet'!$I$57*(1-'Calculatie sheet'!$I$77-'Calculatie sheet'!$I$78)</f>
        <v>288382.39500000002</v>
      </c>
      <c r="D2" t="s">
        <v>134</v>
      </c>
      <c r="E2" s="8" t="s">
        <v>71</v>
      </c>
      <c r="G2" s="569">
        <f>C2*'Calculatie sheet'!I$7</f>
        <v>0</v>
      </c>
      <c r="H2" s="42">
        <f>C2*'Calculatie sheet'!I$8</f>
        <v>0</v>
      </c>
      <c r="I2" t="str">
        <f>D2</f>
        <v>Primair</v>
      </c>
      <c r="J2" s="568">
        <f>LOOKUP('Calculatie sheet'!$I$2,'Objectenoverzicht aantallen'!$A:$A,'Objectenoverzicht aantallen'!E:E)*$C2</f>
        <v>0</v>
      </c>
      <c r="K2" s="568">
        <f>LOOKUP('Calculatie sheet'!$I$2,'Objectenoverzicht aantallen'!$A:$A,'Objectenoverzicht aantallen'!F:F)*$C2</f>
        <v>0</v>
      </c>
      <c r="L2" s="568">
        <f>LOOKUP('Calculatie sheet'!$I$2,'Objectenoverzicht aantallen'!$A:$A,'Objectenoverzicht aantallen'!G:G)*$C2</f>
        <v>0</v>
      </c>
      <c r="M2" s="568">
        <f>LOOKUP('Calculatie sheet'!$I$2,'Objectenoverzicht aantallen'!$A:$A,'Objectenoverzicht aantallen'!H:H)*$C2</f>
        <v>0</v>
      </c>
      <c r="N2" s="568">
        <f>LOOKUP('Calculatie sheet'!$I$2,'Objectenoverzicht aantallen'!$A:$A,'Objectenoverzicht aantallen'!I:I)*$C2</f>
        <v>0</v>
      </c>
      <c r="O2" s="568">
        <f>LOOKUP('Calculatie sheet'!$I$2,'Objectenoverzicht aantallen'!$A:$A,'Objectenoverzicht aantallen'!J:J)*$C2</f>
        <v>0</v>
      </c>
      <c r="P2" s="568">
        <f>LOOKUP('Calculatie sheet'!$I$2,'Objectenoverzicht aantallen'!$A:$A,'Objectenoverzicht aantallen'!K:K)*$C2</f>
        <v>0</v>
      </c>
      <c r="Q2" s="568">
        <f>LOOKUP('Calculatie sheet'!$I$2,'Objectenoverzicht aantallen'!$A:$A,'Objectenoverzicht aantallen'!L:L)*$C2</f>
        <v>0</v>
      </c>
      <c r="R2" s="568">
        <f>LOOKUP('Calculatie sheet'!$I$2,'Objectenoverzicht aantallen'!$A:$A,'Objectenoverzicht aantallen'!M:M)*$C2</f>
        <v>0</v>
      </c>
      <c r="S2" s="568">
        <f>LOOKUP('Calculatie sheet'!$I$2,'Objectenoverzicht aantallen'!$A:$A,'Objectenoverzicht aantallen'!N:N)*$C2</f>
        <v>0</v>
      </c>
      <c r="T2" s="568">
        <f>LOOKUP('Calculatie sheet'!$I$2,'Objectenoverzicht aantallen'!$A:$A,'Objectenoverzicht aantallen'!O:O)*$C2</f>
        <v>0</v>
      </c>
    </row>
    <row r="3" spans="1:20" x14ac:dyDescent="0.2">
      <c r="B3" t="str">
        <f>'Calculatie sheet'!C69</f>
        <v>Staal</v>
      </c>
      <c r="C3" s="43">
        <f>'Calculatie sheet'!I69*'Calculatie sheet'!$I$57*(1-'Calculatie sheet'!$I$77-'Calculatie sheet'!$I$78)</f>
        <v>5885.3550000000005</v>
      </c>
      <c r="D3" t="s">
        <v>134</v>
      </c>
      <c r="E3" s="24" t="s">
        <v>74</v>
      </c>
      <c r="G3" s="569">
        <f>C3*'Calculatie sheet'!I$7</f>
        <v>0</v>
      </c>
      <c r="H3" s="42">
        <f>C3*'Calculatie sheet'!I$8</f>
        <v>0</v>
      </c>
      <c r="I3" t="str">
        <f t="shared" ref="I3:I22" si="0">D3</f>
        <v>Primair</v>
      </c>
      <c r="J3" s="568">
        <f>LOOKUP('Calculatie sheet'!$I$2,'Objectenoverzicht aantallen'!$A:$A,'Objectenoverzicht aantallen'!E:E)*$C3</f>
        <v>0</v>
      </c>
      <c r="K3" s="568">
        <f>LOOKUP('Calculatie sheet'!$I$2,'Objectenoverzicht aantallen'!$A:$A,'Objectenoverzicht aantallen'!F:F)*$C3</f>
        <v>0</v>
      </c>
      <c r="L3" s="568">
        <f>LOOKUP('Calculatie sheet'!$I$2,'Objectenoverzicht aantallen'!$A:$A,'Objectenoverzicht aantallen'!G:G)*$C3</f>
        <v>0</v>
      </c>
      <c r="M3" s="568">
        <f>LOOKUP('Calculatie sheet'!$I$2,'Objectenoverzicht aantallen'!$A:$A,'Objectenoverzicht aantallen'!H:H)*$C3</f>
        <v>0</v>
      </c>
      <c r="N3" s="568">
        <f>LOOKUP('Calculatie sheet'!$I$2,'Objectenoverzicht aantallen'!$A:$A,'Objectenoverzicht aantallen'!I:I)*$C3</f>
        <v>0</v>
      </c>
      <c r="O3" s="568">
        <f>LOOKUP('Calculatie sheet'!$I$2,'Objectenoverzicht aantallen'!$A:$A,'Objectenoverzicht aantallen'!J:J)*$C3</f>
        <v>0</v>
      </c>
      <c r="P3" s="568">
        <f>LOOKUP('Calculatie sheet'!$I$2,'Objectenoverzicht aantallen'!$A:$A,'Objectenoverzicht aantallen'!K:K)*$C3</f>
        <v>0</v>
      </c>
      <c r="Q3" s="568">
        <f>LOOKUP('Calculatie sheet'!$I$2,'Objectenoverzicht aantallen'!$A:$A,'Objectenoverzicht aantallen'!L:L)*$C3</f>
        <v>0</v>
      </c>
      <c r="R3" s="568">
        <f>LOOKUP('Calculatie sheet'!$I$2,'Objectenoverzicht aantallen'!$A:$A,'Objectenoverzicht aantallen'!M:M)*$C3</f>
        <v>0</v>
      </c>
      <c r="S3" s="568">
        <f>LOOKUP('Calculatie sheet'!$I$2,'Objectenoverzicht aantallen'!$A:$A,'Objectenoverzicht aantallen'!N:N)*$C3</f>
        <v>0</v>
      </c>
      <c r="T3" s="568">
        <f>LOOKUP('Calculatie sheet'!$I$2,'Objectenoverzicht aantallen'!$A:$A,'Objectenoverzicht aantallen'!O:O)*$C3</f>
        <v>0</v>
      </c>
    </row>
    <row r="4" spans="1:20" x14ac:dyDescent="0.2">
      <c r="B4" t="str">
        <f>'Calculatie sheet'!C70</f>
        <v>Asfalt</v>
      </c>
      <c r="C4" s="43">
        <f>'Calculatie sheet'!I70*'Calculatie sheet'!$I$57*(1-'Calculatie sheet'!$I$77-'Calculatie sheet'!$I$78)</f>
        <v>0</v>
      </c>
      <c r="D4" t="s">
        <v>134</v>
      </c>
      <c r="E4" s="25" t="s">
        <v>75</v>
      </c>
      <c r="G4" s="569">
        <f>C4*'Calculatie sheet'!I$7</f>
        <v>0</v>
      </c>
      <c r="H4" s="42">
        <f>C4*'Calculatie sheet'!I$8</f>
        <v>0</v>
      </c>
      <c r="I4" t="str">
        <f t="shared" si="0"/>
        <v>Primair</v>
      </c>
      <c r="J4" s="568">
        <f>LOOKUP('Calculatie sheet'!$I$2,'Objectenoverzicht aantallen'!$A:$A,'Objectenoverzicht aantallen'!E:E)*$C4</f>
        <v>0</v>
      </c>
      <c r="K4" s="568">
        <f>LOOKUP('Calculatie sheet'!$I$2,'Objectenoverzicht aantallen'!$A:$A,'Objectenoverzicht aantallen'!F:F)*$C4</f>
        <v>0</v>
      </c>
      <c r="L4" s="568">
        <f>LOOKUP('Calculatie sheet'!$I$2,'Objectenoverzicht aantallen'!$A:$A,'Objectenoverzicht aantallen'!G:G)*$C4</f>
        <v>0</v>
      </c>
      <c r="M4" s="568">
        <f>LOOKUP('Calculatie sheet'!$I$2,'Objectenoverzicht aantallen'!$A:$A,'Objectenoverzicht aantallen'!H:H)*$C4</f>
        <v>0</v>
      </c>
      <c r="N4" s="568">
        <f>LOOKUP('Calculatie sheet'!$I$2,'Objectenoverzicht aantallen'!$A:$A,'Objectenoverzicht aantallen'!I:I)*$C4</f>
        <v>0</v>
      </c>
      <c r="O4" s="568">
        <f>LOOKUP('Calculatie sheet'!$I$2,'Objectenoverzicht aantallen'!$A:$A,'Objectenoverzicht aantallen'!J:J)*$C4</f>
        <v>0</v>
      </c>
      <c r="P4" s="568">
        <f>LOOKUP('Calculatie sheet'!$I$2,'Objectenoverzicht aantallen'!$A:$A,'Objectenoverzicht aantallen'!K:K)*$C4</f>
        <v>0</v>
      </c>
      <c r="Q4" s="568">
        <f>LOOKUP('Calculatie sheet'!$I$2,'Objectenoverzicht aantallen'!$A:$A,'Objectenoverzicht aantallen'!L:L)*$C4</f>
        <v>0</v>
      </c>
      <c r="R4" s="568">
        <f>LOOKUP('Calculatie sheet'!$I$2,'Objectenoverzicht aantallen'!$A:$A,'Objectenoverzicht aantallen'!M:M)*$C4</f>
        <v>0</v>
      </c>
      <c r="S4" s="568">
        <f>LOOKUP('Calculatie sheet'!$I$2,'Objectenoverzicht aantallen'!$A:$A,'Objectenoverzicht aantallen'!N:N)*$C4</f>
        <v>0</v>
      </c>
      <c r="T4" s="568">
        <f>LOOKUP('Calculatie sheet'!$I$2,'Objectenoverzicht aantallen'!$A:$A,'Objectenoverzicht aantallen'!O:O)*$C4</f>
        <v>0</v>
      </c>
    </row>
    <row r="5" spans="1:20" x14ac:dyDescent="0.2">
      <c r="B5" t="s">
        <v>866</v>
      </c>
      <c r="C5" s="43">
        <f>'Calculatie sheet'!I71*'Calculatie sheet'!$I$57*(1-'Calculatie sheet'!$I$77-'Calculatie sheet'!$I$78)</f>
        <v>0</v>
      </c>
      <c r="D5" t="s">
        <v>134</v>
      </c>
      <c r="E5" s="27" t="s">
        <v>93</v>
      </c>
      <c r="G5" s="569">
        <f>C5*'Calculatie sheet'!I$7</f>
        <v>0</v>
      </c>
      <c r="H5" s="42">
        <f>C5*'Calculatie sheet'!I$8</f>
        <v>0</v>
      </c>
      <c r="I5" t="str">
        <f t="shared" ref="I5" si="1">D5</f>
        <v>Primair</v>
      </c>
      <c r="J5" s="568">
        <f>LOOKUP('Calculatie sheet'!$I$2,'Objectenoverzicht aantallen'!$A:$A,'Objectenoverzicht aantallen'!E:E)*$C5</f>
        <v>0</v>
      </c>
      <c r="K5" s="568">
        <f>LOOKUP('Calculatie sheet'!$I$2,'Objectenoverzicht aantallen'!$A:$A,'Objectenoverzicht aantallen'!F:F)*$C5</f>
        <v>0</v>
      </c>
      <c r="L5" s="568">
        <f>LOOKUP('Calculatie sheet'!$I$2,'Objectenoverzicht aantallen'!$A:$A,'Objectenoverzicht aantallen'!G:G)*$C5</f>
        <v>0</v>
      </c>
      <c r="M5" s="568">
        <f>LOOKUP('Calculatie sheet'!$I$2,'Objectenoverzicht aantallen'!$A:$A,'Objectenoverzicht aantallen'!H:H)*$C5</f>
        <v>0</v>
      </c>
      <c r="N5" s="568">
        <f>LOOKUP('Calculatie sheet'!$I$2,'Objectenoverzicht aantallen'!$A:$A,'Objectenoverzicht aantallen'!I:I)*$C5</f>
        <v>0</v>
      </c>
      <c r="O5" s="568">
        <f>LOOKUP('Calculatie sheet'!$I$2,'Objectenoverzicht aantallen'!$A:$A,'Objectenoverzicht aantallen'!J:J)*$C5</f>
        <v>0</v>
      </c>
      <c r="P5" s="568">
        <f>LOOKUP('Calculatie sheet'!$I$2,'Objectenoverzicht aantallen'!$A:$A,'Objectenoverzicht aantallen'!K:K)*$C5</f>
        <v>0</v>
      </c>
      <c r="Q5" s="568">
        <f>LOOKUP('Calculatie sheet'!$I$2,'Objectenoverzicht aantallen'!$A:$A,'Objectenoverzicht aantallen'!L:L)*$C5</f>
        <v>0</v>
      </c>
      <c r="R5" s="568">
        <f>LOOKUP('Calculatie sheet'!$I$2,'Objectenoverzicht aantallen'!$A:$A,'Objectenoverzicht aantallen'!M:M)*$C5</f>
        <v>0</v>
      </c>
      <c r="S5" s="568">
        <f>LOOKUP('Calculatie sheet'!$I$2,'Objectenoverzicht aantallen'!$A:$A,'Objectenoverzicht aantallen'!N:N)*$C5</f>
        <v>0</v>
      </c>
      <c r="T5" s="568">
        <f>LOOKUP('Calculatie sheet'!$I$2,'Objectenoverzicht aantallen'!$A:$A,'Objectenoverzicht aantallen'!O:O)*$C5</f>
        <v>0</v>
      </c>
    </row>
    <row r="6" spans="1:20" x14ac:dyDescent="0.2">
      <c r="B6" t="str">
        <f>'Calculatie sheet'!C72</f>
        <v>Grondbewerking</v>
      </c>
      <c r="C6" s="43">
        <f>'Calculatie sheet'!I72*'Calculatie sheet'!$I$57*(1-'Calculatie sheet'!$I$77-'Calculatie sheet'!$I$78)</f>
        <v>0</v>
      </c>
      <c r="D6" t="s">
        <v>134</v>
      </c>
      <c r="E6" s="38" t="s">
        <v>659</v>
      </c>
      <c r="G6" s="569">
        <f>C6*'Calculatie sheet'!I$7</f>
        <v>0</v>
      </c>
      <c r="H6" s="42">
        <f>C6*'Calculatie sheet'!I$8</f>
        <v>0</v>
      </c>
      <c r="I6" t="str">
        <f t="shared" si="0"/>
        <v>Primair</v>
      </c>
      <c r="J6" s="568">
        <f>LOOKUP('Calculatie sheet'!$I$2,'Objectenoverzicht aantallen'!$A:$A,'Objectenoverzicht aantallen'!E:E)*$C6</f>
        <v>0</v>
      </c>
      <c r="K6" s="568">
        <f>LOOKUP('Calculatie sheet'!$I$2,'Objectenoverzicht aantallen'!$A:$A,'Objectenoverzicht aantallen'!F:F)*$C6</f>
        <v>0</v>
      </c>
      <c r="L6" s="568">
        <f>LOOKUP('Calculatie sheet'!$I$2,'Objectenoverzicht aantallen'!$A:$A,'Objectenoverzicht aantallen'!G:G)*$C6</f>
        <v>0</v>
      </c>
      <c r="M6" s="568">
        <f>LOOKUP('Calculatie sheet'!$I$2,'Objectenoverzicht aantallen'!$A:$A,'Objectenoverzicht aantallen'!H:H)*$C6</f>
        <v>0</v>
      </c>
      <c r="N6" s="568">
        <f>LOOKUP('Calculatie sheet'!$I$2,'Objectenoverzicht aantallen'!$A:$A,'Objectenoverzicht aantallen'!I:I)*$C6</f>
        <v>0</v>
      </c>
      <c r="O6" s="568">
        <f>LOOKUP('Calculatie sheet'!$I$2,'Objectenoverzicht aantallen'!$A:$A,'Objectenoverzicht aantallen'!J:J)*$C6</f>
        <v>0</v>
      </c>
      <c r="P6" s="568">
        <f>LOOKUP('Calculatie sheet'!$I$2,'Objectenoverzicht aantallen'!$A:$A,'Objectenoverzicht aantallen'!K:K)*$C6</f>
        <v>0</v>
      </c>
      <c r="Q6" s="568">
        <f>LOOKUP('Calculatie sheet'!$I$2,'Objectenoverzicht aantallen'!$A:$A,'Objectenoverzicht aantallen'!L:L)*$C6</f>
        <v>0</v>
      </c>
      <c r="R6" s="568">
        <f>LOOKUP('Calculatie sheet'!$I$2,'Objectenoverzicht aantallen'!$A:$A,'Objectenoverzicht aantallen'!M:M)*$C6</f>
        <v>0</v>
      </c>
      <c r="S6" s="568">
        <f>LOOKUP('Calculatie sheet'!$I$2,'Objectenoverzicht aantallen'!$A:$A,'Objectenoverzicht aantallen'!N:N)*$C6</f>
        <v>0</v>
      </c>
      <c r="T6" s="568">
        <f>LOOKUP('Calculatie sheet'!$I$2,'Objectenoverzicht aantallen'!$A:$A,'Objectenoverzicht aantallen'!O:O)*$C6</f>
        <v>0</v>
      </c>
    </row>
    <row r="7" spans="1:20" x14ac:dyDescent="0.2">
      <c r="B7" t="str">
        <f>'Calculatie sheet'!C73</f>
        <v>Bestrating</v>
      </c>
      <c r="C7" s="43">
        <f>'Calculatie sheet'!I73*'Calculatie sheet'!$I$57*(1-'Calculatie sheet'!$I$77-'Calculatie sheet'!$I$78)</f>
        <v>0</v>
      </c>
      <c r="D7" t="s">
        <v>134</v>
      </c>
      <c r="E7" s="569" t="s">
        <v>597</v>
      </c>
      <c r="G7" s="569">
        <f>C7*'Calculatie sheet'!I$7</f>
        <v>0</v>
      </c>
      <c r="H7" s="42">
        <f>C7*'Calculatie sheet'!I$8</f>
        <v>0</v>
      </c>
      <c r="I7" t="str">
        <f t="shared" si="0"/>
        <v>Primair</v>
      </c>
      <c r="J7" s="568">
        <f>LOOKUP('Calculatie sheet'!$I$2,'Objectenoverzicht aantallen'!$A:$A,'Objectenoverzicht aantallen'!E:E)*$C7</f>
        <v>0</v>
      </c>
      <c r="K7" s="568">
        <f>LOOKUP('Calculatie sheet'!$I$2,'Objectenoverzicht aantallen'!$A:$A,'Objectenoverzicht aantallen'!F:F)*$C7</f>
        <v>0</v>
      </c>
      <c r="L7" s="568">
        <f>LOOKUP('Calculatie sheet'!$I$2,'Objectenoverzicht aantallen'!$A:$A,'Objectenoverzicht aantallen'!G:G)*$C7</f>
        <v>0</v>
      </c>
      <c r="M7" s="568">
        <f>LOOKUP('Calculatie sheet'!$I$2,'Objectenoverzicht aantallen'!$A:$A,'Objectenoverzicht aantallen'!H:H)*$C7</f>
        <v>0</v>
      </c>
      <c r="N7" s="568">
        <f>LOOKUP('Calculatie sheet'!$I$2,'Objectenoverzicht aantallen'!$A:$A,'Objectenoverzicht aantallen'!I:I)*$C7</f>
        <v>0</v>
      </c>
      <c r="O7" s="568">
        <f>LOOKUP('Calculatie sheet'!$I$2,'Objectenoverzicht aantallen'!$A:$A,'Objectenoverzicht aantallen'!J:J)*$C7</f>
        <v>0</v>
      </c>
      <c r="P7" s="568">
        <f>LOOKUP('Calculatie sheet'!$I$2,'Objectenoverzicht aantallen'!$A:$A,'Objectenoverzicht aantallen'!K:K)*$C7</f>
        <v>0</v>
      </c>
      <c r="Q7" s="568">
        <f>LOOKUP('Calculatie sheet'!$I$2,'Objectenoverzicht aantallen'!$A:$A,'Objectenoverzicht aantallen'!L:L)*$C7</f>
        <v>0</v>
      </c>
      <c r="R7" s="568">
        <f>LOOKUP('Calculatie sheet'!$I$2,'Objectenoverzicht aantallen'!$A:$A,'Objectenoverzicht aantallen'!M:M)*$C7</f>
        <v>0</v>
      </c>
      <c r="S7" s="568">
        <f>LOOKUP('Calculatie sheet'!$I$2,'Objectenoverzicht aantallen'!$A:$A,'Objectenoverzicht aantallen'!N:N)*$C7</f>
        <v>0</v>
      </c>
      <c r="T7" s="568">
        <f>LOOKUP('Calculatie sheet'!$I$2,'Objectenoverzicht aantallen'!$A:$A,'Objectenoverzicht aantallen'!O:O)*$C7</f>
        <v>0</v>
      </c>
    </row>
    <row r="8" spans="1:20" x14ac:dyDescent="0.2">
      <c r="B8" t="s">
        <v>348</v>
      </c>
      <c r="C8" s="43">
        <f>'Calculatie sheet'!I74*'Calculatie sheet'!$I$57*(1-'Calculatie sheet'!$I$77-'Calculatie sheet'!$I$78)</f>
        <v>0</v>
      </c>
      <c r="D8" t="s">
        <v>134</v>
      </c>
      <c r="G8" s="569">
        <f>C8*'Calculatie sheet'!I$7</f>
        <v>0</v>
      </c>
      <c r="H8" s="42">
        <f>C8*'Calculatie sheet'!I$8</f>
        <v>0</v>
      </c>
      <c r="I8" t="str">
        <f t="shared" si="0"/>
        <v>Primair</v>
      </c>
      <c r="J8" s="568">
        <f>LOOKUP('Calculatie sheet'!$I$2,'Objectenoverzicht aantallen'!$A:$A,'Objectenoverzicht aantallen'!E:E)*$C8</f>
        <v>0</v>
      </c>
      <c r="K8" s="568">
        <f>LOOKUP('Calculatie sheet'!$I$2,'Objectenoverzicht aantallen'!$A:$A,'Objectenoverzicht aantallen'!F:F)*$C8</f>
        <v>0</v>
      </c>
      <c r="L8" s="568">
        <f>LOOKUP('Calculatie sheet'!$I$2,'Objectenoverzicht aantallen'!$A:$A,'Objectenoverzicht aantallen'!G:G)*$C8</f>
        <v>0</v>
      </c>
      <c r="M8" s="568">
        <f>LOOKUP('Calculatie sheet'!$I$2,'Objectenoverzicht aantallen'!$A:$A,'Objectenoverzicht aantallen'!H:H)*$C8</f>
        <v>0</v>
      </c>
      <c r="N8" s="568">
        <f>LOOKUP('Calculatie sheet'!$I$2,'Objectenoverzicht aantallen'!$A:$A,'Objectenoverzicht aantallen'!I:I)*$C8</f>
        <v>0</v>
      </c>
      <c r="O8" s="568">
        <f>LOOKUP('Calculatie sheet'!$I$2,'Objectenoverzicht aantallen'!$A:$A,'Objectenoverzicht aantallen'!J:J)*$C8</f>
        <v>0</v>
      </c>
      <c r="P8" s="568">
        <f>LOOKUP('Calculatie sheet'!$I$2,'Objectenoverzicht aantallen'!$A:$A,'Objectenoverzicht aantallen'!K:K)*$C8</f>
        <v>0</v>
      </c>
      <c r="Q8" s="568">
        <f>LOOKUP('Calculatie sheet'!$I$2,'Objectenoverzicht aantallen'!$A:$A,'Objectenoverzicht aantallen'!L:L)*$C8</f>
        <v>0</v>
      </c>
      <c r="R8" s="568">
        <f>LOOKUP('Calculatie sheet'!$I$2,'Objectenoverzicht aantallen'!$A:$A,'Objectenoverzicht aantallen'!M:M)*$C8</f>
        <v>0</v>
      </c>
      <c r="S8" s="568">
        <f>LOOKUP('Calculatie sheet'!$I$2,'Objectenoverzicht aantallen'!$A:$A,'Objectenoverzicht aantallen'!N:N)*$C8</f>
        <v>0</v>
      </c>
      <c r="T8" s="568">
        <f>LOOKUP('Calculatie sheet'!$I$2,'Objectenoverzicht aantallen'!$A:$A,'Objectenoverzicht aantallen'!O:O)*$C8</f>
        <v>0</v>
      </c>
    </row>
    <row r="9" spans="1:20" x14ac:dyDescent="0.2">
      <c r="B9" t="str">
        <f>B2</f>
        <v>Beton</v>
      </c>
      <c r="C9" s="43">
        <f>'Calculatie sheet'!I68*'Calculatie sheet'!$I$57*'Calculatie sheet'!$I$77</f>
        <v>0</v>
      </c>
      <c r="D9" t="s">
        <v>135</v>
      </c>
      <c r="G9" s="569">
        <f>C9*'Calculatie sheet'!I$7</f>
        <v>0</v>
      </c>
      <c r="H9" s="42">
        <f>C9*'Calculatie sheet'!I$8</f>
        <v>0</v>
      </c>
      <c r="I9" t="str">
        <f t="shared" si="0"/>
        <v>Secundair</v>
      </c>
      <c r="J9" s="568">
        <f>LOOKUP('Calculatie sheet'!$I$2,'Objectenoverzicht aantallen'!$A:$A,'Objectenoverzicht aantallen'!E:E)*$C9</f>
        <v>0</v>
      </c>
      <c r="K9" s="568">
        <f>LOOKUP('Calculatie sheet'!$I$2,'Objectenoverzicht aantallen'!$A:$A,'Objectenoverzicht aantallen'!F:F)*$C9</f>
        <v>0</v>
      </c>
      <c r="L9" s="568">
        <f>LOOKUP('Calculatie sheet'!$I$2,'Objectenoverzicht aantallen'!$A:$A,'Objectenoverzicht aantallen'!G:G)*$C9</f>
        <v>0</v>
      </c>
      <c r="M9" s="568">
        <f>LOOKUP('Calculatie sheet'!$I$2,'Objectenoverzicht aantallen'!$A:$A,'Objectenoverzicht aantallen'!H:H)*$C9</f>
        <v>0</v>
      </c>
      <c r="N9" s="568">
        <f>LOOKUP('Calculatie sheet'!$I$2,'Objectenoverzicht aantallen'!$A:$A,'Objectenoverzicht aantallen'!I:I)*$C9</f>
        <v>0</v>
      </c>
      <c r="O9" s="568">
        <f>LOOKUP('Calculatie sheet'!$I$2,'Objectenoverzicht aantallen'!$A:$A,'Objectenoverzicht aantallen'!J:J)*$C9</f>
        <v>0</v>
      </c>
      <c r="P9" s="568">
        <f>LOOKUP('Calculatie sheet'!$I$2,'Objectenoverzicht aantallen'!$A:$A,'Objectenoverzicht aantallen'!K:K)*$C9</f>
        <v>0</v>
      </c>
      <c r="Q9" s="568">
        <f>LOOKUP('Calculatie sheet'!$I$2,'Objectenoverzicht aantallen'!$A:$A,'Objectenoverzicht aantallen'!L:L)*$C9</f>
        <v>0</v>
      </c>
      <c r="R9" s="568">
        <f>LOOKUP('Calculatie sheet'!$I$2,'Objectenoverzicht aantallen'!$A:$A,'Objectenoverzicht aantallen'!M:M)*$C9</f>
        <v>0</v>
      </c>
      <c r="S9" s="568">
        <f>LOOKUP('Calculatie sheet'!$I$2,'Objectenoverzicht aantallen'!$A:$A,'Objectenoverzicht aantallen'!N:N)*$C9</f>
        <v>0</v>
      </c>
      <c r="T9" s="568">
        <f>LOOKUP('Calculatie sheet'!$I$2,'Objectenoverzicht aantallen'!$A:$A,'Objectenoverzicht aantallen'!O:O)*$C9</f>
        <v>0</v>
      </c>
    </row>
    <row r="10" spans="1:20" x14ac:dyDescent="0.2">
      <c r="B10" t="str">
        <f>B3</f>
        <v>Staal</v>
      </c>
      <c r="C10" s="43">
        <f>'Calculatie sheet'!I69*'Calculatie sheet'!$I$57*'Calculatie sheet'!$I$77</f>
        <v>0</v>
      </c>
      <c r="D10" t="s">
        <v>135</v>
      </c>
      <c r="G10" s="569">
        <f>C10*'Calculatie sheet'!I$7</f>
        <v>0</v>
      </c>
      <c r="H10" s="42">
        <f>C10*'Calculatie sheet'!I$8</f>
        <v>0</v>
      </c>
      <c r="I10" t="str">
        <f t="shared" si="0"/>
        <v>Secundair</v>
      </c>
      <c r="J10" s="568">
        <f>LOOKUP('Calculatie sheet'!$I$2,'Objectenoverzicht aantallen'!$A:$A,'Objectenoverzicht aantallen'!E:E)*$C10</f>
        <v>0</v>
      </c>
      <c r="K10" s="568">
        <f>LOOKUP('Calculatie sheet'!$I$2,'Objectenoverzicht aantallen'!$A:$A,'Objectenoverzicht aantallen'!F:F)*$C10</f>
        <v>0</v>
      </c>
      <c r="L10" s="568">
        <f>LOOKUP('Calculatie sheet'!$I$2,'Objectenoverzicht aantallen'!$A:$A,'Objectenoverzicht aantallen'!G:G)*$C10</f>
        <v>0</v>
      </c>
      <c r="M10" s="568">
        <f>LOOKUP('Calculatie sheet'!$I$2,'Objectenoverzicht aantallen'!$A:$A,'Objectenoverzicht aantallen'!H:H)*$C10</f>
        <v>0</v>
      </c>
      <c r="N10" s="568">
        <f>LOOKUP('Calculatie sheet'!$I$2,'Objectenoverzicht aantallen'!$A:$A,'Objectenoverzicht aantallen'!I:I)*$C10</f>
        <v>0</v>
      </c>
      <c r="O10" s="568">
        <f>LOOKUP('Calculatie sheet'!$I$2,'Objectenoverzicht aantallen'!$A:$A,'Objectenoverzicht aantallen'!J:J)*$C10</f>
        <v>0</v>
      </c>
      <c r="P10" s="568">
        <f>LOOKUP('Calculatie sheet'!$I$2,'Objectenoverzicht aantallen'!$A:$A,'Objectenoverzicht aantallen'!K:K)*$C10</f>
        <v>0</v>
      </c>
      <c r="Q10" s="568">
        <f>LOOKUP('Calculatie sheet'!$I$2,'Objectenoverzicht aantallen'!$A:$A,'Objectenoverzicht aantallen'!L:L)*$C10</f>
        <v>0</v>
      </c>
      <c r="R10" s="568">
        <f>LOOKUP('Calculatie sheet'!$I$2,'Objectenoverzicht aantallen'!$A:$A,'Objectenoverzicht aantallen'!M:M)*$C10</f>
        <v>0</v>
      </c>
      <c r="S10" s="568">
        <f>LOOKUP('Calculatie sheet'!$I$2,'Objectenoverzicht aantallen'!$A:$A,'Objectenoverzicht aantallen'!N:N)*$C10</f>
        <v>0</v>
      </c>
      <c r="T10" s="568">
        <f>LOOKUP('Calculatie sheet'!$I$2,'Objectenoverzicht aantallen'!$A:$A,'Objectenoverzicht aantallen'!O:O)*$C10</f>
        <v>0</v>
      </c>
    </row>
    <row r="11" spans="1:20" x14ac:dyDescent="0.2">
      <c r="B11" t="str">
        <f>B4</f>
        <v>Asfalt</v>
      </c>
      <c r="C11" s="43">
        <f>'Calculatie sheet'!I70*'Calculatie sheet'!$I$57*'Calculatie sheet'!$I$77</f>
        <v>0</v>
      </c>
      <c r="D11" t="s">
        <v>135</v>
      </c>
      <c r="G11" s="569">
        <f>C11*'Calculatie sheet'!I$7</f>
        <v>0</v>
      </c>
      <c r="H11" s="42">
        <f>C11*'Calculatie sheet'!I$8</f>
        <v>0</v>
      </c>
      <c r="I11" t="str">
        <f t="shared" si="0"/>
        <v>Secundair</v>
      </c>
      <c r="J11" s="568">
        <f>LOOKUP('Calculatie sheet'!$I$2,'Objectenoverzicht aantallen'!$A:$A,'Objectenoverzicht aantallen'!E:E)*$C11</f>
        <v>0</v>
      </c>
      <c r="K11" s="568">
        <f>LOOKUP('Calculatie sheet'!$I$2,'Objectenoverzicht aantallen'!$A:$A,'Objectenoverzicht aantallen'!F:F)*$C11</f>
        <v>0</v>
      </c>
      <c r="L11" s="568">
        <f>LOOKUP('Calculatie sheet'!$I$2,'Objectenoverzicht aantallen'!$A:$A,'Objectenoverzicht aantallen'!G:G)*$C11</f>
        <v>0</v>
      </c>
      <c r="M11" s="568">
        <f>LOOKUP('Calculatie sheet'!$I$2,'Objectenoverzicht aantallen'!$A:$A,'Objectenoverzicht aantallen'!H:H)*$C11</f>
        <v>0</v>
      </c>
      <c r="N11" s="568">
        <f>LOOKUP('Calculatie sheet'!$I$2,'Objectenoverzicht aantallen'!$A:$A,'Objectenoverzicht aantallen'!I:I)*$C11</f>
        <v>0</v>
      </c>
      <c r="O11" s="568">
        <f>LOOKUP('Calculatie sheet'!$I$2,'Objectenoverzicht aantallen'!$A:$A,'Objectenoverzicht aantallen'!J:J)*$C11</f>
        <v>0</v>
      </c>
      <c r="P11" s="568">
        <f>LOOKUP('Calculatie sheet'!$I$2,'Objectenoverzicht aantallen'!$A:$A,'Objectenoverzicht aantallen'!K:K)*$C11</f>
        <v>0</v>
      </c>
      <c r="Q11" s="568">
        <f>LOOKUP('Calculatie sheet'!$I$2,'Objectenoverzicht aantallen'!$A:$A,'Objectenoverzicht aantallen'!L:L)*$C11</f>
        <v>0</v>
      </c>
      <c r="R11" s="568">
        <f>LOOKUP('Calculatie sheet'!$I$2,'Objectenoverzicht aantallen'!$A:$A,'Objectenoverzicht aantallen'!M:M)*$C11</f>
        <v>0</v>
      </c>
      <c r="S11" s="568">
        <f>LOOKUP('Calculatie sheet'!$I$2,'Objectenoverzicht aantallen'!$A:$A,'Objectenoverzicht aantallen'!N:N)*$C11</f>
        <v>0</v>
      </c>
      <c r="T11" s="568">
        <f>LOOKUP('Calculatie sheet'!$I$2,'Objectenoverzicht aantallen'!$A:$A,'Objectenoverzicht aantallen'!O:O)*$C11</f>
        <v>0</v>
      </c>
    </row>
    <row r="12" spans="1:20" x14ac:dyDescent="0.2">
      <c r="B12" t="s">
        <v>866</v>
      </c>
      <c r="C12" s="43">
        <f>'Calculatie sheet'!I71*'Calculatie sheet'!$I$57*'Calculatie sheet'!$I$77</f>
        <v>0</v>
      </c>
      <c r="D12" t="s">
        <v>135</v>
      </c>
      <c r="G12" s="569">
        <f>C12*'Calculatie sheet'!I$7</f>
        <v>0</v>
      </c>
      <c r="H12" s="42">
        <f>C12*'Calculatie sheet'!I$8</f>
        <v>0</v>
      </c>
      <c r="I12" t="str">
        <f t="shared" ref="I12" si="2">D12</f>
        <v>Secundair</v>
      </c>
      <c r="J12" s="568">
        <f>LOOKUP('Calculatie sheet'!$I$2,'Objectenoverzicht aantallen'!$A:$A,'Objectenoverzicht aantallen'!E:E)*$C12</f>
        <v>0</v>
      </c>
      <c r="K12" s="568">
        <f>LOOKUP('Calculatie sheet'!$I$2,'Objectenoverzicht aantallen'!$A:$A,'Objectenoverzicht aantallen'!F:F)*$C12</f>
        <v>0</v>
      </c>
      <c r="L12" s="568">
        <f>LOOKUP('Calculatie sheet'!$I$2,'Objectenoverzicht aantallen'!$A:$A,'Objectenoverzicht aantallen'!G:G)*$C12</f>
        <v>0</v>
      </c>
      <c r="M12" s="568">
        <f>LOOKUP('Calculatie sheet'!$I$2,'Objectenoverzicht aantallen'!$A:$A,'Objectenoverzicht aantallen'!H:H)*$C12</f>
        <v>0</v>
      </c>
      <c r="N12" s="568">
        <f>LOOKUP('Calculatie sheet'!$I$2,'Objectenoverzicht aantallen'!$A:$A,'Objectenoverzicht aantallen'!I:I)*$C12</f>
        <v>0</v>
      </c>
      <c r="O12" s="568">
        <f>LOOKUP('Calculatie sheet'!$I$2,'Objectenoverzicht aantallen'!$A:$A,'Objectenoverzicht aantallen'!J:J)*$C12</f>
        <v>0</v>
      </c>
      <c r="P12" s="568">
        <f>LOOKUP('Calculatie sheet'!$I$2,'Objectenoverzicht aantallen'!$A:$A,'Objectenoverzicht aantallen'!K:K)*$C12</f>
        <v>0</v>
      </c>
      <c r="Q12" s="568">
        <f>LOOKUP('Calculatie sheet'!$I$2,'Objectenoverzicht aantallen'!$A:$A,'Objectenoverzicht aantallen'!L:L)*$C12</f>
        <v>0</v>
      </c>
      <c r="R12" s="568">
        <f>LOOKUP('Calculatie sheet'!$I$2,'Objectenoverzicht aantallen'!$A:$A,'Objectenoverzicht aantallen'!M:M)*$C12</f>
        <v>0</v>
      </c>
      <c r="S12" s="568">
        <f>LOOKUP('Calculatie sheet'!$I$2,'Objectenoverzicht aantallen'!$A:$A,'Objectenoverzicht aantallen'!N:N)*$C12</f>
        <v>0</v>
      </c>
      <c r="T12" s="568">
        <f>LOOKUP('Calculatie sheet'!$I$2,'Objectenoverzicht aantallen'!$A:$A,'Objectenoverzicht aantallen'!O:O)*$C12</f>
        <v>0</v>
      </c>
    </row>
    <row r="13" spans="1:20" x14ac:dyDescent="0.2">
      <c r="B13" t="str">
        <f t="shared" ref="B13:B14" si="3">B6</f>
        <v>Grondbewerking</v>
      </c>
      <c r="C13" s="43">
        <f>'Calculatie sheet'!I72*'Calculatie sheet'!$I$57*'Calculatie sheet'!$I$77</f>
        <v>0</v>
      </c>
      <c r="D13" t="s">
        <v>135</v>
      </c>
      <c r="G13" s="569">
        <f>C13*'Calculatie sheet'!I$7</f>
        <v>0</v>
      </c>
      <c r="H13" s="42">
        <f>C13*'Calculatie sheet'!I$8</f>
        <v>0</v>
      </c>
      <c r="I13" t="str">
        <f t="shared" si="0"/>
        <v>Secundair</v>
      </c>
      <c r="J13" s="568">
        <f>LOOKUP('Calculatie sheet'!$I$2,'Objectenoverzicht aantallen'!$A:$A,'Objectenoverzicht aantallen'!E:E)*$C13</f>
        <v>0</v>
      </c>
      <c r="K13" s="568">
        <f>LOOKUP('Calculatie sheet'!$I$2,'Objectenoverzicht aantallen'!$A:$A,'Objectenoverzicht aantallen'!F:F)*$C13</f>
        <v>0</v>
      </c>
      <c r="L13" s="568">
        <f>LOOKUP('Calculatie sheet'!$I$2,'Objectenoverzicht aantallen'!$A:$A,'Objectenoverzicht aantallen'!G:G)*$C13</f>
        <v>0</v>
      </c>
      <c r="M13" s="568">
        <f>LOOKUP('Calculatie sheet'!$I$2,'Objectenoverzicht aantallen'!$A:$A,'Objectenoverzicht aantallen'!H:H)*$C13</f>
        <v>0</v>
      </c>
      <c r="N13" s="568">
        <f>LOOKUP('Calculatie sheet'!$I$2,'Objectenoverzicht aantallen'!$A:$A,'Objectenoverzicht aantallen'!I:I)*$C13</f>
        <v>0</v>
      </c>
      <c r="O13" s="568">
        <f>LOOKUP('Calculatie sheet'!$I$2,'Objectenoverzicht aantallen'!$A:$A,'Objectenoverzicht aantallen'!J:J)*$C13</f>
        <v>0</v>
      </c>
      <c r="P13" s="568">
        <f>LOOKUP('Calculatie sheet'!$I$2,'Objectenoverzicht aantallen'!$A:$A,'Objectenoverzicht aantallen'!K:K)*$C13</f>
        <v>0</v>
      </c>
      <c r="Q13" s="568">
        <f>LOOKUP('Calculatie sheet'!$I$2,'Objectenoverzicht aantallen'!$A:$A,'Objectenoverzicht aantallen'!L:L)*$C13</f>
        <v>0</v>
      </c>
      <c r="R13" s="568">
        <f>LOOKUP('Calculatie sheet'!$I$2,'Objectenoverzicht aantallen'!$A:$A,'Objectenoverzicht aantallen'!M:M)*$C13</f>
        <v>0</v>
      </c>
      <c r="S13" s="568">
        <f>LOOKUP('Calculatie sheet'!$I$2,'Objectenoverzicht aantallen'!$A:$A,'Objectenoverzicht aantallen'!N:N)*$C13</f>
        <v>0</v>
      </c>
      <c r="T13" s="568">
        <f>LOOKUP('Calculatie sheet'!$I$2,'Objectenoverzicht aantallen'!$A:$A,'Objectenoverzicht aantallen'!O:O)*$C13</f>
        <v>0</v>
      </c>
    </row>
    <row r="14" spans="1:20" x14ac:dyDescent="0.2">
      <c r="B14" t="str">
        <f t="shared" si="3"/>
        <v>Bestrating</v>
      </c>
      <c r="C14" s="43">
        <f>'Calculatie sheet'!I73*'Calculatie sheet'!$I$57*'Calculatie sheet'!$I$77</f>
        <v>0</v>
      </c>
      <c r="D14" t="s">
        <v>135</v>
      </c>
      <c r="G14" s="569">
        <f>C14*'Calculatie sheet'!I$7</f>
        <v>0</v>
      </c>
      <c r="H14" s="42">
        <f>C14*'Calculatie sheet'!I$8</f>
        <v>0</v>
      </c>
      <c r="I14" t="str">
        <f t="shared" si="0"/>
        <v>Secundair</v>
      </c>
      <c r="J14" s="568">
        <f>LOOKUP('Calculatie sheet'!$I$2,'Objectenoverzicht aantallen'!$A:$A,'Objectenoverzicht aantallen'!E:E)*$C14</f>
        <v>0</v>
      </c>
      <c r="K14" s="568">
        <f>LOOKUP('Calculatie sheet'!$I$2,'Objectenoverzicht aantallen'!$A:$A,'Objectenoverzicht aantallen'!F:F)*$C14</f>
        <v>0</v>
      </c>
      <c r="L14" s="568">
        <f>LOOKUP('Calculatie sheet'!$I$2,'Objectenoverzicht aantallen'!$A:$A,'Objectenoverzicht aantallen'!G:G)*$C14</f>
        <v>0</v>
      </c>
      <c r="M14" s="568">
        <f>LOOKUP('Calculatie sheet'!$I$2,'Objectenoverzicht aantallen'!$A:$A,'Objectenoverzicht aantallen'!H:H)*$C14</f>
        <v>0</v>
      </c>
      <c r="N14" s="568">
        <f>LOOKUP('Calculatie sheet'!$I$2,'Objectenoverzicht aantallen'!$A:$A,'Objectenoverzicht aantallen'!I:I)*$C14</f>
        <v>0</v>
      </c>
      <c r="O14" s="568">
        <f>LOOKUP('Calculatie sheet'!$I$2,'Objectenoverzicht aantallen'!$A:$A,'Objectenoverzicht aantallen'!J:J)*$C14</f>
        <v>0</v>
      </c>
      <c r="P14" s="568">
        <f>LOOKUP('Calculatie sheet'!$I$2,'Objectenoverzicht aantallen'!$A:$A,'Objectenoverzicht aantallen'!K:K)*$C14</f>
        <v>0</v>
      </c>
      <c r="Q14" s="568">
        <f>LOOKUP('Calculatie sheet'!$I$2,'Objectenoverzicht aantallen'!$A:$A,'Objectenoverzicht aantallen'!L:L)*$C14</f>
        <v>0</v>
      </c>
      <c r="R14" s="568">
        <f>LOOKUP('Calculatie sheet'!$I$2,'Objectenoverzicht aantallen'!$A:$A,'Objectenoverzicht aantallen'!M:M)*$C14</f>
        <v>0</v>
      </c>
      <c r="S14" s="568">
        <f>LOOKUP('Calculatie sheet'!$I$2,'Objectenoverzicht aantallen'!$A:$A,'Objectenoverzicht aantallen'!N:N)*$C14</f>
        <v>0</v>
      </c>
      <c r="T14" s="568">
        <f>LOOKUP('Calculatie sheet'!$I$2,'Objectenoverzicht aantallen'!$A:$A,'Objectenoverzicht aantallen'!O:O)*$C14</f>
        <v>0</v>
      </c>
    </row>
    <row r="15" spans="1:20" x14ac:dyDescent="0.2">
      <c r="B15" t="s">
        <v>348</v>
      </c>
      <c r="C15" s="43">
        <f>'Calculatie sheet'!I74*'Calculatie sheet'!$I$57*'Calculatie sheet'!$I$77</f>
        <v>0</v>
      </c>
      <c r="D15" t="s">
        <v>135</v>
      </c>
      <c r="G15" s="569">
        <f>C15*'Calculatie sheet'!I$7</f>
        <v>0</v>
      </c>
      <c r="H15" s="42">
        <f>C15*'Calculatie sheet'!I$8</f>
        <v>0</v>
      </c>
      <c r="I15" t="str">
        <f t="shared" si="0"/>
        <v>Secundair</v>
      </c>
      <c r="J15" s="568">
        <f>LOOKUP('Calculatie sheet'!$I$2,'Objectenoverzicht aantallen'!$A:$A,'Objectenoverzicht aantallen'!E:E)*$C15</f>
        <v>0</v>
      </c>
      <c r="K15" s="568">
        <f>LOOKUP('Calculatie sheet'!$I$2,'Objectenoverzicht aantallen'!$A:$A,'Objectenoverzicht aantallen'!F:F)*$C15</f>
        <v>0</v>
      </c>
      <c r="L15" s="568">
        <f>LOOKUP('Calculatie sheet'!$I$2,'Objectenoverzicht aantallen'!$A:$A,'Objectenoverzicht aantallen'!G:G)*$C15</f>
        <v>0</v>
      </c>
      <c r="M15" s="568">
        <f>LOOKUP('Calculatie sheet'!$I$2,'Objectenoverzicht aantallen'!$A:$A,'Objectenoverzicht aantallen'!H:H)*$C15</f>
        <v>0</v>
      </c>
      <c r="N15" s="568">
        <f>LOOKUP('Calculatie sheet'!$I$2,'Objectenoverzicht aantallen'!$A:$A,'Objectenoverzicht aantallen'!I:I)*$C15</f>
        <v>0</v>
      </c>
      <c r="O15" s="568">
        <f>LOOKUP('Calculatie sheet'!$I$2,'Objectenoverzicht aantallen'!$A:$A,'Objectenoverzicht aantallen'!J:J)*$C15</f>
        <v>0</v>
      </c>
      <c r="P15" s="568">
        <f>LOOKUP('Calculatie sheet'!$I$2,'Objectenoverzicht aantallen'!$A:$A,'Objectenoverzicht aantallen'!K:K)*$C15</f>
        <v>0</v>
      </c>
      <c r="Q15" s="568">
        <f>LOOKUP('Calculatie sheet'!$I$2,'Objectenoverzicht aantallen'!$A:$A,'Objectenoverzicht aantallen'!L:L)*$C15</f>
        <v>0</v>
      </c>
      <c r="R15" s="568">
        <f>LOOKUP('Calculatie sheet'!$I$2,'Objectenoverzicht aantallen'!$A:$A,'Objectenoverzicht aantallen'!M:M)*$C15</f>
        <v>0</v>
      </c>
      <c r="S15" s="568">
        <f>LOOKUP('Calculatie sheet'!$I$2,'Objectenoverzicht aantallen'!$A:$A,'Objectenoverzicht aantallen'!N:N)*$C15</f>
        <v>0</v>
      </c>
      <c r="T15" s="568">
        <f>LOOKUP('Calculatie sheet'!$I$2,'Objectenoverzicht aantallen'!$A:$A,'Objectenoverzicht aantallen'!O:O)*$C15</f>
        <v>0</v>
      </c>
    </row>
    <row r="16" spans="1:20" x14ac:dyDescent="0.2">
      <c r="B16" s="149" t="s">
        <v>68</v>
      </c>
      <c r="C16" s="42">
        <f>'Calculatie sheet'!I68*'Calculatie sheet'!$I$57*'Calculatie sheet'!$I$78</f>
        <v>0</v>
      </c>
      <c r="D16" t="s">
        <v>360</v>
      </c>
      <c r="G16" s="569">
        <f>C16*'Calculatie sheet'!I$7</f>
        <v>0</v>
      </c>
      <c r="H16" s="42">
        <f>C16*'Calculatie sheet'!I$8</f>
        <v>0</v>
      </c>
      <c r="I16" t="str">
        <f t="shared" si="0"/>
        <v>Biobased</v>
      </c>
      <c r="J16" s="568">
        <f>LOOKUP('Calculatie sheet'!$I$2,'Objectenoverzicht aantallen'!$A:$A,'Objectenoverzicht aantallen'!E:E)*$C16</f>
        <v>0</v>
      </c>
      <c r="K16" s="568">
        <f>LOOKUP('Calculatie sheet'!$I$2,'Objectenoverzicht aantallen'!$A:$A,'Objectenoverzicht aantallen'!F:F)*$C16</f>
        <v>0</v>
      </c>
      <c r="L16" s="568">
        <f>LOOKUP('Calculatie sheet'!$I$2,'Objectenoverzicht aantallen'!$A:$A,'Objectenoverzicht aantallen'!G:G)*$C16</f>
        <v>0</v>
      </c>
      <c r="M16" s="568">
        <f>LOOKUP('Calculatie sheet'!$I$2,'Objectenoverzicht aantallen'!$A:$A,'Objectenoverzicht aantallen'!H:H)*$C16</f>
        <v>0</v>
      </c>
      <c r="N16" s="568">
        <f>LOOKUP('Calculatie sheet'!$I$2,'Objectenoverzicht aantallen'!$A:$A,'Objectenoverzicht aantallen'!I:I)*$C16</f>
        <v>0</v>
      </c>
      <c r="O16" s="568">
        <f>LOOKUP('Calculatie sheet'!$I$2,'Objectenoverzicht aantallen'!$A:$A,'Objectenoverzicht aantallen'!J:J)*$C16</f>
        <v>0</v>
      </c>
      <c r="P16" s="568">
        <f>LOOKUP('Calculatie sheet'!$I$2,'Objectenoverzicht aantallen'!$A:$A,'Objectenoverzicht aantallen'!K:K)*$C16</f>
        <v>0</v>
      </c>
      <c r="Q16" s="568">
        <f>LOOKUP('Calculatie sheet'!$I$2,'Objectenoverzicht aantallen'!$A:$A,'Objectenoverzicht aantallen'!L:L)*$C16</f>
        <v>0</v>
      </c>
      <c r="R16" s="568">
        <f>LOOKUP('Calculatie sheet'!$I$2,'Objectenoverzicht aantallen'!$A:$A,'Objectenoverzicht aantallen'!M:M)*$C16</f>
        <v>0</v>
      </c>
      <c r="S16" s="568">
        <f>LOOKUP('Calculatie sheet'!$I$2,'Objectenoverzicht aantallen'!$A:$A,'Objectenoverzicht aantallen'!N:N)*$C16</f>
        <v>0</v>
      </c>
      <c r="T16" s="568">
        <f>LOOKUP('Calculatie sheet'!$I$2,'Objectenoverzicht aantallen'!$A:$A,'Objectenoverzicht aantallen'!O:O)*$C16</f>
        <v>0</v>
      </c>
    </row>
    <row r="17" spans="2:20" x14ac:dyDescent="0.2">
      <c r="B17" s="149" t="s">
        <v>88</v>
      </c>
      <c r="C17" s="42">
        <f>'Calculatie sheet'!I69*'Calculatie sheet'!$I$57*'Calculatie sheet'!$I$78</f>
        <v>0</v>
      </c>
      <c r="D17" t="s">
        <v>360</v>
      </c>
      <c r="G17" s="569">
        <f>C17*'Calculatie sheet'!I$7</f>
        <v>0</v>
      </c>
      <c r="H17" s="42">
        <f>C17*'Calculatie sheet'!I$8</f>
        <v>0</v>
      </c>
      <c r="I17" t="str">
        <f t="shared" si="0"/>
        <v>Biobased</v>
      </c>
      <c r="J17" s="568">
        <f>LOOKUP('Calculatie sheet'!$I$2,'Objectenoverzicht aantallen'!$A:$A,'Objectenoverzicht aantallen'!E:E)*$C17</f>
        <v>0</v>
      </c>
      <c r="K17" s="568">
        <f>LOOKUP('Calculatie sheet'!$I$2,'Objectenoverzicht aantallen'!$A:$A,'Objectenoverzicht aantallen'!F:F)*$C17</f>
        <v>0</v>
      </c>
      <c r="L17" s="568">
        <f>LOOKUP('Calculatie sheet'!$I$2,'Objectenoverzicht aantallen'!$A:$A,'Objectenoverzicht aantallen'!G:G)*$C17</f>
        <v>0</v>
      </c>
      <c r="M17" s="568">
        <f>LOOKUP('Calculatie sheet'!$I$2,'Objectenoverzicht aantallen'!$A:$A,'Objectenoverzicht aantallen'!H:H)*$C17</f>
        <v>0</v>
      </c>
      <c r="N17" s="568">
        <f>LOOKUP('Calculatie sheet'!$I$2,'Objectenoverzicht aantallen'!$A:$A,'Objectenoverzicht aantallen'!I:I)*$C17</f>
        <v>0</v>
      </c>
      <c r="O17" s="568">
        <f>LOOKUP('Calculatie sheet'!$I$2,'Objectenoverzicht aantallen'!$A:$A,'Objectenoverzicht aantallen'!J:J)*$C17</f>
        <v>0</v>
      </c>
      <c r="P17" s="568">
        <f>LOOKUP('Calculatie sheet'!$I$2,'Objectenoverzicht aantallen'!$A:$A,'Objectenoverzicht aantallen'!K:K)*$C17</f>
        <v>0</v>
      </c>
      <c r="Q17" s="568">
        <f>LOOKUP('Calculatie sheet'!$I$2,'Objectenoverzicht aantallen'!$A:$A,'Objectenoverzicht aantallen'!L:L)*$C17</f>
        <v>0</v>
      </c>
      <c r="R17" s="568">
        <f>LOOKUP('Calculatie sheet'!$I$2,'Objectenoverzicht aantallen'!$A:$A,'Objectenoverzicht aantallen'!M:M)*$C17</f>
        <v>0</v>
      </c>
      <c r="S17" s="568">
        <f>LOOKUP('Calculatie sheet'!$I$2,'Objectenoverzicht aantallen'!$A:$A,'Objectenoverzicht aantallen'!N:N)*$C17</f>
        <v>0</v>
      </c>
      <c r="T17" s="568">
        <f>LOOKUP('Calculatie sheet'!$I$2,'Objectenoverzicht aantallen'!$A:$A,'Objectenoverzicht aantallen'!O:O)*$C17</f>
        <v>0</v>
      </c>
    </row>
    <row r="18" spans="2:20" x14ac:dyDescent="0.2">
      <c r="B18" s="149" t="s">
        <v>89</v>
      </c>
      <c r="C18" s="42">
        <f>'Calculatie sheet'!I70*'Calculatie sheet'!$I$57*'Calculatie sheet'!$I$78</f>
        <v>0</v>
      </c>
      <c r="D18" t="s">
        <v>360</v>
      </c>
      <c r="G18" s="569">
        <f>C18*'Calculatie sheet'!I$7</f>
        <v>0</v>
      </c>
      <c r="H18" s="42">
        <f>C18*'Calculatie sheet'!I$8</f>
        <v>0</v>
      </c>
      <c r="I18" t="str">
        <f t="shared" si="0"/>
        <v>Biobased</v>
      </c>
      <c r="J18" s="568">
        <f>LOOKUP('Calculatie sheet'!$I$2,'Objectenoverzicht aantallen'!$A:$A,'Objectenoverzicht aantallen'!E:E)*$C18</f>
        <v>0</v>
      </c>
      <c r="K18" s="568">
        <f>LOOKUP('Calculatie sheet'!$I$2,'Objectenoverzicht aantallen'!$A:$A,'Objectenoverzicht aantallen'!F:F)*$C18</f>
        <v>0</v>
      </c>
      <c r="L18" s="568">
        <f>LOOKUP('Calculatie sheet'!$I$2,'Objectenoverzicht aantallen'!$A:$A,'Objectenoverzicht aantallen'!G:G)*$C18</f>
        <v>0</v>
      </c>
      <c r="M18" s="568">
        <f>LOOKUP('Calculatie sheet'!$I$2,'Objectenoverzicht aantallen'!$A:$A,'Objectenoverzicht aantallen'!H:H)*$C18</f>
        <v>0</v>
      </c>
      <c r="N18" s="568">
        <f>LOOKUP('Calculatie sheet'!$I$2,'Objectenoverzicht aantallen'!$A:$A,'Objectenoverzicht aantallen'!I:I)*$C18</f>
        <v>0</v>
      </c>
      <c r="O18" s="568">
        <f>LOOKUP('Calculatie sheet'!$I$2,'Objectenoverzicht aantallen'!$A:$A,'Objectenoverzicht aantallen'!J:J)*$C18</f>
        <v>0</v>
      </c>
      <c r="P18" s="568">
        <f>LOOKUP('Calculatie sheet'!$I$2,'Objectenoverzicht aantallen'!$A:$A,'Objectenoverzicht aantallen'!K:K)*$C18</f>
        <v>0</v>
      </c>
      <c r="Q18" s="568">
        <f>LOOKUP('Calculatie sheet'!$I$2,'Objectenoverzicht aantallen'!$A:$A,'Objectenoverzicht aantallen'!L:L)*$C18</f>
        <v>0</v>
      </c>
      <c r="R18" s="568">
        <f>LOOKUP('Calculatie sheet'!$I$2,'Objectenoverzicht aantallen'!$A:$A,'Objectenoverzicht aantallen'!M:M)*$C18</f>
        <v>0</v>
      </c>
      <c r="S18" s="568">
        <f>LOOKUP('Calculatie sheet'!$I$2,'Objectenoverzicht aantallen'!$A:$A,'Objectenoverzicht aantallen'!N:N)*$C18</f>
        <v>0</v>
      </c>
      <c r="T18" s="568">
        <f>LOOKUP('Calculatie sheet'!$I$2,'Objectenoverzicht aantallen'!$A:$A,'Objectenoverzicht aantallen'!O:O)*$C18</f>
        <v>0</v>
      </c>
    </row>
    <row r="19" spans="2:20" x14ac:dyDescent="0.2">
      <c r="B19" s="149" t="s">
        <v>866</v>
      </c>
      <c r="C19" s="42">
        <f>'Calculatie sheet'!I71*'Calculatie sheet'!$I$57*'Calculatie sheet'!$I$78</f>
        <v>0</v>
      </c>
      <c r="D19" t="s">
        <v>360</v>
      </c>
      <c r="G19" s="569">
        <f>C19*'Calculatie sheet'!I$7</f>
        <v>0</v>
      </c>
      <c r="H19" s="42">
        <f>C19*'Calculatie sheet'!I$8</f>
        <v>0</v>
      </c>
      <c r="I19" t="str">
        <f t="shared" ref="I19" si="4">D19</f>
        <v>Biobased</v>
      </c>
      <c r="J19" s="568">
        <f>LOOKUP('Calculatie sheet'!$I$2,'Objectenoverzicht aantallen'!$A:$A,'Objectenoverzicht aantallen'!E:E)*$C19</f>
        <v>0</v>
      </c>
      <c r="K19" s="568">
        <f>LOOKUP('Calculatie sheet'!$I$2,'Objectenoverzicht aantallen'!$A:$A,'Objectenoverzicht aantallen'!F:F)*$C19</f>
        <v>0</v>
      </c>
      <c r="L19" s="568">
        <f>LOOKUP('Calculatie sheet'!$I$2,'Objectenoverzicht aantallen'!$A:$A,'Objectenoverzicht aantallen'!G:G)*$C19</f>
        <v>0</v>
      </c>
      <c r="M19" s="568">
        <f>LOOKUP('Calculatie sheet'!$I$2,'Objectenoverzicht aantallen'!$A:$A,'Objectenoverzicht aantallen'!H:H)*$C19</f>
        <v>0</v>
      </c>
      <c r="N19" s="568">
        <f>LOOKUP('Calculatie sheet'!$I$2,'Objectenoverzicht aantallen'!$A:$A,'Objectenoverzicht aantallen'!I:I)*$C19</f>
        <v>0</v>
      </c>
      <c r="O19" s="568">
        <f>LOOKUP('Calculatie sheet'!$I$2,'Objectenoverzicht aantallen'!$A:$A,'Objectenoverzicht aantallen'!J:J)*$C19</f>
        <v>0</v>
      </c>
      <c r="P19" s="568">
        <f>LOOKUP('Calculatie sheet'!$I$2,'Objectenoverzicht aantallen'!$A:$A,'Objectenoverzicht aantallen'!K:K)*$C19</f>
        <v>0</v>
      </c>
      <c r="Q19" s="568">
        <f>LOOKUP('Calculatie sheet'!$I$2,'Objectenoverzicht aantallen'!$A:$A,'Objectenoverzicht aantallen'!L:L)*$C19</f>
        <v>0</v>
      </c>
      <c r="R19" s="568">
        <f>LOOKUP('Calculatie sheet'!$I$2,'Objectenoverzicht aantallen'!$A:$A,'Objectenoverzicht aantallen'!M:M)*$C19</f>
        <v>0</v>
      </c>
      <c r="S19" s="568">
        <f>LOOKUP('Calculatie sheet'!$I$2,'Objectenoverzicht aantallen'!$A:$A,'Objectenoverzicht aantallen'!N:N)*$C19</f>
        <v>0</v>
      </c>
      <c r="T19" s="568">
        <f>LOOKUP('Calculatie sheet'!$I$2,'Objectenoverzicht aantallen'!$A:$A,'Objectenoverzicht aantallen'!O:O)*$C19</f>
        <v>0</v>
      </c>
    </row>
    <row r="20" spans="2:20" x14ac:dyDescent="0.2">
      <c r="B20" s="149" t="s">
        <v>359</v>
      </c>
      <c r="C20" s="42">
        <f>'Calculatie sheet'!I72*'Calculatie sheet'!$I$57*'Calculatie sheet'!$I$78</f>
        <v>0</v>
      </c>
      <c r="D20" t="s">
        <v>360</v>
      </c>
      <c r="G20" s="569">
        <f>C20*'Calculatie sheet'!I$7</f>
        <v>0</v>
      </c>
      <c r="H20" s="42">
        <f>C20*'Calculatie sheet'!I$8</f>
        <v>0</v>
      </c>
      <c r="I20" t="str">
        <f t="shared" si="0"/>
        <v>Biobased</v>
      </c>
      <c r="J20" s="568">
        <f>LOOKUP('Calculatie sheet'!$I$2,'Objectenoverzicht aantallen'!$A:$A,'Objectenoverzicht aantallen'!E:E)*$C20</f>
        <v>0</v>
      </c>
      <c r="K20" s="568">
        <f>LOOKUP('Calculatie sheet'!$I$2,'Objectenoverzicht aantallen'!$A:$A,'Objectenoverzicht aantallen'!F:F)*$C20</f>
        <v>0</v>
      </c>
      <c r="L20" s="568">
        <f>LOOKUP('Calculatie sheet'!$I$2,'Objectenoverzicht aantallen'!$A:$A,'Objectenoverzicht aantallen'!G:G)*$C20</f>
        <v>0</v>
      </c>
      <c r="M20" s="568">
        <f>LOOKUP('Calculatie sheet'!$I$2,'Objectenoverzicht aantallen'!$A:$A,'Objectenoverzicht aantallen'!H:H)*$C20</f>
        <v>0</v>
      </c>
      <c r="N20" s="568">
        <f>LOOKUP('Calculatie sheet'!$I$2,'Objectenoverzicht aantallen'!$A:$A,'Objectenoverzicht aantallen'!I:I)*$C20</f>
        <v>0</v>
      </c>
      <c r="O20" s="568">
        <f>LOOKUP('Calculatie sheet'!$I$2,'Objectenoverzicht aantallen'!$A:$A,'Objectenoverzicht aantallen'!J:J)*$C20</f>
        <v>0</v>
      </c>
      <c r="P20" s="568">
        <f>LOOKUP('Calculatie sheet'!$I$2,'Objectenoverzicht aantallen'!$A:$A,'Objectenoverzicht aantallen'!K:K)*$C20</f>
        <v>0</v>
      </c>
      <c r="Q20" s="568">
        <f>LOOKUP('Calculatie sheet'!$I$2,'Objectenoverzicht aantallen'!$A:$A,'Objectenoverzicht aantallen'!L:L)*$C20</f>
        <v>0</v>
      </c>
      <c r="R20" s="568">
        <f>LOOKUP('Calculatie sheet'!$I$2,'Objectenoverzicht aantallen'!$A:$A,'Objectenoverzicht aantallen'!M:M)*$C20</f>
        <v>0</v>
      </c>
      <c r="S20" s="568">
        <f>LOOKUP('Calculatie sheet'!$I$2,'Objectenoverzicht aantallen'!$A:$A,'Objectenoverzicht aantallen'!N:N)*$C20</f>
        <v>0</v>
      </c>
      <c r="T20" s="568">
        <f>LOOKUP('Calculatie sheet'!$I$2,'Objectenoverzicht aantallen'!$A:$A,'Objectenoverzicht aantallen'!O:O)*$C20</f>
        <v>0</v>
      </c>
    </row>
    <row r="21" spans="2:20" x14ac:dyDescent="0.2">
      <c r="B21" s="149" t="s">
        <v>90</v>
      </c>
      <c r="C21" s="42">
        <f>'Calculatie sheet'!I73*'Calculatie sheet'!$I$57*'Calculatie sheet'!$I$78</f>
        <v>0</v>
      </c>
      <c r="D21" t="s">
        <v>360</v>
      </c>
      <c r="G21" s="569">
        <f>C21*'Calculatie sheet'!I$7</f>
        <v>0</v>
      </c>
      <c r="H21" s="42">
        <f>C21*'Calculatie sheet'!I$8</f>
        <v>0</v>
      </c>
      <c r="I21" t="str">
        <f t="shared" si="0"/>
        <v>Biobased</v>
      </c>
      <c r="J21" s="568">
        <f>LOOKUP('Calculatie sheet'!$I$2,'Objectenoverzicht aantallen'!$A:$A,'Objectenoverzicht aantallen'!E:E)*$C21</f>
        <v>0</v>
      </c>
      <c r="K21" s="568">
        <f>LOOKUP('Calculatie sheet'!$I$2,'Objectenoverzicht aantallen'!$A:$A,'Objectenoverzicht aantallen'!F:F)*$C21</f>
        <v>0</v>
      </c>
      <c r="L21" s="568">
        <f>LOOKUP('Calculatie sheet'!$I$2,'Objectenoverzicht aantallen'!$A:$A,'Objectenoverzicht aantallen'!G:G)*$C21</f>
        <v>0</v>
      </c>
      <c r="M21" s="568">
        <f>LOOKUP('Calculatie sheet'!$I$2,'Objectenoverzicht aantallen'!$A:$A,'Objectenoverzicht aantallen'!H:H)*$C21</f>
        <v>0</v>
      </c>
      <c r="N21" s="568">
        <f>LOOKUP('Calculatie sheet'!$I$2,'Objectenoverzicht aantallen'!$A:$A,'Objectenoverzicht aantallen'!I:I)*$C21</f>
        <v>0</v>
      </c>
      <c r="O21" s="568">
        <f>LOOKUP('Calculatie sheet'!$I$2,'Objectenoverzicht aantallen'!$A:$A,'Objectenoverzicht aantallen'!J:J)*$C21</f>
        <v>0</v>
      </c>
      <c r="P21" s="568">
        <f>LOOKUP('Calculatie sheet'!$I$2,'Objectenoverzicht aantallen'!$A:$A,'Objectenoverzicht aantallen'!K:K)*$C21</f>
        <v>0</v>
      </c>
      <c r="Q21" s="568">
        <f>LOOKUP('Calculatie sheet'!$I$2,'Objectenoverzicht aantallen'!$A:$A,'Objectenoverzicht aantallen'!L:L)*$C21</f>
        <v>0</v>
      </c>
      <c r="R21" s="568">
        <f>LOOKUP('Calculatie sheet'!$I$2,'Objectenoverzicht aantallen'!$A:$A,'Objectenoverzicht aantallen'!M:M)*$C21</f>
        <v>0</v>
      </c>
      <c r="S21" s="568">
        <f>LOOKUP('Calculatie sheet'!$I$2,'Objectenoverzicht aantallen'!$A:$A,'Objectenoverzicht aantallen'!N:N)*$C21</f>
        <v>0</v>
      </c>
      <c r="T21" s="568">
        <f>LOOKUP('Calculatie sheet'!$I$2,'Objectenoverzicht aantallen'!$A:$A,'Objectenoverzicht aantallen'!O:O)*$C21</f>
        <v>0</v>
      </c>
    </row>
    <row r="22" spans="2:20" x14ac:dyDescent="0.2">
      <c r="B22" s="149" t="s">
        <v>348</v>
      </c>
      <c r="C22" s="42">
        <f>'Calculatie sheet'!I74*'Calculatie sheet'!$I$57*'Calculatie sheet'!$I$78</f>
        <v>0</v>
      </c>
      <c r="D22" t="s">
        <v>360</v>
      </c>
      <c r="G22" s="569">
        <f>C22*'Calculatie sheet'!I$7</f>
        <v>0</v>
      </c>
      <c r="H22" s="42">
        <f>C22*'Calculatie sheet'!I$8</f>
        <v>0</v>
      </c>
      <c r="I22" t="str">
        <f t="shared" si="0"/>
        <v>Biobased</v>
      </c>
      <c r="J22" s="568">
        <f>LOOKUP('Calculatie sheet'!$I$2,'Objectenoverzicht aantallen'!$A:$A,'Objectenoverzicht aantallen'!E:E)*$C22</f>
        <v>0</v>
      </c>
      <c r="K22" s="568">
        <f>LOOKUP('Calculatie sheet'!$I$2,'Objectenoverzicht aantallen'!$A:$A,'Objectenoverzicht aantallen'!F:F)*$C22</f>
        <v>0</v>
      </c>
      <c r="L22" s="568">
        <f>LOOKUP('Calculatie sheet'!$I$2,'Objectenoverzicht aantallen'!$A:$A,'Objectenoverzicht aantallen'!G:G)*$C22</f>
        <v>0</v>
      </c>
      <c r="M22" s="568">
        <f>LOOKUP('Calculatie sheet'!$I$2,'Objectenoverzicht aantallen'!$A:$A,'Objectenoverzicht aantallen'!H:H)*$C22</f>
        <v>0</v>
      </c>
      <c r="N22" s="568">
        <f>LOOKUP('Calculatie sheet'!$I$2,'Objectenoverzicht aantallen'!$A:$A,'Objectenoverzicht aantallen'!I:I)*$C22</f>
        <v>0</v>
      </c>
      <c r="O22" s="568">
        <f>LOOKUP('Calculatie sheet'!$I$2,'Objectenoverzicht aantallen'!$A:$A,'Objectenoverzicht aantallen'!J:J)*$C22</f>
        <v>0</v>
      </c>
      <c r="P22" s="568">
        <f>LOOKUP('Calculatie sheet'!$I$2,'Objectenoverzicht aantallen'!$A:$A,'Objectenoverzicht aantallen'!K:K)*$C22</f>
        <v>0</v>
      </c>
      <c r="Q22" s="568">
        <f>LOOKUP('Calculatie sheet'!$I$2,'Objectenoverzicht aantallen'!$A:$A,'Objectenoverzicht aantallen'!L:L)*$C22</f>
        <v>0</v>
      </c>
      <c r="R22" s="568">
        <f>LOOKUP('Calculatie sheet'!$I$2,'Objectenoverzicht aantallen'!$A:$A,'Objectenoverzicht aantallen'!M:M)*$C22</f>
        <v>0</v>
      </c>
      <c r="S22" s="568">
        <f>LOOKUP('Calculatie sheet'!$I$2,'Objectenoverzicht aantallen'!$A:$A,'Objectenoverzicht aantallen'!N:N)*$C22</f>
        <v>0</v>
      </c>
      <c r="T22" s="568">
        <f>LOOKUP('Calculatie sheet'!$I$2,'Objectenoverzicht aantallen'!$A:$A,'Objectenoverzicht aantallen'!O:O)*$C22</f>
        <v>0</v>
      </c>
    </row>
  </sheetData>
  <pageMargins left="0.7" right="0.7" top="0.75" bottom="0.75" header="0.3" footer="0.3"/>
  <pageSetup paperSize="9" orientation="portrait" horizontalDpi="0" verticalDpi="0"/>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58D44-7DA8-914F-A8FD-6C160431227E}">
  <dimension ref="A1:T22"/>
  <sheetViews>
    <sheetView workbookViewId="0">
      <selection activeCell="G18" sqref="G18:T19"/>
    </sheetView>
  </sheetViews>
  <sheetFormatPr baseColWidth="10" defaultColWidth="11" defaultRowHeight="16" x14ac:dyDescent="0.2"/>
  <cols>
    <col min="1" max="1" width="25.5" bestFit="1" customWidth="1"/>
    <col min="3" max="3" width="11.1640625" bestFit="1" customWidth="1"/>
    <col min="5" max="5" width="21" bestFit="1" customWidth="1"/>
    <col min="7" max="7" width="12.1640625" bestFit="1" customWidth="1"/>
    <col min="8" max="8" width="17.83203125" bestFit="1" customWidth="1"/>
    <col min="9" max="9" width="13" bestFit="1" customWidth="1"/>
    <col min="10" max="20" width="12.5" bestFit="1" customWidth="1"/>
  </cols>
  <sheetData>
    <row r="1" spans="1:20" x14ac:dyDescent="0.2">
      <c r="A1" t="str">
        <f>'Calculatie sheet'!J3</f>
        <v>Duiker (beton)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sheet'!J68*'Calculatie sheet'!$J$57*(1-'Calculatie sheet'!$J$77-'Calculatie sheet'!$J$78)</f>
        <v>236068.37100000001</v>
      </c>
      <c r="D2" t="s">
        <v>134</v>
      </c>
      <c r="E2" s="8" t="s">
        <v>71</v>
      </c>
      <c r="G2" s="569">
        <f>C2*'Calculatie sheet'!J$7</f>
        <v>0</v>
      </c>
      <c r="H2" s="42">
        <f>C2*'Calculatie sheet'!J$8</f>
        <v>0</v>
      </c>
      <c r="I2" t="str">
        <f>D2</f>
        <v>Primair</v>
      </c>
      <c r="J2" s="568">
        <f>LOOKUP('Calculatie sheet'!$J$2,'Objectenoverzicht aantallen'!$A:$A,'Objectenoverzicht aantallen'!E:E)*$C2</f>
        <v>0</v>
      </c>
      <c r="K2" s="568">
        <f>LOOKUP('Calculatie sheet'!$J$2,'Objectenoverzicht aantallen'!$A:$A,'Objectenoverzicht aantallen'!F:F)*$C2</f>
        <v>0</v>
      </c>
      <c r="L2" s="568">
        <f>LOOKUP('Calculatie sheet'!$J$2,'Objectenoverzicht aantallen'!$A:$A,'Objectenoverzicht aantallen'!G:G)*$C2</f>
        <v>0</v>
      </c>
      <c r="M2" s="568">
        <f>LOOKUP('Calculatie sheet'!$J$2,'Objectenoverzicht aantallen'!$A:$A,'Objectenoverzicht aantallen'!H:H)*$C2</f>
        <v>0</v>
      </c>
      <c r="N2" s="568">
        <f>LOOKUP('Calculatie sheet'!$J$2,'Objectenoverzicht aantallen'!$A:$A,'Objectenoverzicht aantallen'!I:I)*$C2</f>
        <v>0</v>
      </c>
      <c r="O2" s="568">
        <f>LOOKUP('Calculatie sheet'!$J$2,'Objectenoverzicht aantallen'!$A:$A,'Objectenoverzicht aantallen'!J:J)*$C2</f>
        <v>0</v>
      </c>
      <c r="P2" s="568">
        <f>LOOKUP('Calculatie sheet'!$J$2,'Objectenoverzicht aantallen'!$A:$A,'Objectenoverzicht aantallen'!K:K)*$C2</f>
        <v>0</v>
      </c>
      <c r="Q2" s="568">
        <f>LOOKUP('Calculatie sheet'!$J$2,'Objectenoverzicht aantallen'!$A:$A,'Objectenoverzicht aantallen'!L:L)*$C2</f>
        <v>0</v>
      </c>
      <c r="R2" s="568">
        <f>LOOKUP('Calculatie sheet'!$J$2,'Objectenoverzicht aantallen'!$A:$A,'Objectenoverzicht aantallen'!M:M)*$C2</f>
        <v>0</v>
      </c>
      <c r="S2" s="568">
        <f>LOOKUP('Calculatie sheet'!$J$2,'Objectenoverzicht aantallen'!$A:$A,'Objectenoverzicht aantallen'!N:N)*$C2</f>
        <v>0</v>
      </c>
      <c r="T2" s="568">
        <f>LOOKUP('Calculatie sheet'!$J$2,'Objectenoverzicht aantallen'!$A:$A,'Objectenoverzicht aantallen'!O:O)*$C2</f>
        <v>0</v>
      </c>
    </row>
    <row r="3" spans="1:20" x14ac:dyDescent="0.2">
      <c r="B3" t="str">
        <f>'Calculatie sheet'!C69</f>
        <v>Staal</v>
      </c>
      <c r="C3" s="43">
        <f>'Calculatie sheet'!J69*'Calculatie sheet'!$J$57*(1-'Calculatie sheet'!$J$77-'Calculatie sheet'!$J$78)</f>
        <v>2384.5290000000005</v>
      </c>
      <c r="D3" t="s">
        <v>134</v>
      </c>
      <c r="E3" s="24" t="s">
        <v>74</v>
      </c>
      <c r="G3" s="569">
        <f>C3*'Calculatie sheet'!J$7</f>
        <v>0</v>
      </c>
      <c r="H3" s="42">
        <f>C3*'Calculatie sheet'!J$8</f>
        <v>0</v>
      </c>
      <c r="I3" t="str">
        <f t="shared" ref="I3:I22" si="0">D3</f>
        <v>Primair</v>
      </c>
      <c r="J3" s="568">
        <f>LOOKUP('Calculatie sheet'!$J$2,'Objectenoverzicht aantallen'!$A:$A,'Objectenoverzicht aantallen'!E:E)*$C3</f>
        <v>0</v>
      </c>
      <c r="K3" s="568">
        <f>LOOKUP('Calculatie sheet'!$J$2,'Objectenoverzicht aantallen'!$A:$A,'Objectenoverzicht aantallen'!F:F)*$C3</f>
        <v>0</v>
      </c>
      <c r="L3" s="568">
        <f>LOOKUP('Calculatie sheet'!$J$2,'Objectenoverzicht aantallen'!$A:$A,'Objectenoverzicht aantallen'!G:G)*$C3</f>
        <v>0</v>
      </c>
      <c r="M3" s="568">
        <f>LOOKUP('Calculatie sheet'!$J$2,'Objectenoverzicht aantallen'!$A:$A,'Objectenoverzicht aantallen'!H:H)*$C3</f>
        <v>0</v>
      </c>
      <c r="N3" s="568">
        <f>LOOKUP('Calculatie sheet'!$J$2,'Objectenoverzicht aantallen'!$A:$A,'Objectenoverzicht aantallen'!I:I)*$C3</f>
        <v>0</v>
      </c>
      <c r="O3" s="568">
        <f>LOOKUP('Calculatie sheet'!$J$2,'Objectenoverzicht aantallen'!$A:$A,'Objectenoverzicht aantallen'!J:J)*$C3</f>
        <v>0</v>
      </c>
      <c r="P3" s="568">
        <f>LOOKUP('Calculatie sheet'!$J$2,'Objectenoverzicht aantallen'!$A:$A,'Objectenoverzicht aantallen'!K:K)*$C3</f>
        <v>0</v>
      </c>
      <c r="Q3" s="568">
        <f>LOOKUP('Calculatie sheet'!$J$2,'Objectenoverzicht aantallen'!$A:$A,'Objectenoverzicht aantallen'!L:L)*$C3</f>
        <v>0</v>
      </c>
      <c r="R3" s="568">
        <f>LOOKUP('Calculatie sheet'!$J$2,'Objectenoverzicht aantallen'!$A:$A,'Objectenoverzicht aantallen'!M:M)*$C3</f>
        <v>0</v>
      </c>
      <c r="S3" s="568">
        <f>LOOKUP('Calculatie sheet'!$J$2,'Objectenoverzicht aantallen'!$A:$A,'Objectenoverzicht aantallen'!N:N)*$C3</f>
        <v>0</v>
      </c>
      <c r="T3" s="568">
        <f>LOOKUP('Calculatie sheet'!$J$2,'Objectenoverzicht aantallen'!$A:$A,'Objectenoverzicht aantallen'!O:O)*$C3</f>
        <v>0</v>
      </c>
    </row>
    <row r="4" spans="1:20" x14ac:dyDescent="0.2">
      <c r="B4" t="str">
        <f>'Calculatie sheet'!C70</f>
        <v>Asfalt</v>
      </c>
      <c r="C4" s="43">
        <f>'Calculatie sheet'!J70*'Calculatie sheet'!$J$57*(1-'Calculatie sheet'!$J$77-'Calculatie sheet'!$J$78)</f>
        <v>0</v>
      </c>
      <c r="D4" t="s">
        <v>134</v>
      </c>
      <c r="E4" s="25" t="s">
        <v>75</v>
      </c>
      <c r="G4" s="569">
        <f>C4*'Calculatie sheet'!J$7</f>
        <v>0</v>
      </c>
      <c r="H4" s="42">
        <f>C4*'Calculatie sheet'!J$8</f>
        <v>0</v>
      </c>
      <c r="I4" t="str">
        <f t="shared" si="0"/>
        <v>Primair</v>
      </c>
      <c r="J4" s="568">
        <f>LOOKUP('Calculatie sheet'!$J$2,'Objectenoverzicht aantallen'!$A:$A,'Objectenoverzicht aantallen'!E:E)*$C4</f>
        <v>0</v>
      </c>
      <c r="K4" s="568">
        <f>LOOKUP('Calculatie sheet'!$J$2,'Objectenoverzicht aantallen'!$A:$A,'Objectenoverzicht aantallen'!F:F)*$C4</f>
        <v>0</v>
      </c>
      <c r="L4" s="568">
        <f>LOOKUP('Calculatie sheet'!$J$2,'Objectenoverzicht aantallen'!$A:$A,'Objectenoverzicht aantallen'!G:G)*$C4</f>
        <v>0</v>
      </c>
      <c r="M4" s="568">
        <f>LOOKUP('Calculatie sheet'!$J$2,'Objectenoverzicht aantallen'!$A:$A,'Objectenoverzicht aantallen'!H:H)*$C4</f>
        <v>0</v>
      </c>
      <c r="N4" s="568">
        <f>LOOKUP('Calculatie sheet'!$J$2,'Objectenoverzicht aantallen'!$A:$A,'Objectenoverzicht aantallen'!I:I)*$C4</f>
        <v>0</v>
      </c>
      <c r="O4" s="568">
        <f>LOOKUP('Calculatie sheet'!$J$2,'Objectenoverzicht aantallen'!$A:$A,'Objectenoverzicht aantallen'!J:J)*$C4</f>
        <v>0</v>
      </c>
      <c r="P4" s="568">
        <f>LOOKUP('Calculatie sheet'!$J$2,'Objectenoverzicht aantallen'!$A:$A,'Objectenoverzicht aantallen'!K:K)*$C4</f>
        <v>0</v>
      </c>
      <c r="Q4" s="568">
        <f>LOOKUP('Calculatie sheet'!$J$2,'Objectenoverzicht aantallen'!$A:$A,'Objectenoverzicht aantallen'!L:L)*$C4</f>
        <v>0</v>
      </c>
      <c r="R4" s="568">
        <f>LOOKUP('Calculatie sheet'!$J$2,'Objectenoverzicht aantallen'!$A:$A,'Objectenoverzicht aantallen'!M:M)*$C4</f>
        <v>0</v>
      </c>
      <c r="S4" s="568">
        <f>LOOKUP('Calculatie sheet'!$J$2,'Objectenoverzicht aantallen'!$A:$A,'Objectenoverzicht aantallen'!N:N)*$C4</f>
        <v>0</v>
      </c>
      <c r="T4" s="568">
        <f>LOOKUP('Calculatie sheet'!$J$2,'Objectenoverzicht aantallen'!$A:$A,'Objectenoverzicht aantallen'!O:O)*$C4</f>
        <v>0</v>
      </c>
    </row>
    <row r="5" spans="1:20" x14ac:dyDescent="0.2">
      <c r="B5" t="s">
        <v>866</v>
      </c>
      <c r="C5" s="43">
        <f>'Calculatie sheet'!J71*'Calculatie sheet'!$J$57*(1-'Calculatie sheet'!$J$77-'Calculatie sheet'!$J$78)</f>
        <v>0</v>
      </c>
      <c r="D5" t="s">
        <v>134</v>
      </c>
      <c r="E5" s="27" t="s">
        <v>93</v>
      </c>
      <c r="G5" s="569">
        <f>C5*'Calculatie sheet'!J$7</f>
        <v>0</v>
      </c>
      <c r="H5" s="42">
        <f>C5*'Calculatie sheet'!J$8</f>
        <v>0</v>
      </c>
      <c r="I5" t="str">
        <f t="shared" ref="I5" si="1">D5</f>
        <v>Primair</v>
      </c>
      <c r="J5" s="568">
        <f>LOOKUP('Calculatie sheet'!$J$2,'Objectenoverzicht aantallen'!$A:$A,'Objectenoverzicht aantallen'!E:E)*$C5</f>
        <v>0</v>
      </c>
      <c r="K5" s="568">
        <f>LOOKUP('Calculatie sheet'!$J$2,'Objectenoverzicht aantallen'!$A:$A,'Objectenoverzicht aantallen'!F:F)*$C5</f>
        <v>0</v>
      </c>
      <c r="L5" s="568">
        <f>LOOKUP('Calculatie sheet'!$J$2,'Objectenoverzicht aantallen'!$A:$A,'Objectenoverzicht aantallen'!G:G)*$C5</f>
        <v>0</v>
      </c>
      <c r="M5" s="568">
        <f>LOOKUP('Calculatie sheet'!$J$2,'Objectenoverzicht aantallen'!$A:$A,'Objectenoverzicht aantallen'!H:H)*$C5</f>
        <v>0</v>
      </c>
      <c r="N5" s="568">
        <f>LOOKUP('Calculatie sheet'!$J$2,'Objectenoverzicht aantallen'!$A:$A,'Objectenoverzicht aantallen'!I:I)*$C5</f>
        <v>0</v>
      </c>
      <c r="O5" s="568">
        <f>LOOKUP('Calculatie sheet'!$J$2,'Objectenoverzicht aantallen'!$A:$A,'Objectenoverzicht aantallen'!J:J)*$C5</f>
        <v>0</v>
      </c>
      <c r="P5" s="568">
        <f>LOOKUP('Calculatie sheet'!$J$2,'Objectenoverzicht aantallen'!$A:$A,'Objectenoverzicht aantallen'!K:K)*$C5</f>
        <v>0</v>
      </c>
      <c r="Q5" s="568">
        <f>LOOKUP('Calculatie sheet'!$J$2,'Objectenoverzicht aantallen'!$A:$A,'Objectenoverzicht aantallen'!L:L)*$C5</f>
        <v>0</v>
      </c>
      <c r="R5" s="568">
        <f>LOOKUP('Calculatie sheet'!$J$2,'Objectenoverzicht aantallen'!$A:$A,'Objectenoverzicht aantallen'!M:M)*$C5</f>
        <v>0</v>
      </c>
      <c r="S5" s="568">
        <f>LOOKUP('Calculatie sheet'!$J$2,'Objectenoverzicht aantallen'!$A:$A,'Objectenoverzicht aantallen'!N:N)*$C5</f>
        <v>0</v>
      </c>
      <c r="T5" s="568">
        <f>LOOKUP('Calculatie sheet'!$J$2,'Objectenoverzicht aantallen'!$A:$A,'Objectenoverzicht aantallen'!O:O)*$C5</f>
        <v>0</v>
      </c>
    </row>
    <row r="6" spans="1:20" x14ac:dyDescent="0.2">
      <c r="B6" t="str">
        <f>'Calculatie sheet'!C72</f>
        <v>Grondbewerking</v>
      </c>
      <c r="C6" s="43">
        <f>'Calculatie sheet'!J72*'Calculatie sheet'!$J$57*(1-'Calculatie sheet'!$J$77-'Calculatie sheet'!$J$78)</f>
        <v>0</v>
      </c>
      <c r="D6" t="s">
        <v>134</v>
      </c>
      <c r="E6" s="38" t="s">
        <v>659</v>
      </c>
      <c r="G6" s="569">
        <f>C6*'Calculatie sheet'!J$7</f>
        <v>0</v>
      </c>
      <c r="H6" s="42">
        <f>C6*'Calculatie sheet'!J$8</f>
        <v>0</v>
      </c>
      <c r="I6" t="str">
        <f t="shared" si="0"/>
        <v>Primair</v>
      </c>
      <c r="J6" s="568">
        <f>LOOKUP('Calculatie sheet'!$J$2,'Objectenoverzicht aantallen'!$A:$A,'Objectenoverzicht aantallen'!E:E)*$C6</f>
        <v>0</v>
      </c>
      <c r="K6" s="568">
        <f>LOOKUP('Calculatie sheet'!$J$2,'Objectenoverzicht aantallen'!$A:$A,'Objectenoverzicht aantallen'!F:F)*$C6</f>
        <v>0</v>
      </c>
      <c r="L6" s="568">
        <f>LOOKUP('Calculatie sheet'!$J$2,'Objectenoverzicht aantallen'!$A:$A,'Objectenoverzicht aantallen'!G:G)*$C6</f>
        <v>0</v>
      </c>
      <c r="M6" s="568">
        <f>LOOKUP('Calculatie sheet'!$J$2,'Objectenoverzicht aantallen'!$A:$A,'Objectenoverzicht aantallen'!H:H)*$C6</f>
        <v>0</v>
      </c>
      <c r="N6" s="568">
        <f>LOOKUP('Calculatie sheet'!$J$2,'Objectenoverzicht aantallen'!$A:$A,'Objectenoverzicht aantallen'!I:I)*$C6</f>
        <v>0</v>
      </c>
      <c r="O6" s="568">
        <f>LOOKUP('Calculatie sheet'!$J$2,'Objectenoverzicht aantallen'!$A:$A,'Objectenoverzicht aantallen'!J:J)*$C6</f>
        <v>0</v>
      </c>
      <c r="P6" s="568">
        <f>LOOKUP('Calculatie sheet'!$J$2,'Objectenoverzicht aantallen'!$A:$A,'Objectenoverzicht aantallen'!K:K)*$C6</f>
        <v>0</v>
      </c>
      <c r="Q6" s="568">
        <f>LOOKUP('Calculatie sheet'!$J$2,'Objectenoverzicht aantallen'!$A:$A,'Objectenoverzicht aantallen'!L:L)*$C6</f>
        <v>0</v>
      </c>
      <c r="R6" s="568">
        <f>LOOKUP('Calculatie sheet'!$J$2,'Objectenoverzicht aantallen'!$A:$A,'Objectenoverzicht aantallen'!M:M)*$C6</f>
        <v>0</v>
      </c>
      <c r="S6" s="568">
        <f>LOOKUP('Calculatie sheet'!$J$2,'Objectenoverzicht aantallen'!$A:$A,'Objectenoverzicht aantallen'!N:N)*$C6</f>
        <v>0</v>
      </c>
      <c r="T6" s="568">
        <f>LOOKUP('Calculatie sheet'!$J$2,'Objectenoverzicht aantallen'!$A:$A,'Objectenoverzicht aantallen'!O:O)*$C6</f>
        <v>0</v>
      </c>
    </row>
    <row r="7" spans="1:20" x14ac:dyDescent="0.2">
      <c r="B7" t="str">
        <f>'Calculatie sheet'!C73</f>
        <v>Bestrating</v>
      </c>
      <c r="C7" s="43">
        <f>'Calculatie sheet'!J73*'Calculatie sheet'!$J$57*(1-'Calculatie sheet'!$J$77-'Calculatie sheet'!$J$78)</f>
        <v>0</v>
      </c>
      <c r="D7" t="s">
        <v>134</v>
      </c>
      <c r="E7" s="569" t="s">
        <v>597</v>
      </c>
      <c r="G7" s="569">
        <f>C7*'Calculatie sheet'!J$7</f>
        <v>0</v>
      </c>
      <c r="H7" s="42">
        <f>C7*'Calculatie sheet'!J$8</f>
        <v>0</v>
      </c>
      <c r="I7" t="str">
        <f t="shared" si="0"/>
        <v>Primair</v>
      </c>
      <c r="J7" s="568">
        <f>LOOKUP('Calculatie sheet'!$J$2,'Objectenoverzicht aantallen'!$A:$A,'Objectenoverzicht aantallen'!E:E)*$C7</f>
        <v>0</v>
      </c>
      <c r="K7" s="568">
        <f>LOOKUP('Calculatie sheet'!$J$2,'Objectenoverzicht aantallen'!$A:$A,'Objectenoverzicht aantallen'!F:F)*$C7</f>
        <v>0</v>
      </c>
      <c r="L7" s="568">
        <f>LOOKUP('Calculatie sheet'!$J$2,'Objectenoverzicht aantallen'!$A:$A,'Objectenoverzicht aantallen'!G:G)*$C7</f>
        <v>0</v>
      </c>
      <c r="M7" s="568">
        <f>LOOKUP('Calculatie sheet'!$J$2,'Objectenoverzicht aantallen'!$A:$A,'Objectenoverzicht aantallen'!H:H)*$C7</f>
        <v>0</v>
      </c>
      <c r="N7" s="568">
        <f>LOOKUP('Calculatie sheet'!$J$2,'Objectenoverzicht aantallen'!$A:$A,'Objectenoverzicht aantallen'!I:I)*$C7</f>
        <v>0</v>
      </c>
      <c r="O7" s="568">
        <f>LOOKUP('Calculatie sheet'!$J$2,'Objectenoverzicht aantallen'!$A:$A,'Objectenoverzicht aantallen'!J:J)*$C7</f>
        <v>0</v>
      </c>
      <c r="P7" s="568">
        <f>LOOKUP('Calculatie sheet'!$J$2,'Objectenoverzicht aantallen'!$A:$A,'Objectenoverzicht aantallen'!K:K)*$C7</f>
        <v>0</v>
      </c>
      <c r="Q7" s="568">
        <f>LOOKUP('Calculatie sheet'!$J$2,'Objectenoverzicht aantallen'!$A:$A,'Objectenoverzicht aantallen'!L:L)*$C7</f>
        <v>0</v>
      </c>
      <c r="R7" s="568">
        <f>LOOKUP('Calculatie sheet'!$J$2,'Objectenoverzicht aantallen'!$A:$A,'Objectenoverzicht aantallen'!M:M)*$C7</f>
        <v>0</v>
      </c>
      <c r="S7" s="568">
        <f>LOOKUP('Calculatie sheet'!$J$2,'Objectenoverzicht aantallen'!$A:$A,'Objectenoverzicht aantallen'!N:N)*$C7</f>
        <v>0</v>
      </c>
      <c r="T7" s="568">
        <f>LOOKUP('Calculatie sheet'!$J$2,'Objectenoverzicht aantallen'!$A:$A,'Objectenoverzicht aantallen'!O:O)*$C7</f>
        <v>0</v>
      </c>
    </row>
    <row r="8" spans="1:20" x14ac:dyDescent="0.2">
      <c r="B8" t="s">
        <v>348</v>
      </c>
      <c r="C8" s="43">
        <f>'Calculatie sheet'!J74*'Calculatie sheet'!$J$57*(1-'Calculatie sheet'!$J$77-'Calculatie sheet'!$J$78)</f>
        <v>0</v>
      </c>
      <c r="D8" t="s">
        <v>134</v>
      </c>
      <c r="G8" s="569">
        <f>C8*'Calculatie sheet'!J$7</f>
        <v>0</v>
      </c>
      <c r="H8" s="42">
        <f>C8*'Calculatie sheet'!J$8</f>
        <v>0</v>
      </c>
      <c r="I8" t="str">
        <f t="shared" si="0"/>
        <v>Primair</v>
      </c>
      <c r="J8" s="568">
        <f>LOOKUP('Calculatie sheet'!$J$2,'Objectenoverzicht aantallen'!$A:$A,'Objectenoverzicht aantallen'!E:E)*$C8</f>
        <v>0</v>
      </c>
      <c r="K8" s="568">
        <f>LOOKUP('Calculatie sheet'!$J$2,'Objectenoverzicht aantallen'!$A:$A,'Objectenoverzicht aantallen'!F:F)*$C8</f>
        <v>0</v>
      </c>
      <c r="L8" s="568">
        <f>LOOKUP('Calculatie sheet'!$J$2,'Objectenoverzicht aantallen'!$A:$A,'Objectenoverzicht aantallen'!G:G)*$C8</f>
        <v>0</v>
      </c>
      <c r="M8" s="568">
        <f>LOOKUP('Calculatie sheet'!$J$2,'Objectenoverzicht aantallen'!$A:$A,'Objectenoverzicht aantallen'!H:H)*$C8</f>
        <v>0</v>
      </c>
      <c r="N8" s="568">
        <f>LOOKUP('Calculatie sheet'!$J$2,'Objectenoverzicht aantallen'!$A:$A,'Objectenoverzicht aantallen'!I:I)*$C8</f>
        <v>0</v>
      </c>
      <c r="O8" s="568">
        <f>LOOKUP('Calculatie sheet'!$J$2,'Objectenoverzicht aantallen'!$A:$A,'Objectenoverzicht aantallen'!J:J)*$C8</f>
        <v>0</v>
      </c>
      <c r="P8" s="568">
        <f>LOOKUP('Calculatie sheet'!$J$2,'Objectenoverzicht aantallen'!$A:$A,'Objectenoverzicht aantallen'!K:K)*$C8</f>
        <v>0</v>
      </c>
      <c r="Q8" s="568">
        <f>LOOKUP('Calculatie sheet'!$J$2,'Objectenoverzicht aantallen'!$A:$A,'Objectenoverzicht aantallen'!L:L)*$C8</f>
        <v>0</v>
      </c>
      <c r="R8" s="568">
        <f>LOOKUP('Calculatie sheet'!$J$2,'Objectenoverzicht aantallen'!$A:$A,'Objectenoverzicht aantallen'!M:M)*$C8</f>
        <v>0</v>
      </c>
      <c r="S8" s="568">
        <f>LOOKUP('Calculatie sheet'!$J$2,'Objectenoverzicht aantallen'!$A:$A,'Objectenoverzicht aantallen'!N:N)*$C8</f>
        <v>0</v>
      </c>
      <c r="T8" s="568">
        <f>LOOKUP('Calculatie sheet'!$J$2,'Objectenoverzicht aantallen'!$A:$A,'Objectenoverzicht aantallen'!O:O)*$C8</f>
        <v>0</v>
      </c>
    </row>
    <row r="9" spans="1:20" x14ac:dyDescent="0.2">
      <c r="B9" t="str">
        <f>B2</f>
        <v>Beton</v>
      </c>
      <c r="C9" s="43">
        <f>'Calculatie sheet'!J68*'Calculatie sheet'!$J$57*'Calculatie sheet'!$J$77</f>
        <v>0</v>
      </c>
      <c r="D9" t="s">
        <v>135</v>
      </c>
      <c r="G9" s="569">
        <f>C9*'Calculatie sheet'!J$7</f>
        <v>0</v>
      </c>
      <c r="H9" s="42">
        <f>C9*'Calculatie sheet'!J$8</f>
        <v>0</v>
      </c>
      <c r="I9" t="str">
        <f t="shared" si="0"/>
        <v>Secundair</v>
      </c>
      <c r="J9" s="568">
        <f>LOOKUP('Calculatie sheet'!$J$2,'Objectenoverzicht aantallen'!$A:$A,'Objectenoverzicht aantallen'!E:E)*$C9</f>
        <v>0</v>
      </c>
      <c r="K9" s="568">
        <f>LOOKUP('Calculatie sheet'!$J$2,'Objectenoverzicht aantallen'!$A:$A,'Objectenoverzicht aantallen'!F:F)*$C9</f>
        <v>0</v>
      </c>
      <c r="L9" s="568">
        <f>LOOKUP('Calculatie sheet'!$J$2,'Objectenoverzicht aantallen'!$A:$A,'Objectenoverzicht aantallen'!G:G)*$C9</f>
        <v>0</v>
      </c>
      <c r="M9" s="568">
        <f>LOOKUP('Calculatie sheet'!$J$2,'Objectenoverzicht aantallen'!$A:$A,'Objectenoverzicht aantallen'!H:H)*$C9</f>
        <v>0</v>
      </c>
      <c r="N9" s="568">
        <f>LOOKUP('Calculatie sheet'!$J$2,'Objectenoverzicht aantallen'!$A:$A,'Objectenoverzicht aantallen'!I:I)*$C9</f>
        <v>0</v>
      </c>
      <c r="O9" s="568">
        <f>LOOKUP('Calculatie sheet'!$J$2,'Objectenoverzicht aantallen'!$A:$A,'Objectenoverzicht aantallen'!J:J)*$C9</f>
        <v>0</v>
      </c>
      <c r="P9" s="568">
        <f>LOOKUP('Calculatie sheet'!$J$2,'Objectenoverzicht aantallen'!$A:$A,'Objectenoverzicht aantallen'!K:K)*$C9</f>
        <v>0</v>
      </c>
      <c r="Q9" s="568">
        <f>LOOKUP('Calculatie sheet'!$J$2,'Objectenoverzicht aantallen'!$A:$A,'Objectenoverzicht aantallen'!L:L)*$C9</f>
        <v>0</v>
      </c>
      <c r="R9" s="568">
        <f>LOOKUP('Calculatie sheet'!$J$2,'Objectenoverzicht aantallen'!$A:$A,'Objectenoverzicht aantallen'!M:M)*$C9</f>
        <v>0</v>
      </c>
      <c r="S9" s="568">
        <f>LOOKUP('Calculatie sheet'!$J$2,'Objectenoverzicht aantallen'!$A:$A,'Objectenoverzicht aantallen'!N:N)*$C9</f>
        <v>0</v>
      </c>
      <c r="T9" s="568">
        <f>LOOKUP('Calculatie sheet'!$J$2,'Objectenoverzicht aantallen'!$A:$A,'Objectenoverzicht aantallen'!O:O)*$C9</f>
        <v>0</v>
      </c>
    </row>
    <row r="10" spans="1:20" x14ac:dyDescent="0.2">
      <c r="B10" t="str">
        <f>B3</f>
        <v>Staal</v>
      </c>
      <c r="C10" s="43">
        <f>'Calculatie sheet'!J69*'Calculatie sheet'!$J$57*'Calculatie sheet'!$J$77</f>
        <v>0</v>
      </c>
      <c r="D10" t="s">
        <v>135</v>
      </c>
      <c r="G10" s="569">
        <f>C10*'Calculatie sheet'!J$7</f>
        <v>0</v>
      </c>
      <c r="H10" s="42">
        <f>C10*'Calculatie sheet'!J$8</f>
        <v>0</v>
      </c>
      <c r="I10" t="str">
        <f t="shared" si="0"/>
        <v>Secundair</v>
      </c>
      <c r="J10" s="568">
        <f>LOOKUP('Calculatie sheet'!$J$2,'Objectenoverzicht aantallen'!$A:$A,'Objectenoverzicht aantallen'!E:E)*$C10</f>
        <v>0</v>
      </c>
      <c r="K10" s="568">
        <f>LOOKUP('Calculatie sheet'!$J$2,'Objectenoverzicht aantallen'!$A:$A,'Objectenoverzicht aantallen'!F:F)*$C10</f>
        <v>0</v>
      </c>
      <c r="L10" s="568">
        <f>LOOKUP('Calculatie sheet'!$J$2,'Objectenoverzicht aantallen'!$A:$A,'Objectenoverzicht aantallen'!G:G)*$C10</f>
        <v>0</v>
      </c>
      <c r="M10" s="568">
        <f>LOOKUP('Calculatie sheet'!$J$2,'Objectenoverzicht aantallen'!$A:$A,'Objectenoverzicht aantallen'!H:H)*$C10</f>
        <v>0</v>
      </c>
      <c r="N10" s="568">
        <f>LOOKUP('Calculatie sheet'!$J$2,'Objectenoverzicht aantallen'!$A:$A,'Objectenoverzicht aantallen'!I:I)*$C10</f>
        <v>0</v>
      </c>
      <c r="O10" s="568">
        <f>LOOKUP('Calculatie sheet'!$J$2,'Objectenoverzicht aantallen'!$A:$A,'Objectenoverzicht aantallen'!J:J)*$C10</f>
        <v>0</v>
      </c>
      <c r="P10" s="568">
        <f>LOOKUP('Calculatie sheet'!$J$2,'Objectenoverzicht aantallen'!$A:$A,'Objectenoverzicht aantallen'!K:K)*$C10</f>
        <v>0</v>
      </c>
      <c r="Q10" s="568">
        <f>LOOKUP('Calculatie sheet'!$J$2,'Objectenoverzicht aantallen'!$A:$A,'Objectenoverzicht aantallen'!L:L)*$C10</f>
        <v>0</v>
      </c>
      <c r="R10" s="568">
        <f>LOOKUP('Calculatie sheet'!$J$2,'Objectenoverzicht aantallen'!$A:$A,'Objectenoverzicht aantallen'!M:M)*$C10</f>
        <v>0</v>
      </c>
      <c r="S10" s="568">
        <f>LOOKUP('Calculatie sheet'!$J$2,'Objectenoverzicht aantallen'!$A:$A,'Objectenoverzicht aantallen'!N:N)*$C10</f>
        <v>0</v>
      </c>
      <c r="T10" s="568">
        <f>LOOKUP('Calculatie sheet'!$J$2,'Objectenoverzicht aantallen'!$A:$A,'Objectenoverzicht aantallen'!O:O)*$C10</f>
        <v>0</v>
      </c>
    </row>
    <row r="11" spans="1:20" x14ac:dyDescent="0.2">
      <c r="B11" t="str">
        <f>B4</f>
        <v>Asfalt</v>
      </c>
      <c r="C11" s="43">
        <f>'Calculatie sheet'!J70*'Calculatie sheet'!$J$57*'Calculatie sheet'!$J$77</f>
        <v>0</v>
      </c>
      <c r="D11" t="s">
        <v>135</v>
      </c>
      <c r="G11" s="569">
        <f>C11*'Calculatie sheet'!J$7</f>
        <v>0</v>
      </c>
      <c r="H11" s="42">
        <f>C11*'Calculatie sheet'!J$8</f>
        <v>0</v>
      </c>
      <c r="I11" t="str">
        <f t="shared" si="0"/>
        <v>Secundair</v>
      </c>
      <c r="J11" s="568">
        <f>LOOKUP('Calculatie sheet'!$J$2,'Objectenoverzicht aantallen'!$A:$A,'Objectenoverzicht aantallen'!E:E)*$C11</f>
        <v>0</v>
      </c>
      <c r="K11" s="568">
        <f>LOOKUP('Calculatie sheet'!$J$2,'Objectenoverzicht aantallen'!$A:$A,'Objectenoverzicht aantallen'!F:F)*$C11</f>
        <v>0</v>
      </c>
      <c r="L11" s="568">
        <f>LOOKUP('Calculatie sheet'!$J$2,'Objectenoverzicht aantallen'!$A:$A,'Objectenoverzicht aantallen'!G:G)*$C11</f>
        <v>0</v>
      </c>
      <c r="M11" s="568">
        <f>LOOKUP('Calculatie sheet'!$J$2,'Objectenoverzicht aantallen'!$A:$A,'Objectenoverzicht aantallen'!H:H)*$C11</f>
        <v>0</v>
      </c>
      <c r="N11" s="568">
        <f>LOOKUP('Calculatie sheet'!$J$2,'Objectenoverzicht aantallen'!$A:$A,'Objectenoverzicht aantallen'!I:I)*$C11</f>
        <v>0</v>
      </c>
      <c r="O11" s="568">
        <f>LOOKUP('Calculatie sheet'!$J$2,'Objectenoverzicht aantallen'!$A:$A,'Objectenoverzicht aantallen'!J:J)*$C11</f>
        <v>0</v>
      </c>
      <c r="P11" s="568">
        <f>LOOKUP('Calculatie sheet'!$J$2,'Objectenoverzicht aantallen'!$A:$A,'Objectenoverzicht aantallen'!K:K)*$C11</f>
        <v>0</v>
      </c>
      <c r="Q11" s="568">
        <f>LOOKUP('Calculatie sheet'!$J$2,'Objectenoverzicht aantallen'!$A:$A,'Objectenoverzicht aantallen'!L:L)*$C11</f>
        <v>0</v>
      </c>
      <c r="R11" s="568">
        <f>LOOKUP('Calculatie sheet'!$J$2,'Objectenoverzicht aantallen'!$A:$A,'Objectenoverzicht aantallen'!M:M)*$C11</f>
        <v>0</v>
      </c>
      <c r="S11" s="568">
        <f>LOOKUP('Calculatie sheet'!$J$2,'Objectenoverzicht aantallen'!$A:$A,'Objectenoverzicht aantallen'!N:N)*$C11</f>
        <v>0</v>
      </c>
      <c r="T11" s="568">
        <f>LOOKUP('Calculatie sheet'!$J$2,'Objectenoverzicht aantallen'!$A:$A,'Objectenoverzicht aantallen'!O:O)*$C11</f>
        <v>0</v>
      </c>
    </row>
    <row r="12" spans="1:20" x14ac:dyDescent="0.2">
      <c r="B12" t="s">
        <v>866</v>
      </c>
      <c r="C12" s="43">
        <f>'Calculatie sheet'!J71*'Calculatie sheet'!$J$57*'Calculatie sheet'!$J$77</f>
        <v>0</v>
      </c>
      <c r="D12" t="s">
        <v>135</v>
      </c>
      <c r="G12" s="569">
        <f>C12*'Calculatie sheet'!J$7</f>
        <v>0</v>
      </c>
      <c r="H12" s="42">
        <f>C12*'Calculatie sheet'!J$8</f>
        <v>0</v>
      </c>
      <c r="I12" t="str">
        <f t="shared" ref="I12" si="2">D12</f>
        <v>Secundair</v>
      </c>
      <c r="J12" s="568">
        <f>LOOKUP('Calculatie sheet'!$J$2,'Objectenoverzicht aantallen'!$A:$A,'Objectenoverzicht aantallen'!E:E)*$C12</f>
        <v>0</v>
      </c>
      <c r="K12" s="568">
        <f>LOOKUP('Calculatie sheet'!$J$2,'Objectenoverzicht aantallen'!$A:$A,'Objectenoverzicht aantallen'!F:F)*$C12</f>
        <v>0</v>
      </c>
      <c r="L12" s="568">
        <f>LOOKUP('Calculatie sheet'!$J$2,'Objectenoverzicht aantallen'!$A:$A,'Objectenoverzicht aantallen'!G:G)*$C12</f>
        <v>0</v>
      </c>
      <c r="M12" s="568">
        <f>LOOKUP('Calculatie sheet'!$J$2,'Objectenoverzicht aantallen'!$A:$A,'Objectenoverzicht aantallen'!H:H)*$C12</f>
        <v>0</v>
      </c>
      <c r="N12" s="568">
        <f>LOOKUP('Calculatie sheet'!$J$2,'Objectenoverzicht aantallen'!$A:$A,'Objectenoverzicht aantallen'!I:I)*$C12</f>
        <v>0</v>
      </c>
      <c r="O12" s="568">
        <f>LOOKUP('Calculatie sheet'!$J$2,'Objectenoverzicht aantallen'!$A:$A,'Objectenoverzicht aantallen'!J:J)*$C12</f>
        <v>0</v>
      </c>
      <c r="P12" s="568">
        <f>LOOKUP('Calculatie sheet'!$J$2,'Objectenoverzicht aantallen'!$A:$A,'Objectenoverzicht aantallen'!K:K)*$C12</f>
        <v>0</v>
      </c>
      <c r="Q12" s="568">
        <f>LOOKUP('Calculatie sheet'!$J$2,'Objectenoverzicht aantallen'!$A:$A,'Objectenoverzicht aantallen'!L:L)*$C12</f>
        <v>0</v>
      </c>
      <c r="R12" s="568">
        <f>LOOKUP('Calculatie sheet'!$J$2,'Objectenoverzicht aantallen'!$A:$A,'Objectenoverzicht aantallen'!M:M)*$C12</f>
        <v>0</v>
      </c>
      <c r="S12" s="568">
        <f>LOOKUP('Calculatie sheet'!$J$2,'Objectenoverzicht aantallen'!$A:$A,'Objectenoverzicht aantallen'!N:N)*$C12</f>
        <v>0</v>
      </c>
      <c r="T12" s="568">
        <f>LOOKUP('Calculatie sheet'!$J$2,'Objectenoverzicht aantallen'!$A:$A,'Objectenoverzicht aantallen'!O:O)*$C12</f>
        <v>0</v>
      </c>
    </row>
    <row r="13" spans="1:20" x14ac:dyDescent="0.2">
      <c r="B13" t="str">
        <f>B6</f>
        <v>Grondbewerking</v>
      </c>
      <c r="C13" s="43">
        <f>'Calculatie sheet'!J72*'Calculatie sheet'!$J$57*'Calculatie sheet'!$J$77</f>
        <v>0</v>
      </c>
      <c r="D13" t="s">
        <v>135</v>
      </c>
      <c r="G13" s="569">
        <f>C13*'Calculatie sheet'!J$7</f>
        <v>0</v>
      </c>
      <c r="H13" s="42">
        <f>C13*'Calculatie sheet'!J$8</f>
        <v>0</v>
      </c>
      <c r="I13" t="str">
        <f t="shared" si="0"/>
        <v>Secundair</v>
      </c>
      <c r="J13" s="568">
        <f>LOOKUP('Calculatie sheet'!$J$2,'Objectenoverzicht aantallen'!$A:$A,'Objectenoverzicht aantallen'!E:E)*$C13</f>
        <v>0</v>
      </c>
      <c r="K13" s="568">
        <f>LOOKUP('Calculatie sheet'!$J$2,'Objectenoverzicht aantallen'!$A:$A,'Objectenoverzicht aantallen'!F:F)*$C13</f>
        <v>0</v>
      </c>
      <c r="L13" s="568">
        <f>LOOKUP('Calculatie sheet'!$J$2,'Objectenoverzicht aantallen'!$A:$A,'Objectenoverzicht aantallen'!G:G)*$C13</f>
        <v>0</v>
      </c>
      <c r="M13" s="568">
        <f>LOOKUP('Calculatie sheet'!$J$2,'Objectenoverzicht aantallen'!$A:$A,'Objectenoverzicht aantallen'!H:H)*$C13</f>
        <v>0</v>
      </c>
      <c r="N13" s="568">
        <f>LOOKUP('Calculatie sheet'!$J$2,'Objectenoverzicht aantallen'!$A:$A,'Objectenoverzicht aantallen'!I:I)*$C13</f>
        <v>0</v>
      </c>
      <c r="O13" s="568">
        <f>LOOKUP('Calculatie sheet'!$J$2,'Objectenoverzicht aantallen'!$A:$A,'Objectenoverzicht aantallen'!J:J)*$C13</f>
        <v>0</v>
      </c>
      <c r="P13" s="568">
        <f>LOOKUP('Calculatie sheet'!$J$2,'Objectenoverzicht aantallen'!$A:$A,'Objectenoverzicht aantallen'!K:K)*$C13</f>
        <v>0</v>
      </c>
      <c r="Q13" s="568">
        <f>LOOKUP('Calculatie sheet'!$J$2,'Objectenoverzicht aantallen'!$A:$A,'Objectenoverzicht aantallen'!L:L)*$C13</f>
        <v>0</v>
      </c>
      <c r="R13" s="568">
        <f>LOOKUP('Calculatie sheet'!$J$2,'Objectenoverzicht aantallen'!$A:$A,'Objectenoverzicht aantallen'!M:M)*$C13</f>
        <v>0</v>
      </c>
      <c r="S13" s="568">
        <f>LOOKUP('Calculatie sheet'!$J$2,'Objectenoverzicht aantallen'!$A:$A,'Objectenoverzicht aantallen'!N:N)*$C13</f>
        <v>0</v>
      </c>
      <c r="T13" s="568">
        <f>LOOKUP('Calculatie sheet'!$J$2,'Objectenoverzicht aantallen'!$A:$A,'Objectenoverzicht aantallen'!O:O)*$C13</f>
        <v>0</v>
      </c>
    </row>
    <row r="14" spans="1:20" x14ac:dyDescent="0.2">
      <c r="B14" t="str">
        <f>B7</f>
        <v>Bestrating</v>
      </c>
      <c r="C14" s="43">
        <f>'Calculatie sheet'!J73*'Calculatie sheet'!$J$57*'Calculatie sheet'!$J$77</f>
        <v>0</v>
      </c>
      <c r="D14" t="s">
        <v>135</v>
      </c>
      <c r="G14" s="569">
        <f>C14*'Calculatie sheet'!J$7</f>
        <v>0</v>
      </c>
      <c r="H14" s="42">
        <f>C14*'Calculatie sheet'!J$8</f>
        <v>0</v>
      </c>
      <c r="I14" t="str">
        <f t="shared" si="0"/>
        <v>Secundair</v>
      </c>
      <c r="J14" s="568">
        <f>LOOKUP('Calculatie sheet'!$J$2,'Objectenoverzicht aantallen'!$A:$A,'Objectenoverzicht aantallen'!E:E)*$C14</f>
        <v>0</v>
      </c>
      <c r="K14" s="568">
        <f>LOOKUP('Calculatie sheet'!$J$2,'Objectenoverzicht aantallen'!$A:$A,'Objectenoverzicht aantallen'!F:F)*$C14</f>
        <v>0</v>
      </c>
      <c r="L14" s="568">
        <f>LOOKUP('Calculatie sheet'!$J$2,'Objectenoverzicht aantallen'!$A:$A,'Objectenoverzicht aantallen'!G:G)*$C14</f>
        <v>0</v>
      </c>
      <c r="M14" s="568">
        <f>LOOKUP('Calculatie sheet'!$J$2,'Objectenoverzicht aantallen'!$A:$A,'Objectenoverzicht aantallen'!H:H)*$C14</f>
        <v>0</v>
      </c>
      <c r="N14" s="568">
        <f>LOOKUP('Calculatie sheet'!$J$2,'Objectenoverzicht aantallen'!$A:$A,'Objectenoverzicht aantallen'!I:I)*$C14</f>
        <v>0</v>
      </c>
      <c r="O14" s="568">
        <f>LOOKUP('Calculatie sheet'!$J$2,'Objectenoverzicht aantallen'!$A:$A,'Objectenoverzicht aantallen'!J:J)*$C14</f>
        <v>0</v>
      </c>
      <c r="P14" s="568">
        <f>LOOKUP('Calculatie sheet'!$J$2,'Objectenoverzicht aantallen'!$A:$A,'Objectenoverzicht aantallen'!K:K)*$C14</f>
        <v>0</v>
      </c>
      <c r="Q14" s="568">
        <f>LOOKUP('Calculatie sheet'!$J$2,'Objectenoverzicht aantallen'!$A:$A,'Objectenoverzicht aantallen'!L:L)*$C14</f>
        <v>0</v>
      </c>
      <c r="R14" s="568">
        <f>LOOKUP('Calculatie sheet'!$J$2,'Objectenoverzicht aantallen'!$A:$A,'Objectenoverzicht aantallen'!M:M)*$C14</f>
        <v>0</v>
      </c>
      <c r="S14" s="568">
        <f>LOOKUP('Calculatie sheet'!$J$2,'Objectenoverzicht aantallen'!$A:$A,'Objectenoverzicht aantallen'!N:N)*$C14</f>
        <v>0</v>
      </c>
      <c r="T14" s="568">
        <f>LOOKUP('Calculatie sheet'!$J$2,'Objectenoverzicht aantallen'!$A:$A,'Objectenoverzicht aantallen'!O:O)*$C14</f>
        <v>0</v>
      </c>
    </row>
    <row r="15" spans="1:20" x14ac:dyDescent="0.2">
      <c r="B15" t="s">
        <v>348</v>
      </c>
      <c r="C15" s="43">
        <f>'Calculatie sheet'!J74*'Calculatie sheet'!$J$57*'Calculatie sheet'!$J$77</f>
        <v>0</v>
      </c>
      <c r="D15" t="s">
        <v>135</v>
      </c>
      <c r="G15" s="569">
        <f>C15*'Calculatie sheet'!J$7</f>
        <v>0</v>
      </c>
      <c r="H15" s="42">
        <f>C15*'Calculatie sheet'!J$8</f>
        <v>0</v>
      </c>
      <c r="I15" t="str">
        <f t="shared" si="0"/>
        <v>Secundair</v>
      </c>
      <c r="J15" s="568">
        <f>LOOKUP('Calculatie sheet'!$J$2,'Objectenoverzicht aantallen'!$A:$A,'Objectenoverzicht aantallen'!E:E)*$C15</f>
        <v>0</v>
      </c>
      <c r="K15" s="568">
        <f>LOOKUP('Calculatie sheet'!$J$2,'Objectenoverzicht aantallen'!$A:$A,'Objectenoverzicht aantallen'!F:F)*$C15</f>
        <v>0</v>
      </c>
      <c r="L15" s="568">
        <f>LOOKUP('Calculatie sheet'!$J$2,'Objectenoverzicht aantallen'!$A:$A,'Objectenoverzicht aantallen'!G:G)*$C15</f>
        <v>0</v>
      </c>
      <c r="M15" s="568">
        <f>LOOKUP('Calculatie sheet'!$J$2,'Objectenoverzicht aantallen'!$A:$A,'Objectenoverzicht aantallen'!H:H)*$C15</f>
        <v>0</v>
      </c>
      <c r="N15" s="568">
        <f>LOOKUP('Calculatie sheet'!$J$2,'Objectenoverzicht aantallen'!$A:$A,'Objectenoverzicht aantallen'!I:I)*$C15</f>
        <v>0</v>
      </c>
      <c r="O15" s="568">
        <f>LOOKUP('Calculatie sheet'!$J$2,'Objectenoverzicht aantallen'!$A:$A,'Objectenoverzicht aantallen'!J:J)*$C15</f>
        <v>0</v>
      </c>
      <c r="P15" s="568">
        <f>LOOKUP('Calculatie sheet'!$J$2,'Objectenoverzicht aantallen'!$A:$A,'Objectenoverzicht aantallen'!K:K)*$C15</f>
        <v>0</v>
      </c>
      <c r="Q15" s="568">
        <f>LOOKUP('Calculatie sheet'!$J$2,'Objectenoverzicht aantallen'!$A:$A,'Objectenoverzicht aantallen'!L:L)*$C15</f>
        <v>0</v>
      </c>
      <c r="R15" s="568">
        <f>LOOKUP('Calculatie sheet'!$J$2,'Objectenoverzicht aantallen'!$A:$A,'Objectenoverzicht aantallen'!M:M)*$C15</f>
        <v>0</v>
      </c>
      <c r="S15" s="568">
        <f>LOOKUP('Calculatie sheet'!$J$2,'Objectenoverzicht aantallen'!$A:$A,'Objectenoverzicht aantallen'!N:N)*$C15</f>
        <v>0</v>
      </c>
      <c r="T15" s="568">
        <f>LOOKUP('Calculatie sheet'!$J$2,'Objectenoverzicht aantallen'!$A:$A,'Objectenoverzicht aantallen'!O:O)*$C15</f>
        <v>0</v>
      </c>
    </row>
    <row r="16" spans="1:20" x14ac:dyDescent="0.2">
      <c r="B16" t="str">
        <f>B9</f>
        <v>Beton</v>
      </c>
      <c r="C16" s="150">
        <f>'Calculatie sheet'!J68*'Calculatie sheet'!$J$57*'Calculatie sheet'!$J$78</f>
        <v>0</v>
      </c>
      <c r="D16" t="s">
        <v>360</v>
      </c>
      <c r="G16" s="569">
        <f>C16*'Calculatie sheet'!J$7</f>
        <v>0</v>
      </c>
      <c r="H16" s="42">
        <f>C16*'Calculatie sheet'!J$8</f>
        <v>0</v>
      </c>
      <c r="I16" t="str">
        <f t="shared" si="0"/>
        <v>Biobased</v>
      </c>
      <c r="J16" s="568">
        <f>LOOKUP('Calculatie sheet'!$J$2,'Objectenoverzicht aantallen'!$A:$A,'Objectenoverzicht aantallen'!E:E)*$C16</f>
        <v>0</v>
      </c>
      <c r="K16" s="568">
        <f>LOOKUP('Calculatie sheet'!$J$2,'Objectenoverzicht aantallen'!$A:$A,'Objectenoverzicht aantallen'!F:F)*$C16</f>
        <v>0</v>
      </c>
      <c r="L16" s="568">
        <f>LOOKUP('Calculatie sheet'!$J$2,'Objectenoverzicht aantallen'!$A:$A,'Objectenoverzicht aantallen'!G:G)*$C16</f>
        <v>0</v>
      </c>
      <c r="M16" s="568">
        <f>LOOKUP('Calculatie sheet'!$J$2,'Objectenoverzicht aantallen'!$A:$A,'Objectenoverzicht aantallen'!H:H)*$C16</f>
        <v>0</v>
      </c>
      <c r="N16" s="568">
        <f>LOOKUP('Calculatie sheet'!$J$2,'Objectenoverzicht aantallen'!$A:$A,'Objectenoverzicht aantallen'!I:I)*$C16</f>
        <v>0</v>
      </c>
      <c r="O16" s="568">
        <f>LOOKUP('Calculatie sheet'!$J$2,'Objectenoverzicht aantallen'!$A:$A,'Objectenoverzicht aantallen'!J:J)*$C16</f>
        <v>0</v>
      </c>
      <c r="P16" s="568">
        <f>LOOKUP('Calculatie sheet'!$J$2,'Objectenoverzicht aantallen'!$A:$A,'Objectenoverzicht aantallen'!K:K)*$C16</f>
        <v>0</v>
      </c>
      <c r="Q16" s="568">
        <f>LOOKUP('Calculatie sheet'!$J$2,'Objectenoverzicht aantallen'!$A:$A,'Objectenoverzicht aantallen'!L:L)*$C16</f>
        <v>0</v>
      </c>
      <c r="R16" s="568">
        <f>LOOKUP('Calculatie sheet'!$J$2,'Objectenoverzicht aantallen'!$A:$A,'Objectenoverzicht aantallen'!M:M)*$C16</f>
        <v>0</v>
      </c>
      <c r="S16" s="568">
        <f>LOOKUP('Calculatie sheet'!$J$2,'Objectenoverzicht aantallen'!$A:$A,'Objectenoverzicht aantallen'!N:N)*$C16</f>
        <v>0</v>
      </c>
      <c r="T16" s="568">
        <f>LOOKUP('Calculatie sheet'!$J$2,'Objectenoverzicht aantallen'!$A:$A,'Objectenoverzicht aantallen'!O:O)*$C16</f>
        <v>0</v>
      </c>
    </row>
    <row r="17" spans="2:20" x14ac:dyDescent="0.2">
      <c r="B17" t="str">
        <f>B10</f>
        <v>Staal</v>
      </c>
      <c r="C17" s="150">
        <f>'Calculatie sheet'!J69*'Calculatie sheet'!$J$57*'Calculatie sheet'!$J$78</f>
        <v>0</v>
      </c>
      <c r="D17" t="s">
        <v>360</v>
      </c>
      <c r="G17" s="569">
        <f>C17*'Calculatie sheet'!J$7</f>
        <v>0</v>
      </c>
      <c r="H17" s="42">
        <f>C17*'Calculatie sheet'!J$8</f>
        <v>0</v>
      </c>
      <c r="I17" t="str">
        <f t="shared" si="0"/>
        <v>Biobased</v>
      </c>
      <c r="J17" s="568">
        <f>LOOKUP('Calculatie sheet'!$J$2,'Objectenoverzicht aantallen'!$A:$A,'Objectenoverzicht aantallen'!E:E)*$C17</f>
        <v>0</v>
      </c>
      <c r="K17" s="568">
        <f>LOOKUP('Calculatie sheet'!$J$2,'Objectenoverzicht aantallen'!$A:$A,'Objectenoverzicht aantallen'!F:F)*$C17</f>
        <v>0</v>
      </c>
      <c r="L17" s="568">
        <f>LOOKUP('Calculatie sheet'!$J$2,'Objectenoverzicht aantallen'!$A:$A,'Objectenoverzicht aantallen'!G:G)*$C17</f>
        <v>0</v>
      </c>
      <c r="M17" s="568">
        <f>LOOKUP('Calculatie sheet'!$J$2,'Objectenoverzicht aantallen'!$A:$A,'Objectenoverzicht aantallen'!H:H)*$C17</f>
        <v>0</v>
      </c>
      <c r="N17" s="568">
        <f>LOOKUP('Calculatie sheet'!$J$2,'Objectenoverzicht aantallen'!$A:$A,'Objectenoverzicht aantallen'!I:I)*$C17</f>
        <v>0</v>
      </c>
      <c r="O17" s="568">
        <f>LOOKUP('Calculatie sheet'!$J$2,'Objectenoverzicht aantallen'!$A:$A,'Objectenoverzicht aantallen'!J:J)*$C17</f>
        <v>0</v>
      </c>
      <c r="P17" s="568">
        <f>LOOKUP('Calculatie sheet'!$J$2,'Objectenoverzicht aantallen'!$A:$A,'Objectenoverzicht aantallen'!K:K)*$C17</f>
        <v>0</v>
      </c>
      <c r="Q17" s="568">
        <f>LOOKUP('Calculatie sheet'!$J$2,'Objectenoverzicht aantallen'!$A:$A,'Objectenoverzicht aantallen'!L:L)*$C17</f>
        <v>0</v>
      </c>
      <c r="R17" s="568">
        <f>LOOKUP('Calculatie sheet'!$J$2,'Objectenoverzicht aantallen'!$A:$A,'Objectenoverzicht aantallen'!M:M)*$C17</f>
        <v>0</v>
      </c>
      <c r="S17" s="568">
        <f>LOOKUP('Calculatie sheet'!$J$2,'Objectenoverzicht aantallen'!$A:$A,'Objectenoverzicht aantallen'!N:N)*$C17</f>
        <v>0</v>
      </c>
      <c r="T17" s="568">
        <f>LOOKUP('Calculatie sheet'!$J$2,'Objectenoverzicht aantallen'!$A:$A,'Objectenoverzicht aantallen'!O:O)*$C17</f>
        <v>0</v>
      </c>
    </row>
    <row r="18" spans="2:20" x14ac:dyDescent="0.2">
      <c r="B18" t="str">
        <f>B11</f>
        <v>Asfalt</v>
      </c>
      <c r="C18" s="150">
        <f>'Calculatie sheet'!J70*'Calculatie sheet'!$J$57*'Calculatie sheet'!$J$78</f>
        <v>0</v>
      </c>
      <c r="D18" t="s">
        <v>360</v>
      </c>
      <c r="G18" s="569">
        <f>C18*'Calculatie sheet'!J$7</f>
        <v>0</v>
      </c>
      <c r="H18" s="42">
        <f>C18*'Calculatie sheet'!J$8</f>
        <v>0</v>
      </c>
      <c r="I18" t="str">
        <f t="shared" si="0"/>
        <v>Biobased</v>
      </c>
      <c r="J18" s="568">
        <f>LOOKUP('Calculatie sheet'!$J$2,'Objectenoverzicht aantallen'!$A:$A,'Objectenoverzicht aantallen'!E:E)*$C18</f>
        <v>0</v>
      </c>
      <c r="K18" s="568">
        <f>LOOKUP('Calculatie sheet'!$J$2,'Objectenoverzicht aantallen'!$A:$A,'Objectenoverzicht aantallen'!F:F)*$C18</f>
        <v>0</v>
      </c>
      <c r="L18" s="568">
        <f>LOOKUP('Calculatie sheet'!$J$2,'Objectenoverzicht aantallen'!$A:$A,'Objectenoverzicht aantallen'!G:G)*$C18</f>
        <v>0</v>
      </c>
      <c r="M18" s="568">
        <f>LOOKUP('Calculatie sheet'!$J$2,'Objectenoverzicht aantallen'!$A:$A,'Objectenoverzicht aantallen'!H:H)*$C18</f>
        <v>0</v>
      </c>
      <c r="N18" s="568">
        <f>LOOKUP('Calculatie sheet'!$J$2,'Objectenoverzicht aantallen'!$A:$A,'Objectenoverzicht aantallen'!I:I)*$C18</f>
        <v>0</v>
      </c>
      <c r="O18" s="568">
        <f>LOOKUP('Calculatie sheet'!$J$2,'Objectenoverzicht aantallen'!$A:$A,'Objectenoverzicht aantallen'!J:J)*$C18</f>
        <v>0</v>
      </c>
      <c r="P18" s="568">
        <f>LOOKUP('Calculatie sheet'!$J$2,'Objectenoverzicht aantallen'!$A:$A,'Objectenoverzicht aantallen'!K:K)*$C18</f>
        <v>0</v>
      </c>
      <c r="Q18" s="568">
        <f>LOOKUP('Calculatie sheet'!$J$2,'Objectenoverzicht aantallen'!$A:$A,'Objectenoverzicht aantallen'!L:L)*$C18</f>
        <v>0</v>
      </c>
      <c r="R18" s="568">
        <f>LOOKUP('Calculatie sheet'!$J$2,'Objectenoverzicht aantallen'!$A:$A,'Objectenoverzicht aantallen'!M:M)*$C18</f>
        <v>0</v>
      </c>
      <c r="S18" s="568">
        <f>LOOKUP('Calculatie sheet'!$J$2,'Objectenoverzicht aantallen'!$A:$A,'Objectenoverzicht aantallen'!N:N)*$C18</f>
        <v>0</v>
      </c>
      <c r="T18" s="568">
        <f>LOOKUP('Calculatie sheet'!$J$2,'Objectenoverzicht aantallen'!$A:$A,'Objectenoverzicht aantallen'!O:O)*$C18</f>
        <v>0</v>
      </c>
    </row>
    <row r="19" spans="2:20" x14ac:dyDescent="0.2">
      <c r="B19" t="s">
        <v>866</v>
      </c>
      <c r="C19" s="150">
        <f>'Calculatie sheet'!J71*'Calculatie sheet'!$J$57*'Calculatie sheet'!$J$78</f>
        <v>0</v>
      </c>
      <c r="D19" t="s">
        <v>360</v>
      </c>
      <c r="G19" s="569">
        <f>C19*'Calculatie sheet'!J$7</f>
        <v>0</v>
      </c>
      <c r="H19" s="42">
        <f>C19*'Calculatie sheet'!J$8</f>
        <v>0</v>
      </c>
      <c r="I19" t="str">
        <f t="shared" ref="I19" si="3">D19</f>
        <v>Biobased</v>
      </c>
      <c r="J19" s="568">
        <f>LOOKUP('Calculatie sheet'!$J$2,'Objectenoverzicht aantallen'!$A:$A,'Objectenoverzicht aantallen'!E:E)*$C19</f>
        <v>0</v>
      </c>
      <c r="K19" s="568">
        <f>LOOKUP('Calculatie sheet'!$J$2,'Objectenoverzicht aantallen'!$A:$A,'Objectenoverzicht aantallen'!F:F)*$C19</f>
        <v>0</v>
      </c>
      <c r="L19" s="568">
        <f>LOOKUP('Calculatie sheet'!$J$2,'Objectenoverzicht aantallen'!$A:$A,'Objectenoverzicht aantallen'!G:G)*$C19</f>
        <v>0</v>
      </c>
      <c r="M19" s="568">
        <f>LOOKUP('Calculatie sheet'!$J$2,'Objectenoverzicht aantallen'!$A:$A,'Objectenoverzicht aantallen'!H:H)*$C19</f>
        <v>0</v>
      </c>
      <c r="N19" s="568">
        <f>LOOKUP('Calculatie sheet'!$J$2,'Objectenoverzicht aantallen'!$A:$A,'Objectenoverzicht aantallen'!I:I)*$C19</f>
        <v>0</v>
      </c>
      <c r="O19" s="568">
        <f>LOOKUP('Calculatie sheet'!$J$2,'Objectenoverzicht aantallen'!$A:$A,'Objectenoverzicht aantallen'!J:J)*$C19</f>
        <v>0</v>
      </c>
      <c r="P19" s="568">
        <f>LOOKUP('Calculatie sheet'!$J$2,'Objectenoverzicht aantallen'!$A:$A,'Objectenoverzicht aantallen'!K:K)*$C19</f>
        <v>0</v>
      </c>
      <c r="Q19" s="568">
        <f>LOOKUP('Calculatie sheet'!$J$2,'Objectenoverzicht aantallen'!$A:$A,'Objectenoverzicht aantallen'!L:L)*$C19</f>
        <v>0</v>
      </c>
      <c r="R19" s="568">
        <f>LOOKUP('Calculatie sheet'!$J$2,'Objectenoverzicht aantallen'!$A:$A,'Objectenoverzicht aantallen'!M:M)*$C19</f>
        <v>0</v>
      </c>
      <c r="S19" s="568">
        <f>LOOKUP('Calculatie sheet'!$J$2,'Objectenoverzicht aantallen'!$A:$A,'Objectenoverzicht aantallen'!N:N)*$C19</f>
        <v>0</v>
      </c>
      <c r="T19" s="568">
        <f>LOOKUP('Calculatie sheet'!$J$2,'Objectenoverzicht aantallen'!$A:$A,'Objectenoverzicht aantallen'!O:O)*$C19</f>
        <v>0</v>
      </c>
    </row>
    <row r="20" spans="2:20" x14ac:dyDescent="0.2">
      <c r="B20" t="str">
        <f t="shared" ref="B20:B21" si="4">B13</f>
        <v>Grondbewerking</v>
      </c>
      <c r="C20" s="150">
        <f>'Calculatie sheet'!J72*'Calculatie sheet'!$J$57*'Calculatie sheet'!$J$78</f>
        <v>0</v>
      </c>
      <c r="D20" t="s">
        <v>360</v>
      </c>
      <c r="G20" s="569">
        <f>C20*'Calculatie sheet'!J$7</f>
        <v>0</v>
      </c>
      <c r="H20" s="42">
        <f>C20*'Calculatie sheet'!J$8</f>
        <v>0</v>
      </c>
      <c r="I20" t="str">
        <f t="shared" si="0"/>
        <v>Biobased</v>
      </c>
      <c r="J20" s="568">
        <f>LOOKUP('Calculatie sheet'!$J$2,'Objectenoverzicht aantallen'!$A:$A,'Objectenoverzicht aantallen'!E:E)*$C20</f>
        <v>0</v>
      </c>
      <c r="K20" s="568">
        <f>LOOKUP('Calculatie sheet'!$J$2,'Objectenoverzicht aantallen'!$A:$A,'Objectenoverzicht aantallen'!F:F)*$C20</f>
        <v>0</v>
      </c>
      <c r="L20" s="568">
        <f>LOOKUP('Calculatie sheet'!$J$2,'Objectenoverzicht aantallen'!$A:$A,'Objectenoverzicht aantallen'!G:G)*$C20</f>
        <v>0</v>
      </c>
      <c r="M20" s="568">
        <f>LOOKUP('Calculatie sheet'!$J$2,'Objectenoverzicht aantallen'!$A:$A,'Objectenoverzicht aantallen'!H:H)*$C20</f>
        <v>0</v>
      </c>
      <c r="N20" s="568">
        <f>LOOKUP('Calculatie sheet'!$J$2,'Objectenoverzicht aantallen'!$A:$A,'Objectenoverzicht aantallen'!I:I)*$C20</f>
        <v>0</v>
      </c>
      <c r="O20" s="568">
        <f>LOOKUP('Calculatie sheet'!$J$2,'Objectenoverzicht aantallen'!$A:$A,'Objectenoverzicht aantallen'!J:J)*$C20</f>
        <v>0</v>
      </c>
      <c r="P20" s="568">
        <f>LOOKUP('Calculatie sheet'!$J$2,'Objectenoverzicht aantallen'!$A:$A,'Objectenoverzicht aantallen'!K:K)*$C20</f>
        <v>0</v>
      </c>
      <c r="Q20" s="568">
        <f>LOOKUP('Calculatie sheet'!$J$2,'Objectenoverzicht aantallen'!$A:$A,'Objectenoverzicht aantallen'!L:L)*$C20</f>
        <v>0</v>
      </c>
      <c r="R20" s="568">
        <f>LOOKUP('Calculatie sheet'!$J$2,'Objectenoverzicht aantallen'!$A:$A,'Objectenoverzicht aantallen'!M:M)*$C20</f>
        <v>0</v>
      </c>
      <c r="S20" s="568">
        <f>LOOKUP('Calculatie sheet'!$J$2,'Objectenoverzicht aantallen'!$A:$A,'Objectenoverzicht aantallen'!N:N)*$C20</f>
        <v>0</v>
      </c>
      <c r="T20" s="568">
        <f>LOOKUP('Calculatie sheet'!$J$2,'Objectenoverzicht aantallen'!$A:$A,'Objectenoverzicht aantallen'!O:O)*$C20</f>
        <v>0</v>
      </c>
    </row>
    <row r="21" spans="2:20" x14ac:dyDescent="0.2">
      <c r="B21" t="str">
        <f t="shared" si="4"/>
        <v>Bestrating</v>
      </c>
      <c r="C21" s="150">
        <f>'Calculatie sheet'!J73*'Calculatie sheet'!$J$57*'Calculatie sheet'!$J$78</f>
        <v>0</v>
      </c>
      <c r="D21" t="s">
        <v>360</v>
      </c>
      <c r="G21" s="569">
        <f>C21*'Calculatie sheet'!J$7</f>
        <v>0</v>
      </c>
      <c r="H21" s="42">
        <f>C21*'Calculatie sheet'!J$8</f>
        <v>0</v>
      </c>
      <c r="I21" t="str">
        <f t="shared" si="0"/>
        <v>Biobased</v>
      </c>
      <c r="J21" s="568">
        <f>LOOKUP('Calculatie sheet'!$J$2,'Objectenoverzicht aantallen'!$A:$A,'Objectenoverzicht aantallen'!E:E)*$C21</f>
        <v>0</v>
      </c>
      <c r="K21" s="568">
        <f>LOOKUP('Calculatie sheet'!$J$2,'Objectenoverzicht aantallen'!$A:$A,'Objectenoverzicht aantallen'!F:F)*$C21</f>
        <v>0</v>
      </c>
      <c r="L21" s="568">
        <f>LOOKUP('Calculatie sheet'!$J$2,'Objectenoverzicht aantallen'!$A:$A,'Objectenoverzicht aantallen'!G:G)*$C21</f>
        <v>0</v>
      </c>
      <c r="M21" s="568">
        <f>LOOKUP('Calculatie sheet'!$J$2,'Objectenoverzicht aantallen'!$A:$A,'Objectenoverzicht aantallen'!H:H)*$C21</f>
        <v>0</v>
      </c>
      <c r="N21" s="568">
        <f>LOOKUP('Calculatie sheet'!$J$2,'Objectenoverzicht aantallen'!$A:$A,'Objectenoverzicht aantallen'!I:I)*$C21</f>
        <v>0</v>
      </c>
      <c r="O21" s="568">
        <f>LOOKUP('Calculatie sheet'!$J$2,'Objectenoverzicht aantallen'!$A:$A,'Objectenoverzicht aantallen'!J:J)*$C21</f>
        <v>0</v>
      </c>
      <c r="P21" s="568">
        <f>LOOKUP('Calculatie sheet'!$J$2,'Objectenoverzicht aantallen'!$A:$A,'Objectenoverzicht aantallen'!K:K)*$C21</f>
        <v>0</v>
      </c>
      <c r="Q21" s="568">
        <f>LOOKUP('Calculatie sheet'!$J$2,'Objectenoverzicht aantallen'!$A:$A,'Objectenoverzicht aantallen'!L:L)*$C21</f>
        <v>0</v>
      </c>
      <c r="R21" s="568">
        <f>LOOKUP('Calculatie sheet'!$J$2,'Objectenoverzicht aantallen'!$A:$A,'Objectenoverzicht aantallen'!M:M)*$C21</f>
        <v>0</v>
      </c>
      <c r="S21" s="568">
        <f>LOOKUP('Calculatie sheet'!$J$2,'Objectenoverzicht aantallen'!$A:$A,'Objectenoverzicht aantallen'!N:N)*$C21</f>
        <v>0</v>
      </c>
      <c r="T21" s="568">
        <f>LOOKUP('Calculatie sheet'!$J$2,'Objectenoverzicht aantallen'!$A:$A,'Objectenoverzicht aantallen'!O:O)*$C21</f>
        <v>0</v>
      </c>
    </row>
    <row r="22" spans="2:20" x14ac:dyDescent="0.2">
      <c r="B22" t="s">
        <v>348</v>
      </c>
      <c r="C22" s="150">
        <f>'Calculatie sheet'!J74*'Calculatie sheet'!$J$57*'Calculatie sheet'!$J$78</f>
        <v>0</v>
      </c>
      <c r="D22" t="s">
        <v>360</v>
      </c>
      <c r="G22" s="569">
        <f>C22*'Calculatie sheet'!J$7</f>
        <v>0</v>
      </c>
      <c r="H22" s="42">
        <f>C22*'Calculatie sheet'!J$8</f>
        <v>0</v>
      </c>
      <c r="I22" t="str">
        <f t="shared" si="0"/>
        <v>Biobased</v>
      </c>
      <c r="J22" s="568">
        <f>LOOKUP('Calculatie sheet'!$J$2,'Objectenoverzicht aantallen'!$A:$A,'Objectenoverzicht aantallen'!E:E)*$C22</f>
        <v>0</v>
      </c>
      <c r="K22" s="568">
        <f>LOOKUP('Calculatie sheet'!$J$2,'Objectenoverzicht aantallen'!$A:$A,'Objectenoverzicht aantallen'!F:F)*$C22</f>
        <v>0</v>
      </c>
      <c r="L22" s="568">
        <f>LOOKUP('Calculatie sheet'!$J$2,'Objectenoverzicht aantallen'!$A:$A,'Objectenoverzicht aantallen'!G:G)*$C22</f>
        <v>0</v>
      </c>
      <c r="M22" s="568">
        <f>LOOKUP('Calculatie sheet'!$J$2,'Objectenoverzicht aantallen'!$A:$A,'Objectenoverzicht aantallen'!H:H)*$C22</f>
        <v>0</v>
      </c>
      <c r="N22" s="568">
        <f>LOOKUP('Calculatie sheet'!$J$2,'Objectenoverzicht aantallen'!$A:$A,'Objectenoverzicht aantallen'!I:I)*$C22</f>
        <v>0</v>
      </c>
      <c r="O22" s="568">
        <f>LOOKUP('Calculatie sheet'!$J$2,'Objectenoverzicht aantallen'!$A:$A,'Objectenoverzicht aantallen'!J:J)*$C22</f>
        <v>0</v>
      </c>
      <c r="P22" s="568">
        <f>LOOKUP('Calculatie sheet'!$J$2,'Objectenoverzicht aantallen'!$A:$A,'Objectenoverzicht aantallen'!K:K)*$C22</f>
        <v>0</v>
      </c>
      <c r="Q22" s="568">
        <f>LOOKUP('Calculatie sheet'!$J$2,'Objectenoverzicht aantallen'!$A:$A,'Objectenoverzicht aantallen'!L:L)*$C22</f>
        <v>0</v>
      </c>
      <c r="R22" s="568">
        <f>LOOKUP('Calculatie sheet'!$J$2,'Objectenoverzicht aantallen'!$A:$A,'Objectenoverzicht aantallen'!M:M)*$C22</f>
        <v>0</v>
      </c>
      <c r="S22" s="568">
        <f>LOOKUP('Calculatie sheet'!$J$2,'Objectenoverzicht aantallen'!$A:$A,'Objectenoverzicht aantallen'!N:N)*$C22</f>
        <v>0</v>
      </c>
      <c r="T22" s="568">
        <f>LOOKUP('Calculatie sheet'!$J$2,'Objectenoverzicht aantallen'!$A:$A,'Objectenoverzicht aantallen'!O:O)*$C22</f>
        <v>0</v>
      </c>
    </row>
  </sheetData>
  <pageMargins left="0.7" right="0.7" top="0.75" bottom="0.75" header="0.3" footer="0.3"/>
  <pageSetup paperSize="9" orientation="portrait" horizontalDpi="0" verticalDpi="0"/>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5891-2F68-CA48-BC26-1B9A65D09863}">
  <dimension ref="A1:T22"/>
  <sheetViews>
    <sheetView topLeftCell="D1" workbookViewId="0">
      <selection activeCell="O29" sqref="O29"/>
    </sheetView>
  </sheetViews>
  <sheetFormatPr baseColWidth="10" defaultColWidth="11" defaultRowHeight="16" x14ac:dyDescent="0.2"/>
  <cols>
    <col min="1" max="1" width="25.5"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sheet'!K3</f>
        <v>Duiker (PE)</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sheet'!K68*'Calculatie sheet'!$K$57*(1-'Calculatie sheet'!$K$77-'Calculatie sheet'!$K$78)</f>
        <v>0</v>
      </c>
      <c r="D2" t="s">
        <v>134</v>
      </c>
      <c r="E2" s="8" t="s">
        <v>71</v>
      </c>
      <c r="G2" s="569">
        <f>C2*'Calculatie sheet'!K$7</f>
        <v>0</v>
      </c>
      <c r="H2" s="42">
        <f>C2*'Calculatie sheet'!K$8</f>
        <v>0</v>
      </c>
      <c r="I2" t="str">
        <f>D2</f>
        <v>Primair</v>
      </c>
      <c r="J2" s="568">
        <f>LOOKUP('Calculatie sheet'!$K$2,'Objectenoverzicht aantallen'!$A:$A,'Objectenoverzicht aantallen'!E:E)*$C2</f>
        <v>0</v>
      </c>
      <c r="K2" s="568">
        <f>LOOKUP('Calculatie sheet'!$K$2,'Objectenoverzicht aantallen'!$A:$A,'Objectenoverzicht aantallen'!F:F)*$C2</f>
        <v>0</v>
      </c>
      <c r="L2" s="568">
        <f>LOOKUP('Calculatie sheet'!$K$2,'Objectenoverzicht aantallen'!$A:$A,'Objectenoverzicht aantallen'!G:G)*$C2</f>
        <v>0</v>
      </c>
      <c r="M2" s="568">
        <f>LOOKUP('Calculatie sheet'!$K$2,'Objectenoverzicht aantallen'!$A:$A,'Objectenoverzicht aantallen'!H:H)*$C2</f>
        <v>0</v>
      </c>
      <c r="N2" s="568">
        <f>LOOKUP('Calculatie sheet'!$K$2,'Objectenoverzicht aantallen'!$A:$A,'Objectenoverzicht aantallen'!I:I)*$C2</f>
        <v>0</v>
      </c>
      <c r="O2" s="568">
        <f>LOOKUP('Calculatie sheet'!$K$2,'Objectenoverzicht aantallen'!$A:$A,'Objectenoverzicht aantallen'!J:J)*$C2</f>
        <v>0</v>
      </c>
      <c r="P2" s="568">
        <f>LOOKUP('Calculatie sheet'!$K$2,'Objectenoverzicht aantallen'!$A:$A,'Objectenoverzicht aantallen'!K:K)*$C2</f>
        <v>0</v>
      </c>
      <c r="Q2" s="568">
        <f>LOOKUP('Calculatie sheet'!$K$2,'Objectenoverzicht aantallen'!$A:$A,'Objectenoverzicht aantallen'!L:L)*$C2</f>
        <v>0</v>
      </c>
      <c r="R2" s="568">
        <f>LOOKUP('Calculatie sheet'!$K$2,'Objectenoverzicht aantallen'!$A:$A,'Objectenoverzicht aantallen'!M:M)*$C2</f>
        <v>0</v>
      </c>
      <c r="S2" s="568">
        <f>LOOKUP('Calculatie sheet'!$K$2,'Objectenoverzicht aantallen'!$A:$A,'Objectenoverzicht aantallen'!N:N)*$C2</f>
        <v>0</v>
      </c>
      <c r="T2" s="568">
        <f>LOOKUP('Calculatie sheet'!$K$2,'Objectenoverzicht aantallen'!$A:$A,'Objectenoverzicht aantallen'!O:O)*$C2</f>
        <v>0</v>
      </c>
    </row>
    <row r="3" spans="1:20" x14ac:dyDescent="0.2">
      <c r="B3" t="str">
        <f>'Calculatie sheet'!C69</f>
        <v>Staal</v>
      </c>
      <c r="C3" s="43">
        <f>'Calculatie sheet'!K69*'Calculatie sheet'!$K$57*(1-'Calculatie sheet'!$K$77-'Calculatie sheet'!$K$78)</f>
        <v>0</v>
      </c>
      <c r="D3" t="s">
        <v>134</v>
      </c>
      <c r="E3" s="24" t="s">
        <v>74</v>
      </c>
      <c r="G3" s="569">
        <f>C3*'Calculatie sheet'!K$7</f>
        <v>0</v>
      </c>
      <c r="H3" s="42">
        <f>C3*'Calculatie sheet'!K$8</f>
        <v>0</v>
      </c>
      <c r="I3" t="str">
        <f t="shared" ref="I3:I22" si="0">D3</f>
        <v>Primair</v>
      </c>
      <c r="J3" s="568">
        <f>LOOKUP('Calculatie sheet'!$K$2,'Objectenoverzicht aantallen'!$A:$A,'Objectenoverzicht aantallen'!E:E)*$C3</f>
        <v>0</v>
      </c>
      <c r="K3" s="568">
        <f>LOOKUP('Calculatie sheet'!$K$2,'Objectenoverzicht aantallen'!$A:$A,'Objectenoverzicht aantallen'!F:F)*$C3</f>
        <v>0</v>
      </c>
      <c r="L3" s="568">
        <f>LOOKUP('Calculatie sheet'!$K$2,'Objectenoverzicht aantallen'!$A:$A,'Objectenoverzicht aantallen'!G:G)*$C3</f>
        <v>0</v>
      </c>
      <c r="M3" s="568">
        <f>LOOKUP('Calculatie sheet'!$K$2,'Objectenoverzicht aantallen'!$A:$A,'Objectenoverzicht aantallen'!H:H)*$C3</f>
        <v>0</v>
      </c>
      <c r="N3" s="568">
        <f>LOOKUP('Calculatie sheet'!$K$2,'Objectenoverzicht aantallen'!$A:$A,'Objectenoverzicht aantallen'!I:I)*$C3</f>
        <v>0</v>
      </c>
      <c r="O3" s="568">
        <f>LOOKUP('Calculatie sheet'!$K$2,'Objectenoverzicht aantallen'!$A:$A,'Objectenoverzicht aantallen'!J:J)*$C3</f>
        <v>0</v>
      </c>
      <c r="P3" s="568">
        <f>LOOKUP('Calculatie sheet'!$K$2,'Objectenoverzicht aantallen'!$A:$A,'Objectenoverzicht aantallen'!K:K)*$C3</f>
        <v>0</v>
      </c>
      <c r="Q3" s="568">
        <f>LOOKUP('Calculatie sheet'!$K$2,'Objectenoverzicht aantallen'!$A:$A,'Objectenoverzicht aantallen'!L:L)*$C3</f>
        <v>0</v>
      </c>
      <c r="R3" s="568">
        <f>LOOKUP('Calculatie sheet'!$K$2,'Objectenoverzicht aantallen'!$A:$A,'Objectenoverzicht aantallen'!M:M)*$C3</f>
        <v>0</v>
      </c>
      <c r="S3" s="568">
        <f>LOOKUP('Calculatie sheet'!$K$2,'Objectenoverzicht aantallen'!$A:$A,'Objectenoverzicht aantallen'!N:N)*$C3</f>
        <v>0</v>
      </c>
      <c r="T3" s="568">
        <f>LOOKUP('Calculatie sheet'!$K$2,'Objectenoverzicht aantallen'!$A:$A,'Objectenoverzicht aantallen'!O:O)*$C3</f>
        <v>0</v>
      </c>
    </row>
    <row r="4" spans="1:20" x14ac:dyDescent="0.2">
      <c r="B4" t="str">
        <f>'Calculatie sheet'!C70</f>
        <v>Asfalt</v>
      </c>
      <c r="C4" s="43">
        <f>'Calculatie sheet'!K70*'Calculatie sheet'!$K$57*(1-'Calculatie sheet'!$K$77-'Calculatie sheet'!$K$78)</f>
        <v>0</v>
      </c>
      <c r="D4" t="s">
        <v>134</v>
      </c>
      <c r="E4" s="25" t="s">
        <v>75</v>
      </c>
      <c r="G4" s="569">
        <f>C4*'Calculatie sheet'!K$7</f>
        <v>0</v>
      </c>
      <c r="H4" s="42">
        <f>C4*'Calculatie sheet'!K$8</f>
        <v>0</v>
      </c>
      <c r="I4" t="str">
        <f t="shared" si="0"/>
        <v>Primair</v>
      </c>
      <c r="J4" s="568">
        <f>LOOKUP('Calculatie sheet'!$K$2,'Objectenoverzicht aantallen'!$A:$A,'Objectenoverzicht aantallen'!E:E)*$C4</f>
        <v>0</v>
      </c>
      <c r="K4" s="568">
        <f>LOOKUP('Calculatie sheet'!$K$2,'Objectenoverzicht aantallen'!$A:$A,'Objectenoverzicht aantallen'!F:F)*$C4</f>
        <v>0</v>
      </c>
      <c r="L4" s="568">
        <f>LOOKUP('Calculatie sheet'!$K$2,'Objectenoverzicht aantallen'!$A:$A,'Objectenoverzicht aantallen'!G:G)*$C4</f>
        <v>0</v>
      </c>
      <c r="M4" s="568">
        <f>LOOKUP('Calculatie sheet'!$K$2,'Objectenoverzicht aantallen'!$A:$A,'Objectenoverzicht aantallen'!H:H)*$C4</f>
        <v>0</v>
      </c>
      <c r="N4" s="568">
        <f>LOOKUP('Calculatie sheet'!$K$2,'Objectenoverzicht aantallen'!$A:$A,'Objectenoverzicht aantallen'!I:I)*$C4</f>
        <v>0</v>
      </c>
      <c r="O4" s="568">
        <f>LOOKUP('Calculatie sheet'!$K$2,'Objectenoverzicht aantallen'!$A:$A,'Objectenoverzicht aantallen'!J:J)*$C4</f>
        <v>0</v>
      </c>
      <c r="P4" s="568">
        <f>LOOKUP('Calculatie sheet'!$K$2,'Objectenoverzicht aantallen'!$A:$A,'Objectenoverzicht aantallen'!K:K)*$C4</f>
        <v>0</v>
      </c>
      <c r="Q4" s="568">
        <f>LOOKUP('Calculatie sheet'!$K$2,'Objectenoverzicht aantallen'!$A:$A,'Objectenoverzicht aantallen'!L:L)*$C4</f>
        <v>0</v>
      </c>
      <c r="R4" s="568">
        <f>LOOKUP('Calculatie sheet'!$K$2,'Objectenoverzicht aantallen'!$A:$A,'Objectenoverzicht aantallen'!M:M)*$C4</f>
        <v>0</v>
      </c>
      <c r="S4" s="568">
        <f>LOOKUP('Calculatie sheet'!$K$2,'Objectenoverzicht aantallen'!$A:$A,'Objectenoverzicht aantallen'!N:N)*$C4</f>
        <v>0</v>
      </c>
      <c r="T4" s="568">
        <f>LOOKUP('Calculatie sheet'!$K$2,'Objectenoverzicht aantallen'!$A:$A,'Objectenoverzicht aantallen'!O:O)*$C4</f>
        <v>0</v>
      </c>
    </row>
    <row r="5" spans="1:20" x14ac:dyDescent="0.2">
      <c r="B5" t="s">
        <v>866</v>
      </c>
      <c r="C5" s="43">
        <f>'Calculatie sheet'!K71*'Calculatie sheet'!$K$57*(1-'Calculatie sheet'!$K$77-'Calculatie sheet'!$K$78)</f>
        <v>0</v>
      </c>
      <c r="D5" t="s">
        <v>134</v>
      </c>
      <c r="E5" s="27" t="s">
        <v>93</v>
      </c>
      <c r="G5" s="569">
        <f>C5*'Calculatie sheet'!K$7</f>
        <v>0</v>
      </c>
      <c r="H5" s="42">
        <f>C5*'Calculatie sheet'!K$8</f>
        <v>0</v>
      </c>
      <c r="I5" t="str">
        <f t="shared" ref="I5" si="1">D5</f>
        <v>Primair</v>
      </c>
      <c r="J5" s="568">
        <f>LOOKUP('Calculatie sheet'!$K$2,'Objectenoverzicht aantallen'!$A:$A,'Objectenoverzicht aantallen'!E:E)*$C5</f>
        <v>0</v>
      </c>
      <c r="K5" s="568">
        <f>LOOKUP('Calculatie sheet'!$K$2,'Objectenoverzicht aantallen'!$A:$A,'Objectenoverzicht aantallen'!F:F)*$C5</f>
        <v>0</v>
      </c>
      <c r="L5" s="568">
        <f>LOOKUP('Calculatie sheet'!$K$2,'Objectenoverzicht aantallen'!$A:$A,'Objectenoverzicht aantallen'!G:G)*$C5</f>
        <v>0</v>
      </c>
      <c r="M5" s="568">
        <f>LOOKUP('Calculatie sheet'!$K$2,'Objectenoverzicht aantallen'!$A:$A,'Objectenoverzicht aantallen'!H:H)*$C5</f>
        <v>0</v>
      </c>
      <c r="N5" s="568">
        <f>LOOKUP('Calculatie sheet'!$K$2,'Objectenoverzicht aantallen'!$A:$A,'Objectenoverzicht aantallen'!I:I)*$C5</f>
        <v>0</v>
      </c>
      <c r="O5" s="568">
        <f>LOOKUP('Calculatie sheet'!$K$2,'Objectenoverzicht aantallen'!$A:$A,'Objectenoverzicht aantallen'!J:J)*$C5</f>
        <v>0</v>
      </c>
      <c r="P5" s="568">
        <f>LOOKUP('Calculatie sheet'!$K$2,'Objectenoverzicht aantallen'!$A:$A,'Objectenoverzicht aantallen'!K:K)*$C5</f>
        <v>0</v>
      </c>
      <c r="Q5" s="568">
        <f>LOOKUP('Calculatie sheet'!$K$2,'Objectenoverzicht aantallen'!$A:$A,'Objectenoverzicht aantallen'!L:L)*$C5</f>
        <v>0</v>
      </c>
      <c r="R5" s="568">
        <f>LOOKUP('Calculatie sheet'!$K$2,'Objectenoverzicht aantallen'!$A:$A,'Objectenoverzicht aantallen'!M:M)*$C5</f>
        <v>0</v>
      </c>
      <c r="S5" s="568">
        <f>LOOKUP('Calculatie sheet'!$K$2,'Objectenoverzicht aantallen'!$A:$A,'Objectenoverzicht aantallen'!N:N)*$C5</f>
        <v>0</v>
      </c>
      <c r="T5" s="568">
        <f>LOOKUP('Calculatie sheet'!$K$2,'Objectenoverzicht aantallen'!$A:$A,'Objectenoverzicht aantallen'!O:O)*$C5</f>
        <v>0</v>
      </c>
    </row>
    <row r="6" spans="1:20" x14ac:dyDescent="0.2">
      <c r="B6" t="str">
        <f>'Calculatie sheet'!C72</f>
        <v>Grondbewerking</v>
      </c>
      <c r="C6" s="43">
        <f>'Calculatie sheet'!K72*'Calculatie sheet'!$K$57*(1-'Calculatie sheet'!$K$77-'Calculatie sheet'!$K$78)</f>
        <v>0</v>
      </c>
      <c r="D6" t="s">
        <v>134</v>
      </c>
      <c r="E6" s="38" t="s">
        <v>659</v>
      </c>
      <c r="G6" s="569">
        <f>C6*'Calculatie sheet'!K$7</f>
        <v>0</v>
      </c>
      <c r="H6" s="42">
        <f>C6*'Calculatie sheet'!K$8</f>
        <v>0</v>
      </c>
      <c r="I6" t="str">
        <f t="shared" si="0"/>
        <v>Primair</v>
      </c>
      <c r="J6" s="568">
        <f>LOOKUP('Calculatie sheet'!$K$2,'Objectenoverzicht aantallen'!$A:$A,'Objectenoverzicht aantallen'!E:E)*$C6</f>
        <v>0</v>
      </c>
      <c r="K6" s="568">
        <f>LOOKUP('Calculatie sheet'!$K$2,'Objectenoverzicht aantallen'!$A:$A,'Objectenoverzicht aantallen'!F:F)*$C6</f>
        <v>0</v>
      </c>
      <c r="L6" s="568">
        <f>LOOKUP('Calculatie sheet'!$K$2,'Objectenoverzicht aantallen'!$A:$A,'Objectenoverzicht aantallen'!G:G)*$C6</f>
        <v>0</v>
      </c>
      <c r="M6" s="568">
        <f>LOOKUP('Calculatie sheet'!$K$2,'Objectenoverzicht aantallen'!$A:$A,'Objectenoverzicht aantallen'!H:H)*$C6</f>
        <v>0</v>
      </c>
      <c r="N6" s="568">
        <f>LOOKUP('Calculatie sheet'!$K$2,'Objectenoverzicht aantallen'!$A:$A,'Objectenoverzicht aantallen'!I:I)*$C6</f>
        <v>0</v>
      </c>
      <c r="O6" s="568">
        <f>LOOKUP('Calculatie sheet'!$K$2,'Objectenoverzicht aantallen'!$A:$A,'Objectenoverzicht aantallen'!J:J)*$C6</f>
        <v>0</v>
      </c>
      <c r="P6" s="568">
        <f>LOOKUP('Calculatie sheet'!$K$2,'Objectenoverzicht aantallen'!$A:$A,'Objectenoverzicht aantallen'!K:K)*$C6</f>
        <v>0</v>
      </c>
      <c r="Q6" s="568">
        <f>LOOKUP('Calculatie sheet'!$K$2,'Objectenoverzicht aantallen'!$A:$A,'Objectenoverzicht aantallen'!L:L)*$C6</f>
        <v>0</v>
      </c>
      <c r="R6" s="568">
        <f>LOOKUP('Calculatie sheet'!$K$2,'Objectenoverzicht aantallen'!$A:$A,'Objectenoverzicht aantallen'!M:M)*$C6</f>
        <v>0</v>
      </c>
      <c r="S6" s="568">
        <f>LOOKUP('Calculatie sheet'!$K$2,'Objectenoverzicht aantallen'!$A:$A,'Objectenoverzicht aantallen'!N:N)*$C6</f>
        <v>0</v>
      </c>
      <c r="T6" s="568">
        <f>LOOKUP('Calculatie sheet'!$K$2,'Objectenoverzicht aantallen'!$A:$A,'Objectenoverzicht aantallen'!O:O)*$C6</f>
        <v>0</v>
      </c>
    </row>
    <row r="7" spans="1:20" x14ac:dyDescent="0.2">
      <c r="B7" t="str">
        <f>'Calculatie sheet'!C73</f>
        <v>Bestrating</v>
      </c>
      <c r="C7" s="43">
        <f>'Calculatie sheet'!K73*'Calculatie sheet'!$K$57*(1-'Calculatie sheet'!$K$77-'Calculatie sheet'!$K$78)</f>
        <v>0</v>
      </c>
      <c r="D7" t="s">
        <v>134</v>
      </c>
      <c r="E7" s="569" t="s">
        <v>597</v>
      </c>
      <c r="G7" s="569">
        <f>C7*'Calculatie sheet'!K$7</f>
        <v>0</v>
      </c>
      <c r="H7" s="42">
        <f>C7*'Calculatie sheet'!K$8</f>
        <v>0</v>
      </c>
      <c r="I7" t="str">
        <f t="shared" si="0"/>
        <v>Primair</v>
      </c>
      <c r="J7" s="568">
        <f>LOOKUP('Calculatie sheet'!$K$2,'Objectenoverzicht aantallen'!$A:$A,'Objectenoverzicht aantallen'!E:E)*$C7</f>
        <v>0</v>
      </c>
      <c r="K7" s="568">
        <f>LOOKUP('Calculatie sheet'!$K$2,'Objectenoverzicht aantallen'!$A:$A,'Objectenoverzicht aantallen'!F:F)*$C7</f>
        <v>0</v>
      </c>
      <c r="L7" s="568">
        <f>LOOKUP('Calculatie sheet'!$K$2,'Objectenoverzicht aantallen'!$A:$A,'Objectenoverzicht aantallen'!G:G)*$C7</f>
        <v>0</v>
      </c>
      <c r="M7" s="568">
        <f>LOOKUP('Calculatie sheet'!$K$2,'Objectenoverzicht aantallen'!$A:$A,'Objectenoverzicht aantallen'!H:H)*$C7</f>
        <v>0</v>
      </c>
      <c r="N7" s="568">
        <f>LOOKUP('Calculatie sheet'!$K$2,'Objectenoverzicht aantallen'!$A:$A,'Objectenoverzicht aantallen'!I:I)*$C7</f>
        <v>0</v>
      </c>
      <c r="O7" s="568">
        <f>LOOKUP('Calculatie sheet'!$K$2,'Objectenoverzicht aantallen'!$A:$A,'Objectenoverzicht aantallen'!J:J)*$C7</f>
        <v>0</v>
      </c>
      <c r="P7" s="568">
        <f>LOOKUP('Calculatie sheet'!$K$2,'Objectenoverzicht aantallen'!$A:$A,'Objectenoverzicht aantallen'!K:K)*$C7</f>
        <v>0</v>
      </c>
      <c r="Q7" s="568">
        <f>LOOKUP('Calculatie sheet'!$K$2,'Objectenoverzicht aantallen'!$A:$A,'Objectenoverzicht aantallen'!L:L)*$C7</f>
        <v>0</v>
      </c>
      <c r="R7" s="568">
        <f>LOOKUP('Calculatie sheet'!$K$2,'Objectenoverzicht aantallen'!$A:$A,'Objectenoverzicht aantallen'!M:M)*$C7</f>
        <v>0</v>
      </c>
      <c r="S7" s="568">
        <f>LOOKUP('Calculatie sheet'!$K$2,'Objectenoverzicht aantallen'!$A:$A,'Objectenoverzicht aantallen'!N:N)*$C7</f>
        <v>0</v>
      </c>
      <c r="T7" s="568">
        <f>LOOKUP('Calculatie sheet'!$K$2,'Objectenoverzicht aantallen'!$A:$A,'Objectenoverzicht aantallen'!O:O)*$C7</f>
        <v>0</v>
      </c>
    </row>
    <row r="8" spans="1:20" x14ac:dyDescent="0.2">
      <c r="B8" t="s">
        <v>348</v>
      </c>
      <c r="C8" s="43">
        <f>'Calculatie sheet'!K74*'Calculatie sheet'!$K$57*(1-'Calculatie sheet'!$K$77-'Calculatie sheet'!$K$78)</f>
        <v>630</v>
      </c>
      <c r="D8" t="s">
        <v>134</v>
      </c>
      <c r="G8" s="569">
        <f>C8*'Calculatie sheet'!K$7</f>
        <v>0</v>
      </c>
      <c r="H8" s="42">
        <f>C8*'Calculatie sheet'!K$8</f>
        <v>0</v>
      </c>
      <c r="I8" t="str">
        <f t="shared" si="0"/>
        <v>Primair</v>
      </c>
      <c r="J8" s="568">
        <f>LOOKUP('Calculatie sheet'!$K$2,'Objectenoverzicht aantallen'!$A:$A,'Objectenoverzicht aantallen'!E:E)*$C8</f>
        <v>0</v>
      </c>
      <c r="K8" s="568">
        <f>LOOKUP('Calculatie sheet'!$K$2,'Objectenoverzicht aantallen'!$A:$A,'Objectenoverzicht aantallen'!F:F)*$C8</f>
        <v>0</v>
      </c>
      <c r="L8" s="568">
        <f>LOOKUP('Calculatie sheet'!$K$2,'Objectenoverzicht aantallen'!$A:$A,'Objectenoverzicht aantallen'!G:G)*$C8</f>
        <v>0</v>
      </c>
      <c r="M8" s="568">
        <f>LOOKUP('Calculatie sheet'!$K$2,'Objectenoverzicht aantallen'!$A:$A,'Objectenoverzicht aantallen'!H:H)*$C8</f>
        <v>0</v>
      </c>
      <c r="N8" s="568">
        <f>LOOKUP('Calculatie sheet'!$K$2,'Objectenoverzicht aantallen'!$A:$A,'Objectenoverzicht aantallen'!I:I)*$C8</f>
        <v>0</v>
      </c>
      <c r="O8" s="568">
        <f>LOOKUP('Calculatie sheet'!$K$2,'Objectenoverzicht aantallen'!$A:$A,'Objectenoverzicht aantallen'!J:J)*$C8</f>
        <v>0</v>
      </c>
      <c r="P8" s="568">
        <f>LOOKUP('Calculatie sheet'!$K$2,'Objectenoverzicht aantallen'!$A:$A,'Objectenoverzicht aantallen'!K:K)*$C8</f>
        <v>0</v>
      </c>
      <c r="Q8" s="568">
        <f>LOOKUP('Calculatie sheet'!$K$2,'Objectenoverzicht aantallen'!$A:$A,'Objectenoverzicht aantallen'!L:L)*$C8</f>
        <v>0</v>
      </c>
      <c r="R8" s="568">
        <f>LOOKUP('Calculatie sheet'!$K$2,'Objectenoverzicht aantallen'!$A:$A,'Objectenoverzicht aantallen'!M:M)*$C8</f>
        <v>0</v>
      </c>
      <c r="S8" s="568">
        <f>LOOKUP('Calculatie sheet'!$K$2,'Objectenoverzicht aantallen'!$A:$A,'Objectenoverzicht aantallen'!N:N)*$C8</f>
        <v>0</v>
      </c>
      <c r="T8" s="568">
        <f>LOOKUP('Calculatie sheet'!$K$2,'Objectenoverzicht aantallen'!$A:$A,'Objectenoverzicht aantallen'!O:O)*$C8</f>
        <v>0</v>
      </c>
    </row>
    <row r="9" spans="1:20" x14ac:dyDescent="0.2">
      <c r="B9" t="str">
        <f>B2</f>
        <v>Beton</v>
      </c>
      <c r="C9" s="43">
        <f>'Calculatie sheet'!K68*'Calculatie sheet'!$K$57*'Calculatie sheet'!$K$77</f>
        <v>0</v>
      </c>
      <c r="D9" t="s">
        <v>135</v>
      </c>
      <c r="G9" s="569">
        <f>C9*'Calculatie sheet'!K$7</f>
        <v>0</v>
      </c>
      <c r="H9" s="42">
        <f>C9*'Calculatie sheet'!K$8</f>
        <v>0</v>
      </c>
      <c r="I9" t="str">
        <f t="shared" si="0"/>
        <v>Secundair</v>
      </c>
      <c r="J9" s="568">
        <f>LOOKUP('Calculatie sheet'!$K$2,'Objectenoverzicht aantallen'!$A:$A,'Objectenoverzicht aantallen'!E:E)*$C9</f>
        <v>0</v>
      </c>
      <c r="K9" s="568">
        <f>LOOKUP('Calculatie sheet'!$K$2,'Objectenoverzicht aantallen'!$A:$A,'Objectenoverzicht aantallen'!F:F)*$C9</f>
        <v>0</v>
      </c>
      <c r="L9" s="568">
        <f>LOOKUP('Calculatie sheet'!$K$2,'Objectenoverzicht aantallen'!$A:$A,'Objectenoverzicht aantallen'!G:G)*$C9</f>
        <v>0</v>
      </c>
      <c r="M9" s="568">
        <f>LOOKUP('Calculatie sheet'!$K$2,'Objectenoverzicht aantallen'!$A:$A,'Objectenoverzicht aantallen'!H:H)*$C9</f>
        <v>0</v>
      </c>
      <c r="N9" s="568">
        <f>LOOKUP('Calculatie sheet'!$K$2,'Objectenoverzicht aantallen'!$A:$A,'Objectenoverzicht aantallen'!I:I)*$C9</f>
        <v>0</v>
      </c>
      <c r="O9" s="568">
        <f>LOOKUP('Calculatie sheet'!$K$2,'Objectenoverzicht aantallen'!$A:$A,'Objectenoverzicht aantallen'!J:J)*$C9</f>
        <v>0</v>
      </c>
      <c r="P9" s="568">
        <f>LOOKUP('Calculatie sheet'!$K$2,'Objectenoverzicht aantallen'!$A:$A,'Objectenoverzicht aantallen'!K:K)*$C9</f>
        <v>0</v>
      </c>
      <c r="Q9" s="568">
        <f>LOOKUP('Calculatie sheet'!$K$2,'Objectenoverzicht aantallen'!$A:$A,'Objectenoverzicht aantallen'!L:L)*$C9</f>
        <v>0</v>
      </c>
      <c r="R9" s="568">
        <f>LOOKUP('Calculatie sheet'!$K$2,'Objectenoverzicht aantallen'!$A:$A,'Objectenoverzicht aantallen'!M:M)*$C9</f>
        <v>0</v>
      </c>
      <c r="S9" s="568">
        <f>LOOKUP('Calculatie sheet'!$K$2,'Objectenoverzicht aantallen'!$A:$A,'Objectenoverzicht aantallen'!N:N)*$C9</f>
        <v>0</v>
      </c>
      <c r="T9" s="568">
        <f>LOOKUP('Calculatie sheet'!$K$2,'Objectenoverzicht aantallen'!$A:$A,'Objectenoverzicht aantallen'!O:O)*$C9</f>
        <v>0</v>
      </c>
    </row>
    <row r="10" spans="1:20" x14ac:dyDescent="0.2">
      <c r="B10" t="str">
        <f>B3</f>
        <v>Staal</v>
      </c>
      <c r="C10" s="43">
        <f>'Calculatie sheet'!K69*'Calculatie sheet'!$K$57*'Calculatie sheet'!$K$77</f>
        <v>0</v>
      </c>
      <c r="D10" t="s">
        <v>135</v>
      </c>
      <c r="G10" s="569">
        <f>C10*'Calculatie sheet'!K$7</f>
        <v>0</v>
      </c>
      <c r="H10" s="42">
        <f>C10*'Calculatie sheet'!K$8</f>
        <v>0</v>
      </c>
      <c r="I10" t="str">
        <f t="shared" si="0"/>
        <v>Secundair</v>
      </c>
      <c r="J10" s="568">
        <f>LOOKUP('Calculatie sheet'!$K$2,'Objectenoverzicht aantallen'!$A:$A,'Objectenoverzicht aantallen'!E:E)*$C10</f>
        <v>0</v>
      </c>
      <c r="K10" s="568">
        <f>LOOKUP('Calculatie sheet'!$K$2,'Objectenoverzicht aantallen'!$A:$A,'Objectenoverzicht aantallen'!F:F)*$C10</f>
        <v>0</v>
      </c>
      <c r="L10" s="568">
        <f>LOOKUP('Calculatie sheet'!$K$2,'Objectenoverzicht aantallen'!$A:$A,'Objectenoverzicht aantallen'!G:G)*$C10</f>
        <v>0</v>
      </c>
      <c r="M10" s="568">
        <f>LOOKUP('Calculatie sheet'!$K$2,'Objectenoverzicht aantallen'!$A:$A,'Objectenoverzicht aantallen'!H:H)*$C10</f>
        <v>0</v>
      </c>
      <c r="N10" s="568">
        <f>LOOKUP('Calculatie sheet'!$K$2,'Objectenoverzicht aantallen'!$A:$A,'Objectenoverzicht aantallen'!I:I)*$C10</f>
        <v>0</v>
      </c>
      <c r="O10" s="568">
        <f>LOOKUP('Calculatie sheet'!$K$2,'Objectenoverzicht aantallen'!$A:$A,'Objectenoverzicht aantallen'!J:J)*$C10</f>
        <v>0</v>
      </c>
      <c r="P10" s="568">
        <f>LOOKUP('Calculatie sheet'!$K$2,'Objectenoverzicht aantallen'!$A:$A,'Objectenoverzicht aantallen'!K:K)*$C10</f>
        <v>0</v>
      </c>
      <c r="Q10" s="568">
        <f>LOOKUP('Calculatie sheet'!$K$2,'Objectenoverzicht aantallen'!$A:$A,'Objectenoverzicht aantallen'!L:L)*$C10</f>
        <v>0</v>
      </c>
      <c r="R10" s="568">
        <f>LOOKUP('Calculatie sheet'!$K$2,'Objectenoverzicht aantallen'!$A:$A,'Objectenoverzicht aantallen'!M:M)*$C10</f>
        <v>0</v>
      </c>
      <c r="S10" s="568">
        <f>LOOKUP('Calculatie sheet'!$K$2,'Objectenoverzicht aantallen'!$A:$A,'Objectenoverzicht aantallen'!N:N)*$C10</f>
        <v>0</v>
      </c>
      <c r="T10" s="568">
        <f>LOOKUP('Calculatie sheet'!$K$2,'Objectenoverzicht aantallen'!$A:$A,'Objectenoverzicht aantallen'!O:O)*$C10</f>
        <v>0</v>
      </c>
    </row>
    <row r="11" spans="1:20" x14ac:dyDescent="0.2">
      <c r="B11" t="str">
        <f>B4</f>
        <v>Asfalt</v>
      </c>
      <c r="C11" s="43">
        <f>'Calculatie sheet'!K70*'Calculatie sheet'!$K$57*'Calculatie sheet'!$K$77</f>
        <v>0</v>
      </c>
      <c r="D11" t="s">
        <v>135</v>
      </c>
      <c r="G11" s="569">
        <f>C11*'Calculatie sheet'!K$7</f>
        <v>0</v>
      </c>
      <c r="H11" s="42">
        <f>C11*'Calculatie sheet'!K$8</f>
        <v>0</v>
      </c>
      <c r="I11" t="str">
        <f t="shared" si="0"/>
        <v>Secundair</v>
      </c>
      <c r="J11" s="568">
        <f>LOOKUP('Calculatie sheet'!$K$2,'Objectenoverzicht aantallen'!$A:$A,'Objectenoverzicht aantallen'!E:E)*$C11</f>
        <v>0</v>
      </c>
      <c r="K11" s="568">
        <f>LOOKUP('Calculatie sheet'!$K$2,'Objectenoverzicht aantallen'!$A:$A,'Objectenoverzicht aantallen'!F:F)*$C11</f>
        <v>0</v>
      </c>
      <c r="L11" s="568">
        <f>LOOKUP('Calculatie sheet'!$K$2,'Objectenoverzicht aantallen'!$A:$A,'Objectenoverzicht aantallen'!G:G)*$C11</f>
        <v>0</v>
      </c>
      <c r="M11" s="568">
        <f>LOOKUP('Calculatie sheet'!$K$2,'Objectenoverzicht aantallen'!$A:$A,'Objectenoverzicht aantallen'!H:H)*$C11</f>
        <v>0</v>
      </c>
      <c r="N11" s="568">
        <f>LOOKUP('Calculatie sheet'!$K$2,'Objectenoverzicht aantallen'!$A:$A,'Objectenoverzicht aantallen'!I:I)*$C11</f>
        <v>0</v>
      </c>
      <c r="O11" s="568">
        <f>LOOKUP('Calculatie sheet'!$K$2,'Objectenoverzicht aantallen'!$A:$A,'Objectenoverzicht aantallen'!J:J)*$C11</f>
        <v>0</v>
      </c>
      <c r="P11" s="568">
        <f>LOOKUP('Calculatie sheet'!$K$2,'Objectenoverzicht aantallen'!$A:$A,'Objectenoverzicht aantallen'!K:K)*$C11</f>
        <v>0</v>
      </c>
      <c r="Q11" s="568">
        <f>LOOKUP('Calculatie sheet'!$K$2,'Objectenoverzicht aantallen'!$A:$A,'Objectenoverzicht aantallen'!L:L)*$C11</f>
        <v>0</v>
      </c>
      <c r="R11" s="568">
        <f>LOOKUP('Calculatie sheet'!$K$2,'Objectenoverzicht aantallen'!$A:$A,'Objectenoverzicht aantallen'!M:M)*$C11</f>
        <v>0</v>
      </c>
      <c r="S11" s="568">
        <f>LOOKUP('Calculatie sheet'!$K$2,'Objectenoverzicht aantallen'!$A:$A,'Objectenoverzicht aantallen'!N:N)*$C11</f>
        <v>0</v>
      </c>
      <c r="T11" s="568">
        <f>LOOKUP('Calculatie sheet'!$K$2,'Objectenoverzicht aantallen'!$A:$A,'Objectenoverzicht aantallen'!O:O)*$C11</f>
        <v>0</v>
      </c>
    </row>
    <row r="12" spans="1:20" x14ac:dyDescent="0.2">
      <c r="B12" t="s">
        <v>866</v>
      </c>
      <c r="C12" s="43">
        <f>'Calculatie sheet'!K71*'Calculatie sheet'!$K$57*'Calculatie sheet'!$K$77</f>
        <v>0</v>
      </c>
      <c r="D12" t="s">
        <v>135</v>
      </c>
      <c r="G12" s="569">
        <f>C12*'Calculatie sheet'!K$7</f>
        <v>0</v>
      </c>
      <c r="H12" s="42">
        <f>C12*'Calculatie sheet'!K$8</f>
        <v>0</v>
      </c>
      <c r="I12" t="str">
        <f t="shared" ref="I12" si="2">D12</f>
        <v>Secundair</v>
      </c>
      <c r="J12" s="568">
        <f>LOOKUP('Calculatie sheet'!$K$2,'Objectenoverzicht aantallen'!$A:$A,'Objectenoverzicht aantallen'!E:E)*$C12</f>
        <v>0</v>
      </c>
      <c r="K12" s="568">
        <f>LOOKUP('Calculatie sheet'!$K$2,'Objectenoverzicht aantallen'!$A:$A,'Objectenoverzicht aantallen'!F:F)*$C12</f>
        <v>0</v>
      </c>
      <c r="L12" s="568">
        <f>LOOKUP('Calculatie sheet'!$K$2,'Objectenoverzicht aantallen'!$A:$A,'Objectenoverzicht aantallen'!G:G)*$C12</f>
        <v>0</v>
      </c>
      <c r="M12" s="568">
        <f>LOOKUP('Calculatie sheet'!$K$2,'Objectenoverzicht aantallen'!$A:$A,'Objectenoverzicht aantallen'!H:H)*$C12</f>
        <v>0</v>
      </c>
      <c r="N12" s="568">
        <f>LOOKUP('Calculatie sheet'!$K$2,'Objectenoverzicht aantallen'!$A:$A,'Objectenoverzicht aantallen'!I:I)*$C12</f>
        <v>0</v>
      </c>
      <c r="O12" s="568">
        <f>LOOKUP('Calculatie sheet'!$K$2,'Objectenoverzicht aantallen'!$A:$A,'Objectenoverzicht aantallen'!J:J)*$C12</f>
        <v>0</v>
      </c>
      <c r="P12" s="568">
        <f>LOOKUP('Calculatie sheet'!$K$2,'Objectenoverzicht aantallen'!$A:$A,'Objectenoverzicht aantallen'!K:K)*$C12</f>
        <v>0</v>
      </c>
      <c r="Q12" s="568">
        <f>LOOKUP('Calculatie sheet'!$K$2,'Objectenoverzicht aantallen'!$A:$A,'Objectenoverzicht aantallen'!L:L)*$C12</f>
        <v>0</v>
      </c>
      <c r="R12" s="568">
        <f>LOOKUP('Calculatie sheet'!$K$2,'Objectenoverzicht aantallen'!$A:$A,'Objectenoverzicht aantallen'!M:M)*$C12</f>
        <v>0</v>
      </c>
      <c r="S12" s="568">
        <f>LOOKUP('Calculatie sheet'!$K$2,'Objectenoverzicht aantallen'!$A:$A,'Objectenoverzicht aantallen'!N:N)*$C12</f>
        <v>0</v>
      </c>
      <c r="T12" s="568">
        <f>LOOKUP('Calculatie sheet'!$K$2,'Objectenoverzicht aantallen'!$A:$A,'Objectenoverzicht aantallen'!O:O)*$C12</f>
        <v>0</v>
      </c>
    </row>
    <row r="13" spans="1:20" x14ac:dyDescent="0.2">
      <c r="B13" t="str">
        <f t="shared" ref="B13:B14" si="3">B6</f>
        <v>Grondbewerking</v>
      </c>
      <c r="C13" s="43">
        <f>'Calculatie sheet'!K72*'Calculatie sheet'!$K$57*'Calculatie sheet'!$K$77</f>
        <v>0</v>
      </c>
      <c r="D13" t="s">
        <v>135</v>
      </c>
      <c r="G13" s="569">
        <f>C13*'Calculatie sheet'!K$7</f>
        <v>0</v>
      </c>
      <c r="H13" s="42">
        <f>C13*'Calculatie sheet'!K$8</f>
        <v>0</v>
      </c>
      <c r="I13" t="str">
        <f t="shared" si="0"/>
        <v>Secundair</v>
      </c>
      <c r="J13" s="568">
        <f>LOOKUP('Calculatie sheet'!$K$2,'Objectenoverzicht aantallen'!$A:$A,'Objectenoverzicht aantallen'!E:E)*$C13</f>
        <v>0</v>
      </c>
      <c r="K13" s="568">
        <f>LOOKUP('Calculatie sheet'!$K$2,'Objectenoverzicht aantallen'!$A:$A,'Objectenoverzicht aantallen'!F:F)*$C13</f>
        <v>0</v>
      </c>
      <c r="L13" s="568">
        <f>LOOKUP('Calculatie sheet'!$K$2,'Objectenoverzicht aantallen'!$A:$A,'Objectenoverzicht aantallen'!G:G)*$C13</f>
        <v>0</v>
      </c>
      <c r="M13" s="568">
        <f>LOOKUP('Calculatie sheet'!$K$2,'Objectenoverzicht aantallen'!$A:$A,'Objectenoverzicht aantallen'!H:H)*$C13</f>
        <v>0</v>
      </c>
      <c r="N13" s="568">
        <f>LOOKUP('Calculatie sheet'!$K$2,'Objectenoverzicht aantallen'!$A:$A,'Objectenoverzicht aantallen'!I:I)*$C13</f>
        <v>0</v>
      </c>
      <c r="O13" s="568">
        <f>LOOKUP('Calculatie sheet'!$K$2,'Objectenoverzicht aantallen'!$A:$A,'Objectenoverzicht aantallen'!J:J)*$C13</f>
        <v>0</v>
      </c>
      <c r="P13" s="568">
        <f>LOOKUP('Calculatie sheet'!$K$2,'Objectenoverzicht aantallen'!$A:$A,'Objectenoverzicht aantallen'!K:K)*$C13</f>
        <v>0</v>
      </c>
      <c r="Q13" s="568">
        <f>LOOKUP('Calculatie sheet'!$K$2,'Objectenoverzicht aantallen'!$A:$A,'Objectenoverzicht aantallen'!L:L)*$C13</f>
        <v>0</v>
      </c>
      <c r="R13" s="568">
        <f>LOOKUP('Calculatie sheet'!$K$2,'Objectenoverzicht aantallen'!$A:$A,'Objectenoverzicht aantallen'!M:M)*$C13</f>
        <v>0</v>
      </c>
      <c r="S13" s="568">
        <f>LOOKUP('Calculatie sheet'!$K$2,'Objectenoverzicht aantallen'!$A:$A,'Objectenoverzicht aantallen'!N:N)*$C13</f>
        <v>0</v>
      </c>
      <c r="T13" s="568">
        <f>LOOKUP('Calculatie sheet'!$K$2,'Objectenoverzicht aantallen'!$A:$A,'Objectenoverzicht aantallen'!O:O)*$C13</f>
        <v>0</v>
      </c>
    </row>
    <row r="14" spans="1:20" x14ac:dyDescent="0.2">
      <c r="B14" t="str">
        <f t="shared" si="3"/>
        <v>Bestrating</v>
      </c>
      <c r="C14" s="43">
        <f>'Calculatie sheet'!K73*'Calculatie sheet'!$K$57*'Calculatie sheet'!$K$77</f>
        <v>0</v>
      </c>
      <c r="D14" t="s">
        <v>135</v>
      </c>
      <c r="G14" s="569">
        <f>C14*'Calculatie sheet'!K$7</f>
        <v>0</v>
      </c>
      <c r="H14" s="42">
        <f>C14*'Calculatie sheet'!K$8</f>
        <v>0</v>
      </c>
      <c r="I14" t="str">
        <f t="shared" si="0"/>
        <v>Secundair</v>
      </c>
      <c r="J14" s="568">
        <f>LOOKUP('Calculatie sheet'!$K$2,'Objectenoverzicht aantallen'!$A:$A,'Objectenoverzicht aantallen'!E:E)*$C14</f>
        <v>0</v>
      </c>
      <c r="K14" s="568">
        <f>LOOKUP('Calculatie sheet'!$K$2,'Objectenoverzicht aantallen'!$A:$A,'Objectenoverzicht aantallen'!F:F)*$C14</f>
        <v>0</v>
      </c>
      <c r="L14" s="568">
        <f>LOOKUP('Calculatie sheet'!$K$2,'Objectenoverzicht aantallen'!$A:$A,'Objectenoverzicht aantallen'!G:G)*$C14</f>
        <v>0</v>
      </c>
      <c r="M14" s="568">
        <f>LOOKUP('Calculatie sheet'!$K$2,'Objectenoverzicht aantallen'!$A:$A,'Objectenoverzicht aantallen'!H:H)*$C14</f>
        <v>0</v>
      </c>
      <c r="N14" s="568">
        <f>LOOKUP('Calculatie sheet'!$K$2,'Objectenoverzicht aantallen'!$A:$A,'Objectenoverzicht aantallen'!I:I)*$C14</f>
        <v>0</v>
      </c>
      <c r="O14" s="568">
        <f>LOOKUP('Calculatie sheet'!$K$2,'Objectenoverzicht aantallen'!$A:$A,'Objectenoverzicht aantallen'!J:J)*$C14</f>
        <v>0</v>
      </c>
      <c r="P14" s="568">
        <f>LOOKUP('Calculatie sheet'!$K$2,'Objectenoverzicht aantallen'!$A:$A,'Objectenoverzicht aantallen'!K:K)*$C14</f>
        <v>0</v>
      </c>
      <c r="Q14" s="568">
        <f>LOOKUP('Calculatie sheet'!$K$2,'Objectenoverzicht aantallen'!$A:$A,'Objectenoverzicht aantallen'!L:L)*$C14</f>
        <v>0</v>
      </c>
      <c r="R14" s="568">
        <f>LOOKUP('Calculatie sheet'!$K$2,'Objectenoverzicht aantallen'!$A:$A,'Objectenoverzicht aantallen'!M:M)*$C14</f>
        <v>0</v>
      </c>
      <c r="S14" s="568">
        <f>LOOKUP('Calculatie sheet'!$K$2,'Objectenoverzicht aantallen'!$A:$A,'Objectenoverzicht aantallen'!N:N)*$C14</f>
        <v>0</v>
      </c>
      <c r="T14" s="568">
        <f>LOOKUP('Calculatie sheet'!$K$2,'Objectenoverzicht aantallen'!$A:$A,'Objectenoverzicht aantallen'!O:O)*$C14</f>
        <v>0</v>
      </c>
    </row>
    <row r="15" spans="1:20" x14ac:dyDescent="0.2">
      <c r="B15" t="s">
        <v>348</v>
      </c>
      <c r="C15" s="43">
        <f>'Calculatie sheet'!K74*'Calculatie sheet'!$K$57*'Calculatie sheet'!$K$77</f>
        <v>0</v>
      </c>
      <c r="D15" t="s">
        <v>135</v>
      </c>
      <c r="G15" s="569">
        <f>C15*'Calculatie sheet'!K$7</f>
        <v>0</v>
      </c>
      <c r="H15" s="42">
        <f>C15*'Calculatie sheet'!K$8</f>
        <v>0</v>
      </c>
      <c r="I15" t="str">
        <f t="shared" si="0"/>
        <v>Secundair</v>
      </c>
      <c r="J15" s="568">
        <f>LOOKUP('Calculatie sheet'!$K$2,'Objectenoverzicht aantallen'!$A:$A,'Objectenoverzicht aantallen'!E:E)*$C15</f>
        <v>0</v>
      </c>
      <c r="K15" s="568">
        <f>LOOKUP('Calculatie sheet'!$K$2,'Objectenoverzicht aantallen'!$A:$A,'Objectenoverzicht aantallen'!F:F)*$C15</f>
        <v>0</v>
      </c>
      <c r="L15" s="568">
        <f>LOOKUP('Calculatie sheet'!$K$2,'Objectenoverzicht aantallen'!$A:$A,'Objectenoverzicht aantallen'!G:G)*$C15</f>
        <v>0</v>
      </c>
      <c r="M15" s="568">
        <f>LOOKUP('Calculatie sheet'!$K$2,'Objectenoverzicht aantallen'!$A:$A,'Objectenoverzicht aantallen'!H:H)*$C15</f>
        <v>0</v>
      </c>
      <c r="N15" s="568">
        <f>LOOKUP('Calculatie sheet'!$K$2,'Objectenoverzicht aantallen'!$A:$A,'Objectenoverzicht aantallen'!I:I)*$C15</f>
        <v>0</v>
      </c>
      <c r="O15" s="568">
        <f>LOOKUP('Calculatie sheet'!$K$2,'Objectenoverzicht aantallen'!$A:$A,'Objectenoverzicht aantallen'!J:J)*$C15</f>
        <v>0</v>
      </c>
      <c r="P15" s="568">
        <f>LOOKUP('Calculatie sheet'!$K$2,'Objectenoverzicht aantallen'!$A:$A,'Objectenoverzicht aantallen'!K:K)*$C15</f>
        <v>0</v>
      </c>
      <c r="Q15" s="568">
        <f>LOOKUP('Calculatie sheet'!$K$2,'Objectenoverzicht aantallen'!$A:$A,'Objectenoverzicht aantallen'!L:L)*$C15</f>
        <v>0</v>
      </c>
      <c r="R15" s="568">
        <f>LOOKUP('Calculatie sheet'!$K$2,'Objectenoverzicht aantallen'!$A:$A,'Objectenoverzicht aantallen'!M:M)*$C15</f>
        <v>0</v>
      </c>
      <c r="S15" s="568">
        <f>LOOKUP('Calculatie sheet'!$K$2,'Objectenoverzicht aantallen'!$A:$A,'Objectenoverzicht aantallen'!N:N)*$C15</f>
        <v>0</v>
      </c>
      <c r="T15" s="568">
        <f>LOOKUP('Calculatie sheet'!$K$2,'Objectenoverzicht aantallen'!$A:$A,'Objectenoverzicht aantallen'!O:O)*$C15</f>
        <v>0</v>
      </c>
    </row>
    <row r="16" spans="1:20" x14ac:dyDescent="0.2">
      <c r="B16" s="149" t="s">
        <v>68</v>
      </c>
      <c r="C16" s="42">
        <f>'Calculatie sheet'!K68*'Calculatie sheet'!$K$57*'Calculatie sheet'!$K$78</f>
        <v>0</v>
      </c>
      <c r="D16" t="s">
        <v>360</v>
      </c>
      <c r="G16" s="569">
        <f>C16*'Calculatie sheet'!K$7</f>
        <v>0</v>
      </c>
      <c r="H16" s="42">
        <f>C16*'Calculatie sheet'!K$8</f>
        <v>0</v>
      </c>
      <c r="I16" t="str">
        <f t="shared" si="0"/>
        <v>Biobased</v>
      </c>
      <c r="J16" s="568">
        <f>LOOKUP('Calculatie sheet'!$K$2,'Objectenoverzicht aantallen'!$A:$A,'Objectenoverzicht aantallen'!E:E)*$C16</f>
        <v>0</v>
      </c>
      <c r="K16" s="568">
        <f>LOOKUP('Calculatie sheet'!$K$2,'Objectenoverzicht aantallen'!$A:$A,'Objectenoverzicht aantallen'!F:F)*$C16</f>
        <v>0</v>
      </c>
      <c r="L16" s="568">
        <f>LOOKUP('Calculatie sheet'!$K$2,'Objectenoverzicht aantallen'!$A:$A,'Objectenoverzicht aantallen'!G:G)*$C16</f>
        <v>0</v>
      </c>
      <c r="M16" s="568">
        <f>LOOKUP('Calculatie sheet'!$K$2,'Objectenoverzicht aantallen'!$A:$A,'Objectenoverzicht aantallen'!H:H)*$C16</f>
        <v>0</v>
      </c>
      <c r="N16" s="568">
        <f>LOOKUP('Calculatie sheet'!$K$2,'Objectenoverzicht aantallen'!$A:$A,'Objectenoverzicht aantallen'!I:I)*$C16</f>
        <v>0</v>
      </c>
      <c r="O16" s="568">
        <f>LOOKUP('Calculatie sheet'!$K$2,'Objectenoverzicht aantallen'!$A:$A,'Objectenoverzicht aantallen'!J:J)*$C16</f>
        <v>0</v>
      </c>
      <c r="P16" s="568">
        <f>LOOKUP('Calculatie sheet'!$K$2,'Objectenoverzicht aantallen'!$A:$A,'Objectenoverzicht aantallen'!K:K)*$C16</f>
        <v>0</v>
      </c>
      <c r="Q16" s="568">
        <f>LOOKUP('Calculatie sheet'!$K$2,'Objectenoverzicht aantallen'!$A:$A,'Objectenoverzicht aantallen'!L:L)*$C16</f>
        <v>0</v>
      </c>
      <c r="R16" s="568">
        <f>LOOKUP('Calculatie sheet'!$K$2,'Objectenoverzicht aantallen'!$A:$A,'Objectenoverzicht aantallen'!M:M)*$C16</f>
        <v>0</v>
      </c>
      <c r="S16" s="568">
        <f>LOOKUP('Calculatie sheet'!$K$2,'Objectenoverzicht aantallen'!$A:$A,'Objectenoverzicht aantallen'!N:N)*$C16</f>
        <v>0</v>
      </c>
      <c r="T16" s="568">
        <f>LOOKUP('Calculatie sheet'!$K$2,'Objectenoverzicht aantallen'!$A:$A,'Objectenoverzicht aantallen'!O:O)*$C16</f>
        <v>0</v>
      </c>
    </row>
    <row r="17" spans="2:20" x14ac:dyDescent="0.2">
      <c r="B17" s="149" t="s">
        <v>88</v>
      </c>
      <c r="C17" s="42">
        <f>'Calculatie sheet'!K69*'Calculatie sheet'!$K$57*'Calculatie sheet'!$K$78</f>
        <v>0</v>
      </c>
      <c r="D17" t="s">
        <v>360</v>
      </c>
      <c r="G17" s="569">
        <f>C17*'Calculatie sheet'!K$7</f>
        <v>0</v>
      </c>
      <c r="H17" s="42">
        <f>C17*'Calculatie sheet'!K$8</f>
        <v>0</v>
      </c>
      <c r="I17" t="str">
        <f t="shared" si="0"/>
        <v>Biobased</v>
      </c>
      <c r="J17" s="568">
        <f>LOOKUP('Calculatie sheet'!$K$2,'Objectenoverzicht aantallen'!$A:$A,'Objectenoverzicht aantallen'!E:E)*$C17</f>
        <v>0</v>
      </c>
      <c r="K17" s="568">
        <f>LOOKUP('Calculatie sheet'!$K$2,'Objectenoverzicht aantallen'!$A:$A,'Objectenoverzicht aantallen'!F:F)*$C17</f>
        <v>0</v>
      </c>
      <c r="L17" s="568">
        <f>LOOKUP('Calculatie sheet'!$K$2,'Objectenoverzicht aantallen'!$A:$A,'Objectenoverzicht aantallen'!G:G)*$C17</f>
        <v>0</v>
      </c>
      <c r="M17" s="568">
        <f>LOOKUP('Calculatie sheet'!$K$2,'Objectenoverzicht aantallen'!$A:$A,'Objectenoverzicht aantallen'!H:H)*$C17</f>
        <v>0</v>
      </c>
      <c r="N17" s="568">
        <f>LOOKUP('Calculatie sheet'!$K$2,'Objectenoverzicht aantallen'!$A:$A,'Objectenoverzicht aantallen'!I:I)*$C17</f>
        <v>0</v>
      </c>
      <c r="O17" s="568">
        <f>LOOKUP('Calculatie sheet'!$K$2,'Objectenoverzicht aantallen'!$A:$A,'Objectenoverzicht aantallen'!J:J)*$C17</f>
        <v>0</v>
      </c>
      <c r="P17" s="568">
        <f>LOOKUP('Calculatie sheet'!$K$2,'Objectenoverzicht aantallen'!$A:$A,'Objectenoverzicht aantallen'!K:K)*$C17</f>
        <v>0</v>
      </c>
      <c r="Q17" s="568">
        <f>LOOKUP('Calculatie sheet'!$K$2,'Objectenoverzicht aantallen'!$A:$A,'Objectenoverzicht aantallen'!L:L)*$C17</f>
        <v>0</v>
      </c>
      <c r="R17" s="568">
        <f>LOOKUP('Calculatie sheet'!$K$2,'Objectenoverzicht aantallen'!$A:$A,'Objectenoverzicht aantallen'!M:M)*$C17</f>
        <v>0</v>
      </c>
      <c r="S17" s="568">
        <f>LOOKUP('Calculatie sheet'!$K$2,'Objectenoverzicht aantallen'!$A:$A,'Objectenoverzicht aantallen'!N:N)*$C17</f>
        <v>0</v>
      </c>
      <c r="T17" s="568">
        <f>LOOKUP('Calculatie sheet'!$K$2,'Objectenoverzicht aantallen'!$A:$A,'Objectenoverzicht aantallen'!O:O)*$C17</f>
        <v>0</v>
      </c>
    </row>
    <row r="18" spans="2:20" x14ac:dyDescent="0.2">
      <c r="B18" s="149" t="s">
        <v>89</v>
      </c>
      <c r="C18" s="42">
        <f>'Calculatie sheet'!K70*'Calculatie sheet'!$K$57*'Calculatie sheet'!$K$78</f>
        <v>0</v>
      </c>
      <c r="D18" t="s">
        <v>360</v>
      </c>
      <c r="G18" s="569">
        <f>C18*'Calculatie sheet'!K$7</f>
        <v>0</v>
      </c>
      <c r="H18" s="42">
        <f>C18*'Calculatie sheet'!K$8</f>
        <v>0</v>
      </c>
      <c r="I18" t="str">
        <f t="shared" si="0"/>
        <v>Biobased</v>
      </c>
      <c r="J18" s="568">
        <f>LOOKUP('Calculatie sheet'!$K$2,'Objectenoverzicht aantallen'!$A:$A,'Objectenoverzicht aantallen'!E:E)*$C18</f>
        <v>0</v>
      </c>
      <c r="K18" s="568">
        <f>LOOKUP('Calculatie sheet'!$K$2,'Objectenoverzicht aantallen'!$A:$A,'Objectenoverzicht aantallen'!F:F)*$C18</f>
        <v>0</v>
      </c>
      <c r="L18" s="568">
        <f>LOOKUP('Calculatie sheet'!$K$2,'Objectenoverzicht aantallen'!$A:$A,'Objectenoverzicht aantallen'!G:G)*$C18</f>
        <v>0</v>
      </c>
      <c r="M18" s="568">
        <f>LOOKUP('Calculatie sheet'!$K$2,'Objectenoverzicht aantallen'!$A:$A,'Objectenoverzicht aantallen'!H:H)*$C18</f>
        <v>0</v>
      </c>
      <c r="N18" s="568">
        <f>LOOKUP('Calculatie sheet'!$K$2,'Objectenoverzicht aantallen'!$A:$A,'Objectenoverzicht aantallen'!I:I)*$C18</f>
        <v>0</v>
      </c>
      <c r="O18" s="568">
        <f>LOOKUP('Calculatie sheet'!$K$2,'Objectenoverzicht aantallen'!$A:$A,'Objectenoverzicht aantallen'!J:J)*$C18</f>
        <v>0</v>
      </c>
      <c r="P18" s="568">
        <f>LOOKUP('Calculatie sheet'!$K$2,'Objectenoverzicht aantallen'!$A:$A,'Objectenoverzicht aantallen'!K:K)*$C18</f>
        <v>0</v>
      </c>
      <c r="Q18" s="568">
        <f>LOOKUP('Calculatie sheet'!$K$2,'Objectenoverzicht aantallen'!$A:$A,'Objectenoverzicht aantallen'!L:L)*$C18</f>
        <v>0</v>
      </c>
      <c r="R18" s="568">
        <f>LOOKUP('Calculatie sheet'!$K$2,'Objectenoverzicht aantallen'!$A:$A,'Objectenoverzicht aantallen'!M:M)*$C18</f>
        <v>0</v>
      </c>
      <c r="S18" s="568">
        <f>LOOKUP('Calculatie sheet'!$K$2,'Objectenoverzicht aantallen'!$A:$A,'Objectenoverzicht aantallen'!N:N)*$C18</f>
        <v>0</v>
      </c>
      <c r="T18" s="568">
        <f>LOOKUP('Calculatie sheet'!$K$2,'Objectenoverzicht aantallen'!$A:$A,'Objectenoverzicht aantallen'!O:O)*$C18</f>
        <v>0</v>
      </c>
    </row>
    <row r="19" spans="2:20" x14ac:dyDescent="0.2">
      <c r="B19" t="s">
        <v>866</v>
      </c>
      <c r="C19" s="42">
        <f>'Calculatie sheet'!K71*'Calculatie sheet'!$K$57*'Calculatie sheet'!$K$78</f>
        <v>0</v>
      </c>
      <c r="D19" t="s">
        <v>360</v>
      </c>
      <c r="G19" s="569">
        <f>C19*'Calculatie sheet'!K$7</f>
        <v>0</v>
      </c>
      <c r="H19" s="42">
        <f>C19*'Calculatie sheet'!K$8</f>
        <v>0</v>
      </c>
      <c r="I19" t="str">
        <f t="shared" ref="I19" si="4">D19</f>
        <v>Biobased</v>
      </c>
      <c r="J19" s="568">
        <f>LOOKUP('Calculatie sheet'!$K$2,'Objectenoverzicht aantallen'!$A:$A,'Objectenoverzicht aantallen'!E:E)*$C19</f>
        <v>0</v>
      </c>
      <c r="K19" s="568">
        <f>LOOKUP('Calculatie sheet'!$K$2,'Objectenoverzicht aantallen'!$A:$A,'Objectenoverzicht aantallen'!F:F)*$C19</f>
        <v>0</v>
      </c>
      <c r="L19" s="568">
        <f>LOOKUP('Calculatie sheet'!$K$2,'Objectenoverzicht aantallen'!$A:$A,'Objectenoverzicht aantallen'!G:G)*$C19</f>
        <v>0</v>
      </c>
      <c r="M19" s="568">
        <f>LOOKUP('Calculatie sheet'!$K$2,'Objectenoverzicht aantallen'!$A:$A,'Objectenoverzicht aantallen'!H:H)*$C19</f>
        <v>0</v>
      </c>
      <c r="N19" s="568">
        <f>LOOKUP('Calculatie sheet'!$K$2,'Objectenoverzicht aantallen'!$A:$A,'Objectenoverzicht aantallen'!I:I)*$C19</f>
        <v>0</v>
      </c>
      <c r="O19" s="568">
        <f>LOOKUP('Calculatie sheet'!$K$2,'Objectenoverzicht aantallen'!$A:$A,'Objectenoverzicht aantallen'!J:J)*$C19</f>
        <v>0</v>
      </c>
      <c r="P19" s="568">
        <f>LOOKUP('Calculatie sheet'!$K$2,'Objectenoverzicht aantallen'!$A:$A,'Objectenoverzicht aantallen'!K:K)*$C19</f>
        <v>0</v>
      </c>
      <c r="Q19" s="568">
        <f>LOOKUP('Calculatie sheet'!$K$2,'Objectenoverzicht aantallen'!$A:$A,'Objectenoverzicht aantallen'!L:L)*$C19</f>
        <v>0</v>
      </c>
      <c r="R19" s="568">
        <f>LOOKUP('Calculatie sheet'!$K$2,'Objectenoverzicht aantallen'!$A:$A,'Objectenoverzicht aantallen'!M:M)*$C19</f>
        <v>0</v>
      </c>
      <c r="S19" s="568">
        <f>LOOKUP('Calculatie sheet'!$K$2,'Objectenoverzicht aantallen'!$A:$A,'Objectenoverzicht aantallen'!N:N)*$C19</f>
        <v>0</v>
      </c>
      <c r="T19" s="568">
        <f>LOOKUP('Calculatie sheet'!$K$2,'Objectenoverzicht aantallen'!$A:$A,'Objectenoverzicht aantallen'!O:O)*$C19</f>
        <v>0</v>
      </c>
    </row>
    <row r="20" spans="2:20" x14ac:dyDescent="0.2">
      <c r="B20" s="149" t="s">
        <v>359</v>
      </c>
      <c r="C20" s="42">
        <f>'Calculatie sheet'!K72*'Calculatie sheet'!$K$57*'Calculatie sheet'!$K$78</f>
        <v>0</v>
      </c>
      <c r="D20" t="s">
        <v>360</v>
      </c>
      <c r="G20" s="569">
        <f>C20*'Calculatie sheet'!K$7</f>
        <v>0</v>
      </c>
      <c r="H20" s="42">
        <f>C20*'Calculatie sheet'!K$8</f>
        <v>0</v>
      </c>
      <c r="I20" t="str">
        <f t="shared" si="0"/>
        <v>Biobased</v>
      </c>
      <c r="J20" s="568">
        <f>LOOKUP('Calculatie sheet'!$K$2,'Objectenoverzicht aantallen'!$A:$A,'Objectenoverzicht aantallen'!E:E)*$C20</f>
        <v>0</v>
      </c>
      <c r="K20" s="568">
        <f>LOOKUP('Calculatie sheet'!$K$2,'Objectenoverzicht aantallen'!$A:$A,'Objectenoverzicht aantallen'!F:F)*$C20</f>
        <v>0</v>
      </c>
      <c r="L20" s="568">
        <f>LOOKUP('Calculatie sheet'!$K$2,'Objectenoverzicht aantallen'!$A:$A,'Objectenoverzicht aantallen'!G:G)*$C20</f>
        <v>0</v>
      </c>
      <c r="M20" s="568">
        <f>LOOKUP('Calculatie sheet'!$K$2,'Objectenoverzicht aantallen'!$A:$A,'Objectenoverzicht aantallen'!H:H)*$C20</f>
        <v>0</v>
      </c>
      <c r="N20" s="568">
        <f>LOOKUP('Calculatie sheet'!$K$2,'Objectenoverzicht aantallen'!$A:$A,'Objectenoverzicht aantallen'!I:I)*$C20</f>
        <v>0</v>
      </c>
      <c r="O20" s="568">
        <f>LOOKUP('Calculatie sheet'!$K$2,'Objectenoverzicht aantallen'!$A:$A,'Objectenoverzicht aantallen'!J:J)*$C20</f>
        <v>0</v>
      </c>
      <c r="P20" s="568">
        <f>LOOKUP('Calculatie sheet'!$K$2,'Objectenoverzicht aantallen'!$A:$A,'Objectenoverzicht aantallen'!K:K)*$C20</f>
        <v>0</v>
      </c>
      <c r="Q20" s="568">
        <f>LOOKUP('Calculatie sheet'!$K$2,'Objectenoverzicht aantallen'!$A:$A,'Objectenoverzicht aantallen'!L:L)*$C20</f>
        <v>0</v>
      </c>
      <c r="R20" s="568">
        <f>LOOKUP('Calculatie sheet'!$K$2,'Objectenoverzicht aantallen'!$A:$A,'Objectenoverzicht aantallen'!M:M)*$C20</f>
        <v>0</v>
      </c>
      <c r="S20" s="568">
        <f>LOOKUP('Calculatie sheet'!$K$2,'Objectenoverzicht aantallen'!$A:$A,'Objectenoverzicht aantallen'!N:N)*$C20</f>
        <v>0</v>
      </c>
      <c r="T20" s="568">
        <f>LOOKUP('Calculatie sheet'!$K$2,'Objectenoverzicht aantallen'!$A:$A,'Objectenoverzicht aantallen'!O:O)*$C20</f>
        <v>0</v>
      </c>
    </row>
    <row r="21" spans="2:20" x14ac:dyDescent="0.2">
      <c r="B21" s="149" t="s">
        <v>90</v>
      </c>
      <c r="C21" s="42">
        <f>'Calculatie sheet'!K73*'Calculatie sheet'!$K$57*'Calculatie sheet'!$K$78</f>
        <v>0</v>
      </c>
      <c r="D21" t="s">
        <v>360</v>
      </c>
      <c r="G21" s="569">
        <f>C21*'Calculatie sheet'!K$7</f>
        <v>0</v>
      </c>
      <c r="H21" s="42">
        <f>C21*'Calculatie sheet'!K$8</f>
        <v>0</v>
      </c>
      <c r="I21" t="str">
        <f t="shared" si="0"/>
        <v>Biobased</v>
      </c>
      <c r="J21" s="568">
        <f>LOOKUP('Calculatie sheet'!$K$2,'Objectenoverzicht aantallen'!$A:$A,'Objectenoverzicht aantallen'!E:E)*$C21</f>
        <v>0</v>
      </c>
      <c r="K21" s="568">
        <f>LOOKUP('Calculatie sheet'!$K$2,'Objectenoverzicht aantallen'!$A:$A,'Objectenoverzicht aantallen'!F:F)*$C21</f>
        <v>0</v>
      </c>
      <c r="L21" s="568">
        <f>LOOKUP('Calculatie sheet'!$K$2,'Objectenoverzicht aantallen'!$A:$A,'Objectenoverzicht aantallen'!G:G)*$C21</f>
        <v>0</v>
      </c>
      <c r="M21" s="568">
        <f>LOOKUP('Calculatie sheet'!$K$2,'Objectenoverzicht aantallen'!$A:$A,'Objectenoverzicht aantallen'!H:H)*$C21</f>
        <v>0</v>
      </c>
      <c r="N21" s="568">
        <f>LOOKUP('Calculatie sheet'!$K$2,'Objectenoverzicht aantallen'!$A:$A,'Objectenoverzicht aantallen'!I:I)*$C21</f>
        <v>0</v>
      </c>
      <c r="O21" s="568">
        <f>LOOKUP('Calculatie sheet'!$K$2,'Objectenoverzicht aantallen'!$A:$A,'Objectenoverzicht aantallen'!J:J)*$C21</f>
        <v>0</v>
      </c>
      <c r="P21" s="568">
        <f>LOOKUP('Calculatie sheet'!$K$2,'Objectenoverzicht aantallen'!$A:$A,'Objectenoverzicht aantallen'!K:K)*$C21</f>
        <v>0</v>
      </c>
      <c r="Q21" s="568">
        <f>LOOKUP('Calculatie sheet'!$K$2,'Objectenoverzicht aantallen'!$A:$A,'Objectenoverzicht aantallen'!L:L)*$C21</f>
        <v>0</v>
      </c>
      <c r="R21" s="568">
        <f>LOOKUP('Calculatie sheet'!$K$2,'Objectenoverzicht aantallen'!$A:$A,'Objectenoverzicht aantallen'!M:M)*$C21</f>
        <v>0</v>
      </c>
      <c r="S21" s="568">
        <f>LOOKUP('Calculatie sheet'!$K$2,'Objectenoverzicht aantallen'!$A:$A,'Objectenoverzicht aantallen'!N:N)*$C21</f>
        <v>0</v>
      </c>
      <c r="T21" s="568">
        <f>LOOKUP('Calculatie sheet'!$K$2,'Objectenoverzicht aantallen'!$A:$A,'Objectenoverzicht aantallen'!O:O)*$C21</f>
        <v>0</v>
      </c>
    </row>
    <row r="22" spans="2:20" x14ac:dyDescent="0.2">
      <c r="B22" s="149" t="s">
        <v>348</v>
      </c>
      <c r="C22" s="42">
        <f>'Calculatie sheet'!K74*'Calculatie sheet'!$K$57*'Calculatie sheet'!$K$78</f>
        <v>0</v>
      </c>
      <c r="D22" t="s">
        <v>360</v>
      </c>
      <c r="G22" s="569">
        <f>C22*'Calculatie sheet'!K$7</f>
        <v>0</v>
      </c>
      <c r="H22" s="42">
        <f>C22*'Calculatie sheet'!K$8</f>
        <v>0</v>
      </c>
      <c r="I22" t="str">
        <f t="shared" si="0"/>
        <v>Biobased</v>
      </c>
      <c r="J22" s="568">
        <f>LOOKUP('Calculatie sheet'!$K$2,'Objectenoverzicht aantallen'!$A:$A,'Objectenoverzicht aantallen'!E:E)*$C22</f>
        <v>0</v>
      </c>
      <c r="K22" s="568">
        <f>LOOKUP('Calculatie sheet'!$K$2,'Objectenoverzicht aantallen'!$A:$A,'Objectenoverzicht aantallen'!F:F)*$C22</f>
        <v>0</v>
      </c>
      <c r="L22" s="568">
        <f>LOOKUP('Calculatie sheet'!$K$2,'Objectenoverzicht aantallen'!$A:$A,'Objectenoverzicht aantallen'!G:G)*$C22</f>
        <v>0</v>
      </c>
      <c r="M22" s="568">
        <f>LOOKUP('Calculatie sheet'!$K$2,'Objectenoverzicht aantallen'!$A:$A,'Objectenoverzicht aantallen'!H:H)*$C22</f>
        <v>0</v>
      </c>
      <c r="N22" s="568">
        <f>LOOKUP('Calculatie sheet'!$K$2,'Objectenoverzicht aantallen'!$A:$A,'Objectenoverzicht aantallen'!I:I)*$C22</f>
        <v>0</v>
      </c>
      <c r="O22" s="568">
        <f>LOOKUP('Calculatie sheet'!$K$2,'Objectenoverzicht aantallen'!$A:$A,'Objectenoverzicht aantallen'!J:J)*$C22</f>
        <v>0</v>
      </c>
      <c r="P22" s="568">
        <f>LOOKUP('Calculatie sheet'!$K$2,'Objectenoverzicht aantallen'!$A:$A,'Objectenoverzicht aantallen'!K:K)*$C22</f>
        <v>0</v>
      </c>
      <c r="Q22" s="568">
        <f>LOOKUP('Calculatie sheet'!$K$2,'Objectenoverzicht aantallen'!$A:$A,'Objectenoverzicht aantallen'!L:L)*$C22</f>
        <v>0</v>
      </c>
      <c r="R22" s="568">
        <f>LOOKUP('Calculatie sheet'!$K$2,'Objectenoverzicht aantallen'!$A:$A,'Objectenoverzicht aantallen'!M:M)*$C22</f>
        <v>0</v>
      </c>
      <c r="S22" s="568">
        <f>LOOKUP('Calculatie sheet'!$K$2,'Objectenoverzicht aantallen'!$A:$A,'Objectenoverzicht aantallen'!N:N)*$C22</f>
        <v>0</v>
      </c>
      <c r="T22" s="568">
        <f>LOOKUP('Calculatie sheet'!$K$2,'Objectenoverzicht aantallen'!$A:$A,'Objectenoverzicht aantallen'!O:O)*$C22</f>
        <v>0</v>
      </c>
    </row>
  </sheetData>
  <pageMargins left="0.7" right="0.7" top="0.75" bottom="0.75" header="0.3" footer="0.3"/>
  <pageSetup paperSize="9" orientation="portrait" horizontalDpi="0" verticalDpi="0"/>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3D9F-8B74-9049-B402-E05146E5986F}">
  <dimension ref="A1:T22"/>
  <sheetViews>
    <sheetView workbookViewId="0">
      <selection activeCell="G18" sqref="G18:T19"/>
    </sheetView>
  </sheetViews>
  <sheetFormatPr baseColWidth="10" defaultColWidth="11" defaultRowHeight="16" x14ac:dyDescent="0.2"/>
  <cols>
    <col min="1" max="1" width="25.5"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sheet'!L3</f>
        <v>Duiker &lt;1m (beton)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sheet'!L68*'Calculatie sheet'!$L$57*(1-'Calculatie sheet'!$L$77-'Calculatie sheet'!$L$78)</f>
        <v>6998.25</v>
      </c>
      <c r="D2" t="s">
        <v>134</v>
      </c>
      <c r="E2" s="8" t="s">
        <v>71</v>
      </c>
      <c r="G2" s="569">
        <f>C2*'Calculatie sheet'!L$7</f>
        <v>0</v>
      </c>
      <c r="H2" s="42">
        <f>C2*'Calculatie sheet'!L$8</f>
        <v>0</v>
      </c>
      <c r="I2" t="str">
        <f>D2</f>
        <v>Primair</v>
      </c>
      <c r="J2" s="568">
        <f>LOOKUP('Calculatie sheet'!$L$2,'Objectenoverzicht aantallen'!$A:$A,'Objectenoverzicht aantallen'!E:E)*$C2</f>
        <v>0</v>
      </c>
      <c r="K2" s="568">
        <f>LOOKUP('Calculatie sheet'!$L$2,'Objectenoverzicht aantallen'!$A:$A,'Objectenoverzicht aantallen'!F:F)*$C2</f>
        <v>0</v>
      </c>
      <c r="L2" s="568">
        <f>LOOKUP('Calculatie sheet'!$L$2,'Objectenoverzicht aantallen'!$A:$A,'Objectenoverzicht aantallen'!G:G)*$C2</f>
        <v>0</v>
      </c>
      <c r="M2" s="568">
        <f>LOOKUP('Calculatie sheet'!$L$2,'Objectenoverzicht aantallen'!$A:$A,'Objectenoverzicht aantallen'!H:H)*$C2</f>
        <v>0</v>
      </c>
      <c r="N2" s="568">
        <f>LOOKUP('Calculatie sheet'!$L$2,'Objectenoverzicht aantallen'!$A:$A,'Objectenoverzicht aantallen'!I:I)*$C2</f>
        <v>0</v>
      </c>
      <c r="O2" s="568">
        <f>LOOKUP('Calculatie sheet'!$L$2,'Objectenoverzicht aantallen'!$A:$A,'Objectenoverzicht aantallen'!J:J)*$C2</f>
        <v>0</v>
      </c>
      <c r="P2" s="568">
        <f>LOOKUP('Calculatie sheet'!$L$2,'Objectenoverzicht aantallen'!$A:$A,'Objectenoverzicht aantallen'!K:K)*$C2</f>
        <v>0</v>
      </c>
      <c r="Q2" s="568">
        <f>LOOKUP('Calculatie sheet'!$L$2,'Objectenoverzicht aantallen'!$A:$A,'Objectenoverzicht aantallen'!L:L)*$C2</f>
        <v>0</v>
      </c>
      <c r="R2" s="568">
        <f>LOOKUP('Calculatie sheet'!$L$2,'Objectenoverzicht aantallen'!$A:$A,'Objectenoverzicht aantallen'!M:M)*$C2</f>
        <v>0</v>
      </c>
      <c r="S2" s="568">
        <f>LOOKUP('Calculatie sheet'!$L$2,'Objectenoverzicht aantallen'!$A:$A,'Objectenoverzicht aantallen'!N:N)*$C2</f>
        <v>0</v>
      </c>
      <c r="T2" s="568">
        <f>LOOKUP('Calculatie sheet'!$L$2,'Objectenoverzicht aantallen'!$A:$A,'Objectenoverzicht aantallen'!O:O)*$C2</f>
        <v>0</v>
      </c>
    </row>
    <row r="3" spans="1:20" x14ac:dyDescent="0.2">
      <c r="B3" t="str">
        <f>'Calculatie sheet'!C69</f>
        <v>Staal</v>
      </c>
      <c r="C3" s="43">
        <f>'Calculatie sheet'!L69*'Calculatie sheet'!$L$57*(1-'Calculatie sheet'!$L$77-'Calculatie sheet'!$L$78)</f>
        <v>0</v>
      </c>
      <c r="D3" t="s">
        <v>134</v>
      </c>
      <c r="E3" s="24" t="s">
        <v>74</v>
      </c>
      <c r="G3" s="569">
        <f>C3*'Calculatie sheet'!L$7</f>
        <v>0</v>
      </c>
      <c r="H3" s="42">
        <f>C3*'Calculatie sheet'!L$8</f>
        <v>0</v>
      </c>
      <c r="I3" t="str">
        <f t="shared" ref="I3:I22" si="0">D3</f>
        <v>Primair</v>
      </c>
      <c r="J3" s="568">
        <f>LOOKUP('Calculatie sheet'!$L$2,'Objectenoverzicht aantallen'!$A:$A,'Objectenoverzicht aantallen'!E:E)*$C3</f>
        <v>0</v>
      </c>
      <c r="K3" s="568">
        <f>LOOKUP('Calculatie sheet'!$L$2,'Objectenoverzicht aantallen'!$A:$A,'Objectenoverzicht aantallen'!F:F)*$C3</f>
        <v>0</v>
      </c>
      <c r="L3" s="568">
        <f>LOOKUP('Calculatie sheet'!$L$2,'Objectenoverzicht aantallen'!$A:$A,'Objectenoverzicht aantallen'!G:G)*$C3</f>
        <v>0</v>
      </c>
      <c r="M3" s="568">
        <f>LOOKUP('Calculatie sheet'!$L$2,'Objectenoverzicht aantallen'!$A:$A,'Objectenoverzicht aantallen'!H:H)*$C3</f>
        <v>0</v>
      </c>
      <c r="N3" s="568">
        <f>LOOKUP('Calculatie sheet'!$L$2,'Objectenoverzicht aantallen'!$A:$A,'Objectenoverzicht aantallen'!I:I)*$C3</f>
        <v>0</v>
      </c>
      <c r="O3" s="568">
        <f>LOOKUP('Calculatie sheet'!$L$2,'Objectenoverzicht aantallen'!$A:$A,'Objectenoverzicht aantallen'!J:J)*$C3</f>
        <v>0</v>
      </c>
      <c r="P3" s="568">
        <f>LOOKUP('Calculatie sheet'!$L$2,'Objectenoverzicht aantallen'!$A:$A,'Objectenoverzicht aantallen'!K:K)*$C3</f>
        <v>0</v>
      </c>
      <c r="Q3" s="568">
        <f>LOOKUP('Calculatie sheet'!$L$2,'Objectenoverzicht aantallen'!$A:$A,'Objectenoverzicht aantallen'!L:L)*$C3</f>
        <v>0</v>
      </c>
      <c r="R3" s="568">
        <f>LOOKUP('Calculatie sheet'!$L$2,'Objectenoverzicht aantallen'!$A:$A,'Objectenoverzicht aantallen'!M:M)*$C3</f>
        <v>0</v>
      </c>
      <c r="S3" s="568">
        <f>LOOKUP('Calculatie sheet'!$L$2,'Objectenoverzicht aantallen'!$A:$A,'Objectenoverzicht aantallen'!N:N)*$C3</f>
        <v>0</v>
      </c>
      <c r="T3" s="568">
        <f>LOOKUP('Calculatie sheet'!$L$2,'Objectenoverzicht aantallen'!$A:$A,'Objectenoverzicht aantallen'!O:O)*$C3</f>
        <v>0</v>
      </c>
    </row>
    <row r="4" spans="1:20" x14ac:dyDescent="0.2">
      <c r="B4" t="str">
        <f>'Calculatie sheet'!C70</f>
        <v>Asfalt</v>
      </c>
      <c r="C4" s="43">
        <f>'Calculatie sheet'!L70*'Calculatie sheet'!$L$57*(1-'Calculatie sheet'!$L$77-'Calculatie sheet'!$L$78)</f>
        <v>0</v>
      </c>
      <c r="D4" t="s">
        <v>134</v>
      </c>
      <c r="E4" s="25" t="s">
        <v>75</v>
      </c>
      <c r="G4" s="569">
        <f>C4*'Calculatie sheet'!L$7</f>
        <v>0</v>
      </c>
      <c r="H4" s="42">
        <f>C4*'Calculatie sheet'!L$8</f>
        <v>0</v>
      </c>
      <c r="I4" t="str">
        <f t="shared" si="0"/>
        <v>Primair</v>
      </c>
      <c r="J4" s="568">
        <f>LOOKUP('Calculatie sheet'!$L$2,'Objectenoverzicht aantallen'!$A:$A,'Objectenoverzicht aantallen'!E:E)*$C4</f>
        <v>0</v>
      </c>
      <c r="K4" s="568">
        <f>LOOKUP('Calculatie sheet'!$L$2,'Objectenoverzicht aantallen'!$A:$A,'Objectenoverzicht aantallen'!F:F)*$C4</f>
        <v>0</v>
      </c>
      <c r="L4" s="568">
        <f>LOOKUP('Calculatie sheet'!$L$2,'Objectenoverzicht aantallen'!$A:$A,'Objectenoverzicht aantallen'!G:G)*$C4</f>
        <v>0</v>
      </c>
      <c r="M4" s="568">
        <f>LOOKUP('Calculatie sheet'!$L$2,'Objectenoverzicht aantallen'!$A:$A,'Objectenoverzicht aantallen'!H:H)*$C4</f>
        <v>0</v>
      </c>
      <c r="N4" s="568">
        <f>LOOKUP('Calculatie sheet'!$L$2,'Objectenoverzicht aantallen'!$A:$A,'Objectenoverzicht aantallen'!I:I)*$C4</f>
        <v>0</v>
      </c>
      <c r="O4" s="568">
        <f>LOOKUP('Calculatie sheet'!$L$2,'Objectenoverzicht aantallen'!$A:$A,'Objectenoverzicht aantallen'!J:J)*$C4</f>
        <v>0</v>
      </c>
      <c r="P4" s="568">
        <f>LOOKUP('Calculatie sheet'!$L$2,'Objectenoverzicht aantallen'!$A:$A,'Objectenoverzicht aantallen'!K:K)*$C4</f>
        <v>0</v>
      </c>
      <c r="Q4" s="568">
        <f>LOOKUP('Calculatie sheet'!$L$2,'Objectenoverzicht aantallen'!$A:$A,'Objectenoverzicht aantallen'!L:L)*$C4</f>
        <v>0</v>
      </c>
      <c r="R4" s="568">
        <f>LOOKUP('Calculatie sheet'!$L$2,'Objectenoverzicht aantallen'!$A:$A,'Objectenoverzicht aantallen'!M:M)*$C4</f>
        <v>0</v>
      </c>
      <c r="S4" s="568">
        <f>LOOKUP('Calculatie sheet'!$L$2,'Objectenoverzicht aantallen'!$A:$A,'Objectenoverzicht aantallen'!N:N)*$C4</f>
        <v>0</v>
      </c>
      <c r="T4" s="568">
        <f>LOOKUP('Calculatie sheet'!$L$2,'Objectenoverzicht aantallen'!$A:$A,'Objectenoverzicht aantallen'!O:O)*$C4</f>
        <v>0</v>
      </c>
    </row>
    <row r="5" spans="1:20" x14ac:dyDescent="0.2">
      <c r="B5" t="s">
        <v>866</v>
      </c>
      <c r="C5" s="43">
        <f>'Calculatie sheet'!L71*'Calculatie sheet'!$L$57*(1-'Calculatie sheet'!$L$77-'Calculatie sheet'!$L$78)</f>
        <v>0</v>
      </c>
      <c r="D5" t="s">
        <v>134</v>
      </c>
      <c r="E5" s="27" t="s">
        <v>93</v>
      </c>
      <c r="G5" s="569">
        <f>C5*'Calculatie sheet'!L$7</f>
        <v>0</v>
      </c>
      <c r="H5" s="42">
        <f>C5*'Calculatie sheet'!L$8</f>
        <v>0</v>
      </c>
      <c r="I5" t="str">
        <f t="shared" ref="I5" si="1">D5</f>
        <v>Primair</v>
      </c>
      <c r="J5" s="568">
        <f>LOOKUP('Calculatie sheet'!$L$2,'Objectenoverzicht aantallen'!$A:$A,'Objectenoverzicht aantallen'!E:E)*$C5</f>
        <v>0</v>
      </c>
      <c r="K5" s="568">
        <f>LOOKUP('Calculatie sheet'!$L$2,'Objectenoverzicht aantallen'!$A:$A,'Objectenoverzicht aantallen'!F:F)*$C5</f>
        <v>0</v>
      </c>
      <c r="L5" s="568">
        <f>LOOKUP('Calculatie sheet'!$L$2,'Objectenoverzicht aantallen'!$A:$A,'Objectenoverzicht aantallen'!G:G)*$C5</f>
        <v>0</v>
      </c>
      <c r="M5" s="568">
        <f>LOOKUP('Calculatie sheet'!$L$2,'Objectenoverzicht aantallen'!$A:$A,'Objectenoverzicht aantallen'!H:H)*$C5</f>
        <v>0</v>
      </c>
      <c r="N5" s="568">
        <f>LOOKUP('Calculatie sheet'!$L$2,'Objectenoverzicht aantallen'!$A:$A,'Objectenoverzicht aantallen'!I:I)*$C5</f>
        <v>0</v>
      </c>
      <c r="O5" s="568">
        <f>LOOKUP('Calculatie sheet'!$L$2,'Objectenoverzicht aantallen'!$A:$A,'Objectenoverzicht aantallen'!J:J)*$C5</f>
        <v>0</v>
      </c>
      <c r="P5" s="568">
        <f>LOOKUP('Calculatie sheet'!$L$2,'Objectenoverzicht aantallen'!$A:$A,'Objectenoverzicht aantallen'!K:K)*$C5</f>
        <v>0</v>
      </c>
      <c r="Q5" s="568">
        <f>LOOKUP('Calculatie sheet'!$L$2,'Objectenoverzicht aantallen'!$A:$A,'Objectenoverzicht aantallen'!L:L)*$C5</f>
        <v>0</v>
      </c>
      <c r="R5" s="568">
        <f>LOOKUP('Calculatie sheet'!$L$2,'Objectenoverzicht aantallen'!$A:$A,'Objectenoverzicht aantallen'!M:M)*$C5</f>
        <v>0</v>
      </c>
      <c r="S5" s="568">
        <f>LOOKUP('Calculatie sheet'!$L$2,'Objectenoverzicht aantallen'!$A:$A,'Objectenoverzicht aantallen'!N:N)*$C5</f>
        <v>0</v>
      </c>
      <c r="T5" s="568">
        <f>LOOKUP('Calculatie sheet'!$L$2,'Objectenoverzicht aantallen'!$A:$A,'Objectenoverzicht aantallen'!O:O)*$C5</f>
        <v>0</v>
      </c>
    </row>
    <row r="6" spans="1:20" x14ac:dyDescent="0.2">
      <c r="B6" t="str">
        <f>'Calculatie sheet'!C72</f>
        <v>Grondbewerking</v>
      </c>
      <c r="C6" s="43">
        <f>'Calculatie sheet'!L72*'Calculatie sheet'!$L$57*(1-'Calculatie sheet'!$L$77-'Calculatie sheet'!$L$78)</f>
        <v>0</v>
      </c>
      <c r="D6" t="s">
        <v>134</v>
      </c>
      <c r="E6" s="38" t="s">
        <v>659</v>
      </c>
      <c r="G6" s="569">
        <f>C6*'Calculatie sheet'!L$7</f>
        <v>0</v>
      </c>
      <c r="H6" s="42">
        <f>C6*'Calculatie sheet'!L$8</f>
        <v>0</v>
      </c>
      <c r="I6" t="str">
        <f t="shared" si="0"/>
        <v>Primair</v>
      </c>
      <c r="J6" s="568">
        <f>LOOKUP('Calculatie sheet'!$L$2,'Objectenoverzicht aantallen'!$A:$A,'Objectenoverzicht aantallen'!E:E)*$C6</f>
        <v>0</v>
      </c>
      <c r="K6" s="568">
        <f>LOOKUP('Calculatie sheet'!$L$2,'Objectenoverzicht aantallen'!$A:$A,'Objectenoverzicht aantallen'!F:F)*$C6</f>
        <v>0</v>
      </c>
      <c r="L6" s="568">
        <f>LOOKUP('Calculatie sheet'!$L$2,'Objectenoverzicht aantallen'!$A:$A,'Objectenoverzicht aantallen'!G:G)*$C6</f>
        <v>0</v>
      </c>
      <c r="M6" s="568">
        <f>LOOKUP('Calculatie sheet'!$L$2,'Objectenoverzicht aantallen'!$A:$A,'Objectenoverzicht aantallen'!H:H)*$C6</f>
        <v>0</v>
      </c>
      <c r="N6" s="568">
        <f>LOOKUP('Calculatie sheet'!$L$2,'Objectenoverzicht aantallen'!$A:$A,'Objectenoverzicht aantallen'!I:I)*$C6</f>
        <v>0</v>
      </c>
      <c r="O6" s="568">
        <f>LOOKUP('Calculatie sheet'!$L$2,'Objectenoverzicht aantallen'!$A:$A,'Objectenoverzicht aantallen'!J:J)*$C6</f>
        <v>0</v>
      </c>
      <c r="P6" s="568">
        <f>LOOKUP('Calculatie sheet'!$L$2,'Objectenoverzicht aantallen'!$A:$A,'Objectenoverzicht aantallen'!K:K)*$C6</f>
        <v>0</v>
      </c>
      <c r="Q6" s="568">
        <f>LOOKUP('Calculatie sheet'!$L$2,'Objectenoverzicht aantallen'!$A:$A,'Objectenoverzicht aantallen'!L:L)*$C6</f>
        <v>0</v>
      </c>
      <c r="R6" s="568">
        <f>LOOKUP('Calculatie sheet'!$L$2,'Objectenoverzicht aantallen'!$A:$A,'Objectenoverzicht aantallen'!M:M)*$C6</f>
        <v>0</v>
      </c>
      <c r="S6" s="568">
        <f>LOOKUP('Calculatie sheet'!$L$2,'Objectenoverzicht aantallen'!$A:$A,'Objectenoverzicht aantallen'!N:N)*$C6</f>
        <v>0</v>
      </c>
      <c r="T6" s="568">
        <f>LOOKUP('Calculatie sheet'!$L$2,'Objectenoverzicht aantallen'!$A:$A,'Objectenoverzicht aantallen'!O:O)*$C6</f>
        <v>0</v>
      </c>
    </row>
    <row r="7" spans="1:20" x14ac:dyDescent="0.2">
      <c r="B7" t="str">
        <f>'Calculatie sheet'!C73</f>
        <v>Bestrating</v>
      </c>
      <c r="C7" s="43">
        <f>'Calculatie sheet'!L73*'Calculatie sheet'!$L$57*(1-'Calculatie sheet'!$L$77-'Calculatie sheet'!$L$78)</f>
        <v>0</v>
      </c>
      <c r="D7" t="s">
        <v>134</v>
      </c>
      <c r="E7" s="569" t="s">
        <v>597</v>
      </c>
      <c r="G7" s="569">
        <f>C7*'Calculatie sheet'!L$7</f>
        <v>0</v>
      </c>
      <c r="H7" s="42">
        <f>C7*'Calculatie sheet'!L$8</f>
        <v>0</v>
      </c>
      <c r="I7" t="str">
        <f t="shared" si="0"/>
        <v>Primair</v>
      </c>
      <c r="J7" s="568">
        <f>LOOKUP('Calculatie sheet'!$L$2,'Objectenoverzicht aantallen'!$A:$A,'Objectenoverzicht aantallen'!E:E)*$C7</f>
        <v>0</v>
      </c>
      <c r="K7" s="568">
        <f>LOOKUP('Calculatie sheet'!$L$2,'Objectenoverzicht aantallen'!$A:$A,'Objectenoverzicht aantallen'!F:F)*$C7</f>
        <v>0</v>
      </c>
      <c r="L7" s="568">
        <f>LOOKUP('Calculatie sheet'!$L$2,'Objectenoverzicht aantallen'!$A:$A,'Objectenoverzicht aantallen'!G:G)*$C7</f>
        <v>0</v>
      </c>
      <c r="M7" s="568">
        <f>LOOKUP('Calculatie sheet'!$L$2,'Objectenoverzicht aantallen'!$A:$A,'Objectenoverzicht aantallen'!H:H)*$C7</f>
        <v>0</v>
      </c>
      <c r="N7" s="568">
        <f>LOOKUP('Calculatie sheet'!$L$2,'Objectenoverzicht aantallen'!$A:$A,'Objectenoverzicht aantallen'!I:I)*$C7</f>
        <v>0</v>
      </c>
      <c r="O7" s="568">
        <f>LOOKUP('Calculatie sheet'!$L$2,'Objectenoverzicht aantallen'!$A:$A,'Objectenoverzicht aantallen'!J:J)*$C7</f>
        <v>0</v>
      </c>
      <c r="P7" s="568">
        <f>LOOKUP('Calculatie sheet'!$L$2,'Objectenoverzicht aantallen'!$A:$A,'Objectenoverzicht aantallen'!K:K)*$C7</f>
        <v>0</v>
      </c>
      <c r="Q7" s="568">
        <f>LOOKUP('Calculatie sheet'!$L$2,'Objectenoverzicht aantallen'!$A:$A,'Objectenoverzicht aantallen'!L:L)*$C7</f>
        <v>0</v>
      </c>
      <c r="R7" s="568">
        <f>LOOKUP('Calculatie sheet'!$L$2,'Objectenoverzicht aantallen'!$A:$A,'Objectenoverzicht aantallen'!M:M)*$C7</f>
        <v>0</v>
      </c>
      <c r="S7" s="568">
        <f>LOOKUP('Calculatie sheet'!$L$2,'Objectenoverzicht aantallen'!$A:$A,'Objectenoverzicht aantallen'!N:N)*$C7</f>
        <v>0</v>
      </c>
      <c r="T7" s="568">
        <f>LOOKUP('Calculatie sheet'!$L$2,'Objectenoverzicht aantallen'!$A:$A,'Objectenoverzicht aantallen'!O:O)*$C7</f>
        <v>0</v>
      </c>
    </row>
    <row r="8" spans="1:20" x14ac:dyDescent="0.2">
      <c r="B8" t="s">
        <v>348</v>
      </c>
      <c r="C8" s="43">
        <f>'Calculatie sheet'!L74*'Calculatie sheet'!$L$57*(1-'Calculatie sheet'!$L$77-'Calculatie sheet'!$L$78)</f>
        <v>0</v>
      </c>
      <c r="D8" t="s">
        <v>134</v>
      </c>
      <c r="G8" s="569">
        <f>C8*'Calculatie sheet'!L$7</f>
        <v>0</v>
      </c>
      <c r="H8" s="42">
        <f>C8*'Calculatie sheet'!L$8</f>
        <v>0</v>
      </c>
      <c r="I8" t="str">
        <f t="shared" si="0"/>
        <v>Primair</v>
      </c>
      <c r="J8" s="568">
        <f>LOOKUP('Calculatie sheet'!$L$2,'Objectenoverzicht aantallen'!$A:$A,'Objectenoverzicht aantallen'!E:E)*$C8</f>
        <v>0</v>
      </c>
      <c r="K8" s="568">
        <f>LOOKUP('Calculatie sheet'!$L$2,'Objectenoverzicht aantallen'!$A:$A,'Objectenoverzicht aantallen'!F:F)*$C8</f>
        <v>0</v>
      </c>
      <c r="L8" s="568">
        <f>LOOKUP('Calculatie sheet'!$L$2,'Objectenoverzicht aantallen'!$A:$A,'Objectenoverzicht aantallen'!G:G)*$C8</f>
        <v>0</v>
      </c>
      <c r="M8" s="568">
        <f>LOOKUP('Calculatie sheet'!$L$2,'Objectenoverzicht aantallen'!$A:$A,'Objectenoverzicht aantallen'!H:H)*$C8</f>
        <v>0</v>
      </c>
      <c r="N8" s="568">
        <f>LOOKUP('Calculatie sheet'!$L$2,'Objectenoverzicht aantallen'!$A:$A,'Objectenoverzicht aantallen'!I:I)*$C8</f>
        <v>0</v>
      </c>
      <c r="O8" s="568">
        <f>LOOKUP('Calculatie sheet'!$L$2,'Objectenoverzicht aantallen'!$A:$A,'Objectenoverzicht aantallen'!J:J)*$C8</f>
        <v>0</v>
      </c>
      <c r="P8" s="568">
        <f>LOOKUP('Calculatie sheet'!$L$2,'Objectenoverzicht aantallen'!$A:$A,'Objectenoverzicht aantallen'!K:K)*$C8</f>
        <v>0</v>
      </c>
      <c r="Q8" s="568">
        <f>LOOKUP('Calculatie sheet'!$L$2,'Objectenoverzicht aantallen'!$A:$A,'Objectenoverzicht aantallen'!L:L)*$C8</f>
        <v>0</v>
      </c>
      <c r="R8" s="568">
        <f>LOOKUP('Calculatie sheet'!$L$2,'Objectenoverzicht aantallen'!$A:$A,'Objectenoverzicht aantallen'!M:M)*$C8</f>
        <v>0</v>
      </c>
      <c r="S8" s="568">
        <f>LOOKUP('Calculatie sheet'!$L$2,'Objectenoverzicht aantallen'!$A:$A,'Objectenoverzicht aantallen'!N:N)*$C8</f>
        <v>0</v>
      </c>
      <c r="T8" s="568">
        <f>LOOKUP('Calculatie sheet'!$L$2,'Objectenoverzicht aantallen'!$A:$A,'Objectenoverzicht aantallen'!O:O)*$C8</f>
        <v>0</v>
      </c>
    </row>
    <row r="9" spans="1:20" x14ac:dyDescent="0.2">
      <c r="B9" t="str">
        <f>B2</f>
        <v>Beton</v>
      </c>
      <c r="C9" s="43">
        <f>'Calculatie sheet'!L68*'Calculatie sheet'!$L$57*'Calculatie sheet'!$L$77</f>
        <v>0</v>
      </c>
      <c r="D9" t="s">
        <v>135</v>
      </c>
      <c r="G9" s="569">
        <f>C9*'Calculatie sheet'!L$7</f>
        <v>0</v>
      </c>
      <c r="H9" s="42">
        <f>C9*'Calculatie sheet'!L$8</f>
        <v>0</v>
      </c>
      <c r="I9" t="str">
        <f t="shared" si="0"/>
        <v>Secundair</v>
      </c>
      <c r="J9" s="568">
        <f>LOOKUP('Calculatie sheet'!$L$2,'Objectenoverzicht aantallen'!$A:$A,'Objectenoverzicht aantallen'!E:E)*$C9</f>
        <v>0</v>
      </c>
      <c r="K9" s="568">
        <f>LOOKUP('Calculatie sheet'!$L$2,'Objectenoverzicht aantallen'!$A:$A,'Objectenoverzicht aantallen'!F:F)*$C9</f>
        <v>0</v>
      </c>
      <c r="L9" s="568">
        <f>LOOKUP('Calculatie sheet'!$L$2,'Objectenoverzicht aantallen'!$A:$A,'Objectenoverzicht aantallen'!G:G)*$C9</f>
        <v>0</v>
      </c>
      <c r="M9" s="568">
        <f>LOOKUP('Calculatie sheet'!$L$2,'Objectenoverzicht aantallen'!$A:$A,'Objectenoverzicht aantallen'!H:H)*$C9</f>
        <v>0</v>
      </c>
      <c r="N9" s="568">
        <f>LOOKUP('Calculatie sheet'!$L$2,'Objectenoverzicht aantallen'!$A:$A,'Objectenoverzicht aantallen'!I:I)*$C9</f>
        <v>0</v>
      </c>
      <c r="O9" s="568">
        <f>LOOKUP('Calculatie sheet'!$L$2,'Objectenoverzicht aantallen'!$A:$A,'Objectenoverzicht aantallen'!J:J)*$C9</f>
        <v>0</v>
      </c>
      <c r="P9" s="568">
        <f>LOOKUP('Calculatie sheet'!$L$2,'Objectenoverzicht aantallen'!$A:$A,'Objectenoverzicht aantallen'!K:K)*$C9</f>
        <v>0</v>
      </c>
      <c r="Q9" s="568">
        <f>LOOKUP('Calculatie sheet'!$L$2,'Objectenoverzicht aantallen'!$A:$A,'Objectenoverzicht aantallen'!L:L)*$C9</f>
        <v>0</v>
      </c>
      <c r="R9" s="568">
        <f>LOOKUP('Calculatie sheet'!$L$2,'Objectenoverzicht aantallen'!$A:$A,'Objectenoverzicht aantallen'!M:M)*$C9</f>
        <v>0</v>
      </c>
      <c r="S9" s="568">
        <f>LOOKUP('Calculatie sheet'!$L$2,'Objectenoverzicht aantallen'!$A:$A,'Objectenoverzicht aantallen'!N:N)*$C9</f>
        <v>0</v>
      </c>
      <c r="T9" s="568">
        <f>LOOKUP('Calculatie sheet'!$L$2,'Objectenoverzicht aantallen'!$A:$A,'Objectenoverzicht aantallen'!O:O)*$C9</f>
        <v>0</v>
      </c>
    </row>
    <row r="10" spans="1:20" x14ac:dyDescent="0.2">
      <c r="B10" t="str">
        <f>B3</f>
        <v>Staal</v>
      </c>
      <c r="C10" s="43">
        <f>'Calculatie sheet'!L69*'Calculatie sheet'!$L$57*'Calculatie sheet'!$L$77</f>
        <v>0</v>
      </c>
      <c r="D10" t="s">
        <v>135</v>
      </c>
      <c r="G10" s="569">
        <f>C10*'Calculatie sheet'!L$7</f>
        <v>0</v>
      </c>
      <c r="H10" s="42">
        <f>C10*'Calculatie sheet'!L$8</f>
        <v>0</v>
      </c>
      <c r="I10" t="str">
        <f t="shared" si="0"/>
        <v>Secundair</v>
      </c>
      <c r="J10" s="568">
        <f>LOOKUP('Calculatie sheet'!$L$2,'Objectenoverzicht aantallen'!$A:$A,'Objectenoverzicht aantallen'!E:E)*$C10</f>
        <v>0</v>
      </c>
      <c r="K10" s="568">
        <f>LOOKUP('Calculatie sheet'!$L$2,'Objectenoverzicht aantallen'!$A:$A,'Objectenoverzicht aantallen'!F:F)*$C10</f>
        <v>0</v>
      </c>
      <c r="L10" s="568">
        <f>LOOKUP('Calculatie sheet'!$L$2,'Objectenoverzicht aantallen'!$A:$A,'Objectenoverzicht aantallen'!G:G)*$C10</f>
        <v>0</v>
      </c>
      <c r="M10" s="568">
        <f>LOOKUP('Calculatie sheet'!$L$2,'Objectenoverzicht aantallen'!$A:$A,'Objectenoverzicht aantallen'!H:H)*$C10</f>
        <v>0</v>
      </c>
      <c r="N10" s="568">
        <f>LOOKUP('Calculatie sheet'!$L$2,'Objectenoverzicht aantallen'!$A:$A,'Objectenoverzicht aantallen'!I:I)*$C10</f>
        <v>0</v>
      </c>
      <c r="O10" s="568">
        <f>LOOKUP('Calculatie sheet'!$L$2,'Objectenoverzicht aantallen'!$A:$A,'Objectenoverzicht aantallen'!J:J)*$C10</f>
        <v>0</v>
      </c>
      <c r="P10" s="568">
        <f>LOOKUP('Calculatie sheet'!$L$2,'Objectenoverzicht aantallen'!$A:$A,'Objectenoverzicht aantallen'!K:K)*$C10</f>
        <v>0</v>
      </c>
      <c r="Q10" s="568">
        <f>LOOKUP('Calculatie sheet'!$L$2,'Objectenoverzicht aantallen'!$A:$A,'Objectenoverzicht aantallen'!L:L)*$C10</f>
        <v>0</v>
      </c>
      <c r="R10" s="568">
        <f>LOOKUP('Calculatie sheet'!$L$2,'Objectenoverzicht aantallen'!$A:$A,'Objectenoverzicht aantallen'!M:M)*$C10</f>
        <v>0</v>
      </c>
      <c r="S10" s="568">
        <f>LOOKUP('Calculatie sheet'!$L$2,'Objectenoverzicht aantallen'!$A:$A,'Objectenoverzicht aantallen'!N:N)*$C10</f>
        <v>0</v>
      </c>
      <c r="T10" s="568">
        <f>LOOKUP('Calculatie sheet'!$L$2,'Objectenoverzicht aantallen'!$A:$A,'Objectenoverzicht aantallen'!O:O)*$C10</f>
        <v>0</v>
      </c>
    </row>
    <row r="11" spans="1:20" x14ac:dyDescent="0.2">
      <c r="B11" t="str">
        <f>B4</f>
        <v>Asfalt</v>
      </c>
      <c r="C11" s="43">
        <f>'Calculatie sheet'!L70*'Calculatie sheet'!$L$57*'Calculatie sheet'!$L$77</f>
        <v>0</v>
      </c>
      <c r="D11" t="s">
        <v>135</v>
      </c>
      <c r="G11" s="569">
        <f>C11*'Calculatie sheet'!L$7</f>
        <v>0</v>
      </c>
      <c r="H11" s="42">
        <f>C11*'Calculatie sheet'!L$8</f>
        <v>0</v>
      </c>
      <c r="I11" t="str">
        <f t="shared" si="0"/>
        <v>Secundair</v>
      </c>
      <c r="J11" s="568">
        <f>LOOKUP('Calculatie sheet'!$L$2,'Objectenoverzicht aantallen'!$A:$A,'Objectenoverzicht aantallen'!E:E)*$C11</f>
        <v>0</v>
      </c>
      <c r="K11" s="568">
        <f>LOOKUP('Calculatie sheet'!$L$2,'Objectenoverzicht aantallen'!$A:$A,'Objectenoverzicht aantallen'!F:F)*$C11</f>
        <v>0</v>
      </c>
      <c r="L11" s="568">
        <f>LOOKUP('Calculatie sheet'!$L$2,'Objectenoverzicht aantallen'!$A:$A,'Objectenoverzicht aantallen'!G:G)*$C11</f>
        <v>0</v>
      </c>
      <c r="M11" s="568">
        <f>LOOKUP('Calculatie sheet'!$L$2,'Objectenoverzicht aantallen'!$A:$A,'Objectenoverzicht aantallen'!H:H)*$C11</f>
        <v>0</v>
      </c>
      <c r="N11" s="568">
        <f>LOOKUP('Calculatie sheet'!$L$2,'Objectenoverzicht aantallen'!$A:$A,'Objectenoverzicht aantallen'!I:I)*$C11</f>
        <v>0</v>
      </c>
      <c r="O11" s="568">
        <f>LOOKUP('Calculatie sheet'!$L$2,'Objectenoverzicht aantallen'!$A:$A,'Objectenoverzicht aantallen'!J:J)*$C11</f>
        <v>0</v>
      </c>
      <c r="P11" s="568">
        <f>LOOKUP('Calculatie sheet'!$L$2,'Objectenoverzicht aantallen'!$A:$A,'Objectenoverzicht aantallen'!K:K)*$C11</f>
        <v>0</v>
      </c>
      <c r="Q11" s="568">
        <f>LOOKUP('Calculatie sheet'!$L$2,'Objectenoverzicht aantallen'!$A:$A,'Objectenoverzicht aantallen'!L:L)*$C11</f>
        <v>0</v>
      </c>
      <c r="R11" s="568">
        <f>LOOKUP('Calculatie sheet'!$L$2,'Objectenoverzicht aantallen'!$A:$A,'Objectenoverzicht aantallen'!M:M)*$C11</f>
        <v>0</v>
      </c>
      <c r="S11" s="568">
        <f>LOOKUP('Calculatie sheet'!$L$2,'Objectenoverzicht aantallen'!$A:$A,'Objectenoverzicht aantallen'!N:N)*$C11</f>
        <v>0</v>
      </c>
      <c r="T11" s="568">
        <f>LOOKUP('Calculatie sheet'!$L$2,'Objectenoverzicht aantallen'!$A:$A,'Objectenoverzicht aantallen'!O:O)*$C11</f>
        <v>0</v>
      </c>
    </row>
    <row r="12" spans="1:20" x14ac:dyDescent="0.2">
      <c r="B12" t="s">
        <v>866</v>
      </c>
      <c r="C12" s="43">
        <f>'Calculatie sheet'!L71*'Calculatie sheet'!$L$57*'Calculatie sheet'!$L$77</f>
        <v>0</v>
      </c>
      <c r="D12" t="s">
        <v>135</v>
      </c>
      <c r="G12" s="569">
        <f>C12*'Calculatie sheet'!L$7</f>
        <v>0</v>
      </c>
      <c r="H12" s="42">
        <f>C12*'Calculatie sheet'!L$8</f>
        <v>0</v>
      </c>
      <c r="I12" t="str">
        <f t="shared" ref="I12" si="2">D12</f>
        <v>Secundair</v>
      </c>
      <c r="J12" s="568">
        <f>LOOKUP('Calculatie sheet'!$L$2,'Objectenoverzicht aantallen'!$A:$A,'Objectenoverzicht aantallen'!E:E)*$C12</f>
        <v>0</v>
      </c>
      <c r="K12" s="568">
        <f>LOOKUP('Calculatie sheet'!$L$2,'Objectenoverzicht aantallen'!$A:$A,'Objectenoverzicht aantallen'!F:F)*$C12</f>
        <v>0</v>
      </c>
      <c r="L12" s="568">
        <f>LOOKUP('Calculatie sheet'!$L$2,'Objectenoverzicht aantallen'!$A:$A,'Objectenoverzicht aantallen'!G:G)*$C12</f>
        <v>0</v>
      </c>
      <c r="M12" s="568">
        <f>LOOKUP('Calculatie sheet'!$L$2,'Objectenoverzicht aantallen'!$A:$A,'Objectenoverzicht aantallen'!H:H)*$C12</f>
        <v>0</v>
      </c>
      <c r="N12" s="568">
        <f>LOOKUP('Calculatie sheet'!$L$2,'Objectenoverzicht aantallen'!$A:$A,'Objectenoverzicht aantallen'!I:I)*$C12</f>
        <v>0</v>
      </c>
      <c r="O12" s="568">
        <f>LOOKUP('Calculatie sheet'!$L$2,'Objectenoverzicht aantallen'!$A:$A,'Objectenoverzicht aantallen'!J:J)*$C12</f>
        <v>0</v>
      </c>
      <c r="P12" s="568">
        <f>LOOKUP('Calculatie sheet'!$L$2,'Objectenoverzicht aantallen'!$A:$A,'Objectenoverzicht aantallen'!K:K)*$C12</f>
        <v>0</v>
      </c>
      <c r="Q12" s="568">
        <f>LOOKUP('Calculatie sheet'!$L$2,'Objectenoverzicht aantallen'!$A:$A,'Objectenoverzicht aantallen'!L:L)*$C12</f>
        <v>0</v>
      </c>
      <c r="R12" s="568">
        <f>LOOKUP('Calculatie sheet'!$L$2,'Objectenoverzicht aantallen'!$A:$A,'Objectenoverzicht aantallen'!M:M)*$C12</f>
        <v>0</v>
      </c>
      <c r="S12" s="568">
        <f>LOOKUP('Calculatie sheet'!$L$2,'Objectenoverzicht aantallen'!$A:$A,'Objectenoverzicht aantallen'!N:N)*$C12</f>
        <v>0</v>
      </c>
      <c r="T12" s="568">
        <f>LOOKUP('Calculatie sheet'!$L$2,'Objectenoverzicht aantallen'!$A:$A,'Objectenoverzicht aantallen'!O:O)*$C12</f>
        <v>0</v>
      </c>
    </row>
    <row r="13" spans="1:20" x14ac:dyDescent="0.2">
      <c r="B13" t="str">
        <f>B6</f>
        <v>Grondbewerking</v>
      </c>
      <c r="C13" s="43">
        <f>'Calculatie sheet'!L72*'Calculatie sheet'!$L$57*'Calculatie sheet'!$L$77</f>
        <v>0</v>
      </c>
      <c r="D13" t="s">
        <v>135</v>
      </c>
      <c r="G13" s="569">
        <f>C13*'Calculatie sheet'!L$7</f>
        <v>0</v>
      </c>
      <c r="H13" s="42">
        <f>C13*'Calculatie sheet'!L$8</f>
        <v>0</v>
      </c>
      <c r="I13" t="str">
        <f t="shared" si="0"/>
        <v>Secundair</v>
      </c>
      <c r="J13" s="568">
        <f>LOOKUP('Calculatie sheet'!$L$2,'Objectenoverzicht aantallen'!$A:$A,'Objectenoverzicht aantallen'!E:E)*$C13</f>
        <v>0</v>
      </c>
      <c r="K13" s="568">
        <f>LOOKUP('Calculatie sheet'!$L$2,'Objectenoverzicht aantallen'!$A:$A,'Objectenoverzicht aantallen'!F:F)*$C13</f>
        <v>0</v>
      </c>
      <c r="L13" s="568">
        <f>LOOKUP('Calculatie sheet'!$L$2,'Objectenoverzicht aantallen'!$A:$A,'Objectenoverzicht aantallen'!G:G)*$C13</f>
        <v>0</v>
      </c>
      <c r="M13" s="568">
        <f>LOOKUP('Calculatie sheet'!$L$2,'Objectenoverzicht aantallen'!$A:$A,'Objectenoverzicht aantallen'!H:H)*$C13</f>
        <v>0</v>
      </c>
      <c r="N13" s="568">
        <f>LOOKUP('Calculatie sheet'!$L$2,'Objectenoverzicht aantallen'!$A:$A,'Objectenoverzicht aantallen'!I:I)*$C13</f>
        <v>0</v>
      </c>
      <c r="O13" s="568">
        <f>LOOKUP('Calculatie sheet'!$L$2,'Objectenoverzicht aantallen'!$A:$A,'Objectenoverzicht aantallen'!J:J)*$C13</f>
        <v>0</v>
      </c>
      <c r="P13" s="568">
        <f>LOOKUP('Calculatie sheet'!$L$2,'Objectenoverzicht aantallen'!$A:$A,'Objectenoverzicht aantallen'!K:K)*$C13</f>
        <v>0</v>
      </c>
      <c r="Q13" s="568">
        <f>LOOKUP('Calculatie sheet'!$L$2,'Objectenoverzicht aantallen'!$A:$A,'Objectenoverzicht aantallen'!L:L)*$C13</f>
        <v>0</v>
      </c>
      <c r="R13" s="568">
        <f>LOOKUP('Calculatie sheet'!$L$2,'Objectenoverzicht aantallen'!$A:$A,'Objectenoverzicht aantallen'!M:M)*$C13</f>
        <v>0</v>
      </c>
      <c r="S13" s="568">
        <f>LOOKUP('Calculatie sheet'!$L$2,'Objectenoverzicht aantallen'!$A:$A,'Objectenoverzicht aantallen'!N:N)*$C13</f>
        <v>0</v>
      </c>
      <c r="T13" s="568">
        <f>LOOKUP('Calculatie sheet'!$L$2,'Objectenoverzicht aantallen'!$A:$A,'Objectenoverzicht aantallen'!O:O)*$C13</f>
        <v>0</v>
      </c>
    </row>
    <row r="14" spans="1:20" x14ac:dyDescent="0.2">
      <c r="B14" t="str">
        <f>B7</f>
        <v>Bestrating</v>
      </c>
      <c r="C14" s="43">
        <f>'Calculatie sheet'!L73*'Calculatie sheet'!$L$57*'Calculatie sheet'!$L$77</f>
        <v>0</v>
      </c>
      <c r="D14" t="s">
        <v>135</v>
      </c>
      <c r="G14" s="569">
        <f>C14*'Calculatie sheet'!L$7</f>
        <v>0</v>
      </c>
      <c r="H14" s="42">
        <f>C14*'Calculatie sheet'!L$8</f>
        <v>0</v>
      </c>
      <c r="I14" t="str">
        <f t="shared" si="0"/>
        <v>Secundair</v>
      </c>
      <c r="J14" s="568">
        <f>LOOKUP('Calculatie sheet'!$L$2,'Objectenoverzicht aantallen'!$A:$A,'Objectenoverzicht aantallen'!E:E)*$C14</f>
        <v>0</v>
      </c>
      <c r="K14" s="568">
        <f>LOOKUP('Calculatie sheet'!$L$2,'Objectenoverzicht aantallen'!$A:$A,'Objectenoverzicht aantallen'!F:F)*$C14</f>
        <v>0</v>
      </c>
      <c r="L14" s="568">
        <f>LOOKUP('Calculatie sheet'!$L$2,'Objectenoverzicht aantallen'!$A:$A,'Objectenoverzicht aantallen'!G:G)*$C14</f>
        <v>0</v>
      </c>
      <c r="M14" s="568">
        <f>LOOKUP('Calculatie sheet'!$L$2,'Objectenoverzicht aantallen'!$A:$A,'Objectenoverzicht aantallen'!H:H)*$C14</f>
        <v>0</v>
      </c>
      <c r="N14" s="568">
        <f>LOOKUP('Calculatie sheet'!$L$2,'Objectenoverzicht aantallen'!$A:$A,'Objectenoverzicht aantallen'!I:I)*$C14</f>
        <v>0</v>
      </c>
      <c r="O14" s="568">
        <f>LOOKUP('Calculatie sheet'!$L$2,'Objectenoverzicht aantallen'!$A:$A,'Objectenoverzicht aantallen'!J:J)*$C14</f>
        <v>0</v>
      </c>
      <c r="P14" s="568">
        <f>LOOKUP('Calculatie sheet'!$L$2,'Objectenoverzicht aantallen'!$A:$A,'Objectenoverzicht aantallen'!K:K)*$C14</f>
        <v>0</v>
      </c>
      <c r="Q14" s="568">
        <f>LOOKUP('Calculatie sheet'!$L$2,'Objectenoverzicht aantallen'!$A:$A,'Objectenoverzicht aantallen'!L:L)*$C14</f>
        <v>0</v>
      </c>
      <c r="R14" s="568">
        <f>LOOKUP('Calculatie sheet'!$L$2,'Objectenoverzicht aantallen'!$A:$A,'Objectenoverzicht aantallen'!M:M)*$C14</f>
        <v>0</v>
      </c>
      <c r="S14" s="568">
        <f>LOOKUP('Calculatie sheet'!$L$2,'Objectenoverzicht aantallen'!$A:$A,'Objectenoverzicht aantallen'!N:N)*$C14</f>
        <v>0</v>
      </c>
      <c r="T14" s="568">
        <f>LOOKUP('Calculatie sheet'!$L$2,'Objectenoverzicht aantallen'!$A:$A,'Objectenoverzicht aantallen'!O:O)*$C14</f>
        <v>0</v>
      </c>
    </row>
    <row r="15" spans="1:20" x14ac:dyDescent="0.2">
      <c r="B15" t="s">
        <v>348</v>
      </c>
      <c r="C15" s="43">
        <f>'Calculatie sheet'!L74*'Calculatie sheet'!$L$57*'Calculatie sheet'!$L$77</f>
        <v>0</v>
      </c>
      <c r="D15" t="s">
        <v>135</v>
      </c>
      <c r="G15" s="569">
        <f>C15*'Calculatie sheet'!L$7</f>
        <v>0</v>
      </c>
      <c r="H15" s="42">
        <f>C15*'Calculatie sheet'!L$8</f>
        <v>0</v>
      </c>
      <c r="I15" t="str">
        <f t="shared" si="0"/>
        <v>Secundair</v>
      </c>
      <c r="J15" s="568">
        <f>LOOKUP('Calculatie sheet'!$L$2,'Objectenoverzicht aantallen'!$A:$A,'Objectenoverzicht aantallen'!E:E)*$C15</f>
        <v>0</v>
      </c>
      <c r="K15" s="568">
        <f>LOOKUP('Calculatie sheet'!$L$2,'Objectenoverzicht aantallen'!$A:$A,'Objectenoverzicht aantallen'!F:F)*$C15</f>
        <v>0</v>
      </c>
      <c r="L15" s="568">
        <f>LOOKUP('Calculatie sheet'!$L$2,'Objectenoverzicht aantallen'!$A:$A,'Objectenoverzicht aantallen'!G:G)*$C15</f>
        <v>0</v>
      </c>
      <c r="M15" s="568">
        <f>LOOKUP('Calculatie sheet'!$L$2,'Objectenoverzicht aantallen'!$A:$A,'Objectenoverzicht aantallen'!H:H)*$C15</f>
        <v>0</v>
      </c>
      <c r="N15" s="568">
        <f>LOOKUP('Calculatie sheet'!$L$2,'Objectenoverzicht aantallen'!$A:$A,'Objectenoverzicht aantallen'!I:I)*$C15</f>
        <v>0</v>
      </c>
      <c r="O15" s="568">
        <f>LOOKUP('Calculatie sheet'!$L$2,'Objectenoverzicht aantallen'!$A:$A,'Objectenoverzicht aantallen'!J:J)*$C15</f>
        <v>0</v>
      </c>
      <c r="P15" s="568">
        <f>LOOKUP('Calculatie sheet'!$L$2,'Objectenoverzicht aantallen'!$A:$A,'Objectenoverzicht aantallen'!K:K)*$C15</f>
        <v>0</v>
      </c>
      <c r="Q15" s="568">
        <f>LOOKUP('Calculatie sheet'!$L$2,'Objectenoverzicht aantallen'!$A:$A,'Objectenoverzicht aantallen'!L:L)*$C15</f>
        <v>0</v>
      </c>
      <c r="R15" s="568">
        <f>LOOKUP('Calculatie sheet'!$L$2,'Objectenoverzicht aantallen'!$A:$A,'Objectenoverzicht aantallen'!M:M)*$C15</f>
        <v>0</v>
      </c>
      <c r="S15" s="568">
        <f>LOOKUP('Calculatie sheet'!$L$2,'Objectenoverzicht aantallen'!$A:$A,'Objectenoverzicht aantallen'!N:N)*$C15</f>
        <v>0</v>
      </c>
      <c r="T15" s="568">
        <f>LOOKUP('Calculatie sheet'!$L$2,'Objectenoverzicht aantallen'!$A:$A,'Objectenoverzicht aantallen'!O:O)*$C15</f>
        <v>0</v>
      </c>
    </row>
    <row r="16" spans="1:20" x14ac:dyDescent="0.2">
      <c r="B16" t="str">
        <f>B9</f>
        <v>Beton</v>
      </c>
      <c r="C16" s="42">
        <f>'Calculatie sheet'!L68*'Calculatie sheet'!$L$57*'Calculatie sheet'!$L$78</f>
        <v>0</v>
      </c>
      <c r="D16" t="s">
        <v>360</v>
      </c>
      <c r="G16" s="569">
        <f>C16*'Calculatie sheet'!L$7</f>
        <v>0</v>
      </c>
      <c r="H16" s="42">
        <f>C16*'Calculatie sheet'!L$8</f>
        <v>0</v>
      </c>
      <c r="I16" t="str">
        <f t="shared" si="0"/>
        <v>Biobased</v>
      </c>
      <c r="J16" s="568">
        <f>LOOKUP('Calculatie sheet'!$L$2,'Objectenoverzicht aantallen'!$A:$A,'Objectenoverzicht aantallen'!E:E)*$C16</f>
        <v>0</v>
      </c>
      <c r="K16" s="568">
        <f>LOOKUP('Calculatie sheet'!$L$2,'Objectenoverzicht aantallen'!$A:$A,'Objectenoverzicht aantallen'!F:F)*$C16</f>
        <v>0</v>
      </c>
      <c r="L16" s="568">
        <f>LOOKUP('Calculatie sheet'!$L$2,'Objectenoverzicht aantallen'!$A:$A,'Objectenoverzicht aantallen'!G:G)*$C16</f>
        <v>0</v>
      </c>
      <c r="M16" s="568">
        <f>LOOKUP('Calculatie sheet'!$L$2,'Objectenoverzicht aantallen'!$A:$A,'Objectenoverzicht aantallen'!H:H)*$C16</f>
        <v>0</v>
      </c>
      <c r="N16" s="568">
        <f>LOOKUP('Calculatie sheet'!$L$2,'Objectenoverzicht aantallen'!$A:$A,'Objectenoverzicht aantallen'!I:I)*$C16</f>
        <v>0</v>
      </c>
      <c r="O16" s="568">
        <f>LOOKUP('Calculatie sheet'!$L$2,'Objectenoverzicht aantallen'!$A:$A,'Objectenoverzicht aantallen'!J:J)*$C16</f>
        <v>0</v>
      </c>
      <c r="P16" s="568">
        <f>LOOKUP('Calculatie sheet'!$L$2,'Objectenoverzicht aantallen'!$A:$A,'Objectenoverzicht aantallen'!K:K)*$C16</f>
        <v>0</v>
      </c>
      <c r="Q16" s="568">
        <f>LOOKUP('Calculatie sheet'!$L$2,'Objectenoverzicht aantallen'!$A:$A,'Objectenoverzicht aantallen'!L:L)*$C16</f>
        <v>0</v>
      </c>
      <c r="R16" s="568">
        <f>LOOKUP('Calculatie sheet'!$L$2,'Objectenoverzicht aantallen'!$A:$A,'Objectenoverzicht aantallen'!M:M)*$C16</f>
        <v>0</v>
      </c>
      <c r="S16" s="568">
        <f>LOOKUP('Calculatie sheet'!$L$2,'Objectenoverzicht aantallen'!$A:$A,'Objectenoverzicht aantallen'!N:N)*$C16</f>
        <v>0</v>
      </c>
      <c r="T16" s="568">
        <f>LOOKUP('Calculatie sheet'!$L$2,'Objectenoverzicht aantallen'!$A:$A,'Objectenoverzicht aantallen'!O:O)*$C16</f>
        <v>0</v>
      </c>
    </row>
    <row r="17" spans="2:20" x14ac:dyDescent="0.2">
      <c r="B17" t="str">
        <f>B10</f>
        <v>Staal</v>
      </c>
      <c r="C17" s="42">
        <f>'Calculatie sheet'!L69*'Calculatie sheet'!$L$57*'Calculatie sheet'!$L$78</f>
        <v>0</v>
      </c>
      <c r="D17" t="s">
        <v>360</v>
      </c>
      <c r="G17" s="569">
        <f>C17*'Calculatie sheet'!L$7</f>
        <v>0</v>
      </c>
      <c r="H17" s="42">
        <f>C17*'Calculatie sheet'!L$8</f>
        <v>0</v>
      </c>
      <c r="I17" t="str">
        <f t="shared" si="0"/>
        <v>Biobased</v>
      </c>
      <c r="J17" s="568">
        <f>LOOKUP('Calculatie sheet'!$L$2,'Objectenoverzicht aantallen'!$A:$A,'Objectenoverzicht aantallen'!E:E)*$C17</f>
        <v>0</v>
      </c>
      <c r="K17" s="568">
        <f>LOOKUP('Calculatie sheet'!$L$2,'Objectenoverzicht aantallen'!$A:$A,'Objectenoverzicht aantallen'!F:F)*$C17</f>
        <v>0</v>
      </c>
      <c r="L17" s="568">
        <f>LOOKUP('Calculatie sheet'!$L$2,'Objectenoverzicht aantallen'!$A:$A,'Objectenoverzicht aantallen'!G:G)*$C17</f>
        <v>0</v>
      </c>
      <c r="M17" s="568">
        <f>LOOKUP('Calculatie sheet'!$L$2,'Objectenoverzicht aantallen'!$A:$A,'Objectenoverzicht aantallen'!H:H)*$C17</f>
        <v>0</v>
      </c>
      <c r="N17" s="568">
        <f>LOOKUP('Calculatie sheet'!$L$2,'Objectenoverzicht aantallen'!$A:$A,'Objectenoverzicht aantallen'!I:I)*$C17</f>
        <v>0</v>
      </c>
      <c r="O17" s="568">
        <f>LOOKUP('Calculatie sheet'!$L$2,'Objectenoverzicht aantallen'!$A:$A,'Objectenoverzicht aantallen'!J:J)*$C17</f>
        <v>0</v>
      </c>
      <c r="P17" s="568">
        <f>LOOKUP('Calculatie sheet'!$L$2,'Objectenoverzicht aantallen'!$A:$A,'Objectenoverzicht aantallen'!K:K)*$C17</f>
        <v>0</v>
      </c>
      <c r="Q17" s="568">
        <f>LOOKUP('Calculatie sheet'!$L$2,'Objectenoverzicht aantallen'!$A:$A,'Objectenoverzicht aantallen'!L:L)*$C17</f>
        <v>0</v>
      </c>
      <c r="R17" s="568">
        <f>LOOKUP('Calculatie sheet'!$L$2,'Objectenoverzicht aantallen'!$A:$A,'Objectenoverzicht aantallen'!M:M)*$C17</f>
        <v>0</v>
      </c>
      <c r="S17" s="568">
        <f>LOOKUP('Calculatie sheet'!$L$2,'Objectenoverzicht aantallen'!$A:$A,'Objectenoverzicht aantallen'!N:N)*$C17</f>
        <v>0</v>
      </c>
      <c r="T17" s="568">
        <f>LOOKUP('Calculatie sheet'!$L$2,'Objectenoverzicht aantallen'!$A:$A,'Objectenoverzicht aantallen'!O:O)*$C17</f>
        <v>0</v>
      </c>
    </row>
    <row r="18" spans="2:20" x14ac:dyDescent="0.2">
      <c r="B18" t="str">
        <f>B11</f>
        <v>Asfalt</v>
      </c>
      <c r="C18" s="42">
        <f>'Calculatie sheet'!L70*'Calculatie sheet'!$L$57*'Calculatie sheet'!$L$78</f>
        <v>0</v>
      </c>
      <c r="D18" t="s">
        <v>360</v>
      </c>
      <c r="G18" s="569">
        <f>C18*'Calculatie sheet'!L$7</f>
        <v>0</v>
      </c>
      <c r="H18" s="42">
        <f>C18*'Calculatie sheet'!L$8</f>
        <v>0</v>
      </c>
      <c r="I18" t="str">
        <f t="shared" si="0"/>
        <v>Biobased</v>
      </c>
      <c r="J18" s="568">
        <f>LOOKUP('Calculatie sheet'!$L$2,'Objectenoverzicht aantallen'!$A:$A,'Objectenoverzicht aantallen'!E:E)*$C18</f>
        <v>0</v>
      </c>
      <c r="K18" s="568">
        <f>LOOKUP('Calculatie sheet'!$L$2,'Objectenoverzicht aantallen'!$A:$A,'Objectenoverzicht aantallen'!F:F)*$C18</f>
        <v>0</v>
      </c>
      <c r="L18" s="568">
        <f>LOOKUP('Calculatie sheet'!$L$2,'Objectenoverzicht aantallen'!$A:$A,'Objectenoverzicht aantallen'!G:G)*$C18</f>
        <v>0</v>
      </c>
      <c r="M18" s="568">
        <f>LOOKUP('Calculatie sheet'!$L$2,'Objectenoverzicht aantallen'!$A:$A,'Objectenoverzicht aantallen'!H:H)*$C18</f>
        <v>0</v>
      </c>
      <c r="N18" s="568">
        <f>LOOKUP('Calculatie sheet'!$L$2,'Objectenoverzicht aantallen'!$A:$A,'Objectenoverzicht aantallen'!I:I)*$C18</f>
        <v>0</v>
      </c>
      <c r="O18" s="568">
        <f>LOOKUP('Calculatie sheet'!$L$2,'Objectenoverzicht aantallen'!$A:$A,'Objectenoverzicht aantallen'!J:J)*$C18</f>
        <v>0</v>
      </c>
      <c r="P18" s="568">
        <f>LOOKUP('Calculatie sheet'!$L$2,'Objectenoverzicht aantallen'!$A:$A,'Objectenoverzicht aantallen'!K:K)*$C18</f>
        <v>0</v>
      </c>
      <c r="Q18" s="568">
        <f>LOOKUP('Calculatie sheet'!$L$2,'Objectenoverzicht aantallen'!$A:$A,'Objectenoverzicht aantallen'!L:L)*$C18</f>
        <v>0</v>
      </c>
      <c r="R18" s="568">
        <f>LOOKUP('Calculatie sheet'!$L$2,'Objectenoverzicht aantallen'!$A:$A,'Objectenoverzicht aantallen'!M:M)*$C18</f>
        <v>0</v>
      </c>
      <c r="S18" s="568">
        <f>LOOKUP('Calculatie sheet'!$L$2,'Objectenoverzicht aantallen'!$A:$A,'Objectenoverzicht aantallen'!N:N)*$C18</f>
        <v>0</v>
      </c>
      <c r="T18" s="568">
        <f>LOOKUP('Calculatie sheet'!$L$2,'Objectenoverzicht aantallen'!$A:$A,'Objectenoverzicht aantallen'!O:O)*$C18</f>
        <v>0</v>
      </c>
    </row>
    <row r="19" spans="2:20" x14ac:dyDescent="0.2">
      <c r="B19" t="s">
        <v>866</v>
      </c>
      <c r="C19" s="42">
        <f>'Calculatie sheet'!L71*'Calculatie sheet'!$L$57*'Calculatie sheet'!$L$78</f>
        <v>0</v>
      </c>
      <c r="D19" t="s">
        <v>360</v>
      </c>
      <c r="G19" s="569">
        <f>C19*'Calculatie sheet'!L$7</f>
        <v>0</v>
      </c>
      <c r="H19" s="42">
        <f>C19*'Calculatie sheet'!L$8</f>
        <v>0</v>
      </c>
      <c r="I19" t="str">
        <f t="shared" ref="I19" si="3">D19</f>
        <v>Biobased</v>
      </c>
      <c r="J19" s="568">
        <f>LOOKUP('Calculatie sheet'!$L$2,'Objectenoverzicht aantallen'!$A:$A,'Objectenoverzicht aantallen'!E:E)*$C19</f>
        <v>0</v>
      </c>
      <c r="K19" s="568">
        <f>LOOKUP('Calculatie sheet'!$L$2,'Objectenoverzicht aantallen'!$A:$A,'Objectenoverzicht aantallen'!F:F)*$C19</f>
        <v>0</v>
      </c>
      <c r="L19" s="568">
        <f>LOOKUP('Calculatie sheet'!$L$2,'Objectenoverzicht aantallen'!$A:$A,'Objectenoverzicht aantallen'!G:G)*$C19</f>
        <v>0</v>
      </c>
      <c r="M19" s="568">
        <f>LOOKUP('Calculatie sheet'!$L$2,'Objectenoverzicht aantallen'!$A:$A,'Objectenoverzicht aantallen'!H:H)*$C19</f>
        <v>0</v>
      </c>
      <c r="N19" s="568">
        <f>LOOKUP('Calculatie sheet'!$L$2,'Objectenoverzicht aantallen'!$A:$A,'Objectenoverzicht aantallen'!I:I)*$C19</f>
        <v>0</v>
      </c>
      <c r="O19" s="568">
        <f>LOOKUP('Calculatie sheet'!$L$2,'Objectenoverzicht aantallen'!$A:$A,'Objectenoverzicht aantallen'!J:J)*$C19</f>
        <v>0</v>
      </c>
      <c r="P19" s="568">
        <f>LOOKUP('Calculatie sheet'!$L$2,'Objectenoverzicht aantallen'!$A:$A,'Objectenoverzicht aantallen'!K:K)*$C19</f>
        <v>0</v>
      </c>
      <c r="Q19" s="568">
        <f>LOOKUP('Calculatie sheet'!$L$2,'Objectenoverzicht aantallen'!$A:$A,'Objectenoverzicht aantallen'!L:L)*$C19</f>
        <v>0</v>
      </c>
      <c r="R19" s="568">
        <f>LOOKUP('Calculatie sheet'!$L$2,'Objectenoverzicht aantallen'!$A:$A,'Objectenoverzicht aantallen'!M:M)*$C19</f>
        <v>0</v>
      </c>
      <c r="S19" s="568">
        <f>LOOKUP('Calculatie sheet'!$L$2,'Objectenoverzicht aantallen'!$A:$A,'Objectenoverzicht aantallen'!N:N)*$C19</f>
        <v>0</v>
      </c>
      <c r="T19" s="568">
        <f>LOOKUP('Calculatie sheet'!$L$2,'Objectenoverzicht aantallen'!$A:$A,'Objectenoverzicht aantallen'!O:O)*$C19</f>
        <v>0</v>
      </c>
    </row>
    <row r="20" spans="2:20" x14ac:dyDescent="0.2">
      <c r="B20" t="str">
        <f t="shared" ref="B20:B21" si="4">B13</f>
        <v>Grondbewerking</v>
      </c>
      <c r="C20" s="42">
        <f>'Calculatie sheet'!L72*'Calculatie sheet'!$L$57*'Calculatie sheet'!$L$78</f>
        <v>0</v>
      </c>
      <c r="D20" t="s">
        <v>360</v>
      </c>
      <c r="G20" s="569">
        <f>C20*'Calculatie sheet'!L$7</f>
        <v>0</v>
      </c>
      <c r="H20" s="42">
        <f>C20*'Calculatie sheet'!L$8</f>
        <v>0</v>
      </c>
      <c r="I20" t="str">
        <f t="shared" si="0"/>
        <v>Biobased</v>
      </c>
      <c r="J20" s="568">
        <f>LOOKUP('Calculatie sheet'!$L$2,'Objectenoverzicht aantallen'!$A:$A,'Objectenoverzicht aantallen'!E:E)*$C20</f>
        <v>0</v>
      </c>
      <c r="K20" s="568">
        <f>LOOKUP('Calculatie sheet'!$L$2,'Objectenoverzicht aantallen'!$A:$A,'Objectenoverzicht aantallen'!F:F)*$C20</f>
        <v>0</v>
      </c>
      <c r="L20" s="568">
        <f>LOOKUP('Calculatie sheet'!$L$2,'Objectenoverzicht aantallen'!$A:$A,'Objectenoverzicht aantallen'!G:G)*$C20</f>
        <v>0</v>
      </c>
      <c r="M20" s="568">
        <f>LOOKUP('Calculatie sheet'!$L$2,'Objectenoverzicht aantallen'!$A:$A,'Objectenoverzicht aantallen'!H:H)*$C20</f>
        <v>0</v>
      </c>
      <c r="N20" s="568">
        <f>LOOKUP('Calculatie sheet'!$L$2,'Objectenoverzicht aantallen'!$A:$A,'Objectenoverzicht aantallen'!I:I)*$C20</f>
        <v>0</v>
      </c>
      <c r="O20" s="568">
        <f>LOOKUP('Calculatie sheet'!$L$2,'Objectenoverzicht aantallen'!$A:$A,'Objectenoverzicht aantallen'!J:J)*$C20</f>
        <v>0</v>
      </c>
      <c r="P20" s="568">
        <f>LOOKUP('Calculatie sheet'!$L$2,'Objectenoverzicht aantallen'!$A:$A,'Objectenoverzicht aantallen'!K:K)*$C20</f>
        <v>0</v>
      </c>
      <c r="Q20" s="568">
        <f>LOOKUP('Calculatie sheet'!$L$2,'Objectenoverzicht aantallen'!$A:$A,'Objectenoverzicht aantallen'!L:L)*$C20</f>
        <v>0</v>
      </c>
      <c r="R20" s="568">
        <f>LOOKUP('Calculatie sheet'!$L$2,'Objectenoverzicht aantallen'!$A:$A,'Objectenoverzicht aantallen'!M:M)*$C20</f>
        <v>0</v>
      </c>
      <c r="S20" s="568">
        <f>LOOKUP('Calculatie sheet'!$L$2,'Objectenoverzicht aantallen'!$A:$A,'Objectenoverzicht aantallen'!N:N)*$C20</f>
        <v>0</v>
      </c>
      <c r="T20" s="568">
        <f>LOOKUP('Calculatie sheet'!$L$2,'Objectenoverzicht aantallen'!$A:$A,'Objectenoverzicht aantallen'!O:O)*$C20</f>
        <v>0</v>
      </c>
    </row>
    <row r="21" spans="2:20" x14ac:dyDescent="0.2">
      <c r="B21" t="str">
        <f t="shared" si="4"/>
        <v>Bestrating</v>
      </c>
      <c r="C21" s="42">
        <f>'Calculatie sheet'!L73*'Calculatie sheet'!$L$57*'Calculatie sheet'!$L$78</f>
        <v>0</v>
      </c>
      <c r="D21" t="s">
        <v>360</v>
      </c>
      <c r="G21" s="569">
        <f>C21*'Calculatie sheet'!L$7</f>
        <v>0</v>
      </c>
      <c r="H21" s="42">
        <f>C21*'Calculatie sheet'!L$8</f>
        <v>0</v>
      </c>
      <c r="I21" t="str">
        <f t="shared" si="0"/>
        <v>Biobased</v>
      </c>
      <c r="J21" s="568">
        <f>LOOKUP('Calculatie sheet'!$L$2,'Objectenoverzicht aantallen'!$A:$A,'Objectenoverzicht aantallen'!E:E)*$C21</f>
        <v>0</v>
      </c>
      <c r="K21" s="568">
        <f>LOOKUP('Calculatie sheet'!$L$2,'Objectenoverzicht aantallen'!$A:$A,'Objectenoverzicht aantallen'!F:F)*$C21</f>
        <v>0</v>
      </c>
      <c r="L21" s="568">
        <f>LOOKUP('Calculatie sheet'!$L$2,'Objectenoverzicht aantallen'!$A:$A,'Objectenoverzicht aantallen'!G:G)*$C21</f>
        <v>0</v>
      </c>
      <c r="M21" s="568">
        <f>LOOKUP('Calculatie sheet'!$L$2,'Objectenoverzicht aantallen'!$A:$A,'Objectenoverzicht aantallen'!H:H)*$C21</f>
        <v>0</v>
      </c>
      <c r="N21" s="568">
        <f>LOOKUP('Calculatie sheet'!$L$2,'Objectenoverzicht aantallen'!$A:$A,'Objectenoverzicht aantallen'!I:I)*$C21</f>
        <v>0</v>
      </c>
      <c r="O21" s="568">
        <f>LOOKUP('Calculatie sheet'!$L$2,'Objectenoverzicht aantallen'!$A:$A,'Objectenoverzicht aantallen'!J:J)*$C21</f>
        <v>0</v>
      </c>
      <c r="P21" s="568">
        <f>LOOKUP('Calculatie sheet'!$L$2,'Objectenoverzicht aantallen'!$A:$A,'Objectenoverzicht aantallen'!K:K)*$C21</f>
        <v>0</v>
      </c>
      <c r="Q21" s="568">
        <f>LOOKUP('Calculatie sheet'!$L$2,'Objectenoverzicht aantallen'!$A:$A,'Objectenoverzicht aantallen'!L:L)*$C21</f>
        <v>0</v>
      </c>
      <c r="R21" s="568">
        <f>LOOKUP('Calculatie sheet'!$L$2,'Objectenoverzicht aantallen'!$A:$A,'Objectenoverzicht aantallen'!M:M)*$C21</f>
        <v>0</v>
      </c>
      <c r="S21" s="568">
        <f>LOOKUP('Calculatie sheet'!$L$2,'Objectenoverzicht aantallen'!$A:$A,'Objectenoverzicht aantallen'!N:N)*$C21</f>
        <v>0</v>
      </c>
      <c r="T21" s="568">
        <f>LOOKUP('Calculatie sheet'!$L$2,'Objectenoverzicht aantallen'!$A:$A,'Objectenoverzicht aantallen'!O:O)*$C21</f>
        <v>0</v>
      </c>
    </row>
    <row r="22" spans="2:20" x14ac:dyDescent="0.2">
      <c r="B22" t="s">
        <v>348</v>
      </c>
      <c r="C22" s="42">
        <f>'Calculatie sheet'!L74*'Calculatie sheet'!$L$57*'Calculatie sheet'!$L$78</f>
        <v>0</v>
      </c>
      <c r="D22" t="s">
        <v>360</v>
      </c>
      <c r="G22" s="569">
        <f>C22*'Calculatie sheet'!L$7</f>
        <v>0</v>
      </c>
      <c r="H22" s="42">
        <f>C22*'Calculatie sheet'!L$8</f>
        <v>0</v>
      </c>
      <c r="I22" t="str">
        <f t="shared" si="0"/>
        <v>Biobased</v>
      </c>
      <c r="J22" s="568">
        <f>LOOKUP('Calculatie sheet'!$L$2,'Objectenoverzicht aantallen'!$A:$A,'Objectenoverzicht aantallen'!E:E)*$C22</f>
        <v>0</v>
      </c>
      <c r="K22" s="568">
        <f>LOOKUP('Calculatie sheet'!$L$2,'Objectenoverzicht aantallen'!$A:$A,'Objectenoverzicht aantallen'!F:F)*$C22</f>
        <v>0</v>
      </c>
      <c r="L22" s="568">
        <f>LOOKUP('Calculatie sheet'!$L$2,'Objectenoverzicht aantallen'!$A:$A,'Objectenoverzicht aantallen'!G:G)*$C22</f>
        <v>0</v>
      </c>
      <c r="M22" s="568">
        <f>LOOKUP('Calculatie sheet'!$L$2,'Objectenoverzicht aantallen'!$A:$A,'Objectenoverzicht aantallen'!H:H)*$C22</f>
        <v>0</v>
      </c>
      <c r="N22" s="568">
        <f>LOOKUP('Calculatie sheet'!$L$2,'Objectenoverzicht aantallen'!$A:$A,'Objectenoverzicht aantallen'!I:I)*$C22</f>
        <v>0</v>
      </c>
      <c r="O22" s="568">
        <f>LOOKUP('Calculatie sheet'!$L$2,'Objectenoverzicht aantallen'!$A:$A,'Objectenoverzicht aantallen'!J:J)*$C22</f>
        <v>0</v>
      </c>
      <c r="P22" s="568">
        <f>LOOKUP('Calculatie sheet'!$L$2,'Objectenoverzicht aantallen'!$A:$A,'Objectenoverzicht aantallen'!K:K)*$C22</f>
        <v>0</v>
      </c>
      <c r="Q22" s="568">
        <f>LOOKUP('Calculatie sheet'!$L$2,'Objectenoverzicht aantallen'!$A:$A,'Objectenoverzicht aantallen'!L:L)*$C22</f>
        <v>0</v>
      </c>
      <c r="R22" s="568">
        <f>LOOKUP('Calculatie sheet'!$L$2,'Objectenoverzicht aantallen'!$A:$A,'Objectenoverzicht aantallen'!M:M)*$C22</f>
        <v>0</v>
      </c>
      <c r="S22" s="568">
        <f>LOOKUP('Calculatie sheet'!$L$2,'Objectenoverzicht aantallen'!$A:$A,'Objectenoverzicht aantallen'!N:N)*$C22</f>
        <v>0</v>
      </c>
      <c r="T22" s="568">
        <f>LOOKUP('Calculatie sheet'!$L$2,'Objectenoverzicht aantallen'!$A:$A,'Objectenoverzicht aantallen'!O:O)*$C22</f>
        <v>0</v>
      </c>
    </row>
  </sheetData>
  <pageMargins left="0.7" right="0.7" top="0.75" bottom="0.75" header="0.3" footer="0.3"/>
  <pageSetup paperSize="9" orientation="portrait" horizontalDpi="0" verticalDpi="0"/>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39088-F092-264B-89AD-398EBAAF4A1B}">
  <dimension ref="A1:T22"/>
  <sheetViews>
    <sheetView workbookViewId="0">
      <selection activeCell="L31" sqref="L31"/>
    </sheetView>
  </sheetViews>
  <sheetFormatPr baseColWidth="10" defaultColWidth="11" defaultRowHeight="16" x14ac:dyDescent="0.2"/>
  <cols>
    <col min="1" max="1" width="25.5"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sheet'!M3</f>
        <v>Duiker &lt;1m (PE)</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sheet'!M68*'Calculatie sheet'!$M$57*(1-'Calculatie sheet'!$M$77-'Calculatie sheet'!$M$78)</f>
        <v>0</v>
      </c>
      <c r="D2" t="s">
        <v>134</v>
      </c>
      <c r="E2" s="8" t="s">
        <v>71</v>
      </c>
      <c r="G2" s="569">
        <f>C2*'Calculatie sheet'!M$7</f>
        <v>0</v>
      </c>
      <c r="H2" s="42">
        <f>C2*'Calculatie sheet'!M$8</f>
        <v>0</v>
      </c>
      <c r="I2" t="str">
        <f>D2</f>
        <v>Primair</v>
      </c>
      <c r="J2" s="568">
        <f>LOOKUP('Calculatie sheet'!$M$2,'Objectenoverzicht aantallen'!$A:$A,'Objectenoverzicht aantallen'!E:E)*$C2</f>
        <v>0</v>
      </c>
      <c r="K2" s="568">
        <f>LOOKUP('Calculatie sheet'!$M$2,'Objectenoverzicht aantallen'!$A:$A,'Objectenoverzicht aantallen'!F:F)*$C2</f>
        <v>0</v>
      </c>
      <c r="L2" s="568">
        <f>LOOKUP('Calculatie sheet'!$M$2,'Objectenoverzicht aantallen'!$A:$A,'Objectenoverzicht aantallen'!G:G)*$C2</f>
        <v>0</v>
      </c>
      <c r="M2" s="568">
        <f>LOOKUP('Calculatie sheet'!$M$2,'Objectenoverzicht aantallen'!$A:$A,'Objectenoverzicht aantallen'!H:H)*$C2</f>
        <v>0</v>
      </c>
      <c r="N2" s="568">
        <f>LOOKUP('Calculatie sheet'!$M$2,'Objectenoverzicht aantallen'!$A:$A,'Objectenoverzicht aantallen'!I:I)*$C2</f>
        <v>0</v>
      </c>
      <c r="O2" s="568">
        <f>LOOKUP('Calculatie sheet'!$M$2,'Objectenoverzicht aantallen'!$A:$A,'Objectenoverzicht aantallen'!J:J)*$C2</f>
        <v>0</v>
      </c>
      <c r="P2" s="568">
        <f>LOOKUP('Calculatie sheet'!$M$2,'Objectenoverzicht aantallen'!$A:$A,'Objectenoverzicht aantallen'!K:K)*$C2</f>
        <v>0</v>
      </c>
      <c r="Q2" s="568">
        <f>LOOKUP('Calculatie sheet'!$M$2,'Objectenoverzicht aantallen'!$A:$A,'Objectenoverzicht aantallen'!L:L)*$C2</f>
        <v>0</v>
      </c>
      <c r="R2" s="568">
        <f>LOOKUP('Calculatie sheet'!$M$2,'Objectenoverzicht aantallen'!$A:$A,'Objectenoverzicht aantallen'!M:M)*$C2</f>
        <v>0</v>
      </c>
      <c r="S2" s="568">
        <f>LOOKUP('Calculatie sheet'!$M$2,'Objectenoverzicht aantallen'!$A:$A,'Objectenoverzicht aantallen'!N:N)*$C2</f>
        <v>0</v>
      </c>
      <c r="T2" s="568">
        <f>LOOKUP('Calculatie sheet'!$M$2,'Objectenoverzicht aantallen'!$A:$A,'Objectenoverzicht aantallen'!O:O)*$C2</f>
        <v>0</v>
      </c>
    </row>
    <row r="3" spans="1:20" x14ac:dyDescent="0.2">
      <c r="B3" t="str">
        <f>'Calculatie sheet'!C69</f>
        <v>Staal</v>
      </c>
      <c r="C3" s="43">
        <f>'Calculatie sheet'!M69*'Calculatie sheet'!$M$57*(1-'Calculatie sheet'!$M$77-'Calculatie sheet'!$M$78)</f>
        <v>0</v>
      </c>
      <c r="D3" t="s">
        <v>134</v>
      </c>
      <c r="E3" s="24" t="s">
        <v>74</v>
      </c>
      <c r="G3" s="569">
        <f>C3*'Calculatie sheet'!M$7</f>
        <v>0</v>
      </c>
      <c r="H3" s="42">
        <f>C3*'Calculatie sheet'!M$8</f>
        <v>0</v>
      </c>
      <c r="I3" t="str">
        <f t="shared" ref="I3:I22" si="0">D3</f>
        <v>Primair</v>
      </c>
      <c r="J3" s="568">
        <f>LOOKUP('Calculatie sheet'!$M$2,'Objectenoverzicht aantallen'!$A:$A,'Objectenoverzicht aantallen'!E:E)*$C3</f>
        <v>0</v>
      </c>
      <c r="K3" s="568">
        <f>LOOKUP('Calculatie sheet'!$M$2,'Objectenoverzicht aantallen'!$A:$A,'Objectenoverzicht aantallen'!F:F)*$C3</f>
        <v>0</v>
      </c>
      <c r="L3" s="568">
        <f>LOOKUP('Calculatie sheet'!$M$2,'Objectenoverzicht aantallen'!$A:$A,'Objectenoverzicht aantallen'!G:G)*$C3</f>
        <v>0</v>
      </c>
      <c r="M3" s="568">
        <f>LOOKUP('Calculatie sheet'!$M$2,'Objectenoverzicht aantallen'!$A:$A,'Objectenoverzicht aantallen'!H:H)*$C3</f>
        <v>0</v>
      </c>
      <c r="N3" s="568">
        <f>LOOKUP('Calculatie sheet'!$M$2,'Objectenoverzicht aantallen'!$A:$A,'Objectenoverzicht aantallen'!I:I)*$C3</f>
        <v>0</v>
      </c>
      <c r="O3" s="568">
        <f>LOOKUP('Calculatie sheet'!$M$2,'Objectenoverzicht aantallen'!$A:$A,'Objectenoverzicht aantallen'!J:J)*$C3</f>
        <v>0</v>
      </c>
      <c r="P3" s="568">
        <f>LOOKUP('Calculatie sheet'!$M$2,'Objectenoverzicht aantallen'!$A:$A,'Objectenoverzicht aantallen'!K:K)*$C3</f>
        <v>0</v>
      </c>
      <c r="Q3" s="568">
        <f>LOOKUP('Calculatie sheet'!$M$2,'Objectenoverzicht aantallen'!$A:$A,'Objectenoverzicht aantallen'!L:L)*$C3</f>
        <v>0</v>
      </c>
      <c r="R3" s="568">
        <f>LOOKUP('Calculatie sheet'!$M$2,'Objectenoverzicht aantallen'!$A:$A,'Objectenoverzicht aantallen'!M:M)*$C3</f>
        <v>0</v>
      </c>
      <c r="S3" s="568">
        <f>LOOKUP('Calculatie sheet'!$M$2,'Objectenoverzicht aantallen'!$A:$A,'Objectenoverzicht aantallen'!N:N)*$C3</f>
        <v>0</v>
      </c>
      <c r="T3" s="568">
        <f>LOOKUP('Calculatie sheet'!$M$2,'Objectenoverzicht aantallen'!$A:$A,'Objectenoverzicht aantallen'!O:O)*$C3</f>
        <v>0</v>
      </c>
    </row>
    <row r="4" spans="1:20" x14ac:dyDescent="0.2">
      <c r="B4" t="str">
        <f>'Calculatie sheet'!C70</f>
        <v>Asfalt</v>
      </c>
      <c r="C4" s="43">
        <f>'Calculatie sheet'!M70*'Calculatie sheet'!$M$57*(1-'Calculatie sheet'!$M$77-'Calculatie sheet'!$M$78)</f>
        <v>0</v>
      </c>
      <c r="D4" t="s">
        <v>134</v>
      </c>
      <c r="E4" s="25" t="s">
        <v>75</v>
      </c>
      <c r="G4" s="569">
        <f>C4*'Calculatie sheet'!M$7</f>
        <v>0</v>
      </c>
      <c r="H4" s="42">
        <f>C4*'Calculatie sheet'!M$8</f>
        <v>0</v>
      </c>
      <c r="I4" t="str">
        <f t="shared" si="0"/>
        <v>Primair</v>
      </c>
      <c r="J4" s="568">
        <f>LOOKUP('Calculatie sheet'!$M$2,'Objectenoverzicht aantallen'!$A:$A,'Objectenoverzicht aantallen'!E:E)*$C4</f>
        <v>0</v>
      </c>
      <c r="K4" s="568">
        <f>LOOKUP('Calculatie sheet'!$M$2,'Objectenoverzicht aantallen'!$A:$A,'Objectenoverzicht aantallen'!F:F)*$C4</f>
        <v>0</v>
      </c>
      <c r="L4" s="568">
        <f>LOOKUP('Calculatie sheet'!$M$2,'Objectenoverzicht aantallen'!$A:$A,'Objectenoverzicht aantallen'!G:G)*$C4</f>
        <v>0</v>
      </c>
      <c r="M4" s="568">
        <f>LOOKUP('Calculatie sheet'!$M$2,'Objectenoverzicht aantallen'!$A:$A,'Objectenoverzicht aantallen'!H:H)*$C4</f>
        <v>0</v>
      </c>
      <c r="N4" s="568">
        <f>LOOKUP('Calculatie sheet'!$M$2,'Objectenoverzicht aantallen'!$A:$A,'Objectenoverzicht aantallen'!I:I)*$C4</f>
        <v>0</v>
      </c>
      <c r="O4" s="568">
        <f>LOOKUP('Calculatie sheet'!$M$2,'Objectenoverzicht aantallen'!$A:$A,'Objectenoverzicht aantallen'!J:J)*$C4</f>
        <v>0</v>
      </c>
      <c r="P4" s="568">
        <f>LOOKUP('Calculatie sheet'!$M$2,'Objectenoverzicht aantallen'!$A:$A,'Objectenoverzicht aantallen'!K:K)*$C4</f>
        <v>0</v>
      </c>
      <c r="Q4" s="568">
        <f>LOOKUP('Calculatie sheet'!$M$2,'Objectenoverzicht aantallen'!$A:$A,'Objectenoverzicht aantallen'!L:L)*$C4</f>
        <v>0</v>
      </c>
      <c r="R4" s="568">
        <f>LOOKUP('Calculatie sheet'!$M$2,'Objectenoverzicht aantallen'!$A:$A,'Objectenoverzicht aantallen'!M:M)*$C4</f>
        <v>0</v>
      </c>
      <c r="S4" s="568">
        <f>LOOKUP('Calculatie sheet'!$M$2,'Objectenoverzicht aantallen'!$A:$A,'Objectenoverzicht aantallen'!N:N)*$C4</f>
        <v>0</v>
      </c>
      <c r="T4" s="568">
        <f>LOOKUP('Calculatie sheet'!$M$2,'Objectenoverzicht aantallen'!$A:$A,'Objectenoverzicht aantallen'!O:O)*$C4</f>
        <v>0</v>
      </c>
    </row>
    <row r="5" spans="1:20" x14ac:dyDescent="0.2">
      <c r="B5" t="s">
        <v>866</v>
      </c>
      <c r="C5" s="43">
        <f>'Calculatie sheet'!M71*'Calculatie sheet'!$M$57*(1-'Calculatie sheet'!$M$77-'Calculatie sheet'!$M$78)</f>
        <v>0</v>
      </c>
      <c r="D5" t="s">
        <v>134</v>
      </c>
      <c r="E5" s="27" t="s">
        <v>93</v>
      </c>
      <c r="G5" s="569">
        <f>C5*'Calculatie sheet'!M$7</f>
        <v>0</v>
      </c>
      <c r="H5" s="42">
        <f>C5*'Calculatie sheet'!M$8</f>
        <v>0</v>
      </c>
      <c r="I5" t="str">
        <f t="shared" ref="I5" si="1">D5</f>
        <v>Primair</v>
      </c>
      <c r="J5" s="568">
        <f>LOOKUP('Calculatie sheet'!$M$2,'Objectenoverzicht aantallen'!$A:$A,'Objectenoverzicht aantallen'!E:E)*$C5</f>
        <v>0</v>
      </c>
      <c r="K5" s="568">
        <f>LOOKUP('Calculatie sheet'!$M$2,'Objectenoverzicht aantallen'!$A:$A,'Objectenoverzicht aantallen'!F:F)*$C5</f>
        <v>0</v>
      </c>
      <c r="L5" s="568">
        <f>LOOKUP('Calculatie sheet'!$M$2,'Objectenoverzicht aantallen'!$A:$A,'Objectenoverzicht aantallen'!G:G)*$C5</f>
        <v>0</v>
      </c>
      <c r="M5" s="568">
        <f>LOOKUP('Calculatie sheet'!$M$2,'Objectenoverzicht aantallen'!$A:$A,'Objectenoverzicht aantallen'!H:H)*$C5</f>
        <v>0</v>
      </c>
      <c r="N5" s="568">
        <f>LOOKUP('Calculatie sheet'!$M$2,'Objectenoverzicht aantallen'!$A:$A,'Objectenoverzicht aantallen'!I:I)*$C5</f>
        <v>0</v>
      </c>
      <c r="O5" s="568">
        <f>LOOKUP('Calculatie sheet'!$M$2,'Objectenoverzicht aantallen'!$A:$A,'Objectenoverzicht aantallen'!J:J)*$C5</f>
        <v>0</v>
      </c>
      <c r="P5" s="568">
        <f>LOOKUP('Calculatie sheet'!$M$2,'Objectenoverzicht aantallen'!$A:$A,'Objectenoverzicht aantallen'!K:K)*$C5</f>
        <v>0</v>
      </c>
      <c r="Q5" s="568">
        <f>LOOKUP('Calculatie sheet'!$M$2,'Objectenoverzicht aantallen'!$A:$A,'Objectenoverzicht aantallen'!L:L)*$C5</f>
        <v>0</v>
      </c>
      <c r="R5" s="568">
        <f>LOOKUP('Calculatie sheet'!$M$2,'Objectenoverzicht aantallen'!$A:$A,'Objectenoverzicht aantallen'!M:M)*$C5</f>
        <v>0</v>
      </c>
      <c r="S5" s="568">
        <f>LOOKUP('Calculatie sheet'!$M$2,'Objectenoverzicht aantallen'!$A:$A,'Objectenoverzicht aantallen'!N:N)*$C5</f>
        <v>0</v>
      </c>
      <c r="T5" s="568">
        <f>LOOKUP('Calculatie sheet'!$M$2,'Objectenoverzicht aantallen'!$A:$A,'Objectenoverzicht aantallen'!O:O)*$C5</f>
        <v>0</v>
      </c>
    </row>
    <row r="6" spans="1:20" x14ac:dyDescent="0.2">
      <c r="B6" t="str">
        <f>'Calculatie sheet'!C72</f>
        <v>Grondbewerking</v>
      </c>
      <c r="C6" s="43">
        <f>'Calculatie sheet'!M72*'Calculatie sheet'!$M$57*(1-'Calculatie sheet'!$M$77-'Calculatie sheet'!$M$78)</f>
        <v>0</v>
      </c>
      <c r="D6" t="s">
        <v>134</v>
      </c>
      <c r="E6" s="38" t="s">
        <v>659</v>
      </c>
      <c r="G6" s="569">
        <f>C6*'Calculatie sheet'!M$7</f>
        <v>0</v>
      </c>
      <c r="H6" s="42">
        <f>C6*'Calculatie sheet'!M$8</f>
        <v>0</v>
      </c>
      <c r="I6" t="str">
        <f t="shared" si="0"/>
        <v>Primair</v>
      </c>
      <c r="J6" s="568">
        <f>LOOKUP('Calculatie sheet'!$M$2,'Objectenoverzicht aantallen'!$A:$A,'Objectenoverzicht aantallen'!E:E)*$C6</f>
        <v>0</v>
      </c>
      <c r="K6" s="568">
        <f>LOOKUP('Calculatie sheet'!$M$2,'Objectenoverzicht aantallen'!$A:$A,'Objectenoverzicht aantallen'!F:F)*$C6</f>
        <v>0</v>
      </c>
      <c r="L6" s="568">
        <f>LOOKUP('Calculatie sheet'!$M$2,'Objectenoverzicht aantallen'!$A:$A,'Objectenoverzicht aantallen'!G:G)*$C6</f>
        <v>0</v>
      </c>
      <c r="M6" s="568">
        <f>LOOKUP('Calculatie sheet'!$M$2,'Objectenoverzicht aantallen'!$A:$A,'Objectenoverzicht aantallen'!H:H)*$C6</f>
        <v>0</v>
      </c>
      <c r="N6" s="568">
        <f>LOOKUP('Calculatie sheet'!$M$2,'Objectenoverzicht aantallen'!$A:$A,'Objectenoverzicht aantallen'!I:I)*$C6</f>
        <v>0</v>
      </c>
      <c r="O6" s="568">
        <f>LOOKUP('Calculatie sheet'!$M$2,'Objectenoverzicht aantallen'!$A:$A,'Objectenoverzicht aantallen'!J:J)*$C6</f>
        <v>0</v>
      </c>
      <c r="P6" s="568">
        <f>LOOKUP('Calculatie sheet'!$M$2,'Objectenoverzicht aantallen'!$A:$A,'Objectenoverzicht aantallen'!K:K)*$C6</f>
        <v>0</v>
      </c>
      <c r="Q6" s="568">
        <f>LOOKUP('Calculatie sheet'!$M$2,'Objectenoverzicht aantallen'!$A:$A,'Objectenoverzicht aantallen'!L:L)*$C6</f>
        <v>0</v>
      </c>
      <c r="R6" s="568">
        <f>LOOKUP('Calculatie sheet'!$M$2,'Objectenoverzicht aantallen'!$A:$A,'Objectenoverzicht aantallen'!M:M)*$C6</f>
        <v>0</v>
      </c>
      <c r="S6" s="568">
        <f>LOOKUP('Calculatie sheet'!$M$2,'Objectenoverzicht aantallen'!$A:$A,'Objectenoverzicht aantallen'!N:N)*$C6</f>
        <v>0</v>
      </c>
      <c r="T6" s="568">
        <f>LOOKUP('Calculatie sheet'!$M$2,'Objectenoverzicht aantallen'!$A:$A,'Objectenoverzicht aantallen'!O:O)*$C6</f>
        <v>0</v>
      </c>
    </row>
    <row r="7" spans="1:20" x14ac:dyDescent="0.2">
      <c r="B7" t="str">
        <f>'Calculatie sheet'!C73</f>
        <v>Bestrating</v>
      </c>
      <c r="C7" s="43">
        <f>'Calculatie sheet'!M73*'Calculatie sheet'!$M$57*(1-'Calculatie sheet'!$M$77-'Calculatie sheet'!$M$78)</f>
        <v>0</v>
      </c>
      <c r="D7" t="s">
        <v>134</v>
      </c>
      <c r="E7" s="569" t="s">
        <v>597</v>
      </c>
      <c r="G7" s="569">
        <f>C7*'Calculatie sheet'!M$7</f>
        <v>0</v>
      </c>
      <c r="H7" s="42">
        <f>C7*'Calculatie sheet'!M$8</f>
        <v>0</v>
      </c>
      <c r="I7" t="str">
        <f t="shared" si="0"/>
        <v>Primair</v>
      </c>
      <c r="J7" s="568">
        <f>LOOKUP('Calculatie sheet'!$M$2,'Objectenoverzicht aantallen'!$A:$A,'Objectenoverzicht aantallen'!E:E)*$C7</f>
        <v>0</v>
      </c>
      <c r="K7" s="568">
        <f>LOOKUP('Calculatie sheet'!$M$2,'Objectenoverzicht aantallen'!$A:$A,'Objectenoverzicht aantallen'!F:F)*$C7</f>
        <v>0</v>
      </c>
      <c r="L7" s="568">
        <f>LOOKUP('Calculatie sheet'!$M$2,'Objectenoverzicht aantallen'!$A:$A,'Objectenoverzicht aantallen'!G:G)*$C7</f>
        <v>0</v>
      </c>
      <c r="M7" s="568">
        <f>LOOKUP('Calculatie sheet'!$M$2,'Objectenoverzicht aantallen'!$A:$A,'Objectenoverzicht aantallen'!H:H)*$C7</f>
        <v>0</v>
      </c>
      <c r="N7" s="568">
        <f>LOOKUP('Calculatie sheet'!$M$2,'Objectenoverzicht aantallen'!$A:$A,'Objectenoverzicht aantallen'!I:I)*$C7</f>
        <v>0</v>
      </c>
      <c r="O7" s="568">
        <f>LOOKUP('Calculatie sheet'!$M$2,'Objectenoverzicht aantallen'!$A:$A,'Objectenoverzicht aantallen'!J:J)*$C7</f>
        <v>0</v>
      </c>
      <c r="P7" s="568">
        <f>LOOKUP('Calculatie sheet'!$M$2,'Objectenoverzicht aantallen'!$A:$A,'Objectenoverzicht aantallen'!K:K)*$C7</f>
        <v>0</v>
      </c>
      <c r="Q7" s="568">
        <f>LOOKUP('Calculatie sheet'!$M$2,'Objectenoverzicht aantallen'!$A:$A,'Objectenoverzicht aantallen'!L:L)*$C7</f>
        <v>0</v>
      </c>
      <c r="R7" s="568">
        <f>LOOKUP('Calculatie sheet'!$M$2,'Objectenoverzicht aantallen'!$A:$A,'Objectenoverzicht aantallen'!M:M)*$C7</f>
        <v>0</v>
      </c>
      <c r="S7" s="568">
        <f>LOOKUP('Calculatie sheet'!$M$2,'Objectenoverzicht aantallen'!$A:$A,'Objectenoverzicht aantallen'!N:N)*$C7</f>
        <v>0</v>
      </c>
      <c r="T7" s="568">
        <f>LOOKUP('Calculatie sheet'!$M$2,'Objectenoverzicht aantallen'!$A:$A,'Objectenoverzicht aantallen'!O:O)*$C7</f>
        <v>0</v>
      </c>
    </row>
    <row r="8" spans="1:20" x14ac:dyDescent="0.2">
      <c r="B8" t="s">
        <v>348</v>
      </c>
      <c r="C8" s="43">
        <f>'Calculatie sheet'!M74*'Calculatie sheet'!$M$57*(1-'Calculatie sheet'!$M$77-'Calculatie sheet'!$M$78)</f>
        <v>315</v>
      </c>
      <c r="D8" t="s">
        <v>134</v>
      </c>
      <c r="G8" s="569">
        <f>C8*'Calculatie sheet'!M$7</f>
        <v>0</v>
      </c>
      <c r="H8" s="42">
        <f>C8*'Calculatie sheet'!M$8</f>
        <v>0</v>
      </c>
      <c r="I8" t="str">
        <f t="shared" si="0"/>
        <v>Primair</v>
      </c>
      <c r="J8" s="568">
        <f>LOOKUP('Calculatie sheet'!$M$2,'Objectenoverzicht aantallen'!$A:$A,'Objectenoverzicht aantallen'!E:E)*$C8</f>
        <v>0</v>
      </c>
      <c r="K8" s="568">
        <f>LOOKUP('Calculatie sheet'!$M$2,'Objectenoverzicht aantallen'!$A:$A,'Objectenoverzicht aantallen'!F:F)*$C8</f>
        <v>0</v>
      </c>
      <c r="L8" s="568">
        <f>LOOKUP('Calculatie sheet'!$M$2,'Objectenoverzicht aantallen'!$A:$A,'Objectenoverzicht aantallen'!G:G)*$C8</f>
        <v>0</v>
      </c>
      <c r="M8" s="568">
        <f>LOOKUP('Calculatie sheet'!$M$2,'Objectenoverzicht aantallen'!$A:$A,'Objectenoverzicht aantallen'!H:H)*$C8</f>
        <v>0</v>
      </c>
      <c r="N8" s="568">
        <f>LOOKUP('Calculatie sheet'!$M$2,'Objectenoverzicht aantallen'!$A:$A,'Objectenoverzicht aantallen'!I:I)*$C8</f>
        <v>0</v>
      </c>
      <c r="O8" s="568">
        <f>LOOKUP('Calculatie sheet'!$M$2,'Objectenoverzicht aantallen'!$A:$A,'Objectenoverzicht aantallen'!J:J)*$C8</f>
        <v>0</v>
      </c>
      <c r="P8" s="568">
        <f>LOOKUP('Calculatie sheet'!$M$2,'Objectenoverzicht aantallen'!$A:$A,'Objectenoverzicht aantallen'!K:K)*$C8</f>
        <v>0</v>
      </c>
      <c r="Q8" s="568">
        <f>LOOKUP('Calculatie sheet'!$M$2,'Objectenoverzicht aantallen'!$A:$A,'Objectenoverzicht aantallen'!L:L)*$C8</f>
        <v>0</v>
      </c>
      <c r="R8" s="568">
        <f>LOOKUP('Calculatie sheet'!$M$2,'Objectenoverzicht aantallen'!$A:$A,'Objectenoverzicht aantallen'!M:M)*$C8</f>
        <v>0</v>
      </c>
      <c r="S8" s="568">
        <f>LOOKUP('Calculatie sheet'!$M$2,'Objectenoverzicht aantallen'!$A:$A,'Objectenoverzicht aantallen'!N:N)*$C8</f>
        <v>0</v>
      </c>
      <c r="T8" s="568">
        <f>LOOKUP('Calculatie sheet'!$M$2,'Objectenoverzicht aantallen'!$A:$A,'Objectenoverzicht aantallen'!O:O)*$C8</f>
        <v>0</v>
      </c>
    </row>
    <row r="9" spans="1:20" x14ac:dyDescent="0.2">
      <c r="B9" t="str">
        <f>B2</f>
        <v>Beton</v>
      </c>
      <c r="C9" s="43">
        <f>'Calculatie sheet'!M68*'Calculatie sheet'!$M$57*'Calculatie sheet'!$M$77</f>
        <v>0</v>
      </c>
      <c r="D9" t="s">
        <v>135</v>
      </c>
      <c r="G9" s="569">
        <f>C9*'Calculatie sheet'!M$7</f>
        <v>0</v>
      </c>
      <c r="H9" s="42">
        <f>C9*'Calculatie sheet'!M$8</f>
        <v>0</v>
      </c>
      <c r="I9" t="str">
        <f t="shared" si="0"/>
        <v>Secundair</v>
      </c>
      <c r="J9" s="568">
        <f>LOOKUP('Calculatie sheet'!$M$2,'Objectenoverzicht aantallen'!$A:$A,'Objectenoverzicht aantallen'!E:E)*$C9</f>
        <v>0</v>
      </c>
      <c r="K9" s="568">
        <f>LOOKUP('Calculatie sheet'!$M$2,'Objectenoverzicht aantallen'!$A:$A,'Objectenoverzicht aantallen'!F:F)*$C9</f>
        <v>0</v>
      </c>
      <c r="L9" s="568">
        <f>LOOKUP('Calculatie sheet'!$M$2,'Objectenoverzicht aantallen'!$A:$A,'Objectenoverzicht aantallen'!G:G)*$C9</f>
        <v>0</v>
      </c>
      <c r="M9" s="568">
        <f>LOOKUP('Calculatie sheet'!$M$2,'Objectenoverzicht aantallen'!$A:$A,'Objectenoverzicht aantallen'!H:H)*$C9</f>
        <v>0</v>
      </c>
      <c r="N9" s="568">
        <f>LOOKUP('Calculatie sheet'!$M$2,'Objectenoverzicht aantallen'!$A:$A,'Objectenoverzicht aantallen'!I:I)*$C9</f>
        <v>0</v>
      </c>
      <c r="O9" s="568">
        <f>LOOKUP('Calculatie sheet'!$M$2,'Objectenoverzicht aantallen'!$A:$A,'Objectenoverzicht aantallen'!J:J)*$C9</f>
        <v>0</v>
      </c>
      <c r="P9" s="568">
        <f>LOOKUP('Calculatie sheet'!$M$2,'Objectenoverzicht aantallen'!$A:$A,'Objectenoverzicht aantallen'!K:K)*$C9</f>
        <v>0</v>
      </c>
      <c r="Q9" s="568">
        <f>LOOKUP('Calculatie sheet'!$M$2,'Objectenoverzicht aantallen'!$A:$A,'Objectenoverzicht aantallen'!L:L)*$C9</f>
        <v>0</v>
      </c>
      <c r="R9" s="568">
        <f>LOOKUP('Calculatie sheet'!$M$2,'Objectenoverzicht aantallen'!$A:$A,'Objectenoverzicht aantallen'!M:M)*$C9</f>
        <v>0</v>
      </c>
      <c r="S9" s="568">
        <f>LOOKUP('Calculatie sheet'!$M$2,'Objectenoverzicht aantallen'!$A:$A,'Objectenoverzicht aantallen'!N:N)*$C9</f>
        <v>0</v>
      </c>
      <c r="T9" s="568">
        <f>LOOKUP('Calculatie sheet'!$M$2,'Objectenoverzicht aantallen'!$A:$A,'Objectenoverzicht aantallen'!O:O)*$C9</f>
        <v>0</v>
      </c>
    </row>
    <row r="10" spans="1:20" x14ac:dyDescent="0.2">
      <c r="B10" t="str">
        <f>B3</f>
        <v>Staal</v>
      </c>
      <c r="C10" s="43">
        <f>'Calculatie sheet'!M69*'Calculatie sheet'!$M$57*'Calculatie sheet'!$M$77</f>
        <v>0</v>
      </c>
      <c r="D10" t="s">
        <v>135</v>
      </c>
      <c r="G10" s="569">
        <f>C10*'Calculatie sheet'!M$7</f>
        <v>0</v>
      </c>
      <c r="H10" s="42">
        <f>C10*'Calculatie sheet'!M$8</f>
        <v>0</v>
      </c>
      <c r="I10" t="str">
        <f t="shared" si="0"/>
        <v>Secundair</v>
      </c>
      <c r="J10" s="568">
        <f>LOOKUP('Calculatie sheet'!$M$2,'Objectenoverzicht aantallen'!$A:$A,'Objectenoverzicht aantallen'!E:E)*$C10</f>
        <v>0</v>
      </c>
      <c r="K10" s="568">
        <f>LOOKUP('Calculatie sheet'!$M$2,'Objectenoverzicht aantallen'!$A:$A,'Objectenoverzicht aantallen'!F:F)*$C10</f>
        <v>0</v>
      </c>
      <c r="L10" s="568">
        <f>LOOKUP('Calculatie sheet'!$M$2,'Objectenoverzicht aantallen'!$A:$A,'Objectenoverzicht aantallen'!G:G)*$C10</f>
        <v>0</v>
      </c>
      <c r="M10" s="568">
        <f>LOOKUP('Calculatie sheet'!$M$2,'Objectenoverzicht aantallen'!$A:$A,'Objectenoverzicht aantallen'!H:H)*$C10</f>
        <v>0</v>
      </c>
      <c r="N10" s="568">
        <f>LOOKUP('Calculatie sheet'!$M$2,'Objectenoverzicht aantallen'!$A:$A,'Objectenoverzicht aantallen'!I:I)*$C10</f>
        <v>0</v>
      </c>
      <c r="O10" s="568">
        <f>LOOKUP('Calculatie sheet'!$M$2,'Objectenoverzicht aantallen'!$A:$A,'Objectenoverzicht aantallen'!J:J)*$C10</f>
        <v>0</v>
      </c>
      <c r="P10" s="568">
        <f>LOOKUP('Calculatie sheet'!$M$2,'Objectenoverzicht aantallen'!$A:$A,'Objectenoverzicht aantallen'!K:K)*$C10</f>
        <v>0</v>
      </c>
      <c r="Q10" s="568">
        <f>LOOKUP('Calculatie sheet'!$M$2,'Objectenoverzicht aantallen'!$A:$A,'Objectenoverzicht aantallen'!L:L)*$C10</f>
        <v>0</v>
      </c>
      <c r="R10" s="568">
        <f>LOOKUP('Calculatie sheet'!$M$2,'Objectenoverzicht aantallen'!$A:$A,'Objectenoverzicht aantallen'!M:M)*$C10</f>
        <v>0</v>
      </c>
      <c r="S10" s="568">
        <f>LOOKUP('Calculatie sheet'!$M$2,'Objectenoverzicht aantallen'!$A:$A,'Objectenoverzicht aantallen'!N:N)*$C10</f>
        <v>0</v>
      </c>
      <c r="T10" s="568">
        <f>LOOKUP('Calculatie sheet'!$M$2,'Objectenoverzicht aantallen'!$A:$A,'Objectenoverzicht aantallen'!O:O)*$C10</f>
        <v>0</v>
      </c>
    </row>
    <row r="11" spans="1:20" x14ac:dyDescent="0.2">
      <c r="B11" t="str">
        <f>B4</f>
        <v>Asfalt</v>
      </c>
      <c r="C11" s="43">
        <f>'Calculatie sheet'!M70*'Calculatie sheet'!$M$57*'Calculatie sheet'!$M$77</f>
        <v>0</v>
      </c>
      <c r="D11" t="s">
        <v>135</v>
      </c>
      <c r="G11" s="569">
        <f>C11*'Calculatie sheet'!M$7</f>
        <v>0</v>
      </c>
      <c r="H11" s="42">
        <f>C11*'Calculatie sheet'!M$8</f>
        <v>0</v>
      </c>
      <c r="I11" t="str">
        <f t="shared" si="0"/>
        <v>Secundair</v>
      </c>
      <c r="J11" s="568">
        <f>LOOKUP('Calculatie sheet'!$M$2,'Objectenoverzicht aantallen'!$A:$A,'Objectenoverzicht aantallen'!E:E)*$C11</f>
        <v>0</v>
      </c>
      <c r="K11" s="568">
        <f>LOOKUP('Calculatie sheet'!$M$2,'Objectenoverzicht aantallen'!$A:$A,'Objectenoverzicht aantallen'!F:F)*$C11</f>
        <v>0</v>
      </c>
      <c r="L11" s="568">
        <f>LOOKUP('Calculatie sheet'!$M$2,'Objectenoverzicht aantallen'!$A:$A,'Objectenoverzicht aantallen'!G:G)*$C11</f>
        <v>0</v>
      </c>
      <c r="M11" s="568">
        <f>LOOKUP('Calculatie sheet'!$M$2,'Objectenoverzicht aantallen'!$A:$A,'Objectenoverzicht aantallen'!H:H)*$C11</f>
        <v>0</v>
      </c>
      <c r="N11" s="568">
        <f>LOOKUP('Calculatie sheet'!$M$2,'Objectenoverzicht aantallen'!$A:$A,'Objectenoverzicht aantallen'!I:I)*$C11</f>
        <v>0</v>
      </c>
      <c r="O11" s="568">
        <f>LOOKUP('Calculatie sheet'!$M$2,'Objectenoverzicht aantallen'!$A:$A,'Objectenoverzicht aantallen'!J:J)*$C11</f>
        <v>0</v>
      </c>
      <c r="P11" s="568">
        <f>LOOKUP('Calculatie sheet'!$M$2,'Objectenoverzicht aantallen'!$A:$A,'Objectenoverzicht aantallen'!K:K)*$C11</f>
        <v>0</v>
      </c>
      <c r="Q11" s="568">
        <f>LOOKUP('Calculatie sheet'!$M$2,'Objectenoverzicht aantallen'!$A:$A,'Objectenoverzicht aantallen'!L:L)*$C11</f>
        <v>0</v>
      </c>
      <c r="R11" s="568">
        <f>LOOKUP('Calculatie sheet'!$M$2,'Objectenoverzicht aantallen'!$A:$A,'Objectenoverzicht aantallen'!M:M)*$C11</f>
        <v>0</v>
      </c>
      <c r="S11" s="568">
        <f>LOOKUP('Calculatie sheet'!$M$2,'Objectenoverzicht aantallen'!$A:$A,'Objectenoverzicht aantallen'!N:N)*$C11</f>
        <v>0</v>
      </c>
      <c r="T11" s="568">
        <f>LOOKUP('Calculatie sheet'!$M$2,'Objectenoverzicht aantallen'!$A:$A,'Objectenoverzicht aantallen'!O:O)*$C11</f>
        <v>0</v>
      </c>
    </row>
    <row r="12" spans="1:20" x14ac:dyDescent="0.2">
      <c r="B12" t="s">
        <v>866</v>
      </c>
      <c r="C12" s="43">
        <f>'Calculatie sheet'!M71*'Calculatie sheet'!$M$57*'Calculatie sheet'!$M$77</f>
        <v>0</v>
      </c>
      <c r="D12" t="s">
        <v>135</v>
      </c>
      <c r="G12" s="569">
        <f>C12*'Calculatie sheet'!M$7</f>
        <v>0</v>
      </c>
      <c r="H12" s="42">
        <f>C12*'Calculatie sheet'!M$8</f>
        <v>0</v>
      </c>
      <c r="I12" t="str">
        <f t="shared" ref="I12" si="2">D12</f>
        <v>Secundair</v>
      </c>
      <c r="J12" s="568">
        <f>LOOKUP('Calculatie sheet'!$M$2,'Objectenoverzicht aantallen'!$A:$A,'Objectenoverzicht aantallen'!E:E)*$C12</f>
        <v>0</v>
      </c>
      <c r="K12" s="568">
        <f>LOOKUP('Calculatie sheet'!$M$2,'Objectenoverzicht aantallen'!$A:$A,'Objectenoverzicht aantallen'!F:F)*$C12</f>
        <v>0</v>
      </c>
      <c r="L12" s="568">
        <f>LOOKUP('Calculatie sheet'!$M$2,'Objectenoverzicht aantallen'!$A:$A,'Objectenoverzicht aantallen'!G:G)*$C12</f>
        <v>0</v>
      </c>
      <c r="M12" s="568">
        <f>LOOKUP('Calculatie sheet'!$M$2,'Objectenoverzicht aantallen'!$A:$A,'Objectenoverzicht aantallen'!H:H)*$C12</f>
        <v>0</v>
      </c>
      <c r="N12" s="568">
        <f>LOOKUP('Calculatie sheet'!$M$2,'Objectenoverzicht aantallen'!$A:$A,'Objectenoverzicht aantallen'!I:I)*$C12</f>
        <v>0</v>
      </c>
      <c r="O12" s="568">
        <f>LOOKUP('Calculatie sheet'!$M$2,'Objectenoverzicht aantallen'!$A:$A,'Objectenoverzicht aantallen'!J:J)*$C12</f>
        <v>0</v>
      </c>
      <c r="P12" s="568">
        <f>LOOKUP('Calculatie sheet'!$M$2,'Objectenoverzicht aantallen'!$A:$A,'Objectenoverzicht aantallen'!K:K)*$C12</f>
        <v>0</v>
      </c>
      <c r="Q12" s="568">
        <f>LOOKUP('Calculatie sheet'!$M$2,'Objectenoverzicht aantallen'!$A:$A,'Objectenoverzicht aantallen'!L:L)*$C12</f>
        <v>0</v>
      </c>
      <c r="R12" s="568">
        <f>LOOKUP('Calculatie sheet'!$M$2,'Objectenoverzicht aantallen'!$A:$A,'Objectenoverzicht aantallen'!M:M)*$C12</f>
        <v>0</v>
      </c>
      <c r="S12" s="568">
        <f>LOOKUP('Calculatie sheet'!$M$2,'Objectenoverzicht aantallen'!$A:$A,'Objectenoverzicht aantallen'!N:N)*$C12</f>
        <v>0</v>
      </c>
      <c r="T12" s="568">
        <f>LOOKUP('Calculatie sheet'!$M$2,'Objectenoverzicht aantallen'!$A:$A,'Objectenoverzicht aantallen'!O:O)*$C12</f>
        <v>0</v>
      </c>
    </row>
    <row r="13" spans="1:20" x14ac:dyDescent="0.2">
      <c r="B13" t="str">
        <f>B6</f>
        <v>Grondbewerking</v>
      </c>
      <c r="C13" s="43">
        <f>'Calculatie sheet'!M72*'Calculatie sheet'!$M$57*'Calculatie sheet'!$M$77</f>
        <v>0</v>
      </c>
      <c r="D13" t="s">
        <v>135</v>
      </c>
      <c r="G13" s="569">
        <f>C13*'Calculatie sheet'!M$7</f>
        <v>0</v>
      </c>
      <c r="H13" s="42">
        <f>C13*'Calculatie sheet'!M$8</f>
        <v>0</v>
      </c>
      <c r="I13" t="str">
        <f t="shared" si="0"/>
        <v>Secundair</v>
      </c>
      <c r="J13" s="568">
        <f>LOOKUP('Calculatie sheet'!$M$2,'Objectenoverzicht aantallen'!$A:$A,'Objectenoverzicht aantallen'!E:E)*$C13</f>
        <v>0</v>
      </c>
      <c r="K13" s="568">
        <f>LOOKUP('Calculatie sheet'!$M$2,'Objectenoverzicht aantallen'!$A:$A,'Objectenoverzicht aantallen'!F:F)*$C13</f>
        <v>0</v>
      </c>
      <c r="L13" s="568">
        <f>LOOKUP('Calculatie sheet'!$M$2,'Objectenoverzicht aantallen'!$A:$A,'Objectenoverzicht aantallen'!G:G)*$C13</f>
        <v>0</v>
      </c>
      <c r="M13" s="568">
        <f>LOOKUP('Calculatie sheet'!$M$2,'Objectenoverzicht aantallen'!$A:$A,'Objectenoverzicht aantallen'!H:H)*$C13</f>
        <v>0</v>
      </c>
      <c r="N13" s="568">
        <f>LOOKUP('Calculatie sheet'!$M$2,'Objectenoverzicht aantallen'!$A:$A,'Objectenoverzicht aantallen'!I:I)*$C13</f>
        <v>0</v>
      </c>
      <c r="O13" s="568">
        <f>LOOKUP('Calculatie sheet'!$M$2,'Objectenoverzicht aantallen'!$A:$A,'Objectenoverzicht aantallen'!J:J)*$C13</f>
        <v>0</v>
      </c>
      <c r="P13" s="568">
        <f>LOOKUP('Calculatie sheet'!$M$2,'Objectenoverzicht aantallen'!$A:$A,'Objectenoverzicht aantallen'!K:K)*$C13</f>
        <v>0</v>
      </c>
      <c r="Q13" s="568">
        <f>LOOKUP('Calculatie sheet'!$M$2,'Objectenoverzicht aantallen'!$A:$A,'Objectenoverzicht aantallen'!L:L)*$C13</f>
        <v>0</v>
      </c>
      <c r="R13" s="568">
        <f>LOOKUP('Calculatie sheet'!$M$2,'Objectenoverzicht aantallen'!$A:$A,'Objectenoverzicht aantallen'!M:M)*$C13</f>
        <v>0</v>
      </c>
      <c r="S13" s="568">
        <f>LOOKUP('Calculatie sheet'!$M$2,'Objectenoverzicht aantallen'!$A:$A,'Objectenoverzicht aantallen'!N:N)*$C13</f>
        <v>0</v>
      </c>
      <c r="T13" s="568">
        <f>LOOKUP('Calculatie sheet'!$M$2,'Objectenoverzicht aantallen'!$A:$A,'Objectenoverzicht aantallen'!O:O)*$C13</f>
        <v>0</v>
      </c>
    </row>
    <row r="14" spans="1:20" x14ac:dyDescent="0.2">
      <c r="B14" t="str">
        <f>B7</f>
        <v>Bestrating</v>
      </c>
      <c r="C14" s="43">
        <f>'Calculatie sheet'!M73*'Calculatie sheet'!$M$57*'Calculatie sheet'!$M$77</f>
        <v>0</v>
      </c>
      <c r="D14" t="s">
        <v>135</v>
      </c>
      <c r="G14" s="569">
        <f>C14*'Calculatie sheet'!M$7</f>
        <v>0</v>
      </c>
      <c r="H14" s="42">
        <f>C14*'Calculatie sheet'!M$8</f>
        <v>0</v>
      </c>
      <c r="I14" t="str">
        <f t="shared" si="0"/>
        <v>Secundair</v>
      </c>
      <c r="J14" s="568">
        <f>LOOKUP('Calculatie sheet'!$M$2,'Objectenoverzicht aantallen'!$A:$A,'Objectenoverzicht aantallen'!E:E)*$C14</f>
        <v>0</v>
      </c>
      <c r="K14" s="568">
        <f>LOOKUP('Calculatie sheet'!$M$2,'Objectenoverzicht aantallen'!$A:$A,'Objectenoverzicht aantallen'!F:F)*$C14</f>
        <v>0</v>
      </c>
      <c r="L14" s="568">
        <f>LOOKUP('Calculatie sheet'!$M$2,'Objectenoverzicht aantallen'!$A:$A,'Objectenoverzicht aantallen'!G:G)*$C14</f>
        <v>0</v>
      </c>
      <c r="M14" s="568">
        <f>LOOKUP('Calculatie sheet'!$M$2,'Objectenoverzicht aantallen'!$A:$A,'Objectenoverzicht aantallen'!H:H)*$C14</f>
        <v>0</v>
      </c>
      <c r="N14" s="568">
        <f>LOOKUP('Calculatie sheet'!$M$2,'Objectenoverzicht aantallen'!$A:$A,'Objectenoverzicht aantallen'!I:I)*$C14</f>
        <v>0</v>
      </c>
      <c r="O14" s="568">
        <f>LOOKUP('Calculatie sheet'!$M$2,'Objectenoverzicht aantallen'!$A:$A,'Objectenoverzicht aantallen'!J:J)*$C14</f>
        <v>0</v>
      </c>
      <c r="P14" s="568">
        <f>LOOKUP('Calculatie sheet'!$M$2,'Objectenoverzicht aantallen'!$A:$A,'Objectenoverzicht aantallen'!K:K)*$C14</f>
        <v>0</v>
      </c>
      <c r="Q14" s="568">
        <f>LOOKUP('Calculatie sheet'!$M$2,'Objectenoverzicht aantallen'!$A:$A,'Objectenoverzicht aantallen'!L:L)*$C14</f>
        <v>0</v>
      </c>
      <c r="R14" s="568">
        <f>LOOKUP('Calculatie sheet'!$M$2,'Objectenoverzicht aantallen'!$A:$A,'Objectenoverzicht aantallen'!M:M)*$C14</f>
        <v>0</v>
      </c>
      <c r="S14" s="568">
        <f>LOOKUP('Calculatie sheet'!$M$2,'Objectenoverzicht aantallen'!$A:$A,'Objectenoverzicht aantallen'!N:N)*$C14</f>
        <v>0</v>
      </c>
      <c r="T14" s="568">
        <f>LOOKUP('Calculatie sheet'!$M$2,'Objectenoverzicht aantallen'!$A:$A,'Objectenoverzicht aantallen'!O:O)*$C14</f>
        <v>0</v>
      </c>
    </row>
    <row r="15" spans="1:20" x14ac:dyDescent="0.2">
      <c r="B15" t="s">
        <v>348</v>
      </c>
      <c r="C15" s="43">
        <f>'Calculatie sheet'!M74*'Calculatie sheet'!$M$57*'Calculatie sheet'!$M$77</f>
        <v>0</v>
      </c>
      <c r="D15" t="s">
        <v>135</v>
      </c>
      <c r="G15" s="569">
        <f>C15*'Calculatie sheet'!M$7</f>
        <v>0</v>
      </c>
      <c r="H15" s="42">
        <f>C15*'Calculatie sheet'!M$8</f>
        <v>0</v>
      </c>
      <c r="I15" t="str">
        <f t="shared" si="0"/>
        <v>Secundair</v>
      </c>
      <c r="J15" s="568">
        <f>LOOKUP('Calculatie sheet'!$M$2,'Objectenoverzicht aantallen'!$A:$A,'Objectenoverzicht aantallen'!E:E)*$C15</f>
        <v>0</v>
      </c>
      <c r="K15" s="568">
        <f>LOOKUP('Calculatie sheet'!$M$2,'Objectenoverzicht aantallen'!$A:$A,'Objectenoverzicht aantallen'!F:F)*$C15</f>
        <v>0</v>
      </c>
      <c r="L15" s="568">
        <f>LOOKUP('Calculatie sheet'!$M$2,'Objectenoverzicht aantallen'!$A:$A,'Objectenoverzicht aantallen'!G:G)*$C15</f>
        <v>0</v>
      </c>
      <c r="M15" s="568">
        <f>LOOKUP('Calculatie sheet'!$M$2,'Objectenoverzicht aantallen'!$A:$A,'Objectenoverzicht aantallen'!H:H)*$C15</f>
        <v>0</v>
      </c>
      <c r="N15" s="568">
        <f>LOOKUP('Calculatie sheet'!$M$2,'Objectenoverzicht aantallen'!$A:$A,'Objectenoverzicht aantallen'!I:I)*$C15</f>
        <v>0</v>
      </c>
      <c r="O15" s="568">
        <f>LOOKUP('Calculatie sheet'!$M$2,'Objectenoverzicht aantallen'!$A:$A,'Objectenoverzicht aantallen'!J:J)*$C15</f>
        <v>0</v>
      </c>
      <c r="P15" s="568">
        <f>LOOKUP('Calculatie sheet'!$M$2,'Objectenoverzicht aantallen'!$A:$A,'Objectenoverzicht aantallen'!K:K)*$C15</f>
        <v>0</v>
      </c>
      <c r="Q15" s="568">
        <f>LOOKUP('Calculatie sheet'!$M$2,'Objectenoverzicht aantallen'!$A:$A,'Objectenoverzicht aantallen'!L:L)*$C15</f>
        <v>0</v>
      </c>
      <c r="R15" s="568">
        <f>LOOKUP('Calculatie sheet'!$M$2,'Objectenoverzicht aantallen'!$A:$A,'Objectenoverzicht aantallen'!M:M)*$C15</f>
        <v>0</v>
      </c>
      <c r="S15" s="568">
        <f>LOOKUP('Calculatie sheet'!$M$2,'Objectenoverzicht aantallen'!$A:$A,'Objectenoverzicht aantallen'!N:N)*$C15</f>
        <v>0</v>
      </c>
      <c r="T15" s="568">
        <f>LOOKUP('Calculatie sheet'!$M$2,'Objectenoverzicht aantallen'!$A:$A,'Objectenoverzicht aantallen'!O:O)*$C15</f>
        <v>0</v>
      </c>
    </row>
    <row r="16" spans="1:20" x14ac:dyDescent="0.2">
      <c r="B16" t="str">
        <f>B9</f>
        <v>Beton</v>
      </c>
      <c r="C16" s="42">
        <f>'Calculatie sheet'!M68*'Calculatie sheet'!$M$57*'Calculatie sheet'!$M$78</f>
        <v>0</v>
      </c>
      <c r="D16" t="s">
        <v>360</v>
      </c>
      <c r="G16" s="569">
        <f>C16*'Calculatie sheet'!M$7</f>
        <v>0</v>
      </c>
      <c r="H16" s="42">
        <f>C16*'Calculatie sheet'!M$8</f>
        <v>0</v>
      </c>
      <c r="I16" t="str">
        <f t="shared" si="0"/>
        <v>Biobased</v>
      </c>
      <c r="J16" s="568">
        <f>LOOKUP('Calculatie sheet'!$M$2,'Objectenoverzicht aantallen'!$A:$A,'Objectenoverzicht aantallen'!E:E)*$C16</f>
        <v>0</v>
      </c>
      <c r="K16" s="568">
        <f>LOOKUP('Calculatie sheet'!$M$2,'Objectenoverzicht aantallen'!$A:$A,'Objectenoverzicht aantallen'!F:F)*$C16</f>
        <v>0</v>
      </c>
      <c r="L16" s="568">
        <f>LOOKUP('Calculatie sheet'!$M$2,'Objectenoverzicht aantallen'!$A:$A,'Objectenoverzicht aantallen'!G:G)*$C16</f>
        <v>0</v>
      </c>
      <c r="M16" s="568">
        <f>LOOKUP('Calculatie sheet'!$M$2,'Objectenoverzicht aantallen'!$A:$A,'Objectenoverzicht aantallen'!H:H)*$C16</f>
        <v>0</v>
      </c>
      <c r="N16" s="568">
        <f>LOOKUP('Calculatie sheet'!$M$2,'Objectenoverzicht aantallen'!$A:$A,'Objectenoverzicht aantallen'!I:I)*$C16</f>
        <v>0</v>
      </c>
      <c r="O16" s="568">
        <f>LOOKUP('Calculatie sheet'!$M$2,'Objectenoverzicht aantallen'!$A:$A,'Objectenoverzicht aantallen'!J:J)*$C16</f>
        <v>0</v>
      </c>
      <c r="P16" s="568">
        <f>LOOKUP('Calculatie sheet'!$M$2,'Objectenoverzicht aantallen'!$A:$A,'Objectenoverzicht aantallen'!K:K)*$C16</f>
        <v>0</v>
      </c>
      <c r="Q16" s="568">
        <f>LOOKUP('Calculatie sheet'!$M$2,'Objectenoverzicht aantallen'!$A:$A,'Objectenoverzicht aantallen'!L:L)*$C16</f>
        <v>0</v>
      </c>
      <c r="R16" s="568">
        <f>LOOKUP('Calculatie sheet'!$M$2,'Objectenoverzicht aantallen'!$A:$A,'Objectenoverzicht aantallen'!M:M)*$C16</f>
        <v>0</v>
      </c>
      <c r="S16" s="568">
        <f>LOOKUP('Calculatie sheet'!$M$2,'Objectenoverzicht aantallen'!$A:$A,'Objectenoverzicht aantallen'!N:N)*$C16</f>
        <v>0</v>
      </c>
      <c r="T16" s="568">
        <f>LOOKUP('Calculatie sheet'!$M$2,'Objectenoverzicht aantallen'!$A:$A,'Objectenoverzicht aantallen'!O:O)*$C16</f>
        <v>0</v>
      </c>
    </row>
    <row r="17" spans="2:20" x14ac:dyDescent="0.2">
      <c r="B17" t="str">
        <f>B10</f>
        <v>Staal</v>
      </c>
      <c r="C17" s="42">
        <f>'Calculatie sheet'!M69*'Calculatie sheet'!$M$57*'Calculatie sheet'!$M$78</f>
        <v>0</v>
      </c>
      <c r="D17" t="s">
        <v>360</v>
      </c>
      <c r="G17" s="569">
        <f>C17*'Calculatie sheet'!M$7</f>
        <v>0</v>
      </c>
      <c r="H17" s="42">
        <f>C17*'Calculatie sheet'!M$8</f>
        <v>0</v>
      </c>
      <c r="I17" t="str">
        <f t="shared" si="0"/>
        <v>Biobased</v>
      </c>
      <c r="J17" s="568">
        <f>LOOKUP('Calculatie sheet'!$M$2,'Objectenoverzicht aantallen'!$A:$A,'Objectenoverzicht aantallen'!E:E)*$C17</f>
        <v>0</v>
      </c>
      <c r="K17" s="568">
        <f>LOOKUP('Calculatie sheet'!$M$2,'Objectenoverzicht aantallen'!$A:$A,'Objectenoverzicht aantallen'!F:F)*$C17</f>
        <v>0</v>
      </c>
      <c r="L17" s="568">
        <f>LOOKUP('Calculatie sheet'!$M$2,'Objectenoverzicht aantallen'!$A:$A,'Objectenoverzicht aantallen'!G:G)*$C17</f>
        <v>0</v>
      </c>
      <c r="M17" s="568">
        <f>LOOKUP('Calculatie sheet'!$M$2,'Objectenoverzicht aantallen'!$A:$A,'Objectenoverzicht aantallen'!H:H)*$C17</f>
        <v>0</v>
      </c>
      <c r="N17" s="568">
        <f>LOOKUP('Calculatie sheet'!$M$2,'Objectenoverzicht aantallen'!$A:$A,'Objectenoverzicht aantallen'!I:I)*$C17</f>
        <v>0</v>
      </c>
      <c r="O17" s="568">
        <f>LOOKUP('Calculatie sheet'!$M$2,'Objectenoverzicht aantallen'!$A:$A,'Objectenoverzicht aantallen'!J:J)*$C17</f>
        <v>0</v>
      </c>
      <c r="P17" s="568">
        <f>LOOKUP('Calculatie sheet'!$M$2,'Objectenoverzicht aantallen'!$A:$A,'Objectenoverzicht aantallen'!K:K)*$C17</f>
        <v>0</v>
      </c>
      <c r="Q17" s="568">
        <f>LOOKUP('Calculatie sheet'!$M$2,'Objectenoverzicht aantallen'!$A:$A,'Objectenoverzicht aantallen'!L:L)*$C17</f>
        <v>0</v>
      </c>
      <c r="R17" s="568">
        <f>LOOKUP('Calculatie sheet'!$M$2,'Objectenoverzicht aantallen'!$A:$A,'Objectenoverzicht aantallen'!M:M)*$C17</f>
        <v>0</v>
      </c>
      <c r="S17" s="568">
        <f>LOOKUP('Calculatie sheet'!$M$2,'Objectenoverzicht aantallen'!$A:$A,'Objectenoverzicht aantallen'!N:N)*$C17</f>
        <v>0</v>
      </c>
      <c r="T17" s="568">
        <f>LOOKUP('Calculatie sheet'!$M$2,'Objectenoverzicht aantallen'!$A:$A,'Objectenoverzicht aantallen'!O:O)*$C17</f>
        <v>0</v>
      </c>
    </row>
    <row r="18" spans="2:20" x14ac:dyDescent="0.2">
      <c r="B18" t="str">
        <f>B11</f>
        <v>Asfalt</v>
      </c>
      <c r="C18" s="42">
        <f>'Calculatie sheet'!M70*'Calculatie sheet'!$M$57*'Calculatie sheet'!$M$78</f>
        <v>0</v>
      </c>
      <c r="D18" t="s">
        <v>360</v>
      </c>
      <c r="G18" s="569">
        <f>C18*'Calculatie sheet'!M$7</f>
        <v>0</v>
      </c>
      <c r="H18" s="42">
        <f>C18*'Calculatie sheet'!M$8</f>
        <v>0</v>
      </c>
      <c r="I18" t="str">
        <f t="shared" si="0"/>
        <v>Biobased</v>
      </c>
      <c r="J18" s="568">
        <f>LOOKUP('Calculatie sheet'!$M$2,'Objectenoverzicht aantallen'!$A:$A,'Objectenoverzicht aantallen'!E:E)*$C18</f>
        <v>0</v>
      </c>
      <c r="K18" s="568">
        <f>LOOKUP('Calculatie sheet'!$M$2,'Objectenoverzicht aantallen'!$A:$A,'Objectenoverzicht aantallen'!F:F)*$C18</f>
        <v>0</v>
      </c>
      <c r="L18" s="568">
        <f>LOOKUP('Calculatie sheet'!$M$2,'Objectenoverzicht aantallen'!$A:$A,'Objectenoverzicht aantallen'!G:G)*$C18</f>
        <v>0</v>
      </c>
      <c r="M18" s="568">
        <f>LOOKUP('Calculatie sheet'!$M$2,'Objectenoverzicht aantallen'!$A:$A,'Objectenoverzicht aantallen'!H:H)*$C18</f>
        <v>0</v>
      </c>
      <c r="N18" s="568">
        <f>LOOKUP('Calculatie sheet'!$M$2,'Objectenoverzicht aantallen'!$A:$A,'Objectenoverzicht aantallen'!I:I)*$C18</f>
        <v>0</v>
      </c>
      <c r="O18" s="568">
        <f>LOOKUP('Calculatie sheet'!$M$2,'Objectenoverzicht aantallen'!$A:$A,'Objectenoverzicht aantallen'!J:J)*$C18</f>
        <v>0</v>
      </c>
      <c r="P18" s="568">
        <f>LOOKUP('Calculatie sheet'!$M$2,'Objectenoverzicht aantallen'!$A:$A,'Objectenoverzicht aantallen'!K:K)*$C18</f>
        <v>0</v>
      </c>
      <c r="Q18" s="568">
        <f>LOOKUP('Calculatie sheet'!$M$2,'Objectenoverzicht aantallen'!$A:$A,'Objectenoverzicht aantallen'!L:L)*$C18</f>
        <v>0</v>
      </c>
      <c r="R18" s="568">
        <f>LOOKUP('Calculatie sheet'!$M$2,'Objectenoverzicht aantallen'!$A:$A,'Objectenoverzicht aantallen'!M:M)*$C18</f>
        <v>0</v>
      </c>
      <c r="S18" s="568">
        <f>LOOKUP('Calculatie sheet'!$M$2,'Objectenoverzicht aantallen'!$A:$A,'Objectenoverzicht aantallen'!N:N)*$C18</f>
        <v>0</v>
      </c>
      <c r="T18" s="568">
        <f>LOOKUP('Calculatie sheet'!$M$2,'Objectenoverzicht aantallen'!$A:$A,'Objectenoverzicht aantallen'!O:O)*$C18</f>
        <v>0</v>
      </c>
    </row>
    <row r="19" spans="2:20" x14ac:dyDescent="0.2">
      <c r="B19" t="s">
        <v>866</v>
      </c>
      <c r="C19" s="42">
        <f>'Calculatie sheet'!M71*'Calculatie sheet'!$M$57*'Calculatie sheet'!$M$78</f>
        <v>0</v>
      </c>
      <c r="D19" t="s">
        <v>360</v>
      </c>
      <c r="G19" s="569">
        <f>C19*'Calculatie sheet'!M$7</f>
        <v>0</v>
      </c>
      <c r="H19" s="42">
        <f>C19*'Calculatie sheet'!M$8</f>
        <v>0</v>
      </c>
      <c r="I19" t="str">
        <f t="shared" ref="I19" si="3">D19</f>
        <v>Biobased</v>
      </c>
      <c r="J19" s="568">
        <f>LOOKUP('Calculatie sheet'!$M$2,'Objectenoverzicht aantallen'!$A:$A,'Objectenoverzicht aantallen'!E:E)*$C19</f>
        <v>0</v>
      </c>
      <c r="K19" s="568">
        <f>LOOKUP('Calculatie sheet'!$M$2,'Objectenoverzicht aantallen'!$A:$A,'Objectenoverzicht aantallen'!F:F)*$C19</f>
        <v>0</v>
      </c>
      <c r="L19" s="568">
        <f>LOOKUP('Calculatie sheet'!$M$2,'Objectenoverzicht aantallen'!$A:$A,'Objectenoverzicht aantallen'!G:G)*$C19</f>
        <v>0</v>
      </c>
      <c r="M19" s="568">
        <f>LOOKUP('Calculatie sheet'!$M$2,'Objectenoverzicht aantallen'!$A:$A,'Objectenoverzicht aantallen'!H:H)*$C19</f>
        <v>0</v>
      </c>
      <c r="N19" s="568">
        <f>LOOKUP('Calculatie sheet'!$M$2,'Objectenoverzicht aantallen'!$A:$A,'Objectenoverzicht aantallen'!I:I)*$C19</f>
        <v>0</v>
      </c>
      <c r="O19" s="568">
        <f>LOOKUP('Calculatie sheet'!$M$2,'Objectenoverzicht aantallen'!$A:$A,'Objectenoverzicht aantallen'!J:J)*$C19</f>
        <v>0</v>
      </c>
      <c r="P19" s="568">
        <f>LOOKUP('Calculatie sheet'!$M$2,'Objectenoverzicht aantallen'!$A:$A,'Objectenoverzicht aantallen'!K:K)*$C19</f>
        <v>0</v>
      </c>
      <c r="Q19" s="568">
        <f>LOOKUP('Calculatie sheet'!$M$2,'Objectenoverzicht aantallen'!$A:$A,'Objectenoverzicht aantallen'!L:L)*$C19</f>
        <v>0</v>
      </c>
      <c r="R19" s="568">
        <f>LOOKUP('Calculatie sheet'!$M$2,'Objectenoverzicht aantallen'!$A:$A,'Objectenoverzicht aantallen'!M:M)*$C19</f>
        <v>0</v>
      </c>
      <c r="S19" s="568">
        <f>LOOKUP('Calculatie sheet'!$M$2,'Objectenoverzicht aantallen'!$A:$A,'Objectenoverzicht aantallen'!N:N)*$C19</f>
        <v>0</v>
      </c>
      <c r="T19" s="568">
        <f>LOOKUP('Calculatie sheet'!$M$2,'Objectenoverzicht aantallen'!$A:$A,'Objectenoverzicht aantallen'!O:O)*$C19</f>
        <v>0</v>
      </c>
    </row>
    <row r="20" spans="2:20" x14ac:dyDescent="0.2">
      <c r="B20" t="str">
        <f t="shared" ref="B20:B21" si="4">B13</f>
        <v>Grondbewerking</v>
      </c>
      <c r="C20" s="42">
        <f>'Calculatie sheet'!M72*'Calculatie sheet'!$M$57*'Calculatie sheet'!$M$78</f>
        <v>0</v>
      </c>
      <c r="D20" t="s">
        <v>360</v>
      </c>
      <c r="G20" s="569">
        <f>C20*'Calculatie sheet'!M$7</f>
        <v>0</v>
      </c>
      <c r="H20" s="42">
        <f>C20*'Calculatie sheet'!M$8</f>
        <v>0</v>
      </c>
      <c r="I20" t="str">
        <f t="shared" si="0"/>
        <v>Biobased</v>
      </c>
      <c r="J20" s="568">
        <f>LOOKUP('Calculatie sheet'!$M$2,'Objectenoverzicht aantallen'!$A:$A,'Objectenoverzicht aantallen'!E:E)*$C20</f>
        <v>0</v>
      </c>
      <c r="K20" s="568">
        <f>LOOKUP('Calculatie sheet'!$M$2,'Objectenoverzicht aantallen'!$A:$A,'Objectenoverzicht aantallen'!F:F)*$C20</f>
        <v>0</v>
      </c>
      <c r="L20" s="568">
        <f>LOOKUP('Calculatie sheet'!$M$2,'Objectenoverzicht aantallen'!$A:$A,'Objectenoverzicht aantallen'!G:G)*$C20</f>
        <v>0</v>
      </c>
      <c r="M20" s="568">
        <f>LOOKUP('Calculatie sheet'!$M$2,'Objectenoverzicht aantallen'!$A:$A,'Objectenoverzicht aantallen'!H:H)*$C20</f>
        <v>0</v>
      </c>
      <c r="N20" s="568">
        <f>LOOKUP('Calculatie sheet'!$M$2,'Objectenoverzicht aantallen'!$A:$A,'Objectenoverzicht aantallen'!I:I)*$C20</f>
        <v>0</v>
      </c>
      <c r="O20" s="568">
        <f>LOOKUP('Calculatie sheet'!$M$2,'Objectenoverzicht aantallen'!$A:$A,'Objectenoverzicht aantallen'!J:J)*$C20</f>
        <v>0</v>
      </c>
      <c r="P20" s="568">
        <f>LOOKUP('Calculatie sheet'!$M$2,'Objectenoverzicht aantallen'!$A:$A,'Objectenoverzicht aantallen'!K:K)*$C20</f>
        <v>0</v>
      </c>
      <c r="Q20" s="568">
        <f>LOOKUP('Calculatie sheet'!$M$2,'Objectenoverzicht aantallen'!$A:$A,'Objectenoverzicht aantallen'!L:L)*$C20</f>
        <v>0</v>
      </c>
      <c r="R20" s="568">
        <f>LOOKUP('Calculatie sheet'!$M$2,'Objectenoverzicht aantallen'!$A:$A,'Objectenoverzicht aantallen'!M:M)*$C20</f>
        <v>0</v>
      </c>
      <c r="S20" s="568">
        <f>LOOKUP('Calculatie sheet'!$M$2,'Objectenoverzicht aantallen'!$A:$A,'Objectenoverzicht aantallen'!N:N)*$C20</f>
        <v>0</v>
      </c>
      <c r="T20" s="568">
        <f>LOOKUP('Calculatie sheet'!$M$2,'Objectenoverzicht aantallen'!$A:$A,'Objectenoverzicht aantallen'!O:O)*$C20</f>
        <v>0</v>
      </c>
    </row>
    <row r="21" spans="2:20" x14ac:dyDescent="0.2">
      <c r="B21" t="str">
        <f t="shared" si="4"/>
        <v>Bestrating</v>
      </c>
      <c r="C21" s="42">
        <f>'Calculatie sheet'!M73*'Calculatie sheet'!$M$57*'Calculatie sheet'!$M$78</f>
        <v>0</v>
      </c>
      <c r="D21" t="s">
        <v>360</v>
      </c>
      <c r="G21" s="569">
        <f>C21*'Calculatie sheet'!M$7</f>
        <v>0</v>
      </c>
      <c r="H21" s="42">
        <f>C21*'Calculatie sheet'!M$8</f>
        <v>0</v>
      </c>
      <c r="I21" t="str">
        <f t="shared" si="0"/>
        <v>Biobased</v>
      </c>
      <c r="J21" s="568">
        <f>LOOKUP('Calculatie sheet'!$M$2,'Objectenoverzicht aantallen'!$A:$A,'Objectenoverzicht aantallen'!E:E)*$C21</f>
        <v>0</v>
      </c>
      <c r="K21" s="568">
        <f>LOOKUP('Calculatie sheet'!$M$2,'Objectenoverzicht aantallen'!$A:$A,'Objectenoverzicht aantallen'!F:F)*$C21</f>
        <v>0</v>
      </c>
      <c r="L21" s="568">
        <f>LOOKUP('Calculatie sheet'!$M$2,'Objectenoverzicht aantallen'!$A:$A,'Objectenoverzicht aantallen'!G:G)*$C21</f>
        <v>0</v>
      </c>
      <c r="M21" s="568">
        <f>LOOKUP('Calculatie sheet'!$M$2,'Objectenoverzicht aantallen'!$A:$A,'Objectenoverzicht aantallen'!H:H)*$C21</f>
        <v>0</v>
      </c>
      <c r="N21" s="568">
        <f>LOOKUP('Calculatie sheet'!$M$2,'Objectenoverzicht aantallen'!$A:$A,'Objectenoverzicht aantallen'!I:I)*$C21</f>
        <v>0</v>
      </c>
      <c r="O21" s="568">
        <f>LOOKUP('Calculatie sheet'!$M$2,'Objectenoverzicht aantallen'!$A:$A,'Objectenoverzicht aantallen'!J:J)*$C21</f>
        <v>0</v>
      </c>
      <c r="P21" s="568">
        <f>LOOKUP('Calculatie sheet'!$M$2,'Objectenoverzicht aantallen'!$A:$A,'Objectenoverzicht aantallen'!K:K)*$C21</f>
        <v>0</v>
      </c>
      <c r="Q21" s="568">
        <f>LOOKUP('Calculatie sheet'!$M$2,'Objectenoverzicht aantallen'!$A:$A,'Objectenoverzicht aantallen'!L:L)*$C21</f>
        <v>0</v>
      </c>
      <c r="R21" s="568">
        <f>LOOKUP('Calculatie sheet'!$M$2,'Objectenoverzicht aantallen'!$A:$A,'Objectenoverzicht aantallen'!M:M)*$C21</f>
        <v>0</v>
      </c>
      <c r="S21" s="568">
        <f>LOOKUP('Calculatie sheet'!$M$2,'Objectenoverzicht aantallen'!$A:$A,'Objectenoverzicht aantallen'!N:N)*$C21</f>
        <v>0</v>
      </c>
      <c r="T21" s="568">
        <f>LOOKUP('Calculatie sheet'!$M$2,'Objectenoverzicht aantallen'!$A:$A,'Objectenoverzicht aantallen'!O:O)*$C21</f>
        <v>0</v>
      </c>
    </row>
    <row r="22" spans="2:20" x14ac:dyDescent="0.2">
      <c r="B22" t="s">
        <v>348</v>
      </c>
      <c r="C22" s="42">
        <f>'Calculatie sheet'!M74*'Calculatie sheet'!$M$57*'Calculatie sheet'!$M$78</f>
        <v>0</v>
      </c>
      <c r="D22" t="s">
        <v>360</v>
      </c>
      <c r="G22" s="569">
        <f>C22*'Calculatie sheet'!M$7</f>
        <v>0</v>
      </c>
      <c r="H22" s="42">
        <f>C22*'Calculatie sheet'!M$8</f>
        <v>0</v>
      </c>
      <c r="I22" t="str">
        <f t="shared" si="0"/>
        <v>Biobased</v>
      </c>
      <c r="J22" s="568">
        <f>LOOKUP('Calculatie sheet'!$M$2,'Objectenoverzicht aantallen'!$A:$A,'Objectenoverzicht aantallen'!E:E)*$C22</f>
        <v>0</v>
      </c>
      <c r="K22" s="568">
        <f>LOOKUP('Calculatie sheet'!$M$2,'Objectenoverzicht aantallen'!$A:$A,'Objectenoverzicht aantallen'!F:F)*$C22</f>
        <v>0</v>
      </c>
      <c r="L22" s="568">
        <f>LOOKUP('Calculatie sheet'!$M$2,'Objectenoverzicht aantallen'!$A:$A,'Objectenoverzicht aantallen'!G:G)*$C22</f>
        <v>0</v>
      </c>
      <c r="M22" s="568">
        <f>LOOKUP('Calculatie sheet'!$M$2,'Objectenoverzicht aantallen'!$A:$A,'Objectenoverzicht aantallen'!H:H)*$C22</f>
        <v>0</v>
      </c>
      <c r="N22" s="568">
        <f>LOOKUP('Calculatie sheet'!$M$2,'Objectenoverzicht aantallen'!$A:$A,'Objectenoverzicht aantallen'!I:I)*$C22</f>
        <v>0</v>
      </c>
      <c r="O22" s="568">
        <f>LOOKUP('Calculatie sheet'!$M$2,'Objectenoverzicht aantallen'!$A:$A,'Objectenoverzicht aantallen'!J:J)*$C22</f>
        <v>0</v>
      </c>
      <c r="P22" s="568">
        <f>LOOKUP('Calculatie sheet'!$M$2,'Objectenoverzicht aantallen'!$A:$A,'Objectenoverzicht aantallen'!K:K)*$C22</f>
        <v>0</v>
      </c>
      <c r="Q22" s="568">
        <f>LOOKUP('Calculatie sheet'!$M$2,'Objectenoverzicht aantallen'!$A:$A,'Objectenoverzicht aantallen'!L:L)*$C22</f>
        <v>0</v>
      </c>
      <c r="R22" s="568">
        <f>LOOKUP('Calculatie sheet'!$M$2,'Objectenoverzicht aantallen'!$A:$A,'Objectenoverzicht aantallen'!M:M)*$C22</f>
        <v>0</v>
      </c>
      <c r="S22" s="568">
        <f>LOOKUP('Calculatie sheet'!$M$2,'Objectenoverzicht aantallen'!$A:$A,'Objectenoverzicht aantallen'!N:N)*$C22</f>
        <v>0</v>
      </c>
      <c r="T22" s="568">
        <f>LOOKUP('Calculatie sheet'!$M$2,'Objectenoverzicht aantallen'!$A:$A,'Objectenoverzicht aantallen'!O:O)*$C22</f>
        <v>0</v>
      </c>
    </row>
  </sheetData>
  <pageMargins left="0.7" right="0.7" top="0.75" bottom="0.75" header="0.3" footer="0.3"/>
  <pageSetup paperSize="9" orientation="portrait" horizontalDpi="0" verticalDpi="0"/>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254D-4105-724D-96B8-D17D49BB432E}">
  <dimension ref="A1:T22"/>
  <sheetViews>
    <sheetView workbookViewId="0">
      <selection activeCell="E28" sqref="E28"/>
    </sheetView>
  </sheetViews>
  <sheetFormatPr baseColWidth="10" defaultColWidth="11" defaultRowHeight="16" x14ac:dyDescent="0.2"/>
  <cols>
    <col min="1" max="1" width="25.5"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sheet'!N3</f>
        <v>Asfaltconstructie  &lt; 500 VA (licht belast)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sheet'!N68*'Calculatie sheet'!$N$57*(1-'Calculatie sheet'!$N$77-'Calculatie sheet'!$N$78)</f>
        <v>0</v>
      </c>
      <c r="D2" t="s">
        <v>134</v>
      </c>
      <c r="E2" s="8" t="s">
        <v>71</v>
      </c>
      <c r="G2" s="569">
        <f>C2*'Calculatie sheet'!N$7</f>
        <v>0</v>
      </c>
      <c r="H2" s="42">
        <f>C2*'Calculatie sheet'!N$8</f>
        <v>0</v>
      </c>
      <c r="I2" t="str">
        <f>D2</f>
        <v>Primair</v>
      </c>
      <c r="J2" s="568">
        <f>LOOKUP('Calculatie sheet'!$N$2,'Objectenoverzicht aantallen'!$A:$A,'Objectenoverzicht aantallen'!E:E)*$C2</f>
        <v>0</v>
      </c>
      <c r="K2" s="568">
        <f>LOOKUP('Calculatie sheet'!$N$2,'Objectenoverzicht aantallen'!$A:$A,'Objectenoverzicht aantallen'!F:F)*$C2</f>
        <v>0</v>
      </c>
      <c r="L2" s="568">
        <f>LOOKUP('Calculatie sheet'!$N$2,'Objectenoverzicht aantallen'!$A:$A,'Objectenoverzicht aantallen'!G:G)*$C2</f>
        <v>0</v>
      </c>
      <c r="M2" s="568">
        <f>LOOKUP('Calculatie sheet'!$N$2,'Objectenoverzicht aantallen'!$A:$A,'Objectenoverzicht aantallen'!H:H)*$C2</f>
        <v>0</v>
      </c>
      <c r="N2" s="568">
        <f>LOOKUP('Calculatie sheet'!$N$2,'Objectenoverzicht aantallen'!$A:$A,'Objectenoverzicht aantallen'!I:I)*$C2</f>
        <v>0</v>
      </c>
      <c r="O2" s="568">
        <f>LOOKUP('Calculatie sheet'!$N$2,'Objectenoverzicht aantallen'!$A:$A,'Objectenoverzicht aantallen'!J:J)*$C2</f>
        <v>0</v>
      </c>
      <c r="P2" s="568">
        <f>LOOKUP('Calculatie sheet'!$N$2,'Objectenoverzicht aantallen'!$A:$A,'Objectenoverzicht aantallen'!K:K)*$C2</f>
        <v>0</v>
      </c>
      <c r="Q2" s="568">
        <f>LOOKUP('Calculatie sheet'!$N$2,'Objectenoverzicht aantallen'!$A:$A,'Objectenoverzicht aantallen'!L:L)*$C2</f>
        <v>0</v>
      </c>
      <c r="R2" s="568">
        <f>LOOKUP('Calculatie sheet'!$N$2,'Objectenoverzicht aantallen'!$A:$A,'Objectenoverzicht aantallen'!M:M)*$C2</f>
        <v>0</v>
      </c>
      <c r="S2" s="568">
        <f>LOOKUP('Calculatie sheet'!$N$2,'Objectenoverzicht aantallen'!$A:$A,'Objectenoverzicht aantallen'!N:N)*$C2</f>
        <v>0</v>
      </c>
      <c r="T2" s="568">
        <f>LOOKUP('Calculatie sheet'!$N$2,'Objectenoverzicht aantallen'!$A:$A,'Objectenoverzicht aantallen'!O:O)*$C2</f>
        <v>0</v>
      </c>
    </row>
    <row r="3" spans="1:20" x14ac:dyDescent="0.2">
      <c r="B3" t="str">
        <f>'Calculatie sheet'!C69</f>
        <v>Staal</v>
      </c>
      <c r="C3" s="43">
        <f>'Calculatie sheet'!N69*'Calculatie sheet'!$N$57*(1-'Calculatie sheet'!$N$77-'Calculatie sheet'!$N$78)</f>
        <v>0</v>
      </c>
      <c r="D3" t="s">
        <v>134</v>
      </c>
      <c r="E3" s="24" t="s">
        <v>74</v>
      </c>
      <c r="G3" s="569">
        <f>C3*'Calculatie sheet'!N$7</f>
        <v>0</v>
      </c>
      <c r="H3" s="42">
        <f>C3*'Calculatie sheet'!N$8</f>
        <v>0</v>
      </c>
      <c r="I3" t="str">
        <f t="shared" ref="I3:I22" si="0">D3</f>
        <v>Primair</v>
      </c>
      <c r="J3" s="568">
        <f>LOOKUP('Calculatie sheet'!$N$2,'Objectenoverzicht aantallen'!$A:$A,'Objectenoverzicht aantallen'!E:E)*$C3</f>
        <v>0</v>
      </c>
      <c r="K3" s="568">
        <f>LOOKUP('Calculatie sheet'!$N$2,'Objectenoverzicht aantallen'!$A:$A,'Objectenoverzicht aantallen'!F:F)*$C3</f>
        <v>0</v>
      </c>
      <c r="L3" s="568">
        <f>LOOKUP('Calculatie sheet'!$N$2,'Objectenoverzicht aantallen'!$A:$A,'Objectenoverzicht aantallen'!G:G)*$C3</f>
        <v>0</v>
      </c>
      <c r="M3" s="568">
        <f>LOOKUP('Calculatie sheet'!$N$2,'Objectenoverzicht aantallen'!$A:$A,'Objectenoverzicht aantallen'!H:H)*$C3</f>
        <v>0</v>
      </c>
      <c r="N3" s="568">
        <f>LOOKUP('Calculatie sheet'!$N$2,'Objectenoverzicht aantallen'!$A:$A,'Objectenoverzicht aantallen'!I:I)*$C3</f>
        <v>0</v>
      </c>
      <c r="O3" s="568">
        <f>LOOKUP('Calculatie sheet'!$N$2,'Objectenoverzicht aantallen'!$A:$A,'Objectenoverzicht aantallen'!J:J)*$C3</f>
        <v>0</v>
      </c>
      <c r="P3" s="568">
        <f>LOOKUP('Calculatie sheet'!$N$2,'Objectenoverzicht aantallen'!$A:$A,'Objectenoverzicht aantallen'!K:K)*$C3</f>
        <v>0</v>
      </c>
      <c r="Q3" s="568">
        <f>LOOKUP('Calculatie sheet'!$N$2,'Objectenoverzicht aantallen'!$A:$A,'Objectenoverzicht aantallen'!L:L)*$C3</f>
        <v>0</v>
      </c>
      <c r="R3" s="568">
        <f>LOOKUP('Calculatie sheet'!$N$2,'Objectenoverzicht aantallen'!$A:$A,'Objectenoverzicht aantallen'!M:M)*$C3</f>
        <v>0</v>
      </c>
      <c r="S3" s="568">
        <f>LOOKUP('Calculatie sheet'!$N$2,'Objectenoverzicht aantallen'!$A:$A,'Objectenoverzicht aantallen'!N:N)*$C3</f>
        <v>0</v>
      </c>
      <c r="T3" s="568">
        <f>LOOKUP('Calculatie sheet'!$N$2,'Objectenoverzicht aantallen'!$A:$A,'Objectenoverzicht aantallen'!O:O)*$C3</f>
        <v>0</v>
      </c>
    </row>
    <row r="4" spans="1:20" x14ac:dyDescent="0.2">
      <c r="B4" t="str">
        <f>'Calculatie sheet'!C70</f>
        <v>Asfalt</v>
      </c>
      <c r="C4" s="43">
        <f>'Calculatie sheet'!N70*'Calculatie sheet'!$N$57*(1-'Calculatie sheet'!$N$77-'Calculatie sheet'!$N$78)</f>
        <v>196.875</v>
      </c>
      <c r="D4" t="s">
        <v>134</v>
      </c>
      <c r="E4" s="25" t="s">
        <v>75</v>
      </c>
      <c r="G4" s="569">
        <f>C4*'Calculatie sheet'!N$7</f>
        <v>0</v>
      </c>
      <c r="H4" s="42">
        <f>C4*'Calculatie sheet'!N$8</f>
        <v>0</v>
      </c>
      <c r="I4" t="str">
        <f t="shared" si="0"/>
        <v>Primair</v>
      </c>
      <c r="J4" s="568">
        <f>LOOKUP('Calculatie sheet'!$N$2,'Objectenoverzicht aantallen'!$A:$A,'Objectenoverzicht aantallen'!E:E)*$C4</f>
        <v>0</v>
      </c>
      <c r="K4" s="568">
        <f>LOOKUP('Calculatie sheet'!$N$2,'Objectenoverzicht aantallen'!$A:$A,'Objectenoverzicht aantallen'!F:F)*$C4</f>
        <v>0</v>
      </c>
      <c r="L4" s="568">
        <f>LOOKUP('Calculatie sheet'!$N$2,'Objectenoverzicht aantallen'!$A:$A,'Objectenoverzicht aantallen'!G:G)*$C4</f>
        <v>0</v>
      </c>
      <c r="M4" s="568">
        <f>LOOKUP('Calculatie sheet'!$N$2,'Objectenoverzicht aantallen'!$A:$A,'Objectenoverzicht aantallen'!H:H)*$C4</f>
        <v>0</v>
      </c>
      <c r="N4" s="568">
        <f>LOOKUP('Calculatie sheet'!$N$2,'Objectenoverzicht aantallen'!$A:$A,'Objectenoverzicht aantallen'!I:I)*$C4</f>
        <v>0</v>
      </c>
      <c r="O4" s="568">
        <f>LOOKUP('Calculatie sheet'!$N$2,'Objectenoverzicht aantallen'!$A:$A,'Objectenoverzicht aantallen'!J:J)*$C4</f>
        <v>0</v>
      </c>
      <c r="P4" s="568">
        <f>LOOKUP('Calculatie sheet'!$N$2,'Objectenoverzicht aantallen'!$A:$A,'Objectenoverzicht aantallen'!K:K)*$C4</f>
        <v>0</v>
      </c>
      <c r="Q4" s="568">
        <f>LOOKUP('Calculatie sheet'!$N$2,'Objectenoverzicht aantallen'!$A:$A,'Objectenoverzicht aantallen'!L:L)*$C4</f>
        <v>0</v>
      </c>
      <c r="R4" s="568">
        <f>LOOKUP('Calculatie sheet'!$N$2,'Objectenoverzicht aantallen'!$A:$A,'Objectenoverzicht aantallen'!M:M)*$C4</f>
        <v>0</v>
      </c>
      <c r="S4" s="568">
        <f>LOOKUP('Calculatie sheet'!$N$2,'Objectenoverzicht aantallen'!$A:$A,'Objectenoverzicht aantallen'!N:N)*$C4</f>
        <v>0</v>
      </c>
      <c r="T4" s="568">
        <f>LOOKUP('Calculatie sheet'!$N$2,'Objectenoverzicht aantallen'!$A:$A,'Objectenoverzicht aantallen'!O:O)*$C4</f>
        <v>0</v>
      </c>
    </row>
    <row r="5" spans="1:20" x14ac:dyDescent="0.2">
      <c r="B5" t="s">
        <v>866</v>
      </c>
      <c r="C5" s="43">
        <f>'Calculatie sheet'!N71*'Calculatie sheet'!$N$57*(1-'Calculatie sheet'!$N$77-'Calculatie sheet'!$N$78)</f>
        <v>0</v>
      </c>
      <c r="D5" t="s">
        <v>134</v>
      </c>
      <c r="E5" s="27" t="s">
        <v>93</v>
      </c>
      <c r="G5" s="569">
        <f>C5*'Calculatie sheet'!N$7</f>
        <v>0</v>
      </c>
      <c r="H5" s="42">
        <f>C5*'Calculatie sheet'!N$8</f>
        <v>0</v>
      </c>
      <c r="I5" t="str">
        <f t="shared" ref="I5" si="1">D5</f>
        <v>Primair</v>
      </c>
      <c r="J5" s="568">
        <f>LOOKUP('Calculatie sheet'!$N$2,'Objectenoverzicht aantallen'!$A:$A,'Objectenoverzicht aantallen'!E:E)*$C5</f>
        <v>0</v>
      </c>
      <c r="K5" s="568">
        <f>LOOKUP('Calculatie sheet'!$N$2,'Objectenoverzicht aantallen'!$A:$A,'Objectenoverzicht aantallen'!F:F)*$C5</f>
        <v>0</v>
      </c>
      <c r="L5" s="568">
        <f>LOOKUP('Calculatie sheet'!$N$2,'Objectenoverzicht aantallen'!$A:$A,'Objectenoverzicht aantallen'!G:G)*$C5</f>
        <v>0</v>
      </c>
      <c r="M5" s="568">
        <f>LOOKUP('Calculatie sheet'!$N$2,'Objectenoverzicht aantallen'!$A:$A,'Objectenoverzicht aantallen'!H:H)*$C5</f>
        <v>0</v>
      </c>
      <c r="N5" s="568">
        <f>LOOKUP('Calculatie sheet'!$N$2,'Objectenoverzicht aantallen'!$A:$A,'Objectenoverzicht aantallen'!I:I)*$C5</f>
        <v>0</v>
      </c>
      <c r="O5" s="568">
        <f>LOOKUP('Calculatie sheet'!$N$2,'Objectenoverzicht aantallen'!$A:$A,'Objectenoverzicht aantallen'!J:J)*$C5</f>
        <v>0</v>
      </c>
      <c r="P5" s="568">
        <f>LOOKUP('Calculatie sheet'!$N$2,'Objectenoverzicht aantallen'!$A:$A,'Objectenoverzicht aantallen'!K:K)*$C5</f>
        <v>0</v>
      </c>
      <c r="Q5" s="568">
        <f>LOOKUP('Calculatie sheet'!$N$2,'Objectenoverzicht aantallen'!$A:$A,'Objectenoverzicht aantallen'!L:L)*$C5</f>
        <v>0</v>
      </c>
      <c r="R5" s="568">
        <f>LOOKUP('Calculatie sheet'!$N$2,'Objectenoverzicht aantallen'!$A:$A,'Objectenoverzicht aantallen'!M:M)*$C5</f>
        <v>0</v>
      </c>
      <c r="S5" s="568">
        <f>LOOKUP('Calculatie sheet'!$N$2,'Objectenoverzicht aantallen'!$A:$A,'Objectenoverzicht aantallen'!N:N)*$C5</f>
        <v>0</v>
      </c>
      <c r="T5" s="568">
        <f>LOOKUP('Calculatie sheet'!$N$2,'Objectenoverzicht aantallen'!$A:$A,'Objectenoverzicht aantallen'!O:O)*$C5</f>
        <v>0</v>
      </c>
    </row>
    <row r="6" spans="1:20" x14ac:dyDescent="0.2">
      <c r="B6" t="str">
        <f>'Calculatie sheet'!C72</f>
        <v>Grondbewerking</v>
      </c>
      <c r="C6" s="43">
        <f>'Calculatie sheet'!N72*'Calculatie sheet'!$N$57*(1-'Calculatie sheet'!$N$77-'Calculatie sheet'!$N$78)</f>
        <v>196.875</v>
      </c>
      <c r="D6" t="s">
        <v>134</v>
      </c>
      <c r="E6" s="38" t="s">
        <v>659</v>
      </c>
      <c r="G6" s="569">
        <f>C6*'Calculatie sheet'!N$7</f>
        <v>0</v>
      </c>
      <c r="H6" s="42">
        <f>C6*'Calculatie sheet'!N$8</f>
        <v>0</v>
      </c>
      <c r="I6" t="str">
        <f t="shared" si="0"/>
        <v>Primair</v>
      </c>
      <c r="J6" s="568">
        <f>LOOKUP('Calculatie sheet'!$N$2,'Objectenoverzicht aantallen'!$A:$A,'Objectenoverzicht aantallen'!E:E)*$C6</f>
        <v>0</v>
      </c>
      <c r="K6" s="568">
        <f>LOOKUP('Calculatie sheet'!$N$2,'Objectenoverzicht aantallen'!$A:$A,'Objectenoverzicht aantallen'!F:F)*$C6</f>
        <v>0</v>
      </c>
      <c r="L6" s="568">
        <f>LOOKUP('Calculatie sheet'!$N$2,'Objectenoverzicht aantallen'!$A:$A,'Objectenoverzicht aantallen'!G:G)*$C6</f>
        <v>0</v>
      </c>
      <c r="M6" s="568">
        <f>LOOKUP('Calculatie sheet'!$N$2,'Objectenoverzicht aantallen'!$A:$A,'Objectenoverzicht aantallen'!H:H)*$C6</f>
        <v>0</v>
      </c>
      <c r="N6" s="568">
        <f>LOOKUP('Calculatie sheet'!$N$2,'Objectenoverzicht aantallen'!$A:$A,'Objectenoverzicht aantallen'!I:I)*$C6</f>
        <v>0</v>
      </c>
      <c r="O6" s="568">
        <f>LOOKUP('Calculatie sheet'!$N$2,'Objectenoverzicht aantallen'!$A:$A,'Objectenoverzicht aantallen'!J:J)*$C6</f>
        <v>0</v>
      </c>
      <c r="P6" s="568">
        <f>LOOKUP('Calculatie sheet'!$N$2,'Objectenoverzicht aantallen'!$A:$A,'Objectenoverzicht aantallen'!K:K)*$C6</f>
        <v>0</v>
      </c>
      <c r="Q6" s="568">
        <f>LOOKUP('Calculatie sheet'!$N$2,'Objectenoverzicht aantallen'!$A:$A,'Objectenoverzicht aantallen'!L:L)*$C6</f>
        <v>0</v>
      </c>
      <c r="R6" s="568">
        <f>LOOKUP('Calculatie sheet'!$N$2,'Objectenoverzicht aantallen'!$A:$A,'Objectenoverzicht aantallen'!M:M)*$C6</f>
        <v>0</v>
      </c>
      <c r="S6" s="568">
        <f>LOOKUP('Calculatie sheet'!$N$2,'Objectenoverzicht aantallen'!$A:$A,'Objectenoverzicht aantallen'!N:N)*$C6</f>
        <v>0</v>
      </c>
      <c r="T6" s="568">
        <f>LOOKUP('Calculatie sheet'!$N$2,'Objectenoverzicht aantallen'!$A:$A,'Objectenoverzicht aantallen'!O:O)*$C6</f>
        <v>0</v>
      </c>
    </row>
    <row r="7" spans="1:20" x14ac:dyDescent="0.2">
      <c r="B7" t="str">
        <f>'Calculatie sheet'!C73</f>
        <v>Bestrating</v>
      </c>
      <c r="C7" s="43">
        <f>'Calculatie sheet'!N73*'Calculatie sheet'!$N$57*(1-'Calculatie sheet'!$N$77-'Calculatie sheet'!$N$78)</f>
        <v>0</v>
      </c>
      <c r="D7" t="s">
        <v>134</v>
      </c>
      <c r="E7" s="569" t="s">
        <v>597</v>
      </c>
      <c r="G7" s="569">
        <f>C7*'Calculatie sheet'!N$7</f>
        <v>0</v>
      </c>
      <c r="H7" s="42">
        <f>C7*'Calculatie sheet'!N$8</f>
        <v>0</v>
      </c>
      <c r="I7" t="str">
        <f t="shared" si="0"/>
        <v>Primair</v>
      </c>
      <c r="J7" s="568">
        <f>LOOKUP('Calculatie sheet'!$N$2,'Objectenoverzicht aantallen'!$A:$A,'Objectenoverzicht aantallen'!E:E)*$C7</f>
        <v>0</v>
      </c>
      <c r="K7" s="568">
        <f>LOOKUP('Calculatie sheet'!$N$2,'Objectenoverzicht aantallen'!$A:$A,'Objectenoverzicht aantallen'!F:F)*$C7</f>
        <v>0</v>
      </c>
      <c r="L7" s="568">
        <f>LOOKUP('Calculatie sheet'!$N$2,'Objectenoverzicht aantallen'!$A:$A,'Objectenoverzicht aantallen'!G:G)*$C7</f>
        <v>0</v>
      </c>
      <c r="M7" s="568">
        <f>LOOKUP('Calculatie sheet'!$N$2,'Objectenoverzicht aantallen'!$A:$A,'Objectenoverzicht aantallen'!H:H)*$C7</f>
        <v>0</v>
      </c>
      <c r="N7" s="568">
        <f>LOOKUP('Calculatie sheet'!$N$2,'Objectenoverzicht aantallen'!$A:$A,'Objectenoverzicht aantallen'!I:I)*$C7</f>
        <v>0</v>
      </c>
      <c r="O7" s="568">
        <f>LOOKUP('Calculatie sheet'!$N$2,'Objectenoverzicht aantallen'!$A:$A,'Objectenoverzicht aantallen'!J:J)*$C7</f>
        <v>0</v>
      </c>
      <c r="P7" s="568">
        <f>LOOKUP('Calculatie sheet'!$N$2,'Objectenoverzicht aantallen'!$A:$A,'Objectenoverzicht aantallen'!K:K)*$C7</f>
        <v>0</v>
      </c>
      <c r="Q7" s="568">
        <f>LOOKUP('Calculatie sheet'!$N$2,'Objectenoverzicht aantallen'!$A:$A,'Objectenoverzicht aantallen'!L:L)*$C7</f>
        <v>0</v>
      </c>
      <c r="R7" s="568">
        <f>LOOKUP('Calculatie sheet'!$N$2,'Objectenoverzicht aantallen'!$A:$A,'Objectenoverzicht aantallen'!M:M)*$C7</f>
        <v>0</v>
      </c>
      <c r="S7" s="568">
        <f>LOOKUP('Calculatie sheet'!$N$2,'Objectenoverzicht aantallen'!$A:$A,'Objectenoverzicht aantallen'!N:N)*$C7</f>
        <v>0</v>
      </c>
      <c r="T7" s="568">
        <f>LOOKUP('Calculatie sheet'!$N$2,'Objectenoverzicht aantallen'!$A:$A,'Objectenoverzicht aantallen'!O:O)*$C7</f>
        <v>0</v>
      </c>
    </row>
    <row r="8" spans="1:20" x14ac:dyDescent="0.2">
      <c r="B8" t="s">
        <v>348</v>
      </c>
      <c r="C8" s="43">
        <f>'Calculatie sheet'!N74*'Calculatie sheet'!$N$57*(1-'Calculatie sheet'!$N$77-'Calculatie sheet'!$N$78)</f>
        <v>0</v>
      </c>
      <c r="D8" t="s">
        <v>134</v>
      </c>
      <c r="G8" s="569">
        <f>C8*'Calculatie sheet'!N$7</f>
        <v>0</v>
      </c>
      <c r="H8" s="42">
        <f>C8*'Calculatie sheet'!N$8</f>
        <v>0</v>
      </c>
      <c r="I8" t="str">
        <f t="shared" si="0"/>
        <v>Primair</v>
      </c>
      <c r="J8" s="568">
        <f>LOOKUP('Calculatie sheet'!$N$2,'Objectenoverzicht aantallen'!$A:$A,'Objectenoverzicht aantallen'!E:E)*$C8</f>
        <v>0</v>
      </c>
      <c r="K8" s="568">
        <f>LOOKUP('Calculatie sheet'!$N$2,'Objectenoverzicht aantallen'!$A:$A,'Objectenoverzicht aantallen'!F:F)*$C8</f>
        <v>0</v>
      </c>
      <c r="L8" s="568">
        <f>LOOKUP('Calculatie sheet'!$N$2,'Objectenoverzicht aantallen'!$A:$A,'Objectenoverzicht aantallen'!G:G)*$C8</f>
        <v>0</v>
      </c>
      <c r="M8" s="568">
        <f>LOOKUP('Calculatie sheet'!$N$2,'Objectenoverzicht aantallen'!$A:$A,'Objectenoverzicht aantallen'!H:H)*$C8</f>
        <v>0</v>
      </c>
      <c r="N8" s="568">
        <f>LOOKUP('Calculatie sheet'!$N$2,'Objectenoverzicht aantallen'!$A:$A,'Objectenoverzicht aantallen'!I:I)*$C8</f>
        <v>0</v>
      </c>
      <c r="O8" s="568">
        <f>LOOKUP('Calculatie sheet'!$N$2,'Objectenoverzicht aantallen'!$A:$A,'Objectenoverzicht aantallen'!J:J)*$C8</f>
        <v>0</v>
      </c>
      <c r="P8" s="568">
        <f>LOOKUP('Calculatie sheet'!$N$2,'Objectenoverzicht aantallen'!$A:$A,'Objectenoverzicht aantallen'!K:K)*$C8</f>
        <v>0</v>
      </c>
      <c r="Q8" s="568">
        <f>LOOKUP('Calculatie sheet'!$N$2,'Objectenoverzicht aantallen'!$A:$A,'Objectenoverzicht aantallen'!L:L)*$C8</f>
        <v>0</v>
      </c>
      <c r="R8" s="568">
        <f>LOOKUP('Calculatie sheet'!$N$2,'Objectenoverzicht aantallen'!$A:$A,'Objectenoverzicht aantallen'!M:M)*$C8</f>
        <v>0</v>
      </c>
      <c r="S8" s="568">
        <f>LOOKUP('Calculatie sheet'!$N$2,'Objectenoverzicht aantallen'!$A:$A,'Objectenoverzicht aantallen'!N:N)*$C8</f>
        <v>0</v>
      </c>
      <c r="T8" s="568">
        <f>LOOKUP('Calculatie sheet'!$N$2,'Objectenoverzicht aantallen'!$A:$A,'Objectenoverzicht aantallen'!O:O)*$C8</f>
        <v>0</v>
      </c>
    </row>
    <row r="9" spans="1:20" x14ac:dyDescent="0.2">
      <c r="B9" t="str">
        <f>B2</f>
        <v>Beton</v>
      </c>
      <c r="C9" s="43">
        <f>'Calculatie sheet'!N68*'Calculatie sheet'!$N$57*'Calculatie sheet'!$N$77</f>
        <v>0</v>
      </c>
      <c r="D9" t="s">
        <v>135</v>
      </c>
      <c r="G9" s="569">
        <f>C9*'Calculatie sheet'!N$7</f>
        <v>0</v>
      </c>
      <c r="H9" s="42">
        <f>C9*'Calculatie sheet'!N$8</f>
        <v>0</v>
      </c>
      <c r="I9" t="str">
        <f t="shared" si="0"/>
        <v>Secundair</v>
      </c>
      <c r="J9" s="568">
        <f>LOOKUP('Calculatie sheet'!$N$2,'Objectenoverzicht aantallen'!$A:$A,'Objectenoverzicht aantallen'!E:E)*$C9</f>
        <v>0</v>
      </c>
      <c r="K9" s="568">
        <f>LOOKUP('Calculatie sheet'!$N$2,'Objectenoverzicht aantallen'!$A:$A,'Objectenoverzicht aantallen'!F:F)*$C9</f>
        <v>0</v>
      </c>
      <c r="L9" s="568">
        <f>LOOKUP('Calculatie sheet'!$N$2,'Objectenoverzicht aantallen'!$A:$A,'Objectenoverzicht aantallen'!G:G)*$C9</f>
        <v>0</v>
      </c>
      <c r="M9" s="568">
        <f>LOOKUP('Calculatie sheet'!$N$2,'Objectenoverzicht aantallen'!$A:$A,'Objectenoverzicht aantallen'!H:H)*$C9</f>
        <v>0</v>
      </c>
      <c r="N9" s="568">
        <f>LOOKUP('Calculatie sheet'!$N$2,'Objectenoverzicht aantallen'!$A:$A,'Objectenoverzicht aantallen'!I:I)*$C9</f>
        <v>0</v>
      </c>
      <c r="O9" s="568">
        <f>LOOKUP('Calculatie sheet'!$N$2,'Objectenoverzicht aantallen'!$A:$A,'Objectenoverzicht aantallen'!J:J)*$C9</f>
        <v>0</v>
      </c>
      <c r="P9" s="568">
        <f>LOOKUP('Calculatie sheet'!$N$2,'Objectenoverzicht aantallen'!$A:$A,'Objectenoverzicht aantallen'!K:K)*$C9</f>
        <v>0</v>
      </c>
      <c r="Q9" s="568">
        <f>LOOKUP('Calculatie sheet'!$N$2,'Objectenoverzicht aantallen'!$A:$A,'Objectenoverzicht aantallen'!L:L)*$C9</f>
        <v>0</v>
      </c>
      <c r="R9" s="568">
        <f>LOOKUP('Calculatie sheet'!$N$2,'Objectenoverzicht aantallen'!$A:$A,'Objectenoverzicht aantallen'!M:M)*$C9</f>
        <v>0</v>
      </c>
      <c r="S9" s="568">
        <f>LOOKUP('Calculatie sheet'!$N$2,'Objectenoverzicht aantallen'!$A:$A,'Objectenoverzicht aantallen'!N:N)*$C9</f>
        <v>0</v>
      </c>
      <c r="T9" s="568">
        <f>LOOKUP('Calculatie sheet'!$N$2,'Objectenoverzicht aantallen'!$A:$A,'Objectenoverzicht aantallen'!O:O)*$C9</f>
        <v>0</v>
      </c>
    </row>
    <row r="10" spans="1:20" x14ac:dyDescent="0.2">
      <c r="B10" t="str">
        <f>B3</f>
        <v>Staal</v>
      </c>
      <c r="C10" s="43">
        <f>'Calculatie sheet'!N69*'Calculatie sheet'!$N$57*'Calculatie sheet'!$N$77</f>
        <v>0</v>
      </c>
      <c r="D10" t="s">
        <v>135</v>
      </c>
      <c r="G10" s="569">
        <f>C10*'Calculatie sheet'!N$7</f>
        <v>0</v>
      </c>
      <c r="H10" s="42">
        <f>C10*'Calculatie sheet'!N$8</f>
        <v>0</v>
      </c>
      <c r="I10" t="str">
        <f t="shared" si="0"/>
        <v>Secundair</v>
      </c>
      <c r="J10" s="568">
        <f>LOOKUP('Calculatie sheet'!$N$2,'Objectenoverzicht aantallen'!$A:$A,'Objectenoverzicht aantallen'!E:E)*$C10</f>
        <v>0</v>
      </c>
      <c r="K10" s="568">
        <f>LOOKUP('Calculatie sheet'!$N$2,'Objectenoverzicht aantallen'!$A:$A,'Objectenoverzicht aantallen'!F:F)*$C10</f>
        <v>0</v>
      </c>
      <c r="L10" s="568">
        <f>LOOKUP('Calculatie sheet'!$N$2,'Objectenoverzicht aantallen'!$A:$A,'Objectenoverzicht aantallen'!G:G)*$C10</f>
        <v>0</v>
      </c>
      <c r="M10" s="568">
        <f>LOOKUP('Calculatie sheet'!$N$2,'Objectenoverzicht aantallen'!$A:$A,'Objectenoverzicht aantallen'!H:H)*$C10</f>
        <v>0</v>
      </c>
      <c r="N10" s="568">
        <f>LOOKUP('Calculatie sheet'!$N$2,'Objectenoverzicht aantallen'!$A:$A,'Objectenoverzicht aantallen'!I:I)*$C10</f>
        <v>0</v>
      </c>
      <c r="O10" s="568">
        <f>LOOKUP('Calculatie sheet'!$N$2,'Objectenoverzicht aantallen'!$A:$A,'Objectenoverzicht aantallen'!J:J)*$C10</f>
        <v>0</v>
      </c>
      <c r="P10" s="568">
        <f>LOOKUP('Calculatie sheet'!$N$2,'Objectenoverzicht aantallen'!$A:$A,'Objectenoverzicht aantallen'!K:K)*$C10</f>
        <v>0</v>
      </c>
      <c r="Q10" s="568">
        <f>LOOKUP('Calculatie sheet'!$N$2,'Objectenoverzicht aantallen'!$A:$A,'Objectenoverzicht aantallen'!L:L)*$C10</f>
        <v>0</v>
      </c>
      <c r="R10" s="568">
        <f>LOOKUP('Calculatie sheet'!$N$2,'Objectenoverzicht aantallen'!$A:$A,'Objectenoverzicht aantallen'!M:M)*$C10</f>
        <v>0</v>
      </c>
      <c r="S10" s="568">
        <f>LOOKUP('Calculatie sheet'!$N$2,'Objectenoverzicht aantallen'!$A:$A,'Objectenoverzicht aantallen'!N:N)*$C10</f>
        <v>0</v>
      </c>
      <c r="T10" s="568">
        <f>LOOKUP('Calculatie sheet'!$N$2,'Objectenoverzicht aantallen'!$A:$A,'Objectenoverzicht aantallen'!O:O)*$C10</f>
        <v>0</v>
      </c>
    </row>
    <row r="11" spans="1:20" x14ac:dyDescent="0.2">
      <c r="B11" t="str">
        <f>B4</f>
        <v>Asfalt</v>
      </c>
      <c r="C11" s="43">
        <f>'Calculatie sheet'!N70*'Calculatie sheet'!$N$57*'Calculatie sheet'!$N$77</f>
        <v>433.125</v>
      </c>
      <c r="D11" t="s">
        <v>135</v>
      </c>
      <c r="G11" s="569">
        <f>C11*'Calculatie sheet'!N$7</f>
        <v>0</v>
      </c>
      <c r="H11" s="42">
        <f>C11*'Calculatie sheet'!N$8</f>
        <v>0</v>
      </c>
      <c r="I11" t="str">
        <f t="shared" si="0"/>
        <v>Secundair</v>
      </c>
      <c r="J11" s="568">
        <f>LOOKUP('Calculatie sheet'!$N$2,'Objectenoverzicht aantallen'!$A:$A,'Objectenoverzicht aantallen'!E:E)*$C11</f>
        <v>0</v>
      </c>
      <c r="K11" s="568">
        <f>LOOKUP('Calculatie sheet'!$N$2,'Objectenoverzicht aantallen'!$A:$A,'Objectenoverzicht aantallen'!F:F)*$C11</f>
        <v>0</v>
      </c>
      <c r="L11" s="568">
        <f>LOOKUP('Calculatie sheet'!$N$2,'Objectenoverzicht aantallen'!$A:$A,'Objectenoverzicht aantallen'!G:G)*$C11</f>
        <v>0</v>
      </c>
      <c r="M11" s="568">
        <f>LOOKUP('Calculatie sheet'!$N$2,'Objectenoverzicht aantallen'!$A:$A,'Objectenoverzicht aantallen'!H:H)*$C11</f>
        <v>0</v>
      </c>
      <c r="N11" s="568">
        <f>LOOKUP('Calculatie sheet'!$N$2,'Objectenoverzicht aantallen'!$A:$A,'Objectenoverzicht aantallen'!I:I)*$C11</f>
        <v>0</v>
      </c>
      <c r="O11" s="568">
        <f>LOOKUP('Calculatie sheet'!$N$2,'Objectenoverzicht aantallen'!$A:$A,'Objectenoverzicht aantallen'!J:J)*$C11</f>
        <v>0</v>
      </c>
      <c r="P11" s="568">
        <f>LOOKUP('Calculatie sheet'!$N$2,'Objectenoverzicht aantallen'!$A:$A,'Objectenoverzicht aantallen'!K:K)*$C11</f>
        <v>0</v>
      </c>
      <c r="Q11" s="568">
        <f>LOOKUP('Calculatie sheet'!$N$2,'Objectenoverzicht aantallen'!$A:$A,'Objectenoverzicht aantallen'!L:L)*$C11</f>
        <v>0</v>
      </c>
      <c r="R11" s="568">
        <f>LOOKUP('Calculatie sheet'!$N$2,'Objectenoverzicht aantallen'!$A:$A,'Objectenoverzicht aantallen'!M:M)*$C11</f>
        <v>0</v>
      </c>
      <c r="S11" s="568">
        <f>LOOKUP('Calculatie sheet'!$N$2,'Objectenoverzicht aantallen'!$A:$A,'Objectenoverzicht aantallen'!N:N)*$C11</f>
        <v>0</v>
      </c>
      <c r="T11" s="568">
        <f>LOOKUP('Calculatie sheet'!$N$2,'Objectenoverzicht aantallen'!$A:$A,'Objectenoverzicht aantallen'!O:O)*$C11</f>
        <v>0</v>
      </c>
    </row>
    <row r="12" spans="1:20" x14ac:dyDescent="0.2">
      <c r="B12" t="s">
        <v>866</v>
      </c>
      <c r="C12" s="43">
        <f>'Calculatie sheet'!N71*'Calculatie sheet'!$N$57*'Calculatie sheet'!$N$77</f>
        <v>0</v>
      </c>
      <c r="D12" t="s">
        <v>135</v>
      </c>
      <c r="G12" s="569">
        <f>C12*'Calculatie sheet'!N$7</f>
        <v>0</v>
      </c>
      <c r="H12" s="42">
        <f>C12*'Calculatie sheet'!N$8</f>
        <v>0</v>
      </c>
      <c r="I12" t="str">
        <f t="shared" ref="I12" si="2">D12</f>
        <v>Secundair</v>
      </c>
      <c r="J12" s="568">
        <f>LOOKUP('Calculatie sheet'!$N$2,'Objectenoverzicht aantallen'!$A:$A,'Objectenoverzicht aantallen'!E:E)*$C12</f>
        <v>0</v>
      </c>
      <c r="K12" s="568">
        <f>LOOKUP('Calculatie sheet'!$N$2,'Objectenoverzicht aantallen'!$A:$A,'Objectenoverzicht aantallen'!F:F)*$C12</f>
        <v>0</v>
      </c>
      <c r="L12" s="568">
        <f>LOOKUP('Calculatie sheet'!$N$2,'Objectenoverzicht aantallen'!$A:$A,'Objectenoverzicht aantallen'!G:G)*$C12</f>
        <v>0</v>
      </c>
      <c r="M12" s="568">
        <f>LOOKUP('Calculatie sheet'!$N$2,'Objectenoverzicht aantallen'!$A:$A,'Objectenoverzicht aantallen'!H:H)*$C12</f>
        <v>0</v>
      </c>
      <c r="N12" s="568">
        <f>LOOKUP('Calculatie sheet'!$N$2,'Objectenoverzicht aantallen'!$A:$A,'Objectenoverzicht aantallen'!I:I)*$C12</f>
        <v>0</v>
      </c>
      <c r="O12" s="568">
        <f>LOOKUP('Calculatie sheet'!$N$2,'Objectenoverzicht aantallen'!$A:$A,'Objectenoverzicht aantallen'!J:J)*$C12</f>
        <v>0</v>
      </c>
      <c r="P12" s="568">
        <f>LOOKUP('Calculatie sheet'!$N$2,'Objectenoverzicht aantallen'!$A:$A,'Objectenoverzicht aantallen'!K:K)*$C12</f>
        <v>0</v>
      </c>
      <c r="Q12" s="568">
        <f>LOOKUP('Calculatie sheet'!$N$2,'Objectenoverzicht aantallen'!$A:$A,'Objectenoverzicht aantallen'!L:L)*$C12</f>
        <v>0</v>
      </c>
      <c r="R12" s="568">
        <f>LOOKUP('Calculatie sheet'!$N$2,'Objectenoverzicht aantallen'!$A:$A,'Objectenoverzicht aantallen'!M:M)*$C12</f>
        <v>0</v>
      </c>
      <c r="S12" s="568">
        <f>LOOKUP('Calculatie sheet'!$N$2,'Objectenoverzicht aantallen'!$A:$A,'Objectenoverzicht aantallen'!N:N)*$C12</f>
        <v>0</v>
      </c>
      <c r="T12" s="568">
        <f>LOOKUP('Calculatie sheet'!$N$2,'Objectenoverzicht aantallen'!$A:$A,'Objectenoverzicht aantallen'!O:O)*$C12</f>
        <v>0</v>
      </c>
    </row>
    <row r="13" spans="1:20" x14ac:dyDescent="0.2">
      <c r="B13" t="str">
        <f>B6</f>
        <v>Grondbewerking</v>
      </c>
      <c r="C13" s="43">
        <f>'Calculatie sheet'!N72*'Calculatie sheet'!$N$57*'Calculatie sheet'!$N$77</f>
        <v>433.125</v>
      </c>
      <c r="D13" t="s">
        <v>135</v>
      </c>
      <c r="G13" s="569">
        <f>C13*'Calculatie sheet'!N$7</f>
        <v>0</v>
      </c>
      <c r="H13" s="42">
        <f>C13*'Calculatie sheet'!N$8</f>
        <v>0</v>
      </c>
      <c r="I13" t="str">
        <f t="shared" si="0"/>
        <v>Secundair</v>
      </c>
      <c r="J13" s="568">
        <f>LOOKUP('Calculatie sheet'!$N$2,'Objectenoverzicht aantallen'!$A:$A,'Objectenoverzicht aantallen'!E:E)*$C13</f>
        <v>0</v>
      </c>
      <c r="K13" s="568">
        <f>LOOKUP('Calculatie sheet'!$N$2,'Objectenoverzicht aantallen'!$A:$A,'Objectenoverzicht aantallen'!F:F)*$C13</f>
        <v>0</v>
      </c>
      <c r="L13" s="568">
        <f>LOOKUP('Calculatie sheet'!$N$2,'Objectenoverzicht aantallen'!$A:$A,'Objectenoverzicht aantallen'!G:G)*$C13</f>
        <v>0</v>
      </c>
      <c r="M13" s="568">
        <f>LOOKUP('Calculatie sheet'!$N$2,'Objectenoverzicht aantallen'!$A:$A,'Objectenoverzicht aantallen'!H:H)*$C13</f>
        <v>0</v>
      </c>
      <c r="N13" s="568">
        <f>LOOKUP('Calculatie sheet'!$N$2,'Objectenoverzicht aantallen'!$A:$A,'Objectenoverzicht aantallen'!I:I)*$C13</f>
        <v>0</v>
      </c>
      <c r="O13" s="568">
        <f>LOOKUP('Calculatie sheet'!$N$2,'Objectenoverzicht aantallen'!$A:$A,'Objectenoverzicht aantallen'!J:J)*$C13</f>
        <v>0</v>
      </c>
      <c r="P13" s="568">
        <f>LOOKUP('Calculatie sheet'!$N$2,'Objectenoverzicht aantallen'!$A:$A,'Objectenoverzicht aantallen'!K:K)*$C13</f>
        <v>0</v>
      </c>
      <c r="Q13" s="568">
        <f>LOOKUP('Calculatie sheet'!$N$2,'Objectenoverzicht aantallen'!$A:$A,'Objectenoverzicht aantallen'!L:L)*$C13</f>
        <v>0</v>
      </c>
      <c r="R13" s="568">
        <f>LOOKUP('Calculatie sheet'!$N$2,'Objectenoverzicht aantallen'!$A:$A,'Objectenoverzicht aantallen'!M:M)*$C13</f>
        <v>0</v>
      </c>
      <c r="S13" s="568">
        <f>LOOKUP('Calculatie sheet'!$N$2,'Objectenoverzicht aantallen'!$A:$A,'Objectenoverzicht aantallen'!N:N)*$C13</f>
        <v>0</v>
      </c>
      <c r="T13" s="568">
        <f>LOOKUP('Calculatie sheet'!$N$2,'Objectenoverzicht aantallen'!$A:$A,'Objectenoverzicht aantallen'!O:O)*$C13</f>
        <v>0</v>
      </c>
    </row>
    <row r="14" spans="1:20" x14ac:dyDescent="0.2">
      <c r="B14" t="str">
        <f>B7</f>
        <v>Bestrating</v>
      </c>
      <c r="C14" s="43">
        <f>'Calculatie sheet'!N73*'Calculatie sheet'!$N$57*'Calculatie sheet'!$N$77</f>
        <v>0</v>
      </c>
      <c r="D14" t="s">
        <v>135</v>
      </c>
      <c r="G14" s="569">
        <f>C14*'Calculatie sheet'!N$7</f>
        <v>0</v>
      </c>
      <c r="H14" s="42">
        <f>C14*'Calculatie sheet'!N$8</f>
        <v>0</v>
      </c>
      <c r="I14" t="str">
        <f t="shared" si="0"/>
        <v>Secundair</v>
      </c>
      <c r="J14" s="568">
        <f>LOOKUP('Calculatie sheet'!$N$2,'Objectenoverzicht aantallen'!$A:$A,'Objectenoverzicht aantallen'!E:E)*$C14</f>
        <v>0</v>
      </c>
      <c r="K14" s="568">
        <f>LOOKUP('Calculatie sheet'!$N$2,'Objectenoverzicht aantallen'!$A:$A,'Objectenoverzicht aantallen'!F:F)*$C14</f>
        <v>0</v>
      </c>
      <c r="L14" s="568">
        <f>LOOKUP('Calculatie sheet'!$N$2,'Objectenoverzicht aantallen'!$A:$A,'Objectenoverzicht aantallen'!G:G)*$C14</f>
        <v>0</v>
      </c>
      <c r="M14" s="568">
        <f>LOOKUP('Calculatie sheet'!$N$2,'Objectenoverzicht aantallen'!$A:$A,'Objectenoverzicht aantallen'!H:H)*$C14</f>
        <v>0</v>
      </c>
      <c r="N14" s="568">
        <f>LOOKUP('Calculatie sheet'!$N$2,'Objectenoverzicht aantallen'!$A:$A,'Objectenoverzicht aantallen'!I:I)*$C14</f>
        <v>0</v>
      </c>
      <c r="O14" s="568">
        <f>LOOKUP('Calculatie sheet'!$N$2,'Objectenoverzicht aantallen'!$A:$A,'Objectenoverzicht aantallen'!J:J)*$C14</f>
        <v>0</v>
      </c>
      <c r="P14" s="568">
        <f>LOOKUP('Calculatie sheet'!$N$2,'Objectenoverzicht aantallen'!$A:$A,'Objectenoverzicht aantallen'!K:K)*$C14</f>
        <v>0</v>
      </c>
      <c r="Q14" s="568">
        <f>LOOKUP('Calculatie sheet'!$N$2,'Objectenoverzicht aantallen'!$A:$A,'Objectenoverzicht aantallen'!L:L)*$C14</f>
        <v>0</v>
      </c>
      <c r="R14" s="568">
        <f>LOOKUP('Calculatie sheet'!$N$2,'Objectenoverzicht aantallen'!$A:$A,'Objectenoverzicht aantallen'!M:M)*$C14</f>
        <v>0</v>
      </c>
      <c r="S14" s="568">
        <f>LOOKUP('Calculatie sheet'!$N$2,'Objectenoverzicht aantallen'!$A:$A,'Objectenoverzicht aantallen'!N:N)*$C14</f>
        <v>0</v>
      </c>
      <c r="T14" s="568">
        <f>LOOKUP('Calculatie sheet'!$N$2,'Objectenoverzicht aantallen'!$A:$A,'Objectenoverzicht aantallen'!O:O)*$C14</f>
        <v>0</v>
      </c>
    </row>
    <row r="15" spans="1:20" x14ac:dyDescent="0.2">
      <c r="B15" t="s">
        <v>348</v>
      </c>
      <c r="C15" s="43">
        <f>'Calculatie sheet'!N74*'Calculatie sheet'!$N$57*'Calculatie sheet'!$N$77</f>
        <v>0</v>
      </c>
      <c r="D15" t="s">
        <v>135</v>
      </c>
      <c r="G15" s="569">
        <f>C15*'Calculatie sheet'!N$7</f>
        <v>0</v>
      </c>
      <c r="H15" s="42">
        <f>C15*'Calculatie sheet'!N$8</f>
        <v>0</v>
      </c>
      <c r="I15" t="str">
        <f t="shared" si="0"/>
        <v>Secundair</v>
      </c>
      <c r="J15" s="568">
        <f>LOOKUP('Calculatie sheet'!$N$2,'Objectenoverzicht aantallen'!$A:$A,'Objectenoverzicht aantallen'!E:E)*$C15</f>
        <v>0</v>
      </c>
      <c r="K15" s="568">
        <f>LOOKUP('Calculatie sheet'!$N$2,'Objectenoverzicht aantallen'!$A:$A,'Objectenoverzicht aantallen'!F:F)*$C15</f>
        <v>0</v>
      </c>
      <c r="L15" s="568">
        <f>LOOKUP('Calculatie sheet'!$N$2,'Objectenoverzicht aantallen'!$A:$A,'Objectenoverzicht aantallen'!G:G)*$C15</f>
        <v>0</v>
      </c>
      <c r="M15" s="568">
        <f>LOOKUP('Calculatie sheet'!$N$2,'Objectenoverzicht aantallen'!$A:$A,'Objectenoverzicht aantallen'!H:H)*$C15</f>
        <v>0</v>
      </c>
      <c r="N15" s="568">
        <f>LOOKUP('Calculatie sheet'!$N$2,'Objectenoverzicht aantallen'!$A:$A,'Objectenoverzicht aantallen'!I:I)*$C15</f>
        <v>0</v>
      </c>
      <c r="O15" s="568">
        <f>LOOKUP('Calculatie sheet'!$N$2,'Objectenoverzicht aantallen'!$A:$A,'Objectenoverzicht aantallen'!J:J)*$C15</f>
        <v>0</v>
      </c>
      <c r="P15" s="568">
        <f>LOOKUP('Calculatie sheet'!$N$2,'Objectenoverzicht aantallen'!$A:$A,'Objectenoverzicht aantallen'!K:K)*$C15</f>
        <v>0</v>
      </c>
      <c r="Q15" s="568">
        <f>LOOKUP('Calculatie sheet'!$N$2,'Objectenoverzicht aantallen'!$A:$A,'Objectenoverzicht aantallen'!L:L)*$C15</f>
        <v>0</v>
      </c>
      <c r="R15" s="568">
        <f>LOOKUP('Calculatie sheet'!$N$2,'Objectenoverzicht aantallen'!$A:$A,'Objectenoverzicht aantallen'!M:M)*$C15</f>
        <v>0</v>
      </c>
      <c r="S15" s="568">
        <f>LOOKUP('Calculatie sheet'!$N$2,'Objectenoverzicht aantallen'!$A:$A,'Objectenoverzicht aantallen'!N:N)*$C15</f>
        <v>0</v>
      </c>
      <c r="T15" s="568">
        <f>LOOKUP('Calculatie sheet'!$N$2,'Objectenoverzicht aantallen'!$A:$A,'Objectenoverzicht aantallen'!O:O)*$C15</f>
        <v>0</v>
      </c>
    </row>
    <row r="16" spans="1:20" x14ac:dyDescent="0.2">
      <c r="B16" t="str">
        <f>B9</f>
        <v>Beton</v>
      </c>
      <c r="C16" s="42">
        <f>'Calculatie sheet'!N68*'Calculatie sheet'!$N$57*'Calculatie sheet'!$N$78</f>
        <v>0</v>
      </c>
      <c r="D16" t="s">
        <v>360</v>
      </c>
      <c r="G16" s="569">
        <f>C16*'Calculatie sheet'!N$7</f>
        <v>0</v>
      </c>
      <c r="H16" s="42">
        <f>C16*'Calculatie sheet'!N$8</f>
        <v>0</v>
      </c>
      <c r="I16" t="str">
        <f t="shared" si="0"/>
        <v>Biobased</v>
      </c>
      <c r="J16" s="568">
        <f>LOOKUP('Calculatie sheet'!$N$2,'Objectenoverzicht aantallen'!$A:$A,'Objectenoverzicht aantallen'!E:E)*$C16</f>
        <v>0</v>
      </c>
      <c r="K16" s="568">
        <f>LOOKUP('Calculatie sheet'!$N$2,'Objectenoverzicht aantallen'!$A:$A,'Objectenoverzicht aantallen'!F:F)*$C16</f>
        <v>0</v>
      </c>
      <c r="L16" s="568">
        <f>LOOKUP('Calculatie sheet'!$N$2,'Objectenoverzicht aantallen'!$A:$A,'Objectenoverzicht aantallen'!G:G)*$C16</f>
        <v>0</v>
      </c>
      <c r="M16" s="568">
        <f>LOOKUP('Calculatie sheet'!$N$2,'Objectenoverzicht aantallen'!$A:$A,'Objectenoverzicht aantallen'!H:H)*$C16</f>
        <v>0</v>
      </c>
      <c r="N16" s="568">
        <f>LOOKUP('Calculatie sheet'!$N$2,'Objectenoverzicht aantallen'!$A:$A,'Objectenoverzicht aantallen'!I:I)*$C16</f>
        <v>0</v>
      </c>
      <c r="O16" s="568">
        <f>LOOKUP('Calculatie sheet'!$N$2,'Objectenoverzicht aantallen'!$A:$A,'Objectenoverzicht aantallen'!J:J)*$C16</f>
        <v>0</v>
      </c>
      <c r="P16" s="568">
        <f>LOOKUP('Calculatie sheet'!$N$2,'Objectenoverzicht aantallen'!$A:$A,'Objectenoverzicht aantallen'!K:K)*$C16</f>
        <v>0</v>
      </c>
      <c r="Q16" s="568">
        <f>LOOKUP('Calculatie sheet'!$N$2,'Objectenoverzicht aantallen'!$A:$A,'Objectenoverzicht aantallen'!L:L)*$C16</f>
        <v>0</v>
      </c>
      <c r="R16" s="568">
        <f>LOOKUP('Calculatie sheet'!$N$2,'Objectenoverzicht aantallen'!$A:$A,'Objectenoverzicht aantallen'!M:M)*$C16</f>
        <v>0</v>
      </c>
      <c r="S16" s="568">
        <f>LOOKUP('Calculatie sheet'!$N$2,'Objectenoverzicht aantallen'!$A:$A,'Objectenoverzicht aantallen'!N:N)*$C16</f>
        <v>0</v>
      </c>
      <c r="T16" s="568">
        <f>LOOKUP('Calculatie sheet'!$N$2,'Objectenoverzicht aantallen'!$A:$A,'Objectenoverzicht aantallen'!O:O)*$C16</f>
        <v>0</v>
      </c>
    </row>
    <row r="17" spans="2:20" x14ac:dyDescent="0.2">
      <c r="B17" t="str">
        <f>B10</f>
        <v>Staal</v>
      </c>
      <c r="C17" s="42">
        <f>'Calculatie sheet'!N69*'Calculatie sheet'!$N$57*'Calculatie sheet'!$N$78</f>
        <v>0</v>
      </c>
      <c r="D17" t="s">
        <v>360</v>
      </c>
      <c r="G17" s="569">
        <f>C17*'Calculatie sheet'!N$7</f>
        <v>0</v>
      </c>
      <c r="H17" s="42">
        <f>C17*'Calculatie sheet'!N$8</f>
        <v>0</v>
      </c>
      <c r="I17" t="str">
        <f t="shared" si="0"/>
        <v>Biobased</v>
      </c>
      <c r="J17" s="568">
        <f>LOOKUP('Calculatie sheet'!$N$2,'Objectenoverzicht aantallen'!$A:$A,'Objectenoverzicht aantallen'!E:E)*$C17</f>
        <v>0</v>
      </c>
      <c r="K17" s="568">
        <f>LOOKUP('Calculatie sheet'!$N$2,'Objectenoverzicht aantallen'!$A:$A,'Objectenoverzicht aantallen'!F:F)*$C17</f>
        <v>0</v>
      </c>
      <c r="L17" s="568">
        <f>LOOKUP('Calculatie sheet'!$N$2,'Objectenoverzicht aantallen'!$A:$A,'Objectenoverzicht aantallen'!G:G)*$C17</f>
        <v>0</v>
      </c>
      <c r="M17" s="568">
        <f>LOOKUP('Calculatie sheet'!$N$2,'Objectenoverzicht aantallen'!$A:$A,'Objectenoverzicht aantallen'!H:H)*$C17</f>
        <v>0</v>
      </c>
      <c r="N17" s="568">
        <f>LOOKUP('Calculatie sheet'!$N$2,'Objectenoverzicht aantallen'!$A:$A,'Objectenoverzicht aantallen'!I:I)*$C17</f>
        <v>0</v>
      </c>
      <c r="O17" s="568">
        <f>LOOKUP('Calculatie sheet'!$N$2,'Objectenoverzicht aantallen'!$A:$A,'Objectenoverzicht aantallen'!J:J)*$C17</f>
        <v>0</v>
      </c>
      <c r="P17" s="568">
        <f>LOOKUP('Calculatie sheet'!$N$2,'Objectenoverzicht aantallen'!$A:$A,'Objectenoverzicht aantallen'!K:K)*$C17</f>
        <v>0</v>
      </c>
      <c r="Q17" s="568">
        <f>LOOKUP('Calculatie sheet'!$N$2,'Objectenoverzicht aantallen'!$A:$A,'Objectenoverzicht aantallen'!L:L)*$C17</f>
        <v>0</v>
      </c>
      <c r="R17" s="568">
        <f>LOOKUP('Calculatie sheet'!$N$2,'Objectenoverzicht aantallen'!$A:$A,'Objectenoverzicht aantallen'!M:M)*$C17</f>
        <v>0</v>
      </c>
      <c r="S17" s="568">
        <f>LOOKUP('Calculatie sheet'!$N$2,'Objectenoverzicht aantallen'!$A:$A,'Objectenoverzicht aantallen'!N:N)*$C17</f>
        <v>0</v>
      </c>
      <c r="T17" s="568">
        <f>LOOKUP('Calculatie sheet'!$N$2,'Objectenoverzicht aantallen'!$A:$A,'Objectenoverzicht aantallen'!O:O)*$C17</f>
        <v>0</v>
      </c>
    </row>
    <row r="18" spans="2:20" x14ac:dyDescent="0.2">
      <c r="B18" t="str">
        <f>B11</f>
        <v>Asfalt</v>
      </c>
      <c r="C18" s="42">
        <f>'Calculatie sheet'!N70*'Calculatie sheet'!$N$57*'Calculatie sheet'!$N$78</f>
        <v>0</v>
      </c>
      <c r="D18" t="s">
        <v>360</v>
      </c>
      <c r="G18" s="569">
        <f>C18*'Calculatie sheet'!N$7</f>
        <v>0</v>
      </c>
      <c r="H18" s="42">
        <f>C18*'Calculatie sheet'!N$8</f>
        <v>0</v>
      </c>
      <c r="I18" t="str">
        <f t="shared" si="0"/>
        <v>Biobased</v>
      </c>
      <c r="J18" s="568">
        <f>LOOKUP('Calculatie sheet'!$N$2,'Objectenoverzicht aantallen'!$A:$A,'Objectenoverzicht aantallen'!E:E)*$C18</f>
        <v>0</v>
      </c>
      <c r="K18" s="568">
        <f>LOOKUP('Calculatie sheet'!$N$2,'Objectenoverzicht aantallen'!$A:$A,'Objectenoverzicht aantallen'!F:F)*$C18</f>
        <v>0</v>
      </c>
      <c r="L18" s="568">
        <f>LOOKUP('Calculatie sheet'!$N$2,'Objectenoverzicht aantallen'!$A:$A,'Objectenoverzicht aantallen'!G:G)*$C18</f>
        <v>0</v>
      </c>
      <c r="M18" s="568">
        <f>LOOKUP('Calculatie sheet'!$N$2,'Objectenoverzicht aantallen'!$A:$A,'Objectenoverzicht aantallen'!H:H)*$C18</f>
        <v>0</v>
      </c>
      <c r="N18" s="568">
        <f>LOOKUP('Calculatie sheet'!$N$2,'Objectenoverzicht aantallen'!$A:$A,'Objectenoverzicht aantallen'!I:I)*$C18</f>
        <v>0</v>
      </c>
      <c r="O18" s="568">
        <f>LOOKUP('Calculatie sheet'!$N$2,'Objectenoverzicht aantallen'!$A:$A,'Objectenoverzicht aantallen'!J:J)*$C18</f>
        <v>0</v>
      </c>
      <c r="P18" s="568">
        <f>LOOKUP('Calculatie sheet'!$N$2,'Objectenoverzicht aantallen'!$A:$A,'Objectenoverzicht aantallen'!K:K)*$C18</f>
        <v>0</v>
      </c>
      <c r="Q18" s="568">
        <f>LOOKUP('Calculatie sheet'!$N$2,'Objectenoverzicht aantallen'!$A:$A,'Objectenoverzicht aantallen'!L:L)*$C18</f>
        <v>0</v>
      </c>
      <c r="R18" s="568">
        <f>LOOKUP('Calculatie sheet'!$N$2,'Objectenoverzicht aantallen'!$A:$A,'Objectenoverzicht aantallen'!M:M)*$C18</f>
        <v>0</v>
      </c>
      <c r="S18" s="568">
        <f>LOOKUP('Calculatie sheet'!$N$2,'Objectenoverzicht aantallen'!$A:$A,'Objectenoverzicht aantallen'!N:N)*$C18</f>
        <v>0</v>
      </c>
      <c r="T18" s="568">
        <f>LOOKUP('Calculatie sheet'!$N$2,'Objectenoverzicht aantallen'!$A:$A,'Objectenoverzicht aantallen'!O:O)*$C18</f>
        <v>0</v>
      </c>
    </row>
    <row r="19" spans="2:20" x14ac:dyDescent="0.2">
      <c r="B19" t="s">
        <v>866</v>
      </c>
      <c r="C19" s="42">
        <f>'Calculatie sheet'!N71*'Calculatie sheet'!$N$57*'Calculatie sheet'!$N$78</f>
        <v>0</v>
      </c>
      <c r="D19" t="s">
        <v>360</v>
      </c>
      <c r="G19" s="569">
        <f>C19*'Calculatie sheet'!N$7</f>
        <v>0</v>
      </c>
      <c r="H19" s="42">
        <f>C19*'Calculatie sheet'!N$8</f>
        <v>0</v>
      </c>
      <c r="I19" t="str">
        <f t="shared" ref="I19" si="3">D19</f>
        <v>Biobased</v>
      </c>
      <c r="J19" s="568">
        <f>LOOKUP('Calculatie sheet'!$N$2,'Objectenoverzicht aantallen'!$A:$A,'Objectenoverzicht aantallen'!E:E)*$C19</f>
        <v>0</v>
      </c>
      <c r="K19" s="568">
        <f>LOOKUP('Calculatie sheet'!$N$2,'Objectenoverzicht aantallen'!$A:$A,'Objectenoverzicht aantallen'!F:F)*$C19</f>
        <v>0</v>
      </c>
      <c r="L19" s="568">
        <f>LOOKUP('Calculatie sheet'!$N$2,'Objectenoverzicht aantallen'!$A:$A,'Objectenoverzicht aantallen'!G:G)*$C19</f>
        <v>0</v>
      </c>
      <c r="M19" s="568">
        <f>LOOKUP('Calculatie sheet'!$N$2,'Objectenoverzicht aantallen'!$A:$A,'Objectenoverzicht aantallen'!H:H)*$C19</f>
        <v>0</v>
      </c>
      <c r="N19" s="568">
        <f>LOOKUP('Calculatie sheet'!$N$2,'Objectenoverzicht aantallen'!$A:$A,'Objectenoverzicht aantallen'!I:I)*$C19</f>
        <v>0</v>
      </c>
      <c r="O19" s="568">
        <f>LOOKUP('Calculatie sheet'!$N$2,'Objectenoverzicht aantallen'!$A:$A,'Objectenoverzicht aantallen'!J:J)*$C19</f>
        <v>0</v>
      </c>
      <c r="P19" s="568">
        <f>LOOKUP('Calculatie sheet'!$N$2,'Objectenoverzicht aantallen'!$A:$A,'Objectenoverzicht aantallen'!K:K)*$C19</f>
        <v>0</v>
      </c>
      <c r="Q19" s="568">
        <f>LOOKUP('Calculatie sheet'!$N$2,'Objectenoverzicht aantallen'!$A:$A,'Objectenoverzicht aantallen'!L:L)*$C19</f>
        <v>0</v>
      </c>
      <c r="R19" s="568">
        <f>LOOKUP('Calculatie sheet'!$N$2,'Objectenoverzicht aantallen'!$A:$A,'Objectenoverzicht aantallen'!M:M)*$C19</f>
        <v>0</v>
      </c>
      <c r="S19" s="568">
        <f>LOOKUP('Calculatie sheet'!$N$2,'Objectenoverzicht aantallen'!$A:$A,'Objectenoverzicht aantallen'!N:N)*$C19</f>
        <v>0</v>
      </c>
      <c r="T19" s="568">
        <f>LOOKUP('Calculatie sheet'!$N$2,'Objectenoverzicht aantallen'!$A:$A,'Objectenoverzicht aantallen'!O:O)*$C19</f>
        <v>0</v>
      </c>
    </row>
    <row r="20" spans="2:20" x14ac:dyDescent="0.2">
      <c r="B20" t="str">
        <f t="shared" ref="B20:B21" si="4">B13</f>
        <v>Grondbewerking</v>
      </c>
      <c r="C20" s="42">
        <f>'Calculatie sheet'!N72*'Calculatie sheet'!$N$57*'Calculatie sheet'!$N$78</f>
        <v>0</v>
      </c>
      <c r="D20" t="s">
        <v>360</v>
      </c>
      <c r="G20" s="569">
        <f>C20*'Calculatie sheet'!N$7</f>
        <v>0</v>
      </c>
      <c r="H20" s="42">
        <f>C20*'Calculatie sheet'!N$8</f>
        <v>0</v>
      </c>
      <c r="I20" t="str">
        <f t="shared" si="0"/>
        <v>Biobased</v>
      </c>
      <c r="J20" s="568">
        <f>LOOKUP('Calculatie sheet'!$N$2,'Objectenoverzicht aantallen'!$A:$A,'Objectenoverzicht aantallen'!E:E)*$C20</f>
        <v>0</v>
      </c>
      <c r="K20" s="568">
        <f>LOOKUP('Calculatie sheet'!$N$2,'Objectenoverzicht aantallen'!$A:$A,'Objectenoverzicht aantallen'!F:F)*$C20</f>
        <v>0</v>
      </c>
      <c r="L20" s="568">
        <f>LOOKUP('Calculatie sheet'!$N$2,'Objectenoverzicht aantallen'!$A:$A,'Objectenoverzicht aantallen'!G:G)*$C20</f>
        <v>0</v>
      </c>
      <c r="M20" s="568">
        <f>LOOKUP('Calculatie sheet'!$N$2,'Objectenoverzicht aantallen'!$A:$A,'Objectenoverzicht aantallen'!H:H)*$C20</f>
        <v>0</v>
      </c>
      <c r="N20" s="568">
        <f>LOOKUP('Calculatie sheet'!$N$2,'Objectenoverzicht aantallen'!$A:$A,'Objectenoverzicht aantallen'!I:I)*$C20</f>
        <v>0</v>
      </c>
      <c r="O20" s="568">
        <f>LOOKUP('Calculatie sheet'!$N$2,'Objectenoverzicht aantallen'!$A:$A,'Objectenoverzicht aantallen'!J:J)*$C20</f>
        <v>0</v>
      </c>
      <c r="P20" s="568">
        <f>LOOKUP('Calculatie sheet'!$N$2,'Objectenoverzicht aantallen'!$A:$A,'Objectenoverzicht aantallen'!K:K)*$C20</f>
        <v>0</v>
      </c>
      <c r="Q20" s="568">
        <f>LOOKUP('Calculatie sheet'!$N$2,'Objectenoverzicht aantallen'!$A:$A,'Objectenoverzicht aantallen'!L:L)*$C20</f>
        <v>0</v>
      </c>
      <c r="R20" s="568">
        <f>LOOKUP('Calculatie sheet'!$N$2,'Objectenoverzicht aantallen'!$A:$A,'Objectenoverzicht aantallen'!M:M)*$C20</f>
        <v>0</v>
      </c>
      <c r="S20" s="568">
        <f>LOOKUP('Calculatie sheet'!$N$2,'Objectenoverzicht aantallen'!$A:$A,'Objectenoverzicht aantallen'!N:N)*$C20</f>
        <v>0</v>
      </c>
      <c r="T20" s="568">
        <f>LOOKUP('Calculatie sheet'!$N$2,'Objectenoverzicht aantallen'!$A:$A,'Objectenoverzicht aantallen'!O:O)*$C20</f>
        <v>0</v>
      </c>
    </row>
    <row r="21" spans="2:20" x14ac:dyDescent="0.2">
      <c r="B21" t="str">
        <f t="shared" si="4"/>
        <v>Bestrating</v>
      </c>
      <c r="C21" s="42">
        <f>'Calculatie sheet'!N73*'Calculatie sheet'!$N$57*'Calculatie sheet'!$N$78</f>
        <v>0</v>
      </c>
      <c r="D21" t="s">
        <v>360</v>
      </c>
      <c r="G21" s="569">
        <f>C21*'Calculatie sheet'!N$7</f>
        <v>0</v>
      </c>
      <c r="H21" s="42">
        <f>C21*'Calculatie sheet'!N$8</f>
        <v>0</v>
      </c>
      <c r="I21" t="str">
        <f t="shared" si="0"/>
        <v>Biobased</v>
      </c>
      <c r="J21" s="568">
        <f>LOOKUP('Calculatie sheet'!$N$2,'Objectenoverzicht aantallen'!$A:$A,'Objectenoverzicht aantallen'!E:E)*$C21</f>
        <v>0</v>
      </c>
      <c r="K21" s="568">
        <f>LOOKUP('Calculatie sheet'!$N$2,'Objectenoverzicht aantallen'!$A:$A,'Objectenoverzicht aantallen'!F:F)*$C21</f>
        <v>0</v>
      </c>
      <c r="L21" s="568">
        <f>LOOKUP('Calculatie sheet'!$N$2,'Objectenoverzicht aantallen'!$A:$A,'Objectenoverzicht aantallen'!G:G)*$C21</f>
        <v>0</v>
      </c>
      <c r="M21" s="568">
        <f>LOOKUP('Calculatie sheet'!$N$2,'Objectenoverzicht aantallen'!$A:$A,'Objectenoverzicht aantallen'!H:H)*$C21</f>
        <v>0</v>
      </c>
      <c r="N21" s="568">
        <f>LOOKUP('Calculatie sheet'!$N$2,'Objectenoverzicht aantallen'!$A:$A,'Objectenoverzicht aantallen'!I:I)*$C21</f>
        <v>0</v>
      </c>
      <c r="O21" s="568">
        <f>LOOKUP('Calculatie sheet'!$N$2,'Objectenoverzicht aantallen'!$A:$A,'Objectenoverzicht aantallen'!J:J)*$C21</f>
        <v>0</v>
      </c>
      <c r="P21" s="568">
        <f>LOOKUP('Calculatie sheet'!$N$2,'Objectenoverzicht aantallen'!$A:$A,'Objectenoverzicht aantallen'!K:K)*$C21</f>
        <v>0</v>
      </c>
      <c r="Q21" s="568">
        <f>LOOKUP('Calculatie sheet'!$N$2,'Objectenoverzicht aantallen'!$A:$A,'Objectenoverzicht aantallen'!L:L)*$C21</f>
        <v>0</v>
      </c>
      <c r="R21" s="568">
        <f>LOOKUP('Calculatie sheet'!$N$2,'Objectenoverzicht aantallen'!$A:$A,'Objectenoverzicht aantallen'!M:M)*$C21</f>
        <v>0</v>
      </c>
      <c r="S21" s="568">
        <f>LOOKUP('Calculatie sheet'!$N$2,'Objectenoverzicht aantallen'!$A:$A,'Objectenoverzicht aantallen'!N:N)*$C21</f>
        <v>0</v>
      </c>
      <c r="T21" s="568">
        <f>LOOKUP('Calculatie sheet'!$N$2,'Objectenoverzicht aantallen'!$A:$A,'Objectenoverzicht aantallen'!O:O)*$C21</f>
        <v>0</v>
      </c>
    </row>
    <row r="22" spans="2:20" x14ac:dyDescent="0.2">
      <c r="B22" t="s">
        <v>348</v>
      </c>
      <c r="C22" s="42">
        <f>'Calculatie sheet'!N74*'Calculatie sheet'!$N$57*'Calculatie sheet'!$N$78</f>
        <v>0</v>
      </c>
      <c r="D22" t="s">
        <v>360</v>
      </c>
      <c r="G22" s="569">
        <f>C22*'Calculatie sheet'!N$7</f>
        <v>0</v>
      </c>
      <c r="H22" s="42">
        <f>C22*'Calculatie sheet'!N$8</f>
        <v>0</v>
      </c>
      <c r="I22" t="str">
        <f t="shared" si="0"/>
        <v>Biobased</v>
      </c>
      <c r="J22" s="568">
        <f>LOOKUP('Calculatie sheet'!$N$2,'Objectenoverzicht aantallen'!$A:$A,'Objectenoverzicht aantallen'!E:E)*$C22</f>
        <v>0</v>
      </c>
      <c r="K22" s="568">
        <f>LOOKUP('Calculatie sheet'!$N$2,'Objectenoverzicht aantallen'!$A:$A,'Objectenoverzicht aantallen'!F:F)*$C22</f>
        <v>0</v>
      </c>
      <c r="L22" s="568">
        <f>LOOKUP('Calculatie sheet'!$N$2,'Objectenoverzicht aantallen'!$A:$A,'Objectenoverzicht aantallen'!G:G)*$C22</f>
        <v>0</v>
      </c>
      <c r="M22" s="568">
        <f>LOOKUP('Calculatie sheet'!$N$2,'Objectenoverzicht aantallen'!$A:$A,'Objectenoverzicht aantallen'!H:H)*$C22</f>
        <v>0</v>
      </c>
      <c r="N22" s="568">
        <f>LOOKUP('Calculatie sheet'!$N$2,'Objectenoverzicht aantallen'!$A:$A,'Objectenoverzicht aantallen'!I:I)*$C22</f>
        <v>0</v>
      </c>
      <c r="O22" s="568">
        <f>LOOKUP('Calculatie sheet'!$N$2,'Objectenoverzicht aantallen'!$A:$A,'Objectenoverzicht aantallen'!J:J)*$C22</f>
        <v>0</v>
      </c>
      <c r="P22" s="568">
        <f>LOOKUP('Calculatie sheet'!$N$2,'Objectenoverzicht aantallen'!$A:$A,'Objectenoverzicht aantallen'!K:K)*$C22</f>
        <v>0</v>
      </c>
      <c r="Q22" s="568">
        <f>LOOKUP('Calculatie sheet'!$N$2,'Objectenoverzicht aantallen'!$A:$A,'Objectenoverzicht aantallen'!L:L)*$C22</f>
        <v>0</v>
      </c>
      <c r="R22" s="568">
        <f>LOOKUP('Calculatie sheet'!$N$2,'Objectenoverzicht aantallen'!$A:$A,'Objectenoverzicht aantallen'!M:M)*$C22</f>
        <v>0</v>
      </c>
      <c r="S22" s="568">
        <f>LOOKUP('Calculatie sheet'!$N$2,'Objectenoverzicht aantallen'!$A:$A,'Objectenoverzicht aantallen'!N:N)*$C22</f>
        <v>0</v>
      </c>
      <c r="T22" s="568">
        <f>LOOKUP('Calculatie sheet'!$N$2,'Objectenoverzicht aantallen'!$A:$A,'Objectenoverzicht aantallen'!O:O)*$C22</f>
        <v>0</v>
      </c>
    </row>
  </sheetData>
  <pageMargins left="0.7" right="0.7" top="0.75" bottom="0.75" header="0.3" footer="0.3"/>
  <pageSetup paperSize="9" orientation="portrait" horizontalDpi="0" verticalDpi="0"/>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D4404-41ED-2444-8204-04E04463685E}">
  <dimension ref="A1:T22"/>
  <sheetViews>
    <sheetView topLeftCell="D1" workbookViewId="0">
      <selection activeCell="G18" sqref="G18:T19"/>
    </sheetView>
  </sheetViews>
  <sheetFormatPr baseColWidth="10" defaultColWidth="11" defaultRowHeight="16" x14ac:dyDescent="0.2"/>
  <cols>
    <col min="1" max="1" width="33" bestFit="1" customWidth="1"/>
    <col min="3" max="3" width="11.1640625" bestFit="1" customWidth="1"/>
    <col min="5" max="5" width="21" bestFit="1" customWidth="1"/>
    <col min="10" max="20" width="12.5" bestFit="1" customWidth="1"/>
  </cols>
  <sheetData>
    <row r="1" spans="1:20" x14ac:dyDescent="0.2">
      <c r="A1" t="str">
        <f>'Calculatie sheet'!O3</f>
        <v>Asfaltconstructie 500 &lt; VA &lt; 1.500 (normaal en zwaar belast)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sheet'!O68*'Calculatie sheet'!$O$57*(1-'Calculatie sheet'!$O$77-'Calculatie sheet'!$O$78)</f>
        <v>0</v>
      </c>
      <c r="D2" t="s">
        <v>134</v>
      </c>
      <c r="E2" s="8" t="s">
        <v>71</v>
      </c>
      <c r="G2" s="569">
        <f>C2*'Calculatie sheet'!O$7</f>
        <v>0</v>
      </c>
      <c r="H2" s="42">
        <f>C2*'Calculatie sheet'!O$8</f>
        <v>0</v>
      </c>
      <c r="I2" t="str">
        <f>D2</f>
        <v>Primair</v>
      </c>
      <c r="J2" s="568">
        <f>LOOKUP('Calculatie sheet'!$O$2,'Objectenoverzicht aantallen'!$A:$A,'Objectenoverzicht aantallen'!E:E)*$C2</f>
        <v>0</v>
      </c>
      <c r="K2" s="568">
        <f>LOOKUP('Calculatie sheet'!$O$2,'Objectenoverzicht aantallen'!$A:$A,'Objectenoverzicht aantallen'!F:F)*$C2</f>
        <v>0</v>
      </c>
      <c r="L2" s="568">
        <f>LOOKUP('Calculatie sheet'!$O$2,'Objectenoverzicht aantallen'!$A:$A,'Objectenoverzicht aantallen'!G:G)*$C2</f>
        <v>0</v>
      </c>
      <c r="M2" s="568">
        <f>LOOKUP('Calculatie sheet'!$O$2,'Objectenoverzicht aantallen'!$A:$A,'Objectenoverzicht aantallen'!H:H)*$C2</f>
        <v>0</v>
      </c>
      <c r="N2" s="568">
        <f>LOOKUP('Calculatie sheet'!$O$2,'Objectenoverzicht aantallen'!$A:$A,'Objectenoverzicht aantallen'!I:I)*$C2</f>
        <v>0</v>
      </c>
      <c r="O2" s="568">
        <f>LOOKUP('Calculatie sheet'!$O$2,'Objectenoverzicht aantallen'!$A:$A,'Objectenoverzicht aantallen'!J:J)*$C2</f>
        <v>0</v>
      </c>
      <c r="P2" s="568">
        <f>LOOKUP('Calculatie sheet'!$O$2,'Objectenoverzicht aantallen'!$A:$A,'Objectenoverzicht aantallen'!K:K)*$C2</f>
        <v>0</v>
      </c>
      <c r="Q2" s="568">
        <f>LOOKUP('Calculatie sheet'!$O$2,'Objectenoverzicht aantallen'!$A:$A,'Objectenoverzicht aantallen'!L:L)*$C2</f>
        <v>0</v>
      </c>
      <c r="R2" s="568">
        <f>LOOKUP('Calculatie sheet'!$O$2,'Objectenoverzicht aantallen'!$A:$A,'Objectenoverzicht aantallen'!M:M)*$C2</f>
        <v>0</v>
      </c>
      <c r="S2" s="568">
        <f>LOOKUP('Calculatie sheet'!$O$2,'Objectenoverzicht aantallen'!$A:$A,'Objectenoverzicht aantallen'!N:N)*$C2</f>
        <v>0</v>
      </c>
      <c r="T2" s="568">
        <f>LOOKUP('Calculatie sheet'!$O$2,'Objectenoverzicht aantallen'!$A:$A,'Objectenoverzicht aantallen'!O:O)*$C2</f>
        <v>0</v>
      </c>
    </row>
    <row r="3" spans="1:20" x14ac:dyDescent="0.2">
      <c r="B3" t="str">
        <f>'Calculatie sheet'!C69</f>
        <v>Staal</v>
      </c>
      <c r="C3" s="43">
        <f>'Calculatie sheet'!O69*'Calculatie sheet'!$O$57*(1-'Calculatie sheet'!$O$77-'Calculatie sheet'!$O$78)</f>
        <v>0</v>
      </c>
      <c r="D3" t="s">
        <v>134</v>
      </c>
      <c r="E3" s="24" t="s">
        <v>74</v>
      </c>
      <c r="G3" s="569">
        <f>C3*'Calculatie sheet'!O$7</f>
        <v>0</v>
      </c>
      <c r="H3" s="42">
        <f>C3*'Calculatie sheet'!O$8</f>
        <v>0</v>
      </c>
      <c r="I3" t="str">
        <f t="shared" ref="I3:I22" si="0">D3</f>
        <v>Primair</v>
      </c>
      <c r="J3" s="568">
        <f>LOOKUP('Calculatie sheet'!$O$2,'Objectenoverzicht aantallen'!$A:$A,'Objectenoverzicht aantallen'!E:E)*$C3</f>
        <v>0</v>
      </c>
      <c r="K3" s="568">
        <f>LOOKUP('Calculatie sheet'!$O$2,'Objectenoverzicht aantallen'!$A:$A,'Objectenoverzicht aantallen'!F:F)*$C3</f>
        <v>0</v>
      </c>
      <c r="L3" s="568">
        <f>LOOKUP('Calculatie sheet'!$O$2,'Objectenoverzicht aantallen'!$A:$A,'Objectenoverzicht aantallen'!G:G)*$C3</f>
        <v>0</v>
      </c>
      <c r="M3" s="568">
        <f>LOOKUP('Calculatie sheet'!$O$2,'Objectenoverzicht aantallen'!$A:$A,'Objectenoverzicht aantallen'!H:H)*$C3</f>
        <v>0</v>
      </c>
      <c r="N3" s="568">
        <f>LOOKUP('Calculatie sheet'!$O$2,'Objectenoverzicht aantallen'!$A:$A,'Objectenoverzicht aantallen'!I:I)*$C3</f>
        <v>0</v>
      </c>
      <c r="O3" s="568">
        <f>LOOKUP('Calculatie sheet'!$O$2,'Objectenoverzicht aantallen'!$A:$A,'Objectenoverzicht aantallen'!J:J)*$C3</f>
        <v>0</v>
      </c>
      <c r="P3" s="568">
        <f>LOOKUP('Calculatie sheet'!$O$2,'Objectenoverzicht aantallen'!$A:$A,'Objectenoverzicht aantallen'!K:K)*$C3</f>
        <v>0</v>
      </c>
      <c r="Q3" s="568">
        <f>LOOKUP('Calculatie sheet'!$O$2,'Objectenoverzicht aantallen'!$A:$A,'Objectenoverzicht aantallen'!L:L)*$C3</f>
        <v>0</v>
      </c>
      <c r="R3" s="568">
        <f>LOOKUP('Calculatie sheet'!$O$2,'Objectenoverzicht aantallen'!$A:$A,'Objectenoverzicht aantallen'!M:M)*$C3</f>
        <v>0</v>
      </c>
      <c r="S3" s="568">
        <f>LOOKUP('Calculatie sheet'!$O$2,'Objectenoverzicht aantallen'!$A:$A,'Objectenoverzicht aantallen'!N:N)*$C3</f>
        <v>0</v>
      </c>
      <c r="T3" s="568">
        <f>LOOKUP('Calculatie sheet'!$O$2,'Objectenoverzicht aantallen'!$A:$A,'Objectenoverzicht aantallen'!O:O)*$C3</f>
        <v>0</v>
      </c>
    </row>
    <row r="4" spans="1:20" x14ac:dyDescent="0.2">
      <c r="B4" t="str">
        <f>'Calculatie sheet'!C70</f>
        <v>Asfalt</v>
      </c>
      <c r="C4" s="43">
        <f>'Calculatie sheet'!O70*'Calculatie sheet'!$O$57*(1-'Calculatie sheet'!$O$77-'Calculatie sheet'!$O$78)</f>
        <v>354.375</v>
      </c>
      <c r="D4" t="s">
        <v>134</v>
      </c>
      <c r="E4" s="25" t="s">
        <v>75</v>
      </c>
      <c r="G4" s="569">
        <f>C4*'Calculatie sheet'!O$7</f>
        <v>0</v>
      </c>
      <c r="H4" s="42">
        <f>C4*'Calculatie sheet'!O$8</f>
        <v>0</v>
      </c>
      <c r="I4" t="str">
        <f t="shared" si="0"/>
        <v>Primair</v>
      </c>
      <c r="J4" s="568">
        <f>LOOKUP('Calculatie sheet'!$O$2,'Objectenoverzicht aantallen'!$A:$A,'Objectenoverzicht aantallen'!E:E)*$C4</f>
        <v>0</v>
      </c>
      <c r="K4" s="568">
        <f>LOOKUP('Calculatie sheet'!$O$2,'Objectenoverzicht aantallen'!$A:$A,'Objectenoverzicht aantallen'!F:F)*$C4</f>
        <v>0</v>
      </c>
      <c r="L4" s="568">
        <f>LOOKUP('Calculatie sheet'!$O$2,'Objectenoverzicht aantallen'!$A:$A,'Objectenoverzicht aantallen'!G:G)*$C4</f>
        <v>0</v>
      </c>
      <c r="M4" s="568">
        <f>LOOKUP('Calculatie sheet'!$O$2,'Objectenoverzicht aantallen'!$A:$A,'Objectenoverzicht aantallen'!H:H)*$C4</f>
        <v>0</v>
      </c>
      <c r="N4" s="568">
        <f>LOOKUP('Calculatie sheet'!$O$2,'Objectenoverzicht aantallen'!$A:$A,'Objectenoverzicht aantallen'!I:I)*$C4</f>
        <v>0</v>
      </c>
      <c r="O4" s="568">
        <f>LOOKUP('Calculatie sheet'!$O$2,'Objectenoverzicht aantallen'!$A:$A,'Objectenoverzicht aantallen'!J:J)*$C4</f>
        <v>0</v>
      </c>
      <c r="P4" s="568">
        <f>LOOKUP('Calculatie sheet'!$O$2,'Objectenoverzicht aantallen'!$A:$A,'Objectenoverzicht aantallen'!K:K)*$C4</f>
        <v>0</v>
      </c>
      <c r="Q4" s="568">
        <f>LOOKUP('Calculatie sheet'!$O$2,'Objectenoverzicht aantallen'!$A:$A,'Objectenoverzicht aantallen'!L:L)*$C4</f>
        <v>0</v>
      </c>
      <c r="R4" s="568">
        <f>LOOKUP('Calculatie sheet'!$O$2,'Objectenoverzicht aantallen'!$A:$A,'Objectenoverzicht aantallen'!M:M)*$C4</f>
        <v>0</v>
      </c>
      <c r="S4" s="568">
        <f>LOOKUP('Calculatie sheet'!$O$2,'Objectenoverzicht aantallen'!$A:$A,'Objectenoverzicht aantallen'!N:N)*$C4</f>
        <v>0</v>
      </c>
      <c r="T4" s="568">
        <f>LOOKUP('Calculatie sheet'!$O$2,'Objectenoverzicht aantallen'!$A:$A,'Objectenoverzicht aantallen'!O:O)*$C4</f>
        <v>0</v>
      </c>
    </row>
    <row r="5" spans="1:20" x14ac:dyDescent="0.2">
      <c r="B5" t="s">
        <v>866</v>
      </c>
      <c r="C5" s="43">
        <f>'Calculatie sheet'!O71*'Calculatie sheet'!$O$57*(1-'Calculatie sheet'!$O$77-'Calculatie sheet'!$O$78)</f>
        <v>0</v>
      </c>
      <c r="D5" t="s">
        <v>134</v>
      </c>
      <c r="E5" s="27" t="s">
        <v>93</v>
      </c>
      <c r="G5" s="569">
        <f>C5*'Calculatie sheet'!O$7</f>
        <v>0</v>
      </c>
      <c r="H5" s="42">
        <f>C5*'Calculatie sheet'!O$8</f>
        <v>0</v>
      </c>
      <c r="I5" t="str">
        <f t="shared" ref="I5" si="1">D5</f>
        <v>Primair</v>
      </c>
      <c r="J5" s="568">
        <f>LOOKUP('Calculatie sheet'!$O$2,'Objectenoverzicht aantallen'!$A:$A,'Objectenoverzicht aantallen'!E:E)*$C5</f>
        <v>0</v>
      </c>
      <c r="K5" s="568">
        <f>LOOKUP('Calculatie sheet'!$O$2,'Objectenoverzicht aantallen'!$A:$A,'Objectenoverzicht aantallen'!F:F)*$C5</f>
        <v>0</v>
      </c>
      <c r="L5" s="568">
        <f>LOOKUP('Calculatie sheet'!$O$2,'Objectenoverzicht aantallen'!$A:$A,'Objectenoverzicht aantallen'!G:G)*$C5</f>
        <v>0</v>
      </c>
      <c r="M5" s="568">
        <f>LOOKUP('Calculatie sheet'!$O$2,'Objectenoverzicht aantallen'!$A:$A,'Objectenoverzicht aantallen'!H:H)*$C5</f>
        <v>0</v>
      </c>
      <c r="N5" s="568">
        <f>LOOKUP('Calculatie sheet'!$O$2,'Objectenoverzicht aantallen'!$A:$A,'Objectenoverzicht aantallen'!I:I)*$C5</f>
        <v>0</v>
      </c>
      <c r="O5" s="568">
        <f>LOOKUP('Calculatie sheet'!$O$2,'Objectenoverzicht aantallen'!$A:$A,'Objectenoverzicht aantallen'!J:J)*$C5</f>
        <v>0</v>
      </c>
      <c r="P5" s="568">
        <f>LOOKUP('Calculatie sheet'!$O$2,'Objectenoverzicht aantallen'!$A:$A,'Objectenoverzicht aantallen'!K:K)*$C5</f>
        <v>0</v>
      </c>
      <c r="Q5" s="568">
        <f>LOOKUP('Calculatie sheet'!$O$2,'Objectenoverzicht aantallen'!$A:$A,'Objectenoverzicht aantallen'!L:L)*$C5</f>
        <v>0</v>
      </c>
      <c r="R5" s="568">
        <f>LOOKUP('Calculatie sheet'!$O$2,'Objectenoverzicht aantallen'!$A:$A,'Objectenoverzicht aantallen'!M:M)*$C5</f>
        <v>0</v>
      </c>
      <c r="S5" s="568">
        <f>LOOKUP('Calculatie sheet'!$O$2,'Objectenoverzicht aantallen'!$A:$A,'Objectenoverzicht aantallen'!N:N)*$C5</f>
        <v>0</v>
      </c>
      <c r="T5" s="568">
        <f>LOOKUP('Calculatie sheet'!$O$2,'Objectenoverzicht aantallen'!$A:$A,'Objectenoverzicht aantallen'!O:O)*$C5</f>
        <v>0</v>
      </c>
    </row>
    <row r="6" spans="1:20" x14ac:dyDescent="0.2">
      <c r="B6" t="str">
        <f>'Calculatie sheet'!C72</f>
        <v>Grondbewerking</v>
      </c>
      <c r="C6" s="43">
        <f>'Calculatie sheet'!O72*'Calculatie sheet'!$O$57*(1-'Calculatie sheet'!$O$77-'Calculatie sheet'!$O$78)</f>
        <v>236.25</v>
      </c>
      <c r="D6" t="s">
        <v>134</v>
      </c>
      <c r="E6" s="38" t="s">
        <v>659</v>
      </c>
      <c r="G6" s="569">
        <f>C6*'Calculatie sheet'!O$7</f>
        <v>0</v>
      </c>
      <c r="H6" s="42">
        <f>C6*'Calculatie sheet'!O$8</f>
        <v>0</v>
      </c>
      <c r="I6" t="str">
        <f t="shared" si="0"/>
        <v>Primair</v>
      </c>
      <c r="J6" s="568">
        <f>LOOKUP('Calculatie sheet'!$O$2,'Objectenoverzicht aantallen'!$A:$A,'Objectenoverzicht aantallen'!E:E)*$C6</f>
        <v>0</v>
      </c>
      <c r="K6" s="568">
        <f>LOOKUP('Calculatie sheet'!$O$2,'Objectenoverzicht aantallen'!$A:$A,'Objectenoverzicht aantallen'!F:F)*$C6</f>
        <v>0</v>
      </c>
      <c r="L6" s="568">
        <f>LOOKUP('Calculatie sheet'!$O$2,'Objectenoverzicht aantallen'!$A:$A,'Objectenoverzicht aantallen'!G:G)*$C6</f>
        <v>0</v>
      </c>
      <c r="M6" s="568">
        <f>LOOKUP('Calculatie sheet'!$O$2,'Objectenoverzicht aantallen'!$A:$A,'Objectenoverzicht aantallen'!H:H)*$C6</f>
        <v>0</v>
      </c>
      <c r="N6" s="568">
        <f>LOOKUP('Calculatie sheet'!$O$2,'Objectenoverzicht aantallen'!$A:$A,'Objectenoverzicht aantallen'!I:I)*$C6</f>
        <v>0</v>
      </c>
      <c r="O6" s="568">
        <f>LOOKUP('Calculatie sheet'!$O$2,'Objectenoverzicht aantallen'!$A:$A,'Objectenoverzicht aantallen'!J:J)*$C6</f>
        <v>0</v>
      </c>
      <c r="P6" s="568">
        <f>LOOKUP('Calculatie sheet'!$O$2,'Objectenoverzicht aantallen'!$A:$A,'Objectenoverzicht aantallen'!K:K)*$C6</f>
        <v>0</v>
      </c>
      <c r="Q6" s="568">
        <f>LOOKUP('Calculatie sheet'!$O$2,'Objectenoverzicht aantallen'!$A:$A,'Objectenoverzicht aantallen'!L:L)*$C6</f>
        <v>0</v>
      </c>
      <c r="R6" s="568">
        <f>LOOKUP('Calculatie sheet'!$O$2,'Objectenoverzicht aantallen'!$A:$A,'Objectenoverzicht aantallen'!M:M)*$C6</f>
        <v>0</v>
      </c>
      <c r="S6" s="568">
        <f>LOOKUP('Calculatie sheet'!$O$2,'Objectenoverzicht aantallen'!$A:$A,'Objectenoverzicht aantallen'!N:N)*$C6</f>
        <v>0</v>
      </c>
      <c r="T6" s="568">
        <f>LOOKUP('Calculatie sheet'!$O$2,'Objectenoverzicht aantallen'!$A:$A,'Objectenoverzicht aantallen'!O:O)*$C6</f>
        <v>0</v>
      </c>
    </row>
    <row r="7" spans="1:20" x14ac:dyDescent="0.2">
      <c r="B7" t="str">
        <f>'Calculatie sheet'!C73</f>
        <v>Bestrating</v>
      </c>
      <c r="C7" s="43">
        <f>'Calculatie sheet'!O73*'Calculatie sheet'!$O$57*(1-'Calculatie sheet'!$O$77-'Calculatie sheet'!$O$78)</f>
        <v>0</v>
      </c>
      <c r="D7" t="s">
        <v>134</v>
      </c>
      <c r="E7" s="569" t="s">
        <v>597</v>
      </c>
      <c r="G7" s="569">
        <f>C7*'Calculatie sheet'!O$7</f>
        <v>0</v>
      </c>
      <c r="H7" s="42">
        <f>C7*'Calculatie sheet'!O$8</f>
        <v>0</v>
      </c>
      <c r="I7" t="str">
        <f t="shared" si="0"/>
        <v>Primair</v>
      </c>
      <c r="J7" s="568">
        <f>LOOKUP('Calculatie sheet'!$O$2,'Objectenoverzicht aantallen'!$A:$A,'Objectenoverzicht aantallen'!E:E)*$C7</f>
        <v>0</v>
      </c>
      <c r="K7" s="568">
        <f>LOOKUP('Calculatie sheet'!$O$2,'Objectenoverzicht aantallen'!$A:$A,'Objectenoverzicht aantallen'!F:F)*$C7</f>
        <v>0</v>
      </c>
      <c r="L7" s="568">
        <f>LOOKUP('Calculatie sheet'!$O$2,'Objectenoverzicht aantallen'!$A:$A,'Objectenoverzicht aantallen'!G:G)*$C7</f>
        <v>0</v>
      </c>
      <c r="M7" s="568">
        <f>LOOKUP('Calculatie sheet'!$O$2,'Objectenoverzicht aantallen'!$A:$A,'Objectenoverzicht aantallen'!H:H)*$C7</f>
        <v>0</v>
      </c>
      <c r="N7" s="568">
        <f>LOOKUP('Calculatie sheet'!$O$2,'Objectenoverzicht aantallen'!$A:$A,'Objectenoverzicht aantallen'!I:I)*$C7</f>
        <v>0</v>
      </c>
      <c r="O7" s="568">
        <f>LOOKUP('Calculatie sheet'!$O$2,'Objectenoverzicht aantallen'!$A:$A,'Objectenoverzicht aantallen'!J:J)*$C7</f>
        <v>0</v>
      </c>
      <c r="P7" s="568">
        <f>LOOKUP('Calculatie sheet'!$O$2,'Objectenoverzicht aantallen'!$A:$A,'Objectenoverzicht aantallen'!K:K)*$C7</f>
        <v>0</v>
      </c>
      <c r="Q7" s="568">
        <f>LOOKUP('Calculatie sheet'!$O$2,'Objectenoverzicht aantallen'!$A:$A,'Objectenoverzicht aantallen'!L:L)*$C7</f>
        <v>0</v>
      </c>
      <c r="R7" s="568">
        <f>LOOKUP('Calculatie sheet'!$O$2,'Objectenoverzicht aantallen'!$A:$A,'Objectenoverzicht aantallen'!M:M)*$C7</f>
        <v>0</v>
      </c>
      <c r="S7" s="568">
        <f>LOOKUP('Calculatie sheet'!$O$2,'Objectenoverzicht aantallen'!$A:$A,'Objectenoverzicht aantallen'!N:N)*$C7</f>
        <v>0</v>
      </c>
      <c r="T7" s="568">
        <f>LOOKUP('Calculatie sheet'!$O$2,'Objectenoverzicht aantallen'!$A:$A,'Objectenoverzicht aantallen'!O:O)*$C7</f>
        <v>0</v>
      </c>
    </row>
    <row r="8" spans="1:20" x14ac:dyDescent="0.2">
      <c r="B8" t="s">
        <v>348</v>
      </c>
      <c r="C8" s="43">
        <f>'Calculatie sheet'!O74*'Calculatie sheet'!$O$57*(1-'Calculatie sheet'!$O$77-'Calculatie sheet'!$O$78)</f>
        <v>0</v>
      </c>
      <c r="D8" t="s">
        <v>134</v>
      </c>
      <c r="G8" s="569">
        <f>C8*'Calculatie sheet'!O$7</f>
        <v>0</v>
      </c>
      <c r="H8" s="42">
        <f>C8*'Calculatie sheet'!O$8</f>
        <v>0</v>
      </c>
      <c r="I8" t="str">
        <f t="shared" si="0"/>
        <v>Primair</v>
      </c>
      <c r="J8" s="568">
        <f>LOOKUP('Calculatie sheet'!$O$2,'Objectenoverzicht aantallen'!$A:$A,'Objectenoverzicht aantallen'!E:E)*$C8</f>
        <v>0</v>
      </c>
      <c r="K8" s="568">
        <f>LOOKUP('Calculatie sheet'!$O$2,'Objectenoverzicht aantallen'!$A:$A,'Objectenoverzicht aantallen'!F:F)*$C8</f>
        <v>0</v>
      </c>
      <c r="L8" s="568">
        <f>LOOKUP('Calculatie sheet'!$O$2,'Objectenoverzicht aantallen'!$A:$A,'Objectenoverzicht aantallen'!G:G)*$C8</f>
        <v>0</v>
      </c>
      <c r="M8" s="568">
        <f>LOOKUP('Calculatie sheet'!$O$2,'Objectenoverzicht aantallen'!$A:$A,'Objectenoverzicht aantallen'!H:H)*$C8</f>
        <v>0</v>
      </c>
      <c r="N8" s="568">
        <f>LOOKUP('Calculatie sheet'!$O$2,'Objectenoverzicht aantallen'!$A:$A,'Objectenoverzicht aantallen'!I:I)*$C8</f>
        <v>0</v>
      </c>
      <c r="O8" s="568">
        <f>LOOKUP('Calculatie sheet'!$O$2,'Objectenoverzicht aantallen'!$A:$A,'Objectenoverzicht aantallen'!J:J)*$C8</f>
        <v>0</v>
      </c>
      <c r="P8" s="568">
        <f>LOOKUP('Calculatie sheet'!$O$2,'Objectenoverzicht aantallen'!$A:$A,'Objectenoverzicht aantallen'!K:K)*$C8</f>
        <v>0</v>
      </c>
      <c r="Q8" s="568">
        <f>LOOKUP('Calculatie sheet'!$O$2,'Objectenoverzicht aantallen'!$A:$A,'Objectenoverzicht aantallen'!L:L)*$C8</f>
        <v>0</v>
      </c>
      <c r="R8" s="568">
        <f>LOOKUP('Calculatie sheet'!$O$2,'Objectenoverzicht aantallen'!$A:$A,'Objectenoverzicht aantallen'!M:M)*$C8</f>
        <v>0</v>
      </c>
      <c r="S8" s="568">
        <f>LOOKUP('Calculatie sheet'!$O$2,'Objectenoverzicht aantallen'!$A:$A,'Objectenoverzicht aantallen'!N:N)*$C8</f>
        <v>0</v>
      </c>
      <c r="T8" s="568">
        <f>LOOKUP('Calculatie sheet'!$O$2,'Objectenoverzicht aantallen'!$A:$A,'Objectenoverzicht aantallen'!O:O)*$C8</f>
        <v>0</v>
      </c>
    </row>
    <row r="9" spans="1:20" x14ac:dyDescent="0.2">
      <c r="B9" t="str">
        <f>B2</f>
        <v>Beton</v>
      </c>
      <c r="C9" s="43">
        <f>'Calculatie sheet'!O68*'Calculatie sheet'!$O$57*'Calculatie sheet'!$O$77</f>
        <v>0</v>
      </c>
      <c r="D9" t="s">
        <v>135</v>
      </c>
      <c r="G9" s="569">
        <f>C9*'Calculatie sheet'!O$7</f>
        <v>0</v>
      </c>
      <c r="H9" s="42">
        <f>C9*'Calculatie sheet'!O$8</f>
        <v>0</v>
      </c>
      <c r="I9" t="str">
        <f t="shared" si="0"/>
        <v>Secundair</v>
      </c>
      <c r="J9" s="568">
        <f>LOOKUP('Calculatie sheet'!$O$2,'Objectenoverzicht aantallen'!$A:$A,'Objectenoverzicht aantallen'!E:E)*$C9</f>
        <v>0</v>
      </c>
      <c r="K9" s="568">
        <f>LOOKUP('Calculatie sheet'!$O$2,'Objectenoverzicht aantallen'!$A:$A,'Objectenoverzicht aantallen'!F:F)*$C9</f>
        <v>0</v>
      </c>
      <c r="L9" s="568">
        <f>LOOKUP('Calculatie sheet'!$O$2,'Objectenoverzicht aantallen'!$A:$A,'Objectenoverzicht aantallen'!G:G)*$C9</f>
        <v>0</v>
      </c>
      <c r="M9" s="568">
        <f>LOOKUP('Calculatie sheet'!$O$2,'Objectenoverzicht aantallen'!$A:$A,'Objectenoverzicht aantallen'!H:H)*$C9</f>
        <v>0</v>
      </c>
      <c r="N9" s="568">
        <f>LOOKUP('Calculatie sheet'!$O$2,'Objectenoverzicht aantallen'!$A:$A,'Objectenoverzicht aantallen'!I:I)*$C9</f>
        <v>0</v>
      </c>
      <c r="O9" s="568">
        <f>LOOKUP('Calculatie sheet'!$O$2,'Objectenoverzicht aantallen'!$A:$A,'Objectenoverzicht aantallen'!J:J)*$C9</f>
        <v>0</v>
      </c>
      <c r="P9" s="568">
        <f>LOOKUP('Calculatie sheet'!$O$2,'Objectenoverzicht aantallen'!$A:$A,'Objectenoverzicht aantallen'!K:K)*$C9</f>
        <v>0</v>
      </c>
      <c r="Q9" s="568">
        <f>LOOKUP('Calculatie sheet'!$O$2,'Objectenoverzicht aantallen'!$A:$A,'Objectenoverzicht aantallen'!L:L)*$C9</f>
        <v>0</v>
      </c>
      <c r="R9" s="568">
        <f>LOOKUP('Calculatie sheet'!$O$2,'Objectenoverzicht aantallen'!$A:$A,'Objectenoverzicht aantallen'!M:M)*$C9</f>
        <v>0</v>
      </c>
      <c r="S9" s="568">
        <f>LOOKUP('Calculatie sheet'!$O$2,'Objectenoverzicht aantallen'!$A:$A,'Objectenoverzicht aantallen'!N:N)*$C9</f>
        <v>0</v>
      </c>
      <c r="T9" s="568">
        <f>LOOKUP('Calculatie sheet'!$O$2,'Objectenoverzicht aantallen'!$A:$A,'Objectenoverzicht aantallen'!O:O)*$C9</f>
        <v>0</v>
      </c>
    </row>
    <row r="10" spans="1:20" x14ac:dyDescent="0.2">
      <c r="B10" t="str">
        <f>B3</f>
        <v>Staal</v>
      </c>
      <c r="C10" s="43">
        <f>'Calculatie sheet'!O69*'Calculatie sheet'!$O$57*'Calculatie sheet'!$O$77</f>
        <v>0</v>
      </c>
      <c r="D10" t="s">
        <v>135</v>
      </c>
      <c r="G10" s="569">
        <f>C10*'Calculatie sheet'!O$7</f>
        <v>0</v>
      </c>
      <c r="H10" s="42">
        <f>C10*'Calculatie sheet'!O$8</f>
        <v>0</v>
      </c>
      <c r="I10" t="str">
        <f t="shared" si="0"/>
        <v>Secundair</v>
      </c>
      <c r="J10" s="568">
        <f>LOOKUP('Calculatie sheet'!$O$2,'Objectenoverzicht aantallen'!$A:$A,'Objectenoverzicht aantallen'!E:E)*$C10</f>
        <v>0</v>
      </c>
      <c r="K10" s="568">
        <f>LOOKUP('Calculatie sheet'!$O$2,'Objectenoverzicht aantallen'!$A:$A,'Objectenoverzicht aantallen'!F:F)*$C10</f>
        <v>0</v>
      </c>
      <c r="L10" s="568">
        <f>LOOKUP('Calculatie sheet'!$O$2,'Objectenoverzicht aantallen'!$A:$A,'Objectenoverzicht aantallen'!G:G)*$C10</f>
        <v>0</v>
      </c>
      <c r="M10" s="568">
        <f>LOOKUP('Calculatie sheet'!$O$2,'Objectenoverzicht aantallen'!$A:$A,'Objectenoverzicht aantallen'!H:H)*$C10</f>
        <v>0</v>
      </c>
      <c r="N10" s="568">
        <f>LOOKUP('Calculatie sheet'!$O$2,'Objectenoverzicht aantallen'!$A:$A,'Objectenoverzicht aantallen'!I:I)*$C10</f>
        <v>0</v>
      </c>
      <c r="O10" s="568">
        <f>LOOKUP('Calculatie sheet'!$O$2,'Objectenoverzicht aantallen'!$A:$A,'Objectenoverzicht aantallen'!J:J)*$C10</f>
        <v>0</v>
      </c>
      <c r="P10" s="568">
        <f>LOOKUP('Calculatie sheet'!$O$2,'Objectenoverzicht aantallen'!$A:$A,'Objectenoverzicht aantallen'!K:K)*$C10</f>
        <v>0</v>
      </c>
      <c r="Q10" s="568">
        <f>LOOKUP('Calculatie sheet'!$O$2,'Objectenoverzicht aantallen'!$A:$A,'Objectenoverzicht aantallen'!L:L)*$C10</f>
        <v>0</v>
      </c>
      <c r="R10" s="568">
        <f>LOOKUP('Calculatie sheet'!$O$2,'Objectenoverzicht aantallen'!$A:$A,'Objectenoverzicht aantallen'!M:M)*$C10</f>
        <v>0</v>
      </c>
      <c r="S10" s="568">
        <f>LOOKUP('Calculatie sheet'!$O$2,'Objectenoverzicht aantallen'!$A:$A,'Objectenoverzicht aantallen'!N:N)*$C10</f>
        <v>0</v>
      </c>
      <c r="T10" s="568">
        <f>LOOKUP('Calculatie sheet'!$O$2,'Objectenoverzicht aantallen'!$A:$A,'Objectenoverzicht aantallen'!O:O)*$C10</f>
        <v>0</v>
      </c>
    </row>
    <row r="11" spans="1:20" x14ac:dyDescent="0.2">
      <c r="B11" t="str">
        <f>B4</f>
        <v>Asfalt</v>
      </c>
      <c r="C11" s="43">
        <f>'Calculatie sheet'!O70*'Calculatie sheet'!$O$57*'Calculatie sheet'!$O$77</f>
        <v>590.625</v>
      </c>
      <c r="D11" t="s">
        <v>135</v>
      </c>
      <c r="G11" s="569">
        <f>C11*'Calculatie sheet'!O$7</f>
        <v>0</v>
      </c>
      <c r="H11" s="42">
        <f>C11*'Calculatie sheet'!O$8</f>
        <v>0</v>
      </c>
      <c r="I11" t="str">
        <f t="shared" si="0"/>
        <v>Secundair</v>
      </c>
      <c r="J11" s="568">
        <f>LOOKUP('Calculatie sheet'!$O$2,'Objectenoverzicht aantallen'!$A:$A,'Objectenoverzicht aantallen'!E:E)*$C11</f>
        <v>0</v>
      </c>
      <c r="K11" s="568">
        <f>LOOKUP('Calculatie sheet'!$O$2,'Objectenoverzicht aantallen'!$A:$A,'Objectenoverzicht aantallen'!F:F)*$C11</f>
        <v>0</v>
      </c>
      <c r="L11" s="568">
        <f>LOOKUP('Calculatie sheet'!$O$2,'Objectenoverzicht aantallen'!$A:$A,'Objectenoverzicht aantallen'!G:G)*$C11</f>
        <v>0</v>
      </c>
      <c r="M11" s="568">
        <f>LOOKUP('Calculatie sheet'!$O$2,'Objectenoverzicht aantallen'!$A:$A,'Objectenoverzicht aantallen'!H:H)*$C11</f>
        <v>0</v>
      </c>
      <c r="N11" s="568">
        <f>LOOKUP('Calculatie sheet'!$O$2,'Objectenoverzicht aantallen'!$A:$A,'Objectenoverzicht aantallen'!I:I)*$C11</f>
        <v>0</v>
      </c>
      <c r="O11" s="568">
        <f>LOOKUP('Calculatie sheet'!$O$2,'Objectenoverzicht aantallen'!$A:$A,'Objectenoverzicht aantallen'!J:J)*$C11</f>
        <v>0</v>
      </c>
      <c r="P11" s="568">
        <f>LOOKUP('Calculatie sheet'!$O$2,'Objectenoverzicht aantallen'!$A:$A,'Objectenoverzicht aantallen'!K:K)*$C11</f>
        <v>0</v>
      </c>
      <c r="Q11" s="568">
        <f>LOOKUP('Calculatie sheet'!$O$2,'Objectenoverzicht aantallen'!$A:$A,'Objectenoverzicht aantallen'!L:L)*$C11</f>
        <v>0</v>
      </c>
      <c r="R11" s="568">
        <f>LOOKUP('Calculatie sheet'!$O$2,'Objectenoverzicht aantallen'!$A:$A,'Objectenoverzicht aantallen'!M:M)*$C11</f>
        <v>0</v>
      </c>
      <c r="S11" s="568">
        <f>LOOKUP('Calculatie sheet'!$O$2,'Objectenoverzicht aantallen'!$A:$A,'Objectenoverzicht aantallen'!N:N)*$C11</f>
        <v>0</v>
      </c>
      <c r="T11" s="568">
        <f>LOOKUP('Calculatie sheet'!$O$2,'Objectenoverzicht aantallen'!$A:$A,'Objectenoverzicht aantallen'!O:O)*$C11</f>
        <v>0</v>
      </c>
    </row>
    <row r="12" spans="1:20" x14ac:dyDescent="0.2">
      <c r="B12" t="s">
        <v>866</v>
      </c>
      <c r="C12" s="43">
        <f>'Calculatie sheet'!O71*'Calculatie sheet'!$O$57*'Calculatie sheet'!$O$77</f>
        <v>0</v>
      </c>
      <c r="D12" t="s">
        <v>135</v>
      </c>
      <c r="G12" s="569">
        <f>C12*'Calculatie sheet'!O$7</f>
        <v>0</v>
      </c>
      <c r="H12" s="42">
        <f>C12*'Calculatie sheet'!O$8</f>
        <v>0</v>
      </c>
      <c r="I12" t="str">
        <f t="shared" ref="I12" si="2">D12</f>
        <v>Secundair</v>
      </c>
      <c r="J12" s="568">
        <f>LOOKUP('Calculatie sheet'!$O$2,'Objectenoverzicht aantallen'!$A:$A,'Objectenoverzicht aantallen'!E:E)*$C12</f>
        <v>0</v>
      </c>
      <c r="K12" s="568">
        <f>LOOKUP('Calculatie sheet'!$O$2,'Objectenoverzicht aantallen'!$A:$A,'Objectenoverzicht aantallen'!F:F)*$C12</f>
        <v>0</v>
      </c>
      <c r="L12" s="568">
        <f>LOOKUP('Calculatie sheet'!$O$2,'Objectenoverzicht aantallen'!$A:$A,'Objectenoverzicht aantallen'!G:G)*$C12</f>
        <v>0</v>
      </c>
      <c r="M12" s="568">
        <f>LOOKUP('Calculatie sheet'!$O$2,'Objectenoverzicht aantallen'!$A:$A,'Objectenoverzicht aantallen'!H:H)*$C12</f>
        <v>0</v>
      </c>
      <c r="N12" s="568">
        <f>LOOKUP('Calculatie sheet'!$O$2,'Objectenoverzicht aantallen'!$A:$A,'Objectenoverzicht aantallen'!I:I)*$C12</f>
        <v>0</v>
      </c>
      <c r="O12" s="568">
        <f>LOOKUP('Calculatie sheet'!$O$2,'Objectenoverzicht aantallen'!$A:$A,'Objectenoverzicht aantallen'!J:J)*$C12</f>
        <v>0</v>
      </c>
      <c r="P12" s="568">
        <f>LOOKUP('Calculatie sheet'!$O$2,'Objectenoverzicht aantallen'!$A:$A,'Objectenoverzicht aantallen'!K:K)*$C12</f>
        <v>0</v>
      </c>
      <c r="Q12" s="568">
        <f>LOOKUP('Calculatie sheet'!$O$2,'Objectenoverzicht aantallen'!$A:$A,'Objectenoverzicht aantallen'!L:L)*$C12</f>
        <v>0</v>
      </c>
      <c r="R12" s="568">
        <f>LOOKUP('Calculatie sheet'!$O$2,'Objectenoverzicht aantallen'!$A:$A,'Objectenoverzicht aantallen'!M:M)*$C12</f>
        <v>0</v>
      </c>
      <c r="S12" s="568">
        <f>LOOKUP('Calculatie sheet'!$O$2,'Objectenoverzicht aantallen'!$A:$A,'Objectenoverzicht aantallen'!N:N)*$C12</f>
        <v>0</v>
      </c>
      <c r="T12" s="568">
        <f>LOOKUP('Calculatie sheet'!$O$2,'Objectenoverzicht aantallen'!$A:$A,'Objectenoverzicht aantallen'!O:O)*$C12</f>
        <v>0</v>
      </c>
    </row>
    <row r="13" spans="1:20" x14ac:dyDescent="0.2">
      <c r="B13" t="str">
        <f>B6</f>
        <v>Grondbewerking</v>
      </c>
      <c r="C13" s="43">
        <f>'Calculatie sheet'!O72*'Calculatie sheet'!$O$57*'Calculatie sheet'!$O$77</f>
        <v>393.75</v>
      </c>
      <c r="D13" t="s">
        <v>135</v>
      </c>
      <c r="G13" s="569">
        <f>C13*'Calculatie sheet'!O$7</f>
        <v>0</v>
      </c>
      <c r="H13" s="42">
        <f>C13*'Calculatie sheet'!O$8</f>
        <v>0</v>
      </c>
      <c r="I13" t="str">
        <f t="shared" si="0"/>
        <v>Secundair</v>
      </c>
      <c r="J13" s="568">
        <f>LOOKUP('Calculatie sheet'!$O$2,'Objectenoverzicht aantallen'!$A:$A,'Objectenoverzicht aantallen'!E:E)*$C13</f>
        <v>0</v>
      </c>
      <c r="K13" s="568">
        <f>LOOKUP('Calculatie sheet'!$O$2,'Objectenoverzicht aantallen'!$A:$A,'Objectenoverzicht aantallen'!F:F)*$C13</f>
        <v>0</v>
      </c>
      <c r="L13" s="568">
        <f>LOOKUP('Calculatie sheet'!$O$2,'Objectenoverzicht aantallen'!$A:$A,'Objectenoverzicht aantallen'!G:G)*$C13</f>
        <v>0</v>
      </c>
      <c r="M13" s="568">
        <f>LOOKUP('Calculatie sheet'!$O$2,'Objectenoverzicht aantallen'!$A:$A,'Objectenoverzicht aantallen'!H:H)*$C13</f>
        <v>0</v>
      </c>
      <c r="N13" s="568">
        <f>LOOKUP('Calculatie sheet'!$O$2,'Objectenoverzicht aantallen'!$A:$A,'Objectenoverzicht aantallen'!I:I)*$C13</f>
        <v>0</v>
      </c>
      <c r="O13" s="568">
        <f>LOOKUP('Calculatie sheet'!$O$2,'Objectenoverzicht aantallen'!$A:$A,'Objectenoverzicht aantallen'!J:J)*$C13</f>
        <v>0</v>
      </c>
      <c r="P13" s="568">
        <f>LOOKUP('Calculatie sheet'!$O$2,'Objectenoverzicht aantallen'!$A:$A,'Objectenoverzicht aantallen'!K:K)*$C13</f>
        <v>0</v>
      </c>
      <c r="Q13" s="568">
        <f>LOOKUP('Calculatie sheet'!$O$2,'Objectenoverzicht aantallen'!$A:$A,'Objectenoverzicht aantallen'!L:L)*$C13</f>
        <v>0</v>
      </c>
      <c r="R13" s="568">
        <f>LOOKUP('Calculatie sheet'!$O$2,'Objectenoverzicht aantallen'!$A:$A,'Objectenoverzicht aantallen'!M:M)*$C13</f>
        <v>0</v>
      </c>
      <c r="S13" s="568">
        <f>LOOKUP('Calculatie sheet'!$O$2,'Objectenoverzicht aantallen'!$A:$A,'Objectenoverzicht aantallen'!N:N)*$C13</f>
        <v>0</v>
      </c>
      <c r="T13" s="568">
        <f>LOOKUP('Calculatie sheet'!$O$2,'Objectenoverzicht aantallen'!$A:$A,'Objectenoverzicht aantallen'!O:O)*$C13</f>
        <v>0</v>
      </c>
    </row>
    <row r="14" spans="1:20" x14ac:dyDescent="0.2">
      <c r="B14" t="str">
        <f>B7</f>
        <v>Bestrating</v>
      </c>
      <c r="C14" s="43">
        <f>'Calculatie sheet'!O73*'Calculatie sheet'!$O$57*'Calculatie sheet'!$O$77</f>
        <v>0</v>
      </c>
      <c r="D14" t="s">
        <v>135</v>
      </c>
      <c r="G14" s="569">
        <f>C14*'Calculatie sheet'!O$7</f>
        <v>0</v>
      </c>
      <c r="H14" s="42">
        <f>C14*'Calculatie sheet'!O$8</f>
        <v>0</v>
      </c>
      <c r="I14" t="str">
        <f t="shared" si="0"/>
        <v>Secundair</v>
      </c>
      <c r="J14" s="568">
        <f>LOOKUP('Calculatie sheet'!$O$2,'Objectenoverzicht aantallen'!$A:$A,'Objectenoverzicht aantallen'!E:E)*$C14</f>
        <v>0</v>
      </c>
      <c r="K14" s="568">
        <f>LOOKUP('Calculatie sheet'!$O$2,'Objectenoverzicht aantallen'!$A:$A,'Objectenoverzicht aantallen'!F:F)*$C14</f>
        <v>0</v>
      </c>
      <c r="L14" s="568">
        <f>LOOKUP('Calculatie sheet'!$O$2,'Objectenoverzicht aantallen'!$A:$A,'Objectenoverzicht aantallen'!G:G)*$C14</f>
        <v>0</v>
      </c>
      <c r="M14" s="568">
        <f>LOOKUP('Calculatie sheet'!$O$2,'Objectenoverzicht aantallen'!$A:$A,'Objectenoverzicht aantallen'!H:H)*$C14</f>
        <v>0</v>
      </c>
      <c r="N14" s="568">
        <f>LOOKUP('Calculatie sheet'!$O$2,'Objectenoverzicht aantallen'!$A:$A,'Objectenoverzicht aantallen'!I:I)*$C14</f>
        <v>0</v>
      </c>
      <c r="O14" s="568">
        <f>LOOKUP('Calculatie sheet'!$O$2,'Objectenoverzicht aantallen'!$A:$A,'Objectenoverzicht aantallen'!J:J)*$C14</f>
        <v>0</v>
      </c>
      <c r="P14" s="568">
        <f>LOOKUP('Calculatie sheet'!$O$2,'Objectenoverzicht aantallen'!$A:$A,'Objectenoverzicht aantallen'!K:K)*$C14</f>
        <v>0</v>
      </c>
      <c r="Q14" s="568">
        <f>LOOKUP('Calculatie sheet'!$O$2,'Objectenoverzicht aantallen'!$A:$A,'Objectenoverzicht aantallen'!L:L)*$C14</f>
        <v>0</v>
      </c>
      <c r="R14" s="568">
        <f>LOOKUP('Calculatie sheet'!$O$2,'Objectenoverzicht aantallen'!$A:$A,'Objectenoverzicht aantallen'!M:M)*$C14</f>
        <v>0</v>
      </c>
      <c r="S14" s="568">
        <f>LOOKUP('Calculatie sheet'!$O$2,'Objectenoverzicht aantallen'!$A:$A,'Objectenoverzicht aantallen'!N:N)*$C14</f>
        <v>0</v>
      </c>
      <c r="T14" s="568">
        <f>LOOKUP('Calculatie sheet'!$O$2,'Objectenoverzicht aantallen'!$A:$A,'Objectenoverzicht aantallen'!O:O)*$C14</f>
        <v>0</v>
      </c>
    </row>
    <row r="15" spans="1:20" x14ac:dyDescent="0.2">
      <c r="B15" t="s">
        <v>348</v>
      </c>
      <c r="C15" s="43">
        <f>'Calculatie sheet'!O74*'Calculatie sheet'!$O$57*'Calculatie sheet'!$O$77</f>
        <v>0</v>
      </c>
      <c r="D15" t="s">
        <v>135</v>
      </c>
      <c r="G15" s="569">
        <f>C15*'Calculatie sheet'!O$7</f>
        <v>0</v>
      </c>
      <c r="H15" s="42">
        <f>C15*'Calculatie sheet'!O$8</f>
        <v>0</v>
      </c>
      <c r="I15" t="str">
        <f t="shared" si="0"/>
        <v>Secundair</v>
      </c>
      <c r="J15" s="568">
        <f>LOOKUP('Calculatie sheet'!$O$2,'Objectenoverzicht aantallen'!$A:$A,'Objectenoverzicht aantallen'!E:E)*$C15</f>
        <v>0</v>
      </c>
      <c r="K15" s="568">
        <f>LOOKUP('Calculatie sheet'!$O$2,'Objectenoverzicht aantallen'!$A:$A,'Objectenoverzicht aantallen'!F:F)*$C15</f>
        <v>0</v>
      </c>
      <c r="L15" s="568">
        <f>LOOKUP('Calculatie sheet'!$O$2,'Objectenoverzicht aantallen'!$A:$A,'Objectenoverzicht aantallen'!G:G)*$C15</f>
        <v>0</v>
      </c>
      <c r="M15" s="568">
        <f>LOOKUP('Calculatie sheet'!$O$2,'Objectenoverzicht aantallen'!$A:$A,'Objectenoverzicht aantallen'!H:H)*$C15</f>
        <v>0</v>
      </c>
      <c r="N15" s="568">
        <f>LOOKUP('Calculatie sheet'!$O$2,'Objectenoverzicht aantallen'!$A:$A,'Objectenoverzicht aantallen'!I:I)*$C15</f>
        <v>0</v>
      </c>
      <c r="O15" s="568">
        <f>LOOKUP('Calculatie sheet'!$O$2,'Objectenoverzicht aantallen'!$A:$A,'Objectenoverzicht aantallen'!J:J)*$C15</f>
        <v>0</v>
      </c>
      <c r="P15" s="568">
        <f>LOOKUP('Calculatie sheet'!$O$2,'Objectenoverzicht aantallen'!$A:$A,'Objectenoverzicht aantallen'!K:K)*$C15</f>
        <v>0</v>
      </c>
      <c r="Q15" s="568">
        <f>LOOKUP('Calculatie sheet'!$O$2,'Objectenoverzicht aantallen'!$A:$A,'Objectenoverzicht aantallen'!L:L)*$C15</f>
        <v>0</v>
      </c>
      <c r="R15" s="568">
        <f>LOOKUP('Calculatie sheet'!$O$2,'Objectenoverzicht aantallen'!$A:$A,'Objectenoverzicht aantallen'!M:M)*$C15</f>
        <v>0</v>
      </c>
      <c r="S15" s="568">
        <f>LOOKUP('Calculatie sheet'!$O$2,'Objectenoverzicht aantallen'!$A:$A,'Objectenoverzicht aantallen'!N:N)*$C15</f>
        <v>0</v>
      </c>
      <c r="T15" s="568">
        <f>LOOKUP('Calculatie sheet'!$O$2,'Objectenoverzicht aantallen'!$A:$A,'Objectenoverzicht aantallen'!O:O)*$C15</f>
        <v>0</v>
      </c>
    </row>
    <row r="16" spans="1:20" x14ac:dyDescent="0.2">
      <c r="B16" t="str">
        <f>B9</f>
        <v>Beton</v>
      </c>
      <c r="C16" s="42">
        <f>'Calculatie sheet'!O68*'Calculatie sheet'!$O$57*'Calculatie sheet'!$O$78</f>
        <v>0</v>
      </c>
      <c r="D16" t="s">
        <v>360</v>
      </c>
      <c r="G16" s="569">
        <f>C16*'Calculatie sheet'!O$7</f>
        <v>0</v>
      </c>
      <c r="H16" s="42">
        <f>C16*'Calculatie sheet'!O$8</f>
        <v>0</v>
      </c>
      <c r="I16" t="str">
        <f t="shared" si="0"/>
        <v>Biobased</v>
      </c>
      <c r="J16" s="568">
        <f>LOOKUP('Calculatie sheet'!$O$2,'Objectenoverzicht aantallen'!$A:$A,'Objectenoverzicht aantallen'!E:E)*$C16</f>
        <v>0</v>
      </c>
      <c r="K16" s="568">
        <f>LOOKUP('Calculatie sheet'!$O$2,'Objectenoverzicht aantallen'!$A:$A,'Objectenoverzicht aantallen'!F:F)*$C16</f>
        <v>0</v>
      </c>
      <c r="L16" s="568">
        <f>LOOKUP('Calculatie sheet'!$O$2,'Objectenoverzicht aantallen'!$A:$A,'Objectenoverzicht aantallen'!G:G)*$C16</f>
        <v>0</v>
      </c>
      <c r="M16" s="568">
        <f>LOOKUP('Calculatie sheet'!$O$2,'Objectenoverzicht aantallen'!$A:$A,'Objectenoverzicht aantallen'!H:H)*$C16</f>
        <v>0</v>
      </c>
      <c r="N16" s="568">
        <f>LOOKUP('Calculatie sheet'!$O$2,'Objectenoverzicht aantallen'!$A:$A,'Objectenoverzicht aantallen'!I:I)*$C16</f>
        <v>0</v>
      </c>
      <c r="O16" s="568">
        <f>LOOKUP('Calculatie sheet'!$O$2,'Objectenoverzicht aantallen'!$A:$A,'Objectenoverzicht aantallen'!J:J)*$C16</f>
        <v>0</v>
      </c>
      <c r="P16" s="568">
        <f>LOOKUP('Calculatie sheet'!$O$2,'Objectenoverzicht aantallen'!$A:$A,'Objectenoverzicht aantallen'!K:K)*$C16</f>
        <v>0</v>
      </c>
      <c r="Q16" s="568">
        <f>LOOKUP('Calculatie sheet'!$O$2,'Objectenoverzicht aantallen'!$A:$A,'Objectenoverzicht aantallen'!L:L)*$C16</f>
        <v>0</v>
      </c>
      <c r="R16" s="568">
        <f>LOOKUP('Calculatie sheet'!$O$2,'Objectenoverzicht aantallen'!$A:$A,'Objectenoverzicht aantallen'!M:M)*$C16</f>
        <v>0</v>
      </c>
      <c r="S16" s="568">
        <f>LOOKUP('Calculatie sheet'!$O$2,'Objectenoverzicht aantallen'!$A:$A,'Objectenoverzicht aantallen'!N:N)*$C16</f>
        <v>0</v>
      </c>
      <c r="T16" s="568">
        <f>LOOKUP('Calculatie sheet'!$O$2,'Objectenoverzicht aantallen'!$A:$A,'Objectenoverzicht aantallen'!O:O)*$C16</f>
        <v>0</v>
      </c>
    </row>
    <row r="17" spans="2:20" x14ac:dyDescent="0.2">
      <c r="B17" t="str">
        <f>B10</f>
        <v>Staal</v>
      </c>
      <c r="C17" s="42">
        <f>'Calculatie sheet'!O69*'Calculatie sheet'!$O$57*'Calculatie sheet'!$O$78</f>
        <v>0</v>
      </c>
      <c r="D17" t="s">
        <v>360</v>
      </c>
      <c r="G17" s="569">
        <f>C17*'Calculatie sheet'!O$7</f>
        <v>0</v>
      </c>
      <c r="H17" s="42">
        <f>C17*'Calculatie sheet'!O$8</f>
        <v>0</v>
      </c>
      <c r="I17" t="str">
        <f t="shared" si="0"/>
        <v>Biobased</v>
      </c>
      <c r="J17" s="568">
        <f>LOOKUP('Calculatie sheet'!$O$2,'Objectenoverzicht aantallen'!$A:$A,'Objectenoverzicht aantallen'!E:E)*$C17</f>
        <v>0</v>
      </c>
      <c r="K17" s="568">
        <f>LOOKUP('Calculatie sheet'!$O$2,'Objectenoverzicht aantallen'!$A:$A,'Objectenoverzicht aantallen'!F:F)*$C17</f>
        <v>0</v>
      </c>
      <c r="L17" s="568">
        <f>LOOKUP('Calculatie sheet'!$O$2,'Objectenoverzicht aantallen'!$A:$A,'Objectenoverzicht aantallen'!G:G)*$C17</f>
        <v>0</v>
      </c>
      <c r="M17" s="568">
        <f>LOOKUP('Calculatie sheet'!$O$2,'Objectenoverzicht aantallen'!$A:$A,'Objectenoverzicht aantallen'!H:H)*$C17</f>
        <v>0</v>
      </c>
      <c r="N17" s="568">
        <f>LOOKUP('Calculatie sheet'!$O$2,'Objectenoverzicht aantallen'!$A:$A,'Objectenoverzicht aantallen'!I:I)*$C17</f>
        <v>0</v>
      </c>
      <c r="O17" s="568">
        <f>LOOKUP('Calculatie sheet'!$O$2,'Objectenoverzicht aantallen'!$A:$A,'Objectenoverzicht aantallen'!J:J)*$C17</f>
        <v>0</v>
      </c>
      <c r="P17" s="568">
        <f>LOOKUP('Calculatie sheet'!$O$2,'Objectenoverzicht aantallen'!$A:$A,'Objectenoverzicht aantallen'!K:K)*$C17</f>
        <v>0</v>
      </c>
      <c r="Q17" s="568">
        <f>LOOKUP('Calculatie sheet'!$O$2,'Objectenoverzicht aantallen'!$A:$A,'Objectenoverzicht aantallen'!L:L)*$C17</f>
        <v>0</v>
      </c>
      <c r="R17" s="568">
        <f>LOOKUP('Calculatie sheet'!$O$2,'Objectenoverzicht aantallen'!$A:$A,'Objectenoverzicht aantallen'!M:M)*$C17</f>
        <v>0</v>
      </c>
      <c r="S17" s="568">
        <f>LOOKUP('Calculatie sheet'!$O$2,'Objectenoverzicht aantallen'!$A:$A,'Objectenoverzicht aantallen'!N:N)*$C17</f>
        <v>0</v>
      </c>
      <c r="T17" s="568">
        <f>LOOKUP('Calculatie sheet'!$O$2,'Objectenoverzicht aantallen'!$A:$A,'Objectenoverzicht aantallen'!O:O)*$C17</f>
        <v>0</v>
      </c>
    </row>
    <row r="18" spans="2:20" x14ac:dyDescent="0.2">
      <c r="B18" t="str">
        <f>B11</f>
        <v>Asfalt</v>
      </c>
      <c r="C18" s="42">
        <f>'Calculatie sheet'!O70*'Calculatie sheet'!$O$57*'Calculatie sheet'!$O$78</f>
        <v>0</v>
      </c>
      <c r="D18" t="s">
        <v>360</v>
      </c>
      <c r="G18" s="569">
        <f>C18*'Calculatie sheet'!O$7</f>
        <v>0</v>
      </c>
      <c r="H18" s="42">
        <f>C18*'Calculatie sheet'!O$8</f>
        <v>0</v>
      </c>
      <c r="I18" t="str">
        <f t="shared" si="0"/>
        <v>Biobased</v>
      </c>
      <c r="J18" s="568">
        <f>LOOKUP('Calculatie sheet'!$O$2,'Objectenoverzicht aantallen'!$A:$A,'Objectenoverzicht aantallen'!E:E)*$C18</f>
        <v>0</v>
      </c>
      <c r="K18" s="568">
        <f>LOOKUP('Calculatie sheet'!$O$2,'Objectenoverzicht aantallen'!$A:$A,'Objectenoverzicht aantallen'!F:F)*$C18</f>
        <v>0</v>
      </c>
      <c r="L18" s="568">
        <f>LOOKUP('Calculatie sheet'!$O$2,'Objectenoverzicht aantallen'!$A:$A,'Objectenoverzicht aantallen'!G:G)*$C18</f>
        <v>0</v>
      </c>
      <c r="M18" s="568">
        <f>LOOKUP('Calculatie sheet'!$O$2,'Objectenoverzicht aantallen'!$A:$A,'Objectenoverzicht aantallen'!H:H)*$C18</f>
        <v>0</v>
      </c>
      <c r="N18" s="568">
        <f>LOOKUP('Calculatie sheet'!$O$2,'Objectenoverzicht aantallen'!$A:$A,'Objectenoverzicht aantallen'!I:I)*$C18</f>
        <v>0</v>
      </c>
      <c r="O18" s="568">
        <f>LOOKUP('Calculatie sheet'!$O$2,'Objectenoverzicht aantallen'!$A:$A,'Objectenoverzicht aantallen'!J:J)*$C18</f>
        <v>0</v>
      </c>
      <c r="P18" s="568">
        <f>LOOKUP('Calculatie sheet'!$O$2,'Objectenoverzicht aantallen'!$A:$A,'Objectenoverzicht aantallen'!K:K)*$C18</f>
        <v>0</v>
      </c>
      <c r="Q18" s="568">
        <f>LOOKUP('Calculatie sheet'!$O$2,'Objectenoverzicht aantallen'!$A:$A,'Objectenoverzicht aantallen'!L:L)*$C18</f>
        <v>0</v>
      </c>
      <c r="R18" s="568">
        <f>LOOKUP('Calculatie sheet'!$O$2,'Objectenoverzicht aantallen'!$A:$A,'Objectenoverzicht aantallen'!M:M)*$C18</f>
        <v>0</v>
      </c>
      <c r="S18" s="568">
        <f>LOOKUP('Calculatie sheet'!$O$2,'Objectenoverzicht aantallen'!$A:$A,'Objectenoverzicht aantallen'!N:N)*$C18</f>
        <v>0</v>
      </c>
      <c r="T18" s="568">
        <f>LOOKUP('Calculatie sheet'!$O$2,'Objectenoverzicht aantallen'!$A:$A,'Objectenoverzicht aantallen'!O:O)*$C18</f>
        <v>0</v>
      </c>
    </row>
    <row r="19" spans="2:20" x14ac:dyDescent="0.2">
      <c r="B19" t="s">
        <v>866</v>
      </c>
      <c r="C19" s="42">
        <f>'Calculatie sheet'!O71*'Calculatie sheet'!$O$57*'Calculatie sheet'!$O$78</f>
        <v>0</v>
      </c>
      <c r="D19" t="s">
        <v>360</v>
      </c>
      <c r="G19" s="569">
        <f>C19*'Calculatie sheet'!O$7</f>
        <v>0</v>
      </c>
      <c r="H19" s="42">
        <f>C19*'Calculatie sheet'!O$8</f>
        <v>0</v>
      </c>
      <c r="I19" t="str">
        <f t="shared" ref="I19" si="3">D19</f>
        <v>Biobased</v>
      </c>
      <c r="J19" s="568">
        <f>LOOKUP('Calculatie sheet'!$O$2,'Objectenoverzicht aantallen'!$A:$A,'Objectenoverzicht aantallen'!E:E)*$C19</f>
        <v>0</v>
      </c>
      <c r="K19" s="568">
        <f>LOOKUP('Calculatie sheet'!$O$2,'Objectenoverzicht aantallen'!$A:$A,'Objectenoverzicht aantallen'!F:F)*$C19</f>
        <v>0</v>
      </c>
      <c r="L19" s="568">
        <f>LOOKUP('Calculatie sheet'!$O$2,'Objectenoverzicht aantallen'!$A:$A,'Objectenoverzicht aantallen'!G:G)*$C19</f>
        <v>0</v>
      </c>
      <c r="M19" s="568">
        <f>LOOKUP('Calculatie sheet'!$O$2,'Objectenoverzicht aantallen'!$A:$A,'Objectenoverzicht aantallen'!H:H)*$C19</f>
        <v>0</v>
      </c>
      <c r="N19" s="568">
        <f>LOOKUP('Calculatie sheet'!$O$2,'Objectenoverzicht aantallen'!$A:$A,'Objectenoverzicht aantallen'!I:I)*$C19</f>
        <v>0</v>
      </c>
      <c r="O19" s="568">
        <f>LOOKUP('Calculatie sheet'!$O$2,'Objectenoverzicht aantallen'!$A:$A,'Objectenoverzicht aantallen'!J:J)*$C19</f>
        <v>0</v>
      </c>
      <c r="P19" s="568">
        <f>LOOKUP('Calculatie sheet'!$O$2,'Objectenoverzicht aantallen'!$A:$A,'Objectenoverzicht aantallen'!K:K)*$C19</f>
        <v>0</v>
      </c>
      <c r="Q19" s="568">
        <f>LOOKUP('Calculatie sheet'!$O$2,'Objectenoverzicht aantallen'!$A:$A,'Objectenoverzicht aantallen'!L:L)*$C19</f>
        <v>0</v>
      </c>
      <c r="R19" s="568">
        <f>LOOKUP('Calculatie sheet'!$O$2,'Objectenoverzicht aantallen'!$A:$A,'Objectenoverzicht aantallen'!M:M)*$C19</f>
        <v>0</v>
      </c>
      <c r="S19" s="568">
        <f>LOOKUP('Calculatie sheet'!$O$2,'Objectenoverzicht aantallen'!$A:$A,'Objectenoverzicht aantallen'!N:N)*$C19</f>
        <v>0</v>
      </c>
      <c r="T19" s="568">
        <f>LOOKUP('Calculatie sheet'!$O$2,'Objectenoverzicht aantallen'!$A:$A,'Objectenoverzicht aantallen'!O:O)*$C19</f>
        <v>0</v>
      </c>
    </row>
    <row r="20" spans="2:20" x14ac:dyDescent="0.2">
      <c r="B20" t="str">
        <f t="shared" ref="B20:B21" si="4">B13</f>
        <v>Grondbewerking</v>
      </c>
      <c r="C20" s="42">
        <f>'Calculatie sheet'!O72*'Calculatie sheet'!$O$57*'Calculatie sheet'!$O$78</f>
        <v>0</v>
      </c>
      <c r="D20" t="s">
        <v>360</v>
      </c>
      <c r="G20" s="569">
        <f>C20*'Calculatie sheet'!O$7</f>
        <v>0</v>
      </c>
      <c r="H20" s="42">
        <f>C20*'Calculatie sheet'!O$8</f>
        <v>0</v>
      </c>
      <c r="I20" t="str">
        <f t="shared" si="0"/>
        <v>Biobased</v>
      </c>
      <c r="J20" s="568">
        <f>LOOKUP('Calculatie sheet'!$O$2,'Objectenoverzicht aantallen'!$A:$A,'Objectenoverzicht aantallen'!E:E)*$C20</f>
        <v>0</v>
      </c>
      <c r="K20" s="568">
        <f>LOOKUP('Calculatie sheet'!$O$2,'Objectenoverzicht aantallen'!$A:$A,'Objectenoverzicht aantallen'!F:F)*$C20</f>
        <v>0</v>
      </c>
      <c r="L20" s="568">
        <f>LOOKUP('Calculatie sheet'!$O$2,'Objectenoverzicht aantallen'!$A:$A,'Objectenoverzicht aantallen'!G:G)*$C20</f>
        <v>0</v>
      </c>
      <c r="M20" s="568">
        <f>LOOKUP('Calculatie sheet'!$O$2,'Objectenoverzicht aantallen'!$A:$A,'Objectenoverzicht aantallen'!H:H)*$C20</f>
        <v>0</v>
      </c>
      <c r="N20" s="568">
        <f>LOOKUP('Calculatie sheet'!$O$2,'Objectenoverzicht aantallen'!$A:$A,'Objectenoverzicht aantallen'!I:I)*$C20</f>
        <v>0</v>
      </c>
      <c r="O20" s="568">
        <f>LOOKUP('Calculatie sheet'!$O$2,'Objectenoverzicht aantallen'!$A:$A,'Objectenoverzicht aantallen'!J:J)*$C20</f>
        <v>0</v>
      </c>
      <c r="P20" s="568">
        <f>LOOKUP('Calculatie sheet'!$O$2,'Objectenoverzicht aantallen'!$A:$A,'Objectenoverzicht aantallen'!K:K)*$C20</f>
        <v>0</v>
      </c>
      <c r="Q20" s="568">
        <f>LOOKUP('Calculatie sheet'!$O$2,'Objectenoverzicht aantallen'!$A:$A,'Objectenoverzicht aantallen'!L:L)*$C20</f>
        <v>0</v>
      </c>
      <c r="R20" s="568">
        <f>LOOKUP('Calculatie sheet'!$O$2,'Objectenoverzicht aantallen'!$A:$A,'Objectenoverzicht aantallen'!M:M)*$C20</f>
        <v>0</v>
      </c>
      <c r="S20" s="568">
        <f>LOOKUP('Calculatie sheet'!$O$2,'Objectenoverzicht aantallen'!$A:$A,'Objectenoverzicht aantallen'!N:N)*$C20</f>
        <v>0</v>
      </c>
      <c r="T20" s="568">
        <f>LOOKUP('Calculatie sheet'!$O$2,'Objectenoverzicht aantallen'!$A:$A,'Objectenoverzicht aantallen'!O:O)*$C20</f>
        <v>0</v>
      </c>
    </row>
    <row r="21" spans="2:20" x14ac:dyDescent="0.2">
      <c r="B21" t="str">
        <f t="shared" si="4"/>
        <v>Bestrating</v>
      </c>
      <c r="C21" s="42">
        <f>'Calculatie sheet'!O73*'Calculatie sheet'!$O$57*'Calculatie sheet'!$O$78</f>
        <v>0</v>
      </c>
      <c r="D21" t="s">
        <v>360</v>
      </c>
      <c r="G21" s="569">
        <f>C21*'Calculatie sheet'!O$7</f>
        <v>0</v>
      </c>
      <c r="H21" s="42">
        <f>C21*'Calculatie sheet'!O$8</f>
        <v>0</v>
      </c>
      <c r="I21" t="str">
        <f t="shared" si="0"/>
        <v>Biobased</v>
      </c>
      <c r="J21" s="568">
        <f>LOOKUP('Calculatie sheet'!$O$2,'Objectenoverzicht aantallen'!$A:$A,'Objectenoverzicht aantallen'!E:E)*$C21</f>
        <v>0</v>
      </c>
      <c r="K21" s="568">
        <f>LOOKUP('Calculatie sheet'!$O$2,'Objectenoverzicht aantallen'!$A:$A,'Objectenoverzicht aantallen'!F:F)*$C21</f>
        <v>0</v>
      </c>
      <c r="L21" s="568">
        <f>LOOKUP('Calculatie sheet'!$O$2,'Objectenoverzicht aantallen'!$A:$A,'Objectenoverzicht aantallen'!G:G)*$C21</f>
        <v>0</v>
      </c>
      <c r="M21" s="568">
        <f>LOOKUP('Calculatie sheet'!$O$2,'Objectenoverzicht aantallen'!$A:$A,'Objectenoverzicht aantallen'!H:H)*$C21</f>
        <v>0</v>
      </c>
      <c r="N21" s="568">
        <f>LOOKUP('Calculatie sheet'!$O$2,'Objectenoverzicht aantallen'!$A:$A,'Objectenoverzicht aantallen'!I:I)*$C21</f>
        <v>0</v>
      </c>
      <c r="O21" s="568">
        <f>LOOKUP('Calculatie sheet'!$O$2,'Objectenoverzicht aantallen'!$A:$A,'Objectenoverzicht aantallen'!J:J)*$C21</f>
        <v>0</v>
      </c>
      <c r="P21" s="568">
        <f>LOOKUP('Calculatie sheet'!$O$2,'Objectenoverzicht aantallen'!$A:$A,'Objectenoverzicht aantallen'!K:K)*$C21</f>
        <v>0</v>
      </c>
      <c r="Q21" s="568">
        <f>LOOKUP('Calculatie sheet'!$O$2,'Objectenoverzicht aantallen'!$A:$A,'Objectenoverzicht aantallen'!L:L)*$C21</f>
        <v>0</v>
      </c>
      <c r="R21" s="568">
        <f>LOOKUP('Calculatie sheet'!$O$2,'Objectenoverzicht aantallen'!$A:$A,'Objectenoverzicht aantallen'!M:M)*$C21</f>
        <v>0</v>
      </c>
      <c r="S21" s="568">
        <f>LOOKUP('Calculatie sheet'!$O$2,'Objectenoverzicht aantallen'!$A:$A,'Objectenoverzicht aantallen'!N:N)*$C21</f>
        <v>0</v>
      </c>
      <c r="T21" s="568">
        <f>LOOKUP('Calculatie sheet'!$O$2,'Objectenoverzicht aantallen'!$A:$A,'Objectenoverzicht aantallen'!O:O)*$C21</f>
        <v>0</v>
      </c>
    </row>
    <row r="22" spans="2:20" x14ac:dyDescent="0.2">
      <c r="B22" t="s">
        <v>348</v>
      </c>
      <c r="C22" s="42">
        <f>'Calculatie sheet'!O74*'Calculatie sheet'!$O$57*'Calculatie sheet'!$O$78</f>
        <v>0</v>
      </c>
      <c r="D22" t="s">
        <v>360</v>
      </c>
      <c r="G22" s="569">
        <f>C22*'Calculatie sheet'!O$7</f>
        <v>0</v>
      </c>
      <c r="H22" s="42">
        <f>C22*'Calculatie sheet'!O$8</f>
        <v>0</v>
      </c>
      <c r="I22" t="str">
        <f t="shared" si="0"/>
        <v>Biobased</v>
      </c>
      <c r="J22" s="568">
        <f>LOOKUP('Calculatie sheet'!$O$2,'Objectenoverzicht aantallen'!$A:$A,'Objectenoverzicht aantallen'!E:E)*$C22</f>
        <v>0</v>
      </c>
      <c r="K22" s="568">
        <f>LOOKUP('Calculatie sheet'!$O$2,'Objectenoverzicht aantallen'!$A:$A,'Objectenoverzicht aantallen'!F:F)*$C22</f>
        <v>0</v>
      </c>
      <c r="L22" s="568">
        <f>LOOKUP('Calculatie sheet'!$O$2,'Objectenoverzicht aantallen'!$A:$A,'Objectenoverzicht aantallen'!G:G)*$C22</f>
        <v>0</v>
      </c>
      <c r="M22" s="568">
        <f>LOOKUP('Calculatie sheet'!$O$2,'Objectenoverzicht aantallen'!$A:$A,'Objectenoverzicht aantallen'!H:H)*$C22</f>
        <v>0</v>
      </c>
      <c r="N22" s="568">
        <f>LOOKUP('Calculatie sheet'!$O$2,'Objectenoverzicht aantallen'!$A:$A,'Objectenoverzicht aantallen'!I:I)*$C22</f>
        <v>0</v>
      </c>
      <c r="O22" s="568">
        <f>LOOKUP('Calculatie sheet'!$O$2,'Objectenoverzicht aantallen'!$A:$A,'Objectenoverzicht aantallen'!J:J)*$C22</f>
        <v>0</v>
      </c>
      <c r="P22" s="568">
        <f>LOOKUP('Calculatie sheet'!$O$2,'Objectenoverzicht aantallen'!$A:$A,'Objectenoverzicht aantallen'!K:K)*$C22</f>
        <v>0</v>
      </c>
      <c r="Q22" s="568">
        <f>LOOKUP('Calculatie sheet'!$O$2,'Objectenoverzicht aantallen'!$A:$A,'Objectenoverzicht aantallen'!L:L)*$C22</f>
        <v>0</v>
      </c>
      <c r="R22" s="568">
        <f>LOOKUP('Calculatie sheet'!$O$2,'Objectenoverzicht aantallen'!$A:$A,'Objectenoverzicht aantallen'!M:M)*$C22</f>
        <v>0</v>
      </c>
      <c r="S22" s="568">
        <f>LOOKUP('Calculatie sheet'!$O$2,'Objectenoverzicht aantallen'!$A:$A,'Objectenoverzicht aantallen'!N:N)*$C22</f>
        <v>0</v>
      </c>
      <c r="T22" s="568">
        <f>LOOKUP('Calculatie sheet'!$O$2,'Objectenoverzicht aantallen'!$A:$A,'Objectenoverzicht aantallen'!O:O)*$C22</f>
        <v>0</v>
      </c>
    </row>
  </sheetData>
  <pageMargins left="0.7" right="0.7" top="0.75" bottom="0.75"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0F7A4-1093-B541-B4EB-CE661396F5C4}">
  <dimension ref="A1:H27"/>
  <sheetViews>
    <sheetView workbookViewId="0">
      <selection activeCell="F2" sqref="F2"/>
    </sheetView>
  </sheetViews>
  <sheetFormatPr baseColWidth="10" defaultRowHeight="16" x14ac:dyDescent="0.2"/>
  <cols>
    <col min="1" max="1" width="45" customWidth="1"/>
  </cols>
  <sheetData>
    <row r="1" spans="1:8" x14ac:dyDescent="0.2">
      <c r="A1" s="68" t="s">
        <v>202</v>
      </c>
      <c r="B1" s="122"/>
      <c r="C1" s="123"/>
      <c r="D1" s="123"/>
      <c r="E1" s="123"/>
    </row>
    <row r="2" spans="1:8" x14ac:dyDescent="0.2">
      <c r="A2" s="68"/>
      <c r="B2" s="122"/>
      <c r="C2" s="123"/>
      <c r="D2" s="123"/>
      <c r="E2" s="123"/>
    </row>
    <row r="3" spans="1:8" x14ac:dyDescent="0.2">
      <c r="A3" s="122" t="s">
        <v>208</v>
      </c>
      <c r="B3" s="122"/>
      <c r="C3" s="123"/>
      <c r="D3" s="123"/>
      <c r="E3" s="123"/>
    </row>
    <row r="4" spans="1:8" x14ac:dyDescent="0.2">
      <c r="A4" s="68" t="s">
        <v>207</v>
      </c>
      <c r="B4" s="121" t="s">
        <v>8</v>
      </c>
      <c r="C4" s="74" t="s">
        <v>12</v>
      </c>
      <c r="D4" s="74" t="s">
        <v>13</v>
      </c>
      <c r="E4" s="35" t="s">
        <v>228</v>
      </c>
      <c r="F4" s="126" t="s">
        <v>229</v>
      </c>
      <c r="G4" s="126" t="s">
        <v>230</v>
      </c>
      <c r="H4" s="126" t="s">
        <v>231</v>
      </c>
    </row>
    <row r="5" spans="1:8" x14ac:dyDescent="0.2">
      <c r="A5" s="122" t="s">
        <v>204</v>
      </c>
      <c r="B5" s="124">
        <v>7.5</v>
      </c>
      <c r="C5" s="123">
        <v>3.72</v>
      </c>
      <c r="D5" s="123">
        <v>1.71</v>
      </c>
      <c r="E5" s="52">
        <f t="shared" ref="E5:E26" si="0">SUM(B5:D5)</f>
        <v>12.93</v>
      </c>
      <c r="F5" s="125">
        <f t="shared" ref="F5:F26" si="1">B5/$E5</f>
        <v>0.58004640371229699</v>
      </c>
      <c r="G5" s="125">
        <f t="shared" ref="G5:G26" si="2">C5/$E5</f>
        <v>0.28770301624129935</v>
      </c>
      <c r="H5" s="125">
        <f t="shared" ref="H5:H26" si="3">D5/$E5</f>
        <v>0.13225058004640372</v>
      </c>
    </row>
    <row r="6" spans="1:8" x14ac:dyDescent="0.2">
      <c r="A6" s="122" t="s">
        <v>205</v>
      </c>
      <c r="B6" s="123">
        <v>5.75</v>
      </c>
      <c r="C6" s="123">
        <v>2.84</v>
      </c>
      <c r="D6" s="123">
        <v>1.73</v>
      </c>
      <c r="E6" s="52">
        <f t="shared" si="0"/>
        <v>10.32</v>
      </c>
      <c r="F6" s="125">
        <f t="shared" si="1"/>
        <v>0.55717054263565891</v>
      </c>
      <c r="G6" s="125">
        <f t="shared" si="2"/>
        <v>0.27519379844961239</v>
      </c>
      <c r="H6" s="125">
        <f t="shared" si="3"/>
        <v>0.16763565891472867</v>
      </c>
    </row>
    <row r="7" spans="1:8" x14ac:dyDescent="0.2">
      <c r="A7" s="122" t="s">
        <v>206</v>
      </c>
      <c r="B7" s="123">
        <v>9.2799999999999994</v>
      </c>
      <c r="C7" s="123">
        <v>3.63</v>
      </c>
      <c r="D7" s="123">
        <v>1.71</v>
      </c>
      <c r="E7" s="52">
        <f t="shared" si="0"/>
        <v>14.620000000000001</v>
      </c>
      <c r="F7" s="125">
        <f t="shared" si="1"/>
        <v>0.63474692202462368</v>
      </c>
      <c r="G7" s="125">
        <f t="shared" si="2"/>
        <v>0.24829001367989054</v>
      </c>
      <c r="H7" s="125">
        <f t="shared" si="3"/>
        <v>0.11696306429548563</v>
      </c>
    </row>
    <row r="8" spans="1:8" x14ac:dyDescent="0.2">
      <c r="A8" s="122" t="s">
        <v>209</v>
      </c>
      <c r="B8" s="52">
        <v>7.16</v>
      </c>
      <c r="C8" s="123">
        <v>2.76</v>
      </c>
      <c r="D8" s="123">
        <v>1.73</v>
      </c>
      <c r="E8" s="52">
        <f t="shared" si="0"/>
        <v>11.65</v>
      </c>
      <c r="F8" s="125">
        <f t="shared" si="1"/>
        <v>0.61459227467811162</v>
      </c>
      <c r="G8" s="125">
        <f t="shared" si="2"/>
        <v>0.23690987124463517</v>
      </c>
      <c r="H8" s="125">
        <f t="shared" si="3"/>
        <v>0.14849785407725322</v>
      </c>
    </row>
    <row r="9" spans="1:8" x14ac:dyDescent="0.2">
      <c r="A9" s="122" t="s">
        <v>210</v>
      </c>
      <c r="B9" s="52">
        <v>20.04</v>
      </c>
      <c r="C9" s="123">
        <v>3.37</v>
      </c>
      <c r="D9" s="123">
        <v>1.68</v>
      </c>
      <c r="E9" s="52">
        <f t="shared" si="0"/>
        <v>25.09</v>
      </c>
      <c r="F9" s="125">
        <f t="shared" si="1"/>
        <v>0.7987245914707054</v>
      </c>
      <c r="G9" s="125">
        <f t="shared" si="2"/>
        <v>0.13431646074133122</v>
      </c>
      <c r="H9" s="125">
        <f t="shared" si="3"/>
        <v>6.6958947787963324E-2</v>
      </c>
    </row>
    <row r="10" spans="1:8" x14ac:dyDescent="0.2">
      <c r="A10" s="122" t="s">
        <v>211</v>
      </c>
      <c r="B10" s="52">
        <v>40.450000000000003</v>
      </c>
      <c r="C10" s="123">
        <v>3.28</v>
      </c>
      <c r="D10" s="123">
        <v>1.69</v>
      </c>
      <c r="E10" s="52">
        <f t="shared" si="0"/>
        <v>45.42</v>
      </c>
      <c r="F10" s="125">
        <f t="shared" si="1"/>
        <v>0.89057683839718194</v>
      </c>
      <c r="G10" s="125">
        <f t="shared" si="2"/>
        <v>7.2214883311316591E-2</v>
      </c>
      <c r="H10" s="125">
        <f t="shared" si="3"/>
        <v>3.7208278291501536E-2</v>
      </c>
    </row>
    <row r="11" spans="1:8" x14ac:dyDescent="0.2">
      <c r="A11" s="122" t="s">
        <v>212</v>
      </c>
      <c r="B11" s="52">
        <v>2.77</v>
      </c>
      <c r="C11" s="123">
        <v>1.47</v>
      </c>
      <c r="D11" s="123">
        <v>1.67</v>
      </c>
      <c r="E11" s="52">
        <f t="shared" si="0"/>
        <v>5.91</v>
      </c>
      <c r="F11" s="125">
        <f t="shared" si="1"/>
        <v>0.46869712351945853</v>
      </c>
      <c r="G11" s="125">
        <f t="shared" si="2"/>
        <v>0.24873096446700507</v>
      </c>
      <c r="H11" s="125">
        <f t="shared" si="3"/>
        <v>0.28257191201353637</v>
      </c>
    </row>
    <row r="12" spans="1:8" x14ac:dyDescent="0.2">
      <c r="A12" s="122" t="s">
        <v>213</v>
      </c>
      <c r="B12" s="52">
        <v>3.39</v>
      </c>
      <c r="C12" s="123">
        <v>1.43</v>
      </c>
      <c r="D12" s="123">
        <v>1.67</v>
      </c>
      <c r="E12" s="52">
        <f t="shared" si="0"/>
        <v>6.49</v>
      </c>
      <c r="F12" s="125">
        <f t="shared" si="1"/>
        <v>0.52234206471494604</v>
      </c>
      <c r="G12" s="125">
        <f t="shared" si="2"/>
        <v>0.22033898305084745</v>
      </c>
      <c r="H12" s="125">
        <f t="shared" si="3"/>
        <v>0.25731895223420648</v>
      </c>
    </row>
    <row r="13" spans="1:8" x14ac:dyDescent="0.2">
      <c r="A13" s="122" t="s">
        <v>214</v>
      </c>
      <c r="B13" s="52">
        <v>6.95</v>
      </c>
      <c r="C13" s="123">
        <v>2.88</v>
      </c>
      <c r="D13" s="123">
        <v>1.5</v>
      </c>
      <c r="E13" s="52">
        <f t="shared" si="0"/>
        <v>11.33</v>
      </c>
      <c r="F13" s="125">
        <f t="shared" si="1"/>
        <v>0.61341571050308918</v>
      </c>
      <c r="G13" s="125">
        <f t="shared" si="2"/>
        <v>0.25419240953221534</v>
      </c>
      <c r="H13" s="125">
        <f t="shared" si="3"/>
        <v>0.13239187996469551</v>
      </c>
    </row>
    <row r="14" spans="1:8" x14ac:dyDescent="0.2">
      <c r="A14" s="122" t="s">
        <v>215</v>
      </c>
      <c r="B14" s="52">
        <v>7.81</v>
      </c>
      <c r="C14" s="123">
        <v>2.89</v>
      </c>
      <c r="D14" s="123">
        <v>1.51</v>
      </c>
      <c r="E14" s="52">
        <f t="shared" si="0"/>
        <v>12.209999999999999</v>
      </c>
      <c r="F14" s="125">
        <f t="shared" si="1"/>
        <v>0.63963963963963966</v>
      </c>
      <c r="G14" s="125">
        <f t="shared" si="2"/>
        <v>0.23669123669123671</v>
      </c>
      <c r="H14" s="125">
        <f t="shared" si="3"/>
        <v>0.12366912366912368</v>
      </c>
    </row>
    <row r="15" spans="1:8" x14ac:dyDescent="0.2">
      <c r="A15" s="122" t="s">
        <v>216</v>
      </c>
      <c r="B15" s="52">
        <v>5.88</v>
      </c>
      <c r="C15" s="123">
        <v>2.02</v>
      </c>
      <c r="D15" s="123">
        <v>1.56</v>
      </c>
      <c r="E15" s="52">
        <f t="shared" si="0"/>
        <v>9.4600000000000009</v>
      </c>
      <c r="F15" s="125">
        <f t="shared" si="1"/>
        <v>0.62156448202959824</v>
      </c>
      <c r="G15" s="125">
        <f t="shared" si="2"/>
        <v>0.21353065539112048</v>
      </c>
      <c r="H15" s="125">
        <f t="shared" si="3"/>
        <v>0.16490486257928116</v>
      </c>
    </row>
    <row r="16" spans="1:8" x14ac:dyDescent="0.2">
      <c r="A16" s="122" t="s">
        <v>217</v>
      </c>
      <c r="B16" s="52">
        <v>10.06</v>
      </c>
      <c r="C16" s="123">
        <v>2.8</v>
      </c>
      <c r="D16" s="123">
        <v>1.53</v>
      </c>
      <c r="E16" s="52">
        <f t="shared" si="0"/>
        <v>14.389999999999999</v>
      </c>
      <c r="F16" s="125">
        <f t="shared" si="1"/>
        <v>0.69909659485754005</v>
      </c>
      <c r="G16" s="125">
        <f t="shared" si="2"/>
        <v>0.19457956914523974</v>
      </c>
      <c r="H16" s="125">
        <f t="shared" si="3"/>
        <v>0.1063238359972203</v>
      </c>
    </row>
    <row r="17" spans="1:8" x14ac:dyDescent="0.2">
      <c r="A17" s="122" t="s">
        <v>218</v>
      </c>
      <c r="B17" s="52">
        <v>6.49</v>
      </c>
      <c r="C17" s="123">
        <v>4</v>
      </c>
      <c r="D17" s="123">
        <v>1.48</v>
      </c>
      <c r="E17" s="52">
        <f t="shared" si="0"/>
        <v>11.97</v>
      </c>
      <c r="F17" s="125">
        <f t="shared" si="1"/>
        <v>0.54218880534670011</v>
      </c>
      <c r="G17" s="125">
        <f t="shared" si="2"/>
        <v>0.33416875522138678</v>
      </c>
      <c r="H17" s="125">
        <f t="shared" si="3"/>
        <v>0.12364243943191311</v>
      </c>
    </row>
    <row r="18" spans="1:8" x14ac:dyDescent="0.2">
      <c r="A18" s="122" t="s">
        <v>219</v>
      </c>
      <c r="B18" s="52">
        <v>4.97</v>
      </c>
      <c r="C18" s="123">
        <v>2.92</v>
      </c>
      <c r="D18" s="123">
        <v>1.54</v>
      </c>
      <c r="E18" s="52">
        <f t="shared" si="0"/>
        <v>9.43</v>
      </c>
      <c r="F18" s="125">
        <f t="shared" si="1"/>
        <v>0.52704135737009539</v>
      </c>
      <c r="G18" s="125">
        <f t="shared" si="2"/>
        <v>0.30965005302226933</v>
      </c>
      <c r="H18" s="125">
        <f t="shared" si="3"/>
        <v>0.16330858960763522</v>
      </c>
    </row>
    <row r="19" spans="1:8" x14ac:dyDescent="0.2">
      <c r="A19" s="122" t="s">
        <v>220</v>
      </c>
      <c r="B19" s="52">
        <v>8.56</v>
      </c>
      <c r="C19" s="123">
        <v>3.62</v>
      </c>
      <c r="D19" s="123">
        <v>1.63</v>
      </c>
      <c r="E19" s="52">
        <f t="shared" si="0"/>
        <v>13.809999999999999</v>
      </c>
      <c r="F19" s="125">
        <f t="shared" si="1"/>
        <v>0.6198406951484432</v>
      </c>
      <c r="G19" s="125">
        <f t="shared" si="2"/>
        <v>0.26212889210716878</v>
      </c>
      <c r="H19" s="125">
        <f t="shared" si="3"/>
        <v>0.11803041274438812</v>
      </c>
    </row>
    <row r="20" spans="1:8" x14ac:dyDescent="0.2">
      <c r="A20" s="122" t="s">
        <v>221</v>
      </c>
      <c r="B20" s="52">
        <v>10.64</v>
      </c>
      <c r="C20" s="123">
        <v>3.51</v>
      </c>
      <c r="D20" s="123">
        <v>1.63</v>
      </c>
      <c r="E20" s="52">
        <f t="shared" si="0"/>
        <v>15.780000000000001</v>
      </c>
      <c r="F20" s="125">
        <f t="shared" si="1"/>
        <v>0.67427122940430928</v>
      </c>
      <c r="G20" s="125">
        <f t="shared" si="2"/>
        <v>0.22243346007604559</v>
      </c>
      <c r="H20" s="125">
        <f t="shared" si="3"/>
        <v>0.10329531051964511</v>
      </c>
    </row>
    <row r="21" spans="1:8" x14ac:dyDescent="0.2">
      <c r="A21" s="122" t="s">
        <v>222</v>
      </c>
      <c r="B21" s="52">
        <v>9.68</v>
      </c>
      <c r="C21" s="123">
        <v>3.75</v>
      </c>
      <c r="D21" s="123">
        <v>1.56</v>
      </c>
      <c r="E21" s="52">
        <f t="shared" si="0"/>
        <v>14.99</v>
      </c>
      <c r="F21" s="125">
        <f t="shared" si="1"/>
        <v>0.64576384256170782</v>
      </c>
      <c r="G21" s="125">
        <f t="shared" si="2"/>
        <v>0.25016677785190128</v>
      </c>
      <c r="H21" s="125">
        <f t="shared" si="3"/>
        <v>0.10406937958639093</v>
      </c>
    </row>
    <row r="22" spans="1:8" x14ac:dyDescent="0.2">
      <c r="A22" s="122" t="s">
        <v>223</v>
      </c>
      <c r="B22" s="52">
        <v>10.93</v>
      </c>
      <c r="C22" s="123">
        <v>3.72</v>
      </c>
      <c r="D22" s="123">
        <v>1.56</v>
      </c>
      <c r="E22" s="52">
        <f t="shared" si="0"/>
        <v>16.21</v>
      </c>
      <c r="F22" s="125">
        <f t="shared" si="1"/>
        <v>0.67427513880320789</v>
      </c>
      <c r="G22" s="125">
        <f t="shared" si="2"/>
        <v>0.22948797038864899</v>
      </c>
      <c r="H22" s="125">
        <f t="shared" si="3"/>
        <v>9.6236890808143113E-2</v>
      </c>
    </row>
    <row r="23" spans="1:8" x14ac:dyDescent="0.2">
      <c r="A23" s="122" t="s">
        <v>224</v>
      </c>
      <c r="B23" s="52">
        <v>7.7</v>
      </c>
      <c r="C23" s="123">
        <v>2.92</v>
      </c>
      <c r="D23" s="123">
        <v>1.71</v>
      </c>
      <c r="E23" s="52">
        <f t="shared" si="0"/>
        <v>12.330000000000002</v>
      </c>
      <c r="F23" s="125">
        <f t="shared" si="1"/>
        <v>0.62449310624493093</v>
      </c>
      <c r="G23" s="125">
        <f t="shared" si="2"/>
        <v>0.23682076236820759</v>
      </c>
      <c r="H23" s="125">
        <f t="shared" si="3"/>
        <v>0.13868613138686128</v>
      </c>
    </row>
    <row r="24" spans="1:8" x14ac:dyDescent="0.2">
      <c r="A24" s="122" t="s">
        <v>225</v>
      </c>
      <c r="B24" s="52">
        <v>4.18</v>
      </c>
      <c r="C24" s="123">
        <v>3.69</v>
      </c>
      <c r="D24" s="123">
        <v>1.63</v>
      </c>
      <c r="E24" s="52">
        <f t="shared" si="0"/>
        <v>9.5</v>
      </c>
      <c r="F24" s="125">
        <f t="shared" si="1"/>
        <v>0.43999999999999995</v>
      </c>
      <c r="G24" s="125">
        <f t="shared" si="2"/>
        <v>0.38842105263157894</v>
      </c>
      <c r="H24" s="125">
        <f t="shared" si="3"/>
        <v>0.17157894736842105</v>
      </c>
    </row>
    <row r="25" spans="1:8" x14ac:dyDescent="0.2">
      <c r="A25" s="122" t="s">
        <v>226</v>
      </c>
      <c r="B25" s="52">
        <v>11.91</v>
      </c>
      <c r="C25" s="123">
        <v>2.62</v>
      </c>
      <c r="D25" s="123">
        <v>1.77</v>
      </c>
      <c r="E25" s="52">
        <f t="shared" si="0"/>
        <v>16.3</v>
      </c>
      <c r="F25" s="125">
        <f t="shared" si="1"/>
        <v>0.73067484662576687</v>
      </c>
      <c r="G25" s="125">
        <f t="shared" si="2"/>
        <v>0.16073619631901839</v>
      </c>
      <c r="H25" s="125">
        <f t="shared" si="3"/>
        <v>0.10858895705521472</v>
      </c>
    </row>
    <row r="26" spans="1:8" x14ac:dyDescent="0.2">
      <c r="A26" s="122" t="s">
        <v>227</v>
      </c>
      <c r="B26" s="52">
        <v>17.68</v>
      </c>
      <c r="C26" s="123">
        <v>1.81</v>
      </c>
      <c r="D26" s="123">
        <v>1.85</v>
      </c>
      <c r="E26" s="52">
        <f t="shared" si="0"/>
        <v>21.34</v>
      </c>
      <c r="F26" s="125">
        <f t="shared" si="1"/>
        <v>0.82849109653233366</v>
      </c>
      <c r="G26" s="125">
        <f t="shared" si="2"/>
        <v>8.4817244611059051E-2</v>
      </c>
      <c r="H26" s="125">
        <f t="shared" si="3"/>
        <v>8.6691658856607318E-2</v>
      </c>
    </row>
    <row r="27" spans="1:8" x14ac:dyDescent="0.2">
      <c r="A27" s="127" t="s">
        <v>232</v>
      </c>
      <c r="B27" s="128">
        <f t="shared" ref="B27:H27" si="4">AVERAGE(B5:B26)</f>
        <v>9.99</v>
      </c>
      <c r="C27" s="128">
        <f t="shared" si="4"/>
        <v>2.9840909090909089</v>
      </c>
      <c r="D27" s="128">
        <f t="shared" si="4"/>
        <v>1.6386363636363639</v>
      </c>
      <c r="E27" s="128">
        <f t="shared" si="4"/>
        <v>14.612727272727273</v>
      </c>
      <c r="F27" s="129">
        <f t="shared" si="4"/>
        <v>0.63398424119183394</v>
      </c>
      <c r="G27" s="129">
        <f t="shared" si="4"/>
        <v>0.2318874102974107</v>
      </c>
      <c r="H27" s="129">
        <f t="shared" si="4"/>
        <v>0.13412834851075542</v>
      </c>
    </row>
  </sheetData>
  <pageMargins left="0.7" right="0.7" top="0.75" bottom="0.75" header="0.3" footer="0.3"/>
  <pageSetup paperSize="9" orientation="portrait" horizontalDpi="0" verticalDpi="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1F95-86EA-BC46-8071-3035FDBC079E}">
  <dimension ref="A1:T22"/>
  <sheetViews>
    <sheetView topLeftCell="E1" workbookViewId="0">
      <selection activeCell="G18" sqref="G18:T19"/>
    </sheetView>
  </sheetViews>
  <sheetFormatPr baseColWidth="10" defaultColWidth="11" defaultRowHeight="16" x14ac:dyDescent="0.2"/>
  <cols>
    <col min="1" max="1" width="33"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sheet'!P3</f>
        <v>Gelders mengsel &lt;500 VA (licht belast)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sheet'!P68*'Calculatie sheet'!$P$57*(1-'Calculatie sheet'!$P$77-'Calculatie sheet'!$P$78)</f>
        <v>0</v>
      </c>
      <c r="D2" t="s">
        <v>134</v>
      </c>
      <c r="E2" s="8" t="s">
        <v>71</v>
      </c>
      <c r="G2" s="569">
        <f>C2*'Calculatie sheet'!P$7</f>
        <v>0</v>
      </c>
      <c r="H2" s="42">
        <f>C2*'Calculatie sheet'!P$8</f>
        <v>0</v>
      </c>
      <c r="I2" t="str">
        <f>D2</f>
        <v>Primair</v>
      </c>
      <c r="J2" s="568">
        <f>LOOKUP('Calculatie sheet'!$P$2,'Objectenoverzicht aantallen'!$A:$A,'Objectenoverzicht aantallen'!E:E)*$C2</f>
        <v>0</v>
      </c>
      <c r="K2" s="568">
        <f>LOOKUP('Calculatie sheet'!$P$2,'Objectenoverzicht aantallen'!$A:$A,'Objectenoverzicht aantallen'!F:F)*$C2</f>
        <v>0</v>
      </c>
      <c r="L2" s="568">
        <f>LOOKUP('Calculatie sheet'!$P$2,'Objectenoverzicht aantallen'!$A:$A,'Objectenoverzicht aantallen'!G:G)*$C2</f>
        <v>0</v>
      </c>
      <c r="M2" s="568">
        <f>LOOKUP('Calculatie sheet'!$P$2,'Objectenoverzicht aantallen'!$A:$A,'Objectenoverzicht aantallen'!H:H)*$C2</f>
        <v>0</v>
      </c>
      <c r="N2" s="568">
        <f>LOOKUP('Calculatie sheet'!$P$2,'Objectenoverzicht aantallen'!$A:$A,'Objectenoverzicht aantallen'!I:I)*$C2</f>
        <v>0</v>
      </c>
      <c r="O2" s="568">
        <f>LOOKUP('Calculatie sheet'!$P$2,'Objectenoverzicht aantallen'!$A:$A,'Objectenoverzicht aantallen'!J:J)*$C2</f>
        <v>0</v>
      </c>
      <c r="P2" s="568">
        <f>LOOKUP('Calculatie sheet'!$P$2,'Objectenoverzicht aantallen'!$A:$A,'Objectenoverzicht aantallen'!K:K)*$C2</f>
        <v>0</v>
      </c>
      <c r="Q2" s="568">
        <f>LOOKUP('Calculatie sheet'!$P$2,'Objectenoverzicht aantallen'!$A:$A,'Objectenoverzicht aantallen'!L:L)*$C2</f>
        <v>0</v>
      </c>
      <c r="R2" s="568">
        <f>LOOKUP('Calculatie sheet'!$P$2,'Objectenoverzicht aantallen'!$A:$A,'Objectenoverzicht aantallen'!M:M)*$C2</f>
        <v>0</v>
      </c>
      <c r="S2" s="568">
        <f>LOOKUP('Calculatie sheet'!$P$2,'Objectenoverzicht aantallen'!$A:$A,'Objectenoverzicht aantallen'!N:N)*$C2</f>
        <v>0</v>
      </c>
      <c r="T2" s="568">
        <f>LOOKUP('Calculatie sheet'!$P$2,'Objectenoverzicht aantallen'!$A:$A,'Objectenoverzicht aantallen'!O:O)*$C2</f>
        <v>0</v>
      </c>
    </row>
    <row r="3" spans="1:20" x14ac:dyDescent="0.2">
      <c r="B3" t="str">
        <f>'Calculatie sheet'!C69</f>
        <v>Staal</v>
      </c>
      <c r="C3" s="43">
        <f>'Calculatie sheet'!P69*'Calculatie sheet'!$P$57*(1-'Calculatie sheet'!$P$77-'Calculatie sheet'!$P$78)</f>
        <v>0</v>
      </c>
      <c r="D3" t="s">
        <v>134</v>
      </c>
      <c r="E3" s="24" t="s">
        <v>74</v>
      </c>
      <c r="G3" s="569">
        <f>C3*'Calculatie sheet'!P$7</f>
        <v>0</v>
      </c>
      <c r="H3" s="42">
        <f>C3*'Calculatie sheet'!P$8</f>
        <v>0</v>
      </c>
      <c r="I3" t="str">
        <f t="shared" ref="I3:I22" si="0">D3</f>
        <v>Primair</v>
      </c>
      <c r="J3" s="568">
        <f>LOOKUP('Calculatie sheet'!$P$2,'Objectenoverzicht aantallen'!$A:$A,'Objectenoverzicht aantallen'!E:E)*$C3</f>
        <v>0</v>
      </c>
      <c r="K3" s="568">
        <f>LOOKUP('Calculatie sheet'!$P$2,'Objectenoverzicht aantallen'!$A:$A,'Objectenoverzicht aantallen'!F:F)*$C3</f>
        <v>0</v>
      </c>
      <c r="L3" s="568">
        <f>LOOKUP('Calculatie sheet'!$P$2,'Objectenoverzicht aantallen'!$A:$A,'Objectenoverzicht aantallen'!G:G)*$C3</f>
        <v>0</v>
      </c>
      <c r="M3" s="568">
        <f>LOOKUP('Calculatie sheet'!$P$2,'Objectenoverzicht aantallen'!$A:$A,'Objectenoverzicht aantallen'!H:H)*$C3</f>
        <v>0</v>
      </c>
      <c r="N3" s="568">
        <f>LOOKUP('Calculatie sheet'!$P$2,'Objectenoverzicht aantallen'!$A:$A,'Objectenoverzicht aantallen'!I:I)*$C3</f>
        <v>0</v>
      </c>
      <c r="O3" s="568">
        <f>LOOKUP('Calculatie sheet'!$P$2,'Objectenoverzicht aantallen'!$A:$A,'Objectenoverzicht aantallen'!J:J)*$C3</f>
        <v>0</v>
      </c>
      <c r="P3" s="568">
        <f>LOOKUP('Calculatie sheet'!$P$2,'Objectenoverzicht aantallen'!$A:$A,'Objectenoverzicht aantallen'!K:K)*$C3</f>
        <v>0</v>
      </c>
      <c r="Q3" s="568">
        <f>LOOKUP('Calculatie sheet'!$P$2,'Objectenoverzicht aantallen'!$A:$A,'Objectenoverzicht aantallen'!L:L)*$C3</f>
        <v>0</v>
      </c>
      <c r="R3" s="568">
        <f>LOOKUP('Calculatie sheet'!$P$2,'Objectenoverzicht aantallen'!$A:$A,'Objectenoverzicht aantallen'!M:M)*$C3</f>
        <v>0</v>
      </c>
      <c r="S3" s="568">
        <f>LOOKUP('Calculatie sheet'!$P$2,'Objectenoverzicht aantallen'!$A:$A,'Objectenoverzicht aantallen'!N:N)*$C3</f>
        <v>0</v>
      </c>
      <c r="T3" s="568">
        <f>LOOKUP('Calculatie sheet'!$P$2,'Objectenoverzicht aantallen'!$A:$A,'Objectenoverzicht aantallen'!O:O)*$C3</f>
        <v>0</v>
      </c>
    </row>
    <row r="4" spans="1:20" x14ac:dyDescent="0.2">
      <c r="B4" t="str">
        <f>'Calculatie sheet'!C70</f>
        <v>Asfalt</v>
      </c>
      <c r="C4" s="43">
        <f>'Calculatie sheet'!P70*'Calculatie sheet'!$P$57*(1-'Calculatie sheet'!$P$77-'Calculatie sheet'!$P$78)</f>
        <v>196.875</v>
      </c>
      <c r="D4" t="s">
        <v>134</v>
      </c>
      <c r="E4" s="25" t="s">
        <v>75</v>
      </c>
      <c r="G4" s="569">
        <f>C4*'Calculatie sheet'!P$7</f>
        <v>0</v>
      </c>
      <c r="H4" s="42">
        <f>C4*'Calculatie sheet'!P$8</f>
        <v>0</v>
      </c>
      <c r="I4" t="str">
        <f t="shared" si="0"/>
        <v>Primair</v>
      </c>
      <c r="J4" s="568">
        <f>LOOKUP('Calculatie sheet'!$P$2,'Objectenoverzicht aantallen'!$A:$A,'Objectenoverzicht aantallen'!E:E)*$C4</f>
        <v>0</v>
      </c>
      <c r="K4" s="568">
        <f>LOOKUP('Calculatie sheet'!$P$2,'Objectenoverzicht aantallen'!$A:$A,'Objectenoverzicht aantallen'!F:F)*$C4</f>
        <v>0</v>
      </c>
      <c r="L4" s="568">
        <f>LOOKUP('Calculatie sheet'!$P$2,'Objectenoverzicht aantallen'!$A:$A,'Objectenoverzicht aantallen'!G:G)*$C4</f>
        <v>0</v>
      </c>
      <c r="M4" s="568">
        <f>LOOKUP('Calculatie sheet'!$P$2,'Objectenoverzicht aantallen'!$A:$A,'Objectenoverzicht aantallen'!H:H)*$C4</f>
        <v>0</v>
      </c>
      <c r="N4" s="568">
        <f>LOOKUP('Calculatie sheet'!$P$2,'Objectenoverzicht aantallen'!$A:$A,'Objectenoverzicht aantallen'!I:I)*$C4</f>
        <v>0</v>
      </c>
      <c r="O4" s="568">
        <f>LOOKUP('Calculatie sheet'!$P$2,'Objectenoverzicht aantallen'!$A:$A,'Objectenoverzicht aantallen'!J:J)*$C4</f>
        <v>0</v>
      </c>
      <c r="P4" s="568">
        <f>LOOKUP('Calculatie sheet'!$P$2,'Objectenoverzicht aantallen'!$A:$A,'Objectenoverzicht aantallen'!K:K)*$C4</f>
        <v>0</v>
      </c>
      <c r="Q4" s="568">
        <f>LOOKUP('Calculatie sheet'!$P$2,'Objectenoverzicht aantallen'!$A:$A,'Objectenoverzicht aantallen'!L:L)*$C4</f>
        <v>0</v>
      </c>
      <c r="R4" s="568">
        <f>LOOKUP('Calculatie sheet'!$P$2,'Objectenoverzicht aantallen'!$A:$A,'Objectenoverzicht aantallen'!M:M)*$C4</f>
        <v>0</v>
      </c>
      <c r="S4" s="568">
        <f>LOOKUP('Calculatie sheet'!$P$2,'Objectenoverzicht aantallen'!$A:$A,'Objectenoverzicht aantallen'!N:N)*$C4</f>
        <v>0</v>
      </c>
      <c r="T4" s="568">
        <f>LOOKUP('Calculatie sheet'!$P$2,'Objectenoverzicht aantallen'!$A:$A,'Objectenoverzicht aantallen'!O:O)*$C4</f>
        <v>0</v>
      </c>
    </row>
    <row r="5" spans="1:20" x14ac:dyDescent="0.2">
      <c r="B5" t="s">
        <v>866</v>
      </c>
      <c r="C5" s="43">
        <f>'Calculatie sheet'!P71*'Calculatie sheet'!$P$57*(1-'Calculatie sheet'!$P$77-'Calculatie sheet'!$P$78)</f>
        <v>0</v>
      </c>
      <c r="D5" t="s">
        <v>134</v>
      </c>
      <c r="E5" s="27" t="s">
        <v>93</v>
      </c>
      <c r="G5" s="569">
        <f>C5*'Calculatie sheet'!P$7</f>
        <v>0</v>
      </c>
      <c r="H5" s="42">
        <f>C5*'Calculatie sheet'!P$8</f>
        <v>0</v>
      </c>
      <c r="I5" t="str">
        <f t="shared" ref="I5" si="1">D5</f>
        <v>Primair</v>
      </c>
      <c r="J5" s="568">
        <f>LOOKUP('Calculatie sheet'!$P$2,'Objectenoverzicht aantallen'!$A:$A,'Objectenoverzicht aantallen'!E:E)*$C5</f>
        <v>0</v>
      </c>
      <c r="K5" s="568">
        <f>LOOKUP('Calculatie sheet'!$P$2,'Objectenoverzicht aantallen'!$A:$A,'Objectenoverzicht aantallen'!F:F)*$C5</f>
        <v>0</v>
      </c>
      <c r="L5" s="568">
        <f>LOOKUP('Calculatie sheet'!$P$2,'Objectenoverzicht aantallen'!$A:$A,'Objectenoverzicht aantallen'!G:G)*$C5</f>
        <v>0</v>
      </c>
      <c r="M5" s="568">
        <f>LOOKUP('Calculatie sheet'!$P$2,'Objectenoverzicht aantallen'!$A:$A,'Objectenoverzicht aantallen'!H:H)*$C5</f>
        <v>0</v>
      </c>
      <c r="N5" s="568">
        <f>LOOKUP('Calculatie sheet'!$P$2,'Objectenoverzicht aantallen'!$A:$A,'Objectenoverzicht aantallen'!I:I)*$C5</f>
        <v>0</v>
      </c>
      <c r="O5" s="568">
        <f>LOOKUP('Calculatie sheet'!$P$2,'Objectenoverzicht aantallen'!$A:$A,'Objectenoverzicht aantallen'!J:J)*$C5</f>
        <v>0</v>
      </c>
      <c r="P5" s="568">
        <f>LOOKUP('Calculatie sheet'!$P$2,'Objectenoverzicht aantallen'!$A:$A,'Objectenoverzicht aantallen'!K:K)*$C5</f>
        <v>0</v>
      </c>
      <c r="Q5" s="568">
        <f>LOOKUP('Calculatie sheet'!$P$2,'Objectenoverzicht aantallen'!$A:$A,'Objectenoverzicht aantallen'!L:L)*$C5</f>
        <v>0</v>
      </c>
      <c r="R5" s="568">
        <f>LOOKUP('Calculatie sheet'!$P$2,'Objectenoverzicht aantallen'!$A:$A,'Objectenoverzicht aantallen'!M:M)*$C5</f>
        <v>0</v>
      </c>
      <c r="S5" s="568">
        <f>LOOKUP('Calculatie sheet'!$P$2,'Objectenoverzicht aantallen'!$A:$A,'Objectenoverzicht aantallen'!N:N)*$C5</f>
        <v>0</v>
      </c>
      <c r="T5" s="568">
        <f>LOOKUP('Calculatie sheet'!$P$2,'Objectenoverzicht aantallen'!$A:$A,'Objectenoverzicht aantallen'!O:O)*$C5</f>
        <v>0</v>
      </c>
    </row>
    <row r="6" spans="1:20" x14ac:dyDescent="0.2">
      <c r="B6" t="str">
        <f>'Calculatie sheet'!C72</f>
        <v>Grondbewerking</v>
      </c>
      <c r="C6" s="43">
        <f>'Calculatie sheet'!P72*'Calculatie sheet'!$P$57*(1-'Calculatie sheet'!$P$77-'Calculatie sheet'!$P$78)</f>
        <v>196.875</v>
      </c>
      <c r="D6" t="s">
        <v>134</v>
      </c>
      <c r="E6" s="38" t="s">
        <v>659</v>
      </c>
      <c r="G6" s="569">
        <f>C6*'Calculatie sheet'!P$7</f>
        <v>0</v>
      </c>
      <c r="H6" s="42">
        <f>C6*'Calculatie sheet'!P$8</f>
        <v>0</v>
      </c>
      <c r="I6" t="str">
        <f t="shared" si="0"/>
        <v>Primair</v>
      </c>
      <c r="J6" s="568">
        <f>LOOKUP('Calculatie sheet'!$P$2,'Objectenoverzicht aantallen'!$A:$A,'Objectenoverzicht aantallen'!E:E)*$C6</f>
        <v>0</v>
      </c>
      <c r="K6" s="568">
        <f>LOOKUP('Calculatie sheet'!$P$2,'Objectenoverzicht aantallen'!$A:$A,'Objectenoverzicht aantallen'!F:F)*$C6</f>
        <v>0</v>
      </c>
      <c r="L6" s="568">
        <f>LOOKUP('Calculatie sheet'!$P$2,'Objectenoverzicht aantallen'!$A:$A,'Objectenoverzicht aantallen'!G:G)*$C6</f>
        <v>0</v>
      </c>
      <c r="M6" s="568">
        <f>LOOKUP('Calculatie sheet'!$P$2,'Objectenoverzicht aantallen'!$A:$A,'Objectenoverzicht aantallen'!H:H)*$C6</f>
        <v>0</v>
      </c>
      <c r="N6" s="568">
        <f>LOOKUP('Calculatie sheet'!$P$2,'Objectenoverzicht aantallen'!$A:$A,'Objectenoverzicht aantallen'!I:I)*$C6</f>
        <v>0</v>
      </c>
      <c r="O6" s="568">
        <f>LOOKUP('Calculatie sheet'!$P$2,'Objectenoverzicht aantallen'!$A:$A,'Objectenoverzicht aantallen'!J:J)*$C6</f>
        <v>0</v>
      </c>
      <c r="P6" s="568">
        <f>LOOKUP('Calculatie sheet'!$P$2,'Objectenoverzicht aantallen'!$A:$A,'Objectenoverzicht aantallen'!K:K)*$C6</f>
        <v>0</v>
      </c>
      <c r="Q6" s="568">
        <f>LOOKUP('Calculatie sheet'!$P$2,'Objectenoverzicht aantallen'!$A:$A,'Objectenoverzicht aantallen'!L:L)*$C6</f>
        <v>0</v>
      </c>
      <c r="R6" s="568">
        <f>LOOKUP('Calculatie sheet'!$P$2,'Objectenoverzicht aantallen'!$A:$A,'Objectenoverzicht aantallen'!M:M)*$C6</f>
        <v>0</v>
      </c>
      <c r="S6" s="568">
        <f>LOOKUP('Calculatie sheet'!$P$2,'Objectenoverzicht aantallen'!$A:$A,'Objectenoverzicht aantallen'!N:N)*$C6</f>
        <v>0</v>
      </c>
      <c r="T6" s="568">
        <f>LOOKUP('Calculatie sheet'!$P$2,'Objectenoverzicht aantallen'!$A:$A,'Objectenoverzicht aantallen'!O:O)*$C6</f>
        <v>0</v>
      </c>
    </row>
    <row r="7" spans="1:20" x14ac:dyDescent="0.2">
      <c r="B7" t="str">
        <f>'Calculatie sheet'!C73</f>
        <v>Bestrating</v>
      </c>
      <c r="C7" s="43">
        <f>'Calculatie sheet'!P73*'Calculatie sheet'!$P$57*(1-'Calculatie sheet'!$P$77-'Calculatie sheet'!$P$78)</f>
        <v>0</v>
      </c>
      <c r="D7" t="s">
        <v>134</v>
      </c>
      <c r="E7" s="569" t="s">
        <v>597</v>
      </c>
      <c r="G7" s="569">
        <f>C7*'Calculatie sheet'!P$7</f>
        <v>0</v>
      </c>
      <c r="H7" s="42">
        <f>C7*'Calculatie sheet'!P$8</f>
        <v>0</v>
      </c>
      <c r="I7" t="str">
        <f t="shared" si="0"/>
        <v>Primair</v>
      </c>
      <c r="J7" s="568">
        <f>LOOKUP('Calculatie sheet'!$P$2,'Objectenoverzicht aantallen'!$A:$A,'Objectenoverzicht aantallen'!E:E)*$C7</f>
        <v>0</v>
      </c>
      <c r="K7" s="568">
        <f>LOOKUP('Calculatie sheet'!$P$2,'Objectenoverzicht aantallen'!$A:$A,'Objectenoverzicht aantallen'!F:F)*$C7</f>
        <v>0</v>
      </c>
      <c r="L7" s="568">
        <f>LOOKUP('Calculatie sheet'!$P$2,'Objectenoverzicht aantallen'!$A:$A,'Objectenoverzicht aantallen'!G:G)*$C7</f>
        <v>0</v>
      </c>
      <c r="M7" s="568">
        <f>LOOKUP('Calculatie sheet'!$P$2,'Objectenoverzicht aantallen'!$A:$A,'Objectenoverzicht aantallen'!H:H)*$C7</f>
        <v>0</v>
      </c>
      <c r="N7" s="568">
        <f>LOOKUP('Calculatie sheet'!$P$2,'Objectenoverzicht aantallen'!$A:$A,'Objectenoverzicht aantallen'!I:I)*$C7</f>
        <v>0</v>
      </c>
      <c r="O7" s="568">
        <f>LOOKUP('Calculatie sheet'!$P$2,'Objectenoverzicht aantallen'!$A:$A,'Objectenoverzicht aantallen'!J:J)*$C7</f>
        <v>0</v>
      </c>
      <c r="P7" s="568">
        <f>LOOKUP('Calculatie sheet'!$P$2,'Objectenoverzicht aantallen'!$A:$A,'Objectenoverzicht aantallen'!K:K)*$C7</f>
        <v>0</v>
      </c>
      <c r="Q7" s="568">
        <f>LOOKUP('Calculatie sheet'!$P$2,'Objectenoverzicht aantallen'!$A:$A,'Objectenoverzicht aantallen'!L:L)*$C7</f>
        <v>0</v>
      </c>
      <c r="R7" s="568">
        <f>LOOKUP('Calculatie sheet'!$P$2,'Objectenoverzicht aantallen'!$A:$A,'Objectenoverzicht aantallen'!M:M)*$C7</f>
        <v>0</v>
      </c>
      <c r="S7" s="568">
        <f>LOOKUP('Calculatie sheet'!$P$2,'Objectenoverzicht aantallen'!$A:$A,'Objectenoverzicht aantallen'!N:N)*$C7</f>
        <v>0</v>
      </c>
      <c r="T7" s="568">
        <f>LOOKUP('Calculatie sheet'!$P$2,'Objectenoverzicht aantallen'!$A:$A,'Objectenoverzicht aantallen'!O:O)*$C7</f>
        <v>0</v>
      </c>
    </row>
    <row r="8" spans="1:20" x14ac:dyDescent="0.2">
      <c r="B8" t="s">
        <v>348</v>
      </c>
      <c r="C8" s="43">
        <f>'Calculatie sheet'!P74*'Calculatie sheet'!$P$57*(1-'Calculatie sheet'!$P$77-'Calculatie sheet'!$P$78)</f>
        <v>0</v>
      </c>
      <c r="D8" t="s">
        <v>134</v>
      </c>
      <c r="G8" s="569">
        <f>C8*'Calculatie sheet'!P$7</f>
        <v>0</v>
      </c>
      <c r="H8" s="42">
        <f>C8*'Calculatie sheet'!P$8</f>
        <v>0</v>
      </c>
      <c r="I8" t="str">
        <f t="shared" si="0"/>
        <v>Primair</v>
      </c>
      <c r="J8" s="568">
        <f>LOOKUP('Calculatie sheet'!$P$2,'Objectenoverzicht aantallen'!$A:$A,'Objectenoverzicht aantallen'!E:E)*$C8</f>
        <v>0</v>
      </c>
      <c r="K8" s="568">
        <f>LOOKUP('Calculatie sheet'!$P$2,'Objectenoverzicht aantallen'!$A:$A,'Objectenoverzicht aantallen'!F:F)*$C8</f>
        <v>0</v>
      </c>
      <c r="L8" s="568">
        <f>LOOKUP('Calculatie sheet'!$P$2,'Objectenoverzicht aantallen'!$A:$A,'Objectenoverzicht aantallen'!G:G)*$C8</f>
        <v>0</v>
      </c>
      <c r="M8" s="568">
        <f>LOOKUP('Calculatie sheet'!$P$2,'Objectenoverzicht aantallen'!$A:$A,'Objectenoverzicht aantallen'!H:H)*$C8</f>
        <v>0</v>
      </c>
      <c r="N8" s="568">
        <f>LOOKUP('Calculatie sheet'!$P$2,'Objectenoverzicht aantallen'!$A:$A,'Objectenoverzicht aantallen'!I:I)*$C8</f>
        <v>0</v>
      </c>
      <c r="O8" s="568">
        <f>LOOKUP('Calculatie sheet'!$P$2,'Objectenoverzicht aantallen'!$A:$A,'Objectenoverzicht aantallen'!J:J)*$C8</f>
        <v>0</v>
      </c>
      <c r="P8" s="568">
        <f>LOOKUP('Calculatie sheet'!$P$2,'Objectenoverzicht aantallen'!$A:$A,'Objectenoverzicht aantallen'!K:K)*$C8</f>
        <v>0</v>
      </c>
      <c r="Q8" s="568">
        <f>LOOKUP('Calculatie sheet'!$P$2,'Objectenoverzicht aantallen'!$A:$A,'Objectenoverzicht aantallen'!L:L)*$C8</f>
        <v>0</v>
      </c>
      <c r="R8" s="568">
        <f>LOOKUP('Calculatie sheet'!$P$2,'Objectenoverzicht aantallen'!$A:$A,'Objectenoverzicht aantallen'!M:M)*$C8</f>
        <v>0</v>
      </c>
      <c r="S8" s="568">
        <f>LOOKUP('Calculatie sheet'!$P$2,'Objectenoverzicht aantallen'!$A:$A,'Objectenoverzicht aantallen'!N:N)*$C8</f>
        <v>0</v>
      </c>
      <c r="T8" s="568">
        <f>LOOKUP('Calculatie sheet'!$P$2,'Objectenoverzicht aantallen'!$A:$A,'Objectenoverzicht aantallen'!O:O)*$C8</f>
        <v>0</v>
      </c>
    </row>
    <row r="9" spans="1:20" x14ac:dyDescent="0.2">
      <c r="B9" t="str">
        <f>B2</f>
        <v>Beton</v>
      </c>
      <c r="C9" s="43">
        <f>'Calculatie sheet'!P68*'Calculatie sheet'!$P$57*'Calculatie sheet'!$P$77</f>
        <v>0</v>
      </c>
      <c r="D9" t="s">
        <v>135</v>
      </c>
      <c r="G9" s="569">
        <f>C9*'Calculatie sheet'!P$7</f>
        <v>0</v>
      </c>
      <c r="H9" s="42">
        <f>C9*'Calculatie sheet'!P$8</f>
        <v>0</v>
      </c>
      <c r="I9" t="str">
        <f t="shared" si="0"/>
        <v>Secundair</v>
      </c>
      <c r="J9" s="568">
        <f>LOOKUP('Calculatie sheet'!$P$2,'Objectenoverzicht aantallen'!$A:$A,'Objectenoverzicht aantallen'!E:E)*$C9</f>
        <v>0</v>
      </c>
      <c r="K9" s="568">
        <f>LOOKUP('Calculatie sheet'!$P$2,'Objectenoverzicht aantallen'!$A:$A,'Objectenoverzicht aantallen'!F:F)*$C9</f>
        <v>0</v>
      </c>
      <c r="L9" s="568">
        <f>LOOKUP('Calculatie sheet'!$P$2,'Objectenoverzicht aantallen'!$A:$A,'Objectenoverzicht aantallen'!G:G)*$C9</f>
        <v>0</v>
      </c>
      <c r="M9" s="568">
        <f>LOOKUP('Calculatie sheet'!$P$2,'Objectenoverzicht aantallen'!$A:$A,'Objectenoverzicht aantallen'!H:H)*$C9</f>
        <v>0</v>
      </c>
      <c r="N9" s="568">
        <f>LOOKUP('Calculatie sheet'!$P$2,'Objectenoverzicht aantallen'!$A:$A,'Objectenoverzicht aantallen'!I:I)*$C9</f>
        <v>0</v>
      </c>
      <c r="O9" s="568">
        <f>LOOKUP('Calculatie sheet'!$P$2,'Objectenoverzicht aantallen'!$A:$A,'Objectenoverzicht aantallen'!J:J)*$C9</f>
        <v>0</v>
      </c>
      <c r="P9" s="568">
        <f>LOOKUP('Calculatie sheet'!$P$2,'Objectenoverzicht aantallen'!$A:$A,'Objectenoverzicht aantallen'!K:K)*$C9</f>
        <v>0</v>
      </c>
      <c r="Q9" s="568">
        <f>LOOKUP('Calculatie sheet'!$P$2,'Objectenoverzicht aantallen'!$A:$A,'Objectenoverzicht aantallen'!L:L)*$C9</f>
        <v>0</v>
      </c>
      <c r="R9" s="568">
        <f>LOOKUP('Calculatie sheet'!$P$2,'Objectenoverzicht aantallen'!$A:$A,'Objectenoverzicht aantallen'!M:M)*$C9</f>
        <v>0</v>
      </c>
      <c r="S9" s="568">
        <f>LOOKUP('Calculatie sheet'!$P$2,'Objectenoverzicht aantallen'!$A:$A,'Objectenoverzicht aantallen'!N:N)*$C9</f>
        <v>0</v>
      </c>
      <c r="T9" s="568">
        <f>LOOKUP('Calculatie sheet'!$P$2,'Objectenoverzicht aantallen'!$A:$A,'Objectenoverzicht aantallen'!O:O)*$C9</f>
        <v>0</v>
      </c>
    </row>
    <row r="10" spans="1:20" x14ac:dyDescent="0.2">
      <c r="B10" t="str">
        <f>B3</f>
        <v>Staal</v>
      </c>
      <c r="C10" s="43">
        <f>'Calculatie sheet'!P69*'Calculatie sheet'!$P$57*'Calculatie sheet'!$P$77</f>
        <v>0</v>
      </c>
      <c r="D10" t="s">
        <v>135</v>
      </c>
      <c r="G10" s="569">
        <f>C10*'Calculatie sheet'!P$7</f>
        <v>0</v>
      </c>
      <c r="H10" s="42">
        <f>C10*'Calculatie sheet'!P$8</f>
        <v>0</v>
      </c>
      <c r="I10" t="str">
        <f t="shared" si="0"/>
        <v>Secundair</v>
      </c>
      <c r="J10" s="568">
        <f>LOOKUP('Calculatie sheet'!$P$2,'Objectenoverzicht aantallen'!$A:$A,'Objectenoverzicht aantallen'!E:E)*$C10</f>
        <v>0</v>
      </c>
      <c r="K10" s="568">
        <f>LOOKUP('Calculatie sheet'!$P$2,'Objectenoverzicht aantallen'!$A:$A,'Objectenoverzicht aantallen'!F:F)*$C10</f>
        <v>0</v>
      </c>
      <c r="L10" s="568">
        <f>LOOKUP('Calculatie sheet'!$P$2,'Objectenoverzicht aantallen'!$A:$A,'Objectenoverzicht aantallen'!G:G)*$C10</f>
        <v>0</v>
      </c>
      <c r="M10" s="568">
        <f>LOOKUP('Calculatie sheet'!$P$2,'Objectenoverzicht aantallen'!$A:$A,'Objectenoverzicht aantallen'!H:H)*$C10</f>
        <v>0</v>
      </c>
      <c r="N10" s="568">
        <f>LOOKUP('Calculatie sheet'!$P$2,'Objectenoverzicht aantallen'!$A:$A,'Objectenoverzicht aantallen'!I:I)*$C10</f>
        <v>0</v>
      </c>
      <c r="O10" s="568">
        <f>LOOKUP('Calculatie sheet'!$P$2,'Objectenoverzicht aantallen'!$A:$A,'Objectenoverzicht aantallen'!J:J)*$C10</f>
        <v>0</v>
      </c>
      <c r="P10" s="568">
        <f>LOOKUP('Calculatie sheet'!$P$2,'Objectenoverzicht aantallen'!$A:$A,'Objectenoverzicht aantallen'!K:K)*$C10</f>
        <v>0</v>
      </c>
      <c r="Q10" s="568">
        <f>LOOKUP('Calculatie sheet'!$P$2,'Objectenoverzicht aantallen'!$A:$A,'Objectenoverzicht aantallen'!L:L)*$C10</f>
        <v>0</v>
      </c>
      <c r="R10" s="568">
        <f>LOOKUP('Calculatie sheet'!$P$2,'Objectenoverzicht aantallen'!$A:$A,'Objectenoverzicht aantallen'!M:M)*$C10</f>
        <v>0</v>
      </c>
      <c r="S10" s="568">
        <f>LOOKUP('Calculatie sheet'!$P$2,'Objectenoverzicht aantallen'!$A:$A,'Objectenoverzicht aantallen'!N:N)*$C10</f>
        <v>0</v>
      </c>
      <c r="T10" s="568">
        <f>LOOKUP('Calculatie sheet'!$P$2,'Objectenoverzicht aantallen'!$A:$A,'Objectenoverzicht aantallen'!O:O)*$C10</f>
        <v>0</v>
      </c>
    </row>
    <row r="11" spans="1:20" x14ac:dyDescent="0.2">
      <c r="B11" t="str">
        <f>B4</f>
        <v>Asfalt</v>
      </c>
      <c r="C11" s="43">
        <f>'Calculatie sheet'!P70*'Calculatie sheet'!$P$57*'Calculatie sheet'!$P$77</f>
        <v>433.125</v>
      </c>
      <c r="D11" t="s">
        <v>135</v>
      </c>
      <c r="G11" s="569">
        <f>C11*'Calculatie sheet'!P$7</f>
        <v>0</v>
      </c>
      <c r="H11" s="42">
        <f>C11*'Calculatie sheet'!P$8</f>
        <v>0</v>
      </c>
      <c r="I11" t="str">
        <f t="shared" si="0"/>
        <v>Secundair</v>
      </c>
      <c r="J11" s="568">
        <f>LOOKUP('Calculatie sheet'!$P$2,'Objectenoverzicht aantallen'!$A:$A,'Objectenoverzicht aantallen'!E:E)*$C11</f>
        <v>0</v>
      </c>
      <c r="K11" s="568">
        <f>LOOKUP('Calculatie sheet'!$P$2,'Objectenoverzicht aantallen'!$A:$A,'Objectenoverzicht aantallen'!F:F)*$C11</f>
        <v>0</v>
      </c>
      <c r="L11" s="568">
        <f>LOOKUP('Calculatie sheet'!$P$2,'Objectenoverzicht aantallen'!$A:$A,'Objectenoverzicht aantallen'!G:G)*$C11</f>
        <v>0</v>
      </c>
      <c r="M11" s="568">
        <f>LOOKUP('Calculatie sheet'!$P$2,'Objectenoverzicht aantallen'!$A:$A,'Objectenoverzicht aantallen'!H:H)*$C11</f>
        <v>0</v>
      </c>
      <c r="N11" s="568">
        <f>LOOKUP('Calculatie sheet'!$P$2,'Objectenoverzicht aantallen'!$A:$A,'Objectenoverzicht aantallen'!I:I)*$C11</f>
        <v>0</v>
      </c>
      <c r="O11" s="568">
        <f>LOOKUP('Calculatie sheet'!$P$2,'Objectenoverzicht aantallen'!$A:$A,'Objectenoverzicht aantallen'!J:J)*$C11</f>
        <v>0</v>
      </c>
      <c r="P11" s="568">
        <f>LOOKUP('Calculatie sheet'!$P$2,'Objectenoverzicht aantallen'!$A:$A,'Objectenoverzicht aantallen'!K:K)*$C11</f>
        <v>0</v>
      </c>
      <c r="Q11" s="568">
        <f>LOOKUP('Calculatie sheet'!$P$2,'Objectenoverzicht aantallen'!$A:$A,'Objectenoverzicht aantallen'!L:L)*$C11</f>
        <v>0</v>
      </c>
      <c r="R11" s="568">
        <f>LOOKUP('Calculatie sheet'!$P$2,'Objectenoverzicht aantallen'!$A:$A,'Objectenoverzicht aantallen'!M:M)*$C11</f>
        <v>0</v>
      </c>
      <c r="S11" s="568">
        <f>LOOKUP('Calculatie sheet'!$P$2,'Objectenoverzicht aantallen'!$A:$A,'Objectenoverzicht aantallen'!N:N)*$C11</f>
        <v>0</v>
      </c>
      <c r="T11" s="568">
        <f>LOOKUP('Calculatie sheet'!$P$2,'Objectenoverzicht aantallen'!$A:$A,'Objectenoverzicht aantallen'!O:O)*$C11</f>
        <v>0</v>
      </c>
    </row>
    <row r="12" spans="1:20" x14ac:dyDescent="0.2">
      <c r="B12" t="s">
        <v>866</v>
      </c>
      <c r="C12" s="43">
        <f>'Calculatie sheet'!P71*'Calculatie sheet'!$P$57*'Calculatie sheet'!$P$77</f>
        <v>0</v>
      </c>
      <c r="D12" t="s">
        <v>135</v>
      </c>
      <c r="G12" s="569">
        <f>C12*'Calculatie sheet'!P$7</f>
        <v>0</v>
      </c>
      <c r="H12" s="42">
        <f>C12*'Calculatie sheet'!P$8</f>
        <v>0</v>
      </c>
      <c r="I12" t="str">
        <f t="shared" ref="I12" si="2">D12</f>
        <v>Secundair</v>
      </c>
      <c r="J12" s="568">
        <f>LOOKUP('Calculatie sheet'!$P$2,'Objectenoverzicht aantallen'!$A:$A,'Objectenoverzicht aantallen'!E:E)*$C12</f>
        <v>0</v>
      </c>
      <c r="K12" s="568">
        <f>LOOKUP('Calculatie sheet'!$P$2,'Objectenoverzicht aantallen'!$A:$A,'Objectenoverzicht aantallen'!F:F)*$C12</f>
        <v>0</v>
      </c>
      <c r="L12" s="568">
        <f>LOOKUP('Calculatie sheet'!$P$2,'Objectenoverzicht aantallen'!$A:$A,'Objectenoverzicht aantallen'!G:G)*$C12</f>
        <v>0</v>
      </c>
      <c r="M12" s="568">
        <f>LOOKUP('Calculatie sheet'!$P$2,'Objectenoverzicht aantallen'!$A:$A,'Objectenoverzicht aantallen'!H:H)*$C12</f>
        <v>0</v>
      </c>
      <c r="N12" s="568">
        <f>LOOKUP('Calculatie sheet'!$P$2,'Objectenoverzicht aantallen'!$A:$A,'Objectenoverzicht aantallen'!I:I)*$C12</f>
        <v>0</v>
      </c>
      <c r="O12" s="568">
        <f>LOOKUP('Calculatie sheet'!$P$2,'Objectenoverzicht aantallen'!$A:$A,'Objectenoverzicht aantallen'!J:J)*$C12</f>
        <v>0</v>
      </c>
      <c r="P12" s="568">
        <f>LOOKUP('Calculatie sheet'!$P$2,'Objectenoverzicht aantallen'!$A:$A,'Objectenoverzicht aantallen'!K:K)*$C12</f>
        <v>0</v>
      </c>
      <c r="Q12" s="568">
        <f>LOOKUP('Calculatie sheet'!$P$2,'Objectenoverzicht aantallen'!$A:$A,'Objectenoverzicht aantallen'!L:L)*$C12</f>
        <v>0</v>
      </c>
      <c r="R12" s="568">
        <f>LOOKUP('Calculatie sheet'!$P$2,'Objectenoverzicht aantallen'!$A:$A,'Objectenoverzicht aantallen'!M:M)*$C12</f>
        <v>0</v>
      </c>
      <c r="S12" s="568">
        <f>LOOKUP('Calculatie sheet'!$P$2,'Objectenoverzicht aantallen'!$A:$A,'Objectenoverzicht aantallen'!N:N)*$C12</f>
        <v>0</v>
      </c>
      <c r="T12" s="568">
        <f>LOOKUP('Calculatie sheet'!$P$2,'Objectenoverzicht aantallen'!$A:$A,'Objectenoverzicht aantallen'!O:O)*$C12</f>
        <v>0</v>
      </c>
    </row>
    <row r="13" spans="1:20" x14ac:dyDescent="0.2">
      <c r="B13" t="str">
        <f>B6</f>
        <v>Grondbewerking</v>
      </c>
      <c r="C13" s="43">
        <f>'Calculatie sheet'!P72*'Calculatie sheet'!$P$57*'Calculatie sheet'!$P$77</f>
        <v>433.125</v>
      </c>
      <c r="D13" t="s">
        <v>135</v>
      </c>
      <c r="G13" s="569">
        <f>C13*'Calculatie sheet'!P$7</f>
        <v>0</v>
      </c>
      <c r="H13" s="42">
        <f>C13*'Calculatie sheet'!P$8</f>
        <v>0</v>
      </c>
      <c r="I13" t="str">
        <f t="shared" si="0"/>
        <v>Secundair</v>
      </c>
      <c r="J13" s="568">
        <f>LOOKUP('Calculatie sheet'!$P$2,'Objectenoverzicht aantallen'!$A:$A,'Objectenoverzicht aantallen'!E:E)*$C13</f>
        <v>0</v>
      </c>
      <c r="K13" s="568">
        <f>LOOKUP('Calculatie sheet'!$P$2,'Objectenoverzicht aantallen'!$A:$A,'Objectenoverzicht aantallen'!F:F)*$C13</f>
        <v>0</v>
      </c>
      <c r="L13" s="568">
        <f>LOOKUP('Calculatie sheet'!$P$2,'Objectenoverzicht aantallen'!$A:$A,'Objectenoverzicht aantallen'!G:G)*$C13</f>
        <v>0</v>
      </c>
      <c r="M13" s="568">
        <f>LOOKUP('Calculatie sheet'!$P$2,'Objectenoverzicht aantallen'!$A:$A,'Objectenoverzicht aantallen'!H:H)*$C13</f>
        <v>0</v>
      </c>
      <c r="N13" s="568">
        <f>LOOKUP('Calculatie sheet'!$P$2,'Objectenoverzicht aantallen'!$A:$A,'Objectenoverzicht aantallen'!I:I)*$C13</f>
        <v>0</v>
      </c>
      <c r="O13" s="568">
        <f>LOOKUP('Calculatie sheet'!$P$2,'Objectenoverzicht aantallen'!$A:$A,'Objectenoverzicht aantallen'!J:J)*$C13</f>
        <v>0</v>
      </c>
      <c r="P13" s="568">
        <f>LOOKUP('Calculatie sheet'!$P$2,'Objectenoverzicht aantallen'!$A:$A,'Objectenoverzicht aantallen'!K:K)*$C13</f>
        <v>0</v>
      </c>
      <c r="Q13" s="568">
        <f>LOOKUP('Calculatie sheet'!$P$2,'Objectenoverzicht aantallen'!$A:$A,'Objectenoverzicht aantallen'!L:L)*$C13</f>
        <v>0</v>
      </c>
      <c r="R13" s="568">
        <f>LOOKUP('Calculatie sheet'!$P$2,'Objectenoverzicht aantallen'!$A:$A,'Objectenoverzicht aantallen'!M:M)*$C13</f>
        <v>0</v>
      </c>
      <c r="S13" s="568">
        <f>LOOKUP('Calculatie sheet'!$P$2,'Objectenoverzicht aantallen'!$A:$A,'Objectenoverzicht aantallen'!N:N)*$C13</f>
        <v>0</v>
      </c>
      <c r="T13" s="568">
        <f>LOOKUP('Calculatie sheet'!$P$2,'Objectenoverzicht aantallen'!$A:$A,'Objectenoverzicht aantallen'!O:O)*$C13</f>
        <v>0</v>
      </c>
    </row>
    <row r="14" spans="1:20" x14ac:dyDescent="0.2">
      <c r="B14" t="str">
        <f>B7</f>
        <v>Bestrating</v>
      </c>
      <c r="C14" s="43">
        <f>'Calculatie sheet'!P73*'Calculatie sheet'!$P$57*'Calculatie sheet'!$P$77</f>
        <v>0</v>
      </c>
      <c r="D14" t="s">
        <v>135</v>
      </c>
      <c r="G14" s="569">
        <f>C14*'Calculatie sheet'!P$7</f>
        <v>0</v>
      </c>
      <c r="H14" s="42">
        <f>C14*'Calculatie sheet'!P$8</f>
        <v>0</v>
      </c>
      <c r="I14" t="str">
        <f t="shared" si="0"/>
        <v>Secundair</v>
      </c>
      <c r="J14" s="568">
        <f>LOOKUP('Calculatie sheet'!$P$2,'Objectenoverzicht aantallen'!$A:$A,'Objectenoverzicht aantallen'!E:E)*$C14</f>
        <v>0</v>
      </c>
      <c r="K14" s="568">
        <f>LOOKUP('Calculatie sheet'!$P$2,'Objectenoverzicht aantallen'!$A:$A,'Objectenoverzicht aantallen'!F:F)*$C14</f>
        <v>0</v>
      </c>
      <c r="L14" s="568">
        <f>LOOKUP('Calculatie sheet'!$P$2,'Objectenoverzicht aantallen'!$A:$A,'Objectenoverzicht aantallen'!G:G)*$C14</f>
        <v>0</v>
      </c>
      <c r="M14" s="568">
        <f>LOOKUP('Calculatie sheet'!$P$2,'Objectenoverzicht aantallen'!$A:$A,'Objectenoverzicht aantallen'!H:H)*$C14</f>
        <v>0</v>
      </c>
      <c r="N14" s="568">
        <f>LOOKUP('Calculatie sheet'!$P$2,'Objectenoverzicht aantallen'!$A:$A,'Objectenoverzicht aantallen'!I:I)*$C14</f>
        <v>0</v>
      </c>
      <c r="O14" s="568">
        <f>LOOKUP('Calculatie sheet'!$P$2,'Objectenoverzicht aantallen'!$A:$A,'Objectenoverzicht aantallen'!J:J)*$C14</f>
        <v>0</v>
      </c>
      <c r="P14" s="568">
        <f>LOOKUP('Calculatie sheet'!$P$2,'Objectenoverzicht aantallen'!$A:$A,'Objectenoverzicht aantallen'!K:K)*$C14</f>
        <v>0</v>
      </c>
      <c r="Q14" s="568">
        <f>LOOKUP('Calculatie sheet'!$P$2,'Objectenoverzicht aantallen'!$A:$A,'Objectenoverzicht aantallen'!L:L)*$C14</f>
        <v>0</v>
      </c>
      <c r="R14" s="568">
        <f>LOOKUP('Calculatie sheet'!$P$2,'Objectenoverzicht aantallen'!$A:$A,'Objectenoverzicht aantallen'!M:M)*$C14</f>
        <v>0</v>
      </c>
      <c r="S14" s="568">
        <f>LOOKUP('Calculatie sheet'!$P$2,'Objectenoverzicht aantallen'!$A:$A,'Objectenoverzicht aantallen'!N:N)*$C14</f>
        <v>0</v>
      </c>
      <c r="T14" s="568">
        <f>LOOKUP('Calculatie sheet'!$P$2,'Objectenoverzicht aantallen'!$A:$A,'Objectenoverzicht aantallen'!O:O)*$C14</f>
        <v>0</v>
      </c>
    </row>
    <row r="15" spans="1:20" x14ac:dyDescent="0.2">
      <c r="B15" t="s">
        <v>348</v>
      </c>
      <c r="C15" s="43">
        <f>'Calculatie sheet'!P74*'Calculatie sheet'!$P$57*'Calculatie sheet'!$P$77</f>
        <v>0</v>
      </c>
      <c r="D15" t="s">
        <v>135</v>
      </c>
      <c r="G15" s="569">
        <f>C15*'Calculatie sheet'!P$7</f>
        <v>0</v>
      </c>
      <c r="H15" s="42">
        <f>C15*'Calculatie sheet'!P$8</f>
        <v>0</v>
      </c>
      <c r="I15" t="str">
        <f t="shared" si="0"/>
        <v>Secundair</v>
      </c>
      <c r="J15" s="568">
        <f>LOOKUP('Calculatie sheet'!$P$2,'Objectenoverzicht aantallen'!$A:$A,'Objectenoverzicht aantallen'!E:E)*$C15</f>
        <v>0</v>
      </c>
      <c r="K15" s="568">
        <f>LOOKUP('Calculatie sheet'!$P$2,'Objectenoverzicht aantallen'!$A:$A,'Objectenoverzicht aantallen'!F:F)*$C15</f>
        <v>0</v>
      </c>
      <c r="L15" s="568">
        <f>LOOKUP('Calculatie sheet'!$P$2,'Objectenoverzicht aantallen'!$A:$A,'Objectenoverzicht aantallen'!G:G)*$C15</f>
        <v>0</v>
      </c>
      <c r="M15" s="568">
        <f>LOOKUP('Calculatie sheet'!$P$2,'Objectenoverzicht aantallen'!$A:$A,'Objectenoverzicht aantallen'!H:H)*$C15</f>
        <v>0</v>
      </c>
      <c r="N15" s="568">
        <f>LOOKUP('Calculatie sheet'!$P$2,'Objectenoverzicht aantallen'!$A:$A,'Objectenoverzicht aantallen'!I:I)*$C15</f>
        <v>0</v>
      </c>
      <c r="O15" s="568">
        <f>LOOKUP('Calculatie sheet'!$P$2,'Objectenoverzicht aantallen'!$A:$A,'Objectenoverzicht aantallen'!J:J)*$C15</f>
        <v>0</v>
      </c>
      <c r="P15" s="568">
        <f>LOOKUP('Calculatie sheet'!$P$2,'Objectenoverzicht aantallen'!$A:$A,'Objectenoverzicht aantallen'!K:K)*$C15</f>
        <v>0</v>
      </c>
      <c r="Q15" s="568">
        <f>LOOKUP('Calculatie sheet'!$P$2,'Objectenoverzicht aantallen'!$A:$A,'Objectenoverzicht aantallen'!L:L)*$C15</f>
        <v>0</v>
      </c>
      <c r="R15" s="568">
        <f>LOOKUP('Calculatie sheet'!$P$2,'Objectenoverzicht aantallen'!$A:$A,'Objectenoverzicht aantallen'!M:M)*$C15</f>
        <v>0</v>
      </c>
      <c r="S15" s="568">
        <f>LOOKUP('Calculatie sheet'!$P$2,'Objectenoverzicht aantallen'!$A:$A,'Objectenoverzicht aantallen'!N:N)*$C15</f>
        <v>0</v>
      </c>
      <c r="T15" s="568">
        <f>LOOKUP('Calculatie sheet'!$P$2,'Objectenoverzicht aantallen'!$A:$A,'Objectenoverzicht aantallen'!O:O)*$C15</f>
        <v>0</v>
      </c>
    </row>
    <row r="16" spans="1:20" x14ac:dyDescent="0.2">
      <c r="B16" t="str">
        <f>B9</f>
        <v>Beton</v>
      </c>
      <c r="C16" s="42">
        <f>'Calculatie sheet'!P68*'Calculatie sheet'!$P$57*'Calculatie sheet'!$P$78</f>
        <v>0</v>
      </c>
      <c r="D16" t="s">
        <v>360</v>
      </c>
      <c r="G16" s="569">
        <f>C16*'Calculatie sheet'!P$7</f>
        <v>0</v>
      </c>
      <c r="H16" s="42">
        <f>C16*'Calculatie sheet'!P$8</f>
        <v>0</v>
      </c>
      <c r="I16" t="str">
        <f t="shared" si="0"/>
        <v>Biobased</v>
      </c>
      <c r="J16" s="568">
        <f>LOOKUP('Calculatie sheet'!$P$2,'Objectenoverzicht aantallen'!$A:$A,'Objectenoverzicht aantallen'!E:E)*$C16</f>
        <v>0</v>
      </c>
      <c r="K16" s="568">
        <f>LOOKUP('Calculatie sheet'!$P$2,'Objectenoverzicht aantallen'!$A:$A,'Objectenoverzicht aantallen'!F:F)*$C16</f>
        <v>0</v>
      </c>
      <c r="L16" s="568">
        <f>LOOKUP('Calculatie sheet'!$P$2,'Objectenoverzicht aantallen'!$A:$A,'Objectenoverzicht aantallen'!G:G)*$C16</f>
        <v>0</v>
      </c>
      <c r="M16" s="568">
        <f>LOOKUP('Calculatie sheet'!$P$2,'Objectenoverzicht aantallen'!$A:$A,'Objectenoverzicht aantallen'!H:H)*$C16</f>
        <v>0</v>
      </c>
      <c r="N16" s="568">
        <f>LOOKUP('Calculatie sheet'!$P$2,'Objectenoverzicht aantallen'!$A:$A,'Objectenoverzicht aantallen'!I:I)*$C16</f>
        <v>0</v>
      </c>
      <c r="O16" s="568">
        <f>LOOKUP('Calculatie sheet'!$P$2,'Objectenoverzicht aantallen'!$A:$A,'Objectenoverzicht aantallen'!J:J)*$C16</f>
        <v>0</v>
      </c>
      <c r="P16" s="568">
        <f>LOOKUP('Calculatie sheet'!$P$2,'Objectenoverzicht aantallen'!$A:$A,'Objectenoverzicht aantallen'!K:K)*$C16</f>
        <v>0</v>
      </c>
      <c r="Q16" s="568">
        <f>LOOKUP('Calculatie sheet'!$P$2,'Objectenoverzicht aantallen'!$A:$A,'Objectenoverzicht aantallen'!L:L)*$C16</f>
        <v>0</v>
      </c>
      <c r="R16" s="568">
        <f>LOOKUP('Calculatie sheet'!$P$2,'Objectenoverzicht aantallen'!$A:$A,'Objectenoverzicht aantallen'!M:M)*$C16</f>
        <v>0</v>
      </c>
      <c r="S16" s="568">
        <f>LOOKUP('Calculatie sheet'!$P$2,'Objectenoverzicht aantallen'!$A:$A,'Objectenoverzicht aantallen'!N:N)*$C16</f>
        <v>0</v>
      </c>
      <c r="T16" s="568">
        <f>LOOKUP('Calculatie sheet'!$P$2,'Objectenoverzicht aantallen'!$A:$A,'Objectenoverzicht aantallen'!O:O)*$C16</f>
        <v>0</v>
      </c>
    </row>
    <row r="17" spans="2:20" x14ac:dyDescent="0.2">
      <c r="B17" t="str">
        <f>B10</f>
        <v>Staal</v>
      </c>
      <c r="C17" s="42">
        <f>'Calculatie sheet'!P69*'Calculatie sheet'!$P$57*'Calculatie sheet'!$P$78</f>
        <v>0</v>
      </c>
      <c r="D17" t="s">
        <v>360</v>
      </c>
      <c r="G17" s="569">
        <f>C17*'Calculatie sheet'!P$7</f>
        <v>0</v>
      </c>
      <c r="H17" s="42">
        <f>C17*'Calculatie sheet'!P$8</f>
        <v>0</v>
      </c>
      <c r="I17" t="str">
        <f t="shared" si="0"/>
        <v>Biobased</v>
      </c>
      <c r="J17" s="568">
        <f>LOOKUP('Calculatie sheet'!$P$2,'Objectenoverzicht aantallen'!$A:$A,'Objectenoverzicht aantallen'!E:E)*$C17</f>
        <v>0</v>
      </c>
      <c r="K17" s="568">
        <f>LOOKUP('Calculatie sheet'!$P$2,'Objectenoverzicht aantallen'!$A:$A,'Objectenoverzicht aantallen'!F:F)*$C17</f>
        <v>0</v>
      </c>
      <c r="L17" s="568">
        <f>LOOKUP('Calculatie sheet'!$P$2,'Objectenoverzicht aantallen'!$A:$A,'Objectenoverzicht aantallen'!G:G)*$C17</f>
        <v>0</v>
      </c>
      <c r="M17" s="568">
        <f>LOOKUP('Calculatie sheet'!$P$2,'Objectenoverzicht aantallen'!$A:$A,'Objectenoverzicht aantallen'!H:H)*$C17</f>
        <v>0</v>
      </c>
      <c r="N17" s="568">
        <f>LOOKUP('Calculatie sheet'!$P$2,'Objectenoverzicht aantallen'!$A:$A,'Objectenoverzicht aantallen'!I:I)*$C17</f>
        <v>0</v>
      </c>
      <c r="O17" s="568">
        <f>LOOKUP('Calculatie sheet'!$P$2,'Objectenoverzicht aantallen'!$A:$A,'Objectenoverzicht aantallen'!J:J)*$C17</f>
        <v>0</v>
      </c>
      <c r="P17" s="568">
        <f>LOOKUP('Calculatie sheet'!$P$2,'Objectenoverzicht aantallen'!$A:$A,'Objectenoverzicht aantallen'!K:K)*$C17</f>
        <v>0</v>
      </c>
      <c r="Q17" s="568">
        <f>LOOKUP('Calculatie sheet'!$P$2,'Objectenoverzicht aantallen'!$A:$A,'Objectenoverzicht aantallen'!L:L)*$C17</f>
        <v>0</v>
      </c>
      <c r="R17" s="568">
        <f>LOOKUP('Calculatie sheet'!$P$2,'Objectenoverzicht aantallen'!$A:$A,'Objectenoverzicht aantallen'!M:M)*$C17</f>
        <v>0</v>
      </c>
      <c r="S17" s="568">
        <f>LOOKUP('Calculatie sheet'!$P$2,'Objectenoverzicht aantallen'!$A:$A,'Objectenoverzicht aantallen'!N:N)*$C17</f>
        <v>0</v>
      </c>
      <c r="T17" s="568">
        <f>LOOKUP('Calculatie sheet'!$P$2,'Objectenoverzicht aantallen'!$A:$A,'Objectenoverzicht aantallen'!O:O)*$C17</f>
        <v>0</v>
      </c>
    </row>
    <row r="18" spans="2:20" x14ac:dyDescent="0.2">
      <c r="B18" t="str">
        <f>B11</f>
        <v>Asfalt</v>
      </c>
      <c r="C18" s="42">
        <f>'Calculatie sheet'!P70*'Calculatie sheet'!$P$57*'Calculatie sheet'!$P$78</f>
        <v>0</v>
      </c>
      <c r="D18" t="s">
        <v>360</v>
      </c>
      <c r="G18" s="569">
        <f>C18*'Calculatie sheet'!P$7</f>
        <v>0</v>
      </c>
      <c r="H18" s="42">
        <f>C18*'Calculatie sheet'!P$8</f>
        <v>0</v>
      </c>
      <c r="I18" t="str">
        <f t="shared" si="0"/>
        <v>Biobased</v>
      </c>
      <c r="J18" s="568">
        <f>LOOKUP('Calculatie sheet'!$P$2,'Objectenoverzicht aantallen'!$A:$A,'Objectenoverzicht aantallen'!E:E)*$C18</f>
        <v>0</v>
      </c>
      <c r="K18" s="568">
        <f>LOOKUP('Calculatie sheet'!$P$2,'Objectenoverzicht aantallen'!$A:$A,'Objectenoverzicht aantallen'!F:F)*$C18</f>
        <v>0</v>
      </c>
      <c r="L18" s="568">
        <f>LOOKUP('Calculatie sheet'!$P$2,'Objectenoverzicht aantallen'!$A:$A,'Objectenoverzicht aantallen'!G:G)*$C18</f>
        <v>0</v>
      </c>
      <c r="M18" s="568">
        <f>LOOKUP('Calculatie sheet'!$P$2,'Objectenoverzicht aantallen'!$A:$A,'Objectenoverzicht aantallen'!H:H)*$C18</f>
        <v>0</v>
      </c>
      <c r="N18" s="568">
        <f>LOOKUP('Calculatie sheet'!$P$2,'Objectenoverzicht aantallen'!$A:$A,'Objectenoverzicht aantallen'!I:I)*$C18</f>
        <v>0</v>
      </c>
      <c r="O18" s="568">
        <f>LOOKUP('Calculatie sheet'!$P$2,'Objectenoverzicht aantallen'!$A:$A,'Objectenoverzicht aantallen'!J:J)*$C18</f>
        <v>0</v>
      </c>
      <c r="P18" s="568">
        <f>LOOKUP('Calculatie sheet'!$P$2,'Objectenoverzicht aantallen'!$A:$A,'Objectenoverzicht aantallen'!K:K)*$C18</f>
        <v>0</v>
      </c>
      <c r="Q18" s="568">
        <f>LOOKUP('Calculatie sheet'!$P$2,'Objectenoverzicht aantallen'!$A:$A,'Objectenoverzicht aantallen'!L:L)*$C18</f>
        <v>0</v>
      </c>
      <c r="R18" s="568">
        <f>LOOKUP('Calculatie sheet'!$P$2,'Objectenoverzicht aantallen'!$A:$A,'Objectenoverzicht aantallen'!M:M)*$C18</f>
        <v>0</v>
      </c>
      <c r="S18" s="568">
        <f>LOOKUP('Calculatie sheet'!$P$2,'Objectenoverzicht aantallen'!$A:$A,'Objectenoverzicht aantallen'!N:N)*$C18</f>
        <v>0</v>
      </c>
      <c r="T18" s="568">
        <f>LOOKUP('Calculatie sheet'!$P$2,'Objectenoverzicht aantallen'!$A:$A,'Objectenoverzicht aantallen'!O:O)*$C18</f>
        <v>0</v>
      </c>
    </row>
    <row r="19" spans="2:20" x14ac:dyDescent="0.2">
      <c r="B19" t="s">
        <v>866</v>
      </c>
      <c r="C19" s="42">
        <f>'Calculatie sheet'!P71*'Calculatie sheet'!$P$57*'Calculatie sheet'!$P$78</f>
        <v>0</v>
      </c>
      <c r="D19" t="s">
        <v>360</v>
      </c>
      <c r="G19" s="569">
        <f>C19*'Calculatie sheet'!P$7</f>
        <v>0</v>
      </c>
      <c r="H19" s="42">
        <f>C19*'Calculatie sheet'!P$8</f>
        <v>0</v>
      </c>
      <c r="I19" t="str">
        <f t="shared" ref="I19" si="3">D19</f>
        <v>Biobased</v>
      </c>
      <c r="J19" s="568">
        <f>LOOKUP('Calculatie sheet'!$P$2,'Objectenoverzicht aantallen'!$A:$A,'Objectenoverzicht aantallen'!E:E)*$C19</f>
        <v>0</v>
      </c>
      <c r="K19" s="568">
        <f>LOOKUP('Calculatie sheet'!$P$2,'Objectenoverzicht aantallen'!$A:$A,'Objectenoverzicht aantallen'!F:F)*$C19</f>
        <v>0</v>
      </c>
      <c r="L19" s="568">
        <f>LOOKUP('Calculatie sheet'!$P$2,'Objectenoverzicht aantallen'!$A:$A,'Objectenoverzicht aantallen'!G:G)*$C19</f>
        <v>0</v>
      </c>
      <c r="M19" s="568">
        <f>LOOKUP('Calculatie sheet'!$P$2,'Objectenoverzicht aantallen'!$A:$A,'Objectenoverzicht aantallen'!H:H)*$C19</f>
        <v>0</v>
      </c>
      <c r="N19" s="568">
        <f>LOOKUP('Calculatie sheet'!$P$2,'Objectenoverzicht aantallen'!$A:$A,'Objectenoverzicht aantallen'!I:I)*$C19</f>
        <v>0</v>
      </c>
      <c r="O19" s="568">
        <f>LOOKUP('Calculatie sheet'!$P$2,'Objectenoverzicht aantallen'!$A:$A,'Objectenoverzicht aantallen'!J:J)*$C19</f>
        <v>0</v>
      </c>
      <c r="P19" s="568">
        <f>LOOKUP('Calculatie sheet'!$P$2,'Objectenoverzicht aantallen'!$A:$A,'Objectenoverzicht aantallen'!K:K)*$C19</f>
        <v>0</v>
      </c>
      <c r="Q19" s="568">
        <f>LOOKUP('Calculatie sheet'!$P$2,'Objectenoverzicht aantallen'!$A:$A,'Objectenoverzicht aantallen'!L:L)*$C19</f>
        <v>0</v>
      </c>
      <c r="R19" s="568">
        <f>LOOKUP('Calculatie sheet'!$P$2,'Objectenoverzicht aantallen'!$A:$A,'Objectenoverzicht aantallen'!M:M)*$C19</f>
        <v>0</v>
      </c>
      <c r="S19" s="568">
        <f>LOOKUP('Calculatie sheet'!$P$2,'Objectenoverzicht aantallen'!$A:$A,'Objectenoverzicht aantallen'!N:N)*$C19</f>
        <v>0</v>
      </c>
      <c r="T19" s="568">
        <f>LOOKUP('Calculatie sheet'!$P$2,'Objectenoverzicht aantallen'!$A:$A,'Objectenoverzicht aantallen'!O:O)*$C19</f>
        <v>0</v>
      </c>
    </row>
    <row r="20" spans="2:20" x14ac:dyDescent="0.2">
      <c r="B20" t="str">
        <f t="shared" ref="B20:B21" si="4">B13</f>
        <v>Grondbewerking</v>
      </c>
      <c r="C20" s="42">
        <f>'Calculatie sheet'!P72*'Calculatie sheet'!$P$57*'Calculatie sheet'!$P$78</f>
        <v>0</v>
      </c>
      <c r="D20" t="s">
        <v>360</v>
      </c>
      <c r="G20" s="569">
        <f>C20*'Calculatie sheet'!P$7</f>
        <v>0</v>
      </c>
      <c r="H20" s="42">
        <f>C20*'Calculatie sheet'!P$8</f>
        <v>0</v>
      </c>
      <c r="I20" t="str">
        <f t="shared" si="0"/>
        <v>Biobased</v>
      </c>
      <c r="J20" s="568">
        <f>LOOKUP('Calculatie sheet'!$P$2,'Objectenoverzicht aantallen'!$A:$A,'Objectenoverzicht aantallen'!E:E)*$C20</f>
        <v>0</v>
      </c>
      <c r="K20" s="568">
        <f>LOOKUP('Calculatie sheet'!$P$2,'Objectenoverzicht aantallen'!$A:$A,'Objectenoverzicht aantallen'!F:F)*$C20</f>
        <v>0</v>
      </c>
      <c r="L20" s="568">
        <f>LOOKUP('Calculatie sheet'!$P$2,'Objectenoverzicht aantallen'!$A:$A,'Objectenoverzicht aantallen'!G:G)*$C20</f>
        <v>0</v>
      </c>
      <c r="M20" s="568">
        <f>LOOKUP('Calculatie sheet'!$P$2,'Objectenoverzicht aantallen'!$A:$A,'Objectenoverzicht aantallen'!H:H)*$C20</f>
        <v>0</v>
      </c>
      <c r="N20" s="568">
        <f>LOOKUP('Calculatie sheet'!$P$2,'Objectenoverzicht aantallen'!$A:$A,'Objectenoverzicht aantallen'!I:I)*$C20</f>
        <v>0</v>
      </c>
      <c r="O20" s="568">
        <f>LOOKUP('Calculatie sheet'!$P$2,'Objectenoverzicht aantallen'!$A:$A,'Objectenoverzicht aantallen'!J:J)*$C20</f>
        <v>0</v>
      </c>
      <c r="P20" s="568">
        <f>LOOKUP('Calculatie sheet'!$P$2,'Objectenoverzicht aantallen'!$A:$A,'Objectenoverzicht aantallen'!K:K)*$C20</f>
        <v>0</v>
      </c>
      <c r="Q20" s="568">
        <f>LOOKUP('Calculatie sheet'!$P$2,'Objectenoverzicht aantallen'!$A:$A,'Objectenoverzicht aantallen'!L:L)*$C20</f>
        <v>0</v>
      </c>
      <c r="R20" s="568">
        <f>LOOKUP('Calculatie sheet'!$P$2,'Objectenoverzicht aantallen'!$A:$A,'Objectenoverzicht aantallen'!M:M)*$C20</f>
        <v>0</v>
      </c>
      <c r="S20" s="568">
        <f>LOOKUP('Calculatie sheet'!$P$2,'Objectenoverzicht aantallen'!$A:$A,'Objectenoverzicht aantallen'!N:N)*$C20</f>
        <v>0</v>
      </c>
      <c r="T20" s="568">
        <f>LOOKUP('Calculatie sheet'!$P$2,'Objectenoverzicht aantallen'!$A:$A,'Objectenoverzicht aantallen'!O:O)*$C20</f>
        <v>0</v>
      </c>
    </row>
    <row r="21" spans="2:20" x14ac:dyDescent="0.2">
      <c r="B21" t="str">
        <f t="shared" si="4"/>
        <v>Bestrating</v>
      </c>
      <c r="C21" s="42">
        <f>'Calculatie sheet'!P73*'Calculatie sheet'!$P$57*'Calculatie sheet'!$P$78</f>
        <v>0</v>
      </c>
      <c r="D21" t="s">
        <v>360</v>
      </c>
      <c r="G21" s="569">
        <f>C21*'Calculatie sheet'!P$7</f>
        <v>0</v>
      </c>
      <c r="H21" s="42">
        <f>C21*'Calculatie sheet'!P$8</f>
        <v>0</v>
      </c>
      <c r="I21" t="str">
        <f t="shared" si="0"/>
        <v>Biobased</v>
      </c>
      <c r="J21" s="568">
        <f>LOOKUP('Calculatie sheet'!$P$2,'Objectenoverzicht aantallen'!$A:$A,'Objectenoverzicht aantallen'!E:E)*$C21</f>
        <v>0</v>
      </c>
      <c r="K21" s="568">
        <f>LOOKUP('Calculatie sheet'!$P$2,'Objectenoverzicht aantallen'!$A:$A,'Objectenoverzicht aantallen'!F:F)*$C21</f>
        <v>0</v>
      </c>
      <c r="L21" s="568">
        <f>LOOKUP('Calculatie sheet'!$P$2,'Objectenoverzicht aantallen'!$A:$A,'Objectenoverzicht aantallen'!G:G)*$C21</f>
        <v>0</v>
      </c>
      <c r="M21" s="568">
        <f>LOOKUP('Calculatie sheet'!$P$2,'Objectenoverzicht aantallen'!$A:$A,'Objectenoverzicht aantallen'!H:H)*$C21</f>
        <v>0</v>
      </c>
      <c r="N21" s="568">
        <f>LOOKUP('Calculatie sheet'!$P$2,'Objectenoverzicht aantallen'!$A:$A,'Objectenoverzicht aantallen'!I:I)*$C21</f>
        <v>0</v>
      </c>
      <c r="O21" s="568">
        <f>LOOKUP('Calculatie sheet'!$P$2,'Objectenoverzicht aantallen'!$A:$A,'Objectenoverzicht aantallen'!J:J)*$C21</f>
        <v>0</v>
      </c>
      <c r="P21" s="568">
        <f>LOOKUP('Calculatie sheet'!$P$2,'Objectenoverzicht aantallen'!$A:$A,'Objectenoverzicht aantallen'!K:K)*$C21</f>
        <v>0</v>
      </c>
      <c r="Q21" s="568">
        <f>LOOKUP('Calculatie sheet'!$P$2,'Objectenoverzicht aantallen'!$A:$A,'Objectenoverzicht aantallen'!L:L)*$C21</f>
        <v>0</v>
      </c>
      <c r="R21" s="568">
        <f>LOOKUP('Calculatie sheet'!$P$2,'Objectenoverzicht aantallen'!$A:$A,'Objectenoverzicht aantallen'!M:M)*$C21</f>
        <v>0</v>
      </c>
      <c r="S21" s="568">
        <f>LOOKUP('Calculatie sheet'!$P$2,'Objectenoverzicht aantallen'!$A:$A,'Objectenoverzicht aantallen'!N:N)*$C21</f>
        <v>0</v>
      </c>
      <c r="T21" s="568">
        <f>LOOKUP('Calculatie sheet'!$P$2,'Objectenoverzicht aantallen'!$A:$A,'Objectenoverzicht aantallen'!O:O)*$C21</f>
        <v>0</v>
      </c>
    </row>
    <row r="22" spans="2:20" x14ac:dyDescent="0.2">
      <c r="B22" t="s">
        <v>348</v>
      </c>
      <c r="C22" s="42">
        <f>'Calculatie sheet'!P74*'Calculatie sheet'!$P$57*'Calculatie sheet'!$P$78</f>
        <v>0</v>
      </c>
      <c r="D22" t="s">
        <v>360</v>
      </c>
      <c r="G22" s="569">
        <f>C22*'Calculatie sheet'!P$7</f>
        <v>0</v>
      </c>
      <c r="H22" s="42">
        <f>C22*'Calculatie sheet'!P$8</f>
        <v>0</v>
      </c>
      <c r="I22" t="str">
        <f t="shared" si="0"/>
        <v>Biobased</v>
      </c>
      <c r="J22" s="568">
        <f>LOOKUP('Calculatie sheet'!$P$2,'Objectenoverzicht aantallen'!$A:$A,'Objectenoverzicht aantallen'!E:E)*$C22</f>
        <v>0</v>
      </c>
      <c r="K22" s="568">
        <f>LOOKUP('Calculatie sheet'!$P$2,'Objectenoverzicht aantallen'!$A:$A,'Objectenoverzicht aantallen'!F:F)*$C22</f>
        <v>0</v>
      </c>
      <c r="L22" s="568">
        <f>LOOKUP('Calculatie sheet'!$P$2,'Objectenoverzicht aantallen'!$A:$A,'Objectenoverzicht aantallen'!G:G)*$C22</f>
        <v>0</v>
      </c>
      <c r="M22" s="568">
        <f>LOOKUP('Calculatie sheet'!$P$2,'Objectenoverzicht aantallen'!$A:$A,'Objectenoverzicht aantallen'!H:H)*$C22</f>
        <v>0</v>
      </c>
      <c r="N22" s="568">
        <f>LOOKUP('Calculatie sheet'!$P$2,'Objectenoverzicht aantallen'!$A:$A,'Objectenoverzicht aantallen'!I:I)*$C22</f>
        <v>0</v>
      </c>
      <c r="O22" s="568">
        <f>LOOKUP('Calculatie sheet'!$P$2,'Objectenoverzicht aantallen'!$A:$A,'Objectenoverzicht aantallen'!J:J)*$C22</f>
        <v>0</v>
      </c>
      <c r="P22" s="568">
        <f>LOOKUP('Calculatie sheet'!$P$2,'Objectenoverzicht aantallen'!$A:$A,'Objectenoverzicht aantallen'!K:K)*$C22</f>
        <v>0</v>
      </c>
      <c r="Q22" s="568">
        <f>LOOKUP('Calculatie sheet'!$P$2,'Objectenoverzicht aantallen'!$A:$A,'Objectenoverzicht aantallen'!L:L)*$C22</f>
        <v>0</v>
      </c>
      <c r="R22" s="568">
        <f>LOOKUP('Calculatie sheet'!$P$2,'Objectenoverzicht aantallen'!$A:$A,'Objectenoverzicht aantallen'!M:M)*$C22</f>
        <v>0</v>
      </c>
      <c r="S22" s="568">
        <f>LOOKUP('Calculatie sheet'!$P$2,'Objectenoverzicht aantallen'!$A:$A,'Objectenoverzicht aantallen'!N:N)*$C22</f>
        <v>0</v>
      </c>
      <c r="T22" s="568">
        <f>LOOKUP('Calculatie sheet'!$P$2,'Objectenoverzicht aantallen'!$A:$A,'Objectenoverzicht aantallen'!O:O)*$C22</f>
        <v>0</v>
      </c>
    </row>
  </sheetData>
  <pageMargins left="0.7" right="0.7" top="0.75" bottom="0.75" header="0.3" footer="0.3"/>
  <pageSetup paperSize="9" orientation="portrait" horizontalDpi="0" verticalDpi="0"/>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9BB4C-F55D-694F-A909-4C3505C9D1BE}">
  <dimension ref="A1:T22"/>
  <sheetViews>
    <sheetView workbookViewId="0">
      <selection activeCell="O27" sqref="O27"/>
    </sheetView>
  </sheetViews>
  <sheetFormatPr baseColWidth="10" defaultColWidth="11" defaultRowHeight="16" x14ac:dyDescent="0.2"/>
  <cols>
    <col min="1" max="1" width="25.5"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sheet'!Q3</f>
        <v>Gelders mengsel 500 &lt; VA &lt; 1.500 (normaal en zwaar belast)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sheet'!Q68*'Calculatie sheet'!$Q$57*(1-'Calculatie sheet'!$Q$77-'Calculatie sheet'!$Q$78)</f>
        <v>0</v>
      </c>
      <c r="D2" t="s">
        <v>134</v>
      </c>
      <c r="E2" s="8" t="s">
        <v>71</v>
      </c>
      <c r="G2" s="569">
        <f>C2*'Calculatie sheet'!Q$7</f>
        <v>0</v>
      </c>
      <c r="H2" s="42">
        <f>C2*'Calculatie sheet'!Q$8</f>
        <v>0</v>
      </c>
      <c r="I2" t="str">
        <f>D2</f>
        <v>Primair</v>
      </c>
      <c r="J2" s="568">
        <f>LOOKUP('Calculatie sheet'!$Q$2,'Objectenoverzicht aantallen'!$A:$A,'Objectenoverzicht aantallen'!E:E)*$C2</f>
        <v>0</v>
      </c>
      <c r="K2" s="568">
        <f>LOOKUP('Calculatie sheet'!$Q$2,'Objectenoverzicht aantallen'!$A:$A,'Objectenoverzicht aantallen'!F:F)*$C2</f>
        <v>0</v>
      </c>
      <c r="L2" s="568">
        <f>LOOKUP('Calculatie sheet'!$Q$2,'Objectenoverzicht aantallen'!$A:$A,'Objectenoverzicht aantallen'!G:G)*$C2</f>
        <v>0</v>
      </c>
      <c r="M2" s="568">
        <f>LOOKUP('Calculatie sheet'!$Q$2,'Objectenoverzicht aantallen'!$A:$A,'Objectenoverzicht aantallen'!H:H)*$C2</f>
        <v>0</v>
      </c>
      <c r="N2" s="568">
        <f>LOOKUP('Calculatie sheet'!$Q$2,'Objectenoverzicht aantallen'!$A:$A,'Objectenoverzicht aantallen'!I:I)*$C2</f>
        <v>0</v>
      </c>
      <c r="O2" s="568">
        <f>LOOKUP('Calculatie sheet'!$Q$2,'Objectenoverzicht aantallen'!$A:$A,'Objectenoverzicht aantallen'!J:J)*$C2</f>
        <v>0</v>
      </c>
      <c r="P2" s="568">
        <f>LOOKUP('Calculatie sheet'!$Q$2,'Objectenoverzicht aantallen'!$A:$A,'Objectenoverzicht aantallen'!K:K)*$C2</f>
        <v>0</v>
      </c>
      <c r="Q2" s="568">
        <f>LOOKUP('Calculatie sheet'!$Q$2,'Objectenoverzicht aantallen'!$A:$A,'Objectenoverzicht aantallen'!L:L)*$C2</f>
        <v>0</v>
      </c>
      <c r="R2" s="568">
        <f>LOOKUP('Calculatie sheet'!$Q$2,'Objectenoverzicht aantallen'!$A:$A,'Objectenoverzicht aantallen'!M:M)*$C2</f>
        <v>0</v>
      </c>
      <c r="S2" s="568">
        <f>LOOKUP('Calculatie sheet'!$Q$2,'Objectenoverzicht aantallen'!$A:$A,'Objectenoverzicht aantallen'!N:N)*$C2</f>
        <v>0</v>
      </c>
      <c r="T2" s="568">
        <f>LOOKUP('Calculatie sheet'!$Q$2,'Objectenoverzicht aantallen'!$A:$A,'Objectenoverzicht aantallen'!O:O)*$C2</f>
        <v>0</v>
      </c>
    </row>
    <row r="3" spans="1:20" x14ac:dyDescent="0.2">
      <c r="B3" t="str">
        <f>'Calculatie sheet'!C69</f>
        <v>Staal</v>
      </c>
      <c r="C3" s="43">
        <f>'Calculatie sheet'!Q69*'Calculatie sheet'!$Q$57*(1-'Calculatie sheet'!$Q$77-'Calculatie sheet'!$Q$78)</f>
        <v>0</v>
      </c>
      <c r="D3" t="s">
        <v>134</v>
      </c>
      <c r="E3" s="24" t="s">
        <v>74</v>
      </c>
      <c r="G3" s="569">
        <f>C3*'Calculatie sheet'!Q$7</f>
        <v>0</v>
      </c>
      <c r="H3" s="42">
        <f>C3*'Calculatie sheet'!Q$8</f>
        <v>0</v>
      </c>
      <c r="I3" t="str">
        <f t="shared" ref="I3:I22" si="0">D3</f>
        <v>Primair</v>
      </c>
      <c r="J3" s="568">
        <f>LOOKUP('Calculatie sheet'!$Q$2,'Objectenoverzicht aantallen'!$A:$A,'Objectenoverzicht aantallen'!E:E)*$C3</f>
        <v>0</v>
      </c>
      <c r="K3" s="568">
        <f>LOOKUP('Calculatie sheet'!$Q$2,'Objectenoverzicht aantallen'!$A:$A,'Objectenoverzicht aantallen'!F:F)*$C3</f>
        <v>0</v>
      </c>
      <c r="L3" s="568">
        <f>LOOKUP('Calculatie sheet'!$Q$2,'Objectenoverzicht aantallen'!$A:$A,'Objectenoverzicht aantallen'!G:G)*$C3</f>
        <v>0</v>
      </c>
      <c r="M3" s="568">
        <f>LOOKUP('Calculatie sheet'!$Q$2,'Objectenoverzicht aantallen'!$A:$A,'Objectenoverzicht aantallen'!H:H)*$C3</f>
        <v>0</v>
      </c>
      <c r="N3" s="568">
        <f>LOOKUP('Calculatie sheet'!$Q$2,'Objectenoverzicht aantallen'!$A:$A,'Objectenoverzicht aantallen'!I:I)*$C3</f>
        <v>0</v>
      </c>
      <c r="O3" s="568">
        <f>LOOKUP('Calculatie sheet'!$Q$2,'Objectenoverzicht aantallen'!$A:$A,'Objectenoverzicht aantallen'!J:J)*$C3</f>
        <v>0</v>
      </c>
      <c r="P3" s="568">
        <f>LOOKUP('Calculatie sheet'!$Q$2,'Objectenoverzicht aantallen'!$A:$A,'Objectenoverzicht aantallen'!K:K)*$C3</f>
        <v>0</v>
      </c>
      <c r="Q3" s="568">
        <f>LOOKUP('Calculatie sheet'!$Q$2,'Objectenoverzicht aantallen'!$A:$A,'Objectenoverzicht aantallen'!L:L)*$C3</f>
        <v>0</v>
      </c>
      <c r="R3" s="568">
        <f>LOOKUP('Calculatie sheet'!$Q$2,'Objectenoverzicht aantallen'!$A:$A,'Objectenoverzicht aantallen'!M:M)*$C3</f>
        <v>0</v>
      </c>
      <c r="S3" s="568">
        <f>LOOKUP('Calculatie sheet'!$Q$2,'Objectenoverzicht aantallen'!$A:$A,'Objectenoverzicht aantallen'!N:N)*$C3</f>
        <v>0</v>
      </c>
      <c r="T3" s="568">
        <f>LOOKUP('Calculatie sheet'!$Q$2,'Objectenoverzicht aantallen'!$A:$A,'Objectenoverzicht aantallen'!O:O)*$C3</f>
        <v>0</v>
      </c>
    </row>
    <row r="4" spans="1:20" x14ac:dyDescent="0.2">
      <c r="B4" t="str">
        <f>'Calculatie sheet'!C70</f>
        <v>Asfalt</v>
      </c>
      <c r="C4" s="43">
        <f>'Calculatie sheet'!Q70*'Calculatie sheet'!$Q$57*(1-'Calculatie sheet'!$Q$77-'Calculatie sheet'!$Q$78)</f>
        <v>354.375</v>
      </c>
      <c r="D4" t="s">
        <v>134</v>
      </c>
      <c r="E4" s="25" t="s">
        <v>75</v>
      </c>
      <c r="G4" s="569">
        <f>C4*'Calculatie sheet'!Q$7</f>
        <v>0</v>
      </c>
      <c r="H4" s="42">
        <f>C4*'Calculatie sheet'!Q$8</f>
        <v>0</v>
      </c>
      <c r="I4" t="str">
        <f t="shared" si="0"/>
        <v>Primair</v>
      </c>
      <c r="J4" s="568">
        <f>LOOKUP('Calculatie sheet'!$Q$2,'Objectenoverzicht aantallen'!$A:$A,'Objectenoverzicht aantallen'!E:E)*$C4</f>
        <v>0</v>
      </c>
      <c r="K4" s="568">
        <f>LOOKUP('Calculatie sheet'!$Q$2,'Objectenoverzicht aantallen'!$A:$A,'Objectenoverzicht aantallen'!F:F)*$C4</f>
        <v>0</v>
      </c>
      <c r="L4" s="568">
        <f>LOOKUP('Calculatie sheet'!$Q$2,'Objectenoverzicht aantallen'!$A:$A,'Objectenoverzicht aantallen'!G:G)*$C4</f>
        <v>0</v>
      </c>
      <c r="M4" s="568">
        <f>LOOKUP('Calculatie sheet'!$Q$2,'Objectenoverzicht aantallen'!$A:$A,'Objectenoverzicht aantallen'!H:H)*$C4</f>
        <v>0</v>
      </c>
      <c r="N4" s="568">
        <f>LOOKUP('Calculatie sheet'!$Q$2,'Objectenoverzicht aantallen'!$A:$A,'Objectenoverzicht aantallen'!I:I)*$C4</f>
        <v>0</v>
      </c>
      <c r="O4" s="568">
        <f>LOOKUP('Calculatie sheet'!$Q$2,'Objectenoverzicht aantallen'!$A:$A,'Objectenoverzicht aantallen'!J:J)*$C4</f>
        <v>0</v>
      </c>
      <c r="P4" s="568">
        <f>LOOKUP('Calculatie sheet'!$Q$2,'Objectenoverzicht aantallen'!$A:$A,'Objectenoverzicht aantallen'!K:K)*$C4</f>
        <v>0</v>
      </c>
      <c r="Q4" s="568">
        <f>LOOKUP('Calculatie sheet'!$Q$2,'Objectenoverzicht aantallen'!$A:$A,'Objectenoverzicht aantallen'!L:L)*$C4</f>
        <v>0</v>
      </c>
      <c r="R4" s="568">
        <f>LOOKUP('Calculatie sheet'!$Q$2,'Objectenoverzicht aantallen'!$A:$A,'Objectenoverzicht aantallen'!M:M)*$C4</f>
        <v>0</v>
      </c>
      <c r="S4" s="568">
        <f>LOOKUP('Calculatie sheet'!$Q$2,'Objectenoverzicht aantallen'!$A:$A,'Objectenoverzicht aantallen'!N:N)*$C4</f>
        <v>0</v>
      </c>
      <c r="T4" s="568">
        <f>LOOKUP('Calculatie sheet'!$Q$2,'Objectenoverzicht aantallen'!$A:$A,'Objectenoverzicht aantallen'!O:O)*$C4</f>
        <v>0</v>
      </c>
    </row>
    <row r="5" spans="1:20" x14ac:dyDescent="0.2">
      <c r="B5" t="s">
        <v>866</v>
      </c>
      <c r="C5" s="43">
        <f>'Calculatie sheet'!Q71*'Calculatie sheet'!$Q$57*(1-'Calculatie sheet'!$Q$77-'Calculatie sheet'!$Q$78)</f>
        <v>0</v>
      </c>
      <c r="D5" t="s">
        <v>134</v>
      </c>
      <c r="E5" s="27" t="s">
        <v>93</v>
      </c>
      <c r="G5" s="569">
        <f>C5*'Calculatie sheet'!Q$7</f>
        <v>0</v>
      </c>
      <c r="H5" s="42">
        <f>C5*'Calculatie sheet'!Q$8</f>
        <v>0</v>
      </c>
      <c r="I5" t="str">
        <f t="shared" ref="I5" si="1">D5</f>
        <v>Primair</v>
      </c>
      <c r="J5" s="568">
        <f>LOOKUP('Calculatie sheet'!$Q$2,'Objectenoverzicht aantallen'!$A:$A,'Objectenoverzicht aantallen'!E:E)*$C5</f>
        <v>0</v>
      </c>
      <c r="K5" s="568">
        <f>LOOKUP('Calculatie sheet'!$Q$2,'Objectenoverzicht aantallen'!$A:$A,'Objectenoverzicht aantallen'!F:F)*$C5</f>
        <v>0</v>
      </c>
      <c r="L5" s="568">
        <f>LOOKUP('Calculatie sheet'!$Q$2,'Objectenoverzicht aantallen'!$A:$A,'Objectenoverzicht aantallen'!G:G)*$C5</f>
        <v>0</v>
      </c>
      <c r="M5" s="568">
        <f>LOOKUP('Calculatie sheet'!$Q$2,'Objectenoverzicht aantallen'!$A:$A,'Objectenoverzicht aantallen'!H:H)*$C5</f>
        <v>0</v>
      </c>
      <c r="N5" s="568">
        <f>LOOKUP('Calculatie sheet'!$Q$2,'Objectenoverzicht aantallen'!$A:$A,'Objectenoverzicht aantallen'!I:I)*$C5</f>
        <v>0</v>
      </c>
      <c r="O5" s="568">
        <f>LOOKUP('Calculatie sheet'!$Q$2,'Objectenoverzicht aantallen'!$A:$A,'Objectenoverzicht aantallen'!J:J)*$C5</f>
        <v>0</v>
      </c>
      <c r="P5" s="568">
        <f>LOOKUP('Calculatie sheet'!$Q$2,'Objectenoverzicht aantallen'!$A:$A,'Objectenoverzicht aantallen'!K:K)*$C5</f>
        <v>0</v>
      </c>
      <c r="Q5" s="568">
        <f>LOOKUP('Calculatie sheet'!$Q$2,'Objectenoverzicht aantallen'!$A:$A,'Objectenoverzicht aantallen'!L:L)*$C5</f>
        <v>0</v>
      </c>
      <c r="R5" s="568">
        <f>LOOKUP('Calculatie sheet'!$Q$2,'Objectenoverzicht aantallen'!$A:$A,'Objectenoverzicht aantallen'!M:M)*$C5</f>
        <v>0</v>
      </c>
      <c r="S5" s="568">
        <f>LOOKUP('Calculatie sheet'!$Q$2,'Objectenoverzicht aantallen'!$A:$A,'Objectenoverzicht aantallen'!N:N)*$C5</f>
        <v>0</v>
      </c>
      <c r="T5" s="568">
        <f>LOOKUP('Calculatie sheet'!$Q$2,'Objectenoverzicht aantallen'!$A:$A,'Objectenoverzicht aantallen'!O:O)*$C5</f>
        <v>0</v>
      </c>
    </row>
    <row r="6" spans="1:20" x14ac:dyDescent="0.2">
      <c r="B6" t="str">
        <f>'Calculatie sheet'!C72</f>
        <v>Grondbewerking</v>
      </c>
      <c r="C6" s="43">
        <f>'Calculatie sheet'!Q72*'Calculatie sheet'!$Q$57*(1-'Calculatie sheet'!$Q$77-'Calculatie sheet'!$Q$78)</f>
        <v>236.25</v>
      </c>
      <c r="D6" t="s">
        <v>134</v>
      </c>
      <c r="E6" s="38" t="s">
        <v>659</v>
      </c>
      <c r="G6" s="569">
        <f>C6*'Calculatie sheet'!Q$7</f>
        <v>0</v>
      </c>
      <c r="H6" s="42">
        <f>C6*'Calculatie sheet'!Q$8</f>
        <v>0</v>
      </c>
      <c r="I6" t="str">
        <f t="shared" si="0"/>
        <v>Primair</v>
      </c>
      <c r="J6" s="568">
        <f>LOOKUP('Calculatie sheet'!$Q$2,'Objectenoverzicht aantallen'!$A:$A,'Objectenoverzicht aantallen'!E:E)*$C6</f>
        <v>0</v>
      </c>
      <c r="K6" s="568">
        <f>LOOKUP('Calculatie sheet'!$Q$2,'Objectenoverzicht aantallen'!$A:$A,'Objectenoverzicht aantallen'!F:F)*$C6</f>
        <v>0</v>
      </c>
      <c r="L6" s="568">
        <f>LOOKUP('Calculatie sheet'!$Q$2,'Objectenoverzicht aantallen'!$A:$A,'Objectenoverzicht aantallen'!G:G)*$C6</f>
        <v>0</v>
      </c>
      <c r="M6" s="568">
        <f>LOOKUP('Calculatie sheet'!$Q$2,'Objectenoverzicht aantallen'!$A:$A,'Objectenoverzicht aantallen'!H:H)*$C6</f>
        <v>0</v>
      </c>
      <c r="N6" s="568">
        <f>LOOKUP('Calculatie sheet'!$Q$2,'Objectenoverzicht aantallen'!$A:$A,'Objectenoverzicht aantallen'!I:I)*$C6</f>
        <v>0</v>
      </c>
      <c r="O6" s="568">
        <f>LOOKUP('Calculatie sheet'!$Q$2,'Objectenoverzicht aantallen'!$A:$A,'Objectenoverzicht aantallen'!J:J)*$C6</f>
        <v>0</v>
      </c>
      <c r="P6" s="568">
        <f>LOOKUP('Calculatie sheet'!$Q$2,'Objectenoverzicht aantallen'!$A:$A,'Objectenoverzicht aantallen'!K:K)*$C6</f>
        <v>0</v>
      </c>
      <c r="Q6" s="568">
        <f>LOOKUP('Calculatie sheet'!$Q$2,'Objectenoverzicht aantallen'!$A:$A,'Objectenoverzicht aantallen'!L:L)*$C6</f>
        <v>0</v>
      </c>
      <c r="R6" s="568">
        <f>LOOKUP('Calculatie sheet'!$Q$2,'Objectenoverzicht aantallen'!$A:$A,'Objectenoverzicht aantallen'!M:M)*$C6</f>
        <v>0</v>
      </c>
      <c r="S6" s="568">
        <f>LOOKUP('Calculatie sheet'!$Q$2,'Objectenoverzicht aantallen'!$A:$A,'Objectenoverzicht aantallen'!N:N)*$C6</f>
        <v>0</v>
      </c>
      <c r="T6" s="568">
        <f>LOOKUP('Calculatie sheet'!$Q$2,'Objectenoverzicht aantallen'!$A:$A,'Objectenoverzicht aantallen'!O:O)*$C6</f>
        <v>0</v>
      </c>
    </row>
    <row r="7" spans="1:20" x14ac:dyDescent="0.2">
      <c r="B7" t="str">
        <f>'Calculatie sheet'!C73</f>
        <v>Bestrating</v>
      </c>
      <c r="C7" s="43">
        <f>'Calculatie sheet'!Q73*'Calculatie sheet'!$Q$57*(1-'Calculatie sheet'!$Q$77-'Calculatie sheet'!$Q$78)</f>
        <v>0</v>
      </c>
      <c r="D7" t="s">
        <v>134</v>
      </c>
      <c r="E7" s="569" t="s">
        <v>597</v>
      </c>
      <c r="G7" s="569">
        <f>C7*'Calculatie sheet'!Q$7</f>
        <v>0</v>
      </c>
      <c r="H7" s="42">
        <f>C7*'Calculatie sheet'!Q$8</f>
        <v>0</v>
      </c>
      <c r="I7" t="str">
        <f t="shared" si="0"/>
        <v>Primair</v>
      </c>
      <c r="J7" s="568">
        <f>LOOKUP('Calculatie sheet'!$Q$2,'Objectenoverzicht aantallen'!$A:$A,'Objectenoverzicht aantallen'!E:E)*$C7</f>
        <v>0</v>
      </c>
      <c r="K7" s="568">
        <f>LOOKUP('Calculatie sheet'!$Q$2,'Objectenoverzicht aantallen'!$A:$A,'Objectenoverzicht aantallen'!F:F)*$C7</f>
        <v>0</v>
      </c>
      <c r="L7" s="568">
        <f>LOOKUP('Calculatie sheet'!$Q$2,'Objectenoverzicht aantallen'!$A:$A,'Objectenoverzicht aantallen'!G:G)*$C7</f>
        <v>0</v>
      </c>
      <c r="M7" s="568">
        <f>LOOKUP('Calculatie sheet'!$Q$2,'Objectenoverzicht aantallen'!$A:$A,'Objectenoverzicht aantallen'!H:H)*$C7</f>
        <v>0</v>
      </c>
      <c r="N7" s="568">
        <f>LOOKUP('Calculatie sheet'!$Q$2,'Objectenoverzicht aantallen'!$A:$A,'Objectenoverzicht aantallen'!I:I)*$C7</f>
        <v>0</v>
      </c>
      <c r="O7" s="568">
        <f>LOOKUP('Calculatie sheet'!$Q$2,'Objectenoverzicht aantallen'!$A:$A,'Objectenoverzicht aantallen'!J:J)*$C7</f>
        <v>0</v>
      </c>
      <c r="P7" s="568">
        <f>LOOKUP('Calculatie sheet'!$Q$2,'Objectenoverzicht aantallen'!$A:$A,'Objectenoverzicht aantallen'!K:K)*$C7</f>
        <v>0</v>
      </c>
      <c r="Q7" s="568">
        <f>LOOKUP('Calculatie sheet'!$Q$2,'Objectenoverzicht aantallen'!$A:$A,'Objectenoverzicht aantallen'!L:L)*$C7</f>
        <v>0</v>
      </c>
      <c r="R7" s="568">
        <f>LOOKUP('Calculatie sheet'!$Q$2,'Objectenoverzicht aantallen'!$A:$A,'Objectenoverzicht aantallen'!M:M)*$C7</f>
        <v>0</v>
      </c>
      <c r="S7" s="568">
        <f>LOOKUP('Calculatie sheet'!$Q$2,'Objectenoverzicht aantallen'!$A:$A,'Objectenoverzicht aantallen'!N:N)*$C7</f>
        <v>0</v>
      </c>
      <c r="T7" s="568">
        <f>LOOKUP('Calculatie sheet'!$Q$2,'Objectenoverzicht aantallen'!$A:$A,'Objectenoverzicht aantallen'!O:O)*$C7</f>
        <v>0</v>
      </c>
    </row>
    <row r="8" spans="1:20" x14ac:dyDescent="0.2">
      <c r="B8" t="s">
        <v>348</v>
      </c>
      <c r="C8" s="43">
        <f>'Calculatie sheet'!Q74*'Calculatie sheet'!$Q$57*(1-'Calculatie sheet'!$Q$77-'Calculatie sheet'!$Q$78)</f>
        <v>0</v>
      </c>
      <c r="D8" t="s">
        <v>134</v>
      </c>
      <c r="G8" s="569">
        <f>C8*'Calculatie sheet'!Q$7</f>
        <v>0</v>
      </c>
      <c r="H8" s="42">
        <f>C8*'Calculatie sheet'!Q$8</f>
        <v>0</v>
      </c>
      <c r="I8" t="str">
        <f t="shared" si="0"/>
        <v>Primair</v>
      </c>
      <c r="J8" s="568">
        <f>LOOKUP('Calculatie sheet'!$Q$2,'Objectenoverzicht aantallen'!$A:$A,'Objectenoverzicht aantallen'!E:E)*$C8</f>
        <v>0</v>
      </c>
      <c r="K8" s="568">
        <f>LOOKUP('Calculatie sheet'!$Q$2,'Objectenoverzicht aantallen'!$A:$A,'Objectenoverzicht aantallen'!F:F)*$C8</f>
        <v>0</v>
      </c>
      <c r="L8" s="568">
        <f>LOOKUP('Calculatie sheet'!$Q$2,'Objectenoverzicht aantallen'!$A:$A,'Objectenoverzicht aantallen'!G:G)*$C8</f>
        <v>0</v>
      </c>
      <c r="M8" s="568">
        <f>LOOKUP('Calculatie sheet'!$Q$2,'Objectenoverzicht aantallen'!$A:$A,'Objectenoverzicht aantallen'!H:H)*$C8</f>
        <v>0</v>
      </c>
      <c r="N8" s="568">
        <f>LOOKUP('Calculatie sheet'!$Q$2,'Objectenoverzicht aantallen'!$A:$A,'Objectenoverzicht aantallen'!I:I)*$C8</f>
        <v>0</v>
      </c>
      <c r="O8" s="568">
        <f>LOOKUP('Calculatie sheet'!$Q$2,'Objectenoverzicht aantallen'!$A:$A,'Objectenoverzicht aantallen'!J:J)*$C8</f>
        <v>0</v>
      </c>
      <c r="P8" s="568">
        <f>LOOKUP('Calculatie sheet'!$Q$2,'Objectenoverzicht aantallen'!$A:$A,'Objectenoverzicht aantallen'!K:K)*$C8</f>
        <v>0</v>
      </c>
      <c r="Q8" s="568">
        <f>LOOKUP('Calculatie sheet'!$Q$2,'Objectenoverzicht aantallen'!$A:$A,'Objectenoverzicht aantallen'!L:L)*$C8</f>
        <v>0</v>
      </c>
      <c r="R8" s="568">
        <f>LOOKUP('Calculatie sheet'!$Q$2,'Objectenoverzicht aantallen'!$A:$A,'Objectenoverzicht aantallen'!M:M)*$C8</f>
        <v>0</v>
      </c>
      <c r="S8" s="568">
        <f>LOOKUP('Calculatie sheet'!$Q$2,'Objectenoverzicht aantallen'!$A:$A,'Objectenoverzicht aantallen'!N:N)*$C8</f>
        <v>0</v>
      </c>
      <c r="T8" s="568">
        <f>LOOKUP('Calculatie sheet'!$Q$2,'Objectenoverzicht aantallen'!$A:$A,'Objectenoverzicht aantallen'!O:O)*$C8</f>
        <v>0</v>
      </c>
    </row>
    <row r="9" spans="1:20" x14ac:dyDescent="0.2">
      <c r="B9" t="str">
        <f>B2</f>
        <v>Beton</v>
      </c>
      <c r="C9" s="43">
        <f>'Calculatie sheet'!Q68*'Calculatie sheet'!$Q$57*'Calculatie sheet'!$Q$77</f>
        <v>0</v>
      </c>
      <c r="D9" t="s">
        <v>135</v>
      </c>
      <c r="G9" s="569">
        <f>C9*'Calculatie sheet'!Q$7</f>
        <v>0</v>
      </c>
      <c r="H9" s="42">
        <f>C9*'Calculatie sheet'!Q$8</f>
        <v>0</v>
      </c>
      <c r="I9" t="str">
        <f t="shared" si="0"/>
        <v>Secundair</v>
      </c>
      <c r="J9" s="568">
        <f>LOOKUP('Calculatie sheet'!$Q$2,'Objectenoverzicht aantallen'!$A:$A,'Objectenoverzicht aantallen'!E:E)*$C9</f>
        <v>0</v>
      </c>
      <c r="K9" s="568">
        <f>LOOKUP('Calculatie sheet'!$Q$2,'Objectenoverzicht aantallen'!$A:$A,'Objectenoverzicht aantallen'!F:F)*$C9</f>
        <v>0</v>
      </c>
      <c r="L9" s="568">
        <f>LOOKUP('Calculatie sheet'!$Q$2,'Objectenoverzicht aantallen'!$A:$A,'Objectenoverzicht aantallen'!G:G)*$C9</f>
        <v>0</v>
      </c>
      <c r="M9" s="568">
        <f>LOOKUP('Calculatie sheet'!$Q$2,'Objectenoverzicht aantallen'!$A:$A,'Objectenoverzicht aantallen'!H:H)*$C9</f>
        <v>0</v>
      </c>
      <c r="N9" s="568">
        <f>LOOKUP('Calculatie sheet'!$Q$2,'Objectenoverzicht aantallen'!$A:$A,'Objectenoverzicht aantallen'!I:I)*$C9</f>
        <v>0</v>
      </c>
      <c r="O9" s="568">
        <f>LOOKUP('Calculatie sheet'!$Q$2,'Objectenoverzicht aantallen'!$A:$A,'Objectenoverzicht aantallen'!J:J)*$C9</f>
        <v>0</v>
      </c>
      <c r="P9" s="568">
        <f>LOOKUP('Calculatie sheet'!$Q$2,'Objectenoverzicht aantallen'!$A:$A,'Objectenoverzicht aantallen'!K:K)*$C9</f>
        <v>0</v>
      </c>
      <c r="Q9" s="568">
        <f>LOOKUP('Calculatie sheet'!$Q$2,'Objectenoverzicht aantallen'!$A:$A,'Objectenoverzicht aantallen'!L:L)*$C9</f>
        <v>0</v>
      </c>
      <c r="R9" s="568">
        <f>LOOKUP('Calculatie sheet'!$Q$2,'Objectenoverzicht aantallen'!$A:$A,'Objectenoverzicht aantallen'!M:M)*$C9</f>
        <v>0</v>
      </c>
      <c r="S9" s="568">
        <f>LOOKUP('Calculatie sheet'!$Q$2,'Objectenoverzicht aantallen'!$A:$A,'Objectenoverzicht aantallen'!N:N)*$C9</f>
        <v>0</v>
      </c>
      <c r="T9" s="568">
        <f>LOOKUP('Calculatie sheet'!$Q$2,'Objectenoverzicht aantallen'!$A:$A,'Objectenoverzicht aantallen'!O:O)*$C9</f>
        <v>0</v>
      </c>
    </row>
    <row r="10" spans="1:20" x14ac:dyDescent="0.2">
      <c r="B10" t="str">
        <f>B3</f>
        <v>Staal</v>
      </c>
      <c r="C10" s="43">
        <f>'Calculatie sheet'!Q69*'Calculatie sheet'!$Q$57*'Calculatie sheet'!$Q$77</f>
        <v>0</v>
      </c>
      <c r="D10" t="s">
        <v>135</v>
      </c>
      <c r="G10" s="569">
        <f>C10*'Calculatie sheet'!Q$7</f>
        <v>0</v>
      </c>
      <c r="H10" s="42">
        <f>C10*'Calculatie sheet'!Q$8</f>
        <v>0</v>
      </c>
      <c r="I10" t="str">
        <f t="shared" si="0"/>
        <v>Secundair</v>
      </c>
      <c r="J10" s="568">
        <f>LOOKUP('Calculatie sheet'!$Q$2,'Objectenoverzicht aantallen'!$A:$A,'Objectenoverzicht aantallen'!E:E)*$C10</f>
        <v>0</v>
      </c>
      <c r="K10" s="568">
        <f>LOOKUP('Calculatie sheet'!$Q$2,'Objectenoverzicht aantallen'!$A:$A,'Objectenoverzicht aantallen'!F:F)*$C10</f>
        <v>0</v>
      </c>
      <c r="L10" s="568">
        <f>LOOKUP('Calculatie sheet'!$Q$2,'Objectenoverzicht aantallen'!$A:$A,'Objectenoverzicht aantallen'!G:G)*$C10</f>
        <v>0</v>
      </c>
      <c r="M10" s="568">
        <f>LOOKUP('Calculatie sheet'!$Q$2,'Objectenoverzicht aantallen'!$A:$A,'Objectenoverzicht aantallen'!H:H)*$C10</f>
        <v>0</v>
      </c>
      <c r="N10" s="568">
        <f>LOOKUP('Calculatie sheet'!$Q$2,'Objectenoverzicht aantallen'!$A:$A,'Objectenoverzicht aantallen'!I:I)*$C10</f>
        <v>0</v>
      </c>
      <c r="O10" s="568">
        <f>LOOKUP('Calculatie sheet'!$Q$2,'Objectenoverzicht aantallen'!$A:$A,'Objectenoverzicht aantallen'!J:J)*$C10</f>
        <v>0</v>
      </c>
      <c r="P10" s="568">
        <f>LOOKUP('Calculatie sheet'!$Q$2,'Objectenoverzicht aantallen'!$A:$A,'Objectenoverzicht aantallen'!K:K)*$C10</f>
        <v>0</v>
      </c>
      <c r="Q10" s="568">
        <f>LOOKUP('Calculatie sheet'!$Q$2,'Objectenoverzicht aantallen'!$A:$A,'Objectenoverzicht aantallen'!L:L)*$C10</f>
        <v>0</v>
      </c>
      <c r="R10" s="568">
        <f>LOOKUP('Calculatie sheet'!$Q$2,'Objectenoverzicht aantallen'!$A:$A,'Objectenoverzicht aantallen'!M:M)*$C10</f>
        <v>0</v>
      </c>
      <c r="S10" s="568">
        <f>LOOKUP('Calculatie sheet'!$Q$2,'Objectenoverzicht aantallen'!$A:$A,'Objectenoverzicht aantallen'!N:N)*$C10</f>
        <v>0</v>
      </c>
      <c r="T10" s="568">
        <f>LOOKUP('Calculatie sheet'!$Q$2,'Objectenoverzicht aantallen'!$A:$A,'Objectenoverzicht aantallen'!O:O)*$C10</f>
        <v>0</v>
      </c>
    </row>
    <row r="11" spans="1:20" x14ac:dyDescent="0.2">
      <c r="B11" t="str">
        <f>B4</f>
        <v>Asfalt</v>
      </c>
      <c r="C11" s="43">
        <f>'Calculatie sheet'!Q70*'Calculatie sheet'!$Q$57*'Calculatie sheet'!$Q$77</f>
        <v>590.625</v>
      </c>
      <c r="D11" t="s">
        <v>135</v>
      </c>
      <c r="G11" s="569">
        <f>C11*'Calculatie sheet'!Q$7</f>
        <v>0</v>
      </c>
      <c r="H11" s="42">
        <f>C11*'Calculatie sheet'!Q$8</f>
        <v>0</v>
      </c>
      <c r="I11" t="str">
        <f t="shared" si="0"/>
        <v>Secundair</v>
      </c>
      <c r="J11" s="568">
        <f>LOOKUP('Calculatie sheet'!$Q$2,'Objectenoverzicht aantallen'!$A:$A,'Objectenoverzicht aantallen'!E:E)*$C11</f>
        <v>0</v>
      </c>
      <c r="K11" s="568">
        <f>LOOKUP('Calculatie sheet'!$Q$2,'Objectenoverzicht aantallen'!$A:$A,'Objectenoverzicht aantallen'!F:F)*$C11</f>
        <v>0</v>
      </c>
      <c r="L11" s="568">
        <f>LOOKUP('Calculatie sheet'!$Q$2,'Objectenoverzicht aantallen'!$A:$A,'Objectenoverzicht aantallen'!G:G)*$C11</f>
        <v>0</v>
      </c>
      <c r="M11" s="568">
        <f>LOOKUP('Calculatie sheet'!$Q$2,'Objectenoverzicht aantallen'!$A:$A,'Objectenoverzicht aantallen'!H:H)*$C11</f>
        <v>0</v>
      </c>
      <c r="N11" s="568">
        <f>LOOKUP('Calculatie sheet'!$Q$2,'Objectenoverzicht aantallen'!$A:$A,'Objectenoverzicht aantallen'!I:I)*$C11</f>
        <v>0</v>
      </c>
      <c r="O11" s="568">
        <f>LOOKUP('Calculatie sheet'!$Q$2,'Objectenoverzicht aantallen'!$A:$A,'Objectenoverzicht aantallen'!J:J)*$C11</f>
        <v>0</v>
      </c>
      <c r="P11" s="568">
        <f>LOOKUP('Calculatie sheet'!$Q$2,'Objectenoverzicht aantallen'!$A:$A,'Objectenoverzicht aantallen'!K:K)*$C11</f>
        <v>0</v>
      </c>
      <c r="Q11" s="568">
        <f>LOOKUP('Calculatie sheet'!$Q$2,'Objectenoverzicht aantallen'!$A:$A,'Objectenoverzicht aantallen'!L:L)*$C11</f>
        <v>0</v>
      </c>
      <c r="R11" s="568">
        <f>LOOKUP('Calculatie sheet'!$Q$2,'Objectenoverzicht aantallen'!$A:$A,'Objectenoverzicht aantallen'!M:M)*$C11</f>
        <v>0</v>
      </c>
      <c r="S11" s="568">
        <f>LOOKUP('Calculatie sheet'!$Q$2,'Objectenoverzicht aantallen'!$A:$A,'Objectenoverzicht aantallen'!N:N)*$C11</f>
        <v>0</v>
      </c>
      <c r="T11" s="568">
        <f>LOOKUP('Calculatie sheet'!$Q$2,'Objectenoverzicht aantallen'!$A:$A,'Objectenoverzicht aantallen'!O:O)*$C11</f>
        <v>0</v>
      </c>
    </row>
    <row r="12" spans="1:20" x14ac:dyDescent="0.2">
      <c r="B12" t="s">
        <v>866</v>
      </c>
      <c r="C12" s="43">
        <f>'Calculatie sheet'!Q71*'Calculatie sheet'!$Q$57*'Calculatie sheet'!$Q$77</f>
        <v>0</v>
      </c>
      <c r="D12" t="s">
        <v>135</v>
      </c>
      <c r="G12" s="569">
        <f>C12*'Calculatie sheet'!Q$7</f>
        <v>0</v>
      </c>
      <c r="H12" s="42">
        <f>C12*'Calculatie sheet'!Q$8</f>
        <v>0</v>
      </c>
      <c r="I12" t="str">
        <f t="shared" ref="I12" si="2">D12</f>
        <v>Secundair</v>
      </c>
      <c r="J12" s="568">
        <f>LOOKUP('Calculatie sheet'!$Q$2,'Objectenoverzicht aantallen'!$A:$A,'Objectenoverzicht aantallen'!E:E)*$C12</f>
        <v>0</v>
      </c>
      <c r="K12" s="568">
        <f>LOOKUP('Calculatie sheet'!$Q$2,'Objectenoverzicht aantallen'!$A:$A,'Objectenoverzicht aantallen'!F:F)*$C12</f>
        <v>0</v>
      </c>
      <c r="L12" s="568">
        <f>LOOKUP('Calculatie sheet'!$Q$2,'Objectenoverzicht aantallen'!$A:$A,'Objectenoverzicht aantallen'!G:G)*$C12</f>
        <v>0</v>
      </c>
      <c r="M12" s="568">
        <f>LOOKUP('Calculatie sheet'!$Q$2,'Objectenoverzicht aantallen'!$A:$A,'Objectenoverzicht aantallen'!H:H)*$C12</f>
        <v>0</v>
      </c>
      <c r="N12" s="568">
        <f>LOOKUP('Calculatie sheet'!$Q$2,'Objectenoverzicht aantallen'!$A:$A,'Objectenoverzicht aantallen'!I:I)*$C12</f>
        <v>0</v>
      </c>
      <c r="O12" s="568">
        <f>LOOKUP('Calculatie sheet'!$Q$2,'Objectenoverzicht aantallen'!$A:$A,'Objectenoverzicht aantallen'!J:J)*$C12</f>
        <v>0</v>
      </c>
      <c r="P12" s="568">
        <f>LOOKUP('Calculatie sheet'!$Q$2,'Objectenoverzicht aantallen'!$A:$A,'Objectenoverzicht aantallen'!K:K)*$C12</f>
        <v>0</v>
      </c>
      <c r="Q12" s="568">
        <f>LOOKUP('Calculatie sheet'!$Q$2,'Objectenoverzicht aantallen'!$A:$A,'Objectenoverzicht aantallen'!L:L)*$C12</f>
        <v>0</v>
      </c>
      <c r="R12" s="568">
        <f>LOOKUP('Calculatie sheet'!$Q$2,'Objectenoverzicht aantallen'!$A:$A,'Objectenoverzicht aantallen'!M:M)*$C12</f>
        <v>0</v>
      </c>
      <c r="S12" s="568">
        <f>LOOKUP('Calculatie sheet'!$Q$2,'Objectenoverzicht aantallen'!$A:$A,'Objectenoverzicht aantallen'!N:N)*$C12</f>
        <v>0</v>
      </c>
      <c r="T12" s="568">
        <f>LOOKUP('Calculatie sheet'!$Q$2,'Objectenoverzicht aantallen'!$A:$A,'Objectenoverzicht aantallen'!O:O)*$C12</f>
        <v>0</v>
      </c>
    </row>
    <row r="13" spans="1:20" x14ac:dyDescent="0.2">
      <c r="B13" t="str">
        <f>B6</f>
        <v>Grondbewerking</v>
      </c>
      <c r="C13" s="43">
        <f>'Calculatie sheet'!Q72*'Calculatie sheet'!$Q$57*'Calculatie sheet'!$Q$77</f>
        <v>393.75</v>
      </c>
      <c r="D13" t="s">
        <v>135</v>
      </c>
      <c r="G13" s="569">
        <f>C13*'Calculatie sheet'!Q$7</f>
        <v>0</v>
      </c>
      <c r="H13" s="42">
        <f>C13*'Calculatie sheet'!Q$8</f>
        <v>0</v>
      </c>
      <c r="I13" t="str">
        <f t="shared" si="0"/>
        <v>Secundair</v>
      </c>
      <c r="J13" s="568">
        <f>LOOKUP('Calculatie sheet'!$Q$2,'Objectenoverzicht aantallen'!$A:$A,'Objectenoverzicht aantallen'!E:E)*$C13</f>
        <v>0</v>
      </c>
      <c r="K13" s="568">
        <f>LOOKUP('Calculatie sheet'!$Q$2,'Objectenoverzicht aantallen'!$A:$A,'Objectenoverzicht aantallen'!F:F)*$C13</f>
        <v>0</v>
      </c>
      <c r="L13" s="568">
        <f>LOOKUP('Calculatie sheet'!$Q$2,'Objectenoverzicht aantallen'!$A:$A,'Objectenoverzicht aantallen'!G:G)*$C13</f>
        <v>0</v>
      </c>
      <c r="M13" s="568">
        <f>LOOKUP('Calculatie sheet'!$Q$2,'Objectenoverzicht aantallen'!$A:$A,'Objectenoverzicht aantallen'!H:H)*$C13</f>
        <v>0</v>
      </c>
      <c r="N13" s="568">
        <f>LOOKUP('Calculatie sheet'!$Q$2,'Objectenoverzicht aantallen'!$A:$A,'Objectenoverzicht aantallen'!I:I)*$C13</f>
        <v>0</v>
      </c>
      <c r="O13" s="568">
        <f>LOOKUP('Calculatie sheet'!$Q$2,'Objectenoverzicht aantallen'!$A:$A,'Objectenoverzicht aantallen'!J:J)*$C13</f>
        <v>0</v>
      </c>
      <c r="P13" s="568">
        <f>LOOKUP('Calculatie sheet'!$Q$2,'Objectenoverzicht aantallen'!$A:$A,'Objectenoverzicht aantallen'!K:K)*$C13</f>
        <v>0</v>
      </c>
      <c r="Q13" s="568">
        <f>LOOKUP('Calculatie sheet'!$Q$2,'Objectenoverzicht aantallen'!$A:$A,'Objectenoverzicht aantallen'!L:L)*$C13</f>
        <v>0</v>
      </c>
      <c r="R13" s="568">
        <f>LOOKUP('Calculatie sheet'!$Q$2,'Objectenoverzicht aantallen'!$A:$A,'Objectenoverzicht aantallen'!M:M)*$C13</f>
        <v>0</v>
      </c>
      <c r="S13" s="568">
        <f>LOOKUP('Calculatie sheet'!$Q$2,'Objectenoverzicht aantallen'!$A:$A,'Objectenoverzicht aantallen'!N:N)*$C13</f>
        <v>0</v>
      </c>
      <c r="T13" s="568">
        <f>LOOKUP('Calculatie sheet'!$Q$2,'Objectenoverzicht aantallen'!$A:$A,'Objectenoverzicht aantallen'!O:O)*$C13</f>
        <v>0</v>
      </c>
    </row>
    <row r="14" spans="1:20" x14ac:dyDescent="0.2">
      <c r="B14" t="str">
        <f>B7</f>
        <v>Bestrating</v>
      </c>
      <c r="C14" s="43">
        <f>'Calculatie sheet'!Q73*'Calculatie sheet'!$Q$57*'Calculatie sheet'!$Q$77</f>
        <v>0</v>
      </c>
      <c r="D14" t="s">
        <v>135</v>
      </c>
      <c r="G14" s="569">
        <f>C14*'Calculatie sheet'!Q$7</f>
        <v>0</v>
      </c>
      <c r="H14" s="42">
        <f>C14*'Calculatie sheet'!Q$8</f>
        <v>0</v>
      </c>
      <c r="I14" t="str">
        <f t="shared" si="0"/>
        <v>Secundair</v>
      </c>
      <c r="J14" s="568">
        <f>LOOKUP('Calculatie sheet'!$Q$2,'Objectenoverzicht aantallen'!$A:$A,'Objectenoverzicht aantallen'!E:E)*$C14</f>
        <v>0</v>
      </c>
      <c r="K14" s="568">
        <f>LOOKUP('Calculatie sheet'!$Q$2,'Objectenoverzicht aantallen'!$A:$A,'Objectenoverzicht aantallen'!F:F)*$C14</f>
        <v>0</v>
      </c>
      <c r="L14" s="568">
        <f>LOOKUP('Calculatie sheet'!$Q$2,'Objectenoverzicht aantallen'!$A:$A,'Objectenoverzicht aantallen'!G:G)*$C14</f>
        <v>0</v>
      </c>
      <c r="M14" s="568">
        <f>LOOKUP('Calculatie sheet'!$Q$2,'Objectenoverzicht aantallen'!$A:$A,'Objectenoverzicht aantallen'!H:H)*$C14</f>
        <v>0</v>
      </c>
      <c r="N14" s="568">
        <f>LOOKUP('Calculatie sheet'!$Q$2,'Objectenoverzicht aantallen'!$A:$A,'Objectenoverzicht aantallen'!I:I)*$C14</f>
        <v>0</v>
      </c>
      <c r="O14" s="568">
        <f>LOOKUP('Calculatie sheet'!$Q$2,'Objectenoverzicht aantallen'!$A:$A,'Objectenoverzicht aantallen'!J:J)*$C14</f>
        <v>0</v>
      </c>
      <c r="P14" s="568">
        <f>LOOKUP('Calculatie sheet'!$Q$2,'Objectenoverzicht aantallen'!$A:$A,'Objectenoverzicht aantallen'!K:K)*$C14</f>
        <v>0</v>
      </c>
      <c r="Q14" s="568">
        <f>LOOKUP('Calculatie sheet'!$Q$2,'Objectenoverzicht aantallen'!$A:$A,'Objectenoverzicht aantallen'!L:L)*$C14</f>
        <v>0</v>
      </c>
      <c r="R14" s="568">
        <f>LOOKUP('Calculatie sheet'!$Q$2,'Objectenoverzicht aantallen'!$A:$A,'Objectenoverzicht aantallen'!M:M)*$C14</f>
        <v>0</v>
      </c>
      <c r="S14" s="568">
        <f>LOOKUP('Calculatie sheet'!$Q$2,'Objectenoverzicht aantallen'!$A:$A,'Objectenoverzicht aantallen'!N:N)*$C14</f>
        <v>0</v>
      </c>
      <c r="T14" s="568">
        <f>LOOKUP('Calculatie sheet'!$Q$2,'Objectenoverzicht aantallen'!$A:$A,'Objectenoverzicht aantallen'!O:O)*$C14</f>
        <v>0</v>
      </c>
    </row>
    <row r="15" spans="1:20" x14ac:dyDescent="0.2">
      <c r="B15" t="s">
        <v>348</v>
      </c>
      <c r="C15" s="43">
        <f>'Calculatie sheet'!Q74*'Calculatie sheet'!$Q$57*'Calculatie sheet'!$Q$77</f>
        <v>0</v>
      </c>
      <c r="D15" t="s">
        <v>135</v>
      </c>
      <c r="G15" s="569">
        <f>C15*'Calculatie sheet'!Q$7</f>
        <v>0</v>
      </c>
      <c r="H15" s="42">
        <f>C15*'Calculatie sheet'!Q$8</f>
        <v>0</v>
      </c>
      <c r="I15" t="str">
        <f t="shared" si="0"/>
        <v>Secundair</v>
      </c>
      <c r="J15" s="568">
        <f>LOOKUP('Calculatie sheet'!$Q$2,'Objectenoverzicht aantallen'!$A:$A,'Objectenoverzicht aantallen'!E:E)*$C15</f>
        <v>0</v>
      </c>
      <c r="K15" s="568">
        <f>LOOKUP('Calculatie sheet'!$Q$2,'Objectenoverzicht aantallen'!$A:$A,'Objectenoverzicht aantallen'!F:F)*$C15</f>
        <v>0</v>
      </c>
      <c r="L15" s="568">
        <f>LOOKUP('Calculatie sheet'!$Q$2,'Objectenoverzicht aantallen'!$A:$A,'Objectenoverzicht aantallen'!G:G)*$C15</f>
        <v>0</v>
      </c>
      <c r="M15" s="568">
        <f>LOOKUP('Calculatie sheet'!$Q$2,'Objectenoverzicht aantallen'!$A:$A,'Objectenoverzicht aantallen'!H:H)*$C15</f>
        <v>0</v>
      </c>
      <c r="N15" s="568">
        <f>LOOKUP('Calculatie sheet'!$Q$2,'Objectenoverzicht aantallen'!$A:$A,'Objectenoverzicht aantallen'!I:I)*$C15</f>
        <v>0</v>
      </c>
      <c r="O15" s="568">
        <f>LOOKUP('Calculatie sheet'!$Q$2,'Objectenoverzicht aantallen'!$A:$A,'Objectenoverzicht aantallen'!J:J)*$C15</f>
        <v>0</v>
      </c>
      <c r="P15" s="568">
        <f>LOOKUP('Calculatie sheet'!$Q$2,'Objectenoverzicht aantallen'!$A:$A,'Objectenoverzicht aantallen'!K:K)*$C15</f>
        <v>0</v>
      </c>
      <c r="Q15" s="568">
        <f>LOOKUP('Calculatie sheet'!$Q$2,'Objectenoverzicht aantallen'!$A:$A,'Objectenoverzicht aantallen'!L:L)*$C15</f>
        <v>0</v>
      </c>
      <c r="R15" s="568">
        <f>LOOKUP('Calculatie sheet'!$Q$2,'Objectenoverzicht aantallen'!$A:$A,'Objectenoverzicht aantallen'!M:M)*$C15</f>
        <v>0</v>
      </c>
      <c r="S15" s="568">
        <f>LOOKUP('Calculatie sheet'!$Q$2,'Objectenoverzicht aantallen'!$A:$A,'Objectenoverzicht aantallen'!N:N)*$C15</f>
        <v>0</v>
      </c>
      <c r="T15" s="568">
        <f>LOOKUP('Calculatie sheet'!$Q$2,'Objectenoverzicht aantallen'!$A:$A,'Objectenoverzicht aantallen'!O:O)*$C15</f>
        <v>0</v>
      </c>
    </row>
    <row r="16" spans="1:20" x14ac:dyDescent="0.2">
      <c r="B16" t="str">
        <f>B9</f>
        <v>Beton</v>
      </c>
      <c r="C16" s="42">
        <f>'Calculatie sheet'!Q68*'Calculatie sheet'!$Q$57*'Calculatie sheet'!$Q$78</f>
        <v>0</v>
      </c>
      <c r="D16" t="s">
        <v>360</v>
      </c>
      <c r="G16" s="569">
        <f>C16*'Calculatie sheet'!Q$7</f>
        <v>0</v>
      </c>
      <c r="H16" s="42">
        <f>C16*'Calculatie sheet'!Q$8</f>
        <v>0</v>
      </c>
      <c r="I16" t="str">
        <f t="shared" si="0"/>
        <v>Biobased</v>
      </c>
      <c r="J16" s="568">
        <f>LOOKUP('Calculatie sheet'!$Q$2,'Objectenoverzicht aantallen'!$A:$A,'Objectenoverzicht aantallen'!E:E)*$C16</f>
        <v>0</v>
      </c>
      <c r="K16" s="568">
        <f>LOOKUP('Calculatie sheet'!$Q$2,'Objectenoverzicht aantallen'!$A:$A,'Objectenoverzicht aantallen'!F:F)*$C16</f>
        <v>0</v>
      </c>
      <c r="L16" s="568">
        <f>LOOKUP('Calculatie sheet'!$Q$2,'Objectenoverzicht aantallen'!$A:$A,'Objectenoverzicht aantallen'!G:G)*$C16</f>
        <v>0</v>
      </c>
      <c r="M16" s="568">
        <f>LOOKUP('Calculatie sheet'!$Q$2,'Objectenoverzicht aantallen'!$A:$A,'Objectenoverzicht aantallen'!H:H)*$C16</f>
        <v>0</v>
      </c>
      <c r="N16" s="568">
        <f>LOOKUP('Calculatie sheet'!$Q$2,'Objectenoverzicht aantallen'!$A:$A,'Objectenoverzicht aantallen'!I:I)*$C16</f>
        <v>0</v>
      </c>
      <c r="O16" s="568">
        <f>LOOKUP('Calculatie sheet'!$Q$2,'Objectenoverzicht aantallen'!$A:$A,'Objectenoverzicht aantallen'!J:J)*$C16</f>
        <v>0</v>
      </c>
      <c r="P16" s="568">
        <f>LOOKUP('Calculatie sheet'!$Q$2,'Objectenoverzicht aantallen'!$A:$A,'Objectenoverzicht aantallen'!K:K)*$C16</f>
        <v>0</v>
      </c>
      <c r="Q16" s="568">
        <f>LOOKUP('Calculatie sheet'!$Q$2,'Objectenoverzicht aantallen'!$A:$A,'Objectenoverzicht aantallen'!L:L)*$C16</f>
        <v>0</v>
      </c>
      <c r="R16" s="568">
        <f>LOOKUP('Calculatie sheet'!$Q$2,'Objectenoverzicht aantallen'!$A:$A,'Objectenoverzicht aantallen'!M:M)*$C16</f>
        <v>0</v>
      </c>
      <c r="S16" s="568">
        <f>LOOKUP('Calculatie sheet'!$Q$2,'Objectenoverzicht aantallen'!$A:$A,'Objectenoverzicht aantallen'!N:N)*$C16</f>
        <v>0</v>
      </c>
      <c r="T16" s="568">
        <f>LOOKUP('Calculatie sheet'!$Q$2,'Objectenoverzicht aantallen'!$A:$A,'Objectenoverzicht aantallen'!O:O)*$C16</f>
        <v>0</v>
      </c>
    </row>
    <row r="17" spans="2:20" x14ac:dyDescent="0.2">
      <c r="B17" t="str">
        <f>B10</f>
        <v>Staal</v>
      </c>
      <c r="C17" s="42">
        <f>'Calculatie sheet'!Q69*'Calculatie sheet'!$Q$57*'Calculatie sheet'!$Q$78</f>
        <v>0</v>
      </c>
      <c r="D17" t="s">
        <v>360</v>
      </c>
      <c r="G17" s="569">
        <f>C17*'Calculatie sheet'!Q$7</f>
        <v>0</v>
      </c>
      <c r="H17" s="42">
        <f>C17*'Calculatie sheet'!Q$8</f>
        <v>0</v>
      </c>
      <c r="I17" t="str">
        <f t="shared" si="0"/>
        <v>Biobased</v>
      </c>
      <c r="J17" s="568">
        <f>LOOKUP('Calculatie sheet'!$Q$2,'Objectenoverzicht aantallen'!$A:$A,'Objectenoverzicht aantallen'!E:E)*$C17</f>
        <v>0</v>
      </c>
      <c r="K17" s="568">
        <f>LOOKUP('Calculatie sheet'!$Q$2,'Objectenoverzicht aantallen'!$A:$A,'Objectenoverzicht aantallen'!F:F)*$C17</f>
        <v>0</v>
      </c>
      <c r="L17" s="568">
        <f>LOOKUP('Calculatie sheet'!$Q$2,'Objectenoverzicht aantallen'!$A:$A,'Objectenoverzicht aantallen'!G:G)*$C17</f>
        <v>0</v>
      </c>
      <c r="M17" s="568">
        <f>LOOKUP('Calculatie sheet'!$Q$2,'Objectenoverzicht aantallen'!$A:$A,'Objectenoverzicht aantallen'!H:H)*$C17</f>
        <v>0</v>
      </c>
      <c r="N17" s="568">
        <f>LOOKUP('Calculatie sheet'!$Q$2,'Objectenoverzicht aantallen'!$A:$A,'Objectenoverzicht aantallen'!I:I)*$C17</f>
        <v>0</v>
      </c>
      <c r="O17" s="568">
        <f>LOOKUP('Calculatie sheet'!$Q$2,'Objectenoverzicht aantallen'!$A:$A,'Objectenoverzicht aantallen'!J:J)*$C17</f>
        <v>0</v>
      </c>
      <c r="P17" s="568">
        <f>LOOKUP('Calculatie sheet'!$Q$2,'Objectenoverzicht aantallen'!$A:$A,'Objectenoverzicht aantallen'!K:K)*$C17</f>
        <v>0</v>
      </c>
      <c r="Q17" s="568">
        <f>LOOKUP('Calculatie sheet'!$Q$2,'Objectenoverzicht aantallen'!$A:$A,'Objectenoverzicht aantallen'!L:L)*$C17</f>
        <v>0</v>
      </c>
      <c r="R17" s="568">
        <f>LOOKUP('Calculatie sheet'!$Q$2,'Objectenoverzicht aantallen'!$A:$A,'Objectenoverzicht aantallen'!M:M)*$C17</f>
        <v>0</v>
      </c>
      <c r="S17" s="568">
        <f>LOOKUP('Calculatie sheet'!$Q$2,'Objectenoverzicht aantallen'!$A:$A,'Objectenoverzicht aantallen'!N:N)*$C17</f>
        <v>0</v>
      </c>
      <c r="T17" s="568">
        <f>LOOKUP('Calculatie sheet'!$Q$2,'Objectenoverzicht aantallen'!$A:$A,'Objectenoverzicht aantallen'!O:O)*$C17</f>
        <v>0</v>
      </c>
    </row>
    <row r="18" spans="2:20" x14ac:dyDescent="0.2">
      <c r="B18" t="str">
        <f>B11</f>
        <v>Asfalt</v>
      </c>
      <c r="C18" s="42">
        <f>'Calculatie sheet'!Q70*'Calculatie sheet'!$Q$57*'Calculatie sheet'!$Q$78</f>
        <v>0</v>
      </c>
      <c r="D18" t="s">
        <v>360</v>
      </c>
      <c r="G18" s="569">
        <f>C18*'Calculatie sheet'!Q$7</f>
        <v>0</v>
      </c>
      <c r="H18" s="42">
        <f>C18*'Calculatie sheet'!Q$8</f>
        <v>0</v>
      </c>
      <c r="I18" t="str">
        <f t="shared" si="0"/>
        <v>Biobased</v>
      </c>
      <c r="J18" s="568">
        <f>LOOKUP('Calculatie sheet'!$Q$2,'Objectenoverzicht aantallen'!$A:$A,'Objectenoverzicht aantallen'!E:E)*$C18</f>
        <v>0</v>
      </c>
      <c r="K18" s="568">
        <f>LOOKUP('Calculatie sheet'!$Q$2,'Objectenoverzicht aantallen'!$A:$A,'Objectenoverzicht aantallen'!F:F)*$C18</f>
        <v>0</v>
      </c>
      <c r="L18" s="568">
        <f>LOOKUP('Calculatie sheet'!$Q$2,'Objectenoverzicht aantallen'!$A:$A,'Objectenoverzicht aantallen'!G:G)*$C18</f>
        <v>0</v>
      </c>
      <c r="M18" s="568">
        <f>LOOKUP('Calculatie sheet'!$Q$2,'Objectenoverzicht aantallen'!$A:$A,'Objectenoverzicht aantallen'!H:H)*$C18</f>
        <v>0</v>
      </c>
      <c r="N18" s="568">
        <f>LOOKUP('Calculatie sheet'!$Q$2,'Objectenoverzicht aantallen'!$A:$A,'Objectenoverzicht aantallen'!I:I)*$C18</f>
        <v>0</v>
      </c>
      <c r="O18" s="568">
        <f>LOOKUP('Calculatie sheet'!$Q$2,'Objectenoverzicht aantallen'!$A:$A,'Objectenoverzicht aantallen'!J:J)*$C18</f>
        <v>0</v>
      </c>
      <c r="P18" s="568">
        <f>LOOKUP('Calculatie sheet'!$Q$2,'Objectenoverzicht aantallen'!$A:$A,'Objectenoverzicht aantallen'!K:K)*$C18</f>
        <v>0</v>
      </c>
      <c r="Q18" s="568">
        <f>LOOKUP('Calculatie sheet'!$Q$2,'Objectenoverzicht aantallen'!$A:$A,'Objectenoverzicht aantallen'!L:L)*$C18</f>
        <v>0</v>
      </c>
      <c r="R18" s="568">
        <f>LOOKUP('Calculatie sheet'!$Q$2,'Objectenoverzicht aantallen'!$A:$A,'Objectenoverzicht aantallen'!M:M)*$C18</f>
        <v>0</v>
      </c>
      <c r="S18" s="568">
        <f>LOOKUP('Calculatie sheet'!$Q$2,'Objectenoverzicht aantallen'!$A:$A,'Objectenoverzicht aantallen'!N:N)*$C18</f>
        <v>0</v>
      </c>
      <c r="T18" s="568">
        <f>LOOKUP('Calculatie sheet'!$Q$2,'Objectenoverzicht aantallen'!$A:$A,'Objectenoverzicht aantallen'!O:O)*$C18</f>
        <v>0</v>
      </c>
    </row>
    <row r="19" spans="2:20" x14ac:dyDescent="0.2">
      <c r="B19" t="s">
        <v>866</v>
      </c>
      <c r="C19" s="42">
        <f>'Calculatie sheet'!Q71*'Calculatie sheet'!$Q$57*'Calculatie sheet'!$Q$78</f>
        <v>0</v>
      </c>
      <c r="D19" t="s">
        <v>360</v>
      </c>
      <c r="G19" s="569">
        <f>C19*'Calculatie sheet'!Q$7</f>
        <v>0</v>
      </c>
      <c r="H19" s="42">
        <f>C19*'Calculatie sheet'!Q$8</f>
        <v>0</v>
      </c>
      <c r="I19" t="str">
        <f t="shared" ref="I19" si="3">D19</f>
        <v>Biobased</v>
      </c>
      <c r="J19" s="568">
        <f>LOOKUP('Calculatie sheet'!$Q$2,'Objectenoverzicht aantallen'!$A:$A,'Objectenoverzicht aantallen'!E:E)*$C19</f>
        <v>0</v>
      </c>
      <c r="K19" s="568">
        <f>LOOKUP('Calculatie sheet'!$Q$2,'Objectenoverzicht aantallen'!$A:$A,'Objectenoverzicht aantallen'!F:F)*$C19</f>
        <v>0</v>
      </c>
      <c r="L19" s="568">
        <f>LOOKUP('Calculatie sheet'!$Q$2,'Objectenoverzicht aantallen'!$A:$A,'Objectenoverzicht aantallen'!G:G)*$C19</f>
        <v>0</v>
      </c>
      <c r="M19" s="568">
        <f>LOOKUP('Calculatie sheet'!$Q$2,'Objectenoverzicht aantallen'!$A:$A,'Objectenoverzicht aantallen'!H:H)*$C19</f>
        <v>0</v>
      </c>
      <c r="N19" s="568">
        <f>LOOKUP('Calculatie sheet'!$Q$2,'Objectenoverzicht aantallen'!$A:$A,'Objectenoverzicht aantallen'!I:I)*$C19</f>
        <v>0</v>
      </c>
      <c r="O19" s="568">
        <f>LOOKUP('Calculatie sheet'!$Q$2,'Objectenoverzicht aantallen'!$A:$A,'Objectenoverzicht aantallen'!J:J)*$C19</f>
        <v>0</v>
      </c>
      <c r="P19" s="568">
        <f>LOOKUP('Calculatie sheet'!$Q$2,'Objectenoverzicht aantallen'!$A:$A,'Objectenoverzicht aantallen'!K:K)*$C19</f>
        <v>0</v>
      </c>
      <c r="Q19" s="568">
        <f>LOOKUP('Calculatie sheet'!$Q$2,'Objectenoverzicht aantallen'!$A:$A,'Objectenoverzicht aantallen'!L:L)*$C19</f>
        <v>0</v>
      </c>
      <c r="R19" s="568">
        <f>LOOKUP('Calculatie sheet'!$Q$2,'Objectenoverzicht aantallen'!$A:$A,'Objectenoverzicht aantallen'!M:M)*$C19</f>
        <v>0</v>
      </c>
      <c r="S19" s="568">
        <f>LOOKUP('Calculatie sheet'!$Q$2,'Objectenoverzicht aantallen'!$A:$A,'Objectenoverzicht aantallen'!N:N)*$C19</f>
        <v>0</v>
      </c>
      <c r="T19" s="568">
        <f>LOOKUP('Calculatie sheet'!$Q$2,'Objectenoverzicht aantallen'!$A:$A,'Objectenoverzicht aantallen'!O:O)*$C19</f>
        <v>0</v>
      </c>
    </row>
    <row r="20" spans="2:20" x14ac:dyDescent="0.2">
      <c r="B20" t="str">
        <f t="shared" ref="B20:B21" si="4">B13</f>
        <v>Grondbewerking</v>
      </c>
      <c r="C20" s="42">
        <f>'Calculatie sheet'!Q72*'Calculatie sheet'!$Q$57*'Calculatie sheet'!$Q$78</f>
        <v>0</v>
      </c>
      <c r="D20" t="s">
        <v>360</v>
      </c>
      <c r="G20" s="569">
        <f>C20*'Calculatie sheet'!Q$7</f>
        <v>0</v>
      </c>
      <c r="H20" s="42">
        <f>C20*'Calculatie sheet'!Q$8</f>
        <v>0</v>
      </c>
      <c r="I20" t="str">
        <f t="shared" si="0"/>
        <v>Biobased</v>
      </c>
      <c r="J20" s="568">
        <f>LOOKUP('Calculatie sheet'!$Q$2,'Objectenoverzicht aantallen'!$A:$A,'Objectenoverzicht aantallen'!E:E)*$C20</f>
        <v>0</v>
      </c>
      <c r="K20" s="568">
        <f>LOOKUP('Calculatie sheet'!$Q$2,'Objectenoverzicht aantallen'!$A:$A,'Objectenoverzicht aantallen'!F:F)*$C20</f>
        <v>0</v>
      </c>
      <c r="L20" s="568">
        <f>LOOKUP('Calculatie sheet'!$Q$2,'Objectenoverzicht aantallen'!$A:$A,'Objectenoverzicht aantallen'!G:G)*$C20</f>
        <v>0</v>
      </c>
      <c r="M20" s="568">
        <f>LOOKUP('Calculatie sheet'!$Q$2,'Objectenoverzicht aantallen'!$A:$A,'Objectenoverzicht aantallen'!H:H)*$C20</f>
        <v>0</v>
      </c>
      <c r="N20" s="568">
        <f>LOOKUP('Calculatie sheet'!$Q$2,'Objectenoverzicht aantallen'!$A:$A,'Objectenoverzicht aantallen'!I:I)*$C20</f>
        <v>0</v>
      </c>
      <c r="O20" s="568">
        <f>LOOKUP('Calculatie sheet'!$Q$2,'Objectenoverzicht aantallen'!$A:$A,'Objectenoverzicht aantallen'!J:J)*$C20</f>
        <v>0</v>
      </c>
      <c r="P20" s="568">
        <f>LOOKUP('Calculatie sheet'!$Q$2,'Objectenoverzicht aantallen'!$A:$A,'Objectenoverzicht aantallen'!K:K)*$C20</f>
        <v>0</v>
      </c>
      <c r="Q20" s="568">
        <f>LOOKUP('Calculatie sheet'!$Q$2,'Objectenoverzicht aantallen'!$A:$A,'Objectenoverzicht aantallen'!L:L)*$C20</f>
        <v>0</v>
      </c>
      <c r="R20" s="568">
        <f>LOOKUP('Calculatie sheet'!$Q$2,'Objectenoverzicht aantallen'!$A:$A,'Objectenoverzicht aantallen'!M:M)*$C20</f>
        <v>0</v>
      </c>
      <c r="S20" s="568">
        <f>LOOKUP('Calculatie sheet'!$Q$2,'Objectenoverzicht aantallen'!$A:$A,'Objectenoverzicht aantallen'!N:N)*$C20</f>
        <v>0</v>
      </c>
      <c r="T20" s="568">
        <f>LOOKUP('Calculatie sheet'!$Q$2,'Objectenoverzicht aantallen'!$A:$A,'Objectenoverzicht aantallen'!O:O)*$C20</f>
        <v>0</v>
      </c>
    </row>
    <row r="21" spans="2:20" x14ac:dyDescent="0.2">
      <c r="B21" t="str">
        <f t="shared" si="4"/>
        <v>Bestrating</v>
      </c>
      <c r="C21" s="42">
        <f>'Calculatie sheet'!Q73*'Calculatie sheet'!$Q$57*'Calculatie sheet'!$Q$78</f>
        <v>0</v>
      </c>
      <c r="D21" t="s">
        <v>360</v>
      </c>
      <c r="G21" s="569">
        <f>C21*'Calculatie sheet'!Q$7</f>
        <v>0</v>
      </c>
      <c r="H21" s="42">
        <f>C21*'Calculatie sheet'!Q$8</f>
        <v>0</v>
      </c>
      <c r="I21" t="str">
        <f t="shared" si="0"/>
        <v>Biobased</v>
      </c>
      <c r="J21" s="568">
        <f>LOOKUP('Calculatie sheet'!$Q$2,'Objectenoverzicht aantallen'!$A:$A,'Objectenoverzicht aantallen'!E:E)*$C21</f>
        <v>0</v>
      </c>
      <c r="K21" s="568">
        <f>LOOKUP('Calculatie sheet'!$Q$2,'Objectenoverzicht aantallen'!$A:$A,'Objectenoverzicht aantallen'!F:F)*$C21</f>
        <v>0</v>
      </c>
      <c r="L21" s="568">
        <f>LOOKUP('Calculatie sheet'!$Q$2,'Objectenoverzicht aantallen'!$A:$A,'Objectenoverzicht aantallen'!G:G)*$C21</f>
        <v>0</v>
      </c>
      <c r="M21" s="568">
        <f>LOOKUP('Calculatie sheet'!$Q$2,'Objectenoverzicht aantallen'!$A:$A,'Objectenoverzicht aantallen'!H:H)*$C21</f>
        <v>0</v>
      </c>
      <c r="N21" s="568">
        <f>LOOKUP('Calculatie sheet'!$Q$2,'Objectenoverzicht aantallen'!$A:$A,'Objectenoverzicht aantallen'!I:I)*$C21</f>
        <v>0</v>
      </c>
      <c r="O21" s="568">
        <f>LOOKUP('Calculatie sheet'!$Q$2,'Objectenoverzicht aantallen'!$A:$A,'Objectenoverzicht aantallen'!J:J)*$C21</f>
        <v>0</v>
      </c>
      <c r="P21" s="568">
        <f>LOOKUP('Calculatie sheet'!$Q$2,'Objectenoverzicht aantallen'!$A:$A,'Objectenoverzicht aantallen'!K:K)*$C21</f>
        <v>0</v>
      </c>
      <c r="Q21" s="568">
        <f>LOOKUP('Calculatie sheet'!$Q$2,'Objectenoverzicht aantallen'!$A:$A,'Objectenoverzicht aantallen'!L:L)*$C21</f>
        <v>0</v>
      </c>
      <c r="R21" s="568">
        <f>LOOKUP('Calculatie sheet'!$Q$2,'Objectenoverzicht aantallen'!$A:$A,'Objectenoverzicht aantallen'!M:M)*$C21</f>
        <v>0</v>
      </c>
      <c r="S21" s="568">
        <f>LOOKUP('Calculatie sheet'!$Q$2,'Objectenoverzicht aantallen'!$A:$A,'Objectenoverzicht aantallen'!N:N)*$C21</f>
        <v>0</v>
      </c>
      <c r="T21" s="568">
        <f>LOOKUP('Calculatie sheet'!$Q$2,'Objectenoverzicht aantallen'!$A:$A,'Objectenoverzicht aantallen'!O:O)*$C21</f>
        <v>0</v>
      </c>
    </row>
    <row r="22" spans="2:20" x14ac:dyDescent="0.2">
      <c r="B22" t="s">
        <v>348</v>
      </c>
      <c r="C22" s="42">
        <f>'Calculatie sheet'!Q74*'Calculatie sheet'!$Q$57*'Calculatie sheet'!$Q$78</f>
        <v>0</v>
      </c>
      <c r="D22" t="s">
        <v>360</v>
      </c>
      <c r="G22" s="569">
        <f>C22*'Calculatie sheet'!Q$7</f>
        <v>0</v>
      </c>
      <c r="H22" s="42">
        <f>C22*'Calculatie sheet'!Q$8</f>
        <v>0</v>
      </c>
      <c r="I22" t="str">
        <f t="shared" si="0"/>
        <v>Biobased</v>
      </c>
      <c r="J22" s="568">
        <f>LOOKUP('Calculatie sheet'!$Q$2,'Objectenoverzicht aantallen'!$A:$A,'Objectenoverzicht aantallen'!E:E)*$C22</f>
        <v>0</v>
      </c>
      <c r="K22" s="568">
        <f>LOOKUP('Calculatie sheet'!$Q$2,'Objectenoverzicht aantallen'!$A:$A,'Objectenoverzicht aantallen'!F:F)*$C22</f>
        <v>0</v>
      </c>
      <c r="L22" s="568">
        <f>LOOKUP('Calculatie sheet'!$Q$2,'Objectenoverzicht aantallen'!$A:$A,'Objectenoverzicht aantallen'!G:G)*$C22</f>
        <v>0</v>
      </c>
      <c r="M22" s="568">
        <f>LOOKUP('Calculatie sheet'!$Q$2,'Objectenoverzicht aantallen'!$A:$A,'Objectenoverzicht aantallen'!H:H)*$C22</f>
        <v>0</v>
      </c>
      <c r="N22" s="568">
        <f>LOOKUP('Calculatie sheet'!$Q$2,'Objectenoverzicht aantallen'!$A:$A,'Objectenoverzicht aantallen'!I:I)*$C22</f>
        <v>0</v>
      </c>
      <c r="O22" s="568">
        <f>LOOKUP('Calculatie sheet'!$Q$2,'Objectenoverzicht aantallen'!$A:$A,'Objectenoverzicht aantallen'!J:J)*$C22</f>
        <v>0</v>
      </c>
      <c r="P22" s="568">
        <f>LOOKUP('Calculatie sheet'!$Q$2,'Objectenoverzicht aantallen'!$A:$A,'Objectenoverzicht aantallen'!K:K)*$C22</f>
        <v>0</v>
      </c>
      <c r="Q22" s="568">
        <f>LOOKUP('Calculatie sheet'!$Q$2,'Objectenoverzicht aantallen'!$A:$A,'Objectenoverzicht aantallen'!L:L)*$C22</f>
        <v>0</v>
      </c>
      <c r="R22" s="568">
        <f>LOOKUP('Calculatie sheet'!$Q$2,'Objectenoverzicht aantallen'!$A:$A,'Objectenoverzicht aantallen'!M:M)*$C22</f>
        <v>0</v>
      </c>
      <c r="S22" s="568">
        <f>LOOKUP('Calculatie sheet'!$Q$2,'Objectenoverzicht aantallen'!$A:$A,'Objectenoverzicht aantallen'!N:N)*$C22</f>
        <v>0</v>
      </c>
      <c r="T22" s="568">
        <f>LOOKUP('Calculatie sheet'!$Q$2,'Objectenoverzicht aantallen'!$A:$A,'Objectenoverzicht aantallen'!O:O)*$C22</f>
        <v>0</v>
      </c>
    </row>
  </sheetData>
  <pageMargins left="0.7" right="0.7" top="0.75" bottom="0.75" header="0.3" footer="0.3"/>
  <pageSetup paperSize="9" orientation="portrait" horizontalDpi="0" verticalDpi="0"/>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C0E8-C2A4-3D4E-8986-48842F045C58}">
  <dimension ref="A1:T22"/>
  <sheetViews>
    <sheetView topLeftCell="C1" workbookViewId="0">
      <selection activeCell="O31" sqref="O31"/>
    </sheetView>
  </sheetViews>
  <sheetFormatPr baseColWidth="10" defaultColWidth="11" defaultRowHeight="16" x14ac:dyDescent="0.2"/>
  <cols>
    <col min="1" max="1" width="33"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sheet'!R3</f>
        <v>Dunne deklaag &lt; 500 VA (licht belast)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sheet'!R68*'Calculatie sheet'!$R$57*(1-'Calculatie sheet'!$R$77-'Calculatie sheet'!$R$78)</f>
        <v>0</v>
      </c>
      <c r="D2" t="s">
        <v>134</v>
      </c>
      <c r="E2" s="8" t="s">
        <v>71</v>
      </c>
      <c r="G2" s="569">
        <f>C2*'Calculatie sheet'!R$7</f>
        <v>0</v>
      </c>
      <c r="H2" s="42">
        <f>C2*'Calculatie sheet'!R$8</f>
        <v>0</v>
      </c>
      <c r="I2" t="str">
        <f>D2</f>
        <v>Primair</v>
      </c>
      <c r="J2" s="568">
        <f>LOOKUP('Calculatie sheet'!$R$2,'Objectenoverzicht aantallen'!$A:$A,'Objectenoverzicht aantallen'!E:E)*$C2</f>
        <v>0</v>
      </c>
      <c r="K2" s="568">
        <f>LOOKUP('Calculatie sheet'!$R$2,'Objectenoverzicht aantallen'!$A:$A,'Objectenoverzicht aantallen'!F:F)*$C2</f>
        <v>0</v>
      </c>
      <c r="L2" s="568">
        <f>LOOKUP('Calculatie sheet'!$R$2,'Objectenoverzicht aantallen'!$A:$A,'Objectenoverzicht aantallen'!G:G)*$C2</f>
        <v>0</v>
      </c>
      <c r="M2" s="568">
        <f>LOOKUP('Calculatie sheet'!$R$2,'Objectenoverzicht aantallen'!$A:$A,'Objectenoverzicht aantallen'!H:H)*$C2</f>
        <v>0</v>
      </c>
      <c r="N2" s="568">
        <f>LOOKUP('Calculatie sheet'!$R$2,'Objectenoverzicht aantallen'!$A:$A,'Objectenoverzicht aantallen'!I:I)*$C2</f>
        <v>0</v>
      </c>
      <c r="O2" s="568">
        <f>LOOKUP('Calculatie sheet'!$R$2,'Objectenoverzicht aantallen'!$A:$A,'Objectenoverzicht aantallen'!J:J)*$C2</f>
        <v>0</v>
      </c>
      <c r="P2" s="568">
        <f>LOOKUP('Calculatie sheet'!$R$2,'Objectenoverzicht aantallen'!$A:$A,'Objectenoverzicht aantallen'!K:K)*$C2</f>
        <v>0</v>
      </c>
      <c r="Q2" s="568">
        <f>LOOKUP('Calculatie sheet'!$R$2,'Objectenoverzicht aantallen'!$A:$A,'Objectenoverzicht aantallen'!L:L)*$C2</f>
        <v>0</v>
      </c>
      <c r="R2" s="568">
        <f>LOOKUP('Calculatie sheet'!$R$2,'Objectenoverzicht aantallen'!$A:$A,'Objectenoverzicht aantallen'!M:M)*$C2</f>
        <v>0</v>
      </c>
      <c r="S2" s="568">
        <f>LOOKUP('Calculatie sheet'!$R$2,'Objectenoverzicht aantallen'!$A:$A,'Objectenoverzicht aantallen'!N:N)*$C2</f>
        <v>0</v>
      </c>
      <c r="T2" s="568">
        <f>LOOKUP('Calculatie sheet'!$R$2,'Objectenoverzicht aantallen'!$A:$A,'Objectenoverzicht aantallen'!O:O)*$C2</f>
        <v>0</v>
      </c>
    </row>
    <row r="3" spans="1:20" x14ac:dyDescent="0.2">
      <c r="B3" t="str">
        <f>'Calculatie sheet'!C69</f>
        <v>Staal</v>
      </c>
      <c r="C3" s="43">
        <f>'Calculatie sheet'!R69*'Calculatie sheet'!$R$57*(1-'Calculatie sheet'!$R$77-'Calculatie sheet'!$R$78)</f>
        <v>0</v>
      </c>
      <c r="D3" t="s">
        <v>134</v>
      </c>
      <c r="E3" s="24" t="s">
        <v>74</v>
      </c>
      <c r="G3" s="569">
        <f>C3*'Calculatie sheet'!R$7</f>
        <v>0</v>
      </c>
      <c r="H3" s="42">
        <f>C3*'Calculatie sheet'!R$8</f>
        <v>0</v>
      </c>
      <c r="I3" t="str">
        <f t="shared" ref="I3:I22" si="0">D3</f>
        <v>Primair</v>
      </c>
      <c r="J3" s="568">
        <f>LOOKUP('Calculatie sheet'!$R$2,'Objectenoverzicht aantallen'!$A:$A,'Objectenoverzicht aantallen'!E:E)*$C3</f>
        <v>0</v>
      </c>
      <c r="K3" s="568">
        <f>LOOKUP('Calculatie sheet'!$R$2,'Objectenoverzicht aantallen'!$A:$A,'Objectenoverzicht aantallen'!F:F)*$C3</f>
        <v>0</v>
      </c>
      <c r="L3" s="568">
        <f>LOOKUP('Calculatie sheet'!$R$2,'Objectenoverzicht aantallen'!$A:$A,'Objectenoverzicht aantallen'!G:G)*$C3</f>
        <v>0</v>
      </c>
      <c r="M3" s="568">
        <f>LOOKUP('Calculatie sheet'!$R$2,'Objectenoverzicht aantallen'!$A:$A,'Objectenoverzicht aantallen'!H:H)*$C3</f>
        <v>0</v>
      </c>
      <c r="N3" s="568">
        <f>LOOKUP('Calculatie sheet'!$R$2,'Objectenoverzicht aantallen'!$A:$A,'Objectenoverzicht aantallen'!I:I)*$C3</f>
        <v>0</v>
      </c>
      <c r="O3" s="568">
        <f>LOOKUP('Calculatie sheet'!$R$2,'Objectenoverzicht aantallen'!$A:$A,'Objectenoverzicht aantallen'!J:J)*$C3</f>
        <v>0</v>
      </c>
      <c r="P3" s="568">
        <f>LOOKUP('Calculatie sheet'!$R$2,'Objectenoverzicht aantallen'!$A:$A,'Objectenoverzicht aantallen'!K:K)*$C3</f>
        <v>0</v>
      </c>
      <c r="Q3" s="568">
        <f>LOOKUP('Calculatie sheet'!$R$2,'Objectenoverzicht aantallen'!$A:$A,'Objectenoverzicht aantallen'!L:L)*$C3</f>
        <v>0</v>
      </c>
      <c r="R3" s="568">
        <f>LOOKUP('Calculatie sheet'!$R$2,'Objectenoverzicht aantallen'!$A:$A,'Objectenoverzicht aantallen'!M:M)*$C3</f>
        <v>0</v>
      </c>
      <c r="S3" s="568">
        <f>LOOKUP('Calculatie sheet'!$R$2,'Objectenoverzicht aantallen'!$A:$A,'Objectenoverzicht aantallen'!N:N)*$C3</f>
        <v>0</v>
      </c>
      <c r="T3" s="568">
        <f>LOOKUP('Calculatie sheet'!$R$2,'Objectenoverzicht aantallen'!$A:$A,'Objectenoverzicht aantallen'!O:O)*$C3</f>
        <v>0</v>
      </c>
    </row>
    <row r="4" spans="1:20" x14ac:dyDescent="0.2">
      <c r="B4" t="str">
        <f>'Calculatie sheet'!C70</f>
        <v>Asfalt</v>
      </c>
      <c r="C4" s="43">
        <f>'Calculatie sheet'!R70*'Calculatie sheet'!$R$57*(1-'Calculatie sheet'!$R$77-'Calculatie sheet'!$R$78)</f>
        <v>196.875</v>
      </c>
      <c r="D4" t="s">
        <v>134</v>
      </c>
      <c r="E4" s="25" t="s">
        <v>75</v>
      </c>
      <c r="G4" s="569">
        <f>C4*'Calculatie sheet'!R$7</f>
        <v>0</v>
      </c>
      <c r="H4" s="42">
        <f>C4*'Calculatie sheet'!R$8</f>
        <v>0</v>
      </c>
      <c r="I4" t="str">
        <f t="shared" si="0"/>
        <v>Primair</v>
      </c>
      <c r="J4" s="568">
        <f>LOOKUP('Calculatie sheet'!$R$2,'Objectenoverzicht aantallen'!$A:$A,'Objectenoverzicht aantallen'!E:E)*$C4</f>
        <v>0</v>
      </c>
      <c r="K4" s="568">
        <f>LOOKUP('Calculatie sheet'!$R$2,'Objectenoverzicht aantallen'!$A:$A,'Objectenoverzicht aantallen'!F:F)*$C4</f>
        <v>0</v>
      </c>
      <c r="L4" s="568">
        <f>LOOKUP('Calculatie sheet'!$R$2,'Objectenoverzicht aantallen'!$A:$A,'Objectenoverzicht aantallen'!G:G)*$C4</f>
        <v>0</v>
      </c>
      <c r="M4" s="568">
        <f>LOOKUP('Calculatie sheet'!$R$2,'Objectenoverzicht aantallen'!$A:$A,'Objectenoverzicht aantallen'!H:H)*$C4</f>
        <v>0</v>
      </c>
      <c r="N4" s="568">
        <f>LOOKUP('Calculatie sheet'!$R$2,'Objectenoverzicht aantallen'!$A:$A,'Objectenoverzicht aantallen'!I:I)*$C4</f>
        <v>0</v>
      </c>
      <c r="O4" s="568">
        <f>LOOKUP('Calculatie sheet'!$R$2,'Objectenoverzicht aantallen'!$A:$A,'Objectenoverzicht aantallen'!J:J)*$C4</f>
        <v>0</v>
      </c>
      <c r="P4" s="568">
        <f>LOOKUP('Calculatie sheet'!$R$2,'Objectenoverzicht aantallen'!$A:$A,'Objectenoverzicht aantallen'!K:K)*$C4</f>
        <v>0</v>
      </c>
      <c r="Q4" s="568">
        <f>LOOKUP('Calculatie sheet'!$R$2,'Objectenoverzicht aantallen'!$A:$A,'Objectenoverzicht aantallen'!L:L)*$C4</f>
        <v>0</v>
      </c>
      <c r="R4" s="568">
        <f>LOOKUP('Calculatie sheet'!$R$2,'Objectenoverzicht aantallen'!$A:$A,'Objectenoverzicht aantallen'!M:M)*$C4</f>
        <v>0</v>
      </c>
      <c r="S4" s="568">
        <f>LOOKUP('Calculatie sheet'!$R$2,'Objectenoverzicht aantallen'!$A:$A,'Objectenoverzicht aantallen'!N:N)*$C4</f>
        <v>0</v>
      </c>
      <c r="T4" s="568">
        <f>LOOKUP('Calculatie sheet'!$R$2,'Objectenoverzicht aantallen'!$A:$A,'Objectenoverzicht aantallen'!O:O)*$C4</f>
        <v>0</v>
      </c>
    </row>
    <row r="5" spans="1:20" x14ac:dyDescent="0.2">
      <c r="B5" t="s">
        <v>866</v>
      </c>
      <c r="C5" s="43">
        <f>'Calculatie sheet'!R71*'Calculatie sheet'!$R$57*(1-'Calculatie sheet'!$R$77-'Calculatie sheet'!$R$78)</f>
        <v>0</v>
      </c>
      <c r="D5" t="s">
        <v>134</v>
      </c>
      <c r="E5" s="27" t="s">
        <v>93</v>
      </c>
      <c r="G5" s="569">
        <f>C5*'Calculatie sheet'!R$7</f>
        <v>0</v>
      </c>
      <c r="H5" s="42">
        <f>C5*'Calculatie sheet'!R$8</f>
        <v>0</v>
      </c>
      <c r="I5" t="str">
        <f t="shared" ref="I5" si="1">D5</f>
        <v>Primair</v>
      </c>
      <c r="J5" s="568">
        <f>LOOKUP('Calculatie sheet'!$R$2,'Objectenoverzicht aantallen'!$A:$A,'Objectenoverzicht aantallen'!E:E)*$C5</f>
        <v>0</v>
      </c>
      <c r="K5" s="568">
        <f>LOOKUP('Calculatie sheet'!$R$2,'Objectenoverzicht aantallen'!$A:$A,'Objectenoverzicht aantallen'!F:F)*$C5</f>
        <v>0</v>
      </c>
      <c r="L5" s="568">
        <f>LOOKUP('Calculatie sheet'!$R$2,'Objectenoverzicht aantallen'!$A:$A,'Objectenoverzicht aantallen'!G:G)*$C5</f>
        <v>0</v>
      </c>
      <c r="M5" s="568">
        <f>LOOKUP('Calculatie sheet'!$R$2,'Objectenoverzicht aantallen'!$A:$A,'Objectenoverzicht aantallen'!H:H)*$C5</f>
        <v>0</v>
      </c>
      <c r="N5" s="568">
        <f>LOOKUP('Calculatie sheet'!$R$2,'Objectenoverzicht aantallen'!$A:$A,'Objectenoverzicht aantallen'!I:I)*$C5</f>
        <v>0</v>
      </c>
      <c r="O5" s="568">
        <f>LOOKUP('Calculatie sheet'!$R$2,'Objectenoverzicht aantallen'!$A:$A,'Objectenoverzicht aantallen'!J:J)*$C5</f>
        <v>0</v>
      </c>
      <c r="P5" s="568">
        <f>LOOKUP('Calculatie sheet'!$R$2,'Objectenoverzicht aantallen'!$A:$A,'Objectenoverzicht aantallen'!K:K)*$C5</f>
        <v>0</v>
      </c>
      <c r="Q5" s="568">
        <f>LOOKUP('Calculatie sheet'!$R$2,'Objectenoverzicht aantallen'!$A:$A,'Objectenoverzicht aantallen'!L:L)*$C5</f>
        <v>0</v>
      </c>
      <c r="R5" s="568">
        <f>LOOKUP('Calculatie sheet'!$R$2,'Objectenoverzicht aantallen'!$A:$A,'Objectenoverzicht aantallen'!M:M)*$C5</f>
        <v>0</v>
      </c>
      <c r="S5" s="568">
        <f>LOOKUP('Calculatie sheet'!$R$2,'Objectenoverzicht aantallen'!$A:$A,'Objectenoverzicht aantallen'!N:N)*$C5</f>
        <v>0</v>
      </c>
      <c r="T5" s="568">
        <f>LOOKUP('Calculatie sheet'!$R$2,'Objectenoverzicht aantallen'!$A:$A,'Objectenoverzicht aantallen'!O:O)*$C5</f>
        <v>0</v>
      </c>
    </row>
    <row r="6" spans="1:20" x14ac:dyDescent="0.2">
      <c r="B6" t="str">
        <f>'Calculatie sheet'!C72</f>
        <v>Grondbewerking</v>
      </c>
      <c r="C6" s="43">
        <f>'Calculatie sheet'!R72*'Calculatie sheet'!$R$57*(1-'Calculatie sheet'!$R$77-'Calculatie sheet'!$R$78)</f>
        <v>196.875</v>
      </c>
      <c r="D6" t="s">
        <v>134</v>
      </c>
      <c r="E6" s="38" t="s">
        <v>659</v>
      </c>
      <c r="G6" s="569">
        <f>C6*'Calculatie sheet'!R$7</f>
        <v>0</v>
      </c>
      <c r="H6" s="42">
        <f>C6*'Calculatie sheet'!R$8</f>
        <v>0</v>
      </c>
      <c r="I6" t="str">
        <f t="shared" si="0"/>
        <v>Primair</v>
      </c>
      <c r="J6" s="568">
        <f>LOOKUP('Calculatie sheet'!$R$2,'Objectenoverzicht aantallen'!$A:$A,'Objectenoverzicht aantallen'!E:E)*$C6</f>
        <v>0</v>
      </c>
      <c r="K6" s="568">
        <f>LOOKUP('Calculatie sheet'!$R$2,'Objectenoverzicht aantallen'!$A:$A,'Objectenoverzicht aantallen'!F:F)*$C6</f>
        <v>0</v>
      </c>
      <c r="L6" s="568">
        <f>LOOKUP('Calculatie sheet'!$R$2,'Objectenoverzicht aantallen'!$A:$A,'Objectenoverzicht aantallen'!G:G)*$C6</f>
        <v>0</v>
      </c>
      <c r="M6" s="568">
        <f>LOOKUP('Calculatie sheet'!$R$2,'Objectenoverzicht aantallen'!$A:$A,'Objectenoverzicht aantallen'!H:H)*$C6</f>
        <v>0</v>
      </c>
      <c r="N6" s="568">
        <f>LOOKUP('Calculatie sheet'!$R$2,'Objectenoverzicht aantallen'!$A:$A,'Objectenoverzicht aantallen'!I:I)*$C6</f>
        <v>0</v>
      </c>
      <c r="O6" s="568">
        <f>LOOKUP('Calculatie sheet'!$R$2,'Objectenoverzicht aantallen'!$A:$A,'Objectenoverzicht aantallen'!J:J)*$C6</f>
        <v>0</v>
      </c>
      <c r="P6" s="568">
        <f>LOOKUP('Calculatie sheet'!$R$2,'Objectenoverzicht aantallen'!$A:$A,'Objectenoverzicht aantallen'!K:K)*$C6</f>
        <v>0</v>
      </c>
      <c r="Q6" s="568">
        <f>LOOKUP('Calculatie sheet'!$R$2,'Objectenoverzicht aantallen'!$A:$A,'Objectenoverzicht aantallen'!L:L)*$C6</f>
        <v>0</v>
      </c>
      <c r="R6" s="568">
        <f>LOOKUP('Calculatie sheet'!$R$2,'Objectenoverzicht aantallen'!$A:$A,'Objectenoverzicht aantallen'!M:M)*$C6</f>
        <v>0</v>
      </c>
      <c r="S6" s="568">
        <f>LOOKUP('Calculatie sheet'!$R$2,'Objectenoverzicht aantallen'!$A:$A,'Objectenoverzicht aantallen'!N:N)*$C6</f>
        <v>0</v>
      </c>
      <c r="T6" s="568">
        <f>LOOKUP('Calculatie sheet'!$R$2,'Objectenoverzicht aantallen'!$A:$A,'Objectenoverzicht aantallen'!O:O)*$C6</f>
        <v>0</v>
      </c>
    </row>
    <row r="7" spans="1:20" x14ac:dyDescent="0.2">
      <c r="B7" t="str">
        <f>'Calculatie sheet'!C73</f>
        <v>Bestrating</v>
      </c>
      <c r="C7" s="43">
        <f>'Calculatie sheet'!R73*'Calculatie sheet'!$R$57*(1-'Calculatie sheet'!$R$77-'Calculatie sheet'!$R$78)</f>
        <v>0</v>
      </c>
      <c r="D7" t="s">
        <v>134</v>
      </c>
      <c r="E7" s="569" t="s">
        <v>597</v>
      </c>
      <c r="G7" s="569">
        <f>C7*'Calculatie sheet'!R$7</f>
        <v>0</v>
      </c>
      <c r="H7" s="42">
        <f>C7*'Calculatie sheet'!R$8</f>
        <v>0</v>
      </c>
      <c r="I7" t="str">
        <f t="shared" si="0"/>
        <v>Primair</v>
      </c>
      <c r="J7" s="568">
        <f>LOOKUP('Calculatie sheet'!$R$2,'Objectenoverzicht aantallen'!$A:$A,'Objectenoverzicht aantallen'!E:E)*$C7</f>
        <v>0</v>
      </c>
      <c r="K7" s="568">
        <f>LOOKUP('Calculatie sheet'!$R$2,'Objectenoverzicht aantallen'!$A:$A,'Objectenoverzicht aantallen'!F:F)*$C7</f>
        <v>0</v>
      </c>
      <c r="L7" s="568">
        <f>LOOKUP('Calculatie sheet'!$R$2,'Objectenoverzicht aantallen'!$A:$A,'Objectenoverzicht aantallen'!G:G)*$C7</f>
        <v>0</v>
      </c>
      <c r="M7" s="568">
        <f>LOOKUP('Calculatie sheet'!$R$2,'Objectenoverzicht aantallen'!$A:$A,'Objectenoverzicht aantallen'!H:H)*$C7</f>
        <v>0</v>
      </c>
      <c r="N7" s="568">
        <f>LOOKUP('Calculatie sheet'!$R$2,'Objectenoverzicht aantallen'!$A:$A,'Objectenoverzicht aantallen'!I:I)*$C7</f>
        <v>0</v>
      </c>
      <c r="O7" s="568">
        <f>LOOKUP('Calculatie sheet'!$R$2,'Objectenoverzicht aantallen'!$A:$A,'Objectenoverzicht aantallen'!J:J)*$C7</f>
        <v>0</v>
      </c>
      <c r="P7" s="568">
        <f>LOOKUP('Calculatie sheet'!$R$2,'Objectenoverzicht aantallen'!$A:$A,'Objectenoverzicht aantallen'!K:K)*$C7</f>
        <v>0</v>
      </c>
      <c r="Q7" s="568">
        <f>LOOKUP('Calculatie sheet'!$R$2,'Objectenoverzicht aantallen'!$A:$A,'Objectenoverzicht aantallen'!L:L)*$C7</f>
        <v>0</v>
      </c>
      <c r="R7" s="568">
        <f>LOOKUP('Calculatie sheet'!$R$2,'Objectenoverzicht aantallen'!$A:$A,'Objectenoverzicht aantallen'!M:M)*$C7</f>
        <v>0</v>
      </c>
      <c r="S7" s="568">
        <f>LOOKUP('Calculatie sheet'!$R$2,'Objectenoverzicht aantallen'!$A:$A,'Objectenoverzicht aantallen'!N:N)*$C7</f>
        <v>0</v>
      </c>
      <c r="T7" s="568">
        <f>LOOKUP('Calculatie sheet'!$R$2,'Objectenoverzicht aantallen'!$A:$A,'Objectenoverzicht aantallen'!O:O)*$C7</f>
        <v>0</v>
      </c>
    </row>
    <row r="8" spans="1:20" x14ac:dyDescent="0.2">
      <c r="B8" t="s">
        <v>348</v>
      </c>
      <c r="C8" s="43">
        <f>'Calculatie sheet'!R74*'Calculatie sheet'!$R$57*(1-'Calculatie sheet'!$R$77-'Calculatie sheet'!$R$78)</f>
        <v>0</v>
      </c>
      <c r="D8" t="s">
        <v>134</v>
      </c>
      <c r="G8" s="569">
        <f>C8*'Calculatie sheet'!R$7</f>
        <v>0</v>
      </c>
      <c r="H8" s="42">
        <f>C8*'Calculatie sheet'!R$8</f>
        <v>0</v>
      </c>
      <c r="I8" t="str">
        <f t="shared" si="0"/>
        <v>Primair</v>
      </c>
      <c r="J8" s="568">
        <f>LOOKUP('Calculatie sheet'!$R$2,'Objectenoverzicht aantallen'!$A:$A,'Objectenoverzicht aantallen'!E:E)*$C8</f>
        <v>0</v>
      </c>
      <c r="K8" s="568">
        <f>LOOKUP('Calculatie sheet'!$R$2,'Objectenoverzicht aantallen'!$A:$A,'Objectenoverzicht aantallen'!F:F)*$C8</f>
        <v>0</v>
      </c>
      <c r="L8" s="568">
        <f>LOOKUP('Calculatie sheet'!$R$2,'Objectenoverzicht aantallen'!$A:$A,'Objectenoverzicht aantallen'!G:G)*$C8</f>
        <v>0</v>
      </c>
      <c r="M8" s="568">
        <f>LOOKUP('Calculatie sheet'!$R$2,'Objectenoverzicht aantallen'!$A:$A,'Objectenoverzicht aantallen'!H:H)*$C8</f>
        <v>0</v>
      </c>
      <c r="N8" s="568">
        <f>LOOKUP('Calculatie sheet'!$R$2,'Objectenoverzicht aantallen'!$A:$A,'Objectenoverzicht aantallen'!I:I)*$C8</f>
        <v>0</v>
      </c>
      <c r="O8" s="568">
        <f>LOOKUP('Calculatie sheet'!$R$2,'Objectenoverzicht aantallen'!$A:$A,'Objectenoverzicht aantallen'!J:J)*$C8</f>
        <v>0</v>
      </c>
      <c r="P8" s="568">
        <f>LOOKUP('Calculatie sheet'!$R$2,'Objectenoverzicht aantallen'!$A:$A,'Objectenoverzicht aantallen'!K:K)*$C8</f>
        <v>0</v>
      </c>
      <c r="Q8" s="568">
        <f>LOOKUP('Calculatie sheet'!$R$2,'Objectenoverzicht aantallen'!$A:$A,'Objectenoverzicht aantallen'!L:L)*$C8</f>
        <v>0</v>
      </c>
      <c r="R8" s="568">
        <f>LOOKUP('Calculatie sheet'!$R$2,'Objectenoverzicht aantallen'!$A:$A,'Objectenoverzicht aantallen'!M:M)*$C8</f>
        <v>0</v>
      </c>
      <c r="S8" s="568">
        <f>LOOKUP('Calculatie sheet'!$R$2,'Objectenoverzicht aantallen'!$A:$A,'Objectenoverzicht aantallen'!N:N)*$C8</f>
        <v>0</v>
      </c>
      <c r="T8" s="568">
        <f>LOOKUP('Calculatie sheet'!$R$2,'Objectenoverzicht aantallen'!$A:$A,'Objectenoverzicht aantallen'!O:O)*$C8</f>
        <v>0</v>
      </c>
    </row>
    <row r="9" spans="1:20" x14ac:dyDescent="0.2">
      <c r="B9" t="str">
        <f>B2</f>
        <v>Beton</v>
      </c>
      <c r="C9" s="43">
        <f>'Calculatie sheet'!R68*'Calculatie sheet'!$R$57*'Calculatie sheet'!$R$77</f>
        <v>0</v>
      </c>
      <c r="D9" t="s">
        <v>135</v>
      </c>
      <c r="G9" s="569">
        <f>C9*'Calculatie sheet'!R$7</f>
        <v>0</v>
      </c>
      <c r="H9" s="42">
        <f>C9*'Calculatie sheet'!R$8</f>
        <v>0</v>
      </c>
      <c r="I9" t="str">
        <f t="shared" si="0"/>
        <v>Secundair</v>
      </c>
      <c r="J9" s="568">
        <f>LOOKUP('Calculatie sheet'!$R$2,'Objectenoverzicht aantallen'!$A:$A,'Objectenoverzicht aantallen'!E:E)*$C9</f>
        <v>0</v>
      </c>
      <c r="K9" s="568">
        <f>LOOKUP('Calculatie sheet'!$R$2,'Objectenoverzicht aantallen'!$A:$A,'Objectenoverzicht aantallen'!F:F)*$C9</f>
        <v>0</v>
      </c>
      <c r="L9" s="568">
        <f>LOOKUP('Calculatie sheet'!$R$2,'Objectenoverzicht aantallen'!$A:$A,'Objectenoverzicht aantallen'!G:G)*$C9</f>
        <v>0</v>
      </c>
      <c r="M9" s="568">
        <f>LOOKUP('Calculatie sheet'!$R$2,'Objectenoverzicht aantallen'!$A:$A,'Objectenoverzicht aantallen'!H:H)*$C9</f>
        <v>0</v>
      </c>
      <c r="N9" s="568">
        <f>LOOKUP('Calculatie sheet'!$R$2,'Objectenoverzicht aantallen'!$A:$A,'Objectenoverzicht aantallen'!I:I)*$C9</f>
        <v>0</v>
      </c>
      <c r="O9" s="568">
        <f>LOOKUP('Calculatie sheet'!$R$2,'Objectenoverzicht aantallen'!$A:$A,'Objectenoverzicht aantallen'!J:J)*$C9</f>
        <v>0</v>
      </c>
      <c r="P9" s="568">
        <f>LOOKUP('Calculatie sheet'!$R$2,'Objectenoverzicht aantallen'!$A:$A,'Objectenoverzicht aantallen'!K:K)*$C9</f>
        <v>0</v>
      </c>
      <c r="Q9" s="568">
        <f>LOOKUP('Calculatie sheet'!$R$2,'Objectenoverzicht aantallen'!$A:$A,'Objectenoverzicht aantallen'!L:L)*$C9</f>
        <v>0</v>
      </c>
      <c r="R9" s="568">
        <f>LOOKUP('Calculatie sheet'!$R$2,'Objectenoverzicht aantallen'!$A:$A,'Objectenoverzicht aantallen'!M:M)*$C9</f>
        <v>0</v>
      </c>
      <c r="S9" s="568">
        <f>LOOKUP('Calculatie sheet'!$R$2,'Objectenoverzicht aantallen'!$A:$A,'Objectenoverzicht aantallen'!N:N)*$C9</f>
        <v>0</v>
      </c>
      <c r="T9" s="568">
        <f>LOOKUP('Calculatie sheet'!$R$2,'Objectenoverzicht aantallen'!$A:$A,'Objectenoverzicht aantallen'!O:O)*$C9</f>
        <v>0</v>
      </c>
    </row>
    <row r="10" spans="1:20" x14ac:dyDescent="0.2">
      <c r="B10" t="str">
        <f>B3</f>
        <v>Staal</v>
      </c>
      <c r="C10" s="43">
        <f>'Calculatie sheet'!R69*'Calculatie sheet'!$R$57*'Calculatie sheet'!$R$77</f>
        <v>0</v>
      </c>
      <c r="D10" t="s">
        <v>135</v>
      </c>
      <c r="G10" s="569">
        <f>C10*'Calculatie sheet'!R$7</f>
        <v>0</v>
      </c>
      <c r="H10" s="42">
        <f>C10*'Calculatie sheet'!R$8</f>
        <v>0</v>
      </c>
      <c r="I10" t="str">
        <f t="shared" si="0"/>
        <v>Secundair</v>
      </c>
      <c r="J10" s="568">
        <f>LOOKUP('Calculatie sheet'!$R$2,'Objectenoverzicht aantallen'!$A:$A,'Objectenoverzicht aantallen'!E:E)*$C10</f>
        <v>0</v>
      </c>
      <c r="K10" s="568">
        <f>LOOKUP('Calculatie sheet'!$R$2,'Objectenoverzicht aantallen'!$A:$A,'Objectenoverzicht aantallen'!F:F)*$C10</f>
        <v>0</v>
      </c>
      <c r="L10" s="568">
        <f>LOOKUP('Calculatie sheet'!$R$2,'Objectenoverzicht aantallen'!$A:$A,'Objectenoverzicht aantallen'!G:G)*$C10</f>
        <v>0</v>
      </c>
      <c r="M10" s="568">
        <f>LOOKUP('Calculatie sheet'!$R$2,'Objectenoverzicht aantallen'!$A:$A,'Objectenoverzicht aantallen'!H:H)*$C10</f>
        <v>0</v>
      </c>
      <c r="N10" s="568">
        <f>LOOKUP('Calculatie sheet'!$R$2,'Objectenoverzicht aantallen'!$A:$A,'Objectenoverzicht aantallen'!I:I)*$C10</f>
        <v>0</v>
      </c>
      <c r="O10" s="568">
        <f>LOOKUP('Calculatie sheet'!$R$2,'Objectenoverzicht aantallen'!$A:$A,'Objectenoverzicht aantallen'!J:J)*$C10</f>
        <v>0</v>
      </c>
      <c r="P10" s="568">
        <f>LOOKUP('Calculatie sheet'!$R$2,'Objectenoverzicht aantallen'!$A:$A,'Objectenoverzicht aantallen'!K:K)*$C10</f>
        <v>0</v>
      </c>
      <c r="Q10" s="568">
        <f>LOOKUP('Calculatie sheet'!$R$2,'Objectenoverzicht aantallen'!$A:$A,'Objectenoverzicht aantallen'!L:L)*$C10</f>
        <v>0</v>
      </c>
      <c r="R10" s="568">
        <f>LOOKUP('Calculatie sheet'!$R$2,'Objectenoverzicht aantallen'!$A:$A,'Objectenoverzicht aantallen'!M:M)*$C10</f>
        <v>0</v>
      </c>
      <c r="S10" s="568">
        <f>LOOKUP('Calculatie sheet'!$R$2,'Objectenoverzicht aantallen'!$A:$A,'Objectenoverzicht aantallen'!N:N)*$C10</f>
        <v>0</v>
      </c>
      <c r="T10" s="568">
        <f>LOOKUP('Calculatie sheet'!$R$2,'Objectenoverzicht aantallen'!$A:$A,'Objectenoverzicht aantallen'!O:O)*$C10</f>
        <v>0</v>
      </c>
    </row>
    <row r="11" spans="1:20" x14ac:dyDescent="0.2">
      <c r="B11" t="str">
        <f>B4</f>
        <v>Asfalt</v>
      </c>
      <c r="C11" s="43">
        <f>'Calculatie sheet'!R70*'Calculatie sheet'!$R$57*'Calculatie sheet'!$R$77</f>
        <v>433.125</v>
      </c>
      <c r="D11" t="s">
        <v>135</v>
      </c>
      <c r="G11" s="569">
        <f>C11*'Calculatie sheet'!R$7</f>
        <v>0</v>
      </c>
      <c r="H11" s="42">
        <f>C11*'Calculatie sheet'!R$8</f>
        <v>0</v>
      </c>
      <c r="I11" t="str">
        <f t="shared" si="0"/>
        <v>Secundair</v>
      </c>
      <c r="J11" s="568">
        <f>LOOKUP('Calculatie sheet'!$R$2,'Objectenoverzicht aantallen'!$A:$A,'Objectenoverzicht aantallen'!E:E)*$C11</f>
        <v>0</v>
      </c>
      <c r="K11" s="568">
        <f>LOOKUP('Calculatie sheet'!$R$2,'Objectenoverzicht aantallen'!$A:$A,'Objectenoverzicht aantallen'!F:F)*$C11</f>
        <v>0</v>
      </c>
      <c r="L11" s="568">
        <f>LOOKUP('Calculatie sheet'!$R$2,'Objectenoverzicht aantallen'!$A:$A,'Objectenoverzicht aantallen'!G:G)*$C11</f>
        <v>0</v>
      </c>
      <c r="M11" s="568">
        <f>LOOKUP('Calculatie sheet'!$R$2,'Objectenoverzicht aantallen'!$A:$A,'Objectenoverzicht aantallen'!H:H)*$C11</f>
        <v>0</v>
      </c>
      <c r="N11" s="568">
        <f>LOOKUP('Calculatie sheet'!$R$2,'Objectenoverzicht aantallen'!$A:$A,'Objectenoverzicht aantallen'!I:I)*$C11</f>
        <v>0</v>
      </c>
      <c r="O11" s="568">
        <f>LOOKUP('Calculatie sheet'!$R$2,'Objectenoverzicht aantallen'!$A:$A,'Objectenoverzicht aantallen'!J:J)*$C11</f>
        <v>0</v>
      </c>
      <c r="P11" s="568">
        <f>LOOKUP('Calculatie sheet'!$R$2,'Objectenoverzicht aantallen'!$A:$A,'Objectenoverzicht aantallen'!K:K)*$C11</f>
        <v>0</v>
      </c>
      <c r="Q11" s="568">
        <f>LOOKUP('Calculatie sheet'!$R$2,'Objectenoverzicht aantallen'!$A:$A,'Objectenoverzicht aantallen'!L:L)*$C11</f>
        <v>0</v>
      </c>
      <c r="R11" s="568">
        <f>LOOKUP('Calculatie sheet'!$R$2,'Objectenoverzicht aantallen'!$A:$A,'Objectenoverzicht aantallen'!M:M)*$C11</f>
        <v>0</v>
      </c>
      <c r="S11" s="568">
        <f>LOOKUP('Calculatie sheet'!$R$2,'Objectenoverzicht aantallen'!$A:$A,'Objectenoverzicht aantallen'!N:N)*$C11</f>
        <v>0</v>
      </c>
      <c r="T11" s="568">
        <f>LOOKUP('Calculatie sheet'!$R$2,'Objectenoverzicht aantallen'!$A:$A,'Objectenoverzicht aantallen'!O:O)*$C11</f>
        <v>0</v>
      </c>
    </row>
    <row r="12" spans="1:20" x14ac:dyDescent="0.2">
      <c r="B12" t="s">
        <v>866</v>
      </c>
      <c r="C12" s="43">
        <f>'Calculatie sheet'!R71*'Calculatie sheet'!$R$57*'Calculatie sheet'!$R$77</f>
        <v>0</v>
      </c>
      <c r="D12" t="s">
        <v>135</v>
      </c>
      <c r="G12" s="569">
        <f>C12*'Calculatie sheet'!R$7</f>
        <v>0</v>
      </c>
      <c r="H12" s="42">
        <f>C12*'Calculatie sheet'!R$8</f>
        <v>0</v>
      </c>
      <c r="I12" t="str">
        <f t="shared" ref="I12" si="2">D12</f>
        <v>Secundair</v>
      </c>
      <c r="J12" s="568">
        <f>LOOKUP('Calculatie sheet'!$R$2,'Objectenoverzicht aantallen'!$A:$A,'Objectenoverzicht aantallen'!E:E)*$C12</f>
        <v>0</v>
      </c>
      <c r="K12" s="568">
        <f>LOOKUP('Calculatie sheet'!$R$2,'Objectenoverzicht aantallen'!$A:$A,'Objectenoverzicht aantallen'!F:F)*$C12</f>
        <v>0</v>
      </c>
      <c r="L12" s="568">
        <f>LOOKUP('Calculatie sheet'!$R$2,'Objectenoverzicht aantallen'!$A:$A,'Objectenoverzicht aantallen'!G:G)*$C12</f>
        <v>0</v>
      </c>
      <c r="M12" s="568">
        <f>LOOKUP('Calculatie sheet'!$R$2,'Objectenoverzicht aantallen'!$A:$A,'Objectenoverzicht aantallen'!H:H)*$C12</f>
        <v>0</v>
      </c>
      <c r="N12" s="568">
        <f>LOOKUP('Calculatie sheet'!$R$2,'Objectenoverzicht aantallen'!$A:$A,'Objectenoverzicht aantallen'!I:I)*$C12</f>
        <v>0</v>
      </c>
      <c r="O12" s="568">
        <f>LOOKUP('Calculatie sheet'!$R$2,'Objectenoverzicht aantallen'!$A:$A,'Objectenoverzicht aantallen'!J:J)*$C12</f>
        <v>0</v>
      </c>
      <c r="P12" s="568">
        <f>LOOKUP('Calculatie sheet'!$R$2,'Objectenoverzicht aantallen'!$A:$A,'Objectenoverzicht aantallen'!K:K)*$C12</f>
        <v>0</v>
      </c>
      <c r="Q12" s="568">
        <f>LOOKUP('Calculatie sheet'!$R$2,'Objectenoverzicht aantallen'!$A:$A,'Objectenoverzicht aantallen'!L:L)*$C12</f>
        <v>0</v>
      </c>
      <c r="R12" s="568">
        <f>LOOKUP('Calculatie sheet'!$R$2,'Objectenoverzicht aantallen'!$A:$A,'Objectenoverzicht aantallen'!M:M)*$C12</f>
        <v>0</v>
      </c>
      <c r="S12" s="568">
        <f>LOOKUP('Calculatie sheet'!$R$2,'Objectenoverzicht aantallen'!$A:$A,'Objectenoverzicht aantallen'!N:N)*$C12</f>
        <v>0</v>
      </c>
      <c r="T12" s="568">
        <f>LOOKUP('Calculatie sheet'!$R$2,'Objectenoverzicht aantallen'!$A:$A,'Objectenoverzicht aantallen'!O:O)*$C12</f>
        <v>0</v>
      </c>
    </row>
    <row r="13" spans="1:20" x14ac:dyDescent="0.2">
      <c r="B13" t="str">
        <f>B6</f>
        <v>Grondbewerking</v>
      </c>
      <c r="C13" s="43">
        <f>'Calculatie sheet'!R72*'Calculatie sheet'!$R$57*'Calculatie sheet'!$R$77</f>
        <v>433.125</v>
      </c>
      <c r="D13" t="s">
        <v>135</v>
      </c>
      <c r="G13" s="569">
        <f>C13*'Calculatie sheet'!R$7</f>
        <v>0</v>
      </c>
      <c r="H13" s="42">
        <f>C13*'Calculatie sheet'!R$8</f>
        <v>0</v>
      </c>
      <c r="I13" t="str">
        <f t="shared" si="0"/>
        <v>Secundair</v>
      </c>
      <c r="J13" s="568">
        <f>LOOKUP('Calculatie sheet'!$R$2,'Objectenoverzicht aantallen'!$A:$A,'Objectenoverzicht aantallen'!E:E)*$C13</f>
        <v>0</v>
      </c>
      <c r="K13" s="568">
        <f>LOOKUP('Calculatie sheet'!$R$2,'Objectenoverzicht aantallen'!$A:$A,'Objectenoverzicht aantallen'!F:F)*$C13</f>
        <v>0</v>
      </c>
      <c r="L13" s="568">
        <f>LOOKUP('Calculatie sheet'!$R$2,'Objectenoverzicht aantallen'!$A:$A,'Objectenoverzicht aantallen'!G:G)*$C13</f>
        <v>0</v>
      </c>
      <c r="M13" s="568">
        <f>LOOKUP('Calculatie sheet'!$R$2,'Objectenoverzicht aantallen'!$A:$A,'Objectenoverzicht aantallen'!H:H)*$C13</f>
        <v>0</v>
      </c>
      <c r="N13" s="568">
        <f>LOOKUP('Calculatie sheet'!$R$2,'Objectenoverzicht aantallen'!$A:$A,'Objectenoverzicht aantallen'!I:I)*$C13</f>
        <v>0</v>
      </c>
      <c r="O13" s="568">
        <f>LOOKUP('Calculatie sheet'!$R$2,'Objectenoverzicht aantallen'!$A:$A,'Objectenoverzicht aantallen'!J:J)*$C13</f>
        <v>0</v>
      </c>
      <c r="P13" s="568">
        <f>LOOKUP('Calculatie sheet'!$R$2,'Objectenoverzicht aantallen'!$A:$A,'Objectenoverzicht aantallen'!K:K)*$C13</f>
        <v>0</v>
      </c>
      <c r="Q13" s="568">
        <f>LOOKUP('Calculatie sheet'!$R$2,'Objectenoverzicht aantallen'!$A:$A,'Objectenoverzicht aantallen'!L:L)*$C13</f>
        <v>0</v>
      </c>
      <c r="R13" s="568">
        <f>LOOKUP('Calculatie sheet'!$R$2,'Objectenoverzicht aantallen'!$A:$A,'Objectenoverzicht aantallen'!M:M)*$C13</f>
        <v>0</v>
      </c>
      <c r="S13" s="568">
        <f>LOOKUP('Calculatie sheet'!$R$2,'Objectenoverzicht aantallen'!$A:$A,'Objectenoverzicht aantallen'!N:N)*$C13</f>
        <v>0</v>
      </c>
      <c r="T13" s="568">
        <f>LOOKUP('Calculatie sheet'!$R$2,'Objectenoverzicht aantallen'!$A:$A,'Objectenoverzicht aantallen'!O:O)*$C13</f>
        <v>0</v>
      </c>
    </row>
    <row r="14" spans="1:20" x14ac:dyDescent="0.2">
      <c r="B14" t="str">
        <f>B7</f>
        <v>Bestrating</v>
      </c>
      <c r="C14" s="43">
        <f>'Calculatie sheet'!R73*'Calculatie sheet'!$R$57*'Calculatie sheet'!$R$77</f>
        <v>0</v>
      </c>
      <c r="D14" t="s">
        <v>135</v>
      </c>
      <c r="G14" s="569">
        <f>C14*'Calculatie sheet'!R$7</f>
        <v>0</v>
      </c>
      <c r="H14" s="42">
        <f>C14*'Calculatie sheet'!R$8</f>
        <v>0</v>
      </c>
      <c r="I14" t="str">
        <f t="shared" si="0"/>
        <v>Secundair</v>
      </c>
      <c r="J14" s="568">
        <f>LOOKUP('Calculatie sheet'!$R$2,'Objectenoverzicht aantallen'!$A:$A,'Objectenoverzicht aantallen'!E:E)*$C14</f>
        <v>0</v>
      </c>
      <c r="K14" s="568">
        <f>LOOKUP('Calculatie sheet'!$R$2,'Objectenoverzicht aantallen'!$A:$A,'Objectenoverzicht aantallen'!F:F)*$C14</f>
        <v>0</v>
      </c>
      <c r="L14" s="568">
        <f>LOOKUP('Calculatie sheet'!$R$2,'Objectenoverzicht aantallen'!$A:$A,'Objectenoverzicht aantallen'!G:G)*$C14</f>
        <v>0</v>
      </c>
      <c r="M14" s="568">
        <f>LOOKUP('Calculatie sheet'!$R$2,'Objectenoverzicht aantallen'!$A:$A,'Objectenoverzicht aantallen'!H:H)*$C14</f>
        <v>0</v>
      </c>
      <c r="N14" s="568">
        <f>LOOKUP('Calculatie sheet'!$R$2,'Objectenoverzicht aantallen'!$A:$A,'Objectenoverzicht aantallen'!I:I)*$C14</f>
        <v>0</v>
      </c>
      <c r="O14" s="568">
        <f>LOOKUP('Calculatie sheet'!$R$2,'Objectenoverzicht aantallen'!$A:$A,'Objectenoverzicht aantallen'!J:J)*$C14</f>
        <v>0</v>
      </c>
      <c r="P14" s="568">
        <f>LOOKUP('Calculatie sheet'!$R$2,'Objectenoverzicht aantallen'!$A:$A,'Objectenoverzicht aantallen'!K:K)*$C14</f>
        <v>0</v>
      </c>
      <c r="Q14" s="568">
        <f>LOOKUP('Calculatie sheet'!$R$2,'Objectenoverzicht aantallen'!$A:$A,'Objectenoverzicht aantallen'!L:L)*$C14</f>
        <v>0</v>
      </c>
      <c r="R14" s="568">
        <f>LOOKUP('Calculatie sheet'!$R$2,'Objectenoverzicht aantallen'!$A:$A,'Objectenoverzicht aantallen'!M:M)*$C14</f>
        <v>0</v>
      </c>
      <c r="S14" s="568">
        <f>LOOKUP('Calculatie sheet'!$R$2,'Objectenoverzicht aantallen'!$A:$A,'Objectenoverzicht aantallen'!N:N)*$C14</f>
        <v>0</v>
      </c>
      <c r="T14" s="568">
        <f>LOOKUP('Calculatie sheet'!$R$2,'Objectenoverzicht aantallen'!$A:$A,'Objectenoverzicht aantallen'!O:O)*$C14</f>
        <v>0</v>
      </c>
    </row>
    <row r="15" spans="1:20" x14ac:dyDescent="0.2">
      <c r="B15" t="s">
        <v>348</v>
      </c>
      <c r="C15" s="43">
        <f>'Calculatie sheet'!R74*'Calculatie sheet'!$R$57*'Calculatie sheet'!$R$77</f>
        <v>0</v>
      </c>
      <c r="D15" t="s">
        <v>135</v>
      </c>
      <c r="G15" s="569">
        <f>C15*'Calculatie sheet'!R$7</f>
        <v>0</v>
      </c>
      <c r="H15" s="42">
        <f>C15*'Calculatie sheet'!R$8</f>
        <v>0</v>
      </c>
      <c r="I15" t="str">
        <f t="shared" si="0"/>
        <v>Secundair</v>
      </c>
      <c r="J15" s="568">
        <f>LOOKUP('Calculatie sheet'!$R$2,'Objectenoverzicht aantallen'!$A:$A,'Objectenoverzicht aantallen'!E:E)*$C15</f>
        <v>0</v>
      </c>
      <c r="K15" s="568">
        <f>LOOKUP('Calculatie sheet'!$R$2,'Objectenoverzicht aantallen'!$A:$A,'Objectenoverzicht aantallen'!F:F)*$C15</f>
        <v>0</v>
      </c>
      <c r="L15" s="568">
        <f>LOOKUP('Calculatie sheet'!$R$2,'Objectenoverzicht aantallen'!$A:$A,'Objectenoverzicht aantallen'!G:G)*$C15</f>
        <v>0</v>
      </c>
      <c r="M15" s="568">
        <f>LOOKUP('Calculatie sheet'!$R$2,'Objectenoverzicht aantallen'!$A:$A,'Objectenoverzicht aantallen'!H:H)*$C15</f>
        <v>0</v>
      </c>
      <c r="N15" s="568">
        <f>LOOKUP('Calculatie sheet'!$R$2,'Objectenoverzicht aantallen'!$A:$A,'Objectenoverzicht aantallen'!I:I)*$C15</f>
        <v>0</v>
      </c>
      <c r="O15" s="568">
        <f>LOOKUP('Calculatie sheet'!$R$2,'Objectenoverzicht aantallen'!$A:$A,'Objectenoverzicht aantallen'!J:J)*$C15</f>
        <v>0</v>
      </c>
      <c r="P15" s="568">
        <f>LOOKUP('Calculatie sheet'!$R$2,'Objectenoverzicht aantallen'!$A:$A,'Objectenoverzicht aantallen'!K:K)*$C15</f>
        <v>0</v>
      </c>
      <c r="Q15" s="568">
        <f>LOOKUP('Calculatie sheet'!$R$2,'Objectenoverzicht aantallen'!$A:$A,'Objectenoverzicht aantallen'!L:L)*$C15</f>
        <v>0</v>
      </c>
      <c r="R15" s="568">
        <f>LOOKUP('Calculatie sheet'!$R$2,'Objectenoverzicht aantallen'!$A:$A,'Objectenoverzicht aantallen'!M:M)*$C15</f>
        <v>0</v>
      </c>
      <c r="S15" s="568">
        <f>LOOKUP('Calculatie sheet'!$R$2,'Objectenoverzicht aantallen'!$A:$A,'Objectenoverzicht aantallen'!N:N)*$C15</f>
        <v>0</v>
      </c>
      <c r="T15" s="568">
        <f>LOOKUP('Calculatie sheet'!$R$2,'Objectenoverzicht aantallen'!$A:$A,'Objectenoverzicht aantallen'!O:O)*$C15</f>
        <v>0</v>
      </c>
    </row>
    <row r="16" spans="1:20" x14ac:dyDescent="0.2">
      <c r="B16" t="str">
        <f>B9</f>
        <v>Beton</v>
      </c>
      <c r="C16" s="42">
        <f>'Calculatie sheet'!R68*'Calculatie sheet'!$R$57*'Calculatie sheet'!$R$78</f>
        <v>0</v>
      </c>
      <c r="D16" t="s">
        <v>360</v>
      </c>
      <c r="G16" s="569">
        <f>C16*'Calculatie sheet'!R$7</f>
        <v>0</v>
      </c>
      <c r="H16" s="42">
        <f>C16*'Calculatie sheet'!R$8</f>
        <v>0</v>
      </c>
      <c r="I16" t="str">
        <f t="shared" si="0"/>
        <v>Biobased</v>
      </c>
      <c r="J16" s="568">
        <f>LOOKUP('Calculatie sheet'!$R$2,'Objectenoverzicht aantallen'!$A:$A,'Objectenoverzicht aantallen'!E:E)*$C16</f>
        <v>0</v>
      </c>
      <c r="K16" s="568">
        <f>LOOKUP('Calculatie sheet'!$R$2,'Objectenoverzicht aantallen'!$A:$A,'Objectenoverzicht aantallen'!F:F)*$C16</f>
        <v>0</v>
      </c>
      <c r="L16" s="568">
        <f>LOOKUP('Calculatie sheet'!$R$2,'Objectenoverzicht aantallen'!$A:$A,'Objectenoverzicht aantallen'!G:G)*$C16</f>
        <v>0</v>
      </c>
      <c r="M16" s="568">
        <f>LOOKUP('Calculatie sheet'!$R$2,'Objectenoverzicht aantallen'!$A:$A,'Objectenoverzicht aantallen'!H:H)*$C16</f>
        <v>0</v>
      </c>
      <c r="N16" s="568">
        <f>LOOKUP('Calculatie sheet'!$R$2,'Objectenoverzicht aantallen'!$A:$A,'Objectenoverzicht aantallen'!I:I)*$C16</f>
        <v>0</v>
      </c>
      <c r="O16" s="568">
        <f>LOOKUP('Calculatie sheet'!$R$2,'Objectenoverzicht aantallen'!$A:$A,'Objectenoverzicht aantallen'!J:J)*$C16</f>
        <v>0</v>
      </c>
      <c r="P16" s="568">
        <f>LOOKUP('Calculatie sheet'!$R$2,'Objectenoverzicht aantallen'!$A:$A,'Objectenoverzicht aantallen'!K:K)*$C16</f>
        <v>0</v>
      </c>
      <c r="Q16" s="568">
        <f>LOOKUP('Calculatie sheet'!$R$2,'Objectenoverzicht aantallen'!$A:$A,'Objectenoverzicht aantallen'!L:L)*$C16</f>
        <v>0</v>
      </c>
      <c r="R16" s="568">
        <f>LOOKUP('Calculatie sheet'!$R$2,'Objectenoverzicht aantallen'!$A:$A,'Objectenoverzicht aantallen'!M:M)*$C16</f>
        <v>0</v>
      </c>
      <c r="S16" s="568">
        <f>LOOKUP('Calculatie sheet'!$R$2,'Objectenoverzicht aantallen'!$A:$A,'Objectenoverzicht aantallen'!N:N)*$C16</f>
        <v>0</v>
      </c>
      <c r="T16" s="568">
        <f>LOOKUP('Calculatie sheet'!$R$2,'Objectenoverzicht aantallen'!$A:$A,'Objectenoverzicht aantallen'!O:O)*$C16</f>
        <v>0</v>
      </c>
    </row>
    <row r="17" spans="2:20" x14ac:dyDescent="0.2">
      <c r="B17" t="str">
        <f>B10</f>
        <v>Staal</v>
      </c>
      <c r="C17" s="42">
        <f>'Calculatie sheet'!R69*'Calculatie sheet'!$R$57*'Calculatie sheet'!$R$78</f>
        <v>0</v>
      </c>
      <c r="D17" t="s">
        <v>360</v>
      </c>
      <c r="G17" s="569">
        <f>C17*'Calculatie sheet'!R$7</f>
        <v>0</v>
      </c>
      <c r="H17" s="42">
        <f>C17*'Calculatie sheet'!R$8</f>
        <v>0</v>
      </c>
      <c r="I17" t="str">
        <f t="shared" si="0"/>
        <v>Biobased</v>
      </c>
      <c r="J17" s="568">
        <f>LOOKUP('Calculatie sheet'!$R$2,'Objectenoverzicht aantallen'!$A:$A,'Objectenoverzicht aantallen'!E:E)*$C17</f>
        <v>0</v>
      </c>
      <c r="K17" s="568">
        <f>LOOKUP('Calculatie sheet'!$R$2,'Objectenoverzicht aantallen'!$A:$A,'Objectenoverzicht aantallen'!F:F)*$C17</f>
        <v>0</v>
      </c>
      <c r="L17" s="568">
        <f>LOOKUP('Calculatie sheet'!$R$2,'Objectenoverzicht aantallen'!$A:$A,'Objectenoverzicht aantallen'!G:G)*$C17</f>
        <v>0</v>
      </c>
      <c r="M17" s="568">
        <f>LOOKUP('Calculatie sheet'!$R$2,'Objectenoverzicht aantallen'!$A:$A,'Objectenoverzicht aantallen'!H:H)*$C17</f>
        <v>0</v>
      </c>
      <c r="N17" s="568">
        <f>LOOKUP('Calculatie sheet'!$R$2,'Objectenoverzicht aantallen'!$A:$A,'Objectenoverzicht aantallen'!I:I)*$C17</f>
        <v>0</v>
      </c>
      <c r="O17" s="568">
        <f>LOOKUP('Calculatie sheet'!$R$2,'Objectenoverzicht aantallen'!$A:$A,'Objectenoverzicht aantallen'!J:J)*$C17</f>
        <v>0</v>
      </c>
      <c r="P17" s="568">
        <f>LOOKUP('Calculatie sheet'!$R$2,'Objectenoverzicht aantallen'!$A:$A,'Objectenoverzicht aantallen'!K:K)*$C17</f>
        <v>0</v>
      </c>
      <c r="Q17" s="568">
        <f>LOOKUP('Calculatie sheet'!$R$2,'Objectenoverzicht aantallen'!$A:$A,'Objectenoverzicht aantallen'!L:L)*$C17</f>
        <v>0</v>
      </c>
      <c r="R17" s="568">
        <f>LOOKUP('Calculatie sheet'!$R$2,'Objectenoverzicht aantallen'!$A:$A,'Objectenoverzicht aantallen'!M:M)*$C17</f>
        <v>0</v>
      </c>
      <c r="S17" s="568">
        <f>LOOKUP('Calculatie sheet'!$R$2,'Objectenoverzicht aantallen'!$A:$A,'Objectenoverzicht aantallen'!N:N)*$C17</f>
        <v>0</v>
      </c>
      <c r="T17" s="568">
        <f>LOOKUP('Calculatie sheet'!$R$2,'Objectenoverzicht aantallen'!$A:$A,'Objectenoverzicht aantallen'!O:O)*$C17</f>
        <v>0</v>
      </c>
    </row>
    <row r="18" spans="2:20" x14ac:dyDescent="0.2">
      <c r="B18" t="str">
        <f>B11</f>
        <v>Asfalt</v>
      </c>
      <c r="C18" s="42">
        <f>'Calculatie sheet'!R70*'Calculatie sheet'!$R$57*'Calculatie sheet'!$R$78</f>
        <v>0</v>
      </c>
      <c r="D18" t="s">
        <v>360</v>
      </c>
      <c r="G18" s="569">
        <f>C18*'Calculatie sheet'!R$7</f>
        <v>0</v>
      </c>
      <c r="H18" s="42">
        <f>C18*'Calculatie sheet'!R$8</f>
        <v>0</v>
      </c>
      <c r="I18" t="str">
        <f t="shared" si="0"/>
        <v>Biobased</v>
      </c>
      <c r="J18" s="568">
        <f>LOOKUP('Calculatie sheet'!$R$2,'Objectenoverzicht aantallen'!$A:$A,'Objectenoverzicht aantallen'!E:E)*$C18</f>
        <v>0</v>
      </c>
      <c r="K18" s="568">
        <f>LOOKUP('Calculatie sheet'!$R$2,'Objectenoverzicht aantallen'!$A:$A,'Objectenoverzicht aantallen'!F:F)*$C18</f>
        <v>0</v>
      </c>
      <c r="L18" s="568">
        <f>LOOKUP('Calculatie sheet'!$R$2,'Objectenoverzicht aantallen'!$A:$A,'Objectenoverzicht aantallen'!G:G)*$C18</f>
        <v>0</v>
      </c>
      <c r="M18" s="568">
        <f>LOOKUP('Calculatie sheet'!$R$2,'Objectenoverzicht aantallen'!$A:$A,'Objectenoverzicht aantallen'!H:H)*$C18</f>
        <v>0</v>
      </c>
      <c r="N18" s="568">
        <f>LOOKUP('Calculatie sheet'!$R$2,'Objectenoverzicht aantallen'!$A:$A,'Objectenoverzicht aantallen'!I:I)*$C18</f>
        <v>0</v>
      </c>
      <c r="O18" s="568">
        <f>LOOKUP('Calculatie sheet'!$R$2,'Objectenoverzicht aantallen'!$A:$A,'Objectenoverzicht aantallen'!J:J)*$C18</f>
        <v>0</v>
      </c>
      <c r="P18" s="568">
        <f>LOOKUP('Calculatie sheet'!$R$2,'Objectenoverzicht aantallen'!$A:$A,'Objectenoverzicht aantallen'!K:K)*$C18</f>
        <v>0</v>
      </c>
      <c r="Q18" s="568">
        <f>LOOKUP('Calculatie sheet'!$R$2,'Objectenoverzicht aantallen'!$A:$A,'Objectenoverzicht aantallen'!L:L)*$C18</f>
        <v>0</v>
      </c>
      <c r="R18" s="568">
        <f>LOOKUP('Calculatie sheet'!$R$2,'Objectenoverzicht aantallen'!$A:$A,'Objectenoverzicht aantallen'!M:M)*$C18</f>
        <v>0</v>
      </c>
      <c r="S18" s="568">
        <f>LOOKUP('Calculatie sheet'!$R$2,'Objectenoverzicht aantallen'!$A:$A,'Objectenoverzicht aantallen'!N:N)*$C18</f>
        <v>0</v>
      </c>
      <c r="T18" s="568">
        <f>LOOKUP('Calculatie sheet'!$R$2,'Objectenoverzicht aantallen'!$A:$A,'Objectenoverzicht aantallen'!O:O)*$C18</f>
        <v>0</v>
      </c>
    </row>
    <row r="19" spans="2:20" x14ac:dyDescent="0.2">
      <c r="B19" t="s">
        <v>866</v>
      </c>
      <c r="C19" s="42">
        <f>'Calculatie sheet'!R71*'Calculatie sheet'!$R$57*'Calculatie sheet'!$R$78</f>
        <v>0</v>
      </c>
      <c r="D19" t="s">
        <v>360</v>
      </c>
      <c r="G19" s="569">
        <f>C19*'Calculatie sheet'!R$7</f>
        <v>0</v>
      </c>
      <c r="H19" s="42">
        <f>C19*'Calculatie sheet'!R$8</f>
        <v>0</v>
      </c>
      <c r="I19" t="str">
        <f t="shared" ref="I19" si="3">D19</f>
        <v>Biobased</v>
      </c>
      <c r="J19" s="568">
        <f>LOOKUP('Calculatie sheet'!$R$2,'Objectenoverzicht aantallen'!$A:$A,'Objectenoverzicht aantallen'!E:E)*$C19</f>
        <v>0</v>
      </c>
      <c r="K19" s="568">
        <f>LOOKUP('Calculatie sheet'!$R$2,'Objectenoverzicht aantallen'!$A:$A,'Objectenoverzicht aantallen'!F:F)*$C19</f>
        <v>0</v>
      </c>
      <c r="L19" s="568">
        <f>LOOKUP('Calculatie sheet'!$R$2,'Objectenoverzicht aantallen'!$A:$A,'Objectenoverzicht aantallen'!G:G)*$C19</f>
        <v>0</v>
      </c>
      <c r="M19" s="568">
        <f>LOOKUP('Calculatie sheet'!$R$2,'Objectenoverzicht aantallen'!$A:$A,'Objectenoverzicht aantallen'!H:H)*$C19</f>
        <v>0</v>
      </c>
      <c r="N19" s="568">
        <f>LOOKUP('Calculatie sheet'!$R$2,'Objectenoverzicht aantallen'!$A:$A,'Objectenoverzicht aantallen'!I:I)*$C19</f>
        <v>0</v>
      </c>
      <c r="O19" s="568">
        <f>LOOKUP('Calculatie sheet'!$R$2,'Objectenoverzicht aantallen'!$A:$A,'Objectenoverzicht aantallen'!J:J)*$C19</f>
        <v>0</v>
      </c>
      <c r="P19" s="568">
        <f>LOOKUP('Calculatie sheet'!$R$2,'Objectenoverzicht aantallen'!$A:$A,'Objectenoverzicht aantallen'!K:K)*$C19</f>
        <v>0</v>
      </c>
      <c r="Q19" s="568">
        <f>LOOKUP('Calculatie sheet'!$R$2,'Objectenoverzicht aantallen'!$A:$A,'Objectenoverzicht aantallen'!L:L)*$C19</f>
        <v>0</v>
      </c>
      <c r="R19" s="568">
        <f>LOOKUP('Calculatie sheet'!$R$2,'Objectenoverzicht aantallen'!$A:$A,'Objectenoverzicht aantallen'!M:M)*$C19</f>
        <v>0</v>
      </c>
      <c r="S19" s="568">
        <f>LOOKUP('Calculatie sheet'!$R$2,'Objectenoverzicht aantallen'!$A:$A,'Objectenoverzicht aantallen'!N:N)*$C19</f>
        <v>0</v>
      </c>
      <c r="T19" s="568">
        <f>LOOKUP('Calculatie sheet'!$R$2,'Objectenoverzicht aantallen'!$A:$A,'Objectenoverzicht aantallen'!O:O)*$C19</f>
        <v>0</v>
      </c>
    </row>
    <row r="20" spans="2:20" x14ac:dyDescent="0.2">
      <c r="B20" t="str">
        <f t="shared" ref="B20:B21" si="4">B13</f>
        <v>Grondbewerking</v>
      </c>
      <c r="C20" s="42">
        <f>'Calculatie sheet'!R72*'Calculatie sheet'!$R$57*'Calculatie sheet'!$R$78</f>
        <v>0</v>
      </c>
      <c r="D20" t="s">
        <v>360</v>
      </c>
      <c r="G20" s="569">
        <f>C20*'Calculatie sheet'!R$7</f>
        <v>0</v>
      </c>
      <c r="H20" s="42">
        <f>C20*'Calculatie sheet'!R$8</f>
        <v>0</v>
      </c>
      <c r="I20" t="str">
        <f t="shared" si="0"/>
        <v>Biobased</v>
      </c>
      <c r="J20" s="568">
        <f>LOOKUP('Calculatie sheet'!$R$2,'Objectenoverzicht aantallen'!$A:$A,'Objectenoverzicht aantallen'!E:E)*$C20</f>
        <v>0</v>
      </c>
      <c r="K20" s="568">
        <f>LOOKUP('Calculatie sheet'!$R$2,'Objectenoverzicht aantallen'!$A:$A,'Objectenoverzicht aantallen'!F:F)*$C20</f>
        <v>0</v>
      </c>
      <c r="L20" s="568">
        <f>LOOKUP('Calculatie sheet'!$R$2,'Objectenoverzicht aantallen'!$A:$A,'Objectenoverzicht aantallen'!G:G)*$C20</f>
        <v>0</v>
      </c>
      <c r="M20" s="568">
        <f>LOOKUP('Calculatie sheet'!$R$2,'Objectenoverzicht aantallen'!$A:$A,'Objectenoverzicht aantallen'!H:H)*$C20</f>
        <v>0</v>
      </c>
      <c r="N20" s="568">
        <f>LOOKUP('Calculatie sheet'!$R$2,'Objectenoverzicht aantallen'!$A:$A,'Objectenoverzicht aantallen'!I:I)*$C20</f>
        <v>0</v>
      </c>
      <c r="O20" s="568">
        <f>LOOKUP('Calculatie sheet'!$R$2,'Objectenoverzicht aantallen'!$A:$A,'Objectenoverzicht aantallen'!J:J)*$C20</f>
        <v>0</v>
      </c>
      <c r="P20" s="568">
        <f>LOOKUP('Calculatie sheet'!$R$2,'Objectenoverzicht aantallen'!$A:$A,'Objectenoverzicht aantallen'!K:K)*$C20</f>
        <v>0</v>
      </c>
      <c r="Q20" s="568">
        <f>LOOKUP('Calculatie sheet'!$R$2,'Objectenoverzicht aantallen'!$A:$A,'Objectenoverzicht aantallen'!L:L)*$C20</f>
        <v>0</v>
      </c>
      <c r="R20" s="568">
        <f>LOOKUP('Calculatie sheet'!$R$2,'Objectenoverzicht aantallen'!$A:$A,'Objectenoverzicht aantallen'!M:M)*$C20</f>
        <v>0</v>
      </c>
      <c r="S20" s="568">
        <f>LOOKUP('Calculatie sheet'!$R$2,'Objectenoverzicht aantallen'!$A:$A,'Objectenoverzicht aantallen'!N:N)*$C20</f>
        <v>0</v>
      </c>
      <c r="T20" s="568">
        <f>LOOKUP('Calculatie sheet'!$R$2,'Objectenoverzicht aantallen'!$A:$A,'Objectenoverzicht aantallen'!O:O)*$C20</f>
        <v>0</v>
      </c>
    </row>
    <row r="21" spans="2:20" x14ac:dyDescent="0.2">
      <c r="B21" t="str">
        <f t="shared" si="4"/>
        <v>Bestrating</v>
      </c>
      <c r="C21" s="42">
        <f>'Calculatie sheet'!R73*'Calculatie sheet'!$R$57*'Calculatie sheet'!$R$78</f>
        <v>0</v>
      </c>
      <c r="D21" t="s">
        <v>360</v>
      </c>
      <c r="G21" s="569">
        <f>C21*'Calculatie sheet'!R$7</f>
        <v>0</v>
      </c>
      <c r="H21" s="42">
        <f>C21*'Calculatie sheet'!R$8</f>
        <v>0</v>
      </c>
      <c r="I21" t="str">
        <f t="shared" si="0"/>
        <v>Biobased</v>
      </c>
      <c r="J21" s="568">
        <f>LOOKUP('Calculatie sheet'!$R$2,'Objectenoverzicht aantallen'!$A:$A,'Objectenoverzicht aantallen'!E:E)*$C21</f>
        <v>0</v>
      </c>
      <c r="K21" s="568">
        <f>LOOKUP('Calculatie sheet'!$R$2,'Objectenoverzicht aantallen'!$A:$A,'Objectenoverzicht aantallen'!F:F)*$C21</f>
        <v>0</v>
      </c>
      <c r="L21" s="568">
        <f>LOOKUP('Calculatie sheet'!$R$2,'Objectenoverzicht aantallen'!$A:$A,'Objectenoverzicht aantallen'!G:G)*$C21</f>
        <v>0</v>
      </c>
      <c r="M21" s="568">
        <f>LOOKUP('Calculatie sheet'!$R$2,'Objectenoverzicht aantallen'!$A:$A,'Objectenoverzicht aantallen'!H:H)*$C21</f>
        <v>0</v>
      </c>
      <c r="N21" s="568">
        <f>LOOKUP('Calculatie sheet'!$R$2,'Objectenoverzicht aantallen'!$A:$A,'Objectenoverzicht aantallen'!I:I)*$C21</f>
        <v>0</v>
      </c>
      <c r="O21" s="568">
        <f>LOOKUP('Calculatie sheet'!$R$2,'Objectenoverzicht aantallen'!$A:$A,'Objectenoverzicht aantallen'!J:J)*$C21</f>
        <v>0</v>
      </c>
      <c r="P21" s="568">
        <f>LOOKUP('Calculatie sheet'!$R$2,'Objectenoverzicht aantallen'!$A:$A,'Objectenoverzicht aantallen'!K:K)*$C21</f>
        <v>0</v>
      </c>
      <c r="Q21" s="568">
        <f>LOOKUP('Calculatie sheet'!$R$2,'Objectenoverzicht aantallen'!$A:$A,'Objectenoverzicht aantallen'!L:L)*$C21</f>
        <v>0</v>
      </c>
      <c r="R21" s="568">
        <f>LOOKUP('Calculatie sheet'!$R$2,'Objectenoverzicht aantallen'!$A:$A,'Objectenoverzicht aantallen'!M:M)*$C21</f>
        <v>0</v>
      </c>
      <c r="S21" s="568">
        <f>LOOKUP('Calculatie sheet'!$R$2,'Objectenoverzicht aantallen'!$A:$A,'Objectenoverzicht aantallen'!N:N)*$C21</f>
        <v>0</v>
      </c>
      <c r="T21" s="568">
        <f>LOOKUP('Calculatie sheet'!$R$2,'Objectenoverzicht aantallen'!$A:$A,'Objectenoverzicht aantallen'!O:O)*$C21</f>
        <v>0</v>
      </c>
    </row>
    <row r="22" spans="2:20" x14ac:dyDescent="0.2">
      <c r="B22" t="s">
        <v>348</v>
      </c>
      <c r="C22" s="42">
        <f>'Calculatie sheet'!R74*'Calculatie sheet'!$R$57*'Calculatie sheet'!$R$78</f>
        <v>0</v>
      </c>
      <c r="D22" t="s">
        <v>360</v>
      </c>
      <c r="G22" s="569">
        <f>C22*'Calculatie sheet'!R$7</f>
        <v>0</v>
      </c>
      <c r="H22" s="42">
        <f>C22*'Calculatie sheet'!R$8</f>
        <v>0</v>
      </c>
      <c r="I22" t="str">
        <f t="shared" si="0"/>
        <v>Biobased</v>
      </c>
      <c r="J22" s="568">
        <f>LOOKUP('Calculatie sheet'!$R$2,'Objectenoverzicht aantallen'!$A:$A,'Objectenoverzicht aantallen'!E:E)*$C22</f>
        <v>0</v>
      </c>
      <c r="K22" s="568">
        <f>LOOKUP('Calculatie sheet'!$R$2,'Objectenoverzicht aantallen'!$A:$A,'Objectenoverzicht aantallen'!F:F)*$C22</f>
        <v>0</v>
      </c>
      <c r="L22" s="568">
        <f>LOOKUP('Calculatie sheet'!$R$2,'Objectenoverzicht aantallen'!$A:$A,'Objectenoverzicht aantallen'!G:G)*$C22</f>
        <v>0</v>
      </c>
      <c r="M22" s="568">
        <f>LOOKUP('Calculatie sheet'!$R$2,'Objectenoverzicht aantallen'!$A:$A,'Objectenoverzicht aantallen'!H:H)*$C22</f>
        <v>0</v>
      </c>
      <c r="N22" s="568">
        <f>LOOKUP('Calculatie sheet'!$R$2,'Objectenoverzicht aantallen'!$A:$A,'Objectenoverzicht aantallen'!I:I)*$C22</f>
        <v>0</v>
      </c>
      <c r="O22" s="568">
        <f>LOOKUP('Calculatie sheet'!$R$2,'Objectenoverzicht aantallen'!$A:$A,'Objectenoverzicht aantallen'!J:J)*$C22</f>
        <v>0</v>
      </c>
      <c r="P22" s="568">
        <f>LOOKUP('Calculatie sheet'!$R$2,'Objectenoverzicht aantallen'!$A:$A,'Objectenoverzicht aantallen'!K:K)*$C22</f>
        <v>0</v>
      </c>
      <c r="Q22" s="568">
        <f>LOOKUP('Calculatie sheet'!$R$2,'Objectenoverzicht aantallen'!$A:$A,'Objectenoverzicht aantallen'!L:L)*$C22</f>
        <v>0</v>
      </c>
      <c r="R22" s="568">
        <f>LOOKUP('Calculatie sheet'!$R$2,'Objectenoverzicht aantallen'!$A:$A,'Objectenoverzicht aantallen'!M:M)*$C22</f>
        <v>0</v>
      </c>
      <c r="S22" s="568">
        <f>LOOKUP('Calculatie sheet'!$R$2,'Objectenoverzicht aantallen'!$A:$A,'Objectenoverzicht aantallen'!N:N)*$C22</f>
        <v>0</v>
      </c>
      <c r="T22" s="568">
        <f>LOOKUP('Calculatie sheet'!$R$2,'Objectenoverzicht aantallen'!$A:$A,'Objectenoverzicht aantallen'!O:O)*$C22</f>
        <v>0</v>
      </c>
    </row>
  </sheetData>
  <pageMargins left="0.7" right="0.7" top="0.75" bottom="0.75" header="0.3" footer="0.3"/>
  <pageSetup paperSize="9" orientation="portrait" horizontalDpi="0" verticalDpi="0"/>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297A-9BB0-DE48-A587-E05E2E24493A}">
  <dimension ref="A1:T22"/>
  <sheetViews>
    <sheetView workbookViewId="0">
      <selection activeCell="G18" sqref="G18:T19"/>
    </sheetView>
  </sheetViews>
  <sheetFormatPr baseColWidth="10" defaultColWidth="11" defaultRowHeight="16" x14ac:dyDescent="0.2"/>
  <cols>
    <col min="1" max="1" width="33" bestFit="1" customWidth="1"/>
    <col min="3" max="3" width="11.1640625" bestFit="1" customWidth="1"/>
    <col min="5" max="5" width="21" bestFit="1" customWidth="1"/>
    <col min="10" max="20" width="12.5" bestFit="1" customWidth="1"/>
  </cols>
  <sheetData>
    <row r="1" spans="1:20" x14ac:dyDescent="0.2">
      <c r="A1" t="str">
        <f>'Calculatie sheet'!S3</f>
        <v>Dunne deklaag 500 &lt; VA &lt; 1.500 (normaal en zwaar belast)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sheet'!S68*'Calculatie sheet'!$S$57*(1-'Calculatie sheet'!$S$77-'Calculatie sheet'!$S$78)</f>
        <v>0</v>
      </c>
      <c r="D2" t="s">
        <v>134</v>
      </c>
      <c r="E2" s="8" t="s">
        <v>71</v>
      </c>
      <c r="G2" s="569">
        <f>C2*'Calculatie sheet'!S$7</f>
        <v>0</v>
      </c>
      <c r="H2" s="42">
        <f>C2*'Calculatie sheet'!S$8</f>
        <v>0</v>
      </c>
      <c r="I2" t="str">
        <f>D2</f>
        <v>Primair</v>
      </c>
      <c r="J2" s="568">
        <f>LOOKUP('Calculatie sheet'!$S$2,'Objectenoverzicht aantallen'!$A:$A,'Objectenoverzicht aantallen'!E:E)*$C2</f>
        <v>0</v>
      </c>
      <c r="K2" s="568">
        <f>LOOKUP('Calculatie sheet'!$S$2,'Objectenoverzicht aantallen'!$A:$A,'Objectenoverzicht aantallen'!F:F)*$C2</f>
        <v>0</v>
      </c>
      <c r="L2" s="568">
        <f>LOOKUP('Calculatie sheet'!$S$2,'Objectenoverzicht aantallen'!$A:$A,'Objectenoverzicht aantallen'!G:G)*$C2</f>
        <v>0</v>
      </c>
      <c r="M2" s="568">
        <f>LOOKUP('Calculatie sheet'!$S$2,'Objectenoverzicht aantallen'!$A:$A,'Objectenoverzicht aantallen'!H:H)*$C2</f>
        <v>0</v>
      </c>
      <c r="N2" s="568">
        <f>LOOKUP('Calculatie sheet'!$S$2,'Objectenoverzicht aantallen'!$A:$A,'Objectenoverzicht aantallen'!I:I)*$C2</f>
        <v>0</v>
      </c>
      <c r="O2" s="568">
        <f>LOOKUP('Calculatie sheet'!$S$2,'Objectenoverzicht aantallen'!$A:$A,'Objectenoverzicht aantallen'!J:J)*$C2</f>
        <v>0</v>
      </c>
      <c r="P2" s="568">
        <f>LOOKUP('Calculatie sheet'!$S$2,'Objectenoverzicht aantallen'!$A:$A,'Objectenoverzicht aantallen'!K:K)*$C2</f>
        <v>0</v>
      </c>
      <c r="Q2" s="568">
        <f>LOOKUP('Calculatie sheet'!$S$2,'Objectenoverzicht aantallen'!$A:$A,'Objectenoverzicht aantallen'!L:L)*$C2</f>
        <v>0</v>
      </c>
      <c r="R2" s="568">
        <f>LOOKUP('Calculatie sheet'!$S$2,'Objectenoverzicht aantallen'!$A:$A,'Objectenoverzicht aantallen'!M:M)*$C2</f>
        <v>0</v>
      </c>
      <c r="S2" s="568">
        <f>LOOKUP('Calculatie sheet'!$S$2,'Objectenoverzicht aantallen'!$A:$A,'Objectenoverzicht aantallen'!N:N)*$C2</f>
        <v>0</v>
      </c>
      <c r="T2" s="568">
        <f>LOOKUP('Calculatie sheet'!$S$2,'Objectenoverzicht aantallen'!$A:$A,'Objectenoverzicht aantallen'!O:O)*$C2</f>
        <v>0</v>
      </c>
    </row>
    <row r="3" spans="1:20" x14ac:dyDescent="0.2">
      <c r="B3" t="str">
        <f>'Calculatie sheet'!C69</f>
        <v>Staal</v>
      </c>
      <c r="C3" s="43">
        <f>'Calculatie sheet'!S69*'Calculatie sheet'!$S$57*(1-'Calculatie sheet'!$S$77-'Calculatie sheet'!$S$78)</f>
        <v>0</v>
      </c>
      <c r="D3" t="s">
        <v>134</v>
      </c>
      <c r="E3" s="24" t="s">
        <v>74</v>
      </c>
      <c r="G3" s="569">
        <f>C3*'Calculatie sheet'!S$7</f>
        <v>0</v>
      </c>
      <c r="H3" s="42">
        <f>C3*'Calculatie sheet'!S$8</f>
        <v>0</v>
      </c>
      <c r="I3" t="str">
        <f t="shared" ref="I3:I22" si="0">D3</f>
        <v>Primair</v>
      </c>
      <c r="J3" s="568">
        <f>LOOKUP('Calculatie sheet'!$S$2,'Objectenoverzicht aantallen'!$A:$A,'Objectenoverzicht aantallen'!E:E)*$C3</f>
        <v>0</v>
      </c>
      <c r="K3" s="568">
        <f>LOOKUP('Calculatie sheet'!$S$2,'Objectenoverzicht aantallen'!$A:$A,'Objectenoverzicht aantallen'!F:F)*$C3</f>
        <v>0</v>
      </c>
      <c r="L3" s="568">
        <f>LOOKUP('Calculatie sheet'!$S$2,'Objectenoverzicht aantallen'!$A:$A,'Objectenoverzicht aantallen'!G:G)*$C3</f>
        <v>0</v>
      </c>
      <c r="M3" s="568">
        <f>LOOKUP('Calculatie sheet'!$S$2,'Objectenoverzicht aantallen'!$A:$A,'Objectenoverzicht aantallen'!H:H)*$C3</f>
        <v>0</v>
      </c>
      <c r="N3" s="568">
        <f>LOOKUP('Calculatie sheet'!$S$2,'Objectenoverzicht aantallen'!$A:$A,'Objectenoverzicht aantallen'!I:I)*$C3</f>
        <v>0</v>
      </c>
      <c r="O3" s="568">
        <f>LOOKUP('Calculatie sheet'!$S$2,'Objectenoverzicht aantallen'!$A:$A,'Objectenoverzicht aantallen'!J:J)*$C3</f>
        <v>0</v>
      </c>
      <c r="P3" s="568">
        <f>LOOKUP('Calculatie sheet'!$S$2,'Objectenoverzicht aantallen'!$A:$A,'Objectenoverzicht aantallen'!K:K)*$C3</f>
        <v>0</v>
      </c>
      <c r="Q3" s="568">
        <f>LOOKUP('Calculatie sheet'!$S$2,'Objectenoverzicht aantallen'!$A:$A,'Objectenoverzicht aantallen'!L:L)*$C3</f>
        <v>0</v>
      </c>
      <c r="R3" s="568">
        <f>LOOKUP('Calculatie sheet'!$S$2,'Objectenoverzicht aantallen'!$A:$A,'Objectenoverzicht aantallen'!M:M)*$C3</f>
        <v>0</v>
      </c>
      <c r="S3" s="568">
        <f>LOOKUP('Calculatie sheet'!$S$2,'Objectenoverzicht aantallen'!$A:$A,'Objectenoverzicht aantallen'!N:N)*$C3</f>
        <v>0</v>
      </c>
      <c r="T3" s="568">
        <f>LOOKUP('Calculatie sheet'!$S$2,'Objectenoverzicht aantallen'!$A:$A,'Objectenoverzicht aantallen'!O:O)*$C3</f>
        <v>0</v>
      </c>
    </row>
    <row r="4" spans="1:20" x14ac:dyDescent="0.2">
      <c r="B4" t="str">
        <f>'Calculatie sheet'!C70</f>
        <v>Asfalt</v>
      </c>
      <c r="C4" s="43">
        <f>'Calculatie sheet'!S70*'Calculatie sheet'!$S$57*(1-'Calculatie sheet'!$S$77-'Calculatie sheet'!$S$78)</f>
        <v>354.375</v>
      </c>
      <c r="D4" t="s">
        <v>134</v>
      </c>
      <c r="E4" s="25" t="s">
        <v>75</v>
      </c>
      <c r="G4" s="569">
        <f>C4*'Calculatie sheet'!S$7</f>
        <v>0</v>
      </c>
      <c r="H4" s="42">
        <f>C4*'Calculatie sheet'!S$8</f>
        <v>0</v>
      </c>
      <c r="I4" t="str">
        <f t="shared" si="0"/>
        <v>Primair</v>
      </c>
      <c r="J4" s="568">
        <f>LOOKUP('Calculatie sheet'!$S$2,'Objectenoverzicht aantallen'!$A:$A,'Objectenoverzicht aantallen'!E:E)*$C4</f>
        <v>0</v>
      </c>
      <c r="K4" s="568">
        <f>LOOKUP('Calculatie sheet'!$S$2,'Objectenoverzicht aantallen'!$A:$A,'Objectenoverzicht aantallen'!F:F)*$C4</f>
        <v>0</v>
      </c>
      <c r="L4" s="568">
        <f>LOOKUP('Calculatie sheet'!$S$2,'Objectenoverzicht aantallen'!$A:$A,'Objectenoverzicht aantallen'!G:G)*$C4</f>
        <v>0</v>
      </c>
      <c r="M4" s="568">
        <f>LOOKUP('Calculatie sheet'!$S$2,'Objectenoverzicht aantallen'!$A:$A,'Objectenoverzicht aantallen'!H:H)*$C4</f>
        <v>0</v>
      </c>
      <c r="N4" s="568">
        <f>LOOKUP('Calculatie sheet'!$S$2,'Objectenoverzicht aantallen'!$A:$A,'Objectenoverzicht aantallen'!I:I)*$C4</f>
        <v>0</v>
      </c>
      <c r="O4" s="568">
        <f>LOOKUP('Calculatie sheet'!$S$2,'Objectenoverzicht aantallen'!$A:$A,'Objectenoverzicht aantallen'!J:J)*$C4</f>
        <v>0</v>
      </c>
      <c r="P4" s="568">
        <f>LOOKUP('Calculatie sheet'!$S$2,'Objectenoverzicht aantallen'!$A:$A,'Objectenoverzicht aantallen'!K:K)*$C4</f>
        <v>0</v>
      </c>
      <c r="Q4" s="568">
        <f>LOOKUP('Calculatie sheet'!$S$2,'Objectenoverzicht aantallen'!$A:$A,'Objectenoverzicht aantallen'!L:L)*$C4</f>
        <v>0</v>
      </c>
      <c r="R4" s="568">
        <f>LOOKUP('Calculatie sheet'!$S$2,'Objectenoverzicht aantallen'!$A:$A,'Objectenoverzicht aantallen'!M:M)*$C4</f>
        <v>0</v>
      </c>
      <c r="S4" s="568">
        <f>LOOKUP('Calculatie sheet'!$S$2,'Objectenoverzicht aantallen'!$A:$A,'Objectenoverzicht aantallen'!N:N)*$C4</f>
        <v>0</v>
      </c>
      <c r="T4" s="568">
        <f>LOOKUP('Calculatie sheet'!$S$2,'Objectenoverzicht aantallen'!$A:$A,'Objectenoverzicht aantallen'!O:O)*$C4</f>
        <v>0</v>
      </c>
    </row>
    <row r="5" spans="1:20" x14ac:dyDescent="0.2">
      <c r="B5" t="s">
        <v>866</v>
      </c>
      <c r="C5" s="43">
        <f>'Calculatie sheet'!S71*'Calculatie sheet'!$S$57*(1-'Calculatie sheet'!$S$77-'Calculatie sheet'!$S$78)</f>
        <v>0</v>
      </c>
      <c r="D5" t="s">
        <v>134</v>
      </c>
      <c r="E5" s="27" t="s">
        <v>93</v>
      </c>
      <c r="G5" s="569">
        <f>C5*'Calculatie sheet'!S$7</f>
        <v>0</v>
      </c>
      <c r="H5" s="42">
        <f>C5*'Calculatie sheet'!S$8</f>
        <v>0</v>
      </c>
      <c r="I5" t="str">
        <f t="shared" ref="I5" si="1">D5</f>
        <v>Primair</v>
      </c>
      <c r="J5" s="568">
        <f>LOOKUP('Calculatie sheet'!$S$2,'Objectenoverzicht aantallen'!$A:$A,'Objectenoverzicht aantallen'!E:E)*$C5</f>
        <v>0</v>
      </c>
      <c r="K5" s="568">
        <f>LOOKUP('Calculatie sheet'!$S$2,'Objectenoverzicht aantallen'!$A:$A,'Objectenoverzicht aantallen'!F:F)*$C5</f>
        <v>0</v>
      </c>
      <c r="L5" s="568">
        <f>LOOKUP('Calculatie sheet'!$S$2,'Objectenoverzicht aantallen'!$A:$A,'Objectenoverzicht aantallen'!G:G)*$C5</f>
        <v>0</v>
      </c>
      <c r="M5" s="568">
        <f>LOOKUP('Calculatie sheet'!$S$2,'Objectenoverzicht aantallen'!$A:$A,'Objectenoverzicht aantallen'!H:H)*$C5</f>
        <v>0</v>
      </c>
      <c r="N5" s="568">
        <f>LOOKUP('Calculatie sheet'!$S$2,'Objectenoverzicht aantallen'!$A:$A,'Objectenoverzicht aantallen'!I:I)*$C5</f>
        <v>0</v>
      </c>
      <c r="O5" s="568">
        <f>LOOKUP('Calculatie sheet'!$S$2,'Objectenoverzicht aantallen'!$A:$A,'Objectenoverzicht aantallen'!J:J)*$C5</f>
        <v>0</v>
      </c>
      <c r="P5" s="568">
        <f>LOOKUP('Calculatie sheet'!$S$2,'Objectenoverzicht aantallen'!$A:$A,'Objectenoverzicht aantallen'!K:K)*$C5</f>
        <v>0</v>
      </c>
      <c r="Q5" s="568">
        <f>LOOKUP('Calculatie sheet'!$S$2,'Objectenoverzicht aantallen'!$A:$A,'Objectenoverzicht aantallen'!L:L)*$C5</f>
        <v>0</v>
      </c>
      <c r="R5" s="568">
        <f>LOOKUP('Calculatie sheet'!$S$2,'Objectenoverzicht aantallen'!$A:$A,'Objectenoverzicht aantallen'!M:M)*$C5</f>
        <v>0</v>
      </c>
      <c r="S5" s="568">
        <f>LOOKUP('Calculatie sheet'!$S$2,'Objectenoverzicht aantallen'!$A:$A,'Objectenoverzicht aantallen'!N:N)*$C5</f>
        <v>0</v>
      </c>
      <c r="T5" s="568">
        <f>LOOKUP('Calculatie sheet'!$S$2,'Objectenoverzicht aantallen'!$A:$A,'Objectenoverzicht aantallen'!O:O)*$C5</f>
        <v>0</v>
      </c>
    </row>
    <row r="6" spans="1:20" x14ac:dyDescent="0.2">
      <c r="B6" t="str">
        <f>'Calculatie sheet'!C72</f>
        <v>Grondbewerking</v>
      </c>
      <c r="C6" s="43">
        <f>'Calculatie sheet'!S72*'Calculatie sheet'!$S$57*(1-'Calculatie sheet'!$S$77-'Calculatie sheet'!$S$78)</f>
        <v>236.25</v>
      </c>
      <c r="D6" t="s">
        <v>134</v>
      </c>
      <c r="E6" s="38" t="s">
        <v>659</v>
      </c>
      <c r="G6" s="569">
        <f>C6*'Calculatie sheet'!S$7</f>
        <v>0</v>
      </c>
      <c r="H6" s="42">
        <f>C6*'Calculatie sheet'!S$8</f>
        <v>0</v>
      </c>
      <c r="I6" t="str">
        <f t="shared" si="0"/>
        <v>Primair</v>
      </c>
      <c r="J6" s="568">
        <f>LOOKUP('Calculatie sheet'!$S$2,'Objectenoverzicht aantallen'!$A:$A,'Objectenoverzicht aantallen'!E:E)*$C6</f>
        <v>0</v>
      </c>
      <c r="K6" s="568">
        <f>LOOKUP('Calculatie sheet'!$S$2,'Objectenoverzicht aantallen'!$A:$A,'Objectenoverzicht aantallen'!F:F)*$C6</f>
        <v>0</v>
      </c>
      <c r="L6" s="568">
        <f>LOOKUP('Calculatie sheet'!$S$2,'Objectenoverzicht aantallen'!$A:$A,'Objectenoverzicht aantallen'!G:G)*$C6</f>
        <v>0</v>
      </c>
      <c r="M6" s="568">
        <f>LOOKUP('Calculatie sheet'!$S$2,'Objectenoverzicht aantallen'!$A:$A,'Objectenoverzicht aantallen'!H:H)*$C6</f>
        <v>0</v>
      </c>
      <c r="N6" s="568">
        <f>LOOKUP('Calculatie sheet'!$S$2,'Objectenoverzicht aantallen'!$A:$A,'Objectenoverzicht aantallen'!I:I)*$C6</f>
        <v>0</v>
      </c>
      <c r="O6" s="568">
        <f>LOOKUP('Calculatie sheet'!$S$2,'Objectenoverzicht aantallen'!$A:$A,'Objectenoverzicht aantallen'!J:J)*$C6</f>
        <v>0</v>
      </c>
      <c r="P6" s="568">
        <f>LOOKUP('Calculatie sheet'!$S$2,'Objectenoverzicht aantallen'!$A:$A,'Objectenoverzicht aantallen'!K:K)*$C6</f>
        <v>0</v>
      </c>
      <c r="Q6" s="568">
        <f>LOOKUP('Calculatie sheet'!$S$2,'Objectenoverzicht aantallen'!$A:$A,'Objectenoverzicht aantallen'!L:L)*$C6</f>
        <v>0</v>
      </c>
      <c r="R6" s="568">
        <f>LOOKUP('Calculatie sheet'!$S$2,'Objectenoverzicht aantallen'!$A:$A,'Objectenoverzicht aantallen'!M:M)*$C6</f>
        <v>0</v>
      </c>
      <c r="S6" s="568">
        <f>LOOKUP('Calculatie sheet'!$S$2,'Objectenoverzicht aantallen'!$A:$A,'Objectenoverzicht aantallen'!N:N)*$C6</f>
        <v>0</v>
      </c>
      <c r="T6" s="568">
        <f>LOOKUP('Calculatie sheet'!$S$2,'Objectenoverzicht aantallen'!$A:$A,'Objectenoverzicht aantallen'!O:O)*$C6</f>
        <v>0</v>
      </c>
    </row>
    <row r="7" spans="1:20" x14ac:dyDescent="0.2">
      <c r="B7" t="str">
        <f>'Calculatie sheet'!C73</f>
        <v>Bestrating</v>
      </c>
      <c r="C7" s="43">
        <f>'Calculatie sheet'!S73*'Calculatie sheet'!$S$57*(1-'Calculatie sheet'!$S$77-'Calculatie sheet'!$S$78)</f>
        <v>0</v>
      </c>
      <c r="D7" t="s">
        <v>134</v>
      </c>
      <c r="E7" s="569" t="s">
        <v>597</v>
      </c>
      <c r="G7" s="569">
        <f>C7*'Calculatie sheet'!S$7</f>
        <v>0</v>
      </c>
      <c r="H7" s="42">
        <f>C7*'Calculatie sheet'!S$8</f>
        <v>0</v>
      </c>
      <c r="I7" t="str">
        <f t="shared" si="0"/>
        <v>Primair</v>
      </c>
      <c r="J7" s="568">
        <f>LOOKUP('Calculatie sheet'!$S$2,'Objectenoverzicht aantallen'!$A:$A,'Objectenoverzicht aantallen'!E:E)*$C7</f>
        <v>0</v>
      </c>
      <c r="K7" s="568">
        <f>LOOKUP('Calculatie sheet'!$S$2,'Objectenoverzicht aantallen'!$A:$A,'Objectenoverzicht aantallen'!F:F)*$C7</f>
        <v>0</v>
      </c>
      <c r="L7" s="568">
        <f>LOOKUP('Calculatie sheet'!$S$2,'Objectenoverzicht aantallen'!$A:$A,'Objectenoverzicht aantallen'!G:G)*$C7</f>
        <v>0</v>
      </c>
      <c r="M7" s="568">
        <f>LOOKUP('Calculatie sheet'!$S$2,'Objectenoverzicht aantallen'!$A:$A,'Objectenoverzicht aantallen'!H:H)*$C7</f>
        <v>0</v>
      </c>
      <c r="N7" s="568">
        <f>LOOKUP('Calculatie sheet'!$S$2,'Objectenoverzicht aantallen'!$A:$A,'Objectenoverzicht aantallen'!I:I)*$C7</f>
        <v>0</v>
      </c>
      <c r="O7" s="568">
        <f>LOOKUP('Calculatie sheet'!$S$2,'Objectenoverzicht aantallen'!$A:$A,'Objectenoverzicht aantallen'!J:J)*$C7</f>
        <v>0</v>
      </c>
      <c r="P7" s="568">
        <f>LOOKUP('Calculatie sheet'!$S$2,'Objectenoverzicht aantallen'!$A:$A,'Objectenoverzicht aantallen'!K:K)*$C7</f>
        <v>0</v>
      </c>
      <c r="Q7" s="568">
        <f>LOOKUP('Calculatie sheet'!$S$2,'Objectenoverzicht aantallen'!$A:$A,'Objectenoverzicht aantallen'!L:L)*$C7</f>
        <v>0</v>
      </c>
      <c r="R7" s="568">
        <f>LOOKUP('Calculatie sheet'!$S$2,'Objectenoverzicht aantallen'!$A:$A,'Objectenoverzicht aantallen'!M:M)*$C7</f>
        <v>0</v>
      </c>
      <c r="S7" s="568">
        <f>LOOKUP('Calculatie sheet'!$S$2,'Objectenoverzicht aantallen'!$A:$A,'Objectenoverzicht aantallen'!N:N)*$C7</f>
        <v>0</v>
      </c>
      <c r="T7" s="568">
        <f>LOOKUP('Calculatie sheet'!$S$2,'Objectenoverzicht aantallen'!$A:$A,'Objectenoverzicht aantallen'!O:O)*$C7</f>
        <v>0</v>
      </c>
    </row>
    <row r="8" spans="1:20" x14ac:dyDescent="0.2">
      <c r="B8" t="s">
        <v>348</v>
      </c>
      <c r="C8" s="43">
        <f>'Calculatie sheet'!S74*'Calculatie sheet'!$S$57*(1-'Calculatie sheet'!$S$77-'Calculatie sheet'!$S$78)</f>
        <v>0</v>
      </c>
      <c r="D8" t="s">
        <v>134</v>
      </c>
      <c r="G8" s="569">
        <f>C8*'Calculatie sheet'!S$7</f>
        <v>0</v>
      </c>
      <c r="H8" s="42">
        <f>C8*'Calculatie sheet'!S$8</f>
        <v>0</v>
      </c>
      <c r="I8" t="str">
        <f t="shared" si="0"/>
        <v>Primair</v>
      </c>
      <c r="J8" s="568">
        <f>LOOKUP('Calculatie sheet'!$S$2,'Objectenoverzicht aantallen'!$A:$A,'Objectenoverzicht aantallen'!E:E)*$C8</f>
        <v>0</v>
      </c>
      <c r="K8" s="568">
        <f>LOOKUP('Calculatie sheet'!$S$2,'Objectenoverzicht aantallen'!$A:$A,'Objectenoverzicht aantallen'!F:F)*$C8</f>
        <v>0</v>
      </c>
      <c r="L8" s="568">
        <f>LOOKUP('Calculatie sheet'!$S$2,'Objectenoverzicht aantallen'!$A:$A,'Objectenoverzicht aantallen'!G:G)*$C8</f>
        <v>0</v>
      </c>
      <c r="M8" s="568">
        <f>LOOKUP('Calculatie sheet'!$S$2,'Objectenoverzicht aantallen'!$A:$A,'Objectenoverzicht aantallen'!H:H)*$C8</f>
        <v>0</v>
      </c>
      <c r="N8" s="568">
        <f>LOOKUP('Calculatie sheet'!$S$2,'Objectenoverzicht aantallen'!$A:$A,'Objectenoverzicht aantallen'!I:I)*$C8</f>
        <v>0</v>
      </c>
      <c r="O8" s="568">
        <f>LOOKUP('Calculatie sheet'!$S$2,'Objectenoverzicht aantallen'!$A:$A,'Objectenoverzicht aantallen'!J:J)*$C8</f>
        <v>0</v>
      </c>
      <c r="P8" s="568">
        <f>LOOKUP('Calculatie sheet'!$S$2,'Objectenoverzicht aantallen'!$A:$A,'Objectenoverzicht aantallen'!K:K)*$C8</f>
        <v>0</v>
      </c>
      <c r="Q8" s="568">
        <f>LOOKUP('Calculatie sheet'!$S$2,'Objectenoverzicht aantallen'!$A:$A,'Objectenoverzicht aantallen'!L:L)*$C8</f>
        <v>0</v>
      </c>
      <c r="R8" s="568">
        <f>LOOKUP('Calculatie sheet'!$S$2,'Objectenoverzicht aantallen'!$A:$A,'Objectenoverzicht aantallen'!M:M)*$C8</f>
        <v>0</v>
      </c>
      <c r="S8" s="568">
        <f>LOOKUP('Calculatie sheet'!$S$2,'Objectenoverzicht aantallen'!$A:$A,'Objectenoverzicht aantallen'!N:N)*$C8</f>
        <v>0</v>
      </c>
      <c r="T8" s="568">
        <f>LOOKUP('Calculatie sheet'!$S$2,'Objectenoverzicht aantallen'!$A:$A,'Objectenoverzicht aantallen'!O:O)*$C8</f>
        <v>0</v>
      </c>
    </row>
    <row r="9" spans="1:20" x14ac:dyDescent="0.2">
      <c r="B9" t="str">
        <f>B2</f>
        <v>Beton</v>
      </c>
      <c r="C9" s="43">
        <f>'Calculatie sheet'!S68*'Calculatie sheet'!$S$57*'Calculatie sheet'!$S$77</f>
        <v>0</v>
      </c>
      <c r="D9" t="s">
        <v>135</v>
      </c>
      <c r="G9" s="569">
        <f>C9*'Calculatie sheet'!S$7</f>
        <v>0</v>
      </c>
      <c r="H9" s="42">
        <f>C9*'Calculatie sheet'!S$8</f>
        <v>0</v>
      </c>
      <c r="I9" t="str">
        <f t="shared" si="0"/>
        <v>Secundair</v>
      </c>
      <c r="J9" s="568">
        <f>LOOKUP('Calculatie sheet'!$S$2,'Objectenoverzicht aantallen'!$A:$A,'Objectenoverzicht aantallen'!E:E)*$C9</f>
        <v>0</v>
      </c>
      <c r="K9" s="568">
        <f>LOOKUP('Calculatie sheet'!$S$2,'Objectenoverzicht aantallen'!$A:$A,'Objectenoverzicht aantallen'!F:F)*$C9</f>
        <v>0</v>
      </c>
      <c r="L9" s="568">
        <f>LOOKUP('Calculatie sheet'!$S$2,'Objectenoverzicht aantallen'!$A:$A,'Objectenoverzicht aantallen'!G:G)*$C9</f>
        <v>0</v>
      </c>
      <c r="M9" s="568">
        <f>LOOKUP('Calculatie sheet'!$S$2,'Objectenoverzicht aantallen'!$A:$A,'Objectenoverzicht aantallen'!H:H)*$C9</f>
        <v>0</v>
      </c>
      <c r="N9" s="568">
        <f>LOOKUP('Calculatie sheet'!$S$2,'Objectenoverzicht aantallen'!$A:$A,'Objectenoverzicht aantallen'!I:I)*$C9</f>
        <v>0</v>
      </c>
      <c r="O9" s="568">
        <f>LOOKUP('Calculatie sheet'!$S$2,'Objectenoverzicht aantallen'!$A:$A,'Objectenoverzicht aantallen'!J:J)*$C9</f>
        <v>0</v>
      </c>
      <c r="P9" s="568">
        <f>LOOKUP('Calculatie sheet'!$S$2,'Objectenoverzicht aantallen'!$A:$A,'Objectenoverzicht aantallen'!K:K)*$C9</f>
        <v>0</v>
      </c>
      <c r="Q9" s="568">
        <f>LOOKUP('Calculatie sheet'!$S$2,'Objectenoverzicht aantallen'!$A:$A,'Objectenoverzicht aantallen'!L:L)*$C9</f>
        <v>0</v>
      </c>
      <c r="R9" s="568">
        <f>LOOKUP('Calculatie sheet'!$S$2,'Objectenoverzicht aantallen'!$A:$A,'Objectenoverzicht aantallen'!M:M)*$C9</f>
        <v>0</v>
      </c>
      <c r="S9" s="568">
        <f>LOOKUP('Calculatie sheet'!$S$2,'Objectenoverzicht aantallen'!$A:$A,'Objectenoverzicht aantallen'!N:N)*$C9</f>
        <v>0</v>
      </c>
      <c r="T9" s="568">
        <f>LOOKUP('Calculatie sheet'!$S$2,'Objectenoverzicht aantallen'!$A:$A,'Objectenoverzicht aantallen'!O:O)*$C9</f>
        <v>0</v>
      </c>
    </row>
    <row r="10" spans="1:20" x14ac:dyDescent="0.2">
      <c r="B10" t="str">
        <f>B3</f>
        <v>Staal</v>
      </c>
      <c r="C10" s="43">
        <f>'Calculatie sheet'!S69*'Calculatie sheet'!$S$57*'Calculatie sheet'!$S$77</f>
        <v>0</v>
      </c>
      <c r="D10" t="s">
        <v>135</v>
      </c>
      <c r="G10" s="569">
        <f>C10*'Calculatie sheet'!S$7</f>
        <v>0</v>
      </c>
      <c r="H10" s="42">
        <f>C10*'Calculatie sheet'!S$8</f>
        <v>0</v>
      </c>
      <c r="I10" t="str">
        <f t="shared" si="0"/>
        <v>Secundair</v>
      </c>
      <c r="J10" s="568">
        <f>LOOKUP('Calculatie sheet'!$S$2,'Objectenoverzicht aantallen'!$A:$A,'Objectenoverzicht aantallen'!E:E)*$C10</f>
        <v>0</v>
      </c>
      <c r="K10" s="568">
        <f>LOOKUP('Calculatie sheet'!$S$2,'Objectenoverzicht aantallen'!$A:$A,'Objectenoverzicht aantallen'!F:F)*$C10</f>
        <v>0</v>
      </c>
      <c r="L10" s="568">
        <f>LOOKUP('Calculatie sheet'!$S$2,'Objectenoverzicht aantallen'!$A:$A,'Objectenoverzicht aantallen'!G:G)*$C10</f>
        <v>0</v>
      </c>
      <c r="M10" s="568">
        <f>LOOKUP('Calculatie sheet'!$S$2,'Objectenoverzicht aantallen'!$A:$A,'Objectenoverzicht aantallen'!H:H)*$C10</f>
        <v>0</v>
      </c>
      <c r="N10" s="568">
        <f>LOOKUP('Calculatie sheet'!$S$2,'Objectenoverzicht aantallen'!$A:$A,'Objectenoverzicht aantallen'!I:I)*$C10</f>
        <v>0</v>
      </c>
      <c r="O10" s="568">
        <f>LOOKUP('Calculatie sheet'!$S$2,'Objectenoverzicht aantallen'!$A:$A,'Objectenoverzicht aantallen'!J:J)*$C10</f>
        <v>0</v>
      </c>
      <c r="P10" s="568">
        <f>LOOKUP('Calculatie sheet'!$S$2,'Objectenoverzicht aantallen'!$A:$A,'Objectenoverzicht aantallen'!K:K)*$C10</f>
        <v>0</v>
      </c>
      <c r="Q10" s="568">
        <f>LOOKUP('Calculatie sheet'!$S$2,'Objectenoverzicht aantallen'!$A:$A,'Objectenoverzicht aantallen'!L:L)*$C10</f>
        <v>0</v>
      </c>
      <c r="R10" s="568">
        <f>LOOKUP('Calculatie sheet'!$S$2,'Objectenoverzicht aantallen'!$A:$A,'Objectenoverzicht aantallen'!M:M)*$C10</f>
        <v>0</v>
      </c>
      <c r="S10" s="568">
        <f>LOOKUP('Calculatie sheet'!$S$2,'Objectenoverzicht aantallen'!$A:$A,'Objectenoverzicht aantallen'!N:N)*$C10</f>
        <v>0</v>
      </c>
      <c r="T10" s="568">
        <f>LOOKUP('Calculatie sheet'!$S$2,'Objectenoverzicht aantallen'!$A:$A,'Objectenoverzicht aantallen'!O:O)*$C10</f>
        <v>0</v>
      </c>
    </row>
    <row r="11" spans="1:20" x14ac:dyDescent="0.2">
      <c r="B11" t="str">
        <f>B4</f>
        <v>Asfalt</v>
      </c>
      <c r="C11" s="43">
        <f>'Calculatie sheet'!S70*'Calculatie sheet'!$S$57*'Calculatie sheet'!$S$77</f>
        <v>590.625</v>
      </c>
      <c r="D11" t="s">
        <v>135</v>
      </c>
      <c r="G11" s="569">
        <f>C11*'Calculatie sheet'!S$7</f>
        <v>0</v>
      </c>
      <c r="H11" s="42">
        <f>C11*'Calculatie sheet'!S$8</f>
        <v>0</v>
      </c>
      <c r="I11" t="str">
        <f t="shared" si="0"/>
        <v>Secundair</v>
      </c>
      <c r="J11" s="568">
        <f>LOOKUP('Calculatie sheet'!$S$2,'Objectenoverzicht aantallen'!$A:$A,'Objectenoverzicht aantallen'!E:E)*$C11</f>
        <v>0</v>
      </c>
      <c r="K11" s="568">
        <f>LOOKUP('Calculatie sheet'!$S$2,'Objectenoverzicht aantallen'!$A:$A,'Objectenoverzicht aantallen'!F:F)*$C11</f>
        <v>0</v>
      </c>
      <c r="L11" s="568">
        <f>LOOKUP('Calculatie sheet'!$S$2,'Objectenoverzicht aantallen'!$A:$A,'Objectenoverzicht aantallen'!G:G)*$C11</f>
        <v>0</v>
      </c>
      <c r="M11" s="568">
        <f>LOOKUP('Calculatie sheet'!$S$2,'Objectenoverzicht aantallen'!$A:$A,'Objectenoverzicht aantallen'!H:H)*$C11</f>
        <v>0</v>
      </c>
      <c r="N11" s="568">
        <f>LOOKUP('Calculatie sheet'!$S$2,'Objectenoverzicht aantallen'!$A:$A,'Objectenoverzicht aantallen'!I:I)*$C11</f>
        <v>0</v>
      </c>
      <c r="O11" s="568">
        <f>LOOKUP('Calculatie sheet'!$S$2,'Objectenoverzicht aantallen'!$A:$A,'Objectenoverzicht aantallen'!J:J)*$C11</f>
        <v>0</v>
      </c>
      <c r="P11" s="568">
        <f>LOOKUP('Calculatie sheet'!$S$2,'Objectenoverzicht aantallen'!$A:$A,'Objectenoverzicht aantallen'!K:K)*$C11</f>
        <v>0</v>
      </c>
      <c r="Q11" s="568">
        <f>LOOKUP('Calculatie sheet'!$S$2,'Objectenoverzicht aantallen'!$A:$A,'Objectenoverzicht aantallen'!L:L)*$C11</f>
        <v>0</v>
      </c>
      <c r="R11" s="568">
        <f>LOOKUP('Calculatie sheet'!$S$2,'Objectenoverzicht aantallen'!$A:$A,'Objectenoverzicht aantallen'!M:M)*$C11</f>
        <v>0</v>
      </c>
      <c r="S11" s="568">
        <f>LOOKUP('Calculatie sheet'!$S$2,'Objectenoverzicht aantallen'!$A:$A,'Objectenoverzicht aantallen'!N:N)*$C11</f>
        <v>0</v>
      </c>
      <c r="T11" s="568">
        <f>LOOKUP('Calculatie sheet'!$S$2,'Objectenoverzicht aantallen'!$A:$A,'Objectenoverzicht aantallen'!O:O)*$C11</f>
        <v>0</v>
      </c>
    </row>
    <row r="12" spans="1:20" x14ac:dyDescent="0.2">
      <c r="B12" t="s">
        <v>866</v>
      </c>
      <c r="C12" s="43">
        <f>'Calculatie sheet'!S71*'Calculatie sheet'!$S$57*'Calculatie sheet'!$S$77</f>
        <v>0</v>
      </c>
      <c r="D12" t="s">
        <v>135</v>
      </c>
      <c r="G12" s="569">
        <f>C12*'Calculatie sheet'!S$7</f>
        <v>0</v>
      </c>
      <c r="H12" s="42">
        <f>C12*'Calculatie sheet'!S$8</f>
        <v>0</v>
      </c>
      <c r="I12" t="str">
        <f t="shared" ref="I12" si="2">D12</f>
        <v>Secundair</v>
      </c>
      <c r="J12" s="568">
        <f>LOOKUP('Calculatie sheet'!$S$2,'Objectenoverzicht aantallen'!$A:$A,'Objectenoverzicht aantallen'!E:E)*$C12</f>
        <v>0</v>
      </c>
      <c r="K12" s="568">
        <f>LOOKUP('Calculatie sheet'!$S$2,'Objectenoverzicht aantallen'!$A:$A,'Objectenoverzicht aantallen'!F:F)*$C12</f>
        <v>0</v>
      </c>
      <c r="L12" s="568">
        <f>LOOKUP('Calculatie sheet'!$S$2,'Objectenoverzicht aantallen'!$A:$A,'Objectenoverzicht aantallen'!G:G)*$C12</f>
        <v>0</v>
      </c>
      <c r="M12" s="568">
        <f>LOOKUP('Calculatie sheet'!$S$2,'Objectenoverzicht aantallen'!$A:$A,'Objectenoverzicht aantallen'!H:H)*$C12</f>
        <v>0</v>
      </c>
      <c r="N12" s="568">
        <f>LOOKUP('Calculatie sheet'!$S$2,'Objectenoverzicht aantallen'!$A:$A,'Objectenoverzicht aantallen'!I:I)*$C12</f>
        <v>0</v>
      </c>
      <c r="O12" s="568">
        <f>LOOKUP('Calculatie sheet'!$S$2,'Objectenoverzicht aantallen'!$A:$A,'Objectenoverzicht aantallen'!J:J)*$C12</f>
        <v>0</v>
      </c>
      <c r="P12" s="568">
        <f>LOOKUP('Calculatie sheet'!$S$2,'Objectenoverzicht aantallen'!$A:$A,'Objectenoverzicht aantallen'!K:K)*$C12</f>
        <v>0</v>
      </c>
      <c r="Q12" s="568">
        <f>LOOKUP('Calculatie sheet'!$S$2,'Objectenoverzicht aantallen'!$A:$A,'Objectenoverzicht aantallen'!L:L)*$C12</f>
        <v>0</v>
      </c>
      <c r="R12" s="568">
        <f>LOOKUP('Calculatie sheet'!$S$2,'Objectenoverzicht aantallen'!$A:$A,'Objectenoverzicht aantallen'!M:M)*$C12</f>
        <v>0</v>
      </c>
      <c r="S12" s="568">
        <f>LOOKUP('Calculatie sheet'!$S$2,'Objectenoverzicht aantallen'!$A:$A,'Objectenoverzicht aantallen'!N:N)*$C12</f>
        <v>0</v>
      </c>
      <c r="T12" s="568">
        <f>LOOKUP('Calculatie sheet'!$S$2,'Objectenoverzicht aantallen'!$A:$A,'Objectenoverzicht aantallen'!O:O)*$C12</f>
        <v>0</v>
      </c>
    </row>
    <row r="13" spans="1:20" x14ac:dyDescent="0.2">
      <c r="B13" t="str">
        <f>B6</f>
        <v>Grondbewerking</v>
      </c>
      <c r="C13" s="43">
        <f>'Calculatie sheet'!S72*'Calculatie sheet'!$S$57*'Calculatie sheet'!$S$77</f>
        <v>393.75</v>
      </c>
      <c r="D13" t="s">
        <v>135</v>
      </c>
      <c r="G13" s="569">
        <f>C13*'Calculatie sheet'!S$7</f>
        <v>0</v>
      </c>
      <c r="H13" s="42">
        <f>C13*'Calculatie sheet'!S$8</f>
        <v>0</v>
      </c>
      <c r="I13" t="str">
        <f t="shared" si="0"/>
        <v>Secundair</v>
      </c>
      <c r="J13" s="568">
        <f>LOOKUP('Calculatie sheet'!$S$2,'Objectenoverzicht aantallen'!$A:$A,'Objectenoverzicht aantallen'!E:E)*$C13</f>
        <v>0</v>
      </c>
      <c r="K13" s="568">
        <f>LOOKUP('Calculatie sheet'!$S$2,'Objectenoverzicht aantallen'!$A:$A,'Objectenoverzicht aantallen'!F:F)*$C13</f>
        <v>0</v>
      </c>
      <c r="L13" s="568">
        <f>LOOKUP('Calculatie sheet'!$S$2,'Objectenoverzicht aantallen'!$A:$A,'Objectenoverzicht aantallen'!G:G)*$C13</f>
        <v>0</v>
      </c>
      <c r="M13" s="568">
        <f>LOOKUP('Calculatie sheet'!$S$2,'Objectenoverzicht aantallen'!$A:$A,'Objectenoverzicht aantallen'!H:H)*$C13</f>
        <v>0</v>
      </c>
      <c r="N13" s="568">
        <f>LOOKUP('Calculatie sheet'!$S$2,'Objectenoverzicht aantallen'!$A:$A,'Objectenoverzicht aantallen'!I:I)*$C13</f>
        <v>0</v>
      </c>
      <c r="O13" s="568">
        <f>LOOKUP('Calculatie sheet'!$S$2,'Objectenoverzicht aantallen'!$A:$A,'Objectenoverzicht aantallen'!J:J)*$C13</f>
        <v>0</v>
      </c>
      <c r="P13" s="568">
        <f>LOOKUP('Calculatie sheet'!$S$2,'Objectenoverzicht aantallen'!$A:$A,'Objectenoverzicht aantallen'!K:K)*$C13</f>
        <v>0</v>
      </c>
      <c r="Q13" s="568">
        <f>LOOKUP('Calculatie sheet'!$S$2,'Objectenoverzicht aantallen'!$A:$A,'Objectenoverzicht aantallen'!L:L)*$C13</f>
        <v>0</v>
      </c>
      <c r="R13" s="568">
        <f>LOOKUP('Calculatie sheet'!$S$2,'Objectenoverzicht aantallen'!$A:$A,'Objectenoverzicht aantallen'!M:M)*$C13</f>
        <v>0</v>
      </c>
      <c r="S13" s="568">
        <f>LOOKUP('Calculatie sheet'!$S$2,'Objectenoverzicht aantallen'!$A:$A,'Objectenoverzicht aantallen'!N:N)*$C13</f>
        <v>0</v>
      </c>
      <c r="T13" s="568">
        <f>LOOKUP('Calculatie sheet'!$S$2,'Objectenoverzicht aantallen'!$A:$A,'Objectenoverzicht aantallen'!O:O)*$C13</f>
        <v>0</v>
      </c>
    </row>
    <row r="14" spans="1:20" x14ac:dyDescent="0.2">
      <c r="B14" t="str">
        <f>B7</f>
        <v>Bestrating</v>
      </c>
      <c r="C14" s="43">
        <f>'Calculatie sheet'!S73*'Calculatie sheet'!$S$57*'Calculatie sheet'!$S$77</f>
        <v>0</v>
      </c>
      <c r="D14" t="s">
        <v>135</v>
      </c>
      <c r="G14" s="569">
        <f>C14*'Calculatie sheet'!S$7</f>
        <v>0</v>
      </c>
      <c r="H14" s="42">
        <f>C14*'Calculatie sheet'!S$8</f>
        <v>0</v>
      </c>
      <c r="I14" t="str">
        <f t="shared" si="0"/>
        <v>Secundair</v>
      </c>
      <c r="J14" s="568">
        <f>LOOKUP('Calculatie sheet'!$S$2,'Objectenoverzicht aantallen'!$A:$A,'Objectenoverzicht aantallen'!E:E)*$C14</f>
        <v>0</v>
      </c>
      <c r="K14" s="568">
        <f>LOOKUP('Calculatie sheet'!$S$2,'Objectenoverzicht aantallen'!$A:$A,'Objectenoverzicht aantallen'!F:F)*$C14</f>
        <v>0</v>
      </c>
      <c r="L14" s="568">
        <f>LOOKUP('Calculatie sheet'!$S$2,'Objectenoverzicht aantallen'!$A:$A,'Objectenoverzicht aantallen'!G:G)*$C14</f>
        <v>0</v>
      </c>
      <c r="M14" s="568">
        <f>LOOKUP('Calculatie sheet'!$S$2,'Objectenoverzicht aantallen'!$A:$A,'Objectenoverzicht aantallen'!H:H)*$C14</f>
        <v>0</v>
      </c>
      <c r="N14" s="568">
        <f>LOOKUP('Calculatie sheet'!$S$2,'Objectenoverzicht aantallen'!$A:$A,'Objectenoverzicht aantallen'!I:I)*$C14</f>
        <v>0</v>
      </c>
      <c r="O14" s="568">
        <f>LOOKUP('Calculatie sheet'!$S$2,'Objectenoverzicht aantallen'!$A:$A,'Objectenoverzicht aantallen'!J:J)*$C14</f>
        <v>0</v>
      </c>
      <c r="P14" s="568">
        <f>LOOKUP('Calculatie sheet'!$S$2,'Objectenoverzicht aantallen'!$A:$A,'Objectenoverzicht aantallen'!K:K)*$C14</f>
        <v>0</v>
      </c>
      <c r="Q14" s="568">
        <f>LOOKUP('Calculatie sheet'!$S$2,'Objectenoverzicht aantallen'!$A:$A,'Objectenoverzicht aantallen'!L:L)*$C14</f>
        <v>0</v>
      </c>
      <c r="R14" s="568">
        <f>LOOKUP('Calculatie sheet'!$S$2,'Objectenoverzicht aantallen'!$A:$A,'Objectenoverzicht aantallen'!M:M)*$C14</f>
        <v>0</v>
      </c>
      <c r="S14" s="568">
        <f>LOOKUP('Calculatie sheet'!$S$2,'Objectenoverzicht aantallen'!$A:$A,'Objectenoverzicht aantallen'!N:N)*$C14</f>
        <v>0</v>
      </c>
      <c r="T14" s="568">
        <f>LOOKUP('Calculatie sheet'!$S$2,'Objectenoverzicht aantallen'!$A:$A,'Objectenoverzicht aantallen'!O:O)*$C14</f>
        <v>0</v>
      </c>
    </row>
    <row r="15" spans="1:20" x14ac:dyDescent="0.2">
      <c r="B15" t="s">
        <v>348</v>
      </c>
      <c r="C15" s="43">
        <f>'Calculatie sheet'!S74*'Calculatie sheet'!$S$57*'Calculatie sheet'!$S$77</f>
        <v>0</v>
      </c>
      <c r="D15" t="s">
        <v>135</v>
      </c>
      <c r="G15" s="569">
        <f>C15*'Calculatie sheet'!S$7</f>
        <v>0</v>
      </c>
      <c r="H15" s="42">
        <f>C15*'Calculatie sheet'!S$8</f>
        <v>0</v>
      </c>
      <c r="I15" t="str">
        <f t="shared" si="0"/>
        <v>Secundair</v>
      </c>
      <c r="J15" s="568">
        <f>LOOKUP('Calculatie sheet'!$S$2,'Objectenoverzicht aantallen'!$A:$A,'Objectenoverzicht aantallen'!E:E)*$C15</f>
        <v>0</v>
      </c>
      <c r="K15" s="568">
        <f>LOOKUP('Calculatie sheet'!$S$2,'Objectenoverzicht aantallen'!$A:$A,'Objectenoverzicht aantallen'!F:F)*$C15</f>
        <v>0</v>
      </c>
      <c r="L15" s="568">
        <f>LOOKUP('Calculatie sheet'!$S$2,'Objectenoverzicht aantallen'!$A:$A,'Objectenoverzicht aantallen'!G:G)*$C15</f>
        <v>0</v>
      </c>
      <c r="M15" s="568">
        <f>LOOKUP('Calculatie sheet'!$S$2,'Objectenoverzicht aantallen'!$A:$A,'Objectenoverzicht aantallen'!H:H)*$C15</f>
        <v>0</v>
      </c>
      <c r="N15" s="568">
        <f>LOOKUP('Calculatie sheet'!$S$2,'Objectenoverzicht aantallen'!$A:$A,'Objectenoverzicht aantallen'!I:I)*$C15</f>
        <v>0</v>
      </c>
      <c r="O15" s="568">
        <f>LOOKUP('Calculatie sheet'!$S$2,'Objectenoverzicht aantallen'!$A:$A,'Objectenoverzicht aantallen'!J:J)*$C15</f>
        <v>0</v>
      </c>
      <c r="P15" s="568">
        <f>LOOKUP('Calculatie sheet'!$S$2,'Objectenoverzicht aantallen'!$A:$A,'Objectenoverzicht aantallen'!K:K)*$C15</f>
        <v>0</v>
      </c>
      <c r="Q15" s="568">
        <f>LOOKUP('Calculatie sheet'!$S$2,'Objectenoverzicht aantallen'!$A:$A,'Objectenoverzicht aantallen'!L:L)*$C15</f>
        <v>0</v>
      </c>
      <c r="R15" s="568">
        <f>LOOKUP('Calculatie sheet'!$S$2,'Objectenoverzicht aantallen'!$A:$A,'Objectenoverzicht aantallen'!M:M)*$C15</f>
        <v>0</v>
      </c>
      <c r="S15" s="568">
        <f>LOOKUP('Calculatie sheet'!$S$2,'Objectenoverzicht aantallen'!$A:$A,'Objectenoverzicht aantallen'!N:N)*$C15</f>
        <v>0</v>
      </c>
      <c r="T15" s="568">
        <f>LOOKUP('Calculatie sheet'!$S$2,'Objectenoverzicht aantallen'!$A:$A,'Objectenoverzicht aantallen'!O:O)*$C15</f>
        <v>0</v>
      </c>
    </row>
    <row r="16" spans="1:20" x14ac:dyDescent="0.2">
      <c r="B16" t="str">
        <f>B9</f>
        <v>Beton</v>
      </c>
      <c r="C16" s="42">
        <f>'Calculatie sheet'!S68*'Calculatie sheet'!$S$57*'Calculatie sheet'!$S$78</f>
        <v>0</v>
      </c>
      <c r="D16" t="s">
        <v>360</v>
      </c>
      <c r="G16" s="569">
        <f>C16*'Calculatie sheet'!S$7</f>
        <v>0</v>
      </c>
      <c r="H16" s="42">
        <f>C16*'Calculatie sheet'!S$8</f>
        <v>0</v>
      </c>
      <c r="I16" t="str">
        <f t="shared" si="0"/>
        <v>Biobased</v>
      </c>
      <c r="J16" s="568">
        <f>LOOKUP('Calculatie sheet'!$S$2,'Objectenoverzicht aantallen'!$A:$A,'Objectenoverzicht aantallen'!E:E)*$C16</f>
        <v>0</v>
      </c>
      <c r="K16" s="568">
        <f>LOOKUP('Calculatie sheet'!$S$2,'Objectenoverzicht aantallen'!$A:$A,'Objectenoverzicht aantallen'!F:F)*$C16</f>
        <v>0</v>
      </c>
      <c r="L16" s="568">
        <f>LOOKUP('Calculatie sheet'!$S$2,'Objectenoverzicht aantallen'!$A:$A,'Objectenoverzicht aantallen'!G:G)*$C16</f>
        <v>0</v>
      </c>
      <c r="M16" s="568">
        <f>LOOKUP('Calculatie sheet'!$S$2,'Objectenoverzicht aantallen'!$A:$A,'Objectenoverzicht aantallen'!H:H)*$C16</f>
        <v>0</v>
      </c>
      <c r="N16" s="568">
        <f>LOOKUP('Calculatie sheet'!$S$2,'Objectenoverzicht aantallen'!$A:$A,'Objectenoverzicht aantallen'!I:I)*$C16</f>
        <v>0</v>
      </c>
      <c r="O16" s="568">
        <f>LOOKUP('Calculatie sheet'!$S$2,'Objectenoverzicht aantallen'!$A:$A,'Objectenoverzicht aantallen'!J:J)*$C16</f>
        <v>0</v>
      </c>
      <c r="P16" s="568">
        <f>LOOKUP('Calculatie sheet'!$S$2,'Objectenoverzicht aantallen'!$A:$A,'Objectenoverzicht aantallen'!K:K)*$C16</f>
        <v>0</v>
      </c>
      <c r="Q16" s="568">
        <f>LOOKUP('Calculatie sheet'!$S$2,'Objectenoverzicht aantallen'!$A:$A,'Objectenoverzicht aantallen'!L:L)*$C16</f>
        <v>0</v>
      </c>
      <c r="R16" s="568">
        <f>LOOKUP('Calculatie sheet'!$S$2,'Objectenoverzicht aantallen'!$A:$A,'Objectenoverzicht aantallen'!M:M)*$C16</f>
        <v>0</v>
      </c>
      <c r="S16" s="568">
        <f>LOOKUP('Calculatie sheet'!$S$2,'Objectenoverzicht aantallen'!$A:$A,'Objectenoverzicht aantallen'!N:N)*$C16</f>
        <v>0</v>
      </c>
      <c r="T16" s="568">
        <f>LOOKUP('Calculatie sheet'!$S$2,'Objectenoverzicht aantallen'!$A:$A,'Objectenoverzicht aantallen'!O:O)*$C16</f>
        <v>0</v>
      </c>
    </row>
    <row r="17" spans="2:20" x14ac:dyDescent="0.2">
      <c r="B17" t="str">
        <f>B10</f>
        <v>Staal</v>
      </c>
      <c r="C17" s="42">
        <f>'Calculatie sheet'!S69*'Calculatie sheet'!$S$57*'Calculatie sheet'!$S$78</f>
        <v>0</v>
      </c>
      <c r="D17" t="s">
        <v>360</v>
      </c>
      <c r="G17" s="569">
        <f>C17*'Calculatie sheet'!S$7</f>
        <v>0</v>
      </c>
      <c r="H17" s="42">
        <f>C17*'Calculatie sheet'!S$8</f>
        <v>0</v>
      </c>
      <c r="I17" t="str">
        <f t="shared" si="0"/>
        <v>Biobased</v>
      </c>
      <c r="J17" s="568">
        <f>LOOKUP('Calculatie sheet'!$S$2,'Objectenoverzicht aantallen'!$A:$A,'Objectenoverzicht aantallen'!E:E)*$C17</f>
        <v>0</v>
      </c>
      <c r="K17" s="568">
        <f>LOOKUP('Calculatie sheet'!$S$2,'Objectenoverzicht aantallen'!$A:$A,'Objectenoverzicht aantallen'!F:F)*$C17</f>
        <v>0</v>
      </c>
      <c r="L17" s="568">
        <f>LOOKUP('Calculatie sheet'!$S$2,'Objectenoverzicht aantallen'!$A:$A,'Objectenoverzicht aantallen'!G:G)*$C17</f>
        <v>0</v>
      </c>
      <c r="M17" s="568">
        <f>LOOKUP('Calculatie sheet'!$S$2,'Objectenoverzicht aantallen'!$A:$A,'Objectenoverzicht aantallen'!H:H)*$C17</f>
        <v>0</v>
      </c>
      <c r="N17" s="568">
        <f>LOOKUP('Calculatie sheet'!$S$2,'Objectenoverzicht aantallen'!$A:$A,'Objectenoverzicht aantallen'!I:I)*$C17</f>
        <v>0</v>
      </c>
      <c r="O17" s="568">
        <f>LOOKUP('Calculatie sheet'!$S$2,'Objectenoverzicht aantallen'!$A:$A,'Objectenoverzicht aantallen'!J:J)*$C17</f>
        <v>0</v>
      </c>
      <c r="P17" s="568">
        <f>LOOKUP('Calculatie sheet'!$S$2,'Objectenoverzicht aantallen'!$A:$A,'Objectenoverzicht aantallen'!K:K)*$C17</f>
        <v>0</v>
      </c>
      <c r="Q17" s="568">
        <f>LOOKUP('Calculatie sheet'!$S$2,'Objectenoverzicht aantallen'!$A:$A,'Objectenoverzicht aantallen'!L:L)*$C17</f>
        <v>0</v>
      </c>
      <c r="R17" s="568">
        <f>LOOKUP('Calculatie sheet'!$S$2,'Objectenoverzicht aantallen'!$A:$A,'Objectenoverzicht aantallen'!M:M)*$C17</f>
        <v>0</v>
      </c>
      <c r="S17" s="568">
        <f>LOOKUP('Calculatie sheet'!$S$2,'Objectenoverzicht aantallen'!$A:$A,'Objectenoverzicht aantallen'!N:N)*$C17</f>
        <v>0</v>
      </c>
      <c r="T17" s="568">
        <f>LOOKUP('Calculatie sheet'!$S$2,'Objectenoverzicht aantallen'!$A:$A,'Objectenoverzicht aantallen'!O:O)*$C17</f>
        <v>0</v>
      </c>
    </row>
    <row r="18" spans="2:20" x14ac:dyDescent="0.2">
      <c r="B18" t="str">
        <f>B11</f>
        <v>Asfalt</v>
      </c>
      <c r="C18" s="42">
        <f>'Calculatie sheet'!S70*'Calculatie sheet'!$S$57*'Calculatie sheet'!$S$78</f>
        <v>0</v>
      </c>
      <c r="D18" t="s">
        <v>360</v>
      </c>
      <c r="G18" s="569">
        <f>C18*'Calculatie sheet'!S$7</f>
        <v>0</v>
      </c>
      <c r="H18" s="42">
        <f>C18*'Calculatie sheet'!S$8</f>
        <v>0</v>
      </c>
      <c r="I18" t="str">
        <f t="shared" si="0"/>
        <v>Biobased</v>
      </c>
      <c r="J18" s="568">
        <f>LOOKUP('Calculatie sheet'!$S$2,'Objectenoverzicht aantallen'!$A:$A,'Objectenoverzicht aantallen'!E:E)*$C18</f>
        <v>0</v>
      </c>
      <c r="K18" s="568">
        <f>LOOKUP('Calculatie sheet'!$S$2,'Objectenoverzicht aantallen'!$A:$A,'Objectenoverzicht aantallen'!F:F)*$C18</f>
        <v>0</v>
      </c>
      <c r="L18" s="568">
        <f>LOOKUP('Calculatie sheet'!$S$2,'Objectenoverzicht aantallen'!$A:$A,'Objectenoverzicht aantallen'!G:G)*$C18</f>
        <v>0</v>
      </c>
      <c r="M18" s="568">
        <f>LOOKUP('Calculatie sheet'!$S$2,'Objectenoverzicht aantallen'!$A:$A,'Objectenoverzicht aantallen'!H:H)*$C18</f>
        <v>0</v>
      </c>
      <c r="N18" s="568">
        <f>LOOKUP('Calculatie sheet'!$S$2,'Objectenoverzicht aantallen'!$A:$A,'Objectenoverzicht aantallen'!I:I)*$C18</f>
        <v>0</v>
      </c>
      <c r="O18" s="568">
        <f>LOOKUP('Calculatie sheet'!$S$2,'Objectenoverzicht aantallen'!$A:$A,'Objectenoverzicht aantallen'!J:J)*$C18</f>
        <v>0</v>
      </c>
      <c r="P18" s="568">
        <f>LOOKUP('Calculatie sheet'!$S$2,'Objectenoverzicht aantallen'!$A:$A,'Objectenoverzicht aantallen'!K:K)*$C18</f>
        <v>0</v>
      </c>
      <c r="Q18" s="568">
        <f>LOOKUP('Calculatie sheet'!$S$2,'Objectenoverzicht aantallen'!$A:$A,'Objectenoverzicht aantallen'!L:L)*$C18</f>
        <v>0</v>
      </c>
      <c r="R18" s="568">
        <f>LOOKUP('Calculatie sheet'!$S$2,'Objectenoverzicht aantallen'!$A:$A,'Objectenoverzicht aantallen'!M:M)*$C18</f>
        <v>0</v>
      </c>
      <c r="S18" s="568">
        <f>LOOKUP('Calculatie sheet'!$S$2,'Objectenoverzicht aantallen'!$A:$A,'Objectenoverzicht aantallen'!N:N)*$C18</f>
        <v>0</v>
      </c>
      <c r="T18" s="568">
        <f>LOOKUP('Calculatie sheet'!$S$2,'Objectenoverzicht aantallen'!$A:$A,'Objectenoverzicht aantallen'!O:O)*$C18</f>
        <v>0</v>
      </c>
    </row>
    <row r="19" spans="2:20" x14ac:dyDescent="0.2">
      <c r="B19" t="s">
        <v>866</v>
      </c>
      <c r="C19" s="42">
        <f>'Calculatie sheet'!S71*'Calculatie sheet'!$S$57*'Calculatie sheet'!$S$78</f>
        <v>0</v>
      </c>
      <c r="D19" t="s">
        <v>360</v>
      </c>
      <c r="G19" s="569">
        <f>C19*'Calculatie sheet'!S$7</f>
        <v>0</v>
      </c>
      <c r="H19" s="42">
        <f>C19*'Calculatie sheet'!S$8</f>
        <v>0</v>
      </c>
      <c r="I19" t="str">
        <f t="shared" ref="I19" si="3">D19</f>
        <v>Biobased</v>
      </c>
      <c r="J19" s="568">
        <f>LOOKUP('Calculatie sheet'!$S$2,'Objectenoverzicht aantallen'!$A:$A,'Objectenoverzicht aantallen'!E:E)*$C19</f>
        <v>0</v>
      </c>
      <c r="K19" s="568">
        <f>LOOKUP('Calculatie sheet'!$S$2,'Objectenoverzicht aantallen'!$A:$A,'Objectenoverzicht aantallen'!F:F)*$C19</f>
        <v>0</v>
      </c>
      <c r="L19" s="568">
        <f>LOOKUP('Calculatie sheet'!$S$2,'Objectenoverzicht aantallen'!$A:$A,'Objectenoverzicht aantallen'!G:G)*$C19</f>
        <v>0</v>
      </c>
      <c r="M19" s="568">
        <f>LOOKUP('Calculatie sheet'!$S$2,'Objectenoverzicht aantallen'!$A:$A,'Objectenoverzicht aantallen'!H:H)*$C19</f>
        <v>0</v>
      </c>
      <c r="N19" s="568">
        <f>LOOKUP('Calculatie sheet'!$S$2,'Objectenoverzicht aantallen'!$A:$A,'Objectenoverzicht aantallen'!I:I)*$C19</f>
        <v>0</v>
      </c>
      <c r="O19" s="568">
        <f>LOOKUP('Calculatie sheet'!$S$2,'Objectenoverzicht aantallen'!$A:$A,'Objectenoverzicht aantallen'!J:J)*$C19</f>
        <v>0</v>
      </c>
      <c r="P19" s="568">
        <f>LOOKUP('Calculatie sheet'!$S$2,'Objectenoverzicht aantallen'!$A:$A,'Objectenoverzicht aantallen'!K:K)*$C19</f>
        <v>0</v>
      </c>
      <c r="Q19" s="568">
        <f>LOOKUP('Calculatie sheet'!$S$2,'Objectenoverzicht aantallen'!$A:$A,'Objectenoverzicht aantallen'!L:L)*$C19</f>
        <v>0</v>
      </c>
      <c r="R19" s="568">
        <f>LOOKUP('Calculatie sheet'!$S$2,'Objectenoverzicht aantallen'!$A:$A,'Objectenoverzicht aantallen'!M:M)*$C19</f>
        <v>0</v>
      </c>
      <c r="S19" s="568">
        <f>LOOKUP('Calculatie sheet'!$S$2,'Objectenoverzicht aantallen'!$A:$A,'Objectenoverzicht aantallen'!N:N)*$C19</f>
        <v>0</v>
      </c>
      <c r="T19" s="568">
        <f>LOOKUP('Calculatie sheet'!$S$2,'Objectenoverzicht aantallen'!$A:$A,'Objectenoverzicht aantallen'!O:O)*$C19</f>
        <v>0</v>
      </c>
    </row>
    <row r="20" spans="2:20" x14ac:dyDescent="0.2">
      <c r="B20" t="str">
        <f t="shared" ref="B20:B21" si="4">B13</f>
        <v>Grondbewerking</v>
      </c>
      <c r="C20" s="42">
        <f>'Calculatie sheet'!S72*'Calculatie sheet'!$S$57*'Calculatie sheet'!$S$78</f>
        <v>0</v>
      </c>
      <c r="D20" t="s">
        <v>360</v>
      </c>
      <c r="G20" s="569">
        <f>C20*'Calculatie sheet'!S$7</f>
        <v>0</v>
      </c>
      <c r="H20" s="42">
        <f>C20*'Calculatie sheet'!S$8</f>
        <v>0</v>
      </c>
      <c r="I20" t="str">
        <f t="shared" si="0"/>
        <v>Biobased</v>
      </c>
      <c r="J20" s="568">
        <f>LOOKUP('Calculatie sheet'!$S$2,'Objectenoverzicht aantallen'!$A:$A,'Objectenoverzicht aantallen'!E:E)*$C20</f>
        <v>0</v>
      </c>
      <c r="K20" s="568">
        <f>LOOKUP('Calculatie sheet'!$S$2,'Objectenoverzicht aantallen'!$A:$A,'Objectenoverzicht aantallen'!F:F)*$C20</f>
        <v>0</v>
      </c>
      <c r="L20" s="568">
        <f>LOOKUP('Calculatie sheet'!$S$2,'Objectenoverzicht aantallen'!$A:$A,'Objectenoverzicht aantallen'!G:G)*$C20</f>
        <v>0</v>
      </c>
      <c r="M20" s="568">
        <f>LOOKUP('Calculatie sheet'!$S$2,'Objectenoverzicht aantallen'!$A:$A,'Objectenoverzicht aantallen'!H:H)*$C20</f>
        <v>0</v>
      </c>
      <c r="N20" s="568">
        <f>LOOKUP('Calculatie sheet'!$S$2,'Objectenoverzicht aantallen'!$A:$A,'Objectenoverzicht aantallen'!I:I)*$C20</f>
        <v>0</v>
      </c>
      <c r="O20" s="568">
        <f>LOOKUP('Calculatie sheet'!$S$2,'Objectenoverzicht aantallen'!$A:$A,'Objectenoverzicht aantallen'!J:J)*$C20</f>
        <v>0</v>
      </c>
      <c r="P20" s="568">
        <f>LOOKUP('Calculatie sheet'!$S$2,'Objectenoverzicht aantallen'!$A:$A,'Objectenoverzicht aantallen'!K:K)*$C20</f>
        <v>0</v>
      </c>
      <c r="Q20" s="568">
        <f>LOOKUP('Calculatie sheet'!$S$2,'Objectenoverzicht aantallen'!$A:$A,'Objectenoverzicht aantallen'!L:L)*$C20</f>
        <v>0</v>
      </c>
      <c r="R20" s="568">
        <f>LOOKUP('Calculatie sheet'!$S$2,'Objectenoverzicht aantallen'!$A:$A,'Objectenoverzicht aantallen'!M:M)*$C20</f>
        <v>0</v>
      </c>
      <c r="S20" s="568">
        <f>LOOKUP('Calculatie sheet'!$S$2,'Objectenoverzicht aantallen'!$A:$A,'Objectenoverzicht aantallen'!N:N)*$C20</f>
        <v>0</v>
      </c>
      <c r="T20" s="568">
        <f>LOOKUP('Calculatie sheet'!$S$2,'Objectenoverzicht aantallen'!$A:$A,'Objectenoverzicht aantallen'!O:O)*$C20</f>
        <v>0</v>
      </c>
    </row>
    <row r="21" spans="2:20" x14ac:dyDescent="0.2">
      <c r="B21" t="str">
        <f t="shared" si="4"/>
        <v>Bestrating</v>
      </c>
      <c r="C21" s="42">
        <f>'Calculatie sheet'!S73*'Calculatie sheet'!$S$57*'Calculatie sheet'!$S$78</f>
        <v>0</v>
      </c>
      <c r="D21" t="s">
        <v>360</v>
      </c>
      <c r="G21" s="569">
        <f>C21*'Calculatie sheet'!S$7</f>
        <v>0</v>
      </c>
      <c r="H21" s="42">
        <f>C21*'Calculatie sheet'!S$8</f>
        <v>0</v>
      </c>
      <c r="I21" t="str">
        <f t="shared" si="0"/>
        <v>Biobased</v>
      </c>
      <c r="J21" s="568">
        <f>LOOKUP('Calculatie sheet'!$S$2,'Objectenoverzicht aantallen'!$A:$A,'Objectenoverzicht aantallen'!E:E)*$C21</f>
        <v>0</v>
      </c>
      <c r="K21" s="568">
        <f>LOOKUP('Calculatie sheet'!$S$2,'Objectenoverzicht aantallen'!$A:$A,'Objectenoverzicht aantallen'!F:F)*$C21</f>
        <v>0</v>
      </c>
      <c r="L21" s="568">
        <f>LOOKUP('Calculatie sheet'!$S$2,'Objectenoverzicht aantallen'!$A:$A,'Objectenoverzicht aantallen'!G:G)*$C21</f>
        <v>0</v>
      </c>
      <c r="M21" s="568">
        <f>LOOKUP('Calculatie sheet'!$S$2,'Objectenoverzicht aantallen'!$A:$A,'Objectenoverzicht aantallen'!H:H)*$C21</f>
        <v>0</v>
      </c>
      <c r="N21" s="568">
        <f>LOOKUP('Calculatie sheet'!$S$2,'Objectenoverzicht aantallen'!$A:$A,'Objectenoverzicht aantallen'!I:I)*$C21</f>
        <v>0</v>
      </c>
      <c r="O21" s="568">
        <f>LOOKUP('Calculatie sheet'!$S$2,'Objectenoverzicht aantallen'!$A:$A,'Objectenoverzicht aantallen'!J:J)*$C21</f>
        <v>0</v>
      </c>
      <c r="P21" s="568">
        <f>LOOKUP('Calculatie sheet'!$S$2,'Objectenoverzicht aantallen'!$A:$A,'Objectenoverzicht aantallen'!K:K)*$C21</f>
        <v>0</v>
      </c>
      <c r="Q21" s="568">
        <f>LOOKUP('Calculatie sheet'!$S$2,'Objectenoverzicht aantallen'!$A:$A,'Objectenoverzicht aantallen'!L:L)*$C21</f>
        <v>0</v>
      </c>
      <c r="R21" s="568">
        <f>LOOKUP('Calculatie sheet'!$S$2,'Objectenoverzicht aantallen'!$A:$A,'Objectenoverzicht aantallen'!M:M)*$C21</f>
        <v>0</v>
      </c>
      <c r="S21" s="568">
        <f>LOOKUP('Calculatie sheet'!$S$2,'Objectenoverzicht aantallen'!$A:$A,'Objectenoverzicht aantallen'!N:N)*$C21</f>
        <v>0</v>
      </c>
      <c r="T21" s="568">
        <f>LOOKUP('Calculatie sheet'!$S$2,'Objectenoverzicht aantallen'!$A:$A,'Objectenoverzicht aantallen'!O:O)*$C21</f>
        <v>0</v>
      </c>
    </row>
    <row r="22" spans="2:20" x14ac:dyDescent="0.2">
      <c r="B22" t="s">
        <v>348</v>
      </c>
      <c r="C22" s="42">
        <f>'Calculatie sheet'!S74*'Calculatie sheet'!$S$57*'Calculatie sheet'!$S$78</f>
        <v>0</v>
      </c>
      <c r="D22" t="s">
        <v>360</v>
      </c>
      <c r="G22" s="569">
        <f>C22*'Calculatie sheet'!S$7</f>
        <v>0</v>
      </c>
      <c r="H22" s="42">
        <f>C22*'Calculatie sheet'!S$8</f>
        <v>0</v>
      </c>
      <c r="I22" t="str">
        <f t="shared" si="0"/>
        <v>Biobased</v>
      </c>
      <c r="J22" s="568">
        <f>LOOKUP('Calculatie sheet'!$S$2,'Objectenoverzicht aantallen'!$A:$A,'Objectenoverzicht aantallen'!E:E)*$C22</f>
        <v>0</v>
      </c>
      <c r="K22" s="568">
        <f>LOOKUP('Calculatie sheet'!$S$2,'Objectenoverzicht aantallen'!$A:$A,'Objectenoverzicht aantallen'!F:F)*$C22</f>
        <v>0</v>
      </c>
      <c r="L22" s="568">
        <f>LOOKUP('Calculatie sheet'!$S$2,'Objectenoverzicht aantallen'!$A:$A,'Objectenoverzicht aantallen'!G:G)*$C22</f>
        <v>0</v>
      </c>
      <c r="M22" s="568">
        <f>LOOKUP('Calculatie sheet'!$S$2,'Objectenoverzicht aantallen'!$A:$A,'Objectenoverzicht aantallen'!H:H)*$C22</f>
        <v>0</v>
      </c>
      <c r="N22" s="568">
        <f>LOOKUP('Calculatie sheet'!$S$2,'Objectenoverzicht aantallen'!$A:$A,'Objectenoverzicht aantallen'!I:I)*$C22</f>
        <v>0</v>
      </c>
      <c r="O22" s="568">
        <f>LOOKUP('Calculatie sheet'!$S$2,'Objectenoverzicht aantallen'!$A:$A,'Objectenoverzicht aantallen'!J:J)*$C22</f>
        <v>0</v>
      </c>
      <c r="P22" s="568">
        <f>LOOKUP('Calculatie sheet'!$S$2,'Objectenoverzicht aantallen'!$A:$A,'Objectenoverzicht aantallen'!K:K)*$C22</f>
        <v>0</v>
      </c>
      <c r="Q22" s="568">
        <f>LOOKUP('Calculatie sheet'!$S$2,'Objectenoverzicht aantallen'!$A:$A,'Objectenoverzicht aantallen'!L:L)*$C22</f>
        <v>0</v>
      </c>
      <c r="R22" s="568">
        <f>LOOKUP('Calculatie sheet'!$S$2,'Objectenoverzicht aantallen'!$A:$A,'Objectenoverzicht aantallen'!M:M)*$C22</f>
        <v>0</v>
      </c>
      <c r="S22" s="568">
        <f>LOOKUP('Calculatie sheet'!$S$2,'Objectenoverzicht aantallen'!$A:$A,'Objectenoverzicht aantallen'!N:N)*$C22</f>
        <v>0</v>
      </c>
      <c r="T22" s="568">
        <f>LOOKUP('Calculatie sheet'!$S$2,'Objectenoverzicht aantallen'!$A:$A,'Objectenoverzicht aantallen'!O:O)*$C22</f>
        <v>0</v>
      </c>
    </row>
  </sheetData>
  <pageMargins left="0.7" right="0.7" top="0.75" bottom="0.75" header="0.3" footer="0.3"/>
  <pageSetup paperSize="9" orientation="portrait" horizontalDpi="0" verticalDpi="0"/>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7A599-7985-FC42-ADED-4FE5178E5573}">
  <dimension ref="A1:T22"/>
  <sheetViews>
    <sheetView topLeftCell="D1" workbookViewId="0">
      <selection activeCell="G18" sqref="G18:T19"/>
    </sheetView>
  </sheetViews>
  <sheetFormatPr baseColWidth="10" defaultColWidth="11" defaultRowHeight="16" x14ac:dyDescent="0.2"/>
  <cols>
    <col min="1" max="1" width="25.5"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sheet'!T3</f>
        <v>Betonstraatstenen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sheet'!T68*'Calculatie sheet'!$T$57*(1-'Calculatie sheet'!$T$77-'Calculatie sheet'!$T$78)</f>
        <v>0</v>
      </c>
      <c r="D2" t="s">
        <v>134</v>
      </c>
      <c r="E2" s="8" t="s">
        <v>71</v>
      </c>
      <c r="G2" s="569">
        <f>C2*'Calculatie sheet'!T$7</f>
        <v>0</v>
      </c>
      <c r="H2" s="42">
        <f>C2*'Calculatie sheet'!T$8</f>
        <v>0</v>
      </c>
      <c r="I2" t="str">
        <f>D2</f>
        <v>Primair</v>
      </c>
      <c r="J2" s="568">
        <f>LOOKUP('Calculatie sheet'!$T$2,'Objectenoverzicht aantallen'!$A:$A,'Objectenoverzicht aantallen'!E:E)*$C2</f>
        <v>0</v>
      </c>
      <c r="K2" s="568">
        <f>LOOKUP('Calculatie sheet'!$T$2,'Objectenoverzicht aantallen'!$A:$A,'Objectenoverzicht aantallen'!F:F)*$C2</f>
        <v>0</v>
      </c>
      <c r="L2" s="568">
        <f>LOOKUP('Calculatie sheet'!$T$2,'Objectenoverzicht aantallen'!$A:$A,'Objectenoverzicht aantallen'!G:G)*$C2</f>
        <v>0</v>
      </c>
      <c r="M2" s="568">
        <f>LOOKUP('Calculatie sheet'!$T$2,'Objectenoverzicht aantallen'!$A:$A,'Objectenoverzicht aantallen'!H:H)*$C2</f>
        <v>0</v>
      </c>
      <c r="N2" s="568">
        <f>LOOKUP('Calculatie sheet'!$T$2,'Objectenoverzicht aantallen'!$A:$A,'Objectenoverzicht aantallen'!I:I)*$C2</f>
        <v>0</v>
      </c>
      <c r="O2" s="568">
        <f>LOOKUP('Calculatie sheet'!$T$2,'Objectenoverzicht aantallen'!$A:$A,'Objectenoverzicht aantallen'!J:J)*$C2</f>
        <v>0</v>
      </c>
      <c r="P2" s="568">
        <f>LOOKUP('Calculatie sheet'!$T$2,'Objectenoverzicht aantallen'!$A:$A,'Objectenoverzicht aantallen'!K:K)*$C2</f>
        <v>0</v>
      </c>
      <c r="Q2" s="568">
        <f>LOOKUP('Calculatie sheet'!$T$2,'Objectenoverzicht aantallen'!$A:$A,'Objectenoverzicht aantallen'!L:L)*$C2</f>
        <v>0</v>
      </c>
      <c r="R2" s="568">
        <f>LOOKUP('Calculatie sheet'!$T$2,'Objectenoverzicht aantallen'!$A:$A,'Objectenoverzicht aantallen'!M:M)*$C2</f>
        <v>0</v>
      </c>
      <c r="S2" s="568">
        <f>LOOKUP('Calculatie sheet'!$T$2,'Objectenoverzicht aantallen'!$A:$A,'Objectenoverzicht aantallen'!N:N)*$C2</f>
        <v>0</v>
      </c>
      <c r="T2" s="568">
        <f>LOOKUP('Calculatie sheet'!$T$2,'Objectenoverzicht aantallen'!$A:$A,'Objectenoverzicht aantallen'!O:O)*$C2</f>
        <v>0</v>
      </c>
    </row>
    <row r="3" spans="1:20" x14ac:dyDescent="0.2">
      <c r="B3" t="str">
        <f>'Calculatie sheet'!C69</f>
        <v>Staal</v>
      </c>
      <c r="C3" s="43">
        <f>'Calculatie sheet'!T69*'Calculatie sheet'!$T$57*(1-'Calculatie sheet'!$T$77-'Calculatie sheet'!$T$78)</f>
        <v>0</v>
      </c>
      <c r="D3" t="s">
        <v>134</v>
      </c>
      <c r="E3" s="24" t="s">
        <v>74</v>
      </c>
      <c r="G3" s="569">
        <f>C3*'Calculatie sheet'!T$7</f>
        <v>0</v>
      </c>
      <c r="H3" s="42">
        <f>C3*'Calculatie sheet'!T$8</f>
        <v>0</v>
      </c>
      <c r="I3" t="str">
        <f t="shared" ref="I3:I22" si="0">D3</f>
        <v>Primair</v>
      </c>
      <c r="J3" s="568">
        <f>LOOKUP('Calculatie sheet'!$T$2,'Objectenoverzicht aantallen'!$A:$A,'Objectenoverzicht aantallen'!E:E)*$C3</f>
        <v>0</v>
      </c>
      <c r="K3" s="568">
        <f>LOOKUP('Calculatie sheet'!$T$2,'Objectenoverzicht aantallen'!$A:$A,'Objectenoverzicht aantallen'!F:F)*$C3</f>
        <v>0</v>
      </c>
      <c r="L3" s="568">
        <f>LOOKUP('Calculatie sheet'!$T$2,'Objectenoverzicht aantallen'!$A:$A,'Objectenoverzicht aantallen'!G:G)*$C3</f>
        <v>0</v>
      </c>
      <c r="M3" s="568">
        <f>LOOKUP('Calculatie sheet'!$T$2,'Objectenoverzicht aantallen'!$A:$A,'Objectenoverzicht aantallen'!H:H)*$C3</f>
        <v>0</v>
      </c>
      <c r="N3" s="568">
        <f>LOOKUP('Calculatie sheet'!$T$2,'Objectenoverzicht aantallen'!$A:$A,'Objectenoverzicht aantallen'!I:I)*$C3</f>
        <v>0</v>
      </c>
      <c r="O3" s="568">
        <f>LOOKUP('Calculatie sheet'!$T$2,'Objectenoverzicht aantallen'!$A:$A,'Objectenoverzicht aantallen'!J:J)*$C3</f>
        <v>0</v>
      </c>
      <c r="P3" s="568">
        <f>LOOKUP('Calculatie sheet'!$T$2,'Objectenoverzicht aantallen'!$A:$A,'Objectenoverzicht aantallen'!K:K)*$C3</f>
        <v>0</v>
      </c>
      <c r="Q3" s="568">
        <f>LOOKUP('Calculatie sheet'!$T$2,'Objectenoverzicht aantallen'!$A:$A,'Objectenoverzicht aantallen'!L:L)*$C3</f>
        <v>0</v>
      </c>
      <c r="R3" s="568">
        <f>LOOKUP('Calculatie sheet'!$T$2,'Objectenoverzicht aantallen'!$A:$A,'Objectenoverzicht aantallen'!M:M)*$C3</f>
        <v>0</v>
      </c>
      <c r="S3" s="568">
        <f>LOOKUP('Calculatie sheet'!$T$2,'Objectenoverzicht aantallen'!$A:$A,'Objectenoverzicht aantallen'!N:N)*$C3</f>
        <v>0</v>
      </c>
      <c r="T3" s="568">
        <f>LOOKUP('Calculatie sheet'!$T$2,'Objectenoverzicht aantallen'!$A:$A,'Objectenoverzicht aantallen'!O:O)*$C3</f>
        <v>0</v>
      </c>
    </row>
    <row r="4" spans="1:20" x14ac:dyDescent="0.2">
      <c r="B4" t="str">
        <f>'Calculatie sheet'!C70</f>
        <v>Asfalt</v>
      </c>
      <c r="C4" s="43">
        <f>'Calculatie sheet'!T70*'Calculatie sheet'!$T$57*(1-'Calculatie sheet'!$T$77-'Calculatie sheet'!$T$78)</f>
        <v>0</v>
      </c>
      <c r="D4" t="s">
        <v>134</v>
      </c>
      <c r="E4" s="25" t="s">
        <v>75</v>
      </c>
      <c r="G4" s="569">
        <f>C4*'Calculatie sheet'!T$7</f>
        <v>0</v>
      </c>
      <c r="H4" s="42">
        <f>C4*'Calculatie sheet'!T$8</f>
        <v>0</v>
      </c>
      <c r="I4" t="str">
        <f t="shared" si="0"/>
        <v>Primair</v>
      </c>
      <c r="J4" s="568">
        <f>LOOKUP('Calculatie sheet'!$T$2,'Objectenoverzicht aantallen'!$A:$A,'Objectenoverzicht aantallen'!E:E)*$C4</f>
        <v>0</v>
      </c>
      <c r="K4" s="568">
        <f>LOOKUP('Calculatie sheet'!$T$2,'Objectenoverzicht aantallen'!$A:$A,'Objectenoverzicht aantallen'!F:F)*$C4</f>
        <v>0</v>
      </c>
      <c r="L4" s="568">
        <f>LOOKUP('Calculatie sheet'!$T$2,'Objectenoverzicht aantallen'!$A:$A,'Objectenoverzicht aantallen'!G:G)*$C4</f>
        <v>0</v>
      </c>
      <c r="M4" s="568">
        <f>LOOKUP('Calculatie sheet'!$T$2,'Objectenoverzicht aantallen'!$A:$A,'Objectenoverzicht aantallen'!H:H)*$C4</f>
        <v>0</v>
      </c>
      <c r="N4" s="568">
        <f>LOOKUP('Calculatie sheet'!$T$2,'Objectenoverzicht aantallen'!$A:$A,'Objectenoverzicht aantallen'!I:I)*$C4</f>
        <v>0</v>
      </c>
      <c r="O4" s="568">
        <f>LOOKUP('Calculatie sheet'!$T$2,'Objectenoverzicht aantallen'!$A:$A,'Objectenoverzicht aantallen'!J:J)*$C4</f>
        <v>0</v>
      </c>
      <c r="P4" s="568">
        <f>LOOKUP('Calculatie sheet'!$T$2,'Objectenoverzicht aantallen'!$A:$A,'Objectenoverzicht aantallen'!K:K)*$C4</f>
        <v>0</v>
      </c>
      <c r="Q4" s="568">
        <f>LOOKUP('Calculatie sheet'!$T$2,'Objectenoverzicht aantallen'!$A:$A,'Objectenoverzicht aantallen'!L:L)*$C4</f>
        <v>0</v>
      </c>
      <c r="R4" s="568">
        <f>LOOKUP('Calculatie sheet'!$T$2,'Objectenoverzicht aantallen'!$A:$A,'Objectenoverzicht aantallen'!M:M)*$C4</f>
        <v>0</v>
      </c>
      <c r="S4" s="568">
        <f>LOOKUP('Calculatie sheet'!$T$2,'Objectenoverzicht aantallen'!$A:$A,'Objectenoverzicht aantallen'!N:N)*$C4</f>
        <v>0</v>
      </c>
      <c r="T4" s="568">
        <f>LOOKUP('Calculatie sheet'!$T$2,'Objectenoverzicht aantallen'!$A:$A,'Objectenoverzicht aantallen'!O:O)*$C4</f>
        <v>0</v>
      </c>
    </row>
    <row r="5" spans="1:20" x14ac:dyDescent="0.2">
      <c r="B5" t="s">
        <v>866</v>
      </c>
      <c r="C5" s="43">
        <f>'Calculatie sheet'!T71*'Calculatie sheet'!$T$57*(1-'Calculatie sheet'!$T$77-'Calculatie sheet'!$T$78)</f>
        <v>0</v>
      </c>
      <c r="D5" t="s">
        <v>134</v>
      </c>
      <c r="E5" s="27" t="s">
        <v>93</v>
      </c>
      <c r="G5" s="569">
        <f>C5*'Calculatie sheet'!T$7</f>
        <v>0</v>
      </c>
      <c r="H5" s="42">
        <f>C5*'Calculatie sheet'!T$8</f>
        <v>0</v>
      </c>
      <c r="I5" t="str">
        <f t="shared" ref="I5" si="1">D5</f>
        <v>Primair</v>
      </c>
      <c r="J5" s="568">
        <f>LOOKUP('Calculatie sheet'!$T$2,'Objectenoverzicht aantallen'!$A:$A,'Objectenoverzicht aantallen'!E:E)*$C5</f>
        <v>0</v>
      </c>
      <c r="K5" s="568">
        <f>LOOKUP('Calculatie sheet'!$T$2,'Objectenoverzicht aantallen'!$A:$A,'Objectenoverzicht aantallen'!F:F)*$C5</f>
        <v>0</v>
      </c>
      <c r="L5" s="568">
        <f>LOOKUP('Calculatie sheet'!$T$2,'Objectenoverzicht aantallen'!$A:$A,'Objectenoverzicht aantallen'!G:G)*$C5</f>
        <v>0</v>
      </c>
      <c r="M5" s="568">
        <f>LOOKUP('Calculatie sheet'!$T$2,'Objectenoverzicht aantallen'!$A:$A,'Objectenoverzicht aantallen'!H:H)*$C5</f>
        <v>0</v>
      </c>
      <c r="N5" s="568">
        <f>LOOKUP('Calculatie sheet'!$T$2,'Objectenoverzicht aantallen'!$A:$A,'Objectenoverzicht aantallen'!I:I)*$C5</f>
        <v>0</v>
      </c>
      <c r="O5" s="568">
        <f>LOOKUP('Calculatie sheet'!$T$2,'Objectenoverzicht aantallen'!$A:$A,'Objectenoverzicht aantallen'!J:J)*$C5</f>
        <v>0</v>
      </c>
      <c r="P5" s="568">
        <f>LOOKUP('Calculatie sheet'!$T$2,'Objectenoverzicht aantallen'!$A:$A,'Objectenoverzicht aantallen'!K:K)*$C5</f>
        <v>0</v>
      </c>
      <c r="Q5" s="568">
        <f>LOOKUP('Calculatie sheet'!$T$2,'Objectenoverzicht aantallen'!$A:$A,'Objectenoverzicht aantallen'!L:L)*$C5</f>
        <v>0</v>
      </c>
      <c r="R5" s="568">
        <f>LOOKUP('Calculatie sheet'!$T$2,'Objectenoverzicht aantallen'!$A:$A,'Objectenoverzicht aantallen'!M:M)*$C5</f>
        <v>0</v>
      </c>
      <c r="S5" s="568">
        <f>LOOKUP('Calculatie sheet'!$T$2,'Objectenoverzicht aantallen'!$A:$A,'Objectenoverzicht aantallen'!N:N)*$C5</f>
        <v>0</v>
      </c>
      <c r="T5" s="568">
        <f>LOOKUP('Calculatie sheet'!$T$2,'Objectenoverzicht aantallen'!$A:$A,'Objectenoverzicht aantallen'!O:O)*$C5</f>
        <v>0</v>
      </c>
    </row>
    <row r="6" spans="1:20" x14ac:dyDescent="0.2">
      <c r="B6" t="str">
        <f>'Calculatie sheet'!C72</f>
        <v>Grondbewerking</v>
      </c>
      <c r="C6" s="43">
        <f>'Calculatie sheet'!T72*'Calculatie sheet'!$T$57*(1-'Calculatie sheet'!$T$77-'Calculatie sheet'!$T$78)</f>
        <v>0</v>
      </c>
      <c r="D6" t="s">
        <v>134</v>
      </c>
      <c r="E6" s="38" t="s">
        <v>659</v>
      </c>
      <c r="G6" s="569">
        <f>C6*'Calculatie sheet'!T$7</f>
        <v>0</v>
      </c>
      <c r="H6" s="42">
        <f>C6*'Calculatie sheet'!T$8</f>
        <v>0</v>
      </c>
      <c r="I6" t="str">
        <f t="shared" si="0"/>
        <v>Primair</v>
      </c>
      <c r="J6" s="568">
        <f>LOOKUP('Calculatie sheet'!$T$2,'Objectenoverzicht aantallen'!$A:$A,'Objectenoverzicht aantallen'!E:E)*$C6</f>
        <v>0</v>
      </c>
      <c r="K6" s="568">
        <f>LOOKUP('Calculatie sheet'!$T$2,'Objectenoverzicht aantallen'!$A:$A,'Objectenoverzicht aantallen'!F:F)*$C6</f>
        <v>0</v>
      </c>
      <c r="L6" s="568">
        <f>LOOKUP('Calculatie sheet'!$T$2,'Objectenoverzicht aantallen'!$A:$A,'Objectenoverzicht aantallen'!G:G)*$C6</f>
        <v>0</v>
      </c>
      <c r="M6" s="568">
        <f>LOOKUP('Calculatie sheet'!$T$2,'Objectenoverzicht aantallen'!$A:$A,'Objectenoverzicht aantallen'!H:H)*$C6</f>
        <v>0</v>
      </c>
      <c r="N6" s="568">
        <f>LOOKUP('Calculatie sheet'!$T$2,'Objectenoverzicht aantallen'!$A:$A,'Objectenoverzicht aantallen'!I:I)*$C6</f>
        <v>0</v>
      </c>
      <c r="O6" s="568">
        <f>LOOKUP('Calculatie sheet'!$T$2,'Objectenoverzicht aantallen'!$A:$A,'Objectenoverzicht aantallen'!J:J)*$C6</f>
        <v>0</v>
      </c>
      <c r="P6" s="568">
        <f>LOOKUP('Calculatie sheet'!$T$2,'Objectenoverzicht aantallen'!$A:$A,'Objectenoverzicht aantallen'!K:K)*$C6</f>
        <v>0</v>
      </c>
      <c r="Q6" s="568">
        <f>LOOKUP('Calculatie sheet'!$T$2,'Objectenoverzicht aantallen'!$A:$A,'Objectenoverzicht aantallen'!L:L)*$C6</f>
        <v>0</v>
      </c>
      <c r="R6" s="568">
        <f>LOOKUP('Calculatie sheet'!$T$2,'Objectenoverzicht aantallen'!$A:$A,'Objectenoverzicht aantallen'!M:M)*$C6</f>
        <v>0</v>
      </c>
      <c r="S6" s="568">
        <f>LOOKUP('Calculatie sheet'!$T$2,'Objectenoverzicht aantallen'!$A:$A,'Objectenoverzicht aantallen'!N:N)*$C6</f>
        <v>0</v>
      </c>
      <c r="T6" s="568">
        <f>LOOKUP('Calculatie sheet'!$T$2,'Objectenoverzicht aantallen'!$A:$A,'Objectenoverzicht aantallen'!O:O)*$C6</f>
        <v>0</v>
      </c>
    </row>
    <row r="7" spans="1:20" x14ac:dyDescent="0.2">
      <c r="B7" t="str">
        <f>'Calculatie sheet'!C73</f>
        <v>Bestrating</v>
      </c>
      <c r="C7" s="43">
        <f>'Calculatie sheet'!T73*'Calculatie sheet'!$T$57*(1-'Calculatie sheet'!$T$77-'Calculatie sheet'!$T$78)</f>
        <v>151.20000000000002</v>
      </c>
      <c r="D7" t="s">
        <v>134</v>
      </c>
      <c r="E7" s="569" t="s">
        <v>597</v>
      </c>
      <c r="G7" s="569">
        <f>C7*'Calculatie sheet'!T$7</f>
        <v>0</v>
      </c>
      <c r="H7" s="42">
        <f>C7*'Calculatie sheet'!T$8</f>
        <v>0</v>
      </c>
      <c r="I7" t="str">
        <f t="shared" si="0"/>
        <v>Primair</v>
      </c>
      <c r="J7" s="568">
        <f>LOOKUP('Calculatie sheet'!$T$2,'Objectenoverzicht aantallen'!$A:$A,'Objectenoverzicht aantallen'!E:E)*$C7</f>
        <v>0</v>
      </c>
      <c r="K7" s="568">
        <f>LOOKUP('Calculatie sheet'!$T$2,'Objectenoverzicht aantallen'!$A:$A,'Objectenoverzicht aantallen'!F:F)*$C7</f>
        <v>0</v>
      </c>
      <c r="L7" s="568">
        <f>LOOKUP('Calculatie sheet'!$T$2,'Objectenoverzicht aantallen'!$A:$A,'Objectenoverzicht aantallen'!G:G)*$C7</f>
        <v>0</v>
      </c>
      <c r="M7" s="568">
        <f>LOOKUP('Calculatie sheet'!$T$2,'Objectenoverzicht aantallen'!$A:$A,'Objectenoverzicht aantallen'!H:H)*$C7</f>
        <v>0</v>
      </c>
      <c r="N7" s="568">
        <f>LOOKUP('Calculatie sheet'!$T$2,'Objectenoverzicht aantallen'!$A:$A,'Objectenoverzicht aantallen'!I:I)*$C7</f>
        <v>0</v>
      </c>
      <c r="O7" s="568">
        <f>LOOKUP('Calculatie sheet'!$T$2,'Objectenoverzicht aantallen'!$A:$A,'Objectenoverzicht aantallen'!J:J)*$C7</f>
        <v>0</v>
      </c>
      <c r="P7" s="568">
        <f>LOOKUP('Calculatie sheet'!$T$2,'Objectenoverzicht aantallen'!$A:$A,'Objectenoverzicht aantallen'!K:K)*$C7</f>
        <v>0</v>
      </c>
      <c r="Q7" s="568">
        <f>LOOKUP('Calculatie sheet'!$T$2,'Objectenoverzicht aantallen'!$A:$A,'Objectenoverzicht aantallen'!L:L)*$C7</f>
        <v>0</v>
      </c>
      <c r="R7" s="568">
        <f>LOOKUP('Calculatie sheet'!$T$2,'Objectenoverzicht aantallen'!$A:$A,'Objectenoverzicht aantallen'!M:M)*$C7</f>
        <v>0</v>
      </c>
      <c r="S7" s="568">
        <f>LOOKUP('Calculatie sheet'!$T$2,'Objectenoverzicht aantallen'!$A:$A,'Objectenoverzicht aantallen'!N:N)*$C7</f>
        <v>0</v>
      </c>
      <c r="T7" s="568">
        <f>LOOKUP('Calculatie sheet'!$T$2,'Objectenoverzicht aantallen'!$A:$A,'Objectenoverzicht aantallen'!O:O)*$C7</f>
        <v>0</v>
      </c>
    </row>
    <row r="8" spans="1:20" x14ac:dyDescent="0.2">
      <c r="B8" t="s">
        <v>348</v>
      </c>
      <c r="C8" s="43">
        <f>'Calculatie sheet'!T74*'Calculatie sheet'!$T$57*(1-'Calculatie sheet'!$T$77-'Calculatie sheet'!$T$78)</f>
        <v>0</v>
      </c>
      <c r="D8" t="s">
        <v>134</v>
      </c>
      <c r="G8" s="569">
        <f>C8*'Calculatie sheet'!T$7</f>
        <v>0</v>
      </c>
      <c r="H8" s="42">
        <f>C8*'Calculatie sheet'!T$8</f>
        <v>0</v>
      </c>
      <c r="I8" t="str">
        <f t="shared" si="0"/>
        <v>Primair</v>
      </c>
      <c r="J8" s="568">
        <f>LOOKUP('Calculatie sheet'!$T$2,'Objectenoverzicht aantallen'!$A:$A,'Objectenoverzicht aantallen'!E:E)*$C8</f>
        <v>0</v>
      </c>
      <c r="K8" s="568">
        <f>LOOKUP('Calculatie sheet'!$T$2,'Objectenoverzicht aantallen'!$A:$A,'Objectenoverzicht aantallen'!F:F)*$C8</f>
        <v>0</v>
      </c>
      <c r="L8" s="568">
        <f>LOOKUP('Calculatie sheet'!$T$2,'Objectenoverzicht aantallen'!$A:$A,'Objectenoverzicht aantallen'!G:G)*$C8</f>
        <v>0</v>
      </c>
      <c r="M8" s="568">
        <f>LOOKUP('Calculatie sheet'!$T$2,'Objectenoverzicht aantallen'!$A:$A,'Objectenoverzicht aantallen'!H:H)*$C8</f>
        <v>0</v>
      </c>
      <c r="N8" s="568">
        <f>LOOKUP('Calculatie sheet'!$T$2,'Objectenoverzicht aantallen'!$A:$A,'Objectenoverzicht aantallen'!I:I)*$C8</f>
        <v>0</v>
      </c>
      <c r="O8" s="568">
        <f>LOOKUP('Calculatie sheet'!$T$2,'Objectenoverzicht aantallen'!$A:$A,'Objectenoverzicht aantallen'!J:J)*$C8</f>
        <v>0</v>
      </c>
      <c r="P8" s="568">
        <f>LOOKUP('Calculatie sheet'!$T$2,'Objectenoverzicht aantallen'!$A:$A,'Objectenoverzicht aantallen'!K:K)*$C8</f>
        <v>0</v>
      </c>
      <c r="Q8" s="568">
        <f>LOOKUP('Calculatie sheet'!$T$2,'Objectenoverzicht aantallen'!$A:$A,'Objectenoverzicht aantallen'!L:L)*$C8</f>
        <v>0</v>
      </c>
      <c r="R8" s="568">
        <f>LOOKUP('Calculatie sheet'!$T$2,'Objectenoverzicht aantallen'!$A:$A,'Objectenoverzicht aantallen'!M:M)*$C8</f>
        <v>0</v>
      </c>
      <c r="S8" s="568">
        <f>LOOKUP('Calculatie sheet'!$T$2,'Objectenoverzicht aantallen'!$A:$A,'Objectenoverzicht aantallen'!N:N)*$C8</f>
        <v>0</v>
      </c>
      <c r="T8" s="568">
        <f>LOOKUP('Calculatie sheet'!$T$2,'Objectenoverzicht aantallen'!$A:$A,'Objectenoverzicht aantallen'!O:O)*$C8</f>
        <v>0</v>
      </c>
    </row>
    <row r="9" spans="1:20" x14ac:dyDescent="0.2">
      <c r="B9" t="str">
        <f>B2</f>
        <v>Beton</v>
      </c>
      <c r="C9" s="43">
        <f>'Calculatie sheet'!T68*'Calculatie sheet'!$T$57*'Calculatie sheet'!$T$77</f>
        <v>0</v>
      </c>
      <c r="D9" t="s">
        <v>135</v>
      </c>
      <c r="G9" s="569">
        <f>C9*'Calculatie sheet'!T$7</f>
        <v>0</v>
      </c>
      <c r="H9" s="42">
        <f>C9*'Calculatie sheet'!T$8</f>
        <v>0</v>
      </c>
      <c r="I9" t="str">
        <f t="shared" si="0"/>
        <v>Secundair</v>
      </c>
      <c r="J9" s="568">
        <f>LOOKUP('Calculatie sheet'!$T$2,'Objectenoverzicht aantallen'!$A:$A,'Objectenoverzicht aantallen'!E:E)*$C9</f>
        <v>0</v>
      </c>
      <c r="K9" s="568">
        <f>LOOKUP('Calculatie sheet'!$T$2,'Objectenoverzicht aantallen'!$A:$A,'Objectenoverzicht aantallen'!F:F)*$C9</f>
        <v>0</v>
      </c>
      <c r="L9" s="568">
        <f>LOOKUP('Calculatie sheet'!$T$2,'Objectenoverzicht aantallen'!$A:$A,'Objectenoverzicht aantallen'!G:G)*$C9</f>
        <v>0</v>
      </c>
      <c r="M9" s="568">
        <f>LOOKUP('Calculatie sheet'!$T$2,'Objectenoverzicht aantallen'!$A:$A,'Objectenoverzicht aantallen'!H:H)*$C9</f>
        <v>0</v>
      </c>
      <c r="N9" s="568">
        <f>LOOKUP('Calculatie sheet'!$T$2,'Objectenoverzicht aantallen'!$A:$A,'Objectenoverzicht aantallen'!I:I)*$C9</f>
        <v>0</v>
      </c>
      <c r="O9" s="568">
        <f>LOOKUP('Calculatie sheet'!$T$2,'Objectenoverzicht aantallen'!$A:$A,'Objectenoverzicht aantallen'!J:J)*$C9</f>
        <v>0</v>
      </c>
      <c r="P9" s="568">
        <f>LOOKUP('Calculatie sheet'!$T$2,'Objectenoverzicht aantallen'!$A:$A,'Objectenoverzicht aantallen'!K:K)*$C9</f>
        <v>0</v>
      </c>
      <c r="Q9" s="568">
        <f>LOOKUP('Calculatie sheet'!$T$2,'Objectenoverzicht aantallen'!$A:$A,'Objectenoverzicht aantallen'!L:L)*$C9</f>
        <v>0</v>
      </c>
      <c r="R9" s="568">
        <f>LOOKUP('Calculatie sheet'!$T$2,'Objectenoverzicht aantallen'!$A:$A,'Objectenoverzicht aantallen'!M:M)*$C9</f>
        <v>0</v>
      </c>
      <c r="S9" s="568">
        <f>LOOKUP('Calculatie sheet'!$T$2,'Objectenoverzicht aantallen'!$A:$A,'Objectenoverzicht aantallen'!N:N)*$C9</f>
        <v>0</v>
      </c>
      <c r="T9" s="568">
        <f>LOOKUP('Calculatie sheet'!$T$2,'Objectenoverzicht aantallen'!$A:$A,'Objectenoverzicht aantallen'!O:O)*$C9</f>
        <v>0</v>
      </c>
    </row>
    <row r="10" spans="1:20" x14ac:dyDescent="0.2">
      <c r="B10" t="str">
        <f>B3</f>
        <v>Staal</v>
      </c>
      <c r="C10" s="43">
        <f>'Calculatie sheet'!T69*'Calculatie sheet'!$T$57*'Calculatie sheet'!$T$77</f>
        <v>0</v>
      </c>
      <c r="D10" t="s">
        <v>135</v>
      </c>
      <c r="G10" s="569">
        <f>C10*'Calculatie sheet'!T$7</f>
        <v>0</v>
      </c>
      <c r="H10" s="42">
        <f>C10*'Calculatie sheet'!T$8</f>
        <v>0</v>
      </c>
      <c r="I10" t="str">
        <f t="shared" si="0"/>
        <v>Secundair</v>
      </c>
      <c r="J10" s="568">
        <f>LOOKUP('Calculatie sheet'!$T$2,'Objectenoverzicht aantallen'!$A:$A,'Objectenoverzicht aantallen'!E:E)*$C10</f>
        <v>0</v>
      </c>
      <c r="K10" s="568">
        <f>LOOKUP('Calculatie sheet'!$T$2,'Objectenoverzicht aantallen'!$A:$A,'Objectenoverzicht aantallen'!F:F)*$C10</f>
        <v>0</v>
      </c>
      <c r="L10" s="568">
        <f>LOOKUP('Calculatie sheet'!$T$2,'Objectenoverzicht aantallen'!$A:$A,'Objectenoverzicht aantallen'!G:G)*$C10</f>
        <v>0</v>
      </c>
      <c r="M10" s="568">
        <f>LOOKUP('Calculatie sheet'!$T$2,'Objectenoverzicht aantallen'!$A:$A,'Objectenoverzicht aantallen'!H:H)*$C10</f>
        <v>0</v>
      </c>
      <c r="N10" s="568">
        <f>LOOKUP('Calculatie sheet'!$T$2,'Objectenoverzicht aantallen'!$A:$A,'Objectenoverzicht aantallen'!I:I)*$C10</f>
        <v>0</v>
      </c>
      <c r="O10" s="568">
        <f>LOOKUP('Calculatie sheet'!$T$2,'Objectenoverzicht aantallen'!$A:$A,'Objectenoverzicht aantallen'!J:J)*$C10</f>
        <v>0</v>
      </c>
      <c r="P10" s="568">
        <f>LOOKUP('Calculatie sheet'!$T$2,'Objectenoverzicht aantallen'!$A:$A,'Objectenoverzicht aantallen'!K:K)*$C10</f>
        <v>0</v>
      </c>
      <c r="Q10" s="568">
        <f>LOOKUP('Calculatie sheet'!$T$2,'Objectenoverzicht aantallen'!$A:$A,'Objectenoverzicht aantallen'!L:L)*$C10</f>
        <v>0</v>
      </c>
      <c r="R10" s="568">
        <f>LOOKUP('Calculatie sheet'!$T$2,'Objectenoverzicht aantallen'!$A:$A,'Objectenoverzicht aantallen'!M:M)*$C10</f>
        <v>0</v>
      </c>
      <c r="S10" s="568">
        <f>LOOKUP('Calculatie sheet'!$T$2,'Objectenoverzicht aantallen'!$A:$A,'Objectenoverzicht aantallen'!N:N)*$C10</f>
        <v>0</v>
      </c>
      <c r="T10" s="568">
        <f>LOOKUP('Calculatie sheet'!$T$2,'Objectenoverzicht aantallen'!$A:$A,'Objectenoverzicht aantallen'!O:O)*$C10</f>
        <v>0</v>
      </c>
    </row>
    <row r="11" spans="1:20" x14ac:dyDescent="0.2">
      <c r="B11" t="str">
        <f>B4</f>
        <v>Asfalt</v>
      </c>
      <c r="C11" s="43">
        <f>'Calculatie sheet'!T70*'Calculatie sheet'!$T$57*'Calculatie sheet'!$T$77</f>
        <v>0</v>
      </c>
      <c r="D11" t="s">
        <v>135</v>
      </c>
      <c r="G11" s="569">
        <f>C11*'Calculatie sheet'!T$7</f>
        <v>0</v>
      </c>
      <c r="H11" s="42">
        <f>C11*'Calculatie sheet'!T$8</f>
        <v>0</v>
      </c>
      <c r="I11" t="str">
        <f t="shared" si="0"/>
        <v>Secundair</v>
      </c>
      <c r="J11" s="568">
        <f>LOOKUP('Calculatie sheet'!$T$2,'Objectenoverzicht aantallen'!$A:$A,'Objectenoverzicht aantallen'!E:E)*$C11</f>
        <v>0</v>
      </c>
      <c r="K11" s="568">
        <f>LOOKUP('Calculatie sheet'!$T$2,'Objectenoverzicht aantallen'!$A:$A,'Objectenoverzicht aantallen'!F:F)*$C11</f>
        <v>0</v>
      </c>
      <c r="L11" s="568">
        <f>LOOKUP('Calculatie sheet'!$T$2,'Objectenoverzicht aantallen'!$A:$A,'Objectenoverzicht aantallen'!G:G)*$C11</f>
        <v>0</v>
      </c>
      <c r="M11" s="568">
        <f>LOOKUP('Calculatie sheet'!$T$2,'Objectenoverzicht aantallen'!$A:$A,'Objectenoverzicht aantallen'!H:H)*$C11</f>
        <v>0</v>
      </c>
      <c r="N11" s="568">
        <f>LOOKUP('Calculatie sheet'!$T$2,'Objectenoverzicht aantallen'!$A:$A,'Objectenoverzicht aantallen'!I:I)*$C11</f>
        <v>0</v>
      </c>
      <c r="O11" s="568">
        <f>LOOKUP('Calculatie sheet'!$T$2,'Objectenoverzicht aantallen'!$A:$A,'Objectenoverzicht aantallen'!J:J)*$C11</f>
        <v>0</v>
      </c>
      <c r="P11" s="568">
        <f>LOOKUP('Calculatie sheet'!$T$2,'Objectenoverzicht aantallen'!$A:$A,'Objectenoverzicht aantallen'!K:K)*$C11</f>
        <v>0</v>
      </c>
      <c r="Q11" s="568">
        <f>LOOKUP('Calculatie sheet'!$T$2,'Objectenoverzicht aantallen'!$A:$A,'Objectenoverzicht aantallen'!L:L)*$C11</f>
        <v>0</v>
      </c>
      <c r="R11" s="568">
        <f>LOOKUP('Calculatie sheet'!$T$2,'Objectenoverzicht aantallen'!$A:$A,'Objectenoverzicht aantallen'!M:M)*$C11</f>
        <v>0</v>
      </c>
      <c r="S11" s="568">
        <f>LOOKUP('Calculatie sheet'!$T$2,'Objectenoverzicht aantallen'!$A:$A,'Objectenoverzicht aantallen'!N:N)*$C11</f>
        <v>0</v>
      </c>
      <c r="T11" s="568">
        <f>LOOKUP('Calculatie sheet'!$T$2,'Objectenoverzicht aantallen'!$A:$A,'Objectenoverzicht aantallen'!O:O)*$C11</f>
        <v>0</v>
      </c>
    </row>
    <row r="12" spans="1:20" x14ac:dyDescent="0.2">
      <c r="B12" t="s">
        <v>866</v>
      </c>
      <c r="C12" s="43">
        <f>'Calculatie sheet'!T71*'Calculatie sheet'!$T$57*'Calculatie sheet'!$T$77</f>
        <v>0</v>
      </c>
      <c r="D12" t="s">
        <v>135</v>
      </c>
      <c r="G12" s="569">
        <f>C12*'Calculatie sheet'!T$7</f>
        <v>0</v>
      </c>
      <c r="H12" s="42">
        <f>C12*'Calculatie sheet'!T$8</f>
        <v>0</v>
      </c>
      <c r="I12" t="str">
        <f t="shared" ref="I12" si="2">D12</f>
        <v>Secundair</v>
      </c>
      <c r="J12" s="568">
        <f>LOOKUP('Calculatie sheet'!$T$2,'Objectenoverzicht aantallen'!$A:$A,'Objectenoverzicht aantallen'!E:E)*$C12</f>
        <v>0</v>
      </c>
      <c r="K12" s="568">
        <f>LOOKUP('Calculatie sheet'!$T$2,'Objectenoverzicht aantallen'!$A:$A,'Objectenoverzicht aantallen'!F:F)*$C12</f>
        <v>0</v>
      </c>
      <c r="L12" s="568">
        <f>LOOKUP('Calculatie sheet'!$T$2,'Objectenoverzicht aantallen'!$A:$A,'Objectenoverzicht aantallen'!G:G)*$C12</f>
        <v>0</v>
      </c>
      <c r="M12" s="568">
        <f>LOOKUP('Calculatie sheet'!$T$2,'Objectenoverzicht aantallen'!$A:$A,'Objectenoverzicht aantallen'!H:H)*$C12</f>
        <v>0</v>
      </c>
      <c r="N12" s="568">
        <f>LOOKUP('Calculatie sheet'!$T$2,'Objectenoverzicht aantallen'!$A:$A,'Objectenoverzicht aantallen'!I:I)*$C12</f>
        <v>0</v>
      </c>
      <c r="O12" s="568">
        <f>LOOKUP('Calculatie sheet'!$T$2,'Objectenoverzicht aantallen'!$A:$A,'Objectenoverzicht aantallen'!J:J)*$C12</f>
        <v>0</v>
      </c>
      <c r="P12" s="568">
        <f>LOOKUP('Calculatie sheet'!$T$2,'Objectenoverzicht aantallen'!$A:$A,'Objectenoverzicht aantallen'!K:K)*$C12</f>
        <v>0</v>
      </c>
      <c r="Q12" s="568">
        <f>LOOKUP('Calculatie sheet'!$T$2,'Objectenoverzicht aantallen'!$A:$A,'Objectenoverzicht aantallen'!L:L)*$C12</f>
        <v>0</v>
      </c>
      <c r="R12" s="568">
        <f>LOOKUP('Calculatie sheet'!$T$2,'Objectenoverzicht aantallen'!$A:$A,'Objectenoverzicht aantallen'!M:M)*$C12</f>
        <v>0</v>
      </c>
      <c r="S12" s="568">
        <f>LOOKUP('Calculatie sheet'!$T$2,'Objectenoverzicht aantallen'!$A:$A,'Objectenoverzicht aantallen'!N:N)*$C12</f>
        <v>0</v>
      </c>
      <c r="T12" s="568">
        <f>LOOKUP('Calculatie sheet'!$T$2,'Objectenoverzicht aantallen'!$A:$A,'Objectenoverzicht aantallen'!O:O)*$C12</f>
        <v>0</v>
      </c>
    </row>
    <row r="13" spans="1:20" x14ac:dyDescent="0.2">
      <c r="B13" t="str">
        <f>B6</f>
        <v>Grondbewerking</v>
      </c>
      <c r="C13" s="43">
        <f>'Calculatie sheet'!T72*'Calculatie sheet'!$T$57*'Calculatie sheet'!$T$77</f>
        <v>0</v>
      </c>
      <c r="D13" t="s">
        <v>135</v>
      </c>
      <c r="G13" s="569">
        <f>C13*'Calculatie sheet'!T$7</f>
        <v>0</v>
      </c>
      <c r="H13" s="42">
        <f>C13*'Calculatie sheet'!T$8</f>
        <v>0</v>
      </c>
      <c r="I13" t="str">
        <f t="shared" si="0"/>
        <v>Secundair</v>
      </c>
      <c r="J13" s="568">
        <f>LOOKUP('Calculatie sheet'!$T$2,'Objectenoverzicht aantallen'!$A:$A,'Objectenoverzicht aantallen'!E:E)*$C13</f>
        <v>0</v>
      </c>
      <c r="K13" s="568">
        <f>LOOKUP('Calculatie sheet'!$T$2,'Objectenoverzicht aantallen'!$A:$A,'Objectenoverzicht aantallen'!F:F)*$C13</f>
        <v>0</v>
      </c>
      <c r="L13" s="568">
        <f>LOOKUP('Calculatie sheet'!$T$2,'Objectenoverzicht aantallen'!$A:$A,'Objectenoverzicht aantallen'!G:G)*$C13</f>
        <v>0</v>
      </c>
      <c r="M13" s="568">
        <f>LOOKUP('Calculatie sheet'!$T$2,'Objectenoverzicht aantallen'!$A:$A,'Objectenoverzicht aantallen'!H:H)*$C13</f>
        <v>0</v>
      </c>
      <c r="N13" s="568">
        <f>LOOKUP('Calculatie sheet'!$T$2,'Objectenoverzicht aantallen'!$A:$A,'Objectenoverzicht aantallen'!I:I)*$C13</f>
        <v>0</v>
      </c>
      <c r="O13" s="568">
        <f>LOOKUP('Calculatie sheet'!$T$2,'Objectenoverzicht aantallen'!$A:$A,'Objectenoverzicht aantallen'!J:J)*$C13</f>
        <v>0</v>
      </c>
      <c r="P13" s="568">
        <f>LOOKUP('Calculatie sheet'!$T$2,'Objectenoverzicht aantallen'!$A:$A,'Objectenoverzicht aantallen'!K:K)*$C13</f>
        <v>0</v>
      </c>
      <c r="Q13" s="568">
        <f>LOOKUP('Calculatie sheet'!$T$2,'Objectenoverzicht aantallen'!$A:$A,'Objectenoverzicht aantallen'!L:L)*$C13</f>
        <v>0</v>
      </c>
      <c r="R13" s="568">
        <f>LOOKUP('Calculatie sheet'!$T$2,'Objectenoverzicht aantallen'!$A:$A,'Objectenoverzicht aantallen'!M:M)*$C13</f>
        <v>0</v>
      </c>
      <c r="S13" s="568">
        <f>LOOKUP('Calculatie sheet'!$T$2,'Objectenoverzicht aantallen'!$A:$A,'Objectenoverzicht aantallen'!N:N)*$C13</f>
        <v>0</v>
      </c>
      <c r="T13" s="568">
        <f>LOOKUP('Calculatie sheet'!$T$2,'Objectenoverzicht aantallen'!$A:$A,'Objectenoverzicht aantallen'!O:O)*$C13</f>
        <v>0</v>
      </c>
    </row>
    <row r="14" spans="1:20" x14ac:dyDescent="0.2">
      <c r="B14" t="str">
        <f>B7</f>
        <v>Bestrating</v>
      </c>
      <c r="C14" s="43">
        <f>'Calculatie sheet'!T73*'Calculatie sheet'!$T$57*'Calculatie sheet'!$T$77</f>
        <v>0</v>
      </c>
      <c r="D14" t="s">
        <v>135</v>
      </c>
      <c r="G14" s="569">
        <f>C14*'Calculatie sheet'!T$7</f>
        <v>0</v>
      </c>
      <c r="H14" s="42">
        <f>C14*'Calculatie sheet'!T$8</f>
        <v>0</v>
      </c>
      <c r="I14" t="str">
        <f t="shared" si="0"/>
        <v>Secundair</v>
      </c>
      <c r="J14" s="568">
        <f>LOOKUP('Calculatie sheet'!$T$2,'Objectenoverzicht aantallen'!$A:$A,'Objectenoverzicht aantallen'!E:E)*$C14</f>
        <v>0</v>
      </c>
      <c r="K14" s="568">
        <f>LOOKUP('Calculatie sheet'!$T$2,'Objectenoverzicht aantallen'!$A:$A,'Objectenoverzicht aantallen'!F:F)*$C14</f>
        <v>0</v>
      </c>
      <c r="L14" s="568">
        <f>LOOKUP('Calculatie sheet'!$T$2,'Objectenoverzicht aantallen'!$A:$A,'Objectenoverzicht aantallen'!G:G)*$C14</f>
        <v>0</v>
      </c>
      <c r="M14" s="568">
        <f>LOOKUP('Calculatie sheet'!$T$2,'Objectenoverzicht aantallen'!$A:$A,'Objectenoverzicht aantallen'!H:H)*$C14</f>
        <v>0</v>
      </c>
      <c r="N14" s="568">
        <f>LOOKUP('Calculatie sheet'!$T$2,'Objectenoverzicht aantallen'!$A:$A,'Objectenoverzicht aantallen'!I:I)*$C14</f>
        <v>0</v>
      </c>
      <c r="O14" s="568">
        <f>LOOKUP('Calculatie sheet'!$T$2,'Objectenoverzicht aantallen'!$A:$A,'Objectenoverzicht aantallen'!J:J)*$C14</f>
        <v>0</v>
      </c>
      <c r="P14" s="568">
        <f>LOOKUP('Calculatie sheet'!$T$2,'Objectenoverzicht aantallen'!$A:$A,'Objectenoverzicht aantallen'!K:K)*$C14</f>
        <v>0</v>
      </c>
      <c r="Q14" s="568">
        <f>LOOKUP('Calculatie sheet'!$T$2,'Objectenoverzicht aantallen'!$A:$A,'Objectenoverzicht aantallen'!L:L)*$C14</f>
        <v>0</v>
      </c>
      <c r="R14" s="568">
        <f>LOOKUP('Calculatie sheet'!$T$2,'Objectenoverzicht aantallen'!$A:$A,'Objectenoverzicht aantallen'!M:M)*$C14</f>
        <v>0</v>
      </c>
      <c r="S14" s="568">
        <f>LOOKUP('Calculatie sheet'!$T$2,'Objectenoverzicht aantallen'!$A:$A,'Objectenoverzicht aantallen'!N:N)*$C14</f>
        <v>0</v>
      </c>
      <c r="T14" s="568">
        <f>LOOKUP('Calculatie sheet'!$T$2,'Objectenoverzicht aantallen'!$A:$A,'Objectenoverzicht aantallen'!O:O)*$C14</f>
        <v>0</v>
      </c>
    </row>
    <row r="15" spans="1:20" x14ac:dyDescent="0.2">
      <c r="B15" t="s">
        <v>348</v>
      </c>
      <c r="C15" s="43">
        <f>'Calculatie sheet'!T74*'Calculatie sheet'!$T$57*'Calculatie sheet'!$T$77</f>
        <v>0</v>
      </c>
      <c r="D15" t="s">
        <v>135</v>
      </c>
      <c r="G15" s="569">
        <f>C15*'Calculatie sheet'!T$7</f>
        <v>0</v>
      </c>
      <c r="H15" s="42">
        <f>C15*'Calculatie sheet'!T$8</f>
        <v>0</v>
      </c>
      <c r="I15" t="str">
        <f t="shared" si="0"/>
        <v>Secundair</v>
      </c>
      <c r="J15" s="568">
        <f>LOOKUP('Calculatie sheet'!$T$2,'Objectenoverzicht aantallen'!$A:$A,'Objectenoverzicht aantallen'!E:E)*$C15</f>
        <v>0</v>
      </c>
      <c r="K15" s="568">
        <f>LOOKUP('Calculatie sheet'!$T$2,'Objectenoverzicht aantallen'!$A:$A,'Objectenoverzicht aantallen'!F:F)*$C15</f>
        <v>0</v>
      </c>
      <c r="L15" s="568">
        <f>LOOKUP('Calculatie sheet'!$T$2,'Objectenoverzicht aantallen'!$A:$A,'Objectenoverzicht aantallen'!G:G)*$C15</f>
        <v>0</v>
      </c>
      <c r="M15" s="568">
        <f>LOOKUP('Calculatie sheet'!$T$2,'Objectenoverzicht aantallen'!$A:$A,'Objectenoverzicht aantallen'!H:H)*$C15</f>
        <v>0</v>
      </c>
      <c r="N15" s="568">
        <f>LOOKUP('Calculatie sheet'!$T$2,'Objectenoverzicht aantallen'!$A:$A,'Objectenoverzicht aantallen'!I:I)*$C15</f>
        <v>0</v>
      </c>
      <c r="O15" s="568">
        <f>LOOKUP('Calculatie sheet'!$T$2,'Objectenoverzicht aantallen'!$A:$A,'Objectenoverzicht aantallen'!J:J)*$C15</f>
        <v>0</v>
      </c>
      <c r="P15" s="568">
        <f>LOOKUP('Calculatie sheet'!$T$2,'Objectenoverzicht aantallen'!$A:$A,'Objectenoverzicht aantallen'!K:K)*$C15</f>
        <v>0</v>
      </c>
      <c r="Q15" s="568">
        <f>LOOKUP('Calculatie sheet'!$T$2,'Objectenoverzicht aantallen'!$A:$A,'Objectenoverzicht aantallen'!L:L)*$C15</f>
        <v>0</v>
      </c>
      <c r="R15" s="568">
        <f>LOOKUP('Calculatie sheet'!$T$2,'Objectenoverzicht aantallen'!$A:$A,'Objectenoverzicht aantallen'!M:M)*$C15</f>
        <v>0</v>
      </c>
      <c r="S15" s="568">
        <f>LOOKUP('Calculatie sheet'!$T$2,'Objectenoverzicht aantallen'!$A:$A,'Objectenoverzicht aantallen'!N:N)*$C15</f>
        <v>0</v>
      </c>
      <c r="T15" s="568">
        <f>LOOKUP('Calculatie sheet'!$T$2,'Objectenoverzicht aantallen'!$A:$A,'Objectenoverzicht aantallen'!O:O)*$C15</f>
        <v>0</v>
      </c>
    </row>
    <row r="16" spans="1:20" x14ac:dyDescent="0.2">
      <c r="B16" t="str">
        <f>B9</f>
        <v>Beton</v>
      </c>
      <c r="C16" s="42">
        <f>'Calculatie sheet'!T68*'Calculatie sheet'!$T$57*'Calculatie sheet'!$T$78</f>
        <v>0</v>
      </c>
      <c r="D16" t="s">
        <v>360</v>
      </c>
      <c r="G16" s="569">
        <f>C16*'Calculatie sheet'!T$7</f>
        <v>0</v>
      </c>
      <c r="H16" s="42">
        <f>C16*'Calculatie sheet'!T$8</f>
        <v>0</v>
      </c>
      <c r="I16" t="str">
        <f t="shared" si="0"/>
        <v>Biobased</v>
      </c>
      <c r="J16" s="568">
        <f>LOOKUP('Calculatie sheet'!$T$2,'Objectenoverzicht aantallen'!$A:$A,'Objectenoverzicht aantallen'!E:E)*$C16</f>
        <v>0</v>
      </c>
      <c r="K16" s="568">
        <f>LOOKUP('Calculatie sheet'!$T$2,'Objectenoverzicht aantallen'!$A:$A,'Objectenoverzicht aantallen'!F:F)*$C16</f>
        <v>0</v>
      </c>
      <c r="L16" s="568">
        <f>LOOKUP('Calculatie sheet'!$T$2,'Objectenoverzicht aantallen'!$A:$A,'Objectenoverzicht aantallen'!G:G)*$C16</f>
        <v>0</v>
      </c>
      <c r="M16" s="568">
        <f>LOOKUP('Calculatie sheet'!$T$2,'Objectenoverzicht aantallen'!$A:$A,'Objectenoverzicht aantallen'!H:H)*$C16</f>
        <v>0</v>
      </c>
      <c r="N16" s="568">
        <f>LOOKUP('Calculatie sheet'!$T$2,'Objectenoverzicht aantallen'!$A:$A,'Objectenoverzicht aantallen'!I:I)*$C16</f>
        <v>0</v>
      </c>
      <c r="O16" s="568">
        <f>LOOKUP('Calculatie sheet'!$T$2,'Objectenoverzicht aantallen'!$A:$A,'Objectenoverzicht aantallen'!J:J)*$C16</f>
        <v>0</v>
      </c>
      <c r="P16" s="568">
        <f>LOOKUP('Calculatie sheet'!$T$2,'Objectenoverzicht aantallen'!$A:$A,'Objectenoverzicht aantallen'!K:K)*$C16</f>
        <v>0</v>
      </c>
      <c r="Q16" s="568">
        <f>LOOKUP('Calculatie sheet'!$T$2,'Objectenoverzicht aantallen'!$A:$A,'Objectenoverzicht aantallen'!L:L)*$C16</f>
        <v>0</v>
      </c>
      <c r="R16" s="568">
        <f>LOOKUP('Calculatie sheet'!$T$2,'Objectenoverzicht aantallen'!$A:$A,'Objectenoverzicht aantallen'!M:M)*$C16</f>
        <v>0</v>
      </c>
      <c r="S16" s="568">
        <f>LOOKUP('Calculatie sheet'!$T$2,'Objectenoverzicht aantallen'!$A:$A,'Objectenoverzicht aantallen'!N:N)*$C16</f>
        <v>0</v>
      </c>
      <c r="T16" s="568">
        <f>LOOKUP('Calculatie sheet'!$T$2,'Objectenoverzicht aantallen'!$A:$A,'Objectenoverzicht aantallen'!O:O)*$C16</f>
        <v>0</v>
      </c>
    </row>
    <row r="17" spans="2:20" x14ac:dyDescent="0.2">
      <c r="B17" t="str">
        <f>B10</f>
        <v>Staal</v>
      </c>
      <c r="C17" s="42">
        <f>'Calculatie sheet'!T69*'Calculatie sheet'!$T$57*'Calculatie sheet'!$T$78</f>
        <v>0</v>
      </c>
      <c r="D17" t="s">
        <v>360</v>
      </c>
      <c r="G17" s="569">
        <f>C17*'Calculatie sheet'!T$7</f>
        <v>0</v>
      </c>
      <c r="H17" s="42">
        <f>C17*'Calculatie sheet'!T$8</f>
        <v>0</v>
      </c>
      <c r="I17" t="str">
        <f t="shared" si="0"/>
        <v>Biobased</v>
      </c>
      <c r="J17" s="568">
        <f>LOOKUP('Calculatie sheet'!$T$2,'Objectenoverzicht aantallen'!$A:$A,'Objectenoverzicht aantallen'!E:E)*$C17</f>
        <v>0</v>
      </c>
      <c r="K17" s="568">
        <f>LOOKUP('Calculatie sheet'!$T$2,'Objectenoverzicht aantallen'!$A:$A,'Objectenoverzicht aantallen'!F:F)*$C17</f>
        <v>0</v>
      </c>
      <c r="L17" s="568">
        <f>LOOKUP('Calculatie sheet'!$T$2,'Objectenoverzicht aantallen'!$A:$A,'Objectenoverzicht aantallen'!G:G)*$C17</f>
        <v>0</v>
      </c>
      <c r="M17" s="568">
        <f>LOOKUP('Calculatie sheet'!$T$2,'Objectenoverzicht aantallen'!$A:$A,'Objectenoverzicht aantallen'!H:H)*$C17</f>
        <v>0</v>
      </c>
      <c r="N17" s="568">
        <f>LOOKUP('Calculatie sheet'!$T$2,'Objectenoverzicht aantallen'!$A:$A,'Objectenoverzicht aantallen'!I:I)*$C17</f>
        <v>0</v>
      </c>
      <c r="O17" s="568">
        <f>LOOKUP('Calculatie sheet'!$T$2,'Objectenoverzicht aantallen'!$A:$A,'Objectenoverzicht aantallen'!J:J)*$C17</f>
        <v>0</v>
      </c>
      <c r="P17" s="568">
        <f>LOOKUP('Calculatie sheet'!$T$2,'Objectenoverzicht aantallen'!$A:$A,'Objectenoverzicht aantallen'!K:K)*$C17</f>
        <v>0</v>
      </c>
      <c r="Q17" s="568">
        <f>LOOKUP('Calculatie sheet'!$T$2,'Objectenoverzicht aantallen'!$A:$A,'Objectenoverzicht aantallen'!L:L)*$C17</f>
        <v>0</v>
      </c>
      <c r="R17" s="568">
        <f>LOOKUP('Calculatie sheet'!$T$2,'Objectenoverzicht aantallen'!$A:$A,'Objectenoverzicht aantallen'!M:M)*$C17</f>
        <v>0</v>
      </c>
      <c r="S17" s="568">
        <f>LOOKUP('Calculatie sheet'!$T$2,'Objectenoverzicht aantallen'!$A:$A,'Objectenoverzicht aantallen'!N:N)*$C17</f>
        <v>0</v>
      </c>
      <c r="T17" s="568">
        <f>LOOKUP('Calculatie sheet'!$T$2,'Objectenoverzicht aantallen'!$A:$A,'Objectenoverzicht aantallen'!O:O)*$C17</f>
        <v>0</v>
      </c>
    </row>
    <row r="18" spans="2:20" x14ac:dyDescent="0.2">
      <c r="B18" t="str">
        <f>B11</f>
        <v>Asfalt</v>
      </c>
      <c r="C18" s="42">
        <f>'Calculatie sheet'!T70*'Calculatie sheet'!$T$57*'Calculatie sheet'!$T$78</f>
        <v>0</v>
      </c>
      <c r="D18" t="s">
        <v>360</v>
      </c>
      <c r="G18" s="569">
        <f>C18*'Calculatie sheet'!T$7</f>
        <v>0</v>
      </c>
      <c r="H18" s="42">
        <f>C18*'Calculatie sheet'!T$8</f>
        <v>0</v>
      </c>
      <c r="I18" t="str">
        <f t="shared" si="0"/>
        <v>Biobased</v>
      </c>
      <c r="J18" s="568">
        <f>LOOKUP('Calculatie sheet'!$T$2,'Objectenoverzicht aantallen'!$A:$A,'Objectenoverzicht aantallen'!E:E)*$C18</f>
        <v>0</v>
      </c>
      <c r="K18" s="568">
        <f>LOOKUP('Calculatie sheet'!$T$2,'Objectenoverzicht aantallen'!$A:$A,'Objectenoverzicht aantallen'!F:F)*$C18</f>
        <v>0</v>
      </c>
      <c r="L18" s="568">
        <f>LOOKUP('Calculatie sheet'!$T$2,'Objectenoverzicht aantallen'!$A:$A,'Objectenoverzicht aantallen'!G:G)*$C18</f>
        <v>0</v>
      </c>
      <c r="M18" s="568">
        <f>LOOKUP('Calculatie sheet'!$T$2,'Objectenoverzicht aantallen'!$A:$A,'Objectenoverzicht aantallen'!H:H)*$C18</f>
        <v>0</v>
      </c>
      <c r="N18" s="568">
        <f>LOOKUP('Calculatie sheet'!$T$2,'Objectenoverzicht aantallen'!$A:$A,'Objectenoverzicht aantallen'!I:I)*$C18</f>
        <v>0</v>
      </c>
      <c r="O18" s="568">
        <f>LOOKUP('Calculatie sheet'!$T$2,'Objectenoverzicht aantallen'!$A:$A,'Objectenoverzicht aantallen'!J:J)*$C18</f>
        <v>0</v>
      </c>
      <c r="P18" s="568">
        <f>LOOKUP('Calculatie sheet'!$T$2,'Objectenoverzicht aantallen'!$A:$A,'Objectenoverzicht aantallen'!K:K)*$C18</f>
        <v>0</v>
      </c>
      <c r="Q18" s="568">
        <f>LOOKUP('Calculatie sheet'!$T$2,'Objectenoverzicht aantallen'!$A:$A,'Objectenoverzicht aantallen'!L:L)*$C18</f>
        <v>0</v>
      </c>
      <c r="R18" s="568">
        <f>LOOKUP('Calculatie sheet'!$T$2,'Objectenoverzicht aantallen'!$A:$A,'Objectenoverzicht aantallen'!M:M)*$C18</f>
        <v>0</v>
      </c>
      <c r="S18" s="568">
        <f>LOOKUP('Calculatie sheet'!$T$2,'Objectenoverzicht aantallen'!$A:$A,'Objectenoverzicht aantallen'!N:N)*$C18</f>
        <v>0</v>
      </c>
      <c r="T18" s="568">
        <f>LOOKUP('Calculatie sheet'!$T$2,'Objectenoverzicht aantallen'!$A:$A,'Objectenoverzicht aantallen'!O:O)*$C18</f>
        <v>0</v>
      </c>
    </row>
    <row r="19" spans="2:20" x14ac:dyDescent="0.2">
      <c r="B19" t="s">
        <v>866</v>
      </c>
      <c r="C19" s="42">
        <f>'Calculatie sheet'!T71*'Calculatie sheet'!$T$57*'Calculatie sheet'!$T$78</f>
        <v>0</v>
      </c>
      <c r="D19" t="s">
        <v>360</v>
      </c>
      <c r="G19" s="569">
        <f>C19*'Calculatie sheet'!T$7</f>
        <v>0</v>
      </c>
      <c r="H19" s="42">
        <f>C19*'Calculatie sheet'!T$8</f>
        <v>0</v>
      </c>
      <c r="I19" t="str">
        <f t="shared" ref="I19" si="3">D19</f>
        <v>Biobased</v>
      </c>
      <c r="J19" s="568">
        <f>LOOKUP('Calculatie sheet'!$T$2,'Objectenoverzicht aantallen'!$A:$A,'Objectenoverzicht aantallen'!E:E)*$C19</f>
        <v>0</v>
      </c>
      <c r="K19" s="568">
        <f>LOOKUP('Calculatie sheet'!$T$2,'Objectenoverzicht aantallen'!$A:$A,'Objectenoverzicht aantallen'!F:F)*$C19</f>
        <v>0</v>
      </c>
      <c r="L19" s="568">
        <f>LOOKUP('Calculatie sheet'!$T$2,'Objectenoverzicht aantallen'!$A:$A,'Objectenoverzicht aantallen'!G:G)*$C19</f>
        <v>0</v>
      </c>
      <c r="M19" s="568">
        <f>LOOKUP('Calculatie sheet'!$T$2,'Objectenoverzicht aantallen'!$A:$A,'Objectenoverzicht aantallen'!H:H)*$C19</f>
        <v>0</v>
      </c>
      <c r="N19" s="568">
        <f>LOOKUP('Calculatie sheet'!$T$2,'Objectenoverzicht aantallen'!$A:$A,'Objectenoverzicht aantallen'!I:I)*$C19</f>
        <v>0</v>
      </c>
      <c r="O19" s="568">
        <f>LOOKUP('Calculatie sheet'!$T$2,'Objectenoverzicht aantallen'!$A:$A,'Objectenoverzicht aantallen'!J:J)*$C19</f>
        <v>0</v>
      </c>
      <c r="P19" s="568">
        <f>LOOKUP('Calculatie sheet'!$T$2,'Objectenoverzicht aantallen'!$A:$A,'Objectenoverzicht aantallen'!K:K)*$C19</f>
        <v>0</v>
      </c>
      <c r="Q19" s="568">
        <f>LOOKUP('Calculatie sheet'!$T$2,'Objectenoverzicht aantallen'!$A:$A,'Objectenoverzicht aantallen'!L:L)*$C19</f>
        <v>0</v>
      </c>
      <c r="R19" s="568">
        <f>LOOKUP('Calculatie sheet'!$T$2,'Objectenoverzicht aantallen'!$A:$A,'Objectenoverzicht aantallen'!M:M)*$C19</f>
        <v>0</v>
      </c>
      <c r="S19" s="568">
        <f>LOOKUP('Calculatie sheet'!$T$2,'Objectenoverzicht aantallen'!$A:$A,'Objectenoverzicht aantallen'!N:N)*$C19</f>
        <v>0</v>
      </c>
      <c r="T19" s="568">
        <f>LOOKUP('Calculatie sheet'!$T$2,'Objectenoverzicht aantallen'!$A:$A,'Objectenoverzicht aantallen'!O:O)*$C19</f>
        <v>0</v>
      </c>
    </row>
    <row r="20" spans="2:20" x14ac:dyDescent="0.2">
      <c r="B20" t="str">
        <f t="shared" ref="B20:B21" si="4">B13</f>
        <v>Grondbewerking</v>
      </c>
      <c r="C20" s="42">
        <f>'Calculatie sheet'!T72*'Calculatie sheet'!$T$57*'Calculatie sheet'!$T$78</f>
        <v>0</v>
      </c>
      <c r="D20" t="s">
        <v>360</v>
      </c>
      <c r="G20" s="569">
        <f>C20*'Calculatie sheet'!T$7</f>
        <v>0</v>
      </c>
      <c r="H20" s="42">
        <f>C20*'Calculatie sheet'!T$8</f>
        <v>0</v>
      </c>
      <c r="I20" t="str">
        <f t="shared" si="0"/>
        <v>Biobased</v>
      </c>
      <c r="J20" s="568">
        <f>LOOKUP('Calculatie sheet'!$T$2,'Objectenoverzicht aantallen'!$A:$A,'Objectenoverzicht aantallen'!E:E)*$C20</f>
        <v>0</v>
      </c>
      <c r="K20" s="568">
        <f>LOOKUP('Calculatie sheet'!$T$2,'Objectenoverzicht aantallen'!$A:$A,'Objectenoverzicht aantallen'!F:F)*$C20</f>
        <v>0</v>
      </c>
      <c r="L20" s="568">
        <f>LOOKUP('Calculatie sheet'!$T$2,'Objectenoverzicht aantallen'!$A:$A,'Objectenoverzicht aantallen'!G:G)*$C20</f>
        <v>0</v>
      </c>
      <c r="M20" s="568">
        <f>LOOKUP('Calculatie sheet'!$T$2,'Objectenoverzicht aantallen'!$A:$A,'Objectenoverzicht aantallen'!H:H)*$C20</f>
        <v>0</v>
      </c>
      <c r="N20" s="568">
        <f>LOOKUP('Calculatie sheet'!$T$2,'Objectenoverzicht aantallen'!$A:$A,'Objectenoverzicht aantallen'!I:I)*$C20</f>
        <v>0</v>
      </c>
      <c r="O20" s="568">
        <f>LOOKUP('Calculatie sheet'!$T$2,'Objectenoverzicht aantallen'!$A:$A,'Objectenoverzicht aantallen'!J:J)*$C20</f>
        <v>0</v>
      </c>
      <c r="P20" s="568">
        <f>LOOKUP('Calculatie sheet'!$T$2,'Objectenoverzicht aantallen'!$A:$A,'Objectenoverzicht aantallen'!K:K)*$C20</f>
        <v>0</v>
      </c>
      <c r="Q20" s="568">
        <f>LOOKUP('Calculatie sheet'!$T$2,'Objectenoverzicht aantallen'!$A:$A,'Objectenoverzicht aantallen'!L:L)*$C20</f>
        <v>0</v>
      </c>
      <c r="R20" s="568">
        <f>LOOKUP('Calculatie sheet'!$T$2,'Objectenoverzicht aantallen'!$A:$A,'Objectenoverzicht aantallen'!M:M)*$C20</f>
        <v>0</v>
      </c>
      <c r="S20" s="568">
        <f>LOOKUP('Calculatie sheet'!$T$2,'Objectenoverzicht aantallen'!$A:$A,'Objectenoverzicht aantallen'!N:N)*$C20</f>
        <v>0</v>
      </c>
      <c r="T20" s="568">
        <f>LOOKUP('Calculatie sheet'!$T$2,'Objectenoverzicht aantallen'!$A:$A,'Objectenoverzicht aantallen'!O:O)*$C20</f>
        <v>0</v>
      </c>
    </row>
    <row r="21" spans="2:20" x14ac:dyDescent="0.2">
      <c r="B21" t="str">
        <f t="shared" si="4"/>
        <v>Bestrating</v>
      </c>
      <c r="C21" s="42">
        <f>'Calculatie sheet'!T73*'Calculatie sheet'!$T$57*'Calculatie sheet'!$T$78</f>
        <v>0</v>
      </c>
      <c r="D21" t="s">
        <v>360</v>
      </c>
      <c r="G21" s="569">
        <f>C21*'Calculatie sheet'!T$7</f>
        <v>0</v>
      </c>
      <c r="H21" s="42">
        <f>C21*'Calculatie sheet'!T$8</f>
        <v>0</v>
      </c>
      <c r="I21" t="str">
        <f t="shared" si="0"/>
        <v>Biobased</v>
      </c>
      <c r="J21" s="568">
        <f>LOOKUP('Calculatie sheet'!$T$2,'Objectenoverzicht aantallen'!$A:$A,'Objectenoverzicht aantallen'!E:E)*$C21</f>
        <v>0</v>
      </c>
      <c r="K21" s="568">
        <f>LOOKUP('Calculatie sheet'!$T$2,'Objectenoverzicht aantallen'!$A:$A,'Objectenoverzicht aantallen'!F:F)*$C21</f>
        <v>0</v>
      </c>
      <c r="L21" s="568">
        <f>LOOKUP('Calculatie sheet'!$T$2,'Objectenoverzicht aantallen'!$A:$A,'Objectenoverzicht aantallen'!G:G)*$C21</f>
        <v>0</v>
      </c>
      <c r="M21" s="568">
        <f>LOOKUP('Calculatie sheet'!$T$2,'Objectenoverzicht aantallen'!$A:$A,'Objectenoverzicht aantallen'!H:H)*$C21</f>
        <v>0</v>
      </c>
      <c r="N21" s="568">
        <f>LOOKUP('Calculatie sheet'!$T$2,'Objectenoverzicht aantallen'!$A:$A,'Objectenoverzicht aantallen'!I:I)*$C21</f>
        <v>0</v>
      </c>
      <c r="O21" s="568">
        <f>LOOKUP('Calculatie sheet'!$T$2,'Objectenoverzicht aantallen'!$A:$A,'Objectenoverzicht aantallen'!J:J)*$C21</f>
        <v>0</v>
      </c>
      <c r="P21" s="568">
        <f>LOOKUP('Calculatie sheet'!$T$2,'Objectenoverzicht aantallen'!$A:$A,'Objectenoverzicht aantallen'!K:K)*$C21</f>
        <v>0</v>
      </c>
      <c r="Q21" s="568">
        <f>LOOKUP('Calculatie sheet'!$T$2,'Objectenoverzicht aantallen'!$A:$A,'Objectenoverzicht aantallen'!L:L)*$C21</f>
        <v>0</v>
      </c>
      <c r="R21" s="568">
        <f>LOOKUP('Calculatie sheet'!$T$2,'Objectenoverzicht aantallen'!$A:$A,'Objectenoverzicht aantallen'!M:M)*$C21</f>
        <v>0</v>
      </c>
      <c r="S21" s="568">
        <f>LOOKUP('Calculatie sheet'!$T$2,'Objectenoverzicht aantallen'!$A:$A,'Objectenoverzicht aantallen'!N:N)*$C21</f>
        <v>0</v>
      </c>
      <c r="T21" s="568">
        <f>LOOKUP('Calculatie sheet'!$T$2,'Objectenoverzicht aantallen'!$A:$A,'Objectenoverzicht aantallen'!O:O)*$C21</f>
        <v>0</v>
      </c>
    </row>
    <row r="22" spans="2:20" x14ac:dyDescent="0.2">
      <c r="B22" t="s">
        <v>348</v>
      </c>
      <c r="C22" s="42">
        <f>'Calculatie sheet'!T74*'Calculatie sheet'!$T$57*'Calculatie sheet'!$T$78</f>
        <v>0</v>
      </c>
      <c r="D22" t="s">
        <v>360</v>
      </c>
      <c r="G22" s="569">
        <f>C22*'Calculatie sheet'!T$7</f>
        <v>0</v>
      </c>
      <c r="H22" s="42">
        <f>C22*'Calculatie sheet'!T$8</f>
        <v>0</v>
      </c>
      <c r="I22" t="str">
        <f t="shared" si="0"/>
        <v>Biobased</v>
      </c>
      <c r="J22" s="568">
        <f>LOOKUP('Calculatie sheet'!$T$2,'Objectenoverzicht aantallen'!$A:$A,'Objectenoverzicht aantallen'!E:E)*$C22</f>
        <v>0</v>
      </c>
      <c r="K22" s="568">
        <f>LOOKUP('Calculatie sheet'!$T$2,'Objectenoverzicht aantallen'!$A:$A,'Objectenoverzicht aantallen'!F:F)*$C22</f>
        <v>0</v>
      </c>
      <c r="L22" s="568">
        <f>LOOKUP('Calculatie sheet'!$T$2,'Objectenoverzicht aantallen'!$A:$A,'Objectenoverzicht aantallen'!G:G)*$C22</f>
        <v>0</v>
      </c>
      <c r="M22" s="568">
        <f>LOOKUP('Calculatie sheet'!$T$2,'Objectenoverzicht aantallen'!$A:$A,'Objectenoverzicht aantallen'!H:H)*$C22</f>
        <v>0</v>
      </c>
      <c r="N22" s="568">
        <f>LOOKUP('Calculatie sheet'!$T$2,'Objectenoverzicht aantallen'!$A:$A,'Objectenoverzicht aantallen'!I:I)*$C22</f>
        <v>0</v>
      </c>
      <c r="O22" s="568">
        <f>LOOKUP('Calculatie sheet'!$T$2,'Objectenoverzicht aantallen'!$A:$A,'Objectenoverzicht aantallen'!J:J)*$C22</f>
        <v>0</v>
      </c>
      <c r="P22" s="568">
        <f>LOOKUP('Calculatie sheet'!$T$2,'Objectenoverzicht aantallen'!$A:$A,'Objectenoverzicht aantallen'!K:K)*$C22</f>
        <v>0</v>
      </c>
      <c r="Q22" s="568">
        <f>LOOKUP('Calculatie sheet'!$T$2,'Objectenoverzicht aantallen'!$A:$A,'Objectenoverzicht aantallen'!L:L)*$C22</f>
        <v>0</v>
      </c>
      <c r="R22" s="568">
        <f>LOOKUP('Calculatie sheet'!$T$2,'Objectenoverzicht aantallen'!$A:$A,'Objectenoverzicht aantallen'!M:M)*$C22</f>
        <v>0</v>
      </c>
      <c r="S22" s="568">
        <f>LOOKUP('Calculatie sheet'!$T$2,'Objectenoverzicht aantallen'!$A:$A,'Objectenoverzicht aantallen'!N:N)*$C22</f>
        <v>0</v>
      </c>
      <c r="T22" s="568">
        <f>LOOKUP('Calculatie sheet'!$T$2,'Objectenoverzicht aantallen'!$A:$A,'Objectenoverzicht aantallen'!O:O)*$C22</f>
        <v>0</v>
      </c>
    </row>
  </sheetData>
  <pageMargins left="0.7" right="0.7" top="0.75" bottom="0.75" header="0.3" footer="0.3"/>
  <pageSetup paperSize="9" orientation="portrait" horizontalDpi="0" verticalDpi="0"/>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BD03-666B-7549-AAB7-00011929AAC0}">
  <dimension ref="A1:T22"/>
  <sheetViews>
    <sheetView workbookViewId="0">
      <selection activeCell="G18" sqref="G18:T19"/>
    </sheetView>
  </sheetViews>
  <sheetFormatPr baseColWidth="10" defaultColWidth="11" defaultRowHeight="16" x14ac:dyDescent="0.2"/>
  <cols>
    <col min="1" max="1" width="33"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sheet'!U3</f>
        <v>Straatbakstenen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sheet'!U68*'Calculatie sheet'!$U$57*(1-'Calculatie sheet'!$U$77-'Calculatie sheet'!$U$78)</f>
        <v>0</v>
      </c>
      <c r="D2" t="s">
        <v>134</v>
      </c>
      <c r="E2" s="8" t="s">
        <v>71</v>
      </c>
      <c r="G2" s="569">
        <f>C2*'Calculatie sheet'!U$7</f>
        <v>0</v>
      </c>
      <c r="H2" s="42">
        <f>C2*'Calculatie sheet'!U$8</f>
        <v>0</v>
      </c>
      <c r="I2" t="str">
        <f>D2</f>
        <v>Primair</v>
      </c>
      <c r="J2" s="568">
        <f>LOOKUP('Calculatie sheet'!$U$2,'Objectenoverzicht aantallen'!$A:$A,'Objectenoverzicht aantallen'!E:E)*$C2</f>
        <v>0</v>
      </c>
      <c r="K2" s="568">
        <f>LOOKUP('Calculatie sheet'!$U$2,'Objectenoverzicht aantallen'!$A:$A,'Objectenoverzicht aantallen'!F:F)*$C2</f>
        <v>0</v>
      </c>
      <c r="L2" s="568">
        <f>LOOKUP('Calculatie sheet'!$U$2,'Objectenoverzicht aantallen'!$A:$A,'Objectenoverzicht aantallen'!G:G)*$C2</f>
        <v>0</v>
      </c>
      <c r="M2" s="568">
        <f>LOOKUP('Calculatie sheet'!$U$2,'Objectenoverzicht aantallen'!$A:$A,'Objectenoverzicht aantallen'!H:H)*$C2</f>
        <v>0</v>
      </c>
      <c r="N2" s="568">
        <f>LOOKUP('Calculatie sheet'!$U$2,'Objectenoverzicht aantallen'!$A:$A,'Objectenoverzicht aantallen'!I:I)*$C2</f>
        <v>0</v>
      </c>
      <c r="O2" s="568">
        <f>LOOKUP('Calculatie sheet'!$U$2,'Objectenoverzicht aantallen'!$A:$A,'Objectenoverzicht aantallen'!J:J)*$C2</f>
        <v>0</v>
      </c>
      <c r="P2" s="568">
        <f>LOOKUP('Calculatie sheet'!$U$2,'Objectenoverzicht aantallen'!$A:$A,'Objectenoverzicht aantallen'!K:K)*$C2</f>
        <v>0</v>
      </c>
      <c r="Q2" s="568">
        <f>LOOKUP('Calculatie sheet'!$U$2,'Objectenoverzicht aantallen'!$A:$A,'Objectenoverzicht aantallen'!L:L)*$C2</f>
        <v>0</v>
      </c>
      <c r="R2" s="568">
        <f>LOOKUP('Calculatie sheet'!$U$2,'Objectenoverzicht aantallen'!$A:$A,'Objectenoverzicht aantallen'!M:M)*$C2</f>
        <v>0</v>
      </c>
      <c r="S2" s="568">
        <f>LOOKUP('Calculatie sheet'!$U$2,'Objectenoverzicht aantallen'!$A:$A,'Objectenoverzicht aantallen'!N:N)*$C2</f>
        <v>0</v>
      </c>
      <c r="T2" s="568">
        <f>LOOKUP('Calculatie sheet'!$U$2,'Objectenoverzicht aantallen'!$A:$A,'Objectenoverzicht aantallen'!O:O)*$C2</f>
        <v>0</v>
      </c>
    </row>
    <row r="3" spans="1:20" x14ac:dyDescent="0.2">
      <c r="B3" t="str">
        <f>'Calculatie sheet'!C69</f>
        <v>Staal</v>
      </c>
      <c r="C3" s="43">
        <f>'Calculatie sheet'!U69*'Calculatie sheet'!$U$57*(1-'Calculatie sheet'!$U$77-'Calculatie sheet'!$U$78)</f>
        <v>0</v>
      </c>
      <c r="D3" t="s">
        <v>134</v>
      </c>
      <c r="E3" s="24" t="s">
        <v>74</v>
      </c>
      <c r="G3" s="569">
        <f>C3*'Calculatie sheet'!U$7</f>
        <v>0</v>
      </c>
      <c r="H3" s="42">
        <f>C3*'Calculatie sheet'!U$8</f>
        <v>0</v>
      </c>
      <c r="I3" t="str">
        <f t="shared" ref="I3:I22" si="0">D3</f>
        <v>Primair</v>
      </c>
      <c r="J3" s="568">
        <f>LOOKUP('Calculatie sheet'!$U$2,'Objectenoverzicht aantallen'!$A:$A,'Objectenoverzicht aantallen'!E:E)*$C3</f>
        <v>0</v>
      </c>
      <c r="K3" s="568">
        <f>LOOKUP('Calculatie sheet'!$U$2,'Objectenoverzicht aantallen'!$A:$A,'Objectenoverzicht aantallen'!F:F)*$C3</f>
        <v>0</v>
      </c>
      <c r="L3" s="568">
        <f>LOOKUP('Calculatie sheet'!$U$2,'Objectenoverzicht aantallen'!$A:$A,'Objectenoverzicht aantallen'!G:G)*$C3</f>
        <v>0</v>
      </c>
      <c r="M3" s="568">
        <f>LOOKUP('Calculatie sheet'!$U$2,'Objectenoverzicht aantallen'!$A:$A,'Objectenoverzicht aantallen'!H:H)*$C3</f>
        <v>0</v>
      </c>
      <c r="N3" s="568">
        <f>LOOKUP('Calculatie sheet'!$U$2,'Objectenoverzicht aantallen'!$A:$A,'Objectenoverzicht aantallen'!I:I)*$C3</f>
        <v>0</v>
      </c>
      <c r="O3" s="568">
        <f>LOOKUP('Calculatie sheet'!$U$2,'Objectenoverzicht aantallen'!$A:$A,'Objectenoverzicht aantallen'!J:J)*$C3</f>
        <v>0</v>
      </c>
      <c r="P3" s="568">
        <f>LOOKUP('Calculatie sheet'!$U$2,'Objectenoverzicht aantallen'!$A:$A,'Objectenoverzicht aantallen'!K:K)*$C3</f>
        <v>0</v>
      </c>
      <c r="Q3" s="568">
        <f>LOOKUP('Calculatie sheet'!$U$2,'Objectenoverzicht aantallen'!$A:$A,'Objectenoverzicht aantallen'!L:L)*$C3</f>
        <v>0</v>
      </c>
      <c r="R3" s="568">
        <f>LOOKUP('Calculatie sheet'!$U$2,'Objectenoverzicht aantallen'!$A:$A,'Objectenoverzicht aantallen'!M:M)*$C3</f>
        <v>0</v>
      </c>
      <c r="S3" s="568">
        <f>LOOKUP('Calculatie sheet'!$U$2,'Objectenoverzicht aantallen'!$A:$A,'Objectenoverzicht aantallen'!N:N)*$C3</f>
        <v>0</v>
      </c>
      <c r="T3" s="568">
        <f>LOOKUP('Calculatie sheet'!$U$2,'Objectenoverzicht aantallen'!$A:$A,'Objectenoverzicht aantallen'!O:O)*$C3</f>
        <v>0</v>
      </c>
    </row>
    <row r="4" spans="1:20" x14ac:dyDescent="0.2">
      <c r="B4" t="str">
        <f>'Calculatie sheet'!C70</f>
        <v>Asfalt</v>
      </c>
      <c r="C4" s="43">
        <f>'Calculatie sheet'!U70*'Calculatie sheet'!$U$57*(1-'Calculatie sheet'!$U$77-'Calculatie sheet'!$U$78)</f>
        <v>0</v>
      </c>
      <c r="D4" t="s">
        <v>134</v>
      </c>
      <c r="E4" s="25" t="s">
        <v>75</v>
      </c>
      <c r="G4" s="569">
        <f>C4*'Calculatie sheet'!U$7</f>
        <v>0</v>
      </c>
      <c r="H4" s="42">
        <f>C4*'Calculatie sheet'!U$8</f>
        <v>0</v>
      </c>
      <c r="I4" t="str">
        <f t="shared" si="0"/>
        <v>Primair</v>
      </c>
      <c r="J4" s="568">
        <f>LOOKUP('Calculatie sheet'!$U$2,'Objectenoverzicht aantallen'!$A:$A,'Objectenoverzicht aantallen'!E:E)*$C4</f>
        <v>0</v>
      </c>
      <c r="K4" s="568">
        <f>LOOKUP('Calculatie sheet'!$U$2,'Objectenoverzicht aantallen'!$A:$A,'Objectenoverzicht aantallen'!F:F)*$C4</f>
        <v>0</v>
      </c>
      <c r="L4" s="568">
        <f>LOOKUP('Calculatie sheet'!$U$2,'Objectenoverzicht aantallen'!$A:$A,'Objectenoverzicht aantallen'!G:G)*$C4</f>
        <v>0</v>
      </c>
      <c r="M4" s="568">
        <f>LOOKUP('Calculatie sheet'!$U$2,'Objectenoverzicht aantallen'!$A:$A,'Objectenoverzicht aantallen'!H:H)*$C4</f>
        <v>0</v>
      </c>
      <c r="N4" s="568">
        <f>LOOKUP('Calculatie sheet'!$U$2,'Objectenoverzicht aantallen'!$A:$A,'Objectenoverzicht aantallen'!I:I)*$C4</f>
        <v>0</v>
      </c>
      <c r="O4" s="568">
        <f>LOOKUP('Calculatie sheet'!$U$2,'Objectenoverzicht aantallen'!$A:$A,'Objectenoverzicht aantallen'!J:J)*$C4</f>
        <v>0</v>
      </c>
      <c r="P4" s="568">
        <f>LOOKUP('Calculatie sheet'!$U$2,'Objectenoverzicht aantallen'!$A:$A,'Objectenoverzicht aantallen'!K:K)*$C4</f>
        <v>0</v>
      </c>
      <c r="Q4" s="568">
        <f>LOOKUP('Calculatie sheet'!$U$2,'Objectenoverzicht aantallen'!$A:$A,'Objectenoverzicht aantallen'!L:L)*$C4</f>
        <v>0</v>
      </c>
      <c r="R4" s="568">
        <f>LOOKUP('Calculatie sheet'!$U$2,'Objectenoverzicht aantallen'!$A:$A,'Objectenoverzicht aantallen'!M:M)*$C4</f>
        <v>0</v>
      </c>
      <c r="S4" s="568">
        <f>LOOKUP('Calculatie sheet'!$U$2,'Objectenoverzicht aantallen'!$A:$A,'Objectenoverzicht aantallen'!N:N)*$C4</f>
        <v>0</v>
      </c>
      <c r="T4" s="568">
        <f>LOOKUP('Calculatie sheet'!$U$2,'Objectenoverzicht aantallen'!$A:$A,'Objectenoverzicht aantallen'!O:O)*$C4</f>
        <v>0</v>
      </c>
    </row>
    <row r="5" spans="1:20" x14ac:dyDescent="0.2">
      <c r="B5" t="s">
        <v>866</v>
      </c>
      <c r="C5" s="43">
        <f>'Calculatie sheet'!U71*'Calculatie sheet'!$U$57*(1-'Calculatie sheet'!$U$77-'Calculatie sheet'!$U$78)</f>
        <v>0</v>
      </c>
      <c r="D5" t="s">
        <v>134</v>
      </c>
      <c r="E5" s="27" t="s">
        <v>93</v>
      </c>
      <c r="G5" s="569">
        <f>C5*'Calculatie sheet'!U$7</f>
        <v>0</v>
      </c>
      <c r="H5" s="42">
        <f>C5*'Calculatie sheet'!U$8</f>
        <v>0</v>
      </c>
      <c r="I5" t="str">
        <f t="shared" ref="I5" si="1">D5</f>
        <v>Primair</v>
      </c>
      <c r="J5" s="568">
        <f>LOOKUP('Calculatie sheet'!$U$2,'Objectenoverzicht aantallen'!$A:$A,'Objectenoverzicht aantallen'!E:E)*$C5</f>
        <v>0</v>
      </c>
      <c r="K5" s="568">
        <f>LOOKUP('Calculatie sheet'!$U$2,'Objectenoverzicht aantallen'!$A:$A,'Objectenoverzicht aantallen'!F:F)*$C5</f>
        <v>0</v>
      </c>
      <c r="L5" s="568">
        <f>LOOKUP('Calculatie sheet'!$U$2,'Objectenoverzicht aantallen'!$A:$A,'Objectenoverzicht aantallen'!G:G)*$C5</f>
        <v>0</v>
      </c>
      <c r="M5" s="568">
        <f>LOOKUP('Calculatie sheet'!$U$2,'Objectenoverzicht aantallen'!$A:$A,'Objectenoverzicht aantallen'!H:H)*$C5</f>
        <v>0</v>
      </c>
      <c r="N5" s="568">
        <f>LOOKUP('Calculatie sheet'!$U$2,'Objectenoverzicht aantallen'!$A:$A,'Objectenoverzicht aantallen'!I:I)*$C5</f>
        <v>0</v>
      </c>
      <c r="O5" s="568">
        <f>LOOKUP('Calculatie sheet'!$U$2,'Objectenoverzicht aantallen'!$A:$A,'Objectenoverzicht aantallen'!J:J)*$C5</f>
        <v>0</v>
      </c>
      <c r="P5" s="568">
        <f>LOOKUP('Calculatie sheet'!$U$2,'Objectenoverzicht aantallen'!$A:$A,'Objectenoverzicht aantallen'!K:K)*$C5</f>
        <v>0</v>
      </c>
      <c r="Q5" s="568">
        <f>LOOKUP('Calculatie sheet'!$U$2,'Objectenoverzicht aantallen'!$A:$A,'Objectenoverzicht aantallen'!L:L)*$C5</f>
        <v>0</v>
      </c>
      <c r="R5" s="568">
        <f>LOOKUP('Calculatie sheet'!$U$2,'Objectenoverzicht aantallen'!$A:$A,'Objectenoverzicht aantallen'!M:M)*$C5</f>
        <v>0</v>
      </c>
      <c r="S5" s="568">
        <f>LOOKUP('Calculatie sheet'!$U$2,'Objectenoverzicht aantallen'!$A:$A,'Objectenoverzicht aantallen'!N:N)*$C5</f>
        <v>0</v>
      </c>
      <c r="T5" s="568">
        <f>LOOKUP('Calculatie sheet'!$U$2,'Objectenoverzicht aantallen'!$A:$A,'Objectenoverzicht aantallen'!O:O)*$C5</f>
        <v>0</v>
      </c>
    </row>
    <row r="6" spans="1:20" x14ac:dyDescent="0.2">
      <c r="B6" t="str">
        <f>'Calculatie sheet'!C72</f>
        <v>Grondbewerking</v>
      </c>
      <c r="C6" s="43">
        <f>'Calculatie sheet'!U72*'Calculatie sheet'!$U$57*(1-'Calculatie sheet'!$U$77-'Calculatie sheet'!$U$78)</f>
        <v>0</v>
      </c>
      <c r="D6" t="s">
        <v>134</v>
      </c>
      <c r="E6" s="38" t="s">
        <v>659</v>
      </c>
      <c r="G6" s="569">
        <f>C6*'Calculatie sheet'!U$7</f>
        <v>0</v>
      </c>
      <c r="H6" s="42">
        <f>C6*'Calculatie sheet'!U$8</f>
        <v>0</v>
      </c>
      <c r="I6" t="str">
        <f t="shared" si="0"/>
        <v>Primair</v>
      </c>
      <c r="J6" s="568">
        <f>LOOKUP('Calculatie sheet'!$U$2,'Objectenoverzicht aantallen'!$A:$A,'Objectenoverzicht aantallen'!E:E)*$C6</f>
        <v>0</v>
      </c>
      <c r="K6" s="568">
        <f>LOOKUP('Calculatie sheet'!$U$2,'Objectenoverzicht aantallen'!$A:$A,'Objectenoverzicht aantallen'!F:F)*$C6</f>
        <v>0</v>
      </c>
      <c r="L6" s="568">
        <f>LOOKUP('Calculatie sheet'!$U$2,'Objectenoverzicht aantallen'!$A:$A,'Objectenoverzicht aantallen'!G:G)*$C6</f>
        <v>0</v>
      </c>
      <c r="M6" s="568">
        <f>LOOKUP('Calculatie sheet'!$U$2,'Objectenoverzicht aantallen'!$A:$A,'Objectenoverzicht aantallen'!H:H)*$C6</f>
        <v>0</v>
      </c>
      <c r="N6" s="568">
        <f>LOOKUP('Calculatie sheet'!$U$2,'Objectenoverzicht aantallen'!$A:$A,'Objectenoverzicht aantallen'!I:I)*$C6</f>
        <v>0</v>
      </c>
      <c r="O6" s="568">
        <f>LOOKUP('Calculatie sheet'!$U$2,'Objectenoverzicht aantallen'!$A:$A,'Objectenoverzicht aantallen'!J:J)*$C6</f>
        <v>0</v>
      </c>
      <c r="P6" s="568">
        <f>LOOKUP('Calculatie sheet'!$U$2,'Objectenoverzicht aantallen'!$A:$A,'Objectenoverzicht aantallen'!K:K)*$C6</f>
        <v>0</v>
      </c>
      <c r="Q6" s="568">
        <f>LOOKUP('Calculatie sheet'!$U$2,'Objectenoverzicht aantallen'!$A:$A,'Objectenoverzicht aantallen'!L:L)*$C6</f>
        <v>0</v>
      </c>
      <c r="R6" s="568">
        <f>LOOKUP('Calculatie sheet'!$U$2,'Objectenoverzicht aantallen'!$A:$A,'Objectenoverzicht aantallen'!M:M)*$C6</f>
        <v>0</v>
      </c>
      <c r="S6" s="568">
        <f>LOOKUP('Calculatie sheet'!$U$2,'Objectenoverzicht aantallen'!$A:$A,'Objectenoverzicht aantallen'!N:N)*$C6</f>
        <v>0</v>
      </c>
      <c r="T6" s="568">
        <f>LOOKUP('Calculatie sheet'!$U$2,'Objectenoverzicht aantallen'!$A:$A,'Objectenoverzicht aantallen'!O:O)*$C6</f>
        <v>0</v>
      </c>
    </row>
    <row r="7" spans="1:20" x14ac:dyDescent="0.2">
      <c r="B7" t="str">
        <f>'Calculatie sheet'!C73</f>
        <v>Bestrating</v>
      </c>
      <c r="C7" s="43">
        <f>'Calculatie sheet'!U73*'Calculatie sheet'!$U$57*(1-'Calculatie sheet'!$U$77-'Calculatie sheet'!$U$78)</f>
        <v>149.625</v>
      </c>
      <c r="D7" t="s">
        <v>134</v>
      </c>
      <c r="E7" s="569" t="s">
        <v>597</v>
      </c>
      <c r="G7" s="569">
        <f>C7*'Calculatie sheet'!U$7</f>
        <v>0</v>
      </c>
      <c r="H7" s="42">
        <f>C7*'Calculatie sheet'!U$8</f>
        <v>0</v>
      </c>
      <c r="I7" t="str">
        <f t="shared" si="0"/>
        <v>Primair</v>
      </c>
      <c r="J7" s="568">
        <f>LOOKUP('Calculatie sheet'!$U$2,'Objectenoverzicht aantallen'!$A:$A,'Objectenoverzicht aantallen'!E:E)*$C7</f>
        <v>0</v>
      </c>
      <c r="K7" s="568">
        <f>LOOKUP('Calculatie sheet'!$U$2,'Objectenoverzicht aantallen'!$A:$A,'Objectenoverzicht aantallen'!F:F)*$C7</f>
        <v>0</v>
      </c>
      <c r="L7" s="568">
        <f>LOOKUP('Calculatie sheet'!$U$2,'Objectenoverzicht aantallen'!$A:$A,'Objectenoverzicht aantallen'!G:G)*$C7</f>
        <v>0</v>
      </c>
      <c r="M7" s="568">
        <f>LOOKUP('Calculatie sheet'!$U$2,'Objectenoverzicht aantallen'!$A:$A,'Objectenoverzicht aantallen'!H:H)*$C7</f>
        <v>0</v>
      </c>
      <c r="N7" s="568">
        <f>LOOKUP('Calculatie sheet'!$U$2,'Objectenoverzicht aantallen'!$A:$A,'Objectenoverzicht aantallen'!I:I)*$C7</f>
        <v>0</v>
      </c>
      <c r="O7" s="568">
        <f>LOOKUP('Calculatie sheet'!$U$2,'Objectenoverzicht aantallen'!$A:$A,'Objectenoverzicht aantallen'!J:J)*$C7</f>
        <v>0</v>
      </c>
      <c r="P7" s="568">
        <f>LOOKUP('Calculatie sheet'!$U$2,'Objectenoverzicht aantallen'!$A:$A,'Objectenoverzicht aantallen'!K:K)*$C7</f>
        <v>0</v>
      </c>
      <c r="Q7" s="568">
        <f>LOOKUP('Calculatie sheet'!$U$2,'Objectenoverzicht aantallen'!$A:$A,'Objectenoverzicht aantallen'!L:L)*$C7</f>
        <v>0</v>
      </c>
      <c r="R7" s="568">
        <f>LOOKUP('Calculatie sheet'!$U$2,'Objectenoverzicht aantallen'!$A:$A,'Objectenoverzicht aantallen'!M:M)*$C7</f>
        <v>0</v>
      </c>
      <c r="S7" s="568">
        <f>LOOKUP('Calculatie sheet'!$U$2,'Objectenoverzicht aantallen'!$A:$A,'Objectenoverzicht aantallen'!N:N)*$C7</f>
        <v>0</v>
      </c>
      <c r="T7" s="568">
        <f>LOOKUP('Calculatie sheet'!$U$2,'Objectenoverzicht aantallen'!$A:$A,'Objectenoverzicht aantallen'!O:O)*$C7</f>
        <v>0</v>
      </c>
    </row>
    <row r="8" spans="1:20" x14ac:dyDescent="0.2">
      <c r="B8" t="s">
        <v>348</v>
      </c>
      <c r="C8" s="43">
        <f>'Calculatie sheet'!U74*'Calculatie sheet'!$U$57*(1-'Calculatie sheet'!$U$77-'Calculatie sheet'!$U$78)</f>
        <v>0</v>
      </c>
      <c r="D8" t="s">
        <v>134</v>
      </c>
      <c r="G8" s="569">
        <f>C8*'Calculatie sheet'!U$7</f>
        <v>0</v>
      </c>
      <c r="H8" s="42">
        <f>C8*'Calculatie sheet'!U$8</f>
        <v>0</v>
      </c>
      <c r="I8" t="str">
        <f t="shared" si="0"/>
        <v>Primair</v>
      </c>
      <c r="J8" s="568">
        <f>LOOKUP('Calculatie sheet'!$U$2,'Objectenoverzicht aantallen'!$A:$A,'Objectenoverzicht aantallen'!E:E)*$C8</f>
        <v>0</v>
      </c>
      <c r="K8" s="568">
        <f>LOOKUP('Calculatie sheet'!$U$2,'Objectenoverzicht aantallen'!$A:$A,'Objectenoverzicht aantallen'!F:F)*$C8</f>
        <v>0</v>
      </c>
      <c r="L8" s="568">
        <f>LOOKUP('Calculatie sheet'!$U$2,'Objectenoverzicht aantallen'!$A:$A,'Objectenoverzicht aantallen'!G:G)*$C8</f>
        <v>0</v>
      </c>
      <c r="M8" s="568">
        <f>LOOKUP('Calculatie sheet'!$U$2,'Objectenoverzicht aantallen'!$A:$A,'Objectenoverzicht aantallen'!H:H)*$C8</f>
        <v>0</v>
      </c>
      <c r="N8" s="568">
        <f>LOOKUP('Calculatie sheet'!$U$2,'Objectenoverzicht aantallen'!$A:$A,'Objectenoverzicht aantallen'!I:I)*$C8</f>
        <v>0</v>
      </c>
      <c r="O8" s="568">
        <f>LOOKUP('Calculatie sheet'!$U$2,'Objectenoverzicht aantallen'!$A:$A,'Objectenoverzicht aantallen'!J:J)*$C8</f>
        <v>0</v>
      </c>
      <c r="P8" s="568">
        <f>LOOKUP('Calculatie sheet'!$U$2,'Objectenoverzicht aantallen'!$A:$A,'Objectenoverzicht aantallen'!K:K)*$C8</f>
        <v>0</v>
      </c>
      <c r="Q8" s="568">
        <f>LOOKUP('Calculatie sheet'!$U$2,'Objectenoverzicht aantallen'!$A:$A,'Objectenoverzicht aantallen'!L:L)*$C8</f>
        <v>0</v>
      </c>
      <c r="R8" s="568">
        <f>LOOKUP('Calculatie sheet'!$U$2,'Objectenoverzicht aantallen'!$A:$A,'Objectenoverzicht aantallen'!M:M)*$C8</f>
        <v>0</v>
      </c>
      <c r="S8" s="568">
        <f>LOOKUP('Calculatie sheet'!$U$2,'Objectenoverzicht aantallen'!$A:$A,'Objectenoverzicht aantallen'!N:N)*$C8</f>
        <v>0</v>
      </c>
      <c r="T8" s="568">
        <f>LOOKUP('Calculatie sheet'!$U$2,'Objectenoverzicht aantallen'!$A:$A,'Objectenoverzicht aantallen'!O:O)*$C8</f>
        <v>0</v>
      </c>
    </row>
    <row r="9" spans="1:20" x14ac:dyDescent="0.2">
      <c r="B9" t="str">
        <f>B2</f>
        <v>Beton</v>
      </c>
      <c r="C9" s="43">
        <f>'Calculatie sheet'!U68*'Calculatie sheet'!$U$57*'Calculatie sheet'!$U$77</f>
        <v>0</v>
      </c>
      <c r="D9" t="s">
        <v>135</v>
      </c>
      <c r="G9" s="569">
        <f>C9*'Calculatie sheet'!U$7</f>
        <v>0</v>
      </c>
      <c r="H9" s="42">
        <f>C9*'Calculatie sheet'!U$8</f>
        <v>0</v>
      </c>
      <c r="I9" t="str">
        <f t="shared" si="0"/>
        <v>Secundair</v>
      </c>
      <c r="J9" s="568">
        <f>LOOKUP('Calculatie sheet'!$U$2,'Objectenoverzicht aantallen'!$A:$A,'Objectenoverzicht aantallen'!E:E)*$C9</f>
        <v>0</v>
      </c>
      <c r="K9" s="568">
        <f>LOOKUP('Calculatie sheet'!$U$2,'Objectenoverzicht aantallen'!$A:$A,'Objectenoverzicht aantallen'!F:F)*$C9</f>
        <v>0</v>
      </c>
      <c r="L9" s="568">
        <f>LOOKUP('Calculatie sheet'!$U$2,'Objectenoverzicht aantallen'!$A:$A,'Objectenoverzicht aantallen'!G:G)*$C9</f>
        <v>0</v>
      </c>
      <c r="M9" s="568">
        <f>LOOKUP('Calculatie sheet'!$U$2,'Objectenoverzicht aantallen'!$A:$A,'Objectenoverzicht aantallen'!H:H)*$C9</f>
        <v>0</v>
      </c>
      <c r="N9" s="568">
        <f>LOOKUP('Calculatie sheet'!$U$2,'Objectenoverzicht aantallen'!$A:$A,'Objectenoverzicht aantallen'!I:I)*$C9</f>
        <v>0</v>
      </c>
      <c r="O9" s="568">
        <f>LOOKUP('Calculatie sheet'!$U$2,'Objectenoverzicht aantallen'!$A:$A,'Objectenoverzicht aantallen'!J:J)*$C9</f>
        <v>0</v>
      </c>
      <c r="P9" s="568">
        <f>LOOKUP('Calculatie sheet'!$U$2,'Objectenoverzicht aantallen'!$A:$A,'Objectenoverzicht aantallen'!K:K)*$C9</f>
        <v>0</v>
      </c>
      <c r="Q9" s="568">
        <f>LOOKUP('Calculatie sheet'!$U$2,'Objectenoverzicht aantallen'!$A:$A,'Objectenoverzicht aantallen'!L:L)*$C9</f>
        <v>0</v>
      </c>
      <c r="R9" s="568">
        <f>LOOKUP('Calculatie sheet'!$U$2,'Objectenoverzicht aantallen'!$A:$A,'Objectenoverzicht aantallen'!M:M)*$C9</f>
        <v>0</v>
      </c>
      <c r="S9" s="568">
        <f>LOOKUP('Calculatie sheet'!$U$2,'Objectenoverzicht aantallen'!$A:$A,'Objectenoverzicht aantallen'!N:N)*$C9</f>
        <v>0</v>
      </c>
      <c r="T9" s="568">
        <f>LOOKUP('Calculatie sheet'!$U$2,'Objectenoverzicht aantallen'!$A:$A,'Objectenoverzicht aantallen'!O:O)*$C9</f>
        <v>0</v>
      </c>
    </row>
    <row r="10" spans="1:20" x14ac:dyDescent="0.2">
      <c r="B10" t="str">
        <f>B3</f>
        <v>Staal</v>
      </c>
      <c r="C10" s="43">
        <f>'Calculatie sheet'!U69*'Calculatie sheet'!$U$57*'Calculatie sheet'!$U$77</f>
        <v>0</v>
      </c>
      <c r="D10" t="s">
        <v>135</v>
      </c>
      <c r="G10" s="569">
        <f>C10*'Calculatie sheet'!U$7</f>
        <v>0</v>
      </c>
      <c r="H10" s="42">
        <f>C10*'Calculatie sheet'!U$8</f>
        <v>0</v>
      </c>
      <c r="I10" t="str">
        <f t="shared" si="0"/>
        <v>Secundair</v>
      </c>
      <c r="J10" s="568">
        <f>LOOKUP('Calculatie sheet'!$U$2,'Objectenoverzicht aantallen'!$A:$A,'Objectenoverzicht aantallen'!E:E)*$C10</f>
        <v>0</v>
      </c>
      <c r="K10" s="568">
        <f>LOOKUP('Calculatie sheet'!$U$2,'Objectenoverzicht aantallen'!$A:$A,'Objectenoverzicht aantallen'!F:F)*$C10</f>
        <v>0</v>
      </c>
      <c r="L10" s="568">
        <f>LOOKUP('Calculatie sheet'!$U$2,'Objectenoverzicht aantallen'!$A:$A,'Objectenoverzicht aantallen'!G:G)*$C10</f>
        <v>0</v>
      </c>
      <c r="M10" s="568">
        <f>LOOKUP('Calculatie sheet'!$U$2,'Objectenoverzicht aantallen'!$A:$A,'Objectenoverzicht aantallen'!H:H)*$C10</f>
        <v>0</v>
      </c>
      <c r="N10" s="568">
        <f>LOOKUP('Calculatie sheet'!$U$2,'Objectenoverzicht aantallen'!$A:$A,'Objectenoverzicht aantallen'!I:I)*$C10</f>
        <v>0</v>
      </c>
      <c r="O10" s="568">
        <f>LOOKUP('Calculatie sheet'!$U$2,'Objectenoverzicht aantallen'!$A:$A,'Objectenoverzicht aantallen'!J:J)*$C10</f>
        <v>0</v>
      </c>
      <c r="P10" s="568">
        <f>LOOKUP('Calculatie sheet'!$U$2,'Objectenoverzicht aantallen'!$A:$A,'Objectenoverzicht aantallen'!K:K)*$C10</f>
        <v>0</v>
      </c>
      <c r="Q10" s="568">
        <f>LOOKUP('Calculatie sheet'!$U$2,'Objectenoverzicht aantallen'!$A:$A,'Objectenoverzicht aantallen'!L:L)*$C10</f>
        <v>0</v>
      </c>
      <c r="R10" s="568">
        <f>LOOKUP('Calculatie sheet'!$U$2,'Objectenoverzicht aantallen'!$A:$A,'Objectenoverzicht aantallen'!M:M)*$C10</f>
        <v>0</v>
      </c>
      <c r="S10" s="568">
        <f>LOOKUP('Calculatie sheet'!$U$2,'Objectenoverzicht aantallen'!$A:$A,'Objectenoverzicht aantallen'!N:N)*$C10</f>
        <v>0</v>
      </c>
      <c r="T10" s="568">
        <f>LOOKUP('Calculatie sheet'!$U$2,'Objectenoverzicht aantallen'!$A:$A,'Objectenoverzicht aantallen'!O:O)*$C10</f>
        <v>0</v>
      </c>
    </row>
    <row r="11" spans="1:20" x14ac:dyDescent="0.2">
      <c r="B11" t="str">
        <f>B4</f>
        <v>Asfalt</v>
      </c>
      <c r="C11" s="43">
        <f>'Calculatie sheet'!U70*'Calculatie sheet'!$U$57*'Calculatie sheet'!$U$77</f>
        <v>0</v>
      </c>
      <c r="D11" t="s">
        <v>135</v>
      </c>
      <c r="G11" s="569">
        <f>C11*'Calculatie sheet'!U$7</f>
        <v>0</v>
      </c>
      <c r="H11" s="42">
        <f>C11*'Calculatie sheet'!U$8</f>
        <v>0</v>
      </c>
      <c r="I11" t="str">
        <f t="shared" si="0"/>
        <v>Secundair</v>
      </c>
      <c r="J11" s="568">
        <f>LOOKUP('Calculatie sheet'!$U$2,'Objectenoverzicht aantallen'!$A:$A,'Objectenoverzicht aantallen'!E:E)*$C11</f>
        <v>0</v>
      </c>
      <c r="K11" s="568">
        <f>LOOKUP('Calculatie sheet'!$U$2,'Objectenoverzicht aantallen'!$A:$A,'Objectenoverzicht aantallen'!F:F)*$C11</f>
        <v>0</v>
      </c>
      <c r="L11" s="568">
        <f>LOOKUP('Calculatie sheet'!$U$2,'Objectenoverzicht aantallen'!$A:$A,'Objectenoverzicht aantallen'!G:G)*$C11</f>
        <v>0</v>
      </c>
      <c r="M11" s="568">
        <f>LOOKUP('Calculatie sheet'!$U$2,'Objectenoverzicht aantallen'!$A:$A,'Objectenoverzicht aantallen'!H:H)*$C11</f>
        <v>0</v>
      </c>
      <c r="N11" s="568">
        <f>LOOKUP('Calculatie sheet'!$U$2,'Objectenoverzicht aantallen'!$A:$A,'Objectenoverzicht aantallen'!I:I)*$C11</f>
        <v>0</v>
      </c>
      <c r="O11" s="568">
        <f>LOOKUP('Calculatie sheet'!$U$2,'Objectenoverzicht aantallen'!$A:$A,'Objectenoverzicht aantallen'!J:J)*$C11</f>
        <v>0</v>
      </c>
      <c r="P11" s="568">
        <f>LOOKUP('Calculatie sheet'!$U$2,'Objectenoverzicht aantallen'!$A:$A,'Objectenoverzicht aantallen'!K:K)*$C11</f>
        <v>0</v>
      </c>
      <c r="Q11" s="568">
        <f>LOOKUP('Calculatie sheet'!$U$2,'Objectenoverzicht aantallen'!$A:$A,'Objectenoverzicht aantallen'!L:L)*$C11</f>
        <v>0</v>
      </c>
      <c r="R11" s="568">
        <f>LOOKUP('Calculatie sheet'!$U$2,'Objectenoverzicht aantallen'!$A:$A,'Objectenoverzicht aantallen'!M:M)*$C11</f>
        <v>0</v>
      </c>
      <c r="S11" s="568">
        <f>LOOKUP('Calculatie sheet'!$U$2,'Objectenoverzicht aantallen'!$A:$A,'Objectenoverzicht aantallen'!N:N)*$C11</f>
        <v>0</v>
      </c>
      <c r="T11" s="568">
        <f>LOOKUP('Calculatie sheet'!$U$2,'Objectenoverzicht aantallen'!$A:$A,'Objectenoverzicht aantallen'!O:O)*$C11</f>
        <v>0</v>
      </c>
    </row>
    <row r="12" spans="1:20" x14ac:dyDescent="0.2">
      <c r="B12" t="s">
        <v>866</v>
      </c>
      <c r="C12" s="43">
        <f>'Calculatie sheet'!U71*'Calculatie sheet'!$U$57*'Calculatie sheet'!$U$77</f>
        <v>0</v>
      </c>
      <c r="D12" t="s">
        <v>135</v>
      </c>
      <c r="G12" s="569">
        <f>C12*'Calculatie sheet'!U$7</f>
        <v>0</v>
      </c>
      <c r="H12" s="42">
        <f>C12*'Calculatie sheet'!U$8</f>
        <v>0</v>
      </c>
      <c r="I12" t="str">
        <f t="shared" ref="I12" si="2">D12</f>
        <v>Secundair</v>
      </c>
      <c r="J12" s="568">
        <f>LOOKUP('Calculatie sheet'!$U$2,'Objectenoverzicht aantallen'!$A:$A,'Objectenoverzicht aantallen'!E:E)*$C12</f>
        <v>0</v>
      </c>
      <c r="K12" s="568">
        <f>LOOKUP('Calculatie sheet'!$U$2,'Objectenoverzicht aantallen'!$A:$A,'Objectenoverzicht aantallen'!F:F)*$C12</f>
        <v>0</v>
      </c>
      <c r="L12" s="568">
        <f>LOOKUP('Calculatie sheet'!$U$2,'Objectenoverzicht aantallen'!$A:$A,'Objectenoverzicht aantallen'!G:G)*$C12</f>
        <v>0</v>
      </c>
      <c r="M12" s="568">
        <f>LOOKUP('Calculatie sheet'!$U$2,'Objectenoverzicht aantallen'!$A:$A,'Objectenoverzicht aantallen'!H:H)*$C12</f>
        <v>0</v>
      </c>
      <c r="N12" s="568">
        <f>LOOKUP('Calculatie sheet'!$U$2,'Objectenoverzicht aantallen'!$A:$A,'Objectenoverzicht aantallen'!I:I)*$C12</f>
        <v>0</v>
      </c>
      <c r="O12" s="568">
        <f>LOOKUP('Calculatie sheet'!$U$2,'Objectenoverzicht aantallen'!$A:$A,'Objectenoverzicht aantallen'!J:J)*$C12</f>
        <v>0</v>
      </c>
      <c r="P12" s="568">
        <f>LOOKUP('Calculatie sheet'!$U$2,'Objectenoverzicht aantallen'!$A:$A,'Objectenoverzicht aantallen'!K:K)*$C12</f>
        <v>0</v>
      </c>
      <c r="Q12" s="568">
        <f>LOOKUP('Calculatie sheet'!$U$2,'Objectenoverzicht aantallen'!$A:$A,'Objectenoverzicht aantallen'!L:L)*$C12</f>
        <v>0</v>
      </c>
      <c r="R12" s="568">
        <f>LOOKUP('Calculatie sheet'!$U$2,'Objectenoverzicht aantallen'!$A:$A,'Objectenoverzicht aantallen'!M:M)*$C12</f>
        <v>0</v>
      </c>
      <c r="S12" s="568">
        <f>LOOKUP('Calculatie sheet'!$U$2,'Objectenoverzicht aantallen'!$A:$A,'Objectenoverzicht aantallen'!N:N)*$C12</f>
        <v>0</v>
      </c>
      <c r="T12" s="568">
        <f>LOOKUP('Calculatie sheet'!$U$2,'Objectenoverzicht aantallen'!$A:$A,'Objectenoverzicht aantallen'!O:O)*$C12</f>
        <v>0</v>
      </c>
    </row>
    <row r="13" spans="1:20" x14ac:dyDescent="0.2">
      <c r="B13" t="str">
        <f>B6</f>
        <v>Grondbewerking</v>
      </c>
      <c r="C13" s="43">
        <f>'Calculatie sheet'!U72*'Calculatie sheet'!$U$57*'Calculatie sheet'!$U$77</f>
        <v>0</v>
      </c>
      <c r="D13" t="s">
        <v>135</v>
      </c>
      <c r="G13" s="569">
        <f>C13*'Calculatie sheet'!U$7</f>
        <v>0</v>
      </c>
      <c r="H13" s="42">
        <f>C13*'Calculatie sheet'!U$8</f>
        <v>0</v>
      </c>
      <c r="I13" t="str">
        <f t="shared" si="0"/>
        <v>Secundair</v>
      </c>
      <c r="J13" s="568">
        <f>LOOKUP('Calculatie sheet'!$U$2,'Objectenoverzicht aantallen'!$A:$A,'Objectenoverzicht aantallen'!E:E)*$C13</f>
        <v>0</v>
      </c>
      <c r="K13" s="568">
        <f>LOOKUP('Calculatie sheet'!$U$2,'Objectenoverzicht aantallen'!$A:$A,'Objectenoverzicht aantallen'!F:F)*$C13</f>
        <v>0</v>
      </c>
      <c r="L13" s="568">
        <f>LOOKUP('Calculatie sheet'!$U$2,'Objectenoverzicht aantallen'!$A:$A,'Objectenoverzicht aantallen'!G:G)*$C13</f>
        <v>0</v>
      </c>
      <c r="M13" s="568">
        <f>LOOKUP('Calculatie sheet'!$U$2,'Objectenoverzicht aantallen'!$A:$A,'Objectenoverzicht aantallen'!H:H)*$C13</f>
        <v>0</v>
      </c>
      <c r="N13" s="568">
        <f>LOOKUP('Calculatie sheet'!$U$2,'Objectenoverzicht aantallen'!$A:$A,'Objectenoverzicht aantallen'!I:I)*$C13</f>
        <v>0</v>
      </c>
      <c r="O13" s="568">
        <f>LOOKUP('Calculatie sheet'!$U$2,'Objectenoverzicht aantallen'!$A:$A,'Objectenoverzicht aantallen'!J:J)*$C13</f>
        <v>0</v>
      </c>
      <c r="P13" s="568">
        <f>LOOKUP('Calculatie sheet'!$U$2,'Objectenoverzicht aantallen'!$A:$A,'Objectenoverzicht aantallen'!K:K)*$C13</f>
        <v>0</v>
      </c>
      <c r="Q13" s="568">
        <f>LOOKUP('Calculatie sheet'!$U$2,'Objectenoverzicht aantallen'!$A:$A,'Objectenoverzicht aantallen'!L:L)*$C13</f>
        <v>0</v>
      </c>
      <c r="R13" s="568">
        <f>LOOKUP('Calculatie sheet'!$U$2,'Objectenoverzicht aantallen'!$A:$A,'Objectenoverzicht aantallen'!M:M)*$C13</f>
        <v>0</v>
      </c>
      <c r="S13" s="568">
        <f>LOOKUP('Calculatie sheet'!$U$2,'Objectenoverzicht aantallen'!$A:$A,'Objectenoverzicht aantallen'!N:N)*$C13</f>
        <v>0</v>
      </c>
      <c r="T13" s="568">
        <f>LOOKUP('Calculatie sheet'!$U$2,'Objectenoverzicht aantallen'!$A:$A,'Objectenoverzicht aantallen'!O:O)*$C13</f>
        <v>0</v>
      </c>
    </row>
    <row r="14" spans="1:20" x14ac:dyDescent="0.2">
      <c r="B14" t="str">
        <f>B7</f>
        <v>Bestrating</v>
      </c>
      <c r="C14" s="43">
        <f>'Calculatie sheet'!U73*'Calculatie sheet'!$U$57*'Calculatie sheet'!$U$77</f>
        <v>0</v>
      </c>
      <c r="D14" t="s">
        <v>135</v>
      </c>
      <c r="G14" s="569">
        <f>C14*'Calculatie sheet'!U$7</f>
        <v>0</v>
      </c>
      <c r="H14" s="42">
        <f>C14*'Calculatie sheet'!U$8</f>
        <v>0</v>
      </c>
      <c r="I14" t="str">
        <f t="shared" si="0"/>
        <v>Secundair</v>
      </c>
      <c r="J14" s="568">
        <f>LOOKUP('Calculatie sheet'!$U$2,'Objectenoverzicht aantallen'!$A:$A,'Objectenoverzicht aantallen'!E:E)*$C14</f>
        <v>0</v>
      </c>
      <c r="K14" s="568">
        <f>LOOKUP('Calculatie sheet'!$U$2,'Objectenoverzicht aantallen'!$A:$A,'Objectenoverzicht aantallen'!F:F)*$C14</f>
        <v>0</v>
      </c>
      <c r="L14" s="568">
        <f>LOOKUP('Calculatie sheet'!$U$2,'Objectenoverzicht aantallen'!$A:$A,'Objectenoverzicht aantallen'!G:G)*$C14</f>
        <v>0</v>
      </c>
      <c r="M14" s="568">
        <f>LOOKUP('Calculatie sheet'!$U$2,'Objectenoverzicht aantallen'!$A:$A,'Objectenoverzicht aantallen'!H:H)*$C14</f>
        <v>0</v>
      </c>
      <c r="N14" s="568">
        <f>LOOKUP('Calculatie sheet'!$U$2,'Objectenoverzicht aantallen'!$A:$A,'Objectenoverzicht aantallen'!I:I)*$C14</f>
        <v>0</v>
      </c>
      <c r="O14" s="568">
        <f>LOOKUP('Calculatie sheet'!$U$2,'Objectenoverzicht aantallen'!$A:$A,'Objectenoverzicht aantallen'!J:J)*$C14</f>
        <v>0</v>
      </c>
      <c r="P14" s="568">
        <f>LOOKUP('Calculatie sheet'!$U$2,'Objectenoverzicht aantallen'!$A:$A,'Objectenoverzicht aantallen'!K:K)*$C14</f>
        <v>0</v>
      </c>
      <c r="Q14" s="568">
        <f>LOOKUP('Calculatie sheet'!$U$2,'Objectenoverzicht aantallen'!$A:$A,'Objectenoverzicht aantallen'!L:L)*$C14</f>
        <v>0</v>
      </c>
      <c r="R14" s="568">
        <f>LOOKUP('Calculatie sheet'!$U$2,'Objectenoverzicht aantallen'!$A:$A,'Objectenoverzicht aantallen'!M:M)*$C14</f>
        <v>0</v>
      </c>
      <c r="S14" s="568">
        <f>LOOKUP('Calculatie sheet'!$U$2,'Objectenoverzicht aantallen'!$A:$A,'Objectenoverzicht aantallen'!N:N)*$C14</f>
        <v>0</v>
      </c>
      <c r="T14" s="568">
        <f>LOOKUP('Calculatie sheet'!$U$2,'Objectenoverzicht aantallen'!$A:$A,'Objectenoverzicht aantallen'!O:O)*$C14</f>
        <v>0</v>
      </c>
    </row>
    <row r="15" spans="1:20" x14ac:dyDescent="0.2">
      <c r="B15" t="s">
        <v>348</v>
      </c>
      <c r="C15" s="43">
        <f>'Calculatie sheet'!U74*'Calculatie sheet'!$U$57*'Calculatie sheet'!$U$77</f>
        <v>0</v>
      </c>
      <c r="D15" t="s">
        <v>135</v>
      </c>
      <c r="G15" s="569">
        <f>C15*'Calculatie sheet'!U$7</f>
        <v>0</v>
      </c>
      <c r="H15" s="42">
        <f>C15*'Calculatie sheet'!U$8</f>
        <v>0</v>
      </c>
      <c r="I15" t="str">
        <f t="shared" si="0"/>
        <v>Secundair</v>
      </c>
      <c r="J15" s="568">
        <f>LOOKUP('Calculatie sheet'!$U$2,'Objectenoverzicht aantallen'!$A:$A,'Objectenoverzicht aantallen'!E:E)*$C15</f>
        <v>0</v>
      </c>
      <c r="K15" s="568">
        <f>LOOKUP('Calculatie sheet'!$U$2,'Objectenoverzicht aantallen'!$A:$A,'Objectenoverzicht aantallen'!F:F)*$C15</f>
        <v>0</v>
      </c>
      <c r="L15" s="568">
        <f>LOOKUP('Calculatie sheet'!$U$2,'Objectenoverzicht aantallen'!$A:$A,'Objectenoverzicht aantallen'!G:G)*$C15</f>
        <v>0</v>
      </c>
      <c r="M15" s="568">
        <f>LOOKUP('Calculatie sheet'!$U$2,'Objectenoverzicht aantallen'!$A:$A,'Objectenoverzicht aantallen'!H:H)*$C15</f>
        <v>0</v>
      </c>
      <c r="N15" s="568">
        <f>LOOKUP('Calculatie sheet'!$U$2,'Objectenoverzicht aantallen'!$A:$A,'Objectenoverzicht aantallen'!I:I)*$C15</f>
        <v>0</v>
      </c>
      <c r="O15" s="568">
        <f>LOOKUP('Calculatie sheet'!$U$2,'Objectenoverzicht aantallen'!$A:$A,'Objectenoverzicht aantallen'!J:J)*$C15</f>
        <v>0</v>
      </c>
      <c r="P15" s="568">
        <f>LOOKUP('Calculatie sheet'!$U$2,'Objectenoverzicht aantallen'!$A:$A,'Objectenoverzicht aantallen'!K:K)*$C15</f>
        <v>0</v>
      </c>
      <c r="Q15" s="568">
        <f>LOOKUP('Calculatie sheet'!$U$2,'Objectenoverzicht aantallen'!$A:$A,'Objectenoverzicht aantallen'!L:L)*$C15</f>
        <v>0</v>
      </c>
      <c r="R15" s="568">
        <f>LOOKUP('Calculatie sheet'!$U$2,'Objectenoverzicht aantallen'!$A:$A,'Objectenoverzicht aantallen'!M:M)*$C15</f>
        <v>0</v>
      </c>
      <c r="S15" s="568">
        <f>LOOKUP('Calculatie sheet'!$U$2,'Objectenoverzicht aantallen'!$A:$A,'Objectenoverzicht aantallen'!N:N)*$C15</f>
        <v>0</v>
      </c>
      <c r="T15" s="568">
        <f>LOOKUP('Calculatie sheet'!$U$2,'Objectenoverzicht aantallen'!$A:$A,'Objectenoverzicht aantallen'!O:O)*$C15</f>
        <v>0</v>
      </c>
    </row>
    <row r="16" spans="1:20" x14ac:dyDescent="0.2">
      <c r="B16" t="str">
        <f>B9</f>
        <v>Beton</v>
      </c>
      <c r="C16" s="42">
        <f>'Calculatie sheet'!U68*'Calculatie sheet'!$U$57*'Calculatie sheet'!$U$78</f>
        <v>0</v>
      </c>
      <c r="D16" t="s">
        <v>360</v>
      </c>
      <c r="G16" s="569">
        <f>C16*'Calculatie sheet'!U$7</f>
        <v>0</v>
      </c>
      <c r="H16" s="42">
        <f>C16*'Calculatie sheet'!U$8</f>
        <v>0</v>
      </c>
      <c r="I16" t="str">
        <f t="shared" si="0"/>
        <v>Biobased</v>
      </c>
      <c r="J16" s="568">
        <f>LOOKUP('Calculatie sheet'!$U$2,'Objectenoverzicht aantallen'!$A:$A,'Objectenoverzicht aantallen'!E:E)*$C16</f>
        <v>0</v>
      </c>
      <c r="K16" s="568">
        <f>LOOKUP('Calculatie sheet'!$U$2,'Objectenoverzicht aantallen'!$A:$A,'Objectenoverzicht aantallen'!F:F)*$C16</f>
        <v>0</v>
      </c>
      <c r="L16" s="568">
        <f>LOOKUP('Calculatie sheet'!$U$2,'Objectenoverzicht aantallen'!$A:$A,'Objectenoverzicht aantallen'!G:G)*$C16</f>
        <v>0</v>
      </c>
      <c r="M16" s="568">
        <f>LOOKUP('Calculatie sheet'!$U$2,'Objectenoverzicht aantallen'!$A:$A,'Objectenoverzicht aantallen'!H:H)*$C16</f>
        <v>0</v>
      </c>
      <c r="N16" s="568">
        <f>LOOKUP('Calculatie sheet'!$U$2,'Objectenoverzicht aantallen'!$A:$A,'Objectenoverzicht aantallen'!I:I)*$C16</f>
        <v>0</v>
      </c>
      <c r="O16" s="568">
        <f>LOOKUP('Calculatie sheet'!$U$2,'Objectenoverzicht aantallen'!$A:$A,'Objectenoverzicht aantallen'!J:J)*$C16</f>
        <v>0</v>
      </c>
      <c r="P16" s="568">
        <f>LOOKUP('Calculatie sheet'!$U$2,'Objectenoverzicht aantallen'!$A:$A,'Objectenoverzicht aantallen'!K:K)*$C16</f>
        <v>0</v>
      </c>
      <c r="Q16" s="568">
        <f>LOOKUP('Calculatie sheet'!$U$2,'Objectenoverzicht aantallen'!$A:$A,'Objectenoverzicht aantallen'!L:L)*$C16</f>
        <v>0</v>
      </c>
      <c r="R16" s="568">
        <f>LOOKUP('Calculatie sheet'!$U$2,'Objectenoverzicht aantallen'!$A:$A,'Objectenoverzicht aantallen'!M:M)*$C16</f>
        <v>0</v>
      </c>
      <c r="S16" s="568">
        <f>LOOKUP('Calculatie sheet'!$U$2,'Objectenoverzicht aantallen'!$A:$A,'Objectenoverzicht aantallen'!N:N)*$C16</f>
        <v>0</v>
      </c>
      <c r="T16" s="568">
        <f>LOOKUP('Calculatie sheet'!$U$2,'Objectenoverzicht aantallen'!$A:$A,'Objectenoverzicht aantallen'!O:O)*$C16</f>
        <v>0</v>
      </c>
    </row>
    <row r="17" spans="2:20" x14ac:dyDescent="0.2">
      <c r="B17" t="str">
        <f>B10</f>
        <v>Staal</v>
      </c>
      <c r="C17" s="42">
        <f>'Calculatie sheet'!U69*'Calculatie sheet'!$U$57*'Calculatie sheet'!$U$78</f>
        <v>0</v>
      </c>
      <c r="D17" t="s">
        <v>360</v>
      </c>
      <c r="G17" s="569">
        <f>C17*'Calculatie sheet'!U$7</f>
        <v>0</v>
      </c>
      <c r="H17" s="42">
        <f>C17*'Calculatie sheet'!U$8</f>
        <v>0</v>
      </c>
      <c r="I17" t="str">
        <f t="shared" si="0"/>
        <v>Biobased</v>
      </c>
      <c r="J17" s="568">
        <f>LOOKUP('Calculatie sheet'!$U$2,'Objectenoverzicht aantallen'!$A:$A,'Objectenoverzicht aantallen'!E:E)*$C17</f>
        <v>0</v>
      </c>
      <c r="K17" s="568">
        <f>LOOKUP('Calculatie sheet'!$U$2,'Objectenoverzicht aantallen'!$A:$A,'Objectenoverzicht aantallen'!F:F)*$C17</f>
        <v>0</v>
      </c>
      <c r="L17" s="568">
        <f>LOOKUP('Calculatie sheet'!$U$2,'Objectenoverzicht aantallen'!$A:$A,'Objectenoverzicht aantallen'!G:G)*$C17</f>
        <v>0</v>
      </c>
      <c r="M17" s="568">
        <f>LOOKUP('Calculatie sheet'!$U$2,'Objectenoverzicht aantallen'!$A:$A,'Objectenoverzicht aantallen'!H:H)*$C17</f>
        <v>0</v>
      </c>
      <c r="N17" s="568">
        <f>LOOKUP('Calculatie sheet'!$U$2,'Objectenoverzicht aantallen'!$A:$A,'Objectenoverzicht aantallen'!I:I)*$C17</f>
        <v>0</v>
      </c>
      <c r="O17" s="568">
        <f>LOOKUP('Calculatie sheet'!$U$2,'Objectenoverzicht aantallen'!$A:$A,'Objectenoverzicht aantallen'!J:J)*$C17</f>
        <v>0</v>
      </c>
      <c r="P17" s="568">
        <f>LOOKUP('Calculatie sheet'!$U$2,'Objectenoverzicht aantallen'!$A:$A,'Objectenoverzicht aantallen'!K:K)*$C17</f>
        <v>0</v>
      </c>
      <c r="Q17" s="568">
        <f>LOOKUP('Calculatie sheet'!$U$2,'Objectenoverzicht aantallen'!$A:$A,'Objectenoverzicht aantallen'!L:L)*$C17</f>
        <v>0</v>
      </c>
      <c r="R17" s="568">
        <f>LOOKUP('Calculatie sheet'!$U$2,'Objectenoverzicht aantallen'!$A:$A,'Objectenoverzicht aantallen'!M:M)*$C17</f>
        <v>0</v>
      </c>
      <c r="S17" s="568">
        <f>LOOKUP('Calculatie sheet'!$U$2,'Objectenoverzicht aantallen'!$A:$A,'Objectenoverzicht aantallen'!N:N)*$C17</f>
        <v>0</v>
      </c>
      <c r="T17" s="568">
        <f>LOOKUP('Calculatie sheet'!$U$2,'Objectenoverzicht aantallen'!$A:$A,'Objectenoverzicht aantallen'!O:O)*$C17</f>
        <v>0</v>
      </c>
    </row>
    <row r="18" spans="2:20" x14ac:dyDescent="0.2">
      <c r="B18" t="str">
        <f>B11</f>
        <v>Asfalt</v>
      </c>
      <c r="C18" s="42">
        <f>'Calculatie sheet'!U70*'Calculatie sheet'!$U$57*'Calculatie sheet'!$U$78</f>
        <v>0</v>
      </c>
      <c r="D18" t="s">
        <v>360</v>
      </c>
      <c r="G18" s="569">
        <f>C18*'Calculatie sheet'!U$7</f>
        <v>0</v>
      </c>
      <c r="H18" s="42">
        <f>C18*'Calculatie sheet'!U$8</f>
        <v>0</v>
      </c>
      <c r="I18" t="str">
        <f t="shared" si="0"/>
        <v>Biobased</v>
      </c>
      <c r="J18" s="568">
        <f>LOOKUP('Calculatie sheet'!$U$2,'Objectenoverzicht aantallen'!$A:$A,'Objectenoverzicht aantallen'!E:E)*$C18</f>
        <v>0</v>
      </c>
      <c r="K18" s="568">
        <f>LOOKUP('Calculatie sheet'!$U$2,'Objectenoverzicht aantallen'!$A:$A,'Objectenoverzicht aantallen'!F:F)*$C18</f>
        <v>0</v>
      </c>
      <c r="L18" s="568">
        <f>LOOKUP('Calculatie sheet'!$U$2,'Objectenoverzicht aantallen'!$A:$A,'Objectenoverzicht aantallen'!G:G)*$C18</f>
        <v>0</v>
      </c>
      <c r="M18" s="568">
        <f>LOOKUP('Calculatie sheet'!$U$2,'Objectenoverzicht aantallen'!$A:$A,'Objectenoverzicht aantallen'!H:H)*$C18</f>
        <v>0</v>
      </c>
      <c r="N18" s="568">
        <f>LOOKUP('Calculatie sheet'!$U$2,'Objectenoverzicht aantallen'!$A:$A,'Objectenoverzicht aantallen'!I:I)*$C18</f>
        <v>0</v>
      </c>
      <c r="O18" s="568">
        <f>LOOKUP('Calculatie sheet'!$U$2,'Objectenoverzicht aantallen'!$A:$A,'Objectenoverzicht aantallen'!J:J)*$C18</f>
        <v>0</v>
      </c>
      <c r="P18" s="568">
        <f>LOOKUP('Calculatie sheet'!$U$2,'Objectenoverzicht aantallen'!$A:$A,'Objectenoverzicht aantallen'!K:K)*$C18</f>
        <v>0</v>
      </c>
      <c r="Q18" s="568">
        <f>LOOKUP('Calculatie sheet'!$U$2,'Objectenoverzicht aantallen'!$A:$A,'Objectenoverzicht aantallen'!L:L)*$C18</f>
        <v>0</v>
      </c>
      <c r="R18" s="568">
        <f>LOOKUP('Calculatie sheet'!$U$2,'Objectenoverzicht aantallen'!$A:$A,'Objectenoverzicht aantallen'!M:M)*$C18</f>
        <v>0</v>
      </c>
      <c r="S18" s="568">
        <f>LOOKUP('Calculatie sheet'!$U$2,'Objectenoverzicht aantallen'!$A:$A,'Objectenoverzicht aantallen'!N:N)*$C18</f>
        <v>0</v>
      </c>
      <c r="T18" s="568">
        <f>LOOKUP('Calculatie sheet'!$U$2,'Objectenoverzicht aantallen'!$A:$A,'Objectenoverzicht aantallen'!O:O)*$C18</f>
        <v>0</v>
      </c>
    </row>
    <row r="19" spans="2:20" x14ac:dyDescent="0.2">
      <c r="B19" t="s">
        <v>866</v>
      </c>
      <c r="C19" s="42">
        <f>'Calculatie sheet'!U71*'Calculatie sheet'!$U$57*'Calculatie sheet'!$U$78</f>
        <v>0</v>
      </c>
      <c r="D19" t="s">
        <v>360</v>
      </c>
      <c r="G19" s="569">
        <f>C19*'Calculatie sheet'!U$7</f>
        <v>0</v>
      </c>
      <c r="H19" s="42">
        <f>C19*'Calculatie sheet'!U$8</f>
        <v>0</v>
      </c>
      <c r="I19" t="str">
        <f t="shared" ref="I19" si="3">D19</f>
        <v>Biobased</v>
      </c>
      <c r="J19" s="568">
        <f>LOOKUP('Calculatie sheet'!$U$2,'Objectenoverzicht aantallen'!$A:$A,'Objectenoverzicht aantallen'!E:E)*$C19</f>
        <v>0</v>
      </c>
      <c r="K19" s="568">
        <f>LOOKUP('Calculatie sheet'!$U$2,'Objectenoverzicht aantallen'!$A:$A,'Objectenoverzicht aantallen'!F:F)*$C19</f>
        <v>0</v>
      </c>
      <c r="L19" s="568">
        <f>LOOKUP('Calculatie sheet'!$U$2,'Objectenoverzicht aantallen'!$A:$A,'Objectenoverzicht aantallen'!G:G)*$C19</f>
        <v>0</v>
      </c>
      <c r="M19" s="568">
        <f>LOOKUP('Calculatie sheet'!$U$2,'Objectenoverzicht aantallen'!$A:$A,'Objectenoverzicht aantallen'!H:H)*$C19</f>
        <v>0</v>
      </c>
      <c r="N19" s="568">
        <f>LOOKUP('Calculatie sheet'!$U$2,'Objectenoverzicht aantallen'!$A:$A,'Objectenoverzicht aantallen'!I:I)*$C19</f>
        <v>0</v>
      </c>
      <c r="O19" s="568">
        <f>LOOKUP('Calculatie sheet'!$U$2,'Objectenoverzicht aantallen'!$A:$A,'Objectenoverzicht aantallen'!J:J)*$C19</f>
        <v>0</v>
      </c>
      <c r="P19" s="568">
        <f>LOOKUP('Calculatie sheet'!$U$2,'Objectenoverzicht aantallen'!$A:$A,'Objectenoverzicht aantallen'!K:K)*$C19</f>
        <v>0</v>
      </c>
      <c r="Q19" s="568">
        <f>LOOKUP('Calculatie sheet'!$U$2,'Objectenoverzicht aantallen'!$A:$A,'Objectenoverzicht aantallen'!L:L)*$C19</f>
        <v>0</v>
      </c>
      <c r="R19" s="568">
        <f>LOOKUP('Calculatie sheet'!$U$2,'Objectenoverzicht aantallen'!$A:$A,'Objectenoverzicht aantallen'!M:M)*$C19</f>
        <v>0</v>
      </c>
      <c r="S19" s="568">
        <f>LOOKUP('Calculatie sheet'!$U$2,'Objectenoverzicht aantallen'!$A:$A,'Objectenoverzicht aantallen'!N:N)*$C19</f>
        <v>0</v>
      </c>
      <c r="T19" s="568">
        <f>LOOKUP('Calculatie sheet'!$U$2,'Objectenoverzicht aantallen'!$A:$A,'Objectenoverzicht aantallen'!O:O)*$C19</f>
        <v>0</v>
      </c>
    </row>
    <row r="20" spans="2:20" x14ac:dyDescent="0.2">
      <c r="B20" t="str">
        <f t="shared" ref="B20:B21" si="4">B13</f>
        <v>Grondbewerking</v>
      </c>
      <c r="C20" s="42">
        <f>'Calculatie sheet'!U72*'Calculatie sheet'!$U$57*'Calculatie sheet'!$U$78</f>
        <v>0</v>
      </c>
      <c r="D20" t="s">
        <v>360</v>
      </c>
      <c r="G20" s="569">
        <f>C20*'Calculatie sheet'!U$7</f>
        <v>0</v>
      </c>
      <c r="H20" s="42">
        <f>C20*'Calculatie sheet'!U$8</f>
        <v>0</v>
      </c>
      <c r="I20" t="str">
        <f t="shared" si="0"/>
        <v>Biobased</v>
      </c>
      <c r="J20" s="568">
        <f>LOOKUP('Calculatie sheet'!$U$2,'Objectenoverzicht aantallen'!$A:$A,'Objectenoverzicht aantallen'!E:E)*$C20</f>
        <v>0</v>
      </c>
      <c r="K20" s="568">
        <f>LOOKUP('Calculatie sheet'!$U$2,'Objectenoverzicht aantallen'!$A:$A,'Objectenoverzicht aantallen'!F:F)*$C20</f>
        <v>0</v>
      </c>
      <c r="L20" s="568">
        <f>LOOKUP('Calculatie sheet'!$U$2,'Objectenoverzicht aantallen'!$A:$A,'Objectenoverzicht aantallen'!G:G)*$C20</f>
        <v>0</v>
      </c>
      <c r="M20" s="568">
        <f>LOOKUP('Calculatie sheet'!$U$2,'Objectenoverzicht aantallen'!$A:$A,'Objectenoverzicht aantallen'!H:H)*$C20</f>
        <v>0</v>
      </c>
      <c r="N20" s="568">
        <f>LOOKUP('Calculatie sheet'!$U$2,'Objectenoverzicht aantallen'!$A:$A,'Objectenoverzicht aantallen'!I:I)*$C20</f>
        <v>0</v>
      </c>
      <c r="O20" s="568">
        <f>LOOKUP('Calculatie sheet'!$U$2,'Objectenoverzicht aantallen'!$A:$A,'Objectenoverzicht aantallen'!J:J)*$C20</f>
        <v>0</v>
      </c>
      <c r="P20" s="568">
        <f>LOOKUP('Calculatie sheet'!$U$2,'Objectenoverzicht aantallen'!$A:$A,'Objectenoverzicht aantallen'!K:K)*$C20</f>
        <v>0</v>
      </c>
      <c r="Q20" s="568">
        <f>LOOKUP('Calculatie sheet'!$U$2,'Objectenoverzicht aantallen'!$A:$A,'Objectenoverzicht aantallen'!L:L)*$C20</f>
        <v>0</v>
      </c>
      <c r="R20" s="568">
        <f>LOOKUP('Calculatie sheet'!$U$2,'Objectenoverzicht aantallen'!$A:$A,'Objectenoverzicht aantallen'!M:M)*$C20</f>
        <v>0</v>
      </c>
      <c r="S20" s="568">
        <f>LOOKUP('Calculatie sheet'!$U$2,'Objectenoverzicht aantallen'!$A:$A,'Objectenoverzicht aantallen'!N:N)*$C20</f>
        <v>0</v>
      </c>
      <c r="T20" s="568">
        <f>LOOKUP('Calculatie sheet'!$U$2,'Objectenoverzicht aantallen'!$A:$A,'Objectenoverzicht aantallen'!O:O)*$C20</f>
        <v>0</v>
      </c>
    </row>
    <row r="21" spans="2:20" x14ac:dyDescent="0.2">
      <c r="B21" t="str">
        <f t="shared" si="4"/>
        <v>Bestrating</v>
      </c>
      <c r="C21" s="42">
        <f>'Calculatie sheet'!U73*'Calculatie sheet'!$U$57*'Calculatie sheet'!$U$78</f>
        <v>0</v>
      </c>
      <c r="D21" t="s">
        <v>360</v>
      </c>
      <c r="G21" s="569">
        <f>C21*'Calculatie sheet'!U$7</f>
        <v>0</v>
      </c>
      <c r="H21" s="42">
        <f>C21*'Calculatie sheet'!U$8</f>
        <v>0</v>
      </c>
      <c r="I21" t="str">
        <f t="shared" si="0"/>
        <v>Biobased</v>
      </c>
      <c r="J21" s="568">
        <f>LOOKUP('Calculatie sheet'!$U$2,'Objectenoverzicht aantallen'!$A:$A,'Objectenoverzicht aantallen'!E:E)*$C21</f>
        <v>0</v>
      </c>
      <c r="K21" s="568">
        <f>LOOKUP('Calculatie sheet'!$U$2,'Objectenoverzicht aantallen'!$A:$A,'Objectenoverzicht aantallen'!F:F)*$C21</f>
        <v>0</v>
      </c>
      <c r="L21" s="568">
        <f>LOOKUP('Calculatie sheet'!$U$2,'Objectenoverzicht aantallen'!$A:$A,'Objectenoverzicht aantallen'!G:G)*$C21</f>
        <v>0</v>
      </c>
      <c r="M21" s="568">
        <f>LOOKUP('Calculatie sheet'!$U$2,'Objectenoverzicht aantallen'!$A:$A,'Objectenoverzicht aantallen'!H:H)*$C21</f>
        <v>0</v>
      </c>
      <c r="N21" s="568">
        <f>LOOKUP('Calculatie sheet'!$U$2,'Objectenoverzicht aantallen'!$A:$A,'Objectenoverzicht aantallen'!I:I)*$C21</f>
        <v>0</v>
      </c>
      <c r="O21" s="568">
        <f>LOOKUP('Calculatie sheet'!$U$2,'Objectenoverzicht aantallen'!$A:$A,'Objectenoverzicht aantallen'!J:J)*$C21</f>
        <v>0</v>
      </c>
      <c r="P21" s="568">
        <f>LOOKUP('Calculatie sheet'!$U$2,'Objectenoverzicht aantallen'!$A:$A,'Objectenoverzicht aantallen'!K:K)*$C21</f>
        <v>0</v>
      </c>
      <c r="Q21" s="568">
        <f>LOOKUP('Calculatie sheet'!$U$2,'Objectenoverzicht aantallen'!$A:$A,'Objectenoverzicht aantallen'!L:L)*$C21</f>
        <v>0</v>
      </c>
      <c r="R21" s="568">
        <f>LOOKUP('Calculatie sheet'!$U$2,'Objectenoverzicht aantallen'!$A:$A,'Objectenoverzicht aantallen'!M:M)*$C21</f>
        <v>0</v>
      </c>
      <c r="S21" s="568">
        <f>LOOKUP('Calculatie sheet'!$U$2,'Objectenoverzicht aantallen'!$A:$A,'Objectenoverzicht aantallen'!N:N)*$C21</f>
        <v>0</v>
      </c>
      <c r="T21" s="568">
        <f>LOOKUP('Calculatie sheet'!$U$2,'Objectenoverzicht aantallen'!$A:$A,'Objectenoverzicht aantallen'!O:O)*$C21</f>
        <v>0</v>
      </c>
    </row>
    <row r="22" spans="2:20" x14ac:dyDescent="0.2">
      <c r="B22" t="s">
        <v>348</v>
      </c>
      <c r="C22" s="42">
        <f>'Calculatie sheet'!U74*'Calculatie sheet'!$U$57*'Calculatie sheet'!$U$78</f>
        <v>0</v>
      </c>
      <c r="D22" t="s">
        <v>360</v>
      </c>
      <c r="G22" s="569">
        <f>C22*'Calculatie sheet'!U$7</f>
        <v>0</v>
      </c>
      <c r="H22" s="42">
        <f>C22*'Calculatie sheet'!U$8</f>
        <v>0</v>
      </c>
      <c r="I22" t="str">
        <f t="shared" si="0"/>
        <v>Biobased</v>
      </c>
      <c r="J22" s="568">
        <f>LOOKUP('Calculatie sheet'!$U$2,'Objectenoverzicht aantallen'!$A:$A,'Objectenoverzicht aantallen'!E:E)*$C22</f>
        <v>0</v>
      </c>
      <c r="K22" s="568">
        <f>LOOKUP('Calculatie sheet'!$U$2,'Objectenoverzicht aantallen'!$A:$A,'Objectenoverzicht aantallen'!F:F)*$C22</f>
        <v>0</v>
      </c>
      <c r="L22" s="568">
        <f>LOOKUP('Calculatie sheet'!$U$2,'Objectenoverzicht aantallen'!$A:$A,'Objectenoverzicht aantallen'!G:G)*$C22</f>
        <v>0</v>
      </c>
      <c r="M22" s="568">
        <f>LOOKUP('Calculatie sheet'!$U$2,'Objectenoverzicht aantallen'!$A:$A,'Objectenoverzicht aantallen'!H:H)*$C22</f>
        <v>0</v>
      </c>
      <c r="N22" s="568">
        <f>LOOKUP('Calculatie sheet'!$U$2,'Objectenoverzicht aantallen'!$A:$A,'Objectenoverzicht aantallen'!I:I)*$C22</f>
        <v>0</v>
      </c>
      <c r="O22" s="568">
        <f>LOOKUP('Calculatie sheet'!$U$2,'Objectenoverzicht aantallen'!$A:$A,'Objectenoverzicht aantallen'!J:J)*$C22</f>
        <v>0</v>
      </c>
      <c r="P22" s="568">
        <f>LOOKUP('Calculatie sheet'!$U$2,'Objectenoverzicht aantallen'!$A:$A,'Objectenoverzicht aantallen'!K:K)*$C22</f>
        <v>0</v>
      </c>
      <c r="Q22" s="568">
        <f>LOOKUP('Calculatie sheet'!$U$2,'Objectenoverzicht aantallen'!$A:$A,'Objectenoverzicht aantallen'!L:L)*$C22</f>
        <v>0</v>
      </c>
      <c r="R22" s="568">
        <f>LOOKUP('Calculatie sheet'!$U$2,'Objectenoverzicht aantallen'!$A:$A,'Objectenoverzicht aantallen'!M:M)*$C22</f>
        <v>0</v>
      </c>
      <c r="S22" s="568">
        <f>LOOKUP('Calculatie sheet'!$U$2,'Objectenoverzicht aantallen'!$A:$A,'Objectenoverzicht aantallen'!N:N)*$C22</f>
        <v>0</v>
      </c>
      <c r="T22" s="568">
        <f>LOOKUP('Calculatie sheet'!$U$2,'Objectenoverzicht aantallen'!$A:$A,'Objectenoverzicht aantallen'!O:O)*$C22</f>
        <v>0</v>
      </c>
    </row>
  </sheetData>
  <pageMargins left="0.7" right="0.7" top="0.75" bottom="0.75" header="0.3" footer="0.3"/>
  <pageSetup paperSize="9" orientation="portrait" horizontalDpi="0" verticalDpi="0"/>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D559C-3858-F747-8233-7978C9E05433}">
  <dimension ref="A1:T22"/>
  <sheetViews>
    <sheetView workbookViewId="0">
      <selection activeCell="H26" sqref="H26"/>
    </sheetView>
  </sheetViews>
  <sheetFormatPr baseColWidth="10" defaultColWidth="11" defaultRowHeight="16" x14ac:dyDescent="0.2"/>
  <cols>
    <col min="1" max="1" width="33"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sheet'!V3</f>
        <v>Betontegels</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sheet'!V68*'Calculatie sheet'!$V$57*(1-'Calculatie sheet'!$V$77-'Calculatie sheet'!$V$78)</f>
        <v>0</v>
      </c>
      <c r="D2" t="s">
        <v>134</v>
      </c>
      <c r="E2" s="8" t="s">
        <v>71</v>
      </c>
      <c r="G2" s="569">
        <f>C2*'Calculatie sheet'!V$7</f>
        <v>0</v>
      </c>
      <c r="H2" s="42">
        <f>C2*'Calculatie sheet'!V$8</f>
        <v>0</v>
      </c>
      <c r="I2" t="str">
        <f>D2</f>
        <v>Primair</v>
      </c>
      <c r="J2" s="568">
        <f>LOOKUP('Calculatie sheet'!$V$2,'Objectenoverzicht aantallen'!$A:$A,'Objectenoverzicht aantallen'!E:E)*$C2</f>
        <v>0</v>
      </c>
      <c r="K2" s="568">
        <f>LOOKUP('Calculatie sheet'!$V$2,'Objectenoverzicht aantallen'!$A:$A,'Objectenoverzicht aantallen'!F:F)*$C2</f>
        <v>0</v>
      </c>
      <c r="L2" s="568">
        <f>LOOKUP('Calculatie sheet'!$V$2,'Objectenoverzicht aantallen'!$A:$A,'Objectenoverzicht aantallen'!G:G)*$C2</f>
        <v>0</v>
      </c>
      <c r="M2" s="568">
        <f>LOOKUP('Calculatie sheet'!$V$2,'Objectenoverzicht aantallen'!$A:$A,'Objectenoverzicht aantallen'!H:H)*$C2</f>
        <v>0</v>
      </c>
      <c r="N2" s="568">
        <f>LOOKUP('Calculatie sheet'!$V$2,'Objectenoverzicht aantallen'!$A:$A,'Objectenoverzicht aantallen'!I:I)*$C2</f>
        <v>0</v>
      </c>
      <c r="O2" s="568">
        <f>LOOKUP('Calculatie sheet'!$V$2,'Objectenoverzicht aantallen'!$A:$A,'Objectenoverzicht aantallen'!J:J)*$C2</f>
        <v>0</v>
      </c>
      <c r="P2" s="568">
        <f>LOOKUP('Calculatie sheet'!$V$2,'Objectenoverzicht aantallen'!$A:$A,'Objectenoverzicht aantallen'!K:K)*$C2</f>
        <v>0</v>
      </c>
      <c r="Q2" s="568">
        <f>LOOKUP('Calculatie sheet'!$V$2,'Objectenoverzicht aantallen'!$A:$A,'Objectenoverzicht aantallen'!L:L)*$C2</f>
        <v>0</v>
      </c>
      <c r="R2" s="568">
        <f>LOOKUP('Calculatie sheet'!$V$2,'Objectenoverzicht aantallen'!$A:$A,'Objectenoverzicht aantallen'!M:M)*$C2</f>
        <v>0</v>
      </c>
      <c r="S2" s="568">
        <f>LOOKUP('Calculatie sheet'!$V$2,'Objectenoverzicht aantallen'!$A:$A,'Objectenoverzicht aantallen'!N:N)*$C2</f>
        <v>0</v>
      </c>
      <c r="T2" s="568">
        <f>LOOKUP('Calculatie sheet'!$V$2,'Objectenoverzicht aantallen'!$A:$A,'Objectenoverzicht aantallen'!O:O)*$C2</f>
        <v>0</v>
      </c>
    </row>
    <row r="3" spans="1:20" x14ac:dyDescent="0.2">
      <c r="B3" t="str">
        <f>'Calculatie sheet'!C69</f>
        <v>Staal</v>
      </c>
      <c r="C3" s="43">
        <f>'Calculatie sheet'!V69*'Calculatie sheet'!$V$57*(1-'Calculatie sheet'!$V$77-'Calculatie sheet'!$V$78)</f>
        <v>0</v>
      </c>
      <c r="D3" t="s">
        <v>134</v>
      </c>
      <c r="E3" s="24" t="s">
        <v>74</v>
      </c>
      <c r="G3" s="569">
        <f>C3*'Calculatie sheet'!V$7</f>
        <v>0</v>
      </c>
      <c r="H3" s="42">
        <f>C3*'Calculatie sheet'!V$8</f>
        <v>0</v>
      </c>
      <c r="I3" t="str">
        <f t="shared" ref="I3:I22" si="0">D3</f>
        <v>Primair</v>
      </c>
      <c r="J3" s="568">
        <f>LOOKUP('Calculatie sheet'!$V$2,'Objectenoverzicht aantallen'!$A:$A,'Objectenoverzicht aantallen'!E:E)*$C3</f>
        <v>0</v>
      </c>
      <c r="K3" s="568">
        <f>LOOKUP('Calculatie sheet'!$V$2,'Objectenoverzicht aantallen'!$A:$A,'Objectenoverzicht aantallen'!F:F)*$C3</f>
        <v>0</v>
      </c>
      <c r="L3" s="568">
        <f>LOOKUP('Calculatie sheet'!$V$2,'Objectenoverzicht aantallen'!$A:$A,'Objectenoverzicht aantallen'!G:G)*$C3</f>
        <v>0</v>
      </c>
      <c r="M3" s="568">
        <f>LOOKUP('Calculatie sheet'!$V$2,'Objectenoverzicht aantallen'!$A:$A,'Objectenoverzicht aantallen'!H:H)*$C3</f>
        <v>0</v>
      </c>
      <c r="N3" s="568">
        <f>LOOKUP('Calculatie sheet'!$V$2,'Objectenoverzicht aantallen'!$A:$A,'Objectenoverzicht aantallen'!I:I)*$C3</f>
        <v>0</v>
      </c>
      <c r="O3" s="568">
        <f>LOOKUP('Calculatie sheet'!$V$2,'Objectenoverzicht aantallen'!$A:$A,'Objectenoverzicht aantallen'!J:J)*$C3</f>
        <v>0</v>
      </c>
      <c r="P3" s="568">
        <f>LOOKUP('Calculatie sheet'!$V$2,'Objectenoverzicht aantallen'!$A:$A,'Objectenoverzicht aantallen'!K:K)*$C3</f>
        <v>0</v>
      </c>
      <c r="Q3" s="568">
        <f>LOOKUP('Calculatie sheet'!$V$2,'Objectenoverzicht aantallen'!$A:$A,'Objectenoverzicht aantallen'!L:L)*$C3</f>
        <v>0</v>
      </c>
      <c r="R3" s="568">
        <f>LOOKUP('Calculatie sheet'!$V$2,'Objectenoverzicht aantallen'!$A:$A,'Objectenoverzicht aantallen'!M:M)*$C3</f>
        <v>0</v>
      </c>
      <c r="S3" s="568">
        <f>LOOKUP('Calculatie sheet'!$V$2,'Objectenoverzicht aantallen'!$A:$A,'Objectenoverzicht aantallen'!N:N)*$C3</f>
        <v>0</v>
      </c>
      <c r="T3" s="568">
        <f>LOOKUP('Calculatie sheet'!$V$2,'Objectenoverzicht aantallen'!$A:$A,'Objectenoverzicht aantallen'!O:O)*$C3</f>
        <v>0</v>
      </c>
    </row>
    <row r="4" spans="1:20" x14ac:dyDescent="0.2">
      <c r="B4" t="str">
        <f>'Calculatie sheet'!C70</f>
        <v>Asfalt</v>
      </c>
      <c r="C4" s="43">
        <f>'Calculatie sheet'!V70*'Calculatie sheet'!$V$57*(1-'Calculatie sheet'!$V$77-'Calculatie sheet'!$V$78)</f>
        <v>0</v>
      </c>
      <c r="D4" t="s">
        <v>134</v>
      </c>
      <c r="E4" s="25" t="s">
        <v>75</v>
      </c>
      <c r="G4" s="569">
        <f>C4*'Calculatie sheet'!V$7</f>
        <v>0</v>
      </c>
      <c r="H4" s="42">
        <f>C4*'Calculatie sheet'!V$8</f>
        <v>0</v>
      </c>
      <c r="I4" t="str">
        <f t="shared" si="0"/>
        <v>Primair</v>
      </c>
      <c r="J4" s="568">
        <f>LOOKUP('Calculatie sheet'!$V$2,'Objectenoverzicht aantallen'!$A:$A,'Objectenoverzicht aantallen'!E:E)*$C4</f>
        <v>0</v>
      </c>
      <c r="K4" s="568">
        <f>LOOKUP('Calculatie sheet'!$V$2,'Objectenoverzicht aantallen'!$A:$A,'Objectenoverzicht aantallen'!F:F)*$C4</f>
        <v>0</v>
      </c>
      <c r="L4" s="568">
        <f>LOOKUP('Calculatie sheet'!$V$2,'Objectenoverzicht aantallen'!$A:$A,'Objectenoverzicht aantallen'!G:G)*$C4</f>
        <v>0</v>
      </c>
      <c r="M4" s="568">
        <f>LOOKUP('Calculatie sheet'!$V$2,'Objectenoverzicht aantallen'!$A:$A,'Objectenoverzicht aantallen'!H:H)*$C4</f>
        <v>0</v>
      </c>
      <c r="N4" s="568">
        <f>LOOKUP('Calculatie sheet'!$V$2,'Objectenoverzicht aantallen'!$A:$A,'Objectenoverzicht aantallen'!I:I)*$C4</f>
        <v>0</v>
      </c>
      <c r="O4" s="568">
        <f>LOOKUP('Calculatie sheet'!$V$2,'Objectenoverzicht aantallen'!$A:$A,'Objectenoverzicht aantallen'!J:J)*$C4</f>
        <v>0</v>
      </c>
      <c r="P4" s="568">
        <f>LOOKUP('Calculatie sheet'!$V$2,'Objectenoverzicht aantallen'!$A:$A,'Objectenoverzicht aantallen'!K:K)*$C4</f>
        <v>0</v>
      </c>
      <c r="Q4" s="568">
        <f>LOOKUP('Calculatie sheet'!$V$2,'Objectenoverzicht aantallen'!$A:$A,'Objectenoverzicht aantallen'!L:L)*$C4</f>
        <v>0</v>
      </c>
      <c r="R4" s="568">
        <f>LOOKUP('Calculatie sheet'!$V$2,'Objectenoverzicht aantallen'!$A:$A,'Objectenoverzicht aantallen'!M:M)*$C4</f>
        <v>0</v>
      </c>
      <c r="S4" s="568">
        <f>LOOKUP('Calculatie sheet'!$V$2,'Objectenoverzicht aantallen'!$A:$A,'Objectenoverzicht aantallen'!N:N)*$C4</f>
        <v>0</v>
      </c>
      <c r="T4" s="568">
        <f>LOOKUP('Calculatie sheet'!$V$2,'Objectenoverzicht aantallen'!$A:$A,'Objectenoverzicht aantallen'!O:O)*$C4</f>
        <v>0</v>
      </c>
    </row>
    <row r="5" spans="1:20" x14ac:dyDescent="0.2">
      <c r="B5" t="s">
        <v>866</v>
      </c>
      <c r="C5" s="43">
        <f>'Calculatie sheet'!V71*'Calculatie sheet'!$V$57*(1-'Calculatie sheet'!$V$77-'Calculatie sheet'!$V$78)</f>
        <v>0</v>
      </c>
      <c r="D5" t="s">
        <v>134</v>
      </c>
      <c r="E5" s="27" t="s">
        <v>93</v>
      </c>
      <c r="G5" s="569">
        <f>C5*'Calculatie sheet'!V$7</f>
        <v>0</v>
      </c>
      <c r="H5" s="42">
        <f>C5*'Calculatie sheet'!V$8</f>
        <v>0</v>
      </c>
      <c r="I5" t="str">
        <f t="shared" ref="I5" si="1">D5</f>
        <v>Primair</v>
      </c>
      <c r="J5" s="568">
        <f>LOOKUP('Calculatie sheet'!$V$2,'Objectenoverzicht aantallen'!$A:$A,'Objectenoverzicht aantallen'!E:E)*$C5</f>
        <v>0</v>
      </c>
      <c r="K5" s="568">
        <f>LOOKUP('Calculatie sheet'!$V$2,'Objectenoverzicht aantallen'!$A:$A,'Objectenoverzicht aantallen'!F:F)*$C5</f>
        <v>0</v>
      </c>
      <c r="L5" s="568">
        <f>LOOKUP('Calculatie sheet'!$V$2,'Objectenoverzicht aantallen'!$A:$A,'Objectenoverzicht aantallen'!G:G)*$C5</f>
        <v>0</v>
      </c>
      <c r="M5" s="568">
        <f>LOOKUP('Calculatie sheet'!$V$2,'Objectenoverzicht aantallen'!$A:$A,'Objectenoverzicht aantallen'!H:H)*$C5</f>
        <v>0</v>
      </c>
      <c r="N5" s="568">
        <f>LOOKUP('Calculatie sheet'!$V$2,'Objectenoverzicht aantallen'!$A:$A,'Objectenoverzicht aantallen'!I:I)*$C5</f>
        <v>0</v>
      </c>
      <c r="O5" s="568">
        <f>LOOKUP('Calculatie sheet'!$V$2,'Objectenoverzicht aantallen'!$A:$A,'Objectenoverzicht aantallen'!J:J)*$C5</f>
        <v>0</v>
      </c>
      <c r="P5" s="568">
        <f>LOOKUP('Calculatie sheet'!$V$2,'Objectenoverzicht aantallen'!$A:$A,'Objectenoverzicht aantallen'!K:K)*$C5</f>
        <v>0</v>
      </c>
      <c r="Q5" s="568">
        <f>LOOKUP('Calculatie sheet'!$V$2,'Objectenoverzicht aantallen'!$A:$A,'Objectenoverzicht aantallen'!L:L)*$C5</f>
        <v>0</v>
      </c>
      <c r="R5" s="568">
        <f>LOOKUP('Calculatie sheet'!$V$2,'Objectenoverzicht aantallen'!$A:$A,'Objectenoverzicht aantallen'!M:M)*$C5</f>
        <v>0</v>
      </c>
      <c r="S5" s="568">
        <f>LOOKUP('Calculatie sheet'!$V$2,'Objectenoverzicht aantallen'!$A:$A,'Objectenoverzicht aantallen'!N:N)*$C5</f>
        <v>0</v>
      </c>
      <c r="T5" s="568">
        <f>LOOKUP('Calculatie sheet'!$V$2,'Objectenoverzicht aantallen'!$A:$A,'Objectenoverzicht aantallen'!O:O)*$C5</f>
        <v>0</v>
      </c>
    </row>
    <row r="6" spans="1:20" x14ac:dyDescent="0.2">
      <c r="B6" t="str">
        <f>'Calculatie sheet'!C72</f>
        <v>Grondbewerking</v>
      </c>
      <c r="C6" s="43">
        <f>'Calculatie sheet'!V72*'Calculatie sheet'!$V$57*(1-'Calculatie sheet'!$V$77-'Calculatie sheet'!$V$78)</f>
        <v>0</v>
      </c>
      <c r="D6" t="s">
        <v>134</v>
      </c>
      <c r="E6" s="38" t="s">
        <v>659</v>
      </c>
      <c r="G6" s="569">
        <f>C6*'Calculatie sheet'!V$7</f>
        <v>0</v>
      </c>
      <c r="H6" s="42">
        <f>C6*'Calculatie sheet'!V$8</f>
        <v>0</v>
      </c>
      <c r="I6" t="str">
        <f t="shared" si="0"/>
        <v>Primair</v>
      </c>
      <c r="J6" s="568">
        <f>LOOKUP('Calculatie sheet'!$V$2,'Objectenoverzicht aantallen'!$A:$A,'Objectenoverzicht aantallen'!E:E)*$C6</f>
        <v>0</v>
      </c>
      <c r="K6" s="568">
        <f>LOOKUP('Calculatie sheet'!$V$2,'Objectenoverzicht aantallen'!$A:$A,'Objectenoverzicht aantallen'!F:F)*$C6</f>
        <v>0</v>
      </c>
      <c r="L6" s="568">
        <f>LOOKUP('Calculatie sheet'!$V$2,'Objectenoverzicht aantallen'!$A:$A,'Objectenoverzicht aantallen'!G:G)*$C6</f>
        <v>0</v>
      </c>
      <c r="M6" s="568">
        <f>LOOKUP('Calculatie sheet'!$V$2,'Objectenoverzicht aantallen'!$A:$A,'Objectenoverzicht aantallen'!H:H)*$C6</f>
        <v>0</v>
      </c>
      <c r="N6" s="568">
        <f>LOOKUP('Calculatie sheet'!$V$2,'Objectenoverzicht aantallen'!$A:$A,'Objectenoverzicht aantallen'!I:I)*$C6</f>
        <v>0</v>
      </c>
      <c r="O6" s="568">
        <f>LOOKUP('Calculatie sheet'!$V$2,'Objectenoverzicht aantallen'!$A:$A,'Objectenoverzicht aantallen'!J:J)*$C6</f>
        <v>0</v>
      </c>
      <c r="P6" s="568">
        <f>LOOKUP('Calculatie sheet'!$V$2,'Objectenoverzicht aantallen'!$A:$A,'Objectenoverzicht aantallen'!K:K)*$C6</f>
        <v>0</v>
      </c>
      <c r="Q6" s="568">
        <f>LOOKUP('Calculatie sheet'!$V$2,'Objectenoverzicht aantallen'!$A:$A,'Objectenoverzicht aantallen'!L:L)*$C6</f>
        <v>0</v>
      </c>
      <c r="R6" s="568">
        <f>LOOKUP('Calculatie sheet'!$V$2,'Objectenoverzicht aantallen'!$A:$A,'Objectenoverzicht aantallen'!M:M)*$C6</f>
        <v>0</v>
      </c>
      <c r="S6" s="568">
        <f>LOOKUP('Calculatie sheet'!$V$2,'Objectenoverzicht aantallen'!$A:$A,'Objectenoverzicht aantallen'!N:N)*$C6</f>
        <v>0</v>
      </c>
      <c r="T6" s="568">
        <f>LOOKUP('Calculatie sheet'!$V$2,'Objectenoverzicht aantallen'!$A:$A,'Objectenoverzicht aantallen'!O:O)*$C6</f>
        <v>0</v>
      </c>
    </row>
    <row r="7" spans="1:20" x14ac:dyDescent="0.2">
      <c r="B7" t="str">
        <f>'Calculatie sheet'!C73</f>
        <v>Bestrating</v>
      </c>
      <c r="C7" s="43">
        <f>'Calculatie sheet'!V73*'Calculatie sheet'!$V$57*(1-'Calculatie sheet'!$V$77-'Calculatie sheet'!$V$78)</f>
        <v>110.88</v>
      </c>
      <c r="D7" t="s">
        <v>134</v>
      </c>
      <c r="E7" s="569" t="s">
        <v>597</v>
      </c>
      <c r="G7" s="569">
        <f>C7*'Calculatie sheet'!V$7</f>
        <v>0</v>
      </c>
      <c r="H7" s="42">
        <f>C7*'Calculatie sheet'!V$8</f>
        <v>0</v>
      </c>
      <c r="I7" t="str">
        <f t="shared" si="0"/>
        <v>Primair</v>
      </c>
      <c r="J7" s="568">
        <f>LOOKUP('Calculatie sheet'!$V$2,'Objectenoverzicht aantallen'!$A:$A,'Objectenoverzicht aantallen'!E:E)*$C7</f>
        <v>0</v>
      </c>
      <c r="K7" s="568">
        <f>LOOKUP('Calculatie sheet'!$V$2,'Objectenoverzicht aantallen'!$A:$A,'Objectenoverzicht aantallen'!F:F)*$C7</f>
        <v>0</v>
      </c>
      <c r="L7" s="568">
        <f>LOOKUP('Calculatie sheet'!$V$2,'Objectenoverzicht aantallen'!$A:$A,'Objectenoverzicht aantallen'!G:G)*$C7</f>
        <v>0</v>
      </c>
      <c r="M7" s="568">
        <f>LOOKUP('Calculatie sheet'!$V$2,'Objectenoverzicht aantallen'!$A:$A,'Objectenoverzicht aantallen'!H:H)*$C7</f>
        <v>0</v>
      </c>
      <c r="N7" s="568">
        <f>LOOKUP('Calculatie sheet'!$V$2,'Objectenoverzicht aantallen'!$A:$A,'Objectenoverzicht aantallen'!I:I)*$C7</f>
        <v>0</v>
      </c>
      <c r="O7" s="568">
        <f>LOOKUP('Calculatie sheet'!$V$2,'Objectenoverzicht aantallen'!$A:$A,'Objectenoverzicht aantallen'!J:J)*$C7</f>
        <v>0</v>
      </c>
      <c r="P7" s="568">
        <f>LOOKUP('Calculatie sheet'!$V$2,'Objectenoverzicht aantallen'!$A:$A,'Objectenoverzicht aantallen'!K:K)*$C7</f>
        <v>0</v>
      </c>
      <c r="Q7" s="568">
        <f>LOOKUP('Calculatie sheet'!$V$2,'Objectenoverzicht aantallen'!$A:$A,'Objectenoverzicht aantallen'!L:L)*$C7</f>
        <v>0</v>
      </c>
      <c r="R7" s="568">
        <f>LOOKUP('Calculatie sheet'!$V$2,'Objectenoverzicht aantallen'!$A:$A,'Objectenoverzicht aantallen'!M:M)*$C7</f>
        <v>0</v>
      </c>
      <c r="S7" s="568">
        <f>LOOKUP('Calculatie sheet'!$V$2,'Objectenoverzicht aantallen'!$A:$A,'Objectenoverzicht aantallen'!N:N)*$C7</f>
        <v>0</v>
      </c>
      <c r="T7" s="568">
        <f>LOOKUP('Calculatie sheet'!$V$2,'Objectenoverzicht aantallen'!$A:$A,'Objectenoverzicht aantallen'!O:O)*$C7</f>
        <v>0</v>
      </c>
    </row>
    <row r="8" spans="1:20" x14ac:dyDescent="0.2">
      <c r="B8" t="s">
        <v>348</v>
      </c>
      <c r="C8" s="43">
        <f>'Calculatie sheet'!V74*'Calculatie sheet'!$V$57*(1-'Calculatie sheet'!$V$77-'Calculatie sheet'!$V$78)</f>
        <v>0</v>
      </c>
      <c r="D8" t="s">
        <v>134</v>
      </c>
      <c r="G8" s="569">
        <f>C8*'Calculatie sheet'!V$7</f>
        <v>0</v>
      </c>
      <c r="H8" s="42">
        <f>C8*'Calculatie sheet'!V$8</f>
        <v>0</v>
      </c>
      <c r="I8" t="str">
        <f t="shared" si="0"/>
        <v>Primair</v>
      </c>
      <c r="J8" s="568">
        <f>LOOKUP('Calculatie sheet'!$V$2,'Objectenoverzicht aantallen'!$A:$A,'Objectenoverzicht aantallen'!E:E)*$C8</f>
        <v>0</v>
      </c>
      <c r="K8" s="568">
        <f>LOOKUP('Calculatie sheet'!$V$2,'Objectenoverzicht aantallen'!$A:$A,'Objectenoverzicht aantallen'!F:F)*$C8</f>
        <v>0</v>
      </c>
      <c r="L8" s="568">
        <f>LOOKUP('Calculatie sheet'!$V$2,'Objectenoverzicht aantallen'!$A:$A,'Objectenoverzicht aantallen'!G:G)*$C8</f>
        <v>0</v>
      </c>
      <c r="M8" s="568">
        <f>LOOKUP('Calculatie sheet'!$V$2,'Objectenoverzicht aantallen'!$A:$A,'Objectenoverzicht aantallen'!H:H)*$C8</f>
        <v>0</v>
      </c>
      <c r="N8" s="568">
        <f>LOOKUP('Calculatie sheet'!$V$2,'Objectenoverzicht aantallen'!$A:$A,'Objectenoverzicht aantallen'!I:I)*$C8</f>
        <v>0</v>
      </c>
      <c r="O8" s="568">
        <f>LOOKUP('Calculatie sheet'!$V$2,'Objectenoverzicht aantallen'!$A:$A,'Objectenoverzicht aantallen'!J:J)*$C8</f>
        <v>0</v>
      </c>
      <c r="P8" s="568">
        <f>LOOKUP('Calculatie sheet'!$V$2,'Objectenoverzicht aantallen'!$A:$A,'Objectenoverzicht aantallen'!K:K)*$C8</f>
        <v>0</v>
      </c>
      <c r="Q8" s="568">
        <f>LOOKUP('Calculatie sheet'!$V$2,'Objectenoverzicht aantallen'!$A:$A,'Objectenoverzicht aantallen'!L:L)*$C8</f>
        <v>0</v>
      </c>
      <c r="R8" s="568">
        <f>LOOKUP('Calculatie sheet'!$V$2,'Objectenoverzicht aantallen'!$A:$A,'Objectenoverzicht aantallen'!M:M)*$C8</f>
        <v>0</v>
      </c>
      <c r="S8" s="568">
        <f>LOOKUP('Calculatie sheet'!$V$2,'Objectenoverzicht aantallen'!$A:$A,'Objectenoverzicht aantallen'!N:N)*$C8</f>
        <v>0</v>
      </c>
      <c r="T8" s="568">
        <f>LOOKUP('Calculatie sheet'!$V$2,'Objectenoverzicht aantallen'!$A:$A,'Objectenoverzicht aantallen'!O:O)*$C8</f>
        <v>0</v>
      </c>
    </row>
    <row r="9" spans="1:20" x14ac:dyDescent="0.2">
      <c r="B9" t="str">
        <f>B2</f>
        <v>Beton</v>
      </c>
      <c r="C9" s="43">
        <f>'Calculatie sheet'!V68*'Calculatie sheet'!$V$57*'Calculatie sheet'!$V$77</f>
        <v>0</v>
      </c>
      <c r="D9" t="s">
        <v>135</v>
      </c>
      <c r="G9" s="569">
        <f>C9*'Calculatie sheet'!V$7</f>
        <v>0</v>
      </c>
      <c r="H9" s="42">
        <f>C9*'Calculatie sheet'!V$8</f>
        <v>0</v>
      </c>
      <c r="I9" t="str">
        <f t="shared" si="0"/>
        <v>Secundair</v>
      </c>
      <c r="J9" s="568">
        <f>LOOKUP('Calculatie sheet'!$V$2,'Objectenoverzicht aantallen'!$A:$A,'Objectenoverzicht aantallen'!E:E)*$C9</f>
        <v>0</v>
      </c>
      <c r="K9" s="568">
        <f>LOOKUP('Calculatie sheet'!$V$2,'Objectenoverzicht aantallen'!$A:$A,'Objectenoverzicht aantallen'!F:F)*$C9</f>
        <v>0</v>
      </c>
      <c r="L9" s="568">
        <f>LOOKUP('Calculatie sheet'!$V$2,'Objectenoverzicht aantallen'!$A:$A,'Objectenoverzicht aantallen'!G:G)*$C9</f>
        <v>0</v>
      </c>
      <c r="M9" s="568">
        <f>LOOKUP('Calculatie sheet'!$V$2,'Objectenoverzicht aantallen'!$A:$A,'Objectenoverzicht aantallen'!H:H)*$C9</f>
        <v>0</v>
      </c>
      <c r="N9" s="568">
        <f>LOOKUP('Calculatie sheet'!$V$2,'Objectenoverzicht aantallen'!$A:$A,'Objectenoverzicht aantallen'!I:I)*$C9</f>
        <v>0</v>
      </c>
      <c r="O9" s="568">
        <f>LOOKUP('Calculatie sheet'!$V$2,'Objectenoverzicht aantallen'!$A:$A,'Objectenoverzicht aantallen'!J:J)*$C9</f>
        <v>0</v>
      </c>
      <c r="P9" s="568">
        <f>LOOKUP('Calculatie sheet'!$V$2,'Objectenoverzicht aantallen'!$A:$A,'Objectenoverzicht aantallen'!K:K)*$C9</f>
        <v>0</v>
      </c>
      <c r="Q9" s="568">
        <f>LOOKUP('Calculatie sheet'!$V$2,'Objectenoverzicht aantallen'!$A:$A,'Objectenoverzicht aantallen'!L:L)*$C9</f>
        <v>0</v>
      </c>
      <c r="R9" s="568">
        <f>LOOKUP('Calculatie sheet'!$V$2,'Objectenoverzicht aantallen'!$A:$A,'Objectenoverzicht aantallen'!M:M)*$C9</f>
        <v>0</v>
      </c>
      <c r="S9" s="568">
        <f>LOOKUP('Calculatie sheet'!$V$2,'Objectenoverzicht aantallen'!$A:$A,'Objectenoverzicht aantallen'!N:N)*$C9</f>
        <v>0</v>
      </c>
      <c r="T9" s="568">
        <f>LOOKUP('Calculatie sheet'!$V$2,'Objectenoverzicht aantallen'!$A:$A,'Objectenoverzicht aantallen'!O:O)*$C9</f>
        <v>0</v>
      </c>
    </row>
    <row r="10" spans="1:20" x14ac:dyDescent="0.2">
      <c r="B10" t="str">
        <f>B3</f>
        <v>Staal</v>
      </c>
      <c r="C10" s="43">
        <f>'Calculatie sheet'!V69*'Calculatie sheet'!$V$57*'Calculatie sheet'!$V$77</f>
        <v>0</v>
      </c>
      <c r="D10" t="s">
        <v>135</v>
      </c>
      <c r="G10" s="569">
        <f>C10*'Calculatie sheet'!V$7</f>
        <v>0</v>
      </c>
      <c r="H10" s="42">
        <f>C10*'Calculatie sheet'!V$8</f>
        <v>0</v>
      </c>
      <c r="I10" t="str">
        <f t="shared" si="0"/>
        <v>Secundair</v>
      </c>
      <c r="J10" s="568">
        <f>LOOKUP('Calculatie sheet'!$V$2,'Objectenoverzicht aantallen'!$A:$A,'Objectenoverzicht aantallen'!E:E)*$C10</f>
        <v>0</v>
      </c>
      <c r="K10" s="568">
        <f>LOOKUP('Calculatie sheet'!$V$2,'Objectenoverzicht aantallen'!$A:$A,'Objectenoverzicht aantallen'!F:F)*$C10</f>
        <v>0</v>
      </c>
      <c r="L10" s="568">
        <f>LOOKUP('Calculatie sheet'!$V$2,'Objectenoverzicht aantallen'!$A:$A,'Objectenoverzicht aantallen'!G:G)*$C10</f>
        <v>0</v>
      </c>
      <c r="M10" s="568">
        <f>LOOKUP('Calculatie sheet'!$V$2,'Objectenoverzicht aantallen'!$A:$A,'Objectenoverzicht aantallen'!H:H)*$C10</f>
        <v>0</v>
      </c>
      <c r="N10" s="568">
        <f>LOOKUP('Calculatie sheet'!$V$2,'Objectenoverzicht aantallen'!$A:$A,'Objectenoverzicht aantallen'!I:I)*$C10</f>
        <v>0</v>
      </c>
      <c r="O10" s="568">
        <f>LOOKUP('Calculatie sheet'!$V$2,'Objectenoverzicht aantallen'!$A:$A,'Objectenoverzicht aantallen'!J:J)*$C10</f>
        <v>0</v>
      </c>
      <c r="P10" s="568">
        <f>LOOKUP('Calculatie sheet'!$V$2,'Objectenoverzicht aantallen'!$A:$A,'Objectenoverzicht aantallen'!K:K)*$C10</f>
        <v>0</v>
      </c>
      <c r="Q10" s="568">
        <f>LOOKUP('Calculatie sheet'!$V$2,'Objectenoverzicht aantallen'!$A:$A,'Objectenoverzicht aantallen'!L:L)*$C10</f>
        <v>0</v>
      </c>
      <c r="R10" s="568">
        <f>LOOKUP('Calculatie sheet'!$V$2,'Objectenoverzicht aantallen'!$A:$A,'Objectenoverzicht aantallen'!M:M)*$C10</f>
        <v>0</v>
      </c>
      <c r="S10" s="568">
        <f>LOOKUP('Calculatie sheet'!$V$2,'Objectenoverzicht aantallen'!$A:$A,'Objectenoverzicht aantallen'!N:N)*$C10</f>
        <v>0</v>
      </c>
      <c r="T10" s="568">
        <f>LOOKUP('Calculatie sheet'!$V$2,'Objectenoverzicht aantallen'!$A:$A,'Objectenoverzicht aantallen'!O:O)*$C10</f>
        <v>0</v>
      </c>
    </row>
    <row r="11" spans="1:20" x14ac:dyDescent="0.2">
      <c r="B11" t="str">
        <f>B4</f>
        <v>Asfalt</v>
      </c>
      <c r="C11" s="43">
        <f>'Calculatie sheet'!V70*'Calculatie sheet'!$V$57*'Calculatie sheet'!$V$77</f>
        <v>0</v>
      </c>
      <c r="D11" t="s">
        <v>135</v>
      </c>
      <c r="G11" s="569">
        <f>C11*'Calculatie sheet'!V$7</f>
        <v>0</v>
      </c>
      <c r="H11" s="42">
        <f>C11*'Calculatie sheet'!V$8</f>
        <v>0</v>
      </c>
      <c r="I11" t="str">
        <f t="shared" si="0"/>
        <v>Secundair</v>
      </c>
      <c r="J11" s="568">
        <f>LOOKUP('Calculatie sheet'!$V$2,'Objectenoverzicht aantallen'!$A:$A,'Objectenoverzicht aantallen'!E:E)*$C11</f>
        <v>0</v>
      </c>
      <c r="K11" s="568">
        <f>LOOKUP('Calculatie sheet'!$V$2,'Objectenoverzicht aantallen'!$A:$A,'Objectenoverzicht aantallen'!F:F)*$C11</f>
        <v>0</v>
      </c>
      <c r="L11" s="568">
        <f>LOOKUP('Calculatie sheet'!$V$2,'Objectenoverzicht aantallen'!$A:$A,'Objectenoverzicht aantallen'!G:G)*$C11</f>
        <v>0</v>
      </c>
      <c r="M11" s="568">
        <f>LOOKUP('Calculatie sheet'!$V$2,'Objectenoverzicht aantallen'!$A:$A,'Objectenoverzicht aantallen'!H:H)*$C11</f>
        <v>0</v>
      </c>
      <c r="N11" s="568">
        <f>LOOKUP('Calculatie sheet'!$V$2,'Objectenoverzicht aantallen'!$A:$A,'Objectenoverzicht aantallen'!I:I)*$C11</f>
        <v>0</v>
      </c>
      <c r="O11" s="568">
        <f>LOOKUP('Calculatie sheet'!$V$2,'Objectenoverzicht aantallen'!$A:$A,'Objectenoverzicht aantallen'!J:J)*$C11</f>
        <v>0</v>
      </c>
      <c r="P11" s="568">
        <f>LOOKUP('Calculatie sheet'!$V$2,'Objectenoverzicht aantallen'!$A:$A,'Objectenoverzicht aantallen'!K:K)*$C11</f>
        <v>0</v>
      </c>
      <c r="Q11" s="568">
        <f>LOOKUP('Calculatie sheet'!$V$2,'Objectenoverzicht aantallen'!$A:$A,'Objectenoverzicht aantallen'!L:L)*$C11</f>
        <v>0</v>
      </c>
      <c r="R11" s="568">
        <f>LOOKUP('Calculatie sheet'!$V$2,'Objectenoverzicht aantallen'!$A:$A,'Objectenoverzicht aantallen'!M:M)*$C11</f>
        <v>0</v>
      </c>
      <c r="S11" s="568">
        <f>LOOKUP('Calculatie sheet'!$V$2,'Objectenoverzicht aantallen'!$A:$A,'Objectenoverzicht aantallen'!N:N)*$C11</f>
        <v>0</v>
      </c>
      <c r="T11" s="568">
        <f>LOOKUP('Calculatie sheet'!$V$2,'Objectenoverzicht aantallen'!$A:$A,'Objectenoverzicht aantallen'!O:O)*$C11</f>
        <v>0</v>
      </c>
    </row>
    <row r="12" spans="1:20" x14ac:dyDescent="0.2">
      <c r="B12" t="s">
        <v>866</v>
      </c>
      <c r="C12" s="43">
        <f>'Calculatie sheet'!V71*'Calculatie sheet'!$V$57*'Calculatie sheet'!$V$77</f>
        <v>0</v>
      </c>
      <c r="D12" t="s">
        <v>135</v>
      </c>
      <c r="G12" s="569">
        <f>C12*'Calculatie sheet'!V$7</f>
        <v>0</v>
      </c>
      <c r="H12" s="42">
        <f>C12*'Calculatie sheet'!V$8</f>
        <v>0</v>
      </c>
      <c r="I12" t="str">
        <f t="shared" ref="I12" si="2">D12</f>
        <v>Secundair</v>
      </c>
      <c r="J12" s="568">
        <f>LOOKUP('Calculatie sheet'!$V$2,'Objectenoverzicht aantallen'!$A:$A,'Objectenoverzicht aantallen'!E:E)*$C12</f>
        <v>0</v>
      </c>
      <c r="K12" s="568">
        <f>LOOKUP('Calculatie sheet'!$V$2,'Objectenoverzicht aantallen'!$A:$A,'Objectenoverzicht aantallen'!F:F)*$C12</f>
        <v>0</v>
      </c>
      <c r="L12" s="568">
        <f>LOOKUP('Calculatie sheet'!$V$2,'Objectenoverzicht aantallen'!$A:$A,'Objectenoverzicht aantallen'!G:G)*$C12</f>
        <v>0</v>
      </c>
      <c r="M12" s="568">
        <f>LOOKUP('Calculatie sheet'!$V$2,'Objectenoverzicht aantallen'!$A:$A,'Objectenoverzicht aantallen'!H:H)*$C12</f>
        <v>0</v>
      </c>
      <c r="N12" s="568">
        <f>LOOKUP('Calculatie sheet'!$V$2,'Objectenoverzicht aantallen'!$A:$A,'Objectenoverzicht aantallen'!I:I)*$C12</f>
        <v>0</v>
      </c>
      <c r="O12" s="568">
        <f>LOOKUP('Calculatie sheet'!$V$2,'Objectenoverzicht aantallen'!$A:$A,'Objectenoverzicht aantallen'!J:J)*$C12</f>
        <v>0</v>
      </c>
      <c r="P12" s="568">
        <f>LOOKUP('Calculatie sheet'!$V$2,'Objectenoverzicht aantallen'!$A:$A,'Objectenoverzicht aantallen'!K:K)*$C12</f>
        <v>0</v>
      </c>
      <c r="Q12" s="568">
        <f>LOOKUP('Calculatie sheet'!$V$2,'Objectenoverzicht aantallen'!$A:$A,'Objectenoverzicht aantallen'!L:L)*$C12</f>
        <v>0</v>
      </c>
      <c r="R12" s="568">
        <f>LOOKUP('Calculatie sheet'!$V$2,'Objectenoverzicht aantallen'!$A:$A,'Objectenoverzicht aantallen'!M:M)*$C12</f>
        <v>0</v>
      </c>
      <c r="S12" s="568">
        <f>LOOKUP('Calculatie sheet'!$V$2,'Objectenoverzicht aantallen'!$A:$A,'Objectenoverzicht aantallen'!N:N)*$C12</f>
        <v>0</v>
      </c>
      <c r="T12" s="568">
        <f>LOOKUP('Calculatie sheet'!$V$2,'Objectenoverzicht aantallen'!$A:$A,'Objectenoverzicht aantallen'!O:O)*$C12</f>
        <v>0</v>
      </c>
    </row>
    <row r="13" spans="1:20" x14ac:dyDescent="0.2">
      <c r="B13" t="str">
        <f>B6</f>
        <v>Grondbewerking</v>
      </c>
      <c r="C13" s="43">
        <f>'Calculatie sheet'!V72*'Calculatie sheet'!$V$57*'Calculatie sheet'!$V$77</f>
        <v>0</v>
      </c>
      <c r="D13" t="s">
        <v>135</v>
      </c>
      <c r="G13" s="569">
        <f>C13*'Calculatie sheet'!V$7</f>
        <v>0</v>
      </c>
      <c r="H13" s="42">
        <f>C13*'Calculatie sheet'!V$8</f>
        <v>0</v>
      </c>
      <c r="I13" t="str">
        <f t="shared" si="0"/>
        <v>Secundair</v>
      </c>
      <c r="J13" s="568">
        <f>LOOKUP('Calculatie sheet'!$V$2,'Objectenoverzicht aantallen'!$A:$A,'Objectenoverzicht aantallen'!E:E)*$C13</f>
        <v>0</v>
      </c>
      <c r="K13" s="568">
        <f>LOOKUP('Calculatie sheet'!$V$2,'Objectenoverzicht aantallen'!$A:$A,'Objectenoverzicht aantallen'!F:F)*$C13</f>
        <v>0</v>
      </c>
      <c r="L13" s="568">
        <f>LOOKUP('Calculatie sheet'!$V$2,'Objectenoverzicht aantallen'!$A:$A,'Objectenoverzicht aantallen'!G:G)*$C13</f>
        <v>0</v>
      </c>
      <c r="M13" s="568">
        <f>LOOKUP('Calculatie sheet'!$V$2,'Objectenoverzicht aantallen'!$A:$A,'Objectenoverzicht aantallen'!H:H)*$C13</f>
        <v>0</v>
      </c>
      <c r="N13" s="568">
        <f>LOOKUP('Calculatie sheet'!$V$2,'Objectenoverzicht aantallen'!$A:$A,'Objectenoverzicht aantallen'!I:I)*$C13</f>
        <v>0</v>
      </c>
      <c r="O13" s="568">
        <f>LOOKUP('Calculatie sheet'!$V$2,'Objectenoverzicht aantallen'!$A:$A,'Objectenoverzicht aantallen'!J:J)*$C13</f>
        <v>0</v>
      </c>
      <c r="P13" s="568">
        <f>LOOKUP('Calculatie sheet'!$V$2,'Objectenoverzicht aantallen'!$A:$A,'Objectenoverzicht aantallen'!K:K)*$C13</f>
        <v>0</v>
      </c>
      <c r="Q13" s="568">
        <f>LOOKUP('Calculatie sheet'!$V$2,'Objectenoverzicht aantallen'!$A:$A,'Objectenoverzicht aantallen'!L:L)*$C13</f>
        <v>0</v>
      </c>
      <c r="R13" s="568">
        <f>LOOKUP('Calculatie sheet'!$V$2,'Objectenoverzicht aantallen'!$A:$A,'Objectenoverzicht aantallen'!M:M)*$C13</f>
        <v>0</v>
      </c>
      <c r="S13" s="568">
        <f>LOOKUP('Calculatie sheet'!$V$2,'Objectenoverzicht aantallen'!$A:$A,'Objectenoverzicht aantallen'!N:N)*$C13</f>
        <v>0</v>
      </c>
      <c r="T13" s="568">
        <f>LOOKUP('Calculatie sheet'!$V$2,'Objectenoverzicht aantallen'!$A:$A,'Objectenoverzicht aantallen'!O:O)*$C13</f>
        <v>0</v>
      </c>
    </row>
    <row r="14" spans="1:20" x14ac:dyDescent="0.2">
      <c r="B14" t="str">
        <f>B7</f>
        <v>Bestrating</v>
      </c>
      <c r="C14" s="43">
        <f>'Calculatie sheet'!V73*'Calculatie sheet'!$V$57*'Calculatie sheet'!$V$77</f>
        <v>0</v>
      </c>
      <c r="D14" t="s">
        <v>135</v>
      </c>
      <c r="G14" s="569">
        <f>C14*'Calculatie sheet'!V$7</f>
        <v>0</v>
      </c>
      <c r="H14" s="42">
        <f>C14*'Calculatie sheet'!V$8</f>
        <v>0</v>
      </c>
      <c r="I14" t="str">
        <f t="shared" si="0"/>
        <v>Secundair</v>
      </c>
      <c r="J14" s="568">
        <f>LOOKUP('Calculatie sheet'!$V$2,'Objectenoverzicht aantallen'!$A:$A,'Objectenoverzicht aantallen'!E:E)*$C14</f>
        <v>0</v>
      </c>
      <c r="K14" s="568">
        <f>LOOKUP('Calculatie sheet'!$V$2,'Objectenoverzicht aantallen'!$A:$A,'Objectenoverzicht aantallen'!F:F)*$C14</f>
        <v>0</v>
      </c>
      <c r="L14" s="568">
        <f>LOOKUP('Calculatie sheet'!$V$2,'Objectenoverzicht aantallen'!$A:$A,'Objectenoverzicht aantallen'!G:G)*$C14</f>
        <v>0</v>
      </c>
      <c r="M14" s="568">
        <f>LOOKUP('Calculatie sheet'!$V$2,'Objectenoverzicht aantallen'!$A:$A,'Objectenoverzicht aantallen'!H:H)*$C14</f>
        <v>0</v>
      </c>
      <c r="N14" s="568">
        <f>LOOKUP('Calculatie sheet'!$V$2,'Objectenoverzicht aantallen'!$A:$A,'Objectenoverzicht aantallen'!I:I)*$C14</f>
        <v>0</v>
      </c>
      <c r="O14" s="568">
        <f>LOOKUP('Calculatie sheet'!$V$2,'Objectenoverzicht aantallen'!$A:$A,'Objectenoverzicht aantallen'!J:J)*$C14</f>
        <v>0</v>
      </c>
      <c r="P14" s="568">
        <f>LOOKUP('Calculatie sheet'!$V$2,'Objectenoverzicht aantallen'!$A:$A,'Objectenoverzicht aantallen'!K:K)*$C14</f>
        <v>0</v>
      </c>
      <c r="Q14" s="568">
        <f>LOOKUP('Calculatie sheet'!$V$2,'Objectenoverzicht aantallen'!$A:$A,'Objectenoverzicht aantallen'!L:L)*$C14</f>
        <v>0</v>
      </c>
      <c r="R14" s="568">
        <f>LOOKUP('Calculatie sheet'!$V$2,'Objectenoverzicht aantallen'!$A:$A,'Objectenoverzicht aantallen'!M:M)*$C14</f>
        <v>0</v>
      </c>
      <c r="S14" s="568">
        <f>LOOKUP('Calculatie sheet'!$V$2,'Objectenoverzicht aantallen'!$A:$A,'Objectenoverzicht aantallen'!N:N)*$C14</f>
        <v>0</v>
      </c>
      <c r="T14" s="568">
        <f>LOOKUP('Calculatie sheet'!$V$2,'Objectenoverzicht aantallen'!$A:$A,'Objectenoverzicht aantallen'!O:O)*$C14</f>
        <v>0</v>
      </c>
    </row>
    <row r="15" spans="1:20" x14ac:dyDescent="0.2">
      <c r="B15" t="s">
        <v>348</v>
      </c>
      <c r="C15" s="43">
        <f>'Calculatie sheet'!V74*'Calculatie sheet'!$V$57*'Calculatie sheet'!$V$77</f>
        <v>0</v>
      </c>
      <c r="D15" t="s">
        <v>135</v>
      </c>
      <c r="G15" s="569">
        <f>C15*'Calculatie sheet'!V$7</f>
        <v>0</v>
      </c>
      <c r="H15" s="42">
        <f>C15*'Calculatie sheet'!V$8</f>
        <v>0</v>
      </c>
      <c r="I15" t="str">
        <f t="shared" si="0"/>
        <v>Secundair</v>
      </c>
      <c r="J15" s="568">
        <f>LOOKUP('Calculatie sheet'!$V$2,'Objectenoverzicht aantallen'!$A:$A,'Objectenoverzicht aantallen'!E:E)*$C15</f>
        <v>0</v>
      </c>
      <c r="K15" s="568">
        <f>LOOKUP('Calculatie sheet'!$V$2,'Objectenoverzicht aantallen'!$A:$A,'Objectenoverzicht aantallen'!F:F)*$C15</f>
        <v>0</v>
      </c>
      <c r="L15" s="568">
        <f>LOOKUP('Calculatie sheet'!$V$2,'Objectenoverzicht aantallen'!$A:$A,'Objectenoverzicht aantallen'!G:G)*$C15</f>
        <v>0</v>
      </c>
      <c r="M15" s="568">
        <f>LOOKUP('Calculatie sheet'!$V$2,'Objectenoverzicht aantallen'!$A:$A,'Objectenoverzicht aantallen'!H:H)*$C15</f>
        <v>0</v>
      </c>
      <c r="N15" s="568">
        <f>LOOKUP('Calculatie sheet'!$V$2,'Objectenoverzicht aantallen'!$A:$A,'Objectenoverzicht aantallen'!I:I)*$C15</f>
        <v>0</v>
      </c>
      <c r="O15" s="568">
        <f>LOOKUP('Calculatie sheet'!$V$2,'Objectenoverzicht aantallen'!$A:$A,'Objectenoverzicht aantallen'!J:J)*$C15</f>
        <v>0</v>
      </c>
      <c r="P15" s="568">
        <f>LOOKUP('Calculatie sheet'!$V$2,'Objectenoverzicht aantallen'!$A:$A,'Objectenoverzicht aantallen'!K:K)*$C15</f>
        <v>0</v>
      </c>
      <c r="Q15" s="568">
        <f>LOOKUP('Calculatie sheet'!$V$2,'Objectenoverzicht aantallen'!$A:$A,'Objectenoverzicht aantallen'!L:L)*$C15</f>
        <v>0</v>
      </c>
      <c r="R15" s="568">
        <f>LOOKUP('Calculatie sheet'!$V$2,'Objectenoverzicht aantallen'!$A:$A,'Objectenoverzicht aantallen'!M:M)*$C15</f>
        <v>0</v>
      </c>
      <c r="S15" s="568">
        <f>LOOKUP('Calculatie sheet'!$V$2,'Objectenoverzicht aantallen'!$A:$A,'Objectenoverzicht aantallen'!N:N)*$C15</f>
        <v>0</v>
      </c>
      <c r="T15" s="568">
        <f>LOOKUP('Calculatie sheet'!$V$2,'Objectenoverzicht aantallen'!$A:$A,'Objectenoverzicht aantallen'!O:O)*$C15</f>
        <v>0</v>
      </c>
    </row>
    <row r="16" spans="1:20" x14ac:dyDescent="0.2">
      <c r="B16" t="str">
        <f>B9</f>
        <v>Beton</v>
      </c>
      <c r="C16" s="42">
        <f>'Calculatie sheet'!V68*'Calculatie sheet'!$V$57*'Calculatie sheet'!$V$78</f>
        <v>0</v>
      </c>
      <c r="D16" t="s">
        <v>360</v>
      </c>
      <c r="G16" s="569">
        <f>C16*'Calculatie sheet'!V$7</f>
        <v>0</v>
      </c>
      <c r="H16" s="42">
        <f>C16*'Calculatie sheet'!V$8</f>
        <v>0</v>
      </c>
      <c r="I16" t="str">
        <f t="shared" si="0"/>
        <v>Biobased</v>
      </c>
      <c r="J16" s="568">
        <f>LOOKUP('Calculatie sheet'!$V$2,'Objectenoverzicht aantallen'!$A:$A,'Objectenoverzicht aantallen'!E:E)*$C16</f>
        <v>0</v>
      </c>
      <c r="K16" s="568">
        <f>LOOKUP('Calculatie sheet'!$V$2,'Objectenoverzicht aantallen'!$A:$A,'Objectenoverzicht aantallen'!F:F)*$C16</f>
        <v>0</v>
      </c>
      <c r="L16" s="568">
        <f>LOOKUP('Calculatie sheet'!$V$2,'Objectenoverzicht aantallen'!$A:$A,'Objectenoverzicht aantallen'!G:G)*$C16</f>
        <v>0</v>
      </c>
      <c r="M16" s="568">
        <f>LOOKUP('Calculatie sheet'!$V$2,'Objectenoverzicht aantallen'!$A:$A,'Objectenoverzicht aantallen'!H:H)*$C16</f>
        <v>0</v>
      </c>
      <c r="N16" s="568">
        <f>LOOKUP('Calculatie sheet'!$V$2,'Objectenoverzicht aantallen'!$A:$A,'Objectenoverzicht aantallen'!I:I)*$C16</f>
        <v>0</v>
      </c>
      <c r="O16" s="568">
        <f>LOOKUP('Calculatie sheet'!$V$2,'Objectenoverzicht aantallen'!$A:$A,'Objectenoverzicht aantallen'!J:J)*$C16</f>
        <v>0</v>
      </c>
      <c r="P16" s="568">
        <f>LOOKUP('Calculatie sheet'!$V$2,'Objectenoverzicht aantallen'!$A:$A,'Objectenoverzicht aantallen'!K:K)*$C16</f>
        <v>0</v>
      </c>
      <c r="Q16" s="568">
        <f>LOOKUP('Calculatie sheet'!$V$2,'Objectenoverzicht aantallen'!$A:$A,'Objectenoverzicht aantallen'!L:L)*$C16</f>
        <v>0</v>
      </c>
      <c r="R16" s="568">
        <f>LOOKUP('Calculatie sheet'!$V$2,'Objectenoverzicht aantallen'!$A:$A,'Objectenoverzicht aantallen'!M:M)*$C16</f>
        <v>0</v>
      </c>
      <c r="S16" s="568">
        <f>LOOKUP('Calculatie sheet'!$V$2,'Objectenoverzicht aantallen'!$A:$A,'Objectenoverzicht aantallen'!N:N)*$C16</f>
        <v>0</v>
      </c>
      <c r="T16" s="568">
        <f>LOOKUP('Calculatie sheet'!$V$2,'Objectenoverzicht aantallen'!$A:$A,'Objectenoverzicht aantallen'!O:O)*$C16</f>
        <v>0</v>
      </c>
    </row>
    <row r="17" spans="2:20" x14ac:dyDescent="0.2">
      <c r="B17" t="str">
        <f>B10</f>
        <v>Staal</v>
      </c>
      <c r="C17" s="42">
        <f>'Calculatie sheet'!V69*'Calculatie sheet'!$V$57*'Calculatie sheet'!$V$78</f>
        <v>0</v>
      </c>
      <c r="D17" t="s">
        <v>360</v>
      </c>
      <c r="G17" s="569">
        <f>C17*'Calculatie sheet'!V$7</f>
        <v>0</v>
      </c>
      <c r="H17" s="42">
        <f>C17*'Calculatie sheet'!V$8</f>
        <v>0</v>
      </c>
      <c r="I17" t="str">
        <f t="shared" si="0"/>
        <v>Biobased</v>
      </c>
      <c r="J17" s="568">
        <f>LOOKUP('Calculatie sheet'!$V$2,'Objectenoverzicht aantallen'!$A:$A,'Objectenoverzicht aantallen'!E:E)*$C17</f>
        <v>0</v>
      </c>
      <c r="K17" s="568">
        <f>LOOKUP('Calculatie sheet'!$V$2,'Objectenoverzicht aantallen'!$A:$A,'Objectenoverzicht aantallen'!F:F)*$C17</f>
        <v>0</v>
      </c>
      <c r="L17" s="568">
        <f>LOOKUP('Calculatie sheet'!$V$2,'Objectenoverzicht aantallen'!$A:$A,'Objectenoverzicht aantallen'!G:G)*$C17</f>
        <v>0</v>
      </c>
      <c r="M17" s="568">
        <f>LOOKUP('Calculatie sheet'!$V$2,'Objectenoverzicht aantallen'!$A:$A,'Objectenoverzicht aantallen'!H:H)*$C17</f>
        <v>0</v>
      </c>
      <c r="N17" s="568">
        <f>LOOKUP('Calculatie sheet'!$V$2,'Objectenoverzicht aantallen'!$A:$A,'Objectenoverzicht aantallen'!I:I)*$C17</f>
        <v>0</v>
      </c>
      <c r="O17" s="568">
        <f>LOOKUP('Calculatie sheet'!$V$2,'Objectenoverzicht aantallen'!$A:$A,'Objectenoverzicht aantallen'!J:J)*$C17</f>
        <v>0</v>
      </c>
      <c r="P17" s="568">
        <f>LOOKUP('Calculatie sheet'!$V$2,'Objectenoverzicht aantallen'!$A:$A,'Objectenoverzicht aantallen'!K:K)*$C17</f>
        <v>0</v>
      </c>
      <c r="Q17" s="568">
        <f>LOOKUP('Calculatie sheet'!$V$2,'Objectenoverzicht aantallen'!$A:$A,'Objectenoverzicht aantallen'!L:L)*$C17</f>
        <v>0</v>
      </c>
      <c r="R17" s="568">
        <f>LOOKUP('Calculatie sheet'!$V$2,'Objectenoverzicht aantallen'!$A:$A,'Objectenoverzicht aantallen'!M:M)*$C17</f>
        <v>0</v>
      </c>
      <c r="S17" s="568">
        <f>LOOKUP('Calculatie sheet'!$V$2,'Objectenoverzicht aantallen'!$A:$A,'Objectenoverzicht aantallen'!N:N)*$C17</f>
        <v>0</v>
      </c>
      <c r="T17" s="568">
        <f>LOOKUP('Calculatie sheet'!$V$2,'Objectenoverzicht aantallen'!$A:$A,'Objectenoverzicht aantallen'!O:O)*$C17</f>
        <v>0</v>
      </c>
    </row>
    <row r="18" spans="2:20" x14ac:dyDescent="0.2">
      <c r="B18" t="str">
        <f>B11</f>
        <v>Asfalt</v>
      </c>
      <c r="C18" s="42">
        <f>'Calculatie sheet'!V70*'Calculatie sheet'!$V$57*'Calculatie sheet'!$V$78</f>
        <v>0</v>
      </c>
      <c r="D18" t="s">
        <v>360</v>
      </c>
      <c r="G18" s="569">
        <f>C18*'Calculatie sheet'!V$7</f>
        <v>0</v>
      </c>
      <c r="H18" s="42">
        <f>C18*'Calculatie sheet'!V$8</f>
        <v>0</v>
      </c>
      <c r="I18" t="str">
        <f t="shared" si="0"/>
        <v>Biobased</v>
      </c>
      <c r="J18" s="568">
        <f>LOOKUP('Calculatie sheet'!$V$2,'Objectenoverzicht aantallen'!$A:$A,'Objectenoverzicht aantallen'!E:E)*$C18</f>
        <v>0</v>
      </c>
      <c r="K18" s="568">
        <f>LOOKUP('Calculatie sheet'!$V$2,'Objectenoverzicht aantallen'!$A:$A,'Objectenoverzicht aantallen'!F:F)*$C18</f>
        <v>0</v>
      </c>
      <c r="L18" s="568">
        <f>LOOKUP('Calculatie sheet'!$V$2,'Objectenoverzicht aantallen'!$A:$A,'Objectenoverzicht aantallen'!G:G)*$C18</f>
        <v>0</v>
      </c>
      <c r="M18" s="568">
        <f>LOOKUP('Calculatie sheet'!$V$2,'Objectenoverzicht aantallen'!$A:$A,'Objectenoverzicht aantallen'!H:H)*$C18</f>
        <v>0</v>
      </c>
      <c r="N18" s="568">
        <f>LOOKUP('Calculatie sheet'!$V$2,'Objectenoverzicht aantallen'!$A:$A,'Objectenoverzicht aantallen'!I:I)*$C18</f>
        <v>0</v>
      </c>
      <c r="O18" s="568">
        <f>LOOKUP('Calculatie sheet'!$V$2,'Objectenoverzicht aantallen'!$A:$A,'Objectenoverzicht aantallen'!J:J)*$C18</f>
        <v>0</v>
      </c>
      <c r="P18" s="568">
        <f>LOOKUP('Calculatie sheet'!$V$2,'Objectenoverzicht aantallen'!$A:$A,'Objectenoverzicht aantallen'!K:K)*$C18</f>
        <v>0</v>
      </c>
      <c r="Q18" s="568">
        <f>LOOKUP('Calculatie sheet'!$V$2,'Objectenoverzicht aantallen'!$A:$A,'Objectenoverzicht aantallen'!L:L)*$C18</f>
        <v>0</v>
      </c>
      <c r="R18" s="568">
        <f>LOOKUP('Calculatie sheet'!$V$2,'Objectenoverzicht aantallen'!$A:$A,'Objectenoverzicht aantallen'!M:M)*$C18</f>
        <v>0</v>
      </c>
      <c r="S18" s="568">
        <f>LOOKUP('Calculatie sheet'!$V$2,'Objectenoverzicht aantallen'!$A:$A,'Objectenoverzicht aantallen'!N:N)*$C18</f>
        <v>0</v>
      </c>
      <c r="T18" s="568">
        <f>LOOKUP('Calculatie sheet'!$V$2,'Objectenoverzicht aantallen'!$A:$A,'Objectenoverzicht aantallen'!O:O)*$C18</f>
        <v>0</v>
      </c>
    </row>
    <row r="19" spans="2:20" x14ac:dyDescent="0.2">
      <c r="B19" t="s">
        <v>866</v>
      </c>
      <c r="C19" s="42">
        <f>'Calculatie sheet'!V71*'Calculatie sheet'!$V$57*'Calculatie sheet'!$V$78</f>
        <v>0</v>
      </c>
      <c r="D19" t="s">
        <v>360</v>
      </c>
      <c r="G19" s="569">
        <f>C19*'Calculatie sheet'!V$7</f>
        <v>0</v>
      </c>
      <c r="H19" s="42">
        <f>C19*'Calculatie sheet'!V$8</f>
        <v>0</v>
      </c>
      <c r="I19" t="str">
        <f t="shared" ref="I19" si="3">D19</f>
        <v>Biobased</v>
      </c>
      <c r="J19" s="568">
        <f>LOOKUP('Calculatie sheet'!$V$2,'Objectenoverzicht aantallen'!$A:$A,'Objectenoverzicht aantallen'!E:E)*$C19</f>
        <v>0</v>
      </c>
      <c r="K19" s="568">
        <f>LOOKUP('Calculatie sheet'!$V$2,'Objectenoverzicht aantallen'!$A:$A,'Objectenoverzicht aantallen'!F:F)*$C19</f>
        <v>0</v>
      </c>
      <c r="L19" s="568">
        <f>LOOKUP('Calculatie sheet'!$V$2,'Objectenoverzicht aantallen'!$A:$A,'Objectenoverzicht aantallen'!G:G)*$C19</f>
        <v>0</v>
      </c>
      <c r="M19" s="568">
        <f>LOOKUP('Calculatie sheet'!$V$2,'Objectenoverzicht aantallen'!$A:$A,'Objectenoverzicht aantallen'!H:H)*$C19</f>
        <v>0</v>
      </c>
      <c r="N19" s="568">
        <f>LOOKUP('Calculatie sheet'!$V$2,'Objectenoverzicht aantallen'!$A:$A,'Objectenoverzicht aantallen'!I:I)*$C19</f>
        <v>0</v>
      </c>
      <c r="O19" s="568">
        <f>LOOKUP('Calculatie sheet'!$V$2,'Objectenoverzicht aantallen'!$A:$A,'Objectenoverzicht aantallen'!J:J)*$C19</f>
        <v>0</v>
      </c>
      <c r="P19" s="568">
        <f>LOOKUP('Calculatie sheet'!$V$2,'Objectenoverzicht aantallen'!$A:$A,'Objectenoverzicht aantallen'!K:K)*$C19</f>
        <v>0</v>
      </c>
      <c r="Q19" s="568">
        <f>LOOKUP('Calculatie sheet'!$V$2,'Objectenoverzicht aantallen'!$A:$A,'Objectenoverzicht aantallen'!L:L)*$C19</f>
        <v>0</v>
      </c>
      <c r="R19" s="568">
        <f>LOOKUP('Calculatie sheet'!$V$2,'Objectenoverzicht aantallen'!$A:$A,'Objectenoverzicht aantallen'!M:M)*$C19</f>
        <v>0</v>
      </c>
      <c r="S19" s="568">
        <f>LOOKUP('Calculatie sheet'!$V$2,'Objectenoverzicht aantallen'!$A:$A,'Objectenoverzicht aantallen'!N:N)*$C19</f>
        <v>0</v>
      </c>
      <c r="T19" s="568">
        <f>LOOKUP('Calculatie sheet'!$V$2,'Objectenoverzicht aantallen'!$A:$A,'Objectenoverzicht aantallen'!O:O)*$C19</f>
        <v>0</v>
      </c>
    </row>
    <row r="20" spans="2:20" x14ac:dyDescent="0.2">
      <c r="B20" t="str">
        <f t="shared" ref="B20:B21" si="4">B13</f>
        <v>Grondbewerking</v>
      </c>
      <c r="C20" s="42">
        <f>'Calculatie sheet'!V72*'Calculatie sheet'!$V$57*'Calculatie sheet'!$V$78</f>
        <v>0</v>
      </c>
      <c r="D20" t="s">
        <v>360</v>
      </c>
      <c r="G20" s="569">
        <f>C20*'Calculatie sheet'!V$7</f>
        <v>0</v>
      </c>
      <c r="H20" s="42">
        <f>C20*'Calculatie sheet'!V$8</f>
        <v>0</v>
      </c>
      <c r="I20" t="str">
        <f t="shared" si="0"/>
        <v>Biobased</v>
      </c>
      <c r="J20" s="568">
        <f>LOOKUP('Calculatie sheet'!$V$2,'Objectenoverzicht aantallen'!$A:$A,'Objectenoverzicht aantallen'!E:E)*$C20</f>
        <v>0</v>
      </c>
      <c r="K20" s="568">
        <f>LOOKUP('Calculatie sheet'!$V$2,'Objectenoverzicht aantallen'!$A:$A,'Objectenoverzicht aantallen'!F:F)*$C20</f>
        <v>0</v>
      </c>
      <c r="L20" s="568">
        <f>LOOKUP('Calculatie sheet'!$V$2,'Objectenoverzicht aantallen'!$A:$A,'Objectenoverzicht aantallen'!G:G)*$C20</f>
        <v>0</v>
      </c>
      <c r="M20" s="568">
        <f>LOOKUP('Calculatie sheet'!$V$2,'Objectenoverzicht aantallen'!$A:$A,'Objectenoverzicht aantallen'!H:H)*$C20</f>
        <v>0</v>
      </c>
      <c r="N20" s="568">
        <f>LOOKUP('Calculatie sheet'!$V$2,'Objectenoverzicht aantallen'!$A:$A,'Objectenoverzicht aantallen'!I:I)*$C20</f>
        <v>0</v>
      </c>
      <c r="O20" s="568">
        <f>LOOKUP('Calculatie sheet'!$V$2,'Objectenoverzicht aantallen'!$A:$A,'Objectenoverzicht aantallen'!J:J)*$C20</f>
        <v>0</v>
      </c>
      <c r="P20" s="568">
        <f>LOOKUP('Calculatie sheet'!$V$2,'Objectenoverzicht aantallen'!$A:$A,'Objectenoverzicht aantallen'!K:K)*$C20</f>
        <v>0</v>
      </c>
      <c r="Q20" s="568">
        <f>LOOKUP('Calculatie sheet'!$V$2,'Objectenoverzicht aantallen'!$A:$A,'Objectenoverzicht aantallen'!L:L)*$C20</f>
        <v>0</v>
      </c>
      <c r="R20" s="568">
        <f>LOOKUP('Calculatie sheet'!$V$2,'Objectenoverzicht aantallen'!$A:$A,'Objectenoverzicht aantallen'!M:M)*$C20</f>
        <v>0</v>
      </c>
      <c r="S20" s="568">
        <f>LOOKUP('Calculatie sheet'!$V$2,'Objectenoverzicht aantallen'!$A:$A,'Objectenoverzicht aantallen'!N:N)*$C20</f>
        <v>0</v>
      </c>
      <c r="T20" s="568">
        <f>LOOKUP('Calculatie sheet'!$V$2,'Objectenoverzicht aantallen'!$A:$A,'Objectenoverzicht aantallen'!O:O)*$C20</f>
        <v>0</v>
      </c>
    </row>
    <row r="21" spans="2:20" x14ac:dyDescent="0.2">
      <c r="B21" t="str">
        <f t="shared" si="4"/>
        <v>Bestrating</v>
      </c>
      <c r="C21" s="42">
        <f>'Calculatie sheet'!V73*'Calculatie sheet'!$V$57*'Calculatie sheet'!$V$78</f>
        <v>0</v>
      </c>
      <c r="D21" t="s">
        <v>360</v>
      </c>
      <c r="G21" s="569">
        <f>C21*'Calculatie sheet'!V$7</f>
        <v>0</v>
      </c>
      <c r="H21" s="42">
        <f>C21*'Calculatie sheet'!V$8</f>
        <v>0</v>
      </c>
      <c r="I21" t="str">
        <f t="shared" si="0"/>
        <v>Biobased</v>
      </c>
      <c r="J21" s="568">
        <f>LOOKUP('Calculatie sheet'!$V$2,'Objectenoverzicht aantallen'!$A:$A,'Objectenoverzicht aantallen'!E:E)*$C21</f>
        <v>0</v>
      </c>
      <c r="K21" s="568">
        <f>LOOKUP('Calculatie sheet'!$V$2,'Objectenoverzicht aantallen'!$A:$A,'Objectenoverzicht aantallen'!F:F)*$C21</f>
        <v>0</v>
      </c>
      <c r="L21" s="568">
        <f>LOOKUP('Calculatie sheet'!$V$2,'Objectenoverzicht aantallen'!$A:$A,'Objectenoverzicht aantallen'!G:G)*$C21</f>
        <v>0</v>
      </c>
      <c r="M21" s="568">
        <f>LOOKUP('Calculatie sheet'!$V$2,'Objectenoverzicht aantallen'!$A:$A,'Objectenoverzicht aantallen'!H:H)*$C21</f>
        <v>0</v>
      </c>
      <c r="N21" s="568">
        <f>LOOKUP('Calculatie sheet'!$V$2,'Objectenoverzicht aantallen'!$A:$A,'Objectenoverzicht aantallen'!I:I)*$C21</f>
        <v>0</v>
      </c>
      <c r="O21" s="568">
        <f>LOOKUP('Calculatie sheet'!$V$2,'Objectenoverzicht aantallen'!$A:$A,'Objectenoverzicht aantallen'!J:J)*$C21</f>
        <v>0</v>
      </c>
      <c r="P21" s="568">
        <f>LOOKUP('Calculatie sheet'!$V$2,'Objectenoverzicht aantallen'!$A:$A,'Objectenoverzicht aantallen'!K:K)*$C21</f>
        <v>0</v>
      </c>
      <c r="Q21" s="568">
        <f>LOOKUP('Calculatie sheet'!$V$2,'Objectenoverzicht aantallen'!$A:$A,'Objectenoverzicht aantallen'!L:L)*$C21</f>
        <v>0</v>
      </c>
      <c r="R21" s="568">
        <f>LOOKUP('Calculatie sheet'!$V$2,'Objectenoverzicht aantallen'!$A:$A,'Objectenoverzicht aantallen'!M:M)*$C21</f>
        <v>0</v>
      </c>
      <c r="S21" s="568">
        <f>LOOKUP('Calculatie sheet'!$V$2,'Objectenoverzicht aantallen'!$A:$A,'Objectenoverzicht aantallen'!N:N)*$C21</f>
        <v>0</v>
      </c>
      <c r="T21" s="568">
        <f>LOOKUP('Calculatie sheet'!$V$2,'Objectenoverzicht aantallen'!$A:$A,'Objectenoverzicht aantallen'!O:O)*$C21</f>
        <v>0</v>
      </c>
    </row>
    <row r="22" spans="2:20" x14ac:dyDescent="0.2">
      <c r="B22" t="s">
        <v>348</v>
      </c>
      <c r="C22" s="42">
        <f>'Calculatie sheet'!V74*'Calculatie sheet'!$V$57*'Calculatie sheet'!$V$78</f>
        <v>0</v>
      </c>
      <c r="D22" t="s">
        <v>360</v>
      </c>
      <c r="G22" s="569">
        <f>C22*'Calculatie sheet'!V$7</f>
        <v>0</v>
      </c>
      <c r="H22" s="42">
        <f>C22*'Calculatie sheet'!V$8</f>
        <v>0</v>
      </c>
      <c r="I22" t="str">
        <f t="shared" si="0"/>
        <v>Biobased</v>
      </c>
      <c r="J22" s="568">
        <f>LOOKUP('Calculatie sheet'!$V$2,'Objectenoverzicht aantallen'!$A:$A,'Objectenoverzicht aantallen'!E:E)*$C22</f>
        <v>0</v>
      </c>
      <c r="K22" s="568">
        <f>LOOKUP('Calculatie sheet'!$V$2,'Objectenoverzicht aantallen'!$A:$A,'Objectenoverzicht aantallen'!F:F)*$C22</f>
        <v>0</v>
      </c>
      <c r="L22" s="568">
        <f>LOOKUP('Calculatie sheet'!$V$2,'Objectenoverzicht aantallen'!$A:$A,'Objectenoverzicht aantallen'!G:G)*$C22</f>
        <v>0</v>
      </c>
      <c r="M22" s="568">
        <f>LOOKUP('Calculatie sheet'!$V$2,'Objectenoverzicht aantallen'!$A:$A,'Objectenoverzicht aantallen'!H:H)*$C22</f>
        <v>0</v>
      </c>
      <c r="N22" s="568">
        <f>LOOKUP('Calculatie sheet'!$V$2,'Objectenoverzicht aantallen'!$A:$A,'Objectenoverzicht aantallen'!I:I)*$C22</f>
        <v>0</v>
      </c>
      <c r="O22" s="568">
        <f>LOOKUP('Calculatie sheet'!$V$2,'Objectenoverzicht aantallen'!$A:$A,'Objectenoverzicht aantallen'!J:J)*$C22</f>
        <v>0</v>
      </c>
      <c r="P22" s="568">
        <f>LOOKUP('Calculatie sheet'!$V$2,'Objectenoverzicht aantallen'!$A:$A,'Objectenoverzicht aantallen'!K:K)*$C22</f>
        <v>0</v>
      </c>
      <c r="Q22" s="568">
        <f>LOOKUP('Calculatie sheet'!$V$2,'Objectenoverzicht aantallen'!$A:$A,'Objectenoverzicht aantallen'!L:L)*$C22</f>
        <v>0</v>
      </c>
      <c r="R22" s="568">
        <f>LOOKUP('Calculatie sheet'!$V$2,'Objectenoverzicht aantallen'!$A:$A,'Objectenoverzicht aantallen'!M:M)*$C22</f>
        <v>0</v>
      </c>
      <c r="S22" s="568">
        <f>LOOKUP('Calculatie sheet'!$V$2,'Objectenoverzicht aantallen'!$A:$A,'Objectenoverzicht aantallen'!N:N)*$C22</f>
        <v>0</v>
      </c>
      <c r="T22" s="568">
        <f>LOOKUP('Calculatie sheet'!$V$2,'Objectenoverzicht aantallen'!$A:$A,'Objectenoverzicht aantallen'!O:O)*$C22</f>
        <v>0</v>
      </c>
    </row>
  </sheetData>
  <pageMargins left="0.7" right="0.7" top="0.75" bottom="0.75" header="0.3" footer="0.3"/>
  <pageSetup paperSize="9" orientation="portrait" horizontalDpi="0" verticalDpi="0"/>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6E206-7AE0-9746-97DC-4B9088C9F1FB}">
  <dimension ref="A1:T22"/>
  <sheetViews>
    <sheetView topLeftCell="E1" workbookViewId="0">
      <selection activeCell="T18" sqref="G18:T19"/>
    </sheetView>
  </sheetViews>
  <sheetFormatPr baseColWidth="10" defaultColWidth="11" defaultRowHeight="16" x14ac:dyDescent="0.2"/>
  <cols>
    <col min="1" max="1" width="33"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sheet'!W3</f>
        <v>Parallelwegen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sheet'!W68*'Calculatie sheet'!$W$57*(1-'Calculatie sheet'!$W$77-'Calculatie sheet'!$W$78)</f>
        <v>0</v>
      </c>
      <c r="D2" t="s">
        <v>134</v>
      </c>
      <c r="E2" s="8" t="s">
        <v>71</v>
      </c>
      <c r="G2" s="569">
        <f>C2*'Calculatie sheet'!W$7</f>
        <v>0</v>
      </c>
      <c r="H2" s="42">
        <f>C2*'Calculatie sheet'!W$8</f>
        <v>0</v>
      </c>
      <c r="I2" t="str">
        <f>D2</f>
        <v>Primair</v>
      </c>
      <c r="J2" s="568">
        <f>LOOKUP('Calculatie sheet'!$W$2,'Objectenoverzicht aantallen'!$A:$A,'Objectenoverzicht aantallen'!E:E)*$C2</f>
        <v>0</v>
      </c>
      <c r="K2" s="568">
        <f>LOOKUP('Calculatie sheet'!$W$2,'Objectenoverzicht aantallen'!$A:$A,'Objectenoverzicht aantallen'!F:F)*$C2</f>
        <v>0</v>
      </c>
      <c r="L2" s="568">
        <f>LOOKUP('Calculatie sheet'!$W$2,'Objectenoverzicht aantallen'!$A:$A,'Objectenoverzicht aantallen'!G:G)*$C2</f>
        <v>0</v>
      </c>
      <c r="M2" s="568">
        <f>LOOKUP('Calculatie sheet'!$W$2,'Objectenoverzicht aantallen'!$A:$A,'Objectenoverzicht aantallen'!H:H)*$C2</f>
        <v>0</v>
      </c>
      <c r="N2" s="568">
        <f>LOOKUP('Calculatie sheet'!$W$2,'Objectenoverzicht aantallen'!$A:$A,'Objectenoverzicht aantallen'!I:I)*$C2</f>
        <v>0</v>
      </c>
      <c r="O2" s="568">
        <f>LOOKUP('Calculatie sheet'!$W$2,'Objectenoverzicht aantallen'!$A:$A,'Objectenoverzicht aantallen'!J:J)*$C2</f>
        <v>0</v>
      </c>
      <c r="P2" s="568">
        <f>LOOKUP('Calculatie sheet'!$W$2,'Objectenoverzicht aantallen'!$A:$A,'Objectenoverzicht aantallen'!K:K)*$C2</f>
        <v>0</v>
      </c>
      <c r="Q2" s="568">
        <f>LOOKUP('Calculatie sheet'!$W$2,'Objectenoverzicht aantallen'!$A:$A,'Objectenoverzicht aantallen'!L:L)*$C2</f>
        <v>0</v>
      </c>
      <c r="R2" s="568">
        <f>LOOKUP('Calculatie sheet'!$W$2,'Objectenoverzicht aantallen'!$A:$A,'Objectenoverzicht aantallen'!M:M)*$C2</f>
        <v>0</v>
      </c>
      <c r="S2" s="568">
        <f>LOOKUP('Calculatie sheet'!$W$2,'Objectenoverzicht aantallen'!$A:$A,'Objectenoverzicht aantallen'!N:N)*$C2</f>
        <v>0</v>
      </c>
      <c r="T2" s="568">
        <f>LOOKUP('Calculatie sheet'!$W$2,'Objectenoverzicht aantallen'!$A:$A,'Objectenoverzicht aantallen'!O:O)*$C2</f>
        <v>0</v>
      </c>
    </row>
    <row r="3" spans="1:20" x14ac:dyDescent="0.2">
      <c r="B3" t="str">
        <f>'Calculatie sheet'!C69</f>
        <v>Staal</v>
      </c>
      <c r="C3" s="43">
        <f>'Calculatie sheet'!W69*'Calculatie sheet'!$W$57*(1-'Calculatie sheet'!$W$77-'Calculatie sheet'!$W$78)</f>
        <v>0</v>
      </c>
      <c r="D3" t="s">
        <v>134</v>
      </c>
      <c r="E3" s="24" t="s">
        <v>74</v>
      </c>
      <c r="G3" s="569">
        <f>C3*'Calculatie sheet'!W$7</f>
        <v>0</v>
      </c>
      <c r="H3" s="42">
        <f>C3*'Calculatie sheet'!W$8</f>
        <v>0</v>
      </c>
      <c r="I3" t="str">
        <f t="shared" ref="I3:I22" si="0">D3</f>
        <v>Primair</v>
      </c>
      <c r="J3" s="568">
        <f>LOOKUP('Calculatie sheet'!$W$2,'Objectenoverzicht aantallen'!$A:$A,'Objectenoverzicht aantallen'!E:E)*$C3</f>
        <v>0</v>
      </c>
      <c r="K3" s="568">
        <f>LOOKUP('Calculatie sheet'!$W$2,'Objectenoverzicht aantallen'!$A:$A,'Objectenoverzicht aantallen'!F:F)*$C3</f>
        <v>0</v>
      </c>
      <c r="L3" s="568">
        <f>LOOKUP('Calculatie sheet'!$W$2,'Objectenoverzicht aantallen'!$A:$A,'Objectenoverzicht aantallen'!G:G)*$C3</f>
        <v>0</v>
      </c>
      <c r="M3" s="568">
        <f>LOOKUP('Calculatie sheet'!$W$2,'Objectenoverzicht aantallen'!$A:$A,'Objectenoverzicht aantallen'!H:H)*$C3</f>
        <v>0</v>
      </c>
      <c r="N3" s="568">
        <f>LOOKUP('Calculatie sheet'!$W$2,'Objectenoverzicht aantallen'!$A:$A,'Objectenoverzicht aantallen'!I:I)*$C3</f>
        <v>0</v>
      </c>
      <c r="O3" s="568">
        <f>LOOKUP('Calculatie sheet'!$W$2,'Objectenoverzicht aantallen'!$A:$A,'Objectenoverzicht aantallen'!J:J)*$C3</f>
        <v>0</v>
      </c>
      <c r="P3" s="568">
        <f>LOOKUP('Calculatie sheet'!$W$2,'Objectenoverzicht aantallen'!$A:$A,'Objectenoverzicht aantallen'!K:K)*$C3</f>
        <v>0</v>
      </c>
      <c r="Q3" s="568">
        <f>LOOKUP('Calculatie sheet'!$W$2,'Objectenoverzicht aantallen'!$A:$A,'Objectenoverzicht aantallen'!L:L)*$C3</f>
        <v>0</v>
      </c>
      <c r="R3" s="568">
        <f>LOOKUP('Calculatie sheet'!$W$2,'Objectenoverzicht aantallen'!$A:$A,'Objectenoverzicht aantallen'!M:M)*$C3</f>
        <v>0</v>
      </c>
      <c r="S3" s="568">
        <f>LOOKUP('Calculatie sheet'!$W$2,'Objectenoverzicht aantallen'!$A:$A,'Objectenoverzicht aantallen'!N:N)*$C3</f>
        <v>0</v>
      </c>
      <c r="T3" s="568">
        <f>LOOKUP('Calculatie sheet'!$W$2,'Objectenoverzicht aantallen'!$A:$A,'Objectenoverzicht aantallen'!O:O)*$C3</f>
        <v>0</v>
      </c>
    </row>
    <row r="4" spans="1:20" x14ac:dyDescent="0.2">
      <c r="B4" t="str">
        <f>'Calculatie sheet'!C70</f>
        <v>Asfalt</v>
      </c>
      <c r="C4" s="43">
        <f>'Calculatie sheet'!W70*'Calculatie sheet'!$W$57*(1-'Calculatie sheet'!$W$77-'Calculatie sheet'!$W$78)</f>
        <v>121.27500000000002</v>
      </c>
      <c r="D4" t="s">
        <v>134</v>
      </c>
      <c r="E4" s="25" t="s">
        <v>75</v>
      </c>
      <c r="G4" s="569">
        <f>C4*'Calculatie sheet'!W$7</f>
        <v>0</v>
      </c>
      <c r="H4" s="42">
        <f>C4*'Calculatie sheet'!W$8</f>
        <v>0</v>
      </c>
      <c r="I4" t="str">
        <f t="shared" si="0"/>
        <v>Primair</v>
      </c>
      <c r="J4" s="568">
        <f>LOOKUP('Calculatie sheet'!$W$2,'Objectenoverzicht aantallen'!$A:$A,'Objectenoverzicht aantallen'!E:E)*$C4</f>
        <v>0</v>
      </c>
      <c r="K4" s="568">
        <f>LOOKUP('Calculatie sheet'!$W$2,'Objectenoverzicht aantallen'!$A:$A,'Objectenoverzicht aantallen'!F:F)*$C4</f>
        <v>0</v>
      </c>
      <c r="L4" s="568">
        <f>LOOKUP('Calculatie sheet'!$W$2,'Objectenoverzicht aantallen'!$A:$A,'Objectenoverzicht aantallen'!G:G)*$C4</f>
        <v>0</v>
      </c>
      <c r="M4" s="568">
        <f>LOOKUP('Calculatie sheet'!$W$2,'Objectenoverzicht aantallen'!$A:$A,'Objectenoverzicht aantallen'!H:H)*$C4</f>
        <v>0</v>
      </c>
      <c r="N4" s="568">
        <f>LOOKUP('Calculatie sheet'!$W$2,'Objectenoverzicht aantallen'!$A:$A,'Objectenoverzicht aantallen'!I:I)*$C4</f>
        <v>0</v>
      </c>
      <c r="O4" s="568">
        <f>LOOKUP('Calculatie sheet'!$W$2,'Objectenoverzicht aantallen'!$A:$A,'Objectenoverzicht aantallen'!J:J)*$C4</f>
        <v>0</v>
      </c>
      <c r="P4" s="568">
        <f>LOOKUP('Calculatie sheet'!$W$2,'Objectenoverzicht aantallen'!$A:$A,'Objectenoverzicht aantallen'!K:K)*$C4</f>
        <v>0</v>
      </c>
      <c r="Q4" s="568">
        <f>LOOKUP('Calculatie sheet'!$W$2,'Objectenoverzicht aantallen'!$A:$A,'Objectenoverzicht aantallen'!L:L)*$C4</f>
        <v>0</v>
      </c>
      <c r="R4" s="568">
        <f>LOOKUP('Calculatie sheet'!$W$2,'Objectenoverzicht aantallen'!$A:$A,'Objectenoverzicht aantallen'!M:M)*$C4</f>
        <v>0</v>
      </c>
      <c r="S4" s="568">
        <f>LOOKUP('Calculatie sheet'!$W$2,'Objectenoverzicht aantallen'!$A:$A,'Objectenoverzicht aantallen'!N:N)*$C4</f>
        <v>0</v>
      </c>
      <c r="T4" s="568">
        <f>LOOKUP('Calculatie sheet'!$W$2,'Objectenoverzicht aantallen'!$A:$A,'Objectenoverzicht aantallen'!O:O)*$C4</f>
        <v>0</v>
      </c>
    </row>
    <row r="5" spans="1:20" x14ac:dyDescent="0.2">
      <c r="B5" t="s">
        <v>866</v>
      </c>
      <c r="C5" s="43">
        <f>'Calculatie sheet'!W71*'Calculatie sheet'!$W$57*(1-'Calculatie sheet'!$W$77-'Calculatie sheet'!$W$78)</f>
        <v>0</v>
      </c>
      <c r="D5" t="s">
        <v>134</v>
      </c>
      <c r="E5" s="27" t="s">
        <v>93</v>
      </c>
      <c r="G5" s="569">
        <f>C5*'Calculatie sheet'!W$7</f>
        <v>0</v>
      </c>
      <c r="H5" s="42">
        <f>C5*'Calculatie sheet'!W$8</f>
        <v>0</v>
      </c>
      <c r="I5" t="str">
        <f t="shared" ref="I5" si="1">D5</f>
        <v>Primair</v>
      </c>
      <c r="J5" s="568">
        <f>LOOKUP('Calculatie sheet'!$W$2,'Objectenoverzicht aantallen'!$A:$A,'Objectenoverzicht aantallen'!E:E)*$C5</f>
        <v>0</v>
      </c>
      <c r="K5" s="568">
        <f>LOOKUP('Calculatie sheet'!$W$2,'Objectenoverzicht aantallen'!$A:$A,'Objectenoverzicht aantallen'!F:F)*$C5</f>
        <v>0</v>
      </c>
      <c r="L5" s="568">
        <f>LOOKUP('Calculatie sheet'!$W$2,'Objectenoverzicht aantallen'!$A:$A,'Objectenoverzicht aantallen'!G:G)*$C5</f>
        <v>0</v>
      </c>
      <c r="M5" s="568">
        <f>LOOKUP('Calculatie sheet'!$W$2,'Objectenoverzicht aantallen'!$A:$A,'Objectenoverzicht aantallen'!H:H)*$C5</f>
        <v>0</v>
      </c>
      <c r="N5" s="568">
        <f>LOOKUP('Calculatie sheet'!$W$2,'Objectenoverzicht aantallen'!$A:$A,'Objectenoverzicht aantallen'!I:I)*$C5</f>
        <v>0</v>
      </c>
      <c r="O5" s="568">
        <f>LOOKUP('Calculatie sheet'!$W$2,'Objectenoverzicht aantallen'!$A:$A,'Objectenoverzicht aantallen'!J:J)*$C5</f>
        <v>0</v>
      </c>
      <c r="P5" s="568">
        <f>LOOKUP('Calculatie sheet'!$W$2,'Objectenoverzicht aantallen'!$A:$A,'Objectenoverzicht aantallen'!K:K)*$C5</f>
        <v>0</v>
      </c>
      <c r="Q5" s="568">
        <f>LOOKUP('Calculatie sheet'!$W$2,'Objectenoverzicht aantallen'!$A:$A,'Objectenoverzicht aantallen'!L:L)*$C5</f>
        <v>0</v>
      </c>
      <c r="R5" s="568">
        <f>LOOKUP('Calculatie sheet'!$W$2,'Objectenoverzicht aantallen'!$A:$A,'Objectenoverzicht aantallen'!M:M)*$C5</f>
        <v>0</v>
      </c>
      <c r="S5" s="568">
        <f>LOOKUP('Calculatie sheet'!$W$2,'Objectenoverzicht aantallen'!$A:$A,'Objectenoverzicht aantallen'!N:N)*$C5</f>
        <v>0</v>
      </c>
      <c r="T5" s="568">
        <f>LOOKUP('Calculatie sheet'!$W$2,'Objectenoverzicht aantallen'!$A:$A,'Objectenoverzicht aantallen'!O:O)*$C5</f>
        <v>0</v>
      </c>
    </row>
    <row r="6" spans="1:20" x14ac:dyDescent="0.2">
      <c r="B6" t="str">
        <f>'Calculatie sheet'!C72</f>
        <v>Grondbewerking</v>
      </c>
      <c r="C6" s="43">
        <f>'Calculatie sheet'!W72*'Calculatie sheet'!$W$57*(1-'Calculatie sheet'!$W$77-'Calculatie sheet'!$W$78)</f>
        <v>225.22500000000002</v>
      </c>
      <c r="D6" t="s">
        <v>134</v>
      </c>
      <c r="E6" s="38" t="s">
        <v>659</v>
      </c>
      <c r="G6" s="569">
        <f>C6*'Calculatie sheet'!W$7</f>
        <v>0</v>
      </c>
      <c r="H6" s="42">
        <f>C6*'Calculatie sheet'!W$8</f>
        <v>0</v>
      </c>
      <c r="I6" t="str">
        <f t="shared" si="0"/>
        <v>Primair</v>
      </c>
      <c r="J6" s="568">
        <f>LOOKUP('Calculatie sheet'!$W$2,'Objectenoverzicht aantallen'!$A:$A,'Objectenoverzicht aantallen'!E:E)*$C6</f>
        <v>0</v>
      </c>
      <c r="K6" s="568">
        <f>LOOKUP('Calculatie sheet'!$W$2,'Objectenoverzicht aantallen'!$A:$A,'Objectenoverzicht aantallen'!F:F)*$C6</f>
        <v>0</v>
      </c>
      <c r="L6" s="568">
        <f>LOOKUP('Calculatie sheet'!$W$2,'Objectenoverzicht aantallen'!$A:$A,'Objectenoverzicht aantallen'!G:G)*$C6</f>
        <v>0</v>
      </c>
      <c r="M6" s="568">
        <f>LOOKUP('Calculatie sheet'!$W$2,'Objectenoverzicht aantallen'!$A:$A,'Objectenoverzicht aantallen'!H:H)*$C6</f>
        <v>0</v>
      </c>
      <c r="N6" s="568">
        <f>LOOKUP('Calculatie sheet'!$W$2,'Objectenoverzicht aantallen'!$A:$A,'Objectenoverzicht aantallen'!I:I)*$C6</f>
        <v>0</v>
      </c>
      <c r="O6" s="568">
        <f>LOOKUP('Calculatie sheet'!$W$2,'Objectenoverzicht aantallen'!$A:$A,'Objectenoverzicht aantallen'!J:J)*$C6</f>
        <v>0</v>
      </c>
      <c r="P6" s="568">
        <f>LOOKUP('Calculatie sheet'!$W$2,'Objectenoverzicht aantallen'!$A:$A,'Objectenoverzicht aantallen'!K:K)*$C6</f>
        <v>0</v>
      </c>
      <c r="Q6" s="568">
        <f>LOOKUP('Calculatie sheet'!$W$2,'Objectenoverzicht aantallen'!$A:$A,'Objectenoverzicht aantallen'!L:L)*$C6</f>
        <v>0</v>
      </c>
      <c r="R6" s="568">
        <f>LOOKUP('Calculatie sheet'!$W$2,'Objectenoverzicht aantallen'!$A:$A,'Objectenoverzicht aantallen'!M:M)*$C6</f>
        <v>0</v>
      </c>
      <c r="S6" s="568">
        <f>LOOKUP('Calculatie sheet'!$W$2,'Objectenoverzicht aantallen'!$A:$A,'Objectenoverzicht aantallen'!N:N)*$C6</f>
        <v>0</v>
      </c>
      <c r="T6" s="568">
        <f>LOOKUP('Calculatie sheet'!$W$2,'Objectenoverzicht aantallen'!$A:$A,'Objectenoverzicht aantallen'!O:O)*$C6</f>
        <v>0</v>
      </c>
    </row>
    <row r="7" spans="1:20" x14ac:dyDescent="0.2">
      <c r="B7" t="str">
        <f>'Calculatie sheet'!C73</f>
        <v>Bestrating</v>
      </c>
      <c r="C7" s="43">
        <f>'Calculatie sheet'!W73*'Calculatie sheet'!$W$57*(1-'Calculatie sheet'!$W$77-'Calculatie sheet'!$W$78)</f>
        <v>0</v>
      </c>
      <c r="D7" t="s">
        <v>134</v>
      </c>
      <c r="E7" s="569" t="s">
        <v>597</v>
      </c>
      <c r="G7" s="569">
        <f>C7*'Calculatie sheet'!W$7</f>
        <v>0</v>
      </c>
      <c r="H7" s="42">
        <f>C7*'Calculatie sheet'!W$8</f>
        <v>0</v>
      </c>
      <c r="I7" t="str">
        <f t="shared" si="0"/>
        <v>Primair</v>
      </c>
      <c r="J7" s="568">
        <f>LOOKUP('Calculatie sheet'!$W$2,'Objectenoverzicht aantallen'!$A:$A,'Objectenoverzicht aantallen'!E:E)*$C7</f>
        <v>0</v>
      </c>
      <c r="K7" s="568">
        <f>LOOKUP('Calculatie sheet'!$W$2,'Objectenoverzicht aantallen'!$A:$A,'Objectenoverzicht aantallen'!F:F)*$C7</f>
        <v>0</v>
      </c>
      <c r="L7" s="568">
        <f>LOOKUP('Calculatie sheet'!$W$2,'Objectenoverzicht aantallen'!$A:$A,'Objectenoverzicht aantallen'!G:G)*$C7</f>
        <v>0</v>
      </c>
      <c r="M7" s="568">
        <f>LOOKUP('Calculatie sheet'!$W$2,'Objectenoverzicht aantallen'!$A:$A,'Objectenoverzicht aantallen'!H:H)*$C7</f>
        <v>0</v>
      </c>
      <c r="N7" s="568">
        <f>LOOKUP('Calculatie sheet'!$W$2,'Objectenoverzicht aantallen'!$A:$A,'Objectenoverzicht aantallen'!I:I)*$C7</f>
        <v>0</v>
      </c>
      <c r="O7" s="568">
        <f>LOOKUP('Calculatie sheet'!$W$2,'Objectenoverzicht aantallen'!$A:$A,'Objectenoverzicht aantallen'!J:J)*$C7</f>
        <v>0</v>
      </c>
      <c r="P7" s="568">
        <f>LOOKUP('Calculatie sheet'!$W$2,'Objectenoverzicht aantallen'!$A:$A,'Objectenoverzicht aantallen'!K:K)*$C7</f>
        <v>0</v>
      </c>
      <c r="Q7" s="568">
        <f>LOOKUP('Calculatie sheet'!$W$2,'Objectenoverzicht aantallen'!$A:$A,'Objectenoverzicht aantallen'!L:L)*$C7</f>
        <v>0</v>
      </c>
      <c r="R7" s="568">
        <f>LOOKUP('Calculatie sheet'!$W$2,'Objectenoverzicht aantallen'!$A:$A,'Objectenoverzicht aantallen'!M:M)*$C7</f>
        <v>0</v>
      </c>
      <c r="S7" s="568">
        <f>LOOKUP('Calculatie sheet'!$W$2,'Objectenoverzicht aantallen'!$A:$A,'Objectenoverzicht aantallen'!N:N)*$C7</f>
        <v>0</v>
      </c>
      <c r="T7" s="568">
        <f>LOOKUP('Calculatie sheet'!$W$2,'Objectenoverzicht aantallen'!$A:$A,'Objectenoverzicht aantallen'!O:O)*$C7</f>
        <v>0</v>
      </c>
    </row>
    <row r="8" spans="1:20" x14ac:dyDescent="0.2">
      <c r="B8" t="s">
        <v>348</v>
      </c>
      <c r="C8" s="43">
        <f>'Calculatie sheet'!W74*'Calculatie sheet'!$W$57*(1-'Calculatie sheet'!$W$77-'Calculatie sheet'!$W$78)</f>
        <v>0</v>
      </c>
      <c r="D8" t="s">
        <v>134</v>
      </c>
      <c r="G8" s="569">
        <f>C8*'Calculatie sheet'!W$7</f>
        <v>0</v>
      </c>
      <c r="H8" s="42">
        <f>C8*'Calculatie sheet'!W$8</f>
        <v>0</v>
      </c>
      <c r="I8" t="str">
        <f t="shared" si="0"/>
        <v>Primair</v>
      </c>
      <c r="J8" s="568">
        <f>LOOKUP('Calculatie sheet'!$W$2,'Objectenoverzicht aantallen'!$A:$A,'Objectenoverzicht aantallen'!E:E)*$C8</f>
        <v>0</v>
      </c>
      <c r="K8" s="568">
        <f>LOOKUP('Calculatie sheet'!$W$2,'Objectenoverzicht aantallen'!$A:$A,'Objectenoverzicht aantallen'!F:F)*$C8</f>
        <v>0</v>
      </c>
      <c r="L8" s="568">
        <f>LOOKUP('Calculatie sheet'!$W$2,'Objectenoverzicht aantallen'!$A:$A,'Objectenoverzicht aantallen'!G:G)*$C8</f>
        <v>0</v>
      </c>
      <c r="M8" s="568">
        <f>LOOKUP('Calculatie sheet'!$W$2,'Objectenoverzicht aantallen'!$A:$A,'Objectenoverzicht aantallen'!H:H)*$C8</f>
        <v>0</v>
      </c>
      <c r="N8" s="568">
        <f>LOOKUP('Calculatie sheet'!$W$2,'Objectenoverzicht aantallen'!$A:$A,'Objectenoverzicht aantallen'!I:I)*$C8</f>
        <v>0</v>
      </c>
      <c r="O8" s="568">
        <f>LOOKUP('Calculatie sheet'!$W$2,'Objectenoverzicht aantallen'!$A:$A,'Objectenoverzicht aantallen'!J:J)*$C8</f>
        <v>0</v>
      </c>
      <c r="P8" s="568">
        <f>LOOKUP('Calculatie sheet'!$W$2,'Objectenoverzicht aantallen'!$A:$A,'Objectenoverzicht aantallen'!K:K)*$C8</f>
        <v>0</v>
      </c>
      <c r="Q8" s="568">
        <f>LOOKUP('Calculatie sheet'!$W$2,'Objectenoverzicht aantallen'!$A:$A,'Objectenoverzicht aantallen'!L:L)*$C8</f>
        <v>0</v>
      </c>
      <c r="R8" s="568">
        <f>LOOKUP('Calculatie sheet'!$W$2,'Objectenoverzicht aantallen'!$A:$A,'Objectenoverzicht aantallen'!M:M)*$C8</f>
        <v>0</v>
      </c>
      <c r="S8" s="568">
        <f>LOOKUP('Calculatie sheet'!$W$2,'Objectenoverzicht aantallen'!$A:$A,'Objectenoverzicht aantallen'!N:N)*$C8</f>
        <v>0</v>
      </c>
      <c r="T8" s="568">
        <f>LOOKUP('Calculatie sheet'!$W$2,'Objectenoverzicht aantallen'!$A:$A,'Objectenoverzicht aantallen'!O:O)*$C8</f>
        <v>0</v>
      </c>
    </row>
    <row r="9" spans="1:20" x14ac:dyDescent="0.2">
      <c r="B9" t="str">
        <f>B2</f>
        <v>Beton</v>
      </c>
      <c r="C9" s="43">
        <f>'Calculatie sheet'!W68*'Calculatie sheet'!$W$57*'Calculatie sheet'!$W$77</f>
        <v>0</v>
      </c>
      <c r="D9" t="s">
        <v>135</v>
      </c>
      <c r="G9" s="569">
        <f>C9*'Calculatie sheet'!W$7</f>
        <v>0</v>
      </c>
      <c r="H9" s="42">
        <f>C9*'Calculatie sheet'!W$8</f>
        <v>0</v>
      </c>
      <c r="I9" t="str">
        <f t="shared" si="0"/>
        <v>Secundair</v>
      </c>
      <c r="J9" s="568">
        <f>LOOKUP('Calculatie sheet'!$W$2,'Objectenoverzicht aantallen'!$A:$A,'Objectenoverzicht aantallen'!E:E)*$C9</f>
        <v>0</v>
      </c>
      <c r="K9" s="568">
        <f>LOOKUP('Calculatie sheet'!$W$2,'Objectenoverzicht aantallen'!$A:$A,'Objectenoverzicht aantallen'!F:F)*$C9</f>
        <v>0</v>
      </c>
      <c r="L9" s="568">
        <f>LOOKUP('Calculatie sheet'!$W$2,'Objectenoverzicht aantallen'!$A:$A,'Objectenoverzicht aantallen'!G:G)*$C9</f>
        <v>0</v>
      </c>
      <c r="M9" s="568">
        <f>LOOKUP('Calculatie sheet'!$W$2,'Objectenoverzicht aantallen'!$A:$A,'Objectenoverzicht aantallen'!H:H)*$C9</f>
        <v>0</v>
      </c>
      <c r="N9" s="568">
        <f>LOOKUP('Calculatie sheet'!$W$2,'Objectenoverzicht aantallen'!$A:$A,'Objectenoverzicht aantallen'!I:I)*$C9</f>
        <v>0</v>
      </c>
      <c r="O9" s="568">
        <f>LOOKUP('Calculatie sheet'!$W$2,'Objectenoverzicht aantallen'!$A:$A,'Objectenoverzicht aantallen'!J:J)*$C9</f>
        <v>0</v>
      </c>
      <c r="P9" s="568">
        <f>LOOKUP('Calculatie sheet'!$W$2,'Objectenoverzicht aantallen'!$A:$A,'Objectenoverzicht aantallen'!K:K)*$C9</f>
        <v>0</v>
      </c>
      <c r="Q9" s="568">
        <f>LOOKUP('Calculatie sheet'!$W$2,'Objectenoverzicht aantallen'!$A:$A,'Objectenoverzicht aantallen'!L:L)*$C9</f>
        <v>0</v>
      </c>
      <c r="R9" s="568">
        <f>LOOKUP('Calculatie sheet'!$W$2,'Objectenoverzicht aantallen'!$A:$A,'Objectenoverzicht aantallen'!M:M)*$C9</f>
        <v>0</v>
      </c>
      <c r="S9" s="568">
        <f>LOOKUP('Calculatie sheet'!$W$2,'Objectenoverzicht aantallen'!$A:$A,'Objectenoverzicht aantallen'!N:N)*$C9</f>
        <v>0</v>
      </c>
      <c r="T9" s="568">
        <f>LOOKUP('Calculatie sheet'!$W$2,'Objectenoverzicht aantallen'!$A:$A,'Objectenoverzicht aantallen'!O:O)*$C9</f>
        <v>0</v>
      </c>
    </row>
    <row r="10" spans="1:20" x14ac:dyDescent="0.2">
      <c r="B10" t="str">
        <f>B3</f>
        <v>Staal</v>
      </c>
      <c r="C10" s="43">
        <f>'Calculatie sheet'!W69*'Calculatie sheet'!$W$57*'Calculatie sheet'!$W$77</f>
        <v>0</v>
      </c>
      <c r="D10" t="s">
        <v>135</v>
      </c>
      <c r="G10" s="569">
        <f>C10*'Calculatie sheet'!W$7</f>
        <v>0</v>
      </c>
      <c r="H10" s="42">
        <f>C10*'Calculatie sheet'!W$8</f>
        <v>0</v>
      </c>
      <c r="I10" t="str">
        <f t="shared" si="0"/>
        <v>Secundair</v>
      </c>
      <c r="J10" s="568">
        <f>LOOKUP('Calculatie sheet'!$W$2,'Objectenoverzicht aantallen'!$A:$A,'Objectenoverzicht aantallen'!E:E)*$C10</f>
        <v>0</v>
      </c>
      <c r="K10" s="568">
        <f>LOOKUP('Calculatie sheet'!$W$2,'Objectenoverzicht aantallen'!$A:$A,'Objectenoverzicht aantallen'!F:F)*$C10</f>
        <v>0</v>
      </c>
      <c r="L10" s="568">
        <f>LOOKUP('Calculatie sheet'!$W$2,'Objectenoverzicht aantallen'!$A:$A,'Objectenoverzicht aantallen'!G:G)*$C10</f>
        <v>0</v>
      </c>
      <c r="M10" s="568">
        <f>LOOKUP('Calculatie sheet'!$W$2,'Objectenoverzicht aantallen'!$A:$A,'Objectenoverzicht aantallen'!H:H)*$C10</f>
        <v>0</v>
      </c>
      <c r="N10" s="568">
        <f>LOOKUP('Calculatie sheet'!$W$2,'Objectenoverzicht aantallen'!$A:$A,'Objectenoverzicht aantallen'!I:I)*$C10</f>
        <v>0</v>
      </c>
      <c r="O10" s="568">
        <f>LOOKUP('Calculatie sheet'!$W$2,'Objectenoverzicht aantallen'!$A:$A,'Objectenoverzicht aantallen'!J:J)*$C10</f>
        <v>0</v>
      </c>
      <c r="P10" s="568">
        <f>LOOKUP('Calculatie sheet'!$W$2,'Objectenoverzicht aantallen'!$A:$A,'Objectenoverzicht aantallen'!K:K)*$C10</f>
        <v>0</v>
      </c>
      <c r="Q10" s="568">
        <f>LOOKUP('Calculatie sheet'!$W$2,'Objectenoverzicht aantallen'!$A:$A,'Objectenoverzicht aantallen'!L:L)*$C10</f>
        <v>0</v>
      </c>
      <c r="R10" s="568">
        <f>LOOKUP('Calculatie sheet'!$W$2,'Objectenoverzicht aantallen'!$A:$A,'Objectenoverzicht aantallen'!M:M)*$C10</f>
        <v>0</v>
      </c>
      <c r="S10" s="568">
        <f>LOOKUP('Calculatie sheet'!$W$2,'Objectenoverzicht aantallen'!$A:$A,'Objectenoverzicht aantallen'!N:N)*$C10</f>
        <v>0</v>
      </c>
      <c r="T10" s="568">
        <f>LOOKUP('Calculatie sheet'!$W$2,'Objectenoverzicht aantallen'!$A:$A,'Objectenoverzicht aantallen'!O:O)*$C10</f>
        <v>0</v>
      </c>
    </row>
    <row r="11" spans="1:20" x14ac:dyDescent="0.2">
      <c r="B11" t="str">
        <f>B4</f>
        <v>Asfalt</v>
      </c>
      <c r="C11" s="43">
        <f>'Calculatie sheet'!W70*'Calculatie sheet'!$W$57*'Calculatie sheet'!$W$77</f>
        <v>282.97499999999997</v>
      </c>
      <c r="D11" t="s">
        <v>135</v>
      </c>
      <c r="G11" s="569">
        <f>C11*'Calculatie sheet'!W$7</f>
        <v>0</v>
      </c>
      <c r="H11" s="42">
        <f>C11*'Calculatie sheet'!W$8</f>
        <v>0</v>
      </c>
      <c r="I11" t="str">
        <f t="shared" si="0"/>
        <v>Secundair</v>
      </c>
      <c r="J11" s="568">
        <f>LOOKUP('Calculatie sheet'!$W$2,'Objectenoverzicht aantallen'!$A:$A,'Objectenoverzicht aantallen'!E:E)*$C11</f>
        <v>0</v>
      </c>
      <c r="K11" s="568">
        <f>LOOKUP('Calculatie sheet'!$W$2,'Objectenoverzicht aantallen'!$A:$A,'Objectenoverzicht aantallen'!F:F)*$C11</f>
        <v>0</v>
      </c>
      <c r="L11" s="568">
        <f>LOOKUP('Calculatie sheet'!$W$2,'Objectenoverzicht aantallen'!$A:$A,'Objectenoverzicht aantallen'!G:G)*$C11</f>
        <v>0</v>
      </c>
      <c r="M11" s="568">
        <f>LOOKUP('Calculatie sheet'!$W$2,'Objectenoverzicht aantallen'!$A:$A,'Objectenoverzicht aantallen'!H:H)*$C11</f>
        <v>0</v>
      </c>
      <c r="N11" s="568">
        <f>LOOKUP('Calculatie sheet'!$W$2,'Objectenoverzicht aantallen'!$A:$A,'Objectenoverzicht aantallen'!I:I)*$C11</f>
        <v>0</v>
      </c>
      <c r="O11" s="568">
        <f>LOOKUP('Calculatie sheet'!$W$2,'Objectenoverzicht aantallen'!$A:$A,'Objectenoverzicht aantallen'!J:J)*$C11</f>
        <v>0</v>
      </c>
      <c r="P11" s="568">
        <f>LOOKUP('Calculatie sheet'!$W$2,'Objectenoverzicht aantallen'!$A:$A,'Objectenoverzicht aantallen'!K:K)*$C11</f>
        <v>0</v>
      </c>
      <c r="Q11" s="568">
        <f>LOOKUP('Calculatie sheet'!$W$2,'Objectenoverzicht aantallen'!$A:$A,'Objectenoverzicht aantallen'!L:L)*$C11</f>
        <v>0</v>
      </c>
      <c r="R11" s="568">
        <f>LOOKUP('Calculatie sheet'!$W$2,'Objectenoverzicht aantallen'!$A:$A,'Objectenoverzicht aantallen'!M:M)*$C11</f>
        <v>0</v>
      </c>
      <c r="S11" s="568">
        <f>LOOKUP('Calculatie sheet'!$W$2,'Objectenoverzicht aantallen'!$A:$A,'Objectenoverzicht aantallen'!N:N)*$C11</f>
        <v>0</v>
      </c>
      <c r="T11" s="568">
        <f>LOOKUP('Calculatie sheet'!$W$2,'Objectenoverzicht aantallen'!$A:$A,'Objectenoverzicht aantallen'!O:O)*$C11</f>
        <v>0</v>
      </c>
    </row>
    <row r="12" spans="1:20" x14ac:dyDescent="0.2">
      <c r="B12" t="s">
        <v>866</v>
      </c>
      <c r="C12" s="43">
        <f>'Calculatie sheet'!W71*'Calculatie sheet'!$W$57*'Calculatie sheet'!$W$77</f>
        <v>0</v>
      </c>
      <c r="D12" t="s">
        <v>135</v>
      </c>
      <c r="G12" s="569">
        <f>C12*'Calculatie sheet'!W$7</f>
        <v>0</v>
      </c>
      <c r="H12" s="42">
        <f>C12*'Calculatie sheet'!W$8</f>
        <v>0</v>
      </c>
      <c r="I12" t="str">
        <f t="shared" ref="I12" si="2">D12</f>
        <v>Secundair</v>
      </c>
      <c r="J12" s="568">
        <f>LOOKUP('Calculatie sheet'!$W$2,'Objectenoverzicht aantallen'!$A:$A,'Objectenoverzicht aantallen'!E:E)*$C12</f>
        <v>0</v>
      </c>
      <c r="K12" s="568">
        <f>LOOKUP('Calculatie sheet'!$W$2,'Objectenoverzicht aantallen'!$A:$A,'Objectenoverzicht aantallen'!F:F)*$C12</f>
        <v>0</v>
      </c>
      <c r="L12" s="568">
        <f>LOOKUP('Calculatie sheet'!$W$2,'Objectenoverzicht aantallen'!$A:$A,'Objectenoverzicht aantallen'!G:G)*$C12</f>
        <v>0</v>
      </c>
      <c r="M12" s="568">
        <f>LOOKUP('Calculatie sheet'!$W$2,'Objectenoverzicht aantallen'!$A:$A,'Objectenoverzicht aantallen'!H:H)*$C12</f>
        <v>0</v>
      </c>
      <c r="N12" s="568">
        <f>LOOKUP('Calculatie sheet'!$W$2,'Objectenoverzicht aantallen'!$A:$A,'Objectenoverzicht aantallen'!I:I)*$C12</f>
        <v>0</v>
      </c>
      <c r="O12" s="568">
        <f>LOOKUP('Calculatie sheet'!$W$2,'Objectenoverzicht aantallen'!$A:$A,'Objectenoverzicht aantallen'!J:J)*$C12</f>
        <v>0</v>
      </c>
      <c r="P12" s="568">
        <f>LOOKUP('Calculatie sheet'!$W$2,'Objectenoverzicht aantallen'!$A:$A,'Objectenoverzicht aantallen'!K:K)*$C12</f>
        <v>0</v>
      </c>
      <c r="Q12" s="568">
        <f>LOOKUP('Calculatie sheet'!$W$2,'Objectenoverzicht aantallen'!$A:$A,'Objectenoverzicht aantallen'!L:L)*$C12</f>
        <v>0</v>
      </c>
      <c r="R12" s="568">
        <f>LOOKUP('Calculatie sheet'!$W$2,'Objectenoverzicht aantallen'!$A:$A,'Objectenoverzicht aantallen'!M:M)*$C12</f>
        <v>0</v>
      </c>
      <c r="S12" s="568">
        <f>LOOKUP('Calculatie sheet'!$W$2,'Objectenoverzicht aantallen'!$A:$A,'Objectenoverzicht aantallen'!N:N)*$C12</f>
        <v>0</v>
      </c>
      <c r="T12" s="568">
        <f>LOOKUP('Calculatie sheet'!$W$2,'Objectenoverzicht aantallen'!$A:$A,'Objectenoverzicht aantallen'!O:O)*$C12</f>
        <v>0</v>
      </c>
    </row>
    <row r="13" spans="1:20" x14ac:dyDescent="0.2">
      <c r="B13" t="str">
        <f>B6</f>
        <v>Grondbewerking</v>
      </c>
      <c r="C13" s="43">
        <f>'Calculatie sheet'!W72*'Calculatie sheet'!$W$57*'Calculatie sheet'!$W$77</f>
        <v>525.52499999999998</v>
      </c>
      <c r="D13" t="s">
        <v>135</v>
      </c>
      <c r="G13" s="569">
        <f>C13*'Calculatie sheet'!W$7</f>
        <v>0</v>
      </c>
      <c r="H13" s="42">
        <f>C13*'Calculatie sheet'!W$8</f>
        <v>0</v>
      </c>
      <c r="I13" t="str">
        <f t="shared" si="0"/>
        <v>Secundair</v>
      </c>
      <c r="J13" s="568">
        <f>LOOKUP('Calculatie sheet'!$W$2,'Objectenoverzicht aantallen'!$A:$A,'Objectenoverzicht aantallen'!E:E)*$C13</f>
        <v>0</v>
      </c>
      <c r="K13" s="568">
        <f>LOOKUP('Calculatie sheet'!$W$2,'Objectenoverzicht aantallen'!$A:$A,'Objectenoverzicht aantallen'!F:F)*$C13</f>
        <v>0</v>
      </c>
      <c r="L13" s="568">
        <f>LOOKUP('Calculatie sheet'!$W$2,'Objectenoverzicht aantallen'!$A:$A,'Objectenoverzicht aantallen'!G:G)*$C13</f>
        <v>0</v>
      </c>
      <c r="M13" s="568">
        <f>LOOKUP('Calculatie sheet'!$W$2,'Objectenoverzicht aantallen'!$A:$A,'Objectenoverzicht aantallen'!H:H)*$C13</f>
        <v>0</v>
      </c>
      <c r="N13" s="568">
        <f>LOOKUP('Calculatie sheet'!$W$2,'Objectenoverzicht aantallen'!$A:$A,'Objectenoverzicht aantallen'!I:I)*$C13</f>
        <v>0</v>
      </c>
      <c r="O13" s="568">
        <f>LOOKUP('Calculatie sheet'!$W$2,'Objectenoverzicht aantallen'!$A:$A,'Objectenoverzicht aantallen'!J:J)*$C13</f>
        <v>0</v>
      </c>
      <c r="P13" s="568">
        <f>LOOKUP('Calculatie sheet'!$W$2,'Objectenoverzicht aantallen'!$A:$A,'Objectenoverzicht aantallen'!K:K)*$C13</f>
        <v>0</v>
      </c>
      <c r="Q13" s="568">
        <f>LOOKUP('Calculatie sheet'!$W$2,'Objectenoverzicht aantallen'!$A:$A,'Objectenoverzicht aantallen'!L:L)*$C13</f>
        <v>0</v>
      </c>
      <c r="R13" s="568">
        <f>LOOKUP('Calculatie sheet'!$W$2,'Objectenoverzicht aantallen'!$A:$A,'Objectenoverzicht aantallen'!M:M)*$C13</f>
        <v>0</v>
      </c>
      <c r="S13" s="568">
        <f>LOOKUP('Calculatie sheet'!$W$2,'Objectenoverzicht aantallen'!$A:$A,'Objectenoverzicht aantallen'!N:N)*$C13</f>
        <v>0</v>
      </c>
      <c r="T13" s="568">
        <f>LOOKUP('Calculatie sheet'!$W$2,'Objectenoverzicht aantallen'!$A:$A,'Objectenoverzicht aantallen'!O:O)*$C13</f>
        <v>0</v>
      </c>
    </row>
    <row r="14" spans="1:20" x14ac:dyDescent="0.2">
      <c r="B14" t="str">
        <f>B7</f>
        <v>Bestrating</v>
      </c>
      <c r="C14" s="43">
        <f>'Calculatie sheet'!W73*'Calculatie sheet'!$W$57*'Calculatie sheet'!$W$77</f>
        <v>0</v>
      </c>
      <c r="D14" t="s">
        <v>135</v>
      </c>
      <c r="G14" s="569">
        <f>C14*'Calculatie sheet'!W$7</f>
        <v>0</v>
      </c>
      <c r="H14" s="42">
        <f>C14*'Calculatie sheet'!W$8</f>
        <v>0</v>
      </c>
      <c r="I14" t="str">
        <f t="shared" si="0"/>
        <v>Secundair</v>
      </c>
      <c r="J14" s="568">
        <f>LOOKUP('Calculatie sheet'!$W$2,'Objectenoverzicht aantallen'!$A:$A,'Objectenoverzicht aantallen'!E:E)*$C14</f>
        <v>0</v>
      </c>
      <c r="K14" s="568">
        <f>LOOKUP('Calculatie sheet'!$W$2,'Objectenoverzicht aantallen'!$A:$A,'Objectenoverzicht aantallen'!F:F)*$C14</f>
        <v>0</v>
      </c>
      <c r="L14" s="568">
        <f>LOOKUP('Calculatie sheet'!$W$2,'Objectenoverzicht aantallen'!$A:$A,'Objectenoverzicht aantallen'!G:G)*$C14</f>
        <v>0</v>
      </c>
      <c r="M14" s="568">
        <f>LOOKUP('Calculatie sheet'!$W$2,'Objectenoverzicht aantallen'!$A:$A,'Objectenoverzicht aantallen'!H:H)*$C14</f>
        <v>0</v>
      </c>
      <c r="N14" s="568">
        <f>LOOKUP('Calculatie sheet'!$W$2,'Objectenoverzicht aantallen'!$A:$A,'Objectenoverzicht aantallen'!I:I)*$C14</f>
        <v>0</v>
      </c>
      <c r="O14" s="568">
        <f>LOOKUP('Calculatie sheet'!$W$2,'Objectenoverzicht aantallen'!$A:$A,'Objectenoverzicht aantallen'!J:J)*$C14</f>
        <v>0</v>
      </c>
      <c r="P14" s="568">
        <f>LOOKUP('Calculatie sheet'!$W$2,'Objectenoverzicht aantallen'!$A:$A,'Objectenoverzicht aantallen'!K:K)*$C14</f>
        <v>0</v>
      </c>
      <c r="Q14" s="568">
        <f>LOOKUP('Calculatie sheet'!$W$2,'Objectenoverzicht aantallen'!$A:$A,'Objectenoverzicht aantallen'!L:L)*$C14</f>
        <v>0</v>
      </c>
      <c r="R14" s="568">
        <f>LOOKUP('Calculatie sheet'!$W$2,'Objectenoverzicht aantallen'!$A:$A,'Objectenoverzicht aantallen'!M:M)*$C14</f>
        <v>0</v>
      </c>
      <c r="S14" s="568">
        <f>LOOKUP('Calculatie sheet'!$W$2,'Objectenoverzicht aantallen'!$A:$A,'Objectenoverzicht aantallen'!N:N)*$C14</f>
        <v>0</v>
      </c>
      <c r="T14" s="568">
        <f>LOOKUP('Calculatie sheet'!$W$2,'Objectenoverzicht aantallen'!$A:$A,'Objectenoverzicht aantallen'!O:O)*$C14</f>
        <v>0</v>
      </c>
    </row>
    <row r="15" spans="1:20" x14ac:dyDescent="0.2">
      <c r="B15" t="s">
        <v>348</v>
      </c>
      <c r="C15" s="43">
        <f>'Calculatie sheet'!W74*'Calculatie sheet'!$W$57*'Calculatie sheet'!$W$77</f>
        <v>0</v>
      </c>
      <c r="D15" t="s">
        <v>135</v>
      </c>
      <c r="G15" s="569">
        <f>C15*'Calculatie sheet'!W$7</f>
        <v>0</v>
      </c>
      <c r="H15" s="42">
        <f>C15*'Calculatie sheet'!W$8</f>
        <v>0</v>
      </c>
      <c r="I15" t="str">
        <f t="shared" si="0"/>
        <v>Secundair</v>
      </c>
      <c r="J15" s="568">
        <f>LOOKUP('Calculatie sheet'!$W$2,'Objectenoverzicht aantallen'!$A:$A,'Objectenoverzicht aantallen'!E:E)*$C15</f>
        <v>0</v>
      </c>
      <c r="K15" s="568">
        <f>LOOKUP('Calculatie sheet'!$W$2,'Objectenoverzicht aantallen'!$A:$A,'Objectenoverzicht aantallen'!F:F)*$C15</f>
        <v>0</v>
      </c>
      <c r="L15" s="568">
        <f>LOOKUP('Calculatie sheet'!$W$2,'Objectenoverzicht aantallen'!$A:$A,'Objectenoverzicht aantallen'!G:G)*$C15</f>
        <v>0</v>
      </c>
      <c r="M15" s="568">
        <f>LOOKUP('Calculatie sheet'!$W$2,'Objectenoverzicht aantallen'!$A:$A,'Objectenoverzicht aantallen'!H:H)*$C15</f>
        <v>0</v>
      </c>
      <c r="N15" s="568">
        <f>LOOKUP('Calculatie sheet'!$W$2,'Objectenoverzicht aantallen'!$A:$A,'Objectenoverzicht aantallen'!I:I)*$C15</f>
        <v>0</v>
      </c>
      <c r="O15" s="568">
        <f>LOOKUP('Calculatie sheet'!$W$2,'Objectenoverzicht aantallen'!$A:$A,'Objectenoverzicht aantallen'!J:J)*$C15</f>
        <v>0</v>
      </c>
      <c r="P15" s="568">
        <f>LOOKUP('Calculatie sheet'!$W$2,'Objectenoverzicht aantallen'!$A:$A,'Objectenoverzicht aantallen'!K:K)*$C15</f>
        <v>0</v>
      </c>
      <c r="Q15" s="568">
        <f>LOOKUP('Calculatie sheet'!$W$2,'Objectenoverzicht aantallen'!$A:$A,'Objectenoverzicht aantallen'!L:L)*$C15</f>
        <v>0</v>
      </c>
      <c r="R15" s="568">
        <f>LOOKUP('Calculatie sheet'!$W$2,'Objectenoverzicht aantallen'!$A:$A,'Objectenoverzicht aantallen'!M:M)*$C15</f>
        <v>0</v>
      </c>
      <c r="S15" s="568">
        <f>LOOKUP('Calculatie sheet'!$W$2,'Objectenoverzicht aantallen'!$A:$A,'Objectenoverzicht aantallen'!N:N)*$C15</f>
        <v>0</v>
      </c>
      <c r="T15" s="568">
        <f>LOOKUP('Calculatie sheet'!$W$2,'Objectenoverzicht aantallen'!$A:$A,'Objectenoverzicht aantallen'!O:O)*$C15</f>
        <v>0</v>
      </c>
    </row>
    <row r="16" spans="1:20" x14ac:dyDescent="0.2">
      <c r="B16" t="str">
        <f>B9</f>
        <v>Beton</v>
      </c>
      <c r="C16" s="42">
        <f>'Calculatie sheet'!W68*'Calculatie sheet'!$W$57*'Calculatie sheet'!$W$78</f>
        <v>0</v>
      </c>
      <c r="D16" t="s">
        <v>360</v>
      </c>
      <c r="G16" s="569">
        <f>C16*'Calculatie sheet'!W$7</f>
        <v>0</v>
      </c>
      <c r="H16" s="42">
        <f>C16*'Calculatie sheet'!W$8</f>
        <v>0</v>
      </c>
      <c r="I16" t="str">
        <f t="shared" si="0"/>
        <v>Biobased</v>
      </c>
      <c r="J16" s="568">
        <f>LOOKUP('Calculatie sheet'!$W$2,'Objectenoverzicht aantallen'!$A:$A,'Objectenoverzicht aantallen'!E:E)*$C16</f>
        <v>0</v>
      </c>
      <c r="K16" s="568">
        <f>LOOKUP('Calculatie sheet'!$W$2,'Objectenoverzicht aantallen'!$A:$A,'Objectenoverzicht aantallen'!F:F)*$C16</f>
        <v>0</v>
      </c>
      <c r="L16" s="568">
        <f>LOOKUP('Calculatie sheet'!$W$2,'Objectenoverzicht aantallen'!$A:$A,'Objectenoverzicht aantallen'!G:G)*$C16</f>
        <v>0</v>
      </c>
      <c r="M16" s="568">
        <f>LOOKUP('Calculatie sheet'!$W$2,'Objectenoverzicht aantallen'!$A:$A,'Objectenoverzicht aantallen'!H:H)*$C16</f>
        <v>0</v>
      </c>
      <c r="N16" s="568">
        <f>LOOKUP('Calculatie sheet'!$W$2,'Objectenoverzicht aantallen'!$A:$A,'Objectenoverzicht aantallen'!I:I)*$C16</f>
        <v>0</v>
      </c>
      <c r="O16" s="568">
        <f>LOOKUP('Calculatie sheet'!$W$2,'Objectenoverzicht aantallen'!$A:$A,'Objectenoverzicht aantallen'!J:J)*$C16</f>
        <v>0</v>
      </c>
      <c r="P16" s="568">
        <f>LOOKUP('Calculatie sheet'!$W$2,'Objectenoverzicht aantallen'!$A:$A,'Objectenoverzicht aantallen'!K:K)*$C16</f>
        <v>0</v>
      </c>
      <c r="Q16" s="568">
        <f>LOOKUP('Calculatie sheet'!$W$2,'Objectenoverzicht aantallen'!$A:$A,'Objectenoverzicht aantallen'!L:L)*$C16</f>
        <v>0</v>
      </c>
      <c r="R16" s="568">
        <f>LOOKUP('Calculatie sheet'!$W$2,'Objectenoverzicht aantallen'!$A:$A,'Objectenoverzicht aantallen'!M:M)*$C16</f>
        <v>0</v>
      </c>
      <c r="S16" s="568">
        <f>LOOKUP('Calculatie sheet'!$W$2,'Objectenoverzicht aantallen'!$A:$A,'Objectenoverzicht aantallen'!N:N)*$C16</f>
        <v>0</v>
      </c>
      <c r="T16" s="568">
        <f>LOOKUP('Calculatie sheet'!$W$2,'Objectenoverzicht aantallen'!$A:$A,'Objectenoverzicht aantallen'!O:O)*$C16</f>
        <v>0</v>
      </c>
    </row>
    <row r="17" spans="2:20" x14ac:dyDescent="0.2">
      <c r="B17" t="str">
        <f>B10</f>
        <v>Staal</v>
      </c>
      <c r="C17" s="42">
        <f>'Calculatie sheet'!W69*'Calculatie sheet'!$W$57*'Calculatie sheet'!$W$78</f>
        <v>0</v>
      </c>
      <c r="D17" t="s">
        <v>360</v>
      </c>
      <c r="G17" s="569">
        <f>C17*'Calculatie sheet'!W$7</f>
        <v>0</v>
      </c>
      <c r="H17" s="42">
        <f>C17*'Calculatie sheet'!W$8</f>
        <v>0</v>
      </c>
      <c r="I17" t="str">
        <f t="shared" si="0"/>
        <v>Biobased</v>
      </c>
      <c r="J17" s="568">
        <f>LOOKUP('Calculatie sheet'!$W$2,'Objectenoverzicht aantallen'!$A:$A,'Objectenoverzicht aantallen'!E:E)*$C17</f>
        <v>0</v>
      </c>
      <c r="K17" s="568">
        <f>LOOKUP('Calculatie sheet'!$W$2,'Objectenoverzicht aantallen'!$A:$A,'Objectenoverzicht aantallen'!F:F)*$C17</f>
        <v>0</v>
      </c>
      <c r="L17" s="568">
        <f>LOOKUP('Calculatie sheet'!$W$2,'Objectenoverzicht aantallen'!$A:$A,'Objectenoverzicht aantallen'!G:G)*$C17</f>
        <v>0</v>
      </c>
      <c r="M17" s="568">
        <f>LOOKUP('Calculatie sheet'!$W$2,'Objectenoverzicht aantallen'!$A:$A,'Objectenoverzicht aantallen'!H:H)*$C17</f>
        <v>0</v>
      </c>
      <c r="N17" s="568">
        <f>LOOKUP('Calculatie sheet'!$W$2,'Objectenoverzicht aantallen'!$A:$A,'Objectenoverzicht aantallen'!I:I)*$C17</f>
        <v>0</v>
      </c>
      <c r="O17" s="568">
        <f>LOOKUP('Calculatie sheet'!$W$2,'Objectenoverzicht aantallen'!$A:$A,'Objectenoverzicht aantallen'!J:J)*$C17</f>
        <v>0</v>
      </c>
      <c r="P17" s="568">
        <f>LOOKUP('Calculatie sheet'!$W$2,'Objectenoverzicht aantallen'!$A:$A,'Objectenoverzicht aantallen'!K:K)*$C17</f>
        <v>0</v>
      </c>
      <c r="Q17" s="568">
        <f>LOOKUP('Calculatie sheet'!$W$2,'Objectenoverzicht aantallen'!$A:$A,'Objectenoverzicht aantallen'!L:L)*$C17</f>
        <v>0</v>
      </c>
      <c r="R17" s="568">
        <f>LOOKUP('Calculatie sheet'!$W$2,'Objectenoverzicht aantallen'!$A:$A,'Objectenoverzicht aantallen'!M:M)*$C17</f>
        <v>0</v>
      </c>
      <c r="S17" s="568">
        <f>LOOKUP('Calculatie sheet'!$W$2,'Objectenoverzicht aantallen'!$A:$A,'Objectenoverzicht aantallen'!N:N)*$C17</f>
        <v>0</v>
      </c>
      <c r="T17" s="568">
        <f>LOOKUP('Calculatie sheet'!$W$2,'Objectenoverzicht aantallen'!$A:$A,'Objectenoverzicht aantallen'!O:O)*$C17</f>
        <v>0</v>
      </c>
    </row>
    <row r="18" spans="2:20" x14ac:dyDescent="0.2">
      <c r="B18" t="str">
        <f>B11</f>
        <v>Asfalt</v>
      </c>
      <c r="C18" s="42">
        <f>'Calculatie sheet'!W70*'Calculatie sheet'!$W$57*'Calculatie sheet'!$W$78</f>
        <v>0</v>
      </c>
      <c r="D18" t="s">
        <v>360</v>
      </c>
      <c r="G18" s="569">
        <f>C18*'Calculatie sheet'!W$7</f>
        <v>0</v>
      </c>
      <c r="H18" s="42">
        <f>C18*'Calculatie sheet'!W$8</f>
        <v>0</v>
      </c>
      <c r="I18" t="str">
        <f t="shared" si="0"/>
        <v>Biobased</v>
      </c>
      <c r="J18" s="568">
        <f>LOOKUP('Calculatie sheet'!$W$2,'Objectenoverzicht aantallen'!$A:$A,'Objectenoverzicht aantallen'!E:E)*$C18</f>
        <v>0</v>
      </c>
      <c r="K18" s="568">
        <f>LOOKUP('Calculatie sheet'!$W$2,'Objectenoverzicht aantallen'!$A:$A,'Objectenoverzicht aantallen'!F:F)*$C18</f>
        <v>0</v>
      </c>
      <c r="L18" s="568">
        <f>LOOKUP('Calculatie sheet'!$W$2,'Objectenoverzicht aantallen'!$A:$A,'Objectenoverzicht aantallen'!G:G)*$C18</f>
        <v>0</v>
      </c>
      <c r="M18" s="568">
        <f>LOOKUP('Calculatie sheet'!$W$2,'Objectenoverzicht aantallen'!$A:$A,'Objectenoverzicht aantallen'!H:H)*$C18</f>
        <v>0</v>
      </c>
      <c r="N18" s="568">
        <f>LOOKUP('Calculatie sheet'!$W$2,'Objectenoverzicht aantallen'!$A:$A,'Objectenoverzicht aantallen'!I:I)*$C18</f>
        <v>0</v>
      </c>
      <c r="O18" s="568">
        <f>LOOKUP('Calculatie sheet'!$W$2,'Objectenoverzicht aantallen'!$A:$A,'Objectenoverzicht aantallen'!J:J)*$C18</f>
        <v>0</v>
      </c>
      <c r="P18" s="568">
        <f>LOOKUP('Calculatie sheet'!$W$2,'Objectenoverzicht aantallen'!$A:$A,'Objectenoverzicht aantallen'!K:K)*$C18</f>
        <v>0</v>
      </c>
      <c r="Q18" s="568">
        <f>LOOKUP('Calculatie sheet'!$W$2,'Objectenoverzicht aantallen'!$A:$A,'Objectenoverzicht aantallen'!L:L)*$C18</f>
        <v>0</v>
      </c>
      <c r="R18" s="568">
        <f>LOOKUP('Calculatie sheet'!$W$2,'Objectenoverzicht aantallen'!$A:$A,'Objectenoverzicht aantallen'!M:M)*$C18</f>
        <v>0</v>
      </c>
      <c r="S18" s="568">
        <f>LOOKUP('Calculatie sheet'!$W$2,'Objectenoverzicht aantallen'!$A:$A,'Objectenoverzicht aantallen'!N:N)*$C18</f>
        <v>0</v>
      </c>
      <c r="T18" s="568">
        <f>LOOKUP('Calculatie sheet'!$W$2,'Objectenoverzicht aantallen'!$A:$A,'Objectenoverzicht aantallen'!O:O)*$C18</f>
        <v>0</v>
      </c>
    </row>
    <row r="19" spans="2:20" x14ac:dyDescent="0.2">
      <c r="B19" t="s">
        <v>866</v>
      </c>
      <c r="C19" s="42">
        <f>'Calculatie sheet'!W71*'Calculatie sheet'!$W$57*'Calculatie sheet'!$W$78</f>
        <v>0</v>
      </c>
      <c r="D19" t="s">
        <v>360</v>
      </c>
      <c r="G19" s="569">
        <f>C19*'Calculatie sheet'!W$7</f>
        <v>0</v>
      </c>
      <c r="H19" s="42">
        <f>C19*'Calculatie sheet'!W$8</f>
        <v>0</v>
      </c>
      <c r="I19" t="str">
        <f t="shared" ref="I19" si="3">D19</f>
        <v>Biobased</v>
      </c>
      <c r="J19" s="568">
        <f>LOOKUP('Calculatie sheet'!$W$2,'Objectenoverzicht aantallen'!$A:$A,'Objectenoverzicht aantallen'!E:E)*$C19</f>
        <v>0</v>
      </c>
      <c r="K19" s="568">
        <f>LOOKUP('Calculatie sheet'!$W$2,'Objectenoverzicht aantallen'!$A:$A,'Objectenoverzicht aantallen'!F:F)*$C19</f>
        <v>0</v>
      </c>
      <c r="L19" s="568">
        <f>LOOKUP('Calculatie sheet'!$W$2,'Objectenoverzicht aantallen'!$A:$A,'Objectenoverzicht aantallen'!G:G)*$C19</f>
        <v>0</v>
      </c>
      <c r="M19" s="568">
        <f>LOOKUP('Calculatie sheet'!$W$2,'Objectenoverzicht aantallen'!$A:$A,'Objectenoverzicht aantallen'!H:H)*$C19</f>
        <v>0</v>
      </c>
      <c r="N19" s="568">
        <f>LOOKUP('Calculatie sheet'!$W$2,'Objectenoverzicht aantallen'!$A:$A,'Objectenoverzicht aantallen'!I:I)*$C19</f>
        <v>0</v>
      </c>
      <c r="O19" s="568">
        <f>LOOKUP('Calculatie sheet'!$W$2,'Objectenoverzicht aantallen'!$A:$A,'Objectenoverzicht aantallen'!J:J)*$C19</f>
        <v>0</v>
      </c>
      <c r="P19" s="568">
        <f>LOOKUP('Calculatie sheet'!$W$2,'Objectenoverzicht aantallen'!$A:$A,'Objectenoverzicht aantallen'!K:K)*$C19</f>
        <v>0</v>
      </c>
      <c r="Q19" s="568">
        <f>LOOKUP('Calculatie sheet'!$W$2,'Objectenoverzicht aantallen'!$A:$A,'Objectenoverzicht aantallen'!L:L)*$C19</f>
        <v>0</v>
      </c>
      <c r="R19" s="568">
        <f>LOOKUP('Calculatie sheet'!$W$2,'Objectenoverzicht aantallen'!$A:$A,'Objectenoverzicht aantallen'!M:M)*$C19</f>
        <v>0</v>
      </c>
      <c r="S19" s="568">
        <f>LOOKUP('Calculatie sheet'!$W$2,'Objectenoverzicht aantallen'!$A:$A,'Objectenoverzicht aantallen'!N:N)*$C19</f>
        <v>0</v>
      </c>
      <c r="T19" s="568">
        <f>LOOKUP('Calculatie sheet'!$W$2,'Objectenoverzicht aantallen'!$A:$A,'Objectenoverzicht aantallen'!O:O)*$C19</f>
        <v>0</v>
      </c>
    </row>
    <row r="20" spans="2:20" x14ac:dyDescent="0.2">
      <c r="B20" t="str">
        <f t="shared" ref="B20:B21" si="4">B13</f>
        <v>Grondbewerking</v>
      </c>
      <c r="C20" s="42">
        <f>'Calculatie sheet'!W72*'Calculatie sheet'!$W$57*'Calculatie sheet'!$W$78</f>
        <v>0</v>
      </c>
      <c r="D20" t="s">
        <v>360</v>
      </c>
      <c r="G20" s="569">
        <f>C20*'Calculatie sheet'!W$7</f>
        <v>0</v>
      </c>
      <c r="H20" s="42">
        <f>C20*'Calculatie sheet'!W$8</f>
        <v>0</v>
      </c>
      <c r="I20" t="str">
        <f t="shared" si="0"/>
        <v>Biobased</v>
      </c>
      <c r="J20" s="568">
        <f>LOOKUP('Calculatie sheet'!$W$2,'Objectenoverzicht aantallen'!$A:$A,'Objectenoverzicht aantallen'!E:E)*$C20</f>
        <v>0</v>
      </c>
      <c r="K20" s="568">
        <f>LOOKUP('Calculatie sheet'!$W$2,'Objectenoverzicht aantallen'!$A:$A,'Objectenoverzicht aantallen'!F:F)*$C20</f>
        <v>0</v>
      </c>
      <c r="L20" s="568">
        <f>LOOKUP('Calculatie sheet'!$W$2,'Objectenoverzicht aantallen'!$A:$A,'Objectenoverzicht aantallen'!G:G)*$C20</f>
        <v>0</v>
      </c>
      <c r="M20" s="568">
        <f>LOOKUP('Calculatie sheet'!$W$2,'Objectenoverzicht aantallen'!$A:$A,'Objectenoverzicht aantallen'!H:H)*$C20</f>
        <v>0</v>
      </c>
      <c r="N20" s="568">
        <f>LOOKUP('Calculatie sheet'!$W$2,'Objectenoverzicht aantallen'!$A:$A,'Objectenoverzicht aantallen'!I:I)*$C20</f>
        <v>0</v>
      </c>
      <c r="O20" s="568">
        <f>LOOKUP('Calculatie sheet'!$W$2,'Objectenoverzicht aantallen'!$A:$A,'Objectenoverzicht aantallen'!J:J)*$C20</f>
        <v>0</v>
      </c>
      <c r="P20" s="568">
        <f>LOOKUP('Calculatie sheet'!$W$2,'Objectenoverzicht aantallen'!$A:$A,'Objectenoverzicht aantallen'!K:K)*$C20</f>
        <v>0</v>
      </c>
      <c r="Q20" s="568">
        <f>LOOKUP('Calculatie sheet'!$W$2,'Objectenoverzicht aantallen'!$A:$A,'Objectenoverzicht aantallen'!L:L)*$C20</f>
        <v>0</v>
      </c>
      <c r="R20" s="568">
        <f>LOOKUP('Calculatie sheet'!$W$2,'Objectenoverzicht aantallen'!$A:$A,'Objectenoverzicht aantallen'!M:M)*$C20</f>
        <v>0</v>
      </c>
      <c r="S20" s="568">
        <f>LOOKUP('Calculatie sheet'!$W$2,'Objectenoverzicht aantallen'!$A:$A,'Objectenoverzicht aantallen'!N:N)*$C20</f>
        <v>0</v>
      </c>
      <c r="T20" s="568">
        <f>LOOKUP('Calculatie sheet'!$W$2,'Objectenoverzicht aantallen'!$A:$A,'Objectenoverzicht aantallen'!O:O)*$C20</f>
        <v>0</v>
      </c>
    </row>
    <row r="21" spans="2:20" x14ac:dyDescent="0.2">
      <c r="B21" t="str">
        <f t="shared" si="4"/>
        <v>Bestrating</v>
      </c>
      <c r="C21" s="42">
        <f>'Calculatie sheet'!W73*'Calculatie sheet'!$W$57*'Calculatie sheet'!$W$78</f>
        <v>0</v>
      </c>
      <c r="D21" t="s">
        <v>360</v>
      </c>
      <c r="G21" s="569">
        <f>C21*'Calculatie sheet'!W$7</f>
        <v>0</v>
      </c>
      <c r="H21" s="42">
        <f>C21*'Calculatie sheet'!W$8</f>
        <v>0</v>
      </c>
      <c r="I21" t="str">
        <f t="shared" si="0"/>
        <v>Biobased</v>
      </c>
      <c r="J21" s="568">
        <f>LOOKUP('Calculatie sheet'!$W$2,'Objectenoverzicht aantallen'!$A:$A,'Objectenoverzicht aantallen'!E:E)*$C21</f>
        <v>0</v>
      </c>
      <c r="K21" s="568">
        <f>LOOKUP('Calculatie sheet'!$W$2,'Objectenoverzicht aantallen'!$A:$A,'Objectenoverzicht aantallen'!F:F)*$C21</f>
        <v>0</v>
      </c>
      <c r="L21" s="568">
        <f>LOOKUP('Calculatie sheet'!$W$2,'Objectenoverzicht aantallen'!$A:$A,'Objectenoverzicht aantallen'!G:G)*$C21</f>
        <v>0</v>
      </c>
      <c r="M21" s="568">
        <f>LOOKUP('Calculatie sheet'!$W$2,'Objectenoverzicht aantallen'!$A:$A,'Objectenoverzicht aantallen'!H:H)*$C21</f>
        <v>0</v>
      </c>
      <c r="N21" s="568">
        <f>LOOKUP('Calculatie sheet'!$W$2,'Objectenoverzicht aantallen'!$A:$A,'Objectenoverzicht aantallen'!I:I)*$C21</f>
        <v>0</v>
      </c>
      <c r="O21" s="568">
        <f>LOOKUP('Calculatie sheet'!$W$2,'Objectenoverzicht aantallen'!$A:$A,'Objectenoverzicht aantallen'!J:J)*$C21</f>
        <v>0</v>
      </c>
      <c r="P21" s="568">
        <f>LOOKUP('Calculatie sheet'!$W$2,'Objectenoverzicht aantallen'!$A:$A,'Objectenoverzicht aantallen'!K:K)*$C21</f>
        <v>0</v>
      </c>
      <c r="Q21" s="568">
        <f>LOOKUP('Calculatie sheet'!$W$2,'Objectenoverzicht aantallen'!$A:$A,'Objectenoverzicht aantallen'!L:L)*$C21</f>
        <v>0</v>
      </c>
      <c r="R21" s="568">
        <f>LOOKUP('Calculatie sheet'!$W$2,'Objectenoverzicht aantallen'!$A:$A,'Objectenoverzicht aantallen'!M:M)*$C21</f>
        <v>0</v>
      </c>
      <c r="S21" s="568">
        <f>LOOKUP('Calculatie sheet'!$W$2,'Objectenoverzicht aantallen'!$A:$A,'Objectenoverzicht aantallen'!N:N)*$C21</f>
        <v>0</v>
      </c>
      <c r="T21" s="568">
        <f>LOOKUP('Calculatie sheet'!$W$2,'Objectenoverzicht aantallen'!$A:$A,'Objectenoverzicht aantallen'!O:O)*$C21</f>
        <v>0</v>
      </c>
    </row>
    <row r="22" spans="2:20" x14ac:dyDescent="0.2">
      <c r="B22" t="s">
        <v>348</v>
      </c>
      <c r="C22" s="42">
        <f>'Calculatie sheet'!W74*'Calculatie sheet'!$W$57*'Calculatie sheet'!$W$78</f>
        <v>0</v>
      </c>
      <c r="D22" t="s">
        <v>360</v>
      </c>
      <c r="G22" s="569">
        <f>C22*'Calculatie sheet'!W$7</f>
        <v>0</v>
      </c>
      <c r="H22" s="42">
        <f>C22*'Calculatie sheet'!W$8</f>
        <v>0</v>
      </c>
      <c r="I22" t="str">
        <f t="shared" si="0"/>
        <v>Biobased</v>
      </c>
      <c r="J22" s="568">
        <f>LOOKUP('Calculatie sheet'!$W$2,'Objectenoverzicht aantallen'!$A:$A,'Objectenoverzicht aantallen'!E:E)*$C22</f>
        <v>0</v>
      </c>
      <c r="K22" s="568">
        <f>LOOKUP('Calculatie sheet'!$W$2,'Objectenoverzicht aantallen'!$A:$A,'Objectenoverzicht aantallen'!F:F)*$C22</f>
        <v>0</v>
      </c>
      <c r="L22" s="568">
        <f>LOOKUP('Calculatie sheet'!$W$2,'Objectenoverzicht aantallen'!$A:$A,'Objectenoverzicht aantallen'!G:G)*$C22</f>
        <v>0</v>
      </c>
      <c r="M22" s="568">
        <f>LOOKUP('Calculatie sheet'!$W$2,'Objectenoverzicht aantallen'!$A:$A,'Objectenoverzicht aantallen'!H:H)*$C22</f>
        <v>0</v>
      </c>
      <c r="N22" s="568">
        <f>LOOKUP('Calculatie sheet'!$W$2,'Objectenoverzicht aantallen'!$A:$A,'Objectenoverzicht aantallen'!I:I)*$C22</f>
        <v>0</v>
      </c>
      <c r="O22" s="568">
        <f>LOOKUP('Calculatie sheet'!$W$2,'Objectenoverzicht aantallen'!$A:$A,'Objectenoverzicht aantallen'!J:J)*$C22</f>
        <v>0</v>
      </c>
      <c r="P22" s="568">
        <f>LOOKUP('Calculatie sheet'!$W$2,'Objectenoverzicht aantallen'!$A:$A,'Objectenoverzicht aantallen'!K:K)*$C22</f>
        <v>0</v>
      </c>
      <c r="Q22" s="568">
        <f>LOOKUP('Calculatie sheet'!$W$2,'Objectenoverzicht aantallen'!$A:$A,'Objectenoverzicht aantallen'!L:L)*$C22</f>
        <v>0</v>
      </c>
      <c r="R22" s="568">
        <f>LOOKUP('Calculatie sheet'!$W$2,'Objectenoverzicht aantallen'!$A:$A,'Objectenoverzicht aantallen'!M:M)*$C22</f>
        <v>0</v>
      </c>
      <c r="S22" s="568">
        <f>LOOKUP('Calculatie sheet'!$W$2,'Objectenoverzicht aantallen'!$A:$A,'Objectenoverzicht aantallen'!N:N)*$C22</f>
        <v>0</v>
      </c>
      <c r="T22" s="568">
        <f>LOOKUP('Calculatie sheet'!$W$2,'Objectenoverzicht aantallen'!$A:$A,'Objectenoverzicht aantallen'!O:O)*$C22</f>
        <v>0</v>
      </c>
    </row>
  </sheetData>
  <pageMargins left="0.7" right="0.7" top="0.75" bottom="0.75" header="0.3" footer="0.3"/>
  <pageSetup paperSize="9" orientation="portrait" horizontalDpi="0" verticalDpi="0"/>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49CAA-F528-4345-892B-94F13CDEB844}">
  <dimension ref="A1:T22"/>
  <sheetViews>
    <sheetView topLeftCell="E1" workbookViewId="0">
      <selection activeCell="G18" sqref="G18:T19"/>
    </sheetView>
  </sheetViews>
  <sheetFormatPr baseColWidth="10" defaultColWidth="11" defaultRowHeight="16" x14ac:dyDescent="0.2"/>
  <cols>
    <col min="1" max="1" width="33"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sheet'!X3</f>
        <v>Fietspaden (asfalt)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sheet'!X68*'Calculatie sheet'!$X$57*(1-'Calculatie sheet'!$X$77-'Calculatie sheet'!$X$78)</f>
        <v>0</v>
      </c>
      <c r="D2" t="s">
        <v>134</v>
      </c>
      <c r="E2" s="8" t="s">
        <v>71</v>
      </c>
      <c r="G2" s="569">
        <f>C2*'Calculatie sheet'!X$7</f>
        <v>0</v>
      </c>
      <c r="H2" s="42">
        <f>C2*'Calculatie sheet'!X$8</f>
        <v>0</v>
      </c>
      <c r="I2" t="str">
        <f>D2</f>
        <v>Primair</v>
      </c>
      <c r="J2" s="568">
        <f>LOOKUP('Calculatie sheet'!$X$2,'Objectenoverzicht aantallen'!$A:$A,'Objectenoverzicht aantallen'!E:E)*$C2</f>
        <v>0</v>
      </c>
      <c r="K2" s="568">
        <f>LOOKUP('Calculatie sheet'!$X$2,'Objectenoverzicht aantallen'!$A:$A,'Objectenoverzicht aantallen'!F:F)*$C2</f>
        <v>0</v>
      </c>
      <c r="L2" s="568">
        <f>LOOKUP('Calculatie sheet'!$X$2,'Objectenoverzicht aantallen'!$A:$A,'Objectenoverzicht aantallen'!G:G)*$C2</f>
        <v>0</v>
      </c>
      <c r="M2" s="568">
        <f>LOOKUP('Calculatie sheet'!$X$2,'Objectenoverzicht aantallen'!$A:$A,'Objectenoverzicht aantallen'!H:H)*$C2</f>
        <v>0</v>
      </c>
      <c r="N2" s="568">
        <f>LOOKUP('Calculatie sheet'!$X$2,'Objectenoverzicht aantallen'!$A:$A,'Objectenoverzicht aantallen'!I:I)*$C2</f>
        <v>0</v>
      </c>
      <c r="O2" s="568">
        <f>LOOKUP('Calculatie sheet'!$X$2,'Objectenoverzicht aantallen'!$A:$A,'Objectenoverzicht aantallen'!J:J)*$C2</f>
        <v>0</v>
      </c>
      <c r="P2" s="568">
        <f>LOOKUP('Calculatie sheet'!$X$2,'Objectenoverzicht aantallen'!$A:$A,'Objectenoverzicht aantallen'!K:K)*$C2</f>
        <v>0</v>
      </c>
      <c r="Q2" s="568">
        <f>LOOKUP('Calculatie sheet'!$X$2,'Objectenoverzicht aantallen'!$A:$A,'Objectenoverzicht aantallen'!L:L)*$C2</f>
        <v>0</v>
      </c>
      <c r="R2" s="568">
        <f>LOOKUP('Calculatie sheet'!$X$2,'Objectenoverzicht aantallen'!$A:$A,'Objectenoverzicht aantallen'!M:M)*$C2</f>
        <v>0</v>
      </c>
      <c r="S2" s="568">
        <f>LOOKUP('Calculatie sheet'!$X$2,'Objectenoverzicht aantallen'!$A:$A,'Objectenoverzicht aantallen'!N:N)*$C2</f>
        <v>0</v>
      </c>
      <c r="T2" s="568">
        <f>LOOKUP('Calculatie sheet'!$X$2,'Objectenoverzicht aantallen'!$A:$A,'Objectenoverzicht aantallen'!O:O)*$C2</f>
        <v>0</v>
      </c>
    </row>
    <row r="3" spans="1:20" x14ac:dyDescent="0.2">
      <c r="B3" t="str">
        <f>'Calculatie sheet'!C69</f>
        <v>Staal</v>
      </c>
      <c r="C3" s="43">
        <f>'Calculatie sheet'!X69*'Calculatie sheet'!$X$57*(1-'Calculatie sheet'!$X$77-'Calculatie sheet'!$X$78)</f>
        <v>0</v>
      </c>
      <c r="D3" t="s">
        <v>134</v>
      </c>
      <c r="E3" s="24" t="s">
        <v>74</v>
      </c>
      <c r="G3" s="569">
        <f>C3*'Calculatie sheet'!X$7</f>
        <v>0</v>
      </c>
      <c r="H3" s="42">
        <f>C3*'Calculatie sheet'!X$8</f>
        <v>0</v>
      </c>
      <c r="I3" t="str">
        <f t="shared" ref="I3:I22" si="0">D3</f>
        <v>Primair</v>
      </c>
      <c r="J3" s="568">
        <f>LOOKUP('Calculatie sheet'!$X$2,'Objectenoverzicht aantallen'!$A:$A,'Objectenoverzicht aantallen'!E:E)*$C3</f>
        <v>0</v>
      </c>
      <c r="K3" s="568">
        <f>LOOKUP('Calculatie sheet'!$X$2,'Objectenoverzicht aantallen'!$A:$A,'Objectenoverzicht aantallen'!F:F)*$C3</f>
        <v>0</v>
      </c>
      <c r="L3" s="568">
        <f>LOOKUP('Calculatie sheet'!$X$2,'Objectenoverzicht aantallen'!$A:$A,'Objectenoverzicht aantallen'!G:G)*$C3</f>
        <v>0</v>
      </c>
      <c r="M3" s="568">
        <f>LOOKUP('Calculatie sheet'!$X$2,'Objectenoverzicht aantallen'!$A:$A,'Objectenoverzicht aantallen'!H:H)*$C3</f>
        <v>0</v>
      </c>
      <c r="N3" s="568">
        <f>LOOKUP('Calculatie sheet'!$X$2,'Objectenoverzicht aantallen'!$A:$A,'Objectenoverzicht aantallen'!I:I)*$C3</f>
        <v>0</v>
      </c>
      <c r="O3" s="568">
        <f>LOOKUP('Calculatie sheet'!$X$2,'Objectenoverzicht aantallen'!$A:$A,'Objectenoverzicht aantallen'!J:J)*$C3</f>
        <v>0</v>
      </c>
      <c r="P3" s="568">
        <f>LOOKUP('Calculatie sheet'!$X$2,'Objectenoverzicht aantallen'!$A:$A,'Objectenoverzicht aantallen'!K:K)*$C3</f>
        <v>0</v>
      </c>
      <c r="Q3" s="568">
        <f>LOOKUP('Calculatie sheet'!$X$2,'Objectenoverzicht aantallen'!$A:$A,'Objectenoverzicht aantallen'!L:L)*$C3</f>
        <v>0</v>
      </c>
      <c r="R3" s="568">
        <f>LOOKUP('Calculatie sheet'!$X$2,'Objectenoverzicht aantallen'!$A:$A,'Objectenoverzicht aantallen'!M:M)*$C3</f>
        <v>0</v>
      </c>
      <c r="S3" s="568">
        <f>LOOKUP('Calculatie sheet'!$X$2,'Objectenoverzicht aantallen'!$A:$A,'Objectenoverzicht aantallen'!N:N)*$C3</f>
        <v>0</v>
      </c>
      <c r="T3" s="568">
        <f>LOOKUP('Calculatie sheet'!$X$2,'Objectenoverzicht aantallen'!$A:$A,'Objectenoverzicht aantallen'!O:O)*$C3</f>
        <v>0</v>
      </c>
    </row>
    <row r="4" spans="1:20" x14ac:dyDescent="0.2">
      <c r="B4" t="str">
        <f>'Calculatie sheet'!C70</f>
        <v>Asfalt</v>
      </c>
      <c r="C4" s="43">
        <f>'Calculatie sheet'!X70*'Calculatie sheet'!$X$57*(1-'Calculatie sheet'!$X$77-'Calculatie sheet'!$X$78)</f>
        <v>89.77500000000002</v>
      </c>
      <c r="D4" t="s">
        <v>134</v>
      </c>
      <c r="E4" s="25" t="s">
        <v>75</v>
      </c>
      <c r="G4" s="569">
        <f>C4*'Calculatie sheet'!X$7</f>
        <v>0</v>
      </c>
      <c r="H4" s="42">
        <f>C4*'Calculatie sheet'!X$8</f>
        <v>0</v>
      </c>
      <c r="I4" t="str">
        <f t="shared" si="0"/>
        <v>Primair</v>
      </c>
      <c r="J4" s="568">
        <f>LOOKUP('Calculatie sheet'!$X$2,'Objectenoverzicht aantallen'!$A:$A,'Objectenoverzicht aantallen'!E:E)*$C4</f>
        <v>0</v>
      </c>
      <c r="K4" s="568">
        <f>LOOKUP('Calculatie sheet'!$X$2,'Objectenoverzicht aantallen'!$A:$A,'Objectenoverzicht aantallen'!F:F)*$C4</f>
        <v>0</v>
      </c>
      <c r="L4" s="568">
        <f>LOOKUP('Calculatie sheet'!$X$2,'Objectenoverzicht aantallen'!$A:$A,'Objectenoverzicht aantallen'!G:G)*$C4</f>
        <v>0</v>
      </c>
      <c r="M4" s="568">
        <f>LOOKUP('Calculatie sheet'!$X$2,'Objectenoverzicht aantallen'!$A:$A,'Objectenoverzicht aantallen'!H:H)*$C4</f>
        <v>0</v>
      </c>
      <c r="N4" s="568">
        <f>LOOKUP('Calculatie sheet'!$X$2,'Objectenoverzicht aantallen'!$A:$A,'Objectenoverzicht aantallen'!I:I)*$C4</f>
        <v>0</v>
      </c>
      <c r="O4" s="568">
        <f>LOOKUP('Calculatie sheet'!$X$2,'Objectenoverzicht aantallen'!$A:$A,'Objectenoverzicht aantallen'!J:J)*$C4</f>
        <v>0</v>
      </c>
      <c r="P4" s="568">
        <f>LOOKUP('Calculatie sheet'!$X$2,'Objectenoverzicht aantallen'!$A:$A,'Objectenoverzicht aantallen'!K:K)*$C4</f>
        <v>0</v>
      </c>
      <c r="Q4" s="568">
        <f>LOOKUP('Calculatie sheet'!$X$2,'Objectenoverzicht aantallen'!$A:$A,'Objectenoverzicht aantallen'!L:L)*$C4</f>
        <v>0</v>
      </c>
      <c r="R4" s="568">
        <f>LOOKUP('Calculatie sheet'!$X$2,'Objectenoverzicht aantallen'!$A:$A,'Objectenoverzicht aantallen'!M:M)*$C4</f>
        <v>0</v>
      </c>
      <c r="S4" s="568">
        <f>LOOKUP('Calculatie sheet'!$X$2,'Objectenoverzicht aantallen'!$A:$A,'Objectenoverzicht aantallen'!N:N)*$C4</f>
        <v>0</v>
      </c>
      <c r="T4" s="568">
        <f>LOOKUP('Calculatie sheet'!$X$2,'Objectenoverzicht aantallen'!$A:$A,'Objectenoverzicht aantallen'!O:O)*$C4</f>
        <v>0</v>
      </c>
    </row>
    <row r="5" spans="1:20" x14ac:dyDescent="0.2">
      <c r="B5" t="s">
        <v>866</v>
      </c>
      <c r="C5" s="43">
        <f>'Calculatie sheet'!X71*'Calculatie sheet'!$X$57*(1-'Calculatie sheet'!$X$77-'Calculatie sheet'!$X$78)</f>
        <v>0</v>
      </c>
      <c r="D5" t="s">
        <v>134</v>
      </c>
      <c r="E5" s="27" t="s">
        <v>93</v>
      </c>
      <c r="G5" s="569">
        <f>C5*'Calculatie sheet'!X$7</f>
        <v>0</v>
      </c>
      <c r="H5" s="42">
        <f>C5*'Calculatie sheet'!X$8</f>
        <v>0</v>
      </c>
      <c r="I5" t="str">
        <f t="shared" ref="I5" si="1">D5</f>
        <v>Primair</v>
      </c>
      <c r="J5" s="568">
        <f>LOOKUP('Calculatie sheet'!$X$2,'Objectenoverzicht aantallen'!$A:$A,'Objectenoverzicht aantallen'!E:E)*$C5</f>
        <v>0</v>
      </c>
      <c r="K5" s="568">
        <f>LOOKUP('Calculatie sheet'!$X$2,'Objectenoverzicht aantallen'!$A:$A,'Objectenoverzicht aantallen'!F:F)*$C5</f>
        <v>0</v>
      </c>
      <c r="L5" s="568">
        <f>LOOKUP('Calculatie sheet'!$X$2,'Objectenoverzicht aantallen'!$A:$A,'Objectenoverzicht aantallen'!G:G)*$C5</f>
        <v>0</v>
      </c>
      <c r="M5" s="568">
        <f>LOOKUP('Calculatie sheet'!$X$2,'Objectenoverzicht aantallen'!$A:$A,'Objectenoverzicht aantallen'!H:H)*$C5</f>
        <v>0</v>
      </c>
      <c r="N5" s="568">
        <f>LOOKUP('Calculatie sheet'!$X$2,'Objectenoverzicht aantallen'!$A:$A,'Objectenoverzicht aantallen'!I:I)*$C5</f>
        <v>0</v>
      </c>
      <c r="O5" s="568">
        <f>LOOKUP('Calculatie sheet'!$X$2,'Objectenoverzicht aantallen'!$A:$A,'Objectenoverzicht aantallen'!J:J)*$C5</f>
        <v>0</v>
      </c>
      <c r="P5" s="568">
        <f>LOOKUP('Calculatie sheet'!$X$2,'Objectenoverzicht aantallen'!$A:$A,'Objectenoverzicht aantallen'!K:K)*$C5</f>
        <v>0</v>
      </c>
      <c r="Q5" s="568">
        <f>LOOKUP('Calculatie sheet'!$X$2,'Objectenoverzicht aantallen'!$A:$A,'Objectenoverzicht aantallen'!L:L)*$C5</f>
        <v>0</v>
      </c>
      <c r="R5" s="568">
        <f>LOOKUP('Calculatie sheet'!$X$2,'Objectenoverzicht aantallen'!$A:$A,'Objectenoverzicht aantallen'!M:M)*$C5</f>
        <v>0</v>
      </c>
      <c r="S5" s="568">
        <f>LOOKUP('Calculatie sheet'!$X$2,'Objectenoverzicht aantallen'!$A:$A,'Objectenoverzicht aantallen'!N:N)*$C5</f>
        <v>0</v>
      </c>
      <c r="T5" s="568">
        <f>LOOKUP('Calculatie sheet'!$X$2,'Objectenoverzicht aantallen'!$A:$A,'Objectenoverzicht aantallen'!O:O)*$C5</f>
        <v>0</v>
      </c>
    </row>
    <row r="6" spans="1:20" x14ac:dyDescent="0.2">
      <c r="B6" t="str">
        <f>'Calculatie sheet'!C72</f>
        <v>Grondbewerking</v>
      </c>
      <c r="C6" s="43">
        <f>'Calculatie sheet'!X72*'Calculatie sheet'!$X$57*(1-'Calculatie sheet'!$X$77-'Calculatie sheet'!$X$78)</f>
        <v>209.47500000000002</v>
      </c>
      <c r="D6" t="s">
        <v>134</v>
      </c>
      <c r="E6" s="38" t="s">
        <v>659</v>
      </c>
      <c r="G6" s="569">
        <f>C6*'Calculatie sheet'!X$7</f>
        <v>0</v>
      </c>
      <c r="H6" s="42">
        <f>C6*'Calculatie sheet'!X$8</f>
        <v>0</v>
      </c>
      <c r="I6" t="str">
        <f t="shared" si="0"/>
        <v>Primair</v>
      </c>
      <c r="J6" s="568">
        <f>LOOKUP('Calculatie sheet'!$X$2,'Objectenoverzicht aantallen'!$A:$A,'Objectenoverzicht aantallen'!E:E)*$C6</f>
        <v>0</v>
      </c>
      <c r="K6" s="568">
        <f>LOOKUP('Calculatie sheet'!$X$2,'Objectenoverzicht aantallen'!$A:$A,'Objectenoverzicht aantallen'!F:F)*$C6</f>
        <v>0</v>
      </c>
      <c r="L6" s="568">
        <f>LOOKUP('Calculatie sheet'!$X$2,'Objectenoverzicht aantallen'!$A:$A,'Objectenoverzicht aantallen'!G:G)*$C6</f>
        <v>0</v>
      </c>
      <c r="M6" s="568">
        <f>LOOKUP('Calculatie sheet'!$X$2,'Objectenoverzicht aantallen'!$A:$A,'Objectenoverzicht aantallen'!H:H)*$C6</f>
        <v>0</v>
      </c>
      <c r="N6" s="568">
        <f>LOOKUP('Calculatie sheet'!$X$2,'Objectenoverzicht aantallen'!$A:$A,'Objectenoverzicht aantallen'!I:I)*$C6</f>
        <v>0</v>
      </c>
      <c r="O6" s="568">
        <f>LOOKUP('Calculatie sheet'!$X$2,'Objectenoverzicht aantallen'!$A:$A,'Objectenoverzicht aantallen'!J:J)*$C6</f>
        <v>0</v>
      </c>
      <c r="P6" s="568">
        <f>LOOKUP('Calculatie sheet'!$X$2,'Objectenoverzicht aantallen'!$A:$A,'Objectenoverzicht aantallen'!K:K)*$C6</f>
        <v>0</v>
      </c>
      <c r="Q6" s="568">
        <f>LOOKUP('Calculatie sheet'!$X$2,'Objectenoverzicht aantallen'!$A:$A,'Objectenoverzicht aantallen'!L:L)*$C6</f>
        <v>0</v>
      </c>
      <c r="R6" s="568">
        <f>LOOKUP('Calculatie sheet'!$X$2,'Objectenoverzicht aantallen'!$A:$A,'Objectenoverzicht aantallen'!M:M)*$C6</f>
        <v>0</v>
      </c>
      <c r="S6" s="568">
        <f>LOOKUP('Calculatie sheet'!$X$2,'Objectenoverzicht aantallen'!$A:$A,'Objectenoverzicht aantallen'!N:N)*$C6</f>
        <v>0</v>
      </c>
      <c r="T6" s="568">
        <f>LOOKUP('Calculatie sheet'!$X$2,'Objectenoverzicht aantallen'!$A:$A,'Objectenoverzicht aantallen'!O:O)*$C6</f>
        <v>0</v>
      </c>
    </row>
    <row r="7" spans="1:20" x14ac:dyDescent="0.2">
      <c r="B7" t="str">
        <f>'Calculatie sheet'!C73</f>
        <v>Bestrating</v>
      </c>
      <c r="C7" s="43">
        <f>'Calculatie sheet'!X73*'Calculatie sheet'!$X$57*(1-'Calculatie sheet'!$X$77-'Calculatie sheet'!$X$78)</f>
        <v>0</v>
      </c>
      <c r="D7" t="s">
        <v>134</v>
      </c>
      <c r="E7" s="569" t="s">
        <v>597</v>
      </c>
      <c r="G7" s="569">
        <f>C7*'Calculatie sheet'!X$7</f>
        <v>0</v>
      </c>
      <c r="H7" s="42">
        <f>C7*'Calculatie sheet'!X$8</f>
        <v>0</v>
      </c>
      <c r="I7" t="str">
        <f t="shared" si="0"/>
        <v>Primair</v>
      </c>
      <c r="J7" s="568">
        <f>LOOKUP('Calculatie sheet'!$X$2,'Objectenoverzicht aantallen'!$A:$A,'Objectenoverzicht aantallen'!E:E)*$C7</f>
        <v>0</v>
      </c>
      <c r="K7" s="568">
        <f>LOOKUP('Calculatie sheet'!$X$2,'Objectenoverzicht aantallen'!$A:$A,'Objectenoverzicht aantallen'!F:F)*$C7</f>
        <v>0</v>
      </c>
      <c r="L7" s="568">
        <f>LOOKUP('Calculatie sheet'!$X$2,'Objectenoverzicht aantallen'!$A:$A,'Objectenoverzicht aantallen'!G:G)*$C7</f>
        <v>0</v>
      </c>
      <c r="M7" s="568">
        <f>LOOKUP('Calculatie sheet'!$X$2,'Objectenoverzicht aantallen'!$A:$A,'Objectenoverzicht aantallen'!H:H)*$C7</f>
        <v>0</v>
      </c>
      <c r="N7" s="568">
        <f>LOOKUP('Calculatie sheet'!$X$2,'Objectenoverzicht aantallen'!$A:$A,'Objectenoverzicht aantallen'!I:I)*$C7</f>
        <v>0</v>
      </c>
      <c r="O7" s="568">
        <f>LOOKUP('Calculatie sheet'!$X$2,'Objectenoverzicht aantallen'!$A:$A,'Objectenoverzicht aantallen'!J:J)*$C7</f>
        <v>0</v>
      </c>
      <c r="P7" s="568">
        <f>LOOKUP('Calculatie sheet'!$X$2,'Objectenoverzicht aantallen'!$A:$A,'Objectenoverzicht aantallen'!K:K)*$C7</f>
        <v>0</v>
      </c>
      <c r="Q7" s="568">
        <f>LOOKUP('Calculatie sheet'!$X$2,'Objectenoverzicht aantallen'!$A:$A,'Objectenoverzicht aantallen'!L:L)*$C7</f>
        <v>0</v>
      </c>
      <c r="R7" s="568">
        <f>LOOKUP('Calculatie sheet'!$X$2,'Objectenoverzicht aantallen'!$A:$A,'Objectenoverzicht aantallen'!M:M)*$C7</f>
        <v>0</v>
      </c>
      <c r="S7" s="568">
        <f>LOOKUP('Calculatie sheet'!$X$2,'Objectenoverzicht aantallen'!$A:$A,'Objectenoverzicht aantallen'!N:N)*$C7</f>
        <v>0</v>
      </c>
      <c r="T7" s="568">
        <f>LOOKUP('Calculatie sheet'!$X$2,'Objectenoverzicht aantallen'!$A:$A,'Objectenoverzicht aantallen'!O:O)*$C7</f>
        <v>0</v>
      </c>
    </row>
    <row r="8" spans="1:20" x14ac:dyDescent="0.2">
      <c r="B8" t="s">
        <v>348</v>
      </c>
      <c r="C8" s="43">
        <f>'Calculatie sheet'!X74*'Calculatie sheet'!$X$57*(1-'Calculatie sheet'!$X$77-'Calculatie sheet'!$X$78)</f>
        <v>0</v>
      </c>
      <c r="D8" t="s">
        <v>134</v>
      </c>
      <c r="G8" s="569">
        <f>C8*'Calculatie sheet'!X$7</f>
        <v>0</v>
      </c>
      <c r="H8" s="42">
        <f>C8*'Calculatie sheet'!X$8</f>
        <v>0</v>
      </c>
      <c r="I8" t="str">
        <f t="shared" si="0"/>
        <v>Primair</v>
      </c>
      <c r="J8" s="568">
        <f>LOOKUP('Calculatie sheet'!$X$2,'Objectenoverzicht aantallen'!$A:$A,'Objectenoverzicht aantallen'!E:E)*$C8</f>
        <v>0</v>
      </c>
      <c r="K8" s="568">
        <f>LOOKUP('Calculatie sheet'!$X$2,'Objectenoverzicht aantallen'!$A:$A,'Objectenoverzicht aantallen'!F:F)*$C8</f>
        <v>0</v>
      </c>
      <c r="L8" s="568">
        <f>LOOKUP('Calculatie sheet'!$X$2,'Objectenoverzicht aantallen'!$A:$A,'Objectenoverzicht aantallen'!G:G)*$C8</f>
        <v>0</v>
      </c>
      <c r="M8" s="568">
        <f>LOOKUP('Calculatie sheet'!$X$2,'Objectenoverzicht aantallen'!$A:$A,'Objectenoverzicht aantallen'!H:H)*$C8</f>
        <v>0</v>
      </c>
      <c r="N8" s="568">
        <f>LOOKUP('Calculatie sheet'!$X$2,'Objectenoverzicht aantallen'!$A:$A,'Objectenoverzicht aantallen'!I:I)*$C8</f>
        <v>0</v>
      </c>
      <c r="O8" s="568">
        <f>LOOKUP('Calculatie sheet'!$X$2,'Objectenoverzicht aantallen'!$A:$A,'Objectenoverzicht aantallen'!J:J)*$C8</f>
        <v>0</v>
      </c>
      <c r="P8" s="568">
        <f>LOOKUP('Calculatie sheet'!$X$2,'Objectenoverzicht aantallen'!$A:$A,'Objectenoverzicht aantallen'!K:K)*$C8</f>
        <v>0</v>
      </c>
      <c r="Q8" s="568">
        <f>LOOKUP('Calculatie sheet'!$X$2,'Objectenoverzicht aantallen'!$A:$A,'Objectenoverzicht aantallen'!L:L)*$C8</f>
        <v>0</v>
      </c>
      <c r="R8" s="568">
        <f>LOOKUP('Calculatie sheet'!$X$2,'Objectenoverzicht aantallen'!$A:$A,'Objectenoverzicht aantallen'!M:M)*$C8</f>
        <v>0</v>
      </c>
      <c r="S8" s="568">
        <f>LOOKUP('Calculatie sheet'!$X$2,'Objectenoverzicht aantallen'!$A:$A,'Objectenoverzicht aantallen'!N:N)*$C8</f>
        <v>0</v>
      </c>
      <c r="T8" s="568">
        <f>LOOKUP('Calculatie sheet'!$X$2,'Objectenoverzicht aantallen'!$A:$A,'Objectenoverzicht aantallen'!O:O)*$C8</f>
        <v>0</v>
      </c>
    </row>
    <row r="9" spans="1:20" x14ac:dyDescent="0.2">
      <c r="B9" t="str">
        <f>B2</f>
        <v>Beton</v>
      </c>
      <c r="C9" s="43">
        <f>'Calculatie sheet'!X68*'Calculatie sheet'!$X$57*'Calculatie sheet'!$X$77</f>
        <v>0</v>
      </c>
      <c r="D9" t="s">
        <v>135</v>
      </c>
      <c r="G9" s="569">
        <f>C9*'Calculatie sheet'!X$7</f>
        <v>0</v>
      </c>
      <c r="H9" s="42">
        <f>C9*'Calculatie sheet'!X$8</f>
        <v>0</v>
      </c>
      <c r="I9" t="str">
        <f t="shared" si="0"/>
        <v>Secundair</v>
      </c>
      <c r="J9" s="568">
        <f>LOOKUP('Calculatie sheet'!$X$2,'Objectenoverzicht aantallen'!$A:$A,'Objectenoverzicht aantallen'!E:E)*$C9</f>
        <v>0</v>
      </c>
      <c r="K9" s="568">
        <f>LOOKUP('Calculatie sheet'!$X$2,'Objectenoverzicht aantallen'!$A:$A,'Objectenoverzicht aantallen'!F:F)*$C9</f>
        <v>0</v>
      </c>
      <c r="L9" s="568">
        <f>LOOKUP('Calculatie sheet'!$X$2,'Objectenoverzicht aantallen'!$A:$A,'Objectenoverzicht aantallen'!G:G)*$C9</f>
        <v>0</v>
      </c>
      <c r="M9" s="568">
        <f>LOOKUP('Calculatie sheet'!$X$2,'Objectenoverzicht aantallen'!$A:$A,'Objectenoverzicht aantallen'!H:H)*$C9</f>
        <v>0</v>
      </c>
      <c r="N9" s="568">
        <f>LOOKUP('Calculatie sheet'!$X$2,'Objectenoverzicht aantallen'!$A:$A,'Objectenoverzicht aantallen'!I:I)*$C9</f>
        <v>0</v>
      </c>
      <c r="O9" s="568">
        <f>LOOKUP('Calculatie sheet'!$X$2,'Objectenoverzicht aantallen'!$A:$A,'Objectenoverzicht aantallen'!J:J)*$C9</f>
        <v>0</v>
      </c>
      <c r="P9" s="568">
        <f>LOOKUP('Calculatie sheet'!$X$2,'Objectenoverzicht aantallen'!$A:$A,'Objectenoverzicht aantallen'!K:K)*$C9</f>
        <v>0</v>
      </c>
      <c r="Q9" s="568">
        <f>LOOKUP('Calculatie sheet'!$X$2,'Objectenoverzicht aantallen'!$A:$A,'Objectenoverzicht aantallen'!L:L)*$C9</f>
        <v>0</v>
      </c>
      <c r="R9" s="568">
        <f>LOOKUP('Calculatie sheet'!$X$2,'Objectenoverzicht aantallen'!$A:$A,'Objectenoverzicht aantallen'!M:M)*$C9</f>
        <v>0</v>
      </c>
      <c r="S9" s="568">
        <f>LOOKUP('Calculatie sheet'!$X$2,'Objectenoverzicht aantallen'!$A:$A,'Objectenoverzicht aantallen'!N:N)*$C9</f>
        <v>0</v>
      </c>
      <c r="T9" s="568">
        <f>LOOKUP('Calculatie sheet'!$X$2,'Objectenoverzicht aantallen'!$A:$A,'Objectenoverzicht aantallen'!O:O)*$C9</f>
        <v>0</v>
      </c>
    </row>
    <row r="10" spans="1:20" x14ac:dyDescent="0.2">
      <c r="B10" t="str">
        <f>B3</f>
        <v>Staal</v>
      </c>
      <c r="C10" s="43">
        <f>'Calculatie sheet'!X69*'Calculatie sheet'!$X$57*'Calculatie sheet'!$X$77</f>
        <v>0</v>
      </c>
      <c r="D10" t="s">
        <v>135</v>
      </c>
      <c r="G10" s="569">
        <f>C10*'Calculatie sheet'!X$7</f>
        <v>0</v>
      </c>
      <c r="H10" s="42">
        <f>C10*'Calculatie sheet'!X$8</f>
        <v>0</v>
      </c>
      <c r="I10" t="str">
        <f t="shared" si="0"/>
        <v>Secundair</v>
      </c>
      <c r="J10" s="568">
        <f>LOOKUP('Calculatie sheet'!$X$2,'Objectenoverzicht aantallen'!$A:$A,'Objectenoverzicht aantallen'!E:E)*$C10</f>
        <v>0</v>
      </c>
      <c r="K10" s="568">
        <f>LOOKUP('Calculatie sheet'!$X$2,'Objectenoverzicht aantallen'!$A:$A,'Objectenoverzicht aantallen'!F:F)*$C10</f>
        <v>0</v>
      </c>
      <c r="L10" s="568">
        <f>LOOKUP('Calculatie sheet'!$X$2,'Objectenoverzicht aantallen'!$A:$A,'Objectenoverzicht aantallen'!G:G)*$C10</f>
        <v>0</v>
      </c>
      <c r="M10" s="568">
        <f>LOOKUP('Calculatie sheet'!$X$2,'Objectenoverzicht aantallen'!$A:$A,'Objectenoverzicht aantallen'!H:H)*$C10</f>
        <v>0</v>
      </c>
      <c r="N10" s="568">
        <f>LOOKUP('Calculatie sheet'!$X$2,'Objectenoverzicht aantallen'!$A:$A,'Objectenoverzicht aantallen'!I:I)*$C10</f>
        <v>0</v>
      </c>
      <c r="O10" s="568">
        <f>LOOKUP('Calculatie sheet'!$X$2,'Objectenoverzicht aantallen'!$A:$A,'Objectenoverzicht aantallen'!J:J)*$C10</f>
        <v>0</v>
      </c>
      <c r="P10" s="568">
        <f>LOOKUP('Calculatie sheet'!$X$2,'Objectenoverzicht aantallen'!$A:$A,'Objectenoverzicht aantallen'!K:K)*$C10</f>
        <v>0</v>
      </c>
      <c r="Q10" s="568">
        <f>LOOKUP('Calculatie sheet'!$X$2,'Objectenoverzicht aantallen'!$A:$A,'Objectenoverzicht aantallen'!L:L)*$C10</f>
        <v>0</v>
      </c>
      <c r="R10" s="568">
        <f>LOOKUP('Calculatie sheet'!$X$2,'Objectenoverzicht aantallen'!$A:$A,'Objectenoverzicht aantallen'!M:M)*$C10</f>
        <v>0</v>
      </c>
      <c r="S10" s="568">
        <f>LOOKUP('Calculatie sheet'!$X$2,'Objectenoverzicht aantallen'!$A:$A,'Objectenoverzicht aantallen'!N:N)*$C10</f>
        <v>0</v>
      </c>
      <c r="T10" s="568">
        <f>LOOKUP('Calculatie sheet'!$X$2,'Objectenoverzicht aantallen'!$A:$A,'Objectenoverzicht aantallen'!O:O)*$C10</f>
        <v>0</v>
      </c>
    </row>
    <row r="11" spans="1:20" x14ac:dyDescent="0.2">
      <c r="B11" t="str">
        <f>B4</f>
        <v>Asfalt</v>
      </c>
      <c r="C11" s="43">
        <f>'Calculatie sheet'!X70*'Calculatie sheet'!$X$57*'Calculatie sheet'!$X$77</f>
        <v>209.47499999999999</v>
      </c>
      <c r="D11" t="s">
        <v>135</v>
      </c>
      <c r="G11" s="569">
        <f>C11*'Calculatie sheet'!X$7</f>
        <v>0</v>
      </c>
      <c r="H11" s="42">
        <f>C11*'Calculatie sheet'!X$8</f>
        <v>0</v>
      </c>
      <c r="I11" t="str">
        <f t="shared" si="0"/>
        <v>Secundair</v>
      </c>
      <c r="J11" s="568">
        <f>LOOKUP('Calculatie sheet'!$X$2,'Objectenoverzicht aantallen'!$A:$A,'Objectenoverzicht aantallen'!E:E)*$C11</f>
        <v>0</v>
      </c>
      <c r="K11" s="568">
        <f>LOOKUP('Calculatie sheet'!$X$2,'Objectenoverzicht aantallen'!$A:$A,'Objectenoverzicht aantallen'!F:F)*$C11</f>
        <v>0</v>
      </c>
      <c r="L11" s="568">
        <f>LOOKUP('Calculatie sheet'!$X$2,'Objectenoverzicht aantallen'!$A:$A,'Objectenoverzicht aantallen'!G:G)*$C11</f>
        <v>0</v>
      </c>
      <c r="M11" s="568">
        <f>LOOKUP('Calculatie sheet'!$X$2,'Objectenoverzicht aantallen'!$A:$A,'Objectenoverzicht aantallen'!H:H)*$C11</f>
        <v>0</v>
      </c>
      <c r="N11" s="568">
        <f>LOOKUP('Calculatie sheet'!$X$2,'Objectenoverzicht aantallen'!$A:$A,'Objectenoverzicht aantallen'!I:I)*$C11</f>
        <v>0</v>
      </c>
      <c r="O11" s="568">
        <f>LOOKUP('Calculatie sheet'!$X$2,'Objectenoverzicht aantallen'!$A:$A,'Objectenoverzicht aantallen'!J:J)*$C11</f>
        <v>0</v>
      </c>
      <c r="P11" s="568">
        <f>LOOKUP('Calculatie sheet'!$X$2,'Objectenoverzicht aantallen'!$A:$A,'Objectenoverzicht aantallen'!K:K)*$C11</f>
        <v>0</v>
      </c>
      <c r="Q11" s="568">
        <f>LOOKUP('Calculatie sheet'!$X$2,'Objectenoverzicht aantallen'!$A:$A,'Objectenoverzicht aantallen'!L:L)*$C11</f>
        <v>0</v>
      </c>
      <c r="R11" s="568">
        <f>LOOKUP('Calculatie sheet'!$X$2,'Objectenoverzicht aantallen'!$A:$A,'Objectenoverzicht aantallen'!M:M)*$C11</f>
        <v>0</v>
      </c>
      <c r="S11" s="568">
        <f>LOOKUP('Calculatie sheet'!$X$2,'Objectenoverzicht aantallen'!$A:$A,'Objectenoverzicht aantallen'!N:N)*$C11</f>
        <v>0</v>
      </c>
      <c r="T11" s="568">
        <f>LOOKUP('Calculatie sheet'!$X$2,'Objectenoverzicht aantallen'!$A:$A,'Objectenoverzicht aantallen'!O:O)*$C11</f>
        <v>0</v>
      </c>
    </row>
    <row r="12" spans="1:20" x14ac:dyDescent="0.2">
      <c r="B12" t="s">
        <v>866</v>
      </c>
      <c r="C12" s="43">
        <f>'Calculatie sheet'!X71*'Calculatie sheet'!$X$57*'Calculatie sheet'!$X$77</f>
        <v>0</v>
      </c>
      <c r="D12" t="s">
        <v>135</v>
      </c>
      <c r="G12" s="569">
        <f>C12*'Calculatie sheet'!X$7</f>
        <v>0</v>
      </c>
      <c r="H12" s="42">
        <f>C12*'Calculatie sheet'!X$8</f>
        <v>0</v>
      </c>
      <c r="I12" t="str">
        <f t="shared" ref="I12" si="2">D12</f>
        <v>Secundair</v>
      </c>
      <c r="J12" s="568">
        <f>LOOKUP('Calculatie sheet'!$X$2,'Objectenoverzicht aantallen'!$A:$A,'Objectenoverzicht aantallen'!E:E)*$C12</f>
        <v>0</v>
      </c>
      <c r="K12" s="568">
        <f>LOOKUP('Calculatie sheet'!$X$2,'Objectenoverzicht aantallen'!$A:$A,'Objectenoverzicht aantallen'!F:F)*$C12</f>
        <v>0</v>
      </c>
      <c r="L12" s="568">
        <f>LOOKUP('Calculatie sheet'!$X$2,'Objectenoverzicht aantallen'!$A:$A,'Objectenoverzicht aantallen'!G:G)*$C12</f>
        <v>0</v>
      </c>
      <c r="M12" s="568">
        <f>LOOKUP('Calculatie sheet'!$X$2,'Objectenoverzicht aantallen'!$A:$A,'Objectenoverzicht aantallen'!H:H)*$C12</f>
        <v>0</v>
      </c>
      <c r="N12" s="568">
        <f>LOOKUP('Calculatie sheet'!$X$2,'Objectenoverzicht aantallen'!$A:$A,'Objectenoverzicht aantallen'!I:I)*$C12</f>
        <v>0</v>
      </c>
      <c r="O12" s="568">
        <f>LOOKUP('Calculatie sheet'!$X$2,'Objectenoverzicht aantallen'!$A:$A,'Objectenoverzicht aantallen'!J:J)*$C12</f>
        <v>0</v>
      </c>
      <c r="P12" s="568">
        <f>LOOKUP('Calculatie sheet'!$X$2,'Objectenoverzicht aantallen'!$A:$A,'Objectenoverzicht aantallen'!K:K)*$C12</f>
        <v>0</v>
      </c>
      <c r="Q12" s="568">
        <f>LOOKUP('Calculatie sheet'!$X$2,'Objectenoverzicht aantallen'!$A:$A,'Objectenoverzicht aantallen'!L:L)*$C12</f>
        <v>0</v>
      </c>
      <c r="R12" s="568">
        <f>LOOKUP('Calculatie sheet'!$X$2,'Objectenoverzicht aantallen'!$A:$A,'Objectenoverzicht aantallen'!M:M)*$C12</f>
        <v>0</v>
      </c>
      <c r="S12" s="568">
        <f>LOOKUP('Calculatie sheet'!$X$2,'Objectenoverzicht aantallen'!$A:$A,'Objectenoverzicht aantallen'!N:N)*$C12</f>
        <v>0</v>
      </c>
      <c r="T12" s="568">
        <f>LOOKUP('Calculatie sheet'!$X$2,'Objectenoverzicht aantallen'!$A:$A,'Objectenoverzicht aantallen'!O:O)*$C12</f>
        <v>0</v>
      </c>
    </row>
    <row r="13" spans="1:20" x14ac:dyDescent="0.2">
      <c r="B13" t="str">
        <f>B6</f>
        <v>Grondbewerking</v>
      </c>
      <c r="C13" s="43">
        <f>'Calculatie sheet'!X72*'Calculatie sheet'!$X$57*'Calculatie sheet'!$X$77</f>
        <v>488.77499999999998</v>
      </c>
      <c r="D13" t="s">
        <v>135</v>
      </c>
      <c r="G13" s="569">
        <f>C13*'Calculatie sheet'!X$7</f>
        <v>0</v>
      </c>
      <c r="H13" s="42">
        <f>C13*'Calculatie sheet'!X$8</f>
        <v>0</v>
      </c>
      <c r="I13" t="str">
        <f t="shared" si="0"/>
        <v>Secundair</v>
      </c>
      <c r="J13" s="568">
        <f>LOOKUP('Calculatie sheet'!$X$2,'Objectenoverzicht aantallen'!$A:$A,'Objectenoverzicht aantallen'!E:E)*$C13</f>
        <v>0</v>
      </c>
      <c r="K13" s="568">
        <f>LOOKUP('Calculatie sheet'!$X$2,'Objectenoverzicht aantallen'!$A:$A,'Objectenoverzicht aantallen'!F:F)*$C13</f>
        <v>0</v>
      </c>
      <c r="L13" s="568">
        <f>LOOKUP('Calculatie sheet'!$X$2,'Objectenoverzicht aantallen'!$A:$A,'Objectenoverzicht aantallen'!G:G)*$C13</f>
        <v>0</v>
      </c>
      <c r="M13" s="568">
        <f>LOOKUP('Calculatie sheet'!$X$2,'Objectenoverzicht aantallen'!$A:$A,'Objectenoverzicht aantallen'!H:H)*$C13</f>
        <v>0</v>
      </c>
      <c r="N13" s="568">
        <f>LOOKUP('Calculatie sheet'!$X$2,'Objectenoverzicht aantallen'!$A:$A,'Objectenoverzicht aantallen'!I:I)*$C13</f>
        <v>0</v>
      </c>
      <c r="O13" s="568">
        <f>LOOKUP('Calculatie sheet'!$X$2,'Objectenoverzicht aantallen'!$A:$A,'Objectenoverzicht aantallen'!J:J)*$C13</f>
        <v>0</v>
      </c>
      <c r="P13" s="568">
        <f>LOOKUP('Calculatie sheet'!$X$2,'Objectenoverzicht aantallen'!$A:$A,'Objectenoverzicht aantallen'!K:K)*$C13</f>
        <v>0</v>
      </c>
      <c r="Q13" s="568">
        <f>LOOKUP('Calculatie sheet'!$X$2,'Objectenoverzicht aantallen'!$A:$A,'Objectenoverzicht aantallen'!L:L)*$C13</f>
        <v>0</v>
      </c>
      <c r="R13" s="568">
        <f>LOOKUP('Calculatie sheet'!$X$2,'Objectenoverzicht aantallen'!$A:$A,'Objectenoverzicht aantallen'!M:M)*$C13</f>
        <v>0</v>
      </c>
      <c r="S13" s="568">
        <f>LOOKUP('Calculatie sheet'!$X$2,'Objectenoverzicht aantallen'!$A:$A,'Objectenoverzicht aantallen'!N:N)*$C13</f>
        <v>0</v>
      </c>
      <c r="T13" s="568">
        <f>LOOKUP('Calculatie sheet'!$X$2,'Objectenoverzicht aantallen'!$A:$A,'Objectenoverzicht aantallen'!O:O)*$C13</f>
        <v>0</v>
      </c>
    </row>
    <row r="14" spans="1:20" x14ac:dyDescent="0.2">
      <c r="B14" t="str">
        <f>B7</f>
        <v>Bestrating</v>
      </c>
      <c r="C14" s="43">
        <f>'Calculatie sheet'!X73*'Calculatie sheet'!$X$57*'Calculatie sheet'!$X$77</f>
        <v>0</v>
      </c>
      <c r="D14" t="s">
        <v>135</v>
      </c>
      <c r="G14" s="569">
        <f>C14*'Calculatie sheet'!X$7</f>
        <v>0</v>
      </c>
      <c r="H14" s="42">
        <f>C14*'Calculatie sheet'!X$8</f>
        <v>0</v>
      </c>
      <c r="I14" t="str">
        <f t="shared" si="0"/>
        <v>Secundair</v>
      </c>
      <c r="J14" s="568">
        <f>LOOKUP('Calculatie sheet'!$X$2,'Objectenoverzicht aantallen'!$A:$A,'Objectenoverzicht aantallen'!E:E)*$C14</f>
        <v>0</v>
      </c>
      <c r="K14" s="568">
        <f>LOOKUP('Calculatie sheet'!$X$2,'Objectenoverzicht aantallen'!$A:$A,'Objectenoverzicht aantallen'!F:F)*$C14</f>
        <v>0</v>
      </c>
      <c r="L14" s="568">
        <f>LOOKUP('Calculatie sheet'!$X$2,'Objectenoverzicht aantallen'!$A:$A,'Objectenoverzicht aantallen'!G:G)*$C14</f>
        <v>0</v>
      </c>
      <c r="M14" s="568">
        <f>LOOKUP('Calculatie sheet'!$X$2,'Objectenoverzicht aantallen'!$A:$A,'Objectenoverzicht aantallen'!H:H)*$C14</f>
        <v>0</v>
      </c>
      <c r="N14" s="568">
        <f>LOOKUP('Calculatie sheet'!$X$2,'Objectenoverzicht aantallen'!$A:$A,'Objectenoverzicht aantallen'!I:I)*$C14</f>
        <v>0</v>
      </c>
      <c r="O14" s="568">
        <f>LOOKUP('Calculatie sheet'!$X$2,'Objectenoverzicht aantallen'!$A:$A,'Objectenoverzicht aantallen'!J:J)*$C14</f>
        <v>0</v>
      </c>
      <c r="P14" s="568">
        <f>LOOKUP('Calculatie sheet'!$X$2,'Objectenoverzicht aantallen'!$A:$A,'Objectenoverzicht aantallen'!K:K)*$C14</f>
        <v>0</v>
      </c>
      <c r="Q14" s="568">
        <f>LOOKUP('Calculatie sheet'!$X$2,'Objectenoverzicht aantallen'!$A:$A,'Objectenoverzicht aantallen'!L:L)*$C14</f>
        <v>0</v>
      </c>
      <c r="R14" s="568">
        <f>LOOKUP('Calculatie sheet'!$X$2,'Objectenoverzicht aantallen'!$A:$A,'Objectenoverzicht aantallen'!M:M)*$C14</f>
        <v>0</v>
      </c>
      <c r="S14" s="568">
        <f>LOOKUP('Calculatie sheet'!$X$2,'Objectenoverzicht aantallen'!$A:$A,'Objectenoverzicht aantallen'!N:N)*$C14</f>
        <v>0</v>
      </c>
      <c r="T14" s="568">
        <f>LOOKUP('Calculatie sheet'!$X$2,'Objectenoverzicht aantallen'!$A:$A,'Objectenoverzicht aantallen'!O:O)*$C14</f>
        <v>0</v>
      </c>
    </row>
    <row r="15" spans="1:20" x14ac:dyDescent="0.2">
      <c r="B15" t="s">
        <v>348</v>
      </c>
      <c r="C15" s="43">
        <f>'Calculatie sheet'!X74*'Calculatie sheet'!$X$57*'Calculatie sheet'!$X$77</f>
        <v>0</v>
      </c>
      <c r="D15" t="s">
        <v>135</v>
      </c>
      <c r="G15" s="569">
        <f>C15*'Calculatie sheet'!X$7</f>
        <v>0</v>
      </c>
      <c r="H15" s="42">
        <f>C15*'Calculatie sheet'!X$8</f>
        <v>0</v>
      </c>
      <c r="I15" t="str">
        <f t="shared" si="0"/>
        <v>Secundair</v>
      </c>
      <c r="J15" s="568">
        <f>LOOKUP('Calculatie sheet'!$X$2,'Objectenoverzicht aantallen'!$A:$A,'Objectenoverzicht aantallen'!E:E)*$C15</f>
        <v>0</v>
      </c>
      <c r="K15" s="568">
        <f>LOOKUP('Calculatie sheet'!$X$2,'Objectenoverzicht aantallen'!$A:$A,'Objectenoverzicht aantallen'!F:F)*$C15</f>
        <v>0</v>
      </c>
      <c r="L15" s="568">
        <f>LOOKUP('Calculatie sheet'!$X$2,'Objectenoverzicht aantallen'!$A:$A,'Objectenoverzicht aantallen'!G:G)*$C15</f>
        <v>0</v>
      </c>
      <c r="M15" s="568">
        <f>LOOKUP('Calculatie sheet'!$X$2,'Objectenoverzicht aantallen'!$A:$A,'Objectenoverzicht aantallen'!H:H)*$C15</f>
        <v>0</v>
      </c>
      <c r="N15" s="568">
        <f>LOOKUP('Calculatie sheet'!$X$2,'Objectenoverzicht aantallen'!$A:$A,'Objectenoverzicht aantallen'!I:I)*$C15</f>
        <v>0</v>
      </c>
      <c r="O15" s="568">
        <f>LOOKUP('Calculatie sheet'!$X$2,'Objectenoverzicht aantallen'!$A:$A,'Objectenoverzicht aantallen'!J:J)*$C15</f>
        <v>0</v>
      </c>
      <c r="P15" s="568">
        <f>LOOKUP('Calculatie sheet'!$X$2,'Objectenoverzicht aantallen'!$A:$A,'Objectenoverzicht aantallen'!K:K)*$C15</f>
        <v>0</v>
      </c>
      <c r="Q15" s="568">
        <f>LOOKUP('Calculatie sheet'!$X$2,'Objectenoverzicht aantallen'!$A:$A,'Objectenoverzicht aantallen'!L:L)*$C15</f>
        <v>0</v>
      </c>
      <c r="R15" s="568">
        <f>LOOKUP('Calculatie sheet'!$X$2,'Objectenoverzicht aantallen'!$A:$A,'Objectenoverzicht aantallen'!M:M)*$C15</f>
        <v>0</v>
      </c>
      <c r="S15" s="568">
        <f>LOOKUP('Calculatie sheet'!$X$2,'Objectenoverzicht aantallen'!$A:$A,'Objectenoverzicht aantallen'!N:N)*$C15</f>
        <v>0</v>
      </c>
      <c r="T15" s="568">
        <f>LOOKUP('Calculatie sheet'!$X$2,'Objectenoverzicht aantallen'!$A:$A,'Objectenoverzicht aantallen'!O:O)*$C15</f>
        <v>0</v>
      </c>
    </row>
    <row r="16" spans="1:20" x14ac:dyDescent="0.2">
      <c r="B16" t="str">
        <f>B9</f>
        <v>Beton</v>
      </c>
      <c r="C16" s="42">
        <f>'Calculatie sheet'!X68*'Calculatie sheet'!$X$57*'Calculatie sheet'!$X$78</f>
        <v>0</v>
      </c>
      <c r="D16" t="s">
        <v>360</v>
      </c>
      <c r="G16" s="569">
        <f>C16*'Calculatie sheet'!X$7</f>
        <v>0</v>
      </c>
      <c r="H16" s="42">
        <f>C16*'Calculatie sheet'!X$8</f>
        <v>0</v>
      </c>
      <c r="I16" t="str">
        <f t="shared" si="0"/>
        <v>Biobased</v>
      </c>
      <c r="J16" s="568">
        <f>LOOKUP('Calculatie sheet'!$X$2,'Objectenoverzicht aantallen'!$A:$A,'Objectenoverzicht aantallen'!E:E)*$C16</f>
        <v>0</v>
      </c>
      <c r="K16" s="568">
        <f>LOOKUP('Calculatie sheet'!$X$2,'Objectenoverzicht aantallen'!$A:$A,'Objectenoverzicht aantallen'!F:F)*$C16</f>
        <v>0</v>
      </c>
      <c r="L16" s="568">
        <f>LOOKUP('Calculatie sheet'!$X$2,'Objectenoverzicht aantallen'!$A:$A,'Objectenoverzicht aantallen'!G:G)*$C16</f>
        <v>0</v>
      </c>
      <c r="M16" s="568">
        <f>LOOKUP('Calculatie sheet'!$X$2,'Objectenoverzicht aantallen'!$A:$A,'Objectenoverzicht aantallen'!H:H)*$C16</f>
        <v>0</v>
      </c>
      <c r="N16" s="568">
        <f>LOOKUP('Calculatie sheet'!$X$2,'Objectenoverzicht aantallen'!$A:$A,'Objectenoverzicht aantallen'!I:I)*$C16</f>
        <v>0</v>
      </c>
      <c r="O16" s="568">
        <f>LOOKUP('Calculatie sheet'!$X$2,'Objectenoverzicht aantallen'!$A:$A,'Objectenoverzicht aantallen'!J:J)*$C16</f>
        <v>0</v>
      </c>
      <c r="P16" s="568">
        <f>LOOKUP('Calculatie sheet'!$X$2,'Objectenoverzicht aantallen'!$A:$A,'Objectenoverzicht aantallen'!K:K)*$C16</f>
        <v>0</v>
      </c>
      <c r="Q16" s="568">
        <f>LOOKUP('Calculatie sheet'!$X$2,'Objectenoverzicht aantallen'!$A:$A,'Objectenoverzicht aantallen'!L:L)*$C16</f>
        <v>0</v>
      </c>
      <c r="R16" s="568">
        <f>LOOKUP('Calculatie sheet'!$X$2,'Objectenoverzicht aantallen'!$A:$A,'Objectenoverzicht aantallen'!M:M)*$C16</f>
        <v>0</v>
      </c>
      <c r="S16" s="568">
        <f>LOOKUP('Calculatie sheet'!$X$2,'Objectenoverzicht aantallen'!$A:$A,'Objectenoverzicht aantallen'!N:N)*$C16</f>
        <v>0</v>
      </c>
      <c r="T16" s="568">
        <f>LOOKUP('Calculatie sheet'!$X$2,'Objectenoverzicht aantallen'!$A:$A,'Objectenoverzicht aantallen'!O:O)*$C16</f>
        <v>0</v>
      </c>
    </row>
    <row r="17" spans="2:20" x14ac:dyDescent="0.2">
      <c r="B17" t="str">
        <f>B10</f>
        <v>Staal</v>
      </c>
      <c r="C17" s="42">
        <f>'Calculatie sheet'!X69*'Calculatie sheet'!$X$57*'Calculatie sheet'!$X$78</f>
        <v>0</v>
      </c>
      <c r="D17" t="s">
        <v>360</v>
      </c>
      <c r="G17" s="569">
        <f>C17*'Calculatie sheet'!X$7</f>
        <v>0</v>
      </c>
      <c r="H17" s="42">
        <f>C17*'Calculatie sheet'!X$8</f>
        <v>0</v>
      </c>
      <c r="I17" t="str">
        <f t="shared" si="0"/>
        <v>Biobased</v>
      </c>
      <c r="J17" s="568">
        <f>LOOKUP('Calculatie sheet'!$X$2,'Objectenoverzicht aantallen'!$A:$A,'Objectenoverzicht aantallen'!E:E)*$C17</f>
        <v>0</v>
      </c>
      <c r="K17" s="568">
        <f>LOOKUP('Calculatie sheet'!$X$2,'Objectenoverzicht aantallen'!$A:$A,'Objectenoverzicht aantallen'!F:F)*$C17</f>
        <v>0</v>
      </c>
      <c r="L17" s="568">
        <f>LOOKUP('Calculatie sheet'!$X$2,'Objectenoverzicht aantallen'!$A:$A,'Objectenoverzicht aantallen'!G:G)*$C17</f>
        <v>0</v>
      </c>
      <c r="M17" s="568">
        <f>LOOKUP('Calculatie sheet'!$X$2,'Objectenoverzicht aantallen'!$A:$A,'Objectenoverzicht aantallen'!H:H)*$C17</f>
        <v>0</v>
      </c>
      <c r="N17" s="568">
        <f>LOOKUP('Calculatie sheet'!$X$2,'Objectenoverzicht aantallen'!$A:$A,'Objectenoverzicht aantallen'!I:I)*$C17</f>
        <v>0</v>
      </c>
      <c r="O17" s="568">
        <f>LOOKUP('Calculatie sheet'!$X$2,'Objectenoverzicht aantallen'!$A:$A,'Objectenoverzicht aantallen'!J:J)*$C17</f>
        <v>0</v>
      </c>
      <c r="P17" s="568">
        <f>LOOKUP('Calculatie sheet'!$X$2,'Objectenoverzicht aantallen'!$A:$A,'Objectenoverzicht aantallen'!K:K)*$C17</f>
        <v>0</v>
      </c>
      <c r="Q17" s="568">
        <f>LOOKUP('Calculatie sheet'!$X$2,'Objectenoverzicht aantallen'!$A:$A,'Objectenoverzicht aantallen'!L:L)*$C17</f>
        <v>0</v>
      </c>
      <c r="R17" s="568">
        <f>LOOKUP('Calculatie sheet'!$X$2,'Objectenoverzicht aantallen'!$A:$A,'Objectenoverzicht aantallen'!M:M)*$C17</f>
        <v>0</v>
      </c>
      <c r="S17" s="568">
        <f>LOOKUP('Calculatie sheet'!$X$2,'Objectenoverzicht aantallen'!$A:$A,'Objectenoverzicht aantallen'!N:N)*$C17</f>
        <v>0</v>
      </c>
      <c r="T17" s="568">
        <f>LOOKUP('Calculatie sheet'!$X$2,'Objectenoverzicht aantallen'!$A:$A,'Objectenoverzicht aantallen'!O:O)*$C17</f>
        <v>0</v>
      </c>
    </row>
    <row r="18" spans="2:20" x14ac:dyDescent="0.2">
      <c r="B18" t="str">
        <f>B11</f>
        <v>Asfalt</v>
      </c>
      <c r="C18" s="42">
        <f>'Calculatie sheet'!X70*'Calculatie sheet'!$X$57*'Calculatie sheet'!$X$78</f>
        <v>0</v>
      </c>
      <c r="D18" t="s">
        <v>360</v>
      </c>
      <c r="G18" s="569">
        <f>C18*'Calculatie sheet'!X$7</f>
        <v>0</v>
      </c>
      <c r="H18" s="42">
        <f>C18*'Calculatie sheet'!X$8</f>
        <v>0</v>
      </c>
      <c r="I18" t="str">
        <f t="shared" si="0"/>
        <v>Biobased</v>
      </c>
      <c r="J18" s="568">
        <f>LOOKUP('Calculatie sheet'!$X$2,'Objectenoverzicht aantallen'!$A:$A,'Objectenoverzicht aantallen'!E:E)*$C18</f>
        <v>0</v>
      </c>
      <c r="K18" s="568">
        <f>LOOKUP('Calculatie sheet'!$X$2,'Objectenoverzicht aantallen'!$A:$A,'Objectenoverzicht aantallen'!F:F)*$C18</f>
        <v>0</v>
      </c>
      <c r="L18" s="568">
        <f>LOOKUP('Calculatie sheet'!$X$2,'Objectenoverzicht aantallen'!$A:$A,'Objectenoverzicht aantallen'!G:G)*$C18</f>
        <v>0</v>
      </c>
      <c r="M18" s="568">
        <f>LOOKUP('Calculatie sheet'!$X$2,'Objectenoverzicht aantallen'!$A:$A,'Objectenoverzicht aantallen'!H:H)*$C18</f>
        <v>0</v>
      </c>
      <c r="N18" s="568">
        <f>LOOKUP('Calculatie sheet'!$X$2,'Objectenoverzicht aantallen'!$A:$A,'Objectenoverzicht aantallen'!I:I)*$C18</f>
        <v>0</v>
      </c>
      <c r="O18" s="568">
        <f>LOOKUP('Calculatie sheet'!$X$2,'Objectenoverzicht aantallen'!$A:$A,'Objectenoverzicht aantallen'!J:J)*$C18</f>
        <v>0</v>
      </c>
      <c r="P18" s="568">
        <f>LOOKUP('Calculatie sheet'!$X$2,'Objectenoverzicht aantallen'!$A:$A,'Objectenoverzicht aantallen'!K:K)*$C18</f>
        <v>0</v>
      </c>
      <c r="Q18" s="568">
        <f>LOOKUP('Calculatie sheet'!$X$2,'Objectenoverzicht aantallen'!$A:$A,'Objectenoverzicht aantallen'!L:L)*$C18</f>
        <v>0</v>
      </c>
      <c r="R18" s="568">
        <f>LOOKUP('Calculatie sheet'!$X$2,'Objectenoverzicht aantallen'!$A:$A,'Objectenoverzicht aantallen'!M:M)*$C18</f>
        <v>0</v>
      </c>
      <c r="S18" s="568">
        <f>LOOKUP('Calculatie sheet'!$X$2,'Objectenoverzicht aantallen'!$A:$A,'Objectenoverzicht aantallen'!N:N)*$C18</f>
        <v>0</v>
      </c>
      <c r="T18" s="568">
        <f>LOOKUP('Calculatie sheet'!$X$2,'Objectenoverzicht aantallen'!$A:$A,'Objectenoverzicht aantallen'!O:O)*$C18</f>
        <v>0</v>
      </c>
    </row>
    <row r="19" spans="2:20" x14ac:dyDescent="0.2">
      <c r="B19" t="s">
        <v>866</v>
      </c>
      <c r="C19" s="42">
        <f>'Calculatie sheet'!X71*'Calculatie sheet'!$X$57*'Calculatie sheet'!$X$78</f>
        <v>0</v>
      </c>
      <c r="D19" t="s">
        <v>360</v>
      </c>
      <c r="G19" s="569">
        <f>C19*'Calculatie sheet'!X$7</f>
        <v>0</v>
      </c>
      <c r="H19" s="42">
        <f>C19*'Calculatie sheet'!X$8</f>
        <v>0</v>
      </c>
      <c r="I19" t="str">
        <f t="shared" ref="I19" si="3">D19</f>
        <v>Biobased</v>
      </c>
      <c r="J19" s="568">
        <f>LOOKUP('Calculatie sheet'!$X$2,'Objectenoverzicht aantallen'!$A:$A,'Objectenoverzicht aantallen'!E:E)*$C19</f>
        <v>0</v>
      </c>
      <c r="K19" s="568">
        <f>LOOKUP('Calculatie sheet'!$X$2,'Objectenoverzicht aantallen'!$A:$A,'Objectenoverzicht aantallen'!F:F)*$C19</f>
        <v>0</v>
      </c>
      <c r="L19" s="568">
        <f>LOOKUP('Calculatie sheet'!$X$2,'Objectenoverzicht aantallen'!$A:$A,'Objectenoverzicht aantallen'!G:G)*$C19</f>
        <v>0</v>
      </c>
      <c r="M19" s="568">
        <f>LOOKUP('Calculatie sheet'!$X$2,'Objectenoverzicht aantallen'!$A:$A,'Objectenoverzicht aantallen'!H:H)*$C19</f>
        <v>0</v>
      </c>
      <c r="N19" s="568">
        <f>LOOKUP('Calculatie sheet'!$X$2,'Objectenoverzicht aantallen'!$A:$A,'Objectenoverzicht aantallen'!I:I)*$C19</f>
        <v>0</v>
      </c>
      <c r="O19" s="568">
        <f>LOOKUP('Calculatie sheet'!$X$2,'Objectenoverzicht aantallen'!$A:$A,'Objectenoverzicht aantallen'!J:J)*$C19</f>
        <v>0</v>
      </c>
      <c r="P19" s="568">
        <f>LOOKUP('Calculatie sheet'!$X$2,'Objectenoverzicht aantallen'!$A:$A,'Objectenoverzicht aantallen'!K:K)*$C19</f>
        <v>0</v>
      </c>
      <c r="Q19" s="568">
        <f>LOOKUP('Calculatie sheet'!$X$2,'Objectenoverzicht aantallen'!$A:$A,'Objectenoverzicht aantallen'!L:L)*$C19</f>
        <v>0</v>
      </c>
      <c r="R19" s="568">
        <f>LOOKUP('Calculatie sheet'!$X$2,'Objectenoverzicht aantallen'!$A:$A,'Objectenoverzicht aantallen'!M:M)*$C19</f>
        <v>0</v>
      </c>
      <c r="S19" s="568">
        <f>LOOKUP('Calculatie sheet'!$X$2,'Objectenoverzicht aantallen'!$A:$A,'Objectenoverzicht aantallen'!N:N)*$C19</f>
        <v>0</v>
      </c>
      <c r="T19" s="568">
        <f>LOOKUP('Calculatie sheet'!$X$2,'Objectenoverzicht aantallen'!$A:$A,'Objectenoverzicht aantallen'!O:O)*$C19</f>
        <v>0</v>
      </c>
    </row>
    <row r="20" spans="2:20" x14ac:dyDescent="0.2">
      <c r="B20" t="str">
        <f t="shared" ref="B20:B21" si="4">B13</f>
        <v>Grondbewerking</v>
      </c>
      <c r="C20" s="42">
        <f>'Calculatie sheet'!X72*'Calculatie sheet'!$X$57*'Calculatie sheet'!$X$78</f>
        <v>0</v>
      </c>
      <c r="D20" t="s">
        <v>360</v>
      </c>
      <c r="G20" s="569">
        <f>C20*'Calculatie sheet'!X$7</f>
        <v>0</v>
      </c>
      <c r="H20" s="42">
        <f>C20*'Calculatie sheet'!X$8</f>
        <v>0</v>
      </c>
      <c r="I20" t="str">
        <f t="shared" si="0"/>
        <v>Biobased</v>
      </c>
      <c r="J20" s="568">
        <f>LOOKUP('Calculatie sheet'!$X$2,'Objectenoverzicht aantallen'!$A:$A,'Objectenoverzicht aantallen'!E:E)*$C20</f>
        <v>0</v>
      </c>
      <c r="K20" s="568">
        <f>LOOKUP('Calculatie sheet'!$X$2,'Objectenoverzicht aantallen'!$A:$A,'Objectenoverzicht aantallen'!F:F)*$C20</f>
        <v>0</v>
      </c>
      <c r="L20" s="568">
        <f>LOOKUP('Calculatie sheet'!$X$2,'Objectenoverzicht aantallen'!$A:$A,'Objectenoverzicht aantallen'!G:G)*$C20</f>
        <v>0</v>
      </c>
      <c r="M20" s="568">
        <f>LOOKUP('Calculatie sheet'!$X$2,'Objectenoverzicht aantallen'!$A:$A,'Objectenoverzicht aantallen'!H:H)*$C20</f>
        <v>0</v>
      </c>
      <c r="N20" s="568">
        <f>LOOKUP('Calculatie sheet'!$X$2,'Objectenoverzicht aantallen'!$A:$A,'Objectenoverzicht aantallen'!I:I)*$C20</f>
        <v>0</v>
      </c>
      <c r="O20" s="568">
        <f>LOOKUP('Calculatie sheet'!$X$2,'Objectenoverzicht aantallen'!$A:$A,'Objectenoverzicht aantallen'!J:J)*$C20</f>
        <v>0</v>
      </c>
      <c r="P20" s="568">
        <f>LOOKUP('Calculatie sheet'!$X$2,'Objectenoverzicht aantallen'!$A:$A,'Objectenoverzicht aantallen'!K:K)*$C20</f>
        <v>0</v>
      </c>
      <c r="Q20" s="568">
        <f>LOOKUP('Calculatie sheet'!$X$2,'Objectenoverzicht aantallen'!$A:$A,'Objectenoverzicht aantallen'!L:L)*$C20</f>
        <v>0</v>
      </c>
      <c r="R20" s="568">
        <f>LOOKUP('Calculatie sheet'!$X$2,'Objectenoverzicht aantallen'!$A:$A,'Objectenoverzicht aantallen'!M:M)*$C20</f>
        <v>0</v>
      </c>
      <c r="S20" s="568">
        <f>LOOKUP('Calculatie sheet'!$X$2,'Objectenoverzicht aantallen'!$A:$A,'Objectenoverzicht aantallen'!N:N)*$C20</f>
        <v>0</v>
      </c>
      <c r="T20" s="568">
        <f>LOOKUP('Calculatie sheet'!$X$2,'Objectenoverzicht aantallen'!$A:$A,'Objectenoverzicht aantallen'!O:O)*$C20</f>
        <v>0</v>
      </c>
    </row>
    <row r="21" spans="2:20" x14ac:dyDescent="0.2">
      <c r="B21" t="str">
        <f t="shared" si="4"/>
        <v>Bestrating</v>
      </c>
      <c r="C21" s="42">
        <f>'Calculatie sheet'!X73*'Calculatie sheet'!$X$57*'Calculatie sheet'!$X$78</f>
        <v>0</v>
      </c>
      <c r="D21" t="s">
        <v>360</v>
      </c>
      <c r="G21" s="569">
        <f>C21*'Calculatie sheet'!X$7</f>
        <v>0</v>
      </c>
      <c r="H21" s="42">
        <f>C21*'Calculatie sheet'!X$8</f>
        <v>0</v>
      </c>
      <c r="I21" t="str">
        <f t="shared" si="0"/>
        <v>Biobased</v>
      </c>
      <c r="J21" s="568">
        <f>LOOKUP('Calculatie sheet'!$X$2,'Objectenoverzicht aantallen'!$A:$A,'Objectenoverzicht aantallen'!E:E)*$C21</f>
        <v>0</v>
      </c>
      <c r="K21" s="568">
        <f>LOOKUP('Calculatie sheet'!$X$2,'Objectenoverzicht aantallen'!$A:$A,'Objectenoverzicht aantallen'!F:F)*$C21</f>
        <v>0</v>
      </c>
      <c r="L21" s="568">
        <f>LOOKUP('Calculatie sheet'!$X$2,'Objectenoverzicht aantallen'!$A:$A,'Objectenoverzicht aantallen'!G:G)*$C21</f>
        <v>0</v>
      </c>
      <c r="M21" s="568">
        <f>LOOKUP('Calculatie sheet'!$X$2,'Objectenoverzicht aantallen'!$A:$A,'Objectenoverzicht aantallen'!H:H)*$C21</f>
        <v>0</v>
      </c>
      <c r="N21" s="568">
        <f>LOOKUP('Calculatie sheet'!$X$2,'Objectenoverzicht aantallen'!$A:$A,'Objectenoverzicht aantallen'!I:I)*$C21</f>
        <v>0</v>
      </c>
      <c r="O21" s="568">
        <f>LOOKUP('Calculatie sheet'!$X$2,'Objectenoverzicht aantallen'!$A:$A,'Objectenoverzicht aantallen'!J:J)*$C21</f>
        <v>0</v>
      </c>
      <c r="P21" s="568">
        <f>LOOKUP('Calculatie sheet'!$X$2,'Objectenoverzicht aantallen'!$A:$A,'Objectenoverzicht aantallen'!K:K)*$C21</f>
        <v>0</v>
      </c>
      <c r="Q21" s="568">
        <f>LOOKUP('Calculatie sheet'!$X$2,'Objectenoverzicht aantallen'!$A:$A,'Objectenoverzicht aantallen'!L:L)*$C21</f>
        <v>0</v>
      </c>
      <c r="R21" s="568">
        <f>LOOKUP('Calculatie sheet'!$X$2,'Objectenoverzicht aantallen'!$A:$A,'Objectenoverzicht aantallen'!M:M)*$C21</f>
        <v>0</v>
      </c>
      <c r="S21" s="568">
        <f>LOOKUP('Calculatie sheet'!$X$2,'Objectenoverzicht aantallen'!$A:$A,'Objectenoverzicht aantallen'!N:N)*$C21</f>
        <v>0</v>
      </c>
      <c r="T21" s="568">
        <f>LOOKUP('Calculatie sheet'!$X$2,'Objectenoverzicht aantallen'!$A:$A,'Objectenoverzicht aantallen'!O:O)*$C21</f>
        <v>0</v>
      </c>
    </row>
    <row r="22" spans="2:20" x14ac:dyDescent="0.2">
      <c r="B22" t="s">
        <v>348</v>
      </c>
      <c r="C22" s="42">
        <f>'Calculatie sheet'!X74*'Calculatie sheet'!$X$57*'Calculatie sheet'!$X$78</f>
        <v>0</v>
      </c>
      <c r="D22" t="s">
        <v>360</v>
      </c>
      <c r="G22" s="569">
        <f>C22*'Calculatie sheet'!X$7</f>
        <v>0</v>
      </c>
      <c r="H22" s="42">
        <f>C22*'Calculatie sheet'!X$8</f>
        <v>0</v>
      </c>
      <c r="I22" t="str">
        <f t="shared" si="0"/>
        <v>Biobased</v>
      </c>
      <c r="J22" s="568">
        <f>LOOKUP('Calculatie sheet'!$X$2,'Objectenoverzicht aantallen'!$A:$A,'Objectenoverzicht aantallen'!E:E)*$C22</f>
        <v>0</v>
      </c>
      <c r="K22" s="568">
        <f>LOOKUP('Calculatie sheet'!$X$2,'Objectenoverzicht aantallen'!$A:$A,'Objectenoverzicht aantallen'!F:F)*$C22</f>
        <v>0</v>
      </c>
      <c r="L22" s="568">
        <f>LOOKUP('Calculatie sheet'!$X$2,'Objectenoverzicht aantallen'!$A:$A,'Objectenoverzicht aantallen'!G:G)*$C22</f>
        <v>0</v>
      </c>
      <c r="M22" s="568">
        <f>LOOKUP('Calculatie sheet'!$X$2,'Objectenoverzicht aantallen'!$A:$A,'Objectenoverzicht aantallen'!H:H)*$C22</f>
        <v>0</v>
      </c>
      <c r="N22" s="568">
        <f>LOOKUP('Calculatie sheet'!$X$2,'Objectenoverzicht aantallen'!$A:$A,'Objectenoverzicht aantallen'!I:I)*$C22</f>
        <v>0</v>
      </c>
      <c r="O22" s="568">
        <f>LOOKUP('Calculatie sheet'!$X$2,'Objectenoverzicht aantallen'!$A:$A,'Objectenoverzicht aantallen'!J:J)*$C22</f>
        <v>0</v>
      </c>
      <c r="P22" s="568">
        <f>LOOKUP('Calculatie sheet'!$X$2,'Objectenoverzicht aantallen'!$A:$A,'Objectenoverzicht aantallen'!K:K)*$C22</f>
        <v>0</v>
      </c>
      <c r="Q22" s="568">
        <f>LOOKUP('Calculatie sheet'!$X$2,'Objectenoverzicht aantallen'!$A:$A,'Objectenoverzicht aantallen'!L:L)*$C22</f>
        <v>0</v>
      </c>
      <c r="R22" s="568">
        <f>LOOKUP('Calculatie sheet'!$X$2,'Objectenoverzicht aantallen'!$A:$A,'Objectenoverzicht aantallen'!M:M)*$C22</f>
        <v>0</v>
      </c>
      <c r="S22" s="568">
        <f>LOOKUP('Calculatie sheet'!$X$2,'Objectenoverzicht aantallen'!$A:$A,'Objectenoverzicht aantallen'!N:N)*$C22</f>
        <v>0</v>
      </c>
      <c r="T22" s="568">
        <f>LOOKUP('Calculatie sheet'!$X$2,'Objectenoverzicht aantallen'!$A:$A,'Objectenoverzicht aantallen'!O:O)*$C22</f>
        <v>0</v>
      </c>
    </row>
  </sheetData>
  <pageMargins left="0.7" right="0.7" top="0.75" bottom="0.75" header="0.3" footer="0.3"/>
  <pageSetup paperSize="9" orientation="portrait" horizontalDpi="0" verticalDpi="0"/>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1485B-39E1-D04B-ABC9-54BB5DBAB9ED}">
  <dimension ref="A1:T22"/>
  <sheetViews>
    <sheetView topLeftCell="E1" workbookViewId="0">
      <selection activeCell="G18" sqref="G18:T19"/>
    </sheetView>
  </sheetViews>
  <sheetFormatPr baseColWidth="10" defaultColWidth="11" defaultRowHeight="16" x14ac:dyDescent="0.2"/>
  <cols>
    <col min="1" max="1" width="33" bestFit="1" customWidth="1"/>
    <col min="3" max="3" width="11.1640625" bestFit="1" customWidth="1"/>
    <col min="5" max="5" width="21" bestFit="1" customWidth="1"/>
    <col min="8" max="8" width="17.83203125" bestFit="1" customWidth="1"/>
    <col min="9" max="9" width="13" bestFit="1" customWidth="1"/>
    <col min="10" max="20" width="12.5" bestFit="1" customWidth="1"/>
  </cols>
  <sheetData>
    <row r="1" spans="1:20" x14ac:dyDescent="0.2">
      <c r="A1" t="str">
        <f>'Calculatie sheet'!Y3</f>
        <v>Paden van betontegels</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sheet'!Y68*'Calculatie sheet'!$Y$57*(1-'Calculatie sheet'!$Y$77-'Calculatie sheet'!$Y$78)</f>
        <v>0</v>
      </c>
      <c r="D2" t="s">
        <v>134</v>
      </c>
      <c r="E2" s="8" t="s">
        <v>71</v>
      </c>
      <c r="G2" s="569">
        <f>C2*'Calculatie sheet'!Y$7</f>
        <v>0</v>
      </c>
      <c r="H2" s="42">
        <f>C2*'Calculatie sheet'!Y$8</f>
        <v>0</v>
      </c>
      <c r="I2" t="str">
        <f>D2</f>
        <v>Primair</v>
      </c>
      <c r="J2" s="568">
        <f>LOOKUP('Calculatie sheet'!$Y$2,'Objectenoverzicht aantallen'!$A:$A,'Objectenoverzicht aantallen'!E:E)*$C2</f>
        <v>0</v>
      </c>
      <c r="K2" s="568">
        <f>LOOKUP('Calculatie sheet'!$Y$2,'Objectenoverzicht aantallen'!$A:$A,'Objectenoverzicht aantallen'!F:F)*$C2</f>
        <v>0</v>
      </c>
      <c r="L2" s="568">
        <f>LOOKUP('Calculatie sheet'!$Y$2,'Objectenoverzicht aantallen'!$A:$A,'Objectenoverzicht aantallen'!G:G)*$C2</f>
        <v>0</v>
      </c>
      <c r="M2" s="568">
        <f>LOOKUP('Calculatie sheet'!$Y$2,'Objectenoverzicht aantallen'!$A:$A,'Objectenoverzicht aantallen'!H:H)*$C2</f>
        <v>0</v>
      </c>
      <c r="N2" s="568">
        <f>LOOKUP('Calculatie sheet'!$Y$2,'Objectenoverzicht aantallen'!$A:$A,'Objectenoverzicht aantallen'!I:I)*$C2</f>
        <v>0</v>
      </c>
      <c r="O2" s="568">
        <f>LOOKUP('Calculatie sheet'!$Y$2,'Objectenoverzicht aantallen'!$A:$A,'Objectenoverzicht aantallen'!J:J)*$C2</f>
        <v>0</v>
      </c>
      <c r="P2" s="568">
        <f>LOOKUP('Calculatie sheet'!$Y$2,'Objectenoverzicht aantallen'!$A:$A,'Objectenoverzicht aantallen'!K:K)*$C2</f>
        <v>0</v>
      </c>
      <c r="Q2" s="568">
        <f>LOOKUP('Calculatie sheet'!$Y$2,'Objectenoverzicht aantallen'!$A:$A,'Objectenoverzicht aantallen'!L:L)*$C2</f>
        <v>0</v>
      </c>
      <c r="R2" s="568">
        <f>LOOKUP('Calculatie sheet'!$Y$2,'Objectenoverzicht aantallen'!$A:$A,'Objectenoverzicht aantallen'!M:M)*$C2</f>
        <v>0</v>
      </c>
      <c r="S2" s="568">
        <f>LOOKUP('Calculatie sheet'!$Y$2,'Objectenoverzicht aantallen'!$A:$A,'Objectenoverzicht aantallen'!N:N)*$C2</f>
        <v>0</v>
      </c>
      <c r="T2" s="568">
        <f>LOOKUP('Calculatie sheet'!$Y$2,'Objectenoverzicht aantallen'!$A:$A,'Objectenoverzicht aantallen'!O:O)*$C2</f>
        <v>0</v>
      </c>
    </row>
    <row r="3" spans="1:20" x14ac:dyDescent="0.2">
      <c r="B3" t="str">
        <f>'Calculatie sheet'!C69</f>
        <v>Staal</v>
      </c>
      <c r="C3" s="43">
        <f>'Calculatie sheet'!Y69*'Calculatie sheet'!$Y$57*(1-'Calculatie sheet'!$Y$77-'Calculatie sheet'!$Y$78)</f>
        <v>0</v>
      </c>
      <c r="D3" t="s">
        <v>134</v>
      </c>
      <c r="E3" s="24" t="s">
        <v>74</v>
      </c>
      <c r="G3" s="569">
        <f>C3*'Calculatie sheet'!Y$7</f>
        <v>0</v>
      </c>
      <c r="H3" s="42">
        <f>C3*'Calculatie sheet'!Y$8</f>
        <v>0</v>
      </c>
      <c r="I3" t="str">
        <f t="shared" ref="I3:I22" si="0">D3</f>
        <v>Primair</v>
      </c>
      <c r="J3" s="568">
        <f>LOOKUP('Calculatie sheet'!$Y$2,'Objectenoverzicht aantallen'!$A:$A,'Objectenoverzicht aantallen'!E:E)*$C3</f>
        <v>0</v>
      </c>
      <c r="K3" s="568">
        <f>LOOKUP('Calculatie sheet'!$Y$2,'Objectenoverzicht aantallen'!$A:$A,'Objectenoverzicht aantallen'!F:F)*$C3</f>
        <v>0</v>
      </c>
      <c r="L3" s="568">
        <f>LOOKUP('Calculatie sheet'!$Y$2,'Objectenoverzicht aantallen'!$A:$A,'Objectenoverzicht aantallen'!G:G)*$C3</f>
        <v>0</v>
      </c>
      <c r="M3" s="568">
        <f>LOOKUP('Calculatie sheet'!$Y$2,'Objectenoverzicht aantallen'!$A:$A,'Objectenoverzicht aantallen'!H:H)*$C3</f>
        <v>0</v>
      </c>
      <c r="N3" s="568">
        <f>LOOKUP('Calculatie sheet'!$Y$2,'Objectenoverzicht aantallen'!$A:$A,'Objectenoverzicht aantallen'!I:I)*$C3</f>
        <v>0</v>
      </c>
      <c r="O3" s="568">
        <f>LOOKUP('Calculatie sheet'!$Y$2,'Objectenoverzicht aantallen'!$A:$A,'Objectenoverzicht aantallen'!J:J)*$C3</f>
        <v>0</v>
      </c>
      <c r="P3" s="568">
        <f>LOOKUP('Calculatie sheet'!$Y$2,'Objectenoverzicht aantallen'!$A:$A,'Objectenoverzicht aantallen'!K:K)*$C3</f>
        <v>0</v>
      </c>
      <c r="Q3" s="568">
        <f>LOOKUP('Calculatie sheet'!$Y$2,'Objectenoverzicht aantallen'!$A:$A,'Objectenoverzicht aantallen'!L:L)*$C3</f>
        <v>0</v>
      </c>
      <c r="R3" s="568">
        <f>LOOKUP('Calculatie sheet'!$Y$2,'Objectenoverzicht aantallen'!$A:$A,'Objectenoverzicht aantallen'!M:M)*$C3</f>
        <v>0</v>
      </c>
      <c r="S3" s="568">
        <f>LOOKUP('Calculatie sheet'!$Y$2,'Objectenoverzicht aantallen'!$A:$A,'Objectenoverzicht aantallen'!N:N)*$C3</f>
        <v>0</v>
      </c>
      <c r="T3" s="568">
        <f>LOOKUP('Calculatie sheet'!$Y$2,'Objectenoverzicht aantallen'!$A:$A,'Objectenoverzicht aantallen'!O:O)*$C3</f>
        <v>0</v>
      </c>
    </row>
    <row r="4" spans="1:20" x14ac:dyDescent="0.2">
      <c r="B4" t="str">
        <f>'Calculatie sheet'!C70</f>
        <v>Asfalt</v>
      </c>
      <c r="C4" s="43">
        <f>'Calculatie sheet'!Y70*'Calculatie sheet'!$Y$57*(1-'Calculatie sheet'!$Y$77-'Calculatie sheet'!$Y$78)</f>
        <v>0</v>
      </c>
      <c r="D4" t="s">
        <v>134</v>
      </c>
      <c r="E4" s="25" t="s">
        <v>75</v>
      </c>
      <c r="G4" s="569">
        <f>C4*'Calculatie sheet'!Y$7</f>
        <v>0</v>
      </c>
      <c r="H4" s="42">
        <f>C4*'Calculatie sheet'!Y$8</f>
        <v>0</v>
      </c>
      <c r="I4" t="str">
        <f t="shared" si="0"/>
        <v>Primair</v>
      </c>
      <c r="J4" s="568">
        <f>LOOKUP('Calculatie sheet'!$Y$2,'Objectenoverzicht aantallen'!$A:$A,'Objectenoverzicht aantallen'!E:E)*$C4</f>
        <v>0</v>
      </c>
      <c r="K4" s="568">
        <f>LOOKUP('Calculatie sheet'!$Y$2,'Objectenoverzicht aantallen'!$A:$A,'Objectenoverzicht aantallen'!F:F)*$C4</f>
        <v>0</v>
      </c>
      <c r="L4" s="568">
        <f>LOOKUP('Calculatie sheet'!$Y$2,'Objectenoverzicht aantallen'!$A:$A,'Objectenoverzicht aantallen'!G:G)*$C4</f>
        <v>0</v>
      </c>
      <c r="M4" s="568">
        <f>LOOKUP('Calculatie sheet'!$Y$2,'Objectenoverzicht aantallen'!$A:$A,'Objectenoverzicht aantallen'!H:H)*$C4</f>
        <v>0</v>
      </c>
      <c r="N4" s="568">
        <f>LOOKUP('Calculatie sheet'!$Y$2,'Objectenoverzicht aantallen'!$A:$A,'Objectenoverzicht aantallen'!I:I)*$C4</f>
        <v>0</v>
      </c>
      <c r="O4" s="568">
        <f>LOOKUP('Calculatie sheet'!$Y$2,'Objectenoverzicht aantallen'!$A:$A,'Objectenoverzicht aantallen'!J:J)*$C4</f>
        <v>0</v>
      </c>
      <c r="P4" s="568">
        <f>LOOKUP('Calculatie sheet'!$Y$2,'Objectenoverzicht aantallen'!$A:$A,'Objectenoverzicht aantallen'!K:K)*$C4</f>
        <v>0</v>
      </c>
      <c r="Q4" s="568">
        <f>LOOKUP('Calculatie sheet'!$Y$2,'Objectenoverzicht aantallen'!$A:$A,'Objectenoverzicht aantallen'!L:L)*$C4</f>
        <v>0</v>
      </c>
      <c r="R4" s="568">
        <f>LOOKUP('Calculatie sheet'!$Y$2,'Objectenoverzicht aantallen'!$A:$A,'Objectenoverzicht aantallen'!M:M)*$C4</f>
        <v>0</v>
      </c>
      <c r="S4" s="568">
        <f>LOOKUP('Calculatie sheet'!$Y$2,'Objectenoverzicht aantallen'!$A:$A,'Objectenoverzicht aantallen'!N:N)*$C4</f>
        <v>0</v>
      </c>
      <c r="T4" s="568">
        <f>LOOKUP('Calculatie sheet'!$Y$2,'Objectenoverzicht aantallen'!$A:$A,'Objectenoverzicht aantallen'!O:O)*$C4</f>
        <v>0</v>
      </c>
    </row>
    <row r="5" spans="1:20" x14ac:dyDescent="0.2">
      <c r="B5" t="s">
        <v>866</v>
      </c>
      <c r="C5" s="43">
        <f>'Calculatie sheet'!Y71*'Calculatie sheet'!$Y$57*(1-'Calculatie sheet'!$Y$77-'Calculatie sheet'!$Y$78)</f>
        <v>0</v>
      </c>
      <c r="D5" t="s">
        <v>134</v>
      </c>
      <c r="E5" s="27" t="s">
        <v>93</v>
      </c>
      <c r="G5" s="569">
        <f>C5*'Calculatie sheet'!Y$7</f>
        <v>0</v>
      </c>
      <c r="H5" s="42">
        <f>C5*'Calculatie sheet'!Y$8</f>
        <v>0</v>
      </c>
      <c r="I5" t="str">
        <f t="shared" ref="I5" si="1">D5</f>
        <v>Primair</v>
      </c>
      <c r="J5" s="568">
        <f>LOOKUP('Calculatie sheet'!$Y$2,'Objectenoverzicht aantallen'!$A:$A,'Objectenoverzicht aantallen'!E:E)*$C5</f>
        <v>0</v>
      </c>
      <c r="K5" s="568">
        <f>LOOKUP('Calculatie sheet'!$Y$2,'Objectenoverzicht aantallen'!$A:$A,'Objectenoverzicht aantallen'!F:F)*$C5</f>
        <v>0</v>
      </c>
      <c r="L5" s="568">
        <f>LOOKUP('Calculatie sheet'!$Y$2,'Objectenoverzicht aantallen'!$A:$A,'Objectenoverzicht aantallen'!G:G)*$C5</f>
        <v>0</v>
      </c>
      <c r="M5" s="568">
        <f>LOOKUP('Calculatie sheet'!$Y$2,'Objectenoverzicht aantallen'!$A:$A,'Objectenoverzicht aantallen'!H:H)*$C5</f>
        <v>0</v>
      </c>
      <c r="N5" s="568">
        <f>LOOKUP('Calculatie sheet'!$Y$2,'Objectenoverzicht aantallen'!$A:$A,'Objectenoverzicht aantallen'!I:I)*$C5</f>
        <v>0</v>
      </c>
      <c r="O5" s="568">
        <f>LOOKUP('Calculatie sheet'!$Y$2,'Objectenoverzicht aantallen'!$A:$A,'Objectenoverzicht aantallen'!J:J)*$C5</f>
        <v>0</v>
      </c>
      <c r="P5" s="568">
        <f>LOOKUP('Calculatie sheet'!$Y$2,'Objectenoverzicht aantallen'!$A:$A,'Objectenoverzicht aantallen'!K:K)*$C5</f>
        <v>0</v>
      </c>
      <c r="Q5" s="568">
        <f>LOOKUP('Calculatie sheet'!$Y$2,'Objectenoverzicht aantallen'!$A:$A,'Objectenoverzicht aantallen'!L:L)*$C5</f>
        <v>0</v>
      </c>
      <c r="R5" s="568">
        <f>LOOKUP('Calculatie sheet'!$Y$2,'Objectenoverzicht aantallen'!$A:$A,'Objectenoverzicht aantallen'!M:M)*$C5</f>
        <v>0</v>
      </c>
      <c r="S5" s="568">
        <f>LOOKUP('Calculatie sheet'!$Y$2,'Objectenoverzicht aantallen'!$A:$A,'Objectenoverzicht aantallen'!N:N)*$C5</f>
        <v>0</v>
      </c>
      <c r="T5" s="568">
        <f>LOOKUP('Calculatie sheet'!$Y$2,'Objectenoverzicht aantallen'!$A:$A,'Objectenoverzicht aantallen'!O:O)*$C5</f>
        <v>0</v>
      </c>
    </row>
    <row r="6" spans="1:20" x14ac:dyDescent="0.2">
      <c r="B6" t="str">
        <f>'Calculatie sheet'!C72</f>
        <v>Grondbewerking</v>
      </c>
      <c r="C6" s="43">
        <f>'Calculatie sheet'!Y72*'Calculatie sheet'!$Y$57*(1-'Calculatie sheet'!$Y$77-'Calculatie sheet'!$Y$78)</f>
        <v>219.44999999999996</v>
      </c>
      <c r="D6" t="s">
        <v>134</v>
      </c>
      <c r="E6" s="38" t="s">
        <v>659</v>
      </c>
      <c r="G6" s="569">
        <f>C6*'Calculatie sheet'!Y$7</f>
        <v>0</v>
      </c>
      <c r="H6" s="42">
        <f>C6*'Calculatie sheet'!Y$8</f>
        <v>0</v>
      </c>
      <c r="I6" t="str">
        <f t="shared" si="0"/>
        <v>Primair</v>
      </c>
      <c r="J6" s="568">
        <f>LOOKUP('Calculatie sheet'!$Y$2,'Objectenoverzicht aantallen'!$A:$A,'Objectenoverzicht aantallen'!E:E)*$C6</f>
        <v>0</v>
      </c>
      <c r="K6" s="568">
        <f>LOOKUP('Calculatie sheet'!$Y$2,'Objectenoverzicht aantallen'!$A:$A,'Objectenoverzicht aantallen'!F:F)*$C6</f>
        <v>0</v>
      </c>
      <c r="L6" s="568">
        <f>LOOKUP('Calculatie sheet'!$Y$2,'Objectenoverzicht aantallen'!$A:$A,'Objectenoverzicht aantallen'!G:G)*$C6</f>
        <v>0</v>
      </c>
      <c r="M6" s="568">
        <f>LOOKUP('Calculatie sheet'!$Y$2,'Objectenoverzicht aantallen'!$A:$A,'Objectenoverzicht aantallen'!H:H)*$C6</f>
        <v>0</v>
      </c>
      <c r="N6" s="568">
        <f>LOOKUP('Calculatie sheet'!$Y$2,'Objectenoverzicht aantallen'!$A:$A,'Objectenoverzicht aantallen'!I:I)*$C6</f>
        <v>0</v>
      </c>
      <c r="O6" s="568">
        <f>LOOKUP('Calculatie sheet'!$Y$2,'Objectenoverzicht aantallen'!$A:$A,'Objectenoverzicht aantallen'!J:J)*$C6</f>
        <v>0</v>
      </c>
      <c r="P6" s="568">
        <f>LOOKUP('Calculatie sheet'!$Y$2,'Objectenoverzicht aantallen'!$A:$A,'Objectenoverzicht aantallen'!K:K)*$C6</f>
        <v>0</v>
      </c>
      <c r="Q6" s="568">
        <f>LOOKUP('Calculatie sheet'!$Y$2,'Objectenoverzicht aantallen'!$A:$A,'Objectenoverzicht aantallen'!L:L)*$C6</f>
        <v>0</v>
      </c>
      <c r="R6" s="568">
        <f>LOOKUP('Calculatie sheet'!$Y$2,'Objectenoverzicht aantallen'!$A:$A,'Objectenoverzicht aantallen'!M:M)*$C6</f>
        <v>0</v>
      </c>
      <c r="S6" s="568">
        <f>LOOKUP('Calculatie sheet'!$Y$2,'Objectenoverzicht aantallen'!$A:$A,'Objectenoverzicht aantallen'!N:N)*$C6</f>
        <v>0</v>
      </c>
      <c r="T6" s="568">
        <f>LOOKUP('Calculatie sheet'!$Y$2,'Objectenoverzicht aantallen'!$A:$A,'Objectenoverzicht aantallen'!O:O)*$C6</f>
        <v>0</v>
      </c>
    </row>
    <row r="7" spans="1:20" x14ac:dyDescent="0.2">
      <c r="B7" t="str">
        <f>'Calculatie sheet'!C73</f>
        <v>Bestrating</v>
      </c>
      <c r="C7" s="43">
        <f>'Calculatie sheet'!Y73*'Calculatie sheet'!$Y$57*(1-'Calculatie sheet'!$Y$77-'Calculatie sheet'!$Y$78)</f>
        <v>11.549999999999997</v>
      </c>
      <c r="D7" t="s">
        <v>134</v>
      </c>
      <c r="E7" s="569" t="s">
        <v>597</v>
      </c>
      <c r="G7" s="569">
        <f>C7*'Calculatie sheet'!Y$7</f>
        <v>0</v>
      </c>
      <c r="H7" s="42">
        <f>C7*'Calculatie sheet'!Y$8</f>
        <v>0</v>
      </c>
      <c r="I7" t="str">
        <f t="shared" si="0"/>
        <v>Primair</v>
      </c>
      <c r="J7" s="568">
        <f>LOOKUP('Calculatie sheet'!$Y$2,'Objectenoverzicht aantallen'!$A:$A,'Objectenoverzicht aantallen'!E:E)*$C7</f>
        <v>0</v>
      </c>
      <c r="K7" s="568">
        <f>LOOKUP('Calculatie sheet'!$Y$2,'Objectenoverzicht aantallen'!$A:$A,'Objectenoverzicht aantallen'!F:F)*$C7</f>
        <v>0</v>
      </c>
      <c r="L7" s="568">
        <f>LOOKUP('Calculatie sheet'!$Y$2,'Objectenoverzicht aantallen'!$A:$A,'Objectenoverzicht aantallen'!G:G)*$C7</f>
        <v>0</v>
      </c>
      <c r="M7" s="568">
        <f>LOOKUP('Calculatie sheet'!$Y$2,'Objectenoverzicht aantallen'!$A:$A,'Objectenoverzicht aantallen'!H:H)*$C7</f>
        <v>0</v>
      </c>
      <c r="N7" s="568">
        <f>LOOKUP('Calculatie sheet'!$Y$2,'Objectenoverzicht aantallen'!$A:$A,'Objectenoverzicht aantallen'!I:I)*$C7</f>
        <v>0</v>
      </c>
      <c r="O7" s="568">
        <f>LOOKUP('Calculatie sheet'!$Y$2,'Objectenoverzicht aantallen'!$A:$A,'Objectenoverzicht aantallen'!J:J)*$C7</f>
        <v>0</v>
      </c>
      <c r="P7" s="568">
        <f>LOOKUP('Calculatie sheet'!$Y$2,'Objectenoverzicht aantallen'!$A:$A,'Objectenoverzicht aantallen'!K:K)*$C7</f>
        <v>0</v>
      </c>
      <c r="Q7" s="568">
        <f>LOOKUP('Calculatie sheet'!$Y$2,'Objectenoverzicht aantallen'!$A:$A,'Objectenoverzicht aantallen'!L:L)*$C7</f>
        <v>0</v>
      </c>
      <c r="R7" s="568">
        <f>LOOKUP('Calculatie sheet'!$Y$2,'Objectenoverzicht aantallen'!$A:$A,'Objectenoverzicht aantallen'!M:M)*$C7</f>
        <v>0</v>
      </c>
      <c r="S7" s="568">
        <f>LOOKUP('Calculatie sheet'!$Y$2,'Objectenoverzicht aantallen'!$A:$A,'Objectenoverzicht aantallen'!N:N)*$C7</f>
        <v>0</v>
      </c>
      <c r="T7" s="568">
        <f>LOOKUP('Calculatie sheet'!$Y$2,'Objectenoverzicht aantallen'!$A:$A,'Objectenoverzicht aantallen'!O:O)*$C7</f>
        <v>0</v>
      </c>
    </row>
    <row r="8" spans="1:20" x14ac:dyDescent="0.2">
      <c r="B8" t="s">
        <v>348</v>
      </c>
      <c r="C8" s="43">
        <f>'Calculatie sheet'!Y74*'Calculatie sheet'!$Y$57*(1-'Calculatie sheet'!$Y$77-'Calculatie sheet'!$Y$78)</f>
        <v>0</v>
      </c>
      <c r="D8" t="s">
        <v>134</v>
      </c>
      <c r="G8" s="569">
        <f>C8*'Calculatie sheet'!Y$7</f>
        <v>0</v>
      </c>
      <c r="H8" s="42">
        <f>C8*'Calculatie sheet'!Y$8</f>
        <v>0</v>
      </c>
      <c r="I8" t="str">
        <f t="shared" si="0"/>
        <v>Primair</v>
      </c>
      <c r="J8" s="568">
        <f>LOOKUP('Calculatie sheet'!$Y$2,'Objectenoverzicht aantallen'!$A:$A,'Objectenoverzicht aantallen'!E:E)*$C8</f>
        <v>0</v>
      </c>
      <c r="K8" s="568">
        <f>LOOKUP('Calculatie sheet'!$Y$2,'Objectenoverzicht aantallen'!$A:$A,'Objectenoverzicht aantallen'!F:F)*$C8</f>
        <v>0</v>
      </c>
      <c r="L8" s="568">
        <f>LOOKUP('Calculatie sheet'!$Y$2,'Objectenoverzicht aantallen'!$A:$A,'Objectenoverzicht aantallen'!G:G)*$C8</f>
        <v>0</v>
      </c>
      <c r="M8" s="568">
        <f>LOOKUP('Calculatie sheet'!$Y$2,'Objectenoverzicht aantallen'!$A:$A,'Objectenoverzicht aantallen'!H:H)*$C8</f>
        <v>0</v>
      </c>
      <c r="N8" s="568">
        <f>LOOKUP('Calculatie sheet'!$Y$2,'Objectenoverzicht aantallen'!$A:$A,'Objectenoverzicht aantallen'!I:I)*$C8</f>
        <v>0</v>
      </c>
      <c r="O8" s="568">
        <f>LOOKUP('Calculatie sheet'!$Y$2,'Objectenoverzicht aantallen'!$A:$A,'Objectenoverzicht aantallen'!J:J)*$C8</f>
        <v>0</v>
      </c>
      <c r="P8" s="568">
        <f>LOOKUP('Calculatie sheet'!$Y$2,'Objectenoverzicht aantallen'!$A:$A,'Objectenoverzicht aantallen'!K:K)*$C8</f>
        <v>0</v>
      </c>
      <c r="Q8" s="568">
        <f>LOOKUP('Calculatie sheet'!$Y$2,'Objectenoverzicht aantallen'!$A:$A,'Objectenoverzicht aantallen'!L:L)*$C8</f>
        <v>0</v>
      </c>
      <c r="R8" s="568">
        <f>LOOKUP('Calculatie sheet'!$Y$2,'Objectenoverzicht aantallen'!$A:$A,'Objectenoverzicht aantallen'!M:M)*$C8</f>
        <v>0</v>
      </c>
      <c r="S8" s="568">
        <f>LOOKUP('Calculatie sheet'!$Y$2,'Objectenoverzicht aantallen'!$A:$A,'Objectenoverzicht aantallen'!N:N)*$C8</f>
        <v>0</v>
      </c>
      <c r="T8" s="568">
        <f>LOOKUP('Calculatie sheet'!$Y$2,'Objectenoverzicht aantallen'!$A:$A,'Objectenoverzicht aantallen'!O:O)*$C8</f>
        <v>0</v>
      </c>
    </row>
    <row r="9" spans="1:20" x14ac:dyDescent="0.2">
      <c r="B9" t="str">
        <f>B2</f>
        <v>Beton</v>
      </c>
      <c r="C9" s="43">
        <f>'Calculatie sheet'!Y68*'Calculatie sheet'!$Y$57*'Calculatie sheet'!$Y$77</f>
        <v>0</v>
      </c>
      <c r="D9" t="s">
        <v>135</v>
      </c>
      <c r="G9" s="569">
        <f>C9*'Calculatie sheet'!Y$7</f>
        <v>0</v>
      </c>
      <c r="H9" s="42">
        <f>C9*'Calculatie sheet'!Y$8</f>
        <v>0</v>
      </c>
      <c r="I9" t="str">
        <f t="shared" si="0"/>
        <v>Secundair</v>
      </c>
      <c r="J9" s="568">
        <f>LOOKUP('Calculatie sheet'!$Y$2,'Objectenoverzicht aantallen'!$A:$A,'Objectenoverzicht aantallen'!E:E)*$C9</f>
        <v>0</v>
      </c>
      <c r="K9" s="568">
        <f>LOOKUP('Calculatie sheet'!$Y$2,'Objectenoverzicht aantallen'!$A:$A,'Objectenoverzicht aantallen'!F:F)*$C9</f>
        <v>0</v>
      </c>
      <c r="L9" s="568">
        <f>LOOKUP('Calculatie sheet'!$Y$2,'Objectenoverzicht aantallen'!$A:$A,'Objectenoverzicht aantallen'!G:G)*$C9</f>
        <v>0</v>
      </c>
      <c r="M9" s="568">
        <f>LOOKUP('Calculatie sheet'!$Y$2,'Objectenoverzicht aantallen'!$A:$A,'Objectenoverzicht aantallen'!H:H)*$C9</f>
        <v>0</v>
      </c>
      <c r="N9" s="568">
        <f>LOOKUP('Calculatie sheet'!$Y$2,'Objectenoverzicht aantallen'!$A:$A,'Objectenoverzicht aantallen'!I:I)*$C9</f>
        <v>0</v>
      </c>
      <c r="O9" s="568">
        <f>LOOKUP('Calculatie sheet'!$Y$2,'Objectenoverzicht aantallen'!$A:$A,'Objectenoverzicht aantallen'!J:J)*$C9</f>
        <v>0</v>
      </c>
      <c r="P9" s="568">
        <f>LOOKUP('Calculatie sheet'!$Y$2,'Objectenoverzicht aantallen'!$A:$A,'Objectenoverzicht aantallen'!K:K)*$C9</f>
        <v>0</v>
      </c>
      <c r="Q9" s="568">
        <f>LOOKUP('Calculatie sheet'!$Y$2,'Objectenoverzicht aantallen'!$A:$A,'Objectenoverzicht aantallen'!L:L)*$C9</f>
        <v>0</v>
      </c>
      <c r="R9" s="568">
        <f>LOOKUP('Calculatie sheet'!$Y$2,'Objectenoverzicht aantallen'!$A:$A,'Objectenoverzicht aantallen'!M:M)*$C9</f>
        <v>0</v>
      </c>
      <c r="S9" s="568">
        <f>LOOKUP('Calculatie sheet'!$Y$2,'Objectenoverzicht aantallen'!$A:$A,'Objectenoverzicht aantallen'!N:N)*$C9</f>
        <v>0</v>
      </c>
      <c r="T9" s="568">
        <f>LOOKUP('Calculatie sheet'!$Y$2,'Objectenoverzicht aantallen'!$A:$A,'Objectenoverzicht aantallen'!O:O)*$C9</f>
        <v>0</v>
      </c>
    </row>
    <row r="10" spans="1:20" x14ac:dyDescent="0.2">
      <c r="B10" t="str">
        <f>B3</f>
        <v>Staal</v>
      </c>
      <c r="C10" s="43">
        <f>'Calculatie sheet'!Y69*'Calculatie sheet'!$Y$57*'Calculatie sheet'!$Y$77</f>
        <v>0</v>
      </c>
      <c r="D10" t="s">
        <v>135</v>
      </c>
      <c r="G10" s="569">
        <f>C10*'Calculatie sheet'!Y$7</f>
        <v>0</v>
      </c>
      <c r="H10" s="42">
        <f>C10*'Calculatie sheet'!Y$8</f>
        <v>0</v>
      </c>
      <c r="I10" t="str">
        <f t="shared" si="0"/>
        <v>Secundair</v>
      </c>
      <c r="J10" s="568">
        <f>LOOKUP('Calculatie sheet'!$Y$2,'Objectenoverzicht aantallen'!$A:$A,'Objectenoverzicht aantallen'!E:E)*$C10</f>
        <v>0</v>
      </c>
      <c r="K10" s="568">
        <f>LOOKUP('Calculatie sheet'!$Y$2,'Objectenoverzicht aantallen'!$A:$A,'Objectenoverzicht aantallen'!F:F)*$C10</f>
        <v>0</v>
      </c>
      <c r="L10" s="568">
        <f>LOOKUP('Calculatie sheet'!$Y$2,'Objectenoverzicht aantallen'!$A:$A,'Objectenoverzicht aantallen'!G:G)*$C10</f>
        <v>0</v>
      </c>
      <c r="M10" s="568">
        <f>LOOKUP('Calculatie sheet'!$Y$2,'Objectenoverzicht aantallen'!$A:$A,'Objectenoverzicht aantallen'!H:H)*$C10</f>
        <v>0</v>
      </c>
      <c r="N10" s="568">
        <f>LOOKUP('Calculatie sheet'!$Y$2,'Objectenoverzicht aantallen'!$A:$A,'Objectenoverzicht aantallen'!I:I)*$C10</f>
        <v>0</v>
      </c>
      <c r="O10" s="568">
        <f>LOOKUP('Calculatie sheet'!$Y$2,'Objectenoverzicht aantallen'!$A:$A,'Objectenoverzicht aantallen'!J:J)*$C10</f>
        <v>0</v>
      </c>
      <c r="P10" s="568">
        <f>LOOKUP('Calculatie sheet'!$Y$2,'Objectenoverzicht aantallen'!$A:$A,'Objectenoverzicht aantallen'!K:K)*$C10</f>
        <v>0</v>
      </c>
      <c r="Q10" s="568">
        <f>LOOKUP('Calculatie sheet'!$Y$2,'Objectenoverzicht aantallen'!$A:$A,'Objectenoverzicht aantallen'!L:L)*$C10</f>
        <v>0</v>
      </c>
      <c r="R10" s="568">
        <f>LOOKUP('Calculatie sheet'!$Y$2,'Objectenoverzicht aantallen'!$A:$A,'Objectenoverzicht aantallen'!M:M)*$C10</f>
        <v>0</v>
      </c>
      <c r="S10" s="568">
        <f>LOOKUP('Calculatie sheet'!$Y$2,'Objectenoverzicht aantallen'!$A:$A,'Objectenoverzicht aantallen'!N:N)*$C10</f>
        <v>0</v>
      </c>
      <c r="T10" s="568">
        <f>LOOKUP('Calculatie sheet'!$Y$2,'Objectenoverzicht aantallen'!$A:$A,'Objectenoverzicht aantallen'!O:O)*$C10</f>
        <v>0</v>
      </c>
    </row>
    <row r="11" spans="1:20" x14ac:dyDescent="0.2">
      <c r="B11" t="str">
        <f>B4</f>
        <v>Asfalt</v>
      </c>
      <c r="C11" s="43">
        <f>'Calculatie sheet'!Y70*'Calculatie sheet'!$Y$57*'Calculatie sheet'!$Y$77</f>
        <v>0</v>
      </c>
      <c r="D11" t="s">
        <v>135</v>
      </c>
      <c r="G11" s="569">
        <f>C11*'Calculatie sheet'!Y$7</f>
        <v>0</v>
      </c>
      <c r="H11" s="42">
        <f>C11*'Calculatie sheet'!Y$8</f>
        <v>0</v>
      </c>
      <c r="I11" t="str">
        <f t="shared" si="0"/>
        <v>Secundair</v>
      </c>
      <c r="J11" s="568">
        <f>LOOKUP('Calculatie sheet'!$Y$2,'Objectenoverzicht aantallen'!$A:$A,'Objectenoverzicht aantallen'!E:E)*$C11</f>
        <v>0</v>
      </c>
      <c r="K11" s="568">
        <f>LOOKUP('Calculatie sheet'!$Y$2,'Objectenoverzicht aantallen'!$A:$A,'Objectenoverzicht aantallen'!F:F)*$C11</f>
        <v>0</v>
      </c>
      <c r="L11" s="568">
        <f>LOOKUP('Calculatie sheet'!$Y$2,'Objectenoverzicht aantallen'!$A:$A,'Objectenoverzicht aantallen'!G:G)*$C11</f>
        <v>0</v>
      </c>
      <c r="M11" s="568">
        <f>LOOKUP('Calculatie sheet'!$Y$2,'Objectenoverzicht aantallen'!$A:$A,'Objectenoverzicht aantallen'!H:H)*$C11</f>
        <v>0</v>
      </c>
      <c r="N11" s="568">
        <f>LOOKUP('Calculatie sheet'!$Y$2,'Objectenoverzicht aantallen'!$A:$A,'Objectenoverzicht aantallen'!I:I)*$C11</f>
        <v>0</v>
      </c>
      <c r="O11" s="568">
        <f>LOOKUP('Calculatie sheet'!$Y$2,'Objectenoverzicht aantallen'!$A:$A,'Objectenoverzicht aantallen'!J:J)*$C11</f>
        <v>0</v>
      </c>
      <c r="P11" s="568">
        <f>LOOKUP('Calculatie sheet'!$Y$2,'Objectenoverzicht aantallen'!$A:$A,'Objectenoverzicht aantallen'!K:K)*$C11</f>
        <v>0</v>
      </c>
      <c r="Q11" s="568">
        <f>LOOKUP('Calculatie sheet'!$Y$2,'Objectenoverzicht aantallen'!$A:$A,'Objectenoverzicht aantallen'!L:L)*$C11</f>
        <v>0</v>
      </c>
      <c r="R11" s="568">
        <f>LOOKUP('Calculatie sheet'!$Y$2,'Objectenoverzicht aantallen'!$A:$A,'Objectenoverzicht aantallen'!M:M)*$C11</f>
        <v>0</v>
      </c>
      <c r="S11" s="568">
        <f>LOOKUP('Calculatie sheet'!$Y$2,'Objectenoverzicht aantallen'!$A:$A,'Objectenoverzicht aantallen'!N:N)*$C11</f>
        <v>0</v>
      </c>
      <c r="T11" s="568">
        <f>LOOKUP('Calculatie sheet'!$Y$2,'Objectenoverzicht aantallen'!$A:$A,'Objectenoverzicht aantallen'!O:O)*$C11</f>
        <v>0</v>
      </c>
    </row>
    <row r="12" spans="1:20" x14ac:dyDescent="0.2">
      <c r="B12" t="s">
        <v>866</v>
      </c>
      <c r="C12" s="43">
        <f>'Calculatie sheet'!Y71*'Calculatie sheet'!$Y$57*'Calculatie sheet'!$Y$77</f>
        <v>0</v>
      </c>
      <c r="D12" t="s">
        <v>135</v>
      </c>
      <c r="G12" s="569">
        <f>C12*'Calculatie sheet'!Y$7</f>
        <v>0</v>
      </c>
      <c r="H12" s="42">
        <f>C12*'Calculatie sheet'!Y$8</f>
        <v>0</v>
      </c>
      <c r="I12" t="str">
        <f t="shared" ref="I12" si="2">D12</f>
        <v>Secundair</v>
      </c>
      <c r="J12" s="568">
        <f>LOOKUP('Calculatie sheet'!$Y$2,'Objectenoverzicht aantallen'!$A:$A,'Objectenoverzicht aantallen'!E:E)*$C12</f>
        <v>0</v>
      </c>
      <c r="K12" s="568">
        <f>LOOKUP('Calculatie sheet'!$Y$2,'Objectenoverzicht aantallen'!$A:$A,'Objectenoverzicht aantallen'!F:F)*$C12</f>
        <v>0</v>
      </c>
      <c r="L12" s="568">
        <f>LOOKUP('Calculatie sheet'!$Y$2,'Objectenoverzicht aantallen'!$A:$A,'Objectenoverzicht aantallen'!G:G)*$C12</f>
        <v>0</v>
      </c>
      <c r="M12" s="568">
        <f>LOOKUP('Calculatie sheet'!$Y$2,'Objectenoverzicht aantallen'!$A:$A,'Objectenoverzicht aantallen'!H:H)*$C12</f>
        <v>0</v>
      </c>
      <c r="N12" s="568">
        <f>LOOKUP('Calculatie sheet'!$Y$2,'Objectenoverzicht aantallen'!$A:$A,'Objectenoverzicht aantallen'!I:I)*$C12</f>
        <v>0</v>
      </c>
      <c r="O12" s="568">
        <f>LOOKUP('Calculatie sheet'!$Y$2,'Objectenoverzicht aantallen'!$A:$A,'Objectenoverzicht aantallen'!J:J)*$C12</f>
        <v>0</v>
      </c>
      <c r="P12" s="568">
        <f>LOOKUP('Calculatie sheet'!$Y$2,'Objectenoverzicht aantallen'!$A:$A,'Objectenoverzicht aantallen'!K:K)*$C12</f>
        <v>0</v>
      </c>
      <c r="Q12" s="568">
        <f>LOOKUP('Calculatie sheet'!$Y$2,'Objectenoverzicht aantallen'!$A:$A,'Objectenoverzicht aantallen'!L:L)*$C12</f>
        <v>0</v>
      </c>
      <c r="R12" s="568">
        <f>LOOKUP('Calculatie sheet'!$Y$2,'Objectenoverzicht aantallen'!$A:$A,'Objectenoverzicht aantallen'!M:M)*$C12</f>
        <v>0</v>
      </c>
      <c r="S12" s="568">
        <f>LOOKUP('Calculatie sheet'!$Y$2,'Objectenoverzicht aantallen'!$A:$A,'Objectenoverzicht aantallen'!N:N)*$C12</f>
        <v>0</v>
      </c>
      <c r="T12" s="568">
        <f>LOOKUP('Calculatie sheet'!$Y$2,'Objectenoverzicht aantallen'!$A:$A,'Objectenoverzicht aantallen'!O:O)*$C12</f>
        <v>0</v>
      </c>
    </row>
    <row r="13" spans="1:20" x14ac:dyDescent="0.2">
      <c r="B13" t="str">
        <f>B6</f>
        <v>Grondbewerking</v>
      </c>
      <c r="C13" s="43">
        <f>'Calculatie sheet'!Y72*'Calculatie sheet'!$Y$57*'Calculatie sheet'!$Y$77</f>
        <v>877.80000000000007</v>
      </c>
      <c r="D13" t="s">
        <v>135</v>
      </c>
      <c r="G13" s="569">
        <f>C13*'Calculatie sheet'!Y$7</f>
        <v>0</v>
      </c>
      <c r="H13" s="42">
        <f>C13*'Calculatie sheet'!Y$8</f>
        <v>0</v>
      </c>
      <c r="I13" t="str">
        <f t="shared" si="0"/>
        <v>Secundair</v>
      </c>
      <c r="J13" s="568">
        <f>LOOKUP('Calculatie sheet'!$Y$2,'Objectenoverzicht aantallen'!$A:$A,'Objectenoverzicht aantallen'!E:E)*$C13</f>
        <v>0</v>
      </c>
      <c r="K13" s="568">
        <f>LOOKUP('Calculatie sheet'!$Y$2,'Objectenoverzicht aantallen'!$A:$A,'Objectenoverzicht aantallen'!F:F)*$C13</f>
        <v>0</v>
      </c>
      <c r="L13" s="568">
        <f>LOOKUP('Calculatie sheet'!$Y$2,'Objectenoverzicht aantallen'!$A:$A,'Objectenoverzicht aantallen'!G:G)*$C13</f>
        <v>0</v>
      </c>
      <c r="M13" s="568">
        <f>LOOKUP('Calculatie sheet'!$Y$2,'Objectenoverzicht aantallen'!$A:$A,'Objectenoverzicht aantallen'!H:H)*$C13</f>
        <v>0</v>
      </c>
      <c r="N13" s="568">
        <f>LOOKUP('Calculatie sheet'!$Y$2,'Objectenoverzicht aantallen'!$A:$A,'Objectenoverzicht aantallen'!I:I)*$C13</f>
        <v>0</v>
      </c>
      <c r="O13" s="568">
        <f>LOOKUP('Calculatie sheet'!$Y$2,'Objectenoverzicht aantallen'!$A:$A,'Objectenoverzicht aantallen'!J:J)*$C13</f>
        <v>0</v>
      </c>
      <c r="P13" s="568">
        <f>LOOKUP('Calculatie sheet'!$Y$2,'Objectenoverzicht aantallen'!$A:$A,'Objectenoverzicht aantallen'!K:K)*$C13</f>
        <v>0</v>
      </c>
      <c r="Q13" s="568">
        <f>LOOKUP('Calculatie sheet'!$Y$2,'Objectenoverzicht aantallen'!$A:$A,'Objectenoverzicht aantallen'!L:L)*$C13</f>
        <v>0</v>
      </c>
      <c r="R13" s="568">
        <f>LOOKUP('Calculatie sheet'!$Y$2,'Objectenoverzicht aantallen'!$A:$A,'Objectenoverzicht aantallen'!M:M)*$C13</f>
        <v>0</v>
      </c>
      <c r="S13" s="568">
        <f>LOOKUP('Calculatie sheet'!$Y$2,'Objectenoverzicht aantallen'!$A:$A,'Objectenoverzicht aantallen'!N:N)*$C13</f>
        <v>0</v>
      </c>
      <c r="T13" s="568">
        <f>LOOKUP('Calculatie sheet'!$Y$2,'Objectenoverzicht aantallen'!$A:$A,'Objectenoverzicht aantallen'!O:O)*$C13</f>
        <v>0</v>
      </c>
    </row>
    <row r="14" spans="1:20" x14ac:dyDescent="0.2">
      <c r="B14" t="str">
        <f>B7</f>
        <v>Bestrating</v>
      </c>
      <c r="C14" s="43">
        <f>'Calculatie sheet'!Y73*'Calculatie sheet'!$Y$57*'Calculatie sheet'!$Y$77</f>
        <v>46.2</v>
      </c>
      <c r="D14" t="s">
        <v>135</v>
      </c>
      <c r="G14" s="569">
        <f>C14*'Calculatie sheet'!Y$7</f>
        <v>0</v>
      </c>
      <c r="H14" s="42">
        <f>C14*'Calculatie sheet'!Y$8</f>
        <v>0</v>
      </c>
      <c r="I14" t="str">
        <f t="shared" si="0"/>
        <v>Secundair</v>
      </c>
      <c r="J14" s="568">
        <f>LOOKUP('Calculatie sheet'!$Y$2,'Objectenoverzicht aantallen'!$A:$A,'Objectenoverzicht aantallen'!E:E)*$C14</f>
        <v>0</v>
      </c>
      <c r="K14" s="568">
        <f>LOOKUP('Calculatie sheet'!$Y$2,'Objectenoverzicht aantallen'!$A:$A,'Objectenoverzicht aantallen'!F:F)*$C14</f>
        <v>0</v>
      </c>
      <c r="L14" s="568">
        <f>LOOKUP('Calculatie sheet'!$Y$2,'Objectenoverzicht aantallen'!$A:$A,'Objectenoverzicht aantallen'!G:G)*$C14</f>
        <v>0</v>
      </c>
      <c r="M14" s="568">
        <f>LOOKUP('Calculatie sheet'!$Y$2,'Objectenoverzicht aantallen'!$A:$A,'Objectenoverzicht aantallen'!H:H)*$C14</f>
        <v>0</v>
      </c>
      <c r="N14" s="568">
        <f>LOOKUP('Calculatie sheet'!$Y$2,'Objectenoverzicht aantallen'!$A:$A,'Objectenoverzicht aantallen'!I:I)*$C14</f>
        <v>0</v>
      </c>
      <c r="O14" s="568">
        <f>LOOKUP('Calculatie sheet'!$Y$2,'Objectenoverzicht aantallen'!$A:$A,'Objectenoverzicht aantallen'!J:J)*$C14</f>
        <v>0</v>
      </c>
      <c r="P14" s="568">
        <f>LOOKUP('Calculatie sheet'!$Y$2,'Objectenoverzicht aantallen'!$A:$A,'Objectenoverzicht aantallen'!K:K)*$C14</f>
        <v>0</v>
      </c>
      <c r="Q14" s="568">
        <f>LOOKUP('Calculatie sheet'!$Y$2,'Objectenoverzicht aantallen'!$A:$A,'Objectenoverzicht aantallen'!L:L)*$C14</f>
        <v>0</v>
      </c>
      <c r="R14" s="568">
        <f>LOOKUP('Calculatie sheet'!$Y$2,'Objectenoverzicht aantallen'!$A:$A,'Objectenoverzicht aantallen'!M:M)*$C14</f>
        <v>0</v>
      </c>
      <c r="S14" s="568">
        <f>LOOKUP('Calculatie sheet'!$Y$2,'Objectenoverzicht aantallen'!$A:$A,'Objectenoverzicht aantallen'!N:N)*$C14</f>
        <v>0</v>
      </c>
      <c r="T14" s="568">
        <f>LOOKUP('Calculatie sheet'!$Y$2,'Objectenoverzicht aantallen'!$A:$A,'Objectenoverzicht aantallen'!O:O)*$C14</f>
        <v>0</v>
      </c>
    </row>
    <row r="15" spans="1:20" x14ac:dyDescent="0.2">
      <c r="B15" t="s">
        <v>348</v>
      </c>
      <c r="C15" s="43">
        <f>'Calculatie sheet'!Y74*'Calculatie sheet'!$Y$57*'Calculatie sheet'!$Y$77</f>
        <v>0</v>
      </c>
      <c r="D15" t="s">
        <v>135</v>
      </c>
      <c r="G15" s="569">
        <f>C15*'Calculatie sheet'!Y$7</f>
        <v>0</v>
      </c>
      <c r="H15" s="42">
        <f>C15*'Calculatie sheet'!Y$8</f>
        <v>0</v>
      </c>
      <c r="I15" t="str">
        <f t="shared" si="0"/>
        <v>Secundair</v>
      </c>
      <c r="J15" s="568">
        <f>LOOKUP('Calculatie sheet'!$Y$2,'Objectenoverzicht aantallen'!$A:$A,'Objectenoverzicht aantallen'!E:E)*$C15</f>
        <v>0</v>
      </c>
      <c r="K15" s="568">
        <f>LOOKUP('Calculatie sheet'!$Y$2,'Objectenoverzicht aantallen'!$A:$A,'Objectenoverzicht aantallen'!F:F)*$C15</f>
        <v>0</v>
      </c>
      <c r="L15" s="568">
        <f>LOOKUP('Calculatie sheet'!$Y$2,'Objectenoverzicht aantallen'!$A:$A,'Objectenoverzicht aantallen'!G:G)*$C15</f>
        <v>0</v>
      </c>
      <c r="M15" s="568">
        <f>LOOKUP('Calculatie sheet'!$Y$2,'Objectenoverzicht aantallen'!$A:$A,'Objectenoverzicht aantallen'!H:H)*$C15</f>
        <v>0</v>
      </c>
      <c r="N15" s="568">
        <f>LOOKUP('Calculatie sheet'!$Y$2,'Objectenoverzicht aantallen'!$A:$A,'Objectenoverzicht aantallen'!I:I)*$C15</f>
        <v>0</v>
      </c>
      <c r="O15" s="568">
        <f>LOOKUP('Calculatie sheet'!$Y$2,'Objectenoverzicht aantallen'!$A:$A,'Objectenoverzicht aantallen'!J:J)*$C15</f>
        <v>0</v>
      </c>
      <c r="P15" s="568">
        <f>LOOKUP('Calculatie sheet'!$Y$2,'Objectenoverzicht aantallen'!$A:$A,'Objectenoverzicht aantallen'!K:K)*$C15</f>
        <v>0</v>
      </c>
      <c r="Q15" s="568">
        <f>LOOKUP('Calculatie sheet'!$Y$2,'Objectenoverzicht aantallen'!$A:$A,'Objectenoverzicht aantallen'!L:L)*$C15</f>
        <v>0</v>
      </c>
      <c r="R15" s="568">
        <f>LOOKUP('Calculatie sheet'!$Y$2,'Objectenoverzicht aantallen'!$A:$A,'Objectenoverzicht aantallen'!M:M)*$C15</f>
        <v>0</v>
      </c>
      <c r="S15" s="568">
        <f>LOOKUP('Calculatie sheet'!$Y$2,'Objectenoverzicht aantallen'!$A:$A,'Objectenoverzicht aantallen'!N:N)*$C15</f>
        <v>0</v>
      </c>
      <c r="T15" s="568">
        <f>LOOKUP('Calculatie sheet'!$Y$2,'Objectenoverzicht aantallen'!$A:$A,'Objectenoverzicht aantallen'!O:O)*$C15</f>
        <v>0</v>
      </c>
    </row>
    <row r="16" spans="1:20" x14ac:dyDescent="0.2">
      <c r="B16" t="str">
        <f>B9</f>
        <v>Beton</v>
      </c>
      <c r="C16" s="42">
        <f>'Calculatie sheet'!Y68*'Calculatie sheet'!$Y$57*'Calculatie sheet'!$Y$78</f>
        <v>0</v>
      </c>
      <c r="D16" t="s">
        <v>360</v>
      </c>
      <c r="G16" s="569">
        <f>C16*'Calculatie sheet'!Y$7</f>
        <v>0</v>
      </c>
      <c r="H16" s="42">
        <f>C16*'Calculatie sheet'!Y$8</f>
        <v>0</v>
      </c>
      <c r="I16" t="str">
        <f t="shared" si="0"/>
        <v>Biobased</v>
      </c>
      <c r="J16" s="568">
        <f>LOOKUP('Calculatie sheet'!$Y$2,'Objectenoverzicht aantallen'!$A:$A,'Objectenoverzicht aantallen'!E:E)*$C16</f>
        <v>0</v>
      </c>
      <c r="K16" s="568">
        <f>LOOKUP('Calculatie sheet'!$Y$2,'Objectenoverzicht aantallen'!$A:$A,'Objectenoverzicht aantallen'!F:F)*$C16</f>
        <v>0</v>
      </c>
      <c r="L16" s="568">
        <f>LOOKUP('Calculatie sheet'!$Y$2,'Objectenoverzicht aantallen'!$A:$A,'Objectenoverzicht aantallen'!G:G)*$C16</f>
        <v>0</v>
      </c>
      <c r="M16" s="568">
        <f>LOOKUP('Calculatie sheet'!$Y$2,'Objectenoverzicht aantallen'!$A:$A,'Objectenoverzicht aantallen'!H:H)*$C16</f>
        <v>0</v>
      </c>
      <c r="N16" s="568">
        <f>LOOKUP('Calculatie sheet'!$Y$2,'Objectenoverzicht aantallen'!$A:$A,'Objectenoverzicht aantallen'!I:I)*$C16</f>
        <v>0</v>
      </c>
      <c r="O16" s="568">
        <f>LOOKUP('Calculatie sheet'!$Y$2,'Objectenoverzicht aantallen'!$A:$A,'Objectenoverzicht aantallen'!J:J)*$C16</f>
        <v>0</v>
      </c>
      <c r="P16" s="568">
        <f>LOOKUP('Calculatie sheet'!$Y$2,'Objectenoverzicht aantallen'!$A:$A,'Objectenoverzicht aantallen'!K:K)*$C16</f>
        <v>0</v>
      </c>
      <c r="Q16" s="568">
        <f>LOOKUP('Calculatie sheet'!$Y$2,'Objectenoverzicht aantallen'!$A:$A,'Objectenoverzicht aantallen'!L:L)*$C16</f>
        <v>0</v>
      </c>
      <c r="R16" s="568">
        <f>LOOKUP('Calculatie sheet'!$Y$2,'Objectenoverzicht aantallen'!$A:$A,'Objectenoverzicht aantallen'!M:M)*$C16</f>
        <v>0</v>
      </c>
      <c r="S16" s="568">
        <f>LOOKUP('Calculatie sheet'!$Y$2,'Objectenoverzicht aantallen'!$A:$A,'Objectenoverzicht aantallen'!N:N)*$C16</f>
        <v>0</v>
      </c>
      <c r="T16" s="568">
        <f>LOOKUP('Calculatie sheet'!$Y$2,'Objectenoverzicht aantallen'!$A:$A,'Objectenoverzicht aantallen'!O:O)*$C16</f>
        <v>0</v>
      </c>
    </row>
    <row r="17" spans="2:20" x14ac:dyDescent="0.2">
      <c r="B17" t="str">
        <f>B10</f>
        <v>Staal</v>
      </c>
      <c r="C17" s="42">
        <f>'Calculatie sheet'!Y69*'Calculatie sheet'!$Y$57*'Calculatie sheet'!$Y$78</f>
        <v>0</v>
      </c>
      <c r="D17" t="s">
        <v>360</v>
      </c>
      <c r="G17" s="569">
        <f>C17*'Calculatie sheet'!Y$7</f>
        <v>0</v>
      </c>
      <c r="H17" s="42">
        <f>C17*'Calculatie sheet'!Y$8</f>
        <v>0</v>
      </c>
      <c r="I17" t="str">
        <f t="shared" si="0"/>
        <v>Biobased</v>
      </c>
      <c r="J17" s="568">
        <f>LOOKUP('Calculatie sheet'!$Y$2,'Objectenoverzicht aantallen'!$A:$A,'Objectenoverzicht aantallen'!E:E)*$C17</f>
        <v>0</v>
      </c>
      <c r="K17" s="568">
        <f>LOOKUP('Calculatie sheet'!$Y$2,'Objectenoverzicht aantallen'!$A:$A,'Objectenoverzicht aantallen'!F:F)*$C17</f>
        <v>0</v>
      </c>
      <c r="L17" s="568">
        <f>LOOKUP('Calculatie sheet'!$Y$2,'Objectenoverzicht aantallen'!$A:$A,'Objectenoverzicht aantallen'!G:G)*$C17</f>
        <v>0</v>
      </c>
      <c r="M17" s="568">
        <f>LOOKUP('Calculatie sheet'!$Y$2,'Objectenoverzicht aantallen'!$A:$A,'Objectenoverzicht aantallen'!H:H)*$C17</f>
        <v>0</v>
      </c>
      <c r="N17" s="568">
        <f>LOOKUP('Calculatie sheet'!$Y$2,'Objectenoverzicht aantallen'!$A:$A,'Objectenoverzicht aantallen'!I:I)*$C17</f>
        <v>0</v>
      </c>
      <c r="O17" s="568">
        <f>LOOKUP('Calculatie sheet'!$Y$2,'Objectenoverzicht aantallen'!$A:$A,'Objectenoverzicht aantallen'!J:J)*$C17</f>
        <v>0</v>
      </c>
      <c r="P17" s="568">
        <f>LOOKUP('Calculatie sheet'!$Y$2,'Objectenoverzicht aantallen'!$A:$A,'Objectenoverzicht aantallen'!K:K)*$C17</f>
        <v>0</v>
      </c>
      <c r="Q17" s="568">
        <f>LOOKUP('Calculatie sheet'!$Y$2,'Objectenoverzicht aantallen'!$A:$A,'Objectenoverzicht aantallen'!L:L)*$C17</f>
        <v>0</v>
      </c>
      <c r="R17" s="568">
        <f>LOOKUP('Calculatie sheet'!$Y$2,'Objectenoverzicht aantallen'!$A:$A,'Objectenoverzicht aantallen'!M:M)*$C17</f>
        <v>0</v>
      </c>
      <c r="S17" s="568">
        <f>LOOKUP('Calculatie sheet'!$Y$2,'Objectenoverzicht aantallen'!$A:$A,'Objectenoverzicht aantallen'!N:N)*$C17</f>
        <v>0</v>
      </c>
      <c r="T17" s="568">
        <f>LOOKUP('Calculatie sheet'!$Y$2,'Objectenoverzicht aantallen'!$A:$A,'Objectenoverzicht aantallen'!O:O)*$C17</f>
        <v>0</v>
      </c>
    </row>
    <row r="18" spans="2:20" x14ac:dyDescent="0.2">
      <c r="B18" t="str">
        <f>B11</f>
        <v>Asfalt</v>
      </c>
      <c r="C18" s="42">
        <f>'Calculatie sheet'!Y70*'Calculatie sheet'!$Y$57*'Calculatie sheet'!$Y$78</f>
        <v>0</v>
      </c>
      <c r="D18" t="s">
        <v>360</v>
      </c>
      <c r="G18" s="569">
        <f>C18*'Calculatie sheet'!Y$7</f>
        <v>0</v>
      </c>
      <c r="H18" s="42">
        <f>C18*'Calculatie sheet'!Y$8</f>
        <v>0</v>
      </c>
      <c r="I18" t="str">
        <f t="shared" si="0"/>
        <v>Biobased</v>
      </c>
      <c r="J18" s="568">
        <f>LOOKUP('Calculatie sheet'!$Y$2,'Objectenoverzicht aantallen'!$A:$A,'Objectenoverzicht aantallen'!E:E)*$C18</f>
        <v>0</v>
      </c>
      <c r="K18" s="568">
        <f>LOOKUP('Calculatie sheet'!$Y$2,'Objectenoverzicht aantallen'!$A:$A,'Objectenoverzicht aantallen'!F:F)*$C18</f>
        <v>0</v>
      </c>
      <c r="L18" s="568">
        <f>LOOKUP('Calculatie sheet'!$Y$2,'Objectenoverzicht aantallen'!$A:$A,'Objectenoverzicht aantallen'!G:G)*$C18</f>
        <v>0</v>
      </c>
      <c r="M18" s="568">
        <f>LOOKUP('Calculatie sheet'!$Y$2,'Objectenoverzicht aantallen'!$A:$A,'Objectenoverzicht aantallen'!H:H)*$C18</f>
        <v>0</v>
      </c>
      <c r="N18" s="568">
        <f>LOOKUP('Calculatie sheet'!$Y$2,'Objectenoverzicht aantallen'!$A:$A,'Objectenoverzicht aantallen'!I:I)*$C18</f>
        <v>0</v>
      </c>
      <c r="O18" s="568">
        <f>LOOKUP('Calculatie sheet'!$Y$2,'Objectenoverzicht aantallen'!$A:$A,'Objectenoverzicht aantallen'!J:J)*$C18</f>
        <v>0</v>
      </c>
      <c r="P18" s="568">
        <f>LOOKUP('Calculatie sheet'!$Y$2,'Objectenoverzicht aantallen'!$A:$A,'Objectenoverzicht aantallen'!K:K)*$C18</f>
        <v>0</v>
      </c>
      <c r="Q18" s="568">
        <f>LOOKUP('Calculatie sheet'!$Y$2,'Objectenoverzicht aantallen'!$A:$A,'Objectenoverzicht aantallen'!L:L)*$C18</f>
        <v>0</v>
      </c>
      <c r="R18" s="568">
        <f>LOOKUP('Calculatie sheet'!$Y$2,'Objectenoverzicht aantallen'!$A:$A,'Objectenoverzicht aantallen'!M:M)*$C18</f>
        <v>0</v>
      </c>
      <c r="S18" s="568">
        <f>LOOKUP('Calculatie sheet'!$Y$2,'Objectenoverzicht aantallen'!$A:$A,'Objectenoverzicht aantallen'!N:N)*$C18</f>
        <v>0</v>
      </c>
      <c r="T18" s="568">
        <f>LOOKUP('Calculatie sheet'!$Y$2,'Objectenoverzicht aantallen'!$A:$A,'Objectenoverzicht aantallen'!O:O)*$C18</f>
        <v>0</v>
      </c>
    </row>
    <row r="19" spans="2:20" x14ac:dyDescent="0.2">
      <c r="B19" t="s">
        <v>866</v>
      </c>
      <c r="C19" s="42">
        <f>'Calculatie sheet'!Y71*'Calculatie sheet'!$Y$57*'Calculatie sheet'!$Y$78</f>
        <v>0</v>
      </c>
      <c r="D19" t="s">
        <v>360</v>
      </c>
      <c r="G19" s="569">
        <f>C19*'Calculatie sheet'!Y$7</f>
        <v>0</v>
      </c>
      <c r="H19" s="42">
        <f>C19*'Calculatie sheet'!Y$8</f>
        <v>0</v>
      </c>
      <c r="I19" t="str">
        <f t="shared" ref="I19" si="3">D19</f>
        <v>Biobased</v>
      </c>
      <c r="J19" s="568">
        <f>LOOKUP('Calculatie sheet'!$Y$2,'Objectenoverzicht aantallen'!$A:$A,'Objectenoverzicht aantallen'!E:E)*$C19</f>
        <v>0</v>
      </c>
      <c r="K19" s="568">
        <f>LOOKUP('Calculatie sheet'!$Y$2,'Objectenoverzicht aantallen'!$A:$A,'Objectenoverzicht aantallen'!F:F)*$C19</f>
        <v>0</v>
      </c>
      <c r="L19" s="568">
        <f>LOOKUP('Calculatie sheet'!$Y$2,'Objectenoverzicht aantallen'!$A:$A,'Objectenoverzicht aantallen'!G:G)*$C19</f>
        <v>0</v>
      </c>
      <c r="M19" s="568">
        <f>LOOKUP('Calculatie sheet'!$Y$2,'Objectenoverzicht aantallen'!$A:$A,'Objectenoverzicht aantallen'!H:H)*$C19</f>
        <v>0</v>
      </c>
      <c r="N19" s="568">
        <f>LOOKUP('Calculatie sheet'!$Y$2,'Objectenoverzicht aantallen'!$A:$A,'Objectenoverzicht aantallen'!I:I)*$C19</f>
        <v>0</v>
      </c>
      <c r="O19" s="568">
        <f>LOOKUP('Calculatie sheet'!$Y$2,'Objectenoverzicht aantallen'!$A:$A,'Objectenoverzicht aantallen'!J:J)*$C19</f>
        <v>0</v>
      </c>
      <c r="P19" s="568">
        <f>LOOKUP('Calculatie sheet'!$Y$2,'Objectenoverzicht aantallen'!$A:$A,'Objectenoverzicht aantallen'!K:K)*$C19</f>
        <v>0</v>
      </c>
      <c r="Q19" s="568">
        <f>LOOKUP('Calculatie sheet'!$Y$2,'Objectenoverzicht aantallen'!$A:$A,'Objectenoverzicht aantallen'!L:L)*$C19</f>
        <v>0</v>
      </c>
      <c r="R19" s="568">
        <f>LOOKUP('Calculatie sheet'!$Y$2,'Objectenoverzicht aantallen'!$A:$A,'Objectenoverzicht aantallen'!M:M)*$C19</f>
        <v>0</v>
      </c>
      <c r="S19" s="568">
        <f>LOOKUP('Calculatie sheet'!$Y$2,'Objectenoverzicht aantallen'!$A:$A,'Objectenoverzicht aantallen'!N:N)*$C19</f>
        <v>0</v>
      </c>
      <c r="T19" s="568">
        <f>LOOKUP('Calculatie sheet'!$Y$2,'Objectenoverzicht aantallen'!$A:$A,'Objectenoverzicht aantallen'!O:O)*$C19</f>
        <v>0</v>
      </c>
    </row>
    <row r="20" spans="2:20" x14ac:dyDescent="0.2">
      <c r="B20" t="str">
        <f t="shared" ref="B20:B21" si="4">B13</f>
        <v>Grondbewerking</v>
      </c>
      <c r="C20" s="42">
        <f>'Calculatie sheet'!Y72*'Calculatie sheet'!$Y$57*'Calculatie sheet'!$Y$78</f>
        <v>0</v>
      </c>
      <c r="D20" t="s">
        <v>360</v>
      </c>
      <c r="G20" s="569">
        <f>C20*'Calculatie sheet'!Y$7</f>
        <v>0</v>
      </c>
      <c r="H20" s="42">
        <f>C20*'Calculatie sheet'!Y$8</f>
        <v>0</v>
      </c>
      <c r="I20" t="str">
        <f t="shared" si="0"/>
        <v>Biobased</v>
      </c>
      <c r="J20" s="568">
        <f>LOOKUP('Calculatie sheet'!$Y$2,'Objectenoverzicht aantallen'!$A:$A,'Objectenoverzicht aantallen'!E:E)*$C20</f>
        <v>0</v>
      </c>
      <c r="K20" s="568">
        <f>LOOKUP('Calculatie sheet'!$Y$2,'Objectenoverzicht aantallen'!$A:$A,'Objectenoverzicht aantallen'!F:F)*$C20</f>
        <v>0</v>
      </c>
      <c r="L20" s="568">
        <f>LOOKUP('Calculatie sheet'!$Y$2,'Objectenoverzicht aantallen'!$A:$A,'Objectenoverzicht aantallen'!G:G)*$C20</f>
        <v>0</v>
      </c>
      <c r="M20" s="568">
        <f>LOOKUP('Calculatie sheet'!$Y$2,'Objectenoverzicht aantallen'!$A:$A,'Objectenoverzicht aantallen'!H:H)*$C20</f>
        <v>0</v>
      </c>
      <c r="N20" s="568">
        <f>LOOKUP('Calculatie sheet'!$Y$2,'Objectenoverzicht aantallen'!$A:$A,'Objectenoverzicht aantallen'!I:I)*$C20</f>
        <v>0</v>
      </c>
      <c r="O20" s="568">
        <f>LOOKUP('Calculatie sheet'!$Y$2,'Objectenoverzicht aantallen'!$A:$A,'Objectenoverzicht aantallen'!J:J)*$C20</f>
        <v>0</v>
      </c>
      <c r="P20" s="568">
        <f>LOOKUP('Calculatie sheet'!$Y$2,'Objectenoverzicht aantallen'!$A:$A,'Objectenoverzicht aantallen'!K:K)*$C20</f>
        <v>0</v>
      </c>
      <c r="Q20" s="568">
        <f>LOOKUP('Calculatie sheet'!$Y$2,'Objectenoverzicht aantallen'!$A:$A,'Objectenoverzicht aantallen'!L:L)*$C20</f>
        <v>0</v>
      </c>
      <c r="R20" s="568">
        <f>LOOKUP('Calculatie sheet'!$Y$2,'Objectenoverzicht aantallen'!$A:$A,'Objectenoverzicht aantallen'!M:M)*$C20</f>
        <v>0</v>
      </c>
      <c r="S20" s="568">
        <f>LOOKUP('Calculatie sheet'!$Y$2,'Objectenoverzicht aantallen'!$A:$A,'Objectenoverzicht aantallen'!N:N)*$C20</f>
        <v>0</v>
      </c>
      <c r="T20" s="568">
        <f>LOOKUP('Calculatie sheet'!$Y$2,'Objectenoverzicht aantallen'!$A:$A,'Objectenoverzicht aantallen'!O:O)*$C20</f>
        <v>0</v>
      </c>
    </row>
    <row r="21" spans="2:20" x14ac:dyDescent="0.2">
      <c r="B21" t="str">
        <f t="shared" si="4"/>
        <v>Bestrating</v>
      </c>
      <c r="C21" s="42">
        <f>'Calculatie sheet'!Y73*'Calculatie sheet'!$Y$57*'Calculatie sheet'!$Y$78</f>
        <v>0</v>
      </c>
      <c r="D21" t="s">
        <v>360</v>
      </c>
      <c r="G21" s="569">
        <f>C21*'Calculatie sheet'!Y$7</f>
        <v>0</v>
      </c>
      <c r="H21" s="42">
        <f>C21*'Calculatie sheet'!Y$8</f>
        <v>0</v>
      </c>
      <c r="I21" t="str">
        <f t="shared" si="0"/>
        <v>Biobased</v>
      </c>
      <c r="J21" s="568">
        <f>LOOKUP('Calculatie sheet'!$Y$2,'Objectenoverzicht aantallen'!$A:$A,'Objectenoverzicht aantallen'!E:E)*$C21</f>
        <v>0</v>
      </c>
      <c r="K21" s="568">
        <f>LOOKUP('Calculatie sheet'!$Y$2,'Objectenoverzicht aantallen'!$A:$A,'Objectenoverzicht aantallen'!F:F)*$C21</f>
        <v>0</v>
      </c>
      <c r="L21" s="568">
        <f>LOOKUP('Calculatie sheet'!$Y$2,'Objectenoverzicht aantallen'!$A:$A,'Objectenoverzicht aantallen'!G:G)*$C21</f>
        <v>0</v>
      </c>
      <c r="M21" s="568">
        <f>LOOKUP('Calculatie sheet'!$Y$2,'Objectenoverzicht aantallen'!$A:$A,'Objectenoverzicht aantallen'!H:H)*$C21</f>
        <v>0</v>
      </c>
      <c r="N21" s="568">
        <f>LOOKUP('Calculatie sheet'!$Y$2,'Objectenoverzicht aantallen'!$A:$A,'Objectenoverzicht aantallen'!I:I)*$C21</f>
        <v>0</v>
      </c>
      <c r="O21" s="568">
        <f>LOOKUP('Calculatie sheet'!$Y$2,'Objectenoverzicht aantallen'!$A:$A,'Objectenoverzicht aantallen'!J:J)*$C21</f>
        <v>0</v>
      </c>
      <c r="P21" s="568">
        <f>LOOKUP('Calculatie sheet'!$Y$2,'Objectenoverzicht aantallen'!$A:$A,'Objectenoverzicht aantallen'!K:K)*$C21</f>
        <v>0</v>
      </c>
      <c r="Q21" s="568">
        <f>LOOKUP('Calculatie sheet'!$Y$2,'Objectenoverzicht aantallen'!$A:$A,'Objectenoverzicht aantallen'!L:L)*$C21</f>
        <v>0</v>
      </c>
      <c r="R21" s="568">
        <f>LOOKUP('Calculatie sheet'!$Y$2,'Objectenoverzicht aantallen'!$A:$A,'Objectenoverzicht aantallen'!M:M)*$C21</f>
        <v>0</v>
      </c>
      <c r="S21" s="568">
        <f>LOOKUP('Calculatie sheet'!$Y$2,'Objectenoverzicht aantallen'!$A:$A,'Objectenoverzicht aantallen'!N:N)*$C21</f>
        <v>0</v>
      </c>
      <c r="T21" s="568">
        <f>LOOKUP('Calculatie sheet'!$Y$2,'Objectenoverzicht aantallen'!$A:$A,'Objectenoverzicht aantallen'!O:O)*$C21</f>
        <v>0</v>
      </c>
    </row>
    <row r="22" spans="2:20" x14ac:dyDescent="0.2">
      <c r="B22" t="s">
        <v>348</v>
      </c>
      <c r="C22" s="42">
        <f>'Calculatie sheet'!Y74*'Calculatie sheet'!$Y$57*'Calculatie sheet'!$Y$78</f>
        <v>0</v>
      </c>
      <c r="D22" t="s">
        <v>360</v>
      </c>
      <c r="G22" s="569">
        <f>C22*'Calculatie sheet'!Y$7</f>
        <v>0</v>
      </c>
      <c r="H22" s="42">
        <f>C22*'Calculatie sheet'!Y$8</f>
        <v>0</v>
      </c>
      <c r="I22" t="str">
        <f t="shared" si="0"/>
        <v>Biobased</v>
      </c>
      <c r="J22" s="568">
        <f>LOOKUP('Calculatie sheet'!$Y$2,'Objectenoverzicht aantallen'!$A:$A,'Objectenoverzicht aantallen'!E:E)*$C22</f>
        <v>0</v>
      </c>
      <c r="K22" s="568">
        <f>LOOKUP('Calculatie sheet'!$Y$2,'Objectenoverzicht aantallen'!$A:$A,'Objectenoverzicht aantallen'!F:F)*$C22</f>
        <v>0</v>
      </c>
      <c r="L22" s="568">
        <f>LOOKUP('Calculatie sheet'!$Y$2,'Objectenoverzicht aantallen'!$A:$A,'Objectenoverzicht aantallen'!G:G)*$C22</f>
        <v>0</v>
      </c>
      <c r="M22" s="568">
        <f>LOOKUP('Calculatie sheet'!$Y$2,'Objectenoverzicht aantallen'!$A:$A,'Objectenoverzicht aantallen'!H:H)*$C22</f>
        <v>0</v>
      </c>
      <c r="N22" s="568">
        <f>LOOKUP('Calculatie sheet'!$Y$2,'Objectenoverzicht aantallen'!$A:$A,'Objectenoverzicht aantallen'!I:I)*$C22</f>
        <v>0</v>
      </c>
      <c r="O22" s="568">
        <f>LOOKUP('Calculatie sheet'!$Y$2,'Objectenoverzicht aantallen'!$A:$A,'Objectenoverzicht aantallen'!J:J)*$C22</f>
        <v>0</v>
      </c>
      <c r="P22" s="568">
        <f>LOOKUP('Calculatie sheet'!$Y$2,'Objectenoverzicht aantallen'!$A:$A,'Objectenoverzicht aantallen'!K:K)*$C22</f>
        <v>0</v>
      </c>
      <c r="Q22" s="568">
        <f>LOOKUP('Calculatie sheet'!$Y$2,'Objectenoverzicht aantallen'!$A:$A,'Objectenoverzicht aantallen'!L:L)*$C22</f>
        <v>0</v>
      </c>
      <c r="R22" s="568">
        <f>LOOKUP('Calculatie sheet'!$Y$2,'Objectenoverzicht aantallen'!$A:$A,'Objectenoverzicht aantallen'!M:M)*$C22</f>
        <v>0</v>
      </c>
      <c r="S22" s="568">
        <f>LOOKUP('Calculatie sheet'!$Y$2,'Objectenoverzicht aantallen'!$A:$A,'Objectenoverzicht aantallen'!N:N)*$C22</f>
        <v>0</v>
      </c>
      <c r="T22" s="568">
        <f>LOOKUP('Calculatie sheet'!$Y$2,'Objectenoverzicht aantallen'!$A:$A,'Objectenoverzicht aantallen'!O:O)*$C22</f>
        <v>0</v>
      </c>
    </row>
  </sheetData>
  <pageMargins left="0.7" right="0.7" top="0.75" bottom="0.75" header="0.3" footer="0.3"/>
  <pageSetup paperSize="9"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E5DC0-749E-6E48-A448-9A7305D6940C}">
  <dimension ref="A1:N47"/>
  <sheetViews>
    <sheetView topLeftCell="A28" workbookViewId="0">
      <selection activeCell="F2" sqref="F2"/>
    </sheetView>
  </sheetViews>
  <sheetFormatPr baseColWidth="10" defaultRowHeight="16" x14ac:dyDescent="0.2"/>
  <cols>
    <col min="1" max="1" width="9.1640625" bestFit="1" customWidth="1"/>
    <col min="2" max="2" width="13.83203125" bestFit="1" customWidth="1"/>
    <col min="3" max="3" width="19.83203125" bestFit="1" customWidth="1"/>
    <col min="5" max="5" width="12.83203125" bestFit="1" customWidth="1"/>
    <col min="6" max="6" width="12" bestFit="1" customWidth="1"/>
    <col min="8" max="8" width="19.83203125" bestFit="1" customWidth="1"/>
  </cols>
  <sheetData>
    <row r="1" spans="1:14" ht="17" thickBot="1" x14ac:dyDescent="0.25">
      <c r="A1" s="143" t="s">
        <v>273</v>
      </c>
      <c r="B1" s="142">
        <v>1</v>
      </c>
      <c r="C1" s="142" t="s">
        <v>246</v>
      </c>
      <c r="D1" s="142" t="s">
        <v>249</v>
      </c>
      <c r="E1" s="142" t="s">
        <v>262</v>
      </c>
      <c r="F1" s="142"/>
    </row>
    <row r="2" spans="1:14" x14ac:dyDescent="0.2">
      <c r="A2" s="48" t="s">
        <v>328</v>
      </c>
      <c r="B2" s="48" t="s">
        <v>329</v>
      </c>
      <c r="C2" s="48" t="s">
        <v>330</v>
      </c>
      <c r="D2" s="48" t="s">
        <v>331</v>
      </c>
      <c r="E2" s="48" t="s">
        <v>332</v>
      </c>
      <c r="F2" s="146" t="s">
        <v>333</v>
      </c>
      <c r="G2" s="48" t="s">
        <v>334</v>
      </c>
    </row>
    <row r="3" spans="1:14" x14ac:dyDescent="0.2">
      <c r="A3" t="s">
        <v>252</v>
      </c>
      <c r="B3">
        <v>0.66</v>
      </c>
      <c r="C3" t="s">
        <v>246</v>
      </c>
      <c r="D3" t="s">
        <v>323</v>
      </c>
      <c r="E3" s="147">
        <f>B3/B9*A18</f>
        <v>2.8585277877058394E-3</v>
      </c>
      <c r="F3" s="148">
        <f>B3/B9*A35</f>
        <v>6.0553912205183399E-3</v>
      </c>
      <c r="G3" s="134">
        <f>E3/F3</f>
        <v>0.47206327115907637</v>
      </c>
      <c r="M3" s="5"/>
      <c r="N3" s="130"/>
    </row>
    <row r="4" spans="1:14" x14ac:dyDescent="0.2">
      <c r="A4" t="s">
        <v>253</v>
      </c>
      <c r="B4">
        <v>0.26</v>
      </c>
      <c r="C4" t="s">
        <v>246</v>
      </c>
      <c r="D4" t="s">
        <v>323</v>
      </c>
      <c r="E4" s="147">
        <f>B4/G9*F18</f>
        <v>5.0370451700119771E-4</v>
      </c>
      <c r="F4" s="148">
        <f>B4/G9*F35</f>
        <v>5.8579924690011975E-3</v>
      </c>
      <c r="G4" s="134">
        <f t="shared" ref="G4:G6" si="0">E4/F4</f>
        <v>8.598585943335646E-2</v>
      </c>
      <c r="M4" s="5"/>
      <c r="N4" s="130"/>
    </row>
    <row r="5" spans="1:14" x14ac:dyDescent="0.2">
      <c r="A5" t="s">
        <v>335</v>
      </c>
      <c r="B5">
        <v>0.08</v>
      </c>
      <c r="C5" t="s">
        <v>246</v>
      </c>
      <c r="D5" t="s">
        <v>323</v>
      </c>
      <c r="E5" s="147">
        <f>B5/L9*K18</f>
        <v>8.3534775305618808E-5</v>
      </c>
      <c r="F5" s="148">
        <f>B5/L9*K43</f>
        <v>2.7196761123871407E-4</v>
      </c>
      <c r="G5" s="134">
        <f t="shared" si="0"/>
        <v>0.30714971876668745</v>
      </c>
      <c r="M5" s="5"/>
      <c r="N5" s="130"/>
    </row>
    <row r="6" spans="1:14" x14ac:dyDescent="0.2">
      <c r="A6" t="s">
        <v>203</v>
      </c>
      <c r="B6">
        <f>SUM(B3:B5)</f>
        <v>1</v>
      </c>
      <c r="E6" s="147">
        <f>SUM(E3:E5)</f>
        <v>3.445767080012656E-3</v>
      </c>
      <c r="F6" s="148">
        <f>SUM(F3:F5)</f>
        <v>1.2185351300758252E-2</v>
      </c>
      <c r="G6" s="134">
        <f t="shared" si="0"/>
        <v>0.28277946158173034</v>
      </c>
      <c r="I6" s="135">
        <f>G6</f>
        <v>0.28277946158173034</v>
      </c>
      <c r="J6" t="s">
        <v>263</v>
      </c>
      <c r="M6" s="5"/>
      <c r="N6" s="67"/>
    </row>
    <row r="7" spans="1:14" s="142" customFormat="1" ht="17" thickBot="1" x14ac:dyDescent="0.25"/>
    <row r="9" spans="1:14" x14ac:dyDescent="0.2">
      <c r="A9" s="35" t="s">
        <v>252</v>
      </c>
      <c r="B9">
        <v>0.30719999999999997</v>
      </c>
      <c r="C9" t="s">
        <v>246</v>
      </c>
      <c r="F9" s="35" t="s">
        <v>253</v>
      </c>
      <c r="G9">
        <v>1</v>
      </c>
      <c r="H9" t="s">
        <v>246</v>
      </c>
      <c r="K9" s="35" t="s">
        <v>254</v>
      </c>
      <c r="L9">
        <v>31.925999999999998</v>
      </c>
      <c r="M9" t="s">
        <v>246</v>
      </c>
    </row>
    <row r="10" spans="1:14" x14ac:dyDescent="0.2">
      <c r="A10" s="35"/>
      <c r="F10" s="35"/>
    </row>
    <row r="11" spans="1:14" x14ac:dyDescent="0.2">
      <c r="A11" s="35" t="s">
        <v>238</v>
      </c>
      <c r="B11" s="35" t="s">
        <v>248</v>
      </c>
      <c r="C11" s="35" t="s">
        <v>73</v>
      </c>
      <c r="F11" s="35" t="s">
        <v>247</v>
      </c>
      <c r="G11" s="35" t="s">
        <v>248</v>
      </c>
      <c r="H11" s="35" t="s">
        <v>73</v>
      </c>
      <c r="K11" s="35" t="s">
        <v>247</v>
      </c>
      <c r="L11" s="35" t="s">
        <v>248</v>
      </c>
      <c r="M11" s="35" t="s">
        <v>73</v>
      </c>
    </row>
    <row r="12" spans="1:14" x14ac:dyDescent="0.2">
      <c r="A12" s="132">
        <v>1.4699E-2</v>
      </c>
      <c r="B12" t="s">
        <v>233</v>
      </c>
      <c r="C12" t="s">
        <v>249</v>
      </c>
      <c r="F12" s="132">
        <f>0.0034028+0.018</f>
        <v>2.14028E-2</v>
      </c>
      <c r="G12" t="s">
        <v>233</v>
      </c>
      <c r="H12" t="s">
        <v>249</v>
      </c>
      <c r="K12" s="132">
        <v>0.36829000000000001</v>
      </c>
      <c r="L12" t="s">
        <v>233</v>
      </c>
      <c r="M12" t="s">
        <v>249</v>
      </c>
    </row>
    <row r="13" spans="1:14" x14ac:dyDescent="0.2">
      <c r="A13" s="132">
        <v>2.3400000000000001E-2</v>
      </c>
      <c r="B13" t="s">
        <v>234</v>
      </c>
      <c r="C13" t="s">
        <v>249</v>
      </c>
      <c r="F13" s="132">
        <v>2.3400000000000001E-2</v>
      </c>
      <c r="G13" t="s">
        <v>234</v>
      </c>
      <c r="H13" t="s">
        <v>249</v>
      </c>
      <c r="K13" s="132">
        <v>2.3400000000000001E-2</v>
      </c>
      <c r="L13" t="s">
        <v>234</v>
      </c>
      <c r="M13" t="s">
        <v>249</v>
      </c>
    </row>
    <row r="14" spans="1:14" x14ac:dyDescent="0.2">
      <c r="A14" s="132">
        <v>0.83499999999999996</v>
      </c>
      <c r="B14" t="s">
        <v>235</v>
      </c>
      <c r="C14" t="s">
        <v>251</v>
      </c>
      <c r="F14" s="132">
        <v>0.83499999999999996</v>
      </c>
      <c r="G14" t="s">
        <v>235</v>
      </c>
      <c r="H14" t="s">
        <v>251</v>
      </c>
      <c r="K14" s="132">
        <v>0.83499999999999996</v>
      </c>
      <c r="L14" t="s">
        <v>235</v>
      </c>
      <c r="M14" t="s">
        <v>251</v>
      </c>
    </row>
    <row r="15" spans="1:14" x14ac:dyDescent="0.2">
      <c r="A15" s="132">
        <f>A13/A14</f>
        <v>2.8023952095808387E-2</v>
      </c>
      <c r="B15" t="s">
        <v>236</v>
      </c>
      <c r="C15" t="s">
        <v>128</v>
      </c>
      <c r="F15" s="132">
        <f>F13/F14</f>
        <v>2.8023952095808387E-2</v>
      </c>
      <c r="G15" t="s">
        <v>236</v>
      </c>
      <c r="H15" t="s">
        <v>128</v>
      </c>
      <c r="K15" s="132">
        <f>K13/K14</f>
        <v>2.8023952095808387E-2</v>
      </c>
      <c r="L15" t="s">
        <v>236</v>
      </c>
      <c r="M15" t="s">
        <v>128</v>
      </c>
    </row>
    <row r="16" spans="1:14" x14ac:dyDescent="0.2">
      <c r="A16" s="132">
        <f>A12*A15</f>
        <v>4.119240718562875E-4</v>
      </c>
      <c r="B16" t="s">
        <v>237</v>
      </c>
      <c r="C16" t="s">
        <v>128</v>
      </c>
      <c r="F16" s="132">
        <f>F12*F15</f>
        <v>5.9979104191616771E-4</v>
      </c>
      <c r="G16" t="s">
        <v>237</v>
      </c>
      <c r="H16" t="s">
        <v>128</v>
      </c>
      <c r="K16" s="132">
        <f>K12*K15</f>
        <v>1.0320941317365271E-2</v>
      </c>
      <c r="L16" t="s">
        <v>237</v>
      </c>
      <c r="M16" t="s">
        <v>128</v>
      </c>
    </row>
    <row r="17" spans="1:13" x14ac:dyDescent="0.2">
      <c r="A17" s="132">
        <v>3.23</v>
      </c>
      <c r="B17" t="s">
        <v>239</v>
      </c>
      <c r="C17" t="s">
        <v>250</v>
      </c>
      <c r="F17" s="132">
        <v>3.23</v>
      </c>
      <c r="G17" t="s">
        <v>239</v>
      </c>
      <c r="H17" t="s">
        <v>250</v>
      </c>
      <c r="K17" s="132">
        <v>3.23</v>
      </c>
      <c r="L17" t="s">
        <v>239</v>
      </c>
      <c r="M17" t="s">
        <v>250</v>
      </c>
    </row>
    <row r="18" spans="1:13" x14ac:dyDescent="0.2">
      <c r="A18" s="132">
        <f>A16*A17</f>
        <v>1.3305147520958087E-3</v>
      </c>
      <c r="B18" t="s">
        <v>240</v>
      </c>
      <c r="C18" t="s">
        <v>128</v>
      </c>
      <c r="F18" s="132">
        <f>F16*F17</f>
        <v>1.9373250653892218E-3</v>
      </c>
      <c r="G18" t="s">
        <v>240</v>
      </c>
      <c r="H18" t="s">
        <v>128</v>
      </c>
      <c r="K18" s="132">
        <f>K16*K17</f>
        <v>3.3336640455089828E-2</v>
      </c>
      <c r="L18" t="s">
        <v>240</v>
      </c>
      <c r="M18" t="s">
        <v>128</v>
      </c>
    </row>
    <row r="19" spans="1:13" x14ac:dyDescent="0.2">
      <c r="A19" s="134">
        <f>A18/A35</f>
        <v>0.47206327115907637</v>
      </c>
      <c r="B19" t="s">
        <v>240</v>
      </c>
      <c r="C19" t="s">
        <v>128</v>
      </c>
      <c r="D19" s="134"/>
      <c r="F19" s="134">
        <f>F18/F35</f>
        <v>8.5985859433356446E-2</v>
      </c>
      <c r="G19" t="s">
        <v>240</v>
      </c>
      <c r="H19" t="s">
        <v>128</v>
      </c>
      <c r="I19" s="134"/>
      <c r="K19" s="134">
        <f>K18/K43</f>
        <v>0.30714971876668745</v>
      </c>
      <c r="L19" t="s">
        <v>240</v>
      </c>
      <c r="M19" t="s">
        <v>128</v>
      </c>
    </row>
    <row r="20" spans="1:13" x14ac:dyDescent="0.2">
      <c r="C20" s="134"/>
      <c r="D20" s="134"/>
      <c r="H20" s="134"/>
      <c r="M20" s="134"/>
    </row>
    <row r="21" spans="1:13" x14ac:dyDescent="0.2">
      <c r="A21" s="35" t="s">
        <v>261</v>
      </c>
      <c r="B21" s="35" t="s">
        <v>248</v>
      </c>
      <c r="C21" s="35" t="s">
        <v>73</v>
      </c>
      <c r="D21" s="134"/>
      <c r="F21" t="s">
        <v>261</v>
      </c>
      <c r="G21" t="s">
        <v>248</v>
      </c>
      <c r="H21" t="s">
        <v>73</v>
      </c>
      <c r="K21" t="s">
        <v>261</v>
      </c>
      <c r="L21" t="s">
        <v>248</v>
      </c>
      <c r="M21" t="s">
        <v>73</v>
      </c>
    </row>
    <row r="22" spans="1:13" x14ac:dyDescent="0.2">
      <c r="A22" s="132">
        <v>2.7198999999999999E-3</v>
      </c>
      <c r="B22" t="s">
        <v>241</v>
      </c>
      <c r="C22" t="s">
        <v>249</v>
      </c>
      <c r="D22" s="134"/>
      <c r="F22" s="133">
        <f>0.032+0.00255</f>
        <v>3.4549999999999997E-2</v>
      </c>
      <c r="G22" t="s">
        <v>241</v>
      </c>
      <c r="H22" t="s">
        <v>249</v>
      </c>
      <c r="K22" s="133">
        <v>2.9118000000000002E-2</v>
      </c>
      <c r="L22" t="s">
        <v>241</v>
      </c>
      <c r="M22" t="s">
        <v>249</v>
      </c>
    </row>
    <row r="23" spans="1:13" x14ac:dyDescent="0.2">
      <c r="A23" s="132">
        <v>0.52300000000000002</v>
      </c>
      <c r="B23" t="s">
        <v>242</v>
      </c>
      <c r="C23" t="s">
        <v>250</v>
      </c>
      <c r="D23" s="134"/>
      <c r="F23" s="133">
        <v>0.52300000000000002</v>
      </c>
      <c r="G23" t="s">
        <v>242</v>
      </c>
      <c r="H23" t="s">
        <v>250</v>
      </c>
      <c r="K23" s="133">
        <v>0.52300000000000002</v>
      </c>
      <c r="L23" t="s">
        <v>242</v>
      </c>
      <c r="M23" t="s">
        <v>250</v>
      </c>
    </row>
    <row r="24" spans="1:13" x14ac:dyDescent="0.2">
      <c r="A24" s="132">
        <f>A22*A23</f>
        <v>1.4225077E-3</v>
      </c>
      <c r="B24" t="s">
        <v>240</v>
      </c>
      <c r="C24" t="s">
        <v>128</v>
      </c>
      <c r="F24" s="133">
        <f>F22*F23</f>
        <v>1.806965E-2</v>
      </c>
      <c r="G24" t="s">
        <v>240</v>
      </c>
      <c r="H24" t="s">
        <v>128</v>
      </c>
      <c r="K24" s="133">
        <f>K22*K23</f>
        <v>1.5228714000000001E-2</v>
      </c>
      <c r="L24" t="s">
        <v>240</v>
      </c>
      <c r="M24" t="s">
        <v>128</v>
      </c>
    </row>
    <row r="25" spans="1:13" x14ac:dyDescent="0.2">
      <c r="A25" s="134">
        <f>A24/A35</f>
        <v>0.50470213656272123</v>
      </c>
      <c r="B25" t="s">
        <v>240</v>
      </c>
      <c r="C25" t="s">
        <v>128</v>
      </c>
      <c r="D25" s="134"/>
      <c r="F25" s="134">
        <f>F24/F35</f>
        <v>0.80199983609761094</v>
      </c>
      <c r="G25" t="s">
        <v>240</v>
      </c>
      <c r="H25" t="s">
        <v>128</v>
      </c>
      <c r="I25" s="134"/>
      <c r="K25" s="134">
        <f>K24/K43</f>
        <v>0.14031093590788504</v>
      </c>
      <c r="L25" t="s">
        <v>240</v>
      </c>
      <c r="M25" t="s">
        <v>128</v>
      </c>
    </row>
    <row r="26" spans="1:13" x14ac:dyDescent="0.2">
      <c r="C26" s="134"/>
      <c r="D26" s="134"/>
      <c r="H26" s="134"/>
      <c r="M26" s="134"/>
    </row>
    <row r="27" spans="1:13" x14ac:dyDescent="0.2">
      <c r="A27" s="35" t="s">
        <v>243</v>
      </c>
      <c r="B27" s="35" t="s">
        <v>248</v>
      </c>
      <c r="C27" s="35" t="s">
        <v>73</v>
      </c>
      <c r="D27" s="134"/>
      <c r="F27" s="35" t="s">
        <v>243</v>
      </c>
      <c r="G27" s="35" t="s">
        <v>248</v>
      </c>
      <c r="H27" s="35" t="s">
        <v>73</v>
      </c>
      <c r="K27" s="35" t="s">
        <v>243</v>
      </c>
      <c r="L27" s="35" t="s">
        <v>248</v>
      </c>
      <c r="M27" s="35" t="s">
        <v>73</v>
      </c>
    </row>
    <row r="28" spans="1:13" x14ac:dyDescent="0.2">
      <c r="A28" s="132">
        <v>2.4399000000000001E-3</v>
      </c>
      <c r="B28" t="s">
        <v>233</v>
      </c>
      <c r="C28" t="s">
        <v>249</v>
      </c>
      <c r="D28" s="134"/>
      <c r="F28" s="132">
        <f>0.00141+0.00141+0.0898+0.00141</f>
        <v>9.4030000000000002E-2</v>
      </c>
      <c r="G28" t="s">
        <v>233</v>
      </c>
      <c r="H28" t="s">
        <v>249</v>
      </c>
      <c r="K28" s="132">
        <v>0.22800000000000001</v>
      </c>
      <c r="L28" t="s">
        <v>233</v>
      </c>
      <c r="M28" t="s">
        <v>249</v>
      </c>
    </row>
    <row r="29" spans="1:13" x14ac:dyDescent="0.2">
      <c r="A29" s="132">
        <v>26.84</v>
      </c>
      <c r="B29" t="s">
        <v>244</v>
      </c>
      <c r="C29" t="s">
        <v>250</v>
      </c>
      <c r="D29" s="134"/>
      <c r="F29" s="132">
        <v>26.84</v>
      </c>
      <c r="G29" t="s">
        <v>244</v>
      </c>
      <c r="H29" t="s">
        <v>250</v>
      </c>
      <c r="K29" s="132">
        <v>26.84</v>
      </c>
      <c r="L29" t="s">
        <v>244</v>
      </c>
      <c r="M29" t="s">
        <v>250</v>
      </c>
    </row>
    <row r="30" spans="1:13" x14ac:dyDescent="0.2">
      <c r="A30" s="132">
        <f>A29/1000</f>
        <v>2.6839999999999999E-2</v>
      </c>
      <c r="B30" t="s">
        <v>245</v>
      </c>
      <c r="C30" t="s">
        <v>128</v>
      </c>
      <c r="D30" s="134"/>
      <c r="F30" s="132">
        <f>F29/1000</f>
        <v>2.6839999999999999E-2</v>
      </c>
      <c r="G30" t="s">
        <v>245</v>
      </c>
      <c r="H30" t="s">
        <v>128</v>
      </c>
      <c r="K30" s="132">
        <f>K29/1000</f>
        <v>2.6839999999999999E-2</v>
      </c>
      <c r="L30" t="s">
        <v>245</v>
      </c>
      <c r="M30" t="s">
        <v>128</v>
      </c>
    </row>
    <row r="31" spans="1:13" x14ac:dyDescent="0.2">
      <c r="A31" s="132">
        <f>A28*A30</f>
        <v>6.5486916000000002E-5</v>
      </c>
      <c r="B31" t="s">
        <v>240</v>
      </c>
      <c r="C31" t="s">
        <v>128</v>
      </c>
      <c r="F31" s="132">
        <f>F28*F30</f>
        <v>2.5237651999999999E-3</v>
      </c>
      <c r="G31" t="s">
        <v>240</v>
      </c>
      <c r="H31" t="s">
        <v>128</v>
      </c>
      <c r="K31" s="132">
        <f>K28*K30</f>
        <v>6.1195199999999998E-3</v>
      </c>
      <c r="L31" t="s">
        <v>240</v>
      </c>
      <c r="M31" t="s">
        <v>128</v>
      </c>
    </row>
    <row r="32" spans="1:13" x14ac:dyDescent="0.2">
      <c r="A32" s="134">
        <f>A31/A35</f>
        <v>2.32345922782024E-2</v>
      </c>
      <c r="B32" t="s">
        <v>240</v>
      </c>
      <c r="C32" t="s">
        <v>128</v>
      </c>
      <c r="D32" s="134"/>
      <c r="F32" s="134">
        <f>F31/F35</f>
        <v>0.11201430446903257</v>
      </c>
      <c r="G32" t="s">
        <v>240</v>
      </c>
      <c r="H32" t="s">
        <v>128</v>
      </c>
      <c r="I32" s="134"/>
      <c r="K32" s="134">
        <f>K31/K43</f>
        <v>5.6382671478827466E-2</v>
      </c>
      <c r="L32" t="s">
        <v>240</v>
      </c>
      <c r="M32" t="s">
        <v>128</v>
      </c>
    </row>
    <row r="33" spans="1:13" x14ac:dyDescent="0.2">
      <c r="K33" s="134"/>
    </row>
    <row r="34" spans="1:13" x14ac:dyDescent="0.2">
      <c r="A34" s="35" t="s">
        <v>203</v>
      </c>
      <c r="B34" s="35" t="s">
        <v>248</v>
      </c>
      <c r="C34" s="35" t="s">
        <v>73</v>
      </c>
      <c r="F34" s="35" t="s">
        <v>203</v>
      </c>
      <c r="G34" s="35" t="s">
        <v>248</v>
      </c>
      <c r="H34" s="35" t="s">
        <v>73</v>
      </c>
      <c r="K34" s="135" t="s">
        <v>255</v>
      </c>
      <c r="L34" s="35" t="s">
        <v>248</v>
      </c>
      <c r="M34" s="35" t="s">
        <v>73</v>
      </c>
    </row>
    <row r="35" spans="1:13" x14ac:dyDescent="0.2">
      <c r="A35" s="131">
        <f>A31+A24+A18</f>
        <v>2.8185093680958085E-3</v>
      </c>
      <c r="B35" t="s">
        <v>240</v>
      </c>
      <c r="C35" t="s">
        <v>128</v>
      </c>
      <c r="F35" s="131">
        <f>F31+F24+F18</f>
        <v>2.2530740265389222E-2</v>
      </c>
      <c r="G35" t="s">
        <v>240</v>
      </c>
      <c r="H35" t="s">
        <v>128</v>
      </c>
      <c r="K35" s="132">
        <v>2.9916999999999999E-3</v>
      </c>
      <c r="L35" t="s">
        <v>256</v>
      </c>
      <c r="M35" t="s">
        <v>249</v>
      </c>
    </row>
    <row r="36" spans="1:13" x14ac:dyDescent="0.2">
      <c r="K36" s="130">
        <v>25</v>
      </c>
      <c r="L36" t="s">
        <v>260</v>
      </c>
      <c r="M36" t="s">
        <v>257</v>
      </c>
    </row>
    <row r="37" spans="1:13" x14ac:dyDescent="0.2">
      <c r="K37" s="130">
        <v>0.72</v>
      </c>
      <c r="L37" t="s">
        <v>258</v>
      </c>
      <c r="M37" t="s">
        <v>259</v>
      </c>
    </row>
    <row r="38" spans="1:13" x14ac:dyDescent="0.2">
      <c r="K38" s="130">
        <f>K37*K35</f>
        <v>2.154024E-3</v>
      </c>
      <c r="L38" t="s">
        <v>246</v>
      </c>
      <c r="M38" t="s">
        <v>128</v>
      </c>
    </row>
    <row r="39" spans="1:13" x14ac:dyDescent="0.2">
      <c r="K39" s="130">
        <f>K38*K36</f>
        <v>5.3850599999999998E-2</v>
      </c>
      <c r="L39" t="s">
        <v>240</v>
      </c>
      <c r="M39" t="s">
        <v>128</v>
      </c>
    </row>
    <row r="40" spans="1:13" x14ac:dyDescent="0.2">
      <c r="K40" s="134">
        <f>K39/K43</f>
        <v>0.49615667384660012</v>
      </c>
      <c r="L40" t="s">
        <v>240</v>
      </c>
      <c r="M40" t="s">
        <v>128</v>
      </c>
    </row>
    <row r="42" spans="1:13" x14ac:dyDescent="0.2">
      <c r="K42" s="35" t="s">
        <v>203</v>
      </c>
      <c r="L42" s="35" t="s">
        <v>248</v>
      </c>
      <c r="M42" s="35" t="s">
        <v>73</v>
      </c>
    </row>
    <row r="43" spans="1:13" x14ac:dyDescent="0.2">
      <c r="K43" s="131">
        <f>K31+K24+K18+K39</f>
        <v>0.10853547445508982</v>
      </c>
      <c r="L43" t="s">
        <v>240</v>
      </c>
      <c r="M43" t="s">
        <v>128</v>
      </c>
    </row>
    <row r="47" spans="1:13" x14ac:dyDescent="0.2">
      <c r="A47" s="35"/>
    </row>
  </sheetData>
  <pageMargins left="0.7" right="0.7" top="0.75" bottom="0.75" header="0.3" footer="0.3"/>
  <pageSetup paperSize="9" orientation="portrait" horizontalDpi="0" verticalDpi="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F7FC-3805-234F-9887-4F7FAB268533}">
  <dimension ref="A1:T22"/>
  <sheetViews>
    <sheetView topLeftCell="D1" workbookViewId="0">
      <selection activeCell="G18" sqref="G18:T19"/>
    </sheetView>
  </sheetViews>
  <sheetFormatPr baseColWidth="10" defaultColWidth="11" defaultRowHeight="16" x14ac:dyDescent="0.2"/>
  <cols>
    <col min="1" max="1" width="33" bestFit="1" customWidth="1"/>
    <col min="3" max="3" width="11.1640625" bestFit="1" customWidth="1"/>
    <col min="5" max="5" width="21" bestFit="1" customWidth="1"/>
    <col min="8" max="20" width="11.1640625" customWidth="1"/>
  </cols>
  <sheetData>
    <row r="1" spans="1:20" x14ac:dyDescent="0.2">
      <c r="A1" t="str">
        <f>'Calculatie sheet'!Z3</f>
        <v>Paden tegelconstructie</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sheet'!Z68*'Calculatie sheet'!$Z$57*(1-'Calculatie sheet'!$Z$77-'Calculatie sheet'!$Z$78)</f>
        <v>0</v>
      </c>
      <c r="D2" t="s">
        <v>134</v>
      </c>
      <c r="E2" s="8" t="s">
        <v>71</v>
      </c>
      <c r="G2" s="569">
        <f>C2*'Calculatie sheet'!Z$7</f>
        <v>0</v>
      </c>
      <c r="H2" s="42">
        <f>C2*'Calculatie sheet'!Z$8</f>
        <v>0</v>
      </c>
      <c r="I2" t="str">
        <f>D2</f>
        <v>Primair</v>
      </c>
      <c r="J2" s="568">
        <f>LOOKUP('Calculatie sheet'!$Z$2,'Objectenoverzicht aantallen'!$A:$A,'Objectenoverzicht aantallen'!E:E)*$C2</f>
        <v>0</v>
      </c>
      <c r="K2" s="568">
        <f>LOOKUP('Calculatie sheet'!$Z$2,'Objectenoverzicht aantallen'!$A:$A,'Objectenoverzicht aantallen'!F:F)*$C2</f>
        <v>0</v>
      </c>
      <c r="L2" s="568">
        <f>LOOKUP('Calculatie sheet'!$Z$2,'Objectenoverzicht aantallen'!$A:$A,'Objectenoverzicht aantallen'!G:G)*$C2</f>
        <v>0</v>
      </c>
      <c r="M2" s="568">
        <f>LOOKUP('Calculatie sheet'!$Z$2,'Objectenoverzicht aantallen'!$A:$A,'Objectenoverzicht aantallen'!H:H)*$C2</f>
        <v>0</v>
      </c>
      <c r="N2" s="568">
        <f>LOOKUP('Calculatie sheet'!$Z$2,'Objectenoverzicht aantallen'!$A:$A,'Objectenoverzicht aantallen'!I:I)*$C2</f>
        <v>0</v>
      </c>
      <c r="O2" s="568">
        <f>LOOKUP('Calculatie sheet'!$Z$2,'Objectenoverzicht aantallen'!$A:$A,'Objectenoverzicht aantallen'!J:J)*$C2</f>
        <v>0</v>
      </c>
      <c r="P2" s="568">
        <f>LOOKUP('Calculatie sheet'!$Z$2,'Objectenoverzicht aantallen'!$A:$A,'Objectenoverzicht aantallen'!K:K)*$C2</f>
        <v>0</v>
      </c>
      <c r="Q2" s="568">
        <f>LOOKUP('Calculatie sheet'!$Z$2,'Objectenoverzicht aantallen'!$A:$A,'Objectenoverzicht aantallen'!L:L)*$C2</f>
        <v>0</v>
      </c>
      <c r="R2" s="568">
        <f>LOOKUP('Calculatie sheet'!$Z$2,'Objectenoverzicht aantallen'!$A:$A,'Objectenoverzicht aantallen'!M:M)*$C2</f>
        <v>0</v>
      </c>
      <c r="S2" s="568">
        <f>LOOKUP('Calculatie sheet'!$Z$2,'Objectenoverzicht aantallen'!$A:$A,'Objectenoverzicht aantallen'!N:N)*$C2</f>
        <v>0</v>
      </c>
      <c r="T2" s="568">
        <f>LOOKUP('Calculatie sheet'!$Z$2,'Objectenoverzicht aantallen'!$A:$A,'Objectenoverzicht aantallen'!O:O)*$C2</f>
        <v>0</v>
      </c>
    </row>
    <row r="3" spans="1:20" x14ac:dyDescent="0.2">
      <c r="B3" t="str">
        <f>'Calculatie sheet'!C69</f>
        <v>Staal</v>
      </c>
      <c r="C3" s="43">
        <f>'Calculatie sheet'!Z69*'Calculatie sheet'!$Z$57*(1-'Calculatie sheet'!$Z$77-'Calculatie sheet'!$Z$78)</f>
        <v>0</v>
      </c>
      <c r="D3" t="s">
        <v>134</v>
      </c>
      <c r="E3" s="24" t="s">
        <v>74</v>
      </c>
      <c r="G3" s="569">
        <f>C3*'Calculatie sheet'!Z$7</f>
        <v>0</v>
      </c>
      <c r="H3" s="42">
        <f>C3*'Calculatie sheet'!Z$8</f>
        <v>0</v>
      </c>
      <c r="I3" t="str">
        <f t="shared" ref="I3:I22" si="0">D3</f>
        <v>Primair</v>
      </c>
      <c r="J3" s="568">
        <f>LOOKUP('Calculatie sheet'!$Z$2,'Objectenoverzicht aantallen'!$A:$A,'Objectenoverzicht aantallen'!E:E)*$C3</f>
        <v>0</v>
      </c>
      <c r="K3" s="568">
        <f>LOOKUP('Calculatie sheet'!$Z$2,'Objectenoverzicht aantallen'!$A:$A,'Objectenoverzicht aantallen'!F:F)*$C3</f>
        <v>0</v>
      </c>
      <c r="L3" s="568">
        <f>LOOKUP('Calculatie sheet'!$Z$2,'Objectenoverzicht aantallen'!$A:$A,'Objectenoverzicht aantallen'!G:G)*$C3</f>
        <v>0</v>
      </c>
      <c r="M3" s="568">
        <f>LOOKUP('Calculatie sheet'!$Z$2,'Objectenoverzicht aantallen'!$A:$A,'Objectenoverzicht aantallen'!H:H)*$C3</f>
        <v>0</v>
      </c>
      <c r="N3" s="568">
        <f>LOOKUP('Calculatie sheet'!$Z$2,'Objectenoverzicht aantallen'!$A:$A,'Objectenoverzicht aantallen'!I:I)*$C3</f>
        <v>0</v>
      </c>
      <c r="O3" s="568">
        <f>LOOKUP('Calculatie sheet'!$Z$2,'Objectenoverzicht aantallen'!$A:$A,'Objectenoverzicht aantallen'!J:J)*$C3</f>
        <v>0</v>
      </c>
      <c r="P3" s="568">
        <f>LOOKUP('Calculatie sheet'!$Z$2,'Objectenoverzicht aantallen'!$A:$A,'Objectenoverzicht aantallen'!K:K)*$C3</f>
        <v>0</v>
      </c>
      <c r="Q3" s="568">
        <f>LOOKUP('Calculatie sheet'!$Z$2,'Objectenoverzicht aantallen'!$A:$A,'Objectenoverzicht aantallen'!L:L)*$C3</f>
        <v>0</v>
      </c>
      <c r="R3" s="568">
        <f>LOOKUP('Calculatie sheet'!$Z$2,'Objectenoverzicht aantallen'!$A:$A,'Objectenoverzicht aantallen'!M:M)*$C3</f>
        <v>0</v>
      </c>
      <c r="S3" s="568">
        <f>LOOKUP('Calculatie sheet'!$Z$2,'Objectenoverzicht aantallen'!$A:$A,'Objectenoverzicht aantallen'!N:N)*$C3</f>
        <v>0</v>
      </c>
      <c r="T3" s="568">
        <f>LOOKUP('Calculatie sheet'!$Z$2,'Objectenoverzicht aantallen'!$A:$A,'Objectenoverzicht aantallen'!O:O)*$C3</f>
        <v>0</v>
      </c>
    </row>
    <row r="4" spans="1:20" x14ac:dyDescent="0.2">
      <c r="B4" t="str">
        <f>'Calculatie sheet'!C70</f>
        <v>Asfalt</v>
      </c>
      <c r="C4" s="43">
        <f>'Calculatie sheet'!Z70*'Calculatie sheet'!$Z$57*(1-'Calculatie sheet'!$Z$77-'Calculatie sheet'!$Z$78)</f>
        <v>0</v>
      </c>
      <c r="D4" t="s">
        <v>134</v>
      </c>
      <c r="E4" s="25" t="s">
        <v>75</v>
      </c>
      <c r="G4" s="569">
        <f>C4*'Calculatie sheet'!Z$7</f>
        <v>0</v>
      </c>
      <c r="H4" s="42">
        <f>C4*'Calculatie sheet'!Z$8</f>
        <v>0</v>
      </c>
      <c r="I4" t="str">
        <f t="shared" si="0"/>
        <v>Primair</v>
      </c>
      <c r="J4" s="568">
        <f>LOOKUP('Calculatie sheet'!$Z$2,'Objectenoverzicht aantallen'!$A:$A,'Objectenoverzicht aantallen'!E:E)*$C4</f>
        <v>0</v>
      </c>
      <c r="K4" s="568">
        <f>LOOKUP('Calculatie sheet'!$Z$2,'Objectenoverzicht aantallen'!$A:$A,'Objectenoverzicht aantallen'!F:F)*$C4</f>
        <v>0</v>
      </c>
      <c r="L4" s="568">
        <f>LOOKUP('Calculatie sheet'!$Z$2,'Objectenoverzicht aantallen'!$A:$A,'Objectenoverzicht aantallen'!G:G)*$C4</f>
        <v>0</v>
      </c>
      <c r="M4" s="568">
        <f>LOOKUP('Calculatie sheet'!$Z$2,'Objectenoverzicht aantallen'!$A:$A,'Objectenoverzicht aantallen'!H:H)*$C4</f>
        <v>0</v>
      </c>
      <c r="N4" s="568">
        <f>LOOKUP('Calculatie sheet'!$Z$2,'Objectenoverzicht aantallen'!$A:$A,'Objectenoverzicht aantallen'!I:I)*$C4</f>
        <v>0</v>
      </c>
      <c r="O4" s="568">
        <f>LOOKUP('Calculatie sheet'!$Z$2,'Objectenoverzicht aantallen'!$A:$A,'Objectenoverzicht aantallen'!J:J)*$C4</f>
        <v>0</v>
      </c>
      <c r="P4" s="568">
        <f>LOOKUP('Calculatie sheet'!$Z$2,'Objectenoverzicht aantallen'!$A:$A,'Objectenoverzicht aantallen'!K:K)*$C4</f>
        <v>0</v>
      </c>
      <c r="Q4" s="568">
        <f>LOOKUP('Calculatie sheet'!$Z$2,'Objectenoverzicht aantallen'!$A:$A,'Objectenoverzicht aantallen'!L:L)*$C4</f>
        <v>0</v>
      </c>
      <c r="R4" s="568">
        <f>LOOKUP('Calculatie sheet'!$Z$2,'Objectenoverzicht aantallen'!$A:$A,'Objectenoverzicht aantallen'!M:M)*$C4</f>
        <v>0</v>
      </c>
      <c r="S4" s="568">
        <f>LOOKUP('Calculatie sheet'!$Z$2,'Objectenoverzicht aantallen'!$A:$A,'Objectenoverzicht aantallen'!N:N)*$C4</f>
        <v>0</v>
      </c>
      <c r="T4" s="568">
        <f>LOOKUP('Calculatie sheet'!$Z$2,'Objectenoverzicht aantallen'!$A:$A,'Objectenoverzicht aantallen'!O:O)*$C4</f>
        <v>0</v>
      </c>
    </row>
    <row r="5" spans="1:20" x14ac:dyDescent="0.2">
      <c r="B5" t="s">
        <v>866</v>
      </c>
      <c r="C5" s="43">
        <f>'Calculatie sheet'!Z71*'Calculatie sheet'!$Z$57*(1-'Calculatie sheet'!$Z$77-'Calculatie sheet'!$Z$78)</f>
        <v>0</v>
      </c>
      <c r="D5" t="s">
        <v>134</v>
      </c>
      <c r="E5" s="27" t="s">
        <v>93</v>
      </c>
      <c r="G5" s="569">
        <f>C5*'Calculatie sheet'!Z$7</f>
        <v>0</v>
      </c>
      <c r="H5" s="42">
        <f>C5*'Calculatie sheet'!Z$8</f>
        <v>0</v>
      </c>
      <c r="I5" t="str">
        <f t="shared" ref="I5" si="1">D5</f>
        <v>Primair</v>
      </c>
      <c r="J5" s="568">
        <f>LOOKUP('Calculatie sheet'!$Z$2,'Objectenoverzicht aantallen'!$A:$A,'Objectenoverzicht aantallen'!E:E)*$C5</f>
        <v>0</v>
      </c>
      <c r="K5" s="568">
        <f>LOOKUP('Calculatie sheet'!$Z$2,'Objectenoverzicht aantallen'!$A:$A,'Objectenoverzicht aantallen'!F:F)*$C5</f>
        <v>0</v>
      </c>
      <c r="L5" s="568">
        <f>LOOKUP('Calculatie sheet'!$Z$2,'Objectenoverzicht aantallen'!$A:$A,'Objectenoverzicht aantallen'!G:G)*$C5</f>
        <v>0</v>
      </c>
      <c r="M5" s="568">
        <f>LOOKUP('Calculatie sheet'!$Z$2,'Objectenoverzicht aantallen'!$A:$A,'Objectenoverzicht aantallen'!H:H)*$C5</f>
        <v>0</v>
      </c>
      <c r="N5" s="568">
        <f>LOOKUP('Calculatie sheet'!$Z$2,'Objectenoverzicht aantallen'!$A:$A,'Objectenoverzicht aantallen'!I:I)*$C5</f>
        <v>0</v>
      </c>
      <c r="O5" s="568">
        <f>LOOKUP('Calculatie sheet'!$Z$2,'Objectenoverzicht aantallen'!$A:$A,'Objectenoverzicht aantallen'!J:J)*$C5</f>
        <v>0</v>
      </c>
      <c r="P5" s="568">
        <f>LOOKUP('Calculatie sheet'!$Z$2,'Objectenoverzicht aantallen'!$A:$A,'Objectenoverzicht aantallen'!K:K)*$C5</f>
        <v>0</v>
      </c>
      <c r="Q5" s="568">
        <f>LOOKUP('Calculatie sheet'!$Z$2,'Objectenoverzicht aantallen'!$A:$A,'Objectenoverzicht aantallen'!L:L)*$C5</f>
        <v>0</v>
      </c>
      <c r="R5" s="568">
        <f>LOOKUP('Calculatie sheet'!$Z$2,'Objectenoverzicht aantallen'!$A:$A,'Objectenoverzicht aantallen'!M:M)*$C5</f>
        <v>0</v>
      </c>
      <c r="S5" s="568">
        <f>LOOKUP('Calculatie sheet'!$Z$2,'Objectenoverzicht aantallen'!$A:$A,'Objectenoverzicht aantallen'!N:N)*$C5</f>
        <v>0</v>
      </c>
      <c r="T5" s="568">
        <f>LOOKUP('Calculatie sheet'!$Z$2,'Objectenoverzicht aantallen'!$A:$A,'Objectenoverzicht aantallen'!O:O)*$C5</f>
        <v>0</v>
      </c>
    </row>
    <row r="6" spans="1:20" x14ac:dyDescent="0.2">
      <c r="B6" t="str">
        <f>'Calculatie sheet'!C72</f>
        <v>Grondbewerking</v>
      </c>
      <c r="C6" s="43">
        <f>'Calculatie sheet'!Z72*'Calculatie sheet'!$Z$57*(1-'Calculatie sheet'!$Z$77-'Calculatie sheet'!$Z$78)</f>
        <v>205.79999999999995</v>
      </c>
      <c r="D6" t="s">
        <v>134</v>
      </c>
      <c r="E6" s="38" t="s">
        <v>659</v>
      </c>
      <c r="G6" s="569">
        <f>C6*'Calculatie sheet'!Z$7</f>
        <v>0</v>
      </c>
      <c r="H6" s="42">
        <f>C6*'Calculatie sheet'!Z$8</f>
        <v>0</v>
      </c>
      <c r="I6" t="str">
        <f t="shared" si="0"/>
        <v>Primair</v>
      </c>
      <c r="J6" s="568">
        <f>LOOKUP('Calculatie sheet'!$Z$2,'Objectenoverzicht aantallen'!$A:$A,'Objectenoverzicht aantallen'!E:E)*$C6</f>
        <v>0</v>
      </c>
      <c r="K6" s="568">
        <f>LOOKUP('Calculatie sheet'!$Z$2,'Objectenoverzicht aantallen'!$A:$A,'Objectenoverzicht aantallen'!F:F)*$C6</f>
        <v>0</v>
      </c>
      <c r="L6" s="568">
        <f>LOOKUP('Calculatie sheet'!$Z$2,'Objectenoverzicht aantallen'!$A:$A,'Objectenoverzicht aantallen'!G:G)*$C6</f>
        <v>0</v>
      </c>
      <c r="M6" s="568">
        <f>LOOKUP('Calculatie sheet'!$Z$2,'Objectenoverzicht aantallen'!$A:$A,'Objectenoverzicht aantallen'!H:H)*$C6</f>
        <v>0</v>
      </c>
      <c r="N6" s="568">
        <f>LOOKUP('Calculatie sheet'!$Z$2,'Objectenoverzicht aantallen'!$A:$A,'Objectenoverzicht aantallen'!I:I)*$C6</f>
        <v>0</v>
      </c>
      <c r="O6" s="568">
        <f>LOOKUP('Calculatie sheet'!$Z$2,'Objectenoverzicht aantallen'!$A:$A,'Objectenoverzicht aantallen'!J:J)*$C6</f>
        <v>0</v>
      </c>
      <c r="P6" s="568">
        <f>LOOKUP('Calculatie sheet'!$Z$2,'Objectenoverzicht aantallen'!$A:$A,'Objectenoverzicht aantallen'!K:K)*$C6</f>
        <v>0</v>
      </c>
      <c r="Q6" s="568">
        <f>LOOKUP('Calculatie sheet'!$Z$2,'Objectenoverzicht aantallen'!$A:$A,'Objectenoverzicht aantallen'!L:L)*$C6</f>
        <v>0</v>
      </c>
      <c r="R6" s="568">
        <f>LOOKUP('Calculatie sheet'!$Z$2,'Objectenoverzicht aantallen'!$A:$A,'Objectenoverzicht aantallen'!M:M)*$C6</f>
        <v>0</v>
      </c>
      <c r="S6" s="568">
        <f>LOOKUP('Calculatie sheet'!$Z$2,'Objectenoverzicht aantallen'!$A:$A,'Objectenoverzicht aantallen'!N:N)*$C6</f>
        <v>0</v>
      </c>
      <c r="T6" s="568">
        <f>LOOKUP('Calculatie sheet'!$Z$2,'Objectenoverzicht aantallen'!$A:$A,'Objectenoverzicht aantallen'!O:O)*$C6</f>
        <v>0</v>
      </c>
    </row>
    <row r="7" spans="1:20" x14ac:dyDescent="0.2">
      <c r="B7" t="str">
        <f>'Calculatie sheet'!C73</f>
        <v>Bestrating</v>
      </c>
      <c r="C7" s="43">
        <f>'Calculatie sheet'!Z73*'Calculatie sheet'!$Z$57*(1-'Calculatie sheet'!$Z$77-'Calculatie sheet'!$Z$78)</f>
        <v>4.1999999999999993</v>
      </c>
      <c r="D7" t="s">
        <v>134</v>
      </c>
      <c r="E7" s="569" t="s">
        <v>597</v>
      </c>
      <c r="G7" s="569">
        <f>C7*'Calculatie sheet'!Z$7</f>
        <v>0</v>
      </c>
      <c r="H7" s="42">
        <f>C7*'Calculatie sheet'!Z$8</f>
        <v>0</v>
      </c>
      <c r="I7" t="str">
        <f t="shared" si="0"/>
        <v>Primair</v>
      </c>
      <c r="J7" s="568">
        <f>LOOKUP('Calculatie sheet'!$Z$2,'Objectenoverzicht aantallen'!$A:$A,'Objectenoverzicht aantallen'!E:E)*$C7</f>
        <v>0</v>
      </c>
      <c r="K7" s="568">
        <f>LOOKUP('Calculatie sheet'!$Z$2,'Objectenoverzicht aantallen'!$A:$A,'Objectenoverzicht aantallen'!F:F)*$C7</f>
        <v>0</v>
      </c>
      <c r="L7" s="568">
        <f>LOOKUP('Calculatie sheet'!$Z$2,'Objectenoverzicht aantallen'!$A:$A,'Objectenoverzicht aantallen'!G:G)*$C7</f>
        <v>0</v>
      </c>
      <c r="M7" s="568">
        <f>LOOKUP('Calculatie sheet'!$Z$2,'Objectenoverzicht aantallen'!$A:$A,'Objectenoverzicht aantallen'!H:H)*$C7</f>
        <v>0</v>
      </c>
      <c r="N7" s="568">
        <f>LOOKUP('Calculatie sheet'!$Z$2,'Objectenoverzicht aantallen'!$A:$A,'Objectenoverzicht aantallen'!I:I)*$C7</f>
        <v>0</v>
      </c>
      <c r="O7" s="568">
        <f>LOOKUP('Calculatie sheet'!$Z$2,'Objectenoverzicht aantallen'!$A:$A,'Objectenoverzicht aantallen'!J:J)*$C7</f>
        <v>0</v>
      </c>
      <c r="P7" s="568">
        <f>LOOKUP('Calculatie sheet'!$Z$2,'Objectenoverzicht aantallen'!$A:$A,'Objectenoverzicht aantallen'!K:K)*$C7</f>
        <v>0</v>
      </c>
      <c r="Q7" s="568">
        <f>LOOKUP('Calculatie sheet'!$Z$2,'Objectenoverzicht aantallen'!$A:$A,'Objectenoverzicht aantallen'!L:L)*$C7</f>
        <v>0</v>
      </c>
      <c r="R7" s="568">
        <f>LOOKUP('Calculatie sheet'!$Z$2,'Objectenoverzicht aantallen'!$A:$A,'Objectenoverzicht aantallen'!M:M)*$C7</f>
        <v>0</v>
      </c>
      <c r="S7" s="568">
        <f>LOOKUP('Calculatie sheet'!$Z$2,'Objectenoverzicht aantallen'!$A:$A,'Objectenoverzicht aantallen'!N:N)*$C7</f>
        <v>0</v>
      </c>
      <c r="T7" s="568">
        <f>LOOKUP('Calculatie sheet'!$Z$2,'Objectenoverzicht aantallen'!$A:$A,'Objectenoverzicht aantallen'!O:O)*$C7</f>
        <v>0</v>
      </c>
    </row>
    <row r="8" spans="1:20" x14ac:dyDescent="0.2">
      <c r="B8" t="s">
        <v>348</v>
      </c>
      <c r="C8" s="43">
        <f>'Calculatie sheet'!Z74*'Calculatie sheet'!$Z$57*(1-'Calculatie sheet'!$Z$77-'Calculatie sheet'!$Z$78)</f>
        <v>0</v>
      </c>
      <c r="D8" t="s">
        <v>134</v>
      </c>
      <c r="G8" s="569">
        <f>C8*'Calculatie sheet'!Z$7</f>
        <v>0</v>
      </c>
      <c r="H8" s="42">
        <f>C8*'Calculatie sheet'!Z$8</f>
        <v>0</v>
      </c>
      <c r="I8" t="str">
        <f t="shared" si="0"/>
        <v>Primair</v>
      </c>
      <c r="J8" s="568">
        <f>LOOKUP('Calculatie sheet'!$Z$2,'Objectenoverzicht aantallen'!$A:$A,'Objectenoverzicht aantallen'!E:E)*$C8</f>
        <v>0</v>
      </c>
      <c r="K8" s="568">
        <f>LOOKUP('Calculatie sheet'!$Z$2,'Objectenoverzicht aantallen'!$A:$A,'Objectenoverzicht aantallen'!F:F)*$C8</f>
        <v>0</v>
      </c>
      <c r="L8" s="568">
        <f>LOOKUP('Calculatie sheet'!$Z$2,'Objectenoverzicht aantallen'!$A:$A,'Objectenoverzicht aantallen'!G:G)*$C8</f>
        <v>0</v>
      </c>
      <c r="M8" s="568">
        <f>LOOKUP('Calculatie sheet'!$Z$2,'Objectenoverzicht aantallen'!$A:$A,'Objectenoverzicht aantallen'!H:H)*$C8</f>
        <v>0</v>
      </c>
      <c r="N8" s="568">
        <f>LOOKUP('Calculatie sheet'!$Z$2,'Objectenoverzicht aantallen'!$A:$A,'Objectenoverzicht aantallen'!I:I)*$C8</f>
        <v>0</v>
      </c>
      <c r="O8" s="568">
        <f>LOOKUP('Calculatie sheet'!$Z$2,'Objectenoverzicht aantallen'!$A:$A,'Objectenoverzicht aantallen'!J:J)*$C8</f>
        <v>0</v>
      </c>
      <c r="P8" s="568">
        <f>LOOKUP('Calculatie sheet'!$Z$2,'Objectenoverzicht aantallen'!$A:$A,'Objectenoverzicht aantallen'!K:K)*$C8</f>
        <v>0</v>
      </c>
      <c r="Q8" s="568">
        <f>LOOKUP('Calculatie sheet'!$Z$2,'Objectenoverzicht aantallen'!$A:$A,'Objectenoverzicht aantallen'!L:L)*$C8</f>
        <v>0</v>
      </c>
      <c r="R8" s="568">
        <f>LOOKUP('Calculatie sheet'!$Z$2,'Objectenoverzicht aantallen'!$A:$A,'Objectenoverzicht aantallen'!M:M)*$C8</f>
        <v>0</v>
      </c>
      <c r="S8" s="568">
        <f>LOOKUP('Calculatie sheet'!$Z$2,'Objectenoverzicht aantallen'!$A:$A,'Objectenoverzicht aantallen'!N:N)*$C8</f>
        <v>0</v>
      </c>
      <c r="T8" s="568">
        <f>LOOKUP('Calculatie sheet'!$Z$2,'Objectenoverzicht aantallen'!$A:$A,'Objectenoverzicht aantallen'!O:O)*$C8</f>
        <v>0</v>
      </c>
    </row>
    <row r="9" spans="1:20" x14ac:dyDescent="0.2">
      <c r="B9" t="str">
        <f>B2</f>
        <v>Beton</v>
      </c>
      <c r="C9" s="43">
        <f>'Calculatie sheet'!Z68*'Calculatie sheet'!$Z$57*'Calculatie sheet'!$Z$77</f>
        <v>0</v>
      </c>
      <c r="D9" t="s">
        <v>135</v>
      </c>
      <c r="G9" s="569">
        <f>C9*'Calculatie sheet'!Z$7</f>
        <v>0</v>
      </c>
      <c r="H9" s="42">
        <f>C9*'Calculatie sheet'!Z$8</f>
        <v>0</v>
      </c>
      <c r="I9" t="str">
        <f t="shared" si="0"/>
        <v>Secundair</v>
      </c>
      <c r="J9" s="568">
        <f>LOOKUP('Calculatie sheet'!$Z$2,'Objectenoverzicht aantallen'!$A:$A,'Objectenoverzicht aantallen'!E:E)*$C9</f>
        <v>0</v>
      </c>
      <c r="K9" s="568">
        <f>LOOKUP('Calculatie sheet'!$Z$2,'Objectenoverzicht aantallen'!$A:$A,'Objectenoverzicht aantallen'!F:F)*$C9</f>
        <v>0</v>
      </c>
      <c r="L9" s="568">
        <f>LOOKUP('Calculatie sheet'!$Z$2,'Objectenoverzicht aantallen'!$A:$A,'Objectenoverzicht aantallen'!G:G)*$C9</f>
        <v>0</v>
      </c>
      <c r="M9" s="568">
        <f>LOOKUP('Calculatie sheet'!$Z$2,'Objectenoverzicht aantallen'!$A:$A,'Objectenoverzicht aantallen'!H:H)*$C9</f>
        <v>0</v>
      </c>
      <c r="N9" s="568">
        <f>LOOKUP('Calculatie sheet'!$Z$2,'Objectenoverzicht aantallen'!$A:$A,'Objectenoverzicht aantallen'!I:I)*$C9</f>
        <v>0</v>
      </c>
      <c r="O9" s="568">
        <f>LOOKUP('Calculatie sheet'!$Z$2,'Objectenoverzicht aantallen'!$A:$A,'Objectenoverzicht aantallen'!J:J)*$C9</f>
        <v>0</v>
      </c>
      <c r="P9" s="568">
        <f>LOOKUP('Calculatie sheet'!$Z$2,'Objectenoverzicht aantallen'!$A:$A,'Objectenoverzicht aantallen'!K:K)*$C9</f>
        <v>0</v>
      </c>
      <c r="Q9" s="568">
        <f>LOOKUP('Calculatie sheet'!$Z$2,'Objectenoverzicht aantallen'!$A:$A,'Objectenoverzicht aantallen'!L:L)*$C9</f>
        <v>0</v>
      </c>
      <c r="R9" s="568">
        <f>LOOKUP('Calculatie sheet'!$Z$2,'Objectenoverzicht aantallen'!$A:$A,'Objectenoverzicht aantallen'!M:M)*$C9</f>
        <v>0</v>
      </c>
      <c r="S9" s="568">
        <f>LOOKUP('Calculatie sheet'!$Z$2,'Objectenoverzicht aantallen'!$A:$A,'Objectenoverzicht aantallen'!N:N)*$C9</f>
        <v>0</v>
      </c>
      <c r="T9" s="568">
        <f>LOOKUP('Calculatie sheet'!$Z$2,'Objectenoverzicht aantallen'!$A:$A,'Objectenoverzicht aantallen'!O:O)*$C9</f>
        <v>0</v>
      </c>
    </row>
    <row r="10" spans="1:20" x14ac:dyDescent="0.2">
      <c r="B10" t="str">
        <f>B3</f>
        <v>Staal</v>
      </c>
      <c r="C10" s="43">
        <f>'Calculatie sheet'!Z69*'Calculatie sheet'!$Z$57*'Calculatie sheet'!$Z$77</f>
        <v>0</v>
      </c>
      <c r="D10" t="s">
        <v>135</v>
      </c>
      <c r="G10" s="569">
        <f>C10*'Calculatie sheet'!Z$7</f>
        <v>0</v>
      </c>
      <c r="H10" s="42">
        <f>C10*'Calculatie sheet'!Z$8</f>
        <v>0</v>
      </c>
      <c r="I10" t="str">
        <f t="shared" si="0"/>
        <v>Secundair</v>
      </c>
      <c r="J10" s="568">
        <f>LOOKUP('Calculatie sheet'!$Z$2,'Objectenoverzicht aantallen'!$A:$A,'Objectenoverzicht aantallen'!E:E)*$C10</f>
        <v>0</v>
      </c>
      <c r="K10" s="568">
        <f>LOOKUP('Calculatie sheet'!$Z$2,'Objectenoverzicht aantallen'!$A:$A,'Objectenoverzicht aantallen'!F:F)*$C10</f>
        <v>0</v>
      </c>
      <c r="L10" s="568">
        <f>LOOKUP('Calculatie sheet'!$Z$2,'Objectenoverzicht aantallen'!$A:$A,'Objectenoverzicht aantallen'!G:G)*$C10</f>
        <v>0</v>
      </c>
      <c r="M10" s="568">
        <f>LOOKUP('Calculatie sheet'!$Z$2,'Objectenoverzicht aantallen'!$A:$A,'Objectenoverzicht aantallen'!H:H)*$C10</f>
        <v>0</v>
      </c>
      <c r="N10" s="568">
        <f>LOOKUP('Calculatie sheet'!$Z$2,'Objectenoverzicht aantallen'!$A:$A,'Objectenoverzicht aantallen'!I:I)*$C10</f>
        <v>0</v>
      </c>
      <c r="O10" s="568">
        <f>LOOKUP('Calculatie sheet'!$Z$2,'Objectenoverzicht aantallen'!$A:$A,'Objectenoverzicht aantallen'!J:J)*$C10</f>
        <v>0</v>
      </c>
      <c r="P10" s="568">
        <f>LOOKUP('Calculatie sheet'!$Z$2,'Objectenoverzicht aantallen'!$A:$A,'Objectenoverzicht aantallen'!K:K)*$C10</f>
        <v>0</v>
      </c>
      <c r="Q10" s="568">
        <f>LOOKUP('Calculatie sheet'!$Z$2,'Objectenoverzicht aantallen'!$A:$A,'Objectenoverzicht aantallen'!L:L)*$C10</f>
        <v>0</v>
      </c>
      <c r="R10" s="568">
        <f>LOOKUP('Calculatie sheet'!$Z$2,'Objectenoverzicht aantallen'!$A:$A,'Objectenoverzicht aantallen'!M:M)*$C10</f>
        <v>0</v>
      </c>
      <c r="S10" s="568">
        <f>LOOKUP('Calculatie sheet'!$Z$2,'Objectenoverzicht aantallen'!$A:$A,'Objectenoverzicht aantallen'!N:N)*$C10</f>
        <v>0</v>
      </c>
      <c r="T10" s="568">
        <f>LOOKUP('Calculatie sheet'!$Z$2,'Objectenoverzicht aantallen'!$A:$A,'Objectenoverzicht aantallen'!O:O)*$C10</f>
        <v>0</v>
      </c>
    </row>
    <row r="11" spans="1:20" x14ac:dyDescent="0.2">
      <c r="B11" t="str">
        <f>B4</f>
        <v>Asfalt</v>
      </c>
      <c r="C11" s="43">
        <f>'Calculatie sheet'!Z70*'Calculatie sheet'!$Z$57*'Calculatie sheet'!$Z$77</f>
        <v>0</v>
      </c>
      <c r="D11" t="s">
        <v>135</v>
      </c>
      <c r="G11" s="569">
        <f>C11*'Calculatie sheet'!Z$7</f>
        <v>0</v>
      </c>
      <c r="H11" s="42">
        <f>C11*'Calculatie sheet'!Z$8</f>
        <v>0</v>
      </c>
      <c r="I11" t="str">
        <f t="shared" si="0"/>
        <v>Secundair</v>
      </c>
      <c r="J11" s="568">
        <f>LOOKUP('Calculatie sheet'!$Z$2,'Objectenoverzicht aantallen'!$A:$A,'Objectenoverzicht aantallen'!E:E)*$C11</f>
        <v>0</v>
      </c>
      <c r="K11" s="568">
        <f>LOOKUP('Calculatie sheet'!$Z$2,'Objectenoverzicht aantallen'!$A:$A,'Objectenoverzicht aantallen'!F:F)*$C11</f>
        <v>0</v>
      </c>
      <c r="L11" s="568">
        <f>LOOKUP('Calculatie sheet'!$Z$2,'Objectenoverzicht aantallen'!$A:$A,'Objectenoverzicht aantallen'!G:G)*$C11</f>
        <v>0</v>
      </c>
      <c r="M11" s="568">
        <f>LOOKUP('Calculatie sheet'!$Z$2,'Objectenoverzicht aantallen'!$A:$A,'Objectenoverzicht aantallen'!H:H)*$C11</f>
        <v>0</v>
      </c>
      <c r="N11" s="568">
        <f>LOOKUP('Calculatie sheet'!$Z$2,'Objectenoverzicht aantallen'!$A:$A,'Objectenoverzicht aantallen'!I:I)*$C11</f>
        <v>0</v>
      </c>
      <c r="O11" s="568">
        <f>LOOKUP('Calculatie sheet'!$Z$2,'Objectenoverzicht aantallen'!$A:$A,'Objectenoverzicht aantallen'!J:J)*$C11</f>
        <v>0</v>
      </c>
      <c r="P11" s="568">
        <f>LOOKUP('Calculatie sheet'!$Z$2,'Objectenoverzicht aantallen'!$A:$A,'Objectenoverzicht aantallen'!K:K)*$C11</f>
        <v>0</v>
      </c>
      <c r="Q11" s="568">
        <f>LOOKUP('Calculatie sheet'!$Z$2,'Objectenoverzicht aantallen'!$A:$A,'Objectenoverzicht aantallen'!L:L)*$C11</f>
        <v>0</v>
      </c>
      <c r="R11" s="568">
        <f>LOOKUP('Calculatie sheet'!$Z$2,'Objectenoverzicht aantallen'!$A:$A,'Objectenoverzicht aantallen'!M:M)*$C11</f>
        <v>0</v>
      </c>
      <c r="S11" s="568">
        <f>LOOKUP('Calculatie sheet'!$Z$2,'Objectenoverzicht aantallen'!$A:$A,'Objectenoverzicht aantallen'!N:N)*$C11</f>
        <v>0</v>
      </c>
      <c r="T11" s="568">
        <f>LOOKUP('Calculatie sheet'!$Z$2,'Objectenoverzicht aantallen'!$A:$A,'Objectenoverzicht aantallen'!O:O)*$C11</f>
        <v>0</v>
      </c>
    </row>
    <row r="12" spans="1:20" x14ac:dyDescent="0.2">
      <c r="B12" t="s">
        <v>866</v>
      </c>
      <c r="C12" s="43">
        <f>'Calculatie sheet'!Z71*'Calculatie sheet'!$Z$57*'Calculatie sheet'!$Z$77</f>
        <v>0</v>
      </c>
      <c r="D12" t="s">
        <v>135</v>
      </c>
      <c r="G12" s="569">
        <f>C12*'Calculatie sheet'!Z$7</f>
        <v>0</v>
      </c>
      <c r="H12" s="42">
        <f>C12*'Calculatie sheet'!Z$8</f>
        <v>0</v>
      </c>
      <c r="I12" t="str">
        <f t="shared" ref="I12" si="2">D12</f>
        <v>Secundair</v>
      </c>
      <c r="J12" s="568">
        <f>LOOKUP('Calculatie sheet'!$Z$2,'Objectenoverzicht aantallen'!$A:$A,'Objectenoverzicht aantallen'!E:E)*$C12</f>
        <v>0</v>
      </c>
      <c r="K12" s="568">
        <f>LOOKUP('Calculatie sheet'!$Z$2,'Objectenoverzicht aantallen'!$A:$A,'Objectenoverzicht aantallen'!F:F)*$C12</f>
        <v>0</v>
      </c>
      <c r="L12" s="568">
        <f>LOOKUP('Calculatie sheet'!$Z$2,'Objectenoverzicht aantallen'!$A:$A,'Objectenoverzicht aantallen'!G:G)*$C12</f>
        <v>0</v>
      </c>
      <c r="M12" s="568">
        <f>LOOKUP('Calculatie sheet'!$Z$2,'Objectenoverzicht aantallen'!$A:$A,'Objectenoverzicht aantallen'!H:H)*$C12</f>
        <v>0</v>
      </c>
      <c r="N12" s="568">
        <f>LOOKUP('Calculatie sheet'!$Z$2,'Objectenoverzicht aantallen'!$A:$A,'Objectenoverzicht aantallen'!I:I)*$C12</f>
        <v>0</v>
      </c>
      <c r="O12" s="568">
        <f>LOOKUP('Calculatie sheet'!$Z$2,'Objectenoverzicht aantallen'!$A:$A,'Objectenoverzicht aantallen'!J:J)*$C12</f>
        <v>0</v>
      </c>
      <c r="P12" s="568">
        <f>LOOKUP('Calculatie sheet'!$Z$2,'Objectenoverzicht aantallen'!$A:$A,'Objectenoverzicht aantallen'!K:K)*$C12</f>
        <v>0</v>
      </c>
      <c r="Q12" s="568">
        <f>LOOKUP('Calculatie sheet'!$Z$2,'Objectenoverzicht aantallen'!$A:$A,'Objectenoverzicht aantallen'!L:L)*$C12</f>
        <v>0</v>
      </c>
      <c r="R12" s="568">
        <f>LOOKUP('Calculatie sheet'!$Z$2,'Objectenoverzicht aantallen'!$A:$A,'Objectenoverzicht aantallen'!M:M)*$C12</f>
        <v>0</v>
      </c>
      <c r="S12" s="568">
        <f>LOOKUP('Calculatie sheet'!$Z$2,'Objectenoverzicht aantallen'!$A:$A,'Objectenoverzicht aantallen'!N:N)*$C12</f>
        <v>0</v>
      </c>
      <c r="T12" s="568">
        <f>LOOKUP('Calculatie sheet'!$Z$2,'Objectenoverzicht aantallen'!$A:$A,'Objectenoverzicht aantallen'!O:O)*$C12</f>
        <v>0</v>
      </c>
    </row>
    <row r="13" spans="1:20" x14ac:dyDescent="0.2">
      <c r="B13" t="str">
        <f>B6</f>
        <v>Grondbewerking</v>
      </c>
      <c r="C13" s="43">
        <f>'Calculatie sheet'!Z72*'Calculatie sheet'!$Z$57*'Calculatie sheet'!$Z$77</f>
        <v>823.2</v>
      </c>
      <c r="D13" t="s">
        <v>135</v>
      </c>
      <c r="G13" s="569">
        <f>C13*'Calculatie sheet'!Z$7</f>
        <v>0</v>
      </c>
      <c r="H13" s="42">
        <f>C13*'Calculatie sheet'!Z$8</f>
        <v>0</v>
      </c>
      <c r="I13" t="str">
        <f t="shared" si="0"/>
        <v>Secundair</v>
      </c>
      <c r="J13" s="568">
        <f>LOOKUP('Calculatie sheet'!$Z$2,'Objectenoverzicht aantallen'!$A:$A,'Objectenoverzicht aantallen'!E:E)*$C13</f>
        <v>0</v>
      </c>
      <c r="K13" s="568">
        <f>LOOKUP('Calculatie sheet'!$Z$2,'Objectenoverzicht aantallen'!$A:$A,'Objectenoverzicht aantallen'!F:F)*$C13</f>
        <v>0</v>
      </c>
      <c r="L13" s="568">
        <f>LOOKUP('Calculatie sheet'!$Z$2,'Objectenoverzicht aantallen'!$A:$A,'Objectenoverzicht aantallen'!G:G)*$C13</f>
        <v>0</v>
      </c>
      <c r="M13" s="568">
        <f>LOOKUP('Calculatie sheet'!$Z$2,'Objectenoverzicht aantallen'!$A:$A,'Objectenoverzicht aantallen'!H:H)*$C13</f>
        <v>0</v>
      </c>
      <c r="N13" s="568">
        <f>LOOKUP('Calculatie sheet'!$Z$2,'Objectenoverzicht aantallen'!$A:$A,'Objectenoverzicht aantallen'!I:I)*$C13</f>
        <v>0</v>
      </c>
      <c r="O13" s="568">
        <f>LOOKUP('Calculatie sheet'!$Z$2,'Objectenoverzicht aantallen'!$A:$A,'Objectenoverzicht aantallen'!J:J)*$C13</f>
        <v>0</v>
      </c>
      <c r="P13" s="568">
        <f>LOOKUP('Calculatie sheet'!$Z$2,'Objectenoverzicht aantallen'!$A:$A,'Objectenoverzicht aantallen'!K:K)*$C13</f>
        <v>0</v>
      </c>
      <c r="Q13" s="568">
        <f>LOOKUP('Calculatie sheet'!$Z$2,'Objectenoverzicht aantallen'!$A:$A,'Objectenoverzicht aantallen'!L:L)*$C13</f>
        <v>0</v>
      </c>
      <c r="R13" s="568">
        <f>LOOKUP('Calculatie sheet'!$Z$2,'Objectenoverzicht aantallen'!$A:$A,'Objectenoverzicht aantallen'!M:M)*$C13</f>
        <v>0</v>
      </c>
      <c r="S13" s="568">
        <f>LOOKUP('Calculatie sheet'!$Z$2,'Objectenoverzicht aantallen'!$A:$A,'Objectenoverzicht aantallen'!N:N)*$C13</f>
        <v>0</v>
      </c>
      <c r="T13" s="568">
        <f>LOOKUP('Calculatie sheet'!$Z$2,'Objectenoverzicht aantallen'!$A:$A,'Objectenoverzicht aantallen'!O:O)*$C13</f>
        <v>0</v>
      </c>
    </row>
    <row r="14" spans="1:20" x14ac:dyDescent="0.2">
      <c r="B14" t="str">
        <f>B7</f>
        <v>Bestrating</v>
      </c>
      <c r="C14" s="43">
        <f>'Calculatie sheet'!Z73*'Calculatie sheet'!$Z$57*'Calculatie sheet'!$Z$77</f>
        <v>16.8</v>
      </c>
      <c r="D14" t="s">
        <v>135</v>
      </c>
      <c r="G14" s="569">
        <f>C14*'Calculatie sheet'!Z$7</f>
        <v>0</v>
      </c>
      <c r="H14" s="42">
        <f>C14*'Calculatie sheet'!Z$8</f>
        <v>0</v>
      </c>
      <c r="I14" t="str">
        <f t="shared" si="0"/>
        <v>Secundair</v>
      </c>
      <c r="J14" s="568">
        <f>LOOKUP('Calculatie sheet'!$Z$2,'Objectenoverzicht aantallen'!$A:$A,'Objectenoverzicht aantallen'!E:E)*$C14</f>
        <v>0</v>
      </c>
      <c r="K14" s="568">
        <f>LOOKUP('Calculatie sheet'!$Z$2,'Objectenoverzicht aantallen'!$A:$A,'Objectenoverzicht aantallen'!F:F)*$C14</f>
        <v>0</v>
      </c>
      <c r="L14" s="568">
        <f>LOOKUP('Calculatie sheet'!$Z$2,'Objectenoverzicht aantallen'!$A:$A,'Objectenoverzicht aantallen'!G:G)*$C14</f>
        <v>0</v>
      </c>
      <c r="M14" s="568">
        <f>LOOKUP('Calculatie sheet'!$Z$2,'Objectenoverzicht aantallen'!$A:$A,'Objectenoverzicht aantallen'!H:H)*$C14</f>
        <v>0</v>
      </c>
      <c r="N14" s="568">
        <f>LOOKUP('Calculatie sheet'!$Z$2,'Objectenoverzicht aantallen'!$A:$A,'Objectenoverzicht aantallen'!I:I)*$C14</f>
        <v>0</v>
      </c>
      <c r="O14" s="568">
        <f>LOOKUP('Calculatie sheet'!$Z$2,'Objectenoverzicht aantallen'!$A:$A,'Objectenoverzicht aantallen'!J:J)*$C14</f>
        <v>0</v>
      </c>
      <c r="P14" s="568">
        <f>LOOKUP('Calculatie sheet'!$Z$2,'Objectenoverzicht aantallen'!$A:$A,'Objectenoverzicht aantallen'!K:K)*$C14</f>
        <v>0</v>
      </c>
      <c r="Q14" s="568">
        <f>LOOKUP('Calculatie sheet'!$Z$2,'Objectenoverzicht aantallen'!$A:$A,'Objectenoverzicht aantallen'!L:L)*$C14</f>
        <v>0</v>
      </c>
      <c r="R14" s="568">
        <f>LOOKUP('Calculatie sheet'!$Z$2,'Objectenoverzicht aantallen'!$A:$A,'Objectenoverzicht aantallen'!M:M)*$C14</f>
        <v>0</v>
      </c>
      <c r="S14" s="568">
        <f>LOOKUP('Calculatie sheet'!$Z$2,'Objectenoverzicht aantallen'!$A:$A,'Objectenoverzicht aantallen'!N:N)*$C14</f>
        <v>0</v>
      </c>
      <c r="T14" s="568">
        <f>LOOKUP('Calculatie sheet'!$Z$2,'Objectenoverzicht aantallen'!$A:$A,'Objectenoverzicht aantallen'!O:O)*$C14</f>
        <v>0</v>
      </c>
    </row>
    <row r="15" spans="1:20" x14ac:dyDescent="0.2">
      <c r="B15" t="s">
        <v>348</v>
      </c>
      <c r="C15" s="43">
        <f>'Calculatie sheet'!Z74*'Calculatie sheet'!$Z$57*'Calculatie sheet'!$Z$77</f>
        <v>0</v>
      </c>
      <c r="D15" t="s">
        <v>135</v>
      </c>
      <c r="G15" s="569">
        <f>C15*'Calculatie sheet'!Z$7</f>
        <v>0</v>
      </c>
      <c r="H15" s="42">
        <f>C15*'Calculatie sheet'!Z$8</f>
        <v>0</v>
      </c>
      <c r="I15" t="str">
        <f t="shared" si="0"/>
        <v>Secundair</v>
      </c>
      <c r="J15" s="568">
        <f>LOOKUP('Calculatie sheet'!$Z$2,'Objectenoverzicht aantallen'!$A:$A,'Objectenoverzicht aantallen'!E:E)*$C15</f>
        <v>0</v>
      </c>
      <c r="K15" s="568">
        <f>LOOKUP('Calculatie sheet'!$Z$2,'Objectenoverzicht aantallen'!$A:$A,'Objectenoverzicht aantallen'!F:F)*$C15</f>
        <v>0</v>
      </c>
      <c r="L15" s="568">
        <f>LOOKUP('Calculatie sheet'!$Z$2,'Objectenoverzicht aantallen'!$A:$A,'Objectenoverzicht aantallen'!G:G)*$C15</f>
        <v>0</v>
      </c>
      <c r="M15" s="568">
        <f>LOOKUP('Calculatie sheet'!$Z$2,'Objectenoverzicht aantallen'!$A:$A,'Objectenoverzicht aantallen'!H:H)*$C15</f>
        <v>0</v>
      </c>
      <c r="N15" s="568">
        <f>LOOKUP('Calculatie sheet'!$Z$2,'Objectenoverzicht aantallen'!$A:$A,'Objectenoverzicht aantallen'!I:I)*$C15</f>
        <v>0</v>
      </c>
      <c r="O15" s="568">
        <f>LOOKUP('Calculatie sheet'!$Z$2,'Objectenoverzicht aantallen'!$A:$A,'Objectenoverzicht aantallen'!J:J)*$C15</f>
        <v>0</v>
      </c>
      <c r="P15" s="568">
        <f>LOOKUP('Calculatie sheet'!$Z$2,'Objectenoverzicht aantallen'!$A:$A,'Objectenoverzicht aantallen'!K:K)*$C15</f>
        <v>0</v>
      </c>
      <c r="Q15" s="568">
        <f>LOOKUP('Calculatie sheet'!$Z$2,'Objectenoverzicht aantallen'!$A:$A,'Objectenoverzicht aantallen'!L:L)*$C15</f>
        <v>0</v>
      </c>
      <c r="R15" s="568">
        <f>LOOKUP('Calculatie sheet'!$Z$2,'Objectenoverzicht aantallen'!$A:$A,'Objectenoverzicht aantallen'!M:M)*$C15</f>
        <v>0</v>
      </c>
      <c r="S15" s="568">
        <f>LOOKUP('Calculatie sheet'!$Z$2,'Objectenoverzicht aantallen'!$A:$A,'Objectenoverzicht aantallen'!N:N)*$C15</f>
        <v>0</v>
      </c>
      <c r="T15" s="568">
        <f>LOOKUP('Calculatie sheet'!$Z$2,'Objectenoverzicht aantallen'!$A:$A,'Objectenoverzicht aantallen'!O:O)*$C15</f>
        <v>0</v>
      </c>
    </row>
    <row r="16" spans="1:20" x14ac:dyDescent="0.2">
      <c r="B16" t="str">
        <f>B9</f>
        <v>Beton</v>
      </c>
      <c r="C16" s="42">
        <f>'Calculatie sheet'!Z68*'Calculatie sheet'!$Z$57*'Calculatie sheet'!$Z$78</f>
        <v>0</v>
      </c>
      <c r="D16" t="s">
        <v>360</v>
      </c>
      <c r="G16" s="569">
        <f>C16*'Calculatie sheet'!Z$7</f>
        <v>0</v>
      </c>
      <c r="H16" s="42">
        <f>C16*'Calculatie sheet'!Z$8</f>
        <v>0</v>
      </c>
      <c r="I16" t="str">
        <f t="shared" si="0"/>
        <v>Biobased</v>
      </c>
      <c r="J16" s="568">
        <f>LOOKUP('Calculatie sheet'!$Z$2,'Objectenoverzicht aantallen'!$A:$A,'Objectenoverzicht aantallen'!E:E)*$C16</f>
        <v>0</v>
      </c>
      <c r="K16" s="568">
        <f>LOOKUP('Calculatie sheet'!$Z$2,'Objectenoverzicht aantallen'!$A:$A,'Objectenoverzicht aantallen'!F:F)*$C16</f>
        <v>0</v>
      </c>
      <c r="L16" s="568">
        <f>LOOKUP('Calculatie sheet'!$Z$2,'Objectenoverzicht aantallen'!$A:$A,'Objectenoverzicht aantallen'!G:G)*$C16</f>
        <v>0</v>
      </c>
      <c r="M16" s="568">
        <f>LOOKUP('Calculatie sheet'!$Z$2,'Objectenoverzicht aantallen'!$A:$A,'Objectenoverzicht aantallen'!H:H)*$C16</f>
        <v>0</v>
      </c>
      <c r="N16" s="568">
        <f>LOOKUP('Calculatie sheet'!$Z$2,'Objectenoverzicht aantallen'!$A:$A,'Objectenoverzicht aantallen'!I:I)*$C16</f>
        <v>0</v>
      </c>
      <c r="O16" s="568">
        <f>LOOKUP('Calculatie sheet'!$Z$2,'Objectenoverzicht aantallen'!$A:$A,'Objectenoverzicht aantallen'!J:J)*$C16</f>
        <v>0</v>
      </c>
      <c r="P16" s="568">
        <f>LOOKUP('Calculatie sheet'!$Z$2,'Objectenoverzicht aantallen'!$A:$A,'Objectenoverzicht aantallen'!K:K)*$C16</f>
        <v>0</v>
      </c>
      <c r="Q16" s="568">
        <f>LOOKUP('Calculatie sheet'!$Z$2,'Objectenoverzicht aantallen'!$A:$A,'Objectenoverzicht aantallen'!L:L)*$C16</f>
        <v>0</v>
      </c>
      <c r="R16" s="568">
        <f>LOOKUP('Calculatie sheet'!$Z$2,'Objectenoverzicht aantallen'!$A:$A,'Objectenoverzicht aantallen'!M:M)*$C16</f>
        <v>0</v>
      </c>
      <c r="S16" s="568">
        <f>LOOKUP('Calculatie sheet'!$Z$2,'Objectenoverzicht aantallen'!$A:$A,'Objectenoverzicht aantallen'!N:N)*$C16</f>
        <v>0</v>
      </c>
      <c r="T16" s="568">
        <f>LOOKUP('Calculatie sheet'!$Z$2,'Objectenoverzicht aantallen'!$A:$A,'Objectenoverzicht aantallen'!O:O)*$C16</f>
        <v>0</v>
      </c>
    </row>
    <row r="17" spans="2:20" x14ac:dyDescent="0.2">
      <c r="B17" t="str">
        <f>B10</f>
        <v>Staal</v>
      </c>
      <c r="C17" s="42">
        <f>'Calculatie sheet'!Z69*'Calculatie sheet'!$Z$57*'Calculatie sheet'!$Z$78</f>
        <v>0</v>
      </c>
      <c r="D17" t="s">
        <v>360</v>
      </c>
      <c r="G17" s="569">
        <f>C17*'Calculatie sheet'!Z$7</f>
        <v>0</v>
      </c>
      <c r="H17" s="42">
        <f>C17*'Calculatie sheet'!Z$8</f>
        <v>0</v>
      </c>
      <c r="I17" t="str">
        <f t="shared" si="0"/>
        <v>Biobased</v>
      </c>
      <c r="J17" s="568">
        <f>LOOKUP('Calculatie sheet'!$Z$2,'Objectenoverzicht aantallen'!$A:$A,'Objectenoverzicht aantallen'!E:E)*$C17</f>
        <v>0</v>
      </c>
      <c r="K17" s="568">
        <f>LOOKUP('Calculatie sheet'!$Z$2,'Objectenoverzicht aantallen'!$A:$A,'Objectenoverzicht aantallen'!F:F)*$C17</f>
        <v>0</v>
      </c>
      <c r="L17" s="568">
        <f>LOOKUP('Calculatie sheet'!$Z$2,'Objectenoverzicht aantallen'!$A:$A,'Objectenoverzicht aantallen'!G:G)*$C17</f>
        <v>0</v>
      </c>
      <c r="M17" s="568">
        <f>LOOKUP('Calculatie sheet'!$Z$2,'Objectenoverzicht aantallen'!$A:$A,'Objectenoverzicht aantallen'!H:H)*$C17</f>
        <v>0</v>
      </c>
      <c r="N17" s="568">
        <f>LOOKUP('Calculatie sheet'!$Z$2,'Objectenoverzicht aantallen'!$A:$A,'Objectenoverzicht aantallen'!I:I)*$C17</f>
        <v>0</v>
      </c>
      <c r="O17" s="568">
        <f>LOOKUP('Calculatie sheet'!$Z$2,'Objectenoverzicht aantallen'!$A:$A,'Objectenoverzicht aantallen'!J:J)*$C17</f>
        <v>0</v>
      </c>
      <c r="P17" s="568">
        <f>LOOKUP('Calculatie sheet'!$Z$2,'Objectenoverzicht aantallen'!$A:$A,'Objectenoverzicht aantallen'!K:K)*$C17</f>
        <v>0</v>
      </c>
      <c r="Q17" s="568">
        <f>LOOKUP('Calculatie sheet'!$Z$2,'Objectenoverzicht aantallen'!$A:$A,'Objectenoverzicht aantallen'!L:L)*$C17</f>
        <v>0</v>
      </c>
      <c r="R17" s="568">
        <f>LOOKUP('Calculatie sheet'!$Z$2,'Objectenoverzicht aantallen'!$A:$A,'Objectenoverzicht aantallen'!M:M)*$C17</f>
        <v>0</v>
      </c>
      <c r="S17" s="568">
        <f>LOOKUP('Calculatie sheet'!$Z$2,'Objectenoverzicht aantallen'!$A:$A,'Objectenoverzicht aantallen'!N:N)*$C17</f>
        <v>0</v>
      </c>
      <c r="T17" s="568">
        <f>LOOKUP('Calculatie sheet'!$Z$2,'Objectenoverzicht aantallen'!$A:$A,'Objectenoverzicht aantallen'!O:O)*$C17</f>
        <v>0</v>
      </c>
    </row>
    <row r="18" spans="2:20" x14ac:dyDescent="0.2">
      <c r="B18" t="str">
        <f>B11</f>
        <v>Asfalt</v>
      </c>
      <c r="C18" s="42">
        <f>'Calculatie sheet'!Z70*'Calculatie sheet'!$Z$57*'Calculatie sheet'!$Z$78</f>
        <v>0</v>
      </c>
      <c r="D18" t="s">
        <v>360</v>
      </c>
      <c r="G18" s="569">
        <f>C18*'Calculatie sheet'!Z$7</f>
        <v>0</v>
      </c>
      <c r="H18" s="42">
        <f>C18*'Calculatie sheet'!Z$8</f>
        <v>0</v>
      </c>
      <c r="I18" t="str">
        <f t="shared" si="0"/>
        <v>Biobased</v>
      </c>
      <c r="J18" s="568">
        <f>LOOKUP('Calculatie sheet'!$Z$2,'Objectenoverzicht aantallen'!$A:$A,'Objectenoverzicht aantallen'!E:E)*$C18</f>
        <v>0</v>
      </c>
      <c r="K18" s="568">
        <f>LOOKUP('Calculatie sheet'!$Z$2,'Objectenoverzicht aantallen'!$A:$A,'Objectenoverzicht aantallen'!F:F)*$C18</f>
        <v>0</v>
      </c>
      <c r="L18" s="568">
        <f>LOOKUP('Calculatie sheet'!$Z$2,'Objectenoverzicht aantallen'!$A:$A,'Objectenoverzicht aantallen'!G:G)*$C18</f>
        <v>0</v>
      </c>
      <c r="M18" s="568">
        <f>LOOKUP('Calculatie sheet'!$Z$2,'Objectenoverzicht aantallen'!$A:$A,'Objectenoverzicht aantallen'!H:H)*$C18</f>
        <v>0</v>
      </c>
      <c r="N18" s="568">
        <f>LOOKUP('Calculatie sheet'!$Z$2,'Objectenoverzicht aantallen'!$A:$A,'Objectenoverzicht aantallen'!I:I)*$C18</f>
        <v>0</v>
      </c>
      <c r="O18" s="568">
        <f>LOOKUP('Calculatie sheet'!$Z$2,'Objectenoverzicht aantallen'!$A:$A,'Objectenoverzicht aantallen'!J:J)*$C18</f>
        <v>0</v>
      </c>
      <c r="P18" s="568">
        <f>LOOKUP('Calculatie sheet'!$Z$2,'Objectenoverzicht aantallen'!$A:$A,'Objectenoverzicht aantallen'!K:K)*$C18</f>
        <v>0</v>
      </c>
      <c r="Q18" s="568">
        <f>LOOKUP('Calculatie sheet'!$Z$2,'Objectenoverzicht aantallen'!$A:$A,'Objectenoverzicht aantallen'!L:L)*$C18</f>
        <v>0</v>
      </c>
      <c r="R18" s="568">
        <f>LOOKUP('Calculatie sheet'!$Z$2,'Objectenoverzicht aantallen'!$A:$A,'Objectenoverzicht aantallen'!M:M)*$C18</f>
        <v>0</v>
      </c>
      <c r="S18" s="568">
        <f>LOOKUP('Calculatie sheet'!$Z$2,'Objectenoverzicht aantallen'!$A:$A,'Objectenoverzicht aantallen'!N:N)*$C18</f>
        <v>0</v>
      </c>
      <c r="T18" s="568">
        <f>LOOKUP('Calculatie sheet'!$Z$2,'Objectenoverzicht aantallen'!$A:$A,'Objectenoverzicht aantallen'!O:O)*$C18</f>
        <v>0</v>
      </c>
    </row>
    <row r="19" spans="2:20" x14ac:dyDescent="0.2">
      <c r="B19" t="s">
        <v>866</v>
      </c>
      <c r="C19" s="42">
        <f>'Calculatie sheet'!Z71*'Calculatie sheet'!$Z$57*'Calculatie sheet'!$Z$78</f>
        <v>0</v>
      </c>
      <c r="D19" t="s">
        <v>360</v>
      </c>
      <c r="G19" s="569">
        <f>C19*'Calculatie sheet'!Z$7</f>
        <v>0</v>
      </c>
      <c r="H19" s="42">
        <f>C19*'Calculatie sheet'!Z$8</f>
        <v>0</v>
      </c>
      <c r="I19" t="str">
        <f t="shared" ref="I19" si="3">D19</f>
        <v>Biobased</v>
      </c>
      <c r="J19" s="568">
        <f>LOOKUP('Calculatie sheet'!$Z$2,'Objectenoverzicht aantallen'!$A:$A,'Objectenoverzicht aantallen'!E:E)*$C19</f>
        <v>0</v>
      </c>
      <c r="K19" s="568">
        <f>LOOKUP('Calculatie sheet'!$Z$2,'Objectenoverzicht aantallen'!$A:$A,'Objectenoverzicht aantallen'!F:F)*$C19</f>
        <v>0</v>
      </c>
      <c r="L19" s="568">
        <f>LOOKUP('Calculatie sheet'!$Z$2,'Objectenoverzicht aantallen'!$A:$A,'Objectenoverzicht aantallen'!G:G)*$C19</f>
        <v>0</v>
      </c>
      <c r="M19" s="568">
        <f>LOOKUP('Calculatie sheet'!$Z$2,'Objectenoverzicht aantallen'!$A:$A,'Objectenoverzicht aantallen'!H:H)*$C19</f>
        <v>0</v>
      </c>
      <c r="N19" s="568">
        <f>LOOKUP('Calculatie sheet'!$Z$2,'Objectenoverzicht aantallen'!$A:$A,'Objectenoverzicht aantallen'!I:I)*$C19</f>
        <v>0</v>
      </c>
      <c r="O19" s="568">
        <f>LOOKUP('Calculatie sheet'!$Z$2,'Objectenoverzicht aantallen'!$A:$A,'Objectenoverzicht aantallen'!J:J)*$C19</f>
        <v>0</v>
      </c>
      <c r="P19" s="568">
        <f>LOOKUP('Calculatie sheet'!$Z$2,'Objectenoverzicht aantallen'!$A:$A,'Objectenoverzicht aantallen'!K:K)*$C19</f>
        <v>0</v>
      </c>
      <c r="Q19" s="568">
        <f>LOOKUP('Calculatie sheet'!$Z$2,'Objectenoverzicht aantallen'!$A:$A,'Objectenoverzicht aantallen'!L:L)*$C19</f>
        <v>0</v>
      </c>
      <c r="R19" s="568">
        <f>LOOKUP('Calculatie sheet'!$Z$2,'Objectenoverzicht aantallen'!$A:$A,'Objectenoverzicht aantallen'!M:M)*$C19</f>
        <v>0</v>
      </c>
      <c r="S19" s="568">
        <f>LOOKUP('Calculatie sheet'!$Z$2,'Objectenoverzicht aantallen'!$A:$A,'Objectenoverzicht aantallen'!N:N)*$C19</f>
        <v>0</v>
      </c>
      <c r="T19" s="568">
        <f>LOOKUP('Calculatie sheet'!$Z$2,'Objectenoverzicht aantallen'!$A:$A,'Objectenoverzicht aantallen'!O:O)*$C19</f>
        <v>0</v>
      </c>
    </row>
    <row r="20" spans="2:20" x14ac:dyDescent="0.2">
      <c r="B20" t="str">
        <f t="shared" ref="B20:B21" si="4">B13</f>
        <v>Grondbewerking</v>
      </c>
      <c r="C20" s="42">
        <f>'Calculatie sheet'!Z72*'Calculatie sheet'!$Z$57*'Calculatie sheet'!$Z$78</f>
        <v>0</v>
      </c>
      <c r="D20" t="s">
        <v>360</v>
      </c>
      <c r="G20" s="569">
        <f>C20*'Calculatie sheet'!Z$7</f>
        <v>0</v>
      </c>
      <c r="H20" s="42">
        <f>C20*'Calculatie sheet'!Z$8</f>
        <v>0</v>
      </c>
      <c r="I20" t="str">
        <f t="shared" si="0"/>
        <v>Biobased</v>
      </c>
      <c r="J20" s="568">
        <f>LOOKUP('Calculatie sheet'!$Z$2,'Objectenoverzicht aantallen'!$A:$A,'Objectenoverzicht aantallen'!E:E)*$C20</f>
        <v>0</v>
      </c>
      <c r="K20" s="568">
        <f>LOOKUP('Calculatie sheet'!$Z$2,'Objectenoverzicht aantallen'!$A:$A,'Objectenoverzicht aantallen'!F:F)*$C20</f>
        <v>0</v>
      </c>
      <c r="L20" s="568">
        <f>LOOKUP('Calculatie sheet'!$Z$2,'Objectenoverzicht aantallen'!$A:$A,'Objectenoverzicht aantallen'!G:G)*$C20</f>
        <v>0</v>
      </c>
      <c r="M20" s="568">
        <f>LOOKUP('Calculatie sheet'!$Z$2,'Objectenoverzicht aantallen'!$A:$A,'Objectenoverzicht aantallen'!H:H)*$C20</f>
        <v>0</v>
      </c>
      <c r="N20" s="568">
        <f>LOOKUP('Calculatie sheet'!$Z$2,'Objectenoverzicht aantallen'!$A:$A,'Objectenoverzicht aantallen'!I:I)*$C20</f>
        <v>0</v>
      </c>
      <c r="O20" s="568">
        <f>LOOKUP('Calculatie sheet'!$Z$2,'Objectenoverzicht aantallen'!$A:$A,'Objectenoverzicht aantallen'!J:J)*$C20</f>
        <v>0</v>
      </c>
      <c r="P20" s="568">
        <f>LOOKUP('Calculatie sheet'!$Z$2,'Objectenoverzicht aantallen'!$A:$A,'Objectenoverzicht aantallen'!K:K)*$C20</f>
        <v>0</v>
      </c>
      <c r="Q20" s="568">
        <f>LOOKUP('Calculatie sheet'!$Z$2,'Objectenoverzicht aantallen'!$A:$A,'Objectenoverzicht aantallen'!L:L)*$C20</f>
        <v>0</v>
      </c>
      <c r="R20" s="568">
        <f>LOOKUP('Calculatie sheet'!$Z$2,'Objectenoverzicht aantallen'!$A:$A,'Objectenoverzicht aantallen'!M:M)*$C20</f>
        <v>0</v>
      </c>
      <c r="S20" s="568">
        <f>LOOKUP('Calculatie sheet'!$Z$2,'Objectenoverzicht aantallen'!$A:$A,'Objectenoverzicht aantallen'!N:N)*$C20</f>
        <v>0</v>
      </c>
      <c r="T20" s="568">
        <f>LOOKUP('Calculatie sheet'!$Z$2,'Objectenoverzicht aantallen'!$A:$A,'Objectenoverzicht aantallen'!O:O)*$C20</f>
        <v>0</v>
      </c>
    </row>
    <row r="21" spans="2:20" x14ac:dyDescent="0.2">
      <c r="B21" t="str">
        <f t="shared" si="4"/>
        <v>Bestrating</v>
      </c>
      <c r="C21" s="42">
        <f>'Calculatie sheet'!Z73*'Calculatie sheet'!$Z$57*'Calculatie sheet'!$Z$78</f>
        <v>0</v>
      </c>
      <c r="D21" t="s">
        <v>360</v>
      </c>
      <c r="G21" s="569">
        <f>C21*'Calculatie sheet'!Z$7</f>
        <v>0</v>
      </c>
      <c r="H21" s="42">
        <f>C21*'Calculatie sheet'!Z$8</f>
        <v>0</v>
      </c>
      <c r="I21" t="str">
        <f t="shared" si="0"/>
        <v>Biobased</v>
      </c>
      <c r="J21" s="568">
        <f>LOOKUP('Calculatie sheet'!$Z$2,'Objectenoverzicht aantallen'!$A:$A,'Objectenoverzicht aantallen'!E:E)*$C21</f>
        <v>0</v>
      </c>
      <c r="K21" s="568">
        <f>LOOKUP('Calculatie sheet'!$Z$2,'Objectenoverzicht aantallen'!$A:$A,'Objectenoverzicht aantallen'!F:F)*$C21</f>
        <v>0</v>
      </c>
      <c r="L21" s="568">
        <f>LOOKUP('Calculatie sheet'!$Z$2,'Objectenoverzicht aantallen'!$A:$A,'Objectenoverzicht aantallen'!G:G)*$C21</f>
        <v>0</v>
      </c>
      <c r="M21" s="568">
        <f>LOOKUP('Calculatie sheet'!$Z$2,'Objectenoverzicht aantallen'!$A:$A,'Objectenoverzicht aantallen'!H:H)*$C21</f>
        <v>0</v>
      </c>
      <c r="N21" s="568">
        <f>LOOKUP('Calculatie sheet'!$Z$2,'Objectenoverzicht aantallen'!$A:$A,'Objectenoverzicht aantallen'!I:I)*$C21</f>
        <v>0</v>
      </c>
      <c r="O21" s="568">
        <f>LOOKUP('Calculatie sheet'!$Z$2,'Objectenoverzicht aantallen'!$A:$A,'Objectenoverzicht aantallen'!J:J)*$C21</f>
        <v>0</v>
      </c>
      <c r="P21" s="568">
        <f>LOOKUP('Calculatie sheet'!$Z$2,'Objectenoverzicht aantallen'!$A:$A,'Objectenoverzicht aantallen'!K:K)*$C21</f>
        <v>0</v>
      </c>
      <c r="Q21" s="568">
        <f>LOOKUP('Calculatie sheet'!$Z$2,'Objectenoverzicht aantallen'!$A:$A,'Objectenoverzicht aantallen'!L:L)*$C21</f>
        <v>0</v>
      </c>
      <c r="R21" s="568">
        <f>LOOKUP('Calculatie sheet'!$Z$2,'Objectenoverzicht aantallen'!$A:$A,'Objectenoverzicht aantallen'!M:M)*$C21</f>
        <v>0</v>
      </c>
      <c r="S21" s="568">
        <f>LOOKUP('Calculatie sheet'!$Z$2,'Objectenoverzicht aantallen'!$A:$A,'Objectenoverzicht aantallen'!N:N)*$C21</f>
        <v>0</v>
      </c>
      <c r="T21" s="568">
        <f>LOOKUP('Calculatie sheet'!$Z$2,'Objectenoverzicht aantallen'!$A:$A,'Objectenoverzicht aantallen'!O:O)*$C21</f>
        <v>0</v>
      </c>
    </row>
    <row r="22" spans="2:20" x14ac:dyDescent="0.2">
      <c r="B22" t="s">
        <v>348</v>
      </c>
      <c r="C22" s="42">
        <f>'Calculatie sheet'!Z74*'Calculatie sheet'!$Z$57*'Calculatie sheet'!$Z$78</f>
        <v>0</v>
      </c>
      <c r="D22" t="s">
        <v>360</v>
      </c>
      <c r="G22" s="569">
        <f>C22*'Calculatie sheet'!Z$7</f>
        <v>0</v>
      </c>
      <c r="H22" s="42">
        <f>C22*'Calculatie sheet'!Z$8</f>
        <v>0</v>
      </c>
      <c r="I22" t="str">
        <f t="shared" si="0"/>
        <v>Biobased</v>
      </c>
      <c r="J22" s="568">
        <f>LOOKUP('Calculatie sheet'!$Z$2,'Objectenoverzicht aantallen'!$A:$A,'Objectenoverzicht aantallen'!E:E)*$C22</f>
        <v>0</v>
      </c>
      <c r="K22" s="568">
        <f>LOOKUP('Calculatie sheet'!$Z$2,'Objectenoverzicht aantallen'!$A:$A,'Objectenoverzicht aantallen'!F:F)*$C22</f>
        <v>0</v>
      </c>
      <c r="L22" s="568">
        <f>LOOKUP('Calculatie sheet'!$Z$2,'Objectenoverzicht aantallen'!$A:$A,'Objectenoverzicht aantallen'!G:G)*$C22</f>
        <v>0</v>
      </c>
      <c r="M22" s="568">
        <f>LOOKUP('Calculatie sheet'!$Z$2,'Objectenoverzicht aantallen'!$A:$A,'Objectenoverzicht aantallen'!H:H)*$C22</f>
        <v>0</v>
      </c>
      <c r="N22" s="568">
        <f>LOOKUP('Calculatie sheet'!$Z$2,'Objectenoverzicht aantallen'!$A:$A,'Objectenoverzicht aantallen'!I:I)*$C22</f>
        <v>0</v>
      </c>
      <c r="O22" s="568">
        <f>LOOKUP('Calculatie sheet'!$Z$2,'Objectenoverzicht aantallen'!$A:$A,'Objectenoverzicht aantallen'!J:J)*$C22</f>
        <v>0</v>
      </c>
      <c r="P22" s="568">
        <f>LOOKUP('Calculatie sheet'!$Z$2,'Objectenoverzicht aantallen'!$A:$A,'Objectenoverzicht aantallen'!K:K)*$C22</f>
        <v>0</v>
      </c>
      <c r="Q22" s="568">
        <f>LOOKUP('Calculatie sheet'!$Z$2,'Objectenoverzicht aantallen'!$A:$A,'Objectenoverzicht aantallen'!L:L)*$C22</f>
        <v>0</v>
      </c>
      <c r="R22" s="568">
        <f>LOOKUP('Calculatie sheet'!$Z$2,'Objectenoverzicht aantallen'!$A:$A,'Objectenoverzicht aantallen'!M:M)*$C22</f>
        <v>0</v>
      </c>
      <c r="S22" s="568">
        <f>LOOKUP('Calculatie sheet'!$Z$2,'Objectenoverzicht aantallen'!$A:$A,'Objectenoverzicht aantallen'!N:N)*$C22</f>
        <v>0</v>
      </c>
      <c r="T22" s="568">
        <f>LOOKUP('Calculatie sheet'!$Z$2,'Objectenoverzicht aantallen'!$A:$A,'Objectenoverzicht aantallen'!O:O)*$C22</f>
        <v>0</v>
      </c>
    </row>
  </sheetData>
  <pageMargins left="0.7" right="0.7" top="0.75" bottom="0.75" header="0.3" footer="0.3"/>
  <pageSetup paperSize="9" orientation="portrait" horizontalDpi="0" verticalDpi="0"/>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C5B27-83DA-9642-8760-1BAC91B65FE6}">
  <dimension ref="A1:T22"/>
  <sheetViews>
    <sheetView topLeftCell="D1" workbookViewId="0">
      <selection activeCell="G18" sqref="G18:T19"/>
    </sheetView>
  </sheetViews>
  <sheetFormatPr baseColWidth="10" defaultRowHeight="16" x14ac:dyDescent="0.2"/>
  <cols>
    <col min="1" max="1" width="20" bestFit="1" customWidth="1"/>
    <col min="5" max="5" width="21" bestFit="1" customWidth="1"/>
  </cols>
  <sheetData>
    <row r="1" spans="1:20" x14ac:dyDescent="0.2">
      <c r="A1" t="str">
        <f>'Calculatie sheet'!AA3</f>
        <v>Spoorlijn (antiek)</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sheet'!AA68*'Calculatie sheet'!$AA$57*(1-'Calculatie sheet'!$AA$77-'Calculatie sheet'!$AA$78)</f>
        <v>367521.984375</v>
      </c>
      <c r="D2" t="s">
        <v>134</v>
      </c>
      <c r="E2" s="8" t="s">
        <v>71</v>
      </c>
      <c r="G2" s="569">
        <f>C2*'Calculatie sheet'!AA$7</f>
        <v>0</v>
      </c>
      <c r="H2" s="42">
        <f>C2*'Calculatie sheet'!AA$8</f>
        <v>0</v>
      </c>
      <c r="I2" t="str">
        <f>D2</f>
        <v>Primair</v>
      </c>
      <c r="J2" s="568">
        <f>LOOKUP('Calculatie sheet'!$AA$2,'Objectenoverzicht aantallen'!$A:$A,'Objectenoverzicht aantallen'!E:E)*$C2</f>
        <v>0</v>
      </c>
      <c r="K2" s="568">
        <f>LOOKUP('Calculatie sheet'!$AA$2,'Objectenoverzicht aantallen'!$A:$A,'Objectenoverzicht aantallen'!F:F)*$C2</f>
        <v>0</v>
      </c>
      <c r="L2" s="568">
        <f>LOOKUP('Calculatie sheet'!$AA$2,'Objectenoverzicht aantallen'!$A:$A,'Objectenoverzicht aantallen'!G:G)*$C2</f>
        <v>0</v>
      </c>
      <c r="M2" s="568">
        <f>LOOKUP('Calculatie sheet'!$AA$2,'Objectenoverzicht aantallen'!$A:$A,'Objectenoverzicht aantallen'!H:H)*$C2</f>
        <v>0</v>
      </c>
      <c r="N2" s="568">
        <f>LOOKUP('Calculatie sheet'!$AA$2,'Objectenoverzicht aantallen'!$A:$A,'Objectenoverzicht aantallen'!I:I)*$C2</f>
        <v>0</v>
      </c>
      <c r="O2" s="568">
        <f>LOOKUP('Calculatie sheet'!$AA$2,'Objectenoverzicht aantallen'!$A:$A,'Objectenoverzicht aantallen'!J:J)*$C2</f>
        <v>0</v>
      </c>
      <c r="P2" s="568">
        <f>LOOKUP('Calculatie sheet'!$AA$2,'Objectenoverzicht aantallen'!$A:$A,'Objectenoverzicht aantallen'!K:K)*$C2</f>
        <v>0</v>
      </c>
      <c r="Q2" s="568">
        <f>LOOKUP('Calculatie sheet'!$AA$2,'Objectenoverzicht aantallen'!$A:$A,'Objectenoverzicht aantallen'!L:L)*$C2</f>
        <v>0</v>
      </c>
      <c r="R2" s="568">
        <f>LOOKUP('Calculatie sheet'!$AA$2,'Objectenoverzicht aantallen'!$A:$A,'Objectenoverzicht aantallen'!M:M)*$C2</f>
        <v>0</v>
      </c>
      <c r="S2" s="568">
        <f>LOOKUP('Calculatie sheet'!$AA$2,'Objectenoverzicht aantallen'!$A:$A,'Objectenoverzicht aantallen'!N:N)*$C2</f>
        <v>0</v>
      </c>
      <c r="T2" s="568">
        <f>LOOKUP('Calculatie sheet'!$AA$2,'Objectenoverzicht aantallen'!$A:$A,'Objectenoverzicht aantallen'!O:O)*$C2</f>
        <v>0</v>
      </c>
    </row>
    <row r="3" spans="1:20" x14ac:dyDescent="0.2">
      <c r="B3" t="str">
        <f>'Calculatie sheet'!C69</f>
        <v>Staal</v>
      </c>
      <c r="C3" s="43">
        <f>'Calculatie sheet'!AA69*'Calculatie sheet'!$AA$57*(1-'Calculatie sheet'!$AA$77-'Calculatie sheet'!$AA$78)</f>
        <v>56541.84375</v>
      </c>
      <c r="D3" t="s">
        <v>134</v>
      </c>
      <c r="E3" s="24" t="s">
        <v>74</v>
      </c>
      <c r="G3" s="569">
        <f>C3*'Calculatie sheet'!AA$7</f>
        <v>0</v>
      </c>
      <c r="H3" s="42">
        <f>C3*'Calculatie sheet'!AA$8</f>
        <v>0</v>
      </c>
      <c r="I3" t="str">
        <f t="shared" ref="I3:I22" si="0">D3</f>
        <v>Primair</v>
      </c>
      <c r="J3" s="568">
        <f>LOOKUP('Calculatie sheet'!$AA$2,'Objectenoverzicht aantallen'!$A:$A,'Objectenoverzicht aantallen'!E:E)*$C3</f>
        <v>0</v>
      </c>
      <c r="K3" s="568">
        <f>LOOKUP('Calculatie sheet'!$AA$2,'Objectenoverzicht aantallen'!$A:$A,'Objectenoverzicht aantallen'!F:F)*$C3</f>
        <v>0</v>
      </c>
      <c r="L3" s="568">
        <f>LOOKUP('Calculatie sheet'!$AA$2,'Objectenoverzicht aantallen'!$A:$A,'Objectenoverzicht aantallen'!G:G)*$C3</f>
        <v>0</v>
      </c>
      <c r="M3" s="568">
        <f>LOOKUP('Calculatie sheet'!$AA$2,'Objectenoverzicht aantallen'!$A:$A,'Objectenoverzicht aantallen'!H:H)*$C3</f>
        <v>0</v>
      </c>
      <c r="N3" s="568">
        <f>LOOKUP('Calculatie sheet'!$AA$2,'Objectenoverzicht aantallen'!$A:$A,'Objectenoverzicht aantallen'!I:I)*$C3</f>
        <v>0</v>
      </c>
      <c r="O3" s="568">
        <f>LOOKUP('Calculatie sheet'!$AA$2,'Objectenoverzicht aantallen'!$A:$A,'Objectenoverzicht aantallen'!J:J)*$C3</f>
        <v>0</v>
      </c>
      <c r="P3" s="568">
        <f>LOOKUP('Calculatie sheet'!$AA$2,'Objectenoverzicht aantallen'!$A:$A,'Objectenoverzicht aantallen'!K:K)*$C3</f>
        <v>0</v>
      </c>
      <c r="Q3" s="568">
        <f>LOOKUP('Calculatie sheet'!$AA$2,'Objectenoverzicht aantallen'!$A:$A,'Objectenoverzicht aantallen'!L:L)*$C3</f>
        <v>0</v>
      </c>
      <c r="R3" s="568">
        <f>LOOKUP('Calculatie sheet'!$AA$2,'Objectenoverzicht aantallen'!$A:$A,'Objectenoverzicht aantallen'!M:M)*$C3</f>
        <v>0</v>
      </c>
      <c r="S3" s="568">
        <f>LOOKUP('Calculatie sheet'!$AA$2,'Objectenoverzicht aantallen'!$A:$A,'Objectenoverzicht aantallen'!N:N)*$C3</f>
        <v>0</v>
      </c>
      <c r="T3" s="568">
        <f>LOOKUP('Calculatie sheet'!$AA$2,'Objectenoverzicht aantallen'!$A:$A,'Objectenoverzicht aantallen'!O:O)*$C3</f>
        <v>0</v>
      </c>
    </row>
    <row r="4" spans="1:20" x14ac:dyDescent="0.2">
      <c r="B4" t="str">
        <f>'Calculatie sheet'!C70</f>
        <v>Asfalt</v>
      </c>
      <c r="C4" s="43">
        <f>'Calculatie sheet'!AA70*'Calculatie sheet'!$AA$57*(1-'Calculatie sheet'!$AA$77-'Calculatie sheet'!$AA$78)</f>
        <v>0</v>
      </c>
      <c r="D4" t="s">
        <v>134</v>
      </c>
      <c r="E4" s="25" t="s">
        <v>75</v>
      </c>
      <c r="G4" s="569">
        <f>C4*'Calculatie sheet'!AA$7</f>
        <v>0</v>
      </c>
      <c r="H4" s="42">
        <f>C4*'Calculatie sheet'!AA$8</f>
        <v>0</v>
      </c>
      <c r="I4" t="str">
        <f t="shared" si="0"/>
        <v>Primair</v>
      </c>
      <c r="J4" s="568">
        <f>LOOKUP('Calculatie sheet'!$AA$2,'Objectenoverzicht aantallen'!$A:$A,'Objectenoverzicht aantallen'!E:E)*$C4</f>
        <v>0</v>
      </c>
      <c r="K4" s="568">
        <f>LOOKUP('Calculatie sheet'!$AA$2,'Objectenoverzicht aantallen'!$A:$A,'Objectenoverzicht aantallen'!F:F)*$C4</f>
        <v>0</v>
      </c>
      <c r="L4" s="568">
        <f>LOOKUP('Calculatie sheet'!$AA$2,'Objectenoverzicht aantallen'!$A:$A,'Objectenoverzicht aantallen'!G:G)*$C4</f>
        <v>0</v>
      </c>
      <c r="M4" s="568">
        <f>LOOKUP('Calculatie sheet'!$AA$2,'Objectenoverzicht aantallen'!$A:$A,'Objectenoverzicht aantallen'!H:H)*$C4</f>
        <v>0</v>
      </c>
      <c r="N4" s="568">
        <f>LOOKUP('Calculatie sheet'!$AA$2,'Objectenoverzicht aantallen'!$A:$A,'Objectenoverzicht aantallen'!I:I)*$C4</f>
        <v>0</v>
      </c>
      <c r="O4" s="568">
        <f>LOOKUP('Calculatie sheet'!$AA$2,'Objectenoverzicht aantallen'!$A:$A,'Objectenoverzicht aantallen'!J:J)*$C4</f>
        <v>0</v>
      </c>
      <c r="P4" s="568">
        <f>LOOKUP('Calculatie sheet'!$AA$2,'Objectenoverzicht aantallen'!$A:$A,'Objectenoverzicht aantallen'!K:K)*$C4</f>
        <v>0</v>
      </c>
      <c r="Q4" s="568">
        <f>LOOKUP('Calculatie sheet'!$AA$2,'Objectenoverzicht aantallen'!$A:$A,'Objectenoverzicht aantallen'!L:L)*$C4</f>
        <v>0</v>
      </c>
      <c r="R4" s="568">
        <f>LOOKUP('Calculatie sheet'!$AA$2,'Objectenoverzicht aantallen'!$A:$A,'Objectenoverzicht aantallen'!M:M)*$C4</f>
        <v>0</v>
      </c>
      <c r="S4" s="568">
        <f>LOOKUP('Calculatie sheet'!$AA$2,'Objectenoverzicht aantallen'!$A:$A,'Objectenoverzicht aantallen'!N:N)*$C4</f>
        <v>0</v>
      </c>
      <c r="T4" s="568">
        <f>LOOKUP('Calculatie sheet'!$AA$2,'Objectenoverzicht aantallen'!$A:$A,'Objectenoverzicht aantallen'!O:O)*$C4</f>
        <v>0</v>
      </c>
    </row>
    <row r="5" spans="1:20" x14ac:dyDescent="0.2">
      <c r="B5" t="s">
        <v>866</v>
      </c>
      <c r="C5" s="43">
        <f>'Calculatie sheet'!AA71*'Calculatie sheet'!$AA$57*(1-'Calculatie sheet'!$AA$77-'Calculatie sheet'!$AA$78)</f>
        <v>0</v>
      </c>
      <c r="D5" t="s">
        <v>134</v>
      </c>
      <c r="E5" s="27" t="s">
        <v>93</v>
      </c>
      <c r="G5" s="569">
        <f>C5*'Calculatie sheet'!AA$7</f>
        <v>0</v>
      </c>
      <c r="H5" s="42">
        <f>C5*'Calculatie sheet'!AA$8</f>
        <v>0</v>
      </c>
      <c r="I5" t="str">
        <f t="shared" ref="I5" si="1">D5</f>
        <v>Primair</v>
      </c>
      <c r="J5" s="568">
        <f>LOOKUP('Calculatie sheet'!$AA$2,'Objectenoverzicht aantallen'!$A:$A,'Objectenoverzicht aantallen'!E:E)*$C5</f>
        <v>0</v>
      </c>
      <c r="K5" s="568">
        <f>LOOKUP('Calculatie sheet'!$AA$2,'Objectenoverzicht aantallen'!$A:$A,'Objectenoverzicht aantallen'!F:F)*$C5</f>
        <v>0</v>
      </c>
      <c r="L5" s="568">
        <f>LOOKUP('Calculatie sheet'!$AA$2,'Objectenoverzicht aantallen'!$A:$A,'Objectenoverzicht aantallen'!G:G)*$C5</f>
        <v>0</v>
      </c>
      <c r="M5" s="568">
        <f>LOOKUP('Calculatie sheet'!$AA$2,'Objectenoverzicht aantallen'!$A:$A,'Objectenoverzicht aantallen'!H:H)*$C5</f>
        <v>0</v>
      </c>
      <c r="N5" s="568">
        <f>LOOKUP('Calculatie sheet'!$AA$2,'Objectenoverzicht aantallen'!$A:$A,'Objectenoverzicht aantallen'!I:I)*$C5</f>
        <v>0</v>
      </c>
      <c r="O5" s="568">
        <f>LOOKUP('Calculatie sheet'!$AA$2,'Objectenoverzicht aantallen'!$A:$A,'Objectenoverzicht aantallen'!J:J)*$C5</f>
        <v>0</v>
      </c>
      <c r="P5" s="568">
        <f>LOOKUP('Calculatie sheet'!$AA$2,'Objectenoverzicht aantallen'!$A:$A,'Objectenoverzicht aantallen'!K:K)*$C5</f>
        <v>0</v>
      </c>
      <c r="Q5" s="568">
        <f>LOOKUP('Calculatie sheet'!$AA$2,'Objectenoverzicht aantallen'!$A:$A,'Objectenoverzicht aantallen'!L:L)*$C5</f>
        <v>0</v>
      </c>
      <c r="R5" s="568">
        <f>LOOKUP('Calculatie sheet'!$AA$2,'Objectenoverzicht aantallen'!$A:$A,'Objectenoverzicht aantallen'!M:M)*$C5</f>
        <v>0</v>
      </c>
      <c r="S5" s="568">
        <f>LOOKUP('Calculatie sheet'!$AA$2,'Objectenoverzicht aantallen'!$A:$A,'Objectenoverzicht aantallen'!N:N)*$C5</f>
        <v>0</v>
      </c>
      <c r="T5" s="568">
        <f>LOOKUP('Calculatie sheet'!$AA$2,'Objectenoverzicht aantallen'!$A:$A,'Objectenoverzicht aantallen'!O:O)*$C5</f>
        <v>0</v>
      </c>
    </row>
    <row r="6" spans="1:20" x14ac:dyDescent="0.2">
      <c r="B6" t="str">
        <f>'Calculatie sheet'!C72</f>
        <v>Grondbewerking</v>
      </c>
      <c r="C6" s="43">
        <f>'Calculatie sheet'!AA72*'Calculatie sheet'!$AA$57*(1-'Calculatie sheet'!$AA$77-'Calculatie sheet'!$AA$78)</f>
        <v>2403028.359375</v>
      </c>
      <c r="D6" t="s">
        <v>134</v>
      </c>
      <c r="E6" s="38" t="s">
        <v>659</v>
      </c>
      <c r="G6" s="569">
        <f>C6*'Calculatie sheet'!AA$7</f>
        <v>0</v>
      </c>
      <c r="H6" s="42">
        <f>C6*'Calculatie sheet'!AA$8</f>
        <v>0</v>
      </c>
      <c r="I6" t="str">
        <f t="shared" si="0"/>
        <v>Primair</v>
      </c>
      <c r="J6" s="568">
        <f>LOOKUP('Calculatie sheet'!$AA$2,'Objectenoverzicht aantallen'!$A:$A,'Objectenoverzicht aantallen'!E:E)*$C6</f>
        <v>0</v>
      </c>
      <c r="K6" s="568">
        <f>LOOKUP('Calculatie sheet'!$AA$2,'Objectenoverzicht aantallen'!$A:$A,'Objectenoverzicht aantallen'!F:F)*$C6</f>
        <v>0</v>
      </c>
      <c r="L6" s="568">
        <f>LOOKUP('Calculatie sheet'!$AA$2,'Objectenoverzicht aantallen'!$A:$A,'Objectenoverzicht aantallen'!G:G)*$C6</f>
        <v>0</v>
      </c>
      <c r="M6" s="568">
        <f>LOOKUP('Calculatie sheet'!$AA$2,'Objectenoverzicht aantallen'!$A:$A,'Objectenoverzicht aantallen'!H:H)*$C6</f>
        <v>0</v>
      </c>
      <c r="N6" s="568">
        <f>LOOKUP('Calculatie sheet'!$AA$2,'Objectenoverzicht aantallen'!$A:$A,'Objectenoverzicht aantallen'!I:I)*$C6</f>
        <v>0</v>
      </c>
      <c r="O6" s="568">
        <f>LOOKUP('Calculatie sheet'!$AA$2,'Objectenoverzicht aantallen'!$A:$A,'Objectenoverzicht aantallen'!J:J)*$C6</f>
        <v>0</v>
      </c>
      <c r="P6" s="568">
        <f>LOOKUP('Calculatie sheet'!$AA$2,'Objectenoverzicht aantallen'!$A:$A,'Objectenoverzicht aantallen'!K:K)*$C6</f>
        <v>0</v>
      </c>
      <c r="Q6" s="568">
        <f>LOOKUP('Calculatie sheet'!$AA$2,'Objectenoverzicht aantallen'!$A:$A,'Objectenoverzicht aantallen'!L:L)*$C6</f>
        <v>0</v>
      </c>
      <c r="R6" s="568">
        <f>LOOKUP('Calculatie sheet'!$AA$2,'Objectenoverzicht aantallen'!$A:$A,'Objectenoverzicht aantallen'!M:M)*$C6</f>
        <v>0</v>
      </c>
      <c r="S6" s="568">
        <f>LOOKUP('Calculatie sheet'!$AA$2,'Objectenoverzicht aantallen'!$A:$A,'Objectenoverzicht aantallen'!N:N)*$C6</f>
        <v>0</v>
      </c>
      <c r="T6" s="568">
        <f>LOOKUP('Calculatie sheet'!$AA$2,'Objectenoverzicht aantallen'!$A:$A,'Objectenoverzicht aantallen'!O:O)*$C6</f>
        <v>0</v>
      </c>
    </row>
    <row r="7" spans="1:20" x14ac:dyDescent="0.2">
      <c r="B7" t="str">
        <f>'Calculatie sheet'!C73</f>
        <v>Bestrating</v>
      </c>
      <c r="C7" s="43">
        <f>'Calculatie sheet'!AA73*'Calculatie sheet'!$AA$57*(1-'Calculatie sheet'!$AA$77-'Calculatie sheet'!$AA$78)</f>
        <v>0</v>
      </c>
      <c r="D7" t="s">
        <v>134</v>
      </c>
      <c r="E7" s="569" t="s">
        <v>597</v>
      </c>
      <c r="G7" s="569">
        <f>C7*'Calculatie sheet'!AA$7</f>
        <v>0</v>
      </c>
      <c r="H7" s="42">
        <f>C7*'Calculatie sheet'!AA$8</f>
        <v>0</v>
      </c>
      <c r="I7" t="str">
        <f t="shared" si="0"/>
        <v>Primair</v>
      </c>
      <c r="J7" s="568">
        <f>LOOKUP('Calculatie sheet'!$AA$2,'Objectenoverzicht aantallen'!$A:$A,'Objectenoverzicht aantallen'!E:E)*$C7</f>
        <v>0</v>
      </c>
      <c r="K7" s="568">
        <f>LOOKUP('Calculatie sheet'!$AA$2,'Objectenoverzicht aantallen'!$A:$A,'Objectenoverzicht aantallen'!F:F)*$C7</f>
        <v>0</v>
      </c>
      <c r="L7" s="568">
        <f>LOOKUP('Calculatie sheet'!$AA$2,'Objectenoverzicht aantallen'!$A:$A,'Objectenoverzicht aantallen'!G:G)*$C7</f>
        <v>0</v>
      </c>
      <c r="M7" s="568">
        <f>LOOKUP('Calculatie sheet'!$AA$2,'Objectenoverzicht aantallen'!$A:$A,'Objectenoverzicht aantallen'!H:H)*$C7</f>
        <v>0</v>
      </c>
      <c r="N7" s="568">
        <f>LOOKUP('Calculatie sheet'!$AA$2,'Objectenoverzicht aantallen'!$A:$A,'Objectenoverzicht aantallen'!I:I)*$C7</f>
        <v>0</v>
      </c>
      <c r="O7" s="568">
        <f>LOOKUP('Calculatie sheet'!$AA$2,'Objectenoverzicht aantallen'!$A:$A,'Objectenoverzicht aantallen'!J:J)*$C7</f>
        <v>0</v>
      </c>
      <c r="P7" s="568">
        <f>LOOKUP('Calculatie sheet'!$AA$2,'Objectenoverzicht aantallen'!$A:$A,'Objectenoverzicht aantallen'!K:K)*$C7</f>
        <v>0</v>
      </c>
      <c r="Q7" s="568">
        <f>LOOKUP('Calculatie sheet'!$AA$2,'Objectenoverzicht aantallen'!$A:$A,'Objectenoverzicht aantallen'!L:L)*$C7</f>
        <v>0</v>
      </c>
      <c r="R7" s="568">
        <f>LOOKUP('Calculatie sheet'!$AA$2,'Objectenoverzicht aantallen'!$A:$A,'Objectenoverzicht aantallen'!M:M)*$C7</f>
        <v>0</v>
      </c>
      <c r="S7" s="568">
        <f>LOOKUP('Calculatie sheet'!$AA$2,'Objectenoverzicht aantallen'!$A:$A,'Objectenoverzicht aantallen'!N:N)*$C7</f>
        <v>0</v>
      </c>
      <c r="T7" s="568">
        <f>LOOKUP('Calculatie sheet'!$AA$2,'Objectenoverzicht aantallen'!$A:$A,'Objectenoverzicht aantallen'!O:O)*$C7</f>
        <v>0</v>
      </c>
    </row>
    <row r="8" spans="1:20" x14ac:dyDescent="0.2">
      <c r="B8" t="s">
        <v>348</v>
      </c>
      <c r="C8" s="43">
        <f>'Calculatie sheet'!AA74*'Calculatie sheet'!$AA$57*(1-'Calculatie sheet'!$AA$77-'Calculatie sheet'!$AA$78)</f>
        <v>0</v>
      </c>
      <c r="D8" t="s">
        <v>134</v>
      </c>
      <c r="G8" s="569">
        <f>C8*'Calculatie sheet'!AA$7</f>
        <v>0</v>
      </c>
      <c r="H8" s="42">
        <f>C8*'Calculatie sheet'!AA$8</f>
        <v>0</v>
      </c>
      <c r="I8" t="str">
        <f t="shared" si="0"/>
        <v>Primair</v>
      </c>
      <c r="J8" s="568">
        <f>LOOKUP('Calculatie sheet'!$AA$2,'Objectenoverzicht aantallen'!$A:$A,'Objectenoverzicht aantallen'!E:E)*$C8</f>
        <v>0</v>
      </c>
      <c r="K8" s="568">
        <f>LOOKUP('Calculatie sheet'!$AA$2,'Objectenoverzicht aantallen'!$A:$A,'Objectenoverzicht aantallen'!F:F)*$C8</f>
        <v>0</v>
      </c>
      <c r="L8" s="568">
        <f>LOOKUP('Calculatie sheet'!$AA$2,'Objectenoverzicht aantallen'!$A:$A,'Objectenoverzicht aantallen'!G:G)*$C8</f>
        <v>0</v>
      </c>
      <c r="M8" s="568">
        <f>LOOKUP('Calculatie sheet'!$AA$2,'Objectenoverzicht aantallen'!$A:$A,'Objectenoverzicht aantallen'!H:H)*$C8</f>
        <v>0</v>
      </c>
      <c r="N8" s="568">
        <f>LOOKUP('Calculatie sheet'!$AA$2,'Objectenoverzicht aantallen'!$A:$A,'Objectenoverzicht aantallen'!I:I)*$C8</f>
        <v>0</v>
      </c>
      <c r="O8" s="568">
        <f>LOOKUP('Calculatie sheet'!$AA$2,'Objectenoverzicht aantallen'!$A:$A,'Objectenoverzicht aantallen'!J:J)*$C8</f>
        <v>0</v>
      </c>
      <c r="P8" s="568">
        <f>LOOKUP('Calculatie sheet'!$AA$2,'Objectenoverzicht aantallen'!$A:$A,'Objectenoverzicht aantallen'!K:K)*$C8</f>
        <v>0</v>
      </c>
      <c r="Q8" s="568">
        <f>LOOKUP('Calculatie sheet'!$AA$2,'Objectenoverzicht aantallen'!$A:$A,'Objectenoverzicht aantallen'!L:L)*$C8</f>
        <v>0</v>
      </c>
      <c r="R8" s="568">
        <f>LOOKUP('Calculatie sheet'!$AA$2,'Objectenoverzicht aantallen'!$A:$A,'Objectenoverzicht aantallen'!M:M)*$C8</f>
        <v>0</v>
      </c>
      <c r="S8" s="568">
        <f>LOOKUP('Calculatie sheet'!$AA$2,'Objectenoverzicht aantallen'!$A:$A,'Objectenoverzicht aantallen'!N:N)*$C8</f>
        <v>0</v>
      </c>
      <c r="T8" s="568">
        <f>LOOKUP('Calculatie sheet'!$AA$2,'Objectenoverzicht aantallen'!$A:$A,'Objectenoverzicht aantallen'!O:O)*$C8</f>
        <v>0</v>
      </c>
    </row>
    <row r="9" spans="1:20" x14ac:dyDescent="0.2">
      <c r="B9" t="str">
        <f>B2</f>
        <v>Beton</v>
      </c>
      <c r="C9" s="43">
        <f>'Calculatie sheet'!AA68*'Calculatie sheet'!$AA$57*'Calculatie sheet'!$AA$77</f>
        <v>220513.19062500002</v>
      </c>
      <c r="D9" t="s">
        <v>135</v>
      </c>
      <c r="G9" s="569">
        <f>C9*'Calculatie sheet'!AA$7</f>
        <v>0</v>
      </c>
      <c r="H9" s="42">
        <f>C9*'Calculatie sheet'!AA$8</f>
        <v>0</v>
      </c>
      <c r="I9" t="str">
        <f t="shared" si="0"/>
        <v>Secundair</v>
      </c>
      <c r="J9" s="568">
        <f>LOOKUP('Calculatie sheet'!$AA$2,'Objectenoverzicht aantallen'!$A:$A,'Objectenoverzicht aantallen'!E:E)*$C9</f>
        <v>0</v>
      </c>
      <c r="K9" s="568">
        <f>LOOKUP('Calculatie sheet'!$AA$2,'Objectenoverzicht aantallen'!$A:$A,'Objectenoverzicht aantallen'!F:F)*$C9</f>
        <v>0</v>
      </c>
      <c r="L9" s="568">
        <f>LOOKUP('Calculatie sheet'!$AA$2,'Objectenoverzicht aantallen'!$A:$A,'Objectenoverzicht aantallen'!G:G)*$C9</f>
        <v>0</v>
      </c>
      <c r="M9" s="568">
        <f>LOOKUP('Calculatie sheet'!$AA$2,'Objectenoverzicht aantallen'!$A:$A,'Objectenoverzicht aantallen'!H:H)*$C9</f>
        <v>0</v>
      </c>
      <c r="N9" s="568">
        <f>LOOKUP('Calculatie sheet'!$AA$2,'Objectenoverzicht aantallen'!$A:$A,'Objectenoverzicht aantallen'!I:I)*$C9</f>
        <v>0</v>
      </c>
      <c r="O9" s="568">
        <f>LOOKUP('Calculatie sheet'!$AA$2,'Objectenoverzicht aantallen'!$A:$A,'Objectenoverzicht aantallen'!J:J)*$C9</f>
        <v>0</v>
      </c>
      <c r="P9" s="568">
        <f>LOOKUP('Calculatie sheet'!$AA$2,'Objectenoverzicht aantallen'!$A:$A,'Objectenoverzicht aantallen'!K:K)*$C9</f>
        <v>0</v>
      </c>
      <c r="Q9" s="568">
        <f>LOOKUP('Calculatie sheet'!$AA$2,'Objectenoverzicht aantallen'!$A:$A,'Objectenoverzicht aantallen'!L:L)*$C9</f>
        <v>0</v>
      </c>
      <c r="R9" s="568">
        <f>LOOKUP('Calculatie sheet'!$AA$2,'Objectenoverzicht aantallen'!$A:$A,'Objectenoverzicht aantallen'!M:M)*$C9</f>
        <v>0</v>
      </c>
      <c r="S9" s="568">
        <f>LOOKUP('Calculatie sheet'!$AA$2,'Objectenoverzicht aantallen'!$A:$A,'Objectenoverzicht aantallen'!N:N)*$C9</f>
        <v>0</v>
      </c>
      <c r="T9" s="568">
        <f>LOOKUP('Calculatie sheet'!$AA$2,'Objectenoverzicht aantallen'!$A:$A,'Objectenoverzicht aantallen'!O:O)*$C9</f>
        <v>0</v>
      </c>
    </row>
    <row r="10" spans="1:20" x14ac:dyDescent="0.2">
      <c r="B10" t="str">
        <f>B3</f>
        <v>Staal</v>
      </c>
      <c r="C10" s="43">
        <f>'Calculatie sheet'!AA69*'Calculatie sheet'!$AA$57*'Calculatie sheet'!$AA$77</f>
        <v>33925.106249999997</v>
      </c>
      <c r="D10" t="s">
        <v>135</v>
      </c>
      <c r="G10" s="569">
        <f>C10*'Calculatie sheet'!AA$7</f>
        <v>0</v>
      </c>
      <c r="H10" s="42">
        <f>C10*'Calculatie sheet'!AA$8</f>
        <v>0</v>
      </c>
      <c r="I10" t="str">
        <f t="shared" si="0"/>
        <v>Secundair</v>
      </c>
      <c r="J10" s="568">
        <f>LOOKUP('Calculatie sheet'!$AA$2,'Objectenoverzicht aantallen'!$A:$A,'Objectenoverzicht aantallen'!E:E)*$C10</f>
        <v>0</v>
      </c>
      <c r="K10" s="568">
        <f>LOOKUP('Calculatie sheet'!$AA$2,'Objectenoverzicht aantallen'!$A:$A,'Objectenoverzicht aantallen'!F:F)*$C10</f>
        <v>0</v>
      </c>
      <c r="L10" s="568">
        <f>LOOKUP('Calculatie sheet'!$AA$2,'Objectenoverzicht aantallen'!$A:$A,'Objectenoverzicht aantallen'!G:G)*$C10</f>
        <v>0</v>
      </c>
      <c r="M10" s="568">
        <f>LOOKUP('Calculatie sheet'!$AA$2,'Objectenoverzicht aantallen'!$A:$A,'Objectenoverzicht aantallen'!H:H)*$C10</f>
        <v>0</v>
      </c>
      <c r="N10" s="568">
        <f>LOOKUP('Calculatie sheet'!$AA$2,'Objectenoverzicht aantallen'!$A:$A,'Objectenoverzicht aantallen'!I:I)*$C10</f>
        <v>0</v>
      </c>
      <c r="O10" s="568">
        <f>LOOKUP('Calculatie sheet'!$AA$2,'Objectenoverzicht aantallen'!$A:$A,'Objectenoverzicht aantallen'!J:J)*$C10</f>
        <v>0</v>
      </c>
      <c r="P10" s="568">
        <f>LOOKUP('Calculatie sheet'!$AA$2,'Objectenoverzicht aantallen'!$A:$A,'Objectenoverzicht aantallen'!K:K)*$C10</f>
        <v>0</v>
      </c>
      <c r="Q10" s="568">
        <f>LOOKUP('Calculatie sheet'!$AA$2,'Objectenoverzicht aantallen'!$A:$A,'Objectenoverzicht aantallen'!L:L)*$C10</f>
        <v>0</v>
      </c>
      <c r="R10" s="568">
        <f>LOOKUP('Calculatie sheet'!$AA$2,'Objectenoverzicht aantallen'!$A:$A,'Objectenoverzicht aantallen'!M:M)*$C10</f>
        <v>0</v>
      </c>
      <c r="S10" s="568">
        <f>LOOKUP('Calculatie sheet'!$AA$2,'Objectenoverzicht aantallen'!$A:$A,'Objectenoverzicht aantallen'!N:N)*$C10</f>
        <v>0</v>
      </c>
      <c r="T10" s="568">
        <f>LOOKUP('Calculatie sheet'!$AA$2,'Objectenoverzicht aantallen'!$A:$A,'Objectenoverzicht aantallen'!O:O)*$C10</f>
        <v>0</v>
      </c>
    </row>
    <row r="11" spans="1:20" x14ac:dyDescent="0.2">
      <c r="B11" t="str">
        <f>B4</f>
        <v>Asfalt</v>
      </c>
      <c r="C11" s="43">
        <f>'Calculatie sheet'!AA70*'Calculatie sheet'!$AA$57*'Calculatie sheet'!$AA$77</f>
        <v>0</v>
      </c>
      <c r="D11" t="s">
        <v>135</v>
      </c>
      <c r="G11" s="569">
        <f>C11*'Calculatie sheet'!AA$7</f>
        <v>0</v>
      </c>
      <c r="H11" s="42">
        <f>C11*'Calculatie sheet'!AA$8</f>
        <v>0</v>
      </c>
      <c r="I11" t="str">
        <f t="shared" si="0"/>
        <v>Secundair</v>
      </c>
      <c r="J11" s="568">
        <f>LOOKUP('Calculatie sheet'!$AA$2,'Objectenoverzicht aantallen'!$A:$A,'Objectenoverzicht aantallen'!E:E)*$C11</f>
        <v>0</v>
      </c>
      <c r="K11" s="568">
        <f>LOOKUP('Calculatie sheet'!$AA$2,'Objectenoverzicht aantallen'!$A:$A,'Objectenoverzicht aantallen'!F:F)*$C11</f>
        <v>0</v>
      </c>
      <c r="L11" s="568">
        <f>LOOKUP('Calculatie sheet'!$AA$2,'Objectenoverzicht aantallen'!$A:$A,'Objectenoverzicht aantallen'!G:G)*$C11</f>
        <v>0</v>
      </c>
      <c r="M11" s="568">
        <f>LOOKUP('Calculatie sheet'!$AA$2,'Objectenoverzicht aantallen'!$A:$A,'Objectenoverzicht aantallen'!H:H)*$C11</f>
        <v>0</v>
      </c>
      <c r="N11" s="568">
        <f>LOOKUP('Calculatie sheet'!$AA$2,'Objectenoverzicht aantallen'!$A:$A,'Objectenoverzicht aantallen'!I:I)*$C11</f>
        <v>0</v>
      </c>
      <c r="O11" s="568">
        <f>LOOKUP('Calculatie sheet'!$AA$2,'Objectenoverzicht aantallen'!$A:$A,'Objectenoverzicht aantallen'!J:J)*$C11</f>
        <v>0</v>
      </c>
      <c r="P11" s="568">
        <f>LOOKUP('Calculatie sheet'!$AA$2,'Objectenoverzicht aantallen'!$A:$A,'Objectenoverzicht aantallen'!K:K)*$C11</f>
        <v>0</v>
      </c>
      <c r="Q11" s="568">
        <f>LOOKUP('Calculatie sheet'!$AA$2,'Objectenoverzicht aantallen'!$A:$A,'Objectenoverzicht aantallen'!L:L)*$C11</f>
        <v>0</v>
      </c>
      <c r="R11" s="568">
        <f>LOOKUP('Calculatie sheet'!$AA$2,'Objectenoverzicht aantallen'!$A:$A,'Objectenoverzicht aantallen'!M:M)*$C11</f>
        <v>0</v>
      </c>
      <c r="S11" s="568">
        <f>LOOKUP('Calculatie sheet'!$AA$2,'Objectenoverzicht aantallen'!$A:$A,'Objectenoverzicht aantallen'!N:N)*$C11</f>
        <v>0</v>
      </c>
      <c r="T11" s="568">
        <f>LOOKUP('Calculatie sheet'!$AA$2,'Objectenoverzicht aantallen'!$A:$A,'Objectenoverzicht aantallen'!O:O)*$C11</f>
        <v>0</v>
      </c>
    </row>
    <row r="12" spans="1:20" x14ac:dyDescent="0.2">
      <c r="B12" t="s">
        <v>866</v>
      </c>
      <c r="C12" s="43">
        <f>'Calculatie sheet'!AA71*'Calculatie sheet'!$AA$57*'Calculatie sheet'!$AA$77</f>
        <v>0</v>
      </c>
      <c r="D12" t="s">
        <v>135</v>
      </c>
      <c r="G12" s="569">
        <f>C12*'Calculatie sheet'!AA$7</f>
        <v>0</v>
      </c>
      <c r="H12" s="42">
        <f>C12*'Calculatie sheet'!AA$8</f>
        <v>0</v>
      </c>
      <c r="I12" t="str">
        <f t="shared" ref="I12" si="2">D12</f>
        <v>Secundair</v>
      </c>
      <c r="J12" s="568">
        <f>LOOKUP('Calculatie sheet'!$AA$2,'Objectenoverzicht aantallen'!$A:$A,'Objectenoverzicht aantallen'!E:E)*$C12</f>
        <v>0</v>
      </c>
      <c r="K12" s="568">
        <f>LOOKUP('Calculatie sheet'!$AA$2,'Objectenoverzicht aantallen'!$A:$A,'Objectenoverzicht aantallen'!F:F)*$C12</f>
        <v>0</v>
      </c>
      <c r="L12" s="568">
        <f>LOOKUP('Calculatie sheet'!$AA$2,'Objectenoverzicht aantallen'!$A:$A,'Objectenoverzicht aantallen'!G:G)*$C12</f>
        <v>0</v>
      </c>
      <c r="M12" s="568">
        <f>LOOKUP('Calculatie sheet'!$AA$2,'Objectenoverzicht aantallen'!$A:$A,'Objectenoverzicht aantallen'!H:H)*$C12</f>
        <v>0</v>
      </c>
      <c r="N12" s="568">
        <f>LOOKUP('Calculatie sheet'!$AA$2,'Objectenoverzicht aantallen'!$A:$A,'Objectenoverzicht aantallen'!I:I)*$C12</f>
        <v>0</v>
      </c>
      <c r="O12" s="568">
        <f>LOOKUP('Calculatie sheet'!$AA$2,'Objectenoverzicht aantallen'!$A:$A,'Objectenoverzicht aantallen'!J:J)*$C12</f>
        <v>0</v>
      </c>
      <c r="P12" s="568">
        <f>LOOKUP('Calculatie sheet'!$AA$2,'Objectenoverzicht aantallen'!$A:$A,'Objectenoverzicht aantallen'!K:K)*$C12</f>
        <v>0</v>
      </c>
      <c r="Q12" s="568">
        <f>LOOKUP('Calculatie sheet'!$AA$2,'Objectenoverzicht aantallen'!$A:$A,'Objectenoverzicht aantallen'!L:L)*$C12</f>
        <v>0</v>
      </c>
      <c r="R12" s="568">
        <f>LOOKUP('Calculatie sheet'!$AA$2,'Objectenoverzicht aantallen'!$A:$A,'Objectenoverzicht aantallen'!M:M)*$C12</f>
        <v>0</v>
      </c>
      <c r="S12" s="568">
        <f>LOOKUP('Calculatie sheet'!$AA$2,'Objectenoverzicht aantallen'!$A:$A,'Objectenoverzicht aantallen'!N:N)*$C12</f>
        <v>0</v>
      </c>
      <c r="T12" s="568">
        <f>LOOKUP('Calculatie sheet'!$AA$2,'Objectenoverzicht aantallen'!$A:$A,'Objectenoverzicht aantallen'!O:O)*$C12</f>
        <v>0</v>
      </c>
    </row>
    <row r="13" spans="1:20" x14ac:dyDescent="0.2">
      <c r="B13" t="str">
        <f>B6</f>
        <v>Grondbewerking</v>
      </c>
      <c r="C13" s="43">
        <f>'Calculatie sheet'!AA72*'Calculatie sheet'!$AA$57*'Calculatie sheet'!$AA$77</f>
        <v>1441817.015625</v>
      </c>
      <c r="D13" t="s">
        <v>135</v>
      </c>
      <c r="G13" s="569">
        <f>C13*'Calculatie sheet'!AA$7</f>
        <v>0</v>
      </c>
      <c r="H13" s="42">
        <f>C13*'Calculatie sheet'!AA$8</f>
        <v>0</v>
      </c>
      <c r="I13" t="str">
        <f t="shared" si="0"/>
        <v>Secundair</v>
      </c>
      <c r="J13" s="568">
        <f>LOOKUP('Calculatie sheet'!$AA$2,'Objectenoverzicht aantallen'!$A:$A,'Objectenoverzicht aantallen'!E:E)*$C13</f>
        <v>0</v>
      </c>
      <c r="K13" s="568">
        <f>LOOKUP('Calculatie sheet'!$AA$2,'Objectenoverzicht aantallen'!$A:$A,'Objectenoverzicht aantallen'!F:F)*$C13</f>
        <v>0</v>
      </c>
      <c r="L13" s="568">
        <f>LOOKUP('Calculatie sheet'!$AA$2,'Objectenoverzicht aantallen'!$A:$A,'Objectenoverzicht aantallen'!G:G)*$C13</f>
        <v>0</v>
      </c>
      <c r="M13" s="568">
        <f>LOOKUP('Calculatie sheet'!$AA$2,'Objectenoverzicht aantallen'!$A:$A,'Objectenoverzicht aantallen'!H:H)*$C13</f>
        <v>0</v>
      </c>
      <c r="N13" s="568">
        <f>LOOKUP('Calculatie sheet'!$AA$2,'Objectenoverzicht aantallen'!$A:$A,'Objectenoverzicht aantallen'!I:I)*$C13</f>
        <v>0</v>
      </c>
      <c r="O13" s="568">
        <f>LOOKUP('Calculatie sheet'!$AA$2,'Objectenoverzicht aantallen'!$A:$A,'Objectenoverzicht aantallen'!J:J)*$C13</f>
        <v>0</v>
      </c>
      <c r="P13" s="568">
        <f>LOOKUP('Calculatie sheet'!$AA$2,'Objectenoverzicht aantallen'!$A:$A,'Objectenoverzicht aantallen'!K:K)*$C13</f>
        <v>0</v>
      </c>
      <c r="Q13" s="568">
        <f>LOOKUP('Calculatie sheet'!$AA$2,'Objectenoverzicht aantallen'!$A:$A,'Objectenoverzicht aantallen'!L:L)*$C13</f>
        <v>0</v>
      </c>
      <c r="R13" s="568">
        <f>LOOKUP('Calculatie sheet'!$AA$2,'Objectenoverzicht aantallen'!$A:$A,'Objectenoverzicht aantallen'!M:M)*$C13</f>
        <v>0</v>
      </c>
      <c r="S13" s="568">
        <f>LOOKUP('Calculatie sheet'!$AA$2,'Objectenoverzicht aantallen'!$A:$A,'Objectenoverzicht aantallen'!N:N)*$C13</f>
        <v>0</v>
      </c>
      <c r="T13" s="568">
        <f>LOOKUP('Calculatie sheet'!$AA$2,'Objectenoverzicht aantallen'!$A:$A,'Objectenoverzicht aantallen'!O:O)*$C13</f>
        <v>0</v>
      </c>
    </row>
    <row r="14" spans="1:20" x14ac:dyDescent="0.2">
      <c r="B14" t="str">
        <f>B7</f>
        <v>Bestrating</v>
      </c>
      <c r="C14" s="43">
        <f>'Calculatie sheet'!AA73*'Calculatie sheet'!$AA$57*'Calculatie sheet'!$AA$77</f>
        <v>0</v>
      </c>
      <c r="D14" t="s">
        <v>135</v>
      </c>
      <c r="G14" s="569">
        <f>C14*'Calculatie sheet'!AA$7</f>
        <v>0</v>
      </c>
      <c r="H14" s="42">
        <f>C14*'Calculatie sheet'!AA$8</f>
        <v>0</v>
      </c>
      <c r="I14" t="str">
        <f t="shared" si="0"/>
        <v>Secundair</v>
      </c>
      <c r="J14" s="568">
        <f>LOOKUP('Calculatie sheet'!$AA$2,'Objectenoverzicht aantallen'!$A:$A,'Objectenoverzicht aantallen'!E:E)*$C14</f>
        <v>0</v>
      </c>
      <c r="K14" s="568">
        <f>LOOKUP('Calculatie sheet'!$AA$2,'Objectenoverzicht aantallen'!$A:$A,'Objectenoverzicht aantallen'!F:F)*$C14</f>
        <v>0</v>
      </c>
      <c r="L14" s="568">
        <f>LOOKUP('Calculatie sheet'!$AA$2,'Objectenoverzicht aantallen'!$A:$A,'Objectenoverzicht aantallen'!G:G)*$C14</f>
        <v>0</v>
      </c>
      <c r="M14" s="568">
        <f>LOOKUP('Calculatie sheet'!$AA$2,'Objectenoverzicht aantallen'!$A:$A,'Objectenoverzicht aantallen'!H:H)*$C14</f>
        <v>0</v>
      </c>
      <c r="N14" s="568">
        <f>LOOKUP('Calculatie sheet'!$AA$2,'Objectenoverzicht aantallen'!$A:$A,'Objectenoverzicht aantallen'!I:I)*$C14</f>
        <v>0</v>
      </c>
      <c r="O14" s="568">
        <f>LOOKUP('Calculatie sheet'!$AA$2,'Objectenoverzicht aantallen'!$A:$A,'Objectenoverzicht aantallen'!J:J)*$C14</f>
        <v>0</v>
      </c>
      <c r="P14" s="568">
        <f>LOOKUP('Calculatie sheet'!$AA$2,'Objectenoverzicht aantallen'!$A:$A,'Objectenoverzicht aantallen'!K:K)*$C14</f>
        <v>0</v>
      </c>
      <c r="Q14" s="568">
        <f>LOOKUP('Calculatie sheet'!$AA$2,'Objectenoverzicht aantallen'!$A:$A,'Objectenoverzicht aantallen'!L:L)*$C14</f>
        <v>0</v>
      </c>
      <c r="R14" s="568">
        <f>LOOKUP('Calculatie sheet'!$AA$2,'Objectenoverzicht aantallen'!$A:$A,'Objectenoverzicht aantallen'!M:M)*$C14</f>
        <v>0</v>
      </c>
      <c r="S14" s="568">
        <f>LOOKUP('Calculatie sheet'!$AA$2,'Objectenoverzicht aantallen'!$A:$A,'Objectenoverzicht aantallen'!N:N)*$C14</f>
        <v>0</v>
      </c>
      <c r="T14" s="568">
        <f>LOOKUP('Calculatie sheet'!$AA$2,'Objectenoverzicht aantallen'!$A:$A,'Objectenoverzicht aantallen'!O:O)*$C14</f>
        <v>0</v>
      </c>
    </row>
    <row r="15" spans="1:20" x14ac:dyDescent="0.2">
      <c r="B15" t="s">
        <v>348</v>
      </c>
      <c r="C15" s="43">
        <f>'Calculatie sheet'!AA74*'Calculatie sheet'!$AA$57*'Calculatie sheet'!$AA$77</f>
        <v>0</v>
      </c>
      <c r="D15" t="s">
        <v>135</v>
      </c>
      <c r="G15" s="569">
        <f>C15*'Calculatie sheet'!AA$7</f>
        <v>0</v>
      </c>
      <c r="H15" s="42">
        <f>C15*'Calculatie sheet'!AA$8</f>
        <v>0</v>
      </c>
      <c r="I15" t="str">
        <f t="shared" si="0"/>
        <v>Secundair</v>
      </c>
      <c r="J15" s="568">
        <f>LOOKUP('Calculatie sheet'!$AA$2,'Objectenoverzicht aantallen'!$A:$A,'Objectenoverzicht aantallen'!E:E)*$C15</f>
        <v>0</v>
      </c>
      <c r="K15" s="568">
        <f>LOOKUP('Calculatie sheet'!$AA$2,'Objectenoverzicht aantallen'!$A:$A,'Objectenoverzicht aantallen'!F:F)*$C15</f>
        <v>0</v>
      </c>
      <c r="L15" s="568">
        <f>LOOKUP('Calculatie sheet'!$AA$2,'Objectenoverzicht aantallen'!$A:$A,'Objectenoverzicht aantallen'!G:G)*$C15</f>
        <v>0</v>
      </c>
      <c r="M15" s="568">
        <f>LOOKUP('Calculatie sheet'!$AA$2,'Objectenoverzicht aantallen'!$A:$A,'Objectenoverzicht aantallen'!H:H)*$C15</f>
        <v>0</v>
      </c>
      <c r="N15" s="568">
        <f>LOOKUP('Calculatie sheet'!$AA$2,'Objectenoverzicht aantallen'!$A:$A,'Objectenoverzicht aantallen'!I:I)*$C15</f>
        <v>0</v>
      </c>
      <c r="O15" s="568">
        <f>LOOKUP('Calculatie sheet'!$AA$2,'Objectenoverzicht aantallen'!$A:$A,'Objectenoverzicht aantallen'!J:J)*$C15</f>
        <v>0</v>
      </c>
      <c r="P15" s="568">
        <f>LOOKUP('Calculatie sheet'!$AA$2,'Objectenoverzicht aantallen'!$A:$A,'Objectenoverzicht aantallen'!K:K)*$C15</f>
        <v>0</v>
      </c>
      <c r="Q15" s="568">
        <f>LOOKUP('Calculatie sheet'!$AA$2,'Objectenoverzicht aantallen'!$A:$A,'Objectenoverzicht aantallen'!L:L)*$C15</f>
        <v>0</v>
      </c>
      <c r="R15" s="568">
        <f>LOOKUP('Calculatie sheet'!$AA$2,'Objectenoverzicht aantallen'!$A:$A,'Objectenoverzicht aantallen'!M:M)*$C15</f>
        <v>0</v>
      </c>
      <c r="S15" s="568">
        <f>LOOKUP('Calculatie sheet'!$AA$2,'Objectenoverzicht aantallen'!$A:$A,'Objectenoverzicht aantallen'!N:N)*$C15</f>
        <v>0</v>
      </c>
      <c r="T15" s="568">
        <f>LOOKUP('Calculatie sheet'!$AA$2,'Objectenoverzicht aantallen'!$A:$A,'Objectenoverzicht aantallen'!O:O)*$C15</f>
        <v>0</v>
      </c>
    </row>
    <row r="16" spans="1:20" x14ac:dyDescent="0.2">
      <c r="B16" t="str">
        <f>B9</f>
        <v>Beton</v>
      </c>
      <c r="C16" s="42">
        <f>'Calculatie sheet'!AA68*'Calculatie sheet'!$AA$57*'Calculatie sheet'!$AA$78</f>
        <v>0</v>
      </c>
      <c r="D16" t="s">
        <v>360</v>
      </c>
      <c r="G16" s="569">
        <f>C16*'Calculatie sheet'!AA$7</f>
        <v>0</v>
      </c>
      <c r="H16" s="42">
        <f>C16*'Calculatie sheet'!AA$8</f>
        <v>0</v>
      </c>
      <c r="I16" t="str">
        <f t="shared" si="0"/>
        <v>Biobased</v>
      </c>
      <c r="J16" s="568">
        <f>LOOKUP('Calculatie sheet'!$AA$2,'Objectenoverzicht aantallen'!$A:$A,'Objectenoverzicht aantallen'!E:E)*$C16</f>
        <v>0</v>
      </c>
      <c r="K16" s="568">
        <f>LOOKUP('Calculatie sheet'!$AA$2,'Objectenoverzicht aantallen'!$A:$A,'Objectenoverzicht aantallen'!F:F)*$C16</f>
        <v>0</v>
      </c>
      <c r="L16" s="568">
        <f>LOOKUP('Calculatie sheet'!$AA$2,'Objectenoverzicht aantallen'!$A:$A,'Objectenoverzicht aantallen'!G:G)*$C16</f>
        <v>0</v>
      </c>
      <c r="M16" s="568">
        <f>LOOKUP('Calculatie sheet'!$AA$2,'Objectenoverzicht aantallen'!$A:$A,'Objectenoverzicht aantallen'!H:H)*$C16</f>
        <v>0</v>
      </c>
      <c r="N16" s="568">
        <f>LOOKUP('Calculatie sheet'!$AA$2,'Objectenoverzicht aantallen'!$A:$A,'Objectenoverzicht aantallen'!I:I)*$C16</f>
        <v>0</v>
      </c>
      <c r="O16" s="568">
        <f>LOOKUP('Calculatie sheet'!$AA$2,'Objectenoverzicht aantallen'!$A:$A,'Objectenoverzicht aantallen'!J:J)*$C16</f>
        <v>0</v>
      </c>
      <c r="P16" s="568">
        <f>LOOKUP('Calculatie sheet'!$AA$2,'Objectenoverzicht aantallen'!$A:$A,'Objectenoverzicht aantallen'!K:K)*$C16</f>
        <v>0</v>
      </c>
      <c r="Q16" s="568">
        <f>LOOKUP('Calculatie sheet'!$AA$2,'Objectenoverzicht aantallen'!$A:$A,'Objectenoverzicht aantallen'!L:L)*$C16</f>
        <v>0</v>
      </c>
      <c r="R16" s="568">
        <f>LOOKUP('Calculatie sheet'!$AA$2,'Objectenoverzicht aantallen'!$A:$A,'Objectenoverzicht aantallen'!M:M)*$C16</f>
        <v>0</v>
      </c>
      <c r="S16" s="568">
        <f>LOOKUP('Calculatie sheet'!$AA$2,'Objectenoverzicht aantallen'!$A:$A,'Objectenoverzicht aantallen'!N:N)*$C16</f>
        <v>0</v>
      </c>
      <c r="T16" s="568">
        <f>LOOKUP('Calculatie sheet'!$AA$2,'Objectenoverzicht aantallen'!$A:$A,'Objectenoverzicht aantallen'!O:O)*$C16</f>
        <v>0</v>
      </c>
    </row>
    <row r="17" spans="2:20" x14ac:dyDescent="0.2">
      <c r="B17" t="str">
        <f>B10</f>
        <v>Staal</v>
      </c>
      <c r="C17" s="42">
        <f>'Calculatie sheet'!AA69*'Calculatie sheet'!$AA$57*'Calculatie sheet'!$AA$78</f>
        <v>0</v>
      </c>
      <c r="D17" t="s">
        <v>360</v>
      </c>
      <c r="G17" s="569">
        <f>C17*'Calculatie sheet'!AA$7</f>
        <v>0</v>
      </c>
      <c r="H17" s="42">
        <f>C17*'Calculatie sheet'!AA$8</f>
        <v>0</v>
      </c>
      <c r="I17" t="str">
        <f t="shared" si="0"/>
        <v>Biobased</v>
      </c>
      <c r="J17" s="568">
        <f>LOOKUP('Calculatie sheet'!$AA$2,'Objectenoverzicht aantallen'!$A:$A,'Objectenoverzicht aantallen'!E:E)*$C17</f>
        <v>0</v>
      </c>
      <c r="K17" s="568">
        <f>LOOKUP('Calculatie sheet'!$AA$2,'Objectenoverzicht aantallen'!$A:$A,'Objectenoverzicht aantallen'!F:F)*$C17</f>
        <v>0</v>
      </c>
      <c r="L17" s="568">
        <f>LOOKUP('Calculatie sheet'!$AA$2,'Objectenoverzicht aantallen'!$A:$A,'Objectenoverzicht aantallen'!G:G)*$C17</f>
        <v>0</v>
      </c>
      <c r="M17" s="568">
        <f>LOOKUP('Calculatie sheet'!$AA$2,'Objectenoverzicht aantallen'!$A:$A,'Objectenoverzicht aantallen'!H:H)*$C17</f>
        <v>0</v>
      </c>
      <c r="N17" s="568">
        <f>LOOKUP('Calculatie sheet'!$AA$2,'Objectenoverzicht aantallen'!$A:$A,'Objectenoverzicht aantallen'!I:I)*$C17</f>
        <v>0</v>
      </c>
      <c r="O17" s="568">
        <f>LOOKUP('Calculatie sheet'!$AA$2,'Objectenoverzicht aantallen'!$A:$A,'Objectenoverzicht aantallen'!J:J)*$C17</f>
        <v>0</v>
      </c>
      <c r="P17" s="568">
        <f>LOOKUP('Calculatie sheet'!$AA$2,'Objectenoverzicht aantallen'!$A:$A,'Objectenoverzicht aantallen'!K:K)*$C17</f>
        <v>0</v>
      </c>
      <c r="Q17" s="568">
        <f>LOOKUP('Calculatie sheet'!$AA$2,'Objectenoverzicht aantallen'!$A:$A,'Objectenoverzicht aantallen'!L:L)*$C17</f>
        <v>0</v>
      </c>
      <c r="R17" s="568">
        <f>LOOKUP('Calculatie sheet'!$AA$2,'Objectenoverzicht aantallen'!$A:$A,'Objectenoverzicht aantallen'!M:M)*$C17</f>
        <v>0</v>
      </c>
      <c r="S17" s="568">
        <f>LOOKUP('Calculatie sheet'!$AA$2,'Objectenoverzicht aantallen'!$A:$A,'Objectenoverzicht aantallen'!N:N)*$C17</f>
        <v>0</v>
      </c>
      <c r="T17" s="568">
        <f>LOOKUP('Calculatie sheet'!$AA$2,'Objectenoverzicht aantallen'!$A:$A,'Objectenoverzicht aantallen'!O:O)*$C17</f>
        <v>0</v>
      </c>
    </row>
    <row r="18" spans="2:20" x14ac:dyDescent="0.2">
      <c r="B18" t="str">
        <f>B11</f>
        <v>Asfalt</v>
      </c>
      <c r="C18" s="42">
        <f>'Calculatie sheet'!AA70*'Calculatie sheet'!$AA$57*'Calculatie sheet'!$AA$78</f>
        <v>0</v>
      </c>
      <c r="D18" t="s">
        <v>360</v>
      </c>
      <c r="G18" s="569">
        <f>C18*'Calculatie sheet'!AA$7</f>
        <v>0</v>
      </c>
      <c r="H18" s="42">
        <f>C18*'Calculatie sheet'!AA$8</f>
        <v>0</v>
      </c>
      <c r="I18" t="str">
        <f t="shared" si="0"/>
        <v>Biobased</v>
      </c>
      <c r="J18" s="568">
        <f>LOOKUP('Calculatie sheet'!$AA$2,'Objectenoverzicht aantallen'!$A:$A,'Objectenoverzicht aantallen'!E:E)*$C18</f>
        <v>0</v>
      </c>
      <c r="K18" s="568">
        <f>LOOKUP('Calculatie sheet'!$AA$2,'Objectenoverzicht aantallen'!$A:$A,'Objectenoverzicht aantallen'!F:F)*$C18</f>
        <v>0</v>
      </c>
      <c r="L18" s="568">
        <f>LOOKUP('Calculatie sheet'!$AA$2,'Objectenoverzicht aantallen'!$A:$A,'Objectenoverzicht aantallen'!G:G)*$C18</f>
        <v>0</v>
      </c>
      <c r="M18" s="568">
        <f>LOOKUP('Calculatie sheet'!$AA$2,'Objectenoverzicht aantallen'!$A:$A,'Objectenoverzicht aantallen'!H:H)*$C18</f>
        <v>0</v>
      </c>
      <c r="N18" s="568">
        <f>LOOKUP('Calculatie sheet'!$AA$2,'Objectenoverzicht aantallen'!$A:$A,'Objectenoverzicht aantallen'!I:I)*$C18</f>
        <v>0</v>
      </c>
      <c r="O18" s="568">
        <f>LOOKUP('Calculatie sheet'!$AA$2,'Objectenoverzicht aantallen'!$A:$A,'Objectenoverzicht aantallen'!J:J)*$C18</f>
        <v>0</v>
      </c>
      <c r="P18" s="568">
        <f>LOOKUP('Calculatie sheet'!$AA$2,'Objectenoverzicht aantallen'!$A:$A,'Objectenoverzicht aantallen'!K:K)*$C18</f>
        <v>0</v>
      </c>
      <c r="Q18" s="568">
        <f>LOOKUP('Calculatie sheet'!$AA$2,'Objectenoverzicht aantallen'!$A:$A,'Objectenoverzicht aantallen'!L:L)*$C18</f>
        <v>0</v>
      </c>
      <c r="R18" s="568">
        <f>LOOKUP('Calculatie sheet'!$AA$2,'Objectenoverzicht aantallen'!$A:$A,'Objectenoverzicht aantallen'!M:M)*$C18</f>
        <v>0</v>
      </c>
      <c r="S18" s="568">
        <f>LOOKUP('Calculatie sheet'!$AA$2,'Objectenoverzicht aantallen'!$A:$A,'Objectenoverzicht aantallen'!N:N)*$C18</f>
        <v>0</v>
      </c>
      <c r="T18" s="568">
        <f>LOOKUP('Calculatie sheet'!$AA$2,'Objectenoverzicht aantallen'!$A:$A,'Objectenoverzicht aantallen'!O:O)*$C18</f>
        <v>0</v>
      </c>
    </row>
    <row r="19" spans="2:20" x14ac:dyDescent="0.2">
      <c r="B19" t="s">
        <v>866</v>
      </c>
      <c r="C19" s="42">
        <f>'Calculatie sheet'!AA71*'Calculatie sheet'!$AA$57*'Calculatie sheet'!$AA$78</f>
        <v>0</v>
      </c>
      <c r="D19" t="s">
        <v>360</v>
      </c>
      <c r="G19" s="569">
        <f>C19*'Calculatie sheet'!AA$7</f>
        <v>0</v>
      </c>
      <c r="H19" s="42">
        <f>C19*'Calculatie sheet'!AA$8</f>
        <v>0</v>
      </c>
      <c r="I19" t="str">
        <f t="shared" ref="I19" si="3">D19</f>
        <v>Biobased</v>
      </c>
      <c r="J19" s="568">
        <f>LOOKUP('Calculatie sheet'!$AA$2,'Objectenoverzicht aantallen'!$A:$A,'Objectenoverzicht aantallen'!E:E)*$C19</f>
        <v>0</v>
      </c>
      <c r="K19" s="568">
        <f>LOOKUP('Calculatie sheet'!$AA$2,'Objectenoverzicht aantallen'!$A:$A,'Objectenoverzicht aantallen'!F:F)*$C19</f>
        <v>0</v>
      </c>
      <c r="L19" s="568">
        <f>LOOKUP('Calculatie sheet'!$AA$2,'Objectenoverzicht aantallen'!$A:$A,'Objectenoverzicht aantallen'!G:G)*$C19</f>
        <v>0</v>
      </c>
      <c r="M19" s="568">
        <f>LOOKUP('Calculatie sheet'!$AA$2,'Objectenoverzicht aantallen'!$A:$A,'Objectenoverzicht aantallen'!H:H)*$C19</f>
        <v>0</v>
      </c>
      <c r="N19" s="568">
        <f>LOOKUP('Calculatie sheet'!$AA$2,'Objectenoverzicht aantallen'!$A:$A,'Objectenoverzicht aantallen'!I:I)*$C19</f>
        <v>0</v>
      </c>
      <c r="O19" s="568">
        <f>LOOKUP('Calculatie sheet'!$AA$2,'Objectenoverzicht aantallen'!$A:$A,'Objectenoverzicht aantallen'!J:J)*$C19</f>
        <v>0</v>
      </c>
      <c r="P19" s="568">
        <f>LOOKUP('Calculatie sheet'!$AA$2,'Objectenoverzicht aantallen'!$A:$A,'Objectenoverzicht aantallen'!K:K)*$C19</f>
        <v>0</v>
      </c>
      <c r="Q19" s="568">
        <f>LOOKUP('Calculatie sheet'!$AA$2,'Objectenoverzicht aantallen'!$A:$A,'Objectenoverzicht aantallen'!L:L)*$C19</f>
        <v>0</v>
      </c>
      <c r="R19" s="568">
        <f>LOOKUP('Calculatie sheet'!$AA$2,'Objectenoverzicht aantallen'!$A:$A,'Objectenoverzicht aantallen'!M:M)*$C19</f>
        <v>0</v>
      </c>
      <c r="S19" s="568">
        <f>LOOKUP('Calculatie sheet'!$AA$2,'Objectenoverzicht aantallen'!$A:$A,'Objectenoverzicht aantallen'!N:N)*$C19</f>
        <v>0</v>
      </c>
      <c r="T19" s="568">
        <f>LOOKUP('Calculatie sheet'!$AA$2,'Objectenoverzicht aantallen'!$A:$A,'Objectenoverzicht aantallen'!O:O)*$C19</f>
        <v>0</v>
      </c>
    </row>
    <row r="20" spans="2:20" x14ac:dyDescent="0.2">
      <c r="B20" t="str">
        <f t="shared" ref="B20:B21" si="4">B13</f>
        <v>Grondbewerking</v>
      </c>
      <c r="C20" s="42">
        <f>'Calculatie sheet'!AA72*'Calculatie sheet'!$AA$57*'Calculatie sheet'!$AA$78</f>
        <v>0</v>
      </c>
      <c r="D20" t="s">
        <v>360</v>
      </c>
      <c r="G20" s="569">
        <f>C20*'Calculatie sheet'!AA$7</f>
        <v>0</v>
      </c>
      <c r="H20" s="42">
        <f>C20*'Calculatie sheet'!AA$8</f>
        <v>0</v>
      </c>
      <c r="I20" t="str">
        <f t="shared" si="0"/>
        <v>Biobased</v>
      </c>
      <c r="J20" s="568">
        <f>LOOKUP('Calculatie sheet'!$AA$2,'Objectenoverzicht aantallen'!$A:$A,'Objectenoverzicht aantallen'!E:E)*$C20</f>
        <v>0</v>
      </c>
      <c r="K20" s="568">
        <f>LOOKUP('Calculatie sheet'!$AA$2,'Objectenoverzicht aantallen'!$A:$A,'Objectenoverzicht aantallen'!F:F)*$C20</f>
        <v>0</v>
      </c>
      <c r="L20" s="568">
        <f>LOOKUP('Calculatie sheet'!$AA$2,'Objectenoverzicht aantallen'!$A:$A,'Objectenoverzicht aantallen'!G:G)*$C20</f>
        <v>0</v>
      </c>
      <c r="M20" s="568">
        <f>LOOKUP('Calculatie sheet'!$AA$2,'Objectenoverzicht aantallen'!$A:$A,'Objectenoverzicht aantallen'!H:H)*$C20</f>
        <v>0</v>
      </c>
      <c r="N20" s="568">
        <f>LOOKUP('Calculatie sheet'!$AA$2,'Objectenoverzicht aantallen'!$A:$A,'Objectenoverzicht aantallen'!I:I)*$C20</f>
        <v>0</v>
      </c>
      <c r="O20" s="568">
        <f>LOOKUP('Calculatie sheet'!$AA$2,'Objectenoverzicht aantallen'!$A:$A,'Objectenoverzicht aantallen'!J:J)*$C20</f>
        <v>0</v>
      </c>
      <c r="P20" s="568">
        <f>LOOKUP('Calculatie sheet'!$AA$2,'Objectenoverzicht aantallen'!$A:$A,'Objectenoverzicht aantallen'!K:K)*$C20</f>
        <v>0</v>
      </c>
      <c r="Q20" s="568">
        <f>LOOKUP('Calculatie sheet'!$AA$2,'Objectenoverzicht aantallen'!$A:$A,'Objectenoverzicht aantallen'!L:L)*$C20</f>
        <v>0</v>
      </c>
      <c r="R20" s="568">
        <f>LOOKUP('Calculatie sheet'!$AA$2,'Objectenoverzicht aantallen'!$A:$A,'Objectenoverzicht aantallen'!M:M)*$C20</f>
        <v>0</v>
      </c>
      <c r="S20" s="568">
        <f>LOOKUP('Calculatie sheet'!$AA$2,'Objectenoverzicht aantallen'!$A:$A,'Objectenoverzicht aantallen'!N:N)*$C20</f>
        <v>0</v>
      </c>
      <c r="T20" s="568">
        <f>LOOKUP('Calculatie sheet'!$AA$2,'Objectenoverzicht aantallen'!$A:$A,'Objectenoverzicht aantallen'!O:O)*$C20</f>
        <v>0</v>
      </c>
    </row>
    <row r="21" spans="2:20" x14ac:dyDescent="0.2">
      <c r="B21" t="str">
        <f t="shared" si="4"/>
        <v>Bestrating</v>
      </c>
      <c r="C21" s="42">
        <f>'Calculatie sheet'!AA73*'Calculatie sheet'!$AA$57*'Calculatie sheet'!$AA$78</f>
        <v>0</v>
      </c>
      <c r="D21" t="s">
        <v>360</v>
      </c>
      <c r="G21" s="569">
        <f>C21*'Calculatie sheet'!AA$7</f>
        <v>0</v>
      </c>
      <c r="H21" s="42">
        <f>C21*'Calculatie sheet'!AA$8</f>
        <v>0</v>
      </c>
      <c r="I21" t="str">
        <f t="shared" si="0"/>
        <v>Biobased</v>
      </c>
      <c r="J21" s="568">
        <f>LOOKUP('Calculatie sheet'!$AA$2,'Objectenoverzicht aantallen'!$A:$A,'Objectenoverzicht aantallen'!E:E)*$C21</f>
        <v>0</v>
      </c>
      <c r="K21" s="568">
        <f>LOOKUP('Calculatie sheet'!$AA$2,'Objectenoverzicht aantallen'!$A:$A,'Objectenoverzicht aantallen'!F:F)*$C21</f>
        <v>0</v>
      </c>
      <c r="L21" s="568">
        <f>LOOKUP('Calculatie sheet'!$AA$2,'Objectenoverzicht aantallen'!$A:$A,'Objectenoverzicht aantallen'!G:G)*$C21</f>
        <v>0</v>
      </c>
      <c r="M21" s="568">
        <f>LOOKUP('Calculatie sheet'!$AA$2,'Objectenoverzicht aantallen'!$A:$A,'Objectenoverzicht aantallen'!H:H)*$C21</f>
        <v>0</v>
      </c>
      <c r="N21" s="568">
        <f>LOOKUP('Calculatie sheet'!$AA$2,'Objectenoverzicht aantallen'!$A:$A,'Objectenoverzicht aantallen'!I:I)*$C21</f>
        <v>0</v>
      </c>
      <c r="O21" s="568">
        <f>LOOKUP('Calculatie sheet'!$AA$2,'Objectenoverzicht aantallen'!$A:$A,'Objectenoverzicht aantallen'!J:J)*$C21</f>
        <v>0</v>
      </c>
      <c r="P21" s="568">
        <f>LOOKUP('Calculatie sheet'!$AA$2,'Objectenoverzicht aantallen'!$A:$A,'Objectenoverzicht aantallen'!K:K)*$C21</f>
        <v>0</v>
      </c>
      <c r="Q21" s="568">
        <f>LOOKUP('Calculatie sheet'!$AA$2,'Objectenoverzicht aantallen'!$A:$A,'Objectenoverzicht aantallen'!L:L)*$C21</f>
        <v>0</v>
      </c>
      <c r="R21" s="568">
        <f>LOOKUP('Calculatie sheet'!$AA$2,'Objectenoverzicht aantallen'!$A:$A,'Objectenoverzicht aantallen'!M:M)*$C21</f>
        <v>0</v>
      </c>
      <c r="S21" s="568">
        <f>LOOKUP('Calculatie sheet'!$AA$2,'Objectenoverzicht aantallen'!$A:$A,'Objectenoverzicht aantallen'!N:N)*$C21</f>
        <v>0</v>
      </c>
      <c r="T21" s="568">
        <f>LOOKUP('Calculatie sheet'!$AA$2,'Objectenoverzicht aantallen'!$A:$A,'Objectenoverzicht aantallen'!O:O)*$C21</f>
        <v>0</v>
      </c>
    </row>
    <row r="22" spans="2:20" x14ac:dyDescent="0.2">
      <c r="B22" t="s">
        <v>348</v>
      </c>
      <c r="C22" s="42">
        <f>'Calculatie sheet'!AA74*'Calculatie sheet'!$AA$57*'Calculatie sheet'!$AA$78</f>
        <v>0</v>
      </c>
      <c r="D22" t="s">
        <v>360</v>
      </c>
      <c r="G22" s="569">
        <f>C22*'Calculatie sheet'!AA$7</f>
        <v>0</v>
      </c>
      <c r="H22" s="42">
        <f>C22*'Calculatie sheet'!AA$8</f>
        <v>0</v>
      </c>
      <c r="I22" t="str">
        <f t="shared" si="0"/>
        <v>Biobased</v>
      </c>
      <c r="J22" s="568">
        <f>LOOKUP('Calculatie sheet'!$AA$2,'Objectenoverzicht aantallen'!$A:$A,'Objectenoverzicht aantallen'!E:E)*$C22</f>
        <v>0</v>
      </c>
      <c r="K22" s="568">
        <f>LOOKUP('Calculatie sheet'!$AA$2,'Objectenoverzicht aantallen'!$A:$A,'Objectenoverzicht aantallen'!F:F)*$C22</f>
        <v>0</v>
      </c>
      <c r="L22" s="568">
        <f>LOOKUP('Calculatie sheet'!$AA$2,'Objectenoverzicht aantallen'!$A:$A,'Objectenoverzicht aantallen'!G:G)*$C22</f>
        <v>0</v>
      </c>
      <c r="M22" s="568">
        <f>LOOKUP('Calculatie sheet'!$AA$2,'Objectenoverzicht aantallen'!$A:$A,'Objectenoverzicht aantallen'!H:H)*$C22</f>
        <v>0</v>
      </c>
      <c r="N22" s="568">
        <f>LOOKUP('Calculatie sheet'!$AA$2,'Objectenoverzicht aantallen'!$A:$A,'Objectenoverzicht aantallen'!I:I)*$C22</f>
        <v>0</v>
      </c>
      <c r="O22" s="568">
        <f>LOOKUP('Calculatie sheet'!$AA$2,'Objectenoverzicht aantallen'!$A:$A,'Objectenoverzicht aantallen'!J:J)*$C22</f>
        <v>0</v>
      </c>
      <c r="P22" s="568">
        <f>LOOKUP('Calculatie sheet'!$AA$2,'Objectenoverzicht aantallen'!$A:$A,'Objectenoverzicht aantallen'!K:K)*$C22</f>
        <v>0</v>
      </c>
      <c r="Q22" s="568">
        <f>LOOKUP('Calculatie sheet'!$AA$2,'Objectenoverzicht aantallen'!$A:$A,'Objectenoverzicht aantallen'!L:L)*$C22</f>
        <v>0</v>
      </c>
      <c r="R22" s="568">
        <f>LOOKUP('Calculatie sheet'!$AA$2,'Objectenoverzicht aantallen'!$A:$A,'Objectenoverzicht aantallen'!M:M)*$C22</f>
        <v>0</v>
      </c>
      <c r="S22" s="568">
        <f>LOOKUP('Calculatie sheet'!$AA$2,'Objectenoverzicht aantallen'!$A:$A,'Objectenoverzicht aantallen'!N:N)*$C22</f>
        <v>0</v>
      </c>
      <c r="T22" s="568">
        <f>LOOKUP('Calculatie sheet'!$AA$2,'Objectenoverzicht aantallen'!$A:$A,'Objectenoverzicht aantallen'!O:O)*$C22</f>
        <v>0</v>
      </c>
    </row>
  </sheetData>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A5442-DC64-4B48-A9E5-6B73C1247664}">
  <dimension ref="A1:T22"/>
  <sheetViews>
    <sheetView topLeftCell="E1" workbookViewId="0">
      <selection activeCell="G18" sqref="G18:T19"/>
    </sheetView>
  </sheetViews>
  <sheetFormatPr baseColWidth="10" defaultRowHeight="16" x14ac:dyDescent="0.2"/>
  <cols>
    <col min="1" max="1" width="15.1640625" bestFit="1" customWidth="1"/>
    <col min="5" max="5" width="21" bestFit="1" customWidth="1"/>
  </cols>
  <sheetData>
    <row r="1" spans="1:20" x14ac:dyDescent="0.2">
      <c r="A1" t="str">
        <f>'Calculatie sheet'!AB3</f>
        <v>Spoorstaven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sheet'!AB68*'Calculatie sheet'!$AB$57*(1-'Calculatie sheet'!$AB$77-'Calculatie sheet'!$AB$78)</f>
        <v>0</v>
      </c>
      <c r="D2" t="s">
        <v>134</v>
      </c>
      <c r="E2" s="8" t="s">
        <v>71</v>
      </c>
      <c r="G2" s="569">
        <f>C2*'Calculatie sheet'!AB$7</f>
        <v>0</v>
      </c>
      <c r="H2" s="42">
        <f>C2*'Calculatie sheet'!AB$8</f>
        <v>0</v>
      </c>
      <c r="I2" t="str">
        <f>D2</f>
        <v>Primair</v>
      </c>
      <c r="J2" s="568">
        <f>LOOKUP('Calculatie sheet'!$AB$2,'Objectenoverzicht aantallen'!$A:$A,'Objectenoverzicht aantallen'!E:E)*$C2</f>
        <v>0</v>
      </c>
      <c r="K2" s="568">
        <f>LOOKUP('Calculatie sheet'!$AB$2,'Objectenoverzicht aantallen'!$A:$A,'Objectenoverzicht aantallen'!F:F)*$C2</f>
        <v>0</v>
      </c>
      <c r="L2" s="568">
        <f>LOOKUP('Calculatie sheet'!$AB$2,'Objectenoverzicht aantallen'!$A:$A,'Objectenoverzicht aantallen'!G:G)*$C2</f>
        <v>0</v>
      </c>
      <c r="M2" s="568">
        <f>LOOKUP('Calculatie sheet'!$AB$2,'Objectenoverzicht aantallen'!$A:$A,'Objectenoverzicht aantallen'!H:H)*$C2</f>
        <v>0</v>
      </c>
      <c r="N2" s="568">
        <f>LOOKUP('Calculatie sheet'!$AB$2,'Objectenoverzicht aantallen'!$A:$A,'Objectenoverzicht aantallen'!I:I)*$C2</f>
        <v>0</v>
      </c>
      <c r="O2" s="568">
        <f>LOOKUP('Calculatie sheet'!$AB$2,'Objectenoverzicht aantallen'!$A:$A,'Objectenoverzicht aantallen'!J:J)*$C2</f>
        <v>0</v>
      </c>
      <c r="P2" s="568">
        <f>LOOKUP('Calculatie sheet'!$AB$2,'Objectenoverzicht aantallen'!$A:$A,'Objectenoverzicht aantallen'!K:K)*$C2</f>
        <v>0</v>
      </c>
      <c r="Q2" s="568">
        <f>LOOKUP('Calculatie sheet'!$AB$2,'Objectenoverzicht aantallen'!$A:$A,'Objectenoverzicht aantallen'!L:L)*$C2</f>
        <v>0</v>
      </c>
      <c r="R2" s="568">
        <f>LOOKUP('Calculatie sheet'!$AB$2,'Objectenoverzicht aantallen'!$A:$A,'Objectenoverzicht aantallen'!M:M)*$C2</f>
        <v>0</v>
      </c>
      <c r="S2" s="568">
        <f>LOOKUP('Calculatie sheet'!$AB$2,'Objectenoverzicht aantallen'!$A:$A,'Objectenoverzicht aantallen'!N:N)*$C2</f>
        <v>0</v>
      </c>
      <c r="T2" s="568">
        <f>LOOKUP('Calculatie sheet'!$AB$2,'Objectenoverzicht aantallen'!$A:$A,'Objectenoverzicht aantallen'!O:O)*$C2</f>
        <v>0</v>
      </c>
    </row>
    <row r="3" spans="1:20" x14ac:dyDescent="0.2">
      <c r="B3" t="str">
        <f>'Calculatie sheet'!C69</f>
        <v>Staal</v>
      </c>
      <c r="C3" s="43">
        <f>'Calculatie sheet'!AB69*'Calculatie sheet'!$AB$57*(1-'Calculatie sheet'!$AB$77-'Calculatie sheet'!$AB$78)</f>
        <v>45.259189500000005</v>
      </c>
      <c r="D3" t="s">
        <v>134</v>
      </c>
      <c r="E3" s="24" t="s">
        <v>74</v>
      </c>
      <c r="G3" s="569">
        <f>C3*'Calculatie sheet'!AB$7</f>
        <v>0</v>
      </c>
      <c r="H3" s="42">
        <f>C3*'Calculatie sheet'!AB$8</f>
        <v>0</v>
      </c>
      <c r="I3" t="str">
        <f t="shared" ref="I3:I22" si="0">D3</f>
        <v>Primair</v>
      </c>
      <c r="J3" s="568">
        <f>LOOKUP('Calculatie sheet'!$AB$2,'Objectenoverzicht aantallen'!$A:$A,'Objectenoverzicht aantallen'!E:E)*$C3</f>
        <v>0</v>
      </c>
      <c r="K3" s="568">
        <f>LOOKUP('Calculatie sheet'!$AB$2,'Objectenoverzicht aantallen'!$A:$A,'Objectenoverzicht aantallen'!F:F)*$C3</f>
        <v>0</v>
      </c>
      <c r="L3" s="568">
        <f>LOOKUP('Calculatie sheet'!$AB$2,'Objectenoverzicht aantallen'!$A:$A,'Objectenoverzicht aantallen'!G:G)*$C3</f>
        <v>0</v>
      </c>
      <c r="M3" s="568">
        <f>LOOKUP('Calculatie sheet'!$AB$2,'Objectenoverzicht aantallen'!$A:$A,'Objectenoverzicht aantallen'!H:H)*$C3</f>
        <v>0</v>
      </c>
      <c r="N3" s="568">
        <f>LOOKUP('Calculatie sheet'!$AB$2,'Objectenoverzicht aantallen'!$A:$A,'Objectenoverzicht aantallen'!I:I)*$C3</f>
        <v>0</v>
      </c>
      <c r="O3" s="568">
        <f>LOOKUP('Calculatie sheet'!$AB$2,'Objectenoverzicht aantallen'!$A:$A,'Objectenoverzicht aantallen'!J:J)*$C3</f>
        <v>0</v>
      </c>
      <c r="P3" s="568">
        <f>LOOKUP('Calculatie sheet'!$AB$2,'Objectenoverzicht aantallen'!$A:$A,'Objectenoverzicht aantallen'!K:K)*$C3</f>
        <v>0</v>
      </c>
      <c r="Q3" s="568">
        <f>LOOKUP('Calculatie sheet'!$AB$2,'Objectenoverzicht aantallen'!$A:$A,'Objectenoverzicht aantallen'!L:L)*$C3</f>
        <v>0</v>
      </c>
      <c r="R3" s="568">
        <f>LOOKUP('Calculatie sheet'!$AB$2,'Objectenoverzicht aantallen'!$A:$A,'Objectenoverzicht aantallen'!M:M)*$C3</f>
        <v>0</v>
      </c>
      <c r="S3" s="568">
        <f>LOOKUP('Calculatie sheet'!$AB$2,'Objectenoverzicht aantallen'!$A:$A,'Objectenoverzicht aantallen'!N:N)*$C3</f>
        <v>0</v>
      </c>
      <c r="T3" s="568">
        <f>LOOKUP('Calculatie sheet'!$AB$2,'Objectenoverzicht aantallen'!$A:$A,'Objectenoverzicht aantallen'!O:O)*$C3</f>
        <v>0</v>
      </c>
    </row>
    <row r="4" spans="1:20" x14ac:dyDescent="0.2">
      <c r="B4" t="str">
        <f>'Calculatie sheet'!C70</f>
        <v>Asfalt</v>
      </c>
      <c r="C4" s="43">
        <f>'Calculatie sheet'!AB70*'Calculatie sheet'!$AB$57*(1-'Calculatie sheet'!$AB$77-'Calculatie sheet'!$AB$78)</f>
        <v>0</v>
      </c>
      <c r="D4" t="s">
        <v>134</v>
      </c>
      <c r="E4" s="25" t="s">
        <v>75</v>
      </c>
      <c r="G4" s="569">
        <f>C4*'Calculatie sheet'!AB$7</f>
        <v>0</v>
      </c>
      <c r="H4" s="42">
        <f>C4*'Calculatie sheet'!AB$8</f>
        <v>0</v>
      </c>
      <c r="I4" t="str">
        <f t="shared" si="0"/>
        <v>Primair</v>
      </c>
      <c r="J4" s="568">
        <f>LOOKUP('Calculatie sheet'!$AB$2,'Objectenoverzicht aantallen'!$A:$A,'Objectenoverzicht aantallen'!E:E)*$C4</f>
        <v>0</v>
      </c>
      <c r="K4" s="568">
        <f>LOOKUP('Calculatie sheet'!$AB$2,'Objectenoverzicht aantallen'!$A:$A,'Objectenoverzicht aantallen'!F:F)*$C4</f>
        <v>0</v>
      </c>
      <c r="L4" s="568">
        <f>LOOKUP('Calculatie sheet'!$AB$2,'Objectenoverzicht aantallen'!$A:$A,'Objectenoverzicht aantallen'!G:G)*$C4</f>
        <v>0</v>
      </c>
      <c r="M4" s="568">
        <f>LOOKUP('Calculatie sheet'!$AB$2,'Objectenoverzicht aantallen'!$A:$A,'Objectenoverzicht aantallen'!H:H)*$C4</f>
        <v>0</v>
      </c>
      <c r="N4" s="568">
        <f>LOOKUP('Calculatie sheet'!$AB$2,'Objectenoverzicht aantallen'!$A:$A,'Objectenoverzicht aantallen'!I:I)*$C4</f>
        <v>0</v>
      </c>
      <c r="O4" s="568">
        <f>LOOKUP('Calculatie sheet'!$AB$2,'Objectenoverzicht aantallen'!$A:$A,'Objectenoverzicht aantallen'!J:J)*$C4</f>
        <v>0</v>
      </c>
      <c r="P4" s="568">
        <f>LOOKUP('Calculatie sheet'!$AB$2,'Objectenoverzicht aantallen'!$A:$A,'Objectenoverzicht aantallen'!K:K)*$C4</f>
        <v>0</v>
      </c>
      <c r="Q4" s="568">
        <f>LOOKUP('Calculatie sheet'!$AB$2,'Objectenoverzicht aantallen'!$A:$A,'Objectenoverzicht aantallen'!L:L)*$C4</f>
        <v>0</v>
      </c>
      <c r="R4" s="568">
        <f>LOOKUP('Calculatie sheet'!$AB$2,'Objectenoverzicht aantallen'!$A:$A,'Objectenoverzicht aantallen'!M:M)*$C4</f>
        <v>0</v>
      </c>
      <c r="S4" s="568">
        <f>LOOKUP('Calculatie sheet'!$AB$2,'Objectenoverzicht aantallen'!$A:$A,'Objectenoverzicht aantallen'!N:N)*$C4</f>
        <v>0</v>
      </c>
      <c r="T4" s="568">
        <f>LOOKUP('Calculatie sheet'!$AB$2,'Objectenoverzicht aantallen'!$A:$A,'Objectenoverzicht aantallen'!O:O)*$C4</f>
        <v>0</v>
      </c>
    </row>
    <row r="5" spans="1:20" x14ac:dyDescent="0.2">
      <c r="B5" t="s">
        <v>866</v>
      </c>
      <c r="C5" s="43">
        <f>'Calculatie sheet'!AB71*'Calculatie sheet'!$AB$57*(1-'Calculatie sheet'!$AB$77-'Calculatie sheet'!$AB$78)</f>
        <v>0</v>
      </c>
      <c r="D5" t="s">
        <v>134</v>
      </c>
      <c r="E5" s="27" t="s">
        <v>93</v>
      </c>
      <c r="G5" s="569">
        <f>C5*'Calculatie sheet'!AB$7</f>
        <v>0</v>
      </c>
      <c r="H5" s="42">
        <f>C5*'Calculatie sheet'!AB$8</f>
        <v>0</v>
      </c>
      <c r="I5" t="str">
        <f t="shared" ref="I5" si="1">D5</f>
        <v>Primair</v>
      </c>
      <c r="J5" s="568">
        <f>LOOKUP('Calculatie sheet'!$AB$2,'Objectenoverzicht aantallen'!$A:$A,'Objectenoverzicht aantallen'!E:E)*$C5</f>
        <v>0</v>
      </c>
      <c r="K5" s="568">
        <f>LOOKUP('Calculatie sheet'!$AB$2,'Objectenoverzicht aantallen'!$A:$A,'Objectenoverzicht aantallen'!F:F)*$C5</f>
        <v>0</v>
      </c>
      <c r="L5" s="568">
        <f>LOOKUP('Calculatie sheet'!$AB$2,'Objectenoverzicht aantallen'!$A:$A,'Objectenoverzicht aantallen'!G:G)*$C5</f>
        <v>0</v>
      </c>
      <c r="M5" s="568">
        <f>LOOKUP('Calculatie sheet'!$AB$2,'Objectenoverzicht aantallen'!$A:$A,'Objectenoverzicht aantallen'!H:H)*$C5</f>
        <v>0</v>
      </c>
      <c r="N5" s="568">
        <f>LOOKUP('Calculatie sheet'!$AB$2,'Objectenoverzicht aantallen'!$A:$A,'Objectenoverzicht aantallen'!I:I)*$C5</f>
        <v>0</v>
      </c>
      <c r="O5" s="568">
        <f>LOOKUP('Calculatie sheet'!$AB$2,'Objectenoverzicht aantallen'!$A:$A,'Objectenoverzicht aantallen'!J:J)*$C5</f>
        <v>0</v>
      </c>
      <c r="P5" s="568">
        <f>LOOKUP('Calculatie sheet'!$AB$2,'Objectenoverzicht aantallen'!$A:$A,'Objectenoverzicht aantallen'!K:K)*$C5</f>
        <v>0</v>
      </c>
      <c r="Q5" s="568">
        <f>LOOKUP('Calculatie sheet'!$AB$2,'Objectenoverzicht aantallen'!$A:$A,'Objectenoverzicht aantallen'!L:L)*$C5</f>
        <v>0</v>
      </c>
      <c r="R5" s="568">
        <f>LOOKUP('Calculatie sheet'!$AB$2,'Objectenoverzicht aantallen'!$A:$A,'Objectenoverzicht aantallen'!M:M)*$C5</f>
        <v>0</v>
      </c>
      <c r="S5" s="568">
        <f>LOOKUP('Calculatie sheet'!$AB$2,'Objectenoverzicht aantallen'!$A:$A,'Objectenoverzicht aantallen'!N:N)*$C5</f>
        <v>0</v>
      </c>
      <c r="T5" s="568">
        <f>LOOKUP('Calculatie sheet'!$AB$2,'Objectenoverzicht aantallen'!$A:$A,'Objectenoverzicht aantallen'!O:O)*$C5</f>
        <v>0</v>
      </c>
    </row>
    <row r="6" spans="1:20" x14ac:dyDescent="0.2">
      <c r="B6" t="str">
        <f>'Calculatie sheet'!C72</f>
        <v>Grondbewerking</v>
      </c>
      <c r="C6" s="43">
        <f>'Calculatie sheet'!AB72*'Calculatie sheet'!$AB$57*(1-'Calculatie sheet'!$AB$77-'Calculatie sheet'!$AB$78)</f>
        <v>0</v>
      </c>
      <c r="D6" t="s">
        <v>134</v>
      </c>
      <c r="E6" s="38" t="s">
        <v>659</v>
      </c>
      <c r="G6" s="569">
        <f>C6*'Calculatie sheet'!AB$7</f>
        <v>0</v>
      </c>
      <c r="H6" s="42">
        <f>C6*'Calculatie sheet'!AB$8</f>
        <v>0</v>
      </c>
      <c r="I6" t="str">
        <f t="shared" si="0"/>
        <v>Primair</v>
      </c>
      <c r="J6" s="568">
        <f>LOOKUP('Calculatie sheet'!$AB$2,'Objectenoverzicht aantallen'!$A:$A,'Objectenoverzicht aantallen'!E:E)*$C6</f>
        <v>0</v>
      </c>
      <c r="K6" s="568">
        <f>LOOKUP('Calculatie sheet'!$AB$2,'Objectenoverzicht aantallen'!$A:$A,'Objectenoverzicht aantallen'!F:F)*$C6</f>
        <v>0</v>
      </c>
      <c r="L6" s="568">
        <f>LOOKUP('Calculatie sheet'!$AB$2,'Objectenoverzicht aantallen'!$A:$A,'Objectenoverzicht aantallen'!G:G)*$C6</f>
        <v>0</v>
      </c>
      <c r="M6" s="568">
        <f>LOOKUP('Calculatie sheet'!$AB$2,'Objectenoverzicht aantallen'!$A:$A,'Objectenoverzicht aantallen'!H:H)*$C6</f>
        <v>0</v>
      </c>
      <c r="N6" s="568">
        <f>LOOKUP('Calculatie sheet'!$AB$2,'Objectenoverzicht aantallen'!$A:$A,'Objectenoverzicht aantallen'!I:I)*$C6</f>
        <v>0</v>
      </c>
      <c r="O6" s="568">
        <f>LOOKUP('Calculatie sheet'!$AB$2,'Objectenoverzicht aantallen'!$A:$A,'Objectenoverzicht aantallen'!J:J)*$C6</f>
        <v>0</v>
      </c>
      <c r="P6" s="568">
        <f>LOOKUP('Calculatie sheet'!$AB$2,'Objectenoverzicht aantallen'!$A:$A,'Objectenoverzicht aantallen'!K:K)*$C6</f>
        <v>0</v>
      </c>
      <c r="Q6" s="568">
        <f>LOOKUP('Calculatie sheet'!$AB$2,'Objectenoverzicht aantallen'!$A:$A,'Objectenoverzicht aantallen'!L:L)*$C6</f>
        <v>0</v>
      </c>
      <c r="R6" s="568">
        <f>LOOKUP('Calculatie sheet'!$AB$2,'Objectenoverzicht aantallen'!$A:$A,'Objectenoverzicht aantallen'!M:M)*$C6</f>
        <v>0</v>
      </c>
      <c r="S6" s="568">
        <f>LOOKUP('Calculatie sheet'!$AB$2,'Objectenoverzicht aantallen'!$A:$A,'Objectenoverzicht aantallen'!N:N)*$C6</f>
        <v>0</v>
      </c>
      <c r="T6" s="568">
        <f>LOOKUP('Calculatie sheet'!$AB$2,'Objectenoverzicht aantallen'!$A:$A,'Objectenoverzicht aantallen'!O:O)*$C6</f>
        <v>0</v>
      </c>
    </row>
    <row r="7" spans="1:20" x14ac:dyDescent="0.2">
      <c r="B7" t="str">
        <f>'Calculatie sheet'!C73</f>
        <v>Bestrating</v>
      </c>
      <c r="C7" s="43">
        <f>'Calculatie sheet'!AB73*'Calculatie sheet'!$AB$57*(1-'Calculatie sheet'!$AB$77-'Calculatie sheet'!$AB$78)</f>
        <v>0</v>
      </c>
      <c r="D7" t="s">
        <v>134</v>
      </c>
      <c r="E7" s="569" t="s">
        <v>597</v>
      </c>
      <c r="G7" s="569">
        <f>C7*'Calculatie sheet'!AB$7</f>
        <v>0</v>
      </c>
      <c r="H7" s="42">
        <f>C7*'Calculatie sheet'!AB$8</f>
        <v>0</v>
      </c>
      <c r="I7" t="str">
        <f t="shared" si="0"/>
        <v>Primair</v>
      </c>
      <c r="J7" s="568">
        <f>LOOKUP('Calculatie sheet'!$AB$2,'Objectenoverzicht aantallen'!$A:$A,'Objectenoverzicht aantallen'!E:E)*$C7</f>
        <v>0</v>
      </c>
      <c r="K7" s="568">
        <f>LOOKUP('Calculatie sheet'!$AB$2,'Objectenoverzicht aantallen'!$A:$A,'Objectenoverzicht aantallen'!F:F)*$C7</f>
        <v>0</v>
      </c>
      <c r="L7" s="568">
        <f>LOOKUP('Calculatie sheet'!$AB$2,'Objectenoverzicht aantallen'!$A:$A,'Objectenoverzicht aantallen'!G:G)*$C7</f>
        <v>0</v>
      </c>
      <c r="M7" s="568">
        <f>LOOKUP('Calculatie sheet'!$AB$2,'Objectenoverzicht aantallen'!$A:$A,'Objectenoverzicht aantallen'!H:H)*$C7</f>
        <v>0</v>
      </c>
      <c r="N7" s="568">
        <f>LOOKUP('Calculatie sheet'!$AB$2,'Objectenoverzicht aantallen'!$A:$A,'Objectenoverzicht aantallen'!I:I)*$C7</f>
        <v>0</v>
      </c>
      <c r="O7" s="568">
        <f>LOOKUP('Calculatie sheet'!$AB$2,'Objectenoverzicht aantallen'!$A:$A,'Objectenoverzicht aantallen'!J:J)*$C7</f>
        <v>0</v>
      </c>
      <c r="P7" s="568">
        <f>LOOKUP('Calculatie sheet'!$AB$2,'Objectenoverzicht aantallen'!$A:$A,'Objectenoverzicht aantallen'!K:K)*$C7</f>
        <v>0</v>
      </c>
      <c r="Q7" s="568">
        <f>LOOKUP('Calculatie sheet'!$AB$2,'Objectenoverzicht aantallen'!$A:$A,'Objectenoverzicht aantallen'!L:L)*$C7</f>
        <v>0</v>
      </c>
      <c r="R7" s="568">
        <f>LOOKUP('Calculatie sheet'!$AB$2,'Objectenoverzicht aantallen'!$A:$A,'Objectenoverzicht aantallen'!M:M)*$C7</f>
        <v>0</v>
      </c>
      <c r="S7" s="568">
        <f>LOOKUP('Calculatie sheet'!$AB$2,'Objectenoverzicht aantallen'!$A:$A,'Objectenoverzicht aantallen'!N:N)*$C7</f>
        <v>0</v>
      </c>
      <c r="T7" s="568">
        <f>LOOKUP('Calculatie sheet'!$AB$2,'Objectenoverzicht aantallen'!$A:$A,'Objectenoverzicht aantallen'!O:O)*$C7</f>
        <v>0</v>
      </c>
    </row>
    <row r="8" spans="1:20" x14ac:dyDescent="0.2">
      <c r="B8" t="s">
        <v>348</v>
      </c>
      <c r="C8" s="43">
        <f>'Calculatie sheet'!AB74*'Calculatie sheet'!$AB$57*(1-'Calculatie sheet'!$AB$77-'Calculatie sheet'!$AB$78)</f>
        <v>0</v>
      </c>
      <c r="D8" t="s">
        <v>134</v>
      </c>
      <c r="G8" s="569">
        <f>C8*'Calculatie sheet'!AB$7</f>
        <v>0</v>
      </c>
      <c r="H8" s="42">
        <f>C8*'Calculatie sheet'!AB$8</f>
        <v>0</v>
      </c>
      <c r="I8" t="str">
        <f t="shared" si="0"/>
        <v>Primair</v>
      </c>
      <c r="J8" s="568">
        <f>LOOKUP('Calculatie sheet'!$AB$2,'Objectenoverzicht aantallen'!$A:$A,'Objectenoverzicht aantallen'!E:E)*$C8</f>
        <v>0</v>
      </c>
      <c r="K8" s="568">
        <f>LOOKUP('Calculatie sheet'!$AB$2,'Objectenoverzicht aantallen'!$A:$A,'Objectenoverzicht aantallen'!F:F)*$C8</f>
        <v>0</v>
      </c>
      <c r="L8" s="568">
        <f>LOOKUP('Calculatie sheet'!$AB$2,'Objectenoverzicht aantallen'!$A:$A,'Objectenoverzicht aantallen'!G:G)*$C8</f>
        <v>0</v>
      </c>
      <c r="M8" s="568">
        <f>LOOKUP('Calculatie sheet'!$AB$2,'Objectenoverzicht aantallen'!$A:$A,'Objectenoverzicht aantallen'!H:H)*$C8</f>
        <v>0</v>
      </c>
      <c r="N8" s="568">
        <f>LOOKUP('Calculatie sheet'!$AB$2,'Objectenoverzicht aantallen'!$A:$A,'Objectenoverzicht aantallen'!I:I)*$C8</f>
        <v>0</v>
      </c>
      <c r="O8" s="568">
        <f>LOOKUP('Calculatie sheet'!$AB$2,'Objectenoverzicht aantallen'!$A:$A,'Objectenoverzicht aantallen'!J:J)*$C8</f>
        <v>0</v>
      </c>
      <c r="P8" s="568">
        <f>LOOKUP('Calculatie sheet'!$AB$2,'Objectenoverzicht aantallen'!$A:$A,'Objectenoverzicht aantallen'!K:K)*$C8</f>
        <v>0</v>
      </c>
      <c r="Q8" s="568">
        <f>LOOKUP('Calculatie sheet'!$AB$2,'Objectenoverzicht aantallen'!$A:$A,'Objectenoverzicht aantallen'!L:L)*$C8</f>
        <v>0</v>
      </c>
      <c r="R8" s="568">
        <f>LOOKUP('Calculatie sheet'!$AB$2,'Objectenoverzicht aantallen'!$A:$A,'Objectenoverzicht aantallen'!M:M)*$C8</f>
        <v>0</v>
      </c>
      <c r="S8" s="568">
        <f>LOOKUP('Calculatie sheet'!$AB$2,'Objectenoverzicht aantallen'!$A:$A,'Objectenoverzicht aantallen'!N:N)*$C8</f>
        <v>0</v>
      </c>
      <c r="T8" s="568">
        <f>LOOKUP('Calculatie sheet'!$AB$2,'Objectenoverzicht aantallen'!$A:$A,'Objectenoverzicht aantallen'!O:O)*$C8</f>
        <v>0</v>
      </c>
    </row>
    <row r="9" spans="1:20" x14ac:dyDescent="0.2">
      <c r="B9" t="str">
        <f>B2</f>
        <v>Beton</v>
      </c>
      <c r="C9" s="43">
        <f>'Calculatie sheet'!AB68*'Calculatie sheet'!$AB$57*'Calculatie sheet'!$AB$77</f>
        <v>0</v>
      </c>
      <c r="D9" t="s">
        <v>135</v>
      </c>
      <c r="G9" s="569">
        <f>C9*'Calculatie sheet'!AB$7</f>
        <v>0</v>
      </c>
      <c r="H9" s="42">
        <f>C9*'Calculatie sheet'!AB$8</f>
        <v>0</v>
      </c>
      <c r="I9" t="str">
        <f t="shared" si="0"/>
        <v>Secundair</v>
      </c>
      <c r="J9" s="568">
        <f>LOOKUP('Calculatie sheet'!$AB$2,'Objectenoverzicht aantallen'!$A:$A,'Objectenoverzicht aantallen'!E:E)*$C9</f>
        <v>0</v>
      </c>
      <c r="K9" s="568">
        <f>LOOKUP('Calculatie sheet'!$AB$2,'Objectenoverzicht aantallen'!$A:$A,'Objectenoverzicht aantallen'!F:F)*$C9</f>
        <v>0</v>
      </c>
      <c r="L9" s="568">
        <f>LOOKUP('Calculatie sheet'!$AB$2,'Objectenoverzicht aantallen'!$A:$A,'Objectenoverzicht aantallen'!G:G)*$C9</f>
        <v>0</v>
      </c>
      <c r="M9" s="568">
        <f>LOOKUP('Calculatie sheet'!$AB$2,'Objectenoverzicht aantallen'!$A:$A,'Objectenoverzicht aantallen'!H:H)*$C9</f>
        <v>0</v>
      </c>
      <c r="N9" s="568">
        <f>LOOKUP('Calculatie sheet'!$AB$2,'Objectenoverzicht aantallen'!$A:$A,'Objectenoverzicht aantallen'!I:I)*$C9</f>
        <v>0</v>
      </c>
      <c r="O9" s="568">
        <f>LOOKUP('Calculatie sheet'!$AB$2,'Objectenoverzicht aantallen'!$A:$A,'Objectenoverzicht aantallen'!J:J)*$C9</f>
        <v>0</v>
      </c>
      <c r="P9" s="568">
        <f>LOOKUP('Calculatie sheet'!$AB$2,'Objectenoverzicht aantallen'!$A:$A,'Objectenoverzicht aantallen'!K:K)*$C9</f>
        <v>0</v>
      </c>
      <c r="Q9" s="568">
        <f>LOOKUP('Calculatie sheet'!$AB$2,'Objectenoverzicht aantallen'!$A:$A,'Objectenoverzicht aantallen'!L:L)*$C9</f>
        <v>0</v>
      </c>
      <c r="R9" s="568">
        <f>LOOKUP('Calculatie sheet'!$AB$2,'Objectenoverzicht aantallen'!$A:$A,'Objectenoverzicht aantallen'!M:M)*$C9</f>
        <v>0</v>
      </c>
      <c r="S9" s="568">
        <f>LOOKUP('Calculatie sheet'!$AB$2,'Objectenoverzicht aantallen'!$A:$A,'Objectenoverzicht aantallen'!N:N)*$C9</f>
        <v>0</v>
      </c>
      <c r="T9" s="568">
        <f>LOOKUP('Calculatie sheet'!$AB$2,'Objectenoverzicht aantallen'!$A:$A,'Objectenoverzicht aantallen'!O:O)*$C9</f>
        <v>0</v>
      </c>
    </row>
    <row r="10" spans="1:20" x14ac:dyDescent="0.2">
      <c r="B10" t="str">
        <f>B3</f>
        <v>Staal</v>
      </c>
      <c r="C10" s="43">
        <f>'Calculatie sheet'!AB69*'Calculatie sheet'!$AB$57*'Calculatie sheet'!$AB$77</f>
        <v>12.2493105</v>
      </c>
      <c r="D10" t="s">
        <v>135</v>
      </c>
      <c r="G10" s="569">
        <f>C10*'Calculatie sheet'!AB$7</f>
        <v>0</v>
      </c>
      <c r="H10" s="42">
        <f>C10*'Calculatie sheet'!AB$8</f>
        <v>0</v>
      </c>
      <c r="I10" t="str">
        <f t="shared" si="0"/>
        <v>Secundair</v>
      </c>
      <c r="J10" s="568">
        <f>LOOKUP('Calculatie sheet'!$AB$2,'Objectenoverzicht aantallen'!$A:$A,'Objectenoverzicht aantallen'!E:E)*$C10</f>
        <v>0</v>
      </c>
      <c r="K10" s="568">
        <f>LOOKUP('Calculatie sheet'!$AB$2,'Objectenoverzicht aantallen'!$A:$A,'Objectenoverzicht aantallen'!F:F)*$C10</f>
        <v>0</v>
      </c>
      <c r="L10" s="568">
        <f>LOOKUP('Calculatie sheet'!$AB$2,'Objectenoverzicht aantallen'!$A:$A,'Objectenoverzicht aantallen'!G:G)*$C10</f>
        <v>0</v>
      </c>
      <c r="M10" s="568">
        <f>LOOKUP('Calculatie sheet'!$AB$2,'Objectenoverzicht aantallen'!$A:$A,'Objectenoverzicht aantallen'!H:H)*$C10</f>
        <v>0</v>
      </c>
      <c r="N10" s="568">
        <f>LOOKUP('Calculatie sheet'!$AB$2,'Objectenoverzicht aantallen'!$A:$A,'Objectenoverzicht aantallen'!I:I)*$C10</f>
        <v>0</v>
      </c>
      <c r="O10" s="568">
        <f>LOOKUP('Calculatie sheet'!$AB$2,'Objectenoverzicht aantallen'!$A:$A,'Objectenoverzicht aantallen'!J:J)*$C10</f>
        <v>0</v>
      </c>
      <c r="P10" s="568">
        <f>LOOKUP('Calculatie sheet'!$AB$2,'Objectenoverzicht aantallen'!$A:$A,'Objectenoverzicht aantallen'!K:K)*$C10</f>
        <v>0</v>
      </c>
      <c r="Q10" s="568">
        <f>LOOKUP('Calculatie sheet'!$AB$2,'Objectenoverzicht aantallen'!$A:$A,'Objectenoverzicht aantallen'!L:L)*$C10</f>
        <v>0</v>
      </c>
      <c r="R10" s="568">
        <f>LOOKUP('Calculatie sheet'!$AB$2,'Objectenoverzicht aantallen'!$A:$A,'Objectenoverzicht aantallen'!M:M)*$C10</f>
        <v>0</v>
      </c>
      <c r="S10" s="568">
        <f>LOOKUP('Calculatie sheet'!$AB$2,'Objectenoverzicht aantallen'!$A:$A,'Objectenoverzicht aantallen'!N:N)*$C10</f>
        <v>0</v>
      </c>
      <c r="T10" s="568">
        <f>LOOKUP('Calculatie sheet'!$AB$2,'Objectenoverzicht aantallen'!$A:$A,'Objectenoverzicht aantallen'!O:O)*$C10</f>
        <v>0</v>
      </c>
    </row>
    <row r="11" spans="1:20" x14ac:dyDescent="0.2">
      <c r="B11" t="str">
        <f>B4</f>
        <v>Asfalt</v>
      </c>
      <c r="C11" s="43">
        <f>'Calculatie sheet'!AB70*'Calculatie sheet'!$AB$57*'Calculatie sheet'!$AB$77</f>
        <v>0</v>
      </c>
      <c r="D11" t="s">
        <v>135</v>
      </c>
      <c r="G11" s="569">
        <f>C11*'Calculatie sheet'!AB$7</f>
        <v>0</v>
      </c>
      <c r="H11" s="42">
        <f>C11*'Calculatie sheet'!AB$8</f>
        <v>0</v>
      </c>
      <c r="I11" t="str">
        <f t="shared" si="0"/>
        <v>Secundair</v>
      </c>
      <c r="J11" s="568">
        <f>LOOKUP('Calculatie sheet'!$AB$2,'Objectenoverzicht aantallen'!$A:$A,'Objectenoverzicht aantallen'!E:E)*$C11</f>
        <v>0</v>
      </c>
      <c r="K11" s="568">
        <f>LOOKUP('Calculatie sheet'!$AB$2,'Objectenoverzicht aantallen'!$A:$A,'Objectenoverzicht aantallen'!F:F)*$C11</f>
        <v>0</v>
      </c>
      <c r="L11" s="568">
        <f>LOOKUP('Calculatie sheet'!$AB$2,'Objectenoverzicht aantallen'!$A:$A,'Objectenoverzicht aantallen'!G:G)*$C11</f>
        <v>0</v>
      </c>
      <c r="M11" s="568">
        <f>LOOKUP('Calculatie sheet'!$AB$2,'Objectenoverzicht aantallen'!$A:$A,'Objectenoverzicht aantallen'!H:H)*$C11</f>
        <v>0</v>
      </c>
      <c r="N11" s="568">
        <f>LOOKUP('Calculatie sheet'!$AB$2,'Objectenoverzicht aantallen'!$A:$A,'Objectenoverzicht aantallen'!I:I)*$C11</f>
        <v>0</v>
      </c>
      <c r="O11" s="568">
        <f>LOOKUP('Calculatie sheet'!$AB$2,'Objectenoverzicht aantallen'!$A:$A,'Objectenoverzicht aantallen'!J:J)*$C11</f>
        <v>0</v>
      </c>
      <c r="P11" s="568">
        <f>LOOKUP('Calculatie sheet'!$AB$2,'Objectenoverzicht aantallen'!$A:$A,'Objectenoverzicht aantallen'!K:K)*$C11</f>
        <v>0</v>
      </c>
      <c r="Q11" s="568">
        <f>LOOKUP('Calculatie sheet'!$AB$2,'Objectenoverzicht aantallen'!$A:$A,'Objectenoverzicht aantallen'!L:L)*$C11</f>
        <v>0</v>
      </c>
      <c r="R11" s="568">
        <f>LOOKUP('Calculatie sheet'!$AB$2,'Objectenoverzicht aantallen'!$A:$A,'Objectenoverzicht aantallen'!M:M)*$C11</f>
        <v>0</v>
      </c>
      <c r="S11" s="568">
        <f>LOOKUP('Calculatie sheet'!$AB$2,'Objectenoverzicht aantallen'!$A:$A,'Objectenoverzicht aantallen'!N:N)*$C11</f>
        <v>0</v>
      </c>
      <c r="T11" s="568">
        <f>LOOKUP('Calculatie sheet'!$AB$2,'Objectenoverzicht aantallen'!$A:$A,'Objectenoverzicht aantallen'!O:O)*$C11</f>
        <v>0</v>
      </c>
    </row>
    <row r="12" spans="1:20" x14ac:dyDescent="0.2">
      <c r="B12" t="s">
        <v>866</v>
      </c>
      <c r="C12" s="43">
        <f>'Calculatie sheet'!AB71*'Calculatie sheet'!$AB$57*'Calculatie sheet'!$AB$77</f>
        <v>0</v>
      </c>
      <c r="D12" t="s">
        <v>135</v>
      </c>
      <c r="G12" s="569">
        <f>C12*'Calculatie sheet'!AB$7</f>
        <v>0</v>
      </c>
      <c r="H12" s="42">
        <f>C12*'Calculatie sheet'!AB$8</f>
        <v>0</v>
      </c>
      <c r="I12" t="str">
        <f t="shared" ref="I12" si="2">D12</f>
        <v>Secundair</v>
      </c>
      <c r="J12" s="568">
        <f>LOOKUP('Calculatie sheet'!$AB$2,'Objectenoverzicht aantallen'!$A:$A,'Objectenoverzicht aantallen'!E:E)*$C12</f>
        <v>0</v>
      </c>
      <c r="K12" s="568">
        <f>LOOKUP('Calculatie sheet'!$AB$2,'Objectenoverzicht aantallen'!$A:$A,'Objectenoverzicht aantallen'!F:F)*$C12</f>
        <v>0</v>
      </c>
      <c r="L12" s="568">
        <f>LOOKUP('Calculatie sheet'!$AB$2,'Objectenoverzicht aantallen'!$A:$A,'Objectenoverzicht aantallen'!G:G)*$C12</f>
        <v>0</v>
      </c>
      <c r="M12" s="568">
        <f>LOOKUP('Calculatie sheet'!$AB$2,'Objectenoverzicht aantallen'!$A:$A,'Objectenoverzicht aantallen'!H:H)*$C12</f>
        <v>0</v>
      </c>
      <c r="N12" s="568">
        <f>LOOKUP('Calculatie sheet'!$AB$2,'Objectenoverzicht aantallen'!$A:$A,'Objectenoverzicht aantallen'!I:I)*$C12</f>
        <v>0</v>
      </c>
      <c r="O12" s="568">
        <f>LOOKUP('Calculatie sheet'!$AB$2,'Objectenoverzicht aantallen'!$A:$A,'Objectenoverzicht aantallen'!J:J)*$C12</f>
        <v>0</v>
      </c>
      <c r="P12" s="568">
        <f>LOOKUP('Calculatie sheet'!$AB$2,'Objectenoverzicht aantallen'!$A:$A,'Objectenoverzicht aantallen'!K:K)*$C12</f>
        <v>0</v>
      </c>
      <c r="Q12" s="568">
        <f>LOOKUP('Calculatie sheet'!$AB$2,'Objectenoverzicht aantallen'!$A:$A,'Objectenoverzicht aantallen'!L:L)*$C12</f>
        <v>0</v>
      </c>
      <c r="R12" s="568">
        <f>LOOKUP('Calculatie sheet'!$AB$2,'Objectenoverzicht aantallen'!$A:$A,'Objectenoverzicht aantallen'!M:M)*$C12</f>
        <v>0</v>
      </c>
      <c r="S12" s="568">
        <f>LOOKUP('Calculatie sheet'!$AB$2,'Objectenoverzicht aantallen'!$A:$A,'Objectenoverzicht aantallen'!N:N)*$C12</f>
        <v>0</v>
      </c>
      <c r="T12" s="568">
        <f>LOOKUP('Calculatie sheet'!$AB$2,'Objectenoverzicht aantallen'!$A:$A,'Objectenoverzicht aantallen'!O:O)*$C12</f>
        <v>0</v>
      </c>
    </row>
    <row r="13" spans="1:20" x14ac:dyDescent="0.2">
      <c r="B13" t="str">
        <f>B6</f>
        <v>Grondbewerking</v>
      </c>
      <c r="C13" s="43">
        <f>'Calculatie sheet'!AB72*'Calculatie sheet'!$AB$57*'Calculatie sheet'!$AB$77</f>
        <v>0</v>
      </c>
      <c r="D13" t="s">
        <v>135</v>
      </c>
      <c r="G13" s="569">
        <f>C13*'Calculatie sheet'!AB$7</f>
        <v>0</v>
      </c>
      <c r="H13" s="42">
        <f>C13*'Calculatie sheet'!AB$8</f>
        <v>0</v>
      </c>
      <c r="I13" t="str">
        <f t="shared" si="0"/>
        <v>Secundair</v>
      </c>
      <c r="J13" s="568">
        <f>LOOKUP('Calculatie sheet'!$AB$2,'Objectenoverzicht aantallen'!$A:$A,'Objectenoverzicht aantallen'!E:E)*$C13</f>
        <v>0</v>
      </c>
      <c r="K13" s="568">
        <f>LOOKUP('Calculatie sheet'!$AB$2,'Objectenoverzicht aantallen'!$A:$A,'Objectenoverzicht aantallen'!F:F)*$C13</f>
        <v>0</v>
      </c>
      <c r="L13" s="568">
        <f>LOOKUP('Calculatie sheet'!$AB$2,'Objectenoverzicht aantallen'!$A:$A,'Objectenoverzicht aantallen'!G:G)*$C13</f>
        <v>0</v>
      </c>
      <c r="M13" s="568">
        <f>LOOKUP('Calculatie sheet'!$AB$2,'Objectenoverzicht aantallen'!$A:$A,'Objectenoverzicht aantallen'!H:H)*$C13</f>
        <v>0</v>
      </c>
      <c r="N13" s="568">
        <f>LOOKUP('Calculatie sheet'!$AB$2,'Objectenoverzicht aantallen'!$A:$A,'Objectenoverzicht aantallen'!I:I)*$C13</f>
        <v>0</v>
      </c>
      <c r="O13" s="568">
        <f>LOOKUP('Calculatie sheet'!$AB$2,'Objectenoverzicht aantallen'!$A:$A,'Objectenoverzicht aantallen'!J:J)*$C13</f>
        <v>0</v>
      </c>
      <c r="P13" s="568">
        <f>LOOKUP('Calculatie sheet'!$AB$2,'Objectenoverzicht aantallen'!$A:$A,'Objectenoverzicht aantallen'!K:K)*$C13</f>
        <v>0</v>
      </c>
      <c r="Q13" s="568">
        <f>LOOKUP('Calculatie sheet'!$AB$2,'Objectenoverzicht aantallen'!$A:$A,'Objectenoverzicht aantallen'!L:L)*$C13</f>
        <v>0</v>
      </c>
      <c r="R13" s="568">
        <f>LOOKUP('Calculatie sheet'!$AB$2,'Objectenoverzicht aantallen'!$A:$A,'Objectenoverzicht aantallen'!M:M)*$C13</f>
        <v>0</v>
      </c>
      <c r="S13" s="568">
        <f>LOOKUP('Calculatie sheet'!$AB$2,'Objectenoverzicht aantallen'!$A:$A,'Objectenoverzicht aantallen'!N:N)*$C13</f>
        <v>0</v>
      </c>
      <c r="T13" s="568">
        <f>LOOKUP('Calculatie sheet'!$AB$2,'Objectenoverzicht aantallen'!$A:$A,'Objectenoverzicht aantallen'!O:O)*$C13</f>
        <v>0</v>
      </c>
    </row>
    <row r="14" spans="1:20" x14ac:dyDescent="0.2">
      <c r="B14" t="str">
        <f>B7</f>
        <v>Bestrating</v>
      </c>
      <c r="C14" s="43">
        <f>'Calculatie sheet'!AB73*'Calculatie sheet'!$AB$57*'Calculatie sheet'!$AB$77</f>
        <v>0</v>
      </c>
      <c r="D14" t="s">
        <v>135</v>
      </c>
      <c r="G14" s="569">
        <f>C14*'Calculatie sheet'!AB$7</f>
        <v>0</v>
      </c>
      <c r="H14" s="42">
        <f>C14*'Calculatie sheet'!AB$8</f>
        <v>0</v>
      </c>
      <c r="I14" t="str">
        <f t="shared" si="0"/>
        <v>Secundair</v>
      </c>
      <c r="J14" s="568">
        <f>LOOKUP('Calculatie sheet'!$AB$2,'Objectenoverzicht aantallen'!$A:$A,'Objectenoverzicht aantallen'!E:E)*$C14</f>
        <v>0</v>
      </c>
      <c r="K14" s="568">
        <f>LOOKUP('Calculatie sheet'!$AB$2,'Objectenoverzicht aantallen'!$A:$A,'Objectenoverzicht aantallen'!F:F)*$C14</f>
        <v>0</v>
      </c>
      <c r="L14" s="568">
        <f>LOOKUP('Calculatie sheet'!$AB$2,'Objectenoverzicht aantallen'!$A:$A,'Objectenoverzicht aantallen'!G:G)*$C14</f>
        <v>0</v>
      </c>
      <c r="M14" s="568">
        <f>LOOKUP('Calculatie sheet'!$AB$2,'Objectenoverzicht aantallen'!$A:$A,'Objectenoverzicht aantallen'!H:H)*$C14</f>
        <v>0</v>
      </c>
      <c r="N14" s="568">
        <f>LOOKUP('Calculatie sheet'!$AB$2,'Objectenoverzicht aantallen'!$A:$A,'Objectenoverzicht aantallen'!I:I)*$C14</f>
        <v>0</v>
      </c>
      <c r="O14" s="568">
        <f>LOOKUP('Calculatie sheet'!$AB$2,'Objectenoverzicht aantallen'!$A:$A,'Objectenoverzicht aantallen'!J:J)*$C14</f>
        <v>0</v>
      </c>
      <c r="P14" s="568">
        <f>LOOKUP('Calculatie sheet'!$AB$2,'Objectenoverzicht aantallen'!$A:$A,'Objectenoverzicht aantallen'!K:K)*$C14</f>
        <v>0</v>
      </c>
      <c r="Q14" s="568">
        <f>LOOKUP('Calculatie sheet'!$AB$2,'Objectenoverzicht aantallen'!$A:$A,'Objectenoverzicht aantallen'!L:L)*$C14</f>
        <v>0</v>
      </c>
      <c r="R14" s="568">
        <f>LOOKUP('Calculatie sheet'!$AB$2,'Objectenoverzicht aantallen'!$A:$A,'Objectenoverzicht aantallen'!M:M)*$C14</f>
        <v>0</v>
      </c>
      <c r="S14" s="568">
        <f>LOOKUP('Calculatie sheet'!$AB$2,'Objectenoverzicht aantallen'!$A:$A,'Objectenoverzicht aantallen'!N:N)*$C14</f>
        <v>0</v>
      </c>
      <c r="T14" s="568">
        <f>LOOKUP('Calculatie sheet'!$AB$2,'Objectenoverzicht aantallen'!$A:$A,'Objectenoverzicht aantallen'!O:O)*$C14</f>
        <v>0</v>
      </c>
    </row>
    <row r="15" spans="1:20" x14ac:dyDescent="0.2">
      <c r="B15" t="s">
        <v>348</v>
      </c>
      <c r="C15" s="43">
        <f>'Calculatie sheet'!AB74*'Calculatie sheet'!$AB$57*'Calculatie sheet'!$AB$77</f>
        <v>0</v>
      </c>
      <c r="D15" t="s">
        <v>135</v>
      </c>
      <c r="G15" s="569">
        <f>C15*'Calculatie sheet'!AB$7</f>
        <v>0</v>
      </c>
      <c r="H15" s="42">
        <f>C15*'Calculatie sheet'!AB$8</f>
        <v>0</v>
      </c>
      <c r="I15" t="str">
        <f t="shared" si="0"/>
        <v>Secundair</v>
      </c>
      <c r="J15" s="568">
        <f>LOOKUP('Calculatie sheet'!$AB$2,'Objectenoverzicht aantallen'!$A:$A,'Objectenoverzicht aantallen'!E:E)*$C15</f>
        <v>0</v>
      </c>
      <c r="K15" s="568">
        <f>LOOKUP('Calculatie sheet'!$AB$2,'Objectenoverzicht aantallen'!$A:$A,'Objectenoverzicht aantallen'!F:F)*$C15</f>
        <v>0</v>
      </c>
      <c r="L15" s="568">
        <f>LOOKUP('Calculatie sheet'!$AB$2,'Objectenoverzicht aantallen'!$A:$A,'Objectenoverzicht aantallen'!G:G)*$C15</f>
        <v>0</v>
      </c>
      <c r="M15" s="568">
        <f>LOOKUP('Calculatie sheet'!$AB$2,'Objectenoverzicht aantallen'!$A:$A,'Objectenoverzicht aantallen'!H:H)*$C15</f>
        <v>0</v>
      </c>
      <c r="N15" s="568">
        <f>LOOKUP('Calculatie sheet'!$AB$2,'Objectenoverzicht aantallen'!$A:$A,'Objectenoverzicht aantallen'!I:I)*$C15</f>
        <v>0</v>
      </c>
      <c r="O15" s="568">
        <f>LOOKUP('Calculatie sheet'!$AB$2,'Objectenoverzicht aantallen'!$A:$A,'Objectenoverzicht aantallen'!J:J)*$C15</f>
        <v>0</v>
      </c>
      <c r="P15" s="568">
        <f>LOOKUP('Calculatie sheet'!$AB$2,'Objectenoverzicht aantallen'!$A:$A,'Objectenoverzicht aantallen'!K:K)*$C15</f>
        <v>0</v>
      </c>
      <c r="Q15" s="568">
        <f>LOOKUP('Calculatie sheet'!$AB$2,'Objectenoverzicht aantallen'!$A:$A,'Objectenoverzicht aantallen'!L:L)*$C15</f>
        <v>0</v>
      </c>
      <c r="R15" s="568">
        <f>LOOKUP('Calculatie sheet'!$AB$2,'Objectenoverzicht aantallen'!$A:$A,'Objectenoverzicht aantallen'!M:M)*$C15</f>
        <v>0</v>
      </c>
      <c r="S15" s="568">
        <f>LOOKUP('Calculatie sheet'!$AB$2,'Objectenoverzicht aantallen'!$A:$A,'Objectenoverzicht aantallen'!N:N)*$C15</f>
        <v>0</v>
      </c>
      <c r="T15" s="568">
        <f>LOOKUP('Calculatie sheet'!$AB$2,'Objectenoverzicht aantallen'!$A:$A,'Objectenoverzicht aantallen'!O:O)*$C15</f>
        <v>0</v>
      </c>
    </row>
    <row r="16" spans="1:20" x14ac:dyDescent="0.2">
      <c r="B16" t="str">
        <f>B9</f>
        <v>Beton</v>
      </c>
      <c r="C16" s="42">
        <f>'Calculatie sheet'!AB68*'Calculatie sheet'!$AB$57*'Calculatie sheet'!$AB$78</f>
        <v>0</v>
      </c>
      <c r="D16" t="s">
        <v>360</v>
      </c>
      <c r="G16" s="569">
        <f>C16*'Calculatie sheet'!AB$7</f>
        <v>0</v>
      </c>
      <c r="H16" s="42">
        <f>C16*'Calculatie sheet'!AB$8</f>
        <v>0</v>
      </c>
      <c r="I16" t="str">
        <f t="shared" si="0"/>
        <v>Biobased</v>
      </c>
      <c r="J16" s="568">
        <f>LOOKUP('Calculatie sheet'!$AB$2,'Objectenoverzicht aantallen'!$A:$A,'Objectenoverzicht aantallen'!E:E)*$C16</f>
        <v>0</v>
      </c>
      <c r="K16" s="568">
        <f>LOOKUP('Calculatie sheet'!$AB$2,'Objectenoverzicht aantallen'!$A:$A,'Objectenoverzicht aantallen'!F:F)*$C16</f>
        <v>0</v>
      </c>
      <c r="L16" s="568">
        <f>LOOKUP('Calculatie sheet'!$AB$2,'Objectenoverzicht aantallen'!$A:$A,'Objectenoverzicht aantallen'!G:G)*$C16</f>
        <v>0</v>
      </c>
      <c r="M16" s="568">
        <f>LOOKUP('Calculatie sheet'!$AB$2,'Objectenoverzicht aantallen'!$A:$A,'Objectenoverzicht aantallen'!H:H)*$C16</f>
        <v>0</v>
      </c>
      <c r="N16" s="568">
        <f>LOOKUP('Calculatie sheet'!$AB$2,'Objectenoverzicht aantallen'!$A:$A,'Objectenoverzicht aantallen'!I:I)*$C16</f>
        <v>0</v>
      </c>
      <c r="O16" s="568">
        <f>LOOKUP('Calculatie sheet'!$AB$2,'Objectenoverzicht aantallen'!$A:$A,'Objectenoverzicht aantallen'!J:J)*$C16</f>
        <v>0</v>
      </c>
      <c r="P16" s="568">
        <f>LOOKUP('Calculatie sheet'!$AB$2,'Objectenoverzicht aantallen'!$A:$A,'Objectenoverzicht aantallen'!K:K)*$C16</f>
        <v>0</v>
      </c>
      <c r="Q16" s="568">
        <f>LOOKUP('Calculatie sheet'!$AB$2,'Objectenoverzicht aantallen'!$A:$A,'Objectenoverzicht aantallen'!L:L)*$C16</f>
        <v>0</v>
      </c>
      <c r="R16" s="568">
        <f>LOOKUP('Calculatie sheet'!$AB$2,'Objectenoverzicht aantallen'!$A:$A,'Objectenoverzicht aantallen'!M:M)*$C16</f>
        <v>0</v>
      </c>
      <c r="S16" s="568">
        <f>LOOKUP('Calculatie sheet'!$AB$2,'Objectenoverzicht aantallen'!$A:$A,'Objectenoverzicht aantallen'!N:N)*$C16</f>
        <v>0</v>
      </c>
      <c r="T16" s="568">
        <f>LOOKUP('Calculatie sheet'!$AB$2,'Objectenoverzicht aantallen'!$A:$A,'Objectenoverzicht aantallen'!O:O)*$C16</f>
        <v>0</v>
      </c>
    </row>
    <row r="17" spans="2:20" x14ac:dyDescent="0.2">
      <c r="B17" t="str">
        <f>B10</f>
        <v>Staal</v>
      </c>
      <c r="C17" s="42">
        <f>'Calculatie sheet'!AB69*'Calculatie sheet'!$AB$57*'Calculatie sheet'!$AB$78</f>
        <v>0</v>
      </c>
      <c r="D17" t="s">
        <v>360</v>
      </c>
      <c r="G17" s="569">
        <f>C17*'Calculatie sheet'!AB$7</f>
        <v>0</v>
      </c>
      <c r="H17" s="42">
        <f>C17*'Calculatie sheet'!AB$8</f>
        <v>0</v>
      </c>
      <c r="I17" t="str">
        <f t="shared" si="0"/>
        <v>Biobased</v>
      </c>
      <c r="J17" s="568">
        <f>LOOKUP('Calculatie sheet'!$AB$2,'Objectenoverzicht aantallen'!$A:$A,'Objectenoverzicht aantallen'!E:E)*$C17</f>
        <v>0</v>
      </c>
      <c r="K17" s="568">
        <f>LOOKUP('Calculatie sheet'!$AB$2,'Objectenoverzicht aantallen'!$A:$A,'Objectenoverzicht aantallen'!F:F)*$C17</f>
        <v>0</v>
      </c>
      <c r="L17" s="568">
        <f>LOOKUP('Calculatie sheet'!$AB$2,'Objectenoverzicht aantallen'!$A:$A,'Objectenoverzicht aantallen'!G:G)*$C17</f>
        <v>0</v>
      </c>
      <c r="M17" s="568">
        <f>LOOKUP('Calculatie sheet'!$AB$2,'Objectenoverzicht aantallen'!$A:$A,'Objectenoverzicht aantallen'!H:H)*$C17</f>
        <v>0</v>
      </c>
      <c r="N17" s="568">
        <f>LOOKUP('Calculatie sheet'!$AB$2,'Objectenoverzicht aantallen'!$A:$A,'Objectenoverzicht aantallen'!I:I)*$C17</f>
        <v>0</v>
      </c>
      <c r="O17" s="568">
        <f>LOOKUP('Calculatie sheet'!$AB$2,'Objectenoverzicht aantallen'!$A:$A,'Objectenoverzicht aantallen'!J:J)*$C17</f>
        <v>0</v>
      </c>
      <c r="P17" s="568">
        <f>LOOKUP('Calculatie sheet'!$AB$2,'Objectenoverzicht aantallen'!$A:$A,'Objectenoverzicht aantallen'!K:K)*$C17</f>
        <v>0</v>
      </c>
      <c r="Q17" s="568">
        <f>LOOKUP('Calculatie sheet'!$AB$2,'Objectenoverzicht aantallen'!$A:$A,'Objectenoverzicht aantallen'!L:L)*$C17</f>
        <v>0</v>
      </c>
      <c r="R17" s="568">
        <f>LOOKUP('Calculatie sheet'!$AB$2,'Objectenoverzicht aantallen'!$A:$A,'Objectenoverzicht aantallen'!M:M)*$C17</f>
        <v>0</v>
      </c>
      <c r="S17" s="568">
        <f>LOOKUP('Calculatie sheet'!$AB$2,'Objectenoverzicht aantallen'!$A:$A,'Objectenoverzicht aantallen'!N:N)*$C17</f>
        <v>0</v>
      </c>
      <c r="T17" s="568">
        <f>LOOKUP('Calculatie sheet'!$AB$2,'Objectenoverzicht aantallen'!$A:$A,'Objectenoverzicht aantallen'!O:O)*$C17</f>
        <v>0</v>
      </c>
    </row>
    <row r="18" spans="2:20" x14ac:dyDescent="0.2">
      <c r="B18" t="str">
        <f>B11</f>
        <v>Asfalt</v>
      </c>
      <c r="C18" s="42">
        <f>'Calculatie sheet'!AB70*'Calculatie sheet'!$AB$57*'Calculatie sheet'!$AB$78</f>
        <v>0</v>
      </c>
      <c r="D18" t="s">
        <v>360</v>
      </c>
      <c r="G18" s="569">
        <f>C18*'Calculatie sheet'!AB$7</f>
        <v>0</v>
      </c>
      <c r="H18" s="42">
        <f>C18*'Calculatie sheet'!AB$8</f>
        <v>0</v>
      </c>
      <c r="I18" t="str">
        <f t="shared" si="0"/>
        <v>Biobased</v>
      </c>
      <c r="J18" s="568">
        <f>LOOKUP('Calculatie sheet'!$AB$2,'Objectenoverzicht aantallen'!$A:$A,'Objectenoverzicht aantallen'!E:E)*$C18</f>
        <v>0</v>
      </c>
      <c r="K18" s="568">
        <f>LOOKUP('Calculatie sheet'!$AB$2,'Objectenoverzicht aantallen'!$A:$A,'Objectenoverzicht aantallen'!F:F)*$C18</f>
        <v>0</v>
      </c>
      <c r="L18" s="568">
        <f>LOOKUP('Calculatie sheet'!$AB$2,'Objectenoverzicht aantallen'!$A:$A,'Objectenoverzicht aantallen'!G:G)*$C18</f>
        <v>0</v>
      </c>
      <c r="M18" s="568">
        <f>LOOKUP('Calculatie sheet'!$AB$2,'Objectenoverzicht aantallen'!$A:$A,'Objectenoverzicht aantallen'!H:H)*$C18</f>
        <v>0</v>
      </c>
      <c r="N18" s="568">
        <f>LOOKUP('Calculatie sheet'!$AB$2,'Objectenoverzicht aantallen'!$A:$A,'Objectenoverzicht aantallen'!I:I)*$C18</f>
        <v>0</v>
      </c>
      <c r="O18" s="568">
        <f>LOOKUP('Calculatie sheet'!$AB$2,'Objectenoverzicht aantallen'!$A:$A,'Objectenoverzicht aantallen'!J:J)*$C18</f>
        <v>0</v>
      </c>
      <c r="P18" s="568">
        <f>LOOKUP('Calculatie sheet'!$AB$2,'Objectenoverzicht aantallen'!$A:$A,'Objectenoverzicht aantallen'!K:K)*$C18</f>
        <v>0</v>
      </c>
      <c r="Q18" s="568">
        <f>LOOKUP('Calculatie sheet'!$AB$2,'Objectenoverzicht aantallen'!$A:$A,'Objectenoverzicht aantallen'!L:L)*$C18</f>
        <v>0</v>
      </c>
      <c r="R18" s="568">
        <f>LOOKUP('Calculatie sheet'!$AB$2,'Objectenoverzicht aantallen'!$A:$A,'Objectenoverzicht aantallen'!M:M)*$C18</f>
        <v>0</v>
      </c>
      <c r="S18" s="568">
        <f>LOOKUP('Calculatie sheet'!$AB$2,'Objectenoverzicht aantallen'!$A:$A,'Objectenoverzicht aantallen'!N:N)*$C18</f>
        <v>0</v>
      </c>
      <c r="T18" s="568">
        <f>LOOKUP('Calculatie sheet'!$AB$2,'Objectenoverzicht aantallen'!$A:$A,'Objectenoverzicht aantallen'!O:O)*$C18</f>
        <v>0</v>
      </c>
    </row>
    <row r="19" spans="2:20" x14ac:dyDescent="0.2">
      <c r="B19" t="s">
        <v>866</v>
      </c>
      <c r="C19" s="42">
        <f>'Calculatie sheet'!AB71*'Calculatie sheet'!$AB$57*'Calculatie sheet'!$AB$78</f>
        <v>0</v>
      </c>
      <c r="D19" t="s">
        <v>360</v>
      </c>
      <c r="G19" s="569">
        <f>C19*'Calculatie sheet'!AB$7</f>
        <v>0</v>
      </c>
      <c r="H19" s="42">
        <f>C19*'Calculatie sheet'!AB$8</f>
        <v>0</v>
      </c>
      <c r="I19" t="str">
        <f t="shared" ref="I19" si="3">D19</f>
        <v>Biobased</v>
      </c>
      <c r="J19" s="568">
        <f>LOOKUP('Calculatie sheet'!$AB$2,'Objectenoverzicht aantallen'!$A:$A,'Objectenoverzicht aantallen'!E:E)*$C19</f>
        <v>0</v>
      </c>
      <c r="K19" s="568">
        <f>LOOKUP('Calculatie sheet'!$AB$2,'Objectenoverzicht aantallen'!$A:$A,'Objectenoverzicht aantallen'!F:F)*$C19</f>
        <v>0</v>
      </c>
      <c r="L19" s="568">
        <f>LOOKUP('Calculatie sheet'!$AB$2,'Objectenoverzicht aantallen'!$A:$A,'Objectenoverzicht aantallen'!G:G)*$C19</f>
        <v>0</v>
      </c>
      <c r="M19" s="568">
        <f>LOOKUP('Calculatie sheet'!$AB$2,'Objectenoverzicht aantallen'!$A:$A,'Objectenoverzicht aantallen'!H:H)*$C19</f>
        <v>0</v>
      </c>
      <c r="N19" s="568">
        <f>LOOKUP('Calculatie sheet'!$AB$2,'Objectenoverzicht aantallen'!$A:$A,'Objectenoverzicht aantallen'!I:I)*$C19</f>
        <v>0</v>
      </c>
      <c r="O19" s="568">
        <f>LOOKUP('Calculatie sheet'!$AB$2,'Objectenoverzicht aantallen'!$A:$A,'Objectenoverzicht aantallen'!J:J)*$C19</f>
        <v>0</v>
      </c>
      <c r="P19" s="568">
        <f>LOOKUP('Calculatie sheet'!$AB$2,'Objectenoverzicht aantallen'!$A:$A,'Objectenoverzicht aantallen'!K:K)*$C19</f>
        <v>0</v>
      </c>
      <c r="Q19" s="568">
        <f>LOOKUP('Calculatie sheet'!$AB$2,'Objectenoverzicht aantallen'!$A:$A,'Objectenoverzicht aantallen'!L:L)*$C19</f>
        <v>0</v>
      </c>
      <c r="R19" s="568">
        <f>LOOKUP('Calculatie sheet'!$AB$2,'Objectenoverzicht aantallen'!$A:$A,'Objectenoverzicht aantallen'!M:M)*$C19</f>
        <v>0</v>
      </c>
      <c r="S19" s="568">
        <f>LOOKUP('Calculatie sheet'!$AB$2,'Objectenoverzicht aantallen'!$A:$A,'Objectenoverzicht aantallen'!N:N)*$C19</f>
        <v>0</v>
      </c>
      <c r="T19" s="568">
        <f>LOOKUP('Calculatie sheet'!$AB$2,'Objectenoverzicht aantallen'!$A:$A,'Objectenoverzicht aantallen'!O:O)*$C19</f>
        <v>0</v>
      </c>
    </row>
    <row r="20" spans="2:20" x14ac:dyDescent="0.2">
      <c r="B20" t="str">
        <f t="shared" ref="B20:B21" si="4">B13</f>
        <v>Grondbewerking</v>
      </c>
      <c r="C20" s="42">
        <f>'Calculatie sheet'!AB72*'Calculatie sheet'!$AB$57*'Calculatie sheet'!$AB$78</f>
        <v>0</v>
      </c>
      <c r="D20" t="s">
        <v>360</v>
      </c>
      <c r="G20" s="569">
        <f>C20*'Calculatie sheet'!AB$7</f>
        <v>0</v>
      </c>
      <c r="H20" s="42">
        <f>C20*'Calculatie sheet'!AB$8</f>
        <v>0</v>
      </c>
      <c r="I20" t="str">
        <f t="shared" si="0"/>
        <v>Biobased</v>
      </c>
      <c r="J20" s="568">
        <f>LOOKUP('Calculatie sheet'!$AB$2,'Objectenoverzicht aantallen'!$A:$A,'Objectenoverzicht aantallen'!E:E)*$C20</f>
        <v>0</v>
      </c>
      <c r="K20" s="568">
        <f>LOOKUP('Calculatie sheet'!$AB$2,'Objectenoverzicht aantallen'!$A:$A,'Objectenoverzicht aantallen'!F:F)*$C20</f>
        <v>0</v>
      </c>
      <c r="L20" s="568">
        <f>LOOKUP('Calculatie sheet'!$AB$2,'Objectenoverzicht aantallen'!$A:$A,'Objectenoverzicht aantallen'!G:G)*$C20</f>
        <v>0</v>
      </c>
      <c r="M20" s="568">
        <f>LOOKUP('Calculatie sheet'!$AB$2,'Objectenoverzicht aantallen'!$A:$A,'Objectenoverzicht aantallen'!H:H)*$C20</f>
        <v>0</v>
      </c>
      <c r="N20" s="568">
        <f>LOOKUP('Calculatie sheet'!$AB$2,'Objectenoverzicht aantallen'!$A:$A,'Objectenoverzicht aantallen'!I:I)*$C20</f>
        <v>0</v>
      </c>
      <c r="O20" s="568">
        <f>LOOKUP('Calculatie sheet'!$AB$2,'Objectenoverzicht aantallen'!$A:$A,'Objectenoverzicht aantallen'!J:J)*$C20</f>
        <v>0</v>
      </c>
      <c r="P20" s="568">
        <f>LOOKUP('Calculatie sheet'!$AB$2,'Objectenoverzicht aantallen'!$A:$A,'Objectenoverzicht aantallen'!K:K)*$C20</f>
        <v>0</v>
      </c>
      <c r="Q20" s="568">
        <f>LOOKUP('Calculatie sheet'!$AB$2,'Objectenoverzicht aantallen'!$A:$A,'Objectenoverzicht aantallen'!L:L)*$C20</f>
        <v>0</v>
      </c>
      <c r="R20" s="568">
        <f>LOOKUP('Calculatie sheet'!$AB$2,'Objectenoverzicht aantallen'!$A:$A,'Objectenoverzicht aantallen'!M:M)*$C20</f>
        <v>0</v>
      </c>
      <c r="S20" s="568">
        <f>LOOKUP('Calculatie sheet'!$AB$2,'Objectenoverzicht aantallen'!$A:$A,'Objectenoverzicht aantallen'!N:N)*$C20</f>
        <v>0</v>
      </c>
      <c r="T20" s="568">
        <f>LOOKUP('Calculatie sheet'!$AB$2,'Objectenoverzicht aantallen'!$A:$A,'Objectenoverzicht aantallen'!O:O)*$C20</f>
        <v>0</v>
      </c>
    </row>
    <row r="21" spans="2:20" x14ac:dyDescent="0.2">
      <c r="B21" t="str">
        <f t="shared" si="4"/>
        <v>Bestrating</v>
      </c>
      <c r="C21" s="42">
        <f>'Calculatie sheet'!AB73*'Calculatie sheet'!$AB$57*'Calculatie sheet'!$AB$78</f>
        <v>0</v>
      </c>
      <c r="D21" t="s">
        <v>360</v>
      </c>
      <c r="G21" s="569">
        <f>C21*'Calculatie sheet'!AB$7</f>
        <v>0</v>
      </c>
      <c r="H21" s="42">
        <f>C21*'Calculatie sheet'!AB$8</f>
        <v>0</v>
      </c>
      <c r="I21" t="str">
        <f t="shared" si="0"/>
        <v>Biobased</v>
      </c>
      <c r="J21" s="568">
        <f>LOOKUP('Calculatie sheet'!$AB$2,'Objectenoverzicht aantallen'!$A:$A,'Objectenoverzicht aantallen'!E:E)*$C21</f>
        <v>0</v>
      </c>
      <c r="K21" s="568">
        <f>LOOKUP('Calculatie sheet'!$AB$2,'Objectenoverzicht aantallen'!$A:$A,'Objectenoverzicht aantallen'!F:F)*$C21</f>
        <v>0</v>
      </c>
      <c r="L21" s="568">
        <f>LOOKUP('Calculatie sheet'!$AB$2,'Objectenoverzicht aantallen'!$A:$A,'Objectenoverzicht aantallen'!G:G)*$C21</f>
        <v>0</v>
      </c>
      <c r="M21" s="568">
        <f>LOOKUP('Calculatie sheet'!$AB$2,'Objectenoverzicht aantallen'!$A:$A,'Objectenoverzicht aantallen'!H:H)*$C21</f>
        <v>0</v>
      </c>
      <c r="N21" s="568">
        <f>LOOKUP('Calculatie sheet'!$AB$2,'Objectenoverzicht aantallen'!$A:$A,'Objectenoverzicht aantallen'!I:I)*$C21</f>
        <v>0</v>
      </c>
      <c r="O21" s="568">
        <f>LOOKUP('Calculatie sheet'!$AB$2,'Objectenoverzicht aantallen'!$A:$A,'Objectenoverzicht aantallen'!J:J)*$C21</f>
        <v>0</v>
      </c>
      <c r="P21" s="568">
        <f>LOOKUP('Calculatie sheet'!$AB$2,'Objectenoverzicht aantallen'!$A:$A,'Objectenoverzicht aantallen'!K:K)*$C21</f>
        <v>0</v>
      </c>
      <c r="Q21" s="568">
        <f>LOOKUP('Calculatie sheet'!$AB$2,'Objectenoverzicht aantallen'!$A:$A,'Objectenoverzicht aantallen'!L:L)*$C21</f>
        <v>0</v>
      </c>
      <c r="R21" s="568">
        <f>LOOKUP('Calculatie sheet'!$AB$2,'Objectenoverzicht aantallen'!$A:$A,'Objectenoverzicht aantallen'!M:M)*$C21</f>
        <v>0</v>
      </c>
      <c r="S21" s="568">
        <f>LOOKUP('Calculatie sheet'!$AB$2,'Objectenoverzicht aantallen'!$A:$A,'Objectenoverzicht aantallen'!N:N)*$C21</f>
        <v>0</v>
      </c>
      <c r="T21" s="568">
        <f>LOOKUP('Calculatie sheet'!$AB$2,'Objectenoverzicht aantallen'!$A:$A,'Objectenoverzicht aantallen'!O:O)*$C21</f>
        <v>0</v>
      </c>
    </row>
    <row r="22" spans="2:20" x14ac:dyDescent="0.2">
      <c r="B22" t="s">
        <v>348</v>
      </c>
      <c r="C22" s="42">
        <f>'Calculatie sheet'!AB74*'Calculatie sheet'!$AB$57*'Calculatie sheet'!$AB$78</f>
        <v>0</v>
      </c>
      <c r="D22" t="s">
        <v>360</v>
      </c>
      <c r="G22" s="569">
        <f>C22*'Calculatie sheet'!AB$7</f>
        <v>0</v>
      </c>
      <c r="H22" s="42">
        <f>C22*'Calculatie sheet'!AB$8</f>
        <v>0</v>
      </c>
      <c r="I22" t="str">
        <f t="shared" si="0"/>
        <v>Biobased</v>
      </c>
      <c r="J22" s="568">
        <f>LOOKUP('Calculatie sheet'!$AB$2,'Objectenoverzicht aantallen'!$A:$A,'Objectenoverzicht aantallen'!E:E)*$C22</f>
        <v>0</v>
      </c>
      <c r="K22" s="568">
        <f>LOOKUP('Calculatie sheet'!$AB$2,'Objectenoverzicht aantallen'!$A:$A,'Objectenoverzicht aantallen'!F:F)*$C22</f>
        <v>0</v>
      </c>
      <c r="L22" s="568">
        <f>LOOKUP('Calculatie sheet'!$AB$2,'Objectenoverzicht aantallen'!$A:$A,'Objectenoverzicht aantallen'!G:G)*$C22</f>
        <v>0</v>
      </c>
      <c r="M22" s="568">
        <f>LOOKUP('Calculatie sheet'!$AB$2,'Objectenoverzicht aantallen'!$A:$A,'Objectenoverzicht aantallen'!H:H)*$C22</f>
        <v>0</v>
      </c>
      <c r="N22" s="568">
        <f>LOOKUP('Calculatie sheet'!$AB$2,'Objectenoverzicht aantallen'!$A:$A,'Objectenoverzicht aantallen'!I:I)*$C22</f>
        <v>0</v>
      </c>
      <c r="O22" s="568">
        <f>LOOKUP('Calculatie sheet'!$AB$2,'Objectenoverzicht aantallen'!$A:$A,'Objectenoverzicht aantallen'!J:J)*$C22</f>
        <v>0</v>
      </c>
      <c r="P22" s="568">
        <f>LOOKUP('Calculatie sheet'!$AB$2,'Objectenoverzicht aantallen'!$A:$A,'Objectenoverzicht aantallen'!K:K)*$C22</f>
        <v>0</v>
      </c>
      <c r="Q22" s="568">
        <f>LOOKUP('Calculatie sheet'!$AB$2,'Objectenoverzicht aantallen'!$A:$A,'Objectenoverzicht aantallen'!L:L)*$C22</f>
        <v>0</v>
      </c>
      <c r="R22" s="568">
        <f>LOOKUP('Calculatie sheet'!$AB$2,'Objectenoverzicht aantallen'!$A:$A,'Objectenoverzicht aantallen'!M:M)*$C22</f>
        <v>0</v>
      </c>
      <c r="S22" s="568">
        <f>LOOKUP('Calculatie sheet'!$AB$2,'Objectenoverzicht aantallen'!$A:$A,'Objectenoverzicht aantallen'!N:N)*$C22</f>
        <v>0</v>
      </c>
      <c r="T22" s="568">
        <f>LOOKUP('Calculatie sheet'!$AB$2,'Objectenoverzicht aantallen'!$A:$A,'Objectenoverzicht aantallen'!O:O)*$C22</f>
        <v>0</v>
      </c>
    </row>
  </sheetData>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5DCC-5C4E-D949-A0F4-4BB95E3BDA2E}">
  <dimension ref="A1:T22"/>
  <sheetViews>
    <sheetView workbookViewId="0">
      <selection activeCell="G18" sqref="G18:T19"/>
    </sheetView>
  </sheetViews>
  <sheetFormatPr baseColWidth="10" defaultRowHeight="16" x14ac:dyDescent="0.2"/>
  <cols>
    <col min="1" max="1" width="11.83203125" bestFit="1" customWidth="1"/>
    <col min="5" max="5" width="21" bestFit="1" customWidth="1"/>
  </cols>
  <sheetData>
    <row r="1" spans="1:20" x14ac:dyDescent="0.2">
      <c r="A1" t="str">
        <f>'Calculatie sheet'!AC3</f>
        <v>Dwarsliggers</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sheet'!AC68*'Calculatie sheet'!$AC$57*(1-'Calculatie sheet'!$AC$77-'Calculatie sheet'!$AC$78)</f>
        <v>362.9030406225001</v>
      </c>
      <c r="D2" t="s">
        <v>134</v>
      </c>
      <c r="E2" s="8" t="s">
        <v>71</v>
      </c>
      <c r="G2" s="569">
        <f>C2*'Calculatie sheet'!AC$7</f>
        <v>0</v>
      </c>
      <c r="H2" s="42">
        <f>C2*'Calculatie sheet'!AC$8</f>
        <v>0</v>
      </c>
      <c r="I2" t="str">
        <f>D2</f>
        <v>Primair</v>
      </c>
      <c r="J2" s="568">
        <f>LOOKUP('Calculatie sheet'!$AC$2,'Objectenoverzicht aantallen'!$A:$A,'Objectenoverzicht aantallen'!E:E)*$C2</f>
        <v>0</v>
      </c>
      <c r="K2" s="568">
        <f>LOOKUP('Calculatie sheet'!$AC$2,'Objectenoverzicht aantallen'!$A:$A,'Objectenoverzicht aantallen'!F:F)*$C2</f>
        <v>0</v>
      </c>
      <c r="L2" s="568">
        <f>LOOKUP('Calculatie sheet'!$AC$2,'Objectenoverzicht aantallen'!$A:$A,'Objectenoverzicht aantallen'!G:G)*$C2</f>
        <v>0</v>
      </c>
      <c r="M2" s="568">
        <f>LOOKUP('Calculatie sheet'!$AC$2,'Objectenoverzicht aantallen'!$A:$A,'Objectenoverzicht aantallen'!H:H)*$C2</f>
        <v>0</v>
      </c>
      <c r="N2" s="568">
        <f>LOOKUP('Calculatie sheet'!$AC$2,'Objectenoverzicht aantallen'!$A:$A,'Objectenoverzicht aantallen'!I:I)*$C2</f>
        <v>0</v>
      </c>
      <c r="O2" s="568">
        <f>LOOKUP('Calculatie sheet'!$AC$2,'Objectenoverzicht aantallen'!$A:$A,'Objectenoverzicht aantallen'!J:J)*$C2</f>
        <v>0</v>
      </c>
      <c r="P2" s="568">
        <f>LOOKUP('Calculatie sheet'!$AC$2,'Objectenoverzicht aantallen'!$A:$A,'Objectenoverzicht aantallen'!K:K)*$C2</f>
        <v>0</v>
      </c>
      <c r="Q2" s="568">
        <f>LOOKUP('Calculatie sheet'!$AC$2,'Objectenoverzicht aantallen'!$A:$A,'Objectenoverzicht aantallen'!L:L)*$C2</f>
        <v>0</v>
      </c>
      <c r="R2" s="568">
        <f>LOOKUP('Calculatie sheet'!$AC$2,'Objectenoverzicht aantallen'!$A:$A,'Objectenoverzicht aantallen'!M:M)*$C2</f>
        <v>0</v>
      </c>
      <c r="S2" s="568">
        <f>LOOKUP('Calculatie sheet'!$AC$2,'Objectenoverzicht aantallen'!$A:$A,'Objectenoverzicht aantallen'!N:N)*$C2</f>
        <v>0</v>
      </c>
      <c r="T2" s="568">
        <f>LOOKUP('Calculatie sheet'!$AC$2,'Objectenoverzicht aantallen'!$A:$A,'Objectenoverzicht aantallen'!O:O)*$C2</f>
        <v>0</v>
      </c>
    </row>
    <row r="3" spans="1:20" x14ac:dyDescent="0.2">
      <c r="B3" t="str">
        <f>'Calculatie sheet'!C69</f>
        <v>Staal</v>
      </c>
      <c r="C3" s="43">
        <f>'Calculatie sheet'!AC69*'Calculatie sheet'!$AC$57*(1-'Calculatie sheet'!$AC$77-'Calculatie sheet'!$AC$78)</f>
        <v>39.560064495000006</v>
      </c>
      <c r="D3" t="s">
        <v>134</v>
      </c>
      <c r="E3" s="24" t="s">
        <v>74</v>
      </c>
      <c r="G3" s="569">
        <f>C3*'Calculatie sheet'!AC$7</f>
        <v>0</v>
      </c>
      <c r="H3" s="42">
        <f>C3*'Calculatie sheet'!AC$8</f>
        <v>0</v>
      </c>
      <c r="I3" t="str">
        <f t="shared" ref="I3:I22" si="0">D3</f>
        <v>Primair</v>
      </c>
      <c r="J3" s="568">
        <f>LOOKUP('Calculatie sheet'!$AC$2,'Objectenoverzicht aantallen'!$A:$A,'Objectenoverzicht aantallen'!E:E)*$C3</f>
        <v>0</v>
      </c>
      <c r="K3" s="568">
        <f>LOOKUP('Calculatie sheet'!$AC$2,'Objectenoverzicht aantallen'!$A:$A,'Objectenoverzicht aantallen'!F:F)*$C3</f>
        <v>0</v>
      </c>
      <c r="L3" s="568">
        <f>LOOKUP('Calculatie sheet'!$AC$2,'Objectenoverzicht aantallen'!$A:$A,'Objectenoverzicht aantallen'!G:G)*$C3</f>
        <v>0</v>
      </c>
      <c r="M3" s="568">
        <f>LOOKUP('Calculatie sheet'!$AC$2,'Objectenoverzicht aantallen'!$A:$A,'Objectenoverzicht aantallen'!H:H)*$C3</f>
        <v>0</v>
      </c>
      <c r="N3" s="568">
        <f>LOOKUP('Calculatie sheet'!$AC$2,'Objectenoverzicht aantallen'!$A:$A,'Objectenoverzicht aantallen'!I:I)*$C3</f>
        <v>0</v>
      </c>
      <c r="O3" s="568">
        <f>LOOKUP('Calculatie sheet'!$AC$2,'Objectenoverzicht aantallen'!$A:$A,'Objectenoverzicht aantallen'!J:J)*$C3</f>
        <v>0</v>
      </c>
      <c r="P3" s="568">
        <f>LOOKUP('Calculatie sheet'!$AC$2,'Objectenoverzicht aantallen'!$A:$A,'Objectenoverzicht aantallen'!K:K)*$C3</f>
        <v>0</v>
      </c>
      <c r="Q3" s="568">
        <f>LOOKUP('Calculatie sheet'!$AC$2,'Objectenoverzicht aantallen'!$A:$A,'Objectenoverzicht aantallen'!L:L)*$C3</f>
        <v>0</v>
      </c>
      <c r="R3" s="568">
        <f>LOOKUP('Calculatie sheet'!$AC$2,'Objectenoverzicht aantallen'!$A:$A,'Objectenoverzicht aantallen'!M:M)*$C3</f>
        <v>0</v>
      </c>
      <c r="S3" s="568">
        <f>LOOKUP('Calculatie sheet'!$AC$2,'Objectenoverzicht aantallen'!$A:$A,'Objectenoverzicht aantallen'!N:N)*$C3</f>
        <v>0</v>
      </c>
      <c r="T3" s="568">
        <f>LOOKUP('Calculatie sheet'!$AC$2,'Objectenoverzicht aantallen'!$A:$A,'Objectenoverzicht aantallen'!O:O)*$C3</f>
        <v>0</v>
      </c>
    </row>
    <row r="4" spans="1:20" x14ac:dyDescent="0.2">
      <c r="B4" t="str">
        <f>'Calculatie sheet'!C70</f>
        <v>Asfalt</v>
      </c>
      <c r="C4" s="43">
        <f>'Calculatie sheet'!AC70*'Calculatie sheet'!$AC$57*(1-'Calculatie sheet'!$AC$77-'Calculatie sheet'!$AC$78)</f>
        <v>0</v>
      </c>
      <c r="D4" t="s">
        <v>134</v>
      </c>
      <c r="E4" s="25" t="s">
        <v>75</v>
      </c>
      <c r="G4" s="569">
        <f>C4*'Calculatie sheet'!AC$7</f>
        <v>0</v>
      </c>
      <c r="H4" s="42">
        <f>C4*'Calculatie sheet'!AC$8</f>
        <v>0</v>
      </c>
      <c r="I4" t="str">
        <f t="shared" si="0"/>
        <v>Primair</v>
      </c>
      <c r="J4" s="568">
        <f>LOOKUP('Calculatie sheet'!$AC$2,'Objectenoverzicht aantallen'!$A:$A,'Objectenoverzicht aantallen'!E:E)*$C4</f>
        <v>0</v>
      </c>
      <c r="K4" s="568">
        <f>LOOKUP('Calculatie sheet'!$AC$2,'Objectenoverzicht aantallen'!$A:$A,'Objectenoverzicht aantallen'!F:F)*$C4</f>
        <v>0</v>
      </c>
      <c r="L4" s="568">
        <f>LOOKUP('Calculatie sheet'!$AC$2,'Objectenoverzicht aantallen'!$A:$A,'Objectenoverzicht aantallen'!G:G)*$C4</f>
        <v>0</v>
      </c>
      <c r="M4" s="568">
        <f>LOOKUP('Calculatie sheet'!$AC$2,'Objectenoverzicht aantallen'!$A:$A,'Objectenoverzicht aantallen'!H:H)*$C4</f>
        <v>0</v>
      </c>
      <c r="N4" s="568">
        <f>LOOKUP('Calculatie sheet'!$AC$2,'Objectenoverzicht aantallen'!$A:$A,'Objectenoverzicht aantallen'!I:I)*$C4</f>
        <v>0</v>
      </c>
      <c r="O4" s="568">
        <f>LOOKUP('Calculatie sheet'!$AC$2,'Objectenoverzicht aantallen'!$A:$A,'Objectenoverzicht aantallen'!J:J)*$C4</f>
        <v>0</v>
      </c>
      <c r="P4" s="568">
        <f>LOOKUP('Calculatie sheet'!$AC$2,'Objectenoverzicht aantallen'!$A:$A,'Objectenoverzicht aantallen'!K:K)*$C4</f>
        <v>0</v>
      </c>
      <c r="Q4" s="568">
        <f>LOOKUP('Calculatie sheet'!$AC$2,'Objectenoverzicht aantallen'!$A:$A,'Objectenoverzicht aantallen'!L:L)*$C4</f>
        <v>0</v>
      </c>
      <c r="R4" s="568">
        <f>LOOKUP('Calculatie sheet'!$AC$2,'Objectenoverzicht aantallen'!$A:$A,'Objectenoverzicht aantallen'!M:M)*$C4</f>
        <v>0</v>
      </c>
      <c r="S4" s="568">
        <f>LOOKUP('Calculatie sheet'!$AC$2,'Objectenoverzicht aantallen'!$A:$A,'Objectenoverzicht aantallen'!N:N)*$C4</f>
        <v>0</v>
      </c>
      <c r="T4" s="568">
        <f>LOOKUP('Calculatie sheet'!$AC$2,'Objectenoverzicht aantallen'!$A:$A,'Objectenoverzicht aantallen'!O:O)*$C4</f>
        <v>0</v>
      </c>
    </row>
    <row r="5" spans="1:20" x14ac:dyDescent="0.2">
      <c r="B5" t="s">
        <v>866</v>
      </c>
      <c r="C5" s="43">
        <f>'Calculatie sheet'!AC71*'Calculatie sheet'!$AC$57*(1-'Calculatie sheet'!$AC$77-'Calculatie sheet'!$AC$78)</f>
        <v>0</v>
      </c>
      <c r="D5" t="s">
        <v>134</v>
      </c>
      <c r="E5" s="27" t="s">
        <v>93</v>
      </c>
      <c r="G5" s="569">
        <f>C5*'Calculatie sheet'!AC$7</f>
        <v>0</v>
      </c>
      <c r="H5" s="42">
        <f>C5*'Calculatie sheet'!AC$8</f>
        <v>0</v>
      </c>
      <c r="I5" t="str">
        <f t="shared" ref="I5" si="1">D5</f>
        <v>Primair</v>
      </c>
      <c r="J5" s="568">
        <f>LOOKUP('Calculatie sheet'!$AC$2,'Objectenoverzicht aantallen'!$A:$A,'Objectenoverzicht aantallen'!E:E)*$C5</f>
        <v>0</v>
      </c>
      <c r="K5" s="568">
        <f>LOOKUP('Calculatie sheet'!$AC$2,'Objectenoverzicht aantallen'!$A:$A,'Objectenoverzicht aantallen'!F:F)*$C5</f>
        <v>0</v>
      </c>
      <c r="L5" s="568">
        <f>LOOKUP('Calculatie sheet'!$AC$2,'Objectenoverzicht aantallen'!$A:$A,'Objectenoverzicht aantallen'!G:G)*$C5</f>
        <v>0</v>
      </c>
      <c r="M5" s="568">
        <f>LOOKUP('Calculatie sheet'!$AC$2,'Objectenoverzicht aantallen'!$A:$A,'Objectenoverzicht aantallen'!H:H)*$C5</f>
        <v>0</v>
      </c>
      <c r="N5" s="568">
        <f>LOOKUP('Calculatie sheet'!$AC$2,'Objectenoverzicht aantallen'!$A:$A,'Objectenoverzicht aantallen'!I:I)*$C5</f>
        <v>0</v>
      </c>
      <c r="O5" s="568">
        <f>LOOKUP('Calculatie sheet'!$AC$2,'Objectenoverzicht aantallen'!$A:$A,'Objectenoverzicht aantallen'!J:J)*$C5</f>
        <v>0</v>
      </c>
      <c r="P5" s="568">
        <f>LOOKUP('Calculatie sheet'!$AC$2,'Objectenoverzicht aantallen'!$A:$A,'Objectenoverzicht aantallen'!K:K)*$C5</f>
        <v>0</v>
      </c>
      <c r="Q5" s="568">
        <f>LOOKUP('Calculatie sheet'!$AC$2,'Objectenoverzicht aantallen'!$A:$A,'Objectenoverzicht aantallen'!L:L)*$C5</f>
        <v>0</v>
      </c>
      <c r="R5" s="568">
        <f>LOOKUP('Calculatie sheet'!$AC$2,'Objectenoverzicht aantallen'!$A:$A,'Objectenoverzicht aantallen'!M:M)*$C5</f>
        <v>0</v>
      </c>
      <c r="S5" s="568">
        <f>LOOKUP('Calculatie sheet'!$AC$2,'Objectenoverzicht aantallen'!$A:$A,'Objectenoverzicht aantallen'!N:N)*$C5</f>
        <v>0</v>
      </c>
      <c r="T5" s="568">
        <f>LOOKUP('Calculatie sheet'!$AC$2,'Objectenoverzicht aantallen'!$A:$A,'Objectenoverzicht aantallen'!O:O)*$C5</f>
        <v>0</v>
      </c>
    </row>
    <row r="6" spans="1:20" x14ac:dyDescent="0.2">
      <c r="B6" t="str">
        <f>'Calculatie sheet'!C72</f>
        <v>Grondbewerking</v>
      </c>
      <c r="C6" s="43">
        <f>'Calculatie sheet'!AC72*'Calculatie sheet'!$AC$57*(1-'Calculatie sheet'!$AC$77-'Calculatie sheet'!$AC$78)</f>
        <v>0</v>
      </c>
      <c r="D6" t="s">
        <v>134</v>
      </c>
      <c r="E6" s="38" t="s">
        <v>659</v>
      </c>
      <c r="G6" s="569">
        <f>C6*'Calculatie sheet'!AC$7</f>
        <v>0</v>
      </c>
      <c r="H6" s="42">
        <f>C6*'Calculatie sheet'!AC$8</f>
        <v>0</v>
      </c>
      <c r="I6" t="str">
        <f t="shared" si="0"/>
        <v>Primair</v>
      </c>
      <c r="J6" s="568">
        <f>LOOKUP('Calculatie sheet'!$AC$2,'Objectenoverzicht aantallen'!$A:$A,'Objectenoverzicht aantallen'!E:E)*$C6</f>
        <v>0</v>
      </c>
      <c r="K6" s="568">
        <f>LOOKUP('Calculatie sheet'!$AC$2,'Objectenoverzicht aantallen'!$A:$A,'Objectenoverzicht aantallen'!F:F)*$C6</f>
        <v>0</v>
      </c>
      <c r="L6" s="568">
        <f>LOOKUP('Calculatie sheet'!$AC$2,'Objectenoverzicht aantallen'!$A:$A,'Objectenoverzicht aantallen'!G:G)*$C6</f>
        <v>0</v>
      </c>
      <c r="M6" s="568">
        <f>LOOKUP('Calculatie sheet'!$AC$2,'Objectenoverzicht aantallen'!$A:$A,'Objectenoverzicht aantallen'!H:H)*$C6</f>
        <v>0</v>
      </c>
      <c r="N6" s="568">
        <f>LOOKUP('Calculatie sheet'!$AC$2,'Objectenoverzicht aantallen'!$A:$A,'Objectenoverzicht aantallen'!I:I)*$C6</f>
        <v>0</v>
      </c>
      <c r="O6" s="568">
        <f>LOOKUP('Calculatie sheet'!$AC$2,'Objectenoverzicht aantallen'!$A:$A,'Objectenoverzicht aantallen'!J:J)*$C6</f>
        <v>0</v>
      </c>
      <c r="P6" s="568">
        <f>LOOKUP('Calculatie sheet'!$AC$2,'Objectenoverzicht aantallen'!$A:$A,'Objectenoverzicht aantallen'!K:K)*$C6</f>
        <v>0</v>
      </c>
      <c r="Q6" s="568">
        <f>LOOKUP('Calculatie sheet'!$AC$2,'Objectenoverzicht aantallen'!$A:$A,'Objectenoverzicht aantallen'!L:L)*$C6</f>
        <v>0</v>
      </c>
      <c r="R6" s="568">
        <f>LOOKUP('Calculatie sheet'!$AC$2,'Objectenoverzicht aantallen'!$A:$A,'Objectenoverzicht aantallen'!M:M)*$C6</f>
        <v>0</v>
      </c>
      <c r="S6" s="568">
        <f>LOOKUP('Calculatie sheet'!$AC$2,'Objectenoverzicht aantallen'!$A:$A,'Objectenoverzicht aantallen'!N:N)*$C6</f>
        <v>0</v>
      </c>
      <c r="T6" s="568">
        <f>LOOKUP('Calculatie sheet'!$AC$2,'Objectenoverzicht aantallen'!$A:$A,'Objectenoverzicht aantallen'!O:O)*$C6</f>
        <v>0</v>
      </c>
    </row>
    <row r="7" spans="1:20" x14ac:dyDescent="0.2">
      <c r="B7" t="str">
        <f>'Calculatie sheet'!C73</f>
        <v>Bestrating</v>
      </c>
      <c r="C7" s="43">
        <f>'Calculatie sheet'!AC73*'Calculatie sheet'!$AC$57*(1-'Calculatie sheet'!$AC$77-'Calculatie sheet'!$AC$78)</f>
        <v>0</v>
      </c>
      <c r="D7" t="s">
        <v>134</v>
      </c>
      <c r="E7" s="569" t="s">
        <v>597</v>
      </c>
      <c r="G7" s="569">
        <f>C7*'Calculatie sheet'!AC$7</f>
        <v>0</v>
      </c>
      <c r="H7" s="42">
        <f>C7*'Calculatie sheet'!AC$8</f>
        <v>0</v>
      </c>
      <c r="I7" t="str">
        <f t="shared" si="0"/>
        <v>Primair</v>
      </c>
      <c r="J7" s="568">
        <f>LOOKUP('Calculatie sheet'!$AC$2,'Objectenoverzicht aantallen'!$A:$A,'Objectenoverzicht aantallen'!E:E)*$C7</f>
        <v>0</v>
      </c>
      <c r="K7" s="568">
        <f>LOOKUP('Calculatie sheet'!$AC$2,'Objectenoverzicht aantallen'!$A:$A,'Objectenoverzicht aantallen'!F:F)*$C7</f>
        <v>0</v>
      </c>
      <c r="L7" s="568">
        <f>LOOKUP('Calculatie sheet'!$AC$2,'Objectenoverzicht aantallen'!$A:$A,'Objectenoverzicht aantallen'!G:G)*$C7</f>
        <v>0</v>
      </c>
      <c r="M7" s="568">
        <f>LOOKUP('Calculatie sheet'!$AC$2,'Objectenoverzicht aantallen'!$A:$A,'Objectenoverzicht aantallen'!H:H)*$C7</f>
        <v>0</v>
      </c>
      <c r="N7" s="568">
        <f>LOOKUP('Calculatie sheet'!$AC$2,'Objectenoverzicht aantallen'!$A:$A,'Objectenoverzicht aantallen'!I:I)*$C7</f>
        <v>0</v>
      </c>
      <c r="O7" s="568">
        <f>LOOKUP('Calculatie sheet'!$AC$2,'Objectenoverzicht aantallen'!$A:$A,'Objectenoverzicht aantallen'!J:J)*$C7</f>
        <v>0</v>
      </c>
      <c r="P7" s="568">
        <f>LOOKUP('Calculatie sheet'!$AC$2,'Objectenoverzicht aantallen'!$A:$A,'Objectenoverzicht aantallen'!K:K)*$C7</f>
        <v>0</v>
      </c>
      <c r="Q7" s="568">
        <f>LOOKUP('Calculatie sheet'!$AC$2,'Objectenoverzicht aantallen'!$A:$A,'Objectenoverzicht aantallen'!L:L)*$C7</f>
        <v>0</v>
      </c>
      <c r="R7" s="568">
        <f>LOOKUP('Calculatie sheet'!$AC$2,'Objectenoverzicht aantallen'!$A:$A,'Objectenoverzicht aantallen'!M:M)*$C7</f>
        <v>0</v>
      </c>
      <c r="S7" s="568">
        <f>LOOKUP('Calculatie sheet'!$AC$2,'Objectenoverzicht aantallen'!$A:$A,'Objectenoverzicht aantallen'!N:N)*$C7</f>
        <v>0</v>
      </c>
      <c r="T7" s="568">
        <f>LOOKUP('Calculatie sheet'!$AC$2,'Objectenoverzicht aantallen'!$A:$A,'Objectenoverzicht aantallen'!O:O)*$C7</f>
        <v>0</v>
      </c>
    </row>
    <row r="8" spans="1:20" x14ac:dyDescent="0.2">
      <c r="B8" t="s">
        <v>348</v>
      </c>
      <c r="C8" s="43">
        <f>'Calculatie sheet'!AC74*'Calculatie sheet'!$AC$57*(1-'Calculatie sheet'!$AC$77-'Calculatie sheet'!$AC$78)</f>
        <v>1.2110223825000002</v>
      </c>
      <c r="D8" t="s">
        <v>134</v>
      </c>
      <c r="G8" s="569">
        <f>C8*'Calculatie sheet'!AC$7</f>
        <v>0</v>
      </c>
      <c r="H8" s="42">
        <f>C8*'Calculatie sheet'!AC$8</f>
        <v>0</v>
      </c>
      <c r="I8" t="str">
        <f t="shared" si="0"/>
        <v>Primair</v>
      </c>
      <c r="J8" s="568">
        <f>LOOKUP('Calculatie sheet'!$AC$2,'Objectenoverzicht aantallen'!$A:$A,'Objectenoverzicht aantallen'!E:E)*$C8</f>
        <v>0</v>
      </c>
      <c r="K8" s="568">
        <f>LOOKUP('Calculatie sheet'!$AC$2,'Objectenoverzicht aantallen'!$A:$A,'Objectenoverzicht aantallen'!F:F)*$C8</f>
        <v>0</v>
      </c>
      <c r="L8" s="568">
        <f>LOOKUP('Calculatie sheet'!$AC$2,'Objectenoverzicht aantallen'!$A:$A,'Objectenoverzicht aantallen'!G:G)*$C8</f>
        <v>0</v>
      </c>
      <c r="M8" s="568">
        <f>LOOKUP('Calculatie sheet'!$AC$2,'Objectenoverzicht aantallen'!$A:$A,'Objectenoverzicht aantallen'!H:H)*$C8</f>
        <v>0</v>
      </c>
      <c r="N8" s="568">
        <f>LOOKUP('Calculatie sheet'!$AC$2,'Objectenoverzicht aantallen'!$A:$A,'Objectenoverzicht aantallen'!I:I)*$C8</f>
        <v>0</v>
      </c>
      <c r="O8" s="568">
        <f>LOOKUP('Calculatie sheet'!$AC$2,'Objectenoverzicht aantallen'!$A:$A,'Objectenoverzicht aantallen'!J:J)*$C8</f>
        <v>0</v>
      </c>
      <c r="P8" s="568">
        <f>LOOKUP('Calculatie sheet'!$AC$2,'Objectenoverzicht aantallen'!$A:$A,'Objectenoverzicht aantallen'!K:K)*$C8</f>
        <v>0</v>
      </c>
      <c r="Q8" s="568">
        <f>LOOKUP('Calculatie sheet'!$AC$2,'Objectenoverzicht aantallen'!$A:$A,'Objectenoverzicht aantallen'!L:L)*$C8</f>
        <v>0</v>
      </c>
      <c r="R8" s="568">
        <f>LOOKUP('Calculatie sheet'!$AC$2,'Objectenoverzicht aantallen'!$A:$A,'Objectenoverzicht aantallen'!M:M)*$C8</f>
        <v>0</v>
      </c>
      <c r="S8" s="568">
        <f>LOOKUP('Calculatie sheet'!$AC$2,'Objectenoverzicht aantallen'!$A:$A,'Objectenoverzicht aantallen'!N:N)*$C8</f>
        <v>0</v>
      </c>
      <c r="T8" s="568">
        <f>LOOKUP('Calculatie sheet'!$AC$2,'Objectenoverzicht aantallen'!$A:$A,'Objectenoverzicht aantallen'!O:O)*$C8</f>
        <v>0</v>
      </c>
    </row>
    <row r="9" spans="1:20" x14ac:dyDescent="0.2">
      <c r="B9" t="str">
        <f>B2</f>
        <v>Beton</v>
      </c>
      <c r="C9" s="43">
        <f>'Calculatie sheet'!AC68*'Calculatie sheet'!$AC$57*'Calculatie sheet'!$AC$77</f>
        <v>1.9336343775000004</v>
      </c>
      <c r="D9" t="s">
        <v>135</v>
      </c>
      <c r="G9" s="569">
        <f>C9*'Calculatie sheet'!AC$7</f>
        <v>0</v>
      </c>
      <c r="H9" s="42">
        <f>C9*'Calculatie sheet'!AC$8</f>
        <v>0</v>
      </c>
      <c r="I9" t="str">
        <f t="shared" si="0"/>
        <v>Secundair</v>
      </c>
      <c r="J9" s="568">
        <f>LOOKUP('Calculatie sheet'!$AC$2,'Objectenoverzicht aantallen'!$A:$A,'Objectenoverzicht aantallen'!E:E)*$C9</f>
        <v>0</v>
      </c>
      <c r="K9" s="568">
        <f>LOOKUP('Calculatie sheet'!$AC$2,'Objectenoverzicht aantallen'!$A:$A,'Objectenoverzicht aantallen'!F:F)*$C9</f>
        <v>0</v>
      </c>
      <c r="L9" s="568">
        <f>LOOKUP('Calculatie sheet'!$AC$2,'Objectenoverzicht aantallen'!$A:$A,'Objectenoverzicht aantallen'!G:G)*$C9</f>
        <v>0</v>
      </c>
      <c r="M9" s="568">
        <f>LOOKUP('Calculatie sheet'!$AC$2,'Objectenoverzicht aantallen'!$A:$A,'Objectenoverzicht aantallen'!H:H)*$C9</f>
        <v>0</v>
      </c>
      <c r="N9" s="568">
        <f>LOOKUP('Calculatie sheet'!$AC$2,'Objectenoverzicht aantallen'!$A:$A,'Objectenoverzicht aantallen'!I:I)*$C9</f>
        <v>0</v>
      </c>
      <c r="O9" s="568">
        <f>LOOKUP('Calculatie sheet'!$AC$2,'Objectenoverzicht aantallen'!$A:$A,'Objectenoverzicht aantallen'!J:J)*$C9</f>
        <v>0</v>
      </c>
      <c r="P9" s="568">
        <f>LOOKUP('Calculatie sheet'!$AC$2,'Objectenoverzicht aantallen'!$A:$A,'Objectenoverzicht aantallen'!K:K)*$C9</f>
        <v>0</v>
      </c>
      <c r="Q9" s="568">
        <f>LOOKUP('Calculatie sheet'!$AC$2,'Objectenoverzicht aantallen'!$A:$A,'Objectenoverzicht aantallen'!L:L)*$C9</f>
        <v>0</v>
      </c>
      <c r="R9" s="568">
        <f>LOOKUP('Calculatie sheet'!$AC$2,'Objectenoverzicht aantallen'!$A:$A,'Objectenoverzicht aantallen'!M:M)*$C9</f>
        <v>0</v>
      </c>
      <c r="S9" s="568">
        <f>LOOKUP('Calculatie sheet'!$AC$2,'Objectenoverzicht aantallen'!$A:$A,'Objectenoverzicht aantallen'!N:N)*$C9</f>
        <v>0</v>
      </c>
      <c r="T9" s="568">
        <f>LOOKUP('Calculatie sheet'!$AC$2,'Objectenoverzicht aantallen'!$A:$A,'Objectenoverzicht aantallen'!O:O)*$C9</f>
        <v>0</v>
      </c>
    </row>
    <row r="10" spans="1:20" x14ac:dyDescent="0.2">
      <c r="B10" t="str">
        <f>B3</f>
        <v>Staal</v>
      </c>
      <c r="C10" s="43">
        <f>'Calculatie sheet'!AC69*'Calculatie sheet'!$AC$57*'Calculatie sheet'!$AC$77</f>
        <v>0.21078550500000001</v>
      </c>
      <c r="D10" t="s">
        <v>135</v>
      </c>
      <c r="G10" s="569">
        <f>C10*'Calculatie sheet'!AC$7</f>
        <v>0</v>
      </c>
      <c r="H10" s="42">
        <f>C10*'Calculatie sheet'!AC$8</f>
        <v>0</v>
      </c>
      <c r="I10" t="str">
        <f t="shared" si="0"/>
        <v>Secundair</v>
      </c>
      <c r="J10" s="568">
        <f>LOOKUP('Calculatie sheet'!$AC$2,'Objectenoverzicht aantallen'!$A:$A,'Objectenoverzicht aantallen'!E:E)*$C10</f>
        <v>0</v>
      </c>
      <c r="K10" s="568">
        <f>LOOKUP('Calculatie sheet'!$AC$2,'Objectenoverzicht aantallen'!$A:$A,'Objectenoverzicht aantallen'!F:F)*$C10</f>
        <v>0</v>
      </c>
      <c r="L10" s="568">
        <f>LOOKUP('Calculatie sheet'!$AC$2,'Objectenoverzicht aantallen'!$A:$A,'Objectenoverzicht aantallen'!G:G)*$C10</f>
        <v>0</v>
      </c>
      <c r="M10" s="568">
        <f>LOOKUP('Calculatie sheet'!$AC$2,'Objectenoverzicht aantallen'!$A:$A,'Objectenoverzicht aantallen'!H:H)*$C10</f>
        <v>0</v>
      </c>
      <c r="N10" s="568">
        <f>LOOKUP('Calculatie sheet'!$AC$2,'Objectenoverzicht aantallen'!$A:$A,'Objectenoverzicht aantallen'!I:I)*$C10</f>
        <v>0</v>
      </c>
      <c r="O10" s="568">
        <f>LOOKUP('Calculatie sheet'!$AC$2,'Objectenoverzicht aantallen'!$A:$A,'Objectenoverzicht aantallen'!J:J)*$C10</f>
        <v>0</v>
      </c>
      <c r="P10" s="568">
        <f>LOOKUP('Calculatie sheet'!$AC$2,'Objectenoverzicht aantallen'!$A:$A,'Objectenoverzicht aantallen'!K:K)*$C10</f>
        <v>0</v>
      </c>
      <c r="Q10" s="568">
        <f>LOOKUP('Calculatie sheet'!$AC$2,'Objectenoverzicht aantallen'!$A:$A,'Objectenoverzicht aantallen'!L:L)*$C10</f>
        <v>0</v>
      </c>
      <c r="R10" s="568">
        <f>LOOKUP('Calculatie sheet'!$AC$2,'Objectenoverzicht aantallen'!$A:$A,'Objectenoverzicht aantallen'!M:M)*$C10</f>
        <v>0</v>
      </c>
      <c r="S10" s="568">
        <f>LOOKUP('Calculatie sheet'!$AC$2,'Objectenoverzicht aantallen'!$A:$A,'Objectenoverzicht aantallen'!N:N)*$C10</f>
        <v>0</v>
      </c>
      <c r="T10" s="568">
        <f>LOOKUP('Calculatie sheet'!$AC$2,'Objectenoverzicht aantallen'!$A:$A,'Objectenoverzicht aantallen'!O:O)*$C10</f>
        <v>0</v>
      </c>
    </row>
    <row r="11" spans="1:20" x14ac:dyDescent="0.2">
      <c r="B11" t="str">
        <f>B4</f>
        <v>Asfalt</v>
      </c>
      <c r="C11" s="43">
        <f>'Calculatie sheet'!AC70*'Calculatie sheet'!$AC$57*'Calculatie sheet'!$AC$77</f>
        <v>0</v>
      </c>
      <c r="D11" t="s">
        <v>135</v>
      </c>
      <c r="G11" s="569">
        <f>C11*'Calculatie sheet'!AC$7</f>
        <v>0</v>
      </c>
      <c r="H11" s="42">
        <f>C11*'Calculatie sheet'!AC$8</f>
        <v>0</v>
      </c>
      <c r="I11" t="str">
        <f t="shared" si="0"/>
        <v>Secundair</v>
      </c>
      <c r="J11" s="568">
        <f>LOOKUP('Calculatie sheet'!$AC$2,'Objectenoverzicht aantallen'!$A:$A,'Objectenoverzicht aantallen'!E:E)*$C11</f>
        <v>0</v>
      </c>
      <c r="K11" s="568">
        <f>LOOKUP('Calculatie sheet'!$AC$2,'Objectenoverzicht aantallen'!$A:$A,'Objectenoverzicht aantallen'!F:F)*$C11</f>
        <v>0</v>
      </c>
      <c r="L11" s="568">
        <f>LOOKUP('Calculatie sheet'!$AC$2,'Objectenoverzicht aantallen'!$A:$A,'Objectenoverzicht aantallen'!G:G)*$C11</f>
        <v>0</v>
      </c>
      <c r="M11" s="568">
        <f>LOOKUP('Calculatie sheet'!$AC$2,'Objectenoverzicht aantallen'!$A:$A,'Objectenoverzicht aantallen'!H:H)*$C11</f>
        <v>0</v>
      </c>
      <c r="N11" s="568">
        <f>LOOKUP('Calculatie sheet'!$AC$2,'Objectenoverzicht aantallen'!$A:$A,'Objectenoverzicht aantallen'!I:I)*$C11</f>
        <v>0</v>
      </c>
      <c r="O11" s="568">
        <f>LOOKUP('Calculatie sheet'!$AC$2,'Objectenoverzicht aantallen'!$A:$A,'Objectenoverzicht aantallen'!J:J)*$C11</f>
        <v>0</v>
      </c>
      <c r="P11" s="568">
        <f>LOOKUP('Calculatie sheet'!$AC$2,'Objectenoverzicht aantallen'!$A:$A,'Objectenoverzicht aantallen'!K:K)*$C11</f>
        <v>0</v>
      </c>
      <c r="Q11" s="568">
        <f>LOOKUP('Calculatie sheet'!$AC$2,'Objectenoverzicht aantallen'!$A:$A,'Objectenoverzicht aantallen'!L:L)*$C11</f>
        <v>0</v>
      </c>
      <c r="R11" s="568">
        <f>LOOKUP('Calculatie sheet'!$AC$2,'Objectenoverzicht aantallen'!$A:$A,'Objectenoverzicht aantallen'!M:M)*$C11</f>
        <v>0</v>
      </c>
      <c r="S11" s="568">
        <f>LOOKUP('Calculatie sheet'!$AC$2,'Objectenoverzicht aantallen'!$A:$A,'Objectenoverzicht aantallen'!N:N)*$C11</f>
        <v>0</v>
      </c>
      <c r="T11" s="568">
        <f>LOOKUP('Calculatie sheet'!$AC$2,'Objectenoverzicht aantallen'!$A:$A,'Objectenoverzicht aantallen'!O:O)*$C11</f>
        <v>0</v>
      </c>
    </row>
    <row r="12" spans="1:20" x14ac:dyDescent="0.2">
      <c r="B12" t="s">
        <v>866</v>
      </c>
      <c r="C12" s="43">
        <f>'Calculatie sheet'!AC71*'Calculatie sheet'!$AC$57*'Calculatie sheet'!$AC$77</f>
        <v>0</v>
      </c>
      <c r="D12" t="s">
        <v>135</v>
      </c>
      <c r="G12" s="569">
        <f>C12*'Calculatie sheet'!AC$7</f>
        <v>0</v>
      </c>
      <c r="H12" s="42">
        <f>C12*'Calculatie sheet'!AC$8</f>
        <v>0</v>
      </c>
      <c r="I12" t="str">
        <f t="shared" ref="I12" si="2">D12</f>
        <v>Secundair</v>
      </c>
      <c r="J12" s="568">
        <f>LOOKUP('Calculatie sheet'!$AC$2,'Objectenoverzicht aantallen'!$A:$A,'Objectenoverzicht aantallen'!E:E)*$C12</f>
        <v>0</v>
      </c>
      <c r="K12" s="568">
        <f>LOOKUP('Calculatie sheet'!$AC$2,'Objectenoverzicht aantallen'!$A:$A,'Objectenoverzicht aantallen'!F:F)*$C12</f>
        <v>0</v>
      </c>
      <c r="L12" s="568">
        <f>LOOKUP('Calculatie sheet'!$AC$2,'Objectenoverzicht aantallen'!$A:$A,'Objectenoverzicht aantallen'!G:G)*$C12</f>
        <v>0</v>
      </c>
      <c r="M12" s="568">
        <f>LOOKUP('Calculatie sheet'!$AC$2,'Objectenoverzicht aantallen'!$A:$A,'Objectenoverzicht aantallen'!H:H)*$C12</f>
        <v>0</v>
      </c>
      <c r="N12" s="568">
        <f>LOOKUP('Calculatie sheet'!$AC$2,'Objectenoverzicht aantallen'!$A:$A,'Objectenoverzicht aantallen'!I:I)*$C12</f>
        <v>0</v>
      </c>
      <c r="O12" s="568">
        <f>LOOKUP('Calculatie sheet'!$AC$2,'Objectenoverzicht aantallen'!$A:$A,'Objectenoverzicht aantallen'!J:J)*$C12</f>
        <v>0</v>
      </c>
      <c r="P12" s="568">
        <f>LOOKUP('Calculatie sheet'!$AC$2,'Objectenoverzicht aantallen'!$A:$A,'Objectenoverzicht aantallen'!K:K)*$C12</f>
        <v>0</v>
      </c>
      <c r="Q12" s="568">
        <f>LOOKUP('Calculatie sheet'!$AC$2,'Objectenoverzicht aantallen'!$A:$A,'Objectenoverzicht aantallen'!L:L)*$C12</f>
        <v>0</v>
      </c>
      <c r="R12" s="568">
        <f>LOOKUP('Calculatie sheet'!$AC$2,'Objectenoverzicht aantallen'!$A:$A,'Objectenoverzicht aantallen'!M:M)*$C12</f>
        <v>0</v>
      </c>
      <c r="S12" s="568">
        <f>LOOKUP('Calculatie sheet'!$AC$2,'Objectenoverzicht aantallen'!$A:$A,'Objectenoverzicht aantallen'!N:N)*$C12</f>
        <v>0</v>
      </c>
      <c r="T12" s="568">
        <f>LOOKUP('Calculatie sheet'!$AC$2,'Objectenoverzicht aantallen'!$A:$A,'Objectenoverzicht aantallen'!O:O)*$C12</f>
        <v>0</v>
      </c>
    </row>
    <row r="13" spans="1:20" x14ac:dyDescent="0.2">
      <c r="B13" t="str">
        <f>B6</f>
        <v>Grondbewerking</v>
      </c>
      <c r="C13" s="43">
        <f>'Calculatie sheet'!AC72*'Calculatie sheet'!$AC$57*'Calculatie sheet'!$AC$77</f>
        <v>0</v>
      </c>
      <c r="D13" t="s">
        <v>135</v>
      </c>
      <c r="G13" s="569">
        <f>C13*'Calculatie sheet'!AC$7</f>
        <v>0</v>
      </c>
      <c r="H13" s="42">
        <f>C13*'Calculatie sheet'!AC$8</f>
        <v>0</v>
      </c>
      <c r="I13" t="str">
        <f t="shared" si="0"/>
        <v>Secundair</v>
      </c>
      <c r="J13" s="568">
        <f>LOOKUP('Calculatie sheet'!$AC$2,'Objectenoverzicht aantallen'!$A:$A,'Objectenoverzicht aantallen'!E:E)*$C13</f>
        <v>0</v>
      </c>
      <c r="K13" s="568">
        <f>LOOKUP('Calculatie sheet'!$AC$2,'Objectenoverzicht aantallen'!$A:$A,'Objectenoverzicht aantallen'!F:F)*$C13</f>
        <v>0</v>
      </c>
      <c r="L13" s="568">
        <f>LOOKUP('Calculatie sheet'!$AC$2,'Objectenoverzicht aantallen'!$A:$A,'Objectenoverzicht aantallen'!G:G)*$C13</f>
        <v>0</v>
      </c>
      <c r="M13" s="568">
        <f>LOOKUP('Calculatie sheet'!$AC$2,'Objectenoverzicht aantallen'!$A:$A,'Objectenoverzicht aantallen'!H:H)*$C13</f>
        <v>0</v>
      </c>
      <c r="N13" s="568">
        <f>LOOKUP('Calculatie sheet'!$AC$2,'Objectenoverzicht aantallen'!$A:$A,'Objectenoverzicht aantallen'!I:I)*$C13</f>
        <v>0</v>
      </c>
      <c r="O13" s="568">
        <f>LOOKUP('Calculatie sheet'!$AC$2,'Objectenoverzicht aantallen'!$A:$A,'Objectenoverzicht aantallen'!J:J)*$C13</f>
        <v>0</v>
      </c>
      <c r="P13" s="568">
        <f>LOOKUP('Calculatie sheet'!$AC$2,'Objectenoverzicht aantallen'!$A:$A,'Objectenoverzicht aantallen'!K:K)*$C13</f>
        <v>0</v>
      </c>
      <c r="Q13" s="568">
        <f>LOOKUP('Calculatie sheet'!$AC$2,'Objectenoverzicht aantallen'!$A:$A,'Objectenoverzicht aantallen'!L:L)*$C13</f>
        <v>0</v>
      </c>
      <c r="R13" s="568">
        <f>LOOKUP('Calculatie sheet'!$AC$2,'Objectenoverzicht aantallen'!$A:$A,'Objectenoverzicht aantallen'!M:M)*$C13</f>
        <v>0</v>
      </c>
      <c r="S13" s="568">
        <f>LOOKUP('Calculatie sheet'!$AC$2,'Objectenoverzicht aantallen'!$A:$A,'Objectenoverzicht aantallen'!N:N)*$C13</f>
        <v>0</v>
      </c>
      <c r="T13" s="568">
        <f>LOOKUP('Calculatie sheet'!$AC$2,'Objectenoverzicht aantallen'!$A:$A,'Objectenoverzicht aantallen'!O:O)*$C13</f>
        <v>0</v>
      </c>
    </row>
    <row r="14" spans="1:20" x14ac:dyDescent="0.2">
      <c r="B14" t="str">
        <f>B7</f>
        <v>Bestrating</v>
      </c>
      <c r="C14" s="43">
        <f>'Calculatie sheet'!AC73*'Calculatie sheet'!$AC$57*'Calculatie sheet'!$AC$77</f>
        <v>0</v>
      </c>
      <c r="D14" t="s">
        <v>135</v>
      </c>
      <c r="G14" s="569">
        <f>C14*'Calculatie sheet'!AC$7</f>
        <v>0</v>
      </c>
      <c r="H14" s="42">
        <f>C14*'Calculatie sheet'!AC$8</f>
        <v>0</v>
      </c>
      <c r="I14" t="str">
        <f t="shared" si="0"/>
        <v>Secundair</v>
      </c>
      <c r="J14" s="568">
        <f>LOOKUP('Calculatie sheet'!$AC$2,'Objectenoverzicht aantallen'!$A:$A,'Objectenoverzicht aantallen'!E:E)*$C14</f>
        <v>0</v>
      </c>
      <c r="K14" s="568">
        <f>LOOKUP('Calculatie sheet'!$AC$2,'Objectenoverzicht aantallen'!$A:$A,'Objectenoverzicht aantallen'!F:F)*$C14</f>
        <v>0</v>
      </c>
      <c r="L14" s="568">
        <f>LOOKUP('Calculatie sheet'!$AC$2,'Objectenoverzicht aantallen'!$A:$A,'Objectenoverzicht aantallen'!G:G)*$C14</f>
        <v>0</v>
      </c>
      <c r="M14" s="568">
        <f>LOOKUP('Calculatie sheet'!$AC$2,'Objectenoverzicht aantallen'!$A:$A,'Objectenoverzicht aantallen'!H:H)*$C14</f>
        <v>0</v>
      </c>
      <c r="N14" s="568">
        <f>LOOKUP('Calculatie sheet'!$AC$2,'Objectenoverzicht aantallen'!$A:$A,'Objectenoverzicht aantallen'!I:I)*$C14</f>
        <v>0</v>
      </c>
      <c r="O14" s="568">
        <f>LOOKUP('Calculatie sheet'!$AC$2,'Objectenoverzicht aantallen'!$A:$A,'Objectenoverzicht aantallen'!J:J)*$C14</f>
        <v>0</v>
      </c>
      <c r="P14" s="568">
        <f>LOOKUP('Calculatie sheet'!$AC$2,'Objectenoverzicht aantallen'!$A:$A,'Objectenoverzicht aantallen'!K:K)*$C14</f>
        <v>0</v>
      </c>
      <c r="Q14" s="568">
        <f>LOOKUP('Calculatie sheet'!$AC$2,'Objectenoverzicht aantallen'!$A:$A,'Objectenoverzicht aantallen'!L:L)*$C14</f>
        <v>0</v>
      </c>
      <c r="R14" s="568">
        <f>LOOKUP('Calculatie sheet'!$AC$2,'Objectenoverzicht aantallen'!$A:$A,'Objectenoverzicht aantallen'!M:M)*$C14</f>
        <v>0</v>
      </c>
      <c r="S14" s="568">
        <f>LOOKUP('Calculatie sheet'!$AC$2,'Objectenoverzicht aantallen'!$A:$A,'Objectenoverzicht aantallen'!N:N)*$C14</f>
        <v>0</v>
      </c>
      <c r="T14" s="568">
        <f>LOOKUP('Calculatie sheet'!$AC$2,'Objectenoverzicht aantallen'!$A:$A,'Objectenoverzicht aantallen'!O:O)*$C14</f>
        <v>0</v>
      </c>
    </row>
    <row r="15" spans="1:20" x14ac:dyDescent="0.2">
      <c r="B15" t="s">
        <v>348</v>
      </c>
      <c r="C15" s="43">
        <f>'Calculatie sheet'!AC74*'Calculatie sheet'!$AC$57*'Calculatie sheet'!$AC$77</f>
        <v>6.4526175000000005E-3</v>
      </c>
      <c r="D15" t="s">
        <v>135</v>
      </c>
      <c r="G15" s="569">
        <f>C15*'Calculatie sheet'!AC$7</f>
        <v>0</v>
      </c>
      <c r="H15" s="42">
        <f>C15*'Calculatie sheet'!AC$8</f>
        <v>0</v>
      </c>
      <c r="I15" t="str">
        <f t="shared" si="0"/>
        <v>Secundair</v>
      </c>
      <c r="J15" s="568">
        <f>LOOKUP('Calculatie sheet'!$AC$2,'Objectenoverzicht aantallen'!$A:$A,'Objectenoverzicht aantallen'!E:E)*$C15</f>
        <v>0</v>
      </c>
      <c r="K15" s="568">
        <f>LOOKUP('Calculatie sheet'!$AC$2,'Objectenoverzicht aantallen'!$A:$A,'Objectenoverzicht aantallen'!F:F)*$C15</f>
        <v>0</v>
      </c>
      <c r="L15" s="568">
        <f>LOOKUP('Calculatie sheet'!$AC$2,'Objectenoverzicht aantallen'!$A:$A,'Objectenoverzicht aantallen'!G:G)*$C15</f>
        <v>0</v>
      </c>
      <c r="M15" s="568">
        <f>LOOKUP('Calculatie sheet'!$AC$2,'Objectenoverzicht aantallen'!$A:$A,'Objectenoverzicht aantallen'!H:H)*$C15</f>
        <v>0</v>
      </c>
      <c r="N15" s="568">
        <f>LOOKUP('Calculatie sheet'!$AC$2,'Objectenoverzicht aantallen'!$A:$A,'Objectenoverzicht aantallen'!I:I)*$C15</f>
        <v>0</v>
      </c>
      <c r="O15" s="568">
        <f>LOOKUP('Calculatie sheet'!$AC$2,'Objectenoverzicht aantallen'!$A:$A,'Objectenoverzicht aantallen'!J:J)*$C15</f>
        <v>0</v>
      </c>
      <c r="P15" s="568">
        <f>LOOKUP('Calculatie sheet'!$AC$2,'Objectenoverzicht aantallen'!$A:$A,'Objectenoverzicht aantallen'!K:K)*$C15</f>
        <v>0</v>
      </c>
      <c r="Q15" s="568">
        <f>LOOKUP('Calculatie sheet'!$AC$2,'Objectenoverzicht aantallen'!$A:$A,'Objectenoverzicht aantallen'!L:L)*$C15</f>
        <v>0</v>
      </c>
      <c r="R15" s="568">
        <f>LOOKUP('Calculatie sheet'!$AC$2,'Objectenoverzicht aantallen'!$A:$A,'Objectenoverzicht aantallen'!M:M)*$C15</f>
        <v>0</v>
      </c>
      <c r="S15" s="568">
        <f>LOOKUP('Calculatie sheet'!$AC$2,'Objectenoverzicht aantallen'!$A:$A,'Objectenoverzicht aantallen'!N:N)*$C15</f>
        <v>0</v>
      </c>
      <c r="T15" s="568">
        <f>LOOKUP('Calculatie sheet'!$AC$2,'Objectenoverzicht aantallen'!$A:$A,'Objectenoverzicht aantallen'!O:O)*$C15</f>
        <v>0</v>
      </c>
    </row>
    <row r="16" spans="1:20" x14ac:dyDescent="0.2">
      <c r="B16" t="str">
        <f>B9</f>
        <v>Beton</v>
      </c>
      <c r="C16" s="42">
        <f>'Calculatie sheet'!AC68*'Calculatie sheet'!$AC$57*'Calculatie sheet'!$AC$78</f>
        <v>0</v>
      </c>
      <c r="D16" t="s">
        <v>360</v>
      </c>
      <c r="G16" s="569">
        <f>C16*'Calculatie sheet'!AC$7</f>
        <v>0</v>
      </c>
      <c r="H16" s="42">
        <f>C16*'Calculatie sheet'!AC$8</f>
        <v>0</v>
      </c>
      <c r="I16" t="str">
        <f t="shared" si="0"/>
        <v>Biobased</v>
      </c>
      <c r="J16" s="568">
        <f>LOOKUP('Calculatie sheet'!$AC$2,'Objectenoverzicht aantallen'!$A:$A,'Objectenoverzicht aantallen'!E:E)*$C16</f>
        <v>0</v>
      </c>
      <c r="K16" s="568">
        <f>LOOKUP('Calculatie sheet'!$AC$2,'Objectenoverzicht aantallen'!$A:$A,'Objectenoverzicht aantallen'!F:F)*$C16</f>
        <v>0</v>
      </c>
      <c r="L16" s="568">
        <f>LOOKUP('Calculatie sheet'!$AC$2,'Objectenoverzicht aantallen'!$A:$A,'Objectenoverzicht aantallen'!G:G)*$C16</f>
        <v>0</v>
      </c>
      <c r="M16" s="568">
        <f>LOOKUP('Calculatie sheet'!$AC$2,'Objectenoverzicht aantallen'!$A:$A,'Objectenoverzicht aantallen'!H:H)*$C16</f>
        <v>0</v>
      </c>
      <c r="N16" s="568">
        <f>LOOKUP('Calculatie sheet'!$AC$2,'Objectenoverzicht aantallen'!$A:$A,'Objectenoverzicht aantallen'!I:I)*$C16</f>
        <v>0</v>
      </c>
      <c r="O16" s="568">
        <f>LOOKUP('Calculatie sheet'!$AC$2,'Objectenoverzicht aantallen'!$A:$A,'Objectenoverzicht aantallen'!J:J)*$C16</f>
        <v>0</v>
      </c>
      <c r="P16" s="568">
        <f>LOOKUP('Calculatie sheet'!$AC$2,'Objectenoverzicht aantallen'!$A:$A,'Objectenoverzicht aantallen'!K:K)*$C16</f>
        <v>0</v>
      </c>
      <c r="Q16" s="568">
        <f>LOOKUP('Calculatie sheet'!$AC$2,'Objectenoverzicht aantallen'!$A:$A,'Objectenoverzicht aantallen'!L:L)*$C16</f>
        <v>0</v>
      </c>
      <c r="R16" s="568">
        <f>LOOKUP('Calculatie sheet'!$AC$2,'Objectenoverzicht aantallen'!$A:$A,'Objectenoverzicht aantallen'!M:M)*$C16</f>
        <v>0</v>
      </c>
      <c r="S16" s="568">
        <f>LOOKUP('Calculatie sheet'!$AC$2,'Objectenoverzicht aantallen'!$A:$A,'Objectenoverzicht aantallen'!N:N)*$C16</f>
        <v>0</v>
      </c>
      <c r="T16" s="568">
        <f>LOOKUP('Calculatie sheet'!$AC$2,'Objectenoverzicht aantallen'!$A:$A,'Objectenoverzicht aantallen'!O:O)*$C16</f>
        <v>0</v>
      </c>
    </row>
    <row r="17" spans="2:20" x14ac:dyDescent="0.2">
      <c r="B17" t="str">
        <f>B10</f>
        <v>Staal</v>
      </c>
      <c r="C17" s="42">
        <f>'Calculatie sheet'!AC69*'Calculatie sheet'!$AC$57*'Calculatie sheet'!$AC$78</f>
        <v>0</v>
      </c>
      <c r="D17" t="s">
        <v>360</v>
      </c>
      <c r="G17" s="569">
        <f>C17*'Calculatie sheet'!AC$7</f>
        <v>0</v>
      </c>
      <c r="H17" s="42">
        <f>C17*'Calculatie sheet'!AC$8</f>
        <v>0</v>
      </c>
      <c r="I17" t="str">
        <f t="shared" si="0"/>
        <v>Biobased</v>
      </c>
      <c r="J17" s="568">
        <f>LOOKUP('Calculatie sheet'!$AC$2,'Objectenoverzicht aantallen'!$A:$A,'Objectenoverzicht aantallen'!E:E)*$C17</f>
        <v>0</v>
      </c>
      <c r="K17" s="568">
        <f>LOOKUP('Calculatie sheet'!$AC$2,'Objectenoverzicht aantallen'!$A:$A,'Objectenoverzicht aantallen'!F:F)*$C17</f>
        <v>0</v>
      </c>
      <c r="L17" s="568">
        <f>LOOKUP('Calculatie sheet'!$AC$2,'Objectenoverzicht aantallen'!$A:$A,'Objectenoverzicht aantallen'!G:G)*$C17</f>
        <v>0</v>
      </c>
      <c r="M17" s="568">
        <f>LOOKUP('Calculatie sheet'!$AC$2,'Objectenoverzicht aantallen'!$A:$A,'Objectenoverzicht aantallen'!H:H)*$C17</f>
        <v>0</v>
      </c>
      <c r="N17" s="568">
        <f>LOOKUP('Calculatie sheet'!$AC$2,'Objectenoverzicht aantallen'!$A:$A,'Objectenoverzicht aantallen'!I:I)*$C17</f>
        <v>0</v>
      </c>
      <c r="O17" s="568">
        <f>LOOKUP('Calculatie sheet'!$AC$2,'Objectenoverzicht aantallen'!$A:$A,'Objectenoverzicht aantallen'!J:J)*$C17</f>
        <v>0</v>
      </c>
      <c r="P17" s="568">
        <f>LOOKUP('Calculatie sheet'!$AC$2,'Objectenoverzicht aantallen'!$A:$A,'Objectenoverzicht aantallen'!K:K)*$C17</f>
        <v>0</v>
      </c>
      <c r="Q17" s="568">
        <f>LOOKUP('Calculatie sheet'!$AC$2,'Objectenoverzicht aantallen'!$A:$A,'Objectenoverzicht aantallen'!L:L)*$C17</f>
        <v>0</v>
      </c>
      <c r="R17" s="568">
        <f>LOOKUP('Calculatie sheet'!$AC$2,'Objectenoverzicht aantallen'!$A:$A,'Objectenoverzicht aantallen'!M:M)*$C17</f>
        <v>0</v>
      </c>
      <c r="S17" s="568">
        <f>LOOKUP('Calculatie sheet'!$AC$2,'Objectenoverzicht aantallen'!$A:$A,'Objectenoverzicht aantallen'!N:N)*$C17</f>
        <v>0</v>
      </c>
      <c r="T17" s="568">
        <f>LOOKUP('Calculatie sheet'!$AC$2,'Objectenoverzicht aantallen'!$A:$A,'Objectenoverzicht aantallen'!O:O)*$C17</f>
        <v>0</v>
      </c>
    </row>
    <row r="18" spans="2:20" x14ac:dyDescent="0.2">
      <c r="B18" t="str">
        <f>B11</f>
        <v>Asfalt</v>
      </c>
      <c r="C18" s="42">
        <f>'Calculatie sheet'!AC70*'Calculatie sheet'!$AC$57*'Calculatie sheet'!$AC$78</f>
        <v>0</v>
      </c>
      <c r="D18" t="s">
        <v>360</v>
      </c>
      <c r="G18" s="569">
        <f>C18*'Calculatie sheet'!AC$7</f>
        <v>0</v>
      </c>
      <c r="H18" s="42">
        <f>C18*'Calculatie sheet'!AC$8</f>
        <v>0</v>
      </c>
      <c r="I18" t="str">
        <f t="shared" si="0"/>
        <v>Biobased</v>
      </c>
      <c r="J18" s="568">
        <f>LOOKUP('Calculatie sheet'!$AC$2,'Objectenoverzicht aantallen'!$A:$A,'Objectenoverzicht aantallen'!E:E)*$C18</f>
        <v>0</v>
      </c>
      <c r="K18" s="568">
        <f>LOOKUP('Calculatie sheet'!$AC$2,'Objectenoverzicht aantallen'!$A:$A,'Objectenoverzicht aantallen'!F:F)*$C18</f>
        <v>0</v>
      </c>
      <c r="L18" s="568">
        <f>LOOKUP('Calculatie sheet'!$AC$2,'Objectenoverzicht aantallen'!$A:$A,'Objectenoverzicht aantallen'!G:G)*$C18</f>
        <v>0</v>
      </c>
      <c r="M18" s="568">
        <f>LOOKUP('Calculatie sheet'!$AC$2,'Objectenoverzicht aantallen'!$A:$A,'Objectenoverzicht aantallen'!H:H)*$C18</f>
        <v>0</v>
      </c>
      <c r="N18" s="568">
        <f>LOOKUP('Calculatie sheet'!$AC$2,'Objectenoverzicht aantallen'!$A:$A,'Objectenoverzicht aantallen'!I:I)*$C18</f>
        <v>0</v>
      </c>
      <c r="O18" s="568">
        <f>LOOKUP('Calculatie sheet'!$AC$2,'Objectenoverzicht aantallen'!$A:$A,'Objectenoverzicht aantallen'!J:J)*$C18</f>
        <v>0</v>
      </c>
      <c r="P18" s="568">
        <f>LOOKUP('Calculatie sheet'!$AC$2,'Objectenoverzicht aantallen'!$A:$A,'Objectenoverzicht aantallen'!K:K)*$C18</f>
        <v>0</v>
      </c>
      <c r="Q18" s="568">
        <f>LOOKUP('Calculatie sheet'!$AC$2,'Objectenoverzicht aantallen'!$A:$A,'Objectenoverzicht aantallen'!L:L)*$C18</f>
        <v>0</v>
      </c>
      <c r="R18" s="568">
        <f>LOOKUP('Calculatie sheet'!$AC$2,'Objectenoverzicht aantallen'!$A:$A,'Objectenoverzicht aantallen'!M:M)*$C18</f>
        <v>0</v>
      </c>
      <c r="S18" s="568">
        <f>LOOKUP('Calculatie sheet'!$AC$2,'Objectenoverzicht aantallen'!$A:$A,'Objectenoverzicht aantallen'!N:N)*$C18</f>
        <v>0</v>
      </c>
      <c r="T18" s="568">
        <f>LOOKUP('Calculatie sheet'!$AC$2,'Objectenoverzicht aantallen'!$A:$A,'Objectenoverzicht aantallen'!O:O)*$C18</f>
        <v>0</v>
      </c>
    </row>
    <row r="19" spans="2:20" x14ac:dyDescent="0.2">
      <c r="B19" t="s">
        <v>866</v>
      </c>
      <c r="C19" s="42">
        <f>'Calculatie sheet'!AC71*'Calculatie sheet'!$AC$57*'Calculatie sheet'!$AC$78</f>
        <v>0</v>
      </c>
      <c r="D19" t="s">
        <v>360</v>
      </c>
      <c r="G19" s="569">
        <f>C19*'Calculatie sheet'!AC$7</f>
        <v>0</v>
      </c>
      <c r="H19" s="42">
        <f>C19*'Calculatie sheet'!AC$8</f>
        <v>0</v>
      </c>
      <c r="I19" t="str">
        <f t="shared" ref="I19" si="3">D19</f>
        <v>Biobased</v>
      </c>
      <c r="J19" s="568">
        <f>LOOKUP('Calculatie sheet'!$AC$2,'Objectenoverzicht aantallen'!$A:$A,'Objectenoverzicht aantallen'!E:E)*$C19</f>
        <v>0</v>
      </c>
      <c r="K19" s="568">
        <f>LOOKUP('Calculatie sheet'!$AC$2,'Objectenoverzicht aantallen'!$A:$A,'Objectenoverzicht aantallen'!F:F)*$C19</f>
        <v>0</v>
      </c>
      <c r="L19" s="568">
        <f>LOOKUP('Calculatie sheet'!$AC$2,'Objectenoverzicht aantallen'!$A:$A,'Objectenoverzicht aantallen'!G:G)*$C19</f>
        <v>0</v>
      </c>
      <c r="M19" s="568">
        <f>LOOKUP('Calculatie sheet'!$AC$2,'Objectenoverzicht aantallen'!$A:$A,'Objectenoverzicht aantallen'!H:H)*$C19</f>
        <v>0</v>
      </c>
      <c r="N19" s="568">
        <f>LOOKUP('Calculatie sheet'!$AC$2,'Objectenoverzicht aantallen'!$A:$A,'Objectenoverzicht aantallen'!I:I)*$C19</f>
        <v>0</v>
      </c>
      <c r="O19" s="568">
        <f>LOOKUP('Calculatie sheet'!$AC$2,'Objectenoverzicht aantallen'!$A:$A,'Objectenoverzicht aantallen'!J:J)*$C19</f>
        <v>0</v>
      </c>
      <c r="P19" s="568">
        <f>LOOKUP('Calculatie sheet'!$AC$2,'Objectenoverzicht aantallen'!$A:$A,'Objectenoverzicht aantallen'!K:K)*$C19</f>
        <v>0</v>
      </c>
      <c r="Q19" s="568">
        <f>LOOKUP('Calculatie sheet'!$AC$2,'Objectenoverzicht aantallen'!$A:$A,'Objectenoverzicht aantallen'!L:L)*$C19</f>
        <v>0</v>
      </c>
      <c r="R19" s="568">
        <f>LOOKUP('Calculatie sheet'!$AC$2,'Objectenoverzicht aantallen'!$A:$A,'Objectenoverzicht aantallen'!M:M)*$C19</f>
        <v>0</v>
      </c>
      <c r="S19" s="568">
        <f>LOOKUP('Calculatie sheet'!$AC$2,'Objectenoverzicht aantallen'!$A:$A,'Objectenoverzicht aantallen'!N:N)*$C19</f>
        <v>0</v>
      </c>
      <c r="T19" s="568">
        <f>LOOKUP('Calculatie sheet'!$AC$2,'Objectenoverzicht aantallen'!$A:$A,'Objectenoverzicht aantallen'!O:O)*$C19</f>
        <v>0</v>
      </c>
    </row>
    <row r="20" spans="2:20" x14ac:dyDescent="0.2">
      <c r="B20" t="str">
        <f t="shared" ref="B20:B21" si="4">B13</f>
        <v>Grondbewerking</v>
      </c>
      <c r="C20" s="42">
        <f>'Calculatie sheet'!AC72*'Calculatie sheet'!$AC$57*'Calculatie sheet'!$AC$78</f>
        <v>0</v>
      </c>
      <c r="D20" t="s">
        <v>360</v>
      </c>
      <c r="G20" s="569">
        <f>C20*'Calculatie sheet'!AC$7</f>
        <v>0</v>
      </c>
      <c r="H20" s="42">
        <f>C20*'Calculatie sheet'!AC$8</f>
        <v>0</v>
      </c>
      <c r="I20" t="str">
        <f t="shared" si="0"/>
        <v>Biobased</v>
      </c>
      <c r="J20" s="568">
        <f>LOOKUP('Calculatie sheet'!$AC$2,'Objectenoverzicht aantallen'!$A:$A,'Objectenoverzicht aantallen'!E:E)*$C20</f>
        <v>0</v>
      </c>
      <c r="K20" s="568">
        <f>LOOKUP('Calculatie sheet'!$AC$2,'Objectenoverzicht aantallen'!$A:$A,'Objectenoverzicht aantallen'!F:F)*$C20</f>
        <v>0</v>
      </c>
      <c r="L20" s="568">
        <f>LOOKUP('Calculatie sheet'!$AC$2,'Objectenoverzicht aantallen'!$A:$A,'Objectenoverzicht aantallen'!G:G)*$C20</f>
        <v>0</v>
      </c>
      <c r="M20" s="568">
        <f>LOOKUP('Calculatie sheet'!$AC$2,'Objectenoverzicht aantallen'!$A:$A,'Objectenoverzicht aantallen'!H:H)*$C20</f>
        <v>0</v>
      </c>
      <c r="N20" s="568">
        <f>LOOKUP('Calculatie sheet'!$AC$2,'Objectenoverzicht aantallen'!$A:$A,'Objectenoverzicht aantallen'!I:I)*$C20</f>
        <v>0</v>
      </c>
      <c r="O20" s="568">
        <f>LOOKUP('Calculatie sheet'!$AC$2,'Objectenoverzicht aantallen'!$A:$A,'Objectenoverzicht aantallen'!J:J)*$C20</f>
        <v>0</v>
      </c>
      <c r="P20" s="568">
        <f>LOOKUP('Calculatie sheet'!$AC$2,'Objectenoverzicht aantallen'!$A:$A,'Objectenoverzicht aantallen'!K:K)*$C20</f>
        <v>0</v>
      </c>
      <c r="Q20" s="568">
        <f>LOOKUP('Calculatie sheet'!$AC$2,'Objectenoverzicht aantallen'!$A:$A,'Objectenoverzicht aantallen'!L:L)*$C20</f>
        <v>0</v>
      </c>
      <c r="R20" s="568">
        <f>LOOKUP('Calculatie sheet'!$AC$2,'Objectenoverzicht aantallen'!$A:$A,'Objectenoverzicht aantallen'!M:M)*$C20</f>
        <v>0</v>
      </c>
      <c r="S20" s="568">
        <f>LOOKUP('Calculatie sheet'!$AC$2,'Objectenoverzicht aantallen'!$A:$A,'Objectenoverzicht aantallen'!N:N)*$C20</f>
        <v>0</v>
      </c>
      <c r="T20" s="568">
        <f>LOOKUP('Calculatie sheet'!$AC$2,'Objectenoverzicht aantallen'!$A:$A,'Objectenoverzicht aantallen'!O:O)*$C20</f>
        <v>0</v>
      </c>
    </row>
    <row r="21" spans="2:20" x14ac:dyDescent="0.2">
      <c r="B21" t="str">
        <f t="shared" si="4"/>
        <v>Bestrating</v>
      </c>
      <c r="C21" s="42">
        <f>'Calculatie sheet'!AC73*'Calculatie sheet'!$AC$57*'Calculatie sheet'!$AC$78</f>
        <v>0</v>
      </c>
      <c r="D21" t="s">
        <v>360</v>
      </c>
      <c r="G21" s="569">
        <f>C21*'Calculatie sheet'!AC$7</f>
        <v>0</v>
      </c>
      <c r="H21" s="42">
        <f>C21*'Calculatie sheet'!AC$8</f>
        <v>0</v>
      </c>
      <c r="I21" t="str">
        <f t="shared" si="0"/>
        <v>Biobased</v>
      </c>
      <c r="J21" s="568">
        <f>LOOKUP('Calculatie sheet'!$AC$2,'Objectenoverzicht aantallen'!$A:$A,'Objectenoverzicht aantallen'!E:E)*$C21</f>
        <v>0</v>
      </c>
      <c r="K21" s="568">
        <f>LOOKUP('Calculatie sheet'!$AC$2,'Objectenoverzicht aantallen'!$A:$A,'Objectenoverzicht aantallen'!F:F)*$C21</f>
        <v>0</v>
      </c>
      <c r="L21" s="568">
        <f>LOOKUP('Calculatie sheet'!$AC$2,'Objectenoverzicht aantallen'!$A:$A,'Objectenoverzicht aantallen'!G:G)*$C21</f>
        <v>0</v>
      </c>
      <c r="M21" s="568">
        <f>LOOKUP('Calculatie sheet'!$AC$2,'Objectenoverzicht aantallen'!$A:$A,'Objectenoverzicht aantallen'!H:H)*$C21</f>
        <v>0</v>
      </c>
      <c r="N21" s="568">
        <f>LOOKUP('Calculatie sheet'!$AC$2,'Objectenoverzicht aantallen'!$A:$A,'Objectenoverzicht aantallen'!I:I)*$C21</f>
        <v>0</v>
      </c>
      <c r="O21" s="568">
        <f>LOOKUP('Calculatie sheet'!$AC$2,'Objectenoverzicht aantallen'!$A:$A,'Objectenoverzicht aantallen'!J:J)*$C21</f>
        <v>0</v>
      </c>
      <c r="P21" s="568">
        <f>LOOKUP('Calculatie sheet'!$AC$2,'Objectenoverzicht aantallen'!$A:$A,'Objectenoverzicht aantallen'!K:K)*$C21</f>
        <v>0</v>
      </c>
      <c r="Q21" s="568">
        <f>LOOKUP('Calculatie sheet'!$AC$2,'Objectenoverzicht aantallen'!$A:$A,'Objectenoverzicht aantallen'!L:L)*$C21</f>
        <v>0</v>
      </c>
      <c r="R21" s="568">
        <f>LOOKUP('Calculatie sheet'!$AC$2,'Objectenoverzicht aantallen'!$A:$A,'Objectenoverzicht aantallen'!M:M)*$C21</f>
        <v>0</v>
      </c>
      <c r="S21" s="568">
        <f>LOOKUP('Calculatie sheet'!$AC$2,'Objectenoverzicht aantallen'!$A:$A,'Objectenoverzicht aantallen'!N:N)*$C21</f>
        <v>0</v>
      </c>
      <c r="T21" s="568">
        <f>LOOKUP('Calculatie sheet'!$AC$2,'Objectenoverzicht aantallen'!$A:$A,'Objectenoverzicht aantallen'!O:O)*$C21</f>
        <v>0</v>
      </c>
    </row>
    <row r="22" spans="2:20" x14ac:dyDescent="0.2">
      <c r="B22" t="s">
        <v>348</v>
      </c>
      <c r="C22" s="42">
        <f>'Calculatie sheet'!AC74*'Calculatie sheet'!$AC$57*'Calculatie sheet'!$AC$78</f>
        <v>0</v>
      </c>
      <c r="D22" t="s">
        <v>360</v>
      </c>
      <c r="G22" s="569">
        <f>C22*'Calculatie sheet'!AC$7</f>
        <v>0</v>
      </c>
      <c r="H22" s="42">
        <f>C22*'Calculatie sheet'!AC$8</f>
        <v>0</v>
      </c>
      <c r="I22" t="str">
        <f t="shared" si="0"/>
        <v>Biobased</v>
      </c>
      <c r="J22" s="568">
        <f>LOOKUP('Calculatie sheet'!$AC$2,'Objectenoverzicht aantallen'!$A:$A,'Objectenoverzicht aantallen'!E:E)*$C22</f>
        <v>0</v>
      </c>
      <c r="K22" s="568">
        <f>LOOKUP('Calculatie sheet'!$AC$2,'Objectenoverzicht aantallen'!$A:$A,'Objectenoverzicht aantallen'!F:F)*$C22</f>
        <v>0</v>
      </c>
      <c r="L22" s="568">
        <f>LOOKUP('Calculatie sheet'!$AC$2,'Objectenoverzicht aantallen'!$A:$A,'Objectenoverzicht aantallen'!G:G)*$C22</f>
        <v>0</v>
      </c>
      <c r="M22" s="568">
        <f>LOOKUP('Calculatie sheet'!$AC$2,'Objectenoverzicht aantallen'!$A:$A,'Objectenoverzicht aantallen'!H:H)*$C22</f>
        <v>0</v>
      </c>
      <c r="N22" s="568">
        <f>LOOKUP('Calculatie sheet'!$AC$2,'Objectenoverzicht aantallen'!$A:$A,'Objectenoverzicht aantallen'!I:I)*$C22</f>
        <v>0</v>
      </c>
      <c r="O22" s="568">
        <f>LOOKUP('Calculatie sheet'!$AC$2,'Objectenoverzicht aantallen'!$A:$A,'Objectenoverzicht aantallen'!J:J)*$C22</f>
        <v>0</v>
      </c>
      <c r="P22" s="568">
        <f>LOOKUP('Calculatie sheet'!$AC$2,'Objectenoverzicht aantallen'!$A:$A,'Objectenoverzicht aantallen'!K:K)*$C22</f>
        <v>0</v>
      </c>
      <c r="Q22" s="568">
        <f>LOOKUP('Calculatie sheet'!$AC$2,'Objectenoverzicht aantallen'!$A:$A,'Objectenoverzicht aantallen'!L:L)*$C22</f>
        <v>0</v>
      </c>
      <c r="R22" s="568">
        <f>LOOKUP('Calculatie sheet'!$AC$2,'Objectenoverzicht aantallen'!$A:$A,'Objectenoverzicht aantallen'!M:M)*$C22</f>
        <v>0</v>
      </c>
      <c r="S22" s="568">
        <f>LOOKUP('Calculatie sheet'!$AC$2,'Objectenoverzicht aantallen'!$A:$A,'Objectenoverzicht aantallen'!N:N)*$C22</f>
        <v>0</v>
      </c>
      <c r="T22" s="568">
        <f>LOOKUP('Calculatie sheet'!$AC$2,'Objectenoverzicht aantallen'!$A:$A,'Objectenoverzicht aantallen'!O:O)*$C22</f>
        <v>0</v>
      </c>
    </row>
  </sheetData>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2A2C-A873-F046-A933-5DAC772C9069}">
  <dimension ref="A1:T22"/>
  <sheetViews>
    <sheetView workbookViewId="0">
      <selection activeCell="G18" sqref="G17:T19"/>
    </sheetView>
  </sheetViews>
  <sheetFormatPr baseColWidth="10" defaultRowHeight="16" x14ac:dyDescent="0.2"/>
  <cols>
    <col min="5" max="5" width="21" bestFit="1" customWidth="1"/>
  </cols>
  <sheetData>
    <row r="1" spans="1:20" x14ac:dyDescent="0.2">
      <c r="A1" t="str">
        <f>'Calculatie sheet'!AD3</f>
        <v>Ballast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sheet'!AD68*'Calculatie sheet'!$AD$57*(1-'Calculatie sheet'!$AD$77-'Calculatie sheet'!$AD$78)</f>
        <v>0</v>
      </c>
      <c r="D2" t="s">
        <v>134</v>
      </c>
      <c r="E2" s="8" t="s">
        <v>71</v>
      </c>
      <c r="G2" s="569">
        <f>C2*'Calculatie sheet'!AD$7</f>
        <v>0</v>
      </c>
      <c r="H2" s="42">
        <f>C2*'Calculatie sheet'!AD$8</f>
        <v>0</v>
      </c>
      <c r="I2" t="str">
        <f>D2</f>
        <v>Primair</v>
      </c>
      <c r="J2" s="568">
        <f>LOOKUP('Calculatie sheet'!$AD$2,'Objectenoverzicht aantallen'!$A:$A,'Objectenoverzicht aantallen'!E:E)*$C2</f>
        <v>0</v>
      </c>
      <c r="K2" s="568">
        <f>LOOKUP('Calculatie sheet'!$AD$2,'Objectenoverzicht aantallen'!$A:$A,'Objectenoverzicht aantallen'!F:F)*$C2</f>
        <v>0</v>
      </c>
      <c r="L2" s="568">
        <f>LOOKUP('Calculatie sheet'!$AD$2,'Objectenoverzicht aantallen'!$A:$A,'Objectenoverzicht aantallen'!G:G)*$C2</f>
        <v>0</v>
      </c>
      <c r="M2" s="568">
        <f>LOOKUP('Calculatie sheet'!$AD$2,'Objectenoverzicht aantallen'!$A:$A,'Objectenoverzicht aantallen'!H:H)*$C2</f>
        <v>0</v>
      </c>
      <c r="N2" s="568">
        <f>LOOKUP('Calculatie sheet'!$AD$2,'Objectenoverzicht aantallen'!$A:$A,'Objectenoverzicht aantallen'!I:I)*$C2</f>
        <v>0</v>
      </c>
      <c r="O2" s="568">
        <f>LOOKUP('Calculatie sheet'!$AD$2,'Objectenoverzicht aantallen'!$A:$A,'Objectenoverzicht aantallen'!J:J)*$C2</f>
        <v>0</v>
      </c>
      <c r="P2" s="568">
        <f>LOOKUP('Calculatie sheet'!$AD$2,'Objectenoverzicht aantallen'!$A:$A,'Objectenoverzicht aantallen'!K:K)*$C2</f>
        <v>0</v>
      </c>
      <c r="Q2" s="568">
        <f>LOOKUP('Calculatie sheet'!$AD$2,'Objectenoverzicht aantallen'!$A:$A,'Objectenoverzicht aantallen'!L:L)*$C2</f>
        <v>0</v>
      </c>
      <c r="R2" s="568">
        <f>LOOKUP('Calculatie sheet'!$AD$2,'Objectenoverzicht aantallen'!$A:$A,'Objectenoverzicht aantallen'!M:M)*$C2</f>
        <v>0</v>
      </c>
      <c r="S2" s="568">
        <f>LOOKUP('Calculatie sheet'!$AD$2,'Objectenoverzicht aantallen'!$A:$A,'Objectenoverzicht aantallen'!N:N)*$C2</f>
        <v>0</v>
      </c>
      <c r="T2" s="568">
        <f>LOOKUP('Calculatie sheet'!$AD$2,'Objectenoverzicht aantallen'!$A:$A,'Objectenoverzicht aantallen'!O:O)*$C2</f>
        <v>0</v>
      </c>
    </row>
    <row r="3" spans="1:20" x14ac:dyDescent="0.2">
      <c r="B3" t="str">
        <f>'Calculatie sheet'!C69</f>
        <v>Staal</v>
      </c>
      <c r="C3" s="43">
        <f>'Calculatie sheet'!AD69*'Calculatie sheet'!$AD$57*(1-'Calculatie sheet'!$AD$77-'Calculatie sheet'!$AD$78)</f>
        <v>0</v>
      </c>
      <c r="D3" t="s">
        <v>134</v>
      </c>
      <c r="E3" s="24" t="s">
        <v>74</v>
      </c>
      <c r="G3" s="569">
        <f>C3*'Calculatie sheet'!AD$7</f>
        <v>0</v>
      </c>
      <c r="H3" s="42">
        <f>C3*'Calculatie sheet'!AD$8</f>
        <v>0</v>
      </c>
      <c r="I3" t="str">
        <f t="shared" ref="I3:I22" si="0">D3</f>
        <v>Primair</v>
      </c>
      <c r="J3" s="568">
        <f>LOOKUP('Calculatie sheet'!$AD$2,'Objectenoverzicht aantallen'!$A:$A,'Objectenoverzicht aantallen'!E:E)*$C3</f>
        <v>0</v>
      </c>
      <c r="K3" s="568">
        <f>LOOKUP('Calculatie sheet'!$AD$2,'Objectenoverzicht aantallen'!$A:$A,'Objectenoverzicht aantallen'!F:F)*$C3</f>
        <v>0</v>
      </c>
      <c r="L3" s="568">
        <f>LOOKUP('Calculatie sheet'!$AD$2,'Objectenoverzicht aantallen'!$A:$A,'Objectenoverzicht aantallen'!G:G)*$C3</f>
        <v>0</v>
      </c>
      <c r="M3" s="568">
        <f>LOOKUP('Calculatie sheet'!$AD$2,'Objectenoverzicht aantallen'!$A:$A,'Objectenoverzicht aantallen'!H:H)*$C3</f>
        <v>0</v>
      </c>
      <c r="N3" s="568">
        <f>LOOKUP('Calculatie sheet'!$AD$2,'Objectenoverzicht aantallen'!$A:$A,'Objectenoverzicht aantallen'!I:I)*$C3</f>
        <v>0</v>
      </c>
      <c r="O3" s="568">
        <f>LOOKUP('Calculatie sheet'!$AD$2,'Objectenoverzicht aantallen'!$A:$A,'Objectenoverzicht aantallen'!J:J)*$C3</f>
        <v>0</v>
      </c>
      <c r="P3" s="568">
        <f>LOOKUP('Calculatie sheet'!$AD$2,'Objectenoverzicht aantallen'!$A:$A,'Objectenoverzicht aantallen'!K:K)*$C3</f>
        <v>0</v>
      </c>
      <c r="Q3" s="568">
        <f>LOOKUP('Calculatie sheet'!$AD$2,'Objectenoverzicht aantallen'!$A:$A,'Objectenoverzicht aantallen'!L:L)*$C3</f>
        <v>0</v>
      </c>
      <c r="R3" s="568">
        <f>LOOKUP('Calculatie sheet'!$AD$2,'Objectenoverzicht aantallen'!$A:$A,'Objectenoverzicht aantallen'!M:M)*$C3</f>
        <v>0</v>
      </c>
      <c r="S3" s="568">
        <f>LOOKUP('Calculatie sheet'!$AD$2,'Objectenoverzicht aantallen'!$A:$A,'Objectenoverzicht aantallen'!N:N)*$C3</f>
        <v>0</v>
      </c>
      <c r="T3" s="568">
        <f>LOOKUP('Calculatie sheet'!$AD$2,'Objectenoverzicht aantallen'!$A:$A,'Objectenoverzicht aantallen'!O:O)*$C3</f>
        <v>0</v>
      </c>
    </row>
    <row r="4" spans="1:20" x14ac:dyDescent="0.2">
      <c r="B4" t="str">
        <f>'Calculatie sheet'!C70</f>
        <v>Asfalt</v>
      </c>
      <c r="C4" s="43">
        <f>'Calculatie sheet'!AD70*'Calculatie sheet'!$AD$57*(1-'Calculatie sheet'!$AD$77-'Calculatie sheet'!$AD$78)</f>
        <v>0</v>
      </c>
      <c r="D4" t="s">
        <v>134</v>
      </c>
      <c r="E4" s="25" t="s">
        <v>75</v>
      </c>
      <c r="G4" s="569">
        <f>C4*'Calculatie sheet'!AD$7</f>
        <v>0</v>
      </c>
      <c r="H4" s="42">
        <f>C4*'Calculatie sheet'!AD$8</f>
        <v>0</v>
      </c>
      <c r="I4" t="str">
        <f t="shared" si="0"/>
        <v>Primair</v>
      </c>
      <c r="J4" s="568">
        <f>LOOKUP('Calculatie sheet'!$AD$2,'Objectenoverzicht aantallen'!$A:$A,'Objectenoverzicht aantallen'!E:E)*$C4</f>
        <v>0</v>
      </c>
      <c r="K4" s="568">
        <f>LOOKUP('Calculatie sheet'!$AD$2,'Objectenoverzicht aantallen'!$A:$A,'Objectenoverzicht aantallen'!F:F)*$C4</f>
        <v>0</v>
      </c>
      <c r="L4" s="568">
        <f>LOOKUP('Calculatie sheet'!$AD$2,'Objectenoverzicht aantallen'!$A:$A,'Objectenoverzicht aantallen'!G:G)*$C4</f>
        <v>0</v>
      </c>
      <c r="M4" s="568">
        <f>LOOKUP('Calculatie sheet'!$AD$2,'Objectenoverzicht aantallen'!$A:$A,'Objectenoverzicht aantallen'!H:H)*$C4</f>
        <v>0</v>
      </c>
      <c r="N4" s="568">
        <f>LOOKUP('Calculatie sheet'!$AD$2,'Objectenoverzicht aantallen'!$A:$A,'Objectenoverzicht aantallen'!I:I)*$C4</f>
        <v>0</v>
      </c>
      <c r="O4" s="568">
        <f>LOOKUP('Calculatie sheet'!$AD$2,'Objectenoverzicht aantallen'!$A:$A,'Objectenoverzicht aantallen'!J:J)*$C4</f>
        <v>0</v>
      </c>
      <c r="P4" s="568">
        <f>LOOKUP('Calculatie sheet'!$AD$2,'Objectenoverzicht aantallen'!$A:$A,'Objectenoverzicht aantallen'!K:K)*$C4</f>
        <v>0</v>
      </c>
      <c r="Q4" s="568">
        <f>LOOKUP('Calculatie sheet'!$AD$2,'Objectenoverzicht aantallen'!$A:$A,'Objectenoverzicht aantallen'!L:L)*$C4</f>
        <v>0</v>
      </c>
      <c r="R4" s="568">
        <f>LOOKUP('Calculatie sheet'!$AD$2,'Objectenoverzicht aantallen'!$A:$A,'Objectenoverzicht aantallen'!M:M)*$C4</f>
        <v>0</v>
      </c>
      <c r="S4" s="568">
        <f>LOOKUP('Calculatie sheet'!$AD$2,'Objectenoverzicht aantallen'!$A:$A,'Objectenoverzicht aantallen'!N:N)*$C4</f>
        <v>0</v>
      </c>
      <c r="T4" s="568">
        <f>LOOKUP('Calculatie sheet'!$AD$2,'Objectenoverzicht aantallen'!$A:$A,'Objectenoverzicht aantallen'!O:O)*$C4</f>
        <v>0</v>
      </c>
    </row>
    <row r="5" spans="1:20" x14ac:dyDescent="0.2">
      <c r="B5" t="s">
        <v>866</v>
      </c>
      <c r="C5" s="43">
        <f>'Calculatie sheet'!AD71*'Calculatie sheet'!$AD$57*(1-'Calculatie sheet'!$AD$77-'Calculatie sheet'!$AD$78)</f>
        <v>0</v>
      </c>
      <c r="D5" t="s">
        <v>134</v>
      </c>
      <c r="E5" s="27" t="s">
        <v>93</v>
      </c>
      <c r="G5" s="569">
        <f>C5*'Calculatie sheet'!AD$7</f>
        <v>0</v>
      </c>
      <c r="H5" s="42">
        <f>C5*'Calculatie sheet'!AD$8</f>
        <v>0</v>
      </c>
      <c r="I5" t="str">
        <f t="shared" ref="I5" si="1">D5</f>
        <v>Primair</v>
      </c>
      <c r="J5" s="568">
        <f>LOOKUP('Calculatie sheet'!$AD$2,'Objectenoverzicht aantallen'!$A:$A,'Objectenoverzicht aantallen'!E:E)*$C5</f>
        <v>0</v>
      </c>
      <c r="K5" s="568">
        <f>LOOKUP('Calculatie sheet'!$AD$2,'Objectenoverzicht aantallen'!$A:$A,'Objectenoverzicht aantallen'!F:F)*$C5</f>
        <v>0</v>
      </c>
      <c r="L5" s="568">
        <f>LOOKUP('Calculatie sheet'!$AD$2,'Objectenoverzicht aantallen'!$A:$A,'Objectenoverzicht aantallen'!G:G)*$C5</f>
        <v>0</v>
      </c>
      <c r="M5" s="568">
        <f>LOOKUP('Calculatie sheet'!$AD$2,'Objectenoverzicht aantallen'!$A:$A,'Objectenoverzicht aantallen'!H:H)*$C5</f>
        <v>0</v>
      </c>
      <c r="N5" s="568">
        <f>LOOKUP('Calculatie sheet'!$AD$2,'Objectenoverzicht aantallen'!$A:$A,'Objectenoverzicht aantallen'!I:I)*$C5</f>
        <v>0</v>
      </c>
      <c r="O5" s="568">
        <f>LOOKUP('Calculatie sheet'!$AD$2,'Objectenoverzicht aantallen'!$A:$A,'Objectenoverzicht aantallen'!J:J)*$C5</f>
        <v>0</v>
      </c>
      <c r="P5" s="568">
        <f>LOOKUP('Calculatie sheet'!$AD$2,'Objectenoverzicht aantallen'!$A:$A,'Objectenoverzicht aantallen'!K:K)*$C5</f>
        <v>0</v>
      </c>
      <c r="Q5" s="568">
        <f>LOOKUP('Calculatie sheet'!$AD$2,'Objectenoverzicht aantallen'!$A:$A,'Objectenoverzicht aantallen'!L:L)*$C5</f>
        <v>0</v>
      </c>
      <c r="R5" s="568">
        <f>LOOKUP('Calculatie sheet'!$AD$2,'Objectenoverzicht aantallen'!$A:$A,'Objectenoverzicht aantallen'!M:M)*$C5</f>
        <v>0</v>
      </c>
      <c r="S5" s="568">
        <f>LOOKUP('Calculatie sheet'!$AD$2,'Objectenoverzicht aantallen'!$A:$A,'Objectenoverzicht aantallen'!N:N)*$C5</f>
        <v>0</v>
      </c>
      <c r="T5" s="568">
        <f>LOOKUP('Calculatie sheet'!$AD$2,'Objectenoverzicht aantallen'!$A:$A,'Objectenoverzicht aantallen'!O:O)*$C5</f>
        <v>0</v>
      </c>
    </row>
    <row r="6" spans="1:20" x14ac:dyDescent="0.2">
      <c r="B6" t="str">
        <f>'Calculatie sheet'!C72</f>
        <v>Grondbewerking</v>
      </c>
      <c r="C6" s="43">
        <f>'Calculatie sheet'!AD72*'Calculatie sheet'!$AD$57*(1-'Calculatie sheet'!$AD$77-'Calculatie sheet'!$AD$78)</f>
        <v>0</v>
      </c>
      <c r="D6" t="s">
        <v>134</v>
      </c>
      <c r="E6" s="38" t="s">
        <v>659</v>
      </c>
      <c r="G6" s="569">
        <f>C6*'Calculatie sheet'!AD$7</f>
        <v>0</v>
      </c>
      <c r="H6" s="42">
        <f>C6*'Calculatie sheet'!AD$8</f>
        <v>0</v>
      </c>
      <c r="I6" t="str">
        <f t="shared" si="0"/>
        <v>Primair</v>
      </c>
      <c r="J6" s="568">
        <f>LOOKUP('Calculatie sheet'!$AD$2,'Objectenoverzicht aantallen'!$A:$A,'Objectenoverzicht aantallen'!E:E)*$C6</f>
        <v>0</v>
      </c>
      <c r="K6" s="568">
        <f>LOOKUP('Calculatie sheet'!$AD$2,'Objectenoverzicht aantallen'!$A:$A,'Objectenoverzicht aantallen'!F:F)*$C6</f>
        <v>0</v>
      </c>
      <c r="L6" s="568">
        <f>LOOKUP('Calculatie sheet'!$AD$2,'Objectenoverzicht aantallen'!$A:$A,'Objectenoverzicht aantallen'!G:G)*$C6</f>
        <v>0</v>
      </c>
      <c r="M6" s="568">
        <f>LOOKUP('Calculatie sheet'!$AD$2,'Objectenoverzicht aantallen'!$A:$A,'Objectenoverzicht aantallen'!H:H)*$C6</f>
        <v>0</v>
      </c>
      <c r="N6" s="568">
        <f>LOOKUP('Calculatie sheet'!$AD$2,'Objectenoverzicht aantallen'!$A:$A,'Objectenoverzicht aantallen'!I:I)*$C6</f>
        <v>0</v>
      </c>
      <c r="O6" s="568">
        <f>LOOKUP('Calculatie sheet'!$AD$2,'Objectenoverzicht aantallen'!$A:$A,'Objectenoverzicht aantallen'!J:J)*$C6</f>
        <v>0</v>
      </c>
      <c r="P6" s="568">
        <f>LOOKUP('Calculatie sheet'!$AD$2,'Objectenoverzicht aantallen'!$A:$A,'Objectenoverzicht aantallen'!K:K)*$C6</f>
        <v>0</v>
      </c>
      <c r="Q6" s="568">
        <f>LOOKUP('Calculatie sheet'!$AD$2,'Objectenoverzicht aantallen'!$A:$A,'Objectenoverzicht aantallen'!L:L)*$C6</f>
        <v>0</v>
      </c>
      <c r="R6" s="568">
        <f>LOOKUP('Calculatie sheet'!$AD$2,'Objectenoverzicht aantallen'!$A:$A,'Objectenoverzicht aantallen'!M:M)*$C6</f>
        <v>0</v>
      </c>
      <c r="S6" s="568">
        <f>LOOKUP('Calculatie sheet'!$AD$2,'Objectenoverzicht aantallen'!$A:$A,'Objectenoverzicht aantallen'!N:N)*$C6</f>
        <v>0</v>
      </c>
      <c r="T6" s="568">
        <f>LOOKUP('Calculatie sheet'!$AD$2,'Objectenoverzicht aantallen'!$A:$A,'Objectenoverzicht aantallen'!O:O)*$C6</f>
        <v>0</v>
      </c>
    </row>
    <row r="7" spans="1:20" x14ac:dyDescent="0.2">
      <c r="B7" t="str">
        <f>'Calculatie sheet'!C73</f>
        <v>Bestrating</v>
      </c>
      <c r="C7" s="43">
        <f>'Calculatie sheet'!AD73*'Calculatie sheet'!$AD$57*(1-'Calculatie sheet'!$AD$77-'Calculatie sheet'!$AD$78)</f>
        <v>2100</v>
      </c>
      <c r="D7" t="s">
        <v>134</v>
      </c>
      <c r="E7" s="569" t="s">
        <v>597</v>
      </c>
      <c r="G7" s="569">
        <f>C7*'Calculatie sheet'!AD$7</f>
        <v>0</v>
      </c>
      <c r="H7" s="42">
        <f>C7*'Calculatie sheet'!AD$8</f>
        <v>0</v>
      </c>
      <c r="I7" t="str">
        <f t="shared" si="0"/>
        <v>Primair</v>
      </c>
      <c r="J7" s="568">
        <f>LOOKUP('Calculatie sheet'!$AD$2,'Objectenoverzicht aantallen'!$A:$A,'Objectenoverzicht aantallen'!E:E)*$C7</f>
        <v>0</v>
      </c>
      <c r="K7" s="568">
        <f>LOOKUP('Calculatie sheet'!$AD$2,'Objectenoverzicht aantallen'!$A:$A,'Objectenoverzicht aantallen'!F:F)*$C7</f>
        <v>0</v>
      </c>
      <c r="L7" s="568">
        <f>LOOKUP('Calculatie sheet'!$AD$2,'Objectenoverzicht aantallen'!$A:$A,'Objectenoverzicht aantallen'!G:G)*$C7</f>
        <v>0</v>
      </c>
      <c r="M7" s="568">
        <f>LOOKUP('Calculatie sheet'!$AD$2,'Objectenoverzicht aantallen'!$A:$A,'Objectenoverzicht aantallen'!H:H)*$C7</f>
        <v>0</v>
      </c>
      <c r="N7" s="568">
        <f>LOOKUP('Calculatie sheet'!$AD$2,'Objectenoverzicht aantallen'!$A:$A,'Objectenoverzicht aantallen'!I:I)*$C7</f>
        <v>0</v>
      </c>
      <c r="O7" s="568">
        <f>LOOKUP('Calculatie sheet'!$AD$2,'Objectenoverzicht aantallen'!$A:$A,'Objectenoverzicht aantallen'!J:J)*$C7</f>
        <v>0</v>
      </c>
      <c r="P7" s="568">
        <f>LOOKUP('Calculatie sheet'!$AD$2,'Objectenoverzicht aantallen'!$A:$A,'Objectenoverzicht aantallen'!K:K)*$C7</f>
        <v>0</v>
      </c>
      <c r="Q7" s="568">
        <f>LOOKUP('Calculatie sheet'!$AD$2,'Objectenoverzicht aantallen'!$A:$A,'Objectenoverzicht aantallen'!L:L)*$C7</f>
        <v>0</v>
      </c>
      <c r="R7" s="568">
        <f>LOOKUP('Calculatie sheet'!$AD$2,'Objectenoverzicht aantallen'!$A:$A,'Objectenoverzicht aantallen'!M:M)*$C7</f>
        <v>0</v>
      </c>
      <c r="S7" s="568">
        <f>LOOKUP('Calculatie sheet'!$AD$2,'Objectenoverzicht aantallen'!$A:$A,'Objectenoverzicht aantallen'!N:N)*$C7</f>
        <v>0</v>
      </c>
      <c r="T7" s="568">
        <f>LOOKUP('Calculatie sheet'!$AD$2,'Objectenoverzicht aantallen'!$A:$A,'Objectenoverzicht aantallen'!O:O)*$C7</f>
        <v>0</v>
      </c>
    </row>
    <row r="8" spans="1:20" x14ac:dyDescent="0.2">
      <c r="B8" t="s">
        <v>348</v>
      </c>
      <c r="C8" s="43">
        <f>'Calculatie sheet'!AD74*'Calculatie sheet'!$AD$57*(1-'Calculatie sheet'!$AD$77-'Calculatie sheet'!$AD$78)</f>
        <v>0</v>
      </c>
      <c r="D8" t="s">
        <v>134</v>
      </c>
      <c r="G8" s="569">
        <f>C8*'Calculatie sheet'!AD$7</f>
        <v>0</v>
      </c>
      <c r="H8" s="42">
        <f>C8*'Calculatie sheet'!AD$8</f>
        <v>0</v>
      </c>
      <c r="I8" t="str">
        <f t="shared" si="0"/>
        <v>Primair</v>
      </c>
      <c r="J8" s="568">
        <f>LOOKUP('Calculatie sheet'!$AD$2,'Objectenoverzicht aantallen'!$A:$A,'Objectenoverzicht aantallen'!E:E)*$C8</f>
        <v>0</v>
      </c>
      <c r="K8" s="568">
        <f>LOOKUP('Calculatie sheet'!$AD$2,'Objectenoverzicht aantallen'!$A:$A,'Objectenoverzicht aantallen'!F:F)*$C8</f>
        <v>0</v>
      </c>
      <c r="L8" s="568">
        <f>LOOKUP('Calculatie sheet'!$AD$2,'Objectenoverzicht aantallen'!$A:$A,'Objectenoverzicht aantallen'!G:G)*$C8</f>
        <v>0</v>
      </c>
      <c r="M8" s="568">
        <f>LOOKUP('Calculatie sheet'!$AD$2,'Objectenoverzicht aantallen'!$A:$A,'Objectenoverzicht aantallen'!H:H)*$C8</f>
        <v>0</v>
      </c>
      <c r="N8" s="568">
        <f>LOOKUP('Calculatie sheet'!$AD$2,'Objectenoverzicht aantallen'!$A:$A,'Objectenoverzicht aantallen'!I:I)*$C8</f>
        <v>0</v>
      </c>
      <c r="O8" s="568">
        <f>LOOKUP('Calculatie sheet'!$AD$2,'Objectenoverzicht aantallen'!$A:$A,'Objectenoverzicht aantallen'!J:J)*$C8</f>
        <v>0</v>
      </c>
      <c r="P8" s="568">
        <f>LOOKUP('Calculatie sheet'!$AD$2,'Objectenoverzicht aantallen'!$A:$A,'Objectenoverzicht aantallen'!K:K)*$C8</f>
        <v>0</v>
      </c>
      <c r="Q8" s="568">
        <f>LOOKUP('Calculatie sheet'!$AD$2,'Objectenoverzicht aantallen'!$A:$A,'Objectenoverzicht aantallen'!L:L)*$C8</f>
        <v>0</v>
      </c>
      <c r="R8" s="568">
        <f>LOOKUP('Calculatie sheet'!$AD$2,'Objectenoverzicht aantallen'!$A:$A,'Objectenoverzicht aantallen'!M:M)*$C8</f>
        <v>0</v>
      </c>
      <c r="S8" s="568">
        <f>LOOKUP('Calculatie sheet'!$AD$2,'Objectenoverzicht aantallen'!$A:$A,'Objectenoverzicht aantallen'!N:N)*$C8</f>
        <v>0</v>
      </c>
      <c r="T8" s="568">
        <f>LOOKUP('Calculatie sheet'!$AD$2,'Objectenoverzicht aantallen'!$A:$A,'Objectenoverzicht aantallen'!O:O)*$C8</f>
        <v>0</v>
      </c>
    </row>
    <row r="9" spans="1:20" x14ac:dyDescent="0.2">
      <c r="B9" t="str">
        <f>B2</f>
        <v>Beton</v>
      </c>
      <c r="C9" s="43">
        <f>'Calculatie sheet'!AD68*'Calculatie sheet'!$AD$57*'Calculatie sheet'!$AD$77</f>
        <v>0</v>
      </c>
      <c r="D9" t="s">
        <v>135</v>
      </c>
      <c r="G9" s="569">
        <f>C9*'Calculatie sheet'!AD$7</f>
        <v>0</v>
      </c>
      <c r="H9" s="42">
        <f>C9*'Calculatie sheet'!AD$8</f>
        <v>0</v>
      </c>
      <c r="I9" t="str">
        <f t="shared" si="0"/>
        <v>Secundair</v>
      </c>
      <c r="J9" s="568">
        <f>LOOKUP('Calculatie sheet'!$AD$2,'Objectenoverzicht aantallen'!$A:$A,'Objectenoverzicht aantallen'!E:E)*$C9</f>
        <v>0</v>
      </c>
      <c r="K9" s="568">
        <f>LOOKUP('Calculatie sheet'!$AD$2,'Objectenoverzicht aantallen'!$A:$A,'Objectenoverzicht aantallen'!F:F)*$C9</f>
        <v>0</v>
      </c>
      <c r="L9" s="568">
        <f>LOOKUP('Calculatie sheet'!$AD$2,'Objectenoverzicht aantallen'!$A:$A,'Objectenoverzicht aantallen'!G:G)*$C9</f>
        <v>0</v>
      </c>
      <c r="M9" s="568">
        <f>LOOKUP('Calculatie sheet'!$AD$2,'Objectenoverzicht aantallen'!$A:$A,'Objectenoverzicht aantallen'!H:H)*$C9</f>
        <v>0</v>
      </c>
      <c r="N9" s="568">
        <f>LOOKUP('Calculatie sheet'!$AD$2,'Objectenoverzicht aantallen'!$A:$A,'Objectenoverzicht aantallen'!I:I)*$C9</f>
        <v>0</v>
      </c>
      <c r="O9" s="568">
        <f>LOOKUP('Calculatie sheet'!$AD$2,'Objectenoverzicht aantallen'!$A:$A,'Objectenoverzicht aantallen'!J:J)*$C9</f>
        <v>0</v>
      </c>
      <c r="P9" s="568">
        <f>LOOKUP('Calculatie sheet'!$AD$2,'Objectenoverzicht aantallen'!$A:$A,'Objectenoverzicht aantallen'!K:K)*$C9</f>
        <v>0</v>
      </c>
      <c r="Q9" s="568">
        <f>LOOKUP('Calculatie sheet'!$AD$2,'Objectenoverzicht aantallen'!$A:$A,'Objectenoverzicht aantallen'!L:L)*$C9</f>
        <v>0</v>
      </c>
      <c r="R9" s="568">
        <f>LOOKUP('Calculatie sheet'!$AD$2,'Objectenoverzicht aantallen'!$A:$A,'Objectenoverzicht aantallen'!M:M)*$C9</f>
        <v>0</v>
      </c>
      <c r="S9" s="568">
        <f>LOOKUP('Calculatie sheet'!$AD$2,'Objectenoverzicht aantallen'!$A:$A,'Objectenoverzicht aantallen'!N:N)*$C9</f>
        <v>0</v>
      </c>
      <c r="T9" s="568">
        <f>LOOKUP('Calculatie sheet'!$AD$2,'Objectenoverzicht aantallen'!$A:$A,'Objectenoverzicht aantallen'!O:O)*$C9</f>
        <v>0</v>
      </c>
    </row>
    <row r="10" spans="1:20" x14ac:dyDescent="0.2">
      <c r="B10" t="str">
        <f>B3</f>
        <v>Staal</v>
      </c>
      <c r="C10" s="43">
        <f>'Calculatie sheet'!AD69*'Calculatie sheet'!$AD$57*'Calculatie sheet'!$AD$77</f>
        <v>0</v>
      </c>
      <c r="D10" t="s">
        <v>135</v>
      </c>
      <c r="G10" s="569">
        <f>C10*'Calculatie sheet'!AD$7</f>
        <v>0</v>
      </c>
      <c r="H10" s="42">
        <f>C10*'Calculatie sheet'!AD$8</f>
        <v>0</v>
      </c>
      <c r="I10" t="str">
        <f t="shared" si="0"/>
        <v>Secundair</v>
      </c>
      <c r="J10" s="568">
        <f>LOOKUP('Calculatie sheet'!$AD$2,'Objectenoverzicht aantallen'!$A:$A,'Objectenoverzicht aantallen'!E:E)*$C10</f>
        <v>0</v>
      </c>
      <c r="K10" s="568">
        <f>LOOKUP('Calculatie sheet'!$AD$2,'Objectenoverzicht aantallen'!$A:$A,'Objectenoverzicht aantallen'!F:F)*$C10</f>
        <v>0</v>
      </c>
      <c r="L10" s="568">
        <f>LOOKUP('Calculatie sheet'!$AD$2,'Objectenoverzicht aantallen'!$A:$A,'Objectenoverzicht aantallen'!G:G)*$C10</f>
        <v>0</v>
      </c>
      <c r="M10" s="568">
        <f>LOOKUP('Calculatie sheet'!$AD$2,'Objectenoverzicht aantallen'!$A:$A,'Objectenoverzicht aantallen'!H:H)*$C10</f>
        <v>0</v>
      </c>
      <c r="N10" s="568">
        <f>LOOKUP('Calculatie sheet'!$AD$2,'Objectenoverzicht aantallen'!$A:$A,'Objectenoverzicht aantallen'!I:I)*$C10</f>
        <v>0</v>
      </c>
      <c r="O10" s="568">
        <f>LOOKUP('Calculatie sheet'!$AD$2,'Objectenoverzicht aantallen'!$A:$A,'Objectenoverzicht aantallen'!J:J)*$C10</f>
        <v>0</v>
      </c>
      <c r="P10" s="568">
        <f>LOOKUP('Calculatie sheet'!$AD$2,'Objectenoverzicht aantallen'!$A:$A,'Objectenoverzicht aantallen'!K:K)*$C10</f>
        <v>0</v>
      </c>
      <c r="Q10" s="568">
        <f>LOOKUP('Calculatie sheet'!$AD$2,'Objectenoverzicht aantallen'!$A:$A,'Objectenoverzicht aantallen'!L:L)*$C10</f>
        <v>0</v>
      </c>
      <c r="R10" s="568">
        <f>LOOKUP('Calculatie sheet'!$AD$2,'Objectenoverzicht aantallen'!$A:$A,'Objectenoverzicht aantallen'!M:M)*$C10</f>
        <v>0</v>
      </c>
      <c r="S10" s="568">
        <f>LOOKUP('Calculatie sheet'!$AD$2,'Objectenoverzicht aantallen'!$A:$A,'Objectenoverzicht aantallen'!N:N)*$C10</f>
        <v>0</v>
      </c>
      <c r="T10" s="568">
        <f>LOOKUP('Calculatie sheet'!$AD$2,'Objectenoverzicht aantallen'!$A:$A,'Objectenoverzicht aantallen'!O:O)*$C10</f>
        <v>0</v>
      </c>
    </row>
    <row r="11" spans="1:20" x14ac:dyDescent="0.2">
      <c r="B11" t="str">
        <f>B4</f>
        <v>Asfalt</v>
      </c>
      <c r="C11" s="43">
        <f>'Calculatie sheet'!AD70*'Calculatie sheet'!$AD$57*'Calculatie sheet'!$AD$77</f>
        <v>0</v>
      </c>
      <c r="D11" t="s">
        <v>135</v>
      </c>
      <c r="G11" s="569">
        <f>C11*'Calculatie sheet'!AD$7</f>
        <v>0</v>
      </c>
      <c r="H11" s="42">
        <f>C11*'Calculatie sheet'!AD$8</f>
        <v>0</v>
      </c>
      <c r="I11" t="str">
        <f t="shared" si="0"/>
        <v>Secundair</v>
      </c>
      <c r="J11" s="568">
        <f>LOOKUP('Calculatie sheet'!$AD$2,'Objectenoverzicht aantallen'!$A:$A,'Objectenoverzicht aantallen'!E:E)*$C11</f>
        <v>0</v>
      </c>
      <c r="K11" s="568">
        <f>LOOKUP('Calculatie sheet'!$AD$2,'Objectenoverzicht aantallen'!$A:$A,'Objectenoverzicht aantallen'!F:F)*$C11</f>
        <v>0</v>
      </c>
      <c r="L11" s="568">
        <f>LOOKUP('Calculatie sheet'!$AD$2,'Objectenoverzicht aantallen'!$A:$A,'Objectenoverzicht aantallen'!G:G)*$C11</f>
        <v>0</v>
      </c>
      <c r="M11" s="568">
        <f>LOOKUP('Calculatie sheet'!$AD$2,'Objectenoverzicht aantallen'!$A:$A,'Objectenoverzicht aantallen'!H:H)*$C11</f>
        <v>0</v>
      </c>
      <c r="N11" s="568">
        <f>LOOKUP('Calculatie sheet'!$AD$2,'Objectenoverzicht aantallen'!$A:$A,'Objectenoverzicht aantallen'!I:I)*$C11</f>
        <v>0</v>
      </c>
      <c r="O11" s="568">
        <f>LOOKUP('Calculatie sheet'!$AD$2,'Objectenoverzicht aantallen'!$A:$A,'Objectenoverzicht aantallen'!J:J)*$C11</f>
        <v>0</v>
      </c>
      <c r="P11" s="568">
        <f>LOOKUP('Calculatie sheet'!$AD$2,'Objectenoverzicht aantallen'!$A:$A,'Objectenoverzicht aantallen'!K:K)*$C11</f>
        <v>0</v>
      </c>
      <c r="Q11" s="568">
        <f>LOOKUP('Calculatie sheet'!$AD$2,'Objectenoverzicht aantallen'!$A:$A,'Objectenoverzicht aantallen'!L:L)*$C11</f>
        <v>0</v>
      </c>
      <c r="R11" s="568">
        <f>LOOKUP('Calculatie sheet'!$AD$2,'Objectenoverzicht aantallen'!$A:$A,'Objectenoverzicht aantallen'!M:M)*$C11</f>
        <v>0</v>
      </c>
      <c r="S11" s="568">
        <f>LOOKUP('Calculatie sheet'!$AD$2,'Objectenoverzicht aantallen'!$A:$A,'Objectenoverzicht aantallen'!N:N)*$C11</f>
        <v>0</v>
      </c>
      <c r="T11" s="568">
        <f>LOOKUP('Calculatie sheet'!$AD$2,'Objectenoverzicht aantallen'!$A:$A,'Objectenoverzicht aantallen'!O:O)*$C11</f>
        <v>0</v>
      </c>
    </row>
    <row r="12" spans="1:20" x14ac:dyDescent="0.2">
      <c r="B12" t="s">
        <v>866</v>
      </c>
      <c r="C12" s="43">
        <f>'Calculatie sheet'!AD71*'Calculatie sheet'!$AD$57*'Calculatie sheet'!$AD$77</f>
        <v>0</v>
      </c>
      <c r="D12" t="s">
        <v>135</v>
      </c>
      <c r="G12" s="569">
        <f>C12*'Calculatie sheet'!AD$7</f>
        <v>0</v>
      </c>
      <c r="H12" s="42">
        <f>C12*'Calculatie sheet'!AD$8</f>
        <v>0</v>
      </c>
      <c r="I12" t="str">
        <f t="shared" ref="I12" si="2">D12</f>
        <v>Secundair</v>
      </c>
      <c r="J12" s="568">
        <f>LOOKUP('Calculatie sheet'!$AD$2,'Objectenoverzicht aantallen'!$A:$A,'Objectenoverzicht aantallen'!E:E)*$C12</f>
        <v>0</v>
      </c>
      <c r="K12" s="568">
        <f>LOOKUP('Calculatie sheet'!$AD$2,'Objectenoverzicht aantallen'!$A:$A,'Objectenoverzicht aantallen'!F:F)*$C12</f>
        <v>0</v>
      </c>
      <c r="L12" s="568">
        <f>LOOKUP('Calculatie sheet'!$AD$2,'Objectenoverzicht aantallen'!$A:$A,'Objectenoverzicht aantallen'!G:G)*$C12</f>
        <v>0</v>
      </c>
      <c r="M12" s="568">
        <f>LOOKUP('Calculatie sheet'!$AD$2,'Objectenoverzicht aantallen'!$A:$A,'Objectenoverzicht aantallen'!H:H)*$C12</f>
        <v>0</v>
      </c>
      <c r="N12" s="568">
        <f>LOOKUP('Calculatie sheet'!$AD$2,'Objectenoverzicht aantallen'!$A:$A,'Objectenoverzicht aantallen'!I:I)*$C12</f>
        <v>0</v>
      </c>
      <c r="O12" s="568">
        <f>LOOKUP('Calculatie sheet'!$AD$2,'Objectenoverzicht aantallen'!$A:$A,'Objectenoverzicht aantallen'!J:J)*$C12</f>
        <v>0</v>
      </c>
      <c r="P12" s="568">
        <f>LOOKUP('Calculatie sheet'!$AD$2,'Objectenoverzicht aantallen'!$A:$A,'Objectenoverzicht aantallen'!K:K)*$C12</f>
        <v>0</v>
      </c>
      <c r="Q12" s="568">
        <f>LOOKUP('Calculatie sheet'!$AD$2,'Objectenoverzicht aantallen'!$A:$A,'Objectenoverzicht aantallen'!L:L)*$C12</f>
        <v>0</v>
      </c>
      <c r="R12" s="568">
        <f>LOOKUP('Calculatie sheet'!$AD$2,'Objectenoverzicht aantallen'!$A:$A,'Objectenoverzicht aantallen'!M:M)*$C12</f>
        <v>0</v>
      </c>
      <c r="S12" s="568">
        <f>LOOKUP('Calculatie sheet'!$AD$2,'Objectenoverzicht aantallen'!$A:$A,'Objectenoverzicht aantallen'!N:N)*$C12</f>
        <v>0</v>
      </c>
      <c r="T12" s="568">
        <f>LOOKUP('Calculatie sheet'!$AD$2,'Objectenoverzicht aantallen'!$A:$A,'Objectenoverzicht aantallen'!O:O)*$C12</f>
        <v>0</v>
      </c>
    </row>
    <row r="13" spans="1:20" x14ac:dyDescent="0.2">
      <c r="B13" t="str">
        <f>B6</f>
        <v>Grondbewerking</v>
      </c>
      <c r="C13" s="43">
        <f>'Calculatie sheet'!AD72*'Calculatie sheet'!$AD$57*'Calculatie sheet'!$AD$77</f>
        <v>0</v>
      </c>
      <c r="D13" t="s">
        <v>135</v>
      </c>
      <c r="G13" s="569">
        <f>C13*'Calculatie sheet'!AD$7</f>
        <v>0</v>
      </c>
      <c r="H13" s="42">
        <f>C13*'Calculatie sheet'!AD$8</f>
        <v>0</v>
      </c>
      <c r="I13" t="str">
        <f t="shared" si="0"/>
        <v>Secundair</v>
      </c>
      <c r="J13" s="568">
        <f>LOOKUP('Calculatie sheet'!$AD$2,'Objectenoverzicht aantallen'!$A:$A,'Objectenoverzicht aantallen'!E:E)*$C13</f>
        <v>0</v>
      </c>
      <c r="K13" s="568">
        <f>LOOKUP('Calculatie sheet'!$AD$2,'Objectenoverzicht aantallen'!$A:$A,'Objectenoverzicht aantallen'!F:F)*$C13</f>
        <v>0</v>
      </c>
      <c r="L13" s="568">
        <f>LOOKUP('Calculatie sheet'!$AD$2,'Objectenoverzicht aantallen'!$A:$A,'Objectenoverzicht aantallen'!G:G)*$C13</f>
        <v>0</v>
      </c>
      <c r="M13" s="568">
        <f>LOOKUP('Calculatie sheet'!$AD$2,'Objectenoverzicht aantallen'!$A:$A,'Objectenoverzicht aantallen'!H:H)*$C13</f>
        <v>0</v>
      </c>
      <c r="N13" s="568">
        <f>LOOKUP('Calculatie sheet'!$AD$2,'Objectenoverzicht aantallen'!$A:$A,'Objectenoverzicht aantallen'!I:I)*$C13</f>
        <v>0</v>
      </c>
      <c r="O13" s="568">
        <f>LOOKUP('Calculatie sheet'!$AD$2,'Objectenoverzicht aantallen'!$A:$A,'Objectenoverzicht aantallen'!J:J)*$C13</f>
        <v>0</v>
      </c>
      <c r="P13" s="568">
        <f>LOOKUP('Calculatie sheet'!$AD$2,'Objectenoverzicht aantallen'!$A:$A,'Objectenoverzicht aantallen'!K:K)*$C13</f>
        <v>0</v>
      </c>
      <c r="Q13" s="568">
        <f>LOOKUP('Calculatie sheet'!$AD$2,'Objectenoverzicht aantallen'!$A:$A,'Objectenoverzicht aantallen'!L:L)*$C13</f>
        <v>0</v>
      </c>
      <c r="R13" s="568">
        <f>LOOKUP('Calculatie sheet'!$AD$2,'Objectenoverzicht aantallen'!$A:$A,'Objectenoverzicht aantallen'!M:M)*$C13</f>
        <v>0</v>
      </c>
      <c r="S13" s="568">
        <f>LOOKUP('Calculatie sheet'!$AD$2,'Objectenoverzicht aantallen'!$A:$A,'Objectenoverzicht aantallen'!N:N)*$C13</f>
        <v>0</v>
      </c>
      <c r="T13" s="568">
        <f>LOOKUP('Calculatie sheet'!$AD$2,'Objectenoverzicht aantallen'!$A:$A,'Objectenoverzicht aantallen'!O:O)*$C13</f>
        <v>0</v>
      </c>
    </row>
    <row r="14" spans="1:20" x14ac:dyDescent="0.2">
      <c r="B14" t="str">
        <f>B7</f>
        <v>Bestrating</v>
      </c>
      <c r="C14" s="43">
        <f>'Calculatie sheet'!AD73*'Calculatie sheet'!$AD$57*'Calculatie sheet'!$AD$77</f>
        <v>2100</v>
      </c>
      <c r="D14" t="s">
        <v>135</v>
      </c>
      <c r="G14" s="569">
        <f>C14*'Calculatie sheet'!AD$7</f>
        <v>0</v>
      </c>
      <c r="H14" s="42">
        <f>C14*'Calculatie sheet'!AD$8</f>
        <v>0</v>
      </c>
      <c r="I14" t="str">
        <f t="shared" si="0"/>
        <v>Secundair</v>
      </c>
      <c r="J14" s="568">
        <f>LOOKUP('Calculatie sheet'!$AD$2,'Objectenoverzicht aantallen'!$A:$A,'Objectenoverzicht aantallen'!E:E)*$C14</f>
        <v>0</v>
      </c>
      <c r="K14" s="568">
        <f>LOOKUP('Calculatie sheet'!$AD$2,'Objectenoverzicht aantallen'!$A:$A,'Objectenoverzicht aantallen'!F:F)*$C14</f>
        <v>0</v>
      </c>
      <c r="L14" s="568">
        <f>LOOKUP('Calculatie sheet'!$AD$2,'Objectenoverzicht aantallen'!$A:$A,'Objectenoverzicht aantallen'!G:G)*$C14</f>
        <v>0</v>
      </c>
      <c r="M14" s="568">
        <f>LOOKUP('Calculatie sheet'!$AD$2,'Objectenoverzicht aantallen'!$A:$A,'Objectenoverzicht aantallen'!H:H)*$C14</f>
        <v>0</v>
      </c>
      <c r="N14" s="568">
        <f>LOOKUP('Calculatie sheet'!$AD$2,'Objectenoverzicht aantallen'!$A:$A,'Objectenoverzicht aantallen'!I:I)*$C14</f>
        <v>0</v>
      </c>
      <c r="O14" s="568">
        <f>LOOKUP('Calculatie sheet'!$AD$2,'Objectenoverzicht aantallen'!$A:$A,'Objectenoverzicht aantallen'!J:J)*$C14</f>
        <v>0</v>
      </c>
      <c r="P14" s="568">
        <f>LOOKUP('Calculatie sheet'!$AD$2,'Objectenoverzicht aantallen'!$A:$A,'Objectenoverzicht aantallen'!K:K)*$C14</f>
        <v>0</v>
      </c>
      <c r="Q14" s="568">
        <f>LOOKUP('Calculatie sheet'!$AD$2,'Objectenoverzicht aantallen'!$A:$A,'Objectenoverzicht aantallen'!L:L)*$C14</f>
        <v>0</v>
      </c>
      <c r="R14" s="568">
        <f>LOOKUP('Calculatie sheet'!$AD$2,'Objectenoverzicht aantallen'!$A:$A,'Objectenoverzicht aantallen'!M:M)*$C14</f>
        <v>0</v>
      </c>
      <c r="S14" s="568">
        <f>LOOKUP('Calculatie sheet'!$AD$2,'Objectenoverzicht aantallen'!$A:$A,'Objectenoverzicht aantallen'!N:N)*$C14</f>
        <v>0</v>
      </c>
      <c r="T14" s="568">
        <f>LOOKUP('Calculatie sheet'!$AD$2,'Objectenoverzicht aantallen'!$A:$A,'Objectenoverzicht aantallen'!O:O)*$C14</f>
        <v>0</v>
      </c>
    </row>
    <row r="15" spans="1:20" x14ac:dyDescent="0.2">
      <c r="B15" t="s">
        <v>348</v>
      </c>
      <c r="C15" s="43">
        <f>'Calculatie sheet'!AD74*'Calculatie sheet'!$AD$57*'Calculatie sheet'!$AD$77</f>
        <v>0</v>
      </c>
      <c r="D15" t="s">
        <v>135</v>
      </c>
      <c r="G15" s="569">
        <f>C15*'Calculatie sheet'!AD$7</f>
        <v>0</v>
      </c>
      <c r="H15" s="42">
        <f>C15*'Calculatie sheet'!AD$8</f>
        <v>0</v>
      </c>
      <c r="I15" t="str">
        <f t="shared" si="0"/>
        <v>Secundair</v>
      </c>
      <c r="J15" s="568">
        <f>LOOKUP('Calculatie sheet'!$AD$2,'Objectenoverzicht aantallen'!$A:$A,'Objectenoverzicht aantallen'!E:E)*$C15</f>
        <v>0</v>
      </c>
      <c r="K15" s="568">
        <f>LOOKUP('Calculatie sheet'!$AD$2,'Objectenoverzicht aantallen'!$A:$A,'Objectenoverzicht aantallen'!F:F)*$C15</f>
        <v>0</v>
      </c>
      <c r="L15" s="568">
        <f>LOOKUP('Calculatie sheet'!$AD$2,'Objectenoverzicht aantallen'!$A:$A,'Objectenoverzicht aantallen'!G:G)*$C15</f>
        <v>0</v>
      </c>
      <c r="M15" s="568">
        <f>LOOKUP('Calculatie sheet'!$AD$2,'Objectenoverzicht aantallen'!$A:$A,'Objectenoverzicht aantallen'!H:H)*$C15</f>
        <v>0</v>
      </c>
      <c r="N15" s="568">
        <f>LOOKUP('Calculatie sheet'!$AD$2,'Objectenoverzicht aantallen'!$A:$A,'Objectenoverzicht aantallen'!I:I)*$C15</f>
        <v>0</v>
      </c>
      <c r="O15" s="568">
        <f>LOOKUP('Calculatie sheet'!$AD$2,'Objectenoverzicht aantallen'!$A:$A,'Objectenoverzicht aantallen'!J:J)*$C15</f>
        <v>0</v>
      </c>
      <c r="P15" s="568">
        <f>LOOKUP('Calculatie sheet'!$AD$2,'Objectenoverzicht aantallen'!$A:$A,'Objectenoverzicht aantallen'!K:K)*$C15</f>
        <v>0</v>
      </c>
      <c r="Q15" s="568">
        <f>LOOKUP('Calculatie sheet'!$AD$2,'Objectenoverzicht aantallen'!$A:$A,'Objectenoverzicht aantallen'!L:L)*$C15</f>
        <v>0</v>
      </c>
      <c r="R15" s="568">
        <f>LOOKUP('Calculatie sheet'!$AD$2,'Objectenoverzicht aantallen'!$A:$A,'Objectenoverzicht aantallen'!M:M)*$C15</f>
        <v>0</v>
      </c>
      <c r="S15" s="568">
        <f>LOOKUP('Calculatie sheet'!$AD$2,'Objectenoverzicht aantallen'!$A:$A,'Objectenoverzicht aantallen'!N:N)*$C15</f>
        <v>0</v>
      </c>
      <c r="T15" s="568">
        <f>LOOKUP('Calculatie sheet'!$AD$2,'Objectenoverzicht aantallen'!$A:$A,'Objectenoverzicht aantallen'!O:O)*$C15</f>
        <v>0</v>
      </c>
    </row>
    <row r="16" spans="1:20" x14ac:dyDescent="0.2">
      <c r="B16" t="str">
        <f>B9</f>
        <v>Beton</v>
      </c>
      <c r="C16" s="42">
        <f>'Calculatie sheet'!AD68*'Calculatie sheet'!$AD$57*'Calculatie sheet'!$AD$78</f>
        <v>0</v>
      </c>
      <c r="D16" t="s">
        <v>360</v>
      </c>
      <c r="G16" s="569">
        <f>C16*'Calculatie sheet'!AD$7</f>
        <v>0</v>
      </c>
      <c r="H16" s="42">
        <f>C16*'Calculatie sheet'!AD$8</f>
        <v>0</v>
      </c>
      <c r="I16" t="str">
        <f t="shared" si="0"/>
        <v>Biobased</v>
      </c>
      <c r="J16" s="568">
        <f>LOOKUP('Calculatie sheet'!$AD$2,'Objectenoverzicht aantallen'!$A:$A,'Objectenoverzicht aantallen'!E:E)*$C16</f>
        <v>0</v>
      </c>
      <c r="K16" s="568">
        <f>LOOKUP('Calculatie sheet'!$AD$2,'Objectenoverzicht aantallen'!$A:$A,'Objectenoverzicht aantallen'!F:F)*$C16</f>
        <v>0</v>
      </c>
      <c r="L16" s="568">
        <f>LOOKUP('Calculatie sheet'!$AD$2,'Objectenoverzicht aantallen'!$A:$A,'Objectenoverzicht aantallen'!G:G)*$C16</f>
        <v>0</v>
      </c>
      <c r="M16" s="568">
        <f>LOOKUP('Calculatie sheet'!$AD$2,'Objectenoverzicht aantallen'!$A:$A,'Objectenoverzicht aantallen'!H:H)*$C16</f>
        <v>0</v>
      </c>
      <c r="N16" s="568">
        <f>LOOKUP('Calculatie sheet'!$AD$2,'Objectenoverzicht aantallen'!$A:$A,'Objectenoverzicht aantallen'!I:I)*$C16</f>
        <v>0</v>
      </c>
      <c r="O16" s="568">
        <f>LOOKUP('Calculatie sheet'!$AD$2,'Objectenoverzicht aantallen'!$A:$A,'Objectenoverzicht aantallen'!J:J)*$C16</f>
        <v>0</v>
      </c>
      <c r="P16" s="568">
        <f>LOOKUP('Calculatie sheet'!$AD$2,'Objectenoverzicht aantallen'!$A:$A,'Objectenoverzicht aantallen'!K:K)*$C16</f>
        <v>0</v>
      </c>
      <c r="Q16" s="568">
        <f>LOOKUP('Calculatie sheet'!$AD$2,'Objectenoverzicht aantallen'!$A:$A,'Objectenoverzicht aantallen'!L:L)*$C16</f>
        <v>0</v>
      </c>
      <c r="R16" s="568">
        <f>LOOKUP('Calculatie sheet'!$AD$2,'Objectenoverzicht aantallen'!$A:$A,'Objectenoverzicht aantallen'!M:M)*$C16</f>
        <v>0</v>
      </c>
      <c r="S16" s="568">
        <f>LOOKUP('Calculatie sheet'!$AD$2,'Objectenoverzicht aantallen'!$A:$A,'Objectenoverzicht aantallen'!N:N)*$C16</f>
        <v>0</v>
      </c>
      <c r="T16" s="568">
        <f>LOOKUP('Calculatie sheet'!$AD$2,'Objectenoverzicht aantallen'!$A:$A,'Objectenoverzicht aantallen'!O:O)*$C16</f>
        <v>0</v>
      </c>
    </row>
    <row r="17" spans="2:20" x14ac:dyDescent="0.2">
      <c r="B17" t="str">
        <f>B10</f>
        <v>Staal</v>
      </c>
      <c r="C17" s="42">
        <f>'Calculatie sheet'!AD69*'Calculatie sheet'!$AD$57*'Calculatie sheet'!$AD$78</f>
        <v>0</v>
      </c>
      <c r="D17" t="s">
        <v>360</v>
      </c>
      <c r="G17" s="569">
        <f>C17*'Calculatie sheet'!AD$7</f>
        <v>0</v>
      </c>
      <c r="H17" s="42">
        <f>C17*'Calculatie sheet'!AD$8</f>
        <v>0</v>
      </c>
      <c r="I17" t="str">
        <f t="shared" si="0"/>
        <v>Biobased</v>
      </c>
      <c r="J17" s="568">
        <f>LOOKUP('Calculatie sheet'!$AD$2,'Objectenoverzicht aantallen'!$A:$A,'Objectenoverzicht aantallen'!E:E)*$C17</f>
        <v>0</v>
      </c>
      <c r="K17" s="568">
        <f>LOOKUP('Calculatie sheet'!$AD$2,'Objectenoverzicht aantallen'!$A:$A,'Objectenoverzicht aantallen'!F:F)*$C17</f>
        <v>0</v>
      </c>
      <c r="L17" s="568">
        <f>LOOKUP('Calculatie sheet'!$AD$2,'Objectenoverzicht aantallen'!$A:$A,'Objectenoverzicht aantallen'!G:G)*$C17</f>
        <v>0</v>
      </c>
      <c r="M17" s="568">
        <f>LOOKUP('Calculatie sheet'!$AD$2,'Objectenoverzicht aantallen'!$A:$A,'Objectenoverzicht aantallen'!H:H)*$C17</f>
        <v>0</v>
      </c>
      <c r="N17" s="568">
        <f>LOOKUP('Calculatie sheet'!$AD$2,'Objectenoverzicht aantallen'!$A:$A,'Objectenoverzicht aantallen'!I:I)*$C17</f>
        <v>0</v>
      </c>
      <c r="O17" s="568">
        <f>LOOKUP('Calculatie sheet'!$AD$2,'Objectenoverzicht aantallen'!$A:$A,'Objectenoverzicht aantallen'!J:J)*$C17</f>
        <v>0</v>
      </c>
      <c r="P17" s="568">
        <f>LOOKUP('Calculatie sheet'!$AD$2,'Objectenoverzicht aantallen'!$A:$A,'Objectenoverzicht aantallen'!K:K)*$C17</f>
        <v>0</v>
      </c>
      <c r="Q17" s="568">
        <f>LOOKUP('Calculatie sheet'!$AD$2,'Objectenoverzicht aantallen'!$A:$A,'Objectenoverzicht aantallen'!L:L)*$C17</f>
        <v>0</v>
      </c>
      <c r="R17" s="568">
        <f>LOOKUP('Calculatie sheet'!$AD$2,'Objectenoverzicht aantallen'!$A:$A,'Objectenoverzicht aantallen'!M:M)*$C17</f>
        <v>0</v>
      </c>
      <c r="S17" s="568">
        <f>LOOKUP('Calculatie sheet'!$AD$2,'Objectenoverzicht aantallen'!$A:$A,'Objectenoverzicht aantallen'!N:N)*$C17</f>
        <v>0</v>
      </c>
      <c r="T17" s="568">
        <f>LOOKUP('Calculatie sheet'!$AD$2,'Objectenoverzicht aantallen'!$A:$A,'Objectenoverzicht aantallen'!O:O)*$C17</f>
        <v>0</v>
      </c>
    </row>
    <row r="18" spans="2:20" x14ac:dyDescent="0.2">
      <c r="B18" t="str">
        <f>B11</f>
        <v>Asfalt</v>
      </c>
      <c r="C18" s="42">
        <f>'Calculatie sheet'!AD70*'Calculatie sheet'!$AD$57*'Calculatie sheet'!$AD$78</f>
        <v>0</v>
      </c>
      <c r="D18" t="s">
        <v>360</v>
      </c>
      <c r="G18" s="569">
        <f>C18*'Calculatie sheet'!AD$7</f>
        <v>0</v>
      </c>
      <c r="H18" s="42">
        <f>C18*'Calculatie sheet'!AD$8</f>
        <v>0</v>
      </c>
      <c r="I18" t="str">
        <f t="shared" si="0"/>
        <v>Biobased</v>
      </c>
      <c r="J18" s="568">
        <f>LOOKUP('Calculatie sheet'!$AD$2,'Objectenoverzicht aantallen'!$A:$A,'Objectenoverzicht aantallen'!E:E)*$C18</f>
        <v>0</v>
      </c>
      <c r="K18" s="568">
        <f>LOOKUP('Calculatie sheet'!$AD$2,'Objectenoverzicht aantallen'!$A:$A,'Objectenoverzicht aantallen'!F:F)*$C18</f>
        <v>0</v>
      </c>
      <c r="L18" s="568">
        <f>LOOKUP('Calculatie sheet'!$AD$2,'Objectenoverzicht aantallen'!$A:$A,'Objectenoverzicht aantallen'!G:G)*$C18</f>
        <v>0</v>
      </c>
      <c r="M18" s="568">
        <f>LOOKUP('Calculatie sheet'!$AD$2,'Objectenoverzicht aantallen'!$A:$A,'Objectenoverzicht aantallen'!H:H)*$C18</f>
        <v>0</v>
      </c>
      <c r="N18" s="568">
        <f>LOOKUP('Calculatie sheet'!$AD$2,'Objectenoverzicht aantallen'!$A:$A,'Objectenoverzicht aantallen'!I:I)*$C18</f>
        <v>0</v>
      </c>
      <c r="O18" s="568">
        <f>LOOKUP('Calculatie sheet'!$AD$2,'Objectenoverzicht aantallen'!$A:$A,'Objectenoverzicht aantallen'!J:J)*$C18</f>
        <v>0</v>
      </c>
      <c r="P18" s="568">
        <f>LOOKUP('Calculatie sheet'!$AD$2,'Objectenoverzicht aantallen'!$A:$A,'Objectenoverzicht aantallen'!K:K)*$C18</f>
        <v>0</v>
      </c>
      <c r="Q18" s="568">
        <f>LOOKUP('Calculatie sheet'!$AD$2,'Objectenoverzicht aantallen'!$A:$A,'Objectenoverzicht aantallen'!L:L)*$C18</f>
        <v>0</v>
      </c>
      <c r="R18" s="568">
        <f>LOOKUP('Calculatie sheet'!$AD$2,'Objectenoverzicht aantallen'!$A:$A,'Objectenoverzicht aantallen'!M:M)*$C18</f>
        <v>0</v>
      </c>
      <c r="S18" s="568">
        <f>LOOKUP('Calculatie sheet'!$AD$2,'Objectenoverzicht aantallen'!$A:$A,'Objectenoverzicht aantallen'!N:N)*$C18</f>
        <v>0</v>
      </c>
      <c r="T18" s="568">
        <f>LOOKUP('Calculatie sheet'!$AD$2,'Objectenoverzicht aantallen'!$A:$A,'Objectenoverzicht aantallen'!O:O)*$C18</f>
        <v>0</v>
      </c>
    </row>
    <row r="19" spans="2:20" x14ac:dyDescent="0.2">
      <c r="B19" t="s">
        <v>866</v>
      </c>
      <c r="C19" s="42">
        <f>'Calculatie sheet'!AD71*'Calculatie sheet'!$AD$57*'Calculatie sheet'!$AD$78</f>
        <v>0</v>
      </c>
      <c r="D19" t="s">
        <v>360</v>
      </c>
      <c r="G19" s="569">
        <f>C19*'Calculatie sheet'!AD$7</f>
        <v>0</v>
      </c>
      <c r="H19" s="42">
        <f>C19*'Calculatie sheet'!AD$8</f>
        <v>0</v>
      </c>
      <c r="I19" t="str">
        <f t="shared" ref="I19" si="3">D19</f>
        <v>Biobased</v>
      </c>
      <c r="J19" s="568">
        <f>LOOKUP('Calculatie sheet'!$AD$2,'Objectenoverzicht aantallen'!$A:$A,'Objectenoverzicht aantallen'!E:E)*$C19</f>
        <v>0</v>
      </c>
      <c r="K19" s="568">
        <f>LOOKUP('Calculatie sheet'!$AD$2,'Objectenoverzicht aantallen'!$A:$A,'Objectenoverzicht aantallen'!F:F)*$C19</f>
        <v>0</v>
      </c>
      <c r="L19" s="568">
        <f>LOOKUP('Calculatie sheet'!$AD$2,'Objectenoverzicht aantallen'!$A:$A,'Objectenoverzicht aantallen'!G:G)*$C19</f>
        <v>0</v>
      </c>
      <c r="M19" s="568">
        <f>LOOKUP('Calculatie sheet'!$AD$2,'Objectenoverzicht aantallen'!$A:$A,'Objectenoverzicht aantallen'!H:H)*$C19</f>
        <v>0</v>
      </c>
      <c r="N19" s="568">
        <f>LOOKUP('Calculatie sheet'!$AD$2,'Objectenoverzicht aantallen'!$A:$A,'Objectenoverzicht aantallen'!I:I)*$C19</f>
        <v>0</v>
      </c>
      <c r="O19" s="568">
        <f>LOOKUP('Calculatie sheet'!$AD$2,'Objectenoverzicht aantallen'!$A:$A,'Objectenoverzicht aantallen'!J:J)*$C19</f>
        <v>0</v>
      </c>
      <c r="P19" s="568">
        <f>LOOKUP('Calculatie sheet'!$AD$2,'Objectenoverzicht aantallen'!$A:$A,'Objectenoverzicht aantallen'!K:K)*$C19</f>
        <v>0</v>
      </c>
      <c r="Q19" s="568">
        <f>LOOKUP('Calculatie sheet'!$AD$2,'Objectenoverzicht aantallen'!$A:$A,'Objectenoverzicht aantallen'!L:L)*$C19</f>
        <v>0</v>
      </c>
      <c r="R19" s="568">
        <f>LOOKUP('Calculatie sheet'!$AD$2,'Objectenoverzicht aantallen'!$A:$A,'Objectenoverzicht aantallen'!M:M)*$C19</f>
        <v>0</v>
      </c>
      <c r="S19" s="568">
        <f>LOOKUP('Calculatie sheet'!$AD$2,'Objectenoverzicht aantallen'!$A:$A,'Objectenoverzicht aantallen'!N:N)*$C19</f>
        <v>0</v>
      </c>
      <c r="T19" s="568">
        <f>LOOKUP('Calculatie sheet'!$AD$2,'Objectenoverzicht aantallen'!$A:$A,'Objectenoverzicht aantallen'!O:O)*$C19</f>
        <v>0</v>
      </c>
    </row>
    <row r="20" spans="2:20" x14ac:dyDescent="0.2">
      <c r="B20" t="str">
        <f t="shared" ref="B20:B21" si="4">B13</f>
        <v>Grondbewerking</v>
      </c>
      <c r="C20" s="42">
        <f>'Calculatie sheet'!AD72*'Calculatie sheet'!$AD$57*'Calculatie sheet'!$AD$78</f>
        <v>0</v>
      </c>
      <c r="D20" t="s">
        <v>360</v>
      </c>
      <c r="G20" s="569">
        <f>C20*'Calculatie sheet'!AD$7</f>
        <v>0</v>
      </c>
      <c r="H20" s="42">
        <f>C20*'Calculatie sheet'!AD$8</f>
        <v>0</v>
      </c>
      <c r="I20" t="str">
        <f t="shared" si="0"/>
        <v>Biobased</v>
      </c>
      <c r="J20" s="568">
        <f>LOOKUP('Calculatie sheet'!$AD$2,'Objectenoverzicht aantallen'!$A:$A,'Objectenoverzicht aantallen'!E:E)*$C20</f>
        <v>0</v>
      </c>
      <c r="K20" s="568">
        <f>LOOKUP('Calculatie sheet'!$AD$2,'Objectenoverzicht aantallen'!$A:$A,'Objectenoverzicht aantallen'!F:F)*$C20</f>
        <v>0</v>
      </c>
      <c r="L20" s="568">
        <f>LOOKUP('Calculatie sheet'!$AD$2,'Objectenoverzicht aantallen'!$A:$A,'Objectenoverzicht aantallen'!G:G)*$C20</f>
        <v>0</v>
      </c>
      <c r="M20" s="568">
        <f>LOOKUP('Calculatie sheet'!$AD$2,'Objectenoverzicht aantallen'!$A:$A,'Objectenoverzicht aantallen'!H:H)*$C20</f>
        <v>0</v>
      </c>
      <c r="N20" s="568">
        <f>LOOKUP('Calculatie sheet'!$AD$2,'Objectenoverzicht aantallen'!$A:$A,'Objectenoverzicht aantallen'!I:I)*$C20</f>
        <v>0</v>
      </c>
      <c r="O20" s="568">
        <f>LOOKUP('Calculatie sheet'!$AD$2,'Objectenoverzicht aantallen'!$A:$A,'Objectenoverzicht aantallen'!J:J)*$C20</f>
        <v>0</v>
      </c>
      <c r="P20" s="568">
        <f>LOOKUP('Calculatie sheet'!$AD$2,'Objectenoverzicht aantallen'!$A:$A,'Objectenoverzicht aantallen'!K:K)*$C20</f>
        <v>0</v>
      </c>
      <c r="Q20" s="568">
        <f>LOOKUP('Calculatie sheet'!$AD$2,'Objectenoverzicht aantallen'!$A:$A,'Objectenoverzicht aantallen'!L:L)*$C20</f>
        <v>0</v>
      </c>
      <c r="R20" s="568">
        <f>LOOKUP('Calculatie sheet'!$AD$2,'Objectenoverzicht aantallen'!$A:$A,'Objectenoverzicht aantallen'!M:M)*$C20</f>
        <v>0</v>
      </c>
      <c r="S20" s="568">
        <f>LOOKUP('Calculatie sheet'!$AD$2,'Objectenoverzicht aantallen'!$A:$A,'Objectenoverzicht aantallen'!N:N)*$C20</f>
        <v>0</v>
      </c>
      <c r="T20" s="568">
        <f>LOOKUP('Calculatie sheet'!$AD$2,'Objectenoverzicht aantallen'!$A:$A,'Objectenoverzicht aantallen'!O:O)*$C20</f>
        <v>0</v>
      </c>
    </row>
    <row r="21" spans="2:20" x14ac:dyDescent="0.2">
      <c r="B21" t="str">
        <f t="shared" si="4"/>
        <v>Bestrating</v>
      </c>
      <c r="C21" s="42">
        <f>'Calculatie sheet'!AD73*'Calculatie sheet'!$AD$57*'Calculatie sheet'!$AD$78</f>
        <v>0</v>
      </c>
      <c r="D21" t="s">
        <v>360</v>
      </c>
      <c r="G21" s="569">
        <f>C21*'Calculatie sheet'!AD$7</f>
        <v>0</v>
      </c>
      <c r="H21" s="42">
        <f>C21*'Calculatie sheet'!AD$8</f>
        <v>0</v>
      </c>
      <c r="I21" t="str">
        <f t="shared" si="0"/>
        <v>Biobased</v>
      </c>
      <c r="J21" s="568">
        <f>LOOKUP('Calculatie sheet'!$AD$2,'Objectenoverzicht aantallen'!$A:$A,'Objectenoverzicht aantallen'!E:E)*$C21</f>
        <v>0</v>
      </c>
      <c r="K21" s="568">
        <f>LOOKUP('Calculatie sheet'!$AD$2,'Objectenoverzicht aantallen'!$A:$A,'Objectenoverzicht aantallen'!F:F)*$C21</f>
        <v>0</v>
      </c>
      <c r="L21" s="568">
        <f>LOOKUP('Calculatie sheet'!$AD$2,'Objectenoverzicht aantallen'!$A:$A,'Objectenoverzicht aantallen'!G:G)*$C21</f>
        <v>0</v>
      </c>
      <c r="M21" s="568">
        <f>LOOKUP('Calculatie sheet'!$AD$2,'Objectenoverzicht aantallen'!$A:$A,'Objectenoverzicht aantallen'!H:H)*$C21</f>
        <v>0</v>
      </c>
      <c r="N21" s="568">
        <f>LOOKUP('Calculatie sheet'!$AD$2,'Objectenoverzicht aantallen'!$A:$A,'Objectenoverzicht aantallen'!I:I)*$C21</f>
        <v>0</v>
      </c>
      <c r="O21" s="568">
        <f>LOOKUP('Calculatie sheet'!$AD$2,'Objectenoverzicht aantallen'!$A:$A,'Objectenoverzicht aantallen'!J:J)*$C21</f>
        <v>0</v>
      </c>
      <c r="P21" s="568">
        <f>LOOKUP('Calculatie sheet'!$AD$2,'Objectenoverzicht aantallen'!$A:$A,'Objectenoverzicht aantallen'!K:K)*$C21</f>
        <v>0</v>
      </c>
      <c r="Q21" s="568">
        <f>LOOKUP('Calculatie sheet'!$AD$2,'Objectenoverzicht aantallen'!$A:$A,'Objectenoverzicht aantallen'!L:L)*$C21</f>
        <v>0</v>
      </c>
      <c r="R21" s="568">
        <f>LOOKUP('Calculatie sheet'!$AD$2,'Objectenoverzicht aantallen'!$A:$A,'Objectenoverzicht aantallen'!M:M)*$C21</f>
        <v>0</v>
      </c>
      <c r="S21" s="568">
        <f>LOOKUP('Calculatie sheet'!$AD$2,'Objectenoverzicht aantallen'!$A:$A,'Objectenoverzicht aantallen'!N:N)*$C21</f>
        <v>0</v>
      </c>
      <c r="T21" s="568">
        <f>LOOKUP('Calculatie sheet'!$AD$2,'Objectenoverzicht aantallen'!$A:$A,'Objectenoverzicht aantallen'!O:O)*$C21</f>
        <v>0</v>
      </c>
    </row>
    <row r="22" spans="2:20" x14ac:dyDescent="0.2">
      <c r="B22" t="s">
        <v>348</v>
      </c>
      <c r="C22" s="42">
        <f>'Calculatie sheet'!AD74*'Calculatie sheet'!$AD$57*'Calculatie sheet'!$AD$78</f>
        <v>0</v>
      </c>
      <c r="D22" t="s">
        <v>360</v>
      </c>
      <c r="G22" s="569">
        <f>C22*'Calculatie sheet'!AD$7</f>
        <v>0</v>
      </c>
      <c r="H22" s="42">
        <f>C22*'Calculatie sheet'!AD$8</f>
        <v>0</v>
      </c>
      <c r="I22" t="str">
        <f t="shared" si="0"/>
        <v>Biobased</v>
      </c>
      <c r="J22" s="568">
        <f>LOOKUP('Calculatie sheet'!$AD$2,'Objectenoverzicht aantallen'!$A:$A,'Objectenoverzicht aantallen'!E:E)*$C22</f>
        <v>0</v>
      </c>
      <c r="K22" s="568">
        <f>LOOKUP('Calculatie sheet'!$AD$2,'Objectenoverzicht aantallen'!$A:$A,'Objectenoverzicht aantallen'!F:F)*$C22</f>
        <v>0</v>
      </c>
      <c r="L22" s="568">
        <f>LOOKUP('Calculatie sheet'!$AD$2,'Objectenoverzicht aantallen'!$A:$A,'Objectenoverzicht aantallen'!G:G)*$C22</f>
        <v>0</v>
      </c>
      <c r="M22" s="568">
        <f>LOOKUP('Calculatie sheet'!$AD$2,'Objectenoverzicht aantallen'!$A:$A,'Objectenoverzicht aantallen'!H:H)*$C22</f>
        <v>0</v>
      </c>
      <c r="N22" s="568">
        <f>LOOKUP('Calculatie sheet'!$AD$2,'Objectenoverzicht aantallen'!$A:$A,'Objectenoverzicht aantallen'!I:I)*$C22</f>
        <v>0</v>
      </c>
      <c r="O22" s="568">
        <f>LOOKUP('Calculatie sheet'!$AD$2,'Objectenoverzicht aantallen'!$A:$A,'Objectenoverzicht aantallen'!J:J)*$C22</f>
        <v>0</v>
      </c>
      <c r="P22" s="568">
        <f>LOOKUP('Calculatie sheet'!$AD$2,'Objectenoverzicht aantallen'!$A:$A,'Objectenoverzicht aantallen'!K:K)*$C22</f>
        <v>0</v>
      </c>
      <c r="Q22" s="568">
        <f>LOOKUP('Calculatie sheet'!$AD$2,'Objectenoverzicht aantallen'!$A:$A,'Objectenoverzicht aantallen'!L:L)*$C22</f>
        <v>0</v>
      </c>
      <c r="R22" s="568">
        <f>LOOKUP('Calculatie sheet'!$AD$2,'Objectenoverzicht aantallen'!$A:$A,'Objectenoverzicht aantallen'!M:M)*$C22</f>
        <v>0</v>
      </c>
      <c r="S22" s="568">
        <f>LOOKUP('Calculatie sheet'!$AD$2,'Objectenoverzicht aantallen'!$A:$A,'Objectenoverzicht aantallen'!N:N)*$C22</f>
        <v>0</v>
      </c>
      <c r="T22" s="568">
        <f>LOOKUP('Calculatie sheet'!$AD$2,'Objectenoverzicht aantallen'!$A:$A,'Objectenoverzicht aantallen'!O:O)*$C22</f>
        <v>0</v>
      </c>
    </row>
  </sheetData>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192A5-38A3-F949-B6BF-877C9B598978}">
  <dimension ref="A1:T22"/>
  <sheetViews>
    <sheetView topLeftCell="B1" workbookViewId="0">
      <selection activeCell="G18" sqref="G18:T19"/>
    </sheetView>
  </sheetViews>
  <sheetFormatPr baseColWidth="10" defaultRowHeight="16" x14ac:dyDescent="0.2"/>
  <cols>
    <col min="5" max="5" width="21" bestFit="1" customWidth="1"/>
  </cols>
  <sheetData>
    <row r="1" spans="1:20" x14ac:dyDescent="0.2">
      <c r="A1" t="str">
        <f>'Calculatie sheet'!AE3</f>
        <v>Wissel</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sheet'!AE68*'Calculatie sheet'!$AE$57*(1-'Calculatie sheet'!$AE$77-'Calculatie sheet'!$AE$78)</f>
        <v>29236.727101666875</v>
      </c>
      <c r="D2" t="s">
        <v>134</v>
      </c>
      <c r="E2" s="8" t="s">
        <v>71</v>
      </c>
      <c r="G2" s="569">
        <f>C2*'Calculatie sheet'!AE$7</f>
        <v>0</v>
      </c>
      <c r="H2" s="42">
        <f>C2*'Calculatie sheet'!AE$8</f>
        <v>0</v>
      </c>
      <c r="I2" t="str">
        <f>D2</f>
        <v>Primair</v>
      </c>
      <c r="J2" s="568">
        <f>LOOKUP('Calculatie sheet'!$AE$2,'Objectenoverzicht aantallen'!$A:$A,'Objectenoverzicht aantallen'!E:E)*$C2</f>
        <v>0</v>
      </c>
      <c r="K2" s="568">
        <f>LOOKUP('Calculatie sheet'!$AE$2,'Objectenoverzicht aantallen'!$A:$A,'Objectenoverzicht aantallen'!F:F)*$C2</f>
        <v>0</v>
      </c>
      <c r="L2" s="568">
        <f>LOOKUP('Calculatie sheet'!$AE$2,'Objectenoverzicht aantallen'!$A:$A,'Objectenoverzicht aantallen'!G:G)*$C2</f>
        <v>0</v>
      </c>
      <c r="M2" s="568">
        <f>LOOKUP('Calculatie sheet'!$AE$2,'Objectenoverzicht aantallen'!$A:$A,'Objectenoverzicht aantallen'!H:H)*$C2</f>
        <v>0</v>
      </c>
      <c r="N2" s="568">
        <f>LOOKUP('Calculatie sheet'!$AE$2,'Objectenoverzicht aantallen'!$A:$A,'Objectenoverzicht aantallen'!I:I)*$C2</f>
        <v>0</v>
      </c>
      <c r="O2" s="568">
        <f>LOOKUP('Calculatie sheet'!$AE$2,'Objectenoverzicht aantallen'!$A:$A,'Objectenoverzicht aantallen'!J:J)*$C2</f>
        <v>0</v>
      </c>
      <c r="P2" s="568">
        <f>LOOKUP('Calculatie sheet'!$AE$2,'Objectenoverzicht aantallen'!$A:$A,'Objectenoverzicht aantallen'!K:K)*$C2</f>
        <v>0</v>
      </c>
      <c r="Q2" s="568">
        <f>LOOKUP('Calculatie sheet'!$AE$2,'Objectenoverzicht aantallen'!$A:$A,'Objectenoverzicht aantallen'!L:L)*$C2</f>
        <v>0</v>
      </c>
      <c r="R2" s="568">
        <f>LOOKUP('Calculatie sheet'!$AE$2,'Objectenoverzicht aantallen'!$A:$A,'Objectenoverzicht aantallen'!M:M)*$C2</f>
        <v>0</v>
      </c>
      <c r="S2" s="568">
        <f>LOOKUP('Calculatie sheet'!$AE$2,'Objectenoverzicht aantallen'!$A:$A,'Objectenoverzicht aantallen'!N:N)*$C2</f>
        <v>0</v>
      </c>
      <c r="T2" s="568">
        <f>LOOKUP('Calculatie sheet'!$AE$2,'Objectenoverzicht aantallen'!$A:$A,'Objectenoverzicht aantallen'!O:O)*$C2</f>
        <v>0</v>
      </c>
    </row>
    <row r="3" spans="1:20" x14ac:dyDescent="0.2">
      <c r="B3" t="str">
        <f>'Calculatie sheet'!C69</f>
        <v>Staal</v>
      </c>
      <c r="C3" s="43">
        <f>'Calculatie sheet'!AE69*'Calculatie sheet'!$AE$57*(1-'Calculatie sheet'!$AE$77-'Calculatie sheet'!$AE$78)</f>
        <v>11320.069824879378</v>
      </c>
      <c r="D3" t="s">
        <v>134</v>
      </c>
      <c r="E3" s="24" t="s">
        <v>74</v>
      </c>
      <c r="G3" s="569">
        <f>C3*'Calculatie sheet'!AE$7</f>
        <v>0</v>
      </c>
      <c r="H3" s="42">
        <f>C3*'Calculatie sheet'!AE$8</f>
        <v>0</v>
      </c>
      <c r="I3" t="str">
        <f t="shared" ref="I3:I22" si="0">D3</f>
        <v>Primair</v>
      </c>
      <c r="J3" s="568">
        <f>LOOKUP('Calculatie sheet'!$AE$2,'Objectenoverzicht aantallen'!$A:$A,'Objectenoverzicht aantallen'!E:E)*$C3</f>
        <v>0</v>
      </c>
      <c r="K3" s="568">
        <f>LOOKUP('Calculatie sheet'!$AE$2,'Objectenoverzicht aantallen'!$A:$A,'Objectenoverzicht aantallen'!F:F)*$C3</f>
        <v>0</v>
      </c>
      <c r="L3" s="568">
        <f>LOOKUP('Calculatie sheet'!$AE$2,'Objectenoverzicht aantallen'!$A:$A,'Objectenoverzicht aantallen'!G:G)*$C3</f>
        <v>0</v>
      </c>
      <c r="M3" s="568">
        <f>LOOKUP('Calculatie sheet'!$AE$2,'Objectenoverzicht aantallen'!$A:$A,'Objectenoverzicht aantallen'!H:H)*$C3</f>
        <v>0</v>
      </c>
      <c r="N3" s="568">
        <f>LOOKUP('Calculatie sheet'!$AE$2,'Objectenoverzicht aantallen'!$A:$A,'Objectenoverzicht aantallen'!I:I)*$C3</f>
        <v>0</v>
      </c>
      <c r="O3" s="568">
        <f>LOOKUP('Calculatie sheet'!$AE$2,'Objectenoverzicht aantallen'!$A:$A,'Objectenoverzicht aantallen'!J:J)*$C3</f>
        <v>0</v>
      </c>
      <c r="P3" s="568">
        <f>LOOKUP('Calculatie sheet'!$AE$2,'Objectenoverzicht aantallen'!$A:$A,'Objectenoverzicht aantallen'!K:K)*$C3</f>
        <v>0</v>
      </c>
      <c r="Q3" s="568">
        <f>LOOKUP('Calculatie sheet'!$AE$2,'Objectenoverzicht aantallen'!$A:$A,'Objectenoverzicht aantallen'!L:L)*$C3</f>
        <v>0</v>
      </c>
      <c r="R3" s="568">
        <f>LOOKUP('Calculatie sheet'!$AE$2,'Objectenoverzicht aantallen'!$A:$A,'Objectenoverzicht aantallen'!M:M)*$C3</f>
        <v>0</v>
      </c>
      <c r="S3" s="568">
        <f>LOOKUP('Calculatie sheet'!$AE$2,'Objectenoverzicht aantallen'!$A:$A,'Objectenoverzicht aantallen'!N:N)*$C3</f>
        <v>0</v>
      </c>
      <c r="T3" s="568">
        <f>LOOKUP('Calculatie sheet'!$AE$2,'Objectenoverzicht aantallen'!$A:$A,'Objectenoverzicht aantallen'!O:O)*$C3</f>
        <v>0</v>
      </c>
    </row>
    <row r="4" spans="1:20" x14ac:dyDescent="0.2">
      <c r="B4" t="str">
        <f>'Calculatie sheet'!C70</f>
        <v>Asfalt</v>
      </c>
      <c r="C4" s="43">
        <f>'Calculatie sheet'!AE70*'Calculatie sheet'!$AE$57*(1-'Calculatie sheet'!$AE$77-'Calculatie sheet'!$AE$78)</f>
        <v>0</v>
      </c>
      <c r="D4" t="s">
        <v>134</v>
      </c>
      <c r="E4" s="25" t="s">
        <v>75</v>
      </c>
      <c r="G4" s="569">
        <f>C4*'Calculatie sheet'!AE$7</f>
        <v>0</v>
      </c>
      <c r="H4" s="42">
        <f>C4*'Calculatie sheet'!AE$8</f>
        <v>0</v>
      </c>
      <c r="I4" t="str">
        <f t="shared" si="0"/>
        <v>Primair</v>
      </c>
      <c r="J4" s="568">
        <f>LOOKUP('Calculatie sheet'!$AE$2,'Objectenoverzicht aantallen'!$A:$A,'Objectenoverzicht aantallen'!E:E)*$C4</f>
        <v>0</v>
      </c>
      <c r="K4" s="568">
        <f>LOOKUP('Calculatie sheet'!$AE$2,'Objectenoverzicht aantallen'!$A:$A,'Objectenoverzicht aantallen'!F:F)*$C4</f>
        <v>0</v>
      </c>
      <c r="L4" s="568">
        <f>LOOKUP('Calculatie sheet'!$AE$2,'Objectenoverzicht aantallen'!$A:$A,'Objectenoverzicht aantallen'!G:G)*$C4</f>
        <v>0</v>
      </c>
      <c r="M4" s="568">
        <f>LOOKUP('Calculatie sheet'!$AE$2,'Objectenoverzicht aantallen'!$A:$A,'Objectenoverzicht aantallen'!H:H)*$C4</f>
        <v>0</v>
      </c>
      <c r="N4" s="568">
        <f>LOOKUP('Calculatie sheet'!$AE$2,'Objectenoverzicht aantallen'!$A:$A,'Objectenoverzicht aantallen'!I:I)*$C4</f>
        <v>0</v>
      </c>
      <c r="O4" s="568">
        <f>LOOKUP('Calculatie sheet'!$AE$2,'Objectenoverzicht aantallen'!$A:$A,'Objectenoverzicht aantallen'!J:J)*$C4</f>
        <v>0</v>
      </c>
      <c r="P4" s="568">
        <f>LOOKUP('Calculatie sheet'!$AE$2,'Objectenoverzicht aantallen'!$A:$A,'Objectenoverzicht aantallen'!K:K)*$C4</f>
        <v>0</v>
      </c>
      <c r="Q4" s="568">
        <f>LOOKUP('Calculatie sheet'!$AE$2,'Objectenoverzicht aantallen'!$A:$A,'Objectenoverzicht aantallen'!L:L)*$C4</f>
        <v>0</v>
      </c>
      <c r="R4" s="568">
        <f>LOOKUP('Calculatie sheet'!$AE$2,'Objectenoverzicht aantallen'!$A:$A,'Objectenoverzicht aantallen'!M:M)*$C4</f>
        <v>0</v>
      </c>
      <c r="S4" s="568">
        <f>LOOKUP('Calculatie sheet'!$AE$2,'Objectenoverzicht aantallen'!$A:$A,'Objectenoverzicht aantallen'!N:N)*$C4</f>
        <v>0</v>
      </c>
      <c r="T4" s="568">
        <f>LOOKUP('Calculatie sheet'!$AE$2,'Objectenoverzicht aantallen'!$A:$A,'Objectenoverzicht aantallen'!O:O)*$C4</f>
        <v>0</v>
      </c>
    </row>
    <row r="5" spans="1:20" x14ac:dyDescent="0.2">
      <c r="B5" t="s">
        <v>866</v>
      </c>
      <c r="C5" s="43">
        <f>'Calculatie sheet'!AE71*'Calculatie sheet'!$AE$57*(1-'Calculatie sheet'!$AE$77-'Calculatie sheet'!$AE$78)</f>
        <v>0</v>
      </c>
      <c r="D5" t="s">
        <v>134</v>
      </c>
      <c r="E5" s="27" t="s">
        <v>93</v>
      </c>
      <c r="G5" s="569">
        <f>C5*'Calculatie sheet'!AE$7</f>
        <v>0</v>
      </c>
      <c r="H5" s="42">
        <f>C5*'Calculatie sheet'!AE$8</f>
        <v>0</v>
      </c>
      <c r="I5" t="str">
        <f t="shared" ref="I5" si="1">D5</f>
        <v>Primair</v>
      </c>
      <c r="J5" s="568">
        <f>LOOKUP('Calculatie sheet'!$AE$2,'Objectenoverzicht aantallen'!$A:$A,'Objectenoverzicht aantallen'!E:E)*$C5</f>
        <v>0</v>
      </c>
      <c r="K5" s="568">
        <f>LOOKUP('Calculatie sheet'!$AE$2,'Objectenoverzicht aantallen'!$A:$A,'Objectenoverzicht aantallen'!F:F)*$C5</f>
        <v>0</v>
      </c>
      <c r="L5" s="568">
        <f>LOOKUP('Calculatie sheet'!$AE$2,'Objectenoverzicht aantallen'!$A:$A,'Objectenoverzicht aantallen'!G:G)*$C5</f>
        <v>0</v>
      </c>
      <c r="M5" s="568">
        <f>LOOKUP('Calculatie sheet'!$AE$2,'Objectenoverzicht aantallen'!$A:$A,'Objectenoverzicht aantallen'!H:H)*$C5</f>
        <v>0</v>
      </c>
      <c r="N5" s="568">
        <f>LOOKUP('Calculatie sheet'!$AE$2,'Objectenoverzicht aantallen'!$A:$A,'Objectenoverzicht aantallen'!I:I)*$C5</f>
        <v>0</v>
      </c>
      <c r="O5" s="568">
        <f>LOOKUP('Calculatie sheet'!$AE$2,'Objectenoverzicht aantallen'!$A:$A,'Objectenoverzicht aantallen'!J:J)*$C5</f>
        <v>0</v>
      </c>
      <c r="P5" s="568">
        <f>LOOKUP('Calculatie sheet'!$AE$2,'Objectenoverzicht aantallen'!$A:$A,'Objectenoverzicht aantallen'!K:K)*$C5</f>
        <v>0</v>
      </c>
      <c r="Q5" s="568">
        <f>LOOKUP('Calculatie sheet'!$AE$2,'Objectenoverzicht aantallen'!$A:$A,'Objectenoverzicht aantallen'!L:L)*$C5</f>
        <v>0</v>
      </c>
      <c r="R5" s="568">
        <f>LOOKUP('Calculatie sheet'!$AE$2,'Objectenoverzicht aantallen'!$A:$A,'Objectenoverzicht aantallen'!M:M)*$C5</f>
        <v>0</v>
      </c>
      <c r="S5" s="568">
        <f>LOOKUP('Calculatie sheet'!$AE$2,'Objectenoverzicht aantallen'!$A:$A,'Objectenoverzicht aantallen'!N:N)*$C5</f>
        <v>0</v>
      </c>
      <c r="T5" s="568">
        <f>LOOKUP('Calculatie sheet'!$AE$2,'Objectenoverzicht aantallen'!$A:$A,'Objectenoverzicht aantallen'!O:O)*$C5</f>
        <v>0</v>
      </c>
    </row>
    <row r="6" spans="1:20" x14ac:dyDescent="0.2">
      <c r="B6" t="str">
        <f>'Calculatie sheet'!C72</f>
        <v>Grondbewerking</v>
      </c>
      <c r="C6" s="43">
        <f>'Calculatie sheet'!AE72*'Calculatie sheet'!$AE$57*(1-'Calculatie sheet'!$AE$77-'Calculatie sheet'!$AE$78)</f>
        <v>0</v>
      </c>
      <c r="D6" t="s">
        <v>134</v>
      </c>
      <c r="E6" s="38" t="s">
        <v>659</v>
      </c>
      <c r="G6" s="569">
        <f>C6*'Calculatie sheet'!AE$7</f>
        <v>0</v>
      </c>
      <c r="H6" s="42">
        <f>C6*'Calculatie sheet'!AE$8</f>
        <v>0</v>
      </c>
      <c r="I6" t="str">
        <f t="shared" si="0"/>
        <v>Primair</v>
      </c>
      <c r="J6" s="568">
        <f>LOOKUP('Calculatie sheet'!$AE$2,'Objectenoverzicht aantallen'!$A:$A,'Objectenoverzicht aantallen'!E:E)*$C6</f>
        <v>0</v>
      </c>
      <c r="K6" s="568">
        <f>LOOKUP('Calculatie sheet'!$AE$2,'Objectenoverzicht aantallen'!$A:$A,'Objectenoverzicht aantallen'!F:F)*$C6</f>
        <v>0</v>
      </c>
      <c r="L6" s="568">
        <f>LOOKUP('Calculatie sheet'!$AE$2,'Objectenoverzicht aantallen'!$A:$A,'Objectenoverzicht aantallen'!G:G)*$C6</f>
        <v>0</v>
      </c>
      <c r="M6" s="568">
        <f>LOOKUP('Calculatie sheet'!$AE$2,'Objectenoverzicht aantallen'!$A:$A,'Objectenoverzicht aantallen'!H:H)*$C6</f>
        <v>0</v>
      </c>
      <c r="N6" s="568">
        <f>LOOKUP('Calculatie sheet'!$AE$2,'Objectenoverzicht aantallen'!$A:$A,'Objectenoverzicht aantallen'!I:I)*$C6</f>
        <v>0</v>
      </c>
      <c r="O6" s="568">
        <f>LOOKUP('Calculatie sheet'!$AE$2,'Objectenoverzicht aantallen'!$A:$A,'Objectenoverzicht aantallen'!J:J)*$C6</f>
        <v>0</v>
      </c>
      <c r="P6" s="568">
        <f>LOOKUP('Calculatie sheet'!$AE$2,'Objectenoverzicht aantallen'!$A:$A,'Objectenoverzicht aantallen'!K:K)*$C6</f>
        <v>0</v>
      </c>
      <c r="Q6" s="568">
        <f>LOOKUP('Calculatie sheet'!$AE$2,'Objectenoverzicht aantallen'!$A:$A,'Objectenoverzicht aantallen'!L:L)*$C6</f>
        <v>0</v>
      </c>
      <c r="R6" s="568">
        <f>LOOKUP('Calculatie sheet'!$AE$2,'Objectenoverzicht aantallen'!$A:$A,'Objectenoverzicht aantallen'!M:M)*$C6</f>
        <v>0</v>
      </c>
      <c r="S6" s="568">
        <f>LOOKUP('Calculatie sheet'!$AE$2,'Objectenoverzicht aantallen'!$A:$A,'Objectenoverzicht aantallen'!N:N)*$C6</f>
        <v>0</v>
      </c>
      <c r="T6" s="568">
        <f>LOOKUP('Calculatie sheet'!$AE$2,'Objectenoverzicht aantallen'!$A:$A,'Objectenoverzicht aantallen'!O:O)*$C6</f>
        <v>0</v>
      </c>
    </row>
    <row r="7" spans="1:20" x14ac:dyDescent="0.2">
      <c r="B7" t="str">
        <f>'Calculatie sheet'!C73</f>
        <v>Bestrating</v>
      </c>
      <c r="C7" s="43">
        <f>'Calculatie sheet'!AE73*'Calculatie sheet'!$AE$57*(1-'Calculatie sheet'!$AE$77-'Calculatie sheet'!$AE$78)</f>
        <v>0</v>
      </c>
      <c r="D7" t="s">
        <v>134</v>
      </c>
      <c r="E7" s="569" t="s">
        <v>597</v>
      </c>
      <c r="G7" s="569">
        <f>C7*'Calculatie sheet'!AE$7</f>
        <v>0</v>
      </c>
      <c r="H7" s="42">
        <f>C7*'Calculatie sheet'!AE$8</f>
        <v>0</v>
      </c>
      <c r="I7" t="str">
        <f t="shared" si="0"/>
        <v>Primair</v>
      </c>
      <c r="J7" s="568">
        <f>LOOKUP('Calculatie sheet'!$AE$2,'Objectenoverzicht aantallen'!$A:$A,'Objectenoverzicht aantallen'!E:E)*$C7</f>
        <v>0</v>
      </c>
      <c r="K7" s="568">
        <f>LOOKUP('Calculatie sheet'!$AE$2,'Objectenoverzicht aantallen'!$A:$A,'Objectenoverzicht aantallen'!F:F)*$C7</f>
        <v>0</v>
      </c>
      <c r="L7" s="568">
        <f>LOOKUP('Calculatie sheet'!$AE$2,'Objectenoverzicht aantallen'!$A:$A,'Objectenoverzicht aantallen'!G:G)*$C7</f>
        <v>0</v>
      </c>
      <c r="M7" s="568">
        <f>LOOKUP('Calculatie sheet'!$AE$2,'Objectenoverzicht aantallen'!$A:$A,'Objectenoverzicht aantallen'!H:H)*$C7</f>
        <v>0</v>
      </c>
      <c r="N7" s="568">
        <f>LOOKUP('Calculatie sheet'!$AE$2,'Objectenoverzicht aantallen'!$A:$A,'Objectenoverzicht aantallen'!I:I)*$C7</f>
        <v>0</v>
      </c>
      <c r="O7" s="568">
        <f>LOOKUP('Calculatie sheet'!$AE$2,'Objectenoverzicht aantallen'!$A:$A,'Objectenoverzicht aantallen'!J:J)*$C7</f>
        <v>0</v>
      </c>
      <c r="P7" s="568">
        <f>LOOKUP('Calculatie sheet'!$AE$2,'Objectenoverzicht aantallen'!$A:$A,'Objectenoverzicht aantallen'!K:K)*$C7</f>
        <v>0</v>
      </c>
      <c r="Q7" s="568">
        <f>LOOKUP('Calculatie sheet'!$AE$2,'Objectenoverzicht aantallen'!$A:$A,'Objectenoverzicht aantallen'!L:L)*$C7</f>
        <v>0</v>
      </c>
      <c r="R7" s="568">
        <f>LOOKUP('Calculatie sheet'!$AE$2,'Objectenoverzicht aantallen'!$A:$A,'Objectenoverzicht aantallen'!M:M)*$C7</f>
        <v>0</v>
      </c>
      <c r="S7" s="568">
        <f>LOOKUP('Calculatie sheet'!$AE$2,'Objectenoverzicht aantallen'!$A:$A,'Objectenoverzicht aantallen'!N:N)*$C7</f>
        <v>0</v>
      </c>
      <c r="T7" s="568">
        <f>LOOKUP('Calculatie sheet'!$AE$2,'Objectenoverzicht aantallen'!$A:$A,'Objectenoverzicht aantallen'!O:O)*$C7</f>
        <v>0</v>
      </c>
    </row>
    <row r="8" spans="1:20" x14ac:dyDescent="0.2">
      <c r="B8" t="s">
        <v>348</v>
      </c>
      <c r="C8" s="43">
        <f>'Calculatie sheet'!AE74*'Calculatie sheet'!$AE$57*(1-'Calculatie sheet'!$AE$77-'Calculatie sheet'!$AE$78)</f>
        <v>162.87870251625003</v>
      </c>
      <c r="D8" t="s">
        <v>134</v>
      </c>
      <c r="G8" s="569">
        <f>C8*'Calculatie sheet'!AE$7</f>
        <v>0</v>
      </c>
      <c r="H8" s="42">
        <f>C8*'Calculatie sheet'!AE$8</f>
        <v>0</v>
      </c>
      <c r="I8" t="str">
        <f t="shared" si="0"/>
        <v>Primair</v>
      </c>
      <c r="J8" s="568">
        <f>LOOKUP('Calculatie sheet'!$AE$2,'Objectenoverzicht aantallen'!$A:$A,'Objectenoverzicht aantallen'!E:E)*$C8</f>
        <v>0</v>
      </c>
      <c r="K8" s="568">
        <f>LOOKUP('Calculatie sheet'!$AE$2,'Objectenoverzicht aantallen'!$A:$A,'Objectenoverzicht aantallen'!F:F)*$C8</f>
        <v>0</v>
      </c>
      <c r="L8" s="568">
        <f>LOOKUP('Calculatie sheet'!$AE$2,'Objectenoverzicht aantallen'!$A:$A,'Objectenoverzicht aantallen'!G:G)*$C8</f>
        <v>0</v>
      </c>
      <c r="M8" s="568">
        <f>LOOKUP('Calculatie sheet'!$AE$2,'Objectenoverzicht aantallen'!$A:$A,'Objectenoverzicht aantallen'!H:H)*$C8</f>
        <v>0</v>
      </c>
      <c r="N8" s="568">
        <f>LOOKUP('Calculatie sheet'!$AE$2,'Objectenoverzicht aantallen'!$A:$A,'Objectenoverzicht aantallen'!I:I)*$C8</f>
        <v>0</v>
      </c>
      <c r="O8" s="568">
        <f>LOOKUP('Calculatie sheet'!$AE$2,'Objectenoverzicht aantallen'!$A:$A,'Objectenoverzicht aantallen'!J:J)*$C8</f>
        <v>0</v>
      </c>
      <c r="P8" s="568">
        <f>LOOKUP('Calculatie sheet'!$AE$2,'Objectenoverzicht aantallen'!$A:$A,'Objectenoverzicht aantallen'!K:K)*$C8</f>
        <v>0</v>
      </c>
      <c r="Q8" s="568">
        <f>LOOKUP('Calculatie sheet'!$AE$2,'Objectenoverzicht aantallen'!$A:$A,'Objectenoverzicht aantallen'!L:L)*$C8</f>
        <v>0</v>
      </c>
      <c r="R8" s="568">
        <f>LOOKUP('Calculatie sheet'!$AE$2,'Objectenoverzicht aantallen'!$A:$A,'Objectenoverzicht aantallen'!M:M)*$C8</f>
        <v>0</v>
      </c>
      <c r="S8" s="568">
        <f>LOOKUP('Calculatie sheet'!$AE$2,'Objectenoverzicht aantallen'!$A:$A,'Objectenoverzicht aantallen'!N:N)*$C8</f>
        <v>0</v>
      </c>
      <c r="T8" s="568">
        <f>LOOKUP('Calculatie sheet'!$AE$2,'Objectenoverzicht aantallen'!$A:$A,'Objectenoverzicht aantallen'!O:O)*$C8</f>
        <v>0</v>
      </c>
    </row>
    <row r="9" spans="1:20" x14ac:dyDescent="0.2">
      <c r="B9" t="str">
        <f>B2</f>
        <v>Beton</v>
      </c>
      <c r="C9" s="43">
        <f>'Calculatie sheet'!AE68*'Calculatie sheet'!$AE$57*'Calculatie sheet'!$AE$77</f>
        <v>1297.7137355831251</v>
      </c>
      <c r="D9" t="s">
        <v>135</v>
      </c>
      <c r="G9" s="569">
        <f>C9*'Calculatie sheet'!AE$7</f>
        <v>0</v>
      </c>
      <c r="H9" s="42">
        <f>C9*'Calculatie sheet'!AE$8</f>
        <v>0</v>
      </c>
      <c r="I9" t="str">
        <f t="shared" si="0"/>
        <v>Secundair</v>
      </c>
      <c r="J9" s="568">
        <f>LOOKUP('Calculatie sheet'!$AE$2,'Objectenoverzicht aantallen'!$A:$A,'Objectenoverzicht aantallen'!E:E)*$C9</f>
        <v>0</v>
      </c>
      <c r="K9" s="568">
        <f>LOOKUP('Calculatie sheet'!$AE$2,'Objectenoverzicht aantallen'!$A:$A,'Objectenoverzicht aantallen'!F:F)*$C9</f>
        <v>0</v>
      </c>
      <c r="L9" s="568">
        <f>LOOKUP('Calculatie sheet'!$AE$2,'Objectenoverzicht aantallen'!$A:$A,'Objectenoverzicht aantallen'!G:G)*$C9</f>
        <v>0</v>
      </c>
      <c r="M9" s="568">
        <f>LOOKUP('Calculatie sheet'!$AE$2,'Objectenoverzicht aantallen'!$A:$A,'Objectenoverzicht aantallen'!H:H)*$C9</f>
        <v>0</v>
      </c>
      <c r="N9" s="568">
        <f>LOOKUP('Calculatie sheet'!$AE$2,'Objectenoverzicht aantallen'!$A:$A,'Objectenoverzicht aantallen'!I:I)*$C9</f>
        <v>0</v>
      </c>
      <c r="O9" s="568">
        <f>LOOKUP('Calculatie sheet'!$AE$2,'Objectenoverzicht aantallen'!$A:$A,'Objectenoverzicht aantallen'!J:J)*$C9</f>
        <v>0</v>
      </c>
      <c r="P9" s="568">
        <f>LOOKUP('Calculatie sheet'!$AE$2,'Objectenoverzicht aantallen'!$A:$A,'Objectenoverzicht aantallen'!K:K)*$C9</f>
        <v>0</v>
      </c>
      <c r="Q9" s="568">
        <f>LOOKUP('Calculatie sheet'!$AE$2,'Objectenoverzicht aantallen'!$A:$A,'Objectenoverzicht aantallen'!L:L)*$C9</f>
        <v>0</v>
      </c>
      <c r="R9" s="568">
        <f>LOOKUP('Calculatie sheet'!$AE$2,'Objectenoverzicht aantallen'!$A:$A,'Objectenoverzicht aantallen'!M:M)*$C9</f>
        <v>0</v>
      </c>
      <c r="S9" s="568">
        <f>LOOKUP('Calculatie sheet'!$AE$2,'Objectenoverzicht aantallen'!$A:$A,'Objectenoverzicht aantallen'!N:N)*$C9</f>
        <v>0</v>
      </c>
      <c r="T9" s="568">
        <f>LOOKUP('Calculatie sheet'!$AE$2,'Objectenoverzicht aantallen'!$A:$A,'Objectenoverzicht aantallen'!O:O)*$C9</f>
        <v>0</v>
      </c>
    </row>
    <row r="10" spans="1:20" x14ac:dyDescent="0.2">
      <c r="B10" t="str">
        <f>B3</f>
        <v>Staal</v>
      </c>
      <c r="C10" s="43">
        <f>'Calculatie sheet'!AE69*'Calculatie sheet'!$AE$57*'Calculatie sheet'!$AE$77</f>
        <v>502.45740737062511</v>
      </c>
      <c r="D10" t="s">
        <v>135</v>
      </c>
      <c r="G10" s="569">
        <f>C10*'Calculatie sheet'!AE$7</f>
        <v>0</v>
      </c>
      <c r="H10" s="42">
        <f>C10*'Calculatie sheet'!AE$8</f>
        <v>0</v>
      </c>
      <c r="I10" t="str">
        <f t="shared" si="0"/>
        <v>Secundair</v>
      </c>
      <c r="J10" s="568">
        <f>LOOKUP('Calculatie sheet'!$AE$2,'Objectenoverzicht aantallen'!$A:$A,'Objectenoverzicht aantallen'!E:E)*$C10</f>
        <v>0</v>
      </c>
      <c r="K10" s="568">
        <f>LOOKUP('Calculatie sheet'!$AE$2,'Objectenoverzicht aantallen'!$A:$A,'Objectenoverzicht aantallen'!F:F)*$C10</f>
        <v>0</v>
      </c>
      <c r="L10" s="568">
        <f>LOOKUP('Calculatie sheet'!$AE$2,'Objectenoverzicht aantallen'!$A:$A,'Objectenoverzicht aantallen'!G:G)*$C10</f>
        <v>0</v>
      </c>
      <c r="M10" s="568">
        <f>LOOKUP('Calculatie sheet'!$AE$2,'Objectenoverzicht aantallen'!$A:$A,'Objectenoverzicht aantallen'!H:H)*$C10</f>
        <v>0</v>
      </c>
      <c r="N10" s="568">
        <f>LOOKUP('Calculatie sheet'!$AE$2,'Objectenoverzicht aantallen'!$A:$A,'Objectenoverzicht aantallen'!I:I)*$C10</f>
        <v>0</v>
      </c>
      <c r="O10" s="568">
        <f>LOOKUP('Calculatie sheet'!$AE$2,'Objectenoverzicht aantallen'!$A:$A,'Objectenoverzicht aantallen'!J:J)*$C10</f>
        <v>0</v>
      </c>
      <c r="P10" s="568">
        <f>LOOKUP('Calculatie sheet'!$AE$2,'Objectenoverzicht aantallen'!$A:$A,'Objectenoverzicht aantallen'!K:K)*$C10</f>
        <v>0</v>
      </c>
      <c r="Q10" s="568">
        <f>LOOKUP('Calculatie sheet'!$AE$2,'Objectenoverzicht aantallen'!$A:$A,'Objectenoverzicht aantallen'!L:L)*$C10</f>
        <v>0</v>
      </c>
      <c r="R10" s="568">
        <f>LOOKUP('Calculatie sheet'!$AE$2,'Objectenoverzicht aantallen'!$A:$A,'Objectenoverzicht aantallen'!M:M)*$C10</f>
        <v>0</v>
      </c>
      <c r="S10" s="568">
        <f>LOOKUP('Calculatie sheet'!$AE$2,'Objectenoverzicht aantallen'!$A:$A,'Objectenoverzicht aantallen'!N:N)*$C10</f>
        <v>0</v>
      </c>
      <c r="T10" s="568">
        <f>LOOKUP('Calculatie sheet'!$AE$2,'Objectenoverzicht aantallen'!$A:$A,'Objectenoverzicht aantallen'!O:O)*$C10</f>
        <v>0</v>
      </c>
    </row>
    <row r="11" spans="1:20" x14ac:dyDescent="0.2">
      <c r="B11" t="str">
        <f>B4</f>
        <v>Asfalt</v>
      </c>
      <c r="C11" s="43">
        <f>'Calculatie sheet'!AE70*'Calculatie sheet'!$AE$57*'Calculatie sheet'!$AE$77</f>
        <v>0</v>
      </c>
      <c r="D11" t="s">
        <v>135</v>
      </c>
      <c r="G11" s="569">
        <f>C11*'Calculatie sheet'!AE$7</f>
        <v>0</v>
      </c>
      <c r="H11" s="42">
        <f>C11*'Calculatie sheet'!AE$8</f>
        <v>0</v>
      </c>
      <c r="I11" t="str">
        <f t="shared" si="0"/>
        <v>Secundair</v>
      </c>
      <c r="J11" s="568">
        <f>LOOKUP('Calculatie sheet'!$AE$2,'Objectenoverzicht aantallen'!$A:$A,'Objectenoverzicht aantallen'!E:E)*$C11</f>
        <v>0</v>
      </c>
      <c r="K11" s="568">
        <f>LOOKUP('Calculatie sheet'!$AE$2,'Objectenoverzicht aantallen'!$A:$A,'Objectenoverzicht aantallen'!F:F)*$C11</f>
        <v>0</v>
      </c>
      <c r="L11" s="568">
        <f>LOOKUP('Calculatie sheet'!$AE$2,'Objectenoverzicht aantallen'!$A:$A,'Objectenoverzicht aantallen'!G:G)*$C11</f>
        <v>0</v>
      </c>
      <c r="M11" s="568">
        <f>LOOKUP('Calculatie sheet'!$AE$2,'Objectenoverzicht aantallen'!$A:$A,'Objectenoverzicht aantallen'!H:H)*$C11</f>
        <v>0</v>
      </c>
      <c r="N11" s="568">
        <f>LOOKUP('Calculatie sheet'!$AE$2,'Objectenoverzicht aantallen'!$A:$A,'Objectenoverzicht aantallen'!I:I)*$C11</f>
        <v>0</v>
      </c>
      <c r="O11" s="568">
        <f>LOOKUP('Calculatie sheet'!$AE$2,'Objectenoverzicht aantallen'!$A:$A,'Objectenoverzicht aantallen'!J:J)*$C11</f>
        <v>0</v>
      </c>
      <c r="P11" s="568">
        <f>LOOKUP('Calculatie sheet'!$AE$2,'Objectenoverzicht aantallen'!$A:$A,'Objectenoverzicht aantallen'!K:K)*$C11</f>
        <v>0</v>
      </c>
      <c r="Q11" s="568">
        <f>LOOKUP('Calculatie sheet'!$AE$2,'Objectenoverzicht aantallen'!$A:$A,'Objectenoverzicht aantallen'!L:L)*$C11</f>
        <v>0</v>
      </c>
      <c r="R11" s="568">
        <f>LOOKUP('Calculatie sheet'!$AE$2,'Objectenoverzicht aantallen'!$A:$A,'Objectenoverzicht aantallen'!M:M)*$C11</f>
        <v>0</v>
      </c>
      <c r="S11" s="568">
        <f>LOOKUP('Calculatie sheet'!$AE$2,'Objectenoverzicht aantallen'!$A:$A,'Objectenoverzicht aantallen'!N:N)*$C11</f>
        <v>0</v>
      </c>
      <c r="T11" s="568">
        <f>LOOKUP('Calculatie sheet'!$AE$2,'Objectenoverzicht aantallen'!$A:$A,'Objectenoverzicht aantallen'!O:O)*$C11</f>
        <v>0</v>
      </c>
    </row>
    <row r="12" spans="1:20" x14ac:dyDescent="0.2">
      <c r="B12" t="s">
        <v>866</v>
      </c>
      <c r="C12" s="43">
        <f>'Calculatie sheet'!AE71*'Calculatie sheet'!$AE$57*'Calculatie sheet'!$AE$77</f>
        <v>0</v>
      </c>
      <c r="D12" t="s">
        <v>135</v>
      </c>
      <c r="G12" s="569">
        <f>C12*'Calculatie sheet'!AE$7</f>
        <v>0</v>
      </c>
      <c r="H12" s="42">
        <f>C12*'Calculatie sheet'!AE$8</f>
        <v>0</v>
      </c>
      <c r="I12" t="str">
        <f t="shared" ref="I12" si="2">D12</f>
        <v>Secundair</v>
      </c>
      <c r="J12" s="568">
        <f>LOOKUP('Calculatie sheet'!$AE$2,'Objectenoverzicht aantallen'!$A:$A,'Objectenoverzicht aantallen'!E:E)*$C12</f>
        <v>0</v>
      </c>
      <c r="K12" s="568">
        <f>LOOKUP('Calculatie sheet'!$AE$2,'Objectenoverzicht aantallen'!$A:$A,'Objectenoverzicht aantallen'!F:F)*$C12</f>
        <v>0</v>
      </c>
      <c r="L12" s="568">
        <f>LOOKUP('Calculatie sheet'!$AE$2,'Objectenoverzicht aantallen'!$A:$A,'Objectenoverzicht aantallen'!G:G)*$C12</f>
        <v>0</v>
      </c>
      <c r="M12" s="568">
        <f>LOOKUP('Calculatie sheet'!$AE$2,'Objectenoverzicht aantallen'!$A:$A,'Objectenoverzicht aantallen'!H:H)*$C12</f>
        <v>0</v>
      </c>
      <c r="N12" s="568">
        <f>LOOKUP('Calculatie sheet'!$AE$2,'Objectenoverzicht aantallen'!$A:$A,'Objectenoverzicht aantallen'!I:I)*$C12</f>
        <v>0</v>
      </c>
      <c r="O12" s="568">
        <f>LOOKUP('Calculatie sheet'!$AE$2,'Objectenoverzicht aantallen'!$A:$A,'Objectenoverzicht aantallen'!J:J)*$C12</f>
        <v>0</v>
      </c>
      <c r="P12" s="568">
        <f>LOOKUP('Calculatie sheet'!$AE$2,'Objectenoverzicht aantallen'!$A:$A,'Objectenoverzicht aantallen'!K:K)*$C12</f>
        <v>0</v>
      </c>
      <c r="Q12" s="568">
        <f>LOOKUP('Calculatie sheet'!$AE$2,'Objectenoverzicht aantallen'!$A:$A,'Objectenoverzicht aantallen'!L:L)*$C12</f>
        <v>0</v>
      </c>
      <c r="R12" s="568">
        <f>LOOKUP('Calculatie sheet'!$AE$2,'Objectenoverzicht aantallen'!$A:$A,'Objectenoverzicht aantallen'!M:M)*$C12</f>
        <v>0</v>
      </c>
      <c r="S12" s="568">
        <f>LOOKUP('Calculatie sheet'!$AE$2,'Objectenoverzicht aantallen'!$A:$A,'Objectenoverzicht aantallen'!N:N)*$C12</f>
        <v>0</v>
      </c>
      <c r="T12" s="568">
        <f>LOOKUP('Calculatie sheet'!$AE$2,'Objectenoverzicht aantallen'!$A:$A,'Objectenoverzicht aantallen'!O:O)*$C12</f>
        <v>0</v>
      </c>
    </row>
    <row r="13" spans="1:20" x14ac:dyDescent="0.2">
      <c r="B13" t="str">
        <f>B6</f>
        <v>Grondbewerking</v>
      </c>
      <c r="C13" s="43">
        <f>'Calculatie sheet'!AE72*'Calculatie sheet'!$AE$57*'Calculatie sheet'!$AE$77</f>
        <v>0</v>
      </c>
      <c r="D13" t="s">
        <v>135</v>
      </c>
      <c r="G13" s="569">
        <f>C13*'Calculatie sheet'!AE$7</f>
        <v>0</v>
      </c>
      <c r="H13" s="42">
        <f>C13*'Calculatie sheet'!AE$8</f>
        <v>0</v>
      </c>
      <c r="I13" t="str">
        <f t="shared" si="0"/>
        <v>Secundair</v>
      </c>
      <c r="J13" s="568">
        <f>LOOKUP('Calculatie sheet'!$AE$2,'Objectenoverzicht aantallen'!$A:$A,'Objectenoverzicht aantallen'!E:E)*$C13</f>
        <v>0</v>
      </c>
      <c r="K13" s="568">
        <f>LOOKUP('Calculatie sheet'!$AE$2,'Objectenoverzicht aantallen'!$A:$A,'Objectenoverzicht aantallen'!F:F)*$C13</f>
        <v>0</v>
      </c>
      <c r="L13" s="568">
        <f>LOOKUP('Calculatie sheet'!$AE$2,'Objectenoverzicht aantallen'!$A:$A,'Objectenoverzicht aantallen'!G:G)*$C13</f>
        <v>0</v>
      </c>
      <c r="M13" s="568">
        <f>LOOKUP('Calculatie sheet'!$AE$2,'Objectenoverzicht aantallen'!$A:$A,'Objectenoverzicht aantallen'!H:H)*$C13</f>
        <v>0</v>
      </c>
      <c r="N13" s="568">
        <f>LOOKUP('Calculatie sheet'!$AE$2,'Objectenoverzicht aantallen'!$A:$A,'Objectenoverzicht aantallen'!I:I)*$C13</f>
        <v>0</v>
      </c>
      <c r="O13" s="568">
        <f>LOOKUP('Calculatie sheet'!$AE$2,'Objectenoverzicht aantallen'!$A:$A,'Objectenoverzicht aantallen'!J:J)*$C13</f>
        <v>0</v>
      </c>
      <c r="P13" s="568">
        <f>LOOKUP('Calculatie sheet'!$AE$2,'Objectenoverzicht aantallen'!$A:$A,'Objectenoverzicht aantallen'!K:K)*$C13</f>
        <v>0</v>
      </c>
      <c r="Q13" s="568">
        <f>LOOKUP('Calculatie sheet'!$AE$2,'Objectenoverzicht aantallen'!$A:$A,'Objectenoverzicht aantallen'!L:L)*$C13</f>
        <v>0</v>
      </c>
      <c r="R13" s="568">
        <f>LOOKUP('Calculatie sheet'!$AE$2,'Objectenoverzicht aantallen'!$A:$A,'Objectenoverzicht aantallen'!M:M)*$C13</f>
        <v>0</v>
      </c>
      <c r="S13" s="568">
        <f>LOOKUP('Calculatie sheet'!$AE$2,'Objectenoverzicht aantallen'!$A:$A,'Objectenoverzicht aantallen'!N:N)*$C13</f>
        <v>0</v>
      </c>
      <c r="T13" s="568">
        <f>LOOKUP('Calculatie sheet'!$AE$2,'Objectenoverzicht aantallen'!$A:$A,'Objectenoverzicht aantallen'!O:O)*$C13</f>
        <v>0</v>
      </c>
    </row>
    <row r="14" spans="1:20" x14ac:dyDescent="0.2">
      <c r="B14" t="str">
        <f>B7</f>
        <v>Bestrating</v>
      </c>
      <c r="C14" s="43">
        <f>'Calculatie sheet'!AE73*'Calculatie sheet'!$AE$57*'Calculatie sheet'!$AE$77</f>
        <v>0</v>
      </c>
      <c r="D14" t="s">
        <v>135</v>
      </c>
      <c r="G14" s="569">
        <f>C14*'Calculatie sheet'!AE$7</f>
        <v>0</v>
      </c>
      <c r="H14" s="42">
        <f>C14*'Calculatie sheet'!AE$8</f>
        <v>0</v>
      </c>
      <c r="I14" t="str">
        <f t="shared" si="0"/>
        <v>Secundair</v>
      </c>
      <c r="J14" s="568">
        <f>LOOKUP('Calculatie sheet'!$AE$2,'Objectenoverzicht aantallen'!$A:$A,'Objectenoverzicht aantallen'!E:E)*$C14</f>
        <v>0</v>
      </c>
      <c r="K14" s="568">
        <f>LOOKUP('Calculatie sheet'!$AE$2,'Objectenoverzicht aantallen'!$A:$A,'Objectenoverzicht aantallen'!F:F)*$C14</f>
        <v>0</v>
      </c>
      <c r="L14" s="568">
        <f>LOOKUP('Calculatie sheet'!$AE$2,'Objectenoverzicht aantallen'!$A:$A,'Objectenoverzicht aantallen'!G:G)*$C14</f>
        <v>0</v>
      </c>
      <c r="M14" s="568">
        <f>LOOKUP('Calculatie sheet'!$AE$2,'Objectenoverzicht aantallen'!$A:$A,'Objectenoverzicht aantallen'!H:H)*$C14</f>
        <v>0</v>
      </c>
      <c r="N14" s="568">
        <f>LOOKUP('Calculatie sheet'!$AE$2,'Objectenoverzicht aantallen'!$A:$A,'Objectenoverzicht aantallen'!I:I)*$C14</f>
        <v>0</v>
      </c>
      <c r="O14" s="568">
        <f>LOOKUP('Calculatie sheet'!$AE$2,'Objectenoverzicht aantallen'!$A:$A,'Objectenoverzicht aantallen'!J:J)*$C14</f>
        <v>0</v>
      </c>
      <c r="P14" s="568">
        <f>LOOKUP('Calculatie sheet'!$AE$2,'Objectenoverzicht aantallen'!$A:$A,'Objectenoverzicht aantallen'!K:K)*$C14</f>
        <v>0</v>
      </c>
      <c r="Q14" s="568">
        <f>LOOKUP('Calculatie sheet'!$AE$2,'Objectenoverzicht aantallen'!$A:$A,'Objectenoverzicht aantallen'!L:L)*$C14</f>
        <v>0</v>
      </c>
      <c r="R14" s="568">
        <f>LOOKUP('Calculatie sheet'!$AE$2,'Objectenoverzicht aantallen'!$A:$A,'Objectenoverzicht aantallen'!M:M)*$C14</f>
        <v>0</v>
      </c>
      <c r="S14" s="568">
        <f>LOOKUP('Calculatie sheet'!$AE$2,'Objectenoverzicht aantallen'!$A:$A,'Objectenoverzicht aantallen'!N:N)*$C14</f>
        <v>0</v>
      </c>
      <c r="T14" s="568">
        <f>LOOKUP('Calculatie sheet'!$AE$2,'Objectenoverzicht aantallen'!$A:$A,'Objectenoverzicht aantallen'!O:O)*$C14</f>
        <v>0</v>
      </c>
    </row>
    <row r="15" spans="1:20" x14ac:dyDescent="0.2">
      <c r="B15" t="s">
        <v>348</v>
      </c>
      <c r="C15" s="43">
        <f>'Calculatie sheet'!AE74*'Calculatie sheet'!$AE$57*'Calculatie sheet'!$AE$77</f>
        <v>7.2296029837500013</v>
      </c>
      <c r="D15" t="s">
        <v>135</v>
      </c>
      <c r="G15" s="569">
        <f>C15*'Calculatie sheet'!AE$7</f>
        <v>0</v>
      </c>
      <c r="H15" s="42">
        <f>C15*'Calculatie sheet'!AE$8</f>
        <v>0</v>
      </c>
      <c r="I15" t="str">
        <f t="shared" si="0"/>
        <v>Secundair</v>
      </c>
      <c r="J15" s="568">
        <f>LOOKUP('Calculatie sheet'!$AE$2,'Objectenoverzicht aantallen'!$A:$A,'Objectenoverzicht aantallen'!E:E)*$C15</f>
        <v>0</v>
      </c>
      <c r="K15" s="568">
        <f>LOOKUP('Calculatie sheet'!$AE$2,'Objectenoverzicht aantallen'!$A:$A,'Objectenoverzicht aantallen'!F:F)*$C15</f>
        <v>0</v>
      </c>
      <c r="L15" s="568">
        <f>LOOKUP('Calculatie sheet'!$AE$2,'Objectenoverzicht aantallen'!$A:$A,'Objectenoverzicht aantallen'!G:G)*$C15</f>
        <v>0</v>
      </c>
      <c r="M15" s="568">
        <f>LOOKUP('Calculatie sheet'!$AE$2,'Objectenoverzicht aantallen'!$A:$A,'Objectenoverzicht aantallen'!H:H)*$C15</f>
        <v>0</v>
      </c>
      <c r="N15" s="568">
        <f>LOOKUP('Calculatie sheet'!$AE$2,'Objectenoverzicht aantallen'!$A:$A,'Objectenoverzicht aantallen'!I:I)*$C15</f>
        <v>0</v>
      </c>
      <c r="O15" s="568">
        <f>LOOKUP('Calculatie sheet'!$AE$2,'Objectenoverzicht aantallen'!$A:$A,'Objectenoverzicht aantallen'!J:J)*$C15</f>
        <v>0</v>
      </c>
      <c r="P15" s="568">
        <f>LOOKUP('Calculatie sheet'!$AE$2,'Objectenoverzicht aantallen'!$A:$A,'Objectenoverzicht aantallen'!K:K)*$C15</f>
        <v>0</v>
      </c>
      <c r="Q15" s="568">
        <f>LOOKUP('Calculatie sheet'!$AE$2,'Objectenoverzicht aantallen'!$A:$A,'Objectenoverzicht aantallen'!L:L)*$C15</f>
        <v>0</v>
      </c>
      <c r="R15" s="568">
        <f>LOOKUP('Calculatie sheet'!$AE$2,'Objectenoverzicht aantallen'!$A:$A,'Objectenoverzicht aantallen'!M:M)*$C15</f>
        <v>0</v>
      </c>
      <c r="S15" s="568">
        <f>LOOKUP('Calculatie sheet'!$AE$2,'Objectenoverzicht aantallen'!$A:$A,'Objectenoverzicht aantallen'!N:N)*$C15</f>
        <v>0</v>
      </c>
      <c r="T15" s="568">
        <f>LOOKUP('Calculatie sheet'!$AE$2,'Objectenoverzicht aantallen'!$A:$A,'Objectenoverzicht aantallen'!O:O)*$C15</f>
        <v>0</v>
      </c>
    </row>
    <row r="16" spans="1:20" x14ac:dyDescent="0.2">
      <c r="B16" t="str">
        <f>B9</f>
        <v>Beton</v>
      </c>
      <c r="C16" s="42">
        <f>'Calculatie sheet'!AE68*'Calculatie sheet'!$AE$57*'Calculatie sheet'!$AE$78</f>
        <v>0</v>
      </c>
      <c r="D16" t="s">
        <v>360</v>
      </c>
      <c r="G16" s="569">
        <f>C16*'Calculatie sheet'!AE$7</f>
        <v>0</v>
      </c>
      <c r="H16" s="42">
        <f>C16*'Calculatie sheet'!AE$8</f>
        <v>0</v>
      </c>
      <c r="I16" t="str">
        <f t="shared" si="0"/>
        <v>Biobased</v>
      </c>
      <c r="J16" s="568">
        <f>LOOKUP('Calculatie sheet'!$AE$2,'Objectenoverzicht aantallen'!$A:$A,'Objectenoverzicht aantallen'!E:E)*$C16</f>
        <v>0</v>
      </c>
      <c r="K16" s="568">
        <f>LOOKUP('Calculatie sheet'!$AE$2,'Objectenoverzicht aantallen'!$A:$A,'Objectenoverzicht aantallen'!F:F)*$C16</f>
        <v>0</v>
      </c>
      <c r="L16" s="568">
        <f>LOOKUP('Calculatie sheet'!$AE$2,'Objectenoverzicht aantallen'!$A:$A,'Objectenoverzicht aantallen'!G:G)*$C16</f>
        <v>0</v>
      </c>
      <c r="M16" s="568">
        <f>LOOKUP('Calculatie sheet'!$AE$2,'Objectenoverzicht aantallen'!$A:$A,'Objectenoverzicht aantallen'!H:H)*$C16</f>
        <v>0</v>
      </c>
      <c r="N16" s="568">
        <f>LOOKUP('Calculatie sheet'!$AE$2,'Objectenoverzicht aantallen'!$A:$A,'Objectenoverzicht aantallen'!I:I)*$C16</f>
        <v>0</v>
      </c>
      <c r="O16" s="568">
        <f>LOOKUP('Calculatie sheet'!$AE$2,'Objectenoverzicht aantallen'!$A:$A,'Objectenoverzicht aantallen'!J:J)*$C16</f>
        <v>0</v>
      </c>
      <c r="P16" s="568">
        <f>LOOKUP('Calculatie sheet'!$AE$2,'Objectenoverzicht aantallen'!$A:$A,'Objectenoverzicht aantallen'!K:K)*$C16</f>
        <v>0</v>
      </c>
      <c r="Q16" s="568">
        <f>LOOKUP('Calculatie sheet'!$AE$2,'Objectenoverzicht aantallen'!$A:$A,'Objectenoverzicht aantallen'!L:L)*$C16</f>
        <v>0</v>
      </c>
      <c r="R16" s="568">
        <f>LOOKUP('Calculatie sheet'!$AE$2,'Objectenoverzicht aantallen'!$A:$A,'Objectenoverzicht aantallen'!M:M)*$C16</f>
        <v>0</v>
      </c>
      <c r="S16" s="568">
        <f>LOOKUP('Calculatie sheet'!$AE$2,'Objectenoverzicht aantallen'!$A:$A,'Objectenoverzicht aantallen'!N:N)*$C16</f>
        <v>0</v>
      </c>
      <c r="T16" s="568">
        <f>LOOKUP('Calculatie sheet'!$AE$2,'Objectenoverzicht aantallen'!$A:$A,'Objectenoverzicht aantallen'!O:O)*$C16</f>
        <v>0</v>
      </c>
    </row>
    <row r="17" spans="2:20" x14ac:dyDescent="0.2">
      <c r="B17" t="str">
        <f>B10</f>
        <v>Staal</v>
      </c>
      <c r="C17" s="42">
        <f>'Calculatie sheet'!AE69*'Calculatie sheet'!$AE$57*'Calculatie sheet'!$AE$78</f>
        <v>0</v>
      </c>
      <c r="D17" t="s">
        <v>360</v>
      </c>
      <c r="G17" s="569">
        <f>C17*'Calculatie sheet'!AE$7</f>
        <v>0</v>
      </c>
      <c r="H17" s="42">
        <f>C17*'Calculatie sheet'!AE$8</f>
        <v>0</v>
      </c>
      <c r="I17" t="str">
        <f t="shared" si="0"/>
        <v>Biobased</v>
      </c>
      <c r="J17" s="568">
        <f>LOOKUP('Calculatie sheet'!$AE$2,'Objectenoverzicht aantallen'!$A:$A,'Objectenoverzicht aantallen'!E:E)*$C17</f>
        <v>0</v>
      </c>
      <c r="K17" s="568">
        <f>LOOKUP('Calculatie sheet'!$AE$2,'Objectenoverzicht aantallen'!$A:$A,'Objectenoverzicht aantallen'!F:F)*$C17</f>
        <v>0</v>
      </c>
      <c r="L17" s="568">
        <f>LOOKUP('Calculatie sheet'!$AE$2,'Objectenoverzicht aantallen'!$A:$A,'Objectenoverzicht aantallen'!G:G)*$C17</f>
        <v>0</v>
      </c>
      <c r="M17" s="568">
        <f>LOOKUP('Calculatie sheet'!$AE$2,'Objectenoverzicht aantallen'!$A:$A,'Objectenoverzicht aantallen'!H:H)*$C17</f>
        <v>0</v>
      </c>
      <c r="N17" s="568">
        <f>LOOKUP('Calculatie sheet'!$AE$2,'Objectenoverzicht aantallen'!$A:$A,'Objectenoverzicht aantallen'!I:I)*$C17</f>
        <v>0</v>
      </c>
      <c r="O17" s="568">
        <f>LOOKUP('Calculatie sheet'!$AE$2,'Objectenoverzicht aantallen'!$A:$A,'Objectenoverzicht aantallen'!J:J)*$C17</f>
        <v>0</v>
      </c>
      <c r="P17" s="568">
        <f>LOOKUP('Calculatie sheet'!$AE$2,'Objectenoverzicht aantallen'!$A:$A,'Objectenoverzicht aantallen'!K:K)*$C17</f>
        <v>0</v>
      </c>
      <c r="Q17" s="568">
        <f>LOOKUP('Calculatie sheet'!$AE$2,'Objectenoverzicht aantallen'!$A:$A,'Objectenoverzicht aantallen'!L:L)*$C17</f>
        <v>0</v>
      </c>
      <c r="R17" s="568">
        <f>LOOKUP('Calculatie sheet'!$AE$2,'Objectenoverzicht aantallen'!$A:$A,'Objectenoverzicht aantallen'!M:M)*$C17</f>
        <v>0</v>
      </c>
      <c r="S17" s="568">
        <f>LOOKUP('Calculatie sheet'!$AE$2,'Objectenoverzicht aantallen'!$A:$A,'Objectenoverzicht aantallen'!N:N)*$C17</f>
        <v>0</v>
      </c>
      <c r="T17" s="568">
        <f>LOOKUP('Calculatie sheet'!$AE$2,'Objectenoverzicht aantallen'!$A:$A,'Objectenoverzicht aantallen'!O:O)*$C17</f>
        <v>0</v>
      </c>
    </row>
    <row r="18" spans="2:20" x14ac:dyDescent="0.2">
      <c r="B18" t="str">
        <f>B11</f>
        <v>Asfalt</v>
      </c>
      <c r="C18" s="42">
        <f>'Calculatie sheet'!AE70*'Calculatie sheet'!$AE$57*'Calculatie sheet'!$AE$78</f>
        <v>0</v>
      </c>
      <c r="D18" t="s">
        <v>360</v>
      </c>
      <c r="G18" s="569">
        <f>C18*'Calculatie sheet'!AE$7</f>
        <v>0</v>
      </c>
      <c r="H18" s="42">
        <f>C18*'Calculatie sheet'!AE$8</f>
        <v>0</v>
      </c>
      <c r="I18" t="str">
        <f t="shared" si="0"/>
        <v>Biobased</v>
      </c>
      <c r="J18" s="568">
        <f>LOOKUP('Calculatie sheet'!$AE$2,'Objectenoverzicht aantallen'!$A:$A,'Objectenoverzicht aantallen'!E:E)*$C18</f>
        <v>0</v>
      </c>
      <c r="K18" s="568">
        <f>LOOKUP('Calculatie sheet'!$AE$2,'Objectenoverzicht aantallen'!$A:$A,'Objectenoverzicht aantallen'!F:F)*$C18</f>
        <v>0</v>
      </c>
      <c r="L18" s="568">
        <f>LOOKUP('Calculatie sheet'!$AE$2,'Objectenoverzicht aantallen'!$A:$A,'Objectenoverzicht aantallen'!G:G)*$C18</f>
        <v>0</v>
      </c>
      <c r="M18" s="568">
        <f>LOOKUP('Calculatie sheet'!$AE$2,'Objectenoverzicht aantallen'!$A:$A,'Objectenoverzicht aantallen'!H:H)*$C18</f>
        <v>0</v>
      </c>
      <c r="N18" s="568">
        <f>LOOKUP('Calculatie sheet'!$AE$2,'Objectenoverzicht aantallen'!$A:$A,'Objectenoverzicht aantallen'!I:I)*$C18</f>
        <v>0</v>
      </c>
      <c r="O18" s="568">
        <f>LOOKUP('Calculatie sheet'!$AE$2,'Objectenoverzicht aantallen'!$A:$A,'Objectenoverzicht aantallen'!J:J)*$C18</f>
        <v>0</v>
      </c>
      <c r="P18" s="568">
        <f>LOOKUP('Calculatie sheet'!$AE$2,'Objectenoverzicht aantallen'!$A:$A,'Objectenoverzicht aantallen'!K:K)*$C18</f>
        <v>0</v>
      </c>
      <c r="Q18" s="568">
        <f>LOOKUP('Calculatie sheet'!$AE$2,'Objectenoverzicht aantallen'!$A:$A,'Objectenoverzicht aantallen'!L:L)*$C18</f>
        <v>0</v>
      </c>
      <c r="R18" s="568">
        <f>LOOKUP('Calculatie sheet'!$AE$2,'Objectenoverzicht aantallen'!$A:$A,'Objectenoverzicht aantallen'!M:M)*$C18</f>
        <v>0</v>
      </c>
      <c r="S18" s="568">
        <f>LOOKUP('Calculatie sheet'!$AE$2,'Objectenoverzicht aantallen'!$A:$A,'Objectenoverzicht aantallen'!N:N)*$C18</f>
        <v>0</v>
      </c>
      <c r="T18" s="568">
        <f>LOOKUP('Calculatie sheet'!$AE$2,'Objectenoverzicht aantallen'!$A:$A,'Objectenoverzicht aantallen'!O:O)*$C18</f>
        <v>0</v>
      </c>
    </row>
    <row r="19" spans="2:20" x14ac:dyDescent="0.2">
      <c r="B19" t="s">
        <v>866</v>
      </c>
      <c r="C19" s="42">
        <f>'Calculatie sheet'!AE71*'Calculatie sheet'!$AE$57*'Calculatie sheet'!$AE$78</f>
        <v>0</v>
      </c>
      <c r="D19" t="s">
        <v>360</v>
      </c>
      <c r="G19" s="569">
        <f>C19*'Calculatie sheet'!AE$7</f>
        <v>0</v>
      </c>
      <c r="H19" s="42">
        <f>C19*'Calculatie sheet'!AE$8</f>
        <v>0</v>
      </c>
      <c r="I19" t="str">
        <f t="shared" ref="I19" si="3">D19</f>
        <v>Biobased</v>
      </c>
      <c r="J19" s="568">
        <f>LOOKUP('Calculatie sheet'!$AE$2,'Objectenoverzicht aantallen'!$A:$A,'Objectenoverzicht aantallen'!E:E)*$C19</f>
        <v>0</v>
      </c>
      <c r="K19" s="568">
        <f>LOOKUP('Calculatie sheet'!$AE$2,'Objectenoverzicht aantallen'!$A:$A,'Objectenoverzicht aantallen'!F:F)*$C19</f>
        <v>0</v>
      </c>
      <c r="L19" s="568">
        <f>LOOKUP('Calculatie sheet'!$AE$2,'Objectenoverzicht aantallen'!$A:$A,'Objectenoverzicht aantallen'!G:G)*$C19</f>
        <v>0</v>
      </c>
      <c r="M19" s="568">
        <f>LOOKUP('Calculatie sheet'!$AE$2,'Objectenoverzicht aantallen'!$A:$A,'Objectenoverzicht aantallen'!H:H)*$C19</f>
        <v>0</v>
      </c>
      <c r="N19" s="568">
        <f>LOOKUP('Calculatie sheet'!$AE$2,'Objectenoverzicht aantallen'!$A:$A,'Objectenoverzicht aantallen'!I:I)*$C19</f>
        <v>0</v>
      </c>
      <c r="O19" s="568">
        <f>LOOKUP('Calculatie sheet'!$AE$2,'Objectenoverzicht aantallen'!$A:$A,'Objectenoverzicht aantallen'!J:J)*$C19</f>
        <v>0</v>
      </c>
      <c r="P19" s="568">
        <f>LOOKUP('Calculatie sheet'!$AE$2,'Objectenoverzicht aantallen'!$A:$A,'Objectenoverzicht aantallen'!K:K)*$C19</f>
        <v>0</v>
      </c>
      <c r="Q19" s="568">
        <f>LOOKUP('Calculatie sheet'!$AE$2,'Objectenoverzicht aantallen'!$A:$A,'Objectenoverzicht aantallen'!L:L)*$C19</f>
        <v>0</v>
      </c>
      <c r="R19" s="568">
        <f>LOOKUP('Calculatie sheet'!$AE$2,'Objectenoverzicht aantallen'!$A:$A,'Objectenoverzicht aantallen'!M:M)*$C19</f>
        <v>0</v>
      </c>
      <c r="S19" s="568">
        <f>LOOKUP('Calculatie sheet'!$AE$2,'Objectenoverzicht aantallen'!$A:$A,'Objectenoverzicht aantallen'!N:N)*$C19</f>
        <v>0</v>
      </c>
      <c r="T19" s="568">
        <f>LOOKUP('Calculatie sheet'!$AE$2,'Objectenoverzicht aantallen'!$A:$A,'Objectenoverzicht aantallen'!O:O)*$C19</f>
        <v>0</v>
      </c>
    </row>
    <row r="20" spans="2:20" x14ac:dyDescent="0.2">
      <c r="B20" t="str">
        <f t="shared" ref="B20:B21" si="4">B13</f>
        <v>Grondbewerking</v>
      </c>
      <c r="C20" s="42">
        <f>'Calculatie sheet'!AE72*'Calculatie sheet'!$AE$57*'Calculatie sheet'!$AE$78</f>
        <v>0</v>
      </c>
      <c r="D20" t="s">
        <v>360</v>
      </c>
      <c r="G20" s="569">
        <f>C20*'Calculatie sheet'!AE$7</f>
        <v>0</v>
      </c>
      <c r="H20" s="42">
        <f>C20*'Calculatie sheet'!AE$8</f>
        <v>0</v>
      </c>
      <c r="I20" t="str">
        <f t="shared" si="0"/>
        <v>Biobased</v>
      </c>
      <c r="J20" s="568">
        <f>LOOKUP('Calculatie sheet'!$AE$2,'Objectenoverzicht aantallen'!$A:$A,'Objectenoverzicht aantallen'!E:E)*$C20</f>
        <v>0</v>
      </c>
      <c r="K20" s="568">
        <f>LOOKUP('Calculatie sheet'!$AE$2,'Objectenoverzicht aantallen'!$A:$A,'Objectenoverzicht aantallen'!F:F)*$C20</f>
        <v>0</v>
      </c>
      <c r="L20" s="568">
        <f>LOOKUP('Calculatie sheet'!$AE$2,'Objectenoverzicht aantallen'!$A:$A,'Objectenoverzicht aantallen'!G:G)*$C20</f>
        <v>0</v>
      </c>
      <c r="M20" s="568">
        <f>LOOKUP('Calculatie sheet'!$AE$2,'Objectenoverzicht aantallen'!$A:$A,'Objectenoverzicht aantallen'!H:H)*$C20</f>
        <v>0</v>
      </c>
      <c r="N20" s="568">
        <f>LOOKUP('Calculatie sheet'!$AE$2,'Objectenoverzicht aantallen'!$A:$A,'Objectenoverzicht aantallen'!I:I)*$C20</f>
        <v>0</v>
      </c>
      <c r="O20" s="568">
        <f>LOOKUP('Calculatie sheet'!$AE$2,'Objectenoverzicht aantallen'!$A:$A,'Objectenoverzicht aantallen'!J:J)*$C20</f>
        <v>0</v>
      </c>
      <c r="P20" s="568">
        <f>LOOKUP('Calculatie sheet'!$AE$2,'Objectenoverzicht aantallen'!$A:$A,'Objectenoverzicht aantallen'!K:K)*$C20</f>
        <v>0</v>
      </c>
      <c r="Q20" s="568">
        <f>LOOKUP('Calculatie sheet'!$AE$2,'Objectenoverzicht aantallen'!$A:$A,'Objectenoverzicht aantallen'!L:L)*$C20</f>
        <v>0</v>
      </c>
      <c r="R20" s="568">
        <f>LOOKUP('Calculatie sheet'!$AE$2,'Objectenoverzicht aantallen'!$A:$A,'Objectenoverzicht aantallen'!M:M)*$C20</f>
        <v>0</v>
      </c>
      <c r="S20" s="568">
        <f>LOOKUP('Calculatie sheet'!$AE$2,'Objectenoverzicht aantallen'!$A:$A,'Objectenoverzicht aantallen'!N:N)*$C20</f>
        <v>0</v>
      </c>
      <c r="T20" s="568">
        <f>LOOKUP('Calculatie sheet'!$AE$2,'Objectenoverzicht aantallen'!$A:$A,'Objectenoverzicht aantallen'!O:O)*$C20</f>
        <v>0</v>
      </c>
    </row>
    <row r="21" spans="2:20" x14ac:dyDescent="0.2">
      <c r="B21" t="str">
        <f t="shared" si="4"/>
        <v>Bestrating</v>
      </c>
      <c r="C21" s="42">
        <f>'Calculatie sheet'!AE73*'Calculatie sheet'!$AE$57*'Calculatie sheet'!$AE$78</f>
        <v>0</v>
      </c>
      <c r="D21" t="s">
        <v>360</v>
      </c>
      <c r="G21" s="569">
        <f>C21*'Calculatie sheet'!AE$7</f>
        <v>0</v>
      </c>
      <c r="H21" s="42">
        <f>C21*'Calculatie sheet'!AE$8</f>
        <v>0</v>
      </c>
      <c r="I21" t="str">
        <f t="shared" si="0"/>
        <v>Biobased</v>
      </c>
      <c r="J21" s="568">
        <f>LOOKUP('Calculatie sheet'!$AE$2,'Objectenoverzicht aantallen'!$A:$A,'Objectenoverzicht aantallen'!E:E)*$C21</f>
        <v>0</v>
      </c>
      <c r="K21" s="568">
        <f>LOOKUP('Calculatie sheet'!$AE$2,'Objectenoverzicht aantallen'!$A:$A,'Objectenoverzicht aantallen'!F:F)*$C21</f>
        <v>0</v>
      </c>
      <c r="L21" s="568">
        <f>LOOKUP('Calculatie sheet'!$AE$2,'Objectenoverzicht aantallen'!$A:$A,'Objectenoverzicht aantallen'!G:G)*$C21</f>
        <v>0</v>
      </c>
      <c r="M21" s="568">
        <f>LOOKUP('Calculatie sheet'!$AE$2,'Objectenoverzicht aantallen'!$A:$A,'Objectenoverzicht aantallen'!H:H)*$C21</f>
        <v>0</v>
      </c>
      <c r="N21" s="568">
        <f>LOOKUP('Calculatie sheet'!$AE$2,'Objectenoverzicht aantallen'!$A:$A,'Objectenoverzicht aantallen'!I:I)*$C21</f>
        <v>0</v>
      </c>
      <c r="O21" s="568">
        <f>LOOKUP('Calculatie sheet'!$AE$2,'Objectenoverzicht aantallen'!$A:$A,'Objectenoverzicht aantallen'!J:J)*$C21</f>
        <v>0</v>
      </c>
      <c r="P21" s="568">
        <f>LOOKUP('Calculatie sheet'!$AE$2,'Objectenoverzicht aantallen'!$A:$A,'Objectenoverzicht aantallen'!K:K)*$C21</f>
        <v>0</v>
      </c>
      <c r="Q21" s="568">
        <f>LOOKUP('Calculatie sheet'!$AE$2,'Objectenoverzicht aantallen'!$A:$A,'Objectenoverzicht aantallen'!L:L)*$C21</f>
        <v>0</v>
      </c>
      <c r="R21" s="568">
        <f>LOOKUP('Calculatie sheet'!$AE$2,'Objectenoverzicht aantallen'!$A:$A,'Objectenoverzicht aantallen'!M:M)*$C21</f>
        <v>0</v>
      </c>
      <c r="S21" s="568">
        <f>LOOKUP('Calculatie sheet'!$AE$2,'Objectenoverzicht aantallen'!$A:$A,'Objectenoverzicht aantallen'!N:N)*$C21</f>
        <v>0</v>
      </c>
      <c r="T21" s="568">
        <f>LOOKUP('Calculatie sheet'!$AE$2,'Objectenoverzicht aantallen'!$A:$A,'Objectenoverzicht aantallen'!O:O)*$C21</f>
        <v>0</v>
      </c>
    </row>
    <row r="22" spans="2:20" x14ac:dyDescent="0.2">
      <c r="B22" t="s">
        <v>348</v>
      </c>
      <c r="C22" s="42">
        <f>'Calculatie sheet'!AE74*'Calculatie sheet'!$AE$57*'Calculatie sheet'!$AE$78</f>
        <v>0</v>
      </c>
      <c r="D22" t="s">
        <v>360</v>
      </c>
      <c r="G22" s="569">
        <f>C22*'Calculatie sheet'!AE$7</f>
        <v>0</v>
      </c>
      <c r="H22" s="42">
        <f>C22*'Calculatie sheet'!AE$8</f>
        <v>0</v>
      </c>
      <c r="I22" t="str">
        <f t="shared" si="0"/>
        <v>Biobased</v>
      </c>
      <c r="J22" s="568">
        <f>LOOKUP('Calculatie sheet'!$AE$2,'Objectenoverzicht aantallen'!$A:$A,'Objectenoverzicht aantallen'!E:E)*$C22</f>
        <v>0</v>
      </c>
      <c r="K22" s="568">
        <f>LOOKUP('Calculatie sheet'!$AE$2,'Objectenoverzicht aantallen'!$A:$A,'Objectenoverzicht aantallen'!F:F)*$C22</f>
        <v>0</v>
      </c>
      <c r="L22" s="568">
        <f>LOOKUP('Calculatie sheet'!$AE$2,'Objectenoverzicht aantallen'!$A:$A,'Objectenoverzicht aantallen'!G:G)*$C22</f>
        <v>0</v>
      </c>
      <c r="M22" s="568">
        <f>LOOKUP('Calculatie sheet'!$AE$2,'Objectenoverzicht aantallen'!$A:$A,'Objectenoverzicht aantallen'!H:H)*$C22</f>
        <v>0</v>
      </c>
      <c r="N22" s="568">
        <f>LOOKUP('Calculatie sheet'!$AE$2,'Objectenoverzicht aantallen'!$A:$A,'Objectenoverzicht aantallen'!I:I)*$C22</f>
        <v>0</v>
      </c>
      <c r="O22" s="568">
        <f>LOOKUP('Calculatie sheet'!$AE$2,'Objectenoverzicht aantallen'!$A:$A,'Objectenoverzicht aantallen'!J:J)*$C22</f>
        <v>0</v>
      </c>
      <c r="P22" s="568">
        <f>LOOKUP('Calculatie sheet'!$AE$2,'Objectenoverzicht aantallen'!$A:$A,'Objectenoverzicht aantallen'!K:K)*$C22</f>
        <v>0</v>
      </c>
      <c r="Q22" s="568">
        <f>LOOKUP('Calculatie sheet'!$AE$2,'Objectenoverzicht aantallen'!$A:$A,'Objectenoverzicht aantallen'!L:L)*$C22</f>
        <v>0</v>
      </c>
      <c r="R22" s="568">
        <f>LOOKUP('Calculatie sheet'!$AE$2,'Objectenoverzicht aantallen'!$A:$A,'Objectenoverzicht aantallen'!M:M)*$C22</f>
        <v>0</v>
      </c>
      <c r="S22" s="568">
        <f>LOOKUP('Calculatie sheet'!$AE$2,'Objectenoverzicht aantallen'!$A:$A,'Objectenoverzicht aantallen'!N:N)*$C22</f>
        <v>0</v>
      </c>
      <c r="T22" s="568">
        <f>LOOKUP('Calculatie sheet'!$AE$2,'Objectenoverzicht aantallen'!$A:$A,'Objectenoverzicht aantallen'!O:O)*$C22</f>
        <v>0</v>
      </c>
    </row>
  </sheetData>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257CF-D9B9-1041-AE92-E78D1BC59E93}">
  <dimension ref="A1:T22"/>
  <sheetViews>
    <sheetView workbookViewId="0">
      <selection activeCell="G18" sqref="G18:T19"/>
    </sheetView>
  </sheetViews>
  <sheetFormatPr baseColWidth="10" defaultRowHeight="16" x14ac:dyDescent="0.2"/>
  <cols>
    <col min="1" max="1" width="25.6640625" bestFit="1" customWidth="1"/>
    <col min="5" max="5" width="21" bestFit="1" customWidth="1"/>
  </cols>
  <sheetData>
    <row r="1" spans="1:20" x14ac:dyDescent="0.2">
      <c r="A1" t="str">
        <f>'Calculatie sheet'!AF3</f>
        <v>Draagconstructiebovenleiding</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43">
        <f>'Calculatie sheet'!AF68*'Calculatie sheet'!$AF$57*(1-'Calculatie sheet'!$AF$77-'Calculatie sheet'!$AF$78)</f>
        <v>9277.1016584400004</v>
      </c>
      <c r="D2" t="s">
        <v>134</v>
      </c>
      <c r="E2" s="8" t="s">
        <v>71</v>
      </c>
      <c r="G2" s="569">
        <f>C2*'Calculatie sheet'!AF$7</f>
        <v>0</v>
      </c>
      <c r="H2" s="42">
        <f>C2*'Calculatie sheet'!AF$8</f>
        <v>0</v>
      </c>
      <c r="I2" t="str">
        <f>D2</f>
        <v>Primair</v>
      </c>
      <c r="J2" s="568">
        <f>LOOKUP('Calculatie sheet'!$AF$2,'Objectenoverzicht aantallen'!$A:$A,'Objectenoverzicht aantallen'!E:E)*$C2</f>
        <v>0</v>
      </c>
      <c r="K2" s="568">
        <f>LOOKUP('Calculatie sheet'!$AF$2,'Objectenoverzicht aantallen'!$A:$A,'Objectenoverzicht aantallen'!F:F)*$C2</f>
        <v>0</v>
      </c>
      <c r="L2" s="568">
        <f>LOOKUP('Calculatie sheet'!$AF$2,'Objectenoverzicht aantallen'!$A:$A,'Objectenoverzicht aantallen'!G:G)*$C2</f>
        <v>0</v>
      </c>
      <c r="M2" s="568">
        <f>LOOKUP('Calculatie sheet'!$AF$2,'Objectenoverzicht aantallen'!$A:$A,'Objectenoverzicht aantallen'!H:H)*$C2</f>
        <v>0</v>
      </c>
      <c r="N2" s="568">
        <f>LOOKUP('Calculatie sheet'!$AF$2,'Objectenoverzicht aantallen'!$A:$A,'Objectenoverzicht aantallen'!I:I)*$C2</f>
        <v>0</v>
      </c>
      <c r="O2" s="568">
        <f>LOOKUP('Calculatie sheet'!$AF$2,'Objectenoverzicht aantallen'!$A:$A,'Objectenoverzicht aantallen'!J:J)*$C2</f>
        <v>0</v>
      </c>
      <c r="P2" s="568">
        <f>LOOKUP('Calculatie sheet'!$AF$2,'Objectenoverzicht aantallen'!$A:$A,'Objectenoverzicht aantallen'!K:K)*$C2</f>
        <v>0</v>
      </c>
      <c r="Q2" s="568">
        <f>LOOKUP('Calculatie sheet'!$AF$2,'Objectenoverzicht aantallen'!$A:$A,'Objectenoverzicht aantallen'!L:L)*$C2</f>
        <v>0</v>
      </c>
      <c r="R2" s="568">
        <f>LOOKUP('Calculatie sheet'!$AF$2,'Objectenoverzicht aantallen'!$A:$A,'Objectenoverzicht aantallen'!M:M)*$C2</f>
        <v>0</v>
      </c>
      <c r="S2" s="568">
        <f>LOOKUP('Calculatie sheet'!$AF$2,'Objectenoverzicht aantallen'!$A:$A,'Objectenoverzicht aantallen'!N:N)*$C2</f>
        <v>0</v>
      </c>
      <c r="T2" s="568">
        <f>LOOKUP('Calculatie sheet'!$AF$2,'Objectenoverzicht aantallen'!$A:$A,'Objectenoverzicht aantallen'!O:O)*$C2</f>
        <v>0</v>
      </c>
    </row>
    <row r="3" spans="1:20" x14ac:dyDescent="0.2">
      <c r="B3" t="str">
        <f>'Calculatie sheet'!C69</f>
        <v>Staal</v>
      </c>
      <c r="C3" s="43">
        <f>'Calculatie sheet'!AF69*'Calculatie sheet'!$AF$57*(1-'Calculatie sheet'!$AF$77-'Calculatie sheet'!$AF$78)</f>
        <v>2436.4105365599999</v>
      </c>
      <c r="D3" t="s">
        <v>134</v>
      </c>
      <c r="E3" s="24" t="s">
        <v>74</v>
      </c>
      <c r="G3" s="569">
        <f>C3*'Calculatie sheet'!AF$7</f>
        <v>0</v>
      </c>
      <c r="H3" s="42">
        <f>C3*'Calculatie sheet'!AF$8</f>
        <v>0</v>
      </c>
      <c r="I3" t="str">
        <f t="shared" ref="I3:I22" si="0">D3</f>
        <v>Primair</v>
      </c>
      <c r="J3" s="568">
        <f>LOOKUP('Calculatie sheet'!$AF$2,'Objectenoverzicht aantallen'!$A:$A,'Objectenoverzicht aantallen'!E:E)*$C3</f>
        <v>0</v>
      </c>
      <c r="K3" s="568">
        <f>LOOKUP('Calculatie sheet'!$AF$2,'Objectenoverzicht aantallen'!$A:$A,'Objectenoverzicht aantallen'!F:F)*$C3</f>
        <v>0</v>
      </c>
      <c r="L3" s="568">
        <f>LOOKUP('Calculatie sheet'!$AF$2,'Objectenoverzicht aantallen'!$A:$A,'Objectenoverzicht aantallen'!G:G)*$C3</f>
        <v>0</v>
      </c>
      <c r="M3" s="568">
        <f>LOOKUP('Calculatie sheet'!$AF$2,'Objectenoverzicht aantallen'!$A:$A,'Objectenoverzicht aantallen'!H:H)*$C3</f>
        <v>0</v>
      </c>
      <c r="N3" s="568">
        <f>LOOKUP('Calculatie sheet'!$AF$2,'Objectenoverzicht aantallen'!$A:$A,'Objectenoverzicht aantallen'!I:I)*$C3</f>
        <v>0</v>
      </c>
      <c r="O3" s="568">
        <f>LOOKUP('Calculatie sheet'!$AF$2,'Objectenoverzicht aantallen'!$A:$A,'Objectenoverzicht aantallen'!J:J)*$C3</f>
        <v>0</v>
      </c>
      <c r="P3" s="568">
        <f>LOOKUP('Calculatie sheet'!$AF$2,'Objectenoverzicht aantallen'!$A:$A,'Objectenoverzicht aantallen'!K:K)*$C3</f>
        <v>0</v>
      </c>
      <c r="Q3" s="568">
        <f>LOOKUP('Calculatie sheet'!$AF$2,'Objectenoverzicht aantallen'!$A:$A,'Objectenoverzicht aantallen'!L:L)*$C3</f>
        <v>0</v>
      </c>
      <c r="R3" s="568">
        <f>LOOKUP('Calculatie sheet'!$AF$2,'Objectenoverzicht aantallen'!$A:$A,'Objectenoverzicht aantallen'!M:M)*$C3</f>
        <v>0</v>
      </c>
      <c r="S3" s="568">
        <f>LOOKUP('Calculatie sheet'!$AF$2,'Objectenoverzicht aantallen'!$A:$A,'Objectenoverzicht aantallen'!N:N)*$C3</f>
        <v>0</v>
      </c>
      <c r="T3" s="568">
        <f>LOOKUP('Calculatie sheet'!$AF$2,'Objectenoverzicht aantallen'!$A:$A,'Objectenoverzicht aantallen'!O:O)*$C3</f>
        <v>0</v>
      </c>
    </row>
    <row r="4" spans="1:20" x14ac:dyDescent="0.2">
      <c r="B4" t="str">
        <f>'Calculatie sheet'!C70</f>
        <v>Asfalt</v>
      </c>
      <c r="C4" s="43">
        <f>'Calculatie sheet'!AF70*'Calculatie sheet'!$AF$57*(1-'Calculatie sheet'!$AF$77-'Calculatie sheet'!$AF$78)</f>
        <v>0</v>
      </c>
      <c r="D4" t="s">
        <v>134</v>
      </c>
      <c r="E4" s="25" t="s">
        <v>75</v>
      </c>
      <c r="G4" s="569">
        <f>C4*'Calculatie sheet'!AF$7</f>
        <v>0</v>
      </c>
      <c r="H4" s="42">
        <f>C4*'Calculatie sheet'!AF$8</f>
        <v>0</v>
      </c>
      <c r="I4" t="str">
        <f t="shared" si="0"/>
        <v>Primair</v>
      </c>
      <c r="J4" s="568">
        <f>LOOKUP('Calculatie sheet'!$AF$2,'Objectenoverzicht aantallen'!$A:$A,'Objectenoverzicht aantallen'!E:E)*$C4</f>
        <v>0</v>
      </c>
      <c r="K4" s="568">
        <f>LOOKUP('Calculatie sheet'!$AF$2,'Objectenoverzicht aantallen'!$A:$A,'Objectenoverzicht aantallen'!F:F)*$C4</f>
        <v>0</v>
      </c>
      <c r="L4" s="568">
        <f>LOOKUP('Calculatie sheet'!$AF$2,'Objectenoverzicht aantallen'!$A:$A,'Objectenoverzicht aantallen'!G:G)*$C4</f>
        <v>0</v>
      </c>
      <c r="M4" s="568">
        <f>LOOKUP('Calculatie sheet'!$AF$2,'Objectenoverzicht aantallen'!$A:$A,'Objectenoverzicht aantallen'!H:H)*$C4</f>
        <v>0</v>
      </c>
      <c r="N4" s="568">
        <f>LOOKUP('Calculatie sheet'!$AF$2,'Objectenoverzicht aantallen'!$A:$A,'Objectenoverzicht aantallen'!I:I)*$C4</f>
        <v>0</v>
      </c>
      <c r="O4" s="568">
        <f>LOOKUP('Calculatie sheet'!$AF$2,'Objectenoverzicht aantallen'!$A:$A,'Objectenoverzicht aantallen'!J:J)*$C4</f>
        <v>0</v>
      </c>
      <c r="P4" s="568">
        <f>LOOKUP('Calculatie sheet'!$AF$2,'Objectenoverzicht aantallen'!$A:$A,'Objectenoverzicht aantallen'!K:K)*$C4</f>
        <v>0</v>
      </c>
      <c r="Q4" s="568">
        <f>LOOKUP('Calculatie sheet'!$AF$2,'Objectenoverzicht aantallen'!$A:$A,'Objectenoverzicht aantallen'!L:L)*$C4</f>
        <v>0</v>
      </c>
      <c r="R4" s="568">
        <f>LOOKUP('Calculatie sheet'!$AF$2,'Objectenoverzicht aantallen'!$A:$A,'Objectenoverzicht aantallen'!M:M)*$C4</f>
        <v>0</v>
      </c>
      <c r="S4" s="568">
        <f>LOOKUP('Calculatie sheet'!$AF$2,'Objectenoverzicht aantallen'!$A:$A,'Objectenoverzicht aantallen'!N:N)*$C4</f>
        <v>0</v>
      </c>
      <c r="T4" s="568">
        <f>LOOKUP('Calculatie sheet'!$AF$2,'Objectenoverzicht aantallen'!$A:$A,'Objectenoverzicht aantallen'!O:O)*$C4</f>
        <v>0</v>
      </c>
    </row>
    <row r="5" spans="1:20" x14ac:dyDescent="0.2">
      <c r="B5" t="s">
        <v>866</v>
      </c>
      <c r="C5" s="43">
        <f>'Calculatie sheet'!AF71*'Calculatie sheet'!$AF$57*(1-'Calculatie sheet'!$AF$77-'Calculatie sheet'!$AF$78)</f>
        <v>0</v>
      </c>
      <c r="D5" t="s">
        <v>134</v>
      </c>
      <c r="E5" s="27" t="s">
        <v>93</v>
      </c>
      <c r="G5" s="569">
        <f>C5*'Calculatie sheet'!AF$7</f>
        <v>0</v>
      </c>
      <c r="H5" s="42">
        <f>C5*'Calculatie sheet'!AF$8</f>
        <v>0</v>
      </c>
      <c r="I5" t="str">
        <f t="shared" ref="I5" si="1">D5</f>
        <v>Primair</v>
      </c>
      <c r="J5" s="568">
        <f>LOOKUP('Calculatie sheet'!$AF$2,'Objectenoverzicht aantallen'!$A:$A,'Objectenoverzicht aantallen'!E:E)*$C5</f>
        <v>0</v>
      </c>
      <c r="K5" s="568">
        <f>LOOKUP('Calculatie sheet'!$AF$2,'Objectenoverzicht aantallen'!$A:$A,'Objectenoverzicht aantallen'!F:F)*$C5</f>
        <v>0</v>
      </c>
      <c r="L5" s="568">
        <f>LOOKUP('Calculatie sheet'!$AF$2,'Objectenoverzicht aantallen'!$A:$A,'Objectenoverzicht aantallen'!G:G)*$C5</f>
        <v>0</v>
      </c>
      <c r="M5" s="568">
        <f>LOOKUP('Calculatie sheet'!$AF$2,'Objectenoverzicht aantallen'!$A:$A,'Objectenoverzicht aantallen'!H:H)*$C5</f>
        <v>0</v>
      </c>
      <c r="N5" s="568">
        <f>LOOKUP('Calculatie sheet'!$AF$2,'Objectenoverzicht aantallen'!$A:$A,'Objectenoverzicht aantallen'!I:I)*$C5</f>
        <v>0</v>
      </c>
      <c r="O5" s="568">
        <f>LOOKUP('Calculatie sheet'!$AF$2,'Objectenoverzicht aantallen'!$A:$A,'Objectenoverzicht aantallen'!J:J)*$C5</f>
        <v>0</v>
      </c>
      <c r="P5" s="568">
        <f>LOOKUP('Calculatie sheet'!$AF$2,'Objectenoverzicht aantallen'!$A:$A,'Objectenoverzicht aantallen'!K:K)*$C5</f>
        <v>0</v>
      </c>
      <c r="Q5" s="568">
        <f>LOOKUP('Calculatie sheet'!$AF$2,'Objectenoverzicht aantallen'!$A:$A,'Objectenoverzicht aantallen'!L:L)*$C5</f>
        <v>0</v>
      </c>
      <c r="R5" s="568">
        <f>LOOKUP('Calculatie sheet'!$AF$2,'Objectenoverzicht aantallen'!$A:$A,'Objectenoverzicht aantallen'!M:M)*$C5</f>
        <v>0</v>
      </c>
      <c r="S5" s="568">
        <f>LOOKUP('Calculatie sheet'!$AF$2,'Objectenoverzicht aantallen'!$A:$A,'Objectenoverzicht aantallen'!N:N)*$C5</f>
        <v>0</v>
      </c>
      <c r="T5" s="568">
        <f>LOOKUP('Calculatie sheet'!$AF$2,'Objectenoverzicht aantallen'!$A:$A,'Objectenoverzicht aantallen'!O:O)*$C5</f>
        <v>0</v>
      </c>
    </row>
    <row r="6" spans="1:20" x14ac:dyDescent="0.2">
      <c r="B6" t="str">
        <f>'Calculatie sheet'!C72</f>
        <v>Grondbewerking</v>
      </c>
      <c r="C6" s="43">
        <f>'Calculatie sheet'!AF72*'Calculatie sheet'!$AF$57*(1-'Calculatie sheet'!$AF$77-'Calculatie sheet'!$AF$78)</f>
        <v>0</v>
      </c>
      <c r="D6" t="s">
        <v>134</v>
      </c>
      <c r="E6" s="38" t="s">
        <v>659</v>
      </c>
      <c r="G6" s="569">
        <f>C6*'Calculatie sheet'!AF$7</f>
        <v>0</v>
      </c>
      <c r="H6" s="42">
        <f>C6*'Calculatie sheet'!AF$8</f>
        <v>0</v>
      </c>
      <c r="I6" t="str">
        <f t="shared" si="0"/>
        <v>Primair</v>
      </c>
      <c r="J6" s="568">
        <f>LOOKUP('Calculatie sheet'!$AF$2,'Objectenoverzicht aantallen'!$A:$A,'Objectenoverzicht aantallen'!E:E)*$C6</f>
        <v>0</v>
      </c>
      <c r="K6" s="568">
        <f>LOOKUP('Calculatie sheet'!$AF$2,'Objectenoverzicht aantallen'!$A:$A,'Objectenoverzicht aantallen'!F:F)*$C6</f>
        <v>0</v>
      </c>
      <c r="L6" s="568">
        <f>LOOKUP('Calculatie sheet'!$AF$2,'Objectenoverzicht aantallen'!$A:$A,'Objectenoverzicht aantallen'!G:G)*$C6</f>
        <v>0</v>
      </c>
      <c r="M6" s="568">
        <f>LOOKUP('Calculatie sheet'!$AF$2,'Objectenoverzicht aantallen'!$A:$A,'Objectenoverzicht aantallen'!H:H)*$C6</f>
        <v>0</v>
      </c>
      <c r="N6" s="568">
        <f>LOOKUP('Calculatie sheet'!$AF$2,'Objectenoverzicht aantallen'!$A:$A,'Objectenoverzicht aantallen'!I:I)*$C6</f>
        <v>0</v>
      </c>
      <c r="O6" s="568">
        <f>LOOKUP('Calculatie sheet'!$AF$2,'Objectenoverzicht aantallen'!$A:$A,'Objectenoverzicht aantallen'!J:J)*$C6</f>
        <v>0</v>
      </c>
      <c r="P6" s="568">
        <f>LOOKUP('Calculatie sheet'!$AF$2,'Objectenoverzicht aantallen'!$A:$A,'Objectenoverzicht aantallen'!K:K)*$C6</f>
        <v>0</v>
      </c>
      <c r="Q6" s="568">
        <f>LOOKUP('Calculatie sheet'!$AF$2,'Objectenoverzicht aantallen'!$A:$A,'Objectenoverzicht aantallen'!L:L)*$C6</f>
        <v>0</v>
      </c>
      <c r="R6" s="568">
        <f>LOOKUP('Calculatie sheet'!$AF$2,'Objectenoverzicht aantallen'!$A:$A,'Objectenoverzicht aantallen'!M:M)*$C6</f>
        <v>0</v>
      </c>
      <c r="S6" s="568">
        <f>LOOKUP('Calculatie sheet'!$AF$2,'Objectenoverzicht aantallen'!$A:$A,'Objectenoverzicht aantallen'!N:N)*$C6</f>
        <v>0</v>
      </c>
      <c r="T6" s="568">
        <f>LOOKUP('Calculatie sheet'!$AF$2,'Objectenoverzicht aantallen'!$A:$A,'Objectenoverzicht aantallen'!O:O)*$C6</f>
        <v>0</v>
      </c>
    </row>
    <row r="7" spans="1:20" x14ac:dyDescent="0.2">
      <c r="B7" t="str">
        <f>'Calculatie sheet'!C73</f>
        <v>Bestrating</v>
      </c>
      <c r="C7" s="43">
        <f>'Calculatie sheet'!AF73*'Calculatie sheet'!$AF$57*(1-'Calculatie sheet'!$AF$77-'Calculatie sheet'!$AF$78)</f>
        <v>0</v>
      </c>
      <c r="D7" t="s">
        <v>134</v>
      </c>
      <c r="E7" s="569" t="s">
        <v>597</v>
      </c>
      <c r="G7" s="569">
        <f>C7*'Calculatie sheet'!AF$7</f>
        <v>0</v>
      </c>
      <c r="H7" s="42">
        <f>C7*'Calculatie sheet'!AF$8</f>
        <v>0</v>
      </c>
      <c r="I7" t="str">
        <f t="shared" si="0"/>
        <v>Primair</v>
      </c>
      <c r="J7" s="568">
        <f>LOOKUP('Calculatie sheet'!$AF$2,'Objectenoverzicht aantallen'!$A:$A,'Objectenoverzicht aantallen'!E:E)*$C7</f>
        <v>0</v>
      </c>
      <c r="K7" s="568">
        <f>LOOKUP('Calculatie sheet'!$AF$2,'Objectenoverzicht aantallen'!$A:$A,'Objectenoverzicht aantallen'!F:F)*$C7</f>
        <v>0</v>
      </c>
      <c r="L7" s="568">
        <f>LOOKUP('Calculatie sheet'!$AF$2,'Objectenoverzicht aantallen'!$A:$A,'Objectenoverzicht aantallen'!G:G)*$C7</f>
        <v>0</v>
      </c>
      <c r="M7" s="568">
        <f>LOOKUP('Calculatie sheet'!$AF$2,'Objectenoverzicht aantallen'!$A:$A,'Objectenoverzicht aantallen'!H:H)*$C7</f>
        <v>0</v>
      </c>
      <c r="N7" s="568">
        <f>LOOKUP('Calculatie sheet'!$AF$2,'Objectenoverzicht aantallen'!$A:$A,'Objectenoverzicht aantallen'!I:I)*$C7</f>
        <v>0</v>
      </c>
      <c r="O7" s="568">
        <f>LOOKUP('Calculatie sheet'!$AF$2,'Objectenoverzicht aantallen'!$A:$A,'Objectenoverzicht aantallen'!J:J)*$C7</f>
        <v>0</v>
      </c>
      <c r="P7" s="568">
        <f>LOOKUP('Calculatie sheet'!$AF$2,'Objectenoverzicht aantallen'!$A:$A,'Objectenoverzicht aantallen'!K:K)*$C7</f>
        <v>0</v>
      </c>
      <c r="Q7" s="568">
        <f>LOOKUP('Calculatie sheet'!$AF$2,'Objectenoverzicht aantallen'!$A:$A,'Objectenoverzicht aantallen'!L:L)*$C7</f>
        <v>0</v>
      </c>
      <c r="R7" s="568">
        <f>LOOKUP('Calculatie sheet'!$AF$2,'Objectenoverzicht aantallen'!$A:$A,'Objectenoverzicht aantallen'!M:M)*$C7</f>
        <v>0</v>
      </c>
      <c r="S7" s="568">
        <f>LOOKUP('Calculatie sheet'!$AF$2,'Objectenoverzicht aantallen'!$A:$A,'Objectenoverzicht aantallen'!N:N)*$C7</f>
        <v>0</v>
      </c>
      <c r="T7" s="568">
        <f>LOOKUP('Calculatie sheet'!$AF$2,'Objectenoverzicht aantallen'!$A:$A,'Objectenoverzicht aantallen'!O:O)*$C7</f>
        <v>0</v>
      </c>
    </row>
    <row r="8" spans="1:20" x14ac:dyDescent="0.2">
      <c r="B8" t="s">
        <v>348</v>
      </c>
      <c r="C8" s="43">
        <f>'Calculatie sheet'!AF74*'Calculatie sheet'!$AF$57*(1-'Calculatie sheet'!$AF$77-'Calculatie sheet'!$AF$78)</f>
        <v>0</v>
      </c>
      <c r="D8" t="s">
        <v>134</v>
      </c>
      <c r="G8" s="569">
        <f>C8*'Calculatie sheet'!AF$7</f>
        <v>0</v>
      </c>
      <c r="H8" s="42">
        <f>C8*'Calculatie sheet'!AF$8</f>
        <v>0</v>
      </c>
      <c r="I8" t="str">
        <f t="shared" si="0"/>
        <v>Primair</v>
      </c>
      <c r="J8" s="568">
        <f>LOOKUP('Calculatie sheet'!$AF$2,'Objectenoverzicht aantallen'!$A:$A,'Objectenoverzicht aantallen'!E:E)*$C8</f>
        <v>0</v>
      </c>
      <c r="K8" s="568">
        <f>LOOKUP('Calculatie sheet'!$AF$2,'Objectenoverzicht aantallen'!$A:$A,'Objectenoverzicht aantallen'!F:F)*$C8</f>
        <v>0</v>
      </c>
      <c r="L8" s="568">
        <f>LOOKUP('Calculatie sheet'!$AF$2,'Objectenoverzicht aantallen'!$A:$A,'Objectenoverzicht aantallen'!G:G)*$C8</f>
        <v>0</v>
      </c>
      <c r="M8" s="568">
        <f>LOOKUP('Calculatie sheet'!$AF$2,'Objectenoverzicht aantallen'!$A:$A,'Objectenoverzicht aantallen'!H:H)*$C8</f>
        <v>0</v>
      </c>
      <c r="N8" s="568">
        <f>LOOKUP('Calculatie sheet'!$AF$2,'Objectenoverzicht aantallen'!$A:$A,'Objectenoverzicht aantallen'!I:I)*$C8</f>
        <v>0</v>
      </c>
      <c r="O8" s="568">
        <f>LOOKUP('Calculatie sheet'!$AF$2,'Objectenoverzicht aantallen'!$A:$A,'Objectenoverzicht aantallen'!J:J)*$C8</f>
        <v>0</v>
      </c>
      <c r="P8" s="568">
        <f>LOOKUP('Calculatie sheet'!$AF$2,'Objectenoverzicht aantallen'!$A:$A,'Objectenoverzicht aantallen'!K:K)*$C8</f>
        <v>0</v>
      </c>
      <c r="Q8" s="568">
        <f>LOOKUP('Calculatie sheet'!$AF$2,'Objectenoverzicht aantallen'!$A:$A,'Objectenoverzicht aantallen'!L:L)*$C8</f>
        <v>0</v>
      </c>
      <c r="R8" s="568">
        <f>LOOKUP('Calculatie sheet'!$AF$2,'Objectenoverzicht aantallen'!$A:$A,'Objectenoverzicht aantallen'!M:M)*$C8</f>
        <v>0</v>
      </c>
      <c r="S8" s="568">
        <f>LOOKUP('Calculatie sheet'!$AF$2,'Objectenoverzicht aantallen'!$A:$A,'Objectenoverzicht aantallen'!N:N)*$C8</f>
        <v>0</v>
      </c>
      <c r="T8" s="568">
        <f>LOOKUP('Calculatie sheet'!$AF$2,'Objectenoverzicht aantallen'!$A:$A,'Objectenoverzicht aantallen'!O:O)*$C8</f>
        <v>0</v>
      </c>
    </row>
    <row r="9" spans="1:20" x14ac:dyDescent="0.2">
      <c r="B9" t="str">
        <f>B2</f>
        <v>Beton</v>
      </c>
      <c r="C9" s="43">
        <f>'Calculatie sheet'!AF68*'Calculatie sheet'!$AF$57*'Calculatie sheet'!$AF$77</f>
        <v>93.708097560000013</v>
      </c>
      <c r="D9" t="s">
        <v>135</v>
      </c>
      <c r="G9" s="569">
        <f>C9*'Calculatie sheet'!AF$7</f>
        <v>0</v>
      </c>
      <c r="H9" s="42">
        <f>C9*'Calculatie sheet'!AF$8</f>
        <v>0</v>
      </c>
      <c r="I9" t="str">
        <f t="shared" si="0"/>
        <v>Secundair</v>
      </c>
      <c r="J9" s="568">
        <f>LOOKUP('Calculatie sheet'!$AF$2,'Objectenoverzicht aantallen'!$A:$A,'Objectenoverzicht aantallen'!E:E)*$C9</f>
        <v>0</v>
      </c>
      <c r="K9" s="568">
        <f>LOOKUP('Calculatie sheet'!$AF$2,'Objectenoverzicht aantallen'!$A:$A,'Objectenoverzicht aantallen'!F:F)*$C9</f>
        <v>0</v>
      </c>
      <c r="L9" s="568">
        <f>LOOKUP('Calculatie sheet'!$AF$2,'Objectenoverzicht aantallen'!$A:$A,'Objectenoverzicht aantallen'!G:G)*$C9</f>
        <v>0</v>
      </c>
      <c r="M9" s="568">
        <f>LOOKUP('Calculatie sheet'!$AF$2,'Objectenoverzicht aantallen'!$A:$A,'Objectenoverzicht aantallen'!H:H)*$C9</f>
        <v>0</v>
      </c>
      <c r="N9" s="568">
        <f>LOOKUP('Calculatie sheet'!$AF$2,'Objectenoverzicht aantallen'!$A:$A,'Objectenoverzicht aantallen'!I:I)*$C9</f>
        <v>0</v>
      </c>
      <c r="O9" s="568">
        <f>LOOKUP('Calculatie sheet'!$AF$2,'Objectenoverzicht aantallen'!$A:$A,'Objectenoverzicht aantallen'!J:J)*$C9</f>
        <v>0</v>
      </c>
      <c r="P9" s="568">
        <f>LOOKUP('Calculatie sheet'!$AF$2,'Objectenoverzicht aantallen'!$A:$A,'Objectenoverzicht aantallen'!K:K)*$C9</f>
        <v>0</v>
      </c>
      <c r="Q9" s="568">
        <f>LOOKUP('Calculatie sheet'!$AF$2,'Objectenoverzicht aantallen'!$A:$A,'Objectenoverzicht aantallen'!L:L)*$C9</f>
        <v>0</v>
      </c>
      <c r="R9" s="568">
        <f>LOOKUP('Calculatie sheet'!$AF$2,'Objectenoverzicht aantallen'!$A:$A,'Objectenoverzicht aantallen'!M:M)*$C9</f>
        <v>0</v>
      </c>
      <c r="S9" s="568">
        <f>LOOKUP('Calculatie sheet'!$AF$2,'Objectenoverzicht aantallen'!$A:$A,'Objectenoverzicht aantallen'!N:N)*$C9</f>
        <v>0</v>
      </c>
      <c r="T9" s="568">
        <f>LOOKUP('Calculatie sheet'!$AF$2,'Objectenoverzicht aantallen'!$A:$A,'Objectenoverzicht aantallen'!O:O)*$C9</f>
        <v>0</v>
      </c>
    </row>
    <row r="10" spans="1:20" x14ac:dyDescent="0.2">
      <c r="B10" t="str">
        <f>B3</f>
        <v>Staal</v>
      </c>
      <c r="C10" s="43">
        <f>'Calculatie sheet'!AF69*'Calculatie sheet'!$AF$57*'Calculatie sheet'!$AF$77</f>
        <v>24.61020744</v>
      </c>
      <c r="D10" t="s">
        <v>135</v>
      </c>
      <c r="G10" s="569">
        <f>C10*'Calculatie sheet'!AF$7</f>
        <v>0</v>
      </c>
      <c r="H10" s="42">
        <f>C10*'Calculatie sheet'!AF$8</f>
        <v>0</v>
      </c>
      <c r="I10" t="str">
        <f t="shared" si="0"/>
        <v>Secundair</v>
      </c>
      <c r="J10" s="568">
        <f>LOOKUP('Calculatie sheet'!$AF$2,'Objectenoverzicht aantallen'!$A:$A,'Objectenoverzicht aantallen'!E:E)*$C10</f>
        <v>0</v>
      </c>
      <c r="K10" s="568">
        <f>LOOKUP('Calculatie sheet'!$AF$2,'Objectenoverzicht aantallen'!$A:$A,'Objectenoverzicht aantallen'!F:F)*$C10</f>
        <v>0</v>
      </c>
      <c r="L10" s="568">
        <f>LOOKUP('Calculatie sheet'!$AF$2,'Objectenoverzicht aantallen'!$A:$A,'Objectenoverzicht aantallen'!G:G)*$C10</f>
        <v>0</v>
      </c>
      <c r="M10" s="568">
        <f>LOOKUP('Calculatie sheet'!$AF$2,'Objectenoverzicht aantallen'!$A:$A,'Objectenoverzicht aantallen'!H:H)*$C10</f>
        <v>0</v>
      </c>
      <c r="N10" s="568">
        <f>LOOKUP('Calculatie sheet'!$AF$2,'Objectenoverzicht aantallen'!$A:$A,'Objectenoverzicht aantallen'!I:I)*$C10</f>
        <v>0</v>
      </c>
      <c r="O10" s="568">
        <f>LOOKUP('Calculatie sheet'!$AF$2,'Objectenoverzicht aantallen'!$A:$A,'Objectenoverzicht aantallen'!J:J)*$C10</f>
        <v>0</v>
      </c>
      <c r="P10" s="568">
        <f>LOOKUP('Calculatie sheet'!$AF$2,'Objectenoverzicht aantallen'!$A:$A,'Objectenoverzicht aantallen'!K:K)*$C10</f>
        <v>0</v>
      </c>
      <c r="Q10" s="568">
        <f>LOOKUP('Calculatie sheet'!$AF$2,'Objectenoverzicht aantallen'!$A:$A,'Objectenoverzicht aantallen'!L:L)*$C10</f>
        <v>0</v>
      </c>
      <c r="R10" s="568">
        <f>LOOKUP('Calculatie sheet'!$AF$2,'Objectenoverzicht aantallen'!$A:$A,'Objectenoverzicht aantallen'!M:M)*$C10</f>
        <v>0</v>
      </c>
      <c r="S10" s="568">
        <f>LOOKUP('Calculatie sheet'!$AF$2,'Objectenoverzicht aantallen'!$A:$A,'Objectenoverzicht aantallen'!N:N)*$C10</f>
        <v>0</v>
      </c>
      <c r="T10" s="568">
        <f>LOOKUP('Calculatie sheet'!$AF$2,'Objectenoverzicht aantallen'!$A:$A,'Objectenoverzicht aantallen'!O:O)*$C10</f>
        <v>0</v>
      </c>
    </row>
    <row r="11" spans="1:20" x14ac:dyDescent="0.2">
      <c r="B11" t="str">
        <f>B4</f>
        <v>Asfalt</v>
      </c>
      <c r="C11" s="43">
        <f>'Calculatie sheet'!AF70*'Calculatie sheet'!$AF$57*'Calculatie sheet'!$AF$77</f>
        <v>0</v>
      </c>
      <c r="D11" t="s">
        <v>135</v>
      </c>
      <c r="G11" s="569">
        <f>C11*'Calculatie sheet'!AF$7</f>
        <v>0</v>
      </c>
      <c r="H11" s="42">
        <f>C11*'Calculatie sheet'!AF$8</f>
        <v>0</v>
      </c>
      <c r="I11" t="str">
        <f t="shared" si="0"/>
        <v>Secundair</v>
      </c>
      <c r="J11" s="568">
        <f>LOOKUP('Calculatie sheet'!$AF$2,'Objectenoverzicht aantallen'!$A:$A,'Objectenoverzicht aantallen'!E:E)*$C11</f>
        <v>0</v>
      </c>
      <c r="K11" s="568">
        <f>LOOKUP('Calculatie sheet'!$AF$2,'Objectenoverzicht aantallen'!$A:$A,'Objectenoverzicht aantallen'!F:F)*$C11</f>
        <v>0</v>
      </c>
      <c r="L11" s="568">
        <f>LOOKUP('Calculatie sheet'!$AF$2,'Objectenoverzicht aantallen'!$A:$A,'Objectenoverzicht aantallen'!G:G)*$C11</f>
        <v>0</v>
      </c>
      <c r="M11" s="568">
        <f>LOOKUP('Calculatie sheet'!$AF$2,'Objectenoverzicht aantallen'!$A:$A,'Objectenoverzicht aantallen'!H:H)*$C11</f>
        <v>0</v>
      </c>
      <c r="N11" s="568">
        <f>LOOKUP('Calculatie sheet'!$AF$2,'Objectenoverzicht aantallen'!$A:$A,'Objectenoverzicht aantallen'!I:I)*$C11</f>
        <v>0</v>
      </c>
      <c r="O11" s="568">
        <f>LOOKUP('Calculatie sheet'!$AF$2,'Objectenoverzicht aantallen'!$A:$A,'Objectenoverzicht aantallen'!J:J)*$C11</f>
        <v>0</v>
      </c>
      <c r="P11" s="568">
        <f>LOOKUP('Calculatie sheet'!$AF$2,'Objectenoverzicht aantallen'!$A:$A,'Objectenoverzicht aantallen'!K:K)*$C11</f>
        <v>0</v>
      </c>
      <c r="Q11" s="568">
        <f>LOOKUP('Calculatie sheet'!$AF$2,'Objectenoverzicht aantallen'!$A:$A,'Objectenoverzicht aantallen'!L:L)*$C11</f>
        <v>0</v>
      </c>
      <c r="R11" s="568">
        <f>LOOKUP('Calculatie sheet'!$AF$2,'Objectenoverzicht aantallen'!$A:$A,'Objectenoverzicht aantallen'!M:M)*$C11</f>
        <v>0</v>
      </c>
      <c r="S11" s="568">
        <f>LOOKUP('Calculatie sheet'!$AF$2,'Objectenoverzicht aantallen'!$A:$A,'Objectenoverzicht aantallen'!N:N)*$C11</f>
        <v>0</v>
      </c>
      <c r="T11" s="568">
        <f>LOOKUP('Calculatie sheet'!$AF$2,'Objectenoverzicht aantallen'!$A:$A,'Objectenoverzicht aantallen'!O:O)*$C11</f>
        <v>0</v>
      </c>
    </row>
    <row r="12" spans="1:20" x14ac:dyDescent="0.2">
      <c r="B12" t="s">
        <v>866</v>
      </c>
      <c r="C12" s="43">
        <f>'Calculatie sheet'!AF71*'Calculatie sheet'!$AF$57*'Calculatie sheet'!$AF$77</f>
        <v>0</v>
      </c>
      <c r="D12" t="s">
        <v>135</v>
      </c>
      <c r="G12" s="569">
        <f>C12*'Calculatie sheet'!AF$7</f>
        <v>0</v>
      </c>
      <c r="H12" s="42">
        <f>C12*'Calculatie sheet'!AF$8</f>
        <v>0</v>
      </c>
      <c r="I12" t="str">
        <f t="shared" ref="I12" si="2">D12</f>
        <v>Secundair</v>
      </c>
      <c r="J12" s="568">
        <f>LOOKUP('Calculatie sheet'!$AF$2,'Objectenoverzicht aantallen'!$A:$A,'Objectenoverzicht aantallen'!E:E)*$C12</f>
        <v>0</v>
      </c>
      <c r="K12" s="568">
        <f>LOOKUP('Calculatie sheet'!$AF$2,'Objectenoverzicht aantallen'!$A:$A,'Objectenoverzicht aantallen'!F:F)*$C12</f>
        <v>0</v>
      </c>
      <c r="L12" s="568">
        <f>LOOKUP('Calculatie sheet'!$AF$2,'Objectenoverzicht aantallen'!$A:$A,'Objectenoverzicht aantallen'!G:G)*$C12</f>
        <v>0</v>
      </c>
      <c r="M12" s="568">
        <f>LOOKUP('Calculatie sheet'!$AF$2,'Objectenoverzicht aantallen'!$A:$A,'Objectenoverzicht aantallen'!H:H)*$C12</f>
        <v>0</v>
      </c>
      <c r="N12" s="568">
        <f>LOOKUP('Calculatie sheet'!$AF$2,'Objectenoverzicht aantallen'!$A:$A,'Objectenoverzicht aantallen'!I:I)*$C12</f>
        <v>0</v>
      </c>
      <c r="O12" s="568">
        <f>LOOKUP('Calculatie sheet'!$AF$2,'Objectenoverzicht aantallen'!$A:$A,'Objectenoverzicht aantallen'!J:J)*$C12</f>
        <v>0</v>
      </c>
      <c r="P12" s="568">
        <f>LOOKUP('Calculatie sheet'!$AF$2,'Objectenoverzicht aantallen'!$A:$A,'Objectenoverzicht aantallen'!K:K)*$C12</f>
        <v>0</v>
      </c>
      <c r="Q12" s="568">
        <f>LOOKUP('Calculatie sheet'!$AF$2,'Objectenoverzicht aantallen'!$A:$A,'Objectenoverzicht aantallen'!L:L)*$C12</f>
        <v>0</v>
      </c>
      <c r="R12" s="568">
        <f>LOOKUP('Calculatie sheet'!$AF$2,'Objectenoverzicht aantallen'!$A:$A,'Objectenoverzicht aantallen'!M:M)*$C12</f>
        <v>0</v>
      </c>
      <c r="S12" s="568">
        <f>LOOKUP('Calculatie sheet'!$AF$2,'Objectenoverzicht aantallen'!$A:$A,'Objectenoverzicht aantallen'!N:N)*$C12</f>
        <v>0</v>
      </c>
      <c r="T12" s="568">
        <f>LOOKUP('Calculatie sheet'!$AF$2,'Objectenoverzicht aantallen'!$A:$A,'Objectenoverzicht aantallen'!O:O)*$C12</f>
        <v>0</v>
      </c>
    </row>
    <row r="13" spans="1:20" x14ac:dyDescent="0.2">
      <c r="B13" t="str">
        <f>B6</f>
        <v>Grondbewerking</v>
      </c>
      <c r="C13" s="43">
        <f>'Calculatie sheet'!AF72*'Calculatie sheet'!$AF$57*'Calculatie sheet'!$AF$77</f>
        <v>0</v>
      </c>
      <c r="D13" t="s">
        <v>135</v>
      </c>
      <c r="G13" s="569">
        <f>C13*'Calculatie sheet'!AF$7</f>
        <v>0</v>
      </c>
      <c r="H13" s="42">
        <f>C13*'Calculatie sheet'!AF$8</f>
        <v>0</v>
      </c>
      <c r="I13" t="str">
        <f t="shared" si="0"/>
        <v>Secundair</v>
      </c>
      <c r="J13" s="568">
        <f>LOOKUP('Calculatie sheet'!$AF$2,'Objectenoverzicht aantallen'!$A:$A,'Objectenoverzicht aantallen'!E:E)*$C13</f>
        <v>0</v>
      </c>
      <c r="K13" s="568">
        <f>LOOKUP('Calculatie sheet'!$AF$2,'Objectenoverzicht aantallen'!$A:$A,'Objectenoverzicht aantallen'!F:F)*$C13</f>
        <v>0</v>
      </c>
      <c r="L13" s="568">
        <f>LOOKUP('Calculatie sheet'!$AF$2,'Objectenoverzicht aantallen'!$A:$A,'Objectenoverzicht aantallen'!G:G)*$C13</f>
        <v>0</v>
      </c>
      <c r="M13" s="568">
        <f>LOOKUP('Calculatie sheet'!$AF$2,'Objectenoverzicht aantallen'!$A:$A,'Objectenoverzicht aantallen'!H:H)*$C13</f>
        <v>0</v>
      </c>
      <c r="N13" s="568">
        <f>LOOKUP('Calculatie sheet'!$AF$2,'Objectenoverzicht aantallen'!$A:$A,'Objectenoverzicht aantallen'!I:I)*$C13</f>
        <v>0</v>
      </c>
      <c r="O13" s="568">
        <f>LOOKUP('Calculatie sheet'!$AF$2,'Objectenoverzicht aantallen'!$A:$A,'Objectenoverzicht aantallen'!J:J)*$C13</f>
        <v>0</v>
      </c>
      <c r="P13" s="568">
        <f>LOOKUP('Calculatie sheet'!$AF$2,'Objectenoverzicht aantallen'!$A:$A,'Objectenoverzicht aantallen'!K:K)*$C13</f>
        <v>0</v>
      </c>
      <c r="Q13" s="568">
        <f>LOOKUP('Calculatie sheet'!$AF$2,'Objectenoverzicht aantallen'!$A:$A,'Objectenoverzicht aantallen'!L:L)*$C13</f>
        <v>0</v>
      </c>
      <c r="R13" s="568">
        <f>LOOKUP('Calculatie sheet'!$AF$2,'Objectenoverzicht aantallen'!$A:$A,'Objectenoverzicht aantallen'!M:M)*$C13</f>
        <v>0</v>
      </c>
      <c r="S13" s="568">
        <f>LOOKUP('Calculatie sheet'!$AF$2,'Objectenoverzicht aantallen'!$A:$A,'Objectenoverzicht aantallen'!N:N)*$C13</f>
        <v>0</v>
      </c>
      <c r="T13" s="568">
        <f>LOOKUP('Calculatie sheet'!$AF$2,'Objectenoverzicht aantallen'!$A:$A,'Objectenoverzicht aantallen'!O:O)*$C13</f>
        <v>0</v>
      </c>
    </row>
    <row r="14" spans="1:20" x14ac:dyDescent="0.2">
      <c r="B14" t="str">
        <f>B7</f>
        <v>Bestrating</v>
      </c>
      <c r="C14" s="43">
        <f>'Calculatie sheet'!AF73*'Calculatie sheet'!$AF$57*'Calculatie sheet'!$AF$77</f>
        <v>0</v>
      </c>
      <c r="D14" t="s">
        <v>135</v>
      </c>
      <c r="G14" s="569">
        <f>C14*'Calculatie sheet'!AF$7</f>
        <v>0</v>
      </c>
      <c r="H14" s="42">
        <f>C14*'Calculatie sheet'!AF$8</f>
        <v>0</v>
      </c>
      <c r="I14" t="str">
        <f t="shared" si="0"/>
        <v>Secundair</v>
      </c>
      <c r="J14" s="568">
        <f>LOOKUP('Calculatie sheet'!$AF$2,'Objectenoverzicht aantallen'!$A:$A,'Objectenoverzicht aantallen'!E:E)*$C14</f>
        <v>0</v>
      </c>
      <c r="K14" s="568">
        <f>LOOKUP('Calculatie sheet'!$AF$2,'Objectenoverzicht aantallen'!$A:$A,'Objectenoverzicht aantallen'!F:F)*$C14</f>
        <v>0</v>
      </c>
      <c r="L14" s="568">
        <f>LOOKUP('Calculatie sheet'!$AF$2,'Objectenoverzicht aantallen'!$A:$A,'Objectenoverzicht aantallen'!G:G)*$C14</f>
        <v>0</v>
      </c>
      <c r="M14" s="568">
        <f>LOOKUP('Calculatie sheet'!$AF$2,'Objectenoverzicht aantallen'!$A:$A,'Objectenoverzicht aantallen'!H:H)*$C14</f>
        <v>0</v>
      </c>
      <c r="N14" s="568">
        <f>LOOKUP('Calculatie sheet'!$AF$2,'Objectenoverzicht aantallen'!$A:$A,'Objectenoverzicht aantallen'!I:I)*$C14</f>
        <v>0</v>
      </c>
      <c r="O14" s="568">
        <f>LOOKUP('Calculatie sheet'!$AF$2,'Objectenoverzicht aantallen'!$A:$A,'Objectenoverzicht aantallen'!J:J)*$C14</f>
        <v>0</v>
      </c>
      <c r="P14" s="568">
        <f>LOOKUP('Calculatie sheet'!$AF$2,'Objectenoverzicht aantallen'!$A:$A,'Objectenoverzicht aantallen'!K:K)*$C14</f>
        <v>0</v>
      </c>
      <c r="Q14" s="568">
        <f>LOOKUP('Calculatie sheet'!$AF$2,'Objectenoverzicht aantallen'!$A:$A,'Objectenoverzicht aantallen'!L:L)*$C14</f>
        <v>0</v>
      </c>
      <c r="R14" s="568">
        <f>LOOKUP('Calculatie sheet'!$AF$2,'Objectenoverzicht aantallen'!$A:$A,'Objectenoverzicht aantallen'!M:M)*$C14</f>
        <v>0</v>
      </c>
      <c r="S14" s="568">
        <f>LOOKUP('Calculatie sheet'!$AF$2,'Objectenoverzicht aantallen'!$A:$A,'Objectenoverzicht aantallen'!N:N)*$C14</f>
        <v>0</v>
      </c>
      <c r="T14" s="568">
        <f>LOOKUP('Calculatie sheet'!$AF$2,'Objectenoverzicht aantallen'!$A:$A,'Objectenoverzicht aantallen'!O:O)*$C14</f>
        <v>0</v>
      </c>
    </row>
    <row r="15" spans="1:20" x14ac:dyDescent="0.2">
      <c r="B15" t="s">
        <v>348</v>
      </c>
      <c r="C15" s="43">
        <f>'Calculatie sheet'!AF74*'Calculatie sheet'!$AF$57*'Calculatie sheet'!$AF$77</f>
        <v>0</v>
      </c>
      <c r="D15" t="s">
        <v>135</v>
      </c>
      <c r="G15" s="569">
        <f>C15*'Calculatie sheet'!AF$7</f>
        <v>0</v>
      </c>
      <c r="H15" s="42">
        <f>C15*'Calculatie sheet'!AF$8</f>
        <v>0</v>
      </c>
      <c r="I15" t="str">
        <f t="shared" si="0"/>
        <v>Secundair</v>
      </c>
      <c r="J15" s="568">
        <f>LOOKUP('Calculatie sheet'!$AF$2,'Objectenoverzicht aantallen'!$A:$A,'Objectenoverzicht aantallen'!E:E)*$C15</f>
        <v>0</v>
      </c>
      <c r="K15" s="568">
        <f>LOOKUP('Calculatie sheet'!$AF$2,'Objectenoverzicht aantallen'!$A:$A,'Objectenoverzicht aantallen'!F:F)*$C15</f>
        <v>0</v>
      </c>
      <c r="L15" s="568">
        <f>LOOKUP('Calculatie sheet'!$AF$2,'Objectenoverzicht aantallen'!$A:$A,'Objectenoverzicht aantallen'!G:G)*$C15</f>
        <v>0</v>
      </c>
      <c r="M15" s="568">
        <f>LOOKUP('Calculatie sheet'!$AF$2,'Objectenoverzicht aantallen'!$A:$A,'Objectenoverzicht aantallen'!H:H)*$C15</f>
        <v>0</v>
      </c>
      <c r="N15" s="568">
        <f>LOOKUP('Calculatie sheet'!$AF$2,'Objectenoverzicht aantallen'!$A:$A,'Objectenoverzicht aantallen'!I:I)*$C15</f>
        <v>0</v>
      </c>
      <c r="O15" s="568">
        <f>LOOKUP('Calculatie sheet'!$AF$2,'Objectenoverzicht aantallen'!$A:$A,'Objectenoverzicht aantallen'!J:J)*$C15</f>
        <v>0</v>
      </c>
      <c r="P15" s="568">
        <f>LOOKUP('Calculatie sheet'!$AF$2,'Objectenoverzicht aantallen'!$A:$A,'Objectenoverzicht aantallen'!K:K)*$C15</f>
        <v>0</v>
      </c>
      <c r="Q15" s="568">
        <f>LOOKUP('Calculatie sheet'!$AF$2,'Objectenoverzicht aantallen'!$A:$A,'Objectenoverzicht aantallen'!L:L)*$C15</f>
        <v>0</v>
      </c>
      <c r="R15" s="568">
        <f>LOOKUP('Calculatie sheet'!$AF$2,'Objectenoverzicht aantallen'!$A:$A,'Objectenoverzicht aantallen'!M:M)*$C15</f>
        <v>0</v>
      </c>
      <c r="S15" s="568">
        <f>LOOKUP('Calculatie sheet'!$AF$2,'Objectenoverzicht aantallen'!$A:$A,'Objectenoverzicht aantallen'!N:N)*$C15</f>
        <v>0</v>
      </c>
      <c r="T15" s="568">
        <f>LOOKUP('Calculatie sheet'!$AF$2,'Objectenoverzicht aantallen'!$A:$A,'Objectenoverzicht aantallen'!O:O)*$C15</f>
        <v>0</v>
      </c>
    </row>
    <row r="16" spans="1:20" x14ac:dyDescent="0.2">
      <c r="B16" t="str">
        <f>B9</f>
        <v>Beton</v>
      </c>
      <c r="C16" s="42">
        <f>'Calculatie sheet'!AF68*'Calculatie sheet'!$AF$57*'Calculatie sheet'!$AF$78</f>
        <v>0</v>
      </c>
      <c r="D16" t="s">
        <v>360</v>
      </c>
      <c r="G16" s="569">
        <f>C16*'Calculatie sheet'!AF$7</f>
        <v>0</v>
      </c>
      <c r="H16" s="42">
        <f>C16*'Calculatie sheet'!AF$8</f>
        <v>0</v>
      </c>
      <c r="I16" t="str">
        <f t="shared" si="0"/>
        <v>Biobased</v>
      </c>
      <c r="J16" s="568">
        <f>LOOKUP('Calculatie sheet'!$AF$2,'Objectenoverzicht aantallen'!$A:$A,'Objectenoverzicht aantallen'!E:E)*$C16</f>
        <v>0</v>
      </c>
      <c r="K16" s="568">
        <f>LOOKUP('Calculatie sheet'!$AF$2,'Objectenoverzicht aantallen'!$A:$A,'Objectenoverzicht aantallen'!F:F)*$C16</f>
        <v>0</v>
      </c>
      <c r="L16" s="568">
        <f>LOOKUP('Calculatie sheet'!$AF$2,'Objectenoverzicht aantallen'!$A:$A,'Objectenoverzicht aantallen'!G:G)*$C16</f>
        <v>0</v>
      </c>
      <c r="M16" s="568">
        <f>LOOKUP('Calculatie sheet'!$AF$2,'Objectenoverzicht aantallen'!$A:$A,'Objectenoverzicht aantallen'!H:H)*$C16</f>
        <v>0</v>
      </c>
      <c r="N16" s="568">
        <f>LOOKUP('Calculatie sheet'!$AF$2,'Objectenoverzicht aantallen'!$A:$A,'Objectenoverzicht aantallen'!I:I)*$C16</f>
        <v>0</v>
      </c>
      <c r="O16" s="568">
        <f>LOOKUP('Calculatie sheet'!$AF$2,'Objectenoverzicht aantallen'!$A:$A,'Objectenoverzicht aantallen'!J:J)*$C16</f>
        <v>0</v>
      </c>
      <c r="P16" s="568">
        <f>LOOKUP('Calculatie sheet'!$AF$2,'Objectenoverzicht aantallen'!$A:$A,'Objectenoverzicht aantallen'!K:K)*$C16</f>
        <v>0</v>
      </c>
      <c r="Q16" s="568">
        <f>LOOKUP('Calculatie sheet'!$AF$2,'Objectenoverzicht aantallen'!$A:$A,'Objectenoverzicht aantallen'!L:L)*$C16</f>
        <v>0</v>
      </c>
      <c r="R16" s="568">
        <f>LOOKUP('Calculatie sheet'!$AF$2,'Objectenoverzicht aantallen'!$A:$A,'Objectenoverzicht aantallen'!M:M)*$C16</f>
        <v>0</v>
      </c>
      <c r="S16" s="568">
        <f>LOOKUP('Calculatie sheet'!$AF$2,'Objectenoverzicht aantallen'!$A:$A,'Objectenoverzicht aantallen'!N:N)*$C16</f>
        <v>0</v>
      </c>
      <c r="T16" s="568">
        <f>LOOKUP('Calculatie sheet'!$AF$2,'Objectenoverzicht aantallen'!$A:$A,'Objectenoverzicht aantallen'!O:O)*$C16</f>
        <v>0</v>
      </c>
    </row>
    <row r="17" spans="2:20" x14ac:dyDescent="0.2">
      <c r="B17" t="str">
        <f>B10</f>
        <v>Staal</v>
      </c>
      <c r="C17" s="42">
        <f>'Calculatie sheet'!AF69*'Calculatie sheet'!$AF$57*'Calculatie sheet'!$AF$78</f>
        <v>0</v>
      </c>
      <c r="D17" t="s">
        <v>360</v>
      </c>
      <c r="G17" s="569">
        <f>C17*'Calculatie sheet'!AF$7</f>
        <v>0</v>
      </c>
      <c r="H17" s="42">
        <f>C17*'Calculatie sheet'!AF$8</f>
        <v>0</v>
      </c>
      <c r="I17" t="str">
        <f t="shared" si="0"/>
        <v>Biobased</v>
      </c>
      <c r="J17" s="568">
        <f>LOOKUP('Calculatie sheet'!$AF$2,'Objectenoverzicht aantallen'!$A:$A,'Objectenoverzicht aantallen'!E:E)*$C17</f>
        <v>0</v>
      </c>
      <c r="K17" s="568">
        <f>LOOKUP('Calculatie sheet'!$AF$2,'Objectenoverzicht aantallen'!$A:$A,'Objectenoverzicht aantallen'!F:F)*$C17</f>
        <v>0</v>
      </c>
      <c r="L17" s="568">
        <f>LOOKUP('Calculatie sheet'!$AF$2,'Objectenoverzicht aantallen'!$A:$A,'Objectenoverzicht aantallen'!G:G)*$C17</f>
        <v>0</v>
      </c>
      <c r="M17" s="568">
        <f>LOOKUP('Calculatie sheet'!$AF$2,'Objectenoverzicht aantallen'!$A:$A,'Objectenoverzicht aantallen'!H:H)*$C17</f>
        <v>0</v>
      </c>
      <c r="N17" s="568">
        <f>LOOKUP('Calculatie sheet'!$AF$2,'Objectenoverzicht aantallen'!$A:$A,'Objectenoverzicht aantallen'!I:I)*$C17</f>
        <v>0</v>
      </c>
      <c r="O17" s="568">
        <f>LOOKUP('Calculatie sheet'!$AF$2,'Objectenoverzicht aantallen'!$A:$A,'Objectenoverzicht aantallen'!J:J)*$C17</f>
        <v>0</v>
      </c>
      <c r="P17" s="568">
        <f>LOOKUP('Calculatie sheet'!$AF$2,'Objectenoverzicht aantallen'!$A:$A,'Objectenoverzicht aantallen'!K:K)*$C17</f>
        <v>0</v>
      </c>
      <c r="Q17" s="568">
        <f>LOOKUP('Calculatie sheet'!$AF$2,'Objectenoverzicht aantallen'!$A:$A,'Objectenoverzicht aantallen'!L:L)*$C17</f>
        <v>0</v>
      </c>
      <c r="R17" s="568">
        <f>LOOKUP('Calculatie sheet'!$AF$2,'Objectenoverzicht aantallen'!$A:$A,'Objectenoverzicht aantallen'!M:M)*$C17</f>
        <v>0</v>
      </c>
      <c r="S17" s="568">
        <f>LOOKUP('Calculatie sheet'!$AF$2,'Objectenoverzicht aantallen'!$A:$A,'Objectenoverzicht aantallen'!N:N)*$C17</f>
        <v>0</v>
      </c>
      <c r="T17" s="568">
        <f>LOOKUP('Calculatie sheet'!$AF$2,'Objectenoverzicht aantallen'!$A:$A,'Objectenoverzicht aantallen'!O:O)*$C17</f>
        <v>0</v>
      </c>
    </row>
    <row r="18" spans="2:20" x14ac:dyDescent="0.2">
      <c r="B18" t="str">
        <f>B11</f>
        <v>Asfalt</v>
      </c>
      <c r="C18" s="42">
        <f>'Calculatie sheet'!AF70*'Calculatie sheet'!$AF$57*'Calculatie sheet'!$AF$78</f>
        <v>0</v>
      </c>
      <c r="D18" t="s">
        <v>360</v>
      </c>
      <c r="G18" s="569">
        <f>C18*'Calculatie sheet'!AF$7</f>
        <v>0</v>
      </c>
      <c r="H18" s="42">
        <f>C18*'Calculatie sheet'!AF$8</f>
        <v>0</v>
      </c>
      <c r="I18" t="str">
        <f t="shared" si="0"/>
        <v>Biobased</v>
      </c>
      <c r="J18" s="568">
        <f>LOOKUP('Calculatie sheet'!$AF$2,'Objectenoverzicht aantallen'!$A:$A,'Objectenoverzicht aantallen'!E:E)*$C18</f>
        <v>0</v>
      </c>
      <c r="K18" s="568">
        <f>LOOKUP('Calculatie sheet'!$AF$2,'Objectenoverzicht aantallen'!$A:$A,'Objectenoverzicht aantallen'!F:F)*$C18</f>
        <v>0</v>
      </c>
      <c r="L18" s="568">
        <f>LOOKUP('Calculatie sheet'!$AF$2,'Objectenoverzicht aantallen'!$A:$A,'Objectenoverzicht aantallen'!G:G)*$C18</f>
        <v>0</v>
      </c>
      <c r="M18" s="568">
        <f>LOOKUP('Calculatie sheet'!$AF$2,'Objectenoverzicht aantallen'!$A:$A,'Objectenoverzicht aantallen'!H:H)*$C18</f>
        <v>0</v>
      </c>
      <c r="N18" s="568">
        <f>LOOKUP('Calculatie sheet'!$AF$2,'Objectenoverzicht aantallen'!$A:$A,'Objectenoverzicht aantallen'!I:I)*$C18</f>
        <v>0</v>
      </c>
      <c r="O18" s="568">
        <f>LOOKUP('Calculatie sheet'!$AF$2,'Objectenoverzicht aantallen'!$A:$A,'Objectenoverzicht aantallen'!J:J)*$C18</f>
        <v>0</v>
      </c>
      <c r="P18" s="568">
        <f>LOOKUP('Calculatie sheet'!$AF$2,'Objectenoverzicht aantallen'!$A:$A,'Objectenoverzicht aantallen'!K:K)*$C18</f>
        <v>0</v>
      </c>
      <c r="Q18" s="568">
        <f>LOOKUP('Calculatie sheet'!$AF$2,'Objectenoverzicht aantallen'!$A:$A,'Objectenoverzicht aantallen'!L:L)*$C18</f>
        <v>0</v>
      </c>
      <c r="R18" s="568">
        <f>LOOKUP('Calculatie sheet'!$AF$2,'Objectenoverzicht aantallen'!$A:$A,'Objectenoverzicht aantallen'!M:M)*$C18</f>
        <v>0</v>
      </c>
      <c r="S18" s="568">
        <f>LOOKUP('Calculatie sheet'!$AF$2,'Objectenoverzicht aantallen'!$A:$A,'Objectenoverzicht aantallen'!N:N)*$C18</f>
        <v>0</v>
      </c>
      <c r="T18" s="568">
        <f>LOOKUP('Calculatie sheet'!$AF$2,'Objectenoverzicht aantallen'!$A:$A,'Objectenoverzicht aantallen'!O:O)*$C18</f>
        <v>0</v>
      </c>
    </row>
    <row r="19" spans="2:20" x14ac:dyDescent="0.2">
      <c r="B19" t="s">
        <v>866</v>
      </c>
      <c r="C19" s="42">
        <f>'Calculatie sheet'!AF71*'Calculatie sheet'!$AF$57*'Calculatie sheet'!$AF$78</f>
        <v>0</v>
      </c>
      <c r="D19" t="s">
        <v>360</v>
      </c>
      <c r="G19" s="569">
        <f>C19*'Calculatie sheet'!AF$7</f>
        <v>0</v>
      </c>
      <c r="H19" s="42">
        <f>C19*'Calculatie sheet'!AF$8</f>
        <v>0</v>
      </c>
      <c r="I19" t="str">
        <f t="shared" ref="I19" si="3">D19</f>
        <v>Biobased</v>
      </c>
      <c r="J19" s="568">
        <f>LOOKUP('Calculatie sheet'!$AF$2,'Objectenoverzicht aantallen'!$A:$A,'Objectenoverzicht aantallen'!E:E)*$C19</f>
        <v>0</v>
      </c>
      <c r="K19" s="568">
        <f>LOOKUP('Calculatie sheet'!$AF$2,'Objectenoverzicht aantallen'!$A:$A,'Objectenoverzicht aantallen'!F:F)*$C19</f>
        <v>0</v>
      </c>
      <c r="L19" s="568">
        <f>LOOKUP('Calculatie sheet'!$AF$2,'Objectenoverzicht aantallen'!$A:$A,'Objectenoverzicht aantallen'!G:G)*$C19</f>
        <v>0</v>
      </c>
      <c r="M19" s="568">
        <f>LOOKUP('Calculatie sheet'!$AF$2,'Objectenoverzicht aantallen'!$A:$A,'Objectenoverzicht aantallen'!H:H)*$C19</f>
        <v>0</v>
      </c>
      <c r="N19" s="568">
        <f>LOOKUP('Calculatie sheet'!$AF$2,'Objectenoverzicht aantallen'!$A:$A,'Objectenoverzicht aantallen'!I:I)*$C19</f>
        <v>0</v>
      </c>
      <c r="O19" s="568">
        <f>LOOKUP('Calculatie sheet'!$AF$2,'Objectenoverzicht aantallen'!$A:$A,'Objectenoverzicht aantallen'!J:J)*$C19</f>
        <v>0</v>
      </c>
      <c r="P19" s="568">
        <f>LOOKUP('Calculatie sheet'!$AF$2,'Objectenoverzicht aantallen'!$A:$A,'Objectenoverzicht aantallen'!K:K)*$C19</f>
        <v>0</v>
      </c>
      <c r="Q19" s="568">
        <f>LOOKUP('Calculatie sheet'!$AF$2,'Objectenoverzicht aantallen'!$A:$A,'Objectenoverzicht aantallen'!L:L)*$C19</f>
        <v>0</v>
      </c>
      <c r="R19" s="568">
        <f>LOOKUP('Calculatie sheet'!$AF$2,'Objectenoverzicht aantallen'!$A:$A,'Objectenoverzicht aantallen'!M:M)*$C19</f>
        <v>0</v>
      </c>
      <c r="S19" s="568">
        <f>LOOKUP('Calculatie sheet'!$AF$2,'Objectenoverzicht aantallen'!$A:$A,'Objectenoverzicht aantallen'!N:N)*$C19</f>
        <v>0</v>
      </c>
      <c r="T19" s="568">
        <f>LOOKUP('Calculatie sheet'!$AF$2,'Objectenoverzicht aantallen'!$A:$A,'Objectenoverzicht aantallen'!O:O)*$C19</f>
        <v>0</v>
      </c>
    </row>
    <row r="20" spans="2:20" x14ac:dyDescent="0.2">
      <c r="B20" t="str">
        <f t="shared" ref="B20:B21" si="4">B13</f>
        <v>Grondbewerking</v>
      </c>
      <c r="C20" s="42">
        <f>'Calculatie sheet'!AF72*'Calculatie sheet'!$AF$57*'Calculatie sheet'!$AF$78</f>
        <v>0</v>
      </c>
      <c r="D20" t="s">
        <v>360</v>
      </c>
      <c r="G20" s="569">
        <f>C20*'Calculatie sheet'!AF$7</f>
        <v>0</v>
      </c>
      <c r="H20" s="42">
        <f>C20*'Calculatie sheet'!AF$8</f>
        <v>0</v>
      </c>
      <c r="I20" t="str">
        <f t="shared" si="0"/>
        <v>Biobased</v>
      </c>
      <c r="J20" s="568">
        <f>LOOKUP('Calculatie sheet'!$AF$2,'Objectenoverzicht aantallen'!$A:$A,'Objectenoverzicht aantallen'!E:E)*$C20</f>
        <v>0</v>
      </c>
      <c r="K20" s="568">
        <f>LOOKUP('Calculatie sheet'!$AF$2,'Objectenoverzicht aantallen'!$A:$A,'Objectenoverzicht aantallen'!F:F)*$C20</f>
        <v>0</v>
      </c>
      <c r="L20" s="568">
        <f>LOOKUP('Calculatie sheet'!$AF$2,'Objectenoverzicht aantallen'!$A:$A,'Objectenoverzicht aantallen'!G:G)*$C20</f>
        <v>0</v>
      </c>
      <c r="M20" s="568">
        <f>LOOKUP('Calculatie sheet'!$AF$2,'Objectenoverzicht aantallen'!$A:$A,'Objectenoverzicht aantallen'!H:H)*$C20</f>
        <v>0</v>
      </c>
      <c r="N20" s="568">
        <f>LOOKUP('Calculatie sheet'!$AF$2,'Objectenoverzicht aantallen'!$A:$A,'Objectenoverzicht aantallen'!I:I)*$C20</f>
        <v>0</v>
      </c>
      <c r="O20" s="568">
        <f>LOOKUP('Calculatie sheet'!$AF$2,'Objectenoverzicht aantallen'!$A:$A,'Objectenoverzicht aantallen'!J:J)*$C20</f>
        <v>0</v>
      </c>
      <c r="P20" s="568">
        <f>LOOKUP('Calculatie sheet'!$AF$2,'Objectenoverzicht aantallen'!$A:$A,'Objectenoverzicht aantallen'!K:K)*$C20</f>
        <v>0</v>
      </c>
      <c r="Q20" s="568">
        <f>LOOKUP('Calculatie sheet'!$AF$2,'Objectenoverzicht aantallen'!$A:$A,'Objectenoverzicht aantallen'!L:L)*$C20</f>
        <v>0</v>
      </c>
      <c r="R20" s="568">
        <f>LOOKUP('Calculatie sheet'!$AF$2,'Objectenoverzicht aantallen'!$A:$A,'Objectenoverzicht aantallen'!M:M)*$C20</f>
        <v>0</v>
      </c>
      <c r="S20" s="568">
        <f>LOOKUP('Calculatie sheet'!$AF$2,'Objectenoverzicht aantallen'!$A:$A,'Objectenoverzicht aantallen'!N:N)*$C20</f>
        <v>0</v>
      </c>
      <c r="T20" s="568">
        <f>LOOKUP('Calculatie sheet'!$AF$2,'Objectenoverzicht aantallen'!$A:$A,'Objectenoverzicht aantallen'!O:O)*$C20</f>
        <v>0</v>
      </c>
    </row>
    <row r="21" spans="2:20" x14ac:dyDescent="0.2">
      <c r="B21" t="str">
        <f t="shared" si="4"/>
        <v>Bestrating</v>
      </c>
      <c r="C21" s="42">
        <f>'Calculatie sheet'!AF73*'Calculatie sheet'!$AF$57*'Calculatie sheet'!$AF$78</f>
        <v>0</v>
      </c>
      <c r="D21" t="s">
        <v>360</v>
      </c>
      <c r="G21" s="569">
        <f>C21*'Calculatie sheet'!AF$7</f>
        <v>0</v>
      </c>
      <c r="H21" s="42">
        <f>C21*'Calculatie sheet'!AF$8</f>
        <v>0</v>
      </c>
      <c r="I21" t="str">
        <f t="shared" si="0"/>
        <v>Biobased</v>
      </c>
      <c r="J21" s="568">
        <f>LOOKUP('Calculatie sheet'!$AF$2,'Objectenoverzicht aantallen'!$A:$A,'Objectenoverzicht aantallen'!E:E)*$C21</f>
        <v>0</v>
      </c>
      <c r="K21" s="568">
        <f>LOOKUP('Calculatie sheet'!$AF$2,'Objectenoverzicht aantallen'!$A:$A,'Objectenoverzicht aantallen'!F:F)*$C21</f>
        <v>0</v>
      </c>
      <c r="L21" s="568">
        <f>LOOKUP('Calculatie sheet'!$AF$2,'Objectenoverzicht aantallen'!$A:$A,'Objectenoverzicht aantallen'!G:G)*$C21</f>
        <v>0</v>
      </c>
      <c r="M21" s="568">
        <f>LOOKUP('Calculatie sheet'!$AF$2,'Objectenoverzicht aantallen'!$A:$A,'Objectenoverzicht aantallen'!H:H)*$C21</f>
        <v>0</v>
      </c>
      <c r="N21" s="568">
        <f>LOOKUP('Calculatie sheet'!$AF$2,'Objectenoverzicht aantallen'!$A:$A,'Objectenoverzicht aantallen'!I:I)*$C21</f>
        <v>0</v>
      </c>
      <c r="O21" s="568">
        <f>LOOKUP('Calculatie sheet'!$AF$2,'Objectenoverzicht aantallen'!$A:$A,'Objectenoverzicht aantallen'!J:J)*$C21</f>
        <v>0</v>
      </c>
      <c r="P21" s="568">
        <f>LOOKUP('Calculatie sheet'!$AF$2,'Objectenoverzicht aantallen'!$A:$A,'Objectenoverzicht aantallen'!K:K)*$C21</f>
        <v>0</v>
      </c>
      <c r="Q21" s="568">
        <f>LOOKUP('Calculatie sheet'!$AF$2,'Objectenoverzicht aantallen'!$A:$A,'Objectenoverzicht aantallen'!L:L)*$C21</f>
        <v>0</v>
      </c>
      <c r="R21" s="568">
        <f>LOOKUP('Calculatie sheet'!$AF$2,'Objectenoverzicht aantallen'!$A:$A,'Objectenoverzicht aantallen'!M:M)*$C21</f>
        <v>0</v>
      </c>
      <c r="S21" s="568">
        <f>LOOKUP('Calculatie sheet'!$AF$2,'Objectenoverzicht aantallen'!$A:$A,'Objectenoverzicht aantallen'!N:N)*$C21</f>
        <v>0</v>
      </c>
      <c r="T21" s="568">
        <f>LOOKUP('Calculatie sheet'!$AF$2,'Objectenoverzicht aantallen'!$A:$A,'Objectenoverzicht aantallen'!O:O)*$C21</f>
        <v>0</v>
      </c>
    </row>
    <row r="22" spans="2:20" x14ac:dyDescent="0.2">
      <c r="B22" t="s">
        <v>348</v>
      </c>
      <c r="C22" s="42">
        <f>'Calculatie sheet'!AF74*'Calculatie sheet'!$AF$57*'Calculatie sheet'!$AF$78</f>
        <v>0</v>
      </c>
      <c r="D22" t="s">
        <v>360</v>
      </c>
      <c r="G22" s="569">
        <f>C22*'Calculatie sheet'!AF$7</f>
        <v>0</v>
      </c>
      <c r="H22" s="42">
        <f>C22*'Calculatie sheet'!AF$8</f>
        <v>0</v>
      </c>
      <c r="I22" t="str">
        <f t="shared" si="0"/>
        <v>Biobased</v>
      </c>
      <c r="J22" s="568">
        <f>LOOKUP('Calculatie sheet'!$AF$2,'Objectenoverzicht aantallen'!$A:$A,'Objectenoverzicht aantallen'!E:E)*$C22</f>
        <v>0</v>
      </c>
      <c r="K22" s="568">
        <f>LOOKUP('Calculatie sheet'!$AF$2,'Objectenoverzicht aantallen'!$A:$A,'Objectenoverzicht aantallen'!F:F)*$C22</f>
        <v>0</v>
      </c>
      <c r="L22" s="568">
        <f>LOOKUP('Calculatie sheet'!$AF$2,'Objectenoverzicht aantallen'!$A:$A,'Objectenoverzicht aantallen'!G:G)*$C22</f>
        <v>0</v>
      </c>
      <c r="M22" s="568">
        <f>LOOKUP('Calculatie sheet'!$AF$2,'Objectenoverzicht aantallen'!$A:$A,'Objectenoverzicht aantallen'!H:H)*$C22</f>
        <v>0</v>
      </c>
      <c r="N22" s="568">
        <f>LOOKUP('Calculatie sheet'!$AF$2,'Objectenoverzicht aantallen'!$A:$A,'Objectenoverzicht aantallen'!I:I)*$C22</f>
        <v>0</v>
      </c>
      <c r="O22" s="568">
        <f>LOOKUP('Calculatie sheet'!$AF$2,'Objectenoverzicht aantallen'!$A:$A,'Objectenoverzicht aantallen'!J:J)*$C22</f>
        <v>0</v>
      </c>
      <c r="P22" s="568">
        <f>LOOKUP('Calculatie sheet'!$AF$2,'Objectenoverzicht aantallen'!$A:$A,'Objectenoverzicht aantallen'!K:K)*$C22</f>
        <v>0</v>
      </c>
      <c r="Q22" s="568">
        <f>LOOKUP('Calculatie sheet'!$AF$2,'Objectenoverzicht aantallen'!$A:$A,'Objectenoverzicht aantallen'!L:L)*$C22</f>
        <v>0</v>
      </c>
      <c r="R22" s="568">
        <f>LOOKUP('Calculatie sheet'!$AF$2,'Objectenoverzicht aantallen'!$A:$A,'Objectenoverzicht aantallen'!M:M)*$C22</f>
        <v>0</v>
      </c>
      <c r="S22" s="568">
        <f>LOOKUP('Calculatie sheet'!$AF$2,'Objectenoverzicht aantallen'!$A:$A,'Objectenoverzicht aantallen'!N:N)*$C22</f>
        <v>0</v>
      </c>
      <c r="T22" s="568">
        <f>LOOKUP('Calculatie sheet'!$AF$2,'Objectenoverzicht aantallen'!$A:$A,'Objectenoverzicht aantallen'!O:O)*$C22</f>
        <v>0</v>
      </c>
    </row>
  </sheetData>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25140-09AD-E043-B946-8DE019657A2D}">
  <dimension ref="A1:T22"/>
  <sheetViews>
    <sheetView topLeftCell="D1" workbookViewId="0">
      <selection activeCell="G18" sqref="G18:T19"/>
    </sheetView>
  </sheetViews>
  <sheetFormatPr baseColWidth="10" defaultRowHeight="16" x14ac:dyDescent="0.2"/>
  <cols>
    <col min="1" max="1" width="25.6640625" bestFit="1" customWidth="1"/>
    <col min="3" max="3" width="11.5" bestFit="1" customWidth="1"/>
    <col min="5" max="5" width="21" bestFit="1" customWidth="1"/>
  </cols>
  <sheetData>
    <row r="1" spans="1:20" x14ac:dyDescent="0.2">
      <c r="A1" t="str">
        <f>'Calculatie sheet'!AG3</f>
        <v>Gemaal</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sheet'!AG68*'Calculatie sheet'!$AG$57*(1-'Calculatie sheet'!$AG$77-'Calculatie sheet'!$AG$78)</f>
        <v>175840.98</v>
      </c>
      <c r="D2" t="s">
        <v>134</v>
      </c>
      <c r="E2" s="8" t="s">
        <v>71</v>
      </c>
      <c r="G2" s="684">
        <f>C2*'Calculatie sheet'!AG$7</f>
        <v>0</v>
      </c>
      <c r="H2" s="682">
        <f>C2*'Calculatie sheet'!AG$8</f>
        <v>0</v>
      </c>
      <c r="I2" t="str">
        <f>D2</f>
        <v>Primair</v>
      </c>
      <c r="J2" s="568">
        <f>LOOKUP('Calculatie sheet'!$AG$2,'Objectenoverzicht aantallen'!$A:$A,'Objectenoverzicht aantallen'!E:E)*$C2</f>
        <v>0</v>
      </c>
      <c r="K2" s="568">
        <f>LOOKUP('Calculatie sheet'!$AG$2,'Objectenoverzicht aantallen'!$A:$A,'Objectenoverzicht aantallen'!F:F)*$C2</f>
        <v>0</v>
      </c>
      <c r="L2" s="568">
        <f>LOOKUP('Calculatie sheet'!$AG$2,'Objectenoverzicht aantallen'!$A:$A,'Objectenoverzicht aantallen'!G:G)*$C2</f>
        <v>0</v>
      </c>
      <c r="M2" s="568">
        <f>LOOKUP('Calculatie sheet'!$AG$2,'Objectenoverzicht aantallen'!$A:$A,'Objectenoverzicht aantallen'!H:H)*$C2</f>
        <v>0</v>
      </c>
      <c r="N2" s="568">
        <f>LOOKUP('Calculatie sheet'!$AG$2,'Objectenoverzicht aantallen'!$A:$A,'Objectenoverzicht aantallen'!I:I)*$C2</f>
        <v>0</v>
      </c>
      <c r="O2" s="568">
        <f>LOOKUP('Calculatie sheet'!$AG$2,'Objectenoverzicht aantallen'!$A:$A,'Objectenoverzicht aantallen'!J:J)*$C2</f>
        <v>0</v>
      </c>
      <c r="P2" s="568">
        <f>LOOKUP('Calculatie sheet'!$AG$2,'Objectenoverzicht aantallen'!$A:$A,'Objectenoverzicht aantallen'!K:K)*$C2</f>
        <v>0</v>
      </c>
      <c r="Q2" s="568">
        <f>LOOKUP('Calculatie sheet'!$AG$2,'Objectenoverzicht aantallen'!$A:$A,'Objectenoverzicht aantallen'!L:L)*$C2</f>
        <v>0</v>
      </c>
      <c r="R2" s="568">
        <f>LOOKUP('Calculatie sheet'!$AG$2,'Objectenoverzicht aantallen'!$A:$A,'Objectenoverzicht aantallen'!M:M)*$C2</f>
        <v>0</v>
      </c>
      <c r="S2" s="568">
        <f>LOOKUP('Calculatie sheet'!$AG$2,'Objectenoverzicht aantallen'!$A:$A,'Objectenoverzicht aantallen'!N:N)*$C2</f>
        <v>0</v>
      </c>
      <c r="T2" s="568">
        <f>LOOKUP('Calculatie sheet'!$AG$2,'Objectenoverzicht aantallen'!$A:$A,'Objectenoverzicht aantallen'!O:O)*$C2</f>
        <v>0</v>
      </c>
    </row>
    <row r="3" spans="1:20" x14ac:dyDescent="0.2">
      <c r="B3" t="str">
        <f>'Calculatie sheet'!C69</f>
        <v>Staal</v>
      </c>
      <c r="C3" s="683">
        <f>'Calculatie sheet'!AG69*'Calculatie sheet'!$AG$57*(1-'Calculatie sheet'!$AG$77-'Calculatie sheet'!$AG$78)</f>
        <v>13379.205000000002</v>
      </c>
      <c r="D3" t="s">
        <v>134</v>
      </c>
      <c r="E3" s="24" t="s">
        <v>74</v>
      </c>
      <c r="G3" s="684">
        <f>C3*'Calculatie sheet'!AG$7</f>
        <v>0</v>
      </c>
      <c r="H3" s="682">
        <f>C3*'Calculatie sheet'!AG$8</f>
        <v>0</v>
      </c>
      <c r="I3" t="str">
        <f t="shared" ref="I3:I22" si="0">D3</f>
        <v>Primair</v>
      </c>
      <c r="J3" s="568">
        <f>LOOKUP('Calculatie sheet'!$AG$2,'Objectenoverzicht aantallen'!$A:$A,'Objectenoverzicht aantallen'!E:E)*$C3</f>
        <v>0</v>
      </c>
      <c r="K3" s="568">
        <f>LOOKUP('Calculatie sheet'!$AG$2,'Objectenoverzicht aantallen'!$A:$A,'Objectenoverzicht aantallen'!F:F)*$C3</f>
        <v>0</v>
      </c>
      <c r="L3" s="568">
        <f>LOOKUP('Calculatie sheet'!$AG$2,'Objectenoverzicht aantallen'!$A:$A,'Objectenoverzicht aantallen'!G:G)*$C3</f>
        <v>0</v>
      </c>
      <c r="M3" s="568">
        <f>LOOKUP('Calculatie sheet'!$AG$2,'Objectenoverzicht aantallen'!$A:$A,'Objectenoverzicht aantallen'!H:H)*$C3</f>
        <v>0</v>
      </c>
      <c r="N3" s="568">
        <f>LOOKUP('Calculatie sheet'!$AG$2,'Objectenoverzicht aantallen'!$A:$A,'Objectenoverzicht aantallen'!I:I)*$C3</f>
        <v>0</v>
      </c>
      <c r="O3" s="568">
        <f>LOOKUP('Calculatie sheet'!$AG$2,'Objectenoverzicht aantallen'!$A:$A,'Objectenoverzicht aantallen'!J:J)*$C3</f>
        <v>0</v>
      </c>
      <c r="P3" s="568">
        <f>LOOKUP('Calculatie sheet'!$AG$2,'Objectenoverzicht aantallen'!$A:$A,'Objectenoverzicht aantallen'!K:K)*$C3</f>
        <v>0</v>
      </c>
      <c r="Q3" s="568">
        <f>LOOKUP('Calculatie sheet'!$AG$2,'Objectenoverzicht aantallen'!$A:$A,'Objectenoverzicht aantallen'!L:L)*$C3</f>
        <v>0</v>
      </c>
      <c r="R3" s="568">
        <f>LOOKUP('Calculatie sheet'!$AG$2,'Objectenoverzicht aantallen'!$A:$A,'Objectenoverzicht aantallen'!M:M)*$C3</f>
        <v>0</v>
      </c>
      <c r="S3" s="568">
        <f>LOOKUP('Calculatie sheet'!$AG$2,'Objectenoverzicht aantallen'!$A:$A,'Objectenoverzicht aantallen'!N:N)*$C3</f>
        <v>0</v>
      </c>
      <c r="T3" s="568">
        <f>LOOKUP('Calculatie sheet'!$AG$2,'Objectenoverzicht aantallen'!$A:$A,'Objectenoverzicht aantallen'!O:O)*$C3</f>
        <v>0</v>
      </c>
    </row>
    <row r="4" spans="1:20" x14ac:dyDescent="0.2">
      <c r="B4" t="str">
        <f>'Calculatie sheet'!C70</f>
        <v>Asfalt</v>
      </c>
      <c r="C4" s="683">
        <f>'Calculatie sheet'!AG70*'Calculatie sheet'!$AG$57*(1-'Calculatie sheet'!$AG$77-'Calculatie sheet'!$AG$78)</f>
        <v>0</v>
      </c>
      <c r="D4" t="s">
        <v>134</v>
      </c>
      <c r="E4" s="25" t="s">
        <v>75</v>
      </c>
      <c r="G4" s="684">
        <f>C4*'Calculatie sheet'!AG$7</f>
        <v>0</v>
      </c>
      <c r="H4" s="682">
        <f>C4*'Calculatie sheet'!AG$8</f>
        <v>0</v>
      </c>
      <c r="I4" t="str">
        <f t="shared" si="0"/>
        <v>Primair</v>
      </c>
      <c r="J4" s="568">
        <f>LOOKUP('Calculatie sheet'!$AG$2,'Objectenoverzicht aantallen'!$A:$A,'Objectenoverzicht aantallen'!E:E)*$C4</f>
        <v>0</v>
      </c>
      <c r="K4" s="568">
        <f>LOOKUP('Calculatie sheet'!$AG$2,'Objectenoverzicht aantallen'!$A:$A,'Objectenoverzicht aantallen'!F:F)*$C4</f>
        <v>0</v>
      </c>
      <c r="L4" s="568">
        <f>LOOKUP('Calculatie sheet'!$AG$2,'Objectenoverzicht aantallen'!$A:$A,'Objectenoverzicht aantallen'!G:G)*$C4</f>
        <v>0</v>
      </c>
      <c r="M4" s="568">
        <f>LOOKUP('Calculatie sheet'!$AG$2,'Objectenoverzicht aantallen'!$A:$A,'Objectenoverzicht aantallen'!H:H)*$C4</f>
        <v>0</v>
      </c>
      <c r="N4" s="568">
        <f>LOOKUP('Calculatie sheet'!$AG$2,'Objectenoverzicht aantallen'!$A:$A,'Objectenoverzicht aantallen'!I:I)*$C4</f>
        <v>0</v>
      </c>
      <c r="O4" s="568">
        <f>LOOKUP('Calculatie sheet'!$AG$2,'Objectenoverzicht aantallen'!$A:$A,'Objectenoverzicht aantallen'!J:J)*$C4</f>
        <v>0</v>
      </c>
      <c r="P4" s="568">
        <f>LOOKUP('Calculatie sheet'!$AG$2,'Objectenoverzicht aantallen'!$A:$A,'Objectenoverzicht aantallen'!K:K)*$C4</f>
        <v>0</v>
      </c>
      <c r="Q4" s="568">
        <f>LOOKUP('Calculatie sheet'!$AG$2,'Objectenoverzicht aantallen'!$A:$A,'Objectenoverzicht aantallen'!L:L)*$C4</f>
        <v>0</v>
      </c>
      <c r="R4" s="568">
        <f>LOOKUP('Calculatie sheet'!$AG$2,'Objectenoverzicht aantallen'!$A:$A,'Objectenoverzicht aantallen'!M:M)*$C4</f>
        <v>0</v>
      </c>
      <c r="S4" s="568">
        <f>LOOKUP('Calculatie sheet'!$AG$2,'Objectenoverzicht aantallen'!$A:$A,'Objectenoverzicht aantallen'!N:N)*$C4</f>
        <v>0</v>
      </c>
      <c r="T4" s="568">
        <f>LOOKUP('Calculatie sheet'!$AG$2,'Objectenoverzicht aantallen'!$A:$A,'Objectenoverzicht aantallen'!O:O)*$C4</f>
        <v>0</v>
      </c>
    </row>
    <row r="5" spans="1:20" x14ac:dyDescent="0.2">
      <c r="B5" t="s">
        <v>866</v>
      </c>
      <c r="C5" s="683">
        <f>'Calculatie sheet'!AG71*'Calculatie sheet'!$AG$57*(1-'Calculatie sheet'!$AG$77-'Calculatie sheet'!$AG$78)</f>
        <v>0</v>
      </c>
      <c r="D5" t="s">
        <v>134</v>
      </c>
      <c r="E5" s="27" t="s">
        <v>93</v>
      </c>
      <c r="G5" s="684">
        <f>C5*'Calculatie sheet'!AG$7</f>
        <v>0</v>
      </c>
      <c r="H5" s="682">
        <f>C5*'Calculatie sheet'!AG$8</f>
        <v>0</v>
      </c>
      <c r="I5" t="str">
        <f t="shared" ref="I5" si="1">D5</f>
        <v>Primair</v>
      </c>
      <c r="J5" s="568">
        <f>LOOKUP('Calculatie sheet'!$AG$2,'Objectenoverzicht aantallen'!$A:$A,'Objectenoverzicht aantallen'!E:E)*$C5</f>
        <v>0</v>
      </c>
      <c r="K5" s="568">
        <f>LOOKUP('Calculatie sheet'!$AG$2,'Objectenoverzicht aantallen'!$A:$A,'Objectenoverzicht aantallen'!F:F)*$C5</f>
        <v>0</v>
      </c>
      <c r="L5" s="568">
        <f>LOOKUP('Calculatie sheet'!$AG$2,'Objectenoverzicht aantallen'!$A:$A,'Objectenoverzicht aantallen'!G:G)*$C5</f>
        <v>0</v>
      </c>
      <c r="M5" s="568">
        <f>LOOKUP('Calculatie sheet'!$AG$2,'Objectenoverzicht aantallen'!$A:$A,'Objectenoverzicht aantallen'!H:H)*$C5</f>
        <v>0</v>
      </c>
      <c r="N5" s="568">
        <f>LOOKUP('Calculatie sheet'!$AG$2,'Objectenoverzicht aantallen'!$A:$A,'Objectenoverzicht aantallen'!I:I)*$C5</f>
        <v>0</v>
      </c>
      <c r="O5" s="568">
        <f>LOOKUP('Calculatie sheet'!$AG$2,'Objectenoverzicht aantallen'!$A:$A,'Objectenoverzicht aantallen'!J:J)*$C5</f>
        <v>0</v>
      </c>
      <c r="P5" s="568">
        <f>LOOKUP('Calculatie sheet'!$AG$2,'Objectenoverzicht aantallen'!$A:$A,'Objectenoverzicht aantallen'!K:K)*$C5</f>
        <v>0</v>
      </c>
      <c r="Q5" s="568">
        <f>LOOKUP('Calculatie sheet'!$AG$2,'Objectenoverzicht aantallen'!$A:$A,'Objectenoverzicht aantallen'!L:L)*$C5</f>
        <v>0</v>
      </c>
      <c r="R5" s="568">
        <f>LOOKUP('Calculatie sheet'!$AG$2,'Objectenoverzicht aantallen'!$A:$A,'Objectenoverzicht aantallen'!M:M)*$C5</f>
        <v>0</v>
      </c>
      <c r="S5" s="568">
        <f>LOOKUP('Calculatie sheet'!$AG$2,'Objectenoverzicht aantallen'!$A:$A,'Objectenoverzicht aantallen'!N:N)*$C5</f>
        <v>0</v>
      </c>
      <c r="T5" s="568">
        <f>LOOKUP('Calculatie sheet'!$AG$2,'Objectenoverzicht aantallen'!$A:$A,'Objectenoverzicht aantallen'!O:O)*$C5</f>
        <v>0</v>
      </c>
    </row>
    <row r="6" spans="1:20" x14ac:dyDescent="0.2">
      <c r="B6" t="str">
        <f>'Calculatie sheet'!C72</f>
        <v>Grondbewerking</v>
      </c>
      <c r="C6" s="683">
        <f>'Calculatie sheet'!AG72*'Calculatie sheet'!$AG$57*(1-'Calculatie sheet'!$AG$77-'Calculatie sheet'!$AG$78)</f>
        <v>0</v>
      </c>
      <c r="D6" t="s">
        <v>134</v>
      </c>
      <c r="E6" s="38" t="s">
        <v>659</v>
      </c>
      <c r="G6" s="684">
        <f>C6*'Calculatie sheet'!AG$7</f>
        <v>0</v>
      </c>
      <c r="H6" s="682">
        <f>C6*'Calculatie sheet'!AG$8</f>
        <v>0</v>
      </c>
      <c r="I6" t="str">
        <f t="shared" si="0"/>
        <v>Primair</v>
      </c>
      <c r="J6" s="568">
        <f>LOOKUP('Calculatie sheet'!$AG$2,'Objectenoverzicht aantallen'!$A:$A,'Objectenoverzicht aantallen'!E:E)*$C6</f>
        <v>0</v>
      </c>
      <c r="K6" s="568">
        <f>LOOKUP('Calculatie sheet'!$AG$2,'Objectenoverzicht aantallen'!$A:$A,'Objectenoverzicht aantallen'!F:F)*$C6</f>
        <v>0</v>
      </c>
      <c r="L6" s="568">
        <f>LOOKUP('Calculatie sheet'!$AG$2,'Objectenoverzicht aantallen'!$A:$A,'Objectenoverzicht aantallen'!G:G)*$C6</f>
        <v>0</v>
      </c>
      <c r="M6" s="568">
        <f>LOOKUP('Calculatie sheet'!$AG$2,'Objectenoverzicht aantallen'!$A:$A,'Objectenoverzicht aantallen'!H:H)*$C6</f>
        <v>0</v>
      </c>
      <c r="N6" s="568">
        <f>LOOKUP('Calculatie sheet'!$AG$2,'Objectenoverzicht aantallen'!$A:$A,'Objectenoverzicht aantallen'!I:I)*$C6</f>
        <v>0</v>
      </c>
      <c r="O6" s="568">
        <f>LOOKUP('Calculatie sheet'!$AG$2,'Objectenoverzicht aantallen'!$A:$A,'Objectenoverzicht aantallen'!J:J)*$C6</f>
        <v>0</v>
      </c>
      <c r="P6" s="568">
        <f>LOOKUP('Calculatie sheet'!$AG$2,'Objectenoverzicht aantallen'!$A:$A,'Objectenoverzicht aantallen'!K:K)*$C6</f>
        <v>0</v>
      </c>
      <c r="Q6" s="568">
        <f>LOOKUP('Calculatie sheet'!$AG$2,'Objectenoverzicht aantallen'!$A:$A,'Objectenoverzicht aantallen'!L:L)*$C6</f>
        <v>0</v>
      </c>
      <c r="R6" s="568">
        <f>LOOKUP('Calculatie sheet'!$AG$2,'Objectenoverzicht aantallen'!$A:$A,'Objectenoverzicht aantallen'!M:M)*$C6</f>
        <v>0</v>
      </c>
      <c r="S6" s="568">
        <f>LOOKUP('Calculatie sheet'!$AG$2,'Objectenoverzicht aantallen'!$A:$A,'Objectenoverzicht aantallen'!N:N)*$C6</f>
        <v>0</v>
      </c>
      <c r="T6" s="568">
        <f>LOOKUP('Calculatie sheet'!$AG$2,'Objectenoverzicht aantallen'!$A:$A,'Objectenoverzicht aantallen'!O:O)*$C6</f>
        <v>0</v>
      </c>
    </row>
    <row r="7" spans="1:20" x14ac:dyDescent="0.2">
      <c r="B7" t="str">
        <f>'Calculatie sheet'!C73</f>
        <v>Bestrating</v>
      </c>
      <c r="C7" s="683">
        <f>'Calculatie sheet'!AG73*'Calculatie sheet'!$AG$57*(1-'Calculatie sheet'!$AG$77-'Calculatie sheet'!$AG$78)</f>
        <v>0</v>
      </c>
      <c r="D7" t="s">
        <v>134</v>
      </c>
      <c r="E7" s="569" t="s">
        <v>597</v>
      </c>
      <c r="G7" s="684">
        <f>C7*'Calculatie sheet'!AG$7</f>
        <v>0</v>
      </c>
      <c r="H7" s="682">
        <f>C7*'Calculatie sheet'!AG$8</f>
        <v>0</v>
      </c>
      <c r="I7" t="str">
        <f t="shared" si="0"/>
        <v>Primair</v>
      </c>
      <c r="J7" s="568">
        <f>LOOKUP('Calculatie sheet'!$AG$2,'Objectenoverzicht aantallen'!$A:$A,'Objectenoverzicht aantallen'!E:E)*$C7</f>
        <v>0</v>
      </c>
      <c r="K7" s="568">
        <f>LOOKUP('Calculatie sheet'!$AG$2,'Objectenoverzicht aantallen'!$A:$A,'Objectenoverzicht aantallen'!F:F)*$C7</f>
        <v>0</v>
      </c>
      <c r="L7" s="568">
        <f>LOOKUP('Calculatie sheet'!$AG$2,'Objectenoverzicht aantallen'!$A:$A,'Objectenoverzicht aantallen'!G:G)*$C7</f>
        <v>0</v>
      </c>
      <c r="M7" s="568">
        <f>LOOKUP('Calculatie sheet'!$AG$2,'Objectenoverzicht aantallen'!$A:$A,'Objectenoverzicht aantallen'!H:H)*$C7</f>
        <v>0</v>
      </c>
      <c r="N7" s="568">
        <f>LOOKUP('Calculatie sheet'!$AG$2,'Objectenoverzicht aantallen'!$A:$A,'Objectenoverzicht aantallen'!I:I)*$C7</f>
        <v>0</v>
      </c>
      <c r="O7" s="568">
        <f>LOOKUP('Calculatie sheet'!$AG$2,'Objectenoverzicht aantallen'!$A:$A,'Objectenoverzicht aantallen'!J:J)*$C7</f>
        <v>0</v>
      </c>
      <c r="P7" s="568">
        <f>LOOKUP('Calculatie sheet'!$AG$2,'Objectenoverzicht aantallen'!$A:$A,'Objectenoverzicht aantallen'!K:K)*$C7</f>
        <v>0</v>
      </c>
      <c r="Q7" s="568">
        <f>LOOKUP('Calculatie sheet'!$AG$2,'Objectenoverzicht aantallen'!$A:$A,'Objectenoverzicht aantallen'!L:L)*$C7</f>
        <v>0</v>
      </c>
      <c r="R7" s="568">
        <f>LOOKUP('Calculatie sheet'!$AG$2,'Objectenoverzicht aantallen'!$A:$A,'Objectenoverzicht aantallen'!M:M)*$C7</f>
        <v>0</v>
      </c>
      <c r="S7" s="568">
        <f>LOOKUP('Calculatie sheet'!$AG$2,'Objectenoverzicht aantallen'!$A:$A,'Objectenoverzicht aantallen'!N:N)*$C7</f>
        <v>0</v>
      </c>
      <c r="T7" s="568">
        <f>LOOKUP('Calculatie sheet'!$AG$2,'Objectenoverzicht aantallen'!$A:$A,'Objectenoverzicht aantallen'!O:O)*$C7</f>
        <v>0</v>
      </c>
    </row>
    <row r="8" spans="1:20" x14ac:dyDescent="0.2">
      <c r="B8" t="s">
        <v>348</v>
      </c>
      <c r="C8" s="683">
        <f>'Calculatie sheet'!AG74*'Calculatie sheet'!$AG$57*(1-'Calculatie sheet'!$AG$77-'Calculatie sheet'!$AG$78)</f>
        <v>1911.3150000000001</v>
      </c>
      <c r="D8" t="s">
        <v>134</v>
      </c>
      <c r="G8" s="684">
        <f>C8*'Calculatie sheet'!AG$7</f>
        <v>0</v>
      </c>
      <c r="H8" s="682">
        <f>C8*'Calculatie sheet'!AG$8</f>
        <v>0</v>
      </c>
      <c r="I8" t="str">
        <f t="shared" si="0"/>
        <v>Primair</v>
      </c>
      <c r="J8" s="568">
        <f>LOOKUP('Calculatie sheet'!$AG$2,'Objectenoverzicht aantallen'!$A:$A,'Objectenoverzicht aantallen'!E:E)*$C8</f>
        <v>0</v>
      </c>
      <c r="K8" s="568">
        <f>LOOKUP('Calculatie sheet'!$AG$2,'Objectenoverzicht aantallen'!$A:$A,'Objectenoverzicht aantallen'!F:F)*$C8</f>
        <v>0</v>
      </c>
      <c r="L8" s="568">
        <f>LOOKUP('Calculatie sheet'!$AG$2,'Objectenoverzicht aantallen'!$A:$A,'Objectenoverzicht aantallen'!G:G)*$C8</f>
        <v>0</v>
      </c>
      <c r="M8" s="568">
        <f>LOOKUP('Calculatie sheet'!$AG$2,'Objectenoverzicht aantallen'!$A:$A,'Objectenoverzicht aantallen'!H:H)*$C8</f>
        <v>0</v>
      </c>
      <c r="N8" s="568">
        <f>LOOKUP('Calculatie sheet'!$AG$2,'Objectenoverzicht aantallen'!$A:$A,'Objectenoverzicht aantallen'!I:I)*$C8</f>
        <v>0</v>
      </c>
      <c r="O8" s="568">
        <f>LOOKUP('Calculatie sheet'!$AG$2,'Objectenoverzicht aantallen'!$A:$A,'Objectenoverzicht aantallen'!J:J)*$C8</f>
        <v>0</v>
      </c>
      <c r="P8" s="568">
        <f>LOOKUP('Calculatie sheet'!$AG$2,'Objectenoverzicht aantallen'!$A:$A,'Objectenoverzicht aantallen'!K:K)*$C8</f>
        <v>0</v>
      </c>
      <c r="Q8" s="568">
        <f>LOOKUP('Calculatie sheet'!$AG$2,'Objectenoverzicht aantallen'!$A:$A,'Objectenoverzicht aantallen'!L:L)*$C8</f>
        <v>0</v>
      </c>
      <c r="R8" s="568">
        <f>LOOKUP('Calculatie sheet'!$AG$2,'Objectenoverzicht aantallen'!$A:$A,'Objectenoverzicht aantallen'!M:M)*$C8</f>
        <v>0</v>
      </c>
      <c r="S8" s="568">
        <f>LOOKUP('Calculatie sheet'!$AG$2,'Objectenoverzicht aantallen'!$A:$A,'Objectenoverzicht aantallen'!N:N)*$C8</f>
        <v>0</v>
      </c>
      <c r="T8" s="568">
        <f>LOOKUP('Calculatie sheet'!$AG$2,'Objectenoverzicht aantallen'!$A:$A,'Objectenoverzicht aantallen'!O:O)*$C8</f>
        <v>0</v>
      </c>
    </row>
    <row r="9" spans="1:20" x14ac:dyDescent="0.2">
      <c r="B9" t="str">
        <f t="shared" ref="B9:B14" si="2">B2</f>
        <v>Beton</v>
      </c>
      <c r="C9" s="683">
        <f>'Calculatie sheet'!AG68*'Calculatie sheet'!$AG$57*'Calculatie sheet'!$AG$77</f>
        <v>0</v>
      </c>
      <c r="D9" t="s">
        <v>135</v>
      </c>
      <c r="G9" s="684">
        <f>C9*'Calculatie sheet'!AG$7</f>
        <v>0</v>
      </c>
      <c r="H9" s="682">
        <f>C9*'Calculatie sheet'!AG$8</f>
        <v>0</v>
      </c>
      <c r="I9" t="str">
        <f t="shared" si="0"/>
        <v>Secundair</v>
      </c>
      <c r="J9" s="568">
        <f>LOOKUP('Calculatie sheet'!$AG$2,'Objectenoverzicht aantallen'!$A:$A,'Objectenoverzicht aantallen'!E:E)*$C9</f>
        <v>0</v>
      </c>
      <c r="K9" s="568">
        <f>LOOKUP('Calculatie sheet'!$AG$2,'Objectenoverzicht aantallen'!$A:$A,'Objectenoverzicht aantallen'!F:F)*$C9</f>
        <v>0</v>
      </c>
      <c r="L9" s="568">
        <f>LOOKUP('Calculatie sheet'!$AG$2,'Objectenoverzicht aantallen'!$A:$A,'Objectenoverzicht aantallen'!G:G)*$C9</f>
        <v>0</v>
      </c>
      <c r="M9" s="568">
        <f>LOOKUP('Calculatie sheet'!$AG$2,'Objectenoverzicht aantallen'!$A:$A,'Objectenoverzicht aantallen'!H:H)*$C9</f>
        <v>0</v>
      </c>
      <c r="N9" s="568">
        <f>LOOKUP('Calculatie sheet'!$AG$2,'Objectenoverzicht aantallen'!$A:$A,'Objectenoverzicht aantallen'!I:I)*$C9</f>
        <v>0</v>
      </c>
      <c r="O9" s="568">
        <f>LOOKUP('Calculatie sheet'!$AG$2,'Objectenoverzicht aantallen'!$A:$A,'Objectenoverzicht aantallen'!J:J)*$C9</f>
        <v>0</v>
      </c>
      <c r="P9" s="568">
        <f>LOOKUP('Calculatie sheet'!$AG$2,'Objectenoverzicht aantallen'!$A:$A,'Objectenoverzicht aantallen'!K:K)*$C9</f>
        <v>0</v>
      </c>
      <c r="Q9" s="568">
        <f>LOOKUP('Calculatie sheet'!$AG$2,'Objectenoverzicht aantallen'!$A:$A,'Objectenoverzicht aantallen'!L:L)*$C9</f>
        <v>0</v>
      </c>
      <c r="R9" s="568">
        <f>LOOKUP('Calculatie sheet'!$AG$2,'Objectenoverzicht aantallen'!$A:$A,'Objectenoverzicht aantallen'!M:M)*$C9</f>
        <v>0</v>
      </c>
      <c r="S9" s="568">
        <f>LOOKUP('Calculatie sheet'!$AG$2,'Objectenoverzicht aantallen'!$A:$A,'Objectenoverzicht aantallen'!N:N)*$C9</f>
        <v>0</v>
      </c>
      <c r="T9" s="568">
        <f>LOOKUP('Calculatie sheet'!$AG$2,'Objectenoverzicht aantallen'!$A:$A,'Objectenoverzicht aantallen'!O:O)*$C9</f>
        <v>0</v>
      </c>
    </row>
    <row r="10" spans="1:20" x14ac:dyDescent="0.2">
      <c r="B10" t="str">
        <f t="shared" si="2"/>
        <v>Staal</v>
      </c>
      <c r="C10" s="683">
        <f>'Calculatie sheet'!AG69*'Calculatie sheet'!$AG$57*'Calculatie sheet'!$AG$77</f>
        <v>0</v>
      </c>
      <c r="D10" t="s">
        <v>135</v>
      </c>
      <c r="G10" s="684">
        <f>C10*'Calculatie sheet'!AG$7</f>
        <v>0</v>
      </c>
      <c r="H10" s="682">
        <f>C10*'Calculatie sheet'!AG$8</f>
        <v>0</v>
      </c>
      <c r="I10" t="str">
        <f t="shared" si="0"/>
        <v>Secundair</v>
      </c>
      <c r="J10" s="568">
        <f>LOOKUP('Calculatie sheet'!$AG$2,'Objectenoverzicht aantallen'!$A:$A,'Objectenoverzicht aantallen'!E:E)*$C10</f>
        <v>0</v>
      </c>
      <c r="K10" s="568">
        <f>LOOKUP('Calculatie sheet'!$AG$2,'Objectenoverzicht aantallen'!$A:$A,'Objectenoverzicht aantallen'!F:F)*$C10</f>
        <v>0</v>
      </c>
      <c r="L10" s="568">
        <f>LOOKUP('Calculatie sheet'!$AG$2,'Objectenoverzicht aantallen'!$A:$A,'Objectenoverzicht aantallen'!G:G)*$C10</f>
        <v>0</v>
      </c>
      <c r="M10" s="568">
        <f>LOOKUP('Calculatie sheet'!$AG$2,'Objectenoverzicht aantallen'!$A:$A,'Objectenoverzicht aantallen'!H:H)*$C10</f>
        <v>0</v>
      </c>
      <c r="N10" s="568">
        <f>LOOKUP('Calculatie sheet'!$AG$2,'Objectenoverzicht aantallen'!$A:$A,'Objectenoverzicht aantallen'!I:I)*$C10</f>
        <v>0</v>
      </c>
      <c r="O10" s="568">
        <f>LOOKUP('Calculatie sheet'!$AG$2,'Objectenoverzicht aantallen'!$A:$A,'Objectenoverzicht aantallen'!J:J)*$C10</f>
        <v>0</v>
      </c>
      <c r="P10" s="568">
        <f>LOOKUP('Calculatie sheet'!$AG$2,'Objectenoverzicht aantallen'!$A:$A,'Objectenoverzicht aantallen'!K:K)*$C10</f>
        <v>0</v>
      </c>
      <c r="Q10" s="568">
        <f>LOOKUP('Calculatie sheet'!$AG$2,'Objectenoverzicht aantallen'!$A:$A,'Objectenoverzicht aantallen'!L:L)*$C10</f>
        <v>0</v>
      </c>
      <c r="R10" s="568">
        <f>LOOKUP('Calculatie sheet'!$AG$2,'Objectenoverzicht aantallen'!$A:$A,'Objectenoverzicht aantallen'!M:M)*$C10</f>
        <v>0</v>
      </c>
      <c r="S10" s="568">
        <f>LOOKUP('Calculatie sheet'!$AG$2,'Objectenoverzicht aantallen'!$A:$A,'Objectenoverzicht aantallen'!N:N)*$C10</f>
        <v>0</v>
      </c>
      <c r="T10" s="568">
        <f>LOOKUP('Calculatie sheet'!$AG$2,'Objectenoverzicht aantallen'!$A:$A,'Objectenoverzicht aantallen'!O:O)*$C10</f>
        <v>0</v>
      </c>
    </row>
    <row r="11" spans="1:20" x14ac:dyDescent="0.2">
      <c r="B11" t="str">
        <f t="shared" si="2"/>
        <v>Asfalt</v>
      </c>
      <c r="C11" s="683">
        <f>'Calculatie sheet'!AG70*'Calculatie sheet'!$AG$57*'Calculatie sheet'!$AG$77</f>
        <v>0</v>
      </c>
      <c r="D11" t="s">
        <v>135</v>
      </c>
      <c r="G11" s="684">
        <f>C11*'Calculatie sheet'!AG$7</f>
        <v>0</v>
      </c>
      <c r="H11" s="682">
        <f>C11*'Calculatie sheet'!AG$8</f>
        <v>0</v>
      </c>
      <c r="I11" t="str">
        <f t="shared" si="0"/>
        <v>Secundair</v>
      </c>
      <c r="J11" s="568">
        <f>LOOKUP('Calculatie sheet'!$AG$2,'Objectenoverzicht aantallen'!$A:$A,'Objectenoverzicht aantallen'!E:E)*$C11</f>
        <v>0</v>
      </c>
      <c r="K11" s="568">
        <f>LOOKUP('Calculatie sheet'!$AG$2,'Objectenoverzicht aantallen'!$A:$A,'Objectenoverzicht aantallen'!F:F)*$C11</f>
        <v>0</v>
      </c>
      <c r="L11" s="568">
        <f>LOOKUP('Calculatie sheet'!$AG$2,'Objectenoverzicht aantallen'!$A:$A,'Objectenoverzicht aantallen'!G:G)*$C11</f>
        <v>0</v>
      </c>
      <c r="M11" s="568">
        <f>LOOKUP('Calculatie sheet'!$AG$2,'Objectenoverzicht aantallen'!$A:$A,'Objectenoverzicht aantallen'!H:H)*$C11</f>
        <v>0</v>
      </c>
      <c r="N11" s="568">
        <f>LOOKUP('Calculatie sheet'!$AG$2,'Objectenoverzicht aantallen'!$A:$A,'Objectenoverzicht aantallen'!I:I)*$C11</f>
        <v>0</v>
      </c>
      <c r="O11" s="568">
        <f>LOOKUP('Calculatie sheet'!$AG$2,'Objectenoverzicht aantallen'!$A:$A,'Objectenoverzicht aantallen'!J:J)*$C11</f>
        <v>0</v>
      </c>
      <c r="P11" s="568">
        <f>LOOKUP('Calculatie sheet'!$AG$2,'Objectenoverzicht aantallen'!$A:$A,'Objectenoverzicht aantallen'!K:K)*$C11</f>
        <v>0</v>
      </c>
      <c r="Q11" s="568">
        <f>LOOKUP('Calculatie sheet'!$AG$2,'Objectenoverzicht aantallen'!$A:$A,'Objectenoverzicht aantallen'!L:L)*$C11</f>
        <v>0</v>
      </c>
      <c r="R11" s="568">
        <f>LOOKUP('Calculatie sheet'!$AG$2,'Objectenoverzicht aantallen'!$A:$A,'Objectenoverzicht aantallen'!M:M)*$C11</f>
        <v>0</v>
      </c>
      <c r="S11" s="568">
        <f>LOOKUP('Calculatie sheet'!$AG$2,'Objectenoverzicht aantallen'!$A:$A,'Objectenoverzicht aantallen'!N:N)*$C11</f>
        <v>0</v>
      </c>
      <c r="T11" s="568">
        <f>LOOKUP('Calculatie sheet'!$AG$2,'Objectenoverzicht aantallen'!$A:$A,'Objectenoverzicht aantallen'!O:O)*$C11</f>
        <v>0</v>
      </c>
    </row>
    <row r="12" spans="1:20" x14ac:dyDescent="0.2">
      <c r="B12" t="str">
        <f t="shared" si="2"/>
        <v>Hout</v>
      </c>
      <c r="C12" s="683">
        <f>'Calculatie sheet'!AG71*'Calculatie sheet'!$AG$57*'Calculatie sheet'!$AG$77</f>
        <v>0</v>
      </c>
      <c r="D12" t="s">
        <v>135</v>
      </c>
      <c r="G12" s="684">
        <f>C12*'Calculatie sheet'!AG$7</f>
        <v>0</v>
      </c>
      <c r="H12" s="682">
        <f>C12*'Calculatie sheet'!AG$8</f>
        <v>0</v>
      </c>
      <c r="I12" t="str">
        <f t="shared" ref="I12" si="3">D12</f>
        <v>Secundair</v>
      </c>
      <c r="J12" s="568">
        <f>LOOKUP('Calculatie sheet'!$AG$2,'Objectenoverzicht aantallen'!$A:$A,'Objectenoverzicht aantallen'!E:E)*$C12</f>
        <v>0</v>
      </c>
      <c r="K12" s="568">
        <f>LOOKUP('Calculatie sheet'!$AG$2,'Objectenoverzicht aantallen'!$A:$A,'Objectenoverzicht aantallen'!F:F)*$C12</f>
        <v>0</v>
      </c>
      <c r="L12" s="568">
        <f>LOOKUP('Calculatie sheet'!$AG$2,'Objectenoverzicht aantallen'!$A:$A,'Objectenoverzicht aantallen'!G:G)*$C12</f>
        <v>0</v>
      </c>
      <c r="M12" s="568">
        <f>LOOKUP('Calculatie sheet'!$AG$2,'Objectenoverzicht aantallen'!$A:$A,'Objectenoverzicht aantallen'!H:H)*$C12</f>
        <v>0</v>
      </c>
      <c r="N12" s="568">
        <f>LOOKUP('Calculatie sheet'!$AG$2,'Objectenoverzicht aantallen'!$A:$A,'Objectenoverzicht aantallen'!I:I)*$C12</f>
        <v>0</v>
      </c>
      <c r="O12" s="568">
        <f>LOOKUP('Calculatie sheet'!$AG$2,'Objectenoverzicht aantallen'!$A:$A,'Objectenoverzicht aantallen'!J:J)*$C12</f>
        <v>0</v>
      </c>
      <c r="P12" s="568">
        <f>LOOKUP('Calculatie sheet'!$AG$2,'Objectenoverzicht aantallen'!$A:$A,'Objectenoverzicht aantallen'!K:K)*$C12</f>
        <v>0</v>
      </c>
      <c r="Q12" s="568">
        <f>LOOKUP('Calculatie sheet'!$AG$2,'Objectenoverzicht aantallen'!$A:$A,'Objectenoverzicht aantallen'!L:L)*$C12</f>
        <v>0</v>
      </c>
      <c r="R12" s="568">
        <f>LOOKUP('Calculatie sheet'!$AG$2,'Objectenoverzicht aantallen'!$A:$A,'Objectenoverzicht aantallen'!M:M)*$C12</f>
        <v>0</v>
      </c>
      <c r="S12" s="568">
        <f>LOOKUP('Calculatie sheet'!$AG$2,'Objectenoverzicht aantallen'!$A:$A,'Objectenoverzicht aantallen'!N:N)*$C12</f>
        <v>0</v>
      </c>
      <c r="T12" s="568">
        <f>LOOKUP('Calculatie sheet'!$AG$2,'Objectenoverzicht aantallen'!$A:$A,'Objectenoverzicht aantallen'!O:O)*$C12</f>
        <v>0</v>
      </c>
    </row>
    <row r="13" spans="1:20" x14ac:dyDescent="0.2">
      <c r="B13" t="str">
        <f t="shared" si="2"/>
        <v>Grondbewerking</v>
      </c>
      <c r="C13" s="683">
        <f>'Calculatie sheet'!AG72*'Calculatie sheet'!$AG$57*'Calculatie sheet'!$AG$77</f>
        <v>0</v>
      </c>
      <c r="D13" t="s">
        <v>135</v>
      </c>
      <c r="G13" s="684">
        <f>C13*'Calculatie sheet'!AG$7</f>
        <v>0</v>
      </c>
      <c r="H13" s="682">
        <f>C13*'Calculatie sheet'!AG$8</f>
        <v>0</v>
      </c>
      <c r="I13" t="str">
        <f t="shared" si="0"/>
        <v>Secundair</v>
      </c>
      <c r="J13" s="568">
        <f>LOOKUP('Calculatie sheet'!$AG$2,'Objectenoverzicht aantallen'!$A:$A,'Objectenoverzicht aantallen'!E:E)*$C13</f>
        <v>0</v>
      </c>
      <c r="K13" s="568">
        <f>LOOKUP('Calculatie sheet'!$AG$2,'Objectenoverzicht aantallen'!$A:$A,'Objectenoverzicht aantallen'!F:F)*$C13</f>
        <v>0</v>
      </c>
      <c r="L13" s="568">
        <f>LOOKUP('Calculatie sheet'!$AG$2,'Objectenoverzicht aantallen'!$A:$A,'Objectenoverzicht aantallen'!G:G)*$C13</f>
        <v>0</v>
      </c>
      <c r="M13" s="568">
        <f>LOOKUP('Calculatie sheet'!$AG$2,'Objectenoverzicht aantallen'!$A:$A,'Objectenoverzicht aantallen'!H:H)*$C13</f>
        <v>0</v>
      </c>
      <c r="N13" s="568">
        <f>LOOKUP('Calculatie sheet'!$AG$2,'Objectenoverzicht aantallen'!$A:$A,'Objectenoverzicht aantallen'!I:I)*$C13</f>
        <v>0</v>
      </c>
      <c r="O13" s="568">
        <f>LOOKUP('Calculatie sheet'!$AG$2,'Objectenoverzicht aantallen'!$A:$A,'Objectenoverzicht aantallen'!J:J)*$C13</f>
        <v>0</v>
      </c>
      <c r="P13" s="568">
        <f>LOOKUP('Calculatie sheet'!$AG$2,'Objectenoverzicht aantallen'!$A:$A,'Objectenoverzicht aantallen'!K:K)*$C13</f>
        <v>0</v>
      </c>
      <c r="Q13" s="568">
        <f>LOOKUP('Calculatie sheet'!$AG$2,'Objectenoverzicht aantallen'!$A:$A,'Objectenoverzicht aantallen'!L:L)*$C13</f>
        <v>0</v>
      </c>
      <c r="R13" s="568">
        <f>LOOKUP('Calculatie sheet'!$AG$2,'Objectenoverzicht aantallen'!$A:$A,'Objectenoverzicht aantallen'!M:M)*$C13</f>
        <v>0</v>
      </c>
      <c r="S13" s="568">
        <f>LOOKUP('Calculatie sheet'!$AG$2,'Objectenoverzicht aantallen'!$A:$A,'Objectenoverzicht aantallen'!N:N)*$C13</f>
        <v>0</v>
      </c>
      <c r="T13" s="568">
        <f>LOOKUP('Calculatie sheet'!$AG$2,'Objectenoverzicht aantallen'!$A:$A,'Objectenoverzicht aantallen'!O:O)*$C13</f>
        <v>0</v>
      </c>
    </row>
    <row r="14" spans="1:20" x14ac:dyDescent="0.2">
      <c r="B14" t="str">
        <f t="shared" si="2"/>
        <v>Bestrating</v>
      </c>
      <c r="C14" s="683">
        <f>'Calculatie sheet'!AG73*'Calculatie sheet'!$AG$57*'Calculatie sheet'!$AG$77</f>
        <v>0</v>
      </c>
      <c r="D14" t="s">
        <v>135</v>
      </c>
      <c r="G14" s="684">
        <f>C14*'Calculatie sheet'!AG$7</f>
        <v>0</v>
      </c>
      <c r="H14" s="682">
        <f>C14*'Calculatie sheet'!AG$8</f>
        <v>0</v>
      </c>
      <c r="I14" t="str">
        <f t="shared" si="0"/>
        <v>Secundair</v>
      </c>
      <c r="J14" s="568">
        <f>LOOKUP('Calculatie sheet'!$AG$2,'Objectenoverzicht aantallen'!$A:$A,'Objectenoverzicht aantallen'!E:E)*$C14</f>
        <v>0</v>
      </c>
      <c r="K14" s="568">
        <f>LOOKUP('Calculatie sheet'!$AG$2,'Objectenoverzicht aantallen'!$A:$A,'Objectenoverzicht aantallen'!F:F)*$C14</f>
        <v>0</v>
      </c>
      <c r="L14" s="568">
        <f>LOOKUP('Calculatie sheet'!$AG$2,'Objectenoverzicht aantallen'!$A:$A,'Objectenoverzicht aantallen'!G:G)*$C14</f>
        <v>0</v>
      </c>
      <c r="M14" s="568">
        <f>LOOKUP('Calculatie sheet'!$AG$2,'Objectenoverzicht aantallen'!$A:$A,'Objectenoverzicht aantallen'!H:H)*$C14</f>
        <v>0</v>
      </c>
      <c r="N14" s="568">
        <f>LOOKUP('Calculatie sheet'!$AG$2,'Objectenoverzicht aantallen'!$A:$A,'Objectenoverzicht aantallen'!I:I)*$C14</f>
        <v>0</v>
      </c>
      <c r="O14" s="568">
        <f>LOOKUP('Calculatie sheet'!$AG$2,'Objectenoverzicht aantallen'!$A:$A,'Objectenoverzicht aantallen'!J:J)*$C14</f>
        <v>0</v>
      </c>
      <c r="P14" s="568">
        <f>LOOKUP('Calculatie sheet'!$AG$2,'Objectenoverzicht aantallen'!$A:$A,'Objectenoverzicht aantallen'!K:K)*$C14</f>
        <v>0</v>
      </c>
      <c r="Q14" s="568">
        <f>LOOKUP('Calculatie sheet'!$AG$2,'Objectenoverzicht aantallen'!$A:$A,'Objectenoverzicht aantallen'!L:L)*$C14</f>
        <v>0</v>
      </c>
      <c r="R14" s="568">
        <f>LOOKUP('Calculatie sheet'!$AG$2,'Objectenoverzicht aantallen'!$A:$A,'Objectenoverzicht aantallen'!M:M)*$C14</f>
        <v>0</v>
      </c>
      <c r="S14" s="568">
        <f>LOOKUP('Calculatie sheet'!$AG$2,'Objectenoverzicht aantallen'!$A:$A,'Objectenoverzicht aantallen'!N:N)*$C14</f>
        <v>0</v>
      </c>
      <c r="T14" s="568">
        <f>LOOKUP('Calculatie sheet'!$AG$2,'Objectenoverzicht aantallen'!$A:$A,'Objectenoverzicht aantallen'!O:O)*$C14</f>
        <v>0</v>
      </c>
    </row>
    <row r="15" spans="1:20" x14ac:dyDescent="0.2">
      <c r="B15" t="s">
        <v>348</v>
      </c>
      <c r="C15" s="683">
        <f>'Calculatie sheet'!AG74*'Calculatie sheet'!$AG$57*'Calculatie sheet'!$AG$77</f>
        <v>0</v>
      </c>
      <c r="D15" t="s">
        <v>135</v>
      </c>
      <c r="G15" s="684">
        <f>C15*'Calculatie sheet'!AG$7</f>
        <v>0</v>
      </c>
      <c r="H15" s="682">
        <f>C15*'Calculatie sheet'!AG$8</f>
        <v>0</v>
      </c>
      <c r="I15" t="str">
        <f t="shared" si="0"/>
        <v>Secundair</v>
      </c>
      <c r="J15" s="568">
        <f>LOOKUP('Calculatie sheet'!$AG$2,'Objectenoverzicht aantallen'!$A:$A,'Objectenoverzicht aantallen'!E:E)*$C15</f>
        <v>0</v>
      </c>
      <c r="K15" s="568">
        <f>LOOKUP('Calculatie sheet'!$AG$2,'Objectenoverzicht aantallen'!$A:$A,'Objectenoverzicht aantallen'!F:F)*$C15</f>
        <v>0</v>
      </c>
      <c r="L15" s="568">
        <f>LOOKUP('Calculatie sheet'!$AG$2,'Objectenoverzicht aantallen'!$A:$A,'Objectenoverzicht aantallen'!G:G)*$C15</f>
        <v>0</v>
      </c>
      <c r="M15" s="568">
        <f>LOOKUP('Calculatie sheet'!$AG$2,'Objectenoverzicht aantallen'!$A:$A,'Objectenoverzicht aantallen'!H:H)*$C15</f>
        <v>0</v>
      </c>
      <c r="N15" s="568">
        <f>LOOKUP('Calculatie sheet'!$AG$2,'Objectenoverzicht aantallen'!$A:$A,'Objectenoverzicht aantallen'!I:I)*$C15</f>
        <v>0</v>
      </c>
      <c r="O15" s="568">
        <f>LOOKUP('Calculatie sheet'!$AG$2,'Objectenoverzicht aantallen'!$A:$A,'Objectenoverzicht aantallen'!J:J)*$C15</f>
        <v>0</v>
      </c>
      <c r="P15" s="568">
        <f>LOOKUP('Calculatie sheet'!$AG$2,'Objectenoverzicht aantallen'!$A:$A,'Objectenoverzicht aantallen'!K:K)*$C15</f>
        <v>0</v>
      </c>
      <c r="Q15" s="568">
        <f>LOOKUP('Calculatie sheet'!$AG$2,'Objectenoverzicht aantallen'!$A:$A,'Objectenoverzicht aantallen'!L:L)*$C15</f>
        <v>0</v>
      </c>
      <c r="R15" s="568">
        <f>LOOKUP('Calculatie sheet'!$AG$2,'Objectenoverzicht aantallen'!$A:$A,'Objectenoverzicht aantallen'!M:M)*$C15</f>
        <v>0</v>
      </c>
      <c r="S15" s="568">
        <f>LOOKUP('Calculatie sheet'!$AG$2,'Objectenoverzicht aantallen'!$A:$A,'Objectenoverzicht aantallen'!N:N)*$C15</f>
        <v>0</v>
      </c>
      <c r="T15" s="568">
        <f>LOOKUP('Calculatie sheet'!$AG$2,'Objectenoverzicht aantallen'!$A:$A,'Objectenoverzicht aantallen'!O:O)*$C15</f>
        <v>0</v>
      </c>
    </row>
    <row r="16" spans="1:20" x14ac:dyDescent="0.2">
      <c r="B16" t="str">
        <f>B9</f>
        <v>Beton</v>
      </c>
      <c r="C16" s="683">
        <f>'Calculatie sheet'!AG68*'Calculatie sheet'!$AG$57*'Calculatie sheet'!$AG$78</f>
        <v>0</v>
      </c>
      <c r="D16" t="s">
        <v>360</v>
      </c>
      <c r="G16" s="684">
        <f>C16*'Calculatie sheet'!AG$7</f>
        <v>0</v>
      </c>
      <c r="H16" s="682">
        <f>C16*'Calculatie sheet'!AG$8</f>
        <v>0</v>
      </c>
      <c r="I16" t="str">
        <f t="shared" si="0"/>
        <v>Biobased</v>
      </c>
      <c r="J16" s="568">
        <f>LOOKUP('Calculatie sheet'!$AG$2,'Objectenoverzicht aantallen'!$A:$A,'Objectenoverzicht aantallen'!E:E)*$C16</f>
        <v>0</v>
      </c>
      <c r="K16" s="568">
        <f>LOOKUP('Calculatie sheet'!$AG$2,'Objectenoverzicht aantallen'!$A:$A,'Objectenoverzicht aantallen'!F:F)*$C16</f>
        <v>0</v>
      </c>
      <c r="L16" s="568">
        <f>LOOKUP('Calculatie sheet'!$AG$2,'Objectenoverzicht aantallen'!$A:$A,'Objectenoverzicht aantallen'!G:G)*$C16</f>
        <v>0</v>
      </c>
      <c r="M16" s="568">
        <f>LOOKUP('Calculatie sheet'!$AG$2,'Objectenoverzicht aantallen'!$A:$A,'Objectenoverzicht aantallen'!H:H)*$C16</f>
        <v>0</v>
      </c>
      <c r="N16" s="568">
        <f>LOOKUP('Calculatie sheet'!$AG$2,'Objectenoverzicht aantallen'!$A:$A,'Objectenoverzicht aantallen'!I:I)*$C16</f>
        <v>0</v>
      </c>
      <c r="O16" s="568">
        <f>LOOKUP('Calculatie sheet'!$AG$2,'Objectenoverzicht aantallen'!$A:$A,'Objectenoverzicht aantallen'!J:J)*$C16</f>
        <v>0</v>
      </c>
      <c r="P16" s="568">
        <f>LOOKUP('Calculatie sheet'!$AG$2,'Objectenoverzicht aantallen'!$A:$A,'Objectenoverzicht aantallen'!K:K)*$C16</f>
        <v>0</v>
      </c>
      <c r="Q16" s="568">
        <f>LOOKUP('Calculatie sheet'!$AG$2,'Objectenoverzicht aantallen'!$A:$A,'Objectenoverzicht aantallen'!L:L)*$C16</f>
        <v>0</v>
      </c>
      <c r="R16" s="568">
        <f>LOOKUP('Calculatie sheet'!$AG$2,'Objectenoverzicht aantallen'!$A:$A,'Objectenoverzicht aantallen'!M:M)*$C16</f>
        <v>0</v>
      </c>
      <c r="S16" s="568">
        <f>LOOKUP('Calculatie sheet'!$AG$2,'Objectenoverzicht aantallen'!$A:$A,'Objectenoverzicht aantallen'!N:N)*$C16</f>
        <v>0</v>
      </c>
      <c r="T16" s="568">
        <f>LOOKUP('Calculatie sheet'!$AG$2,'Objectenoverzicht aantallen'!$A:$A,'Objectenoverzicht aantallen'!O:O)*$C16</f>
        <v>0</v>
      </c>
    </row>
    <row r="17" spans="2:20" x14ac:dyDescent="0.2">
      <c r="B17" t="str">
        <f>B10</f>
        <v>Staal</v>
      </c>
      <c r="C17" s="683">
        <f>'Calculatie sheet'!AG69*'Calculatie sheet'!$AG$57*'Calculatie sheet'!$AG$78</f>
        <v>0</v>
      </c>
      <c r="D17" t="s">
        <v>360</v>
      </c>
      <c r="G17" s="684">
        <f>C17*'Calculatie sheet'!AG$7</f>
        <v>0</v>
      </c>
      <c r="H17" s="682">
        <f>C17*'Calculatie sheet'!AG$8</f>
        <v>0</v>
      </c>
      <c r="I17" t="str">
        <f t="shared" si="0"/>
        <v>Biobased</v>
      </c>
      <c r="J17" s="568">
        <f>LOOKUP('Calculatie sheet'!$AG$2,'Objectenoverzicht aantallen'!$A:$A,'Objectenoverzicht aantallen'!E:E)*$C17</f>
        <v>0</v>
      </c>
      <c r="K17" s="568">
        <f>LOOKUP('Calculatie sheet'!$AG$2,'Objectenoverzicht aantallen'!$A:$A,'Objectenoverzicht aantallen'!F:F)*$C17</f>
        <v>0</v>
      </c>
      <c r="L17" s="568">
        <f>LOOKUP('Calculatie sheet'!$AG$2,'Objectenoverzicht aantallen'!$A:$A,'Objectenoverzicht aantallen'!G:G)*$C17</f>
        <v>0</v>
      </c>
      <c r="M17" s="568">
        <f>LOOKUP('Calculatie sheet'!$AG$2,'Objectenoverzicht aantallen'!$A:$A,'Objectenoverzicht aantallen'!H:H)*$C17</f>
        <v>0</v>
      </c>
      <c r="N17" s="568">
        <f>LOOKUP('Calculatie sheet'!$AG$2,'Objectenoverzicht aantallen'!$A:$A,'Objectenoverzicht aantallen'!I:I)*$C17</f>
        <v>0</v>
      </c>
      <c r="O17" s="568">
        <f>LOOKUP('Calculatie sheet'!$AG$2,'Objectenoverzicht aantallen'!$A:$A,'Objectenoverzicht aantallen'!J:J)*$C17</f>
        <v>0</v>
      </c>
      <c r="P17" s="568">
        <f>LOOKUP('Calculatie sheet'!$AG$2,'Objectenoverzicht aantallen'!$A:$A,'Objectenoverzicht aantallen'!K:K)*$C17</f>
        <v>0</v>
      </c>
      <c r="Q17" s="568">
        <f>LOOKUP('Calculatie sheet'!$AG$2,'Objectenoverzicht aantallen'!$A:$A,'Objectenoverzicht aantallen'!L:L)*$C17</f>
        <v>0</v>
      </c>
      <c r="R17" s="568">
        <f>LOOKUP('Calculatie sheet'!$AG$2,'Objectenoverzicht aantallen'!$A:$A,'Objectenoverzicht aantallen'!M:M)*$C17</f>
        <v>0</v>
      </c>
      <c r="S17" s="568">
        <f>LOOKUP('Calculatie sheet'!$AG$2,'Objectenoverzicht aantallen'!$A:$A,'Objectenoverzicht aantallen'!N:N)*$C17</f>
        <v>0</v>
      </c>
      <c r="T17" s="568">
        <f>LOOKUP('Calculatie sheet'!$AG$2,'Objectenoverzicht aantallen'!$A:$A,'Objectenoverzicht aantallen'!O:O)*$C17</f>
        <v>0</v>
      </c>
    </row>
    <row r="18" spans="2:20" x14ac:dyDescent="0.2">
      <c r="B18" t="str">
        <f>B11</f>
        <v>Asfalt</v>
      </c>
      <c r="C18" s="683">
        <f>'Calculatie sheet'!AG70*'Calculatie sheet'!$AG$57*'Calculatie sheet'!$AG$78</f>
        <v>0</v>
      </c>
      <c r="D18" t="s">
        <v>360</v>
      </c>
      <c r="G18" s="684">
        <f>C18*'Calculatie sheet'!AG$7</f>
        <v>0</v>
      </c>
      <c r="H18" s="682">
        <f>C18*'Calculatie sheet'!AG$8</f>
        <v>0</v>
      </c>
      <c r="I18" t="str">
        <f t="shared" si="0"/>
        <v>Biobased</v>
      </c>
      <c r="J18" s="568">
        <f>LOOKUP('Calculatie sheet'!$AG$2,'Objectenoverzicht aantallen'!$A:$A,'Objectenoverzicht aantallen'!E:E)*$C18</f>
        <v>0</v>
      </c>
      <c r="K18" s="568">
        <f>LOOKUP('Calculatie sheet'!$AG$2,'Objectenoverzicht aantallen'!$A:$A,'Objectenoverzicht aantallen'!F:F)*$C18</f>
        <v>0</v>
      </c>
      <c r="L18" s="568">
        <f>LOOKUP('Calculatie sheet'!$AG$2,'Objectenoverzicht aantallen'!$A:$A,'Objectenoverzicht aantallen'!G:G)*$C18</f>
        <v>0</v>
      </c>
      <c r="M18" s="568">
        <f>LOOKUP('Calculatie sheet'!$AG$2,'Objectenoverzicht aantallen'!$A:$A,'Objectenoverzicht aantallen'!H:H)*$C18</f>
        <v>0</v>
      </c>
      <c r="N18" s="568">
        <f>LOOKUP('Calculatie sheet'!$AG$2,'Objectenoverzicht aantallen'!$A:$A,'Objectenoverzicht aantallen'!I:I)*$C18</f>
        <v>0</v>
      </c>
      <c r="O18" s="568">
        <f>LOOKUP('Calculatie sheet'!$AG$2,'Objectenoverzicht aantallen'!$A:$A,'Objectenoverzicht aantallen'!J:J)*$C18</f>
        <v>0</v>
      </c>
      <c r="P18" s="568">
        <f>LOOKUP('Calculatie sheet'!$AG$2,'Objectenoverzicht aantallen'!$A:$A,'Objectenoverzicht aantallen'!K:K)*$C18</f>
        <v>0</v>
      </c>
      <c r="Q18" s="568">
        <f>LOOKUP('Calculatie sheet'!$AG$2,'Objectenoverzicht aantallen'!$A:$A,'Objectenoverzicht aantallen'!L:L)*$C18</f>
        <v>0</v>
      </c>
      <c r="R18" s="568">
        <f>LOOKUP('Calculatie sheet'!$AG$2,'Objectenoverzicht aantallen'!$A:$A,'Objectenoverzicht aantallen'!M:M)*$C18</f>
        <v>0</v>
      </c>
      <c r="S18" s="568">
        <f>LOOKUP('Calculatie sheet'!$AG$2,'Objectenoverzicht aantallen'!$A:$A,'Objectenoverzicht aantallen'!N:N)*$C18</f>
        <v>0</v>
      </c>
      <c r="T18" s="568">
        <f>LOOKUP('Calculatie sheet'!$AG$2,'Objectenoverzicht aantallen'!$A:$A,'Objectenoverzicht aantallen'!O:O)*$C18</f>
        <v>0</v>
      </c>
    </row>
    <row r="19" spans="2:20" x14ac:dyDescent="0.2">
      <c r="B19" t="str">
        <f>B12</f>
        <v>Hout</v>
      </c>
      <c r="C19" s="683">
        <f>'Calculatie sheet'!AG71*'Calculatie sheet'!$AG$57*'Calculatie sheet'!$AG$78</f>
        <v>0</v>
      </c>
      <c r="D19" t="s">
        <v>360</v>
      </c>
      <c r="G19" s="684">
        <f>C19*'Calculatie sheet'!AG$7</f>
        <v>0</v>
      </c>
      <c r="H19" s="682">
        <f>C19*'Calculatie sheet'!AG$8</f>
        <v>0</v>
      </c>
      <c r="I19" t="str">
        <f t="shared" ref="I19" si="4">D19</f>
        <v>Biobased</v>
      </c>
      <c r="J19" s="568">
        <f>LOOKUP('Calculatie sheet'!$AG$2,'Objectenoverzicht aantallen'!$A:$A,'Objectenoverzicht aantallen'!E:E)*$C19</f>
        <v>0</v>
      </c>
      <c r="K19" s="568">
        <f>LOOKUP('Calculatie sheet'!$AG$2,'Objectenoverzicht aantallen'!$A:$A,'Objectenoverzicht aantallen'!F:F)*$C19</f>
        <v>0</v>
      </c>
      <c r="L19" s="568">
        <f>LOOKUP('Calculatie sheet'!$AG$2,'Objectenoverzicht aantallen'!$A:$A,'Objectenoverzicht aantallen'!G:G)*$C19</f>
        <v>0</v>
      </c>
      <c r="M19" s="568">
        <f>LOOKUP('Calculatie sheet'!$AG$2,'Objectenoverzicht aantallen'!$A:$A,'Objectenoverzicht aantallen'!H:H)*$C19</f>
        <v>0</v>
      </c>
      <c r="N19" s="568">
        <f>LOOKUP('Calculatie sheet'!$AG$2,'Objectenoverzicht aantallen'!$A:$A,'Objectenoverzicht aantallen'!I:I)*$C19</f>
        <v>0</v>
      </c>
      <c r="O19" s="568">
        <f>LOOKUP('Calculatie sheet'!$AG$2,'Objectenoverzicht aantallen'!$A:$A,'Objectenoverzicht aantallen'!J:J)*$C19</f>
        <v>0</v>
      </c>
      <c r="P19" s="568">
        <f>LOOKUP('Calculatie sheet'!$AG$2,'Objectenoverzicht aantallen'!$A:$A,'Objectenoverzicht aantallen'!K:K)*$C19</f>
        <v>0</v>
      </c>
      <c r="Q19" s="568">
        <f>LOOKUP('Calculatie sheet'!$AG$2,'Objectenoverzicht aantallen'!$A:$A,'Objectenoverzicht aantallen'!L:L)*$C19</f>
        <v>0</v>
      </c>
      <c r="R19" s="568">
        <f>LOOKUP('Calculatie sheet'!$AG$2,'Objectenoverzicht aantallen'!$A:$A,'Objectenoverzicht aantallen'!M:M)*$C19</f>
        <v>0</v>
      </c>
      <c r="S19" s="568">
        <f>LOOKUP('Calculatie sheet'!$AG$2,'Objectenoverzicht aantallen'!$A:$A,'Objectenoverzicht aantallen'!N:N)*$C19</f>
        <v>0</v>
      </c>
      <c r="T19" s="568">
        <f>LOOKUP('Calculatie sheet'!$AG$2,'Objectenoverzicht aantallen'!$A:$A,'Objectenoverzicht aantallen'!O:O)*$C19</f>
        <v>0</v>
      </c>
    </row>
    <row r="20" spans="2:20" x14ac:dyDescent="0.2">
      <c r="B20" t="str">
        <f t="shared" ref="B20:B21" si="5">B13</f>
        <v>Grondbewerking</v>
      </c>
      <c r="C20" s="683">
        <f>'Calculatie sheet'!AG72*'Calculatie sheet'!$AG$57*'Calculatie sheet'!$AG$78</f>
        <v>0</v>
      </c>
      <c r="D20" t="s">
        <v>360</v>
      </c>
      <c r="G20" s="684">
        <f>C20*'Calculatie sheet'!AG$7</f>
        <v>0</v>
      </c>
      <c r="H20" s="682">
        <f>C20*'Calculatie sheet'!AG$8</f>
        <v>0</v>
      </c>
      <c r="I20" t="str">
        <f t="shared" si="0"/>
        <v>Biobased</v>
      </c>
      <c r="J20" s="568">
        <f>LOOKUP('Calculatie sheet'!$AG$2,'Objectenoverzicht aantallen'!$A:$A,'Objectenoverzicht aantallen'!E:E)*$C20</f>
        <v>0</v>
      </c>
      <c r="K20" s="568">
        <f>LOOKUP('Calculatie sheet'!$AG$2,'Objectenoverzicht aantallen'!$A:$A,'Objectenoverzicht aantallen'!F:F)*$C20</f>
        <v>0</v>
      </c>
      <c r="L20" s="568">
        <f>LOOKUP('Calculatie sheet'!$AG$2,'Objectenoverzicht aantallen'!$A:$A,'Objectenoverzicht aantallen'!G:G)*$C20</f>
        <v>0</v>
      </c>
      <c r="M20" s="568">
        <f>LOOKUP('Calculatie sheet'!$AG$2,'Objectenoverzicht aantallen'!$A:$A,'Objectenoverzicht aantallen'!H:H)*$C20</f>
        <v>0</v>
      </c>
      <c r="N20" s="568">
        <f>LOOKUP('Calculatie sheet'!$AG$2,'Objectenoverzicht aantallen'!$A:$A,'Objectenoverzicht aantallen'!I:I)*$C20</f>
        <v>0</v>
      </c>
      <c r="O20" s="568">
        <f>LOOKUP('Calculatie sheet'!$AG$2,'Objectenoverzicht aantallen'!$A:$A,'Objectenoverzicht aantallen'!J:J)*$C20</f>
        <v>0</v>
      </c>
      <c r="P20" s="568">
        <f>LOOKUP('Calculatie sheet'!$AG$2,'Objectenoverzicht aantallen'!$A:$A,'Objectenoverzicht aantallen'!K:K)*$C20</f>
        <v>0</v>
      </c>
      <c r="Q20" s="568">
        <f>LOOKUP('Calculatie sheet'!$AG$2,'Objectenoverzicht aantallen'!$A:$A,'Objectenoverzicht aantallen'!L:L)*$C20</f>
        <v>0</v>
      </c>
      <c r="R20" s="568">
        <f>LOOKUP('Calculatie sheet'!$AG$2,'Objectenoverzicht aantallen'!$A:$A,'Objectenoverzicht aantallen'!M:M)*$C20</f>
        <v>0</v>
      </c>
      <c r="S20" s="568">
        <f>LOOKUP('Calculatie sheet'!$AG$2,'Objectenoverzicht aantallen'!$A:$A,'Objectenoverzicht aantallen'!N:N)*$C20</f>
        <v>0</v>
      </c>
      <c r="T20" s="568">
        <f>LOOKUP('Calculatie sheet'!$AG$2,'Objectenoverzicht aantallen'!$A:$A,'Objectenoverzicht aantallen'!O:O)*$C20</f>
        <v>0</v>
      </c>
    </row>
    <row r="21" spans="2:20" x14ac:dyDescent="0.2">
      <c r="B21" t="str">
        <f t="shared" si="5"/>
        <v>Bestrating</v>
      </c>
      <c r="C21" s="683">
        <f>'Calculatie sheet'!AG73*'Calculatie sheet'!$AG$57*'Calculatie sheet'!$AG$78</f>
        <v>0</v>
      </c>
      <c r="D21" t="s">
        <v>360</v>
      </c>
      <c r="G21" s="684">
        <f>C21*'Calculatie sheet'!AG$7</f>
        <v>0</v>
      </c>
      <c r="H21" s="682">
        <f>C21*'Calculatie sheet'!AG$8</f>
        <v>0</v>
      </c>
      <c r="I21" t="str">
        <f t="shared" si="0"/>
        <v>Biobased</v>
      </c>
      <c r="J21" s="568">
        <f>LOOKUP('Calculatie sheet'!$AG$2,'Objectenoverzicht aantallen'!$A:$A,'Objectenoverzicht aantallen'!E:E)*$C21</f>
        <v>0</v>
      </c>
      <c r="K21" s="568">
        <f>LOOKUP('Calculatie sheet'!$AG$2,'Objectenoverzicht aantallen'!$A:$A,'Objectenoverzicht aantallen'!F:F)*$C21</f>
        <v>0</v>
      </c>
      <c r="L21" s="568">
        <f>LOOKUP('Calculatie sheet'!$AG$2,'Objectenoverzicht aantallen'!$A:$A,'Objectenoverzicht aantallen'!G:G)*$C21</f>
        <v>0</v>
      </c>
      <c r="M21" s="568">
        <f>LOOKUP('Calculatie sheet'!$AG$2,'Objectenoverzicht aantallen'!$A:$A,'Objectenoverzicht aantallen'!H:H)*$C21</f>
        <v>0</v>
      </c>
      <c r="N21" s="568">
        <f>LOOKUP('Calculatie sheet'!$AG$2,'Objectenoverzicht aantallen'!$A:$A,'Objectenoverzicht aantallen'!I:I)*$C21</f>
        <v>0</v>
      </c>
      <c r="O21" s="568">
        <f>LOOKUP('Calculatie sheet'!$AG$2,'Objectenoverzicht aantallen'!$A:$A,'Objectenoverzicht aantallen'!J:J)*$C21</f>
        <v>0</v>
      </c>
      <c r="P21" s="568">
        <f>LOOKUP('Calculatie sheet'!$AG$2,'Objectenoverzicht aantallen'!$A:$A,'Objectenoverzicht aantallen'!K:K)*$C21</f>
        <v>0</v>
      </c>
      <c r="Q21" s="568">
        <f>LOOKUP('Calculatie sheet'!$AG$2,'Objectenoverzicht aantallen'!$A:$A,'Objectenoverzicht aantallen'!L:L)*$C21</f>
        <v>0</v>
      </c>
      <c r="R21" s="568">
        <f>LOOKUP('Calculatie sheet'!$AG$2,'Objectenoverzicht aantallen'!$A:$A,'Objectenoverzicht aantallen'!M:M)*$C21</f>
        <v>0</v>
      </c>
      <c r="S21" s="568">
        <f>LOOKUP('Calculatie sheet'!$AG$2,'Objectenoverzicht aantallen'!$A:$A,'Objectenoverzicht aantallen'!N:N)*$C21</f>
        <v>0</v>
      </c>
      <c r="T21" s="568">
        <f>LOOKUP('Calculatie sheet'!$AG$2,'Objectenoverzicht aantallen'!$A:$A,'Objectenoverzicht aantallen'!O:O)*$C21</f>
        <v>0</v>
      </c>
    </row>
    <row r="22" spans="2:20" x14ac:dyDescent="0.2">
      <c r="B22" t="s">
        <v>348</v>
      </c>
      <c r="C22" s="683">
        <f>'Calculatie sheet'!AG74*'Calculatie sheet'!$AG$57*'Calculatie sheet'!$AG$78</f>
        <v>0</v>
      </c>
      <c r="D22" t="s">
        <v>360</v>
      </c>
      <c r="G22" s="684">
        <f>C22*'Calculatie sheet'!AG$7</f>
        <v>0</v>
      </c>
      <c r="H22" s="682">
        <f>C22*'Calculatie sheet'!AG$8</f>
        <v>0</v>
      </c>
      <c r="I22" t="str">
        <f t="shared" si="0"/>
        <v>Biobased</v>
      </c>
      <c r="J22" s="568">
        <f>LOOKUP('Calculatie sheet'!$AG$2,'Objectenoverzicht aantallen'!$A:$A,'Objectenoverzicht aantallen'!E:E)*$C22</f>
        <v>0</v>
      </c>
      <c r="K22" s="568">
        <f>LOOKUP('Calculatie sheet'!$AG$2,'Objectenoverzicht aantallen'!$A:$A,'Objectenoverzicht aantallen'!F:F)*$C22</f>
        <v>0</v>
      </c>
      <c r="L22" s="568">
        <f>LOOKUP('Calculatie sheet'!$AG$2,'Objectenoverzicht aantallen'!$A:$A,'Objectenoverzicht aantallen'!G:G)*$C22</f>
        <v>0</v>
      </c>
      <c r="M22" s="568">
        <f>LOOKUP('Calculatie sheet'!$AG$2,'Objectenoverzicht aantallen'!$A:$A,'Objectenoverzicht aantallen'!H:H)*$C22</f>
        <v>0</v>
      </c>
      <c r="N22" s="568">
        <f>LOOKUP('Calculatie sheet'!$AG$2,'Objectenoverzicht aantallen'!$A:$A,'Objectenoverzicht aantallen'!I:I)*$C22</f>
        <v>0</v>
      </c>
      <c r="O22" s="568">
        <f>LOOKUP('Calculatie sheet'!$AG$2,'Objectenoverzicht aantallen'!$A:$A,'Objectenoverzicht aantallen'!J:J)*$C22</f>
        <v>0</v>
      </c>
      <c r="P22" s="568">
        <f>LOOKUP('Calculatie sheet'!$AG$2,'Objectenoverzicht aantallen'!$A:$A,'Objectenoverzicht aantallen'!K:K)*$C22</f>
        <v>0</v>
      </c>
      <c r="Q22" s="568">
        <f>LOOKUP('Calculatie sheet'!$AG$2,'Objectenoverzicht aantallen'!$A:$A,'Objectenoverzicht aantallen'!L:L)*$C22</f>
        <v>0</v>
      </c>
      <c r="R22" s="568">
        <f>LOOKUP('Calculatie sheet'!$AG$2,'Objectenoverzicht aantallen'!$A:$A,'Objectenoverzicht aantallen'!M:M)*$C22</f>
        <v>0</v>
      </c>
      <c r="S22" s="568">
        <f>LOOKUP('Calculatie sheet'!$AG$2,'Objectenoverzicht aantallen'!$A:$A,'Objectenoverzicht aantallen'!N:N)*$C22</f>
        <v>0</v>
      </c>
      <c r="T22" s="568">
        <f>LOOKUP('Calculatie sheet'!$AG$2,'Objectenoverzicht aantallen'!$A:$A,'Objectenoverzicht aantallen'!O:O)*$C22</f>
        <v>0</v>
      </c>
    </row>
  </sheetData>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7BCB-0E9B-DC40-ACED-C3366603852C}">
  <dimension ref="A1:T22"/>
  <sheetViews>
    <sheetView workbookViewId="0">
      <selection activeCell="G18" sqref="G18:T19"/>
    </sheetView>
  </sheetViews>
  <sheetFormatPr baseColWidth="10" defaultRowHeight="16" x14ac:dyDescent="0.2"/>
  <cols>
    <col min="5" max="5" width="21" bestFit="1" customWidth="1"/>
  </cols>
  <sheetData>
    <row r="1" spans="1:20" x14ac:dyDescent="0.2">
      <c r="A1" t="str">
        <f>'Calculatie sheet'!AH3</f>
        <v>Stuw</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sheet'!AH68*'Calculatie sheet'!$AH$57*(1-'Calculatie sheet'!$AH$77-'Calculatie sheet'!$AH$78)</f>
        <v>24667.902000000002</v>
      </c>
      <c r="D2" t="s">
        <v>134</v>
      </c>
      <c r="E2" s="8" t="s">
        <v>71</v>
      </c>
      <c r="G2" s="684">
        <f>C2*'Calculatie sheet'!AH$7</f>
        <v>0</v>
      </c>
      <c r="H2" s="682">
        <f>C2*'Calculatie sheet'!AH$8</f>
        <v>0</v>
      </c>
      <c r="I2" t="str">
        <f>D2</f>
        <v>Primair</v>
      </c>
      <c r="J2" s="568">
        <f>LOOKUP('Calculatie sheet'!$AH$2,'Objectenoverzicht aantallen'!$A:$A,'Objectenoverzicht aantallen'!E:E)*$C2</f>
        <v>0</v>
      </c>
      <c r="K2" s="568">
        <f>LOOKUP('Calculatie sheet'!$AH$2,'Objectenoverzicht aantallen'!$A:$A,'Objectenoverzicht aantallen'!F:F)*$C2</f>
        <v>0</v>
      </c>
      <c r="L2" s="568">
        <f>LOOKUP('Calculatie sheet'!$AH$2,'Objectenoverzicht aantallen'!$A:$A,'Objectenoverzicht aantallen'!G:G)*$C2</f>
        <v>0</v>
      </c>
      <c r="M2" s="568">
        <f>LOOKUP('Calculatie sheet'!$AH$2,'Objectenoverzicht aantallen'!$A:$A,'Objectenoverzicht aantallen'!H:H)*$C2</f>
        <v>0</v>
      </c>
      <c r="N2" s="568">
        <f>LOOKUP('Calculatie sheet'!$AH$2,'Objectenoverzicht aantallen'!$A:$A,'Objectenoverzicht aantallen'!I:I)*$C2</f>
        <v>0</v>
      </c>
      <c r="O2" s="568">
        <f>LOOKUP('Calculatie sheet'!$AH$2,'Objectenoverzicht aantallen'!$A:$A,'Objectenoverzicht aantallen'!J:J)*$C2</f>
        <v>0</v>
      </c>
      <c r="P2" s="568">
        <f>LOOKUP('Calculatie sheet'!$AH$2,'Objectenoverzicht aantallen'!$A:$A,'Objectenoverzicht aantallen'!K:K)*$C2</f>
        <v>0</v>
      </c>
      <c r="Q2" s="568">
        <f>LOOKUP('Calculatie sheet'!$AH$2,'Objectenoverzicht aantallen'!$A:$A,'Objectenoverzicht aantallen'!L:L)*$C2</f>
        <v>0</v>
      </c>
      <c r="R2" s="568">
        <f>LOOKUP('Calculatie sheet'!$AH$2,'Objectenoverzicht aantallen'!$A:$A,'Objectenoverzicht aantallen'!M:M)*$C2</f>
        <v>0</v>
      </c>
      <c r="S2" s="568">
        <f>LOOKUP('Calculatie sheet'!$AH$2,'Objectenoverzicht aantallen'!$A:$A,'Objectenoverzicht aantallen'!N:N)*$C2</f>
        <v>0</v>
      </c>
      <c r="T2" s="568">
        <f>LOOKUP('Calculatie sheet'!$AH$2,'Objectenoverzicht aantallen'!$A:$A,'Objectenoverzicht aantallen'!O:O)*$C2</f>
        <v>0</v>
      </c>
    </row>
    <row r="3" spans="1:20" x14ac:dyDescent="0.2">
      <c r="B3" t="str">
        <f>'Calculatie sheet'!C69</f>
        <v>Staal</v>
      </c>
      <c r="C3" s="683">
        <f>'Calculatie sheet'!AH69*'Calculatie sheet'!$AH$57*(1-'Calculatie sheet'!$AH$77-'Calculatie sheet'!$AH$78)</f>
        <v>5481.7560000000003</v>
      </c>
      <c r="D3" t="s">
        <v>134</v>
      </c>
      <c r="E3" s="24" t="s">
        <v>74</v>
      </c>
      <c r="G3" s="684">
        <f>C3*'Calculatie sheet'!AH$7</f>
        <v>0</v>
      </c>
      <c r="H3" s="682">
        <f>C3*'Calculatie sheet'!AH$8</f>
        <v>0</v>
      </c>
      <c r="I3" t="str">
        <f t="shared" ref="I3:I22" si="0">D3</f>
        <v>Primair</v>
      </c>
      <c r="J3" s="568">
        <f>LOOKUP('Calculatie sheet'!$AH$2,'Objectenoverzicht aantallen'!$A:$A,'Objectenoverzicht aantallen'!E:E)*$C3</f>
        <v>0</v>
      </c>
      <c r="K3" s="568">
        <f>LOOKUP('Calculatie sheet'!$AH$2,'Objectenoverzicht aantallen'!$A:$A,'Objectenoverzicht aantallen'!F:F)*$C3</f>
        <v>0</v>
      </c>
      <c r="L3" s="568">
        <f>LOOKUP('Calculatie sheet'!$AH$2,'Objectenoverzicht aantallen'!$A:$A,'Objectenoverzicht aantallen'!G:G)*$C3</f>
        <v>0</v>
      </c>
      <c r="M3" s="568">
        <f>LOOKUP('Calculatie sheet'!$AH$2,'Objectenoverzicht aantallen'!$A:$A,'Objectenoverzicht aantallen'!H:H)*$C3</f>
        <v>0</v>
      </c>
      <c r="N3" s="568">
        <f>LOOKUP('Calculatie sheet'!$AH$2,'Objectenoverzicht aantallen'!$A:$A,'Objectenoverzicht aantallen'!I:I)*$C3</f>
        <v>0</v>
      </c>
      <c r="O3" s="568">
        <f>LOOKUP('Calculatie sheet'!$AH$2,'Objectenoverzicht aantallen'!$A:$A,'Objectenoverzicht aantallen'!J:J)*$C3</f>
        <v>0</v>
      </c>
      <c r="P3" s="568">
        <f>LOOKUP('Calculatie sheet'!$AH$2,'Objectenoverzicht aantallen'!$A:$A,'Objectenoverzicht aantallen'!K:K)*$C3</f>
        <v>0</v>
      </c>
      <c r="Q3" s="568">
        <f>LOOKUP('Calculatie sheet'!$AH$2,'Objectenoverzicht aantallen'!$A:$A,'Objectenoverzicht aantallen'!L:L)*$C3</f>
        <v>0</v>
      </c>
      <c r="R3" s="568">
        <f>LOOKUP('Calculatie sheet'!$AH$2,'Objectenoverzicht aantallen'!$A:$A,'Objectenoverzicht aantallen'!M:M)*$C3</f>
        <v>0</v>
      </c>
      <c r="S3" s="568">
        <f>LOOKUP('Calculatie sheet'!$AH$2,'Objectenoverzicht aantallen'!$A:$A,'Objectenoverzicht aantallen'!N:N)*$C3</f>
        <v>0</v>
      </c>
      <c r="T3" s="568">
        <f>LOOKUP('Calculatie sheet'!$AH$2,'Objectenoverzicht aantallen'!$A:$A,'Objectenoverzicht aantallen'!O:O)*$C3</f>
        <v>0</v>
      </c>
    </row>
    <row r="4" spans="1:20" x14ac:dyDescent="0.2">
      <c r="B4" t="str">
        <f>'Calculatie sheet'!C70</f>
        <v>Asfalt</v>
      </c>
      <c r="C4" s="683">
        <f>'Calculatie sheet'!AH70*'Calculatie sheet'!$AH$57*(1-'Calculatie sheet'!$AH$77-'Calculatie sheet'!$AH$78)</f>
        <v>0</v>
      </c>
      <c r="D4" t="s">
        <v>134</v>
      </c>
      <c r="E4" s="25" t="s">
        <v>75</v>
      </c>
      <c r="G4" s="684">
        <f>C4*'Calculatie sheet'!AH$7</f>
        <v>0</v>
      </c>
      <c r="H4" s="682">
        <f>C4*'Calculatie sheet'!AH$8</f>
        <v>0</v>
      </c>
      <c r="I4" t="str">
        <f t="shared" si="0"/>
        <v>Primair</v>
      </c>
      <c r="J4" s="568">
        <f>LOOKUP('Calculatie sheet'!$AH$2,'Objectenoverzicht aantallen'!$A:$A,'Objectenoverzicht aantallen'!E:E)*$C4</f>
        <v>0</v>
      </c>
      <c r="K4" s="568">
        <f>LOOKUP('Calculatie sheet'!$AH$2,'Objectenoverzicht aantallen'!$A:$A,'Objectenoverzicht aantallen'!F:F)*$C4</f>
        <v>0</v>
      </c>
      <c r="L4" s="568">
        <f>LOOKUP('Calculatie sheet'!$AH$2,'Objectenoverzicht aantallen'!$A:$A,'Objectenoverzicht aantallen'!G:G)*$C4</f>
        <v>0</v>
      </c>
      <c r="M4" s="568">
        <f>LOOKUP('Calculatie sheet'!$AH$2,'Objectenoverzicht aantallen'!$A:$A,'Objectenoverzicht aantallen'!H:H)*$C4</f>
        <v>0</v>
      </c>
      <c r="N4" s="568">
        <f>LOOKUP('Calculatie sheet'!$AH$2,'Objectenoverzicht aantallen'!$A:$A,'Objectenoverzicht aantallen'!I:I)*$C4</f>
        <v>0</v>
      </c>
      <c r="O4" s="568">
        <f>LOOKUP('Calculatie sheet'!$AH$2,'Objectenoverzicht aantallen'!$A:$A,'Objectenoverzicht aantallen'!J:J)*$C4</f>
        <v>0</v>
      </c>
      <c r="P4" s="568">
        <f>LOOKUP('Calculatie sheet'!$AH$2,'Objectenoverzicht aantallen'!$A:$A,'Objectenoverzicht aantallen'!K:K)*$C4</f>
        <v>0</v>
      </c>
      <c r="Q4" s="568">
        <f>LOOKUP('Calculatie sheet'!$AH$2,'Objectenoverzicht aantallen'!$A:$A,'Objectenoverzicht aantallen'!L:L)*$C4</f>
        <v>0</v>
      </c>
      <c r="R4" s="568">
        <f>LOOKUP('Calculatie sheet'!$AH$2,'Objectenoverzicht aantallen'!$A:$A,'Objectenoverzicht aantallen'!M:M)*$C4</f>
        <v>0</v>
      </c>
      <c r="S4" s="568">
        <f>LOOKUP('Calculatie sheet'!$AH$2,'Objectenoverzicht aantallen'!$A:$A,'Objectenoverzicht aantallen'!N:N)*$C4</f>
        <v>0</v>
      </c>
      <c r="T4" s="568">
        <f>LOOKUP('Calculatie sheet'!$AH$2,'Objectenoverzicht aantallen'!$A:$A,'Objectenoverzicht aantallen'!O:O)*$C4</f>
        <v>0</v>
      </c>
    </row>
    <row r="5" spans="1:20" x14ac:dyDescent="0.2">
      <c r="B5" t="s">
        <v>866</v>
      </c>
      <c r="C5" s="683">
        <f>'Calculatie sheet'!AH71*'Calculatie sheet'!$AH$57*(1-'Calculatie sheet'!$AH$77-'Calculatie sheet'!$AH$78)</f>
        <v>0</v>
      </c>
      <c r="D5" t="s">
        <v>134</v>
      </c>
      <c r="E5" s="27" t="s">
        <v>93</v>
      </c>
      <c r="G5" s="684">
        <f>C5*'Calculatie sheet'!AH$7</f>
        <v>0</v>
      </c>
      <c r="H5" s="682">
        <f>C5*'Calculatie sheet'!AH$8</f>
        <v>0</v>
      </c>
      <c r="I5" t="str">
        <f t="shared" ref="I5" si="1">D5</f>
        <v>Primair</v>
      </c>
      <c r="J5" s="568">
        <f>LOOKUP('Calculatie sheet'!$AH$2,'Objectenoverzicht aantallen'!$A:$A,'Objectenoverzicht aantallen'!E:E)*$C5</f>
        <v>0</v>
      </c>
      <c r="K5" s="568">
        <f>LOOKUP('Calculatie sheet'!$AH$2,'Objectenoverzicht aantallen'!$A:$A,'Objectenoverzicht aantallen'!F:F)*$C5</f>
        <v>0</v>
      </c>
      <c r="L5" s="568">
        <f>LOOKUP('Calculatie sheet'!$AH$2,'Objectenoverzicht aantallen'!$A:$A,'Objectenoverzicht aantallen'!G:G)*$C5</f>
        <v>0</v>
      </c>
      <c r="M5" s="568">
        <f>LOOKUP('Calculatie sheet'!$AH$2,'Objectenoverzicht aantallen'!$A:$A,'Objectenoverzicht aantallen'!H:H)*$C5</f>
        <v>0</v>
      </c>
      <c r="N5" s="568">
        <f>LOOKUP('Calculatie sheet'!$AH$2,'Objectenoverzicht aantallen'!$A:$A,'Objectenoverzicht aantallen'!I:I)*$C5</f>
        <v>0</v>
      </c>
      <c r="O5" s="568">
        <f>LOOKUP('Calculatie sheet'!$AH$2,'Objectenoverzicht aantallen'!$A:$A,'Objectenoverzicht aantallen'!J:J)*$C5</f>
        <v>0</v>
      </c>
      <c r="P5" s="568">
        <f>LOOKUP('Calculatie sheet'!$AH$2,'Objectenoverzicht aantallen'!$A:$A,'Objectenoverzicht aantallen'!K:K)*$C5</f>
        <v>0</v>
      </c>
      <c r="Q5" s="568">
        <f>LOOKUP('Calculatie sheet'!$AH$2,'Objectenoverzicht aantallen'!$A:$A,'Objectenoverzicht aantallen'!L:L)*$C5</f>
        <v>0</v>
      </c>
      <c r="R5" s="568">
        <f>LOOKUP('Calculatie sheet'!$AH$2,'Objectenoverzicht aantallen'!$A:$A,'Objectenoverzicht aantallen'!M:M)*$C5</f>
        <v>0</v>
      </c>
      <c r="S5" s="568">
        <f>LOOKUP('Calculatie sheet'!$AH$2,'Objectenoverzicht aantallen'!$A:$A,'Objectenoverzicht aantallen'!N:N)*$C5</f>
        <v>0</v>
      </c>
      <c r="T5" s="568">
        <f>LOOKUP('Calculatie sheet'!$AH$2,'Objectenoverzicht aantallen'!$A:$A,'Objectenoverzicht aantallen'!O:O)*$C5</f>
        <v>0</v>
      </c>
    </row>
    <row r="6" spans="1:20" x14ac:dyDescent="0.2">
      <c r="B6" t="str">
        <f>'Calculatie sheet'!C72</f>
        <v>Grondbewerking</v>
      </c>
      <c r="C6" s="683">
        <f>'Calculatie sheet'!AH72*'Calculatie sheet'!$AH$57*(1-'Calculatie sheet'!$AH$77-'Calculatie sheet'!$AH$78)</f>
        <v>0</v>
      </c>
      <c r="D6" t="s">
        <v>134</v>
      </c>
      <c r="E6" s="38" t="s">
        <v>659</v>
      </c>
      <c r="G6" s="684">
        <f>C6*'Calculatie sheet'!AH$7</f>
        <v>0</v>
      </c>
      <c r="H6" s="682">
        <f>C6*'Calculatie sheet'!AH$8</f>
        <v>0</v>
      </c>
      <c r="I6" t="str">
        <f t="shared" si="0"/>
        <v>Primair</v>
      </c>
      <c r="J6" s="568">
        <f>LOOKUP('Calculatie sheet'!$AH$2,'Objectenoverzicht aantallen'!$A:$A,'Objectenoverzicht aantallen'!E:E)*$C6</f>
        <v>0</v>
      </c>
      <c r="K6" s="568">
        <f>LOOKUP('Calculatie sheet'!$AH$2,'Objectenoverzicht aantallen'!$A:$A,'Objectenoverzicht aantallen'!F:F)*$C6</f>
        <v>0</v>
      </c>
      <c r="L6" s="568">
        <f>LOOKUP('Calculatie sheet'!$AH$2,'Objectenoverzicht aantallen'!$A:$A,'Objectenoverzicht aantallen'!G:G)*$C6</f>
        <v>0</v>
      </c>
      <c r="M6" s="568">
        <f>LOOKUP('Calculatie sheet'!$AH$2,'Objectenoverzicht aantallen'!$A:$A,'Objectenoverzicht aantallen'!H:H)*$C6</f>
        <v>0</v>
      </c>
      <c r="N6" s="568">
        <f>LOOKUP('Calculatie sheet'!$AH$2,'Objectenoverzicht aantallen'!$A:$A,'Objectenoverzicht aantallen'!I:I)*$C6</f>
        <v>0</v>
      </c>
      <c r="O6" s="568">
        <f>LOOKUP('Calculatie sheet'!$AH$2,'Objectenoverzicht aantallen'!$A:$A,'Objectenoverzicht aantallen'!J:J)*$C6</f>
        <v>0</v>
      </c>
      <c r="P6" s="568">
        <f>LOOKUP('Calculatie sheet'!$AH$2,'Objectenoverzicht aantallen'!$A:$A,'Objectenoverzicht aantallen'!K:K)*$C6</f>
        <v>0</v>
      </c>
      <c r="Q6" s="568">
        <f>LOOKUP('Calculatie sheet'!$AH$2,'Objectenoverzicht aantallen'!$A:$A,'Objectenoverzicht aantallen'!L:L)*$C6</f>
        <v>0</v>
      </c>
      <c r="R6" s="568">
        <f>LOOKUP('Calculatie sheet'!$AH$2,'Objectenoverzicht aantallen'!$A:$A,'Objectenoverzicht aantallen'!M:M)*$C6</f>
        <v>0</v>
      </c>
      <c r="S6" s="568">
        <f>LOOKUP('Calculatie sheet'!$AH$2,'Objectenoverzicht aantallen'!$A:$A,'Objectenoverzicht aantallen'!N:N)*$C6</f>
        <v>0</v>
      </c>
      <c r="T6" s="568">
        <f>LOOKUP('Calculatie sheet'!$AH$2,'Objectenoverzicht aantallen'!$A:$A,'Objectenoverzicht aantallen'!O:O)*$C6</f>
        <v>0</v>
      </c>
    </row>
    <row r="7" spans="1:20" x14ac:dyDescent="0.2">
      <c r="B7" t="str">
        <f>'Calculatie sheet'!C73</f>
        <v>Bestrating</v>
      </c>
      <c r="C7" s="683">
        <f>'Calculatie sheet'!AH73*'Calculatie sheet'!$AH$57*(1-'Calculatie sheet'!$AH$77-'Calculatie sheet'!$AH$78)</f>
        <v>0</v>
      </c>
      <c r="D7" t="s">
        <v>134</v>
      </c>
      <c r="E7" s="569" t="s">
        <v>597</v>
      </c>
      <c r="G7" s="684">
        <f>C7*'Calculatie sheet'!AH$7</f>
        <v>0</v>
      </c>
      <c r="H7" s="682">
        <f>C7*'Calculatie sheet'!AH$8</f>
        <v>0</v>
      </c>
      <c r="I7" t="str">
        <f t="shared" si="0"/>
        <v>Primair</v>
      </c>
      <c r="J7" s="568">
        <f>LOOKUP('Calculatie sheet'!$AH$2,'Objectenoverzicht aantallen'!$A:$A,'Objectenoverzicht aantallen'!E:E)*$C7</f>
        <v>0</v>
      </c>
      <c r="K7" s="568">
        <f>LOOKUP('Calculatie sheet'!$AH$2,'Objectenoverzicht aantallen'!$A:$A,'Objectenoverzicht aantallen'!F:F)*$C7</f>
        <v>0</v>
      </c>
      <c r="L7" s="568">
        <f>LOOKUP('Calculatie sheet'!$AH$2,'Objectenoverzicht aantallen'!$A:$A,'Objectenoverzicht aantallen'!G:G)*$C7</f>
        <v>0</v>
      </c>
      <c r="M7" s="568">
        <f>LOOKUP('Calculatie sheet'!$AH$2,'Objectenoverzicht aantallen'!$A:$A,'Objectenoverzicht aantallen'!H:H)*$C7</f>
        <v>0</v>
      </c>
      <c r="N7" s="568">
        <f>LOOKUP('Calculatie sheet'!$AH$2,'Objectenoverzicht aantallen'!$A:$A,'Objectenoverzicht aantallen'!I:I)*$C7</f>
        <v>0</v>
      </c>
      <c r="O7" s="568">
        <f>LOOKUP('Calculatie sheet'!$AH$2,'Objectenoverzicht aantallen'!$A:$A,'Objectenoverzicht aantallen'!J:J)*$C7</f>
        <v>0</v>
      </c>
      <c r="P7" s="568">
        <f>LOOKUP('Calculatie sheet'!$AH$2,'Objectenoverzicht aantallen'!$A:$A,'Objectenoverzicht aantallen'!K:K)*$C7</f>
        <v>0</v>
      </c>
      <c r="Q7" s="568">
        <f>LOOKUP('Calculatie sheet'!$AH$2,'Objectenoverzicht aantallen'!$A:$A,'Objectenoverzicht aantallen'!L:L)*$C7</f>
        <v>0</v>
      </c>
      <c r="R7" s="568">
        <f>LOOKUP('Calculatie sheet'!$AH$2,'Objectenoverzicht aantallen'!$A:$A,'Objectenoverzicht aantallen'!M:M)*$C7</f>
        <v>0</v>
      </c>
      <c r="S7" s="568">
        <f>LOOKUP('Calculatie sheet'!$AH$2,'Objectenoverzicht aantallen'!$A:$A,'Objectenoverzicht aantallen'!N:N)*$C7</f>
        <v>0</v>
      </c>
      <c r="T7" s="568">
        <f>LOOKUP('Calculatie sheet'!$AH$2,'Objectenoverzicht aantallen'!$A:$A,'Objectenoverzicht aantallen'!O:O)*$C7</f>
        <v>0</v>
      </c>
    </row>
    <row r="8" spans="1:20" x14ac:dyDescent="0.2">
      <c r="B8" t="s">
        <v>348</v>
      </c>
      <c r="C8" s="683">
        <f>'Calculatie sheet'!AH74*'Calculatie sheet'!$AH$57*(1-'Calculatie sheet'!$AH$77-'Calculatie sheet'!$AH$78)</f>
        <v>304.54200000000003</v>
      </c>
      <c r="D8" t="s">
        <v>134</v>
      </c>
      <c r="G8" s="684">
        <f>C8*'Calculatie sheet'!AH$7</f>
        <v>0</v>
      </c>
      <c r="H8" s="682">
        <f>C8*'Calculatie sheet'!AH$8</f>
        <v>0</v>
      </c>
      <c r="I8" t="str">
        <f t="shared" si="0"/>
        <v>Primair</v>
      </c>
      <c r="J8" s="568">
        <f>LOOKUP('Calculatie sheet'!$AH$2,'Objectenoverzicht aantallen'!$A:$A,'Objectenoverzicht aantallen'!E:E)*$C8</f>
        <v>0</v>
      </c>
      <c r="K8" s="568">
        <f>LOOKUP('Calculatie sheet'!$AH$2,'Objectenoverzicht aantallen'!$A:$A,'Objectenoverzicht aantallen'!F:F)*$C8</f>
        <v>0</v>
      </c>
      <c r="L8" s="568">
        <f>LOOKUP('Calculatie sheet'!$AH$2,'Objectenoverzicht aantallen'!$A:$A,'Objectenoverzicht aantallen'!G:G)*$C8</f>
        <v>0</v>
      </c>
      <c r="M8" s="568">
        <f>LOOKUP('Calculatie sheet'!$AH$2,'Objectenoverzicht aantallen'!$A:$A,'Objectenoverzicht aantallen'!H:H)*$C8</f>
        <v>0</v>
      </c>
      <c r="N8" s="568">
        <f>LOOKUP('Calculatie sheet'!$AH$2,'Objectenoverzicht aantallen'!$A:$A,'Objectenoverzicht aantallen'!I:I)*$C8</f>
        <v>0</v>
      </c>
      <c r="O8" s="568">
        <f>LOOKUP('Calculatie sheet'!$AH$2,'Objectenoverzicht aantallen'!$A:$A,'Objectenoverzicht aantallen'!J:J)*$C8</f>
        <v>0</v>
      </c>
      <c r="P8" s="568">
        <f>LOOKUP('Calculatie sheet'!$AH$2,'Objectenoverzicht aantallen'!$A:$A,'Objectenoverzicht aantallen'!K:K)*$C8</f>
        <v>0</v>
      </c>
      <c r="Q8" s="568">
        <f>LOOKUP('Calculatie sheet'!$AH$2,'Objectenoverzicht aantallen'!$A:$A,'Objectenoverzicht aantallen'!L:L)*$C8</f>
        <v>0</v>
      </c>
      <c r="R8" s="568">
        <f>LOOKUP('Calculatie sheet'!$AH$2,'Objectenoverzicht aantallen'!$A:$A,'Objectenoverzicht aantallen'!M:M)*$C8</f>
        <v>0</v>
      </c>
      <c r="S8" s="568">
        <f>LOOKUP('Calculatie sheet'!$AH$2,'Objectenoverzicht aantallen'!$A:$A,'Objectenoverzicht aantallen'!N:N)*$C8</f>
        <v>0</v>
      </c>
      <c r="T8" s="568">
        <f>LOOKUP('Calculatie sheet'!$AH$2,'Objectenoverzicht aantallen'!$A:$A,'Objectenoverzicht aantallen'!O:O)*$C8</f>
        <v>0</v>
      </c>
    </row>
    <row r="9" spans="1:20" x14ac:dyDescent="0.2">
      <c r="B9" t="str">
        <f t="shared" ref="B9:B14" si="2">B2</f>
        <v>Beton</v>
      </c>
      <c r="C9" s="683">
        <f>'Calculatie sheet'!AH68*'Calculatie sheet'!$AH$57*'Calculatie sheet'!$AH$77</f>
        <v>0</v>
      </c>
      <c r="D9" t="s">
        <v>135</v>
      </c>
      <c r="G9" s="684">
        <f>C9*'Calculatie sheet'!AH$7</f>
        <v>0</v>
      </c>
      <c r="H9" s="682">
        <f>C9*'Calculatie sheet'!AH$8</f>
        <v>0</v>
      </c>
      <c r="I9" t="str">
        <f t="shared" si="0"/>
        <v>Secundair</v>
      </c>
      <c r="J9" s="568">
        <f>LOOKUP('Calculatie sheet'!$AH$2,'Objectenoverzicht aantallen'!$A:$A,'Objectenoverzicht aantallen'!E:E)*$C9</f>
        <v>0</v>
      </c>
      <c r="K9" s="568">
        <f>LOOKUP('Calculatie sheet'!$AH$2,'Objectenoverzicht aantallen'!$A:$A,'Objectenoverzicht aantallen'!F:F)*$C9</f>
        <v>0</v>
      </c>
      <c r="L9" s="568">
        <f>LOOKUP('Calculatie sheet'!$AH$2,'Objectenoverzicht aantallen'!$A:$A,'Objectenoverzicht aantallen'!G:G)*$C9</f>
        <v>0</v>
      </c>
      <c r="M9" s="568">
        <f>LOOKUP('Calculatie sheet'!$AH$2,'Objectenoverzicht aantallen'!$A:$A,'Objectenoverzicht aantallen'!H:H)*$C9</f>
        <v>0</v>
      </c>
      <c r="N9" s="568">
        <f>LOOKUP('Calculatie sheet'!$AH$2,'Objectenoverzicht aantallen'!$A:$A,'Objectenoverzicht aantallen'!I:I)*$C9</f>
        <v>0</v>
      </c>
      <c r="O9" s="568">
        <f>LOOKUP('Calculatie sheet'!$AH$2,'Objectenoverzicht aantallen'!$A:$A,'Objectenoverzicht aantallen'!J:J)*$C9</f>
        <v>0</v>
      </c>
      <c r="P9" s="568">
        <f>LOOKUP('Calculatie sheet'!$AH$2,'Objectenoverzicht aantallen'!$A:$A,'Objectenoverzicht aantallen'!K:K)*$C9</f>
        <v>0</v>
      </c>
      <c r="Q9" s="568">
        <f>LOOKUP('Calculatie sheet'!$AH$2,'Objectenoverzicht aantallen'!$A:$A,'Objectenoverzicht aantallen'!L:L)*$C9</f>
        <v>0</v>
      </c>
      <c r="R9" s="568">
        <f>LOOKUP('Calculatie sheet'!$AH$2,'Objectenoverzicht aantallen'!$A:$A,'Objectenoverzicht aantallen'!M:M)*$C9</f>
        <v>0</v>
      </c>
      <c r="S9" s="568">
        <f>LOOKUP('Calculatie sheet'!$AH$2,'Objectenoverzicht aantallen'!$A:$A,'Objectenoverzicht aantallen'!N:N)*$C9</f>
        <v>0</v>
      </c>
      <c r="T9" s="568">
        <f>LOOKUP('Calculatie sheet'!$AH$2,'Objectenoverzicht aantallen'!$A:$A,'Objectenoverzicht aantallen'!O:O)*$C9</f>
        <v>0</v>
      </c>
    </row>
    <row r="10" spans="1:20" x14ac:dyDescent="0.2">
      <c r="B10" t="str">
        <f t="shared" si="2"/>
        <v>Staal</v>
      </c>
      <c r="C10" s="683">
        <f>'Calculatie sheet'!AH69*'Calculatie sheet'!$AH$57*'Calculatie sheet'!$AH$77</f>
        <v>0</v>
      </c>
      <c r="D10" t="s">
        <v>135</v>
      </c>
      <c r="G10" s="684">
        <f>C10*'Calculatie sheet'!AH$7</f>
        <v>0</v>
      </c>
      <c r="H10" s="682">
        <f>C10*'Calculatie sheet'!AH$8</f>
        <v>0</v>
      </c>
      <c r="I10" t="str">
        <f t="shared" si="0"/>
        <v>Secundair</v>
      </c>
      <c r="J10" s="568">
        <f>LOOKUP('Calculatie sheet'!$AH$2,'Objectenoverzicht aantallen'!$A:$A,'Objectenoverzicht aantallen'!E:E)*$C10</f>
        <v>0</v>
      </c>
      <c r="K10" s="568">
        <f>LOOKUP('Calculatie sheet'!$AH$2,'Objectenoverzicht aantallen'!$A:$A,'Objectenoverzicht aantallen'!F:F)*$C10</f>
        <v>0</v>
      </c>
      <c r="L10" s="568">
        <f>LOOKUP('Calculatie sheet'!$AH$2,'Objectenoverzicht aantallen'!$A:$A,'Objectenoverzicht aantallen'!G:G)*$C10</f>
        <v>0</v>
      </c>
      <c r="M10" s="568">
        <f>LOOKUP('Calculatie sheet'!$AH$2,'Objectenoverzicht aantallen'!$A:$A,'Objectenoverzicht aantallen'!H:H)*$C10</f>
        <v>0</v>
      </c>
      <c r="N10" s="568">
        <f>LOOKUP('Calculatie sheet'!$AH$2,'Objectenoverzicht aantallen'!$A:$A,'Objectenoverzicht aantallen'!I:I)*$C10</f>
        <v>0</v>
      </c>
      <c r="O10" s="568">
        <f>LOOKUP('Calculatie sheet'!$AH$2,'Objectenoverzicht aantallen'!$A:$A,'Objectenoverzicht aantallen'!J:J)*$C10</f>
        <v>0</v>
      </c>
      <c r="P10" s="568">
        <f>LOOKUP('Calculatie sheet'!$AH$2,'Objectenoverzicht aantallen'!$A:$A,'Objectenoverzicht aantallen'!K:K)*$C10</f>
        <v>0</v>
      </c>
      <c r="Q10" s="568">
        <f>LOOKUP('Calculatie sheet'!$AH$2,'Objectenoverzicht aantallen'!$A:$A,'Objectenoverzicht aantallen'!L:L)*$C10</f>
        <v>0</v>
      </c>
      <c r="R10" s="568">
        <f>LOOKUP('Calculatie sheet'!$AH$2,'Objectenoverzicht aantallen'!$A:$A,'Objectenoverzicht aantallen'!M:M)*$C10</f>
        <v>0</v>
      </c>
      <c r="S10" s="568">
        <f>LOOKUP('Calculatie sheet'!$AH$2,'Objectenoverzicht aantallen'!$A:$A,'Objectenoverzicht aantallen'!N:N)*$C10</f>
        <v>0</v>
      </c>
      <c r="T10" s="568">
        <f>LOOKUP('Calculatie sheet'!$AH$2,'Objectenoverzicht aantallen'!$A:$A,'Objectenoverzicht aantallen'!O:O)*$C10</f>
        <v>0</v>
      </c>
    </row>
    <row r="11" spans="1:20" x14ac:dyDescent="0.2">
      <c r="B11" t="str">
        <f t="shared" si="2"/>
        <v>Asfalt</v>
      </c>
      <c r="C11" s="683">
        <f>'Calculatie sheet'!AH70*'Calculatie sheet'!$AH$57*'Calculatie sheet'!$AH$77</f>
        <v>0</v>
      </c>
      <c r="D11" t="s">
        <v>135</v>
      </c>
      <c r="G11" s="684">
        <f>C11*'Calculatie sheet'!AH$7</f>
        <v>0</v>
      </c>
      <c r="H11" s="682">
        <f>C11*'Calculatie sheet'!AH$8</f>
        <v>0</v>
      </c>
      <c r="I11" t="str">
        <f t="shared" si="0"/>
        <v>Secundair</v>
      </c>
      <c r="J11" s="568">
        <f>LOOKUP('Calculatie sheet'!$AH$2,'Objectenoverzicht aantallen'!$A:$A,'Objectenoverzicht aantallen'!E:E)*$C11</f>
        <v>0</v>
      </c>
      <c r="K11" s="568">
        <f>LOOKUP('Calculatie sheet'!$AH$2,'Objectenoverzicht aantallen'!$A:$A,'Objectenoverzicht aantallen'!F:F)*$C11</f>
        <v>0</v>
      </c>
      <c r="L11" s="568">
        <f>LOOKUP('Calculatie sheet'!$AH$2,'Objectenoverzicht aantallen'!$A:$A,'Objectenoverzicht aantallen'!G:G)*$C11</f>
        <v>0</v>
      </c>
      <c r="M11" s="568">
        <f>LOOKUP('Calculatie sheet'!$AH$2,'Objectenoverzicht aantallen'!$A:$A,'Objectenoverzicht aantallen'!H:H)*$C11</f>
        <v>0</v>
      </c>
      <c r="N11" s="568">
        <f>LOOKUP('Calculatie sheet'!$AH$2,'Objectenoverzicht aantallen'!$A:$A,'Objectenoverzicht aantallen'!I:I)*$C11</f>
        <v>0</v>
      </c>
      <c r="O11" s="568">
        <f>LOOKUP('Calculatie sheet'!$AH$2,'Objectenoverzicht aantallen'!$A:$A,'Objectenoverzicht aantallen'!J:J)*$C11</f>
        <v>0</v>
      </c>
      <c r="P11" s="568">
        <f>LOOKUP('Calculatie sheet'!$AH$2,'Objectenoverzicht aantallen'!$A:$A,'Objectenoverzicht aantallen'!K:K)*$C11</f>
        <v>0</v>
      </c>
      <c r="Q11" s="568">
        <f>LOOKUP('Calculatie sheet'!$AH$2,'Objectenoverzicht aantallen'!$A:$A,'Objectenoverzicht aantallen'!L:L)*$C11</f>
        <v>0</v>
      </c>
      <c r="R11" s="568">
        <f>LOOKUP('Calculatie sheet'!$AH$2,'Objectenoverzicht aantallen'!$A:$A,'Objectenoverzicht aantallen'!M:M)*$C11</f>
        <v>0</v>
      </c>
      <c r="S11" s="568">
        <f>LOOKUP('Calculatie sheet'!$AH$2,'Objectenoverzicht aantallen'!$A:$A,'Objectenoverzicht aantallen'!N:N)*$C11</f>
        <v>0</v>
      </c>
      <c r="T11" s="568">
        <f>LOOKUP('Calculatie sheet'!$AH$2,'Objectenoverzicht aantallen'!$A:$A,'Objectenoverzicht aantallen'!O:O)*$C11</f>
        <v>0</v>
      </c>
    </row>
    <row r="12" spans="1:20" x14ac:dyDescent="0.2">
      <c r="B12" t="str">
        <f t="shared" si="2"/>
        <v>Hout</v>
      </c>
      <c r="C12" s="683">
        <f>'Calculatie sheet'!AH71*'Calculatie sheet'!$AH$57*'Calculatie sheet'!$AH$77</f>
        <v>0</v>
      </c>
      <c r="D12" t="s">
        <v>135</v>
      </c>
      <c r="G12" s="684">
        <f>C12*'Calculatie sheet'!AH$7</f>
        <v>0</v>
      </c>
      <c r="H12" s="682">
        <f>C12*'Calculatie sheet'!AH$8</f>
        <v>0</v>
      </c>
      <c r="I12" t="str">
        <f t="shared" ref="I12" si="3">D12</f>
        <v>Secundair</v>
      </c>
      <c r="J12" s="568">
        <f>LOOKUP('Calculatie sheet'!$AH$2,'Objectenoverzicht aantallen'!$A:$A,'Objectenoverzicht aantallen'!E:E)*$C12</f>
        <v>0</v>
      </c>
      <c r="K12" s="568">
        <f>LOOKUP('Calculatie sheet'!$AH$2,'Objectenoverzicht aantallen'!$A:$A,'Objectenoverzicht aantallen'!F:F)*$C12</f>
        <v>0</v>
      </c>
      <c r="L12" s="568">
        <f>LOOKUP('Calculatie sheet'!$AH$2,'Objectenoverzicht aantallen'!$A:$A,'Objectenoverzicht aantallen'!G:G)*$C12</f>
        <v>0</v>
      </c>
      <c r="M12" s="568">
        <f>LOOKUP('Calculatie sheet'!$AH$2,'Objectenoverzicht aantallen'!$A:$A,'Objectenoverzicht aantallen'!H:H)*$C12</f>
        <v>0</v>
      </c>
      <c r="N12" s="568">
        <f>LOOKUP('Calculatie sheet'!$AH$2,'Objectenoverzicht aantallen'!$A:$A,'Objectenoverzicht aantallen'!I:I)*$C12</f>
        <v>0</v>
      </c>
      <c r="O12" s="568">
        <f>LOOKUP('Calculatie sheet'!$AH$2,'Objectenoverzicht aantallen'!$A:$A,'Objectenoverzicht aantallen'!J:J)*$C12</f>
        <v>0</v>
      </c>
      <c r="P12" s="568">
        <f>LOOKUP('Calculatie sheet'!$AH$2,'Objectenoverzicht aantallen'!$A:$A,'Objectenoverzicht aantallen'!K:K)*$C12</f>
        <v>0</v>
      </c>
      <c r="Q12" s="568">
        <f>LOOKUP('Calculatie sheet'!$AH$2,'Objectenoverzicht aantallen'!$A:$A,'Objectenoverzicht aantallen'!L:L)*$C12</f>
        <v>0</v>
      </c>
      <c r="R12" s="568">
        <f>LOOKUP('Calculatie sheet'!$AH$2,'Objectenoverzicht aantallen'!$A:$A,'Objectenoverzicht aantallen'!M:M)*$C12</f>
        <v>0</v>
      </c>
      <c r="S12" s="568">
        <f>LOOKUP('Calculatie sheet'!$AH$2,'Objectenoverzicht aantallen'!$A:$A,'Objectenoverzicht aantallen'!N:N)*$C12</f>
        <v>0</v>
      </c>
      <c r="T12" s="568">
        <f>LOOKUP('Calculatie sheet'!$AH$2,'Objectenoverzicht aantallen'!$A:$A,'Objectenoverzicht aantallen'!O:O)*$C12</f>
        <v>0</v>
      </c>
    </row>
    <row r="13" spans="1:20" x14ac:dyDescent="0.2">
      <c r="B13" t="str">
        <f t="shared" si="2"/>
        <v>Grondbewerking</v>
      </c>
      <c r="C13" s="683">
        <f>'Calculatie sheet'!AH72*'Calculatie sheet'!$AH$57*'Calculatie sheet'!$AH$77</f>
        <v>0</v>
      </c>
      <c r="D13" t="s">
        <v>135</v>
      </c>
      <c r="G13" s="684">
        <f>C13*'Calculatie sheet'!AH$7</f>
        <v>0</v>
      </c>
      <c r="H13" s="682">
        <f>C13*'Calculatie sheet'!AH$8</f>
        <v>0</v>
      </c>
      <c r="I13" t="str">
        <f t="shared" si="0"/>
        <v>Secundair</v>
      </c>
      <c r="J13" s="568">
        <f>LOOKUP('Calculatie sheet'!$AH$2,'Objectenoverzicht aantallen'!$A:$A,'Objectenoverzicht aantallen'!E:E)*$C13</f>
        <v>0</v>
      </c>
      <c r="K13" s="568">
        <f>LOOKUP('Calculatie sheet'!$AH$2,'Objectenoverzicht aantallen'!$A:$A,'Objectenoverzicht aantallen'!F:F)*$C13</f>
        <v>0</v>
      </c>
      <c r="L13" s="568">
        <f>LOOKUP('Calculatie sheet'!$AH$2,'Objectenoverzicht aantallen'!$A:$A,'Objectenoverzicht aantallen'!G:G)*$C13</f>
        <v>0</v>
      </c>
      <c r="M13" s="568">
        <f>LOOKUP('Calculatie sheet'!$AH$2,'Objectenoverzicht aantallen'!$A:$A,'Objectenoverzicht aantallen'!H:H)*$C13</f>
        <v>0</v>
      </c>
      <c r="N13" s="568">
        <f>LOOKUP('Calculatie sheet'!$AH$2,'Objectenoverzicht aantallen'!$A:$A,'Objectenoverzicht aantallen'!I:I)*$C13</f>
        <v>0</v>
      </c>
      <c r="O13" s="568">
        <f>LOOKUP('Calculatie sheet'!$AH$2,'Objectenoverzicht aantallen'!$A:$A,'Objectenoverzicht aantallen'!J:J)*$C13</f>
        <v>0</v>
      </c>
      <c r="P13" s="568">
        <f>LOOKUP('Calculatie sheet'!$AH$2,'Objectenoverzicht aantallen'!$A:$A,'Objectenoverzicht aantallen'!K:K)*$C13</f>
        <v>0</v>
      </c>
      <c r="Q13" s="568">
        <f>LOOKUP('Calculatie sheet'!$AH$2,'Objectenoverzicht aantallen'!$A:$A,'Objectenoverzicht aantallen'!L:L)*$C13</f>
        <v>0</v>
      </c>
      <c r="R13" s="568">
        <f>LOOKUP('Calculatie sheet'!$AH$2,'Objectenoverzicht aantallen'!$A:$A,'Objectenoverzicht aantallen'!M:M)*$C13</f>
        <v>0</v>
      </c>
      <c r="S13" s="568">
        <f>LOOKUP('Calculatie sheet'!$AH$2,'Objectenoverzicht aantallen'!$A:$A,'Objectenoverzicht aantallen'!N:N)*$C13</f>
        <v>0</v>
      </c>
      <c r="T13" s="568">
        <f>LOOKUP('Calculatie sheet'!$AH$2,'Objectenoverzicht aantallen'!$A:$A,'Objectenoverzicht aantallen'!O:O)*$C13</f>
        <v>0</v>
      </c>
    </row>
    <row r="14" spans="1:20" x14ac:dyDescent="0.2">
      <c r="B14" t="str">
        <f t="shared" si="2"/>
        <v>Bestrating</v>
      </c>
      <c r="C14" s="683">
        <f>'Calculatie sheet'!AH73*'Calculatie sheet'!$AH$57*'Calculatie sheet'!$AH$77</f>
        <v>0</v>
      </c>
      <c r="D14" t="s">
        <v>135</v>
      </c>
      <c r="G14" s="684">
        <f>C14*'Calculatie sheet'!AH$7</f>
        <v>0</v>
      </c>
      <c r="H14" s="682">
        <f>C14*'Calculatie sheet'!AH$8</f>
        <v>0</v>
      </c>
      <c r="I14" t="str">
        <f t="shared" si="0"/>
        <v>Secundair</v>
      </c>
      <c r="J14" s="568">
        <f>LOOKUP('Calculatie sheet'!$AH$2,'Objectenoverzicht aantallen'!$A:$A,'Objectenoverzicht aantallen'!E:E)*$C14</f>
        <v>0</v>
      </c>
      <c r="K14" s="568">
        <f>LOOKUP('Calculatie sheet'!$AH$2,'Objectenoverzicht aantallen'!$A:$A,'Objectenoverzicht aantallen'!F:F)*$C14</f>
        <v>0</v>
      </c>
      <c r="L14" s="568">
        <f>LOOKUP('Calculatie sheet'!$AH$2,'Objectenoverzicht aantallen'!$A:$A,'Objectenoverzicht aantallen'!G:G)*$C14</f>
        <v>0</v>
      </c>
      <c r="M14" s="568">
        <f>LOOKUP('Calculatie sheet'!$AH$2,'Objectenoverzicht aantallen'!$A:$A,'Objectenoverzicht aantallen'!H:H)*$C14</f>
        <v>0</v>
      </c>
      <c r="N14" s="568">
        <f>LOOKUP('Calculatie sheet'!$AH$2,'Objectenoverzicht aantallen'!$A:$A,'Objectenoverzicht aantallen'!I:I)*$C14</f>
        <v>0</v>
      </c>
      <c r="O14" s="568">
        <f>LOOKUP('Calculatie sheet'!$AH$2,'Objectenoverzicht aantallen'!$A:$A,'Objectenoverzicht aantallen'!J:J)*$C14</f>
        <v>0</v>
      </c>
      <c r="P14" s="568">
        <f>LOOKUP('Calculatie sheet'!$AH$2,'Objectenoverzicht aantallen'!$A:$A,'Objectenoverzicht aantallen'!K:K)*$C14</f>
        <v>0</v>
      </c>
      <c r="Q14" s="568">
        <f>LOOKUP('Calculatie sheet'!$AH$2,'Objectenoverzicht aantallen'!$A:$A,'Objectenoverzicht aantallen'!L:L)*$C14</f>
        <v>0</v>
      </c>
      <c r="R14" s="568">
        <f>LOOKUP('Calculatie sheet'!$AH$2,'Objectenoverzicht aantallen'!$A:$A,'Objectenoverzicht aantallen'!M:M)*$C14</f>
        <v>0</v>
      </c>
      <c r="S14" s="568">
        <f>LOOKUP('Calculatie sheet'!$AH$2,'Objectenoverzicht aantallen'!$A:$A,'Objectenoverzicht aantallen'!N:N)*$C14</f>
        <v>0</v>
      </c>
      <c r="T14" s="568">
        <f>LOOKUP('Calculatie sheet'!$AH$2,'Objectenoverzicht aantallen'!$A:$A,'Objectenoverzicht aantallen'!O:O)*$C14</f>
        <v>0</v>
      </c>
    </row>
    <row r="15" spans="1:20" x14ac:dyDescent="0.2">
      <c r="B15" t="s">
        <v>348</v>
      </c>
      <c r="C15" s="683">
        <f>'Calculatie sheet'!AH74*'Calculatie sheet'!$AH$57*'Calculatie sheet'!$AH$77</f>
        <v>0</v>
      </c>
      <c r="D15" t="s">
        <v>135</v>
      </c>
      <c r="G15" s="684">
        <f>C15*'Calculatie sheet'!AH$7</f>
        <v>0</v>
      </c>
      <c r="H15" s="682">
        <f>C15*'Calculatie sheet'!AH$8</f>
        <v>0</v>
      </c>
      <c r="I15" t="str">
        <f t="shared" si="0"/>
        <v>Secundair</v>
      </c>
      <c r="J15" s="568">
        <f>LOOKUP('Calculatie sheet'!$AH$2,'Objectenoverzicht aantallen'!$A:$A,'Objectenoverzicht aantallen'!E:E)*$C15</f>
        <v>0</v>
      </c>
      <c r="K15" s="568">
        <f>LOOKUP('Calculatie sheet'!$AH$2,'Objectenoverzicht aantallen'!$A:$A,'Objectenoverzicht aantallen'!F:F)*$C15</f>
        <v>0</v>
      </c>
      <c r="L15" s="568">
        <f>LOOKUP('Calculatie sheet'!$AH$2,'Objectenoverzicht aantallen'!$A:$A,'Objectenoverzicht aantallen'!G:G)*$C15</f>
        <v>0</v>
      </c>
      <c r="M15" s="568">
        <f>LOOKUP('Calculatie sheet'!$AH$2,'Objectenoverzicht aantallen'!$A:$A,'Objectenoverzicht aantallen'!H:H)*$C15</f>
        <v>0</v>
      </c>
      <c r="N15" s="568">
        <f>LOOKUP('Calculatie sheet'!$AH$2,'Objectenoverzicht aantallen'!$A:$A,'Objectenoverzicht aantallen'!I:I)*$C15</f>
        <v>0</v>
      </c>
      <c r="O15" s="568">
        <f>LOOKUP('Calculatie sheet'!$AH$2,'Objectenoverzicht aantallen'!$A:$A,'Objectenoverzicht aantallen'!J:J)*$C15</f>
        <v>0</v>
      </c>
      <c r="P15" s="568">
        <f>LOOKUP('Calculatie sheet'!$AH$2,'Objectenoverzicht aantallen'!$A:$A,'Objectenoverzicht aantallen'!K:K)*$C15</f>
        <v>0</v>
      </c>
      <c r="Q15" s="568">
        <f>LOOKUP('Calculatie sheet'!$AH$2,'Objectenoverzicht aantallen'!$A:$A,'Objectenoverzicht aantallen'!L:L)*$C15</f>
        <v>0</v>
      </c>
      <c r="R15" s="568">
        <f>LOOKUP('Calculatie sheet'!$AH$2,'Objectenoverzicht aantallen'!$A:$A,'Objectenoverzicht aantallen'!M:M)*$C15</f>
        <v>0</v>
      </c>
      <c r="S15" s="568">
        <f>LOOKUP('Calculatie sheet'!$AH$2,'Objectenoverzicht aantallen'!$A:$A,'Objectenoverzicht aantallen'!N:N)*$C15</f>
        <v>0</v>
      </c>
      <c r="T15" s="568">
        <f>LOOKUP('Calculatie sheet'!$AH$2,'Objectenoverzicht aantallen'!$A:$A,'Objectenoverzicht aantallen'!O:O)*$C15</f>
        <v>0</v>
      </c>
    </row>
    <row r="16" spans="1:20" x14ac:dyDescent="0.2">
      <c r="B16" t="str">
        <f>B9</f>
        <v>Beton</v>
      </c>
      <c r="C16" s="683">
        <f>'Calculatie sheet'!AH68*'Calculatie sheet'!$AH$57*'Calculatie sheet'!$AH$78</f>
        <v>0</v>
      </c>
      <c r="D16" t="s">
        <v>360</v>
      </c>
      <c r="G16" s="684">
        <f>C16*'Calculatie sheet'!AH$7</f>
        <v>0</v>
      </c>
      <c r="H16" s="682">
        <f>C16*'Calculatie sheet'!AH$8</f>
        <v>0</v>
      </c>
      <c r="I16" t="str">
        <f t="shared" si="0"/>
        <v>Biobased</v>
      </c>
      <c r="J16" s="568">
        <f>LOOKUP('Calculatie sheet'!$AH$2,'Objectenoverzicht aantallen'!$A:$A,'Objectenoverzicht aantallen'!E:E)*$C16</f>
        <v>0</v>
      </c>
      <c r="K16" s="568">
        <f>LOOKUP('Calculatie sheet'!$AH$2,'Objectenoverzicht aantallen'!$A:$A,'Objectenoverzicht aantallen'!F:F)*$C16</f>
        <v>0</v>
      </c>
      <c r="L16" s="568">
        <f>LOOKUP('Calculatie sheet'!$AH$2,'Objectenoverzicht aantallen'!$A:$A,'Objectenoverzicht aantallen'!G:G)*$C16</f>
        <v>0</v>
      </c>
      <c r="M16" s="568">
        <f>LOOKUP('Calculatie sheet'!$AH$2,'Objectenoverzicht aantallen'!$A:$A,'Objectenoverzicht aantallen'!H:H)*$C16</f>
        <v>0</v>
      </c>
      <c r="N16" s="568">
        <f>LOOKUP('Calculatie sheet'!$AH$2,'Objectenoverzicht aantallen'!$A:$A,'Objectenoverzicht aantallen'!I:I)*$C16</f>
        <v>0</v>
      </c>
      <c r="O16" s="568">
        <f>LOOKUP('Calculatie sheet'!$AH$2,'Objectenoverzicht aantallen'!$A:$A,'Objectenoverzicht aantallen'!J:J)*$C16</f>
        <v>0</v>
      </c>
      <c r="P16" s="568">
        <f>LOOKUP('Calculatie sheet'!$AH$2,'Objectenoverzicht aantallen'!$A:$A,'Objectenoverzicht aantallen'!K:K)*$C16</f>
        <v>0</v>
      </c>
      <c r="Q16" s="568">
        <f>LOOKUP('Calculatie sheet'!$AH$2,'Objectenoverzicht aantallen'!$A:$A,'Objectenoverzicht aantallen'!L:L)*$C16</f>
        <v>0</v>
      </c>
      <c r="R16" s="568">
        <f>LOOKUP('Calculatie sheet'!$AH$2,'Objectenoverzicht aantallen'!$A:$A,'Objectenoverzicht aantallen'!M:M)*$C16</f>
        <v>0</v>
      </c>
      <c r="S16" s="568">
        <f>LOOKUP('Calculatie sheet'!$AH$2,'Objectenoverzicht aantallen'!$A:$A,'Objectenoverzicht aantallen'!N:N)*$C16</f>
        <v>0</v>
      </c>
      <c r="T16" s="568">
        <f>LOOKUP('Calculatie sheet'!$AH$2,'Objectenoverzicht aantallen'!$A:$A,'Objectenoverzicht aantallen'!O:O)*$C16</f>
        <v>0</v>
      </c>
    </row>
    <row r="17" spans="2:20" x14ac:dyDescent="0.2">
      <c r="B17" t="str">
        <f>B10</f>
        <v>Staal</v>
      </c>
      <c r="C17" s="683">
        <f>'Calculatie sheet'!AH69*'Calculatie sheet'!$AH$57*'Calculatie sheet'!$AH$78</f>
        <v>0</v>
      </c>
      <c r="D17" t="s">
        <v>360</v>
      </c>
      <c r="G17" s="684">
        <f>C17*'Calculatie sheet'!AH$7</f>
        <v>0</v>
      </c>
      <c r="H17" s="682">
        <f>C17*'Calculatie sheet'!AH$8</f>
        <v>0</v>
      </c>
      <c r="I17" t="str">
        <f t="shared" si="0"/>
        <v>Biobased</v>
      </c>
      <c r="J17" s="568">
        <f>LOOKUP('Calculatie sheet'!$AH$2,'Objectenoverzicht aantallen'!$A:$A,'Objectenoverzicht aantallen'!E:E)*$C17</f>
        <v>0</v>
      </c>
      <c r="K17" s="568">
        <f>LOOKUP('Calculatie sheet'!$AH$2,'Objectenoverzicht aantallen'!$A:$A,'Objectenoverzicht aantallen'!F:F)*$C17</f>
        <v>0</v>
      </c>
      <c r="L17" s="568">
        <f>LOOKUP('Calculatie sheet'!$AH$2,'Objectenoverzicht aantallen'!$A:$A,'Objectenoverzicht aantallen'!G:G)*$C17</f>
        <v>0</v>
      </c>
      <c r="M17" s="568">
        <f>LOOKUP('Calculatie sheet'!$AH$2,'Objectenoverzicht aantallen'!$A:$A,'Objectenoverzicht aantallen'!H:H)*$C17</f>
        <v>0</v>
      </c>
      <c r="N17" s="568">
        <f>LOOKUP('Calculatie sheet'!$AH$2,'Objectenoverzicht aantallen'!$A:$A,'Objectenoverzicht aantallen'!I:I)*$C17</f>
        <v>0</v>
      </c>
      <c r="O17" s="568">
        <f>LOOKUP('Calculatie sheet'!$AH$2,'Objectenoverzicht aantallen'!$A:$A,'Objectenoverzicht aantallen'!J:J)*$C17</f>
        <v>0</v>
      </c>
      <c r="P17" s="568">
        <f>LOOKUP('Calculatie sheet'!$AH$2,'Objectenoverzicht aantallen'!$A:$A,'Objectenoverzicht aantallen'!K:K)*$C17</f>
        <v>0</v>
      </c>
      <c r="Q17" s="568">
        <f>LOOKUP('Calculatie sheet'!$AH$2,'Objectenoverzicht aantallen'!$A:$A,'Objectenoverzicht aantallen'!L:L)*$C17</f>
        <v>0</v>
      </c>
      <c r="R17" s="568">
        <f>LOOKUP('Calculatie sheet'!$AH$2,'Objectenoverzicht aantallen'!$A:$A,'Objectenoverzicht aantallen'!M:M)*$C17</f>
        <v>0</v>
      </c>
      <c r="S17" s="568">
        <f>LOOKUP('Calculatie sheet'!$AH$2,'Objectenoverzicht aantallen'!$A:$A,'Objectenoverzicht aantallen'!N:N)*$C17</f>
        <v>0</v>
      </c>
      <c r="T17" s="568">
        <f>LOOKUP('Calculatie sheet'!$AH$2,'Objectenoverzicht aantallen'!$A:$A,'Objectenoverzicht aantallen'!O:O)*$C17</f>
        <v>0</v>
      </c>
    </row>
    <row r="18" spans="2:20" x14ac:dyDescent="0.2">
      <c r="B18" t="str">
        <f>B11</f>
        <v>Asfalt</v>
      </c>
      <c r="C18" s="683">
        <f>'Calculatie sheet'!AH70*'Calculatie sheet'!$AH$57*'Calculatie sheet'!$AH$78</f>
        <v>0</v>
      </c>
      <c r="D18" t="s">
        <v>360</v>
      </c>
      <c r="G18" s="684">
        <f>C18*'Calculatie sheet'!AH$7</f>
        <v>0</v>
      </c>
      <c r="H18" s="682">
        <f>C18*'Calculatie sheet'!AH$8</f>
        <v>0</v>
      </c>
      <c r="I18" t="str">
        <f t="shared" si="0"/>
        <v>Biobased</v>
      </c>
      <c r="J18" s="568">
        <f>LOOKUP('Calculatie sheet'!$AH$2,'Objectenoverzicht aantallen'!$A:$A,'Objectenoverzicht aantallen'!E:E)*$C18</f>
        <v>0</v>
      </c>
      <c r="K18" s="568">
        <f>LOOKUP('Calculatie sheet'!$AH$2,'Objectenoverzicht aantallen'!$A:$A,'Objectenoverzicht aantallen'!F:F)*$C18</f>
        <v>0</v>
      </c>
      <c r="L18" s="568">
        <f>LOOKUP('Calculatie sheet'!$AH$2,'Objectenoverzicht aantallen'!$A:$A,'Objectenoverzicht aantallen'!G:G)*$C18</f>
        <v>0</v>
      </c>
      <c r="M18" s="568">
        <f>LOOKUP('Calculatie sheet'!$AH$2,'Objectenoverzicht aantallen'!$A:$A,'Objectenoverzicht aantallen'!H:H)*$C18</f>
        <v>0</v>
      </c>
      <c r="N18" s="568">
        <f>LOOKUP('Calculatie sheet'!$AH$2,'Objectenoverzicht aantallen'!$A:$A,'Objectenoverzicht aantallen'!I:I)*$C18</f>
        <v>0</v>
      </c>
      <c r="O18" s="568">
        <f>LOOKUP('Calculatie sheet'!$AH$2,'Objectenoverzicht aantallen'!$A:$A,'Objectenoverzicht aantallen'!J:J)*$C18</f>
        <v>0</v>
      </c>
      <c r="P18" s="568">
        <f>LOOKUP('Calculatie sheet'!$AH$2,'Objectenoverzicht aantallen'!$A:$A,'Objectenoverzicht aantallen'!K:K)*$C18</f>
        <v>0</v>
      </c>
      <c r="Q18" s="568">
        <f>LOOKUP('Calculatie sheet'!$AH$2,'Objectenoverzicht aantallen'!$A:$A,'Objectenoverzicht aantallen'!L:L)*$C18</f>
        <v>0</v>
      </c>
      <c r="R18" s="568">
        <f>LOOKUP('Calculatie sheet'!$AH$2,'Objectenoverzicht aantallen'!$A:$A,'Objectenoverzicht aantallen'!M:M)*$C18</f>
        <v>0</v>
      </c>
      <c r="S18" s="568">
        <f>LOOKUP('Calculatie sheet'!$AH$2,'Objectenoverzicht aantallen'!$A:$A,'Objectenoverzicht aantallen'!N:N)*$C18</f>
        <v>0</v>
      </c>
      <c r="T18" s="568">
        <f>LOOKUP('Calculatie sheet'!$AH$2,'Objectenoverzicht aantallen'!$A:$A,'Objectenoverzicht aantallen'!O:O)*$C18</f>
        <v>0</v>
      </c>
    </row>
    <row r="19" spans="2:20" x14ac:dyDescent="0.2">
      <c r="B19" t="str">
        <f>B12</f>
        <v>Hout</v>
      </c>
      <c r="C19" s="683">
        <f>'Calculatie sheet'!AH71*'Calculatie sheet'!$AH$57*'Calculatie sheet'!$AH$78</f>
        <v>0</v>
      </c>
      <c r="D19" t="s">
        <v>360</v>
      </c>
      <c r="G19" s="684">
        <f>C19*'Calculatie sheet'!AH$7</f>
        <v>0</v>
      </c>
      <c r="H19" s="682">
        <f>C19*'Calculatie sheet'!AH$8</f>
        <v>0</v>
      </c>
      <c r="I19" t="str">
        <f t="shared" ref="I19" si="4">D19</f>
        <v>Biobased</v>
      </c>
      <c r="J19" s="568">
        <f>LOOKUP('Calculatie sheet'!$AH$2,'Objectenoverzicht aantallen'!$A:$A,'Objectenoverzicht aantallen'!E:E)*$C19</f>
        <v>0</v>
      </c>
      <c r="K19" s="568">
        <f>LOOKUP('Calculatie sheet'!$AH$2,'Objectenoverzicht aantallen'!$A:$A,'Objectenoverzicht aantallen'!F:F)*$C19</f>
        <v>0</v>
      </c>
      <c r="L19" s="568">
        <f>LOOKUP('Calculatie sheet'!$AH$2,'Objectenoverzicht aantallen'!$A:$A,'Objectenoverzicht aantallen'!G:G)*$C19</f>
        <v>0</v>
      </c>
      <c r="M19" s="568">
        <f>LOOKUP('Calculatie sheet'!$AH$2,'Objectenoverzicht aantallen'!$A:$A,'Objectenoverzicht aantallen'!H:H)*$C19</f>
        <v>0</v>
      </c>
      <c r="N19" s="568">
        <f>LOOKUP('Calculatie sheet'!$AH$2,'Objectenoverzicht aantallen'!$A:$A,'Objectenoverzicht aantallen'!I:I)*$C19</f>
        <v>0</v>
      </c>
      <c r="O19" s="568">
        <f>LOOKUP('Calculatie sheet'!$AH$2,'Objectenoverzicht aantallen'!$A:$A,'Objectenoverzicht aantallen'!J:J)*$C19</f>
        <v>0</v>
      </c>
      <c r="P19" s="568">
        <f>LOOKUP('Calculatie sheet'!$AH$2,'Objectenoverzicht aantallen'!$A:$A,'Objectenoverzicht aantallen'!K:K)*$C19</f>
        <v>0</v>
      </c>
      <c r="Q19" s="568">
        <f>LOOKUP('Calculatie sheet'!$AH$2,'Objectenoverzicht aantallen'!$A:$A,'Objectenoverzicht aantallen'!L:L)*$C19</f>
        <v>0</v>
      </c>
      <c r="R19" s="568">
        <f>LOOKUP('Calculatie sheet'!$AH$2,'Objectenoverzicht aantallen'!$A:$A,'Objectenoverzicht aantallen'!M:M)*$C19</f>
        <v>0</v>
      </c>
      <c r="S19" s="568">
        <f>LOOKUP('Calculatie sheet'!$AH$2,'Objectenoverzicht aantallen'!$A:$A,'Objectenoverzicht aantallen'!N:N)*$C19</f>
        <v>0</v>
      </c>
      <c r="T19" s="568">
        <f>LOOKUP('Calculatie sheet'!$AH$2,'Objectenoverzicht aantallen'!$A:$A,'Objectenoverzicht aantallen'!O:O)*$C19</f>
        <v>0</v>
      </c>
    </row>
    <row r="20" spans="2:20" x14ac:dyDescent="0.2">
      <c r="B20" t="str">
        <f t="shared" ref="B20:B21" si="5">B13</f>
        <v>Grondbewerking</v>
      </c>
      <c r="C20" s="683">
        <f>'Calculatie sheet'!AH72*'Calculatie sheet'!$AH$57*'Calculatie sheet'!$AH$78</f>
        <v>0</v>
      </c>
      <c r="D20" t="s">
        <v>360</v>
      </c>
      <c r="G20" s="684">
        <f>C20*'Calculatie sheet'!AH$7</f>
        <v>0</v>
      </c>
      <c r="H20" s="682">
        <f>C20*'Calculatie sheet'!AH$8</f>
        <v>0</v>
      </c>
      <c r="I20" t="str">
        <f t="shared" si="0"/>
        <v>Biobased</v>
      </c>
      <c r="J20" s="568">
        <f>LOOKUP('Calculatie sheet'!$AH$2,'Objectenoverzicht aantallen'!$A:$A,'Objectenoverzicht aantallen'!E:E)*$C20</f>
        <v>0</v>
      </c>
      <c r="K20" s="568">
        <f>LOOKUP('Calculatie sheet'!$AH$2,'Objectenoverzicht aantallen'!$A:$A,'Objectenoverzicht aantallen'!F:F)*$C20</f>
        <v>0</v>
      </c>
      <c r="L20" s="568">
        <f>LOOKUP('Calculatie sheet'!$AH$2,'Objectenoverzicht aantallen'!$A:$A,'Objectenoverzicht aantallen'!G:G)*$C20</f>
        <v>0</v>
      </c>
      <c r="M20" s="568">
        <f>LOOKUP('Calculatie sheet'!$AH$2,'Objectenoverzicht aantallen'!$A:$A,'Objectenoverzicht aantallen'!H:H)*$C20</f>
        <v>0</v>
      </c>
      <c r="N20" s="568">
        <f>LOOKUP('Calculatie sheet'!$AH$2,'Objectenoverzicht aantallen'!$A:$A,'Objectenoverzicht aantallen'!I:I)*$C20</f>
        <v>0</v>
      </c>
      <c r="O20" s="568">
        <f>LOOKUP('Calculatie sheet'!$AH$2,'Objectenoverzicht aantallen'!$A:$A,'Objectenoverzicht aantallen'!J:J)*$C20</f>
        <v>0</v>
      </c>
      <c r="P20" s="568">
        <f>LOOKUP('Calculatie sheet'!$AH$2,'Objectenoverzicht aantallen'!$A:$A,'Objectenoverzicht aantallen'!K:K)*$C20</f>
        <v>0</v>
      </c>
      <c r="Q20" s="568">
        <f>LOOKUP('Calculatie sheet'!$AH$2,'Objectenoverzicht aantallen'!$A:$A,'Objectenoverzicht aantallen'!L:L)*$C20</f>
        <v>0</v>
      </c>
      <c r="R20" s="568">
        <f>LOOKUP('Calculatie sheet'!$AH$2,'Objectenoverzicht aantallen'!$A:$A,'Objectenoverzicht aantallen'!M:M)*$C20</f>
        <v>0</v>
      </c>
      <c r="S20" s="568">
        <f>LOOKUP('Calculatie sheet'!$AH$2,'Objectenoverzicht aantallen'!$A:$A,'Objectenoverzicht aantallen'!N:N)*$C20</f>
        <v>0</v>
      </c>
      <c r="T20" s="568">
        <f>LOOKUP('Calculatie sheet'!$AH$2,'Objectenoverzicht aantallen'!$A:$A,'Objectenoverzicht aantallen'!O:O)*$C20</f>
        <v>0</v>
      </c>
    </row>
    <row r="21" spans="2:20" x14ac:dyDescent="0.2">
      <c r="B21" t="str">
        <f t="shared" si="5"/>
        <v>Bestrating</v>
      </c>
      <c r="C21" s="683">
        <f>'Calculatie sheet'!AH73*'Calculatie sheet'!$AH$57*'Calculatie sheet'!$AH$78</f>
        <v>0</v>
      </c>
      <c r="D21" t="s">
        <v>360</v>
      </c>
      <c r="G21" s="684">
        <f>C21*'Calculatie sheet'!AH$7</f>
        <v>0</v>
      </c>
      <c r="H21" s="682">
        <f>C21*'Calculatie sheet'!AH$8</f>
        <v>0</v>
      </c>
      <c r="I21" t="str">
        <f t="shared" si="0"/>
        <v>Biobased</v>
      </c>
      <c r="J21" s="568">
        <f>LOOKUP('Calculatie sheet'!$AH$2,'Objectenoverzicht aantallen'!$A:$A,'Objectenoverzicht aantallen'!E:E)*$C21</f>
        <v>0</v>
      </c>
      <c r="K21" s="568">
        <f>LOOKUP('Calculatie sheet'!$AH$2,'Objectenoverzicht aantallen'!$A:$A,'Objectenoverzicht aantallen'!F:F)*$C21</f>
        <v>0</v>
      </c>
      <c r="L21" s="568">
        <f>LOOKUP('Calculatie sheet'!$AH$2,'Objectenoverzicht aantallen'!$A:$A,'Objectenoverzicht aantallen'!G:G)*$C21</f>
        <v>0</v>
      </c>
      <c r="M21" s="568">
        <f>LOOKUP('Calculatie sheet'!$AH$2,'Objectenoverzicht aantallen'!$A:$A,'Objectenoverzicht aantallen'!H:H)*$C21</f>
        <v>0</v>
      </c>
      <c r="N21" s="568">
        <f>LOOKUP('Calculatie sheet'!$AH$2,'Objectenoverzicht aantallen'!$A:$A,'Objectenoverzicht aantallen'!I:I)*$C21</f>
        <v>0</v>
      </c>
      <c r="O21" s="568">
        <f>LOOKUP('Calculatie sheet'!$AH$2,'Objectenoverzicht aantallen'!$A:$A,'Objectenoverzicht aantallen'!J:J)*$C21</f>
        <v>0</v>
      </c>
      <c r="P21" s="568">
        <f>LOOKUP('Calculatie sheet'!$AH$2,'Objectenoverzicht aantallen'!$A:$A,'Objectenoverzicht aantallen'!K:K)*$C21</f>
        <v>0</v>
      </c>
      <c r="Q21" s="568">
        <f>LOOKUP('Calculatie sheet'!$AH$2,'Objectenoverzicht aantallen'!$A:$A,'Objectenoverzicht aantallen'!L:L)*$C21</f>
        <v>0</v>
      </c>
      <c r="R21" s="568">
        <f>LOOKUP('Calculatie sheet'!$AH$2,'Objectenoverzicht aantallen'!$A:$A,'Objectenoverzicht aantallen'!M:M)*$C21</f>
        <v>0</v>
      </c>
      <c r="S21" s="568">
        <f>LOOKUP('Calculatie sheet'!$AH$2,'Objectenoverzicht aantallen'!$A:$A,'Objectenoverzicht aantallen'!N:N)*$C21</f>
        <v>0</v>
      </c>
      <c r="T21" s="568">
        <f>LOOKUP('Calculatie sheet'!$AH$2,'Objectenoverzicht aantallen'!$A:$A,'Objectenoverzicht aantallen'!O:O)*$C21</f>
        <v>0</v>
      </c>
    </row>
    <row r="22" spans="2:20" x14ac:dyDescent="0.2">
      <c r="B22" t="s">
        <v>348</v>
      </c>
      <c r="C22" s="683">
        <f>'Calculatie sheet'!AH74*'Calculatie sheet'!$AH$57*'Calculatie sheet'!$AH$78</f>
        <v>0</v>
      </c>
      <c r="D22" t="s">
        <v>360</v>
      </c>
      <c r="G22" s="684">
        <f>C22*'Calculatie sheet'!AH$7</f>
        <v>0</v>
      </c>
      <c r="H22" s="682">
        <f>C22*'Calculatie sheet'!AH$8</f>
        <v>0</v>
      </c>
      <c r="I22" t="str">
        <f t="shared" si="0"/>
        <v>Biobased</v>
      </c>
      <c r="J22" s="568">
        <f>LOOKUP('Calculatie sheet'!$AH$2,'Objectenoverzicht aantallen'!$A:$A,'Objectenoverzicht aantallen'!E:E)*$C22</f>
        <v>0</v>
      </c>
      <c r="K22" s="568">
        <f>LOOKUP('Calculatie sheet'!$AH$2,'Objectenoverzicht aantallen'!$A:$A,'Objectenoverzicht aantallen'!F:F)*$C22</f>
        <v>0</v>
      </c>
      <c r="L22" s="568">
        <f>LOOKUP('Calculatie sheet'!$AH$2,'Objectenoverzicht aantallen'!$A:$A,'Objectenoverzicht aantallen'!G:G)*$C22</f>
        <v>0</v>
      </c>
      <c r="M22" s="568">
        <f>LOOKUP('Calculatie sheet'!$AH$2,'Objectenoverzicht aantallen'!$A:$A,'Objectenoverzicht aantallen'!H:H)*$C22</f>
        <v>0</v>
      </c>
      <c r="N22" s="568">
        <f>LOOKUP('Calculatie sheet'!$AH$2,'Objectenoverzicht aantallen'!$A:$A,'Objectenoverzicht aantallen'!I:I)*$C22</f>
        <v>0</v>
      </c>
      <c r="O22" s="568">
        <f>LOOKUP('Calculatie sheet'!$AH$2,'Objectenoverzicht aantallen'!$A:$A,'Objectenoverzicht aantallen'!J:J)*$C22</f>
        <v>0</v>
      </c>
      <c r="P22" s="568">
        <f>LOOKUP('Calculatie sheet'!$AH$2,'Objectenoverzicht aantallen'!$A:$A,'Objectenoverzicht aantallen'!K:K)*$C22</f>
        <v>0</v>
      </c>
      <c r="Q22" s="568">
        <f>LOOKUP('Calculatie sheet'!$AH$2,'Objectenoverzicht aantallen'!$A:$A,'Objectenoverzicht aantallen'!L:L)*$C22</f>
        <v>0</v>
      </c>
      <c r="R22" s="568">
        <f>LOOKUP('Calculatie sheet'!$AH$2,'Objectenoverzicht aantallen'!$A:$A,'Objectenoverzicht aantallen'!M:M)*$C22</f>
        <v>0</v>
      </c>
      <c r="S22" s="568">
        <f>LOOKUP('Calculatie sheet'!$AH$2,'Objectenoverzicht aantallen'!$A:$A,'Objectenoverzicht aantallen'!N:N)*$C22</f>
        <v>0</v>
      </c>
      <c r="T22" s="568">
        <f>LOOKUP('Calculatie sheet'!$AH$2,'Objectenoverzicht aantallen'!$A:$A,'Objectenoverzicht aantallen'!O:O)*$C22</f>
        <v>0</v>
      </c>
    </row>
  </sheetData>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D2C2-C754-4E48-B755-4F7E5CB7B01E}">
  <dimension ref="A1:T22"/>
  <sheetViews>
    <sheetView workbookViewId="0">
      <selection activeCell="G18" sqref="G18:T19"/>
    </sheetView>
  </sheetViews>
  <sheetFormatPr baseColWidth="10" defaultRowHeight="16" x14ac:dyDescent="0.2"/>
  <cols>
    <col min="1" max="1" width="14.6640625" bestFit="1" customWidth="1"/>
    <col min="5" max="5" width="21" bestFit="1" customWidth="1"/>
  </cols>
  <sheetData>
    <row r="1" spans="1:20" x14ac:dyDescent="0.2">
      <c r="A1" t="str">
        <f>'Calculatie sheet'!AI3</f>
        <v>Oeverbeschoeiing (geotextiel)</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sheet'!AI68*'Calculatie sheet'!$AI$57*(1-'Calculatie sheet'!$AI$77-'Calculatie sheet'!$AI$78)</f>
        <v>0</v>
      </c>
      <c r="D2" t="s">
        <v>134</v>
      </c>
      <c r="E2" s="8" t="s">
        <v>71</v>
      </c>
      <c r="G2" s="684">
        <f>C2*'Calculatie sheet'!AI$7</f>
        <v>0</v>
      </c>
      <c r="H2" s="682">
        <f>C2*'Calculatie sheet'!AI$8</f>
        <v>0</v>
      </c>
      <c r="I2" t="str">
        <f>D2</f>
        <v>Primair</v>
      </c>
      <c r="J2" s="568">
        <f>LOOKUP('Calculatie sheet'!$AI$2,'Objectenoverzicht aantallen'!$A:$A,'Objectenoverzicht aantallen'!E:E)*$C2</f>
        <v>0</v>
      </c>
      <c r="K2" s="568">
        <f>LOOKUP('Calculatie sheet'!$AI$2,'Objectenoverzicht aantallen'!$A:$A,'Objectenoverzicht aantallen'!F:F)*$C2</f>
        <v>0</v>
      </c>
      <c r="L2" s="568">
        <f>LOOKUP('Calculatie sheet'!$AI$2,'Objectenoverzicht aantallen'!$A:$A,'Objectenoverzicht aantallen'!G:G)*$C2</f>
        <v>0</v>
      </c>
      <c r="M2" s="568">
        <f>LOOKUP('Calculatie sheet'!$AI$2,'Objectenoverzicht aantallen'!$A:$A,'Objectenoverzicht aantallen'!H:H)*$C2</f>
        <v>0</v>
      </c>
      <c r="N2" s="568">
        <f>LOOKUP('Calculatie sheet'!$AI$2,'Objectenoverzicht aantallen'!$A:$A,'Objectenoverzicht aantallen'!I:I)*$C2</f>
        <v>0</v>
      </c>
      <c r="O2" s="568">
        <f>LOOKUP('Calculatie sheet'!$AI$2,'Objectenoverzicht aantallen'!$A:$A,'Objectenoverzicht aantallen'!J:J)*$C2</f>
        <v>0</v>
      </c>
      <c r="P2" s="568">
        <f>LOOKUP('Calculatie sheet'!$AI$2,'Objectenoverzicht aantallen'!$A:$A,'Objectenoverzicht aantallen'!K:K)*$C2</f>
        <v>0</v>
      </c>
      <c r="Q2" s="568">
        <f>LOOKUP('Calculatie sheet'!$AI$2,'Objectenoverzicht aantallen'!$A:$A,'Objectenoverzicht aantallen'!L:L)*$C2</f>
        <v>0</v>
      </c>
      <c r="R2" s="568">
        <f>LOOKUP('Calculatie sheet'!$AI$2,'Objectenoverzicht aantallen'!$A:$A,'Objectenoverzicht aantallen'!M:M)*$C2</f>
        <v>0</v>
      </c>
      <c r="S2" s="568">
        <f>LOOKUP('Calculatie sheet'!$AI$2,'Objectenoverzicht aantallen'!$A:$A,'Objectenoverzicht aantallen'!N:N)*$C2</f>
        <v>0</v>
      </c>
      <c r="T2" s="568">
        <f>LOOKUP('Calculatie sheet'!$AI$2,'Objectenoverzicht aantallen'!$A:$A,'Objectenoverzicht aantallen'!O:O)*$C2</f>
        <v>0</v>
      </c>
    </row>
    <row r="3" spans="1:20" x14ac:dyDescent="0.2">
      <c r="B3" t="str">
        <f>'Calculatie sheet'!C69</f>
        <v>Staal</v>
      </c>
      <c r="C3" s="683">
        <f>'Calculatie sheet'!AI69*'Calculatie sheet'!$AI$57*(1-'Calculatie sheet'!$AI$77-'Calculatie sheet'!$AI$78)</f>
        <v>0</v>
      </c>
      <c r="D3" t="s">
        <v>134</v>
      </c>
      <c r="E3" s="24" t="s">
        <v>74</v>
      </c>
      <c r="G3" s="684">
        <f>C3*'Calculatie sheet'!AI$7</f>
        <v>0</v>
      </c>
      <c r="H3" s="682">
        <f>C3*'Calculatie sheet'!AI$8</f>
        <v>0</v>
      </c>
      <c r="I3" t="str">
        <f t="shared" ref="I3:I22" si="0">D3</f>
        <v>Primair</v>
      </c>
      <c r="J3" s="568">
        <f>LOOKUP('Calculatie sheet'!$AI$2,'Objectenoverzicht aantallen'!$A:$A,'Objectenoverzicht aantallen'!E:E)*$C3</f>
        <v>0</v>
      </c>
      <c r="K3" s="568">
        <f>LOOKUP('Calculatie sheet'!$AI$2,'Objectenoverzicht aantallen'!$A:$A,'Objectenoverzicht aantallen'!F:F)*$C3</f>
        <v>0</v>
      </c>
      <c r="L3" s="568">
        <f>LOOKUP('Calculatie sheet'!$AI$2,'Objectenoverzicht aantallen'!$A:$A,'Objectenoverzicht aantallen'!G:G)*$C3</f>
        <v>0</v>
      </c>
      <c r="M3" s="568">
        <f>LOOKUP('Calculatie sheet'!$AI$2,'Objectenoverzicht aantallen'!$A:$A,'Objectenoverzicht aantallen'!H:H)*$C3</f>
        <v>0</v>
      </c>
      <c r="N3" s="568">
        <f>LOOKUP('Calculatie sheet'!$AI$2,'Objectenoverzicht aantallen'!$A:$A,'Objectenoverzicht aantallen'!I:I)*$C3</f>
        <v>0</v>
      </c>
      <c r="O3" s="568">
        <f>LOOKUP('Calculatie sheet'!$AI$2,'Objectenoverzicht aantallen'!$A:$A,'Objectenoverzicht aantallen'!J:J)*$C3</f>
        <v>0</v>
      </c>
      <c r="P3" s="568">
        <f>LOOKUP('Calculatie sheet'!$AI$2,'Objectenoverzicht aantallen'!$A:$A,'Objectenoverzicht aantallen'!K:K)*$C3</f>
        <v>0</v>
      </c>
      <c r="Q3" s="568">
        <f>LOOKUP('Calculatie sheet'!$AI$2,'Objectenoverzicht aantallen'!$A:$A,'Objectenoverzicht aantallen'!L:L)*$C3</f>
        <v>0</v>
      </c>
      <c r="R3" s="568">
        <f>LOOKUP('Calculatie sheet'!$AI$2,'Objectenoverzicht aantallen'!$A:$A,'Objectenoverzicht aantallen'!M:M)*$C3</f>
        <v>0</v>
      </c>
      <c r="S3" s="568">
        <f>LOOKUP('Calculatie sheet'!$AI$2,'Objectenoverzicht aantallen'!$A:$A,'Objectenoverzicht aantallen'!N:N)*$C3</f>
        <v>0</v>
      </c>
      <c r="T3" s="568">
        <f>LOOKUP('Calculatie sheet'!$AI$2,'Objectenoverzicht aantallen'!$A:$A,'Objectenoverzicht aantallen'!O:O)*$C3</f>
        <v>0</v>
      </c>
    </row>
    <row r="4" spans="1:20" x14ac:dyDescent="0.2">
      <c r="B4" t="str">
        <f>'Calculatie sheet'!C70</f>
        <v>Asfalt</v>
      </c>
      <c r="C4" s="683">
        <f>'Calculatie sheet'!AI70*'Calculatie sheet'!$AI$57*(1-'Calculatie sheet'!$AI$77-'Calculatie sheet'!$AI$78)</f>
        <v>0</v>
      </c>
      <c r="D4" t="s">
        <v>134</v>
      </c>
      <c r="E4" s="25" t="s">
        <v>75</v>
      </c>
      <c r="G4" s="684">
        <f>C4*'Calculatie sheet'!AI$7</f>
        <v>0</v>
      </c>
      <c r="H4" s="682">
        <f>C4*'Calculatie sheet'!AI$8</f>
        <v>0</v>
      </c>
      <c r="I4" t="str">
        <f t="shared" si="0"/>
        <v>Primair</v>
      </c>
      <c r="J4" s="568">
        <f>LOOKUP('Calculatie sheet'!$AI$2,'Objectenoverzicht aantallen'!$A:$A,'Objectenoverzicht aantallen'!E:E)*$C4</f>
        <v>0</v>
      </c>
      <c r="K4" s="568">
        <f>LOOKUP('Calculatie sheet'!$AI$2,'Objectenoverzicht aantallen'!$A:$A,'Objectenoverzicht aantallen'!F:F)*$C4</f>
        <v>0</v>
      </c>
      <c r="L4" s="568">
        <f>LOOKUP('Calculatie sheet'!$AI$2,'Objectenoverzicht aantallen'!$A:$A,'Objectenoverzicht aantallen'!G:G)*$C4</f>
        <v>0</v>
      </c>
      <c r="M4" s="568">
        <f>LOOKUP('Calculatie sheet'!$AI$2,'Objectenoverzicht aantallen'!$A:$A,'Objectenoverzicht aantallen'!H:H)*$C4</f>
        <v>0</v>
      </c>
      <c r="N4" s="568">
        <f>LOOKUP('Calculatie sheet'!$AI$2,'Objectenoverzicht aantallen'!$A:$A,'Objectenoverzicht aantallen'!I:I)*$C4</f>
        <v>0</v>
      </c>
      <c r="O4" s="568">
        <f>LOOKUP('Calculatie sheet'!$AI$2,'Objectenoverzicht aantallen'!$A:$A,'Objectenoverzicht aantallen'!J:J)*$C4</f>
        <v>0</v>
      </c>
      <c r="P4" s="568">
        <f>LOOKUP('Calculatie sheet'!$AI$2,'Objectenoverzicht aantallen'!$A:$A,'Objectenoverzicht aantallen'!K:K)*$C4</f>
        <v>0</v>
      </c>
      <c r="Q4" s="568">
        <f>LOOKUP('Calculatie sheet'!$AI$2,'Objectenoverzicht aantallen'!$A:$A,'Objectenoverzicht aantallen'!L:L)*$C4</f>
        <v>0</v>
      </c>
      <c r="R4" s="568">
        <f>LOOKUP('Calculatie sheet'!$AI$2,'Objectenoverzicht aantallen'!$A:$A,'Objectenoverzicht aantallen'!M:M)*$C4</f>
        <v>0</v>
      </c>
      <c r="S4" s="568">
        <f>LOOKUP('Calculatie sheet'!$AI$2,'Objectenoverzicht aantallen'!$A:$A,'Objectenoverzicht aantallen'!N:N)*$C4</f>
        <v>0</v>
      </c>
      <c r="T4" s="568">
        <f>LOOKUP('Calculatie sheet'!$AI$2,'Objectenoverzicht aantallen'!$A:$A,'Objectenoverzicht aantallen'!O:O)*$C4</f>
        <v>0</v>
      </c>
    </row>
    <row r="5" spans="1:20" x14ac:dyDescent="0.2">
      <c r="B5" t="s">
        <v>866</v>
      </c>
      <c r="C5" s="683">
        <f>'Calculatie sheet'!AI71*'Calculatie sheet'!$AI$57*(1-'Calculatie sheet'!$AI$77-'Calculatie sheet'!$AI$78)</f>
        <v>453.59999999999997</v>
      </c>
      <c r="D5" t="s">
        <v>134</v>
      </c>
      <c r="E5" s="27" t="s">
        <v>93</v>
      </c>
      <c r="G5" s="684">
        <f>C5*'Calculatie sheet'!AI$7</f>
        <v>0</v>
      </c>
      <c r="H5" s="682">
        <f>C5*'Calculatie sheet'!AI$8</f>
        <v>0</v>
      </c>
      <c r="I5" t="str">
        <f t="shared" ref="I5" si="1">D5</f>
        <v>Primair</v>
      </c>
      <c r="J5" s="568">
        <f>LOOKUP('Calculatie sheet'!$AI$2,'Objectenoverzicht aantallen'!$A:$A,'Objectenoverzicht aantallen'!E:E)*$C5</f>
        <v>0</v>
      </c>
      <c r="K5" s="568">
        <f>LOOKUP('Calculatie sheet'!$AI$2,'Objectenoverzicht aantallen'!$A:$A,'Objectenoverzicht aantallen'!F:F)*$C5</f>
        <v>0</v>
      </c>
      <c r="L5" s="568">
        <f>LOOKUP('Calculatie sheet'!$AI$2,'Objectenoverzicht aantallen'!$A:$A,'Objectenoverzicht aantallen'!G:G)*$C5</f>
        <v>0</v>
      </c>
      <c r="M5" s="568">
        <f>LOOKUP('Calculatie sheet'!$AI$2,'Objectenoverzicht aantallen'!$A:$A,'Objectenoverzicht aantallen'!H:H)*$C5</f>
        <v>0</v>
      </c>
      <c r="N5" s="568">
        <f>LOOKUP('Calculatie sheet'!$AI$2,'Objectenoverzicht aantallen'!$A:$A,'Objectenoverzicht aantallen'!I:I)*$C5</f>
        <v>0</v>
      </c>
      <c r="O5" s="568">
        <f>LOOKUP('Calculatie sheet'!$AI$2,'Objectenoverzicht aantallen'!$A:$A,'Objectenoverzicht aantallen'!J:J)*$C5</f>
        <v>0</v>
      </c>
      <c r="P5" s="568">
        <f>LOOKUP('Calculatie sheet'!$AI$2,'Objectenoverzicht aantallen'!$A:$A,'Objectenoverzicht aantallen'!K:K)*$C5</f>
        <v>0</v>
      </c>
      <c r="Q5" s="568">
        <f>LOOKUP('Calculatie sheet'!$AI$2,'Objectenoverzicht aantallen'!$A:$A,'Objectenoverzicht aantallen'!L:L)*$C5</f>
        <v>0</v>
      </c>
      <c r="R5" s="568">
        <f>LOOKUP('Calculatie sheet'!$AI$2,'Objectenoverzicht aantallen'!$A:$A,'Objectenoverzicht aantallen'!M:M)*$C5</f>
        <v>0</v>
      </c>
      <c r="S5" s="568">
        <f>LOOKUP('Calculatie sheet'!$AI$2,'Objectenoverzicht aantallen'!$A:$A,'Objectenoverzicht aantallen'!N:N)*$C5</f>
        <v>0</v>
      </c>
      <c r="T5" s="568">
        <f>LOOKUP('Calculatie sheet'!$AI$2,'Objectenoverzicht aantallen'!$A:$A,'Objectenoverzicht aantallen'!O:O)*$C5</f>
        <v>0</v>
      </c>
    </row>
    <row r="6" spans="1:20" x14ac:dyDescent="0.2">
      <c r="B6" t="str">
        <f>'Calculatie sheet'!C72</f>
        <v>Grondbewerking</v>
      </c>
      <c r="C6" s="683">
        <f>'Calculatie sheet'!AI72*'Calculatie sheet'!$AI$57*(1-'Calculatie sheet'!$AI$77-'Calculatie sheet'!$AI$78)</f>
        <v>0</v>
      </c>
      <c r="D6" t="s">
        <v>134</v>
      </c>
      <c r="E6" s="38" t="s">
        <v>659</v>
      </c>
      <c r="G6" s="684">
        <f>C6*'Calculatie sheet'!AI$7</f>
        <v>0</v>
      </c>
      <c r="H6" s="682">
        <f>C6*'Calculatie sheet'!AI$8</f>
        <v>0</v>
      </c>
      <c r="I6" t="str">
        <f t="shared" si="0"/>
        <v>Primair</v>
      </c>
      <c r="J6" s="568">
        <f>LOOKUP('Calculatie sheet'!$AI$2,'Objectenoverzicht aantallen'!$A:$A,'Objectenoverzicht aantallen'!E:E)*$C6</f>
        <v>0</v>
      </c>
      <c r="K6" s="568">
        <f>LOOKUP('Calculatie sheet'!$AI$2,'Objectenoverzicht aantallen'!$A:$A,'Objectenoverzicht aantallen'!F:F)*$C6</f>
        <v>0</v>
      </c>
      <c r="L6" s="568">
        <f>LOOKUP('Calculatie sheet'!$AI$2,'Objectenoverzicht aantallen'!$A:$A,'Objectenoverzicht aantallen'!G:G)*$C6</f>
        <v>0</v>
      </c>
      <c r="M6" s="568">
        <f>LOOKUP('Calculatie sheet'!$AI$2,'Objectenoverzicht aantallen'!$A:$A,'Objectenoverzicht aantallen'!H:H)*$C6</f>
        <v>0</v>
      </c>
      <c r="N6" s="568">
        <f>LOOKUP('Calculatie sheet'!$AI$2,'Objectenoverzicht aantallen'!$A:$A,'Objectenoverzicht aantallen'!I:I)*$C6</f>
        <v>0</v>
      </c>
      <c r="O6" s="568">
        <f>LOOKUP('Calculatie sheet'!$AI$2,'Objectenoverzicht aantallen'!$A:$A,'Objectenoverzicht aantallen'!J:J)*$C6</f>
        <v>0</v>
      </c>
      <c r="P6" s="568">
        <f>LOOKUP('Calculatie sheet'!$AI$2,'Objectenoverzicht aantallen'!$A:$A,'Objectenoverzicht aantallen'!K:K)*$C6</f>
        <v>0</v>
      </c>
      <c r="Q6" s="568">
        <f>LOOKUP('Calculatie sheet'!$AI$2,'Objectenoverzicht aantallen'!$A:$A,'Objectenoverzicht aantallen'!L:L)*$C6</f>
        <v>0</v>
      </c>
      <c r="R6" s="568">
        <f>LOOKUP('Calculatie sheet'!$AI$2,'Objectenoverzicht aantallen'!$A:$A,'Objectenoverzicht aantallen'!M:M)*$C6</f>
        <v>0</v>
      </c>
      <c r="S6" s="568">
        <f>LOOKUP('Calculatie sheet'!$AI$2,'Objectenoverzicht aantallen'!$A:$A,'Objectenoverzicht aantallen'!N:N)*$C6</f>
        <v>0</v>
      </c>
      <c r="T6" s="568">
        <f>LOOKUP('Calculatie sheet'!$AI$2,'Objectenoverzicht aantallen'!$A:$A,'Objectenoverzicht aantallen'!O:O)*$C6</f>
        <v>0</v>
      </c>
    </row>
    <row r="7" spans="1:20" x14ac:dyDescent="0.2">
      <c r="B7" t="str">
        <f>'Calculatie sheet'!C73</f>
        <v>Bestrating</v>
      </c>
      <c r="C7" s="683">
        <f>'Calculatie sheet'!AI73*'Calculatie sheet'!$AI$57*(1-'Calculatie sheet'!$AI$77-'Calculatie sheet'!$AI$78)</f>
        <v>0</v>
      </c>
      <c r="D7" t="s">
        <v>134</v>
      </c>
      <c r="E7" s="569" t="s">
        <v>597</v>
      </c>
      <c r="G7" s="684">
        <f>C7*'Calculatie sheet'!AI$7</f>
        <v>0</v>
      </c>
      <c r="H7" s="682">
        <f>C7*'Calculatie sheet'!AI$8</f>
        <v>0</v>
      </c>
      <c r="I7" t="str">
        <f t="shared" si="0"/>
        <v>Primair</v>
      </c>
      <c r="J7" s="568">
        <f>LOOKUP('Calculatie sheet'!$AI$2,'Objectenoverzicht aantallen'!$A:$A,'Objectenoverzicht aantallen'!E:E)*$C7</f>
        <v>0</v>
      </c>
      <c r="K7" s="568">
        <f>LOOKUP('Calculatie sheet'!$AI$2,'Objectenoverzicht aantallen'!$A:$A,'Objectenoverzicht aantallen'!F:F)*$C7</f>
        <v>0</v>
      </c>
      <c r="L7" s="568">
        <f>LOOKUP('Calculatie sheet'!$AI$2,'Objectenoverzicht aantallen'!$A:$A,'Objectenoverzicht aantallen'!G:G)*$C7</f>
        <v>0</v>
      </c>
      <c r="M7" s="568">
        <f>LOOKUP('Calculatie sheet'!$AI$2,'Objectenoverzicht aantallen'!$A:$A,'Objectenoverzicht aantallen'!H:H)*$C7</f>
        <v>0</v>
      </c>
      <c r="N7" s="568">
        <f>LOOKUP('Calculatie sheet'!$AI$2,'Objectenoverzicht aantallen'!$A:$A,'Objectenoverzicht aantallen'!I:I)*$C7</f>
        <v>0</v>
      </c>
      <c r="O7" s="568">
        <f>LOOKUP('Calculatie sheet'!$AI$2,'Objectenoverzicht aantallen'!$A:$A,'Objectenoverzicht aantallen'!J:J)*$C7</f>
        <v>0</v>
      </c>
      <c r="P7" s="568">
        <f>LOOKUP('Calculatie sheet'!$AI$2,'Objectenoverzicht aantallen'!$A:$A,'Objectenoverzicht aantallen'!K:K)*$C7</f>
        <v>0</v>
      </c>
      <c r="Q7" s="568">
        <f>LOOKUP('Calculatie sheet'!$AI$2,'Objectenoverzicht aantallen'!$A:$A,'Objectenoverzicht aantallen'!L:L)*$C7</f>
        <v>0</v>
      </c>
      <c r="R7" s="568">
        <f>LOOKUP('Calculatie sheet'!$AI$2,'Objectenoverzicht aantallen'!$A:$A,'Objectenoverzicht aantallen'!M:M)*$C7</f>
        <v>0</v>
      </c>
      <c r="S7" s="568">
        <f>LOOKUP('Calculatie sheet'!$AI$2,'Objectenoverzicht aantallen'!$A:$A,'Objectenoverzicht aantallen'!N:N)*$C7</f>
        <v>0</v>
      </c>
      <c r="T7" s="568">
        <f>LOOKUP('Calculatie sheet'!$AI$2,'Objectenoverzicht aantallen'!$A:$A,'Objectenoverzicht aantallen'!O:O)*$C7</f>
        <v>0</v>
      </c>
    </row>
    <row r="8" spans="1:20" x14ac:dyDescent="0.2">
      <c r="B8" t="s">
        <v>348</v>
      </c>
      <c r="C8" s="683">
        <f>'Calculatie sheet'!AI74*'Calculatie sheet'!$AI$57*(1-'Calculatie sheet'!$AI$77-'Calculatie sheet'!$AI$78)</f>
        <v>50.4</v>
      </c>
      <c r="D8" t="s">
        <v>134</v>
      </c>
      <c r="G8" s="684">
        <f>C8*'Calculatie sheet'!AI$7</f>
        <v>0</v>
      </c>
      <c r="H8" s="682">
        <f>C8*'Calculatie sheet'!AI$8</f>
        <v>0</v>
      </c>
      <c r="I8" t="str">
        <f t="shared" si="0"/>
        <v>Primair</v>
      </c>
      <c r="J8" s="568">
        <f>LOOKUP('Calculatie sheet'!$AI$2,'Objectenoverzicht aantallen'!$A:$A,'Objectenoverzicht aantallen'!E:E)*$C8</f>
        <v>0</v>
      </c>
      <c r="K8" s="568">
        <f>LOOKUP('Calculatie sheet'!$AI$2,'Objectenoverzicht aantallen'!$A:$A,'Objectenoverzicht aantallen'!F:F)*$C8</f>
        <v>0</v>
      </c>
      <c r="L8" s="568">
        <f>LOOKUP('Calculatie sheet'!$AI$2,'Objectenoverzicht aantallen'!$A:$A,'Objectenoverzicht aantallen'!G:G)*$C8</f>
        <v>0</v>
      </c>
      <c r="M8" s="568">
        <f>LOOKUP('Calculatie sheet'!$AI$2,'Objectenoverzicht aantallen'!$A:$A,'Objectenoverzicht aantallen'!H:H)*$C8</f>
        <v>0</v>
      </c>
      <c r="N8" s="568">
        <f>LOOKUP('Calculatie sheet'!$AI$2,'Objectenoverzicht aantallen'!$A:$A,'Objectenoverzicht aantallen'!I:I)*$C8</f>
        <v>0</v>
      </c>
      <c r="O8" s="568">
        <f>LOOKUP('Calculatie sheet'!$AI$2,'Objectenoverzicht aantallen'!$A:$A,'Objectenoverzicht aantallen'!J:J)*$C8</f>
        <v>0</v>
      </c>
      <c r="P8" s="568">
        <f>LOOKUP('Calculatie sheet'!$AI$2,'Objectenoverzicht aantallen'!$A:$A,'Objectenoverzicht aantallen'!K:K)*$C8</f>
        <v>0</v>
      </c>
      <c r="Q8" s="568">
        <f>LOOKUP('Calculatie sheet'!$AI$2,'Objectenoverzicht aantallen'!$A:$A,'Objectenoverzicht aantallen'!L:L)*$C8</f>
        <v>0</v>
      </c>
      <c r="R8" s="568">
        <f>LOOKUP('Calculatie sheet'!$AI$2,'Objectenoverzicht aantallen'!$A:$A,'Objectenoverzicht aantallen'!M:M)*$C8</f>
        <v>0</v>
      </c>
      <c r="S8" s="568">
        <f>LOOKUP('Calculatie sheet'!$AI$2,'Objectenoverzicht aantallen'!$A:$A,'Objectenoverzicht aantallen'!N:N)*$C8</f>
        <v>0</v>
      </c>
      <c r="T8" s="568">
        <f>LOOKUP('Calculatie sheet'!$AI$2,'Objectenoverzicht aantallen'!$A:$A,'Objectenoverzicht aantallen'!O:O)*$C8</f>
        <v>0</v>
      </c>
    </row>
    <row r="9" spans="1:20" x14ac:dyDescent="0.2">
      <c r="B9" t="str">
        <f t="shared" ref="B9:B14" si="2">B2</f>
        <v>Beton</v>
      </c>
      <c r="C9" s="683">
        <f>'Calculatie sheet'!AI68*'Calculatie sheet'!$AI$57*'Calculatie sheet'!$AI$77</f>
        <v>0</v>
      </c>
      <c r="D9" t="s">
        <v>135</v>
      </c>
      <c r="G9" s="684">
        <f>C9*'Calculatie sheet'!AI$7</f>
        <v>0</v>
      </c>
      <c r="H9" s="682">
        <f>C9*'Calculatie sheet'!AI$8</f>
        <v>0</v>
      </c>
      <c r="I9" t="str">
        <f t="shared" si="0"/>
        <v>Secundair</v>
      </c>
      <c r="J9" s="568">
        <f>LOOKUP('Calculatie sheet'!$AI$2,'Objectenoverzicht aantallen'!$A:$A,'Objectenoverzicht aantallen'!E:E)*$C9</f>
        <v>0</v>
      </c>
      <c r="K9" s="568">
        <f>LOOKUP('Calculatie sheet'!$AI$2,'Objectenoverzicht aantallen'!$A:$A,'Objectenoverzicht aantallen'!F:F)*$C9</f>
        <v>0</v>
      </c>
      <c r="L9" s="568">
        <f>LOOKUP('Calculatie sheet'!$AI$2,'Objectenoverzicht aantallen'!$A:$A,'Objectenoverzicht aantallen'!G:G)*$C9</f>
        <v>0</v>
      </c>
      <c r="M9" s="568">
        <f>LOOKUP('Calculatie sheet'!$AI$2,'Objectenoverzicht aantallen'!$A:$A,'Objectenoverzicht aantallen'!H:H)*$C9</f>
        <v>0</v>
      </c>
      <c r="N9" s="568">
        <f>LOOKUP('Calculatie sheet'!$AI$2,'Objectenoverzicht aantallen'!$A:$A,'Objectenoverzicht aantallen'!I:I)*$C9</f>
        <v>0</v>
      </c>
      <c r="O9" s="568">
        <f>LOOKUP('Calculatie sheet'!$AI$2,'Objectenoverzicht aantallen'!$A:$A,'Objectenoverzicht aantallen'!J:J)*$C9</f>
        <v>0</v>
      </c>
      <c r="P9" s="568">
        <f>LOOKUP('Calculatie sheet'!$AI$2,'Objectenoverzicht aantallen'!$A:$A,'Objectenoverzicht aantallen'!K:K)*$C9</f>
        <v>0</v>
      </c>
      <c r="Q9" s="568">
        <f>LOOKUP('Calculatie sheet'!$AI$2,'Objectenoverzicht aantallen'!$A:$A,'Objectenoverzicht aantallen'!L:L)*$C9</f>
        <v>0</v>
      </c>
      <c r="R9" s="568">
        <f>LOOKUP('Calculatie sheet'!$AI$2,'Objectenoverzicht aantallen'!$A:$A,'Objectenoverzicht aantallen'!M:M)*$C9</f>
        <v>0</v>
      </c>
      <c r="S9" s="568">
        <f>LOOKUP('Calculatie sheet'!$AI$2,'Objectenoverzicht aantallen'!$A:$A,'Objectenoverzicht aantallen'!N:N)*$C9</f>
        <v>0</v>
      </c>
      <c r="T9" s="568">
        <f>LOOKUP('Calculatie sheet'!$AI$2,'Objectenoverzicht aantallen'!$A:$A,'Objectenoverzicht aantallen'!O:O)*$C9</f>
        <v>0</v>
      </c>
    </row>
    <row r="10" spans="1:20" x14ac:dyDescent="0.2">
      <c r="B10" t="str">
        <f t="shared" si="2"/>
        <v>Staal</v>
      </c>
      <c r="C10" s="683">
        <f>'Calculatie sheet'!AI69*'Calculatie sheet'!$AI$57*'Calculatie sheet'!$AI$77</f>
        <v>0</v>
      </c>
      <c r="D10" t="s">
        <v>135</v>
      </c>
      <c r="G10" s="684">
        <f>C10*'Calculatie sheet'!AI$7</f>
        <v>0</v>
      </c>
      <c r="H10" s="682">
        <f>C10*'Calculatie sheet'!AI$8</f>
        <v>0</v>
      </c>
      <c r="I10" t="str">
        <f t="shared" si="0"/>
        <v>Secundair</v>
      </c>
      <c r="J10" s="568">
        <f>LOOKUP('Calculatie sheet'!$AI$2,'Objectenoverzicht aantallen'!$A:$A,'Objectenoverzicht aantallen'!E:E)*$C10</f>
        <v>0</v>
      </c>
      <c r="K10" s="568">
        <f>LOOKUP('Calculatie sheet'!$AI$2,'Objectenoverzicht aantallen'!$A:$A,'Objectenoverzicht aantallen'!F:F)*$C10</f>
        <v>0</v>
      </c>
      <c r="L10" s="568">
        <f>LOOKUP('Calculatie sheet'!$AI$2,'Objectenoverzicht aantallen'!$A:$A,'Objectenoverzicht aantallen'!G:G)*$C10</f>
        <v>0</v>
      </c>
      <c r="M10" s="568">
        <f>LOOKUP('Calculatie sheet'!$AI$2,'Objectenoverzicht aantallen'!$A:$A,'Objectenoverzicht aantallen'!H:H)*$C10</f>
        <v>0</v>
      </c>
      <c r="N10" s="568">
        <f>LOOKUP('Calculatie sheet'!$AI$2,'Objectenoverzicht aantallen'!$A:$A,'Objectenoverzicht aantallen'!I:I)*$C10</f>
        <v>0</v>
      </c>
      <c r="O10" s="568">
        <f>LOOKUP('Calculatie sheet'!$AI$2,'Objectenoverzicht aantallen'!$A:$A,'Objectenoverzicht aantallen'!J:J)*$C10</f>
        <v>0</v>
      </c>
      <c r="P10" s="568">
        <f>LOOKUP('Calculatie sheet'!$AI$2,'Objectenoverzicht aantallen'!$A:$A,'Objectenoverzicht aantallen'!K:K)*$C10</f>
        <v>0</v>
      </c>
      <c r="Q10" s="568">
        <f>LOOKUP('Calculatie sheet'!$AI$2,'Objectenoverzicht aantallen'!$A:$A,'Objectenoverzicht aantallen'!L:L)*$C10</f>
        <v>0</v>
      </c>
      <c r="R10" s="568">
        <f>LOOKUP('Calculatie sheet'!$AI$2,'Objectenoverzicht aantallen'!$A:$A,'Objectenoverzicht aantallen'!M:M)*$C10</f>
        <v>0</v>
      </c>
      <c r="S10" s="568">
        <f>LOOKUP('Calculatie sheet'!$AI$2,'Objectenoverzicht aantallen'!$A:$A,'Objectenoverzicht aantallen'!N:N)*$C10</f>
        <v>0</v>
      </c>
      <c r="T10" s="568">
        <f>LOOKUP('Calculatie sheet'!$AI$2,'Objectenoverzicht aantallen'!$A:$A,'Objectenoverzicht aantallen'!O:O)*$C10</f>
        <v>0</v>
      </c>
    </row>
    <row r="11" spans="1:20" x14ac:dyDescent="0.2">
      <c r="B11" t="str">
        <f t="shared" si="2"/>
        <v>Asfalt</v>
      </c>
      <c r="C11" s="683">
        <f>'Calculatie sheet'!AI70*'Calculatie sheet'!$AI$57*'Calculatie sheet'!$AI$77</f>
        <v>0</v>
      </c>
      <c r="D11" t="s">
        <v>135</v>
      </c>
      <c r="G11" s="684">
        <f>C11*'Calculatie sheet'!AI$7</f>
        <v>0</v>
      </c>
      <c r="H11" s="682">
        <f>C11*'Calculatie sheet'!AI$8</f>
        <v>0</v>
      </c>
      <c r="I11" t="str">
        <f t="shared" si="0"/>
        <v>Secundair</v>
      </c>
      <c r="J11" s="568">
        <f>LOOKUP('Calculatie sheet'!$AI$2,'Objectenoverzicht aantallen'!$A:$A,'Objectenoverzicht aantallen'!E:E)*$C11</f>
        <v>0</v>
      </c>
      <c r="K11" s="568">
        <f>LOOKUP('Calculatie sheet'!$AI$2,'Objectenoverzicht aantallen'!$A:$A,'Objectenoverzicht aantallen'!F:F)*$C11</f>
        <v>0</v>
      </c>
      <c r="L11" s="568">
        <f>LOOKUP('Calculatie sheet'!$AI$2,'Objectenoverzicht aantallen'!$A:$A,'Objectenoverzicht aantallen'!G:G)*$C11</f>
        <v>0</v>
      </c>
      <c r="M11" s="568">
        <f>LOOKUP('Calculatie sheet'!$AI$2,'Objectenoverzicht aantallen'!$A:$A,'Objectenoverzicht aantallen'!H:H)*$C11</f>
        <v>0</v>
      </c>
      <c r="N11" s="568">
        <f>LOOKUP('Calculatie sheet'!$AI$2,'Objectenoverzicht aantallen'!$A:$A,'Objectenoverzicht aantallen'!I:I)*$C11</f>
        <v>0</v>
      </c>
      <c r="O11" s="568">
        <f>LOOKUP('Calculatie sheet'!$AI$2,'Objectenoverzicht aantallen'!$A:$A,'Objectenoverzicht aantallen'!J:J)*$C11</f>
        <v>0</v>
      </c>
      <c r="P11" s="568">
        <f>LOOKUP('Calculatie sheet'!$AI$2,'Objectenoverzicht aantallen'!$A:$A,'Objectenoverzicht aantallen'!K:K)*$C11</f>
        <v>0</v>
      </c>
      <c r="Q11" s="568">
        <f>LOOKUP('Calculatie sheet'!$AI$2,'Objectenoverzicht aantallen'!$A:$A,'Objectenoverzicht aantallen'!L:L)*$C11</f>
        <v>0</v>
      </c>
      <c r="R11" s="568">
        <f>LOOKUP('Calculatie sheet'!$AI$2,'Objectenoverzicht aantallen'!$A:$A,'Objectenoverzicht aantallen'!M:M)*$C11</f>
        <v>0</v>
      </c>
      <c r="S11" s="568">
        <f>LOOKUP('Calculatie sheet'!$AI$2,'Objectenoverzicht aantallen'!$A:$A,'Objectenoverzicht aantallen'!N:N)*$C11</f>
        <v>0</v>
      </c>
      <c r="T11" s="568">
        <f>LOOKUP('Calculatie sheet'!$AI$2,'Objectenoverzicht aantallen'!$A:$A,'Objectenoverzicht aantallen'!O:O)*$C11</f>
        <v>0</v>
      </c>
    </row>
    <row r="12" spans="1:20" x14ac:dyDescent="0.2">
      <c r="B12" t="str">
        <f t="shared" si="2"/>
        <v>Hout</v>
      </c>
      <c r="C12" s="683">
        <f>'Calculatie sheet'!AI71*'Calculatie sheet'!$AI$57*'Calculatie sheet'!$AI$77</f>
        <v>0</v>
      </c>
      <c r="D12" t="s">
        <v>135</v>
      </c>
      <c r="G12" s="684">
        <f>C12*'Calculatie sheet'!AI$7</f>
        <v>0</v>
      </c>
      <c r="H12" s="682">
        <f>C12*'Calculatie sheet'!AI$8</f>
        <v>0</v>
      </c>
      <c r="I12" t="str">
        <f t="shared" ref="I12" si="3">D12</f>
        <v>Secundair</v>
      </c>
      <c r="J12" s="568">
        <f>LOOKUP('Calculatie sheet'!$AI$2,'Objectenoverzicht aantallen'!$A:$A,'Objectenoverzicht aantallen'!E:E)*$C12</f>
        <v>0</v>
      </c>
      <c r="K12" s="568">
        <f>LOOKUP('Calculatie sheet'!$AI$2,'Objectenoverzicht aantallen'!$A:$A,'Objectenoverzicht aantallen'!F:F)*$C12</f>
        <v>0</v>
      </c>
      <c r="L12" s="568">
        <f>LOOKUP('Calculatie sheet'!$AI$2,'Objectenoverzicht aantallen'!$A:$A,'Objectenoverzicht aantallen'!G:G)*$C12</f>
        <v>0</v>
      </c>
      <c r="M12" s="568">
        <f>LOOKUP('Calculatie sheet'!$AI$2,'Objectenoverzicht aantallen'!$A:$A,'Objectenoverzicht aantallen'!H:H)*$C12</f>
        <v>0</v>
      </c>
      <c r="N12" s="568">
        <f>LOOKUP('Calculatie sheet'!$AI$2,'Objectenoverzicht aantallen'!$A:$A,'Objectenoverzicht aantallen'!I:I)*$C12</f>
        <v>0</v>
      </c>
      <c r="O12" s="568">
        <f>LOOKUP('Calculatie sheet'!$AI$2,'Objectenoverzicht aantallen'!$A:$A,'Objectenoverzicht aantallen'!J:J)*$C12</f>
        <v>0</v>
      </c>
      <c r="P12" s="568">
        <f>LOOKUP('Calculatie sheet'!$AI$2,'Objectenoverzicht aantallen'!$A:$A,'Objectenoverzicht aantallen'!K:K)*$C12</f>
        <v>0</v>
      </c>
      <c r="Q12" s="568">
        <f>LOOKUP('Calculatie sheet'!$AI$2,'Objectenoverzicht aantallen'!$A:$A,'Objectenoverzicht aantallen'!L:L)*$C12</f>
        <v>0</v>
      </c>
      <c r="R12" s="568">
        <f>LOOKUP('Calculatie sheet'!$AI$2,'Objectenoverzicht aantallen'!$A:$A,'Objectenoverzicht aantallen'!M:M)*$C12</f>
        <v>0</v>
      </c>
      <c r="S12" s="568">
        <f>LOOKUP('Calculatie sheet'!$AI$2,'Objectenoverzicht aantallen'!$A:$A,'Objectenoverzicht aantallen'!N:N)*$C12</f>
        <v>0</v>
      </c>
      <c r="T12" s="568">
        <f>LOOKUP('Calculatie sheet'!$AI$2,'Objectenoverzicht aantallen'!$A:$A,'Objectenoverzicht aantallen'!O:O)*$C12</f>
        <v>0</v>
      </c>
    </row>
    <row r="13" spans="1:20" x14ac:dyDescent="0.2">
      <c r="B13" t="str">
        <f t="shared" si="2"/>
        <v>Grondbewerking</v>
      </c>
      <c r="C13" s="683">
        <f>'Calculatie sheet'!AI72*'Calculatie sheet'!$AI$57*'Calculatie sheet'!$AI$77</f>
        <v>0</v>
      </c>
      <c r="D13" t="s">
        <v>135</v>
      </c>
      <c r="G13" s="684">
        <f>C13*'Calculatie sheet'!AI$7</f>
        <v>0</v>
      </c>
      <c r="H13" s="682">
        <f>C13*'Calculatie sheet'!AI$8</f>
        <v>0</v>
      </c>
      <c r="I13" t="str">
        <f t="shared" si="0"/>
        <v>Secundair</v>
      </c>
      <c r="J13" s="568">
        <f>LOOKUP('Calculatie sheet'!$AI$2,'Objectenoverzicht aantallen'!$A:$A,'Objectenoverzicht aantallen'!E:E)*$C13</f>
        <v>0</v>
      </c>
      <c r="K13" s="568">
        <f>LOOKUP('Calculatie sheet'!$AI$2,'Objectenoverzicht aantallen'!$A:$A,'Objectenoverzicht aantallen'!F:F)*$C13</f>
        <v>0</v>
      </c>
      <c r="L13" s="568">
        <f>LOOKUP('Calculatie sheet'!$AI$2,'Objectenoverzicht aantallen'!$A:$A,'Objectenoverzicht aantallen'!G:G)*$C13</f>
        <v>0</v>
      </c>
      <c r="M13" s="568">
        <f>LOOKUP('Calculatie sheet'!$AI$2,'Objectenoverzicht aantallen'!$A:$A,'Objectenoverzicht aantallen'!H:H)*$C13</f>
        <v>0</v>
      </c>
      <c r="N13" s="568">
        <f>LOOKUP('Calculatie sheet'!$AI$2,'Objectenoverzicht aantallen'!$A:$A,'Objectenoverzicht aantallen'!I:I)*$C13</f>
        <v>0</v>
      </c>
      <c r="O13" s="568">
        <f>LOOKUP('Calculatie sheet'!$AI$2,'Objectenoverzicht aantallen'!$A:$A,'Objectenoverzicht aantallen'!J:J)*$C13</f>
        <v>0</v>
      </c>
      <c r="P13" s="568">
        <f>LOOKUP('Calculatie sheet'!$AI$2,'Objectenoverzicht aantallen'!$A:$A,'Objectenoverzicht aantallen'!K:K)*$C13</f>
        <v>0</v>
      </c>
      <c r="Q13" s="568">
        <f>LOOKUP('Calculatie sheet'!$AI$2,'Objectenoverzicht aantallen'!$A:$A,'Objectenoverzicht aantallen'!L:L)*$C13</f>
        <v>0</v>
      </c>
      <c r="R13" s="568">
        <f>LOOKUP('Calculatie sheet'!$AI$2,'Objectenoverzicht aantallen'!$A:$A,'Objectenoverzicht aantallen'!M:M)*$C13</f>
        <v>0</v>
      </c>
      <c r="S13" s="568">
        <f>LOOKUP('Calculatie sheet'!$AI$2,'Objectenoverzicht aantallen'!$A:$A,'Objectenoverzicht aantallen'!N:N)*$C13</f>
        <v>0</v>
      </c>
      <c r="T13" s="568">
        <f>LOOKUP('Calculatie sheet'!$AI$2,'Objectenoverzicht aantallen'!$A:$A,'Objectenoverzicht aantallen'!O:O)*$C13</f>
        <v>0</v>
      </c>
    </row>
    <row r="14" spans="1:20" x14ac:dyDescent="0.2">
      <c r="B14" t="str">
        <f t="shared" si="2"/>
        <v>Bestrating</v>
      </c>
      <c r="C14" s="683">
        <f>'Calculatie sheet'!AI73*'Calculatie sheet'!$AI$57*'Calculatie sheet'!$AI$77</f>
        <v>0</v>
      </c>
      <c r="D14" t="s">
        <v>135</v>
      </c>
      <c r="G14" s="684">
        <f>C14*'Calculatie sheet'!AI$7</f>
        <v>0</v>
      </c>
      <c r="H14" s="682">
        <f>C14*'Calculatie sheet'!AI$8</f>
        <v>0</v>
      </c>
      <c r="I14" t="str">
        <f t="shared" si="0"/>
        <v>Secundair</v>
      </c>
      <c r="J14" s="568">
        <f>LOOKUP('Calculatie sheet'!$AI$2,'Objectenoverzicht aantallen'!$A:$A,'Objectenoverzicht aantallen'!E:E)*$C14</f>
        <v>0</v>
      </c>
      <c r="K14" s="568">
        <f>LOOKUP('Calculatie sheet'!$AI$2,'Objectenoverzicht aantallen'!$A:$A,'Objectenoverzicht aantallen'!F:F)*$C14</f>
        <v>0</v>
      </c>
      <c r="L14" s="568">
        <f>LOOKUP('Calculatie sheet'!$AI$2,'Objectenoverzicht aantallen'!$A:$A,'Objectenoverzicht aantallen'!G:G)*$C14</f>
        <v>0</v>
      </c>
      <c r="M14" s="568">
        <f>LOOKUP('Calculatie sheet'!$AI$2,'Objectenoverzicht aantallen'!$A:$A,'Objectenoverzicht aantallen'!H:H)*$C14</f>
        <v>0</v>
      </c>
      <c r="N14" s="568">
        <f>LOOKUP('Calculatie sheet'!$AI$2,'Objectenoverzicht aantallen'!$A:$A,'Objectenoverzicht aantallen'!I:I)*$C14</f>
        <v>0</v>
      </c>
      <c r="O14" s="568">
        <f>LOOKUP('Calculatie sheet'!$AI$2,'Objectenoverzicht aantallen'!$A:$A,'Objectenoverzicht aantallen'!J:J)*$C14</f>
        <v>0</v>
      </c>
      <c r="P14" s="568">
        <f>LOOKUP('Calculatie sheet'!$AI$2,'Objectenoverzicht aantallen'!$A:$A,'Objectenoverzicht aantallen'!K:K)*$C14</f>
        <v>0</v>
      </c>
      <c r="Q14" s="568">
        <f>LOOKUP('Calculatie sheet'!$AI$2,'Objectenoverzicht aantallen'!$A:$A,'Objectenoverzicht aantallen'!L:L)*$C14</f>
        <v>0</v>
      </c>
      <c r="R14" s="568">
        <f>LOOKUP('Calculatie sheet'!$AI$2,'Objectenoverzicht aantallen'!$A:$A,'Objectenoverzicht aantallen'!M:M)*$C14</f>
        <v>0</v>
      </c>
      <c r="S14" s="568">
        <f>LOOKUP('Calculatie sheet'!$AI$2,'Objectenoverzicht aantallen'!$A:$A,'Objectenoverzicht aantallen'!N:N)*$C14</f>
        <v>0</v>
      </c>
      <c r="T14" s="568">
        <f>LOOKUP('Calculatie sheet'!$AI$2,'Objectenoverzicht aantallen'!$A:$A,'Objectenoverzicht aantallen'!O:O)*$C14</f>
        <v>0</v>
      </c>
    </row>
    <row r="15" spans="1:20" x14ac:dyDescent="0.2">
      <c r="B15" t="s">
        <v>348</v>
      </c>
      <c r="C15" s="683">
        <f>'Calculatie sheet'!AI74*'Calculatie sheet'!$AI$57*'Calculatie sheet'!$AI$77</f>
        <v>0</v>
      </c>
      <c r="D15" t="s">
        <v>135</v>
      </c>
      <c r="G15" s="684">
        <f>C15*'Calculatie sheet'!AI$7</f>
        <v>0</v>
      </c>
      <c r="H15" s="682">
        <f>C15*'Calculatie sheet'!AI$8</f>
        <v>0</v>
      </c>
      <c r="I15" t="str">
        <f t="shared" si="0"/>
        <v>Secundair</v>
      </c>
      <c r="J15" s="568">
        <f>LOOKUP('Calculatie sheet'!$AI$2,'Objectenoverzicht aantallen'!$A:$A,'Objectenoverzicht aantallen'!E:E)*$C15</f>
        <v>0</v>
      </c>
      <c r="K15" s="568">
        <f>LOOKUP('Calculatie sheet'!$AI$2,'Objectenoverzicht aantallen'!$A:$A,'Objectenoverzicht aantallen'!F:F)*$C15</f>
        <v>0</v>
      </c>
      <c r="L15" s="568">
        <f>LOOKUP('Calculatie sheet'!$AI$2,'Objectenoverzicht aantallen'!$A:$A,'Objectenoverzicht aantallen'!G:G)*$C15</f>
        <v>0</v>
      </c>
      <c r="M15" s="568">
        <f>LOOKUP('Calculatie sheet'!$AI$2,'Objectenoverzicht aantallen'!$A:$A,'Objectenoverzicht aantallen'!H:H)*$C15</f>
        <v>0</v>
      </c>
      <c r="N15" s="568">
        <f>LOOKUP('Calculatie sheet'!$AI$2,'Objectenoverzicht aantallen'!$A:$A,'Objectenoverzicht aantallen'!I:I)*$C15</f>
        <v>0</v>
      </c>
      <c r="O15" s="568">
        <f>LOOKUP('Calculatie sheet'!$AI$2,'Objectenoverzicht aantallen'!$A:$A,'Objectenoverzicht aantallen'!J:J)*$C15</f>
        <v>0</v>
      </c>
      <c r="P15" s="568">
        <f>LOOKUP('Calculatie sheet'!$AI$2,'Objectenoverzicht aantallen'!$A:$A,'Objectenoverzicht aantallen'!K:K)*$C15</f>
        <v>0</v>
      </c>
      <c r="Q15" s="568">
        <f>LOOKUP('Calculatie sheet'!$AI$2,'Objectenoverzicht aantallen'!$A:$A,'Objectenoverzicht aantallen'!L:L)*$C15</f>
        <v>0</v>
      </c>
      <c r="R15" s="568">
        <f>LOOKUP('Calculatie sheet'!$AI$2,'Objectenoverzicht aantallen'!$A:$A,'Objectenoverzicht aantallen'!M:M)*$C15</f>
        <v>0</v>
      </c>
      <c r="S15" s="568">
        <f>LOOKUP('Calculatie sheet'!$AI$2,'Objectenoverzicht aantallen'!$A:$A,'Objectenoverzicht aantallen'!N:N)*$C15</f>
        <v>0</v>
      </c>
      <c r="T15" s="568">
        <f>LOOKUP('Calculatie sheet'!$AI$2,'Objectenoverzicht aantallen'!$A:$A,'Objectenoverzicht aantallen'!O:O)*$C15</f>
        <v>0</v>
      </c>
    </row>
    <row r="16" spans="1:20" x14ac:dyDescent="0.2">
      <c r="B16" t="str">
        <f>B9</f>
        <v>Beton</v>
      </c>
      <c r="C16" s="683">
        <f>'Calculatie sheet'!AI68*'Calculatie sheet'!$AI$57*'Calculatie sheet'!$AI$78</f>
        <v>0</v>
      </c>
      <c r="D16" t="s">
        <v>360</v>
      </c>
      <c r="G16" s="684">
        <f>C16*'Calculatie sheet'!AI$7</f>
        <v>0</v>
      </c>
      <c r="H16" s="682">
        <f>C16*'Calculatie sheet'!AI$8</f>
        <v>0</v>
      </c>
      <c r="I16" t="str">
        <f t="shared" si="0"/>
        <v>Biobased</v>
      </c>
      <c r="J16" s="568">
        <f>LOOKUP('Calculatie sheet'!$AI$2,'Objectenoverzicht aantallen'!$A:$A,'Objectenoverzicht aantallen'!E:E)*$C16</f>
        <v>0</v>
      </c>
      <c r="K16" s="568">
        <f>LOOKUP('Calculatie sheet'!$AI$2,'Objectenoverzicht aantallen'!$A:$A,'Objectenoverzicht aantallen'!F:F)*$C16</f>
        <v>0</v>
      </c>
      <c r="L16" s="568">
        <f>LOOKUP('Calculatie sheet'!$AI$2,'Objectenoverzicht aantallen'!$A:$A,'Objectenoverzicht aantallen'!G:G)*$C16</f>
        <v>0</v>
      </c>
      <c r="M16" s="568">
        <f>LOOKUP('Calculatie sheet'!$AI$2,'Objectenoverzicht aantallen'!$A:$A,'Objectenoverzicht aantallen'!H:H)*$C16</f>
        <v>0</v>
      </c>
      <c r="N16" s="568">
        <f>LOOKUP('Calculatie sheet'!$AI$2,'Objectenoverzicht aantallen'!$A:$A,'Objectenoverzicht aantallen'!I:I)*$C16</f>
        <v>0</v>
      </c>
      <c r="O16" s="568">
        <f>LOOKUP('Calculatie sheet'!$AI$2,'Objectenoverzicht aantallen'!$A:$A,'Objectenoverzicht aantallen'!J:J)*$C16</f>
        <v>0</v>
      </c>
      <c r="P16" s="568">
        <f>LOOKUP('Calculatie sheet'!$AI$2,'Objectenoverzicht aantallen'!$A:$A,'Objectenoverzicht aantallen'!K:K)*$C16</f>
        <v>0</v>
      </c>
      <c r="Q16" s="568">
        <f>LOOKUP('Calculatie sheet'!$AI$2,'Objectenoverzicht aantallen'!$A:$A,'Objectenoverzicht aantallen'!L:L)*$C16</f>
        <v>0</v>
      </c>
      <c r="R16" s="568">
        <f>LOOKUP('Calculatie sheet'!$AI$2,'Objectenoverzicht aantallen'!$A:$A,'Objectenoverzicht aantallen'!M:M)*$C16</f>
        <v>0</v>
      </c>
      <c r="S16" s="568">
        <f>LOOKUP('Calculatie sheet'!$AI$2,'Objectenoverzicht aantallen'!$A:$A,'Objectenoverzicht aantallen'!N:N)*$C16</f>
        <v>0</v>
      </c>
      <c r="T16" s="568">
        <f>LOOKUP('Calculatie sheet'!$AI$2,'Objectenoverzicht aantallen'!$A:$A,'Objectenoverzicht aantallen'!O:O)*$C16</f>
        <v>0</v>
      </c>
    </row>
    <row r="17" spans="2:20" x14ac:dyDescent="0.2">
      <c r="B17" t="str">
        <f>B10</f>
        <v>Staal</v>
      </c>
      <c r="C17" s="683">
        <f>'Calculatie sheet'!AI69*'Calculatie sheet'!$AI$57*'Calculatie sheet'!$AI$78</f>
        <v>0</v>
      </c>
      <c r="D17" t="s">
        <v>360</v>
      </c>
      <c r="G17" s="684">
        <f>C17*'Calculatie sheet'!AI$7</f>
        <v>0</v>
      </c>
      <c r="H17" s="682">
        <f>C17*'Calculatie sheet'!AI$8</f>
        <v>0</v>
      </c>
      <c r="I17" t="str">
        <f t="shared" si="0"/>
        <v>Biobased</v>
      </c>
      <c r="J17" s="568">
        <f>LOOKUP('Calculatie sheet'!$AI$2,'Objectenoverzicht aantallen'!$A:$A,'Objectenoverzicht aantallen'!E:E)*$C17</f>
        <v>0</v>
      </c>
      <c r="K17" s="568">
        <f>LOOKUP('Calculatie sheet'!$AI$2,'Objectenoverzicht aantallen'!$A:$A,'Objectenoverzicht aantallen'!F:F)*$C17</f>
        <v>0</v>
      </c>
      <c r="L17" s="568">
        <f>LOOKUP('Calculatie sheet'!$AI$2,'Objectenoverzicht aantallen'!$A:$A,'Objectenoverzicht aantallen'!G:G)*$C17</f>
        <v>0</v>
      </c>
      <c r="M17" s="568">
        <f>LOOKUP('Calculatie sheet'!$AI$2,'Objectenoverzicht aantallen'!$A:$A,'Objectenoverzicht aantallen'!H:H)*$C17</f>
        <v>0</v>
      </c>
      <c r="N17" s="568">
        <f>LOOKUP('Calculatie sheet'!$AI$2,'Objectenoverzicht aantallen'!$A:$A,'Objectenoverzicht aantallen'!I:I)*$C17</f>
        <v>0</v>
      </c>
      <c r="O17" s="568">
        <f>LOOKUP('Calculatie sheet'!$AI$2,'Objectenoverzicht aantallen'!$A:$A,'Objectenoverzicht aantallen'!J:J)*$C17</f>
        <v>0</v>
      </c>
      <c r="P17" s="568">
        <f>LOOKUP('Calculatie sheet'!$AI$2,'Objectenoverzicht aantallen'!$A:$A,'Objectenoverzicht aantallen'!K:K)*$C17</f>
        <v>0</v>
      </c>
      <c r="Q17" s="568">
        <f>LOOKUP('Calculatie sheet'!$AI$2,'Objectenoverzicht aantallen'!$A:$A,'Objectenoverzicht aantallen'!L:L)*$C17</f>
        <v>0</v>
      </c>
      <c r="R17" s="568">
        <f>LOOKUP('Calculatie sheet'!$AI$2,'Objectenoverzicht aantallen'!$A:$A,'Objectenoverzicht aantallen'!M:M)*$C17</f>
        <v>0</v>
      </c>
      <c r="S17" s="568">
        <f>LOOKUP('Calculatie sheet'!$AI$2,'Objectenoverzicht aantallen'!$A:$A,'Objectenoverzicht aantallen'!N:N)*$C17</f>
        <v>0</v>
      </c>
      <c r="T17" s="568">
        <f>LOOKUP('Calculatie sheet'!$AI$2,'Objectenoverzicht aantallen'!$A:$A,'Objectenoverzicht aantallen'!O:O)*$C17</f>
        <v>0</v>
      </c>
    </row>
    <row r="18" spans="2:20" x14ac:dyDescent="0.2">
      <c r="B18" t="str">
        <f>B11</f>
        <v>Asfalt</v>
      </c>
      <c r="C18" s="683">
        <f>'Calculatie sheet'!AI70*'Calculatie sheet'!$AI$57*'Calculatie sheet'!$AI$78</f>
        <v>0</v>
      </c>
      <c r="D18" t="s">
        <v>360</v>
      </c>
      <c r="G18" s="684">
        <f>C18*'Calculatie sheet'!AI$7</f>
        <v>0</v>
      </c>
      <c r="H18" s="682">
        <f>C18*'Calculatie sheet'!AI$8</f>
        <v>0</v>
      </c>
      <c r="I18" t="str">
        <f t="shared" si="0"/>
        <v>Biobased</v>
      </c>
      <c r="J18" s="568">
        <f>LOOKUP('Calculatie sheet'!$AI$2,'Objectenoverzicht aantallen'!$A:$A,'Objectenoverzicht aantallen'!E:E)*$C18</f>
        <v>0</v>
      </c>
      <c r="K18" s="568">
        <f>LOOKUP('Calculatie sheet'!$AI$2,'Objectenoverzicht aantallen'!$A:$A,'Objectenoverzicht aantallen'!F:F)*$C18</f>
        <v>0</v>
      </c>
      <c r="L18" s="568">
        <f>LOOKUP('Calculatie sheet'!$AI$2,'Objectenoverzicht aantallen'!$A:$A,'Objectenoverzicht aantallen'!G:G)*$C18</f>
        <v>0</v>
      </c>
      <c r="M18" s="568">
        <f>LOOKUP('Calculatie sheet'!$AI$2,'Objectenoverzicht aantallen'!$A:$A,'Objectenoverzicht aantallen'!H:H)*$C18</f>
        <v>0</v>
      </c>
      <c r="N18" s="568">
        <f>LOOKUP('Calculatie sheet'!$AI$2,'Objectenoverzicht aantallen'!$A:$A,'Objectenoverzicht aantallen'!I:I)*$C18</f>
        <v>0</v>
      </c>
      <c r="O18" s="568">
        <f>LOOKUP('Calculatie sheet'!$AI$2,'Objectenoverzicht aantallen'!$A:$A,'Objectenoverzicht aantallen'!J:J)*$C18</f>
        <v>0</v>
      </c>
      <c r="P18" s="568">
        <f>LOOKUP('Calculatie sheet'!$AI$2,'Objectenoverzicht aantallen'!$A:$A,'Objectenoverzicht aantallen'!K:K)*$C18</f>
        <v>0</v>
      </c>
      <c r="Q18" s="568">
        <f>LOOKUP('Calculatie sheet'!$AI$2,'Objectenoverzicht aantallen'!$A:$A,'Objectenoverzicht aantallen'!L:L)*$C18</f>
        <v>0</v>
      </c>
      <c r="R18" s="568">
        <f>LOOKUP('Calculatie sheet'!$AI$2,'Objectenoverzicht aantallen'!$A:$A,'Objectenoverzicht aantallen'!M:M)*$C18</f>
        <v>0</v>
      </c>
      <c r="S18" s="568">
        <f>LOOKUP('Calculatie sheet'!$AI$2,'Objectenoverzicht aantallen'!$A:$A,'Objectenoverzicht aantallen'!N:N)*$C18</f>
        <v>0</v>
      </c>
      <c r="T18" s="568">
        <f>LOOKUP('Calculatie sheet'!$AI$2,'Objectenoverzicht aantallen'!$A:$A,'Objectenoverzicht aantallen'!O:O)*$C18</f>
        <v>0</v>
      </c>
    </row>
    <row r="19" spans="2:20" x14ac:dyDescent="0.2">
      <c r="B19" t="str">
        <f>B12</f>
        <v>Hout</v>
      </c>
      <c r="C19" s="683">
        <f>'Calculatie sheet'!AI71*'Calculatie sheet'!$AI$57*'Calculatie sheet'!$AI$78</f>
        <v>4082.400000000001</v>
      </c>
      <c r="D19" t="s">
        <v>360</v>
      </c>
      <c r="G19" s="684">
        <f>C19*'Calculatie sheet'!AI$7</f>
        <v>0</v>
      </c>
      <c r="H19" s="682">
        <f>C19*'Calculatie sheet'!AI$8</f>
        <v>0</v>
      </c>
      <c r="I19" t="str">
        <f t="shared" ref="I19" si="4">D19</f>
        <v>Biobased</v>
      </c>
      <c r="J19" s="568">
        <f>LOOKUP('Calculatie sheet'!$AI$2,'Objectenoverzicht aantallen'!$A:$A,'Objectenoverzicht aantallen'!E:E)*$C19</f>
        <v>0</v>
      </c>
      <c r="K19" s="568">
        <f>LOOKUP('Calculatie sheet'!$AI$2,'Objectenoverzicht aantallen'!$A:$A,'Objectenoverzicht aantallen'!F:F)*$C19</f>
        <v>0</v>
      </c>
      <c r="L19" s="568">
        <f>LOOKUP('Calculatie sheet'!$AI$2,'Objectenoverzicht aantallen'!$A:$A,'Objectenoverzicht aantallen'!G:G)*$C19</f>
        <v>0</v>
      </c>
      <c r="M19" s="568">
        <f>LOOKUP('Calculatie sheet'!$AI$2,'Objectenoverzicht aantallen'!$A:$A,'Objectenoverzicht aantallen'!H:H)*$C19</f>
        <v>0</v>
      </c>
      <c r="N19" s="568">
        <f>LOOKUP('Calculatie sheet'!$AI$2,'Objectenoverzicht aantallen'!$A:$A,'Objectenoverzicht aantallen'!I:I)*$C19</f>
        <v>0</v>
      </c>
      <c r="O19" s="568">
        <f>LOOKUP('Calculatie sheet'!$AI$2,'Objectenoverzicht aantallen'!$A:$A,'Objectenoverzicht aantallen'!J:J)*$C19</f>
        <v>0</v>
      </c>
      <c r="P19" s="568">
        <f>LOOKUP('Calculatie sheet'!$AI$2,'Objectenoverzicht aantallen'!$A:$A,'Objectenoverzicht aantallen'!K:K)*$C19</f>
        <v>0</v>
      </c>
      <c r="Q19" s="568">
        <f>LOOKUP('Calculatie sheet'!$AI$2,'Objectenoverzicht aantallen'!$A:$A,'Objectenoverzicht aantallen'!L:L)*$C19</f>
        <v>0</v>
      </c>
      <c r="R19" s="568">
        <f>LOOKUP('Calculatie sheet'!$AI$2,'Objectenoverzicht aantallen'!$A:$A,'Objectenoverzicht aantallen'!M:M)*$C19</f>
        <v>0</v>
      </c>
      <c r="S19" s="568">
        <f>LOOKUP('Calculatie sheet'!$AI$2,'Objectenoverzicht aantallen'!$A:$A,'Objectenoverzicht aantallen'!N:N)*$C19</f>
        <v>0</v>
      </c>
      <c r="T19" s="568">
        <f>LOOKUP('Calculatie sheet'!$AI$2,'Objectenoverzicht aantallen'!$A:$A,'Objectenoverzicht aantallen'!O:O)*$C19</f>
        <v>0</v>
      </c>
    </row>
    <row r="20" spans="2:20" x14ac:dyDescent="0.2">
      <c r="B20" t="str">
        <f t="shared" ref="B20:B21" si="5">B13</f>
        <v>Grondbewerking</v>
      </c>
      <c r="C20" s="683">
        <f>'Calculatie sheet'!AI72*'Calculatie sheet'!$AI$57*'Calculatie sheet'!$AI$78</f>
        <v>0</v>
      </c>
      <c r="D20" t="s">
        <v>360</v>
      </c>
      <c r="G20" s="684">
        <f>C20*'Calculatie sheet'!AI$7</f>
        <v>0</v>
      </c>
      <c r="H20" s="682">
        <f>C20*'Calculatie sheet'!AI$8</f>
        <v>0</v>
      </c>
      <c r="I20" t="str">
        <f t="shared" si="0"/>
        <v>Biobased</v>
      </c>
      <c r="J20" s="568">
        <f>LOOKUP('Calculatie sheet'!$AI$2,'Objectenoverzicht aantallen'!$A:$A,'Objectenoverzicht aantallen'!E:E)*$C20</f>
        <v>0</v>
      </c>
      <c r="K20" s="568">
        <f>LOOKUP('Calculatie sheet'!$AI$2,'Objectenoverzicht aantallen'!$A:$A,'Objectenoverzicht aantallen'!F:F)*$C20</f>
        <v>0</v>
      </c>
      <c r="L20" s="568">
        <f>LOOKUP('Calculatie sheet'!$AI$2,'Objectenoverzicht aantallen'!$A:$A,'Objectenoverzicht aantallen'!G:G)*$C20</f>
        <v>0</v>
      </c>
      <c r="M20" s="568">
        <f>LOOKUP('Calculatie sheet'!$AI$2,'Objectenoverzicht aantallen'!$A:$A,'Objectenoverzicht aantallen'!H:H)*$C20</f>
        <v>0</v>
      </c>
      <c r="N20" s="568">
        <f>LOOKUP('Calculatie sheet'!$AI$2,'Objectenoverzicht aantallen'!$A:$A,'Objectenoverzicht aantallen'!I:I)*$C20</f>
        <v>0</v>
      </c>
      <c r="O20" s="568">
        <f>LOOKUP('Calculatie sheet'!$AI$2,'Objectenoverzicht aantallen'!$A:$A,'Objectenoverzicht aantallen'!J:J)*$C20</f>
        <v>0</v>
      </c>
      <c r="P20" s="568">
        <f>LOOKUP('Calculatie sheet'!$AI$2,'Objectenoverzicht aantallen'!$A:$A,'Objectenoverzicht aantallen'!K:K)*$C20</f>
        <v>0</v>
      </c>
      <c r="Q20" s="568">
        <f>LOOKUP('Calculatie sheet'!$AI$2,'Objectenoverzicht aantallen'!$A:$A,'Objectenoverzicht aantallen'!L:L)*$C20</f>
        <v>0</v>
      </c>
      <c r="R20" s="568">
        <f>LOOKUP('Calculatie sheet'!$AI$2,'Objectenoverzicht aantallen'!$A:$A,'Objectenoverzicht aantallen'!M:M)*$C20</f>
        <v>0</v>
      </c>
      <c r="S20" s="568">
        <f>LOOKUP('Calculatie sheet'!$AI$2,'Objectenoverzicht aantallen'!$A:$A,'Objectenoverzicht aantallen'!N:N)*$C20</f>
        <v>0</v>
      </c>
      <c r="T20" s="568">
        <f>LOOKUP('Calculatie sheet'!$AI$2,'Objectenoverzicht aantallen'!$A:$A,'Objectenoverzicht aantallen'!O:O)*$C20</f>
        <v>0</v>
      </c>
    </row>
    <row r="21" spans="2:20" x14ac:dyDescent="0.2">
      <c r="B21" t="str">
        <f t="shared" si="5"/>
        <v>Bestrating</v>
      </c>
      <c r="C21" s="683">
        <f>'Calculatie sheet'!AI73*'Calculatie sheet'!$AI$57*'Calculatie sheet'!$AI$78</f>
        <v>0</v>
      </c>
      <c r="D21" t="s">
        <v>360</v>
      </c>
      <c r="G21" s="684">
        <f>C21*'Calculatie sheet'!AI$7</f>
        <v>0</v>
      </c>
      <c r="H21" s="682">
        <f>C21*'Calculatie sheet'!AI$8</f>
        <v>0</v>
      </c>
      <c r="I21" t="str">
        <f t="shared" si="0"/>
        <v>Biobased</v>
      </c>
      <c r="J21" s="568">
        <f>LOOKUP('Calculatie sheet'!$AI$2,'Objectenoverzicht aantallen'!$A:$A,'Objectenoverzicht aantallen'!E:E)*$C21</f>
        <v>0</v>
      </c>
      <c r="K21" s="568">
        <f>LOOKUP('Calculatie sheet'!$AI$2,'Objectenoverzicht aantallen'!$A:$A,'Objectenoverzicht aantallen'!F:F)*$C21</f>
        <v>0</v>
      </c>
      <c r="L21" s="568">
        <f>LOOKUP('Calculatie sheet'!$AI$2,'Objectenoverzicht aantallen'!$A:$A,'Objectenoverzicht aantallen'!G:G)*$C21</f>
        <v>0</v>
      </c>
      <c r="M21" s="568">
        <f>LOOKUP('Calculatie sheet'!$AI$2,'Objectenoverzicht aantallen'!$A:$A,'Objectenoverzicht aantallen'!H:H)*$C21</f>
        <v>0</v>
      </c>
      <c r="N21" s="568">
        <f>LOOKUP('Calculatie sheet'!$AI$2,'Objectenoverzicht aantallen'!$A:$A,'Objectenoverzicht aantallen'!I:I)*$C21</f>
        <v>0</v>
      </c>
      <c r="O21" s="568">
        <f>LOOKUP('Calculatie sheet'!$AI$2,'Objectenoverzicht aantallen'!$A:$A,'Objectenoverzicht aantallen'!J:J)*$C21</f>
        <v>0</v>
      </c>
      <c r="P21" s="568">
        <f>LOOKUP('Calculatie sheet'!$AI$2,'Objectenoverzicht aantallen'!$A:$A,'Objectenoverzicht aantallen'!K:K)*$C21</f>
        <v>0</v>
      </c>
      <c r="Q21" s="568">
        <f>LOOKUP('Calculatie sheet'!$AI$2,'Objectenoverzicht aantallen'!$A:$A,'Objectenoverzicht aantallen'!L:L)*$C21</f>
        <v>0</v>
      </c>
      <c r="R21" s="568">
        <f>LOOKUP('Calculatie sheet'!$AI$2,'Objectenoverzicht aantallen'!$A:$A,'Objectenoverzicht aantallen'!M:M)*$C21</f>
        <v>0</v>
      </c>
      <c r="S21" s="568">
        <f>LOOKUP('Calculatie sheet'!$AI$2,'Objectenoverzicht aantallen'!$A:$A,'Objectenoverzicht aantallen'!N:N)*$C21</f>
        <v>0</v>
      </c>
      <c r="T21" s="568">
        <f>LOOKUP('Calculatie sheet'!$AI$2,'Objectenoverzicht aantallen'!$A:$A,'Objectenoverzicht aantallen'!O:O)*$C21</f>
        <v>0</v>
      </c>
    </row>
    <row r="22" spans="2:20" x14ac:dyDescent="0.2">
      <c r="B22" t="s">
        <v>348</v>
      </c>
      <c r="C22" s="683">
        <f>'Calculatie sheet'!AI74*'Calculatie sheet'!$AI$57*'Calculatie sheet'!$AI$78</f>
        <v>453.60000000000014</v>
      </c>
      <c r="D22" t="s">
        <v>360</v>
      </c>
      <c r="G22" s="684">
        <f>C22*'Calculatie sheet'!AI$7</f>
        <v>0</v>
      </c>
      <c r="H22" s="682">
        <f>C22*'Calculatie sheet'!AI$8</f>
        <v>0</v>
      </c>
      <c r="I22" t="str">
        <f t="shared" si="0"/>
        <v>Biobased</v>
      </c>
      <c r="J22" s="568">
        <f>LOOKUP('Calculatie sheet'!$AI$2,'Objectenoverzicht aantallen'!$A:$A,'Objectenoverzicht aantallen'!E:E)*$C22</f>
        <v>0</v>
      </c>
      <c r="K22" s="568">
        <f>LOOKUP('Calculatie sheet'!$AI$2,'Objectenoverzicht aantallen'!$A:$A,'Objectenoverzicht aantallen'!F:F)*$C22</f>
        <v>0</v>
      </c>
      <c r="L22" s="568">
        <f>LOOKUP('Calculatie sheet'!$AI$2,'Objectenoverzicht aantallen'!$A:$A,'Objectenoverzicht aantallen'!G:G)*$C22</f>
        <v>0</v>
      </c>
      <c r="M22" s="568">
        <f>LOOKUP('Calculatie sheet'!$AI$2,'Objectenoverzicht aantallen'!$A:$A,'Objectenoverzicht aantallen'!H:H)*$C22</f>
        <v>0</v>
      </c>
      <c r="N22" s="568">
        <f>LOOKUP('Calculatie sheet'!$AI$2,'Objectenoverzicht aantallen'!$A:$A,'Objectenoverzicht aantallen'!I:I)*$C22</f>
        <v>0</v>
      </c>
      <c r="O22" s="568">
        <f>LOOKUP('Calculatie sheet'!$AI$2,'Objectenoverzicht aantallen'!$A:$A,'Objectenoverzicht aantallen'!J:J)*$C22</f>
        <v>0</v>
      </c>
      <c r="P22" s="568">
        <f>LOOKUP('Calculatie sheet'!$AI$2,'Objectenoverzicht aantallen'!$A:$A,'Objectenoverzicht aantallen'!K:K)*$C22</f>
        <v>0</v>
      </c>
      <c r="Q22" s="568">
        <f>LOOKUP('Calculatie sheet'!$AI$2,'Objectenoverzicht aantallen'!$A:$A,'Objectenoverzicht aantallen'!L:L)*$C22</f>
        <v>0</v>
      </c>
      <c r="R22" s="568">
        <f>LOOKUP('Calculatie sheet'!$AI$2,'Objectenoverzicht aantallen'!$A:$A,'Objectenoverzicht aantallen'!M:M)*$C22</f>
        <v>0</v>
      </c>
      <c r="S22" s="568">
        <f>LOOKUP('Calculatie sheet'!$AI$2,'Objectenoverzicht aantallen'!$A:$A,'Objectenoverzicht aantallen'!N:N)*$C22</f>
        <v>0</v>
      </c>
      <c r="T22" s="568">
        <f>LOOKUP('Calculatie sheet'!$AI$2,'Objectenoverzicht aantallen'!$A:$A,'Objectenoverzicht aantallen'!O:O)*$C22</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2EE18-D341-5B4F-B1A7-02872C1D74E0}">
  <dimension ref="A1:E20"/>
  <sheetViews>
    <sheetView workbookViewId="0">
      <selection activeCell="H23" sqref="H23"/>
    </sheetView>
  </sheetViews>
  <sheetFormatPr baseColWidth="10" defaultRowHeight="16" x14ac:dyDescent="0.2"/>
  <cols>
    <col min="1" max="1" width="16" bestFit="1" customWidth="1"/>
  </cols>
  <sheetData>
    <row r="1" spans="1:5" x14ac:dyDescent="0.2">
      <c r="A1" s="35" t="s">
        <v>266</v>
      </c>
      <c r="B1" s="35" t="s">
        <v>267</v>
      </c>
      <c r="C1" s="35" t="s">
        <v>268</v>
      </c>
      <c r="D1" s="135">
        <f>A11</f>
        <v>0.61397744961642275</v>
      </c>
      <c r="E1" t="s">
        <v>269</v>
      </c>
    </row>
    <row r="3" spans="1:5" x14ac:dyDescent="0.2">
      <c r="A3" s="35" t="s">
        <v>238</v>
      </c>
      <c r="B3" s="35" t="s">
        <v>248</v>
      </c>
      <c r="C3" s="35" t="s">
        <v>73</v>
      </c>
    </row>
    <row r="4" spans="1:5" x14ac:dyDescent="0.2">
      <c r="A4" s="132">
        <v>36.299999999999997</v>
      </c>
      <c r="B4" t="s">
        <v>233</v>
      </c>
      <c r="C4" t="s">
        <v>249</v>
      </c>
    </row>
    <row r="5" spans="1:5" x14ac:dyDescent="0.2">
      <c r="A5" s="132">
        <v>2.3400000000000001E-2</v>
      </c>
      <c r="B5" t="s">
        <v>234</v>
      </c>
      <c r="C5" t="s">
        <v>249</v>
      </c>
    </row>
    <row r="6" spans="1:5" x14ac:dyDescent="0.2">
      <c r="A6" s="132">
        <v>0.83499999999999996</v>
      </c>
      <c r="B6" t="s">
        <v>235</v>
      </c>
      <c r="C6" t="s">
        <v>251</v>
      </c>
    </row>
    <row r="7" spans="1:5" x14ac:dyDescent="0.2">
      <c r="A7" s="132">
        <f>A5/A6</f>
        <v>2.8023952095808387E-2</v>
      </c>
      <c r="B7" t="s">
        <v>236</v>
      </c>
      <c r="C7" t="s">
        <v>128</v>
      </c>
    </row>
    <row r="8" spans="1:5" x14ac:dyDescent="0.2">
      <c r="A8" s="132">
        <f>A4*A7</f>
        <v>1.0172694610778443</v>
      </c>
      <c r="B8" t="s">
        <v>237</v>
      </c>
      <c r="C8" t="s">
        <v>128</v>
      </c>
    </row>
    <row r="9" spans="1:5" x14ac:dyDescent="0.2">
      <c r="A9" s="132">
        <v>3.23</v>
      </c>
      <c r="B9" t="s">
        <v>239</v>
      </c>
      <c r="C9" t="s">
        <v>250</v>
      </c>
    </row>
    <row r="10" spans="1:5" x14ac:dyDescent="0.2">
      <c r="A10" s="132">
        <f>A8*A9</f>
        <v>3.285780359281437</v>
      </c>
      <c r="B10" t="s">
        <v>240</v>
      </c>
      <c r="C10" t="s">
        <v>128</v>
      </c>
    </row>
    <row r="11" spans="1:5" x14ac:dyDescent="0.2">
      <c r="A11" s="134">
        <f>A10/A20</f>
        <v>0.61397744961642275</v>
      </c>
      <c r="B11" t="s">
        <v>240</v>
      </c>
      <c r="C11" t="s">
        <v>128</v>
      </c>
    </row>
    <row r="12" spans="1:5" x14ac:dyDescent="0.2">
      <c r="C12" s="134"/>
    </row>
    <row r="13" spans="1:5" x14ac:dyDescent="0.2">
      <c r="A13" s="35" t="s">
        <v>261</v>
      </c>
      <c r="B13" s="35" t="s">
        <v>248</v>
      </c>
      <c r="C13" s="35" t="s">
        <v>73</v>
      </c>
    </row>
    <row r="14" spans="1:5" x14ac:dyDescent="0.2">
      <c r="A14" s="132">
        <v>3.95</v>
      </c>
      <c r="B14" t="s">
        <v>241</v>
      </c>
      <c r="C14" t="s">
        <v>249</v>
      </c>
    </row>
    <row r="15" spans="1:5" x14ac:dyDescent="0.2">
      <c r="A15" s="132">
        <v>0.52300000000000002</v>
      </c>
      <c r="B15" t="s">
        <v>242</v>
      </c>
      <c r="C15" t="s">
        <v>250</v>
      </c>
    </row>
    <row r="16" spans="1:5" x14ac:dyDescent="0.2">
      <c r="A16" s="132">
        <f>A14*A15</f>
        <v>2.0658500000000002</v>
      </c>
      <c r="B16" t="s">
        <v>240</v>
      </c>
      <c r="C16" t="s">
        <v>128</v>
      </c>
    </row>
    <row r="17" spans="1:3" x14ac:dyDescent="0.2">
      <c r="A17" s="134">
        <f>A16/A20</f>
        <v>0.3860225503835773</v>
      </c>
      <c r="B17" t="s">
        <v>240</v>
      </c>
      <c r="C17" t="s">
        <v>128</v>
      </c>
    </row>
    <row r="19" spans="1:3" x14ac:dyDescent="0.2">
      <c r="A19" s="35" t="s">
        <v>203</v>
      </c>
      <c r="B19" s="35" t="s">
        <v>248</v>
      </c>
      <c r="C19" s="35" t="s">
        <v>73</v>
      </c>
    </row>
    <row r="20" spans="1:3" x14ac:dyDescent="0.2">
      <c r="A20" s="131">
        <f>A10+A16</f>
        <v>5.3516303592814367</v>
      </c>
      <c r="B20" t="s">
        <v>240</v>
      </c>
      <c r="C20" t="s">
        <v>128</v>
      </c>
    </row>
  </sheetData>
  <pageMargins left="0.7" right="0.7" top="0.75" bottom="0.75" header="0.3" footer="0.3"/>
  <pageSetup paperSize="9" orientation="portrait" horizontalDpi="0" verticalDpi="0"/>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D55AF-15BB-1440-8A12-9A310D8A8BDD}">
  <dimension ref="A1:T22"/>
  <sheetViews>
    <sheetView workbookViewId="0">
      <selection activeCell="G18" sqref="G18:T19"/>
    </sheetView>
  </sheetViews>
  <sheetFormatPr baseColWidth="10" defaultRowHeight="16" x14ac:dyDescent="0.2"/>
  <cols>
    <col min="1" max="1" width="17.83203125" bestFit="1" customWidth="1"/>
    <col min="5" max="5" width="21" bestFit="1" customWidth="1"/>
  </cols>
  <sheetData>
    <row r="1" spans="1:20" x14ac:dyDescent="0.2">
      <c r="A1" t="str">
        <f>'Calculatie sheet'!AJ3</f>
        <v>Persleidingen (beton)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sheet'!AJ68*'Calculatie sheet'!$AJ$57*(1-'Calculatie sheet'!$AJ$77-'Calculatie sheet'!$AJ$78)</f>
        <v>92.660399999999996</v>
      </c>
      <c r="D2" t="s">
        <v>134</v>
      </c>
      <c r="E2" s="8" t="s">
        <v>71</v>
      </c>
      <c r="G2" s="684">
        <f>C2*'Calculatie sheet'!AJ$7</f>
        <v>0</v>
      </c>
      <c r="H2" s="682">
        <f>C2*'Calculatie sheet'!AJ$8</f>
        <v>0</v>
      </c>
      <c r="I2" t="str">
        <f>D2</f>
        <v>Primair</v>
      </c>
      <c r="J2" s="568">
        <f>LOOKUP('Calculatie sheet'!$AJ$2,'Objectenoverzicht aantallen'!$A:$A,'Objectenoverzicht aantallen'!E:E)*$C2</f>
        <v>0</v>
      </c>
      <c r="K2" s="568">
        <f>LOOKUP('Calculatie sheet'!$AJ$2,'Objectenoverzicht aantallen'!$A:$A,'Objectenoverzicht aantallen'!F:F)*$C2</f>
        <v>0</v>
      </c>
      <c r="L2" s="568">
        <f>LOOKUP('Calculatie sheet'!$AJ$2,'Objectenoverzicht aantallen'!$A:$A,'Objectenoverzicht aantallen'!G:G)*$C2</f>
        <v>0</v>
      </c>
      <c r="M2" s="568">
        <f>LOOKUP('Calculatie sheet'!$AJ$2,'Objectenoverzicht aantallen'!$A:$A,'Objectenoverzicht aantallen'!H:H)*$C2</f>
        <v>0</v>
      </c>
      <c r="N2" s="568">
        <f>LOOKUP('Calculatie sheet'!$AJ$2,'Objectenoverzicht aantallen'!$A:$A,'Objectenoverzicht aantallen'!I:I)*$C2</f>
        <v>0</v>
      </c>
      <c r="O2" s="568">
        <f>LOOKUP('Calculatie sheet'!$AJ$2,'Objectenoverzicht aantallen'!$A:$A,'Objectenoverzicht aantallen'!J:J)*$C2</f>
        <v>0</v>
      </c>
      <c r="P2" s="568">
        <f>LOOKUP('Calculatie sheet'!$AJ$2,'Objectenoverzicht aantallen'!$A:$A,'Objectenoverzicht aantallen'!K:K)*$C2</f>
        <v>0</v>
      </c>
      <c r="Q2" s="568">
        <f>LOOKUP('Calculatie sheet'!$AJ$2,'Objectenoverzicht aantallen'!$A:$A,'Objectenoverzicht aantallen'!L:L)*$C2</f>
        <v>0</v>
      </c>
      <c r="R2" s="568">
        <f>LOOKUP('Calculatie sheet'!$AJ$2,'Objectenoverzicht aantallen'!$A:$A,'Objectenoverzicht aantallen'!M:M)*$C2</f>
        <v>0</v>
      </c>
      <c r="S2" s="568">
        <f>LOOKUP('Calculatie sheet'!$AJ$2,'Objectenoverzicht aantallen'!$A:$A,'Objectenoverzicht aantallen'!N:N)*$C2</f>
        <v>0</v>
      </c>
      <c r="T2" s="568">
        <f>LOOKUP('Calculatie sheet'!$AJ$2,'Objectenoverzicht aantallen'!$A:$A,'Objectenoverzicht aantallen'!O:O)*$C2</f>
        <v>0</v>
      </c>
    </row>
    <row r="3" spans="1:20" x14ac:dyDescent="0.2">
      <c r="B3" t="str">
        <f>'Calculatie sheet'!C69</f>
        <v>Staal</v>
      </c>
      <c r="C3" s="683">
        <f>'Calculatie sheet'!AJ69*'Calculatie sheet'!$AJ$57*(1-'Calculatie sheet'!$AJ$77-'Calculatie sheet'!$AJ$78)</f>
        <v>0</v>
      </c>
      <c r="D3" t="s">
        <v>134</v>
      </c>
      <c r="E3" s="24" t="s">
        <v>74</v>
      </c>
      <c r="G3" s="684">
        <f>C3*'Calculatie sheet'!AJ$7</f>
        <v>0</v>
      </c>
      <c r="H3" s="682">
        <f>C3*'Calculatie sheet'!AJ$8</f>
        <v>0</v>
      </c>
      <c r="I3" t="str">
        <f t="shared" ref="I3:I22" si="0">D3</f>
        <v>Primair</v>
      </c>
      <c r="J3" s="568">
        <f>LOOKUP('Calculatie sheet'!$AJ$2,'Objectenoverzicht aantallen'!$A:$A,'Objectenoverzicht aantallen'!E:E)*$C3</f>
        <v>0</v>
      </c>
      <c r="K3" s="568">
        <f>LOOKUP('Calculatie sheet'!$AJ$2,'Objectenoverzicht aantallen'!$A:$A,'Objectenoverzicht aantallen'!F:F)*$C3</f>
        <v>0</v>
      </c>
      <c r="L3" s="568">
        <f>LOOKUP('Calculatie sheet'!$AJ$2,'Objectenoverzicht aantallen'!$A:$A,'Objectenoverzicht aantallen'!G:G)*$C3</f>
        <v>0</v>
      </c>
      <c r="M3" s="568">
        <f>LOOKUP('Calculatie sheet'!$AJ$2,'Objectenoverzicht aantallen'!$A:$A,'Objectenoverzicht aantallen'!H:H)*$C3</f>
        <v>0</v>
      </c>
      <c r="N3" s="568">
        <f>LOOKUP('Calculatie sheet'!$AJ$2,'Objectenoverzicht aantallen'!$A:$A,'Objectenoverzicht aantallen'!I:I)*$C3</f>
        <v>0</v>
      </c>
      <c r="O3" s="568">
        <f>LOOKUP('Calculatie sheet'!$AJ$2,'Objectenoverzicht aantallen'!$A:$A,'Objectenoverzicht aantallen'!J:J)*$C3</f>
        <v>0</v>
      </c>
      <c r="P3" s="568">
        <f>LOOKUP('Calculatie sheet'!$AJ$2,'Objectenoverzicht aantallen'!$A:$A,'Objectenoverzicht aantallen'!K:K)*$C3</f>
        <v>0</v>
      </c>
      <c r="Q3" s="568">
        <f>LOOKUP('Calculatie sheet'!$AJ$2,'Objectenoverzicht aantallen'!$A:$A,'Objectenoverzicht aantallen'!L:L)*$C3</f>
        <v>0</v>
      </c>
      <c r="R3" s="568">
        <f>LOOKUP('Calculatie sheet'!$AJ$2,'Objectenoverzicht aantallen'!$A:$A,'Objectenoverzicht aantallen'!M:M)*$C3</f>
        <v>0</v>
      </c>
      <c r="S3" s="568">
        <f>LOOKUP('Calculatie sheet'!$AJ$2,'Objectenoverzicht aantallen'!$A:$A,'Objectenoverzicht aantallen'!N:N)*$C3</f>
        <v>0</v>
      </c>
      <c r="T3" s="568">
        <f>LOOKUP('Calculatie sheet'!$AJ$2,'Objectenoverzicht aantallen'!$A:$A,'Objectenoverzicht aantallen'!O:O)*$C3</f>
        <v>0</v>
      </c>
    </row>
    <row r="4" spans="1:20" x14ac:dyDescent="0.2">
      <c r="B4" t="str">
        <f>'Calculatie sheet'!C70</f>
        <v>Asfalt</v>
      </c>
      <c r="C4" s="683">
        <f>'Calculatie sheet'!AJ70*'Calculatie sheet'!$AJ$57*(1-'Calculatie sheet'!$AJ$77-'Calculatie sheet'!$AJ$78)</f>
        <v>0</v>
      </c>
      <c r="D4" t="s">
        <v>134</v>
      </c>
      <c r="E4" s="25" t="s">
        <v>75</v>
      </c>
      <c r="G4" s="684">
        <f>C4*'Calculatie sheet'!AJ$7</f>
        <v>0</v>
      </c>
      <c r="H4" s="682">
        <f>C4*'Calculatie sheet'!AJ$8</f>
        <v>0</v>
      </c>
      <c r="I4" t="str">
        <f t="shared" si="0"/>
        <v>Primair</v>
      </c>
      <c r="J4" s="568">
        <f>LOOKUP('Calculatie sheet'!$AJ$2,'Objectenoverzicht aantallen'!$A:$A,'Objectenoverzicht aantallen'!E:E)*$C4</f>
        <v>0</v>
      </c>
      <c r="K4" s="568">
        <f>LOOKUP('Calculatie sheet'!$AJ$2,'Objectenoverzicht aantallen'!$A:$A,'Objectenoverzicht aantallen'!F:F)*$C4</f>
        <v>0</v>
      </c>
      <c r="L4" s="568">
        <f>LOOKUP('Calculatie sheet'!$AJ$2,'Objectenoverzicht aantallen'!$A:$A,'Objectenoverzicht aantallen'!G:G)*$C4</f>
        <v>0</v>
      </c>
      <c r="M4" s="568">
        <f>LOOKUP('Calculatie sheet'!$AJ$2,'Objectenoverzicht aantallen'!$A:$A,'Objectenoverzicht aantallen'!H:H)*$C4</f>
        <v>0</v>
      </c>
      <c r="N4" s="568">
        <f>LOOKUP('Calculatie sheet'!$AJ$2,'Objectenoverzicht aantallen'!$A:$A,'Objectenoverzicht aantallen'!I:I)*$C4</f>
        <v>0</v>
      </c>
      <c r="O4" s="568">
        <f>LOOKUP('Calculatie sheet'!$AJ$2,'Objectenoverzicht aantallen'!$A:$A,'Objectenoverzicht aantallen'!J:J)*$C4</f>
        <v>0</v>
      </c>
      <c r="P4" s="568">
        <f>LOOKUP('Calculatie sheet'!$AJ$2,'Objectenoverzicht aantallen'!$A:$A,'Objectenoverzicht aantallen'!K:K)*$C4</f>
        <v>0</v>
      </c>
      <c r="Q4" s="568">
        <f>LOOKUP('Calculatie sheet'!$AJ$2,'Objectenoverzicht aantallen'!$A:$A,'Objectenoverzicht aantallen'!L:L)*$C4</f>
        <v>0</v>
      </c>
      <c r="R4" s="568">
        <f>LOOKUP('Calculatie sheet'!$AJ$2,'Objectenoverzicht aantallen'!$A:$A,'Objectenoverzicht aantallen'!M:M)*$C4</f>
        <v>0</v>
      </c>
      <c r="S4" s="568">
        <f>LOOKUP('Calculatie sheet'!$AJ$2,'Objectenoverzicht aantallen'!$A:$A,'Objectenoverzicht aantallen'!N:N)*$C4</f>
        <v>0</v>
      </c>
      <c r="T4" s="568">
        <f>LOOKUP('Calculatie sheet'!$AJ$2,'Objectenoverzicht aantallen'!$A:$A,'Objectenoverzicht aantallen'!O:O)*$C4</f>
        <v>0</v>
      </c>
    </row>
    <row r="5" spans="1:20" x14ac:dyDescent="0.2">
      <c r="B5" t="s">
        <v>866</v>
      </c>
      <c r="C5" s="683">
        <f>'Calculatie sheet'!AJ71*'Calculatie sheet'!$AJ$57*(1-'Calculatie sheet'!$AJ$77-'Calculatie sheet'!$AJ$78)</f>
        <v>0</v>
      </c>
      <c r="D5" t="s">
        <v>134</v>
      </c>
      <c r="E5" s="27" t="s">
        <v>93</v>
      </c>
      <c r="G5" s="684">
        <f>C5*'Calculatie sheet'!AJ$7</f>
        <v>0</v>
      </c>
      <c r="H5" s="682">
        <f>C5*'Calculatie sheet'!AJ$8</f>
        <v>0</v>
      </c>
      <c r="I5" t="str">
        <f t="shared" ref="I5" si="1">D5</f>
        <v>Primair</v>
      </c>
      <c r="J5" s="568">
        <f>LOOKUP('Calculatie sheet'!$AJ$2,'Objectenoverzicht aantallen'!$A:$A,'Objectenoverzicht aantallen'!E:E)*$C5</f>
        <v>0</v>
      </c>
      <c r="K5" s="568">
        <f>LOOKUP('Calculatie sheet'!$AJ$2,'Objectenoverzicht aantallen'!$A:$A,'Objectenoverzicht aantallen'!F:F)*$C5</f>
        <v>0</v>
      </c>
      <c r="L5" s="568">
        <f>LOOKUP('Calculatie sheet'!$AJ$2,'Objectenoverzicht aantallen'!$A:$A,'Objectenoverzicht aantallen'!G:G)*$C5</f>
        <v>0</v>
      </c>
      <c r="M5" s="568">
        <f>LOOKUP('Calculatie sheet'!$AJ$2,'Objectenoverzicht aantallen'!$A:$A,'Objectenoverzicht aantallen'!H:H)*$C5</f>
        <v>0</v>
      </c>
      <c r="N5" s="568">
        <f>LOOKUP('Calculatie sheet'!$AJ$2,'Objectenoverzicht aantallen'!$A:$A,'Objectenoverzicht aantallen'!I:I)*$C5</f>
        <v>0</v>
      </c>
      <c r="O5" s="568">
        <f>LOOKUP('Calculatie sheet'!$AJ$2,'Objectenoverzicht aantallen'!$A:$A,'Objectenoverzicht aantallen'!J:J)*$C5</f>
        <v>0</v>
      </c>
      <c r="P5" s="568">
        <f>LOOKUP('Calculatie sheet'!$AJ$2,'Objectenoverzicht aantallen'!$A:$A,'Objectenoverzicht aantallen'!K:K)*$C5</f>
        <v>0</v>
      </c>
      <c r="Q5" s="568">
        <f>LOOKUP('Calculatie sheet'!$AJ$2,'Objectenoverzicht aantallen'!$A:$A,'Objectenoverzicht aantallen'!L:L)*$C5</f>
        <v>0</v>
      </c>
      <c r="R5" s="568">
        <f>LOOKUP('Calculatie sheet'!$AJ$2,'Objectenoverzicht aantallen'!$A:$A,'Objectenoverzicht aantallen'!M:M)*$C5</f>
        <v>0</v>
      </c>
      <c r="S5" s="568">
        <f>LOOKUP('Calculatie sheet'!$AJ$2,'Objectenoverzicht aantallen'!$A:$A,'Objectenoverzicht aantallen'!N:N)*$C5</f>
        <v>0</v>
      </c>
      <c r="T5" s="568">
        <f>LOOKUP('Calculatie sheet'!$AJ$2,'Objectenoverzicht aantallen'!$A:$A,'Objectenoverzicht aantallen'!O:O)*$C5</f>
        <v>0</v>
      </c>
    </row>
    <row r="6" spans="1:20" x14ac:dyDescent="0.2">
      <c r="B6" t="str">
        <f>'Calculatie sheet'!C72</f>
        <v>Grondbewerking</v>
      </c>
      <c r="C6" s="683">
        <f>'Calculatie sheet'!AJ72*'Calculatie sheet'!$AJ$57*(1-'Calculatie sheet'!$AJ$77-'Calculatie sheet'!$AJ$78)</f>
        <v>0</v>
      </c>
      <c r="D6" t="s">
        <v>134</v>
      </c>
      <c r="E6" s="38" t="s">
        <v>659</v>
      </c>
      <c r="G6" s="684">
        <f>C6*'Calculatie sheet'!AJ$7</f>
        <v>0</v>
      </c>
      <c r="H6" s="682">
        <f>C6*'Calculatie sheet'!AJ$8</f>
        <v>0</v>
      </c>
      <c r="I6" t="str">
        <f t="shared" si="0"/>
        <v>Primair</v>
      </c>
      <c r="J6" s="568">
        <f>LOOKUP('Calculatie sheet'!$AJ$2,'Objectenoverzicht aantallen'!$A:$A,'Objectenoverzicht aantallen'!E:E)*$C6</f>
        <v>0</v>
      </c>
      <c r="K6" s="568">
        <f>LOOKUP('Calculatie sheet'!$AJ$2,'Objectenoverzicht aantallen'!$A:$A,'Objectenoverzicht aantallen'!F:F)*$C6</f>
        <v>0</v>
      </c>
      <c r="L6" s="568">
        <f>LOOKUP('Calculatie sheet'!$AJ$2,'Objectenoverzicht aantallen'!$A:$A,'Objectenoverzicht aantallen'!G:G)*$C6</f>
        <v>0</v>
      </c>
      <c r="M6" s="568">
        <f>LOOKUP('Calculatie sheet'!$AJ$2,'Objectenoverzicht aantallen'!$A:$A,'Objectenoverzicht aantallen'!H:H)*$C6</f>
        <v>0</v>
      </c>
      <c r="N6" s="568">
        <f>LOOKUP('Calculatie sheet'!$AJ$2,'Objectenoverzicht aantallen'!$A:$A,'Objectenoverzicht aantallen'!I:I)*$C6</f>
        <v>0</v>
      </c>
      <c r="O6" s="568">
        <f>LOOKUP('Calculatie sheet'!$AJ$2,'Objectenoverzicht aantallen'!$A:$A,'Objectenoverzicht aantallen'!J:J)*$C6</f>
        <v>0</v>
      </c>
      <c r="P6" s="568">
        <f>LOOKUP('Calculatie sheet'!$AJ$2,'Objectenoverzicht aantallen'!$A:$A,'Objectenoverzicht aantallen'!K:K)*$C6</f>
        <v>0</v>
      </c>
      <c r="Q6" s="568">
        <f>LOOKUP('Calculatie sheet'!$AJ$2,'Objectenoverzicht aantallen'!$A:$A,'Objectenoverzicht aantallen'!L:L)*$C6</f>
        <v>0</v>
      </c>
      <c r="R6" s="568">
        <f>LOOKUP('Calculatie sheet'!$AJ$2,'Objectenoverzicht aantallen'!$A:$A,'Objectenoverzicht aantallen'!M:M)*$C6</f>
        <v>0</v>
      </c>
      <c r="S6" s="568">
        <f>LOOKUP('Calculatie sheet'!$AJ$2,'Objectenoverzicht aantallen'!$A:$A,'Objectenoverzicht aantallen'!N:N)*$C6</f>
        <v>0</v>
      </c>
      <c r="T6" s="568">
        <f>LOOKUP('Calculatie sheet'!$AJ$2,'Objectenoverzicht aantallen'!$A:$A,'Objectenoverzicht aantallen'!O:O)*$C6</f>
        <v>0</v>
      </c>
    </row>
    <row r="7" spans="1:20" x14ac:dyDescent="0.2">
      <c r="B7" t="str">
        <f>'Calculatie sheet'!C73</f>
        <v>Bestrating</v>
      </c>
      <c r="C7" s="683">
        <f>'Calculatie sheet'!AJ73*'Calculatie sheet'!$AJ$57*(1-'Calculatie sheet'!$AJ$77-'Calculatie sheet'!$AJ$78)</f>
        <v>0</v>
      </c>
      <c r="D7" t="s">
        <v>134</v>
      </c>
      <c r="E7" s="569" t="s">
        <v>597</v>
      </c>
      <c r="G7" s="684">
        <f>C7*'Calculatie sheet'!AJ$7</f>
        <v>0</v>
      </c>
      <c r="H7" s="682">
        <f>C7*'Calculatie sheet'!AJ$8</f>
        <v>0</v>
      </c>
      <c r="I7" t="str">
        <f t="shared" si="0"/>
        <v>Primair</v>
      </c>
      <c r="J7" s="568">
        <f>LOOKUP('Calculatie sheet'!$AJ$2,'Objectenoverzicht aantallen'!$A:$A,'Objectenoverzicht aantallen'!E:E)*$C7</f>
        <v>0</v>
      </c>
      <c r="K7" s="568">
        <f>LOOKUP('Calculatie sheet'!$AJ$2,'Objectenoverzicht aantallen'!$A:$A,'Objectenoverzicht aantallen'!F:F)*$C7</f>
        <v>0</v>
      </c>
      <c r="L7" s="568">
        <f>LOOKUP('Calculatie sheet'!$AJ$2,'Objectenoverzicht aantallen'!$A:$A,'Objectenoverzicht aantallen'!G:G)*$C7</f>
        <v>0</v>
      </c>
      <c r="M7" s="568">
        <f>LOOKUP('Calculatie sheet'!$AJ$2,'Objectenoverzicht aantallen'!$A:$A,'Objectenoverzicht aantallen'!H:H)*$C7</f>
        <v>0</v>
      </c>
      <c r="N7" s="568">
        <f>LOOKUP('Calculatie sheet'!$AJ$2,'Objectenoverzicht aantallen'!$A:$A,'Objectenoverzicht aantallen'!I:I)*$C7</f>
        <v>0</v>
      </c>
      <c r="O7" s="568">
        <f>LOOKUP('Calculatie sheet'!$AJ$2,'Objectenoverzicht aantallen'!$A:$A,'Objectenoverzicht aantallen'!J:J)*$C7</f>
        <v>0</v>
      </c>
      <c r="P7" s="568">
        <f>LOOKUP('Calculatie sheet'!$AJ$2,'Objectenoverzicht aantallen'!$A:$A,'Objectenoverzicht aantallen'!K:K)*$C7</f>
        <v>0</v>
      </c>
      <c r="Q7" s="568">
        <f>LOOKUP('Calculatie sheet'!$AJ$2,'Objectenoverzicht aantallen'!$A:$A,'Objectenoverzicht aantallen'!L:L)*$C7</f>
        <v>0</v>
      </c>
      <c r="R7" s="568">
        <f>LOOKUP('Calculatie sheet'!$AJ$2,'Objectenoverzicht aantallen'!$A:$A,'Objectenoverzicht aantallen'!M:M)*$C7</f>
        <v>0</v>
      </c>
      <c r="S7" s="568">
        <f>LOOKUP('Calculatie sheet'!$AJ$2,'Objectenoverzicht aantallen'!$A:$A,'Objectenoverzicht aantallen'!N:N)*$C7</f>
        <v>0</v>
      </c>
      <c r="T7" s="568">
        <f>LOOKUP('Calculatie sheet'!$AJ$2,'Objectenoverzicht aantallen'!$A:$A,'Objectenoverzicht aantallen'!O:O)*$C7</f>
        <v>0</v>
      </c>
    </row>
    <row r="8" spans="1:20" x14ac:dyDescent="0.2">
      <c r="B8" t="s">
        <v>348</v>
      </c>
      <c r="C8" s="683">
        <f>'Calculatie sheet'!AJ74*'Calculatie sheet'!$AJ$57*(1-'Calculatie sheet'!$AJ$77-'Calculatie sheet'!$AJ$78)</f>
        <v>0</v>
      </c>
      <c r="D8" t="s">
        <v>134</v>
      </c>
      <c r="G8" s="684">
        <f>C8*'Calculatie sheet'!AJ$7</f>
        <v>0</v>
      </c>
      <c r="H8" s="682">
        <f>C8*'Calculatie sheet'!AJ$8</f>
        <v>0</v>
      </c>
      <c r="I8" t="str">
        <f t="shared" si="0"/>
        <v>Primair</v>
      </c>
      <c r="J8" s="568">
        <f>LOOKUP('Calculatie sheet'!$AJ$2,'Objectenoverzicht aantallen'!$A:$A,'Objectenoverzicht aantallen'!E:E)*$C8</f>
        <v>0</v>
      </c>
      <c r="K8" s="568">
        <f>LOOKUP('Calculatie sheet'!$AJ$2,'Objectenoverzicht aantallen'!$A:$A,'Objectenoverzicht aantallen'!F:F)*$C8</f>
        <v>0</v>
      </c>
      <c r="L8" s="568">
        <f>LOOKUP('Calculatie sheet'!$AJ$2,'Objectenoverzicht aantallen'!$A:$A,'Objectenoverzicht aantallen'!G:G)*$C8</f>
        <v>0</v>
      </c>
      <c r="M8" s="568">
        <f>LOOKUP('Calculatie sheet'!$AJ$2,'Objectenoverzicht aantallen'!$A:$A,'Objectenoverzicht aantallen'!H:H)*$C8</f>
        <v>0</v>
      </c>
      <c r="N8" s="568">
        <f>LOOKUP('Calculatie sheet'!$AJ$2,'Objectenoverzicht aantallen'!$A:$A,'Objectenoverzicht aantallen'!I:I)*$C8</f>
        <v>0</v>
      </c>
      <c r="O8" s="568">
        <f>LOOKUP('Calculatie sheet'!$AJ$2,'Objectenoverzicht aantallen'!$A:$A,'Objectenoverzicht aantallen'!J:J)*$C8</f>
        <v>0</v>
      </c>
      <c r="P8" s="568">
        <f>LOOKUP('Calculatie sheet'!$AJ$2,'Objectenoverzicht aantallen'!$A:$A,'Objectenoverzicht aantallen'!K:K)*$C8</f>
        <v>0</v>
      </c>
      <c r="Q8" s="568">
        <f>LOOKUP('Calculatie sheet'!$AJ$2,'Objectenoverzicht aantallen'!$A:$A,'Objectenoverzicht aantallen'!L:L)*$C8</f>
        <v>0</v>
      </c>
      <c r="R8" s="568">
        <f>LOOKUP('Calculatie sheet'!$AJ$2,'Objectenoverzicht aantallen'!$A:$A,'Objectenoverzicht aantallen'!M:M)*$C8</f>
        <v>0</v>
      </c>
      <c r="S8" s="568">
        <f>LOOKUP('Calculatie sheet'!$AJ$2,'Objectenoverzicht aantallen'!$A:$A,'Objectenoverzicht aantallen'!N:N)*$C8</f>
        <v>0</v>
      </c>
      <c r="T8" s="568">
        <f>LOOKUP('Calculatie sheet'!$AJ$2,'Objectenoverzicht aantallen'!$A:$A,'Objectenoverzicht aantallen'!O:O)*$C8</f>
        <v>0</v>
      </c>
    </row>
    <row r="9" spans="1:20" x14ac:dyDescent="0.2">
      <c r="B9" t="str">
        <f t="shared" ref="B9:B14" si="2">B2</f>
        <v>Beton</v>
      </c>
      <c r="C9" s="683">
        <f>'Calculatie sheet'!AJ68*'Calculatie sheet'!$AJ$57*'Calculatie sheet'!$AJ$77</f>
        <v>0</v>
      </c>
      <c r="D9" t="s">
        <v>135</v>
      </c>
      <c r="G9" s="684">
        <f>C9*'Calculatie sheet'!AJ$7</f>
        <v>0</v>
      </c>
      <c r="H9" s="682">
        <f>C9*'Calculatie sheet'!AJ$8</f>
        <v>0</v>
      </c>
      <c r="I9" t="str">
        <f t="shared" si="0"/>
        <v>Secundair</v>
      </c>
      <c r="J9" s="568">
        <f>LOOKUP('Calculatie sheet'!$AJ$2,'Objectenoverzicht aantallen'!$A:$A,'Objectenoverzicht aantallen'!E:E)*$C9</f>
        <v>0</v>
      </c>
      <c r="K9" s="568">
        <f>LOOKUP('Calculatie sheet'!$AJ$2,'Objectenoverzicht aantallen'!$A:$A,'Objectenoverzicht aantallen'!F:F)*$C9</f>
        <v>0</v>
      </c>
      <c r="L9" s="568">
        <f>LOOKUP('Calculatie sheet'!$AJ$2,'Objectenoverzicht aantallen'!$A:$A,'Objectenoverzicht aantallen'!G:G)*$C9</f>
        <v>0</v>
      </c>
      <c r="M9" s="568">
        <f>LOOKUP('Calculatie sheet'!$AJ$2,'Objectenoverzicht aantallen'!$A:$A,'Objectenoverzicht aantallen'!H:H)*$C9</f>
        <v>0</v>
      </c>
      <c r="N9" s="568">
        <f>LOOKUP('Calculatie sheet'!$AJ$2,'Objectenoverzicht aantallen'!$A:$A,'Objectenoverzicht aantallen'!I:I)*$C9</f>
        <v>0</v>
      </c>
      <c r="O9" s="568">
        <f>LOOKUP('Calculatie sheet'!$AJ$2,'Objectenoverzicht aantallen'!$A:$A,'Objectenoverzicht aantallen'!J:J)*$C9</f>
        <v>0</v>
      </c>
      <c r="P9" s="568">
        <f>LOOKUP('Calculatie sheet'!$AJ$2,'Objectenoverzicht aantallen'!$A:$A,'Objectenoverzicht aantallen'!K:K)*$C9</f>
        <v>0</v>
      </c>
      <c r="Q9" s="568">
        <f>LOOKUP('Calculatie sheet'!$AJ$2,'Objectenoverzicht aantallen'!$A:$A,'Objectenoverzicht aantallen'!L:L)*$C9</f>
        <v>0</v>
      </c>
      <c r="R9" s="568">
        <f>LOOKUP('Calculatie sheet'!$AJ$2,'Objectenoverzicht aantallen'!$A:$A,'Objectenoverzicht aantallen'!M:M)*$C9</f>
        <v>0</v>
      </c>
      <c r="S9" s="568">
        <f>LOOKUP('Calculatie sheet'!$AJ$2,'Objectenoverzicht aantallen'!$A:$A,'Objectenoverzicht aantallen'!N:N)*$C9</f>
        <v>0</v>
      </c>
      <c r="T9" s="568">
        <f>LOOKUP('Calculatie sheet'!$AJ$2,'Objectenoverzicht aantallen'!$A:$A,'Objectenoverzicht aantallen'!O:O)*$C9</f>
        <v>0</v>
      </c>
    </row>
    <row r="10" spans="1:20" x14ac:dyDescent="0.2">
      <c r="B10" t="str">
        <f t="shared" si="2"/>
        <v>Staal</v>
      </c>
      <c r="C10" s="683">
        <f>'Calculatie sheet'!AJ69*'Calculatie sheet'!$AJ$57*'Calculatie sheet'!$AJ$77</f>
        <v>0</v>
      </c>
      <c r="D10" t="s">
        <v>135</v>
      </c>
      <c r="G10" s="684">
        <f>C10*'Calculatie sheet'!AJ$7</f>
        <v>0</v>
      </c>
      <c r="H10" s="682">
        <f>C10*'Calculatie sheet'!AJ$8</f>
        <v>0</v>
      </c>
      <c r="I10" t="str">
        <f t="shared" si="0"/>
        <v>Secundair</v>
      </c>
      <c r="J10" s="568">
        <f>LOOKUP('Calculatie sheet'!$AJ$2,'Objectenoverzicht aantallen'!$A:$A,'Objectenoverzicht aantallen'!E:E)*$C10</f>
        <v>0</v>
      </c>
      <c r="K10" s="568">
        <f>LOOKUP('Calculatie sheet'!$AJ$2,'Objectenoverzicht aantallen'!$A:$A,'Objectenoverzicht aantallen'!F:F)*$C10</f>
        <v>0</v>
      </c>
      <c r="L10" s="568">
        <f>LOOKUP('Calculatie sheet'!$AJ$2,'Objectenoverzicht aantallen'!$A:$A,'Objectenoverzicht aantallen'!G:G)*$C10</f>
        <v>0</v>
      </c>
      <c r="M10" s="568">
        <f>LOOKUP('Calculatie sheet'!$AJ$2,'Objectenoverzicht aantallen'!$A:$A,'Objectenoverzicht aantallen'!H:H)*$C10</f>
        <v>0</v>
      </c>
      <c r="N10" s="568">
        <f>LOOKUP('Calculatie sheet'!$AJ$2,'Objectenoverzicht aantallen'!$A:$A,'Objectenoverzicht aantallen'!I:I)*$C10</f>
        <v>0</v>
      </c>
      <c r="O10" s="568">
        <f>LOOKUP('Calculatie sheet'!$AJ$2,'Objectenoverzicht aantallen'!$A:$A,'Objectenoverzicht aantallen'!J:J)*$C10</f>
        <v>0</v>
      </c>
      <c r="P10" s="568">
        <f>LOOKUP('Calculatie sheet'!$AJ$2,'Objectenoverzicht aantallen'!$A:$A,'Objectenoverzicht aantallen'!K:K)*$C10</f>
        <v>0</v>
      </c>
      <c r="Q10" s="568">
        <f>LOOKUP('Calculatie sheet'!$AJ$2,'Objectenoverzicht aantallen'!$A:$A,'Objectenoverzicht aantallen'!L:L)*$C10</f>
        <v>0</v>
      </c>
      <c r="R10" s="568">
        <f>LOOKUP('Calculatie sheet'!$AJ$2,'Objectenoverzicht aantallen'!$A:$A,'Objectenoverzicht aantallen'!M:M)*$C10</f>
        <v>0</v>
      </c>
      <c r="S10" s="568">
        <f>LOOKUP('Calculatie sheet'!$AJ$2,'Objectenoverzicht aantallen'!$A:$A,'Objectenoverzicht aantallen'!N:N)*$C10</f>
        <v>0</v>
      </c>
      <c r="T10" s="568">
        <f>LOOKUP('Calculatie sheet'!$AJ$2,'Objectenoverzicht aantallen'!$A:$A,'Objectenoverzicht aantallen'!O:O)*$C10</f>
        <v>0</v>
      </c>
    </row>
    <row r="11" spans="1:20" x14ac:dyDescent="0.2">
      <c r="B11" t="str">
        <f t="shared" si="2"/>
        <v>Asfalt</v>
      </c>
      <c r="C11" s="683">
        <f>'Calculatie sheet'!AJ70*'Calculatie sheet'!$AJ$57*'Calculatie sheet'!$AJ$77</f>
        <v>0</v>
      </c>
      <c r="D11" t="s">
        <v>135</v>
      </c>
      <c r="G11" s="684">
        <f>C11*'Calculatie sheet'!AJ$7</f>
        <v>0</v>
      </c>
      <c r="H11" s="682">
        <f>C11*'Calculatie sheet'!AJ$8</f>
        <v>0</v>
      </c>
      <c r="I11" t="str">
        <f t="shared" si="0"/>
        <v>Secundair</v>
      </c>
      <c r="J11" s="568">
        <f>LOOKUP('Calculatie sheet'!$AJ$2,'Objectenoverzicht aantallen'!$A:$A,'Objectenoverzicht aantallen'!E:E)*$C11</f>
        <v>0</v>
      </c>
      <c r="K11" s="568">
        <f>LOOKUP('Calculatie sheet'!$AJ$2,'Objectenoverzicht aantallen'!$A:$A,'Objectenoverzicht aantallen'!F:F)*$C11</f>
        <v>0</v>
      </c>
      <c r="L11" s="568">
        <f>LOOKUP('Calculatie sheet'!$AJ$2,'Objectenoverzicht aantallen'!$A:$A,'Objectenoverzicht aantallen'!G:G)*$C11</f>
        <v>0</v>
      </c>
      <c r="M11" s="568">
        <f>LOOKUP('Calculatie sheet'!$AJ$2,'Objectenoverzicht aantallen'!$A:$A,'Objectenoverzicht aantallen'!H:H)*$C11</f>
        <v>0</v>
      </c>
      <c r="N11" s="568">
        <f>LOOKUP('Calculatie sheet'!$AJ$2,'Objectenoverzicht aantallen'!$A:$A,'Objectenoverzicht aantallen'!I:I)*$C11</f>
        <v>0</v>
      </c>
      <c r="O11" s="568">
        <f>LOOKUP('Calculatie sheet'!$AJ$2,'Objectenoverzicht aantallen'!$A:$A,'Objectenoverzicht aantallen'!J:J)*$C11</f>
        <v>0</v>
      </c>
      <c r="P11" s="568">
        <f>LOOKUP('Calculatie sheet'!$AJ$2,'Objectenoverzicht aantallen'!$A:$A,'Objectenoverzicht aantallen'!K:K)*$C11</f>
        <v>0</v>
      </c>
      <c r="Q11" s="568">
        <f>LOOKUP('Calculatie sheet'!$AJ$2,'Objectenoverzicht aantallen'!$A:$A,'Objectenoverzicht aantallen'!L:L)*$C11</f>
        <v>0</v>
      </c>
      <c r="R11" s="568">
        <f>LOOKUP('Calculatie sheet'!$AJ$2,'Objectenoverzicht aantallen'!$A:$A,'Objectenoverzicht aantallen'!M:M)*$C11</f>
        <v>0</v>
      </c>
      <c r="S11" s="568">
        <f>LOOKUP('Calculatie sheet'!$AJ$2,'Objectenoverzicht aantallen'!$A:$A,'Objectenoverzicht aantallen'!N:N)*$C11</f>
        <v>0</v>
      </c>
      <c r="T11" s="568">
        <f>LOOKUP('Calculatie sheet'!$AJ$2,'Objectenoverzicht aantallen'!$A:$A,'Objectenoverzicht aantallen'!O:O)*$C11</f>
        <v>0</v>
      </c>
    </row>
    <row r="12" spans="1:20" x14ac:dyDescent="0.2">
      <c r="B12" t="str">
        <f t="shared" si="2"/>
        <v>Hout</v>
      </c>
      <c r="C12" s="683">
        <f>'Calculatie sheet'!AJ71*'Calculatie sheet'!$AJ$57*'Calculatie sheet'!$AJ$77</f>
        <v>0</v>
      </c>
      <c r="D12" t="s">
        <v>135</v>
      </c>
      <c r="G12" s="684">
        <f>C12*'Calculatie sheet'!AJ$7</f>
        <v>0</v>
      </c>
      <c r="H12" s="682">
        <f>C12*'Calculatie sheet'!AJ$8</f>
        <v>0</v>
      </c>
      <c r="I12" t="str">
        <f t="shared" ref="I12" si="3">D12</f>
        <v>Secundair</v>
      </c>
      <c r="J12" s="568">
        <f>LOOKUP('Calculatie sheet'!$AJ$2,'Objectenoverzicht aantallen'!$A:$A,'Objectenoverzicht aantallen'!E:E)*$C12</f>
        <v>0</v>
      </c>
      <c r="K12" s="568">
        <f>LOOKUP('Calculatie sheet'!$AJ$2,'Objectenoverzicht aantallen'!$A:$A,'Objectenoverzicht aantallen'!F:F)*$C12</f>
        <v>0</v>
      </c>
      <c r="L12" s="568">
        <f>LOOKUP('Calculatie sheet'!$AJ$2,'Objectenoverzicht aantallen'!$A:$A,'Objectenoverzicht aantallen'!G:G)*$C12</f>
        <v>0</v>
      </c>
      <c r="M12" s="568">
        <f>LOOKUP('Calculatie sheet'!$AJ$2,'Objectenoverzicht aantallen'!$A:$A,'Objectenoverzicht aantallen'!H:H)*$C12</f>
        <v>0</v>
      </c>
      <c r="N12" s="568">
        <f>LOOKUP('Calculatie sheet'!$AJ$2,'Objectenoverzicht aantallen'!$A:$A,'Objectenoverzicht aantallen'!I:I)*$C12</f>
        <v>0</v>
      </c>
      <c r="O12" s="568">
        <f>LOOKUP('Calculatie sheet'!$AJ$2,'Objectenoverzicht aantallen'!$A:$A,'Objectenoverzicht aantallen'!J:J)*$C12</f>
        <v>0</v>
      </c>
      <c r="P12" s="568">
        <f>LOOKUP('Calculatie sheet'!$AJ$2,'Objectenoverzicht aantallen'!$A:$A,'Objectenoverzicht aantallen'!K:K)*$C12</f>
        <v>0</v>
      </c>
      <c r="Q12" s="568">
        <f>LOOKUP('Calculatie sheet'!$AJ$2,'Objectenoverzicht aantallen'!$A:$A,'Objectenoverzicht aantallen'!L:L)*$C12</f>
        <v>0</v>
      </c>
      <c r="R12" s="568">
        <f>LOOKUP('Calculatie sheet'!$AJ$2,'Objectenoverzicht aantallen'!$A:$A,'Objectenoverzicht aantallen'!M:M)*$C12</f>
        <v>0</v>
      </c>
      <c r="S12" s="568">
        <f>LOOKUP('Calculatie sheet'!$AJ$2,'Objectenoverzicht aantallen'!$A:$A,'Objectenoverzicht aantallen'!N:N)*$C12</f>
        <v>0</v>
      </c>
      <c r="T12" s="568">
        <f>LOOKUP('Calculatie sheet'!$AJ$2,'Objectenoverzicht aantallen'!$A:$A,'Objectenoverzicht aantallen'!O:O)*$C12</f>
        <v>0</v>
      </c>
    </row>
    <row r="13" spans="1:20" x14ac:dyDescent="0.2">
      <c r="B13" t="str">
        <f t="shared" si="2"/>
        <v>Grondbewerking</v>
      </c>
      <c r="C13" s="683">
        <f>'Calculatie sheet'!AJ72*'Calculatie sheet'!$AJ$57*'Calculatie sheet'!$AJ$77</f>
        <v>0</v>
      </c>
      <c r="D13" t="s">
        <v>135</v>
      </c>
      <c r="G13" s="684">
        <f>C13*'Calculatie sheet'!AJ$7</f>
        <v>0</v>
      </c>
      <c r="H13" s="682">
        <f>C13*'Calculatie sheet'!AJ$8</f>
        <v>0</v>
      </c>
      <c r="I13" t="str">
        <f t="shared" si="0"/>
        <v>Secundair</v>
      </c>
      <c r="J13" s="568">
        <f>LOOKUP('Calculatie sheet'!$AJ$2,'Objectenoverzicht aantallen'!$A:$A,'Objectenoverzicht aantallen'!E:E)*$C13</f>
        <v>0</v>
      </c>
      <c r="K13" s="568">
        <f>LOOKUP('Calculatie sheet'!$AJ$2,'Objectenoverzicht aantallen'!$A:$A,'Objectenoverzicht aantallen'!F:F)*$C13</f>
        <v>0</v>
      </c>
      <c r="L13" s="568">
        <f>LOOKUP('Calculatie sheet'!$AJ$2,'Objectenoverzicht aantallen'!$A:$A,'Objectenoverzicht aantallen'!G:G)*$C13</f>
        <v>0</v>
      </c>
      <c r="M13" s="568">
        <f>LOOKUP('Calculatie sheet'!$AJ$2,'Objectenoverzicht aantallen'!$A:$A,'Objectenoverzicht aantallen'!H:H)*$C13</f>
        <v>0</v>
      </c>
      <c r="N13" s="568">
        <f>LOOKUP('Calculatie sheet'!$AJ$2,'Objectenoverzicht aantallen'!$A:$A,'Objectenoverzicht aantallen'!I:I)*$C13</f>
        <v>0</v>
      </c>
      <c r="O13" s="568">
        <f>LOOKUP('Calculatie sheet'!$AJ$2,'Objectenoverzicht aantallen'!$A:$A,'Objectenoverzicht aantallen'!J:J)*$C13</f>
        <v>0</v>
      </c>
      <c r="P13" s="568">
        <f>LOOKUP('Calculatie sheet'!$AJ$2,'Objectenoverzicht aantallen'!$A:$A,'Objectenoverzicht aantallen'!K:K)*$C13</f>
        <v>0</v>
      </c>
      <c r="Q13" s="568">
        <f>LOOKUP('Calculatie sheet'!$AJ$2,'Objectenoverzicht aantallen'!$A:$A,'Objectenoverzicht aantallen'!L:L)*$C13</f>
        <v>0</v>
      </c>
      <c r="R13" s="568">
        <f>LOOKUP('Calculatie sheet'!$AJ$2,'Objectenoverzicht aantallen'!$A:$A,'Objectenoverzicht aantallen'!M:M)*$C13</f>
        <v>0</v>
      </c>
      <c r="S13" s="568">
        <f>LOOKUP('Calculatie sheet'!$AJ$2,'Objectenoverzicht aantallen'!$A:$A,'Objectenoverzicht aantallen'!N:N)*$C13</f>
        <v>0</v>
      </c>
      <c r="T13" s="568">
        <f>LOOKUP('Calculatie sheet'!$AJ$2,'Objectenoverzicht aantallen'!$A:$A,'Objectenoverzicht aantallen'!O:O)*$C13</f>
        <v>0</v>
      </c>
    </row>
    <row r="14" spans="1:20" x14ac:dyDescent="0.2">
      <c r="B14" t="str">
        <f t="shared" si="2"/>
        <v>Bestrating</v>
      </c>
      <c r="C14" s="683">
        <f>'Calculatie sheet'!AJ73*'Calculatie sheet'!$AJ$57*'Calculatie sheet'!$AJ$77</f>
        <v>0</v>
      </c>
      <c r="D14" t="s">
        <v>135</v>
      </c>
      <c r="G14" s="684">
        <f>C14*'Calculatie sheet'!AJ$7</f>
        <v>0</v>
      </c>
      <c r="H14" s="682">
        <f>C14*'Calculatie sheet'!AJ$8</f>
        <v>0</v>
      </c>
      <c r="I14" t="str">
        <f t="shared" si="0"/>
        <v>Secundair</v>
      </c>
      <c r="J14" s="568">
        <f>LOOKUP('Calculatie sheet'!$AJ$2,'Objectenoverzicht aantallen'!$A:$A,'Objectenoverzicht aantallen'!E:E)*$C14</f>
        <v>0</v>
      </c>
      <c r="K14" s="568">
        <f>LOOKUP('Calculatie sheet'!$AJ$2,'Objectenoverzicht aantallen'!$A:$A,'Objectenoverzicht aantallen'!F:F)*$C14</f>
        <v>0</v>
      </c>
      <c r="L14" s="568">
        <f>LOOKUP('Calculatie sheet'!$AJ$2,'Objectenoverzicht aantallen'!$A:$A,'Objectenoverzicht aantallen'!G:G)*$C14</f>
        <v>0</v>
      </c>
      <c r="M14" s="568">
        <f>LOOKUP('Calculatie sheet'!$AJ$2,'Objectenoverzicht aantallen'!$A:$A,'Objectenoverzicht aantallen'!H:H)*$C14</f>
        <v>0</v>
      </c>
      <c r="N14" s="568">
        <f>LOOKUP('Calculatie sheet'!$AJ$2,'Objectenoverzicht aantallen'!$A:$A,'Objectenoverzicht aantallen'!I:I)*$C14</f>
        <v>0</v>
      </c>
      <c r="O14" s="568">
        <f>LOOKUP('Calculatie sheet'!$AJ$2,'Objectenoverzicht aantallen'!$A:$A,'Objectenoverzicht aantallen'!J:J)*$C14</f>
        <v>0</v>
      </c>
      <c r="P14" s="568">
        <f>LOOKUP('Calculatie sheet'!$AJ$2,'Objectenoverzicht aantallen'!$A:$A,'Objectenoverzicht aantallen'!K:K)*$C14</f>
        <v>0</v>
      </c>
      <c r="Q14" s="568">
        <f>LOOKUP('Calculatie sheet'!$AJ$2,'Objectenoverzicht aantallen'!$A:$A,'Objectenoverzicht aantallen'!L:L)*$C14</f>
        <v>0</v>
      </c>
      <c r="R14" s="568">
        <f>LOOKUP('Calculatie sheet'!$AJ$2,'Objectenoverzicht aantallen'!$A:$A,'Objectenoverzicht aantallen'!M:M)*$C14</f>
        <v>0</v>
      </c>
      <c r="S14" s="568">
        <f>LOOKUP('Calculatie sheet'!$AJ$2,'Objectenoverzicht aantallen'!$A:$A,'Objectenoverzicht aantallen'!N:N)*$C14</f>
        <v>0</v>
      </c>
      <c r="T14" s="568">
        <f>LOOKUP('Calculatie sheet'!$AJ$2,'Objectenoverzicht aantallen'!$A:$A,'Objectenoverzicht aantallen'!O:O)*$C14</f>
        <v>0</v>
      </c>
    </row>
    <row r="15" spans="1:20" x14ac:dyDescent="0.2">
      <c r="B15" t="s">
        <v>348</v>
      </c>
      <c r="C15" s="683">
        <f>'Calculatie sheet'!AJ74*'Calculatie sheet'!$AJ$57*'Calculatie sheet'!$AJ$77</f>
        <v>0</v>
      </c>
      <c r="D15" t="s">
        <v>135</v>
      </c>
      <c r="G15" s="684">
        <f>C15*'Calculatie sheet'!AJ$7</f>
        <v>0</v>
      </c>
      <c r="H15" s="682">
        <f>C15*'Calculatie sheet'!AJ$8</f>
        <v>0</v>
      </c>
      <c r="I15" t="str">
        <f t="shared" si="0"/>
        <v>Secundair</v>
      </c>
      <c r="J15" s="568">
        <f>LOOKUP('Calculatie sheet'!$AJ$2,'Objectenoverzicht aantallen'!$A:$A,'Objectenoverzicht aantallen'!E:E)*$C15</f>
        <v>0</v>
      </c>
      <c r="K15" s="568">
        <f>LOOKUP('Calculatie sheet'!$AJ$2,'Objectenoverzicht aantallen'!$A:$A,'Objectenoverzicht aantallen'!F:F)*$C15</f>
        <v>0</v>
      </c>
      <c r="L15" s="568">
        <f>LOOKUP('Calculatie sheet'!$AJ$2,'Objectenoverzicht aantallen'!$A:$A,'Objectenoverzicht aantallen'!G:G)*$C15</f>
        <v>0</v>
      </c>
      <c r="M15" s="568">
        <f>LOOKUP('Calculatie sheet'!$AJ$2,'Objectenoverzicht aantallen'!$A:$A,'Objectenoverzicht aantallen'!H:H)*$C15</f>
        <v>0</v>
      </c>
      <c r="N15" s="568">
        <f>LOOKUP('Calculatie sheet'!$AJ$2,'Objectenoverzicht aantallen'!$A:$A,'Objectenoverzicht aantallen'!I:I)*$C15</f>
        <v>0</v>
      </c>
      <c r="O15" s="568">
        <f>LOOKUP('Calculatie sheet'!$AJ$2,'Objectenoverzicht aantallen'!$A:$A,'Objectenoverzicht aantallen'!J:J)*$C15</f>
        <v>0</v>
      </c>
      <c r="P15" s="568">
        <f>LOOKUP('Calculatie sheet'!$AJ$2,'Objectenoverzicht aantallen'!$A:$A,'Objectenoverzicht aantallen'!K:K)*$C15</f>
        <v>0</v>
      </c>
      <c r="Q15" s="568">
        <f>LOOKUP('Calculatie sheet'!$AJ$2,'Objectenoverzicht aantallen'!$A:$A,'Objectenoverzicht aantallen'!L:L)*$C15</f>
        <v>0</v>
      </c>
      <c r="R15" s="568">
        <f>LOOKUP('Calculatie sheet'!$AJ$2,'Objectenoverzicht aantallen'!$A:$A,'Objectenoverzicht aantallen'!M:M)*$C15</f>
        <v>0</v>
      </c>
      <c r="S15" s="568">
        <f>LOOKUP('Calculatie sheet'!$AJ$2,'Objectenoverzicht aantallen'!$A:$A,'Objectenoverzicht aantallen'!N:N)*$C15</f>
        <v>0</v>
      </c>
      <c r="T15" s="568">
        <f>LOOKUP('Calculatie sheet'!$AJ$2,'Objectenoverzicht aantallen'!$A:$A,'Objectenoverzicht aantallen'!O:O)*$C15</f>
        <v>0</v>
      </c>
    </row>
    <row r="16" spans="1:20" x14ac:dyDescent="0.2">
      <c r="B16" t="str">
        <f>B9</f>
        <v>Beton</v>
      </c>
      <c r="C16" s="683">
        <f>'Calculatie sheet'!AJ68*'Calculatie sheet'!$AJ$57*'Calculatie sheet'!$AJ$78</f>
        <v>0</v>
      </c>
      <c r="D16" t="s">
        <v>360</v>
      </c>
      <c r="G16" s="684">
        <f>C16*'Calculatie sheet'!AJ$7</f>
        <v>0</v>
      </c>
      <c r="H16" s="682">
        <f>C16*'Calculatie sheet'!AJ$8</f>
        <v>0</v>
      </c>
      <c r="I16" t="str">
        <f t="shared" si="0"/>
        <v>Biobased</v>
      </c>
      <c r="J16" s="568">
        <f>LOOKUP('Calculatie sheet'!$AJ$2,'Objectenoverzicht aantallen'!$A:$A,'Objectenoverzicht aantallen'!E:E)*$C16</f>
        <v>0</v>
      </c>
      <c r="K16" s="568">
        <f>LOOKUP('Calculatie sheet'!$AJ$2,'Objectenoverzicht aantallen'!$A:$A,'Objectenoverzicht aantallen'!F:F)*$C16</f>
        <v>0</v>
      </c>
      <c r="L16" s="568">
        <f>LOOKUP('Calculatie sheet'!$AJ$2,'Objectenoverzicht aantallen'!$A:$A,'Objectenoverzicht aantallen'!G:G)*$C16</f>
        <v>0</v>
      </c>
      <c r="M16" s="568">
        <f>LOOKUP('Calculatie sheet'!$AJ$2,'Objectenoverzicht aantallen'!$A:$A,'Objectenoverzicht aantallen'!H:H)*$C16</f>
        <v>0</v>
      </c>
      <c r="N16" s="568">
        <f>LOOKUP('Calculatie sheet'!$AJ$2,'Objectenoverzicht aantallen'!$A:$A,'Objectenoverzicht aantallen'!I:I)*$C16</f>
        <v>0</v>
      </c>
      <c r="O16" s="568">
        <f>LOOKUP('Calculatie sheet'!$AJ$2,'Objectenoverzicht aantallen'!$A:$A,'Objectenoverzicht aantallen'!J:J)*$C16</f>
        <v>0</v>
      </c>
      <c r="P16" s="568">
        <f>LOOKUP('Calculatie sheet'!$AJ$2,'Objectenoverzicht aantallen'!$A:$A,'Objectenoverzicht aantallen'!K:K)*$C16</f>
        <v>0</v>
      </c>
      <c r="Q16" s="568">
        <f>LOOKUP('Calculatie sheet'!$AJ$2,'Objectenoverzicht aantallen'!$A:$A,'Objectenoverzicht aantallen'!L:L)*$C16</f>
        <v>0</v>
      </c>
      <c r="R16" s="568">
        <f>LOOKUP('Calculatie sheet'!$AJ$2,'Objectenoverzicht aantallen'!$A:$A,'Objectenoverzicht aantallen'!M:M)*$C16</f>
        <v>0</v>
      </c>
      <c r="S16" s="568">
        <f>LOOKUP('Calculatie sheet'!$AJ$2,'Objectenoverzicht aantallen'!$A:$A,'Objectenoverzicht aantallen'!N:N)*$C16</f>
        <v>0</v>
      </c>
      <c r="T16" s="568">
        <f>LOOKUP('Calculatie sheet'!$AJ$2,'Objectenoverzicht aantallen'!$A:$A,'Objectenoverzicht aantallen'!O:O)*$C16</f>
        <v>0</v>
      </c>
    </row>
    <row r="17" spans="2:20" x14ac:dyDescent="0.2">
      <c r="B17" t="str">
        <f>B10</f>
        <v>Staal</v>
      </c>
      <c r="C17" s="683">
        <f>'Calculatie sheet'!AJ69*'Calculatie sheet'!$AJ$57*'Calculatie sheet'!$AJ$78</f>
        <v>0</v>
      </c>
      <c r="D17" t="s">
        <v>360</v>
      </c>
      <c r="G17" s="684">
        <f>C17*'Calculatie sheet'!AJ$7</f>
        <v>0</v>
      </c>
      <c r="H17" s="682">
        <f>C17*'Calculatie sheet'!AJ$8</f>
        <v>0</v>
      </c>
      <c r="I17" t="str">
        <f t="shared" si="0"/>
        <v>Biobased</v>
      </c>
      <c r="J17" s="568">
        <f>LOOKUP('Calculatie sheet'!$AJ$2,'Objectenoverzicht aantallen'!$A:$A,'Objectenoverzicht aantallen'!E:E)*$C17</f>
        <v>0</v>
      </c>
      <c r="K17" s="568">
        <f>LOOKUP('Calculatie sheet'!$AJ$2,'Objectenoverzicht aantallen'!$A:$A,'Objectenoverzicht aantallen'!F:F)*$C17</f>
        <v>0</v>
      </c>
      <c r="L17" s="568">
        <f>LOOKUP('Calculatie sheet'!$AJ$2,'Objectenoverzicht aantallen'!$A:$A,'Objectenoverzicht aantallen'!G:G)*$C17</f>
        <v>0</v>
      </c>
      <c r="M17" s="568">
        <f>LOOKUP('Calculatie sheet'!$AJ$2,'Objectenoverzicht aantallen'!$A:$A,'Objectenoverzicht aantallen'!H:H)*$C17</f>
        <v>0</v>
      </c>
      <c r="N17" s="568">
        <f>LOOKUP('Calculatie sheet'!$AJ$2,'Objectenoverzicht aantallen'!$A:$A,'Objectenoverzicht aantallen'!I:I)*$C17</f>
        <v>0</v>
      </c>
      <c r="O17" s="568">
        <f>LOOKUP('Calculatie sheet'!$AJ$2,'Objectenoverzicht aantallen'!$A:$A,'Objectenoverzicht aantallen'!J:J)*$C17</f>
        <v>0</v>
      </c>
      <c r="P17" s="568">
        <f>LOOKUP('Calculatie sheet'!$AJ$2,'Objectenoverzicht aantallen'!$A:$A,'Objectenoverzicht aantallen'!K:K)*$C17</f>
        <v>0</v>
      </c>
      <c r="Q17" s="568">
        <f>LOOKUP('Calculatie sheet'!$AJ$2,'Objectenoverzicht aantallen'!$A:$A,'Objectenoverzicht aantallen'!L:L)*$C17</f>
        <v>0</v>
      </c>
      <c r="R17" s="568">
        <f>LOOKUP('Calculatie sheet'!$AJ$2,'Objectenoverzicht aantallen'!$A:$A,'Objectenoverzicht aantallen'!M:M)*$C17</f>
        <v>0</v>
      </c>
      <c r="S17" s="568">
        <f>LOOKUP('Calculatie sheet'!$AJ$2,'Objectenoverzicht aantallen'!$A:$A,'Objectenoverzicht aantallen'!N:N)*$C17</f>
        <v>0</v>
      </c>
      <c r="T17" s="568">
        <f>LOOKUP('Calculatie sheet'!$AJ$2,'Objectenoverzicht aantallen'!$A:$A,'Objectenoverzicht aantallen'!O:O)*$C17</f>
        <v>0</v>
      </c>
    </row>
    <row r="18" spans="2:20" x14ac:dyDescent="0.2">
      <c r="B18" t="str">
        <f>B11</f>
        <v>Asfalt</v>
      </c>
      <c r="C18" s="683">
        <f>'Calculatie sheet'!AJ70*'Calculatie sheet'!$AJ$57*'Calculatie sheet'!$AJ$78</f>
        <v>0</v>
      </c>
      <c r="D18" t="s">
        <v>360</v>
      </c>
      <c r="G18" s="684">
        <f>C18*'Calculatie sheet'!AJ$7</f>
        <v>0</v>
      </c>
      <c r="H18" s="682">
        <f>C18*'Calculatie sheet'!AJ$8</f>
        <v>0</v>
      </c>
      <c r="I18" t="str">
        <f t="shared" si="0"/>
        <v>Biobased</v>
      </c>
      <c r="J18" s="568">
        <f>LOOKUP('Calculatie sheet'!$AJ$2,'Objectenoverzicht aantallen'!$A:$A,'Objectenoverzicht aantallen'!E:E)*$C18</f>
        <v>0</v>
      </c>
      <c r="K18" s="568">
        <f>LOOKUP('Calculatie sheet'!$AJ$2,'Objectenoverzicht aantallen'!$A:$A,'Objectenoverzicht aantallen'!F:F)*$C18</f>
        <v>0</v>
      </c>
      <c r="L18" s="568">
        <f>LOOKUP('Calculatie sheet'!$AJ$2,'Objectenoverzicht aantallen'!$A:$A,'Objectenoverzicht aantallen'!G:G)*$C18</f>
        <v>0</v>
      </c>
      <c r="M18" s="568">
        <f>LOOKUP('Calculatie sheet'!$AJ$2,'Objectenoverzicht aantallen'!$A:$A,'Objectenoverzicht aantallen'!H:H)*$C18</f>
        <v>0</v>
      </c>
      <c r="N18" s="568">
        <f>LOOKUP('Calculatie sheet'!$AJ$2,'Objectenoverzicht aantallen'!$A:$A,'Objectenoverzicht aantallen'!I:I)*$C18</f>
        <v>0</v>
      </c>
      <c r="O18" s="568">
        <f>LOOKUP('Calculatie sheet'!$AJ$2,'Objectenoverzicht aantallen'!$A:$A,'Objectenoverzicht aantallen'!J:J)*$C18</f>
        <v>0</v>
      </c>
      <c r="P18" s="568">
        <f>LOOKUP('Calculatie sheet'!$AJ$2,'Objectenoverzicht aantallen'!$A:$A,'Objectenoverzicht aantallen'!K:K)*$C18</f>
        <v>0</v>
      </c>
      <c r="Q18" s="568">
        <f>LOOKUP('Calculatie sheet'!$AJ$2,'Objectenoverzicht aantallen'!$A:$A,'Objectenoverzicht aantallen'!L:L)*$C18</f>
        <v>0</v>
      </c>
      <c r="R18" s="568">
        <f>LOOKUP('Calculatie sheet'!$AJ$2,'Objectenoverzicht aantallen'!$A:$A,'Objectenoverzicht aantallen'!M:M)*$C18</f>
        <v>0</v>
      </c>
      <c r="S18" s="568">
        <f>LOOKUP('Calculatie sheet'!$AJ$2,'Objectenoverzicht aantallen'!$A:$A,'Objectenoverzicht aantallen'!N:N)*$C18</f>
        <v>0</v>
      </c>
      <c r="T18" s="568">
        <f>LOOKUP('Calculatie sheet'!$AJ$2,'Objectenoverzicht aantallen'!$A:$A,'Objectenoverzicht aantallen'!O:O)*$C18</f>
        <v>0</v>
      </c>
    </row>
    <row r="19" spans="2:20" x14ac:dyDescent="0.2">
      <c r="B19" t="str">
        <f>B12</f>
        <v>Hout</v>
      </c>
      <c r="C19" s="683">
        <f>'Calculatie sheet'!AJ71*'Calculatie sheet'!$AJ$57*'Calculatie sheet'!$AJ$78</f>
        <v>0</v>
      </c>
      <c r="D19" t="s">
        <v>360</v>
      </c>
      <c r="G19" s="684">
        <f>C19*'Calculatie sheet'!AJ$7</f>
        <v>0</v>
      </c>
      <c r="H19" s="682">
        <f>C19*'Calculatie sheet'!AJ$8</f>
        <v>0</v>
      </c>
      <c r="I19" t="str">
        <f t="shared" ref="I19" si="4">D19</f>
        <v>Biobased</v>
      </c>
      <c r="J19" s="568">
        <f>LOOKUP('Calculatie sheet'!$AJ$2,'Objectenoverzicht aantallen'!$A:$A,'Objectenoverzicht aantallen'!E:E)*$C19</f>
        <v>0</v>
      </c>
      <c r="K19" s="568">
        <f>LOOKUP('Calculatie sheet'!$AJ$2,'Objectenoverzicht aantallen'!$A:$A,'Objectenoverzicht aantallen'!F:F)*$C19</f>
        <v>0</v>
      </c>
      <c r="L19" s="568">
        <f>LOOKUP('Calculatie sheet'!$AJ$2,'Objectenoverzicht aantallen'!$A:$A,'Objectenoverzicht aantallen'!G:G)*$C19</f>
        <v>0</v>
      </c>
      <c r="M19" s="568">
        <f>LOOKUP('Calculatie sheet'!$AJ$2,'Objectenoverzicht aantallen'!$A:$A,'Objectenoverzicht aantallen'!H:H)*$C19</f>
        <v>0</v>
      </c>
      <c r="N19" s="568">
        <f>LOOKUP('Calculatie sheet'!$AJ$2,'Objectenoverzicht aantallen'!$A:$A,'Objectenoverzicht aantallen'!I:I)*$C19</f>
        <v>0</v>
      </c>
      <c r="O19" s="568">
        <f>LOOKUP('Calculatie sheet'!$AJ$2,'Objectenoverzicht aantallen'!$A:$A,'Objectenoverzicht aantallen'!J:J)*$C19</f>
        <v>0</v>
      </c>
      <c r="P19" s="568">
        <f>LOOKUP('Calculatie sheet'!$AJ$2,'Objectenoverzicht aantallen'!$A:$A,'Objectenoverzicht aantallen'!K:K)*$C19</f>
        <v>0</v>
      </c>
      <c r="Q19" s="568">
        <f>LOOKUP('Calculatie sheet'!$AJ$2,'Objectenoverzicht aantallen'!$A:$A,'Objectenoverzicht aantallen'!L:L)*$C19</f>
        <v>0</v>
      </c>
      <c r="R19" s="568">
        <f>LOOKUP('Calculatie sheet'!$AJ$2,'Objectenoverzicht aantallen'!$A:$A,'Objectenoverzicht aantallen'!M:M)*$C19</f>
        <v>0</v>
      </c>
      <c r="S19" s="568">
        <f>LOOKUP('Calculatie sheet'!$AJ$2,'Objectenoverzicht aantallen'!$A:$A,'Objectenoverzicht aantallen'!N:N)*$C19</f>
        <v>0</v>
      </c>
      <c r="T19" s="568">
        <f>LOOKUP('Calculatie sheet'!$AJ$2,'Objectenoverzicht aantallen'!$A:$A,'Objectenoverzicht aantallen'!O:O)*$C19</f>
        <v>0</v>
      </c>
    </row>
    <row r="20" spans="2:20" x14ac:dyDescent="0.2">
      <c r="B20" t="str">
        <f t="shared" ref="B20:B21" si="5">B13</f>
        <v>Grondbewerking</v>
      </c>
      <c r="C20" s="683">
        <f>'Calculatie sheet'!AJ72*'Calculatie sheet'!$AJ$57*'Calculatie sheet'!$AJ$78</f>
        <v>0</v>
      </c>
      <c r="D20" t="s">
        <v>360</v>
      </c>
      <c r="G20" s="684">
        <f>C20*'Calculatie sheet'!AJ$7</f>
        <v>0</v>
      </c>
      <c r="H20" s="682">
        <f>C20*'Calculatie sheet'!AJ$8</f>
        <v>0</v>
      </c>
      <c r="I20" t="str">
        <f t="shared" si="0"/>
        <v>Biobased</v>
      </c>
      <c r="J20" s="568">
        <f>LOOKUP('Calculatie sheet'!$AJ$2,'Objectenoverzicht aantallen'!$A:$A,'Objectenoverzicht aantallen'!E:E)*$C20</f>
        <v>0</v>
      </c>
      <c r="K20" s="568">
        <f>LOOKUP('Calculatie sheet'!$AJ$2,'Objectenoverzicht aantallen'!$A:$A,'Objectenoverzicht aantallen'!F:F)*$C20</f>
        <v>0</v>
      </c>
      <c r="L20" s="568">
        <f>LOOKUP('Calculatie sheet'!$AJ$2,'Objectenoverzicht aantallen'!$A:$A,'Objectenoverzicht aantallen'!G:G)*$C20</f>
        <v>0</v>
      </c>
      <c r="M20" s="568">
        <f>LOOKUP('Calculatie sheet'!$AJ$2,'Objectenoverzicht aantallen'!$A:$A,'Objectenoverzicht aantallen'!H:H)*$C20</f>
        <v>0</v>
      </c>
      <c r="N20" s="568">
        <f>LOOKUP('Calculatie sheet'!$AJ$2,'Objectenoverzicht aantallen'!$A:$A,'Objectenoverzicht aantallen'!I:I)*$C20</f>
        <v>0</v>
      </c>
      <c r="O20" s="568">
        <f>LOOKUP('Calculatie sheet'!$AJ$2,'Objectenoverzicht aantallen'!$A:$A,'Objectenoverzicht aantallen'!J:J)*$C20</f>
        <v>0</v>
      </c>
      <c r="P20" s="568">
        <f>LOOKUP('Calculatie sheet'!$AJ$2,'Objectenoverzicht aantallen'!$A:$A,'Objectenoverzicht aantallen'!K:K)*$C20</f>
        <v>0</v>
      </c>
      <c r="Q20" s="568">
        <f>LOOKUP('Calculatie sheet'!$AJ$2,'Objectenoverzicht aantallen'!$A:$A,'Objectenoverzicht aantallen'!L:L)*$C20</f>
        <v>0</v>
      </c>
      <c r="R20" s="568">
        <f>LOOKUP('Calculatie sheet'!$AJ$2,'Objectenoverzicht aantallen'!$A:$A,'Objectenoverzicht aantallen'!M:M)*$C20</f>
        <v>0</v>
      </c>
      <c r="S20" s="568">
        <f>LOOKUP('Calculatie sheet'!$AJ$2,'Objectenoverzicht aantallen'!$A:$A,'Objectenoverzicht aantallen'!N:N)*$C20</f>
        <v>0</v>
      </c>
      <c r="T20" s="568">
        <f>LOOKUP('Calculatie sheet'!$AJ$2,'Objectenoverzicht aantallen'!$A:$A,'Objectenoverzicht aantallen'!O:O)*$C20</f>
        <v>0</v>
      </c>
    </row>
    <row r="21" spans="2:20" x14ac:dyDescent="0.2">
      <c r="B21" t="str">
        <f t="shared" si="5"/>
        <v>Bestrating</v>
      </c>
      <c r="C21" s="683">
        <f>'Calculatie sheet'!AJ73*'Calculatie sheet'!$AJ$57*'Calculatie sheet'!$AJ$78</f>
        <v>0</v>
      </c>
      <c r="D21" t="s">
        <v>360</v>
      </c>
      <c r="G21" s="684">
        <f>C21*'Calculatie sheet'!AJ$7</f>
        <v>0</v>
      </c>
      <c r="H21" s="682">
        <f>C21*'Calculatie sheet'!AJ$8</f>
        <v>0</v>
      </c>
      <c r="I21" t="str">
        <f t="shared" si="0"/>
        <v>Biobased</v>
      </c>
      <c r="J21" s="568">
        <f>LOOKUP('Calculatie sheet'!$AJ$2,'Objectenoverzicht aantallen'!$A:$A,'Objectenoverzicht aantallen'!E:E)*$C21</f>
        <v>0</v>
      </c>
      <c r="K21" s="568">
        <f>LOOKUP('Calculatie sheet'!$AJ$2,'Objectenoverzicht aantallen'!$A:$A,'Objectenoverzicht aantallen'!F:F)*$C21</f>
        <v>0</v>
      </c>
      <c r="L21" s="568">
        <f>LOOKUP('Calculatie sheet'!$AJ$2,'Objectenoverzicht aantallen'!$A:$A,'Objectenoverzicht aantallen'!G:G)*$C21</f>
        <v>0</v>
      </c>
      <c r="M21" s="568">
        <f>LOOKUP('Calculatie sheet'!$AJ$2,'Objectenoverzicht aantallen'!$A:$A,'Objectenoverzicht aantallen'!H:H)*$C21</f>
        <v>0</v>
      </c>
      <c r="N21" s="568">
        <f>LOOKUP('Calculatie sheet'!$AJ$2,'Objectenoverzicht aantallen'!$A:$A,'Objectenoverzicht aantallen'!I:I)*$C21</f>
        <v>0</v>
      </c>
      <c r="O21" s="568">
        <f>LOOKUP('Calculatie sheet'!$AJ$2,'Objectenoverzicht aantallen'!$A:$A,'Objectenoverzicht aantallen'!J:J)*$C21</f>
        <v>0</v>
      </c>
      <c r="P21" s="568">
        <f>LOOKUP('Calculatie sheet'!$AJ$2,'Objectenoverzicht aantallen'!$A:$A,'Objectenoverzicht aantallen'!K:K)*$C21</f>
        <v>0</v>
      </c>
      <c r="Q21" s="568">
        <f>LOOKUP('Calculatie sheet'!$AJ$2,'Objectenoverzicht aantallen'!$A:$A,'Objectenoverzicht aantallen'!L:L)*$C21</f>
        <v>0</v>
      </c>
      <c r="R21" s="568">
        <f>LOOKUP('Calculatie sheet'!$AJ$2,'Objectenoverzicht aantallen'!$A:$A,'Objectenoverzicht aantallen'!M:M)*$C21</f>
        <v>0</v>
      </c>
      <c r="S21" s="568">
        <f>LOOKUP('Calculatie sheet'!$AJ$2,'Objectenoverzicht aantallen'!$A:$A,'Objectenoverzicht aantallen'!N:N)*$C21</f>
        <v>0</v>
      </c>
      <c r="T21" s="568">
        <f>LOOKUP('Calculatie sheet'!$AJ$2,'Objectenoverzicht aantallen'!$A:$A,'Objectenoverzicht aantallen'!O:O)*$C21</f>
        <v>0</v>
      </c>
    </row>
    <row r="22" spans="2:20" x14ac:dyDescent="0.2">
      <c r="B22" t="s">
        <v>348</v>
      </c>
      <c r="C22" s="683">
        <f>'Calculatie sheet'!AJ74*'Calculatie sheet'!$AJ$57*'Calculatie sheet'!$AJ$78</f>
        <v>0</v>
      </c>
      <c r="D22" t="s">
        <v>360</v>
      </c>
      <c r="G22" s="684">
        <f>C22*'Calculatie sheet'!AJ$7</f>
        <v>0</v>
      </c>
      <c r="H22" s="682">
        <f>C22*'Calculatie sheet'!AJ$8</f>
        <v>0</v>
      </c>
      <c r="I22" t="str">
        <f t="shared" si="0"/>
        <v>Biobased</v>
      </c>
      <c r="J22" s="568">
        <f>LOOKUP('Calculatie sheet'!$AJ$2,'Objectenoverzicht aantallen'!$A:$A,'Objectenoverzicht aantallen'!E:E)*$C22</f>
        <v>0</v>
      </c>
      <c r="K22" s="568">
        <f>LOOKUP('Calculatie sheet'!$AJ$2,'Objectenoverzicht aantallen'!$A:$A,'Objectenoverzicht aantallen'!F:F)*$C22</f>
        <v>0</v>
      </c>
      <c r="L22" s="568">
        <f>LOOKUP('Calculatie sheet'!$AJ$2,'Objectenoverzicht aantallen'!$A:$A,'Objectenoverzicht aantallen'!G:G)*$C22</f>
        <v>0</v>
      </c>
      <c r="M22" s="568">
        <f>LOOKUP('Calculatie sheet'!$AJ$2,'Objectenoverzicht aantallen'!$A:$A,'Objectenoverzicht aantallen'!H:H)*$C22</f>
        <v>0</v>
      </c>
      <c r="N22" s="568">
        <f>LOOKUP('Calculatie sheet'!$AJ$2,'Objectenoverzicht aantallen'!$A:$A,'Objectenoverzicht aantallen'!I:I)*$C22</f>
        <v>0</v>
      </c>
      <c r="O22" s="568">
        <f>LOOKUP('Calculatie sheet'!$AJ$2,'Objectenoverzicht aantallen'!$A:$A,'Objectenoverzicht aantallen'!J:J)*$C22</f>
        <v>0</v>
      </c>
      <c r="P22" s="568">
        <f>LOOKUP('Calculatie sheet'!$AJ$2,'Objectenoverzicht aantallen'!$A:$A,'Objectenoverzicht aantallen'!K:K)*$C22</f>
        <v>0</v>
      </c>
      <c r="Q22" s="568">
        <f>LOOKUP('Calculatie sheet'!$AJ$2,'Objectenoverzicht aantallen'!$A:$A,'Objectenoverzicht aantallen'!L:L)*$C22</f>
        <v>0</v>
      </c>
      <c r="R22" s="568">
        <f>LOOKUP('Calculatie sheet'!$AJ$2,'Objectenoverzicht aantallen'!$A:$A,'Objectenoverzicht aantallen'!M:M)*$C22</f>
        <v>0</v>
      </c>
      <c r="S22" s="568">
        <f>LOOKUP('Calculatie sheet'!$AJ$2,'Objectenoverzicht aantallen'!$A:$A,'Objectenoverzicht aantallen'!N:N)*$C22</f>
        <v>0</v>
      </c>
      <c r="T22" s="568">
        <f>LOOKUP('Calculatie sheet'!$AJ$2,'Objectenoverzicht aantallen'!$A:$A,'Objectenoverzicht aantallen'!O:O)*$C22</f>
        <v>0</v>
      </c>
    </row>
  </sheetData>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BD5F4-F8C2-B04F-ABEA-3D1B83045E36}">
  <dimension ref="A1:T22"/>
  <sheetViews>
    <sheetView workbookViewId="0">
      <selection activeCell="G18" sqref="G18:T19"/>
    </sheetView>
  </sheetViews>
  <sheetFormatPr baseColWidth="10" defaultRowHeight="16" x14ac:dyDescent="0.2"/>
  <cols>
    <col min="1" max="1" width="17.83203125" bestFit="1" customWidth="1"/>
    <col min="5" max="5" width="21" bestFit="1" customWidth="1"/>
  </cols>
  <sheetData>
    <row r="1" spans="1:20" x14ac:dyDescent="0.2">
      <c r="A1" t="str">
        <f>'Calculatie sheet'!AK3</f>
        <v>Persleidingen (PVC)</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sheet'!AK68*'Calculatie sheet'!$AK$57*(1-'Calculatie sheet'!$AK$77-'Calculatie sheet'!$AK$78)</f>
        <v>0</v>
      </c>
      <c r="D2" t="s">
        <v>134</v>
      </c>
      <c r="E2" s="8" t="s">
        <v>71</v>
      </c>
      <c r="G2" s="684">
        <f>C2*'Calculatie sheet'!AK$7</f>
        <v>0</v>
      </c>
      <c r="H2" s="682">
        <f>C2*'Calculatie sheet'!AK$8</f>
        <v>0</v>
      </c>
      <c r="I2" t="str">
        <f>D2</f>
        <v>Primair</v>
      </c>
      <c r="J2" s="568">
        <f>LOOKUP('Calculatie sheet'!$AK$2,'Objectenoverzicht aantallen'!$A:$A,'Objectenoverzicht aantallen'!E:E)*$C2</f>
        <v>0</v>
      </c>
      <c r="K2" s="568">
        <f>LOOKUP('Calculatie sheet'!$AK$2,'Objectenoverzicht aantallen'!$A:$A,'Objectenoverzicht aantallen'!F:F)*$C2</f>
        <v>0</v>
      </c>
      <c r="L2" s="568">
        <f>LOOKUP('Calculatie sheet'!$AK$2,'Objectenoverzicht aantallen'!$A:$A,'Objectenoverzicht aantallen'!G:G)*$C2</f>
        <v>0</v>
      </c>
      <c r="M2" s="568">
        <f>LOOKUP('Calculatie sheet'!$AK$2,'Objectenoverzicht aantallen'!$A:$A,'Objectenoverzicht aantallen'!H:H)*$C2</f>
        <v>0</v>
      </c>
      <c r="N2" s="568">
        <f>LOOKUP('Calculatie sheet'!$AK$2,'Objectenoverzicht aantallen'!$A:$A,'Objectenoverzicht aantallen'!I:I)*$C2</f>
        <v>0</v>
      </c>
      <c r="O2" s="568">
        <f>LOOKUP('Calculatie sheet'!$AK$2,'Objectenoverzicht aantallen'!$A:$A,'Objectenoverzicht aantallen'!J:J)*$C2</f>
        <v>0</v>
      </c>
      <c r="P2" s="568">
        <f>LOOKUP('Calculatie sheet'!$AK$2,'Objectenoverzicht aantallen'!$A:$A,'Objectenoverzicht aantallen'!K:K)*$C2</f>
        <v>0</v>
      </c>
      <c r="Q2" s="568">
        <f>LOOKUP('Calculatie sheet'!$AK$2,'Objectenoverzicht aantallen'!$A:$A,'Objectenoverzicht aantallen'!L:L)*$C2</f>
        <v>0</v>
      </c>
      <c r="R2" s="568">
        <f>LOOKUP('Calculatie sheet'!$AK$2,'Objectenoverzicht aantallen'!$A:$A,'Objectenoverzicht aantallen'!M:M)*$C2</f>
        <v>0</v>
      </c>
      <c r="S2" s="568">
        <f>LOOKUP('Calculatie sheet'!$AK$2,'Objectenoverzicht aantallen'!$A:$A,'Objectenoverzicht aantallen'!N:N)*$C2</f>
        <v>0</v>
      </c>
      <c r="T2" s="568">
        <f>LOOKUP('Calculatie sheet'!$AK$2,'Objectenoverzicht aantallen'!$A:$A,'Objectenoverzicht aantallen'!O:O)*$C2</f>
        <v>0</v>
      </c>
    </row>
    <row r="3" spans="1:20" x14ac:dyDescent="0.2">
      <c r="B3" t="str">
        <f>'Calculatie sheet'!C69</f>
        <v>Staal</v>
      </c>
      <c r="C3" s="683">
        <f>'Calculatie sheet'!AK69*'Calculatie sheet'!$AK$57*(1-'Calculatie sheet'!$AK$77-'Calculatie sheet'!$AK$78)</f>
        <v>0</v>
      </c>
      <c r="D3" t="s">
        <v>134</v>
      </c>
      <c r="E3" s="24" t="s">
        <v>74</v>
      </c>
      <c r="G3" s="684">
        <f>C3*'Calculatie sheet'!AK$7</f>
        <v>0</v>
      </c>
      <c r="H3" s="682">
        <f>C3*'Calculatie sheet'!AK$8</f>
        <v>0</v>
      </c>
      <c r="I3" t="str">
        <f t="shared" ref="I3:I22" si="0">D3</f>
        <v>Primair</v>
      </c>
      <c r="J3" s="568">
        <f>LOOKUP('Calculatie sheet'!$AK$2,'Objectenoverzicht aantallen'!$A:$A,'Objectenoverzicht aantallen'!E:E)*$C3</f>
        <v>0</v>
      </c>
      <c r="K3" s="568">
        <f>LOOKUP('Calculatie sheet'!$AK$2,'Objectenoverzicht aantallen'!$A:$A,'Objectenoverzicht aantallen'!F:F)*$C3</f>
        <v>0</v>
      </c>
      <c r="L3" s="568">
        <f>LOOKUP('Calculatie sheet'!$AK$2,'Objectenoverzicht aantallen'!$A:$A,'Objectenoverzicht aantallen'!G:G)*$C3</f>
        <v>0</v>
      </c>
      <c r="M3" s="568">
        <f>LOOKUP('Calculatie sheet'!$AK$2,'Objectenoverzicht aantallen'!$A:$A,'Objectenoverzicht aantallen'!H:H)*$C3</f>
        <v>0</v>
      </c>
      <c r="N3" s="568">
        <f>LOOKUP('Calculatie sheet'!$AK$2,'Objectenoverzicht aantallen'!$A:$A,'Objectenoverzicht aantallen'!I:I)*$C3</f>
        <v>0</v>
      </c>
      <c r="O3" s="568">
        <f>LOOKUP('Calculatie sheet'!$AK$2,'Objectenoverzicht aantallen'!$A:$A,'Objectenoverzicht aantallen'!J:J)*$C3</f>
        <v>0</v>
      </c>
      <c r="P3" s="568">
        <f>LOOKUP('Calculatie sheet'!$AK$2,'Objectenoverzicht aantallen'!$A:$A,'Objectenoverzicht aantallen'!K:K)*$C3</f>
        <v>0</v>
      </c>
      <c r="Q3" s="568">
        <f>LOOKUP('Calculatie sheet'!$AK$2,'Objectenoverzicht aantallen'!$A:$A,'Objectenoverzicht aantallen'!L:L)*$C3</f>
        <v>0</v>
      </c>
      <c r="R3" s="568">
        <f>LOOKUP('Calculatie sheet'!$AK$2,'Objectenoverzicht aantallen'!$A:$A,'Objectenoverzicht aantallen'!M:M)*$C3</f>
        <v>0</v>
      </c>
      <c r="S3" s="568">
        <f>LOOKUP('Calculatie sheet'!$AK$2,'Objectenoverzicht aantallen'!$A:$A,'Objectenoverzicht aantallen'!N:N)*$C3</f>
        <v>0</v>
      </c>
      <c r="T3" s="568">
        <f>LOOKUP('Calculatie sheet'!$AK$2,'Objectenoverzicht aantallen'!$A:$A,'Objectenoverzicht aantallen'!O:O)*$C3</f>
        <v>0</v>
      </c>
    </row>
    <row r="4" spans="1:20" x14ac:dyDescent="0.2">
      <c r="B4" t="str">
        <f>'Calculatie sheet'!C70</f>
        <v>Asfalt</v>
      </c>
      <c r="C4" s="683">
        <f>'Calculatie sheet'!AK70*'Calculatie sheet'!$AK$57*(1-'Calculatie sheet'!$AK$77-'Calculatie sheet'!$AK$78)</f>
        <v>0</v>
      </c>
      <c r="D4" t="s">
        <v>134</v>
      </c>
      <c r="E4" s="25" t="s">
        <v>75</v>
      </c>
      <c r="G4" s="684">
        <f>C4*'Calculatie sheet'!AK$7</f>
        <v>0</v>
      </c>
      <c r="H4" s="682">
        <f>C4*'Calculatie sheet'!AK$8</f>
        <v>0</v>
      </c>
      <c r="I4" t="str">
        <f t="shared" si="0"/>
        <v>Primair</v>
      </c>
      <c r="J4" s="568">
        <f>LOOKUP('Calculatie sheet'!$AK$2,'Objectenoverzicht aantallen'!$A:$A,'Objectenoverzicht aantallen'!E:E)*$C4</f>
        <v>0</v>
      </c>
      <c r="K4" s="568">
        <f>LOOKUP('Calculatie sheet'!$AK$2,'Objectenoverzicht aantallen'!$A:$A,'Objectenoverzicht aantallen'!F:F)*$C4</f>
        <v>0</v>
      </c>
      <c r="L4" s="568">
        <f>LOOKUP('Calculatie sheet'!$AK$2,'Objectenoverzicht aantallen'!$A:$A,'Objectenoverzicht aantallen'!G:G)*$C4</f>
        <v>0</v>
      </c>
      <c r="M4" s="568">
        <f>LOOKUP('Calculatie sheet'!$AK$2,'Objectenoverzicht aantallen'!$A:$A,'Objectenoverzicht aantallen'!H:H)*$C4</f>
        <v>0</v>
      </c>
      <c r="N4" s="568">
        <f>LOOKUP('Calculatie sheet'!$AK$2,'Objectenoverzicht aantallen'!$A:$A,'Objectenoverzicht aantallen'!I:I)*$C4</f>
        <v>0</v>
      </c>
      <c r="O4" s="568">
        <f>LOOKUP('Calculatie sheet'!$AK$2,'Objectenoverzicht aantallen'!$A:$A,'Objectenoverzicht aantallen'!J:J)*$C4</f>
        <v>0</v>
      </c>
      <c r="P4" s="568">
        <f>LOOKUP('Calculatie sheet'!$AK$2,'Objectenoverzicht aantallen'!$A:$A,'Objectenoverzicht aantallen'!K:K)*$C4</f>
        <v>0</v>
      </c>
      <c r="Q4" s="568">
        <f>LOOKUP('Calculatie sheet'!$AK$2,'Objectenoverzicht aantallen'!$A:$A,'Objectenoverzicht aantallen'!L:L)*$C4</f>
        <v>0</v>
      </c>
      <c r="R4" s="568">
        <f>LOOKUP('Calculatie sheet'!$AK$2,'Objectenoverzicht aantallen'!$A:$A,'Objectenoverzicht aantallen'!M:M)*$C4</f>
        <v>0</v>
      </c>
      <c r="S4" s="568">
        <f>LOOKUP('Calculatie sheet'!$AK$2,'Objectenoverzicht aantallen'!$A:$A,'Objectenoverzicht aantallen'!N:N)*$C4</f>
        <v>0</v>
      </c>
      <c r="T4" s="568">
        <f>LOOKUP('Calculatie sheet'!$AK$2,'Objectenoverzicht aantallen'!$A:$A,'Objectenoverzicht aantallen'!O:O)*$C4</f>
        <v>0</v>
      </c>
    </row>
    <row r="5" spans="1:20" x14ac:dyDescent="0.2">
      <c r="B5" t="s">
        <v>866</v>
      </c>
      <c r="C5" s="683">
        <f>'Calculatie sheet'!AK71*'Calculatie sheet'!$AK$57*(1-'Calculatie sheet'!$AK$77-'Calculatie sheet'!$AK$78)</f>
        <v>0</v>
      </c>
      <c r="D5" t="s">
        <v>134</v>
      </c>
      <c r="E5" s="27" t="s">
        <v>93</v>
      </c>
      <c r="G5" s="684">
        <f>C5*'Calculatie sheet'!AK$7</f>
        <v>0</v>
      </c>
      <c r="H5" s="682">
        <f>C5*'Calculatie sheet'!AK$8</f>
        <v>0</v>
      </c>
      <c r="I5" t="str">
        <f t="shared" ref="I5" si="1">D5</f>
        <v>Primair</v>
      </c>
      <c r="J5" s="568">
        <f>LOOKUP('Calculatie sheet'!$AK$2,'Objectenoverzicht aantallen'!$A:$A,'Objectenoverzicht aantallen'!E:E)*$C5</f>
        <v>0</v>
      </c>
      <c r="K5" s="568">
        <f>LOOKUP('Calculatie sheet'!$AK$2,'Objectenoverzicht aantallen'!$A:$A,'Objectenoverzicht aantallen'!F:F)*$C5</f>
        <v>0</v>
      </c>
      <c r="L5" s="568">
        <f>LOOKUP('Calculatie sheet'!$AK$2,'Objectenoverzicht aantallen'!$A:$A,'Objectenoverzicht aantallen'!G:G)*$C5</f>
        <v>0</v>
      </c>
      <c r="M5" s="568">
        <f>LOOKUP('Calculatie sheet'!$AK$2,'Objectenoverzicht aantallen'!$A:$A,'Objectenoverzicht aantallen'!H:H)*$C5</f>
        <v>0</v>
      </c>
      <c r="N5" s="568">
        <f>LOOKUP('Calculatie sheet'!$AK$2,'Objectenoverzicht aantallen'!$A:$A,'Objectenoverzicht aantallen'!I:I)*$C5</f>
        <v>0</v>
      </c>
      <c r="O5" s="568">
        <f>LOOKUP('Calculatie sheet'!$AK$2,'Objectenoverzicht aantallen'!$A:$A,'Objectenoverzicht aantallen'!J:J)*$C5</f>
        <v>0</v>
      </c>
      <c r="P5" s="568">
        <f>LOOKUP('Calculatie sheet'!$AK$2,'Objectenoverzicht aantallen'!$A:$A,'Objectenoverzicht aantallen'!K:K)*$C5</f>
        <v>0</v>
      </c>
      <c r="Q5" s="568">
        <f>LOOKUP('Calculatie sheet'!$AK$2,'Objectenoverzicht aantallen'!$A:$A,'Objectenoverzicht aantallen'!L:L)*$C5</f>
        <v>0</v>
      </c>
      <c r="R5" s="568">
        <f>LOOKUP('Calculatie sheet'!$AK$2,'Objectenoverzicht aantallen'!$A:$A,'Objectenoverzicht aantallen'!M:M)*$C5</f>
        <v>0</v>
      </c>
      <c r="S5" s="568">
        <f>LOOKUP('Calculatie sheet'!$AK$2,'Objectenoverzicht aantallen'!$A:$A,'Objectenoverzicht aantallen'!N:N)*$C5</f>
        <v>0</v>
      </c>
      <c r="T5" s="568">
        <f>LOOKUP('Calculatie sheet'!$AK$2,'Objectenoverzicht aantallen'!$A:$A,'Objectenoverzicht aantallen'!O:O)*$C5</f>
        <v>0</v>
      </c>
    </row>
    <row r="6" spans="1:20" x14ac:dyDescent="0.2">
      <c r="B6" t="str">
        <f>'Calculatie sheet'!C72</f>
        <v>Grondbewerking</v>
      </c>
      <c r="C6" s="683">
        <f>'Calculatie sheet'!AK72*'Calculatie sheet'!$AK$57*(1-'Calculatie sheet'!$AK$77-'Calculatie sheet'!$AK$78)</f>
        <v>0</v>
      </c>
      <c r="D6" t="s">
        <v>134</v>
      </c>
      <c r="E6" s="38" t="s">
        <v>659</v>
      </c>
      <c r="G6" s="684">
        <f>C6*'Calculatie sheet'!AK$7</f>
        <v>0</v>
      </c>
      <c r="H6" s="682">
        <f>C6*'Calculatie sheet'!AK$8</f>
        <v>0</v>
      </c>
      <c r="I6" t="str">
        <f t="shared" si="0"/>
        <v>Primair</v>
      </c>
      <c r="J6" s="568">
        <f>LOOKUP('Calculatie sheet'!$AK$2,'Objectenoverzicht aantallen'!$A:$A,'Objectenoverzicht aantallen'!E:E)*$C6</f>
        <v>0</v>
      </c>
      <c r="K6" s="568">
        <f>LOOKUP('Calculatie sheet'!$AK$2,'Objectenoverzicht aantallen'!$A:$A,'Objectenoverzicht aantallen'!F:F)*$C6</f>
        <v>0</v>
      </c>
      <c r="L6" s="568">
        <f>LOOKUP('Calculatie sheet'!$AK$2,'Objectenoverzicht aantallen'!$A:$A,'Objectenoverzicht aantallen'!G:G)*$C6</f>
        <v>0</v>
      </c>
      <c r="M6" s="568">
        <f>LOOKUP('Calculatie sheet'!$AK$2,'Objectenoverzicht aantallen'!$A:$A,'Objectenoverzicht aantallen'!H:H)*$C6</f>
        <v>0</v>
      </c>
      <c r="N6" s="568">
        <f>LOOKUP('Calculatie sheet'!$AK$2,'Objectenoverzicht aantallen'!$A:$A,'Objectenoverzicht aantallen'!I:I)*$C6</f>
        <v>0</v>
      </c>
      <c r="O6" s="568">
        <f>LOOKUP('Calculatie sheet'!$AK$2,'Objectenoverzicht aantallen'!$A:$A,'Objectenoverzicht aantallen'!J:J)*$C6</f>
        <v>0</v>
      </c>
      <c r="P6" s="568">
        <f>LOOKUP('Calculatie sheet'!$AK$2,'Objectenoverzicht aantallen'!$A:$A,'Objectenoverzicht aantallen'!K:K)*$C6</f>
        <v>0</v>
      </c>
      <c r="Q6" s="568">
        <f>LOOKUP('Calculatie sheet'!$AK$2,'Objectenoverzicht aantallen'!$A:$A,'Objectenoverzicht aantallen'!L:L)*$C6</f>
        <v>0</v>
      </c>
      <c r="R6" s="568">
        <f>LOOKUP('Calculatie sheet'!$AK$2,'Objectenoverzicht aantallen'!$A:$A,'Objectenoverzicht aantallen'!M:M)*$C6</f>
        <v>0</v>
      </c>
      <c r="S6" s="568">
        <f>LOOKUP('Calculatie sheet'!$AK$2,'Objectenoverzicht aantallen'!$A:$A,'Objectenoverzicht aantallen'!N:N)*$C6</f>
        <v>0</v>
      </c>
      <c r="T6" s="568">
        <f>LOOKUP('Calculatie sheet'!$AK$2,'Objectenoverzicht aantallen'!$A:$A,'Objectenoverzicht aantallen'!O:O)*$C6</f>
        <v>0</v>
      </c>
    </row>
    <row r="7" spans="1:20" x14ac:dyDescent="0.2">
      <c r="B7" t="str">
        <f>'Calculatie sheet'!C73</f>
        <v>Bestrating</v>
      </c>
      <c r="C7" s="683">
        <f>'Calculatie sheet'!AK73*'Calculatie sheet'!$AK$57*(1-'Calculatie sheet'!$AK$77-'Calculatie sheet'!$AK$78)</f>
        <v>0</v>
      </c>
      <c r="D7" t="s">
        <v>134</v>
      </c>
      <c r="E7" s="569" t="s">
        <v>597</v>
      </c>
      <c r="G7" s="684">
        <f>C7*'Calculatie sheet'!AK$7</f>
        <v>0</v>
      </c>
      <c r="H7" s="682">
        <f>C7*'Calculatie sheet'!AK$8</f>
        <v>0</v>
      </c>
      <c r="I7" t="str">
        <f t="shared" si="0"/>
        <v>Primair</v>
      </c>
      <c r="J7" s="568">
        <f>LOOKUP('Calculatie sheet'!$AK$2,'Objectenoverzicht aantallen'!$A:$A,'Objectenoverzicht aantallen'!E:E)*$C7</f>
        <v>0</v>
      </c>
      <c r="K7" s="568">
        <f>LOOKUP('Calculatie sheet'!$AK$2,'Objectenoverzicht aantallen'!$A:$A,'Objectenoverzicht aantallen'!F:F)*$C7</f>
        <v>0</v>
      </c>
      <c r="L7" s="568">
        <f>LOOKUP('Calculatie sheet'!$AK$2,'Objectenoverzicht aantallen'!$A:$A,'Objectenoverzicht aantallen'!G:G)*$C7</f>
        <v>0</v>
      </c>
      <c r="M7" s="568">
        <f>LOOKUP('Calculatie sheet'!$AK$2,'Objectenoverzicht aantallen'!$A:$A,'Objectenoverzicht aantallen'!H:H)*$C7</f>
        <v>0</v>
      </c>
      <c r="N7" s="568">
        <f>LOOKUP('Calculatie sheet'!$AK$2,'Objectenoverzicht aantallen'!$A:$A,'Objectenoverzicht aantallen'!I:I)*$C7</f>
        <v>0</v>
      </c>
      <c r="O7" s="568">
        <f>LOOKUP('Calculatie sheet'!$AK$2,'Objectenoverzicht aantallen'!$A:$A,'Objectenoverzicht aantallen'!J:J)*$C7</f>
        <v>0</v>
      </c>
      <c r="P7" s="568">
        <f>LOOKUP('Calculatie sheet'!$AK$2,'Objectenoverzicht aantallen'!$A:$A,'Objectenoverzicht aantallen'!K:K)*$C7</f>
        <v>0</v>
      </c>
      <c r="Q7" s="568">
        <f>LOOKUP('Calculatie sheet'!$AK$2,'Objectenoverzicht aantallen'!$A:$A,'Objectenoverzicht aantallen'!L:L)*$C7</f>
        <v>0</v>
      </c>
      <c r="R7" s="568">
        <f>LOOKUP('Calculatie sheet'!$AK$2,'Objectenoverzicht aantallen'!$A:$A,'Objectenoverzicht aantallen'!M:M)*$C7</f>
        <v>0</v>
      </c>
      <c r="S7" s="568">
        <f>LOOKUP('Calculatie sheet'!$AK$2,'Objectenoverzicht aantallen'!$A:$A,'Objectenoverzicht aantallen'!N:N)*$C7</f>
        <v>0</v>
      </c>
      <c r="T7" s="568">
        <f>LOOKUP('Calculatie sheet'!$AK$2,'Objectenoverzicht aantallen'!$A:$A,'Objectenoverzicht aantallen'!O:O)*$C7</f>
        <v>0</v>
      </c>
    </row>
    <row r="8" spans="1:20" x14ac:dyDescent="0.2">
      <c r="B8" t="s">
        <v>348</v>
      </c>
      <c r="C8" s="683">
        <f>'Calculatie sheet'!AK74*'Calculatie sheet'!$AK$57*(1-'Calculatie sheet'!$AK$77-'Calculatie sheet'!$AK$78)</f>
        <v>5.6385000000000005</v>
      </c>
      <c r="D8" t="s">
        <v>134</v>
      </c>
      <c r="G8" s="684">
        <f>C8*'Calculatie sheet'!AK$7</f>
        <v>0</v>
      </c>
      <c r="H8" s="682">
        <f>C8*'Calculatie sheet'!AK$8</f>
        <v>0</v>
      </c>
      <c r="I8" t="str">
        <f t="shared" si="0"/>
        <v>Primair</v>
      </c>
      <c r="J8" s="568">
        <f>LOOKUP('Calculatie sheet'!$AK$2,'Objectenoverzicht aantallen'!$A:$A,'Objectenoverzicht aantallen'!E:E)*$C8</f>
        <v>0</v>
      </c>
      <c r="K8" s="568">
        <f>LOOKUP('Calculatie sheet'!$AK$2,'Objectenoverzicht aantallen'!$A:$A,'Objectenoverzicht aantallen'!F:F)*$C8</f>
        <v>0</v>
      </c>
      <c r="L8" s="568">
        <f>LOOKUP('Calculatie sheet'!$AK$2,'Objectenoverzicht aantallen'!$A:$A,'Objectenoverzicht aantallen'!G:G)*$C8</f>
        <v>0</v>
      </c>
      <c r="M8" s="568">
        <f>LOOKUP('Calculatie sheet'!$AK$2,'Objectenoverzicht aantallen'!$A:$A,'Objectenoverzicht aantallen'!H:H)*$C8</f>
        <v>0</v>
      </c>
      <c r="N8" s="568">
        <f>LOOKUP('Calculatie sheet'!$AK$2,'Objectenoverzicht aantallen'!$A:$A,'Objectenoverzicht aantallen'!I:I)*$C8</f>
        <v>0</v>
      </c>
      <c r="O8" s="568">
        <f>LOOKUP('Calculatie sheet'!$AK$2,'Objectenoverzicht aantallen'!$A:$A,'Objectenoverzicht aantallen'!J:J)*$C8</f>
        <v>0</v>
      </c>
      <c r="P8" s="568">
        <f>LOOKUP('Calculatie sheet'!$AK$2,'Objectenoverzicht aantallen'!$A:$A,'Objectenoverzicht aantallen'!K:K)*$C8</f>
        <v>0</v>
      </c>
      <c r="Q8" s="568">
        <f>LOOKUP('Calculatie sheet'!$AK$2,'Objectenoverzicht aantallen'!$A:$A,'Objectenoverzicht aantallen'!L:L)*$C8</f>
        <v>0</v>
      </c>
      <c r="R8" s="568">
        <f>LOOKUP('Calculatie sheet'!$AK$2,'Objectenoverzicht aantallen'!$A:$A,'Objectenoverzicht aantallen'!M:M)*$C8</f>
        <v>0</v>
      </c>
      <c r="S8" s="568">
        <f>LOOKUP('Calculatie sheet'!$AK$2,'Objectenoverzicht aantallen'!$A:$A,'Objectenoverzicht aantallen'!N:N)*$C8</f>
        <v>0</v>
      </c>
      <c r="T8" s="568">
        <f>LOOKUP('Calculatie sheet'!$AK$2,'Objectenoverzicht aantallen'!$A:$A,'Objectenoverzicht aantallen'!O:O)*$C8</f>
        <v>0</v>
      </c>
    </row>
    <row r="9" spans="1:20" x14ac:dyDescent="0.2">
      <c r="B9" t="str">
        <f t="shared" ref="B9:B14" si="2">B2</f>
        <v>Beton</v>
      </c>
      <c r="C9" s="683">
        <f>'Calculatie sheet'!AK68*'Calculatie sheet'!$AK$57*'Calculatie sheet'!$AK$77</f>
        <v>0</v>
      </c>
      <c r="D9" t="s">
        <v>135</v>
      </c>
      <c r="G9" s="684">
        <f>C9*'Calculatie sheet'!AK$7</f>
        <v>0</v>
      </c>
      <c r="H9" s="682">
        <f>C9*'Calculatie sheet'!AK$8</f>
        <v>0</v>
      </c>
      <c r="I9" t="str">
        <f t="shared" si="0"/>
        <v>Secundair</v>
      </c>
      <c r="J9" s="568">
        <f>LOOKUP('Calculatie sheet'!$AK$2,'Objectenoverzicht aantallen'!$A:$A,'Objectenoverzicht aantallen'!E:E)*$C9</f>
        <v>0</v>
      </c>
      <c r="K9" s="568">
        <f>LOOKUP('Calculatie sheet'!$AK$2,'Objectenoverzicht aantallen'!$A:$A,'Objectenoverzicht aantallen'!F:F)*$C9</f>
        <v>0</v>
      </c>
      <c r="L9" s="568">
        <f>LOOKUP('Calculatie sheet'!$AK$2,'Objectenoverzicht aantallen'!$A:$A,'Objectenoverzicht aantallen'!G:G)*$C9</f>
        <v>0</v>
      </c>
      <c r="M9" s="568">
        <f>LOOKUP('Calculatie sheet'!$AK$2,'Objectenoverzicht aantallen'!$A:$A,'Objectenoverzicht aantallen'!H:H)*$C9</f>
        <v>0</v>
      </c>
      <c r="N9" s="568">
        <f>LOOKUP('Calculatie sheet'!$AK$2,'Objectenoverzicht aantallen'!$A:$A,'Objectenoverzicht aantallen'!I:I)*$C9</f>
        <v>0</v>
      </c>
      <c r="O9" s="568">
        <f>LOOKUP('Calculatie sheet'!$AK$2,'Objectenoverzicht aantallen'!$A:$A,'Objectenoverzicht aantallen'!J:J)*$C9</f>
        <v>0</v>
      </c>
      <c r="P9" s="568">
        <f>LOOKUP('Calculatie sheet'!$AK$2,'Objectenoverzicht aantallen'!$A:$A,'Objectenoverzicht aantallen'!K:K)*$C9</f>
        <v>0</v>
      </c>
      <c r="Q9" s="568">
        <f>LOOKUP('Calculatie sheet'!$AK$2,'Objectenoverzicht aantallen'!$A:$A,'Objectenoverzicht aantallen'!L:L)*$C9</f>
        <v>0</v>
      </c>
      <c r="R9" s="568">
        <f>LOOKUP('Calculatie sheet'!$AK$2,'Objectenoverzicht aantallen'!$A:$A,'Objectenoverzicht aantallen'!M:M)*$C9</f>
        <v>0</v>
      </c>
      <c r="S9" s="568">
        <f>LOOKUP('Calculatie sheet'!$AK$2,'Objectenoverzicht aantallen'!$A:$A,'Objectenoverzicht aantallen'!N:N)*$C9</f>
        <v>0</v>
      </c>
      <c r="T9" s="568">
        <f>LOOKUP('Calculatie sheet'!$AK$2,'Objectenoverzicht aantallen'!$A:$A,'Objectenoverzicht aantallen'!O:O)*$C9</f>
        <v>0</v>
      </c>
    </row>
    <row r="10" spans="1:20" x14ac:dyDescent="0.2">
      <c r="B10" t="str">
        <f t="shared" si="2"/>
        <v>Staal</v>
      </c>
      <c r="C10" s="683">
        <f>'Calculatie sheet'!AK69*'Calculatie sheet'!$AK$57*'Calculatie sheet'!$AK$77</f>
        <v>0</v>
      </c>
      <c r="D10" t="s">
        <v>135</v>
      </c>
      <c r="G10" s="684">
        <f>C10*'Calculatie sheet'!AK$7</f>
        <v>0</v>
      </c>
      <c r="H10" s="682">
        <f>C10*'Calculatie sheet'!AK$8</f>
        <v>0</v>
      </c>
      <c r="I10" t="str">
        <f t="shared" si="0"/>
        <v>Secundair</v>
      </c>
      <c r="J10" s="568">
        <f>LOOKUP('Calculatie sheet'!$AK$2,'Objectenoverzicht aantallen'!$A:$A,'Objectenoverzicht aantallen'!E:E)*$C10</f>
        <v>0</v>
      </c>
      <c r="K10" s="568">
        <f>LOOKUP('Calculatie sheet'!$AK$2,'Objectenoverzicht aantallen'!$A:$A,'Objectenoverzicht aantallen'!F:F)*$C10</f>
        <v>0</v>
      </c>
      <c r="L10" s="568">
        <f>LOOKUP('Calculatie sheet'!$AK$2,'Objectenoverzicht aantallen'!$A:$A,'Objectenoverzicht aantallen'!G:G)*$C10</f>
        <v>0</v>
      </c>
      <c r="M10" s="568">
        <f>LOOKUP('Calculatie sheet'!$AK$2,'Objectenoverzicht aantallen'!$A:$A,'Objectenoverzicht aantallen'!H:H)*$C10</f>
        <v>0</v>
      </c>
      <c r="N10" s="568">
        <f>LOOKUP('Calculatie sheet'!$AK$2,'Objectenoverzicht aantallen'!$A:$A,'Objectenoverzicht aantallen'!I:I)*$C10</f>
        <v>0</v>
      </c>
      <c r="O10" s="568">
        <f>LOOKUP('Calculatie sheet'!$AK$2,'Objectenoverzicht aantallen'!$A:$A,'Objectenoverzicht aantallen'!J:J)*$C10</f>
        <v>0</v>
      </c>
      <c r="P10" s="568">
        <f>LOOKUP('Calculatie sheet'!$AK$2,'Objectenoverzicht aantallen'!$A:$A,'Objectenoverzicht aantallen'!K:K)*$C10</f>
        <v>0</v>
      </c>
      <c r="Q10" s="568">
        <f>LOOKUP('Calculatie sheet'!$AK$2,'Objectenoverzicht aantallen'!$A:$A,'Objectenoverzicht aantallen'!L:L)*$C10</f>
        <v>0</v>
      </c>
      <c r="R10" s="568">
        <f>LOOKUP('Calculatie sheet'!$AK$2,'Objectenoverzicht aantallen'!$A:$A,'Objectenoverzicht aantallen'!M:M)*$C10</f>
        <v>0</v>
      </c>
      <c r="S10" s="568">
        <f>LOOKUP('Calculatie sheet'!$AK$2,'Objectenoverzicht aantallen'!$A:$A,'Objectenoverzicht aantallen'!N:N)*$C10</f>
        <v>0</v>
      </c>
      <c r="T10" s="568">
        <f>LOOKUP('Calculatie sheet'!$AK$2,'Objectenoverzicht aantallen'!$A:$A,'Objectenoverzicht aantallen'!O:O)*$C10</f>
        <v>0</v>
      </c>
    </row>
    <row r="11" spans="1:20" x14ac:dyDescent="0.2">
      <c r="B11" t="str">
        <f t="shared" si="2"/>
        <v>Asfalt</v>
      </c>
      <c r="C11" s="683">
        <f>'Calculatie sheet'!AK70*'Calculatie sheet'!$AK$57*'Calculatie sheet'!$AK$77</f>
        <v>0</v>
      </c>
      <c r="D11" t="s">
        <v>135</v>
      </c>
      <c r="G11" s="684">
        <f>C11*'Calculatie sheet'!AK$7</f>
        <v>0</v>
      </c>
      <c r="H11" s="682">
        <f>C11*'Calculatie sheet'!AK$8</f>
        <v>0</v>
      </c>
      <c r="I11" t="str">
        <f t="shared" si="0"/>
        <v>Secundair</v>
      </c>
      <c r="J11" s="568">
        <f>LOOKUP('Calculatie sheet'!$AK$2,'Objectenoverzicht aantallen'!$A:$A,'Objectenoverzicht aantallen'!E:E)*$C11</f>
        <v>0</v>
      </c>
      <c r="K11" s="568">
        <f>LOOKUP('Calculatie sheet'!$AK$2,'Objectenoverzicht aantallen'!$A:$A,'Objectenoverzicht aantallen'!F:F)*$C11</f>
        <v>0</v>
      </c>
      <c r="L11" s="568">
        <f>LOOKUP('Calculatie sheet'!$AK$2,'Objectenoverzicht aantallen'!$A:$A,'Objectenoverzicht aantallen'!G:G)*$C11</f>
        <v>0</v>
      </c>
      <c r="M11" s="568">
        <f>LOOKUP('Calculatie sheet'!$AK$2,'Objectenoverzicht aantallen'!$A:$A,'Objectenoverzicht aantallen'!H:H)*$C11</f>
        <v>0</v>
      </c>
      <c r="N11" s="568">
        <f>LOOKUP('Calculatie sheet'!$AK$2,'Objectenoverzicht aantallen'!$A:$A,'Objectenoverzicht aantallen'!I:I)*$C11</f>
        <v>0</v>
      </c>
      <c r="O11" s="568">
        <f>LOOKUP('Calculatie sheet'!$AK$2,'Objectenoverzicht aantallen'!$A:$A,'Objectenoverzicht aantallen'!J:J)*$C11</f>
        <v>0</v>
      </c>
      <c r="P11" s="568">
        <f>LOOKUP('Calculatie sheet'!$AK$2,'Objectenoverzicht aantallen'!$A:$A,'Objectenoverzicht aantallen'!K:K)*$C11</f>
        <v>0</v>
      </c>
      <c r="Q11" s="568">
        <f>LOOKUP('Calculatie sheet'!$AK$2,'Objectenoverzicht aantallen'!$A:$A,'Objectenoverzicht aantallen'!L:L)*$C11</f>
        <v>0</v>
      </c>
      <c r="R11" s="568">
        <f>LOOKUP('Calculatie sheet'!$AK$2,'Objectenoverzicht aantallen'!$A:$A,'Objectenoverzicht aantallen'!M:M)*$C11</f>
        <v>0</v>
      </c>
      <c r="S11" s="568">
        <f>LOOKUP('Calculatie sheet'!$AK$2,'Objectenoverzicht aantallen'!$A:$A,'Objectenoverzicht aantallen'!N:N)*$C11</f>
        <v>0</v>
      </c>
      <c r="T11" s="568">
        <f>LOOKUP('Calculatie sheet'!$AK$2,'Objectenoverzicht aantallen'!$A:$A,'Objectenoverzicht aantallen'!O:O)*$C11</f>
        <v>0</v>
      </c>
    </row>
    <row r="12" spans="1:20" x14ac:dyDescent="0.2">
      <c r="B12" t="str">
        <f t="shared" si="2"/>
        <v>Hout</v>
      </c>
      <c r="C12" s="683">
        <f>'Calculatie sheet'!AK71*'Calculatie sheet'!$AK$57*'Calculatie sheet'!$AK$77</f>
        <v>0</v>
      </c>
      <c r="D12" t="s">
        <v>135</v>
      </c>
      <c r="G12" s="684">
        <f>C12*'Calculatie sheet'!AK$7</f>
        <v>0</v>
      </c>
      <c r="H12" s="682">
        <f>C12*'Calculatie sheet'!AK$8</f>
        <v>0</v>
      </c>
      <c r="I12" t="str">
        <f t="shared" ref="I12" si="3">D12</f>
        <v>Secundair</v>
      </c>
      <c r="J12" s="568">
        <f>LOOKUP('Calculatie sheet'!$AK$2,'Objectenoverzicht aantallen'!$A:$A,'Objectenoverzicht aantallen'!E:E)*$C12</f>
        <v>0</v>
      </c>
      <c r="K12" s="568">
        <f>LOOKUP('Calculatie sheet'!$AK$2,'Objectenoverzicht aantallen'!$A:$A,'Objectenoverzicht aantallen'!F:F)*$C12</f>
        <v>0</v>
      </c>
      <c r="L12" s="568">
        <f>LOOKUP('Calculatie sheet'!$AK$2,'Objectenoverzicht aantallen'!$A:$A,'Objectenoverzicht aantallen'!G:G)*$C12</f>
        <v>0</v>
      </c>
      <c r="M12" s="568">
        <f>LOOKUP('Calculatie sheet'!$AK$2,'Objectenoverzicht aantallen'!$A:$A,'Objectenoverzicht aantallen'!H:H)*$C12</f>
        <v>0</v>
      </c>
      <c r="N12" s="568">
        <f>LOOKUP('Calculatie sheet'!$AK$2,'Objectenoverzicht aantallen'!$A:$A,'Objectenoverzicht aantallen'!I:I)*$C12</f>
        <v>0</v>
      </c>
      <c r="O12" s="568">
        <f>LOOKUP('Calculatie sheet'!$AK$2,'Objectenoverzicht aantallen'!$A:$A,'Objectenoverzicht aantallen'!J:J)*$C12</f>
        <v>0</v>
      </c>
      <c r="P12" s="568">
        <f>LOOKUP('Calculatie sheet'!$AK$2,'Objectenoverzicht aantallen'!$A:$A,'Objectenoverzicht aantallen'!K:K)*$C12</f>
        <v>0</v>
      </c>
      <c r="Q12" s="568">
        <f>LOOKUP('Calculatie sheet'!$AK$2,'Objectenoverzicht aantallen'!$A:$A,'Objectenoverzicht aantallen'!L:L)*$C12</f>
        <v>0</v>
      </c>
      <c r="R12" s="568">
        <f>LOOKUP('Calculatie sheet'!$AK$2,'Objectenoverzicht aantallen'!$A:$A,'Objectenoverzicht aantallen'!M:M)*$C12</f>
        <v>0</v>
      </c>
      <c r="S12" s="568">
        <f>LOOKUP('Calculatie sheet'!$AK$2,'Objectenoverzicht aantallen'!$A:$A,'Objectenoverzicht aantallen'!N:N)*$C12</f>
        <v>0</v>
      </c>
      <c r="T12" s="568">
        <f>LOOKUP('Calculatie sheet'!$AK$2,'Objectenoverzicht aantallen'!$A:$A,'Objectenoverzicht aantallen'!O:O)*$C12</f>
        <v>0</v>
      </c>
    </row>
    <row r="13" spans="1:20" x14ac:dyDescent="0.2">
      <c r="B13" t="str">
        <f t="shared" si="2"/>
        <v>Grondbewerking</v>
      </c>
      <c r="C13" s="683">
        <f>'Calculatie sheet'!AK72*'Calculatie sheet'!$AK$57*'Calculatie sheet'!$AK$77</f>
        <v>0</v>
      </c>
      <c r="D13" t="s">
        <v>135</v>
      </c>
      <c r="G13" s="684">
        <f>C13*'Calculatie sheet'!AK$7</f>
        <v>0</v>
      </c>
      <c r="H13" s="682">
        <f>C13*'Calculatie sheet'!AK$8</f>
        <v>0</v>
      </c>
      <c r="I13" t="str">
        <f t="shared" si="0"/>
        <v>Secundair</v>
      </c>
      <c r="J13" s="568">
        <f>LOOKUP('Calculatie sheet'!$AK$2,'Objectenoverzicht aantallen'!$A:$A,'Objectenoverzicht aantallen'!E:E)*$C13</f>
        <v>0</v>
      </c>
      <c r="K13" s="568">
        <f>LOOKUP('Calculatie sheet'!$AK$2,'Objectenoverzicht aantallen'!$A:$A,'Objectenoverzicht aantallen'!F:F)*$C13</f>
        <v>0</v>
      </c>
      <c r="L13" s="568">
        <f>LOOKUP('Calculatie sheet'!$AK$2,'Objectenoverzicht aantallen'!$A:$A,'Objectenoverzicht aantallen'!G:G)*$C13</f>
        <v>0</v>
      </c>
      <c r="M13" s="568">
        <f>LOOKUP('Calculatie sheet'!$AK$2,'Objectenoverzicht aantallen'!$A:$A,'Objectenoverzicht aantallen'!H:H)*$C13</f>
        <v>0</v>
      </c>
      <c r="N13" s="568">
        <f>LOOKUP('Calculatie sheet'!$AK$2,'Objectenoverzicht aantallen'!$A:$A,'Objectenoverzicht aantallen'!I:I)*$C13</f>
        <v>0</v>
      </c>
      <c r="O13" s="568">
        <f>LOOKUP('Calculatie sheet'!$AK$2,'Objectenoverzicht aantallen'!$A:$A,'Objectenoverzicht aantallen'!J:J)*$C13</f>
        <v>0</v>
      </c>
      <c r="P13" s="568">
        <f>LOOKUP('Calculatie sheet'!$AK$2,'Objectenoverzicht aantallen'!$A:$A,'Objectenoverzicht aantallen'!K:K)*$C13</f>
        <v>0</v>
      </c>
      <c r="Q13" s="568">
        <f>LOOKUP('Calculatie sheet'!$AK$2,'Objectenoverzicht aantallen'!$A:$A,'Objectenoverzicht aantallen'!L:L)*$C13</f>
        <v>0</v>
      </c>
      <c r="R13" s="568">
        <f>LOOKUP('Calculatie sheet'!$AK$2,'Objectenoverzicht aantallen'!$A:$A,'Objectenoverzicht aantallen'!M:M)*$C13</f>
        <v>0</v>
      </c>
      <c r="S13" s="568">
        <f>LOOKUP('Calculatie sheet'!$AK$2,'Objectenoverzicht aantallen'!$A:$A,'Objectenoverzicht aantallen'!N:N)*$C13</f>
        <v>0</v>
      </c>
      <c r="T13" s="568">
        <f>LOOKUP('Calculatie sheet'!$AK$2,'Objectenoverzicht aantallen'!$A:$A,'Objectenoverzicht aantallen'!O:O)*$C13</f>
        <v>0</v>
      </c>
    </row>
    <row r="14" spans="1:20" x14ac:dyDescent="0.2">
      <c r="B14" t="str">
        <f t="shared" si="2"/>
        <v>Bestrating</v>
      </c>
      <c r="C14" s="683">
        <f>'Calculatie sheet'!AK73*'Calculatie sheet'!$AK$57*'Calculatie sheet'!$AK$77</f>
        <v>0</v>
      </c>
      <c r="D14" t="s">
        <v>135</v>
      </c>
      <c r="G14" s="684">
        <f>C14*'Calculatie sheet'!AK$7</f>
        <v>0</v>
      </c>
      <c r="H14" s="682">
        <f>C14*'Calculatie sheet'!AK$8</f>
        <v>0</v>
      </c>
      <c r="I14" t="str">
        <f t="shared" si="0"/>
        <v>Secundair</v>
      </c>
      <c r="J14" s="568">
        <f>LOOKUP('Calculatie sheet'!$AK$2,'Objectenoverzicht aantallen'!$A:$A,'Objectenoverzicht aantallen'!E:E)*$C14</f>
        <v>0</v>
      </c>
      <c r="K14" s="568">
        <f>LOOKUP('Calculatie sheet'!$AK$2,'Objectenoverzicht aantallen'!$A:$A,'Objectenoverzicht aantallen'!F:F)*$C14</f>
        <v>0</v>
      </c>
      <c r="L14" s="568">
        <f>LOOKUP('Calculatie sheet'!$AK$2,'Objectenoverzicht aantallen'!$A:$A,'Objectenoverzicht aantallen'!G:G)*$C14</f>
        <v>0</v>
      </c>
      <c r="M14" s="568">
        <f>LOOKUP('Calculatie sheet'!$AK$2,'Objectenoverzicht aantallen'!$A:$A,'Objectenoverzicht aantallen'!H:H)*$C14</f>
        <v>0</v>
      </c>
      <c r="N14" s="568">
        <f>LOOKUP('Calculatie sheet'!$AK$2,'Objectenoverzicht aantallen'!$A:$A,'Objectenoverzicht aantallen'!I:I)*$C14</f>
        <v>0</v>
      </c>
      <c r="O14" s="568">
        <f>LOOKUP('Calculatie sheet'!$AK$2,'Objectenoverzicht aantallen'!$A:$A,'Objectenoverzicht aantallen'!J:J)*$C14</f>
        <v>0</v>
      </c>
      <c r="P14" s="568">
        <f>LOOKUP('Calculatie sheet'!$AK$2,'Objectenoverzicht aantallen'!$A:$A,'Objectenoverzicht aantallen'!K:K)*$C14</f>
        <v>0</v>
      </c>
      <c r="Q14" s="568">
        <f>LOOKUP('Calculatie sheet'!$AK$2,'Objectenoverzicht aantallen'!$A:$A,'Objectenoverzicht aantallen'!L:L)*$C14</f>
        <v>0</v>
      </c>
      <c r="R14" s="568">
        <f>LOOKUP('Calculatie sheet'!$AK$2,'Objectenoverzicht aantallen'!$A:$A,'Objectenoverzicht aantallen'!M:M)*$C14</f>
        <v>0</v>
      </c>
      <c r="S14" s="568">
        <f>LOOKUP('Calculatie sheet'!$AK$2,'Objectenoverzicht aantallen'!$A:$A,'Objectenoverzicht aantallen'!N:N)*$C14</f>
        <v>0</v>
      </c>
      <c r="T14" s="568">
        <f>LOOKUP('Calculatie sheet'!$AK$2,'Objectenoverzicht aantallen'!$A:$A,'Objectenoverzicht aantallen'!O:O)*$C14</f>
        <v>0</v>
      </c>
    </row>
    <row r="15" spans="1:20" x14ac:dyDescent="0.2">
      <c r="B15" t="s">
        <v>348</v>
      </c>
      <c r="C15" s="683">
        <f>'Calculatie sheet'!AK74*'Calculatie sheet'!$AK$57*'Calculatie sheet'!$AK$77</f>
        <v>0</v>
      </c>
      <c r="D15" t="s">
        <v>135</v>
      </c>
      <c r="G15" s="684">
        <f>C15*'Calculatie sheet'!AK$7</f>
        <v>0</v>
      </c>
      <c r="H15" s="682">
        <f>C15*'Calculatie sheet'!AK$8</f>
        <v>0</v>
      </c>
      <c r="I15" t="str">
        <f t="shared" si="0"/>
        <v>Secundair</v>
      </c>
      <c r="J15" s="568">
        <f>LOOKUP('Calculatie sheet'!$AK$2,'Objectenoverzicht aantallen'!$A:$A,'Objectenoverzicht aantallen'!E:E)*$C15</f>
        <v>0</v>
      </c>
      <c r="K15" s="568">
        <f>LOOKUP('Calculatie sheet'!$AK$2,'Objectenoverzicht aantallen'!$A:$A,'Objectenoverzicht aantallen'!F:F)*$C15</f>
        <v>0</v>
      </c>
      <c r="L15" s="568">
        <f>LOOKUP('Calculatie sheet'!$AK$2,'Objectenoverzicht aantallen'!$A:$A,'Objectenoverzicht aantallen'!G:G)*$C15</f>
        <v>0</v>
      </c>
      <c r="M15" s="568">
        <f>LOOKUP('Calculatie sheet'!$AK$2,'Objectenoverzicht aantallen'!$A:$A,'Objectenoverzicht aantallen'!H:H)*$C15</f>
        <v>0</v>
      </c>
      <c r="N15" s="568">
        <f>LOOKUP('Calculatie sheet'!$AK$2,'Objectenoverzicht aantallen'!$A:$A,'Objectenoverzicht aantallen'!I:I)*$C15</f>
        <v>0</v>
      </c>
      <c r="O15" s="568">
        <f>LOOKUP('Calculatie sheet'!$AK$2,'Objectenoverzicht aantallen'!$A:$A,'Objectenoverzicht aantallen'!J:J)*$C15</f>
        <v>0</v>
      </c>
      <c r="P15" s="568">
        <f>LOOKUP('Calculatie sheet'!$AK$2,'Objectenoverzicht aantallen'!$A:$A,'Objectenoverzicht aantallen'!K:K)*$C15</f>
        <v>0</v>
      </c>
      <c r="Q15" s="568">
        <f>LOOKUP('Calculatie sheet'!$AK$2,'Objectenoverzicht aantallen'!$A:$A,'Objectenoverzicht aantallen'!L:L)*$C15</f>
        <v>0</v>
      </c>
      <c r="R15" s="568">
        <f>LOOKUP('Calculatie sheet'!$AK$2,'Objectenoverzicht aantallen'!$A:$A,'Objectenoverzicht aantallen'!M:M)*$C15</f>
        <v>0</v>
      </c>
      <c r="S15" s="568">
        <f>LOOKUP('Calculatie sheet'!$AK$2,'Objectenoverzicht aantallen'!$A:$A,'Objectenoverzicht aantallen'!N:N)*$C15</f>
        <v>0</v>
      </c>
      <c r="T15" s="568">
        <f>LOOKUP('Calculatie sheet'!$AK$2,'Objectenoverzicht aantallen'!$A:$A,'Objectenoverzicht aantallen'!O:O)*$C15</f>
        <v>0</v>
      </c>
    </row>
    <row r="16" spans="1:20" x14ac:dyDescent="0.2">
      <c r="B16" t="str">
        <f>B9</f>
        <v>Beton</v>
      </c>
      <c r="C16" s="683">
        <f>'Calculatie sheet'!AK68*'Calculatie sheet'!$AK$57*'Calculatie sheet'!$AK$78</f>
        <v>0</v>
      </c>
      <c r="D16" t="s">
        <v>360</v>
      </c>
      <c r="G16" s="684">
        <f>C16*'Calculatie sheet'!AK$7</f>
        <v>0</v>
      </c>
      <c r="H16" s="682">
        <f>C16*'Calculatie sheet'!AK$8</f>
        <v>0</v>
      </c>
      <c r="I16" t="str">
        <f t="shared" si="0"/>
        <v>Biobased</v>
      </c>
      <c r="J16" s="568">
        <f>LOOKUP('Calculatie sheet'!$AK$2,'Objectenoverzicht aantallen'!$A:$A,'Objectenoverzicht aantallen'!E:E)*$C16</f>
        <v>0</v>
      </c>
      <c r="K16" s="568">
        <f>LOOKUP('Calculatie sheet'!$AK$2,'Objectenoverzicht aantallen'!$A:$A,'Objectenoverzicht aantallen'!F:F)*$C16</f>
        <v>0</v>
      </c>
      <c r="L16" s="568">
        <f>LOOKUP('Calculatie sheet'!$AK$2,'Objectenoverzicht aantallen'!$A:$A,'Objectenoverzicht aantallen'!G:G)*$C16</f>
        <v>0</v>
      </c>
      <c r="M16" s="568">
        <f>LOOKUP('Calculatie sheet'!$AK$2,'Objectenoverzicht aantallen'!$A:$A,'Objectenoverzicht aantallen'!H:H)*$C16</f>
        <v>0</v>
      </c>
      <c r="N16" s="568">
        <f>LOOKUP('Calculatie sheet'!$AK$2,'Objectenoverzicht aantallen'!$A:$A,'Objectenoverzicht aantallen'!I:I)*$C16</f>
        <v>0</v>
      </c>
      <c r="O16" s="568">
        <f>LOOKUP('Calculatie sheet'!$AK$2,'Objectenoverzicht aantallen'!$A:$A,'Objectenoverzicht aantallen'!J:J)*$C16</f>
        <v>0</v>
      </c>
      <c r="P16" s="568">
        <f>LOOKUP('Calculatie sheet'!$AK$2,'Objectenoverzicht aantallen'!$A:$A,'Objectenoverzicht aantallen'!K:K)*$C16</f>
        <v>0</v>
      </c>
      <c r="Q16" s="568">
        <f>LOOKUP('Calculatie sheet'!$AK$2,'Objectenoverzicht aantallen'!$A:$A,'Objectenoverzicht aantallen'!L:L)*$C16</f>
        <v>0</v>
      </c>
      <c r="R16" s="568">
        <f>LOOKUP('Calculatie sheet'!$AK$2,'Objectenoverzicht aantallen'!$A:$A,'Objectenoverzicht aantallen'!M:M)*$C16</f>
        <v>0</v>
      </c>
      <c r="S16" s="568">
        <f>LOOKUP('Calculatie sheet'!$AK$2,'Objectenoverzicht aantallen'!$A:$A,'Objectenoverzicht aantallen'!N:N)*$C16</f>
        <v>0</v>
      </c>
      <c r="T16" s="568">
        <f>LOOKUP('Calculatie sheet'!$AK$2,'Objectenoverzicht aantallen'!$A:$A,'Objectenoverzicht aantallen'!O:O)*$C16</f>
        <v>0</v>
      </c>
    </row>
    <row r="17" spans="2:20" x14ac:dyDescent="0.2">
      <c r="B17" t="str">
        <f>B10</f>
        <v>Staal</v>
      </c>
      <c r="C17" s="683">
        <f>'Calculatie sheet'!AK69*'Calculatie sheet'!$AK$57*'Calculatie sheet'!$AK$78</f>
        <v>0</v>
      </c>
      <c r="D17" t="s">
        <v>360</v>
      </c>
      <c r="G17" s="684">
        <f>C17*'Calculatie sheet'!AK$7</f>
        <v>0</v>
      </c>
      <c r="H17" s="682">
        <f>C17*'Calculatie sheet'!AK$8</f>
        <v>0</v>
      </c>
      <c r="I17" t="str">
        <f t="shared" si="0"/>
        <v>Biobased</v>
      </c>
      <c r="J17" s="568">
        <f>LOOKUP('Calculatie sheet'!$AK$2,'Objectenoverzicht aantallen'!$A:$A,'Objectenoverzicht aantallen'!E:E)*$C17</f>
        <v>0</v>
      </c>
      <c r="K17" s="568">
        <f>LOOKUP('Calculatie sheet'!$AK$2,'Objectenoverzicht aantallen'!$A:$A,'Objectenoverzicht aantallen'!F:F)*$C17</f>
        <v>0</v>
      </c>
      <c r="L17" s="568">
        <f>LOOKUP('Calculatie sheet'!$AK$2,'Objectenoverzicht aantallen'!$A:$A,'Objectenoverzicht aantallen'!G:G)*$C17</f>
        <v>0</v>
      </c>
      <c r="M17" s="568">
        <f>LOOKUP('Calculatie sheet'!$AK$2,'Objectenoverzicht aantallen'!$A:$A,'Objectenoverzicht aantallen'!H:H)*$C17</f>
        <v>0</v>
      </c>
      <c r="N17" s="568">
        <f>LOOKUP('Calculatie sheet'!$AK$2,'Objectenoverzicht aantallen'!$A:$A,'Objectenoverzicht aantallen'!I:I)*$C17</f>
        <v>0</v>
      </c>
      <c r="O17" s="568">
        <f>LOOKUP('Calculatie sheet'!$AK$2,'Objectenoverzicht aantallen'!$A:$A,'Objectenoverzicht aantallen'!J:J)*$C17</f>
        <v>0</v>
      </c>
      <c r="P17" s="568">
        <f>LOOKUP('Calculatie sheet'!$AK$2,'Objectenoverzicht aantallen'!$A:$A,'Objectenoverzicht aantallen'!K:K)*$C17</f>
        <v>0</v>
      </c>
      <c r="Q17" s="568">
        <f>LOOKUP('Calculatie sheet'!$AK$2,'Objectenoverzicht aantallen'!$A:$A,'Objectenoverzicht aantallen'!L:L)*$C17</f>
        <v>0</v>
      </c>
      <c r="R17" s="568">
        <f>LOOKUP('Calculatie sheet'!$AK$2,'Objectenoverzicht aantallen'!$A:$A,'Objectenoverzicht aantallen'!M:M)*$C17</f>
        <v>0</v>
      </c>
      <c r="S17" s="568">
        <f>LOOKUP('Calculatie sheet'!$AK$2,'Objectenoverzicht aantallen'!$A:$A,'Objectenoverzicht aantallen'!N:N)*$C17</f>
        <v>0</v>
      </c>
      <c r="T17" s="568">
        <f>LOOKUP('Calculatie sheet'!$AK$2,'Objectenoverzicht aantallen'!$A:$A,'Objectenoverzicht aantallen'!O:O)*$C17</f>
        <v>0</v>
      </c>
    </row>
    <row r="18" spans="2:20" x14ac:dyDescent="0.2">
      <c r="B18" t="str">
        <f>B11</f>
        <v>Asfalt</v>
      </c>
      <c r="C18" s="683">
        <f>'Calculatie sheet'!AK70*'Calculatie sheet'!$AK$57*'Calculatie sheet'!$AK$78</f>
        <v>0</v>
      </c>
      <c r="D18" t="s">
        <v>360</v>
      </c>
      <c r="G18" s="684">
        <f>C18*'Calculatie sheet'!AK$7</f>
        <v>0</v>
      </c>
      <c r="H18" s="682">
        <f>C18*'Calculatie sheet'!AK$8</f>
        <v>0</v>
      </c>
      <c r="I18" t="str">
        <f t="shared" si="0"/>
        <v>Biobased</v>
      </c>
      <c r="J18" s="568">
        <f>LOOKUP('Calculatie sheet'!$AK$2,'Objectenoverzicht aantallen'!$A:$A,'Objectenoverzicht aantallen'!E:E)*$C18</f>
        <v>0</v>
      </c>
      <c r="K18" s="568">
        <f>LOOKUP('Calculatie sheet'!$AK$2,'Objectenoverzicht aantallen'!$A:$A,'Objectenoverzicht aantallen'!F:F)*$C18</f>
        <v>0</v>
      </c>
      <c r="L18" s="568">
        <f>LOOKUP('Calculatie sheet'!$AK$2,'Objectenoverzicht aantallen'!$A:$A,'Objectenoverzicht aantallen'!G:G)*$C18</f>
        <v>0</v>
      </c>
      <c r="M18" s="568">
        <f>LOOKUP('Calculatie sheet'!$AK$2,'Objectenoverzicht aantallen'!$A:$A,'Objectenoverzicht aantallen'!H:H)*$C18</f>
        <v>0</v>
      </c>
      <c r="N18" s="568">
        <f>LOOKUP('Calculatie sheet'!$AK$2,'Objectenoverzicht aantallen'!$A:$A,'Objectenoverzicht aantallen'!I:I)*$C18</f>
        <v>0</v>
      </c>
      <c r="O18" s="568">
        <f>LOOKUP('Calculatie sheet'!$AK$2,'Objectenoverzicht aantallen'!$A:$A,'Objectenoverzicht aantallen'!J:J)*$C18</f>
        <v>0</v>
      </c>
      <c r="P18" s="568">
        <f>LOOKUP('Calculatie sheet'!$AK$2,'Objectenoverzicht aantallen'!$A:$A,'Objectenoverzicht aantallen'!K:K)*$C18</f>
        <v>0</v>
      </c>
      <c r="Q18" s="568">
        <f>LOOKUP('Calculatie sheet'!$AK$2,'Objectenoverzicht aantallen'!$A:$A,'Objectenoverzicht aantallen'!L:L)*$C18</f>
        <v>0</v>
      </c>
      <c r="R18" s="568">
        <f>LOOKUP('Calculatie sheet'!$AK$2,'Objectenoverzicht aantallen'!$A:$A,'Objectenoverzicht aantallen'!M:M)*$C18</f>
        <v>0</v>
      </c>
      <c r="S18" s="568">
        <f>LOOKUP('Calculatie sheet'!$AK$2,'Objectenoverzicht aantallen'!$A:$A,'Objectenoverzicht aantallen'!N:N)*$C18</f>
        <v>0</v>
      </c>
      <c r="T18" s="568">
        <f>LOOKUP('Calculatie sheet'!$AK$2,'Objectenoverzicht aantallen'!$A:$A,'Objectenoverzicht aantallen'!O:O)*$C18</f>
        <v>0</v>
      </c>
    </row>
    <row r="19" spans="2:20" x14ac:dyDescent="0.2">
      <c r="B19" t="str">
        <f>B12</f>
        <v>Hout</v>
      </c>
      <c r="C19" s="683">
        <f>'Calculatie sheet'!AK71*'Calculatie sheet'!$AK$57*'Calculatie sheet'!$AK$78</f>
        <v>0</v>
      </c>
      <c r="D19" t="s">
        <v>360</v>
      </c>
      <c r="G19" s="684">
        <f>C19*'Calculatie sheet'!AK$7</f>
        <v>0</v>
      </c>
      <c r="H19" s="682">
        <f>C19*'Calculatie sheet'!AK$8</f>
        <v>0</v>
      </c>
      <c r="I19" t="str">
        <f t="shared" ref="I19" si="4">D19</f>
        <v>Biobased</v>
      </c>
      <c r="J19" s="568">
        <f>LOOKUP('Calculatie sheet'!$AK$2,'Objectenoverzicht aantallen'!$A:$A,'Objectenoverzicht aantallen'!E:E)*$C19</f>
        <v>0</v>
      </c>
      <c r="K19" s="568">
        <f>LOOKUP('Calculatie sheet'!$AK$2,'Objectenoverzicht aantallen'!$A:$A,'Objectenoverzicht aantallen'!F:F)*$C19</f>
        <v>0</v>
      </c>
      <c r="L19" s="568">
        <f>LOOKUP('Calculatie sheet'!$AK$2,'Objectenoverzicht aantallen'!$A:$A,'Objectenoverzicht aantallen'!G:G)*$C19</f>
        <v>0</v>
      </c>
      <c r="M19" s="568">
        <f>LOOKUP('Calculatie sheet'!$AK$2,'Objectenoverzicht aantallen'!$A:$A,'Objectenoverzicht aantallen'!H:H)*$C19</f>
        <v>0</v>
      </c>
      <c r="N19" s="568">
        <f>LOOKUP('Calculatie sheet'!$AK$2,'Objectenoverzicht aantallen'!$A:$A,'Objectenoverzicht aantallen'!I:I)*$C19</f>
        <v>0</v>
      </c>
      <c r="O19" s="568">
        <f>LOOKUP('Calculatie sheet'!$AK$2,'Objectenoverzicht aantallen'!$A:$A,'Objectenoverzicht aantallen'!J:J)*$C19</f>
        <v>0</v>
      </c>
      <c r="P19" s="568">
        <f>LOOKUP('Calculatie sheet'!$AK$2,'Objectenoverzicht aantallen'!$A:$A,'Objectenoverzicht aantallen'!K:K)*$C19</f>
        <v>0</v>
      </c>
      <c r="Q19" s="568">
        <f>LOOKUP('Calculatie sheet'!$AK$2,'Objectenoverzicht aantallen'!$A:$A,'Objectenoverzicht aantallen'!L:L)*$C19</f>
        <v>0</v>
      </c>
      <c r="R19" s="568">
        <f>LOOKUP('Calculatie sheet'!$AK$2,'Objectenoverzicht aantallen'!$A:$A,'Objectenoverzicht aantallen'!M:M)*$C19</f>
        <v>0</v>
      </c>
      <c r="S19" s="568">
        <f>LOOKUP('Calculatie sheet'!$AK$2,'Objectenoverzicht aantallen'!$A:$A,'Objectenoverzicht aantallen'!N:N)*$C19</f>
        <v>0</v>
      </c>
      <c r="T19" s="568">
        <f>LOOKUP('Calculatie sheet'!$AK$2,'Objectenoverzicht aantallen'!$A:$A,'Objectenoverzicht aantallen'!O:O)*$C19</f>
        <v>0</v>
      </c>
    </row>
    <row r="20" spans="2:20" x14ac:dyDescent="0.2">
      <c r="B20" t="str">
        <f t="shared" ref="B20:B21" si="5">B13</f>
        <v>Grondbewerking</v>
      </c>
      <c r="C20" s="683">
        <f>'Calculatie sheet'!AK72*'Calculatie sheet'!$AK$57*'Calculatie sheet'!$AK$78</f>
        <v>0</v>
      </c>
      <c r="D20" t="s">
        <v>360</v>
      </c>
      <c r="G20" s="684">
        <f>C20*'Calculatie sheet'!AK$7</f>
        <v>0</v>
      </c>
      <c r="H20" s="682">
        <f>C20*'Calculatie sheet'!AK$8</f>
        <v>0</v>
      </c>
      <c r="I20" t="str">
        <f t="shared" si="0"/>
        <v>Biobased</v>
      </c>
      <c r="J20" s="568">
        <f>LOOKUP('Calculatie sheet'!$AK$2,'Objectenoverzicht aantallen'!$A:$A,'Objectenoverzicht aantallen'!E:E)*$C20</f>
        <v>0</v>
      </c>
      <c r="K20" s="568">
        <f>LOOKUP('Calculatie sheet'!$AK$2,'Objectenoverzicht aantallen'!$A:$A,'Objectenoverzicht aantallen'!F:F)*$C20</f>
        <v>0</v>
      </c>
      <c r="L20" s="568">
        <f>LOOKUP('Calculatie sheet'!$AK$2,'Objectenoverzicht aantallen'!$A:$A,'Objectenoverzicht aantallen'!G:G)*$C20</f>
        <v>0</v>
      </c>
      <c r="M20" s="568">
        <f>LOOKUP('Calculatie sheet'!$AK$2,'Objectenoverzicht aantallen'!$A:$A,'Objectenoverzicht aantallen'!H:H)*$C20</f>
        <v>0</v>
      </c>
      <c r="N20" s="568">
        <f>LOOKUP('Calculatie sheet'!$AK$2,'Objectenoverzicht aantallen'!$A:$A,'Objectenoverzicht aantallen'!I:I)*$C20</f>
        <v>0</v>
      </c>
      <c r="O20" s="568">
        <f>LOOKUP('Calculatie sheet'!$AK$2,'Objectenoverzicht aantallen'!$A:$A,'Objectenoverzicht aantallen'!J:J)*$C20</f>
        <v>0</v>
      </c>
      <c r="P20" s="568">
        <f>LOOKUP('Calculatie sheet'!$AK$2,'Objectenoverzicht aantallen'!$A:$A,'Objectenoverzicht aantallen'!K:K)*$C20</f>
        <v>0</v>
      </c>
      <c r="Q20" s="568">
        <f>LOOKUP('Calculatie sheet'!$AK$2,'Objectenoverzicht aantallen'!$A:$A,'Objectenoverzicht aantallen'!L:L)*$C20</f>
        <v>0</v>
      </c>
      <c r="R20" s="568">
        <f>LOOKUP('Calculatie sheet'!$AK$2,'Objectenoverzicht aantallen'!$A:$A,'Objectenoverzicht aantallen'!M:M)*$C20</f>
        <v>0</v>
      </c>
      <c r="S20" s="568">
        <f>LOOKUP('Calculatie sheet'!$AK$2,'Objectenoverzicht aantallen'!$A:$A,'Objectenoverzicht aantallen'!N:N)*$C20</f>
        <v>0</v>
      </c>
      <c r="T20" s="568">
        <f>LOOKUP('Calculatie sheet'!$AK$2,'Objectenoverzicht aantallen'!$A:$A,'Objectenoverzicht aantallen'!O:O)*$C20</f>
        <v>0</v>
      </c>
    </row>
    <row r="21" spans="2:20" x14ac:dyDescent="0.2">
      <c r="B21" t="str">
        <f t="shared" si="5"/>
        <v>Bestrating</v>
      </c>
      <c r="C21" s="683">
        <f>'Calculatie sheet'!AK73*'Calculatie sheet'!$AK$57*'Calculatie sheet'!$AK$78</f>
        <v>0</v>
      </c>
      <c r="D21" t="s">
        <v>360</v>
      </c>
      <c r="G21" s="684">
        <f>C21*'Calculatie sheet'!AK$7</f>
        <v>0</v>
      </c>
      <c r="H21" s="682">
        <f>C21*'Calculatie sheet'!AK$8</f>
        <v>0</v>
      </c>
      <c r="I21" t="str">
        <f t="shared" si="0"/>
        <v>Biobased</v>
      </c>
      <c r="J21" s="568">
        <f>LOOKUP('Calculatie sheet'!$AK$2,'Objectenoverzicht aantallen'!$A:$A,'Objectenoverzicht aantallen'!E:E)*$C21</f>
        <v>0</v>
      </c>
      <c r="K21" s="568">
        <f>LOOKUP('Calculatie sheet'!$AK$2,'Objectenoverzicht aantallen'!$A:$A,'Objectenoverzicht aantallen'!F:F)*$C21</f>
        <v>0</v>
      </c>
      <c r="L21" s="568">
        <f>LOOKUP('Calculatie sheet'!$AK$2,'Objectenoverzicht aantallen'!$A:$A,'Objectenoverzicht aantallen'!G:G)*$C21</f>
        <v>0</v>
      </c>
      <c r="M21" s="568">
        <f>LOOKUP('Calculatie sheet'!$AK$2,'Objectenoverzicht aantallen'!$A:$A,'Objectenoverzicht aantallen'!H:H)*$C21</f>
        <v>0</v>
      </c>
      <c r="N21" s="568">
        <f>LOOKUP('Calculatie sheet'!$AK$2,'Objectenoverzicht aantallen'!$A:$A,'Objectenoverzicht aantallen'!I:I)*$C21</f>
        <v>0</v>
      </c>
      <c r="O21" s="568">
        <f>LOOKUP('Calculatie sheet'!$AK$2,'Objectenoverzicht aantallen'!$A:$A,'Objectenoverzicht aantallen'!J:J)*$C21</f>
        <v>0</v>
      </c>
      <c r="P21" s="568">
        <f>LOOKUP('Calculatie sheet'!$AK$2,'Objectenoverzicht aantallen'!$A:$A,'Objectenoverzicht aantallen'!K:K)*$C21</f>
        <v>0</v>
      </c>
      <c r="Q21" s="568">
        <f>LOOKUP('Calculatie sheet'!$AK$2,'Objectenoverzicht aantallen'!$A:$A,'Objectenoverzicht aantallen'!L:L)*$C21</f>
        <v>0</v>
      </c>
      <c r="R21" s="568">
        <f>LOOKUP('Calculatie sheet'!$AK$2,'Objectenoverzicht aantallen'!$A:$A,'Objectenoverzicht aantallen'!M:M)*$C21</f>
        <v>0</v>
      </c>
      <c r="S21" s="568">
        <f>LOOKUP('Calculatie sheet'!$AK$2,'Objectenoverzicht aantallen'!$A:$A,'Objectenoverzicht aantallen'!N:N)*$C21</f>
        <v>0</v>
      </c>
      <c r="T21" s="568">
        <f>LOOKUP('Calculatie sheet'!$AK$2,'Objectenoverzicht aantallen'!$A:$A,'Objectenoverzicht aantallen'!O:O)*$C21</f>
        <v>0</v>
      </c>
    </row>
    <row r="22" spans="2:20" x14ac:dyDescent="0.2">
      <c r="B22" t="s">
        <v>348</v>
      </c>
      <c r="C22" s="683">
        <f>'Calculatie sheet'!AK74*'Calculatie sheet'!$AK$57*'Calculatie sheet'!$AK$78</f>
        <v>0</v>
      </c>
      <c r="D22" t="s">
        <v>360</v>
      </c>
      <c r="G22" s="684">
        <f>C22*'Calculatie sheet'!AK$7</f>
        <v>0</v>
      </c>
      <c r="H22" s="682">
        <f>C22*'Calculatie sheet'!AK$8</f>
        <v>0</v>
      </c>
      <c r="I22" t="str">
        <f t="shared" si="0"/>
        <v>Biobased</v>
      </c>
      <c r="J22" s="568">
        <f>LOOKUP('Calculatie sheet'!$AK$2,'Objectenoverzicht aantallen'!$A:$A,'Objectenoverzicht aantallen'!E:E)*$C22</f>
        <v>0</v>
      </c>
      <c r="K22" s="568">
        <f>LOOKUP('Calculatie sheet'!$AK$2,'Objectenoverzicht aantallen'!$A:$A,'Objectenoverzicht aantallen'!F:F)*$C22</f>
        <v>0</v>
      </c>
      <c r="L22" s="568">
        <f>LOOKUP('Calculatie sheet'!$AK$2,'Objectenoverzicht aantallen'!$A:$A,'Objectenoverzicht aantallen'!G:G)*$C22</f>
        <v>0</v>
      </c>
      <c r="M22" s="568">
        <f>LOOKUP('Calculatie sheet'!$AK$2,'Objectenoverzicht aantallen'!$A:$A,'Objectenoverzicht aantallen'!H:H)*$C22</f>
        <v>0</v>
      </c>
      <c r="N22" s="568">
        <f>LOOKUP('Calculatie sheet'!$AK$2,'Objectenoverzicht aantallen'!$A:$A,'Objectenoverzicht aantallen'!I:I)*$C22</f>
        <v>0</v>
      </c>
      <c r="O22" s="568">
        <f>LOOKUP('Calculatie sheet'!$AK$2,'Objectenoverzicht aantallen'!$A:$A,'Objectenoverzicht aantallen'!J:J)*$C22</f>
        <v>0</v>
      </c>
      <c r="P22" s="568">
        <f>LOOKUP('Calculatie sheet'!$AK$2,'Objectenoverzicht aantallen'!$A:$A,'Objectenoverzicht aantallen'!K:K)*$C22</f>
        <v>0</v>
      </c>
      <c r="Q22" s="568">
        <f>LOOKUP('Calculatie sheet'!$AK$2,'Objectenoverzicht aantallen'!$A:$A,'Objectenoverzicht aantallen'!L:L)*$C22</f>
        <v>0</v>
      </c>
      <c r="R22" s="568">
        <f>LOOKUP('Calculatie sheet'!$AK$2,'Objectenoverzicht aantallen'!$A:$A,'Objectenoverzicht aantallen'!M:M)*$C22</f>
        <v>0</v>
      </c>
      <c r="S22" s="568">
        <f>LOOKUP('Calculatie sheet'!$AK$2,'Objectenoverzicht aantallen'!$A:$A,'Objectenoverzicht aantallen'!N:N)*$C22</f>
        <v>0</v>
      </c>
      <c r="T22" s="568">
        <f>LOOKUP('Calculatie sheet'!$AK$2,'Objectenoverzicht aantallen'!$A:$A,'Objectenoverzicht aantallen'!O:O)*$C22</f>
        <v>0</v>
      </c>
    </row>
  </sheetData>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99C8-36FF-4A41-A6C3-3B9BEBB61C16}">
  <dimension ref="A1:T22"/>
  <sheetViews>
    <sheetView workbookViewId="0">
      <selection activeCell="G18" sqref="G18:T19"/>
    </sheetView>
  </sheetViews>
  <sheetFormatPr baseColWidth="10" defaultRowHeight="16" x14ac:dyDescent="0.2"/>
  <cols>
    <col min="1" max="1" width="18.83203125" bestFit="1" customWidth="1"/>
    <col min="5" max="5" width="21" bestFit="1" customWidth="1"/>
  </cols>
  <sheetData>
    <row r="1" spans="1:20" x14ac:dyDescent="0.2">
      <c r="A1" t="str">
        <f>'Calculatie sheet'!AL3</f>
        <v>Persleidingen (gietijzer)</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sheet'!AL68*'Calculatie sheet'!$AL$57*(1-'Calculatie sheet'!$AL$77-'Calculatie sheet'!$AL$78)</f>
        <v>0</v>
      </c>
      <c r="D2" t="s">
        <v>134</v>
      </c>
      <c r="E2" s="8" t="s">
        <v>71</v>
      </c>
      <c r="G2" s="684">
        <f>C2*'Calculatie sheet'!AL$7</f>
        <v>0</v>
      </c>
      <c r="H2" s="682">
        <f>C2*'Calculatie sheet'!AL$8</f>
        <v>0</v>
      </c>
      <c r="I2" t="str">
        <f>D2</f>
        <v>Primair</v>
      </c>
      <c r="J2" s="568">
        <f>LOOKUP('Calculatie sheet'!$AL$2,'Objectenoverzicht aantallen'!$A:$A,'Objectenoverzicht aantallen'!E:E)*$C2</f>
        <v>0</v>
      </c>
      <c r="K2" s="568">
        <f>LOOKUP('Calculatie sheet'!$AL$2,'Objectenoverzicht aantallen'!$A:$A,'Objectenoverzicht aantallen'!F:F)*$C2</f>
        <v>0</v>
      </c>
      <c r="L2" s="568">
        <f>LOOKUP('Calculatie sheet'!$AL$2,'Objectenoverzicht aantallen'!$A:$A,'Objectenoverzicht aantallen'!G:G)*$C2</f>
        <v>0</v>
      </c>
      <c r="M2" s="568">
        <f>LOOKUP('Calculatie sheet'!$AL$2,'Objectenoverzicht aantallen'!$A:$A,'Objectenoverzicht aantallen'!H:H)*$C2</f>
        <v>0</v>
      </c>
      <c r="N2" s="568">
        <f>LOOKUP('Calculatie sheet'!$AL$2,'Objectenoverzicht aantallen'!$A:$A,'Objectenoverzicht aantallen'!I:I)*$C2</f>
        <v>0</v>
      </c>
      <c r="O2" s="568">
        <f>LOOKUP('Calculatie sheet'!$AL$2,'Objectenoverzicht aantallen'!$A:$A,'Objectenoverzicht aantallen'!J:J)*$C2</f>
        <v>0</v>
      </c>
      <c r="P2" s="568">
        <f>LOOKUP('Calculatie sheet'!$AL$2,'Objectenoverzicht aantallen'!$A:$A,'Objectenoverzicht aantallen'!K:K)*$C2</f>
        <v>0</v>
      </c>
      <c r="Q2" s="568">
        <f>LOOKUP('Calculatie sheet'!$AL$2,'Objectenoverzicht aantallen'!$A:$A,'Objectenoverzicht aantallen'!L:L)*$C2</f>
        <v>0</v>
      </c>
      <c r="R2" s="568">
        <f>LOOKUP('Calculatie sheet'!$AL$2,'Objectenoverzicht aantallen'!$A:$A,'Objectenoverzicht aantallen'!M:M)*$C2</f>
        <v>0</v>
      </c>
      <c r="S2" s="568">
        <f>LOOKUP('Calculatie sheet'!$AL$2,'Objectenoverzicht aantallen'!$A:$A,'Objectenoverzicht aantallen'!N:N)*$C2</f>
        <v>0</v>
      </c>
      <c r="T2" s="568">
        <f>LOOKUP('Calculatie sheet'!$AL$2,'Objectenoverzicht aantallen'!$A:$A,'Objectenoverzicht aantallen'!O:O)*$C2</f>
        <v>0</v>
      </c>
    </row>
    <row r="3" spans="1:20" x14ac:dyDescent="0.2">
      <c r="B3" t="str">
        <f>'Calculatie sheet'!C69</f>
        <v>Staal</v>
      </c>
      <c r="C3" s="683">
        <f>'Calculatie sheet'!AL69*'Calculatie sheet'!$AL$57*(1-'Calculatie sheet'!$AL$77-'Calculatie sheet'!$AL$78)</f>
        <v>16.695</v>
      </c>
      <c r="D3" t="s">
        <v>134</v>
      </c>
      <c r="E3" s="24" t="s">
        <v>74</v>
      </c>
      <c r="G3" s="684">
        <f>C3*'Calculatie sheet'!AL$7</f>
        <v>0</v>
      </c>
      <c r="H3" s="682">
        <f>C3*'Calculatie sheet'!AL$8</f>
        <v>0</v>
      </c>
      <c r="I3" t="str">
        <f t="shared" ref="I3:I22" si="0">D3</f>
        <v>Primair</v>
      </c>
      <c r="J3" s="568">
        <f>LOOKUP('Calculatie sheet'!$AL$2,'Objectenoverzicht aantallen'!$A:$A,'Objectenoverzicht aantallen'!E:E)*$C3</f>
        <v>0</v>
      </c>
      <c r="K3" s="568">
        <f>LOOKUP('Calculatie sheet'!$AL$2,'Objectenoverzicht aantallen'!$A:$A,'Objectenoverzicht aantallen'!F:F)*$C3</f>
        <v>0</v>
      </c>
      <c r="L3" s="568">
        <f>LOOKUP('Calculatie sheet'!$AL$2,'Objectenoverzicht aantallen'!$A:$A,'Objectenoverzicht aantallen'!G:G)*$C3</f>
        <v>0</v>
      </c>
      <c r="M3" s="568">
        <f>LOOKUP('Calculatie sheet'!$AL$2,'Objectenoverzicht aantallen'!$A:$A,'Objectenoverzicht aantallen'!H:H)*$C3</f>
        <v>0</v>
      </c>
      <c r="N3" s="568">
        <f>LOOKUP('Calculatie sheet'!$AL$2,'Objectenoverzicht aantallen'!$A:$A,'Objectenoverzicht aantallen'!I:I)*$C3</f>
        <v>0</v>
      </c>
      <c r="O3" s="568">
        <f>LOOKUP('Calculatie sheet'!$AL$2,'Objectenoverzicht aantallen'!$A:$A,'Objectenoverzicht aantallen'!J:J)*$C3</f>
        <v>0</v>
      </c>
      <c r="P3" s="568">
        <f>LOOKUP('Calculatie sheet'!$AL$2,'Objectenoverzicht aantallen'!$A:$A,'Objectenoverzicht aantallen'!K:K)*$C3</f>
        <v>0</v>
      </c>
      <c r="Q3" s="568">
        <f>LOOKUP('Calculatie sheet'!$AL$2,'Objectenoverzicht aantallen'!$A:$A,'Objectenoverzicht aantallen'!L:L)*$C3</f>
        <v>0</v>
      </c>
      <c r="R3" s="568">
        <f>LOOKUP('Calculatie sheet'!$AL$2,'Objectenoverzicht aantallen'!$A:$A,'Objectenoverzicht aantallen'!M:M)*$C3</f>
        <v>0</v>
      </c>
      <c r="S3" s="568">
        <f>LOOKUP('Calculatie sheet'!$AL$2,'Objectenoverzicht aantallen'!$A:$A,'Objectenoverzicht aantallen'!N:N)*$C3</f>
        <v>0</v>
      </c>
      <c r="T3" s="568">
        <f>LOOKUP('Calculatie sheet'!$AL$2,'Objectenoverzicht aantallen'!$A:$A,'Objectenoverzicht aantallen'!O:O)*$C3</f>
        <v>0</v>
      </c>
    </row>
    <row r="4" spans="1:20" x14ac:dyDescent="0.2">
      <c r="B4" t="str">
        <f>'Calculatie sheet'!C70</f>
        <v>Asfalt</v>
      </c>
      <c r="C4" s="683">
        <f>'Calculatie sheet'!AL70*'Calculatie sheet'!$AL$57*(1-'Calculatie sheet'!$AL$77-'Calculatie sheet'!$AL$78)</f>
        <v>0</v>
      </c>
      <c r="D4" t="s">
        <v>134</v>
      </c>
      <c r="E4" s="25" t="s">
        <v>75</v>
      </c>
      <c r="G4" s="684">
        <f>C4*'Calculatie sheet'!AL$7</f>
        <v>0</v>
      </c>
      <c r="H4" s="682">
        <f>C4*'Calculatie sheet'!AL$8</f>
        <v>0</v>
      </c>
      <c r="I4" t="str">
        <f t="shared" si="0"/>
        <v>Primair</v>
      </c>
      <c r="J4" s="568">
        <f>LOOKUP('Calculatie sheet'!$AL$2,'Objectenoverzicht aantallen'!$A:$A,'Objectenoverzicht aantallen'!E:E)*$C4</f>
        <v>0</v>
      </c>
      <c r="K4" s="568">
        <f>LOOKUP('Calculatie sheet'!$AL$2,'Objectenoverzicht aantallen'!$A:$A,'Objectenoverzicht aantallen'!F:F)*$C4</f>
        <v>0</v>
      </c>
      <c r="L4" s="568">
        <f>LOOKUP('Calculatie sheet'!$AL$2,'Objectenoverzicht aantallen'!$A:$A,'Objectenoverzicht aantallen'!G:G)*$C4</f>
        <v>0</v>
      </c>
      <c r="M4" s="568">
        <f>LOOKUP('Calculatie sheet'!$AL$2,'Objectenoverzicht aantallen'!$A:$A,'Objectenoverzicht aantallen'!H:H)*$C4</f>
        <v>0</v>
      </c>
      <c r="N4" s="568">
        <f>LOOKUP('Calculatie sheet'!$AL$2,'Objectenoverzicht aantallen'!$A:$A,'Objectenoverzicht aantallen'!I:I)*$C4</f>
        <v>0</v>
      </c>
      <c r="O4" s="568">
        <f>LOOKUP('Calculatie sheet'!$AL$2,'Objectenoverzicht aantallen'!$A:$A,'Objectenoverzicht aantallen'!J:J)*$C4</f>
        <v>0</v>
      </c>
      <c r="P4" s="568">
        <f>LOOKUP('Calculatie sheet'!$AL$2,'Objectenoverzicht aantallen'!$A:$A,'Objectenoverzicht aantallen'!K:K)*$C4</f>
        <v>0</v>
      </c>
      <c r="Q4" s="568">
        <f>LOOKUP('Calculatie sheet'!$AL$2,'Objectenoverzicht aantallen'!$A:$A,'Objectenoverzicht aantallen'!L:L)*$C4</f>
        <v>0</v>
      </c>
      <c r="R4" s="568">
        <f>LOOKUP('Calculatie sheet'!$AL$2,'Objectenoverzicht aantallen'!$A:$A,'Objectenoverzicht aantallen'!M:M)*$C4</f>
        <v>0</v>
      </c>
      <c r="S4" s="568">
        <f>LOOKUP('Calculatie sheet'!$AL$2,'Objectenoverzicht aantallen'!$A:$A,'Objectenoverzicht aantallen'!N:N)*$C4</f>
        <v>0</v>
      </c>
      <c r="T4" s="568">
        <f>LOOKUP('Calculatie sheet'!$AL$2,'Objectenoverzicht aantallen'!$A:$A,'Objectenoverzicht aantallen'!O:O)*$C4</f>
        <v>0</v>
      </c>
    </row>
    <row r="5" spans="1:20" x14ac:dyDescent="0.2">
      <c r="B5" t="s">
        <v>866</v>
      </c>
      <c r="C5" s="683">
        <f>'Calculatie sheet'!AL71*'Calculatie sheet'!$AL$57*(1-'Calculatie sheet'!$AL$77-'Calculatie sheet'!$AL$78)</f>
        <v>0</v>
      </c>
      <c r="D5" t="s">
        <v>134</v>
      </c>
      <c r="E5" s="27" t="s">
        <v>93</v>
      </c>
      <c r="G5" s="684">
        <f>C5*'Calculatie sheet'!AL$7</f>
        <v>0</v>
      </c>
      <c r="H5" s="682">
        <f>C5*'Calculatie sheet'!AL$8</f>
        <v>0</v>
      </c>
      <c r="I5" t="str">
        <f t="shared" ref="I5:I6" si="1">D5</f>
        <v>Primair</v>
      </c>
      <c r="J5" s="568">
        <f>LOOKUP('Calculatie sheet'!$AL$2,'Objectenoverzicht aantallen'!$A:$A,'Objectenoverzicht aantallen'!E:E)*$C5</f>
        <v>0</v>
      </c>
      <c r="K5" s="568">
        <f>LOOKUP('Calculatie sheet'!$AL$2,'Objectenoverzicht aantallen'!$A:$A,'Objectenoverzicht aantallen'!F:F)*$C5</f>
        <v>0</v>
      </c>
      <c r="L5" s="568">
        <f>LOOKUP('Calculatie sheet'!$AL$2,'Objectenoverzicht aantallen'!$A:$A,'Objectenoverzicht aantallen'!G:G)*$C5</f>
        <v>0</v>
      </c>
      <c r="M5" s="568">
        <f>LOOKUP('Calculatie sheet'!$AL$2,'Objectenoverzicht aantallen'!$A:$A,'Objectenoverzicht aantallen'!H:H)*$C5</f>
        <v>0</v>
      </c>
      <c r="N5" s="568">
        <f>LOOKUP('Calculatie sheet'!$AL$2,'Objectenoverzicht aantallen'!$A:$A,'Objectenoverzicht aantallen'!I:I)*$C5</f>
        <v>0</v>
      </c>
      <c r="O5" s="568">
        <f>LOOKUP('Calculatie sheet'!$AL$2,'Objectenoverzicht aantallen'!$A:$A,'Objectenoverzicht aantallen'!J:J)*$C5</f>
        <v>0</v>
      </c>
      <c r="P5" s="568">
        <f>LOOKUP('Calculatie sheet'!$AL$2,'Objectenoverzicht aantallen'!$A:$A,'Objectenoverzicht aantallen'!K:K)*$C5</f>
        <v>0</v>
      </c>
      <c r="Q5" s="568">
        <f>LOOKUP('Calculatie sheet'!$AL$2,'Objectenoverzicht aantallen'!$A:$A,'Objectenoverzicht aantallen'!L:L)*$C5</f>
        <v>0</v>
      </c>
      <c r="R5" s="568">
        <f>LOOKUP('Calculatie sheet'!$AL$2,'Objectenoverzicht aantallen'!$A:$A,'Objectenoverzicht aantallen'!M:M)*$C5</f>
        <v>0</v>
      </c>
      <c r="S5" s="568">
        <f>LOOKUP('Calculatie sheet'!$AL$2,'Objectenoverzicht aantallen'!$A:$A,'Objectenoverzicht aantallen'!N:N)*$C5</f>
        <v>0</v>
      </c>
      <c r="T5" s="568">
        <f>LOOKUP('Calculatie sheet'!$AL$2,'Objectenoverzicht aantallen'!$A:$A,'Objectenoverzicht aantallen'!O:O)*$C5</f>
        <v>0</v>
      </c>
    </row>
    <row r="6" spans="1:20" x14ac:dyDescent="0.2">
      <c r="B6" t="str">
        <f>'Calculatie sheet'!C72</f>
        <v>Grondbewerking</v>
      </c>
      <c r="C6" s="683">
        <f>'Calculatie sheet'!AL72*'Calculatie sheet'!$AL$57*(1-'Calculatie sheet'!$AL$77-'Calculatie sheet'!$AL$78)</f>
        <v>0</v>
      </c>
      <c r="D6" t="s">
        <v>134</v>
      </c>
      <c r="E6" s="38" t="s">
        <v>659</v>
      </c>
      <c r="G6" s="684">
        <f>C6*'Calculatie sheet'!AL$7</f>
        <v>0</v>
      </c>
      <c r="H6" s="682">
        <f>C6*'Calculatie sheet'!AL$8</f>
        <v>0</v>
      </c>
      <c r="I6" t="str">
        <f t="shared" si="1"/>
        <v>Primair</v>
      </c>
      <c r="J6" s="568">
        <f>LOOKUP('Calculatie sheet'!$AL$2,'Objectenoverzicht aantallen'!$A:$A,'Objectenoverzicht aantallen'!E:E)*$C6</f>
        <v>0</v>
      </c>
      <c r="K6" s="568">
        <f>LOOKUP('Calculatie sheet'!$AL$2,'Objectenoverzicht aantallen'!$A:$A,'Objectenoverzicht aantallen'!F:F)*$C6</f>
        <v>0</v>
      </c>
      <c r="L6" s="568">
        <f>LOOKUP('Calculatie sheet'!$AL$2,'Objectenoverzicht aantallen'!$A:$A,'Objectenoverzicht aantallen'!G:G)*$C6</f>
        <v>0</v>
      </c>
      <c r="M6" s="568">
        <f>LOOKUP('Calculatie sheet'!$AL$2,'Objectenoverzicht aantallen'!$A:$A,'Objectenoverzicht aantallen'!H:H)*$C6</f>
        <v>0</v>
      </c>
      <c r="N6" s="568">
        <f>LOOKUP('Calculatie sheet'!$AL$2,'Objectenoverzicht aantallen'!$A:$A,'Objectenoverzicht aantallen'!I:I)*$C6</f>
        <v>0</v>
      </c>
      <c r="O6" s="568">
        <f>LOOKUP('Calculatie sheet'!$AL$2,'Objectenoverzicht aantallen'!$A:$A,'Objectenoverzicht aantallen'!J:J)*$C6</f>
        <v>0</v>
      </c>
      <c r="P6" s="568">
        <f>LOOKUP('Calculatie sheet'!$AL$2,'Objectenoverzicht aantallen'!$A:$A,'Objectenoverzicht aantallen'!K:K)*$C6</f>
        <v>0</v>
      </c>
      <c r="Q6" s="568">
        <f>LOOKUP('Calculatie sheet'!$AL$2,'Objectenoverzicht aantallen'!$A:$A,'Objectenoverzicht aantallen'!L:L)*$C6</f>
        <v>0</v>
      </c>
      <c r="R6" s="568">
        <f>LOOKUP('Calculatie sheet'!$AL$2,'Objectenoverzicht aantallen'!$A:$A,'Objectenoverzicht aantallen'!M:M)*$C6</f>
        <v>0</v>
      </c>
      <c r="S6" s="568">
        <f>LOOKUP('Calculatie sheet'!$AL$2,'Objectenoverzicht aantallen'!$A:$A,'Objectenoverzicht aantallen'!N:N)*$C6</f>
        <v>0</v>
      </c>
      <c r="T6" s="568">
        <f>LOOKUP('Calculatie sheet'!$AL$2,'Objectenoverzicht aantallen'!$A:$A,'Objectenoverzicht aantallen'!O:O)*$C6</f>
        <v>0</v>
      </c>
    </row>
    <row r="7" spans="1:20" x14ac:dyDescent="0.2">
      <c r="B7" t="str">
        <f>'Calculatie sheet'!C73</f>
        <v>Bestrating</v>
      </c>
      <c r="C7" s="683">
        <f>'Calculatie sheet'!AL73*'Calculatie sheet'!$AL$57*(1-'Calculatie sheet'!$AL$77-'Calculatie sheet'!$AL$78)</f>
        <v>0</v>
      </c>
      <c r="D7" t="s">
        <v>134</v>
      </c>
      <c r="E7" s="569" t="s">
        <v>597</v>
      </c>
      <c r="G7" s="684">
        <f>C7*'Calculatie sheet'!AL$7</f>
        <v>0</v>
      </c>
      <c r="H7" s="682">
        <f>C7*'Calculatie sheet'!AL$8</f>
        <v>0</v>
      </c>
      <c r="I7" t="str">
        <f t="shared" si="0"/>
        <v>Primair</v>
      </c>
      <c r="J7" s="568">
        <f>LOOKUP('Calculatie sheet'!$AL$2,'Objectenoverzicht aantallen'!$A:$A,'Objectenoverzicht aantallen'!E:E)*$C7</f>
        <v>0</v>
      </c>
      <c r="K7" s="568">
        <f>LOOKUP('Calculatie sheet'!$AL$2,'Objectenoverzicht aantallen'!$A:$A,'Objectenoverzicht aantallen'!F:F)*$C7</f>
        <v>0</v>
      </c>
      <c r="L7" s="568">
        <f>LOOKUP('Calculatie sheet'!$AL$2,'Objectenoverzicht aantallen'!$A:$A,'Objectenoverzicht aantallen'!G:G)*$C7</f>
        <v>0</v>
      </c>
      <c r="M7" s="568">
        <f>LOOKUP('Calculatie sheet'!$AL$2,'Objectenoverzicht aantallen'!$A:$A,'Objectenoverzicht aantallen'!H:H)*$C7</f>
        <v>0</v>
      </c>
      <c r="N7" s="568">
        <f>LOOKUP('Calculatie sheet'!$AL$2,'Objectenoverzicht aantallen'!$A:$A,'Objectenoverzicht aantallen'!I:I)*$C7</f>
        <v>0</v>
      </c>
      <c r="O7" s="568">
        <f>LOOKUP('Calculatie sheet'!$AL$2,'Objectenoverzicht aantallen'!$A:$A,'Objectenoverzicht aantallen'!J:J)*$C7</f>
        <v>0</v>
      </c>
      <c r="P7" s="568">
        <f>LOOKUP('Calculatie sheet'!$AL$2,'Objectenoverzicht aantallen'!$A:$A,'Objectenoverzicht aantallen'!K:K)*$C7</f>
        <v>0</v>
      </c>
      <c r="Q7" s="568">
        <f>LOOKUP('Calculatie sheet'!$AL$2,'Objectenoverzicht aantallen'!$A:$A,'Objectenoverzicht aantallen'!L:L)*$C7</f>
        <v>0</v>
      </c>
      <c r="R7" s="568">
        <f>LOOKUP('Calculatie sheet'!$AL$2,'Objectenoverzicht aantallen'!$A:$A,'Objectenoverzicht aantallen'!M:M)*$C7</f>
        <v>0</v>
      </c>
      <c r="S7" s="568">
        <f>LOOKUP('Calculatie sheet'!$AL$2,'Objectenoverzicht aantallen'!$A:$A,'Objectenoverzicht aantallen'!N:N)*$C7</f>
        <v>0</v>
      </c>
      <c r="T7" s="568">
        <f>LOOKUP('Calculatie sheet'!$AL$2,'Objectenoverzicht aantallen'!$A:$A,'Objectenoverzicht aantallen'!O:O)*$C7</f>
        <v>0</v>
      </c>
    </row>
    <row r="8" spans="1:20" x14ac:dyDescent="0.2">
      <c r="B8" t="s">
        <v>348</v>
      </c>
      <c r="C8" s="683">
        <f>'Calculatie sheet'!AL74*'Calculatie sheet'!$AL$57*(1-'Calculatie sheet'!$AL$77-'Calculatie sheet'!$AL$78)</f>
        <v>0</v>
      </c>
      <c r="D8" t="s">
        <v>134</v>
      </c>
      <c r="G8" s="684">
        <f>C8*'Calculatie sheet'!AL$7</f>
        <v>0</v>
      </c>
      <c r="H8" s="682">
        <f>C8*'Calculatie sheet'!AL$8</f>
        <v>0</v>
      </c>
      <c r="I8" t="str">
        <f t="shared" si="0"/>
        <v>Primair</v>
      </c>
      <c r="J8" s="568">
        <f>LOOKUP('Calculatie sheet'!$AL$2,'Objectenoverzicht aantallen'!$A:$A,'Objectenoverzicht aantallen'!E:E)*$C8</f>
        <v>0</v>
      </c>
      <c r="K8" s="568">
        <f>LOOKUP('Calculatie sheet'!$AL$2,'Objectenoverzicht aantallen'!$A:$A,'Objectenoverzicht aantallen'!F:F)*$C8</f>
        <v>0</v>
      </c>
      <c r="L8" s="568">
        <f>LOOKUP('Calculatie sheet'!$AL$2,'Objectenoverzicht aantallen'!$A:$A,'Objectenoverzicht aantallen'!G:G)*$C8</f>
        <v>0</v>
      </c>
      <c r="M8" s="568">
        <f>LOOKUP('Calculatie sheet'!$AL$2,'Objectenoverzicht aantallen'!$A:$A,'Objectenoverzicht aantallen'!H:H)*$C8</f>
        <v>0</v>
      </c>
      <c r="N8" s="568">
        <f>LOOKUP('Calculatie sheet'!$AL$2,'Objectenoverzicht aantallen'!$A:$A,'Objectenoverzicht aantallen'!I:I)*$C8</f>
        <v>0</v>
      </c>
      <c r="O8" s="568">
        <f>LOOKUP('Calculatie sheet'!$AL$2,'Objectenoverzicht aantallen'!$A:$A,'Objectenoverzicht aantallen'!J:J)*$C8</f>
        <v>0</v>
      </c>
      <c r="P8" s="568">
        <f>LOOKUP('Calculatie sheet'!$AL$2,'Objectenoverzicht aantallen'!$A:$A,'Objectenoverzicht aantallen'!K:K)*$C8</f>
        <v>0</v>
      </c>
      <c r="Q8" s="568">
        <f>LOOKUP('Calculatie sheet'!$AL$2,'Objectenoverzicht aantallen'!$A:$A,'Objectenoverzicht aantallen'!L:L)*$C8</f>
        <v>0</v>
      </c>
      <c r="R8" s="568">
        <f>LOOKUP('Calculatie sheet'!$AL$2,'Objectenoverzicht aantallen'!$A:$A,'Objectenoverzicht aantallen'!M:M)*$C8</f>
        <v>0</v>
      </c>
      <c r="S8" s="568">
        <f>LOOKUP('Calculatie sheet'!$AL$2,'Objectenoverzicht aantallen'!$A:$A,'Objectenoverzicht aantallen'!N:N)*$C8</f>
        <v>0</v>
      </c>
      <c r="T8" s="568">
        <f>LOOKUP('Calculatie sheet'!$AL$2,'Objectenoverzicht aantallen'!$A:$A,'Objectenoverzicht aantallen'!O:O)*$C8</f>
        <v>0</v>
      </c>
    </row>
    <row r="9" spans="1:20" x14ac:dyDescent="0.2">
      <c r="B9" t="str">
        <f t="shared" ref="B9:B14" si="2">B2</f>
        <v>Beton</v>
      </c>
      <c r="C9" s="683">
        <f>'Calculatie sheet'!AL68*'Calculatie sheet'!$AL$57*'Calculatie sheet'!$AL$77</f>
        <v>0</v>
      </c>
      <c r="D9" t="s">
        <v>135</v>
      </c>
      <c r="G9" s="684">
        <f>C9*'Calculatie sheet'!AL$7</f>
        <v>0</v>
      </c>
      <c r="H9" s="682">
        <f>C9*'Calculatie sheet'!AL$8</f>
        <v>0</v>
      </c>
      <c r="I9" t="str">
        <f t="shared" si="0"/>
        <v>Secundair</v>
      </c>
      <c r="J9" s="568">
        <f>LOOKUP('Calculatie sheet'!$AL$2,'Objectenoverzicht aantallen'!$A:$A,'Objectenoverzicht aantallen'!E:E)*$C9</f>
        <v>0</v>
      </c>
      <c r="K9" s="568">
        <f>LOOKUP('Calculatie sheet'!$AL$2,'Objectenoverzicht aantallen'!$A:$A,'Objectenoverzicht aantallen'!F:F)*$C9</f>
        <v>0</v>
      </c>
      <c r="L9" s="568">
        <f>LOOKUP('Calculatie sheet'!$AL$2,'Objectenoverzicht aantallen'!$A:$A,'Objectenoverzicht aantallen'!G:G)*$C9</f>
        <v>0</v>
      </c>
      <c r="M9" s="568">
        <f>LOOKUP('Calculatie sheet'!$AL$2,'Objectenoverzicht aantallen'!$A:$A,'Objectenoverzicht aantallen'!H:H)*$C9</f>
        <v>0</v>
      </c>
      <c r="N9" s="568">
        <f>LOOKUP('Calculatie sheet'!$AL$2,'Objectenoverzicht aantallen'!$A:$A,'Objectenoverzicht aantallen'!I:I)*$C9</f>
        <v>0</v>
      </c>
      <c r="O9" s="568">
        <f>LOOKUP('Calculatie sheet'!$AL$2,'Objectenoverzicht aantallen'!$A:$A,'Objectenoverzicht aantallen'!J:J)*$C9</f>
        <v>0</v>
      </c>
      <c r="P9" s="568">
        <f>LOOKUP('Calculatie sheet'!$AL$2,'Objectenoverzicht aantallen'!$A:$A,'Objectenoverzicht aantallen'!K:K)*$C9</f>
        <v>0</v>
      </c>
      <c r="Q9" s="568">
        <f>LOOKUP('Calculatie sheet'!$AL$2,'Objectenoverzicht aantallen'!$A:$A,'Objectenoverzicht aantallen'!L:L)*$C9</f>
        <v>0</v>
      </c>
      <c r="R9" s="568">
        <f>LOOKUP('Calculatie sheet'!$AL$2,'Objectenoverzicht aantallen'!$A:$A,'Objectenoverzicht aantallen'!M:M)*$C9</f>
        <v>0</v>
      </c>
      <c r="S9" s="568">
        <f>LOOKUP('Calculatie sheet'!$AL$2,'Objectenoverzicht aantallen'!$A:$A,'Objectenoverzicht aantallen'!N:N)*$C9</f>
        <v>0</v>
      </c>
      <c r="T9" s="568">
        <f>LOOKUP('Calculatie sheet'!$AL$2,'Objectenoverzicht aantallen'!$A:$A,'Objectenoverzicht aantallen'!O:O)*$C9</f>
        <v>0</v>
      </c>
    </row>
    <row r="10" spans="1:20" x14ac:dyDescent="0.2">
      <c r="B10" t="str">
        <f t="shared" si="2"/>
        <v>Staal</v>
      </c>
      <c r="C10" s="683">
        <f>'Calculatie sheet'!AL69*'Calculatie sheet'!$AL$57*'Calculatie sheet'!$AL$77</f>
        <v>0</v>
      </c>
      <c r="D10" t="s">
        <v>135</v>
      </c>
      <c r="G10" s="684">
        <f>C10*'Calculatie sheet'!AL$7</f>
        <v>0</v>
      </c>
      <c r="H10" s="682">
        <f>C10*'Calculatie sheet'!AL$8</f>
        <v>0</v>
      </c>
      <c r="I10" t="str">
        <f t="shared" si="0"/>
        <v>Secundair</v>
      </c>
      <c r="J10" s="568">
        <f>LOOKUP('Calculatie sheet'!$AL$2,'Objectenoverzicht aantallen'!$A:$A,'Objectenoverzicht aantallen'!E:E)*$C10</f>
        <v>0</v>
      </c>
      <c r="K10" s="568">
        <f>LOOKUP('Calculatie sheet'!$AL$2,'Objectenoverzicht aantallen'!$A:$A,'Objectenoverzicht aantallen'!F:F)*$C10</f>
        <v>0</v>
      </c>
      <c r="L10" s="568">
        <f>LOOKUP('Calculatie sheet'!$AL$2,'Objectenoverzicht aantallen'!$A:$A,'Objectenoverzicht aantallen'!G:G)*$C10</f>
        <v>0</v>
      </c>
      <c r="M10" s="568">
        <f>LOOKUP('Calculatie sheet'!$AL$2,'Objectenoverzicht aantallen'!$A:$A,'Objectenoverzicht aantallen'!H:H)*$C10</f>
        <v>0</v>
      </c>
      <c r="N10" s="568">
        <f>LOOKUP('Calculatie sheet'!$AL$2,'Objectenoverzicht aantallen'!$A:$A,'Objectenoverzicht aantallen'!I:I)*$C10</f>
        <v>0</v>
      </c>
      <c r="O10" s="568">
        <f>LOOKUP('Calculatie sheet'!$AL$2,'Objectenoverzicht aantallen'!$A:$A,'Objectenoverzicht aantallen'!J:J)*$C10</f>
        <v>0</v>
      </c>
      <c r="P10" s="568">
        <f>LOOKUP('Calculatie sheet'!$AL$2,'Objectenoverzicht aantallen'!$A:$A,'Objectenoverzicht aantallen'!K:K)*$C10</f>
        <v>0</v>
      </c>
      <c r="Q10" s="568">
        <f>LOOKUP('Calculatie sheet'!$AL$2,'Objectenoverzicht aantallen'!$A:$A,'Objectenoverzicht aantallen'!L:L)*$C10</f>
        <v>0</v>
      </c>
      <c r="R10" s="568">
        <f>LOOKUP('Calculatie sheet'!$AL$2,'Objectenoverzicht aantallen'!$A:$A,'Objectenoverzicht aantallen'!M:M)*$C10</f>
        <v>0</v>
      </c>
      <c r="S10" s="568">
        <f>LOOKUP('Calculatie sheet'!$AL$2,'Objectenoverzicht aantallen'!$A:$A,'Objectenoverzicht aantallen'!N:N)*$C10</f>
        <v>0</v>
      </c>
      <c r="T10" s="568">
        <f>LOOKUP('Calculatie sheet'!$AL$2,'Objectenoverzicht aantallen'!$A:$A,'Objectenoverzicht aantallen'!O:O)*$C10</f>
        <v>0</v>
      </c>
    </row>
    <row r="11" spans="1:20" x14ac:dyDescent="0.2">
      <c r="B11" t="str">
        <f t="shared" si="2"/>
        <v>Asfalt</v>
      </c>
      <c r="C11" s="683">
        <f>'Calculatie sheet'!AL70*'Calculatie sheet'!$AL$57*'Calculatie sheet'!$AL$77</f>
        <v>0</v>
      </c>
      <c r="D11" t="s">
        <v>135</v>
      </c>
      <c r="G11" s="684">
        <f>C11*'Calculatie sheet'!AL$7</f>
        <v>0</v>
      </c>
      <c r="H11" s="682">
        <f>C11*'Calculatie sheet'!AL$8</f>
        <v>0</v>
      </c>
      <c r="I11" t="str">
        <f t="shared" si="0"/>
        <v>Secundair</v>
      </c>
      <c r="J11" s="568">
        <f>LOOKUP('Calculatie sheet'!$AL$2,'Objectenoverzicht aantallen'!$A:$A,'Objectenoverzicht aantallen'!E:E)*$C11</f>
        <v>0</v>
      </c>
      <c r="K11" s="568">
        <f>LOOKUP('Calculatie sheet'!$AL$2,'Objectenoverzicht aantallen'!$A:$A,'Objectenoverzicht aantallen'!F:F)*$C11</f>
        <v>0</v>
      </c>
      <c r="L11" s="568">
        <f>LOOKUP('Calculatie sheet'!$AL$2,'Objectenoverzicht aantallen'!$A:$A,'Objectenoverzicht aantallen'!G:G)*$C11</f>
        <v>0</v>
      </c>
      <c r="M11" s="568">
        <f>LOOKUP('Calculatie sheet'!$AL$2,'Objectenoverzicht aantallen'!$A:$A,'Objectenoverzicht aantallen'!H:H)*$C11</f>
        <v>0</v>
      </c>
      <c r="N11" s="568">
        <f>LOOKUP('Calculatie sheet'!$AL$2,'Objectenoverzicht aantallen'!$A:$A,'Objectenoverzicht aantallen'!I:I)*$C11</f>
        <v>0</v>
      </c>
      <c r="O11" s="568">
        <f>LOOKUP('Calculatie sheet'!$AL$2,'Objectenoverzicht aantallen'!$A:$A,'Objectenoverzicht aantallen'!J:J)*$C11</f>
        <v>0</v>
      </c>
      <c r="P11" s="568">
        <f>LOOKUP('Calculatie sheet'!$AL$2,'Objectenoverzicht aantallen'!$A:$A,'Objectenoverzicht aantallen'!K:K)*$C11</f>
        <v>0</v>
      </c>
      <c r="Q11" s="568">
        <f>LOOKUP('Calculatie sheet'!$AL$2,'Objectenoverzicht aantallen'!$A:$A,'Objectenoverzicht aantallen'!L:L)*$C11</f>
        <v>0</v>
      </c>
      <c r="R11" s="568">
        <f>LOOKUP('Calculatie sheet'!$AL$2,'Objectenoverzicht aantallen'!$A:$A,'Objectenoverzicht aantallen'!M:M)*$C11</f>
        <v>0</v>
      </c>
      <c r="S11" s="568">
        <f>LOOKUP('Calculatie sheet'!$AL$2,'Objectenoverzicht aantallen'!$A:$A,'Objectenoverzicht aantallen'!N:N)*$C11</f>
        <v>0</v>
      </c>
      <c r="T11" s="568">
        <f>LOOKUP('Calculatie sheet'!$AL$2,'Objectenoverzicht aantallen'!$A:$A,'Objectenoverzicht aantallen'!O:O)*$C11</f>
        <v>0</v>
      </c>
    </row>
    <row r="12" spans="1:20" x14ac:dyDescent="0.2">
      <c r="B12" t="str">
        <f t="shared" si="2"/>
        <v>Hout</v>
      </c>
      <c r="C12" s="683">
        <f>'Calculatie sheet'!AL71*'Calculatie sheet'!$AL$57*'Calculatie sheet'!$AL$77</f>
        <v>0</v>
      </c>
      <c r="D12" t="s">
        <v>135</v>
      </c>
      <c r="G12" s="684">
        <f>C12*'Calculatie sheet'!AL$7</f>
        <v>0</v>
      </c>
      <c r="H12" s="682">
        <f>C12*'Calculatie sheet'!AL$8</f>
        <v>0</v>
      </c>
      <c r="I12" t="str">
        <f t="shared" ref="I12" si="3">D12</f>
        <v>Secundair</v>
      </c>
      <c r="J12" s="568">
        <f>LOOKUP('Calculatie sheet'!$AL$2,'Objectenoverzicht aantallen'!$A:$A,'Objectenoverzicht aantallen'!E:E)*$C12</f>
        <v>0</v>
      </c>
      <c r="K12" s="568">
        <f>LOOKUP('Calculatie sheet'!$AL$2,'Objectenoverzicht aantallen'!$A:$A,'Objectenoverzicht aantallen'!F:F)*$C12</f>
        <v>0</v>
      </c>
      <c r="L12" s="568">
        <f>LOOKUP('Calculatie sheet'!$AL$2,'Objectenoverzicht aantallen'!$A:$A,'Objectenoverzicht aantallen'!G:G)*$C12</f>
        <v>0</v>
      </c>
      <c r="M12" s="568">
        <f>LOOKUP('Calculatie sheet'!$AL$2,'Objectenoverzicht aantallen'!$A:$A,'Objectenoverzicht aantallen'!H:H)*$C12</f>
        <v>0</v>
      </c>
      <c r="N12" s="568">
        <f>LOOKUP('Calculatie sheet'!$AL$2,'Objectenoverzicht aantallen'!$A:$A,'Objectenoverzicht aantallen'!I:I)*$C12</f>
        <v>0</v>
      </c>
      <c r="O12" s="568">
        <f>LOOKUP('Calculatie sheet'!$AL$2,'Objectenoverzicht aantallen'!$A:$A,'Objectenoverzicht aantallen'!J:J)*$C12</f>
        <v>0</v>
      </c>
      <c r="P12" s="568">
        <f>LOOKUP('Calculatie sheet'!$AL$2,'Objectenoverzicht aantallen'!$A:$A,'Objectenoverzicht aantallen'!K:K)*$C12</f>
        <v>0</v>
      </c>
      <c r="Q12" s="568">
        <f>LOOKUP('Calculatie sheet'!$AL$2,'Objectenoverzicht aantallen'!$A:$A,'Objectenoverzicht aantallen'!L:L)*$C12</f>
        <v>0</v>
      </c>
      <c r="R12" s="568">
        <f>LOOKUP('Calculatie sheet'!$AL$2,'Objectenoverzicht aantallen'!$A:$A,'Objectenoverzicht aantallen'!M:M)*$C12</f>
        <v>0</v>
      </c>
      <c r="S12" s="568">
        <f>LOOKUP('Calculatie sheet'!$AL$2,'Objectenoverzicht aantallen'!$A:$A,'Objectenoverzicht aantallen'!N:N)*$C12</f>
        <v>0</v>
      </c>
      <c r="T12" s="568">
        <f>LOOKUP('Calculatie sheet'!$AL$2,'Objectenoverzicht aantallen'!$A:$A,'Objectenoverzicht aantallen'!O:O)*$C12</f>
        <v>0</v>
      </c>
    </row>
    <row r="13" spans="1:20" x14ac:dyDescent="0.2">
      <c r="B13" t="str">
        <f t="shared" si="2"/>
        <v>Grondbewerking</v>
      </c>
      <c r="C13" s="683">
        <f>'Calculatie sheet'!AL72*'Calculatie sheet'!$AL$57*'Calculatie sheet'!$AL$77</f>
        <v>0</v>
      </c>
      <c r="D13" t="s">
        <v>135</v>
      </c>
      <c r="G13" s="684">
        <f>C13*'Calculatie sheet'!AL$7</f>
        <v>0</v>
      </c>
      <c r="H13" s="682">
        <f>C13*'Calculatie sheet'!AL$8</f>
        <v>0</v>
      </c>
      <c r="I13" t="str">
        <f t="shared" si="0"/>
        <v>Secundair</v>
      </c>
      <c r="J13" s="568">
        <f>LOOKUP('Calculatie sheet'!$AL$2,'Objectenoverzicht aantallen'!$A:$A,'Objectenoverzicht aantallen'!E:E)*$C13</f>
        <v>0</v>
      </c>
      <c r="K13" s="568">
        <f>LOOKUP('Calculatie sheet'!$AL$2,'Objectenoverzicht aantallen'!$A:$A,'Objectenoverzicht aantallen'!F:F)*$C13</f>
        <v>0</v>
      </c>
      <c r="L13" s="568">
        <f>LOOKUP('Calculatie sheet'!$AL$2,'Objectenoverzicht aantallen'!$A:$A,'Objectenoverzicht aantallen'!G:G)*$C13</f>
        <v>0</v>
      </c>
      <c r="M13" s="568">
        <f>LOOKUP('Calculatie sheet'!$AL$2,'Objectenoverzicht aantallen'!$A:$A,'Objectenoverzicht aantallen'!H:H)*$C13</f>
        <v>0</v>
      </c>
      <c r="N13" s="568">
        <f>LOOKUP('Calculatie sheet'!$AL$2,'Objectenoverzicht aantallen'!$A:$A,'Objectenoverzicht aantallen'!I:I)*$C13</f>
        <v>0</v>
      </c>
      <c r="O13" s="568">
        <f>LOOKUP('Calculatie sheet'!$AL$2,'Objectenoverzicht aantallen'!$A:$A,'Objectenoverzicht aantallen'!J:J)*$C13</f>
        <v>0</v>
      </c>
      <c r="P13" s="568">
        <f>LOOKUP('Calculatie sheet'!$AL$2,'Objectenoverzicht aantallen'!$A:$A,'Objectenoverzicht aantallen'!K:K)*$C13</f>
        <v>0</v>
      </c>
      <c r="Q13" s="568">
        <f>LOOKUP('Calculatie sheet'!$AL$2,'Objectenoverzicht aantallen'!$A:$A,'Objectenoverzicht aantallen'!L:L)*$C13</f>
        <v>0</v>
      </c>
      <c r="R13" s="568">
        <f>LOOKUP('Calculatie sheet'!$AL$2,'Objectenoverzicht aantallen'!$A:$A,'Objectenoverzicht aantallen'!M:M)*$C13</f>
        <v>0</v>
      </c>
      <c r="S13" s="568">
        <f>LOOKUP('Calculatie sheet'!$AL$2,'Objectenoverzicht aantallen'!$A:$A,'Objectenoverzicht aantallen'!N:N)*$C13</f>
        <v>0</v>
      </c>
      <c r="T13" s="568">
        <f>LOOKUP('Calculatie sheet'!$AL$2,'Objectenoverzicht aantallen'!$A:$A,'Objectenoverzicht aantallen'!O:O)*$C13</f>
        <v>0</v>
      </c>
    </row>
    <row r="14" spans="1:20" x14ac:dyDescent="0.2">
      <c r="B14" t="str">
        <f t="shared" si="2"/>
        <v>Bestrating</v>
      </c>
      <c r="C14" s="683">
        <f>'Calculatie sheet'!AL73*'Calculatie sheet'!$AL$57*'Calculatie sheet'!$AL$77</f>
        <v>0</v>
      </c>
      <c r="D14" t="s">
        <v>135</v>
      </c>
      <c r="G14" s="684">
        <f>C14*'Calculatie sheet'!AL$7</f>
        <v>0</v>
      </c>
      <c r="H14" s="682">
        <f>C14*'Calculatie sheet'!AL$8</f>
        <v>0</v>
      </c>
      <c r="I14" t="str">
        <f t="shared" si="0"/>
        <v>Secundair</v>
      </c>
      <c r="J14" s="568">
        <f>LOOKUP('Calculatie sheet'!$AL$2,'Objectenoverzicht aantallen'!$A:$A,'Objectenoverzicht aantallen'!E:E)*$C14</f>
        <v>0</v>
      </c>
      <c r="K14" s="568">
        <f>LOOKUP('Calculatie sheet'!$AL$2,'Objectenoverzicht aantallen'!$A:$A,'Objectenoverzicht aantallen'!F:F)*$C14</f>
        <v>0</v>
      </c>
      <c r="L14" s="568">
        <f>LOOKUP('Calculatie sheet'!$AL$2,'Objectenoverzicht aantallen'!$A:$A,'Objectenoverzicht aantallen'!G:G)*$C14</f>
        <v>0</v>
      </c>
      <c r="M14" s="568">
        <f>LOOKUP('Calculatie sheet'!$AL$2,'Objectenoverzicht aantallen'!$A:$A,'Objectenoverzicht aantallen'!H:H)*$C14</f>
        <v>0</v>
      </c>
      <c r="N14" s="568">
        <f>LOOKUP('Calculatie sheet'!$AL$2,'Objectenoverzicht aantallen'!$A:$A,'Objectenoverzicht aantallen'!I:I)*$C14</f>
        <v>0</v>
      </c>
      <c r="O14" s="568">
        <f>LOOKUP('Calculatie sheet'!$AL$2,'Objectenoverzicht aantallen'!$A:$A,'Objectenoverzicht aantallen'!J:J)*$C14</f>
        <v>0</v>
      </c>
      <c r="P14" s="568">
        <f>LOOKUP('Calculatie sheet'!$AL$2,'Objectenoverzicht aantallen'!$A:$A,'Objectenoverzicht aantallen'!K:K)*$C14</f>
        <v>0</v>
      </c>
      <c r="Q14" s="568">
        <f>LOOKUP('Calculatie sheet'!$AL$2,'Objectenoverzicht aantallen'!$A:$A,'Objectenoverzicht aantallen'!L:L)*$C14</f>
        <v>0</v>
      </c>
      <c r="R14" s="568">
        <f>LOOKUP('Calculatie sheet'!$AL$2,'Objectenoverzicht aantallen'!$A:$A,'Objectenoverzicht aantallen'!M:M)*$C14</f>
        <v>0</v>
      </c>
      <c r="S14" s="568">
        <f>LOOKUP('Calculatie sheet'!$AL$2,'Objectenoverzicht aantallen'!$A:$A,'Objectenoverzicht aantallen'!N:N)*$C14</f>
        <v>0</v>
      </c>
      <c r="T14" s="568">
        <f>LOOKUP('Calculatie sheet'!$AL$2,'Objectenoverzicht aantallen'!$A:$A,'Objectenoverzicht aantallen'!O:O)*$C14</f>
        <v>0</v>
      </c>
    </row>
    <row r="15" spans="1:20" x14ac:dyDescent="0.2">
      <c r="B15" t="s">
        <v>348</v>
      </c>
      <c r="C15" s="683">
        <f>'Calculatie sheet'!AL74*'Calculatie sheet'!$AL$57*'Calculatie sheet'!$AL$77</f>
        <v>0</v>
      </c>
      <c r="D15" t="s">
        <v>135</v>
      </c>
      <c r="G15" s="684">
        <f>C15*'Calculatie sheet'!AL$7</f>
        <v>0</v>
      </c>
      <c r="H15" s="682">
        <f>C15*'Calculatie sheet'!AL$8</f>
        <v>0</v>
      </c>
      <c r="I15" t="str">
        <f t="shared" si="0"/>
        <v>Secundair</v>
      </c>
      <c r="J15" s="568">
        <f>LOOKUP('Calculatie sheet'!$AL$2,'Objectenoverzicht aantallen'!$A:$A,'Objectenoverzicht aantallen'!E:E)*$C15</f>
        <v>0</v>
      </c>
      <c r="K15" s="568">
        <f>LOOKUP('Calculatie sheet'!$AL$2,'Objectenoverzicht aantallen'!$A:$A,'Objectenoverzicht aantallen'!F:F)*$C15</f>
        <v>0</v>
      </c>
      <c r="L15" s="568">
        <f>LOOKUP('Calculatie sheet'!$AL$2,'Objectenoverzicht aantallen'!$A:$A,'Objectenoverzicht aantallen'!G:G)*$C15</f>
        <v>0</v>
      </c>
      <c r="M15" s="568">
        <f>LOOKUP('Calculatie sheet'!$AL$2,'Objectenoverzicht aantallen'!$A:$A,'Objectenoverzicht aantallen'!H:H)*$C15</f>
        <v>0</v>
      </c>
      <c r="N15" s="568">
        <f>LOOKUP('Calculatie sheet'!$AL$2,'Objectenoverzicht aantallen'!$A:$A,'Objectenoverzicht aantallen'!I:I)*$C15</f>
        <v>0</v>
      </c>
      <c r="O15" s="568">
        <f>LOOKUP('Calculatie sheet'!$AL$2,'Objectenoverzicht aantallen'!$A:$A,'Objectenoverzicht aantallen'!J:J)*$C15</f>
        <v>0</v>
      </c>
      <c r="P15" s="568">
        <f>LOOKUP('Calculatie sheet'!$AL$2,'Objectenoverzicht aantallen'!$A:$A,'Objectenoverzicht aantallen'!K:K)*$C15</f>
        <v>0</v>
      </c>
      <c r="Q15" s="568">
        <f>LOOKUP('Calculatie sheet'!$AL$2,'Objectenoverzicht aantallen'!$A:$A,'Objectenoverzicht aantallen'!L:L)*$C15</f>
        <v>0</v>
      </c>
      <c r="R15" s="568">
        <f>LOOKUP('Calculatie sheet'!$AL$2,'Objectenoverzicht aantallen'!$A:$A,'Objectenoverzicht aantallen'!M:M)*$C15</f>
        <v>0</v>
      </c>
      <c r="S15" s="568">
        <f>LOOKUP('Calculatie sheet'!$AL$2,'Objectenoverzicht aantallen'!$A:$A,'Objectenoverzicht aantallen'!N:N)*$C15</f>
        <v>0</v>
      </c>
      <c r="T15" s="568">
        <f>LOOKUP('Calculatie sheet'!$AL$2,'Objectenoverzicht aantallen'!$A:$A,'Objectenoverzicht aantallen'!O:O)*$C15</f>
        <v>0</v>
      </c>
    </row>
    <row r="16" spans="1:20" x14ac:dyDescent="0.2">
      <c r="B16" t="str">
        <f>B9</f>
        <v>Beton</v>
      </c>
      <c r="C16" s="683">
        <f>'Calculatie sheet'!AL68*'Calculatie sheet'!$AL$57*'Calculatie sheet'!$AL$78</f>
        <v>0</v>
      </c>
      <c r="D16" t="s">
        <v>360</v>
      </c>
      <c r="G16" s="684">
        <f>C16*'Calculatie sheet'!AL$7</f>
        <v>0</v>
      </c>
      <c r="H16" s="682">
        <f>C16*'Calculatie sheet'!AL$8</f>
        <v>0</v>
      </c>
      <c r="I16" t="str">
        <f t="shared" si="0"/>
        <v>Biobased</v>
      </c>
      <c r="J16" s="568">
        <f>LOOKUP('Calculatie sheet'!$AL$2,'Objectenoverzicht aantallen'!$A:$A,'Objectenoverzicht aantallen'!E:E)*$C16</f>
        <v>0</v>
      </c>
      <c r="K16" s="568">
        <f>LOOKUP('Calculatie sheet'!$AL$2,'Objectenoverzicht aantallen'!$A:$A,'Objectenoverzicht aantallen'!F:F)*$C16</f>
        <v>0</v>
      </c>
      <c r="L16" s="568">
        <f>LOOKUP('Calculatie sheet'!$AL$2,'Objectenoverzicht aantallen'!$A:$A,'Objectenoverzicht aantallen'!G:G)*$C16</f>
        <v>0</v>
      </c>
      <c r="M16" s="568">
        <f>LOOKUP('Calculatie sheet'!$AL$2,'Objectenoverzicht aantallen'!$A:$A,'Objectenoverzicht aantallen'!H:H)*$C16</f>
        <v>0</v>
      </c>
      <c r="N16" s="568">
        <f>LOOKUP('Calculatie sheet'!$AL$2,'Objectenoverzicht aantallen'!$A:$A,'Objectenoverzicht aantallen'!I:I)*$C16</f>
        <v>0</v>
      </c>
      <c r="O16" s="568">
        <f>LOOKUP('Calculatie sheet'!$AL$2,'Objectenoverzicht aantallen'!$A:$A,'Objectenoverzicht aantallen'!J:J)*$C16</f>
        <v>0</v>
      </c>
      <c r="P16" s="568">
        <f>LOOKUP('Calculatie sheet'!$AL$2,'Objectenoverzicht aantallen'!$A:$A,'Objectenoverzicht aantallen'!K:K)*$C16</f>
        <v>0</v>
      </c>
      <c r="Q16" s="568">
        <f>LOOKUP('Calculatie sheet'!$AL$2,'Objectenoverzicht aantallen'!$A:$A,'Objectenoverzicht aantallen'!L:L)*$C16</f>
        <v>0</v>
      </c>
      <c r="R16" s="568">
        <f>LOOKUP('Calculatie sheet'!$AL$2,'Objectenoverzicht aantallen'!$A:$A,'Objectenoverzicht aantallen'!M:M)*$C16</f>
        <v>0</v>
      </c>
      <c r="S16" s="568">
        <f>LOOKUP('Calculatie sheet'!$AL$2,'Objectenoverzicht aantallen'!$A:$A,'Objectenoverzicht aantallen'!N:N)*$C16</f>
        <v>0</v>
      </c>
      <c r="T16" s="568">
        <f>LOOKUP('Calculatie sheet'!$AL$2,'Objectenoverzicht aantallen'!$A:$A,'Objectenoverzicht aantallen'!O:O)*$C16</f>
        <v>0</v>
      </c>
    </row>
    <row r="17" spans="2:20" x14ac:dyDescent="0.2">
      <c r="B17" t="str">
        <f>B10</f>
        <v>Staal</v>
      </c>
      <c r="C17" s="683">
        <f>'Calculatie sheet'!AL69*'Calculatie sheet'!$AL$57*'Calculatie sheet'!$AL$78</f>
        <v>0</v>
      </c>
      <c r="D17" t="s">
        <v>360</v>
      </c>
      <c r="G17" s="684">
        <f>C17*'Calculatie sheet'!AL$7</f>
        <v>0</v>
      </c>
      <c r="H17" s="682">
        <f>C17*'Calculatie sheet'!AL$8</f>
        <v>0</v>
      </c>
      <c r="I17" t="str">
        <f t="shared" si="0"/>
        <v>Biobased</v>
      </c>
      <c r="J17" s="568">
        <f>LOOKUP('Calculatie sheet'!$AL$2,'Objectenoverzicht aantallen'!$A:$A,'Objectenoverzicht aantallen'!E:E)*$C17</f>
        <v>0</v>
      </c>
      <c r="K17" s="568">
        <f>LOOKUP('Calculatie sheet'!$AL$2,'Objectenoverzicht aantallen'!$A:$A,'Objectenoverzicht aantallen'!F:F)*$C17</f>
        <v>0</v>
      </c>
      <c r="L17" s="568">
        <f>LOOKUP('Calculatie sheet'!$AL$2,'Objectenoverzicht aantallen'!$A:$A,'Objectenoverzicht aantallen'!G:G)*$C17</f>
        <v>0</v>
      </c>
      <c r="M17" s="568">
        <f>LOOKUP('Calculatie sheet'!$AL$2,'Objectenoverzicht aantallen'!$A:$A,'Objectenoverzicht aantallen'!H:H)*$C17</f>
        <v>0</v>
      </c>
      <c r="N17" s="568">
        <f>LOOKUP('Calculatie sheet'!$AL$2,'Objectenoverzicht aantallen'!$A:$A,'Objectenoverzicht aantallen'!I:I)*$C17</f>
        <v>0</v>
      </c>
      <c r="O17" s="568">
        <f>LOOKUP('Calculatie sheet'!$AL$2,'Objectenoverzicht aantallen'!$A:$A,'Objectenoverzicht aantallen'!J:J)*$C17</f>
        <v>0</v>
      </c>
      <c r="P17" s="568">
        <f>LOOKUP('Calculatie sheet'!$AL$2,'Objectenoverzicht aantallen'!$A:$A,'Objectenoverzicht aantallen'!K:K)*$C17</f>
        <v>0</v>
      </c>
      <c r="Q17" s="568">
        <f>LOOKUP('Calculatie sheet'!$AL$2,'Objectenoverzicht aantallen'!$A:$A,'Objectenoverzicht aantallen'!L:L)*$C17</f>
        <v>0</v>
      </c>
      <c r="R17" s="568">
        <f>LOOKUP('Calculatie sheet'!$AL$2,'Objectenoverzicht aantallen'!$A:$A,'Objectenoverzicht aantallen'!M:M)*$C17</f>
        <v>0</v>
      </c>
      <c r="S17" s="568">
        <f>LOOKUP('Calculatie sheet'!$AL$2,'Objectenoverzicht aantallen'!$A:$A,'Objectenoverzicht aantallen'!N:N)*$C17</f>
        <v>0</v>
      </c>
      <c r="T17" s="568">
        <f>LOOKUP('Calculatie sheet'!$AL$2,'Objectenoverzicht aantallen'!$A:$A,'Objectenoverzicht aantallen'!O:O)*$C17</f>
        <v>0</v>
      </c>
    </row>
    <row r="18" spans="2:20" x14ac:dyDescent="0.2">
      <c r="B18" t="str">
        <f>B11</f>
        <v>Asfalt</v>
      </c>
      <c r="C18" s="683">
        <f>'Calculatie sheet'!AL70*'Calculatie sheet'!$AL$57*'Calculatie sheet'!$AL$78</f>
        <v>0</v>
      </c>
      <c r="D18" t="s">
        <v>360</v>
      </c>
      <c r="G18" s="684">
        <f>C18*'Calculatie sheet'!AL$7</f>
        <v>0</v>
      </c>
      <c r="H18" s="682">
        <f>C18*'Calculatie sheet'!AL$8</f>
        <v>0</v>
      </c>
      <c r="I18" t="str">
        <f t="shared" si="0"/>
        <v>Biobased</v>
      </c>
      <c r="J18" s="568">
        <f>LOOKUP('Calculatie sheet'!$AL$2,'Objectenoverzicht aantallen'!$A:$A,'Objectenoverzicht aantallen'!E:E)*$C18</f>
        <v>0</v>
      </c>
      <c r="K18" s="568">
        <f>LOOKUP('Calculatie sheet'!$AL$2,'Objectenoverzicht aantallen'!$A:$A,'Objectenoverzicht aantallen'!F:F)*$C18</f>
        <v>0</v>
      </c>
      <c r="L18" s="568">
        <f>LOOKUP('Calculatie sheet'!$AL$2,'Objectenoverzicht aantallen'!$A:$A,'Objectenoverzicht aantallen'!G:G)*$C18</f>
        <v>0</v>
      </c>
      <c r="M18" s="568">
        <f>LOOKUP('Calculatie sheet'!$AL$2,'Objectenoverzicht aantallen'!$A:$A,'Objectenoverzicht aantallen'!H:H)*$C18</f>
        <v>0</v>
      </c>
      <c r="N18" s="568">
        <f>LOOKUP('Calculatie sheet'!$AL$2,'Objectenoverzicht aantallen'!$A:$A,'Objectenoverzicht aantallen'!I:I)*$C18</f>
        <v>0</v>
      </c>
      <c r="O18" s="568">
        <f>LOOKUP('Calculatie sheet'!$AL$2,'Objectenoverzicht aantallen'!$A:$A,'Objectenoverzicht aantallen'!J:J)*$C18</f>
        <v>0</v>
      </c>
      <c r="P18" s="568">
        <f>LOOKUP('Calculatie sheet'!$AL$2,'Objectenoverzicht aantallen'!$A:$A,'Objectenoverzicht aantallen'!K:K)*$C18</f>
        <v>0</v>
      </c>
      <c r="Q18" s="568">
        <f>LOOKUP('Calculatie sheet'!$AL$2,'Objectenoverzicht aantallen'!$A:$A,'Objectenoverzicht aantallen'!L:L)*$C18</f>
        <v>0</v>
      </c>
      <c r="R18" s="568">
        <f>LOOKUP('Calculatie sheet'!$AL$2,'Objectenoverzicht aantallen'!$A:$A,'Objectenoverzicht aantallen'!M:M)*$C18</f>
        <v>0</v>
      </c>
      <c r="S18" s="568">
        <f>LOOKUP('Calculatie sheet'!$AL$2,'Objectenoverzicht aantallen'!$A:$A,'Objectenoverzicht aantallen'!N:N)*$C18</f>
        <v>0</v>
      </c>
      <c r="T18" s="568">
        <f>LOOKUP('Calculatie sheet'!$AL$2,'Objectenoverzicht aantallen'!$A:$A,'Objectenoverzicht aantallen'!O:O)*$C18</f>
        <v>0</v>
      </c>
    </row>
    <row r="19" spans="2:20" x14ac:dyDescent="0.2">
      <c r="B19" t="str">
        <f>B12</f>
        <v>Hout</v>
      </c>
      <c r="C19" s="683">
        <f>'Calculatie sheet'!AL71*'Calculatie sheet'!$AL$57*'Calculatie sheet'!$AL$78</f>
        <v>0</v>
      </c>
      <c r="D19" t="s">
        <v>360</v>
      </c>
      <c r="G19" s="684">
        <f>C19*'Calculatie sheet'!AL$7</f>
        <v>0</v>
      </c>
      <c r="H19" s="682">
        <f>C19*'Calculatie sheet'!AL$8</f>
        <v>0</v>
      </c>
      <c r="I19" t="str">
        <f t="shared" ref="I19" si="4">D19</f>
        <v>Biobased</v>
      </c>
      <c r="J19" s="568">
        <f>LOOKUP('Calculatie sheet'!$AL$2,'Objectenoverzicht aantallen'!$A:$A,'Objectenoverzicht aantallen'!E:E)*$C19</f>
        <v>0</v>
      </c>
      <c r="K19" s="568">
        <f>LOOKUP('Calculatie sheet'!$AL$2,'Objectenoverzicht aantallen'!$A:$A,'Objectenoverzicht aantallen'!F:F)*$C19</f>
        <v>0</v>
      </c>
      <c r="L19" s="568">
        <f>LOOKUP('Calculatie sheet'!$AL$2,'Objectenoverzicht aantallen'!$A:$A,'Objectenoverzicht aantallen'!G:G)*$C19</f>
        <v>0</v>
      </c>
      <c r="M19" s="568">
        <f>LOOKUP('Calculatie sheet'!$AL$2,'Objectenoverzicht aantallen'!$A:$A,'Objectenoverzicht aantallen'!H:H)*$C19</f>
        <v>0</v>
      </c>
      <c r="N19" s="568">
        <f>LOOKUP('Calculatie sheet'!$AL$2,'Objectenoverzicht aantallen'!$A:$A,'Objectenoverzicht aantallen'!I:I)*$C19</f>
        <v>0</v>
      </c>
      <c r="O19" s="568">
        <f>LOOKUP('Calculatie sheet'!$AL$2,'Objectenoverzicht aantallen'!$A:$A,'Objectenoverzicht aantallen'!J:J)*$C19</f>
        <v>0</v>
      </c>
      <c r="P19" s="568">
        <f>LOOKUP('Calculatie sheet'!$AL$2,'Objectenoverzicht aantallen'!$A:$A,'Objectenoverzicht aantallen'!K:K)*$C19</f>
        <v>0</v>
      </c>
      <c r="Q19" s="568">
        <f>LOOKUP('Calculatie sheet'!$AL$2,'Objectenoverzicht aantallen'!$A:$A,'Objectenoverzicht aantallen'!L:L)*$C19</f>
        <v>0</v>
      </c>
      <c r="R19" s="568">
        <f>LOOKUP('Calculatie sheet'!$AL$2,'Objectenoverzicht aantallen'!$A:$A,'Objectenoverzicht aantallen'!M:M)*$C19</f>
        <v>0</v>
      </c>
      <c r="S19" s="568">
        <f>LOOKUP('Calculatie sheet'!$AL$2,'Objectenoverzicht aantallen'!$A:$A,'Objectenoverzicht aantallen'!N:N)*$C19</f>
        <v>0</v>
      </c>
      <c r="T19" s="568">
        <f>LOOKUP('Calculatie sheet'!$AL$2,'Objectenoverzicht aantallen'!$A:$A,'Objectenoverzicht aantallen'!O:O)*$C19</f>
        <v>0</v>
      </c>
    </row>
    <row r="20" spans="2:20" x14ac:dyDescent="0.2">
      <c r="B20" t="str">
        <f t="shared" ref="B20:B21" si="5">B13</f>
        <v>Grondbewerking</v>
      </c>
      <c r="C20" s="683">
        <f>'Calculatie sheet'!AL72*'Calculatie sheet'!$AL$57*'Calculatie sheet'!$AL$78</f>
        <v>0</v>
      </c>
      <c r="D20" t="s">
        <v>360</v>
      </c>
      <c r="G20" s="684">
        <f>C20*'Calculatie sheet'!AL$7</f>
        <v>0</v>
      </c>
      <c r="H20" s="682">
        <f>C20*'Calculatie sheet'!AL$8</f>
        <v>0</v>
      </c>
      <c r="I20" t="str">
        <f t="shared" si="0"/>
        <v>Biobased</v>
      </c>
      <c r="J20" s="568">
        <f>LOOKUP('Calculatie sheet'!$AL$2,'Objectenoverzicht aantallen'!$A:$A,'Objectenoverzicht aantallen'!E:E)*$C20</f>
        <v>0</v>
      </c>
      <c r="K20" s="568">
        <f>LOOKUP('Calculatie sheet'!$AL$2,'Objectenoverzicht aantallen'!$A:$A,'Objectenoverzicht aantallen'!F:F)*$C20</f>
        <v>0</v>
      </c>
      <c r="L20" s="568">
        <f>LOOKUP('Calculatie sheet'!$AL$2,'Objectenoverzicht aantallen'!$A:$A,'Objectenoverzicht aantallen'!G:G)*$C20</f>
        <v>0</v>
      </c>
      <c r="M20" s="568">
        <f>LOOKUP('Calculatie sheet'!$AL$2,'Objectenoverzicht aantallen'!$A:$A,'Objectenoverzicht aantallen'!H:H)*$C20</f>
        <v>0</v>
      </c>
      <c r="N20" s="568">
        <f>LOOKUP('Calculatie sheet'!$AL$2,'Objectenoverzicht aantallen'!$A:$A,'Objectenoverzicht aantallen'!I:I)*$C20</f>
        <v>0</v>
      </c>
      <c r="O20" s="568">
        <f>LOOKUP('Calculatie sheet'!$AL$2,'Objectenoverzicht aantallen'!$A:$A,'Objectenoverzicht aantallen'!J:J)*$C20</f>
        <v>0</v>
      </c>
      <c r="P20" s="568">
        <f>LOOKUP('Calculatie sheet'!$AL$2,'Objectenoverzicht aantallen'!$A:$A,'Objectenoverzicht aantallen'!K:K)*$C20</f>
        <v>0</v>
      </c>
      <c r="Q20" s="568">
        <f>LOOKUP('Calculatie sheet'!$AL$2,'Objectenoverzicht aantallen'!$A:$A,'Objectenoverzicht aantallen'!L:L)*$C20</f>
        <v>0</v>
      </c>
      <c r="R20" s="568">
        <f>LOOKUP('Calculatie sheet'!$AL$2,'Objectenoverzicht aantallen'!$A:$A,'Objectenoverzicht aantallen'!M:M)*$C20</f>
        <v>0</v>
      </c>
      <c r="S20" s="568">
        <f>LOOKUP('Calculatie sheet'!$AL$2,'Objectenoverzicht aantallen'!$A:$A,'Objectenoverzicht aantallen'!N:N)*$C20</f>
        <v>0</v>
      </c>
      <c r="T20" s="568">
        <f>LOOKUP('Calculatie sheet'!$AL$2,'Objectenoverzicht aantallen'!$A:$A,'Objectenoverzicht aantallen'!O:O)*$C20</f>
        <v>0</v>
      </c>
    </row>
    <row r="21" spans="2:20" x14ac:dyDescent="0.2">
      <c r="B21" t="str">
        <f t="shared" si="5"/>
        <v>Bestrating</v>
      </c>
      <c r="C21" s="683">
        <f>'Calculatie sheet'!AL73*'Calculatie sheet'!$AL$57*'Calculatie sheet'!$AL$78</f>
        <v>0</v>
      </c>
      <c r="D21" t="s">
        <v>360</v>
      </c>
      <c r="G21" s="684">
        <f>C21*'Calculatie sheet'!AL$7</f>
        <v>0</v>
      </c>
      <c r="H21" s="682">
        <f>C21*'Calculatie sheet'!AL$8</f>
        <v>0</v>
      </c>
      <c r="I21" t="str">
        <f t="shared" si="0"/>
        <v>Biobased</v>
      </c>
      <c r="J21" s="568">
        <f>LOOKUP('Calculatie sheet'!$AL$2,'Objectenoverzicht aantallen'!$A:$A,'Objectenoverzicht aantallen'!E:E)*$C21</f>
        <v>0</v>
      </c>
      <c r="K21" s="568">
        <f>LOOKUP('Calculatie sheet'!$AL$2,'Objectenoverzicht aantallen'!$A:$A,'Objectenoverzicht aantallen'!F:F)*$C21</f>
        <v>0</v>
      </c>
      <c r="L21" s="568">
        <f>LOOKUP('Calculatie sheet'!$AL$2,'Objectenoverzicht aantallen'!$A:$A,'Objectenoverzicht aantallen'!G:G)*$C21</f>
        <v>0</v>
      </c>
      <c r="M21" s="568">
        <f>LOOKUP('Calculatie sheet'!$AL$2,'Objectenoverzicht aantallen'!$A:$A,'Objectenoverzicht aantallen'!H:H)*$C21</f>
        <v>0</v>
      </c>
      <c r="N21" s="568">
        <f>LOOKUP('Calculatie sheet'!$AL$2,'Objectenoverzicht aantallen'!$A:$A,'Objectenoverzicht aantallen'!I:I)*$C21</f>
        <v>0</v>
      </c>
      <c r="O21" s="568">
        <f>LOOKUP('Calculatie sheet'!$AL$2,'Objectenoverzicht aantallen'!$A:$A,'Objectenoverzicht aantallen'!J:J)*$C21</f>
        <v>0</v>
      </c>
      <c r="P21" s="568">
        <f>LOOKUP('Calculatie sheet'!$AL$2,'Objectenoverzicht aantallen'!$A:$A,'Objectenoverzicht aantallen'!K:K)*$C21</f>
        <v>0</v>
      </c>
      <c r="Q21" s="568">
        <f>LOOKUP('Calculatie sheet'!$AL$2,'Objectenoverzicht aantallen'!$A:$A,'Objectenoverzicht aantallen'!L:L)*$C21</f>
        <v>0</v>
      </c>
      <c r="R21" s="568">
        <f>LOOKUP('Calculatie sheet'!$AL$2,'Objectenoverzicht aantallen'!$A:$A,'Objectenoverzicht aantallen'!M:M)*$C21</f>
        <v>0</v>
      </c>
      <c r="S21" s="568">
        <f>LOOKUP('Calculatie sheet'!$AL$2,'Objectenoverzicht aantallen'!$A:$A,'Objectenoverzicht aantallen'!N:N)*$C21</f>
        <v>0</v>
      </c>
      <c r="T21" s="568">
        <f>LOOKUP('Calculatie sheet'!$AL$2,'Objectenoverzicht aantallen'!$A:$A,'Objectenoverzicht aantallen'!O:O)*$C21</f>
        <v>0</v>
      </c>
    </row>
    <row r="22" spans="2:20" x14ac:dyDescent="0.2">
      <c r="B22" t="s">
        <v>348</v>
      </c>
      <c r="C22" s="683">
        <f>'Calculatie sheet'!AL74*'Calculatie sheet'!$AL$57*'Calculatie sheet'!$AL$78</f>
        <v>0</v>
      </c>
      <c r="D22" t="s">
        <v>360</v>
      </c>
      <c r="G22" s="684">
        <f>C22*'Calculatie sheet'!AL$7</f>
        <v>0</v>
      </c>
      <c r="H22" s="682">
        <f>C22*'Calculatie sheet'!AL$8</f>
        <v>0</v>
      </c>
      <c r="I22" t="str">
        <f t="shared" si="0"/>
        <v>Biobased</v>
      </c>
      <c r="J22" s="568">
        <f>LOOKUP('Calculatie sheet'!$AL$2,'Objectenoverzicht aantallen'!$A:$A,'Objectenoverzicht aantallen'!E:E)*$C22</f>
        <v>0</v>
      </c>
      <c r="K22" s="568">
        <f>LOOKUP('Calculatie sheet'!$AL$2,'Objectenoverzicht aantallen'!$A:$A,'Objectenoverzicht aantallen'!F:F)*$C22</f>
        <v>0</v>
      </c>
      <c r="L22" s="568">
        <f>LOOKUP('Calculatie sheet'!$AL$2,'Objectenoverzicht aantallen'!$A:$A,'Objectenoverzicht aantallen'!G:G)*$C22</f>
        <v>0</v>
      </c>
      <c r="M22" s="568">
        <f>LOOKUP('Calculatie sheet'!$AL$2,'Objectenoverzicht aantallen'!$A:$A,'Objectenoverzicht aantallen'!H:H)*$C22</f>
        <v>0</v>
      </c>
      <c r="N22" s="568">
        <f>LOOKUP('Calculatie sheet'!$AL$2,'Objectenoverzicht aantallen'!$A:$A,'Objectenoverzicht aantallen'!I:I)*$C22</f>
        <v>0</v>
      </c>
      <c r="O22" s="568">
        <f>LOOKUP('Calculatie sheet'!$AL$2,'Objectenoverzicht aantallen'!$A:$A,'Objectenoverzicht aantallen'!J:J)*$C22</f>
        <v>0</v>
      </c>
      <c r="P22" s="568">
        <f>LOOKUP('Calculatie sheet'!$AL$2,'Objectenoverzicht aantallen'!$A:$A,'Objectenoverzicht aantallen'!K:K)*$C22</f>
        <v>0</v>
      </c>
      <c r="Q22" s="568">
        <f>LOOKUP('Calculatie sheet'!$AL$2,'Objectenoverzicht aantallen'!$A:$A,'Objectenoverzicht aantallen'!L:L)*$C22</f>
        <v>0</v>
      </c>
      <c r="R22" s="568">
        <f>LOOKUP('Calculatie sheet'!$AL$2,'Objectenoverzicht aantallen'!$A:$A,'Objectenoverzicht aantallen'!M:M)*$C22</f>
        <v>0</v>
      </c>
      <c r="S22" s="568">
        <f>LOOKUP('Calculatie sheet'!$AL$2,'Objectenoverzicht aantallen'!$A:$A,'Objectenoverzicht aantallen'!N:N)*$C22</f>
        <v>0</v>
      </c>
      <c r="T22" s="568">
        <f>LOOKUP('Calculatie sheet'!$AL$2,'Objectenoverzicht aantallen'!$A:$A,'Objectenoverzicht aantallen'!O:O)*$C22</f>
        <v>0</v>
      </c>
    </row>
  </sheetData>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3ED1C-401C-EA4D-A216-6DCC8C1102E9}">
  <dimension ref="A1:T22"/>
  <sheetViews>
    <sheetView workbookViewId="0">
      <selection activeCell="G18" sqref="G18:T19"/>
    </sheetView>
  </sheetViews>
  <sheetFormatPr baseColWidth="10" defaultRowHeight="16" x14ac:dyDescent="0.2"/>
  <cols>
    <col min="1" max="1" width="29.83203125" bestFit="1" customWidth="1"/>
    <col min="5" max="5" width="21" bestFit="1" customWidth="1"/>
  </cols>
  <sheetData>
    <row r="1" spans="1:20" x14ac:dyDescent="0.2">
      <c r="A1" t="str">
        <f>'Calculatie sheet'!AM3</f>
        <v>Geluidbeperkende constructie (glas)</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sheet'!AM68*'Calculatie sheet'!$AM$57*(1-'Calculatie sheet'!$AM$77-'Calculatie sheet'!$AM$78)</f>
        <v>96.39</v>
      </c>
      <c r="D2" t="s">
        <v>134</v>
      </c>
      <c r="E2" s="8" t="s">
        <v>71</v>
      </c>
      <c r="G2" s="684">
        <f>C2*'Calculatie sheet'!AM$7</f>
        <v>0</v>
      </c>
      <c r="H2" s="682">
        <f>C2*'Calculatie sheet'!AM$8</f>
        <v>0</v>
      </c>
      <c r="I2" t="str">
        <f>D2</f>
        <v>Primair</v>
      </c>
      <c r="J2" s="568">
        <f>LOOKUP('Calculatie sheet'!$AM$2,'Objectenoverzicht aantallen'!$A:$A,'Objectenoverzicht aantallen'!E:E)*$C2</f>
        <v>0</v>
      </c>
      <c r="K2" s="568">
        <f>LOOKUP('Calculatie sheet'!$AM$2,'Objectenoverzicht aantallen'!$A:$A,'Objectenoverzicht aantallen'!F:F)*$C2</f>
        <v>0</v>
      </c>
      <c r="L2" s="568">
        <f>LOOKUP('Calculatie sheet'!$AM$2,'Objectenoverzicht aantallen'!$A:$A,'Objectenoverzicht aantallen'!G:G)*$C2</f>
        <v>0</v>
      </c>
      <c r="M2" s="568">
        <f>LOOKUP('Calculatie sheet'!$AM$2,'Objectenoverzicht aantallen'!$A:$A,'Objectenoverzicht aantallen'!H:H)*$C2</f>
        <v>0</v>
      </c>
      <c r="N2" s="568">
        <f>LOOKUP('Calculatie sheet'!$AM$2,'Objectenoverzicht aantallen'!$A:$A,'Objectenoverzicht aantallen'!I:I)*$C2</f>
        <v>0</v>
      </c>
      <c r="O2" s="568">
        <f>LOOKUP('Calculatie sheet'!$AM$2,'Objectenoverzicht aantallen'!$A:$A,'Objectenoverzicht aantallen'!J:J)*$C2</f>
        <v>0</v>
      </c>
      <c r="P2" s="568">
        <f>LOOKUP('Calculatie sheet'!$AM$2,'Objectenoverzicht aantallen'!$A:$A,'Objectenoverzicht aantallen'!K:K)*$C2</f>
        <v>0</v>
      </c>
      <c r="Q2" s="568">
        <f>LOOKUP('Calculatie sheet'!$AM$2,'Objectenoverzicht aantallen'!$A:$A,'Objectenoverzicht aantallen'!L:L)*$C2</f>
        <v>0</v>
      </c>
      <c r="R2" s="568">
        <f>LOOKUP('Calculatie sheet'!$AM$2,'Objectenoverzicht aantallen'!$A:$A,'Objectenoverzicht aantallen'!M:M)*$C2</f>
        <v>0</v>
      </c>
      <c r="S2" s="568">
        <f>LOOKUP('Calculatie sheet'!$AM$2,'Objectenoverzicht aantallen'!$A:$A,'Objectenoverzicht aantallen'!N:N)*$C2</f>
        <v>0</v>
      </c>
      <c r="T2" s="568">
        <f>LOOKUP('Calculatie sheet'!$AM$2,'Objectenoverzicht aantallen'!$A:$A,'Objectenoverzicht aantallen'!O:O)*$C2</f>
        <v>0</v>
      </c>
    </row>
    <row r="3" spans="1:20" x14ac:dyDescent="0.2">
      <c r="B3" t="str">
        <f>'Calculatie sheet'!C69</f>
        <v>Staal</v>
      </c>
      <c r="C3" s="683">
        <f>'Calculatie sheet'!AM69*'Calculatie sheet'!$AM$57*(1-'Calculatie sheet'!$AM$77-'Calculatie sheet'!$AM$78)</f>
        <v>13.607999999999999</v>
      </c>
      <c r="D3" t="s">
        <v>134</v>
      </c>
      <c r="E3" s="24" t="s">
        <v>74</v>
      </c>
      <c r="G3" s="684">
        <f>C3*'Calculatie sheet'!AM$7</f>
        <v>0</v>
      </c>
      <c r="H3" s="682">
        <f>C3*'Calculatie sheet'!AM$8</f>
        <v>0</v>
      </c>
      <c r="I3" t="str">
        <f t="shared" ref="I3:I22" si="0">D3</f>
        <v>Primair</v>
      </c>
      <c r="J3" s="568">
        <f>LOOKUP('Calculatie sheet'!$AM$2,'Objectenoverzicht aantallen'!$A:$A,'Objectenoverzicht aantallen'!E:E)*$C3</f>
        <v>0</v>
      </c>
      <c r="K3" s="568">
        <f>LOOKUP('Calculatie sheet'!$AM$2,'Objectenoverzicht aantallen'!$A:$A,'Objectenoverzicht aantallen'!F:F)*$C3</f>
        <v>0</v>
      </c>
      <c r="L3" s="568">
        <f>LOOKUP('Calculatie sheet'!$AM$2,'Objectenoverzicht aantallen'!$A:$A,'Objectenoverzicht aantallen'!G:G)*$C3</f>
        <v>0</v>
      </c>
      <c r="M3" s="568">
        <f>LOOKUP('Calculatie sheet'!$AM$2,'Objectenoverzicht aantallen'!$A:$A,'Objectenoverzicht aantallen'!H:H)*$C3</f>
        <v>0</v>
      </c>
      <c r="N3" s="568">
        <f>LOOKUP('Calculatie sheet'!$AM$2,'Objectenoverzicht aantallen'!$A:$A,'Objectenoverzicht aantallen'!I:I)*$C3</f>
        <v>0</v>
      </c>
      <c r="O3" s="568">
        <f>LOOKUP('Calculatie sheet'!$AM$2,'Objectenoverzicht aantallen'!$A:$A,'Objectenoverzicht aantallen'!J:J)*$C3</f>
        <v>0</v>
      </c>
      <c r="P3" s="568">
        <f>LOOKUP('Calculatie sheet'!$AM$2,'Objectenoverzicht aantallen'!$A:$A,'Objectenoverzicht aantallen'!K:K)*$C3</f>
        <v>0</v>
      </c>
      <c r="Q3" s="568">
        <f>LOOKUP('Calculatie sheet'!$AM$2,'Objectenoverzicht aantallen'!$A:$A,'Objectenoverzicht aantallen'!L:L)*$C3</f>
        <v>0</v>
      </c>
      <c r="R3" s="568">
        <f>LOOKUP('Calculatie sheet'!$AM$2,'Objectenoverzicht aantallen'!$A:$A,'Objectenoverzicht aantallen'!M:M)*$C3</f>
        <v>0</v>
      </c>
      <c r="S3" s="568">
        <f>LOOKUP('Calculatie sheet'!$AM$2,'Objectenoverzicht aantallen'!$A:$A,'Objectenoverzicht aantallen'!N:N)*$C3</f>
        <v>0</v>
      </c>
      <c r="T3" s="568">
        <f>LOOKUP('Calculatie sheet'!$AM$2,'Objectenoverzicht aantallen'!$A:$A,'Objectenoverzicht aantallen'!O:O)*$C3</f>
        <v>0</v>
      </c>
    </row>
    <row r="4" spans="1:20" x14ac:dyDescent="0.2">
      <c r="B4" t="str">
        <f>'Calculatie sheet'!C70</f>
        <v>Asfalt</v>
      </c>
      <c r="C4" s="683">
        <f>'Calculatie sheet'!AM70*'Calculatie sheet'!$AM$57*(1-'Calculatie sheet'!$AM$77-'Calculatie sheet'!$AM$78)</f>
        <v>0</v>
      </c>
      <c r="D4" t="s">
        <v>134</v>
      </c>
      <c r="E4" s="25" t="s">
        <v>75</v>
      </c>
      <c r="G4" s="684">
        <f>C4*'Calculatie sheet'!AM$7</f>
        <v>0</v>
      </c>
      <c r="H4" s="682">
        <f>C4*'Calculatie sheet'!AM$8</f>
        <v>0</v>
      </c>
      <c r="I4" t="str">
        <f t="shared" si="0"/>
        <v>Primair</v>
      </c>
      <c r="J4" s="568">
        <f>LOOKUP('Calculatie sheet'!$AM$2,'Objectenoverzicht aantallen'!$A:$A,'Objectenoverzicht aantallen'!E:E)*$C4</f>
        <v>0</v>
      </c>
      <c r="K4" s="568">
        <f>LOOKUP('Calculatie sheet'!$AM$2,'Objectenoverzicht aantallen'!$A:$A,'Objectenoverzicht aantallen'!F:F)*$C4</f>
        <v>0</v>
      </c>
      <c r="L4" s="568">
        <f>LOOKUP('Calculatie sheet'!$AM$2,'Objectenoverzicht aantallen'!$A:$A,'Objectenoverzicht aantallen'!G:G)*$C4</f>
        <v>0</v>
      </c>
      <c r="M4" s="568">
        <f>LOOKUP('Calculatie sheet'!$AM$2,'Objectenoverzicht aantallen'!$A:$A,'Objectenoverzicht aantallen'!H:H)*$C4</f>
        <v>0</v>
      </c>
      <c r="N4" s="568">
        <f>LOOKUP('Calculatie sheet'!$AM$2,'Objectenoverzicht aantallen'!$A:$A,'Objectenoverzicht aantallen'!I:I)*$C4</f>
        <v>0</v>
      </c>
      <c r="O4" s="568">
        <f>LOOKUP('Calculatie sheet'!$AM$2,'Objectenoverzicht aantallen'!$A:$A,'Objectenoverzicht aantallen'!J:J)*$C4</f>
        <v>0</v>
      </c>
      <c r="P4" s="568">
        <f>LOOKUP('Calculatie sheet'!$AM$2,'Objectenoverzicht aantallen'!$A:$A,'Objectenoverzicht aantallen'!K:K)*$C4</f>
        <v>0</v>
      </c>
      <c r="Q4" s="568">
        <f>LOOKUP('Calculatie sheet'!$AM$2,'Objectenoverzicht aantallen'!$A:$A,'Objectenoverzicht aantallen'!L:L)*$C4</f>
        <v>0</v>
      </c>
      <c r="R4" s="568">
        <f>LOOKUP('Calculatie sheet'!$AM$2,'Objectenoverzicht aantallen'!$A:$A,'Objectenoverzicht aantallen'!M:M)*$C4</f>
        <v>0</v>
      </c>
      <c r="S4" s="568">
        <f>LOOKUP('Calculatie sheet'!$AM$2,'Objectenoverzicht aantallen'!$A:$A,'Objectenoverzicht aantallen'!N:N)*$C4</f>
        <v>0</v>
      </c>
      <c r="T4" s="568">
        <f>LOOKUP('Calculatie sheet'!$AM$2,'Objectenoverzicht aantallen'!$A:$A,'Objectenoverzicht aantallen'!O:O)*$C4</f>
        <v>0</v>
      </c>
    </row>
    <row r="5" spans="1:20" x14ac:dyDescent="0.2">
      <c r="B5" t="s">
        <v>866</v>
      </c>
      <c r="C5" s="683">
        <f>'Calculatie sheet'!AM71*'Calculatie sheet'!$AM$57*(1-'Calculatie sheet'!$AM$77-'Calculatie sheet'!$AM$78)</f>
        <v>0</v>
      </c>
      <c r="D5" t="s">
        <v>134</v>
      </c>
      <c r="E5" s="27" t="s">
        <v>93</v>
      </c>
      <c r="G5" s="684">
        <f>C5*'Calculatie sheet'!AM$7</f>
        <v>0</v>
      </c>
      <c r="H5" s="682">
        <f>C5*'Calculatie sheet'!AM$8</f>
        <v>0</v>
      </c>
      <c r="I5" t="str">
        <f t="shared" ref="I5" si="1">D5</f>
        <v>Primair</v>
      </c>
      <c r="J5" s="568">
        <f>LOOKUP('Calculatie sheet'!$AM$2,'Objectenoverzicht aantallen'!$A:$A,'Objectenoverzicht aantallen'!E:E)*$C5</f>
        <v>0</v>
      </c>
      <c r="K5" s="568">
        <f>LOOKUP('Calculatie sheet'!$AM$2,'Objectenoverzicht aantallen'!$A:$A,'Objectenoverzicht aantallen'!F:F)*$C5</f>
        <v>0</v>
      </c>
      <c r="L5" s="568">
        <f>LOOKUP('Calculatie sheet'!$AM$2,'Objectenoverzicht aantallen'!$A:$A,'Objectenoverzicht aantallen'!G:G)*$C5</f>
        <v>0</v>
      </c>
      <c r="M5" s="568">
        <f>LOOKUP('Calculatie sheet'!$AM$2,'Objectenoverzicht aantallen'!$A:$A,'Objectenoverzicht aantallen'!H:H)*$C5</f>
        <v>0</v>
      </c>
      <c r="N5" s="568">
        <f>LOOKUP('Calculatie sheet'!$AM$2,'Objectenoverzicht aantallen'!$A:$A,'Objectenoverzicht aantallen'!I:I)*$C5</f>
        <v>0</v>
      </c>
      <c r="O5" s="568">
        <f>LOOKUP('Calculatie sheet'!$AM$2,'Objectenoverzicht aantallen'!$A:$A,'Objectenoverzicht aantallen'!J:J)*$C5</f>
        <v>0</v>
      </c>
      <c r="P5" s="568">
        <f>LOOKUP('Calculatie sheet'!$AM$2,'Objectenoverzicht aantallen'!$A:$A,'Objectenoverzicht aantallen'!K:K)*$C5</f>
        <v>0</v>
      </c>
      <c r="Q5" s="568">
        <f>LOOKUP('Calculatie sheet'!$AM$2,'Objectenoverzicht aantallen'!$A:$A,'Objectenoverzicht aantallen'!L:L)*$C5</f>
        <v>0</v>
      </c>
      <c r="R5" s="568">
        <f>LOOKUP('Calculatie sheet'!$AM$2,'Objectenoverzicht aantallen'!$A:$A,'Objectenoverzicht aantallen'!M:M)*$C5</f>
        <v>0</v>
      </c>
      <c r="S5" s="568">
        <f>LOOKUP('Calculatie sheet'!$AM$2,'Objectenoverzicht aantallen'!$A:$A,'Objectenoverzicht aantallen'!N:N)*$C5</f>
        <v>0</v>
      </c>
      <c r="T5" s="568">
        <f>LOOKUP('Calculatie sheet'!$AM$2,'Objectenoverzicht aantallen'!$A:$A,'Objectenoverzicht aantallen'!O:O)*$C5</f>
        <v>0</v>
      </c>
    </row>
    <row r="6" spans="1:20" x14ac:dyDescent="0.2">
      <c r="B6" t="str">
        <f>'Calculatie sheet'!C72</f>
        <v>Grondbewerking</v>
      </c>
      <c r="C6" s="683">
        <f>'Calculatie sheet'!AM72*'Calculatie sheet'!$AM$57*(1-'Calculatie sheet'!$AM$77-'Calculatie sheet'!$AM$78)</f>
        <v>3.4019999999999997</v>
      </c>
      <c r="D6" t="s">
        <v>134</v>
      </c>
      <c r="E6" s="38" t="s">
        <v>659</v>
      </c>
      <c r="G6" s="684">
        <f>C6*'Calculatie sheet'!AM$7</f>
        <v>0</v>
      </c>
      <c r="H6" s="682">
        <f>C6*'Calculatie sheet'!AM$8</f>
        <v>0</v>
      </c>
      <c r="I6" t="str">
        <f t="shared" si="0"/>
        <v>Primair</v>
      </c>
      <c r="J6" s="568">
        <f>LOOKUP('Calculatie sheet'!$AM$2,'Objectenoverzicht aantallen'!$A:$A,'Objectenoverzicht aantallen'!E:E)*$C6</f>
        <v>0</v>
      </c>
      <c r="K6" s="568">
        <f>LOOKUP('Calculatie sheet'!$AM$2,'Objectenoverzicht aantallen'!$A:$A,'Objectenoverzicht aantallen'!F:F)*$C6</f>
        <v>0</v>
      </c>
      <c r="L6" s="568">
        <f>LOOKUP('Calculatie sheet'!$AM$2,'Objectenoverzicht aantallen'!$A:$A,'Objectenoverzicht aantallen'!G:G)*$C6</f>
        <v>0</v>
      </c>
      <c r="M6" s="568">
        <f>LOOKUP('Calculatie sheet'!$AM$2,'Objectenoverzicht aantallen'!$A:$A,'Objectenoverzicht aantallen'!H:H)*$C6</f>
        <v>0</v>
      </c>
      <c r="N6" s="568">
        <f>LOOKUP('Calculatie sheet'!$AM$2,'Objectenoverzicht aantallen'!$A:$A,'Objectenoverzicht aantallen'!I:I)*$C6</f>
        <v>0</v>
      </c>
      <c r="O6" s="568">
        <f>LOOKUP('Calculatie sheet'!$AM$2,'Objectenoverzicht aantallen'!$A:$A,'Objectenoverzicht aantallen'!J:J)*$C6</f>
        <v>0</v>
      </c>
      <c r="P6" s="568">
        <f>LOOKUP('Calculatie sheet'!$AM$2,'Objectenoverzicht aantallen'!$A:$A,'Objectenoverzicht aantallen'!K:K)*$C6</f>
        <v>0</v>
      </c>
      <c r="Q6" s="568">
        <f>LOOKUP('Calculatie sheet'!$AM$2,'Objectenoverzicht aantallen'!$A:$A,'Objectenoverzicht aantallen'!L:L)*$C6</f>
        <v>0</v>
      </c>
      <c r="R6" s="568">
        <f>LOOKUP('Calculatie sheet'!$AM$2,'Objectenoverzicht aantallen'!$A:$A,'Objectenoverzicht aantallen'!M:M)*$C6</f>
        <v>0</v>
      </c>
      <c r="S6" s="568">
        <f>LOOKUP('Calculatie sheet'!$AM$2,'Objectenoverzicht aantallen'!$A:$A,'Objectenoverzicht aantallen'!N:N)*$C6</f>
        <v>0</v>
      </c>
      <c r="T6" s="568">
        <f>LOOKUP('Calculatie sheet'!$AM$2,'Objectenoverzicht aantallen'!$A:$A,'Objectenoverzicht aantallen'!O:O)*$C6</f>
        <v>0</v>
      </c>
    </row>
    <row r="7" spans="1:20" x14ac:dyDescent="0.2">
      <c r="B7" t="str">
        <f>'Calculatie sheet'!C73</f>
        <v>Bestrating</v>
      </c>
      <c r="C7" s="683">
        <f>'Calculatie sheet'!AM73*'Calculatie sheet'!$AM$57*(1-'Calculatie sheet'!$AM$77-'Calculatie sheet'!$AM$78)</f>
        <v>0</v>
      </c>
      <c r="D7" t="s">
        <v>134</v>
      </c>
      <c r="E7" s="569" t="s">
        <v>597</v>
      </c>
      <c r="G7" s="684">
        <f>C7*'Calculatie sheet'!AM$7</f>
        <v>0</v>
      </c>
      <c r="H7" s="682">
        <f>C7*'Calculatie sheet'!AM$8</f>
        <v>0</v>
      </c>
      <c r="I7" t="str">
        <f t="shared" si="0"/>
        <v>Primair</v>
      </c>
      <c r="J7" s="568">
        <f>LOOKUP('Calculatie sheet'!$AM$2,'Objectenoverzicht aantallen'!$A:$A,'Objectenoverzicht aantallen'!E:E)*$C7</f>
        <v>0</v>
      </c>
      <c r="K7" s="568">
        <f>LOOKUP('Calculatie sheet'!$AM$2,'Objectenoverzicht aantallen'!$A:$A,'Objectenoverzicht aantallen'!F:F)*$C7</f>
        <v>0</v>
      </c>
      <c r="L7" s="568">
        <f>LOOKUP('Calculatie sheet'!$AM$2,'Objectenoverzicht aantallen'!$A:$A,'Objectenoverzicht aantallen'!G:G)*$C7</f>
        <v>0</v>
      </c>
      <c r="M7" s="568">
        <f>LOOKUP('Calculatie sheet'!$AM$2,'Objectenoverzicht aantallen'!$A:$A,'Objectenoverzicht aantallen'!H:H)*$C7</f>
        <v>0</v>
      </c>
      <c r="N7" s="568">
        <f>LOOKUP('Calculatie sheet'!$AM$2,'Objectenoverzicht aantallen'!$A:$A,'Objectenoverzicht aantallen'!I:I)*$C7</f>
        <v>0</v>
      </c>
      <c r="O7" s="568">
        <f>LOOKUP('Calculatie sheet'!$AM$2,'Objectenoverzicht aantallen'!$A:$A,'Objectenoverzicht aantallen'!J:J)*$C7</f>
        <v>0</v>
      </c>
      <c r="P7" s="568">
        <f>LOOKUP('Calculatie sheet'!$AM$2,'Objectenoverzicht aantallen'!$A:$A,'Objectenoverzicht aantallen'!K:K)*$C7</f>
        <v>0</v>
      </c>
      <c r="Q7" s="568">
        <f>LOOKUP('Calculatie sheet'!$AM$2,'Objectenoverzicht aantallen'!$A:$A,'Objectenoverzicht aantallen'!L:L)*$C7</f>
        <v>0</v>
      </c>
      <c r="R7" s="568">
        <f>LOOKUP('Calculatie sheet'!$AM$2,'Objectenoverzicht aantallen'!$A:$A,'Objectenoverzicht aantallen'!M:M)*$C7</f>
        <v>0</v>
      </c>
      <c r="S7" s="568">
        <f>LOOKUP('Calculatie sheet'!$AM$2,'Objectenoverzicht aantallen'!$A:$A,'Objectenoverzicht aantallen'!N:N)*$C7</f>
        <v>0</v>
      </c>
      <c r="T7" s="568">
        <f>LOOKUP('Calculatie sheet'!$AM$2,'Objectenoverzicht aantallen'!$A:$A,'Objectenoverzicht aantallen'!O:O)*$C7</f>
        <v>0</v>
      </c>
    </row>
    <row r="8" spans="1:20" x14ac:dyDescent="0.2">
      <c r="B8" t="s">
        <v>348</v>
      </c>
      <c r="C8" s="683">
        <f>'Calculatie sheet'!AM74*'Calculatie sheet'!$AM$57*(1-'Calculatie sheet'!$AM$77-'Calculatie sheet'!$AM$78)</f>
        <v>0</v>
      </c>
      <c r="D8" t="s">
        <v>134</v>
      </c>
      <c r="G8" s="684">
        <f>C8*'Calculatie sheet'!AM$7</f>
        <v>0</v>
      </c>
      <c r="H8" s="682">
        <f>C8*'Calculatie sheet'!AM$8</f>
        <v>0</v>
      </c>
      <c r="I8" t="str">
        <f t="shared" si="0"/>
        <v>Primair</v>
      </c>
      <c r="J8" s="568">
        <f>LOOKUP('Calculatie sheet'!$AM$2,'Objectenoverzicht aantallen'!$A:$A,'Objectenoverzicht aantallen'!E:E)*$C8</f>
        <v>0</v>
      </c>
      <c r="K8" s="568">
        <f>LOOKUP('Calculatie sheet'!$AM$2,'Objectenoverzicht aantallen'!$A:$A,'Objectenoverzicht aantallen'!F:F)*$C8</f>
        <v>0</v>
      </c>
      <c r="L8" s="568">
        <f>LOOKUP('Calculatie sheet'!$AM$2,'Objectenoverzicht aantallen'!$A:$A,'Objectenoverzicht aantallen'!G:G)*$C8</f>
        <v>0</v>
      </c>
      <c r="M8" s="568">
        <f>LOOKUP('Calculatie sheet'!$AM$2,'Objectenoverzicht aantallen'!$A:$A,'Objectenoverzicht aantallen'!H:H)*$C8</f>
        <v>0</v>
      </c>
      <c r="N8" s="568">
        <f>LOOKUP('Calculatie sheet'!$AM$2,'Objectenoverzicht aantallen'!$A:$A,'Objectenoverzicht aantallen'!I:I)*$C8</f>
        <v>0</v>
      </c>
      <c r="O8" s="568">
        <f>LOOKUP('Calculatie sheet'!$AM$2,'Objectenoverzicht aantallen'!$A:$A,'Objectenoverzicht aantallen'!J:J)*$C8</f>
        <v>0</v>
      </c>
      <c r="P8" s="568">
        <f>LOOKUP('Calculatie sheet'!$AM$2,'Objectenoverzicht aantallen'!$A:$A,'Objectenoverzicht aantallen'!K:K)*$C8</f>
        <v>0</v>
      </c>
      <c r="Q8" s="568">
        <f>LOOKUP('Calculatie sheet'!$AM$2,'Objectenoverzicht aantallen'!$A:$A,'Objectenoverzicht aantallen'!L:L)*$C8</f>
        <v>0</v>
      </c>
      <c r="R8" s="568">
        <f>LOOKUP('Calculatie sheet'!$AM$2,'Objectenoverzicht aantallen'!$A:$A,'Objectenoverzicht aantallen'!M:M)*$C8</f>
        <v>0</v>
      </c>
      <c r="S8" s="568">
        <f>LOOKUP('Calculatie sheet'!$AM$2,'Objectenoverzicht aantallen'!$A:$A,'Objectenoverzicht aantallen'!N:N)*$C8</f>
        <v>0</v>
      </c>
      <c r="T8" s="568">
        <f>LOOKUP('Calculatie sheet'!$AM$2,'Objectenoverzicht aantallen'!$A:$A,'Objectenoverzicht aantallen'!O:O)*$C8</f>
        <v>0</v>
      </c>
    </row>
    <row r="9" spans="1:20" x14ac:dyDescent="0.2">
      <c r="B9" t="str">
        <f t="shared" ref="B9:B14" si="2">B2</f>
        <v>Beton</v>
      </c>
      <c r="C9" s="683">
        <f>'Calculatie sheet'!AM68*'Calculatie sheet'!$AM$57*'Calculatie sheet'!$AM$77</f>
        <v>10.71</v>
      </c>
      <c r="D9" t="s">
        <v>135</v>
      </c>
      <c r="G9" s="684">
        <f>C9*'Calculatie sheet'!AM$7</f>
        <v>0</v>
      </c>
      <c r="H9" s="682">
        <f>C9*'Calculatie sheet'!AM$8</f>
        <v>0</v>
      </c>
      <c r="I9" t="str">
        <f t="shared" si="0"/>
        <v>Secundair</v>
      </c>
      <c r="J9" s="568">
        <f>LOOKUP('Calculatie sheet'!$AM$2,'Objectenoverzicht aantallen'!$A:$A,'Objectenoverzicht aantallen'!E:E)*$C9</f>
        <v>0</v>
      </c>
      <c r="K9" s="568">
        <f>LOOKUP('Calculatie sheet'!$AM$2,'Objectenoverzicht aantallen'!$A:$A,'Objectenoverzicht aantallen'!F:F)*$C9</f>
        <v>0</v>
      </c>
      <c r="L9" s="568">
        <f>LOOKUP('Calculatie sheet'!$AM$2,'Objectenoverzicht aantallen'!$A:$A,'Objectenoverzicht aantallen'!G:G)*$C9</f>
        <v>0</v>
      </c>
      <c r="M9" s="568">
        <f>LOOKUP('Calculatie sheet'!$AM$2,'Objectenoverzicht aantallen'!$A:$A,'Objectenoverzicht aantallen'!H:H)*$C9</f>
        <v>0</v>
      </c>
      <c r="N9" s="568">
        <f>LOOKUP('Calculatie sheet'!$AM$2,'Objectenoverzicht aantallen'!$A:$A,'Objectenoverzicht aantallen'!I:I)*$C9</f>
        <v>0</v>
      </c>
      <c r="O9" s="568">
        <f>LOOKUP('Calculatie sheet'!$AM$2,'Objectenoverzicht aantallen'!$A:$A,'Objectenoverzicht aantallen'!J:J)*$C9</f>
        <v>0</v>
      </c>
      <c r="P9" s="568">
        <f>LOOKUP('Calculatie sheet'!$AM$2,'Objectenoverzicht aantallen'!$A:$A,'Objectenoverzicht aantallen'!K:K)*$C9</f>
        <v>0</v>
      </c>
      <c r="Q9" s="568">
        <f>LOOKUP('Calculatie sheet'!$AM$2,'Objectenoverzicht aantallen'!$A:$A,'Objectenoverzicht aantallen'!L:L)*$C9</f>
        <v>0</v>
      </c>
      <c r="R9" s="568">
        <f>LOOKUP('Calculatie sheet'!$AM$2,'Objectenoverzicht aantallen'!$A:$A,'Objectenoverzicht aantallen'!M:M)*$C9</f>
        <v>0</v>
      </c>
      <c r="S9" s="568">
        <f>LOOKUP('Calculatie sheet'!$AM$2,'Objectenoverzicht aantallen'!$A:$A,'Objectenoverzicht aantallen'!N:N)*$C9</f>
        <v>0</v>
      </c>
      <c r="T9" s="568">
        <f>LOOKUP('Calculatie sheet'!$AM$2,'Objectenoverzicht aantallen'!$A:$A,'Objectenoverzicht aantallen'!O:O)*$C9</f>
        <v>0</v>
      </c>
    </row>
    <row r="10" spans="1:20" x14ac:dyDescent="0.2">
      <c r="B10" t="str">
        <f t="shared" si="2"/>
        <v>Staal</v>
      </c>
      <c r="C10" s="683">
        <f>'Calculatie sheet'!AM69*'Calculatie sheet'!$AM$57*'Calculatie sheet'!$AM$77</f>
        <v>1.512</v>
      </c>
      <c r="D10" t="s">
        <v>135</v>
      </c>
      <c r="G10" s="684">
        <f>C10*'Calculatie sheet'!AM$7</f>
        <v>0</v>
      </c>
      <c r="H10" s="682">
        <f>C10*'Calculatie sheet'!AM$8</f>
        <v>0</v>
      </c>
      <c r="I10" t="str">
        <f t="shared" si="0"/>
        <v>Secundair</v>
      </c>
      <c r="J10" s="568">
        <f>LOOKUP('Calculatie sheet'!$AM$2,'Objectenoverzicht aantallen'!$A:$A,'Objectenoverzicht aantallen'!E:E)*$C10</f>
        <v>0</v>
      </c>
      <c r="K10" s="568">
        <f>LOOKUP('Calculatie sheet'!$AM$2,'Objectenoverzicht aantallen'!$A:$A,'Objectenoverzicht aantallen'!F:F)*$C10</f>
        <v>0</v>
      </c>
      <c r="L10" s="568">
        <f>LOOKUP('Calculatie sheet'!$AM$2,'Objectenoverzicht aantallen'!$A:$A,'Objectenoverzicht aantallen'!G:G)*$C10</f>
        <v>0</v>
      </c>
      <c r="M10" s="568">
        <f>LOOKUP('Calculatie sheet'!$AM$2,'Objectenoverzicht aantallen'!$A:$A,'Objectenoverzicht aantallen'!H:H)*$C10</f>
        <v>0</v>
      </c>
      <c r="N10" s="568">
        <f>LOOKUP('Calculatie sheet'!$AM$2,'Objectenoverzicht aantallen'!$A:$A,'Objectenoverzicht aantallen'!I:I)*$C10</f>
        <v>0</v>
      </c>
      <c r="O10" s="568">
        <f>LOOKUP('Calculatie sheet'!$AM$2,'Objectenoverzicht aantallen'!$A:$A,'Objectenoverzicht aantallen'!J:J)*$C10</f>
        <v>0</v>
      </c>
      <c r="P10" s="568">
        <f>LOOKUP('Calculatie sheet'!$AM$2,'Objectenoverzicht aantallen'!$A:$A,'Objectenoverzicht aantallen'!K:K)*$C10</f>
        <v>0</v>
      </c>
      <c r="Q10" s="568">
        <f>LOOKUP('Calculatie sheet'!$AM$2,'Objectenoverzicht aantallen'!$A:$A,'Objectenoverzicht aantallen'!L:L)*$C10</f>
        <v>0</v>
      </c>
      <c r="R10" s="568">
        <f>LOOKUP('Calculatie sheet'!$AM$2,'Objectenoverzicht aantallen'!$A:$A,'Objectenoverzicht aantallen'!M:M)*$C10</f>
        <v>0</v>
      </c>
      <c r="S10" s="568">
        <f>LOOKUP('Calculatie sheet'!$AM$2,'Objectenoverzicht aantallen'!$A:$A,'Objectenoverzicht aantallen'!N:N)*$C10</f>
        <v>0</v>
      </c>
      <c r="T10" s="568">
        <f>LOOKUP('Calculatie sheet'!$AM$2,'Objectenoverzicht aantallen'!$A:$A,'Objectenoverzicht aantallen'!O:O)*$C10</f>
        <v>0</v>
      </c>
    </row>
    <row r="11" spans="1:20" x14ac:dyDescent="0.2">
      <c r="B11" t="str">
        <f t="shared" si="2"/>
        <v>Asfalt</v>
      </c>
      <c r="C11" s="683">
        <f>'Calculatie sheet'!AM70*'Calculatie sheet'!$AM$57*'Calculatie sheet'!$AM$77</f>
        <v>0</v>
      </c>
      <c r="D11" t="s">
        <v>135</v>
      </c>
      <c r="G11" s="684">
        <f>C11*'Calculatie sheet'!AM$7</f>
        <v>0</v>
      </c>
      <c r="H11" s="682">
        <f>C11*'Calculatie sheet'!AM$8</f>
        <v>0</v>
      </c>
      <c r="I11" t="str">
        <f t="shared" si="0"/>
        <v>Secundair</v>
      </c>
      <c r="J11" s="568">
        <f>LOOKUP('Calculatie sheet'!$AM$2,'Objectenoverzicht aantallen'!$A:$A,'Objectenoverzicht aantallen'!E:E)*$C11</f>
        <v>0</v>
      </c>
      <c r="K11" s="568">
        <f>LOOKUP('Calculatie sheet'!$AM$2,'Objectenoverzicht aantallen'!$A:$A,'Objectenoverzicht aantallen'!F:F)*$C11</f>
        <v>0</v>
      </c>
      <c r="L11" s="568">
        <f>LOOKUP('Calculatie sheet'!$AM$2,'Objectenoverzicht aantallen'!$A:$A,'Objectenoverzicht aantallen'!G:G)*$C11</f>
        <v>0</v>
      </c>
      <c r="M11" s="568">
        <f>LOOKUP('Calculatie sheet'!$AM$2,'Objectenoverzicht aantallen'!$A:$A,'Objectenoverzicht aantallen'!H:H)*$C11</f>
        <v>0</v>
      </c>
      <c r="N11" s="568">
        <f>LOOKUP('Calculatie sheet'!$AM$2,'Objectenoverzicht aantallen'!$A:$A,'Objectenoverzicht aantallen'!I:I)*$C11</f>
        <v>0</v>
      </c>
      <c r="O11" s="568">
        <f>LOOKUP('Calculatie sheet'!$AM$2,'Objectenoverzicht aantallen'!$A:$A,'Objectenoverzicht aantallen'!J:J)*$C11</f>
        <v>0</v>
      </c>
      <c r="P11" s="568">
        <f>LOOKUP('Calculatie sheet'!$AM$2,'Objectenoverzicht aantallen'!$A:$A,'Objectenoverzicht aantallen'!K:K)*$C11</f>
        <v>0</v>
      </c>
      <c r="Q11" s="568">
        <f>LOOKUP('Calculatie sheet'!$AM$2,'Objectenoverzicht aantallen'!$A:$A,'Objectenoverzicht aantallen'!L:L)*$C11</f>
        <v>0</v>
      </c>
      <c r="R11" s="568">
        <f>LOOKUP('Calculatie sheet'!$AM$2,'Objectenoverzicht aantallen'!$A:$A,'Objectenoverzicht aantallen'!M:M)*$C11</f>
        <v>0</v>
      </c>
      <c r="S11" s="568">
        <f>LOOKUP('Calculatie sheet'!$AM$2,'Objectenoverzicht aantallen'!$A:$A,'Objectenoverzicht aantallen'!N:N)*$C11</f>
        <v>0</v>
      </c>
      <c r="T11" s="568">
        <f>LOOKUP('Calculatie sheet'!$AM$2,'Objectenoverzicht aantallen'!$A:$A,'Objectenoverzicht aantallen'!O:O)*$C11</f>
        <v>0</v>
      </c>
    </row>
    <row r="12" spans="1:20" x14ac:dyDescent="0.2">
      <c r="B12" t="str">
        <f t="shared" si="2"/>
        <v>Hout</v>
      </c>
      <c r="C12" s="683">
        <f>'Calculatie sheet'!AM71*'Calculatie sheet'!$AM$57*'Calculatie sheet'!$AM$77</f>
        <v>0</v>
      </c>
      <c r="D12" t="s">
        <v>135</v>
      </c>
      <c r="G12" s="684">
        <f>C12*'Calculatie sheet'!AM$7</f>
        <v>0</v>
      </c>
      <c r="H12" s="682">
        <f>C12*'Calculatie sheet'!AM$8</f>
        <v>0</v>
      </c>
      <c r="I12" t="str">
        <f t="shared" ref="I12" si="3">D12</f>
        <v>Secundair</v>
      </c>
      <c r="J12" s="568">
        <f>LOOKUP('Calculatie sheet'!$AM$2,'Objectenoverzicht aantallen'!$A:$A,'Objectenoverzicht aantallen'!E:E)*$C12</f>
        <v>0</v>
      </c>
      <c r="K12" s="568">
        <f>LOOKUP('Calculatie sheet'!$AM$2,'Objectenoverzicht aantallen'!$A:$A,'Objectenoverzicht aantallen'!F:F)*$C12</f>
        <v>0</v>
      </c>
      <c r="L12" s="568">
        <f>LOOKUP('Calculatie sheet'!$AM$2,'Objectenoverzicht aantallen'!$A:$A,'Objectenoverzicht aantallen'!G:G)*$C12</f>
        <v>0</v>
      </c>
      <c r="M12" s="568">
        <f>LOOKUP('Calculatie sheet'!$AM$2,'Objectenoverzicht aantallen'!$A:$A,'Objectenoverzicht aantallen'!H:H)*$C12</f>
        <v>0</v>
      </c>
      <c r="N12" s="568">
        <f>LOOKUP('Calculatie sheet'!$AM$2,'Objectenoverzicht aantallen'!$A:$A,'Objectenoverzicht aantallen'!I:I)*$C12</f>
        <v>0</v>
      </c>
      <c r="O12" s="568">
        <f>LOOKUP('Calculatie sheet'!$AM$2,'Objectenoverzicht aantallen'!$A:$A,'Objectenoverzicht aantallen'!J:J)*$C12</f>
        <v>0</v>
      </c>
      <c r="P12" s="568">
        <f>LOOKUP('Calculatie sheet'!$AM$2,'Objectenoverzicht aantallen'!$A:$A,'Objectenoverzicht aantallen'!K:K)*$C12</f>
        <v>0</v>
      </c>
      <c r="Q12" s="568">
        <f>LOOKUP('Calculatie sheet'!$AM$2,'Objectenoverzicht aantallen'!$A:$A,'Objectenoverzicht aantallen'!L:L)*$C12</f>
        <v>0</v>
      </c>
      <c r="R12" s="568">
        <f>LOOKUP('Calculatie sheet'!$AM$2,'Objectenoverzicht aantallen'!$A:$A,'Objectenoverzicht aantallen'!M:M)*$C12</f>
        <v>0</v>
      </c>
      <c r="S12" s="568">
        <f>LOOKUP('Calculatie sheet'!$AM$2,'Objectenoverzicht aantallen'!$A:$A,'Objectenoverzicht aantallen'!N:N)*$C12</f>
        <v>0</v>
      </c>
      <c r="T12" s="568">
        <f>LOOKUP('Calculatie sheet'!$AM$2,'Objectenoverzicht aantallen'!$A:$A,'Objectenoverzicht aantallen'!O:O)*$C12</f>
        <v>0</v>
      </c>
    </row>
    <row r="13" spans="1:20" x14ac:dyDescent="0.2">
      <c r="B13" t="str">
        <f t="shared" si="2"/>
        <v>Grondbewerking</v>
      </c>
      <c r="C13" s="683">
        <f>'Calculatie sheet'!AM72*'Calculatie sheet'!$AM$57*'Calculatie sheet'!$AM$77</f>
        <v>0.378</v>
      </c>
      <c r="D13" t="s">
        <v>135</v>
      </c>
      <c r="G13" s="684">
        <f>C13*'Calculatie sheet'!AM$7</f>
        <v>0</v>
      </c>
      <c r="H13" s="682">
        <f>C13*'Calculatie sheet'!AM$8</f>
        <v>0</v>
      </c>
      <c r="I13" t="str">
        <f t="shared" si="0"/>
        <v>Secundair</v>
      </c>
      <c r="J13" s="568">
        <f>LOOKUP('Calculatie sheet'!$AM$2,'Objectenoverzicht aantallen'!$A:$A,'Objectenoverzicht aantallen'!E:E)*$C13</f>
        <v>0</v>
      </c>
      <c r="K13" s="568">
        <f>LOOKUP('Calculatie sheet'!$AM$2,'Objectenoverzicht aantallen'!$A:$A,'Objectenoverzicht aantallen'!F:F)*$C13</f>
        <v>0</v>
      </c>
      <c r="L13" s="568">
        <f>LOOKUP('Calculatie sheet'!$AM$2,'Objectenoverzicht aantallen'!$A:$A,'Objectenoverzicht aantallen'!G:G)*$C13</f>
        <v>0</v>
      </c>
      <c r="M13" s="568">
        <f>LOOKUP('Calculatie sheet'!$AM$2,'Objectenoverzicht aantallen'!$A:$A,'Objectenoverzicht aantallen'!H:H)*$C13</f>
        <v>0</v>
      </c>
      <c r="N13" s="568">
        <f>LOOKUP('Calculatie sheet'!$AM$2,'Objectenoverzicht aantallen'!$A:$A,'Objectenoverzicht aantallen'!I:I)*$C13</f>
        <v>0</v>
      </c>
      <c r="O13" s="568">
        <f>LOOKUP('Calculatie sheet'!$AM$2,'Objectenoverzicht aantallen'!$A:$A,'Objectenoverzicht aantallen'!J:J)*$C13</f>
        <v>0</v>
      </c>
      <c r="P13" s="568">
        <f>LOOKUP('Calculatie sheet'!$AM$2,'Objectenoverzicht aantallen'!$A:$A,'Objectenoverzicht aantallen'!K:K)*$C13</f>
        <v>0</v>
      </c>
      <c r="Q13" s="568">
        <f>LOOKUP('Calculatie sheet'!$AM$2,'Objectenoverzicht aantallen'!$A:$A,'Objectenoverzicht aantallen'!L:L)*$C13</f>
        <v>0</v>
      </c>
      <c r="R13" s="568">
        <f>LOOKUP('Calculatie sheet'!$AM$2,'Objectenoverzicht aantallen'!$A:$A,'Objectenoverzicht aantallen'!M:M)*$C13</f>
        <v>0</v>
      </c>
      <c r="S13" s="568">
        <f>LOOKUP('Calculatie sheet'!$AM$2,'Objectenoverzicht aantallen'!$A:$A,'Objectenoverzicht aantallen'!N:N)*$C13</f>
        <v>0</v>
      </c>
      <c r="T13" s="568">
        <f>LOOKUP('Calculatie sheet'!$AM$2,'Objectenoverzicht aantallen'!$A:$A,'Objectenoverzicht aantallen'!O:O)*$C13</f>
        <v>0</v>
      </c>
    </row>
    <row r="14" spans="1:20" x14ac:dyDescent="0.2">
      <c r="B14" t="str">
        <f t="shared" si="2"/>
        <v>Bestrating</v>
      </c>
      <c r="C14" s="683">
        <f>'Calculatie sheet'!AM73*'Calculatie sheet'!$AM$57*'Calculatie sheet'!$AM$77</f>
        <v>0</v>
      </c>
      <c r="D14" t="s">
        <v>135</v>
      </c>
      <c r="G14" s="684">
        <f>C14*'Calculatie sheet'!AM$7</f>
        <v>0</v>
      </c>
      <c r="H14" s="682">
        <f>C14*'Calculatie sheet'!AM$8</f>
        <v>0</v>
      </c>
      <c r="I14" t="str">
        <f t="shared" si="0"/>
        <v>Secundair</v>
      </c>
      <c r="J14" s="568">
        <f>LOOKUP('Calculatie sheet'!$AM$2,'Objectenoverzicht aantallen'!$A:$A,'Objectenoverzicht aantallen'!E:E)*$C14</f>
        <v>0</v>
      </c>
      <c r="K14" s="568">
        <f>LOOKUP('Calculatie sheet'!$AM$2,'Objectenoverzicht aantallen'!$A:$A,'Objectenoverzicht aantallen'!F:F)*$C14</f>
        <v>0</v>
      </c>
      <c r="L14" s="568">
        <f>LOOKUP('Calculatie sheet'!$AM$2,'Objectenoverzicht aantallen'!$A:$A,'Objectenoverzicht aantallen'!G:G)*$C14</f>
        <v>0</v>
      </c>
      <c r="M14" s="568">
        <f>LOOKUP('Calculatie sheet'!$AM$2,'Objectenoverzicht aantallen'!$A:$A,'Objectenoverzicht aantallen'!H:H)*$C14</f>
        <v>0</v>
      </c>
      <c r="N14" s="568">
        <f>LOOKUP('Calculatie sheet'!$AM$2,'Objectenoverzicht aantallen'!$A:$A,'Objectenoverzicht aantallen'!I:I)*$C14</f>
        <v>0</v>
      </c>
      <c r="O14" s="568">
        <f>LOOKUP('Calculatie sheet'!$AM$2,'Objectenoverzicht aantallen'!$A:$A,'Objectenoverzicht aantallen'!J:J)*$C14</f>
        <v>0</v>
      </c>
      <c r="P14" s="568">
        <f>LOOKUP('Calculatie sheet'!$AM$2,'Objectenoverzicht aantallen'!$A:$A,'Objectenoverzicht aantallen'!K:K)*$C14</f>
        <v>0</v>
      </c>
      <c r="Q14" s="568">
        <f>LOOKUP('Calculatie sheet'!$AM$2,'Objectenoverzicht aantallen'!$A:$A,'Objectenoverzicht aantallen'!L:L)*$C14</f>
        <v>0</v>
      </c>
      <c r="R14" s="568">
        <f>LOOKUP('Calculatie sheet'!$AM$2,'Objectenoverzicht aantallen'!$A:$A,'Objectenoverzicht aantallen'!M:M)*$C14</f>
        <v>0</v>
      </c>
      <c r="S14" s="568">
        <f>LOOKUP('Calculatie sheet'!$AM$2,'Objectenoverzicht aantallen'!$A:$A,'Objectenoverzicht aantallen'!N:N)*$C14</f>
        <v>0</v>
      </c>
      <c r="T14" s="568">
        <f>LOOKUP('Calculatie sheet'!$AM$2,'Objectenoverzicht aantallen'!$A:$A,'Objectenoverzicht aantallen'!O:O)*$C14</f>
        <v>0</v>
      </c>
    </row>
    <row r="15" spans="1:20" x14ac:dyDescent="0.2">
      <c r="B15" t="s">
        <v>348</v>
      </c>
      <c r="C15" s="683">
        <f>'Calculatie sheet'!AM74*'Calculatie sheet'!$AM$57*'Calculatie sheet'!$AM$77</f>
        <v>0</v>
      </c>
      <c r="D15" t="s">
        <v>135</v>
      </c>
      <c r="G15" s="684">
        <f>C15*'Calculatie sheet'!AM$7</f>
        <v>0</v>
      </c>
      <c r="H15" s="682">
        <f>C15*'Calculatie sheet'!AM$8</f>
        <v>0</v>
      </c>
      <c r="I15" t="str">
        <f t="shared" si="0"/>
        <v>Secundair</v>
      </c>
      <c r="J15" s="568">
        <f>LOOKUP('Calculatie sheet'!$AM$2,'Objectenoverzicht aantallen'!$A:$A,'Objectenoverzicht aantallen'!E:E)*$C15</f>
        <v>0</v>
      </c>
      <c r="K15" s="568">
        <f>LOOKUP('Calculatie sheet'!$AM$2,'Objectenoverzicht aantallen'!$A:$A,'Objectenoverzicht aantallen'!F:F)*$C15</f>
        <v>0</v>
      </c>
      <c r="L15" s="568">
        <f>LOOKUP('Calculatie sheet'!$AM$2,'Objectenoverzicht aantallen'!$A:$A,'Objectenoverzicht aantallen'!G:G)*$C15</f>
        <v>0</v>
      </c>
      <c r="M15" s="568">
        <f>LOOKUP('Calculatie sheet'!$AM$2,'Objectenoverzicht aantallen'!$A:$A,'Objectenoverzicht aantallen'!H:H)*$C15</f>
        <v>0</v>
      </c>
      <c r="N15" s="568">
        <f>LOOKUP('Calculatie sheet'!$AM$2,'Objectenoverzicht aantallen'!$A:$A,'Objectenoverzicht aantallen'!I:I)*$C15</f>
        <v>0</v>
      </c>
      <c r="O15" s="568">
        <f>LOOKUP('Calculatie sheet'!$AM$2,'Objectenoverzicht aantallen'!$A:$A,'Objectenoverzicht aantallen'!J:J)*$C15</f>
        <v>0</v>
      </c>
      <c r="P15" s="568">
        <f>LOOKUP('Calculatie sheet'!$AM$2,'Objectenoverzicht aantallen'!$A:$A,'Objectenoverzicht aantallen'!K:K)*$C15</f>
        <v>0</v>
      </c>
      <c r="Q15" s="568">
        <f>LOOKUP('Calculatie sheet'!$AM$2,'Objectenoverzicht aantallen'!$A:$A,'Objectenoverzicht aantallen'!L:L)*$C15</f>
        <v>0</v>
      </c>
      <c r="R15" s="568">
        <f>LOOKUP('Calculatie sheet'!$AM$2,'Objectenoverzicht aantallen'!$A:$A,'Objectenoverzicht aantallen'!M:M)*$C15</f>
        <v>0</v>
      </c>
      <c r="S15" s="568">
        <f>LOOKUP('Calculatie sheet'!$AM$2,'Objectenoverzicht aantallen'!$A:$A,'Objectenoverzicht aantallen'!N:N)*$C15</f>
        <v>0</v>
      </c>
      <c r="T15" s="568">
        <f>LOOKUP('Calculatie sheet'!$AM$2,'Objectenoverzicht aantallen'!$A:$A,'Objectenoverzicht aantallen'!O:O)*$C15</f>
        <v>0</v>
      </c>
    </row>
    <row r="16" spans="1:20" x14ac:dyDescent="0.2">
      <c r="B16" t="str">
        <f>B9</f>
        <v>Beton</v>
      </c>
      <c r="C16" s="683">
        <f>'Calculatie sheet'!AM68*'Calculatie sheet'!$AM$57*'Calculatie sheet'!$AM$78</f>
        <v>0</v>
      </c>
      <c r="D16" t="s">
        <v>360</v>
      </c>
      <c r="G16" s="684">
        <f>C16*'Calculatie sheet'!AM$7</f>
        <v>0</v>
      </c>
      <c r="H16" s="682">
        <f>C16*'Calculatie sheet'!AM$8</f>
        <v>0</v>
      </c>
      <c r="I16" t="str">
        <f t="shared" si="0"/>
        <v>Biobased</v>
      </c>
      <c r="J16" s="568">
        <f>LOOKUP('Calculatie sheet'!$AM$2,'Objectenoverzicht aantallen'!$A:$A,'Objectenoverzicht aantallen'!E:E)*$C16</f>
        <v>0</v>
      </c>
      <c r="K16" s="568">
        <f>LOOKUP('Calculatie sheet'!$AM$2,'Objectenoverzicht aantallen'!$A:$A,'Objectenoverzicht aantallen'!F:F)*$C16</f>
        <v>0</v>
      </c>
      <c r="L16" s="568">
        <f>LOOKUP('Calculatie sheet'!$AM$2,'Objectenoverzicht aantallen'!$A:$A,'Objectenoverzicht aantallen'!G:G)*$C16</f>
        <v>0</v>
      </c>
      <c r="M16" s="568">
        <f>LOOKUP('Calculatie sheet'!$AM$2,'Objectenoverzicht aantallen'!$A:$A,'Objectenoverzicht aantallen'!H:H)*$C16</f>
        <v>0</v>
      </c>
      <c r="N16" s="568">
        <f>LOOKUP('Calculatie sheet'!$AM$2,'Objectenoverzicht aantallen'!$A:$A,'Objectenoverzicht aantallen'!I:I)*$C16</f>
        <v>0</v>
      </c>
      <c r="O16" s="568">
        <f>LOOKUP('Calculatie sheet'!$AM$2,'Objectenoverzicht aantallen'!$A:$A,'Objectenoverzicht aantallen'!J:J)*$C16</f>
        <v>0</v>
      </c>
      <c r="P16" s="568">
        <f>LOOKUP('Calculatie sheet'!$AM$2,'Objectenoverzicht aantallen'!$A:$A,'Objectenoverzicht aantallen'!K:K)*$C16</f>
        <v>0</v>
      </c>
      <c r="Q16" s="568">
        <f>LOOKUP('Calculatie sheet'!$AM$2,'Objectenoverzicht aantallen'!$A:$A,'Objectenoverzicht aantallen'!L:L)*$C16</f>
        <v>0</v>
      </c>
      <c r="R16" s="568">
        <f>LOOKUP('Calculatie sheet'!$AM$2,'Objectenoverzicht aantallen'!$A:$A,'Objectenoverzicht aantallen'!M:M)*$C16</f>
        <v>0</v>
      </c>
      <c r="S16" s="568">
        <f>LOOKUP('Calculatie sheet'!$AM$2,'Objectenoverzicht aantallen'!$A:$A,'Objectenoverzicht aantallen'!N:N)*$C16</f>
        <v>0</v>
      </c>
      <c r="T16" s="568">
        <f>LOOKUP('Calculatie sheet'!$AM$2,'Objectenoverzicht aantallen'!$A:$A,'Objectenoverzicht aantallen'!O:O)*$C16</f>
        <v>0</v>
      </c>
    </row>
    <row r="17" spans="2:20" x14ac:dyDescent="0.2">
      <c r="B17" t="str">
        <f>B10</f>
        <v>Staal</v>
      </c>
      <c r="C17" s="683">
        <f>'Calculatie sheet'!AM69*'Calculatie sheet'!$AM$57*'Calculatie sheet'!$AM$78</f>
        <v>0</v>
      </c>
      <c r="D17" t="s">
        <v>360</v>
      </c>
      <c r="G17" s="684">
        <f>C17*'Calculatie sheet'!AM$7</f>
        <v>0</v>
      </c>
      <c r="H17" s="682">
        <f>C17*'Calculatie sheet'!AM$8</f>
        <v>0</v>
      </c>
      <c r="I17" t="str">
        <f t="shared" si="0"/>
        <v>Biobased</v>
      </c>
      <c r="J17" s="568">
        <f>LOOKUP('Calculatie sheet'!$AM$2,'Objectenoverzicht aantallen'!$A:$A,'Objectenoverzicht aantallen'!E:E)*$C17</f>
        <v>0</v>
      </c>
      <c r="K17" s="568">
        <f>LOOKUP('Calculatie sheet'!$AM$2,'Objectenoverzicht aantallen'!$A:$A,'Objectenoverzicht aantallen'!F:F)*$C17</f>
        <v>0</v>
      </c>
      <c r="L17" s="568">
        <f>LOOKUP('Calculatie sheet'!$AM$2,'Objectenoverzicht aantallen'!$A:$A,'Objectenoverzicht aantallen'!G:G)*$C17</f>
        <v>0</v>
      </c>
      <c r="M17" s="568">
        <f>LOOKUP('Calculatie sheet'!$AM$2,'Objectenoverzicht aantallen'!$A:$A,'Objectenoverzicht aantallen'!H:H)*$C17</f>
        <v>0</v>
      </c>
      <c r="N17" s="568">
        <f>LOOKUP('Calculatie sheet'!$AM$2,'Objectenoverzicht aantallen'!$A:$A,'Objectenoverzicht aantallen'!I:I)*$C17</f>
        <v>0</v>
      </c>
      <c r="O17" s="568">
        <f>LOOKUP('Calculatie sheet'!$AM$2,'Objectenoverzicht aantallen'!$A:$A,'Objectenoverzicht aantallen'!J:J)*$C17</f>
        <v>0</v>
      </c>
      <c r="P17" s="568">
        <f>LOOKUP('Calculatie sheet'!$AM$2,'Objectenoverzicht aantallen'!$A:$A,'Objectenoverzicht aantallen'!K:K)*$C17</f>
        <v>0</v>
      </c>
      <c r="Q17" s="568">
        <f>LOOKUP('Calculatie sheet'!$AM$2,'Objectenoverzicht aantallen'!$A:$A,'Objectenoverzicht aantallen'!L:L)*$C17</f>
        <v>0</v>
      </c>
      <c r="R17" s="568">
        <f>LOOKUP('Calculatie sheet'!$AM$2,'Objectenoverzicht aantallen'!$A:$A,'Objectenoverzicht aantallen'!M:M)*$C17</f>
        <v>0</v>
      </c>
      <c r="S17" s="568">
        <f>LOOKUP('Calculatie sheet'!$AM$2,'Objectenoverzicht aantallen'!$A:$A,'Objectenoverzicht aantallen'!N:N)*$C17</f>
        <v>0</v>
      </c>
      <c r="T17" s="568">
        <f>LOOKUP('Calculatie sheet'!$AM$2,'Objectenoverzicht aantallen'!$A:$A,'Objectenoverzicht aantallen'!O:O)*$C17</f>
        <v>0</v>
      </c>
    </row>
    <row r="18" spans="2:20" x14ac:dyDescent="0.2">
      <c r="B18" t="str">
        <f>B11</f>
        <v>Asfalt</v>
      </c>
      <c r="C18" s="683">
        <f>'Calculatie sheet'!AM70*'Calculatie sheet'!$AM$57*'Calculatie sheet'!$AM$78</f>
        <v>0</v>
      </c>
      <c r="D18" t="s">
        <v>360</v>
      </c>
      <c r="G18" s="684">
        <f>C18*'Calculatie sheet'!AM$7</f>
        <v>0</v>
      </c>
      <c r="H18" s="682">
        <f>C18*'Calculatie sheet'!AM$8</f>
        <v>0</v>
      </c>
      <c r="I18" t="str">
        <f t="shared" si="0"/>
        <v>Biobased</v>
      </c>
      <c r="J18" s="568">
        <f>LOOKUP('Calculatie sheet'!$AM$2,'Objectenoverzicht aantallen'!$A:$A,'Objectenoverzicht aantallen'!E:E)*$C18</f>
        <v>0</v>
      </c>
      <c r="K18" s="568">
        <f>LOOKUP('Calculatie sheet'!$AM$2,'Objectenoverzicht aantallen'!$A:$A,'Objectenoverzicht aantallen'!F:F)*$C18</f>
        <v>0</v>
      </c>
      <c r="L18" s="568">
        <f>LOOKUP('Calculatie sheet'!$AM$2,'Objectenoverzicht aantallen'!$A:$A,'Objectenoverzicht aantallen'!G:G)*$C18</f>
        <v>0</v>
      </c>
      <c r="M18" s="568">
        <f>LOOKUP('Calculatie sheet'!$AM$2,'Objectenoverzicht aantallen'!$A:$A,'Objectenoverzicht aantallen'!H:H)*$C18</f>
        <v>0</v>
      </c>
      <c r="N18" s="568">
        <f>LOOKUP('Calculatie sheet'!$AM$2,'Objectenoverzicht aantallen'!$A:$A,'Objectenoverzicht aantallen'!I:I)*$C18</f>
        <v>0</v>
      </c>
      <c r="O18" s="568">
        <f>LOOKUP('Calculatie sheet'!$AM$2,'Objectenoverzicht aantallen'!$A:$A,'Objectenoverzicht aantallen'!J:J)*$C18</f>
        <v>0</v>
      </c>
      <c r="P18" s="568">
        <f>LOOKUP('Calculatie sheet'!$AM$2,'Objectenoverzicht aantallen'!$A:$A,'Objectenoverzicht aantallen'!K:K)*$C18</f>
        <v>0</v>
      </c>
      <c r="Q18" s="568">
        <f>LOOKUP('Calculatie sheet'!$AM$2,'Objectenoverzicht aantallen'!$A:$A,'Objectenoverzicht aantallen'!L:L)*$C18</f>
        <v>0</v>
      </c>
      <c r="R18" s="568">
        <f>LOOKUP('Calculatie sheet'!$AM$2,'Objectenoverzicht aantallen'!$A:$A,'Objectenoverzicht aantallen'!M:M)*$C18</f>
        <v>0</v>
      </c>
      <c r="S18" s="568">
        <f>LOOKUP('Calculatie sheet'!$AM$2,'Objectenoverzicht aantallen'!$A:$A,'Objectenoverzicht aantallen'!N:N)*$C18</f>
        <v>0</v>
      </c>
      <c r="T18" s="568">
        <f>LOOKUP('Calculatie sheet'!$AM$2,'Objectenoverzicht aantallen'!$A:$A,'Objectenoverzicht aantallen'!O:O)*$C18</f>
        <v>0</v>
      </c>
    </row>
    <row r="19" spans="2:20" x14ac:dyDescent="0.2">
      <c r="B19" t="str">
        <f>B12</f>
        <v>Hout</v>
      </c>
      <c r="C19" s="683">
        <f>'Calculatie sheet'!AM71*'Calculatie sheet'!$AM$57*'Calculatie sheet'!$AM$78</f>
        <v>0</v>
      </c>
      <c r="D19" t="s">
        <v>360</v>
      </c>
      <c r="G19" s="684">
        <f>C19*'Calculatie sheet'!AM$7</f>
        <v>0</v>
      </c>
      <c r="H19" s="682">
        <f>C19*'Calculatie sheet'!AM$8</f>
        <v>0</v>
      </c>
      <c r="I19" t="str">
        <f t="shared" ref="I19" si="4">D19</f>
        <v>Biobased</v>
      </c>
      <c r="J19" s="568">
        <f>LOOKUP('Calculatie sheet'!$AM$2,'Objectenoverzicht aantallen'!$A:$A,'Objectenoverzicht aantallen'!E:E)*$C19</f>
        <v>0</v>
      </c>
      <c r="K19" s="568">
        <f>LOOKUP('Calculatie sheet'!$AM$2,'Objectenoverzicht aantallen'!$A:$A,'Objectenoverzicht aantallen'!F:F)*$C19</f>
        <v>0</v>
      </c>
      <c r="L19" s="568">
        <f>LOOKUP('Calculatie sheet'!$AM$2,'Objectenoverzicht aantallen'!$A:$A,'Objectenoverzicht aantallen'!G:G)*$C19</f>
        <v>0</v>
      </c>
      <c r="M19" s="568">
        <f>LOOKUP('Calculatie sheet'!$AM$2,'Objectenoverzicht aantallen'!$A:$A,'Objectenoverzicht aantallen'!H:H)*$C19</f>
        <v>0</v>
      </c>
      <c r="N19" s="568">
        <f>LOOKUP('Calculatie sheet'!$AM$2,'Objectenoverzicht aantallen'!$A:$A,'Objectenoverzicht aantallen'!I:I)*$C19</f>
        <v>0</v>
      </c>
      <c r="O19" s="568">
        <f>LOOKUP('Calculatie sheet'!$AM$2,'Objectenoverzicht aantallen'!$A:$A,'Objectenoverzicht aantallen'!J:J)*$C19</f>
        <v>0</v>
      </c>
      <c r="P19" s="568">
        <f>LOOKUP('Calculatie sheet'!$AM$2,'Objectenoverzicht aantallen'!$A:$A,'Objectenoverzicht aantallen'!K:K)*$C19</f>
        <v>0</v>
      </c>
      <c r="Q19" s="568">
        <f>LOOKUP('Calculatie sheet'!$AM$2,'Objectenoverzicht aantallen'!$A:$A,'Objectenoverzicht aantallen'!L:L)*$C19</f>
        <v>0</v>
      </c>
      <c r="R19" s="568">
        <f>LOOKUP('Calculatie sheet'!$AM$2,'Objectenoverzicht aantallen'!$A:$A,'Objectenoverzicht aantallen'!M:M)*$C19</f>
        <v>0</v>
      </c>
      <c r="S19" s="568">
        <f>LOOKUP('Calculatie sheet'!$AM$2,'Objectenoverzicht aantallen'!$A:$A,'Objectenoverzicht aantallen'!N:N)*$C19</f>
        <v>0</v>
      </c>
      <c r="T19" s="568">
        <f>LOOKUP('Calculatie sheet'!$AM$2,'Objectenoverzicht aantallen'!$A:$A,'Objectenoverzicht aantallen'!O:O)*$C19</f>
        <v>0</v>
      </c>
    </row>
    <row r="20" spans="2:20" x14ac:dyDescent="0.2">
      <c r="B20" t="str">
        <f t="shared" ref="B20:B21" si="5">B13</f>
        <v>Grondbewerking</v>
      </c>
      <c r="C20" s="683">
        <f>'Calculatie sheet'!AM72*'Calculatie sheet'!$AM$57*'Calculatie sheet'!$AM$78</f>
        <v>0</v>
      </c>
      <c r="D20" t="s">
        <v>360</v>
      </c>
      <c r="G20" s="684">
        <f>C20*'Calculatie sheet'!AM$7</f>
        <v>0</v>
      </c>
      <c r="H20" s="682">
        <f>C20*'Calculatie sheet'!AM$8</f>
        <v>0</v>
      </c>
      <c r="I20" t="str">
        <f t="shared" si="0"/>
        <v>Biobased</v>
      </c>
      <c r="J20" s="568">
        <f>LOOKUP('Calculatie sheet'!$AM$2,'Objectenoverzicht aantallen'!$A:$A,'Objectenoverzicht aantallen'!E:E)*$C20</f>
        <v>0</v>
      </c>
      <c r="K20" s="568">
        <f>LOOKUP('Calculatie sheet'!$AM$2,'Objectenoverzicht aantallen'!$A:$A,'Objectenoverzicht aantallen'!F:F)*$C20</f>
        <v>0</v>
      </c>
      <c r="L20" s="568">
        <f>LOOKUP('Calculatie sheet'!$AM$2,'Objectenoverzicht aantallen'!$A:$A,'Objectenoverzicht aantallen'!G:G)*$C20</f>
        <v>0</v>
      </c>
      <c r="M20" s="568">
        <f>LOOKUP('Calculatie sheet'!$AM$2,'Objectenoverzicht aantallen'!$A:$A,'Objectenoverzicht aantallen'!H:H)*$C20</f>
        <v>0</v>
      </c>
      <c r="N20" s="568">
        <f>LOOKUP('Calculatie sheet'!$AM$2,'Objectenoverzicht aantallen'!$A:$A,'Objectenoverzicht aantallen'!I:I)*$C20</f>
        <v>0</v>
      </c>
      <c r="O20" s="568">
        <f>LOOKUP('Calculatie sheet'!$AM$2,'Objectenoverzicht aantallen'!$A:$A,'Objectenoverzicht aantallen'!J:J)*$C20</f>
        <v>0</v>
      </c>
      <c r="P20" s="568">
        <f>LOOKUP('Calculatie sheet'!$AM$2,'Objectenoverzicht aantallen'!$A:$A,'Objectenoverzicht aantallen'!K:K)*$C20</f>
        <v>0</v>
      </c>
      <c r="Q20" s="568">
        <f>LOOKUP('Calculatie sheet'!$AM$2,'Objectenoverzicht aantallen'!$A:$A,'Objectenoverzicht aantallen'!L:L)*$C20</f>
        <v>0</v>
      </c>
      <c r="R20" s="568">
        <f>LOOKUP('Calculatie sheet'!$AM$2,'Objectenoverzicht aantallen'!$A:$A,'Objectenoverzicht aantallen'!M:M)*$C20</f>
        <v>0</v>
      </c>
      <c r="S20" s="568">
        <f>LOOKUP('Calculatie sheet'!$AM$2,'Objectenoverzicht aantallen'!$A:$A,'Objectenoverzicht aantallen'!N:N)*$C20</f>
        <v>0</v>
      </c>
      <c r="T20" s="568">
        <f>LOOKUP('Calculatie sheet'!$AM$2,'Objectenoverzicht aantallen'!$A:$A,'Objectenoverzicht aantallen'!O:O)*$C20</f>
        <v>0</v>
      </c>
    </row>
    <row r="21" spans="2:20" x14ac:dyDescent="0.2">
      <c r="B21" t="str">
        <f t="shared" si="5"/>
        <v>Bestrating</v>
      </c>
      <c r="C21" s="683">
        <f>'Calculatie sheet'!AM73*'Calculatie sheet'!$AM$57*'Calculatie sheet'!$AM$78</f>
        <v>0</v>
      </c>
      <c r="D21" t="s">
        <v>360</v>
      </c>
      <c r="G21" s="684">
        <f>C21*'Calculatie sheet'!AM$7</f>
        <v>0</v>
      </c>
      <c r="H21" s="682">
        <f>C21*'Calculatie sheet'!AM$8</f>
        <v>0</v>
      </c>
      <c r="I21" t="str">
        <f t="shared" si="0"/>
        <v>Biobased</v>
      </c>
      <c r="J21" s="568">
        <f>LOOKUP('Calculatie sheet'!$AM$2,'Objectenoverzicht aantallen'!$A:$A,'Objectenoverzicht aantallen'!E:E)*$C21</f>
        <v>0</v>
      </c>
      <c r="K21" s="568">
        <f>LOOKUP('Calculatie sheet'!$AM$2,'Objectenoverzicht aantallen'!$A:$A,'Objectenoverzicht aantallen'!F:F)*$C21</f>
        <v>0</v>
      </c>
      <c r="L21" s="568">
        <f>LOOKUP('Calculatie sheet'!$AM$2,'Objectenoverzicht aantallen'!$A:$A,'Objectenoverzicht aantallen'!G:G)*$C21</f>
        <v>0</v>
      </c>
      <c r="M21" s="568">
        <f>LOOKUP('Calculatie sheet'!$AM$2,'Objectenoverzicht aantallen'!$A:$A,'Objectenoverzicht aantallen'!H:H)*$C21</f>
        <v>0</v>
      </c>
      <c r="N21" s="568">
        <f>LOOKUP('Calculatie sheet'!$AM$2,'Objectenoverzicht aantallen'!$A:$A,'Objectenoverzicht aantallen'!I:I)*$C21</f>
        <v>0</v>
      </c>
      <c r="O21" s="568">
        <f>LOOKUP('Calculatie sheet'!$AM$2,'Objectenoverzicht aantallen'!$A:$A,'Objectenoverzicht aantallen'!J:J)*$C21</f>
        <v>0</v>
      </c>
      <c r="P21" s="568">
        <f>LOOKUP('Calculatie sheet'!$AM$2,'Objectenoverzicht aantallen'!$A:$A,'Objectenoverzicht aantallen'!K:K)*$C21</f>
        <v>0</v>
      </c>
      <c r="Q21" s="568">
        <f>LOOKUP('Calculatie sheet'!$AM$2,'Objectenoverzicht aantallen'!$A:$A,'Objectenoverzicht aantallen'!L:L)*$C21</f>
        <v>0</v>
      </c>
      <c r="R21" s="568">
        <f>LOOKUP('Calculatie sheet'!$AM$2,'Objectenoverzicht aantallen'!$A:$A,'Objectenoverzicht aantallen'!M:M)*$C21</f>
        <v>0</v>
      </c>
      <c r="S21" s="568">
        <f>LOOKUP('Calculatie sheet'!$AM$2,'Objectenoverzicht aantallen'!$A:$A,'Objectenoverzicht aantallen'!N:N)*$C21</f>
        <v>0</v>
      </c>
      <c r="T21" s="568">
        <f>LOOKUP('Calculatie sheet'!$AM$2,'Objectenoverzicht aantallen'!$A:$A,'Objectenoverzicht aantallen'!O:O)*$C21</f>
        <v>0</v>
      </c>
    </row>
    <row r="22" spans="2:20" x14ac:dyDescent="0.2">
      <c r="B22" t="s">
        <v>348</v>
      </c>
      <c r="C22" s="683">
        <f>'Calculatie sheet'!AM74*'Calculatie sheet'!$AM$57*'Calculatie sheet'!$AM$78</f>
        <v>0</v>
      </c>
      <c r="D22" t="s">
        <v>360</v>
      </c>
      <c r="G22" s="684">
        <f>C22*'Calculatie sheet'!AM$7</f>
        <v>0</v>
      </c>
      <c r="H22" s="682">
        <f>C22*'Calculatie sheet'!AM$8</f>
        <v>0</v>
      </c>
      <c r="I22" t="str">
        <f t="shared" si="0"/>
        <v>Biobased</v>
      </c>
      <c r="J22" s="568">
        <f>LOOKUP('Calculatie sheet'!$AM$2,'Objectenoverzicht aantallen'!$A:$A,'Objectenoverzicht aantallen'!E:E)*$C22</f>
        <v>0</v>
      </c>
      <c r="K22" s="568">
        <f>LOOKUP('Calculatie sheet'!$AM$2,'Objectenoverzicht aantallen'!$A:$A,'Objectenoverzicht aantallen'!F:F)*$C22</f>
        <v>0</v>
      </c>
      <c r="L22" s="568">
        <f>LOOKUP('Calculatie sheet'!$AM$2,'Objectenoverzicht aantallen'!$A:$A,'Objectenoverzicht aantallen'!G:G)*$C22</f>
        <v>0</v>
      </c>
      <c r="M22" s="568">
        <f>LOOKUP('Calculatie sheet'!$AM$2,'Objectenoverzicht aantallen'!$A:$A,'Objectenoverzicht aantallen'!H:H)*$C22</f>
        <v>0</v>
      </c>
      <c r="N22" s="568">
        <f>LOOKUP('Calculatie sheet'!$AM$2,'Objectenoverzicht aantallen'!$A:$A,'Objectenoverzicht aantallen'!I:I)*$C22</f>
        <v>0</v>
      </c>
      <c r="O22" s="568">
        <f>LOOKUP('Calculatie sheet'!$AM$2,'Objectenoverzicht aantallen'!$A:$A,'Objectenoverzicht aantallen'!J:J)*$C22</f>
        <v>0</v>
      </c>
      <c r="P22" s="568">
        <f>LOOKUP('Calculatie sheet'!$AM$2,'Objectenoverzicht aantallen'!$A:$A,'Objectenoverzicht aantallen'!K:K)*$C22</f>
        <v>0</v>
      </c>
      <c r="Q22" s="568">
        <f>LOOKUP('Calculatie sheet'!$AM$2,'Objectenoverzicht aantallen'!$A:$A,'Objectenoverzicht aantallen'!L:L)*$C22</f>
        <v>0</v>
      </c>
      <c r="R22" s="568">
        <f>LOOKUP('Calculatie sheet'!$AM$2,'Objectenoverzicht aantallen'!$A:$A,'Objectenoverzicht aantallen'!M:M)*$C22</f>
        <v>0</v>
      </c>
      <c r="S22" s="568">
        <f>LOOKUP('Calculatie sheet'!$AM$2,'Objectenoverzicht aantallen'!$A:$A,'Objectenoverzicht aantallen'!N:N)*$C22</f>
        <v>0</v>
      </c>
      <c r="T22" s="568">
        <f>LOOKUP('Calculatie sheet'!$AM$2,'Objectenoverzicht aantallen'!$A:$A,'Objectenoverzicht aantallen'!O:O)*$C22</f>
        <v>0</v>
      </c>
    </row>
  </sheetData>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44FC-18BD-D142-826D-71B0D2DBF2D5}">
  <dimension ref="A1:T22"/>
  <sheetViews>
    <sheetView workbookViewId="0">
      <selection activeCell="G18" sqref="G18:T19"/>
    </sheetView>
  </sheetViews>
  <sheetFormatPr baseColWidth="10" defaultRowHeight="16" x14ac:dyDescent="0.2"/>
  <cols>
    <col min="1" max="1" width="31.1640625" bestFit="1" customWidth="1"/>
    <col min="5" max="5" width="21" bestFit="1" customWidth="1"/>
  </cols>
  <sheetData>
    <row r="1" spans="1:20" x14ac:dyDescent="0.2">
      <c r="A1" t="str">
        <f>'Calculatie sheet'!AN3</f>
        <v>Geluidbeperkende constructie (beton)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sheet'!AN68*'Calculatie sheet'!$AN$57*(1-'Calculatie sheet'!$AN$77-'Calculatie sheet'!$AN$78)</f>
        <v>3163.86</v>
      </c>
      <c r="D2" t="s">
        <v>134</v>
      </c>
      <c r="E2" s="8" t="s">
        <v>71</v>
      </c>
      <c r="G2" s="684">
        <f>C2*'Calculatie sheet'!AN$7</f>
        <v>0</v>
      </c>
      <c r="H2" s="682">
        <f>C2*'Calculatie sheet'!AN$8</f>
        <v>0</v>
      </c>
      <c r="I2" t="str">
        <f>D2</f>
        <v>Primair</v>
      </c>
      <c r="J2" s="568">
        <f>LOOKUP('Calculatie sheet'!$AN$2,'Objectenoverzicht aantallen'!$A:$A,'Objectenoverzicht aantallen'!E:E)*$C2</f>
        <v>0</v>
      </c>
      <c r="K2" s="568">
        <f>LOOKUP('Calculatie sheet'!$AN$2,'Objectenoverzicht aantallen'!$A:$A,'Objectenoverzicht aantallen'!F:F)*$C2</f>
        <v>0</v>
      </c>
      <c r="L2" s="568">
        <f>LOOKUP('Calculatie sheet'!$AN$2,'Objectenoverzicht aantallen'!$A:$A,'Objectenoverzicht aantallen'!G:G)*$C2</f>
        <v>0</v>
      </c>
      <c r="M2" s="568">
        <f>LOOKUP('Calculatie sheet'!$AN$2,'Objectenoverzicht aantallen'!$A:$A,'Objectenoverzicht aantallen'!H:H)*$C2</f>
        <v>0</v>
      </c>
      <c r="N2" s="568">
        <f>LOOKUP('Calculatie sheet'!$AN$2,'Objectenoverzicht aantallen'!$A:$A,'Objectenoverzicht aantallen'!I:I)*$C2</f>
        <v>0</v>
      </c>
      <c r="O2" s="568">
        <f>LOOKUP('Calculatie sheet'!$AN$2,'Objectenoverzicht aantallen'!$A:$A,'Objectenoverzicht aantallen'!J:J)*$C2</f>
        <v>0</v>
      </c>
      <c r="P2" s="568">
        <f>LOOKUP('Calculatie sheet'!$AN$2,'Objectenoverzicht aantallen'!$A:$A,'Objectenoverzicht aantallen'!K:K)*$C2</f>
        <v>0</v>
      </c>
      <c r="Q2" s="568">
        <f>LOOKUP('Calculatie sheet'!$AN$2,'Objectenoverzicht aantallen'!$A:$A,'Objectenoverzicht aantallen'!L:L)*$C2</f>
        <v>0</v>
      </c>
      <c r="R2" s="568">
        <f>LOOKUP('Calculatie sheet'!$AN$2,'Objectenoverzicht aantallen'!$A:$A,'Objectenoverzicht aantallen'!M:M)*$C2</f>
        <v>0</v>
      </c>
      <c r="S2" s="568">
        <f>LOOKUP('Calculatie sheet'!$AN$2,'Objectenoverzicht aantallen'!$A:$A,'Objectenoverzicht aantallen'!N:N)*$C2</f>
        <v>0</v>
      </c>
      <c r="T2" s="568">
        <f>LOOKUP('Calculatie sheet'!$AN$2,'Objectenoverzicht aantallen'!$A:$A,'Objectenoverzicht aantallen'!O:O)*$C2</f>
        <v>0</v>
      </c>
    </row>
    <row r="3" spans="1:20" x14ac:dyDescent="0.2">
      <c r="B3" t="str">
        <f>'Calculatie sheet'!C69</f>
        <v>Staal</v>
      </c>
      <c r="C3" s="683">
        <f>'Calculatie sheet'!AN69*'Calculatie sheet'!$AN$57*(1-'Calculatie sheet'!$AN$77-'Calculatie sheet'!$AN$78)</f>
        <v>204.11999999999998</v>
      </c>
      <c r="D3" t="s">
        <v>134</v>
      </c>
      <c r="E3" s="24" t="s">
        <v>74</v>
      </c>
      <c r="G3" s="684">
        <f>C3*'Calculatie sheet'!AN$7</f>
        <v>0</v>
      </c>
      <c r="H3" s="682">
        <f>C3*'Calculatie sheet'!AN$8</f>
        <v>0</v>
      </c>
      <c r="I3" t="str">
        <f t="shared" ref="I3:I22" si="0">D3</f>
        <v>Primair</v>
      </c>
      <c r="J3" s="568">
        <f>LOOKUP('Calculatie sheet'!$AN$2,'Objectenoverzicht aantallen'!$A:$A,'Objectenoverzicht aantallen'!E:E)*$C3</f>
        <v>0</v>
      </c>
      <c r="K3" s="568">
        <f>LOOKUP('Calculatie sheet'!$AN$2,'Objectenoverzicht aantallen'!$A:$A,'Objectenoverzicht aantallen'!F:F)*$C3</f>
        <v>0</v>
      </c>
      <c r="L3" s="568">
        <f>LOOKUP('Calculatie sheet'!$AN$2,'Objectenoverzicht aantallen'!$A:$A,'Objectenoverzicht aantallen'!G:G)*$C3</f>
        <v>0</v>
      </c>
      <c r="M3" s="568">
        <f>LOOKUP('Calculatie sheet'!$AN$2,'Objectenoverzicht aantallen'!$A:$A,'Objectenoverzicht aantallen'!H:H)*$C3</f>
        <v>0</v>
      </c>
      <c r="N3" s="568">
        <f>LOOKUP('Calculatie sheet'!$AN$2,'Objectenoverzicht aantallen'!$A:$A,'Objectenoverzicht aantallen'!I:I)*$C3</f>
        <v>0</v>
      </c>
      <c r="O3" s="568">
        <f>LOOKUP('Calculatie sheet'!$AN$2,'Objectenoverzicht aantallen'!$A:$A,'Objectenoverzicht aantallen'!J:J)*$C3</f>
        <v>0</v>
      </c>
      <c r="P3" s="568">
        <f>LOOKUP('Calculatie sheet'!$AN$2,'Objectenoverzicht aantallen'!$A:$A,'Objectenoverzicht aantallen'!K:K)*$C3</f>
        <v>0</v>
      </c>
      <c r="Q3" s="568">
        <f>LOOKUP('Calculatie sheet'!$AN$2,'Objectenoverzicht aantallen'!$A:$A,'Objectenoverzicht aantallen'!L:L)*$C3</f>
        <v>0</v>
      </c>
      <c r="R3" s="568">
        <f>LOOKUP('Calculatie sheet'!$AN$2,'Objectenoverzicht aantallen'!$A:$A,'Objectenoverzicht aantallen'!M:M)*$C3</f>
        <v>0</v>
      </c>
      <c r="S3" s="568">
        <f>LOOKUP('Calculatie sheet'!$AN$2,'Objectenoverzicht aantallen'!$A:$A,'Objectenoverzicht aantallen'!N:N)*$C3</f>
        <v>0</v>
      </c>
      <c r="T3" s="568">
        <f>LOOKUP('Calculatie sheet'!$AN$2,'Objectenoverzicht aantallen'!$A:$A,'Objectenoverzicht aantallen'!O:O)*$C3</f>
        <v>0</v>
      </c>
    </row>
    <row r="4" spans="1:20" x14ac:dyDescent="0.2">
      <c r="B4" t="str">
        <f>'Calculatie sheet'!C70</f>
        <v>Asfalt</v>
      </c>
      <c r="C4" s="683">
        <f>'Calculatie sheet'!AN70*'Calculatie sheet'!$AN$57*(1-'Calculatie sheet'!$AN$77-'Calculatie sheet'!$AN$78)</f>
        <v>0</v>
      </c>
      <c r="D4" t="s">
        <v>134</v>
      </c>
      <c r="E4" s="25" t="s">
        <v>75</v>
      </c>
      <c r="G4" s="684">
        <f>C4*'Calculatie sheet'!AN$7</f>
        <v>0</v>
      </c>
      <c r="H4" s="682">
        <f>C4*'Calculatie sheet'!AN$8</f>
        <v>0</v>
      </c>
      <c r="I4" t="str">
        <f t="shared" si="0"/>
        <v>Primair</v>
      </c>
      <c r="J4" s="568">
        <f>LOOKUP('Calculatie sheet'!$AN$2,'Objectenoverzicht aantallen'!$A:$A,'Objectenoverzicht aantallen'!E:E)*$C4</f>
        <v>0</v>
      </c>
      <c r="K4" s="568">
        <f>LOOKUP('Calculatie sheet'!$AN$2,'Objectenoverzicht aantallen'!$A:$A,'Objectenoverzicht aantallen'!F:F)*$C4</f>
        <v>0</v>
      </c>
      <c r="L4" s="568">
        <f>LOOKUP('Calculatie sheet'!$AN$2,'Objectenoverzicht aantallen'!$A:$A,'Objectenoverzicht aantallen'!G:G)*$C4</f>
        <v>0</v>
      </c>
      <c r="M4" s="568">
        <f>LOOKUP('Calculatie sheet'!$AN$2,'Objectenoverzicht aantallen'!$A:$A,'Objectenoverzicht aantallen'!H:H)*$C4</f>
        <v>0</v>
      </c>
      <c r="N4" s="568">
        <f>LOOKUP('Calculatie sheet'!$AN$2,'Objectenoverzicht aantallen'!$A:$A,'Objectenoverzicht aantallen'!I:I)*$C4</f>
        <v>0</v>
      </c>
      <c r="O4" s="568">
        <f>LOOKUP('Calculatie sheet'!$AN$2,'Objectenoverzicht aantallen'!$A:$A,'Objectenoverzicht aantallen'!J:J)*$C4</f>
        <v>0</v>
      </c>
      <c r="P4" s="568">
        <f>LOOKUP('Calculatie sheet'!$AN$2,'Objectenoverzicht aantallen'!$A:$A,'Objectenoverzicht aantallen'!K:K)*$C4</f>
        <v>0</v>
      </c>
      <c r="Q4" s="568">
        <f>LOOKUP('Calculatie sheet'!$AN$2,'Objectenoverzicht aantallen'!$A:$A,'Objectenoverzicht aantallen'!L:L)*$C4</f>
        <v>0</v>
      </c>
      <c r="R4" s="568">
        <f>LOOKUP('Calculatie sheet'!$AN$2,'Objectenoverzicht aantallen'!$A:$A,'Objectenoverzicht aantallen'!M:M)*$C4</f>
        <v>0</v>
      </c>
      <c r="S4" s="568">
        <f>LOOKUP('Calculatie sheet'!$AN$2,'Objectenoverzicht aantallen'!$A:$A,'Objectenoverzicht aantallen'!N:N)*$C4</f>
        <v>0</v>
      </c>
      <c r="T4" s="568">
        <f>LOOKUP('Calculatie sheet'!$AN$2,'Objectenoverzicht aantallen'!$A:$A,'Objectenoverzicht aantallen'!O:O)*$C4</f>
        <v>0</v>
      </c>
    </row>
    <row r="5" spans="1:20" x14ac:dyDescent="0.2">
      <c r="B5" t="s">
        <v>866</v>
      </c>
      <c r="C5" s="683">
        <f>'Calculatie sheet'!AN71*'Calculatie sheet'!$AN$57*(1-'Calculatie sheet'!$AN$77-'Calculatie sheet'!$AN$78)</f>
        <v>0</v>
      </c>
      <c r="D5" t="s">
        <v>134</v>
      </c>
      <c r="E5" s="27" t="s">
        <v>93</v>
      </c>
      <c r="G5" s="684">
        <f>C5*'Calculatie sheet'!AN$7</f>
        <v>0</v>
      </c>
      <c r="H5" s="682">
        <f>C5*'Calculatie sheet'!AN$8</f>
        <v>0</v>
      </c>
      <c r="I5" t="str">
        <f t="shared" ref="I5" si="1">D5</f>
        <v>Primair</v>
      </c>
      <c r="J5" s="568">
        <f>LOOKUP('Calculatie sheet'!$AN$2,'Objectenoverzicht aantallen'!$A:$A,'Objectenoverzicht aantallen'!E:E)*$C5</f>
        <v>0</v>
      </c>
      <c r="K5" s="568">
        <f>LOOKUP('Calculatie sheet'!$AN$2,'Objectenoverzicht aantallen'!$A:$A,'Objectenoverzicht aantallen'!F:F)*$C5</f>
        <v>0</v>
      </c>
      <c r="L5" s="568">
        <f>LOOKUP('Calculatie sheet'!$AN$2,'Objectenoverzicht aantallen'!$A:$A,'Objectenoverzicht aantallen'!G:G)*$C5</f>
        <v>0</v>
      </c>
      <c r="M5" s="568">
        <f>LOOKUP('Calculatie sheet'!$AN$2,'Objectenoverzicht aantallen'!$A:$A,'Objectenoverzicht aantallen'!H:H)*$C5</f>
        <v>0</v>
      </c>
      <c r="N5" s="568">
        <f>LOOKUP('Calculatie sheet'!$AN$2,'Objectenoverzicht aantallen'!$A:$A,'Objectenoverzicht aantallen'!I:I)*$C5</f>
        <v>0</v>
      </c>
      <c r="O5" s="568">
        <f>LOOKUP('Calculatie sheet'!$AN$2,'Objectenoverzicht aantallen'!$A:$A,'Objectenoverzicht aantallen'!J:J)*$C5</f>
        <v>0</v>
      </c>
      <c r="P5" s="568">
        <f>LOOKUP('Calculatie sheet'!$AN$2,'Objectenoverzicht aantallen'!$A:$A,'Objectenoverzicht aantallen'!K:K)*$C5</f>
        <v>0</v>
      </c>
      <c r="Q5" s="568">
        <f>LOOKUP('Calculatie sheet'!$AN$2,'Objectenoverzicht aantallen'!$A:$A,'Objectenoverzicht aantallen'!L:L)*$C5</f>
        <v>0</v>
      </c>
      <c r="R5" s="568">
        <f>LOOKUP('Calculatie sheet'!$AN$2,'Objectenoverzicht aantallen'!$A:$A,'Objectenoverzicht aantallen'!M:M)*$C5</f>
        <v>0</v>
      </c>
      <c r="S5" s="568">
        <f>LOOKUP('Calculatie sheet'!$AN$2,'Objectenoverzicht aantallen'!$A:$A,'Objectenoverzicht aantallen'!N:N)*$C5</f>
        <v>0</v>
      </c>
      <c r="T5" s="568">
        <f>LOOKUP('Calculatie sheet'!$AN$2,'Objectenoverzicht aantallen'!$A:$A,'Objectenoverzicht aantallen'!O:O)*$C5</f>
        <v>0</v>
      </c>
    </row>
    <row r="6" spans="1:20" x14ac:dyDescent="0.2">
      <c r="B6" t="str">
        <f>'Calculatie sheet'!C72</f>
        <v>Grondbewerking</v>
      </c>
      <c r="C6" s="683">
        <f>'Calculatie sheet'!AN72*'Calculatie sheet'!$AN$57*(1-'Calculatie sheet'!$AN$77-'Calculatie sheet'!$AN$78)</f>
        <v>34.020000000000003</v>
      </c>
      <c r="D6" t="s">
        <v>134</v>
      </c>
      <c r="E6" s="38" t="s">
        <v>659</v>
      </c>
      <c r="G6" s="684">
        <f>C6*'Calculatie sheet'!AN$7</f>
        <v>0</v>
      </c>
      <c r="H6" s="682">
        <f>C6*'Calculatie sheet'!AN$8</f>
        <v>0</v>
      </c>
      <c r="I6" t="str">
        <f t="shared" si="0"/>
        <v>Primair</v>
      </c>
      <c r="J6" s="568">
        <f>LOOKUP('Calculatie sheet'!$AN$2,'Objectenoverzicht aantallen'!$A:$A,'Objectenoverzicht aantallen'!E:E)*$C6</f>
        <v>0</v>
      </c>
      <c r="K6" s="568">
        <f>LOOKUP('Calculatie sheet'!$AN$2,'Objectenoverzicht aantallen'!$A:$A,'Objectenoverzicht aantallen'!F:F)*$C6</f>
        <v>0</v>
      </c>
      <c r="L6" s="568">
        <f>LOOKUP('Calculatie sheet'!$AN$2,'Objectenoverzicht aantallen'!$A:$A,'Objectenoverzicht aantallen'!G:G)*$C6</f>
        <v>0</v>
      </c>
      <c r="M6" s="568">
        <f>LOOKUP('Calculatie sheet'!$AN$2,'Objectenoverzicht aantallen'!$A:$A,'Objectenoverzicht aantallen'!H:H)*$C6</f>
        <v>0</v>
      </c>
      <c r="N6" s="568">
        <f>LOOKUP('Calculatie sheet'!$AN$2,'Objectenoverzicht aantallen'!$A:$A,'Objectenoverzicht aantallen'!I:I)*$C6</f>
        <v>0</v>
      </c>
      <c r="O6" s="568">
        <f>LOOKUP('Calculatie sheet'!$AN$2,'Objectenoverzicht aantallen'!$A:$A,'Objectenoverzicht aantallen'!J:J)*$C6</f>
        <v>0</v>
      </c>
      <c r="P6" s="568">
        <f>LOOKUP('Calculatie sheet'!$AN$2,'Objectenoverzicht aantallen'!$A:$A,'Objectenoverzicht aantallen'!K:K)*$C6</f>
        <v>0</v>
      </c>
      <c r="Q6" s="568">
        <f>LOOKUP('Calculatie sheet'!$AN$2,'Objectenoverzicht aantallen'!$A:$A,'Objectenoverzicht aantallen'!L:L)*$C6</f>
        <v>0</v>
      </c>
      <c r="R6" s="568">
        <f>LOOKUP('Calculatie sheet'!$AN$2,'Objectenoverzicht aantallen'!$A:$A,'Objectenoverzicht aantallen'!M:M)*$C6</f>
        <v>0</v>
      </c>
      <c r="S6" s="568">
        <f>LOOKUP('Calculatie sheet'!$AN$2,'Objectenoverzicht aantallen'!$A:$A,'Objectenoverzicht aantallen'!N:N)*$C6</f>
        <v>0</v>
      </c>
      <c r="T6" s="568">
        <f>LOOKUP('Calculatie sheet'!$AN$2,'Objectenoverzicht aantallen'!$A:$A,'Objectenoverzicht aantallen'!O:O)*$C6</f>
        <v>0</v>
      </c>
    </row>
    <row r="7" spans="1:20" x14ac:dyDescent="0.2">
      <c r="B7" t="str">
        <f>'Calculatie sheet'!C73</f>
        <v>Bestrating</v>
      </c>
      <c r="C7" s="683">
        <f>'Calculatie sheet'!AN73*'Calculatie sheet'!$AN$57*(1-'Calculatie sheet'!$AN$77-'Calculatie sheet'!$AN$78)</f>
        <v>0</v>
      </c>
      <c r="D7" t="s">
        <v>134</v>
      </c>
      <c r="E7" s="569" t="s">
        <v>597</v>
      </c>
      <c r="G7" s="684">
        <f>C7*'Calculatie sheet'!AN$7</f>
        <v>0</v>
      </c>
      <c r="H7" s="682">
        <f>C7*'Calculatie sheet'!AN$8</f>
        <v>0</v>
      </c>
      <c r="I7" t="str">
        <f t="shared" si="0"/>
        <v>Primair</v>
      </c>
      <c r="J7" s="568">
        <f>LOOKUP('Calculatie sheet'!$AN$2,'Objectenoverzicht aantallen'!$A:$A,'Objectenoverzicht aantallen'!E:E)*$C7</f>
        <v>0</v>
      </c>
      <c r="K7" s="568">
        <f>LOOKUP('Calculatie sheet'!$AN$2,'Objectenoverzicht aantallen'!$A:$A,'Objectenoverzicht aantallen'!F:F)*$C7</f>
        <v>0</v>
      </c>
      <c r="L7" s="568">
        <f>LOOKUP('Calculatie sheet'!$AN$2,'Objectenoverzicht aantallen'!$A:$A,'Objectenoverzicht aantallen'!G:G)*$C7</f>
        <v>0</v>
      </c>
      <c r="M7" s="568">
        <f>LOOKUP('Calculatie sheet'!$AN$2,'Objectenoverzicht aantallen'!$A:$A,'Objectenoverzicht aantallen'!H:H)*$C7</f>
        <v>0</v>
      </c>
      <c r="N7" s="568">
        <f>LOOKUP('Calculatie sheet'!$AN$2,'Objectenoverzicht aantallen'!$A:$A,'Objectenoverzicht aantallen'!I:I)*$C7</f>
        <v>0</v>
      </c>
      <c r="O7" s="568">
        <f>LOOKUP('Calculatie sheet'!$AN$2,'Objectenoverzicht aantallen'!$A:$A,'Objectenoverzicht aantallen'!J:J)*$C7</f>
        <v>0</v>
      </c>
      <c r="P7" s="568">
        <f>LOOKUP('Calculatie sheet'!$AN$2,'Objectenoverzicht aantallen'!$A:$A,'Objectenoverzicht aantallen'!K:K)*$C7</f>
        <v>0</v>
      </c>
      <c r="Q7" s="568">
        <f>LOOKUP('Calculatie sheet'!$AN$2,'Objectenoverzicht aantallen'!$A:$A,'Objectenoverzicht aantallen'!L:L)*$C7</f>
        <v>0</v>
      </c>
      <c r="R7" s="568">
        <f>LOOKUP('Calculatie sheet'!$AN$2,'Objectenoverzicht aantallen'!$A:$A,'Objectenoverzicht aantallen'!M:M)*$C7</f>
        <v>0</v>
      </c>
      <c r="S7" s="568">
        <f>LOOKUP('Calculatie sheet'!$AN$2,'Objectenoverzicht aantallen'!$A:$A,'Objectenoverzicht aantallen'!N:N)*$C7</f>
        <v>0</v>
      </c>
      <c r="T7" s="568">
        <f>LOOKUP('Calculatie sheet'!$AN$2,'Objectenoverzicht aantallen'!$A:$A,'Objectenoverzicht aantallen'!O:O)*$C7</f>
        <v>0</v>
      </c>
    </row>
    <row r="8" spans="1:20" x14ac:dyDescent="0.2">
      <c r="B8" t="s">
        <v>348</v>
      </c>
      <c r="C8" s="683">
        <f>'Calculatie sheet'!AN74*'Calculatie sheet'!$AN$57*(1-'Calculatie sheet'!$AN$77-'Calculatie sheet'!$AN$78)</f>
        <v>0</v>
      </c>
      <c r="D8" t="s">
        <v>134</v>
      </c>
      <c r="G8" s="684">
        <f>C8*'Calculatie sheet'!AN$7</f>
        <v>0</v>
      </c>
      <c r="H8" s="682">
        <f>C8*'Calculatie sheet'!AN$8</f>
        <v>0</v>
      </c>
      <c r="I8" t="str">
        <f t="shared" si="0"/>
        <v>Primair</v>
      </c>
      <c r="J8" s="568">
        <f>LOOKUP('Calculatie sheet'!$AN$2,'Objectenoverzicht aantallen'!$A:$A,'Objectenoverzicht aantallen'!E:E)*$C8</f>
        <v>0</v>
      </c>
      <c r="K8" s="568">
        <f>LOOKUP('Calculatie sheet'!$AN$2,'Objectenoverzicht aantallen'!$A:$A,'Objectenoverzicht aantallen'!F:F)*$C8</f>
        <v>0</v>
      </c>
      <c r="L8" s="568">
        <f>LOOKUP('Calculatie sheet'!$AN$2,'Objectenoverzicht aantallen'!$A:$A,'Objectenoverzicht aantallen'!G:G)*$C8</f>
        <v>0</v>
      </c>
      <c r="M8" s="568">
        <f>LOOKUP('Calculatie sheet'!$AN$2,'Objectenoverzicht aantallen'!$A:$A,'Objectenoverzicht aantallen'!H:H)*$C8</f>
        <v>0</v>
      </c>
      <c r="N8" s="568">
        <f>LOOKUP('Calculatie sheet'!$AN$2,'Objectenoverzicht aantallen'!$A:$A,'Objectenoverzicht aantallen'!I:I)*$C8</f>
        <v>0</v>
      </c>
      <c r="O8" s="568">
        <f>LOOKUP('Calculatie sheet'!$AN$2,'Objectenoverzicht aantallen'!$A:$A,'Objectenoverzicht aantallen'!J:J)*$C8</f>
        <v>0</v>
      </c>
      <c r="P8" s="568">
        <f>LOOKUP('Calculatie sheet'!$AN$2,'Objectenoverzicht aantallen'!$A:$A,'Objectenoverzicht aantallen'!K:K)*$C8</f>
        <v>0</v>
      </c>
      <c r="Q8" s="568">
        <f>LOOKUP('Calculatie sheet'!$AN$2,'Objectenoverzicht aantallen'!$A:$A,'Objectenoverzicht aantallen'!L:L)*$C8</f>
        <v>0</v>
      </c>
      <c r="R8" s="568">
        <f>LOOKUP('Calculatie sheet'!$AN$2,'Objectenoverzicht aantallen'!$A:$A,'Objectenoverzicht aantallen'!M:M)*$C8</f>
        <v>0</v>
      </c>
      <c r="S8" s="568">
        <f>LOOKUP('Calculatie sheet'!$AN$2,'Objectenoverzicht aantallen'!$A:$A,'Objectenoverzicht aantallen'!N:N)*$C8</f>
        <v>0</v>
      </c>
      <c r="T8" s="568">
        <f>LOOKUP('Calculatie sheet'!$AN$2,'Objectenoverzicht aantallen'!$A:$A,'Objectenoverzicht aantallen'!O:O)*$C8</f>
        <v>0</v>
      </c>
    </row>
    <row r="9" spans="1:20" x14ac:dyDescent="0.2">
      <c r="B9" t="str">
        <f>B2</f>
        <v>Beton</v>
      </c>
      <c r="C9" s="683">
        <f>'Calculatie sheet'!AN68*'Calculatie sheet'!$AN$57*'Calculatie sheet'!$AN$77</f>
        <v>351.54</v>
      </c>
      <c r="D9" t="s">
        <v>135</v>
      </c>
      <c r="G9" s="684">
        <f>C9*'Calculatie sheet'!AN$7</f>
        <v>0</v>
      </c>
      <c r="H9" s="682">
        <f>C9*'Calculatie sheet'!AN$8</f>
        <v>0</v>
      </c>
      <c r="I9" t="str">
        <f t="shared" si="0"/>
        <v>Secundair</v>
      </c>
      <c r="J9" s="568">
        <f>LOOKUP('Calculatie sheet'!$AN$2,'Objectenoverzicht aantallen'!$A:$A,'Objectenoverzicht aantallen'!E:E)*$C9</f>
        <v>0</v>
      </c>
      <c r="K9" s="568">
        <f>LOOKUP('Calculatie sheet'!$AN$2,'Objectenoverzicht aantallen'!$A:$A,'Objectenoverzicht aantallen'!F:F)*$C9</f>
        <v>0</v>
      </c>
      <c r="L9" s="568">
        <f>LOOKUP('Calculatie sheet'!$AN$2,'Objectenoverzicht aantallen'!$A:$A,'Objectenoverzicht aantallen'!G:G)*$C9</f>
        <v>0</v>
      </c>
      <c r="M9" s="568">
        <f>LOOKUP('Calculatie sheet'!$AN$2,'Objectenoverzicht aantallen'!$A:$A,'Objectenoverzicht aantallen'!H:H)*$C9</f>
        <v>0</v>
      </c>
      <c r="N9" s="568">
        <f>LOOKUP('Calculatie sheet'!$AN$2,'Objectenoverzicht aantallen'!$A:$A,'Objectenoverzicht aantallen'!I:I)*$C9</f>
        <v>0</v>
      </c>
      <c r="O9" s="568">
        <f>LOOKUP('Calculatie sheet'!$AN$2,'Objectenoverzicht aantallen'!$A:$A,'Objectenoverzicht aantallen'!J:J)*$C9</f>
        <v>0</v>
      </c>
      <c r="P9" s="568">
        <f>LOOKUP('Calculatie sheet'!$AN$2,'Objectenoverzicht aantallen'!$A:$A,'Objectenoverzicht aantallen'!K:K)*$C9</f>
        <v>0</v>
      </c>
      <c r="Q9" s="568">
        <f>LOOKUP('Calculatie sheet'!$AN$2,'Objectenoverzicht aantallen'!$A:$A,'Objectenoverzicht aantallen'!L:L)*$C9</f>
        <v>0</v>
      </c>
      <c r="R9" s="568">
        <f>LOOKUP('Calculatie sheet'!$AN$2,'Objectenoverzicht aantallen'!$A:$A,'Objectenoverzicht aantallen'!M:M)*$C9</f>
        <v>0</v>
      </c>
      <c r="S9" s="568">
        <f>LOOKUP('Calculatie sheet'!$AN$2,'Objectenoverzicht aantallen'!$A:$A,'Objectenoverzicht aantallen'!N:N)*$C9</f>
        <v>0</v>
      </c>
      <c r="T9" s="568">
        <f>LOOKUP('Calculatie sheet'!$AN$2,'Objectenoverzicht aantallen'!$A:$A,'Objectenoverzicht aantallen'!O:O)*$C9</f>
        <v>0</v>
      </c>
    </row>
    <row r="10" spans="1:20" x14ac:dyDescent="0.2">
      <c r="B10" t="str">
        <f>B3</f>
        <v>Staal</v>
      </c>
      <c r="C10" s="683">
        <f>'Calculatie sheet'!AN69*'Calculatie sheet'!$AN$57*'Calculatie sheet'!$AN$77</f>
        <v>22.68</v>
      </c>
      <c r="D10" t="s">
        <v>135</v>
      </c>
      <c r="G10" s="684">
        <f>C10*'Calculatie sheet'!AN$7</f>
        <v>0</v>
      </c>
      <c r="H10" s="682">
        <f>C10*'Calculatie sheet'!AN$8</f>
        <v>0</v>
      </c>
      <c r="I10" t="str">
        <f t="shared" si="0"/>
        <v>Secundair</v>
      </c>
      <c r="J10" s="568">
        <f>LOOKUP('Calculatie sheet'!$AN$2,'Objectenoverzicht aantallen'!$A:$A,'Objectenoverzicht aantallen'!E:E)*$C10</f>
        <v>0</v>
      </c>
      <c r="K10" s="568">
        <f>LOOKUP('Calculatie sheet'!$AN$2,'Objectenoverzicht aantallen'!$A:$A,'Objectenoverzicht aantallen'!F:F)*$C10</f>
        <v>0</v>
      </c>
      <c r="L10" s="568">
        <f>LOOKUP('Calculatie sheet'!$AN$2,'Objectenoverzicht aantallen'!$A:$A,'Objectenoverzicht aantallen'!G:G)*$C10</f>
        <v>0</v>
      </c>
      <c r="M10" s="568">
        <f>LOOKUP('Calculatie sheet'!$AN$2,'Objectenoverzicht aantallen'!$A:$A,'Objectenoverzicht aantallen'!H:H)*$C10</f>
        <v>0</v>
      </c>
      <c r="N10" s="568">
        <f>LOOKUP('Calculatie sheet'!$AN$2,'Objectenoverzicht aantallen'!$A:$A,'Objectenoverzicht aantallen'!I:I)*$C10</f>
        <v>0</v>
      </c>
      <c r="O10" s="568">
        <f>LOOKUP('Calculatie sheet'!$AN$2,'Objectenoverzicht aantallen'!$A:$A,'Objectenoverzicht aantallen'!J:J)*$C10</f>
        <v>0</v>
      </c>
      <c r="P10" s="568">
        <f>LOOKUP('Calculatie sheet'!$AN$2,'Objectenoverzicht aantallen'!$A:$A,'Objectenoverzicht aantallen'!K:K)*$C10</f>
        <v>0</v>
      </c>
      <c r="Q10" s="568">
        <f>LOOKUP('Calculatie sheet'!$AN$2,'Objectenoverzicht aantallen'!$A:$A,'Objectenoverzicht aantallen'!L:L)*$C10</f>
        <v>0</v>
      </c>
      <c r="R10" s="568">
        <f>LOOKUP('Calculatie sheet'!$AN$2,'Objectenoverzicht aantallen'!$A:$A,'Objectenoverzicht aantallen'!M:M)*$C10</f>
        <v>0</v>
      </c>
      <c r="S10" s="568">
        <f>LOOKUP('Calculatie sheet'!$AN$2,'Objectenoverzicht aantallen'!$A:$A,'Objectenoverzicht aantallen'!N:N)*$C10</f>
        <v>0</v>
      </c>
      <c r="T10" s="568">
        <f>LOOKUP('Calculatie sheet'!$AN$2,'Objectenoverzicht aantallen'!$A:$A,'Objectenoverzicht aantallen'!O:O)*$C10</f>
        <v>0</v>
      </c>
    </row>
    <row r="11" spans="1:20" x14ac:dyDescent="0.2">
      <c r="B11" t="str">
        <f>B4</f>
        <v>Asfalt</v>
      </c>
      <c r="C11" s="683">
        <f>'Calculatie sheet'!AN70*'Calculatie sheet'!$AN$57*'Calculatie sheet'!$AN$77</f>
        <v>0</v>
      </c>
      <c r="D11" t="s">
        <v>135</v>
      </c>
      <c r="G11" s="684">
        <f>C11*'Calculatie sheet'!AN$7</f>
        <v>0</v>
      </c>
      <c r="H11" s="682">
        <f>C11*'Calculatie sheet'!AN$8</f>
        <v>0</v>
      </c>
      <c r="I11" t="str">
        <f t="shared" si="0"/>
        <v>Secundair</v>
      </c>
      <c r="J11" s="568">
        <f>LOOKUP('Calculatie sheet'!$AN$2,'Objectenoverzicht aantallen'!$A:$A,'Objectenoverzicht aantallen'!E:E)*$C11</f>
        <v>0</v>
      </c>
      <c r="K11" s="568">
        <f>LOOKUP('Calculatie sheet'!$AN$2,'Objectenoverzicht aantallen'!$A:$A,'Objectenoverzicht aantallen'!F:F)*$C11</f>
        <v>0</v>
      </c>
      <c r="L11" s="568">
        <f>LOOKUP('Calculatie sheet'!$AN$2,'Objectenoverzicht aantallen'!$A:$A,'Objectenoverzicht aantallen'!G:G)*$C11</f>
        <v>0</v>
      </c>
      <c r="M11" s="568">
        <f>LOOKUP('Calculatie sheet'!$AN$2,'Objectenoverzicht aantallen'!$A:$A,'Objectenoverzicht aantallen'!H:H)*$C11</f>
        <v>0</v>
      </c>
      <c r="N11" s="568">
        <f>LOOKUP('Calculatie sheet'!$AN$2,'Objectenoverzicht aantallen'!$A:$A,'Objectenoverzicht aantallen'!I:I)*$C11</f>
        <v>0</v>
      </c>
      <c r="O11" s="568">
        <f>LOOKUP('Calculatie sheet'!$AN$2,'Objectenoverzicht aantallen'!$A:$A,'Objectenoverzicht aantallen'!J:J)*$C11</f>
        <v>0</v>
      </c>
      <c r="P11" s="568">
        <f>LOOKUP('Calculatie sheet'!$AN$2,'Objectenoverzicht aantallen'!$A:$A,'Objectenoverzicht aantallen'!K:K)*$C11</f>
        <v>0</v>
      </c>
      <c r="Q11" s="568">
        <f>LOOKUP('Calculatie sheet'!$AN$2,'Objectenoverzicht aantallen'!$A:$A,'Objectenoverzicht aantallen'!L:L)*$C11</f>
        <v>0</v>
      </c>
      <c r="R11" s="568">
        <f>LOOKUP('Calculatie sheet'!$AN$2,'Objectenoverzicht aantallen'!$A:$A,'Objectenoverzicht aantallen'!M:M)*$C11</f>
        <v>0</v>
      </c>
      <c r="S11" s="568">
        <f>LOOKUP('Calculatie sheet'!$AN$2,'Objectenoverzicht aantallen'!$A:$A,'Objectenoverzicht aantallen'!N:N)*$C11</f>
        <v>0</v>
      </c>
      <c r="T11" s="568">
        <f>LOOKUP('Calculatie sheet'!$AN$2,'Objectenoverzicht aantallen'!$A:$A,'Objectenoverzicht aantallen'!O:O)*$C11</f>
        <v>0</v>
      </c>
    </row>
    <row r="12" spans="1:20" x14ac:dyDescent="0.2">
      <c r="B12" t="s">
        <v>866</v>
      </c>
      <c r="C12" s="683">
        <f>'Calculatie sheet'!AN71*'Calculatie sheet'!$AN$57*'Calculatie sheet'!$AN$77</f>
        <v>0</v>
      </c>
      <c r="D12" t="s">
        <v>135</v>
      </c>
      <c r="G12" s="684">
        <f>C12*'Calculatie sheet'!AN$7</f>
        <v>0</v>
      </c>
      <c r="H12" s="682">
        <f>C12*'Calculatie sheet'!AN$8</f>
        <v>0</v>
      </c>
      <c r="I12" t="str">
        <f t="shared" ref="I12" si="2">D12</f>
        <v>Secundair</v>
      </c>
      <c r="J12" s="568">
        <f>LOOKUP('Calculatie sheet'!$AN$2,'Objectenoverzicht aantallen'!$A:$A,'Objectenoverzicht aantallen'!E:E)*$C12</f>
        <v>0</v>
      </c>
      <c r="K12" s="568">
        <f>LOOKUP('Calculatie sheet'!$AN$2,'Objectenoverzicht aantallen'!$A:$A,'Objectenoverzicht aantallen'!F:F)*$C12</f>
        <v>0</v>
      </c>
      <c r="L12" s="568">
        <f>LOOKUP('Calculatie sheet'!$AN$2,'Objectenoverzicht aantallen'!$A:$A,'Objectenoverzicht aantallen'!G:G)*$C12</f>
        <v>0</v>
      </c>
      <c r="M12" s="568">
        <f>LOOKUP('Calculatie sheet'!$AN$2,'Objectenoverzicht aantallen'!$A:$A,'Objectenoverzicht aantallen'!H:H)*$C12</f>
        <v>0</v>
      </c>
      <c r="N12" s="568">
        <f>LOOKUP('Calculatie sheet'!$AN$2,'Objectenoverzicht aantallen'!$A:$A,'Objectenoverzicht aantallen'!I:I)*$C12</f>
        <v>0</v>
      </c>
      <c r="O12" s="568">
        <f>LOOKUP('Calculatie sheet'!$AN$2,'Objectenoverzicht aantallen'!$A:$A,'Objectenoverzicht aantallen'!J:J)*$C12</f>
        <v>0</v>
      </c>
      <c r="P12" s="568">
        <f>LOOKUP('Calculatie sheet'!$AN$2,'Objectenoverzicht aantallen'!$A:$A,'Objectenoverzicht aantallen'!K:K)*$C12</f>
        <v>0</v>
      </c>
      <c r="Q12" s="568">
        <f>LOOKUP('Calculatie sheet'!$AN$2,'Objectenoverzicht aantallen'!$A:$A,'Objectenoverzicht aantallen'!L:L)*$C12</f>
        <v>0</v>
      </c>
      <c r="R12" s="568">
        <f>LOOKUP('Calculatie sheet'!$AN$2,'Objectenoverzicht aantallen'!$A:$A,'Objectenoverzicht aantallen'!M:M)*$C12</f>
        <v>0</v>
      </c>
      <c r="S12" s="568">
        <f>LOOKUP('Calculatie sheet'!$AN$2,'Objectenoverzicht aantallen'!$A:$A,'Objectenoverzicht aantallen'!N:N)*$C12</f>
        <v>0</v>
      </c>
      <c r="T12" s="568">
        <f>LOOKUP('Calculatie sheet'!$AN$2,'Objectenoverzicht aantallen'!$A:$A,'Objectenoverzicht aantallen'!O:O)*$C12</f>
        <v>0</v>
      </c>
    </row>
    <row r="13" spans="1:20" x14ac:dyDescent="0.2">
      <c r="B13" t="str">
        <f>B6</f>
        <v>Grondbewerking</v>
      </c>
      <c r="C13" s="683">
        <f>'Calculatie sheet'!AN72*'Calculatie sheet'!$AN$57*'Calculatie sheet'!$AN$77</f>
        <v>3.7800000000000007</v>
      </c>
      <c r="D13" t="s">
        <v>135</v>
      </c>
      <c r="G13" s="684">
        <f>C13*'Calculatie sheet'!AN$7</f>
        <v>0</v>
      </c>
      <c r="H13" s="682">
        <f>C13*'Calculatie sheet'!AN$8</f>
        <v>0</v>
      </c>
      <c r="I13" t="str">
        <f t="shared" si="0"/>
        <v>Secundair</v>
      </c>
      <c r="J13" s="568">
        <f>LOOKUP('Calculatie sheet'!$AN$2,'Objectenoverzicht aantallen'!$A:$A,'Objectenoverzicht aantallen'!E:E)*$C13</f>
        <v>0</v>
      </c>
      <c r="K13" s="568">
        <f>LOOKUP('Calculatie sheet'!$AN$2,'Objectenoverzicht aantallen'!$A:$A,'Objectenoverzicht aantallen'!F:F)*$C13</f>
        <v>0</v>
      </c>
      <c r="L13" s="568">
        <f>LOOKUP('Calculatie sheet'!$AN$2,'Objectenoverzicht aantallen'!$A:$A,'Objectenoverzicht aantallen'!G:G)*$C13</f>
        <v>0</v>
      </c>
      <c r="M13" s="568">
        <f>LOOKUP('Calculatie sheet'!$AN$2,'Objectenoverzicht aantallen'!$A:$A,'Objectenoverzicht aantallen'!H:H)*$C13</f>
        <v>0</v>
      </c>
      <c r="N13" s="568">
        <f>LOOKUP('Calculatie sheet'!$AN$2,'Objectenoverzicht aantallen'!$A:$A,'Objectenoverzicht aantallen'!I:I)*$C13</f>
        <v>0</v>
      </c>
      <c r="O13" s="568">
        <f>LOOKUP('Calculatie sheet'!$AN$2,'Objectenoverzicht aantallen'!$A:$A,'Objectenoverzicht aantallen'!J:J)*$C13</f>
        <v>0</v>
      </c>
      <c r="P13" s="568">
        <f>LOOKUP('Calculatie sheet'!$AN$2,'Objectenoverzicht aantallen'!$A:$A,'Objectenoverzicht aantallen'!K:K)*$C13</f>
        <v>0</v>
      </c>
      <c r="Q13" s="568">
        <f>LOOKUP('Calculatie sheet'!$AN$2,'Objectenoverzicht aantallen'!$A:$A,'Objectenoverzicht aantallen'!L:L)*$C13</f>
        <v>0</v>
      </c>
      <c r="R13" s="568">
        <f>LOOKUP('Calculatie sheet'!$AN$2,'Objectenoverzicht aantallen'!$A:$A,'Objectenoverzicht aantallen'!M:M)*$C13</f>
        <v>0</v>
      </c>
      <c r="S13" s="568">
        <f>LOOKUP('Calculatie sheet'!$AN$2,'Objectenoverzicht aantallen'!$A:$A,'Objectenoverzicht aantallen'!N:N)*$C13</f>
        <v>0</v>
      </c>
      <c r="T13" s="568">
        <f>LOOKUP('Calculatie sheet'!$AN$2,'Objectenoverzicht aantallen'!$A:$A,'Objectenoverzicht aantallen'!O:O)*$C13</f>
        <v>0</v>
      </c>
    </row>
    <row r="14" spans="1:20" x14ac:dyDescent="0.2">
      <c r="B14" t="str">
        <f>B7</f>
        <v>Bestrating</v>
      </c>
      <c r="C14" s="683">
        <f>'Calculatie sheet'!AN73*'Calculatie sheet'!$AN$57*'Calculatie sheet'!$AN$77</f>
        <v>0</v>
      </c>
      <c r="D14" t="s">
        <v>135</v>
      </c>
      <c r="G14" s="684">
        <f>C14*'Calculatie sheet'!AN$7</f>
        <v>0</v>
      </c>
      <c r="H14" s="682">
        <f>C14*'Calculatie sheet'!AN$8</f>
        <v>0</v>
      </c>
      <c r="I14" t="str">
        <f t="shared" si="0"/>
        <v>Secundair</v>
      </c>
      <c r="J14" s="568">
        <f>LOOKUP('Calculatie sheet'!$AN$2,'Objectenoverzicht aantallen'!$A:$A,'Objectenoverzicht aantallen'!E:E)*$C14</f>
        <v>0</v>
      </c>
      <c r="K14" s="568">
        <f>LOOKUP('Calculatie sheet'!$AN$2,'Objectenoverzicht aantallen'!$A:$A,'Objectenoverzicht aantallen'!F:F)*$C14</f>
        <v>0</v>
      </c>
      <c r="L14" s="568">
        <f>LOOKUP('Calculatie sheet'!$AN$2,'Objectenoverzicht aantallen'!$A:$A,'Objectenoverzicht aantallen'!G:G)*$C14</f>
        <v>0</v>
      </c>
      <c r="M14" s="568">
        <f>LOOKUP('Calculatie sheet'!$AN$2,'Objectenoverzicht aantallen'!$A:$A,'Objectenoverzicht aantallen'!H:H)*$C14</f>
        <v>0</v>
      </c>
      <c r="N14" s="568">
        <f>LOOKUP('Calculatie sheet'!$AN$2,'Objectenoverzicht aantallen'!$A:$A,'Objectenoverzicht aantallen'!I:I)*$C14</f>
        <v>0</v>
      </c>
      <c r="O14" s="568">
        <f>LOOKUP('Calculatie sheet'!$AN$2,'Objectenoverzicht aantallen'!$A:$A,'Objectenoverzicht aantallen'!J:J)*$C14</f>
        <v>0</v>
      </c>
      <c r="P14" s="568">
        <f>LOOKUP('Calculatie sheet'!$AN$2,'Objectenoverzicht aantallen'!$A:$A,'Objectenoverzicht aantallen'!K:K)*$C14</f>
        <v>0</v>
      </c>
      <c r="Q14" s="568">
        <f>LOOKUP('Calculatie sheet'!$AN$2,'Objectenoverzicht aantallen'!$A:$A,'Objectenoverzicht aantallen'!L:L)*$C14</f>
        <v>0</v>
      </c>
      <c r="R14" s="568">
        <f>LOOKUP('Calculatie sheet'!$AN$2,'Objectenoverzicht aantallen'!$A:$A,'Objectenoverzicht aantallen'!M:M)*$C14</f>
        <v>0</v>
      </c>
      <c r="S14" s="568">
        <f>LOOKUP('Calculatie sheet'!$AN$2,'Objectenoverzicht aantallen'!$A:$A,'Objectenoverzicht aantallen'!N:N)*$C14</f>
        <v>0</v>
      </c>
      <c r="T14" s="568">
        <f>LOOKUP('Calculatie sheet'!$AN$2,'Objectenoverzicht aantallen'!$A:$A,'Objectenoverzicht aantallen'!O:O)*$C14</f>
        <v>0</v>
      </c>
    </row>
    <row r="15" spans="1:20" x14ac:dyDescent="0.2">
      <c r="B15" t="s">
        <v>348</v>
      </c>
      <c r="C15" s="683">
        <f>'Calculatie sheet'!AN74*'Calculatie sheet'!$AN$57*'Calculatie sheet'!$AN$77</f>
        <v>0</v>
      </c>
      <c r="D15" t="s">
        <v>135</v>
      </c>
      <c r="G15" s="684">
        <f>C15*'Calculatie sheet'!AN$7</f>
        <v>0</v>
      </c>
      <c r="H15" s="682">
        <f>C15*'Calculatie sheet'!AN$8</f>
        <v>0</v>
      </c>
      <c r="I15" t="str">
        <f t="shared" si="0"/>
        <v>Secundair</v>
      </c>
      <c r="J15" s="568">
        <f>LOOKUP('Calculatie sheet'!$AN$2,'Objectenoverzicht aantallen'!$A:$A,'Objectenoverzicht aantallen'!E:E)*$C15</f>
        <v>0</v>
      </c>
      <c r="K15" s="568">
        <f>LOOKUP('Calculatie sheet'!$AN$2,'Objectenoverzicht aantallen'!$A:$A,'Objectenoverzicht aantallen'!F:F)*$C15</f>
        <v>0</v>
      </c>
      <c r="L15" s="568">
        <f>LOOKUP('Calculatie sheet'!$AN$2,'Objectenoverzicht aantallen'!$A:$A,'Objectenoverzicht aantallen'!G:G)*$C15</f>
        <v>0</v>
      </c>
      <c r="M15" s="568">
        <f>LOOKUP('Calculatie sheet'!$AN$2,'Objectenoverzicht aantallen'!$A:$A,'Objectenoverzicht aantallen'!H:H)*$C15</f>
        <v>0</v>
      </c>
      <c r="N15" s="568">
        <f>LOOKUP('Calculatie sheet'!$AN$2,'Objectenoverzicht aantallen'!$A:$A,'Objectenoverzicht aantallen'!I:I)*$C15</f>
        <v>0</v>
      </c>
      <c r="O15" s="568">
        <f>LOOKUP('Calculatie sheet'!$AN$2,'Objectenoverzicht aantallen'!$A:$A,'Objectenoverzicht aantallen'!J:J)*$C15</f>
        <v>0</v>
      </c>
      <c r="P15" s="568">
        <f>LOOKUP('Calculatie sheet'!$AN$2,'Objectenoverzicht aantallen'!$A:$A,'Objectenoverzicht aantallen'!K:K)*$C15</f>
        <v>0</v>
      </c>
      <c r="Q15" s="568">
        <f>LOOKUP('Calculatie sheet'!$AN$2,'Objectenoverzicht aantallen'!$A:$A,'Objectenoverzicht aantallen'!L:L)*$C15</f>
        <v>0</v>
      </c>
      <c r="R15" s="568">
        <f>LOOKUP('Calculatie sheet'!$AN$2,'Objectenoverzicht aantallen'!$A:$A,'Objectenoverzicht aantallen'!M:M)*$C15</f>
        <v>0</v>
      </c>
      <c r="S15" s="568">
        <f>LOOKUP('Calculatie sheet'!$AN$2,'Objectenoverzicht aantallen'!$A:$A,'Objectenoverzicht aantallen'!N:N)*$C15</f>
        <v>0</v>
      </c>
      <c r="T15" s="568">
        <f>LOOKUP('Calculatie sheet'!$AN$2,'Objectenoverzicht aantallen'!$A:$A,'Objectenoverzicht aantallen'!O:O)*$C15</f>
        <v>0</v>
      </c>
    </row>
    <row r="16" spans="1:20" x14ac:dyDescent="0.2">
      <c r="B16" t="str">
        <f>B9</f>
        <v>Beton</v>
      </c>
      <c r="C16" s="683">
        <f>'Calculatie sheet'!AN68*'Calculatie sheet'!$AN$57*'Calculatie sheet'!$AN$78</f>
        <v>0</v>
      </c>
      <c r="D16" t="s">
        <v>360</v>
      </c>
      <c r="G16" s="684">
        <f>C16*'Calculatie sheet'!AN$7</f>
        <v>0</v>
      </c>
      <c r="H16" s="682">
        <f>C16*'Calculatie sheet'!AN$8</f>
        <v>0</v>
      </c>
      <c r="I16" t="str">
        <f t="shared" si="0"/>
        <v>Biobased</v>
      </c>
      <c r="J16" s="568">
        <f>LOOKUP('Calculatie sheet'!$AN$2,'Objectenoverzicht aantallen'!$A:$A,'Objectenoverzicht aantallen'!E:E)*$C16</f>
        <v>0</v>
      </c>
      <c r="K16" s="568">
        <f>LOOKUP('Calculatie sheet'!$AN$2,'Objectenoverzicht aantallen'!$A:$A,'Objectenoverzicht aantallen'!F:F)*$C16</f>
        <v>0</v>
      </c>
      <c r="L16" s="568">
        <f>LOOKUP('Calculatie sheet'!$AN$2,'Objectenoverzicht aantallen'!$A:$A,'Objectenoverzicht aantallen'!G:G)*$C16</f>
        <v>0</v>
      </c>
      <c r="M16" s="568">
        <f>LOOKUP('Calculatie sheet'!$AN$2,'Objectenoverzicht aantallen'!$A:$A,'Objectenoverzicht aantallen'!H:H)*$C16</f>
        <v>0</v>
      </c>
      <c r="N16" s="568">
        <f>LOOKUP('Calculatie sheet'!$AN$2,'Objectenoverzicht aantallen'!$A:$A,'Objectenoverzicht aantallen'!I:I)*$C16</f>
        <v>0</v>
      </c>
      <c r="O16" s="568">
        <f>LOOKUP('Calculatie sheet'!$AN$2,'Objectenoverzicht aantallen'!$A:$A,'Objectenoverzicht aantallen'!J:J)*$C16</f>
        <v>0</v>
      </c>
      <c r="P16" s="568">
        <f>LOOKUP('Calculatie sheet'!$AN$2,'Objectenoverzicht aantallen'!$A:$A,'Objectenoverzicht aantallen'!K:K)*$C16</f>
        <v>0</v>
      </c>
      <c r="Q16" s="568">
        <f>LOOKUP('Calculatie sheet'!$AN$2,'Objectenoverzicht aantallen'!$A:$A,'Objectenoverzicht aantallen'!L:L)*$C16</f>
        <v>0</v>
      </c>
      <c r="R16" s="568">
        <f>LOOKUP('Calculatie sheet'!$AN$2,'Objectenoverzicht aantallen'!$A:$A,'Objectenoverzicht aantallen'!M:M)*$C16</f>
        <v>0</v>
      </c>
      <c r="S16" s="568">
        <f>LOOKUP('Calculatie sheet'!$AN$2,'Objectenoverzicht aantallen'!$A:$A,'Objectenoverzicht aantallen'!N:N)*$C16</f>
        <v>0</v>
      </c>
      <c r="T16" s="568">
        <f>LOOKUP('Calculatie sheet'!$AN$2,'Objectenoverzicht aantallen'!$A:$A,'Objectenoverzicht aantallen'!O:O)*$C16</f>
        <v>0</v>
      </c>
    </row>
    <row r="17" spans="2:20" x14ac:dyDescent="0.2">
      <c r="B17" t="str">
        <f>B10</f>
        <v>Staal</v>
      </c>
      <c r="C17" s="683">
        <f>'Calculatie sheet'!AN69*'Calculatie sheet'!$AN$57*'Calculatie sheet'!$AN$78</f>
        <v>0</v>
      </c>
      <c r="D17" t="s">
        <v>360</v>
      </c>
      <c r="G17" s="684">
        <f>C17*'Calculatie sheet'!AN$7</f>
        <v>0</v>
      </c>
      <c r="H17" s="682">
        <f>C17*'Calculatie sheet'!AN$8</f>
        <v>0</v>
      </c>
      <c r="I17" t="str">
        <f t="shared" si="0"/>
        <v>Biobased</v>
      </c>
      <c r="J17" s="568">
        <f>LOOKUP('Calculatie sheet'!$AN$2,'Objectenoverzicht aantallen'!$A:$A,'Objectenoverzicht aantallen'!E:E)*$C17</f>
        <v>0</v>
      </c>
      <c r="K17" s="568">
        <f>LOOKUP('Calculatie sheet'!$AN$2,'Objectenoverzicht aantallen'!$A:$A,'Objectenoverzicht aantallen'!F:F)*$C17</f>
        <v>0</v>
      </c>
      <c r="L17" s="568">
        <f>LOOKUP('Calculatie sheet'!$AN$2,'Objectenoverzicht aantallen'!$A:$A,'Objectenoverzicht aantallen'!G:G)*$C17</f>
        <v>0</v>
      </c>
      <c r="M17" s="568">
        <f>LOOKUP('Calculatie sheet'!$AN$2,'Objectenoverzicht aantallen'!$A:$A,'Objectenoverzicht aantallen'!H:H)*$C17</f>
        <v>0</v>
      </c>
      <c r="N17" s="568">
        <f>LOOKUP('Calculatie sheet'!$AN$2,'Objectenoverzicht aantallen'!$A:$A,'Objectenoverzicht aantallen'!I:I)*$C17</f>
        <v>0</v>
      </c>
      <c r="O17" s="568">
        <f>LOOKUP('Calculatie sheet'!$AN$2,'Objectenoverzicht aantallen'!$A:$A,'Objectenoverzicht aantallen'!J:J)*$C17</f>
        <v>0</v>
      </c>
      <c r="P17" s="568">
        <f>LOOKUP('Calculatie sheet'!$AN$2,'Objectenoverzicht aantallen'!$A:$A,'Objectenoverzicht aantallen'!K:K)*$C17</f>
        <v>0</v>
      </c>
      <c r="Q17" s="568">
        <f>LOOKUP('Calculatie sheet'!$AN$2,'Objectenoverzicht aantallen'!$A:$A,'Objectenoverzicht aantallen'!L:L)*$C17</f>
        <v>0</v>
      </c>
      <c r="R17" s="568">
        <f>LOOKUP('Calculatie sheet'!$AN$2,'Objectenoverzicht aantallen'!$A:$A,'Objectenoverzicht aantallen'!M:M)*$C17</f>
        <v>0</v>
      </c>
      <c r="S17" s="568">
        <f>LOOKUP('Calculatie sheet'!$AN$2,'Objectenoverzicht aantallen'!$A:$A,'Objectenoverzicht aantallen'!N:N)*$C17</f>
        <v>0</v>
      </c>
      <c r="T17" s="568">
        <f>LOOKUP('Calculatie sheet'!$AN$2,'Objectenoverzicht aantallen'!$A:$A,'Objectenoverzicht aantallen'!O:O)*$C17</f>
        <v>0</v>
      </c>
    </row>
    <row r="18" spans="2:20" x14ac:dyDescent="0.2">
      <c r="B18" t="str">
        <f>B11</f>
        <v>Asfalt</v>
      </c>
      <c r="C18" s="683">
        <f>'Calculatie sheet'!AN70*'Calculatie sheet'!$AN$57*'Calculatie sheet'!$AN$78</f>
        <v>0</v>
      </c>
      <c r="D18" t="s">
        <v>360</v>
      </c>
      <c r="G18" s="684">
        <f>C18*'Calculatie sheet'!AN$7</f>
        <v>0</v>
      </c>
      <c r="H18" s="682">
        <f>C18*'Calculatie sheet'!AN$8</f>
        <v>0</v>
      </c>
      <c r="I18" t="str">
        <f t="shared" si="0"/>
        <v>Biobased</v>
      </c>
      <c r="J18" s="568">
        <f>LOOKUP('Calculatie sheet'!$AN$2,'Objectenoverzicht aantallen'!$A:$A,'Objectenoverzicht aantallen'!E:E)*$C18</f>
        <v>0</v>
      </c>
      <c r="K18" s="568">
        <f>LOOKUP('Calculatie sheet'!$AN$2,'Objectenoverzicht aantallen'!$A:$A,'Objectenoverzicht aantallen'!F:F)*$C18</f>
        <v>0</v>
      </c>
      <c r="L18" s="568">
        <f>LOOKUP('Calculatie sheet'!$AN$2,'Objectenoverzicht aantallen'!$A:$A,'Objectenoverzicht aantallen'!G:G)*$C18</f>
        <v>0</v>
      </c>
      <c r="M18" s="568">
        <f>LOOKUP('Calculatie sheet'!$AN$2,'Objectenoverzicht aantallen'!$A:$A,'Objectenoverzicht aantallen'!H:H)*$C18</f>
        <v>0</v>
      </c>
      <c r="N18" s="568">
        <f>LOOKUP('Calculatie sheet'!$AN$2,'Objectenoverzicht aantallen'!$A:$A,'Objectenoverzicht aantallen'!I:I)*$C18</f>
        <v>0</v>
      </c>
      <c r="O18" s="568">
        <f>LOOKUP('Calculatie sheet'!$AN$2,'Objectenoverzicht aantallen'!$A:$A,'Objectenoverzicht aantallen'!J:J)*$C18</f>
        <v>0</v>
      </c>
      <c r="P18" s="568">
        <f>LOOKUP('Calculatie sheet'!$AN$2,'Objectenoverzicht aantallen'!$A:$A,'Objectenoverzicht aantallen'!K:K)*$C18</f>
        <v>0</v>
      </c>
      <c r="Q18" s="568">
        <f>LOOKUP('Calculatie sheet'!$AN$2,'Objectenoverzicht aantallen'!$A:$A,'Objectenoverzicht aantallen'!L:L)*$C18</f>
        <v>0</v>
      </c>
      <c r="R18" s="568">
        <f>LOOKUP('Calculatie sheet'!$AN$2,'Objectenoverzicht aantallen'!$A:$A,'Objectenoverzicht aantallen'!M:M)*$C18</f>
        <v>0</v>
      </c>
      <c r="S18" s="568">
        <f>LOOKUP('Calculatie sheet'!$AN$2,'Objectenoverzicht aantallen'!$A:$A,'Objectenoverzicht aantallen'!N:N)*$C18</f>
        <v>0</v>
      </c>
      <c r="T18" s="568">
        <f>LOOKUP('Calculatie sheet'!$AN$2,'Objectenoverzicht aantallen'!$A:$A,'Objectenoverzicht aantallen'!O:O)*$C18</f>
        <v>0</v>
      </c>
    </row>
    <row r="19" spans="2:20" x14ac:dyDescent="0.2">
      <c r="B19" t="s">
        <v>866</v>
      </c>
      <c r="C19" s="683">
        <f>'Calculatie sheet'!AN71*'Calculatie sheet'!$AN$57*'Calculatie sheet'!$AN$78</f>
        <v>0</v>
      </c>
      <c r="D19" t="s">
        <v>360</v>
      </c>
      <c r="G19" s="684">
        <f>C19*'Calculatie sheet'!AN$7</f>
        <v>0</v>
      </c>
      <c r="H19" s="682">
        <f>C19*'Calculatie sheet'!AN$8</f>
        <v>0</v>
      </c>
      <c r="I19" t="str">
        <f t="shared" ref="I19" si="3">D19</f>
        <v>Biobased</v>
      </c>
      <c r="J19" s="568">
        <f>LOOKUP('Calculatie sheet'!$AN$2,'Objectenoverzicht aantallen'!$A:$A,'Objectenoverzicht aantallen'!E:E)*$C19</f>
        <v>0</v>
      </c>
      <c r="K19" s="568">
        <f>LOOKUP('Calculatie sheet'!$AN$2,'Objectenoverzicht aantallen'!$A:$A,'Objectenoverzicht aantallen'!F:F)*$C19</f>
        <v>0</v>
      </c>
      <c r="L19" s="568">
        <f>LOOKUP('Calculatie sheet'!$AN$2,'Objectenoverzicht aantallen'!$A:$A,'Objectenoverzicht aantallen'!G:G)*$C19</f>
        <v>0</v>
      </c>
      <c r="M19" s="568">
        <f>LOOKUP('Calculatie sheet'!$AN$2,'Objectenoverzicht aantallen'!$A:$A,'Objectenoverzicht aantallen'!H:H)*$C19</f>
        <v>0</v>
      </c>
      <c r="N19" s="568">
        <f>LOOKUP('Calculatie sheet'!$AN$2,'Objectenoverzicht aantallen'!$A:$A,'Objectenoverzicht aantallen'!I:I)*$C19</f>
        <v>0</v>
      </c>
      <c r="O19" s="568">
        <f>LOOKUP('Calculatie sheet'!$AN$2,'Objectenoverzicht aantallen'!$A:$A,'Objectenoverzicht aantallen'!J:J)*$C19</f>
        <v>0</v>
      </c>
      <c r="P19" s="568">
        <f>LOOKUP('Calculatie sheet'!$AN$2,'Objectenoverzicht aantallen'!$A:$A,'Objectenoverzicht aantallen'!K:K)*$C19</f>
        <v>0</v>
      </c>
      <c r="Q19" s="568">
        <f>LOOKUP('Calculatie sheet'!$AN$2,'Objectenoverzicht aantallen'!$A:$A,'Objectenoverzicht aantallen'!L:L)*$C19</f>
        <v>0</v>
      </c>
      <c r="R19" s="568">
        <f>LOOKUP('Calculatie sheet'!$AN$2,'Objectenoverzicht aantallen'!$A:$A,'Objectenoverzicht aantallen'!M:M)*$C19</f>
        <v>0</v>
      </c>
      <c r="S19" s="568">
        <f>LOOKUP('Calculatie sheet'!$AN$2,'Objectenoverzicht aantallen'!$A:$A,'Objectenoverzicht aantallen'!N:N)*$C19</f>
        <v>0</v>
      </c>
      <c r="T19" s="568">
        <f>LOOKUP('Calculatie sheet'!$AN$2,'Objectenoverzicht aantallen'!$A:$A,'Objectenoverzicht aantallen'!O:O)*$C19</f>
        <v>0</v>
      </c>
    </row>
    <row r="20" spans="2:20" x14ac:dyDescent="0.2">
      <c r="B20" t="str">
        <f t="shared" ref="B20:B21" si="4">B13</f>
        <v>Grondbewerking</v>
      </c>
      <c r="C20" s="683">
        <f>'Calculatie sheet'!AN72*'Calculatie sheet'!$AN$57*'Calculatie sheet'!$AN$78</f>
        <v>0</v>
      </c>
      <c r="D20" t="s">
        <v>360</v>
      </c>
      <c r="G20" s="684">
        <f>C20*'Calculatie sheet'!AN$7</f>
        <v>0</v>
      </c>
      <c r="H20" s="682">
        <f>C20*'Calculatie sheet'!AN$8</f>
        <v>0</v>
      </c>
      <c r="I20" t="str">
        <f t="shared" si="0"/>
        <v>Biobased</v>
      </c>
      <c r="J20" s="568">
        <f>LOOKUP('Calculatie sheet'!$AN$2,'Objectenoverzicht aantallen'!$A:$A,'Objectenoverzicht aantallen'!E:E)*$C20</f>
        <v>0</v>
      </c>
      <c r="K20" s="568">
        <f>LOOKUP('Calculatie sheet'!$AN$2,'Objectenoverzicht aantallen'!$A:$A,'Objectenoverzicht aantallen'!F:F)*$C20</f>
        <v>0</v>
      </c>
      <c r="L20" s="568">
        <f>LOOKUP('Calculatie sheet'!$AN$2,'Objectenoverzicht aantallen'!$A:$A,'Objectenoverzicht aantallen'!G:G)*$C20</f>
        <v>0</v>
      </c>
      <c r="M20" s="568">
        <f>LOOKUP('Calculatie sheet'!$AN$2,'Objectenoverzicht aantallen'!$A:$A,'Objectenoverzicht aantallen'!H:H)*$C20</f>
        <v>0</v>
      </c>
      <c r="N20" s="568">
        <f>LOOKUP('Calculatie sheet'!$AN$2,'Objectenoverzicht aantallen'!$A:$A,'Objectenoverzicht aantallen'!I:I)*$C20</f>
        <v>0</v>
      </c>
      <c r="O20" s="568">
        <f>LOOKUP('Calculatie sheet'!$AN$2,'Objectenoverzicht aantallen'!$A:$A,'Objectenoverzicht aantallen'!J:J)*$C20</f>
        <v>0</v>
      </c>
      <c r="P20" s="568">
        <f>LOOKUP('Calculatie sheet'!$AN$2,'Objectenoverzicht aantallen'!$A:$A,'Objectenoverzicht aantallen'!K:K)*$C20</f>
        <v>0</v>
      </c>
      <c r="Q20" s="568">
        <f>LOOKUP('Calculatie sheet'!$AN$2,'Objectenoverzicht aantallen'!$A:$A,'Objectenoverzicht aantallen'!L:L)*$C20</f>
        <v>0</v>
      </c>
      <c r="R20" s="568">
        <f>LOOKUP('Calculatie sheet'!$AN$2,'Objectenoverzicht aantallen'!$A:$A,'Objectenoverzicht aantallen'!M:M)*$C20</f>
        <v>0</v>
      </c>
      <c r="S20" s="568">
        <f>LOOKUP('Calculatie sheet'!$AN$2,'Objectenoverzicht aantallen'!$A:$A,'Objectenoverzicht aantallen'!N:N)*$C20</f>
        <v>0</v>
      </c>
      <c r="T20" s="568">
        <f>LOOKUP('Calculatie sheet'!$AN$2,'Objectenoverzicht aantallen'!$A:$A,'Objectenoverzicht aantallen'!O:O)*$C20</f>
        <v>0</v>
      </c>
    </row>
    <row r="21" spans="2:20" x14ac:dyDescent="0.2">
      <c r="B21" t="str">
        <f t="shared" si="4"/>
        <v>Bestrating</v>
      </c>
      <c r="C21" s="683">
        <f>'Calculatie sheet'!AN73*'Calculatie sheet'!$AN$57*'Calculatie sheet'!$AN$78</f>
        <v>0</v>
      </c>
      <c r="D21" t="s">
        <v>360</v>
      </c>
      <c r="G21" s="684">
        <f>C21*'Calculatie sheet'!AN$7</f>
        <v>0</v>
      </c>
      <c r="H21" s="682">
        <f>C21*'Calculatie sheet'!AN$8</f>
        <v>0</v>
      </c>
      <c r="I21" t="str">
        <f t="shared" si="0"/>
        <v>Biobased</v>
      </c>
      <c r="J21" s="568">
        <f>LOOKUP('Calculatie sheet'!$AN$2,'Objectenoverzicht aantallen'!$A:$A,'Objectenoverzicht aantallen'!E:E)*$C21</f>
        <v>0</v>
      </c>
      <c r="K21" s="568">
        <f>LOOKUP('Calculatie sheet'!$AN$2,'Objectenoverzicht aantallen'!$A:$A,'Objectenoverzicht aantallen'!F:F)*$C21</f>
        <v>0</v>
      </c>
      <c r="L21" s="568">
        <f>LOOKUP('Calculatie sheet'!$AN$2,'Objectenoverzicht aantallen'!$A:$A,'Objectenoverzicht aantallen'!G:G)*$C21</f>
        <v>0</v>
      </c>
      <c r="M21" s="568">
        <f>LOOKUP('Calculatie sheet'!$AN$2,'Objectenoverzicht aantallen'!$A:$A,'Objectenoverzicht aantallen'!H:H)*$C21</f>
        <v>0</v>
      </c>
      <c r="N21" s="568">
        <f>LOOKUP('Calculatie sheet'!$AN$2,'Objectenoverzicht aantallen'!$A:$A,'Objectenoverzicht aantallen'!I:I)*$C21</f>
        <v>0</v>
      </c>
      <c r="O21" s="568">
        <f>LOOKUP('Calculatie sheet'!$AN$2,'Objectenoverzicht aantallen'!$A:$A,'Objectenoverzicht aantallen'!J:J)*$C21</f>
        <v>0</v>
      </c>
      <c r="P21" s="568">
        <f>LOOKUP('Calculatie sheet'!$AN$2,'Objectenoverzicht aantallen'!$A:$A,'Objectenoverzicht aantallen'!K:K)*$C21</f>
        <v>0</v>
      </c>
      <c r="Q21" s="568">
        <f>LOOKUP('Calculatie sheet'!$AN$2,'Objectenoverzicht aantallen'!$A:$A,'Objectenoverzicht aantallen'!L:L)*$C21</f>
        <v>0</v>
      </c>
      <c r="R21" s="568">
        <f>LOOKUP('Calculatie sheet'!$AN$2,'Objectenoverzicht aantallen'!$A:$A,'Objectenoverzicht aantallen'!M:M)*$C21</f>
        <v>0</v>
      </c>
      <c r="S21" s="568">
        <f>LOOKUP('Calculatie sheet'!$AN$2,'Objectenoverzicht aantallen'!$A:$A,'Objectenoverzicht aantallen'!N:N)*$C21</f>
        <v>0</v>
      </c>
      <c r="T21" s="568">
        <f>LOOKUP('Calculatie sheet'!$AN$2,'Objectenoverzicht aantallen'!$A:$A,'Objectenoverzicht aantallen'!O:O)*$C21</f>
        <v>0</v>
      </c>
    </row>
    <row r="22" spans="2:20" x14ac:dyDescent="0.2">
      <c r="B22" t="s">
        <v>348</v>
      </c>
      <c r="C22" s="683">
        <f>'Calculatie sheet'!AN74*'Calculatie sheet'!$AN$57*'Calculatie sheet'!$AN$78</f>
        <v>0</v>
      </c>
      <c r="D22" t="s">
        <v>360</v>
      </c>
      <c r="G22" s="684">
        <f>C22*'Calculatie sheet'!AN$7</f>
        <v>0</v>
      </c>
      <c r="H22" s="682">
        <f>C22*'Calculatie sheet'!AN$8</f>
        <v>0</v>
      </c>
      <c r="I22" t="str">
        <f t="shared" si="0"/>
        <v>Biobased</v>
      </c>
      <c r="J22" s="568">
        <f>LOOKUP('Calculatie sheet'!$AN$2,'Objectenoverzicht aantallen'!$A:$A,'Objectenoverzicht aantallen'!E:E)*$C22</f>
        <v>0</v>
      </c>
      <c r="K22" s="568">
        <f>LOOKUP('Calculatie sheet'!$AN$2,'Objectenoverzicht aantallen'!$A:$A,'Objectenoverzicht aantallen'!F:F)*$C22</f>
        <v>0</v>
      </c>
      <c r="L22" s="568">
        <f>LOOKUP('Calculatie sheet'!$AN$2,'Objectenoverzicht aantallen'!$A:$A,'Objectenoverzicht aantallen'!G:G)*$C22</f>
        <v>0</v>
      </c>
      <c r="M22" s="568">
        <f>LOOKUP('Calculatie sheet'!$AN$2,'Objectenoverzicht aantallen'!$A:$A,'Objectenoverzicht aantallen'!H:H)*$C22</f>
        <v>0</v>
      </c>
      <c r="N22" s="568">
        <f>LOOKUP('Calculatie sheet'!$AN$2,'Objectenoverzicht aantallen'!$A:$A,'Objectenoverzicht aantallen'!I:I)*$C22</f>
        <v>0</v>
      </c>
      <c r="O22" s="568">
        <f>LOOKUP('Calculatie sheet'!$AN$2,'Objectenoverzicht aantallen'!$A:$A,'Objectenoverzicht aantallen'!J:J)*$C22</f>
        <v>0</v>
      </c>
      <c r="P22" s="568">
        <f>LOOKUP('Calculatie sheet'!$AN$2,'Objectenoverzicht aantallen'!$A:$A,'Objectenoverzicht aantallen'!K:K)*$C22</f>
        <v>0</v>
      </c>
      <c r="Q22" s="568">
        <f>LOOKUP('Calculatie sheet'!$AN$2,'Objectenoverzicht aantallen'!$A:$A,'Objectenoverzicht aantallen'!L:L)*$C22</f>
        <v>0</v>
      </c>
      <c r="R22" s="568">
        <f>LOOKUP('Calculatie sheet'!$AN$2,'Objectenoverzicht aantallen'!$A:$A,'Objectenoverzicht aantallen'!M:M)*$C22</f>
        <v>0</v>
      </c>
      <c r="S22" s="568">
        <f>LOOKUP('Calculatie sheet'!$AN$2,'Objectenoverzicht aantallen'!$A:$A,'Objectenoverzicht aantallen'!N:N)*$C22</f>
        <v>0</v>
      </c>
      <c r="T22" s="568">
        <f>LOOKUP('Calculatie sheet'!$AN$2,'Objectenoverzicht aantallen'!$A:$A,'Objectenoverzicht aantallen'!O:O)*$C22</f>
        <v>0</v>
      </c>
    </row>
  </sheetData>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4D95B-D91C-9243-8372-CAFE7BB79E2F}">
  <dimension ref="A1:T22"/>
  <sheetViews>
    <sheetView workbookViewId="0">
      <selection activeCell="G18" sqref="G18:T19"/>
    </sheetView>
  </sheetViews>
  <sheetFormatPr baseColWidth="10" defaultRowHeight="16" x14ac:dyDescent="0.2"/>
  <cols>
    <col min="1" max="1" width="39.5" bestFit="1" customWidth="1"/>
    <col min="5" max="5" width="21" bestFit="1" customWidth="1"/>
  </cols>
  <sheetData>
    <row r="1" spans="1:20" x14ac:dyDescent="0.2">
      <c r="A1" t="str">
        <f>'Calculatie sheet'!AO3</f>
        <v>Geluidbeperkende constructie (houten panelen)</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sheet'!AO68*'Calculatie sheet'!$AO$57*(1-'Calculatie sheet'!$AO$77-'Calculatie sheet'!$AO$78)</f>
        <v>51.03</v>
      </c>
      <c r="D2" t="s">
        <v>134</v>
      </c>
      <c r="E2" s="8" t="s">
        <v>71</v>
      </c>
      <c r="G2" s="684">
        <f>C2*'Calculatie sheet'!AO$7</f>
        <v>0</v>
      </c>
      <c r="H2" s="682">
        <f>C2*'Calculatie sheet'!AO$8</f>
        <v>0</v>
      </c>
      <c r="I2" t="str">
        <f>D2</f>
        <v>Primair</v>
      </c>
      <c r="J2" s="568">
        <f>LOOKUP('Calculatie sheet'!$AO$2,'Objectenoverzicht aantallen'!$A:$A,'Objectenoverzicht aantallen'!E:E)*$C2</f>
        <v>0</v>
      </c>
      <c r="K2" s="568">
        <f>LOOKUP('Calculatie sheet'!$AO$2,'Objectenoverzicht aantallen'!$A:$A,'Objectenoverzicht aantallen'!F:F)*$C2</f>
        <v>0</v>
      </c>
      <c r="L2" s="568">
        <f>LOOKUP('Calculatie sheet'!$AO$2,'Objectenoverzicht aantallen'!$A:$A,'Objectenoverzicht aantallen'!G:G)*$C2</f>
        <v>0</v>
      </c>
      <c r="M2" s="568">
        <f>LOOKUP('Calculatie sheet'!$AO$2,'Objectenoverzicht aantallen'!$A:$A,'Objectenoverzicht aantallen'!H:H)*$C2</f>
        <v>0</v>
      </c>
      <c r="N2" s="568">
        <f>LOOKUP('Calculatie sheet'!$AO$2,'Objectenoverzicht aantallen'!$A:$A,'Objectenoverzicht aantallen'!I:I)*$C2</f>
        <v>0</v>
      </c>
      <c r="O2" s="568">
        <f>LOOKUP('Calculatie sheet'!$AO$2,'Objectenoverzicht aantallen'!$A:$A,'Objectenoverzicht aantallen'!J:J)*$C2</f>
        <v>0</v>
      </c>
      <c r="P2" s="568">
        <f>LOOKUP('Calculatie sheet'!$AO$2,'Objectenoverzicht aantallen'!$A:$A,'Objectenoverzicht aantallen'!K:K)*$C2</f>
        <v>0</v>
      </c>
      <c r="Q2" s="568">
        <f>LOOKUP('Calculatie sheet'!$AO$2,'Objectenoverzicht aantallen'!$A:$A,'Objectenoverzicht aantallen'!L:L)*$C2</f>
        <v>0</v>
      </c>
      <c r="R2" s="568">
        <f>LOOKUP('Calculatie sheet'!$AO$2,'Objectenoverzicht aantallen'!$A:$A,'Objectenoverzicht aantallen'!M:M)*$C2</f>
        <v>0</v>
      </c>
      <c r="S2" s="568">
        <f>LOOKUP('Calculatie sheet'!$AO$2,'Objectenoverzicht aantallen'!$A:$A,'Objectenoverzicht aantallen'!N:N)*$C2</f>
        <v>0</v>
      </c>
      <c r="T2" s="568">
        <f>LOOKUP('Calculatie sheet'!$AO$2,'Objectenoverzicht aantallen'!$A:$A,'Objectenoverzicht aantallen'!O:O)*$C2</f>
        <v>0</v>
      </c>
    </row>
    <row r="3" spans="1:20" x14ac:dyDescent="0.2">
      <c r="B3" t="str">
        <f>'Calculatie sheet'!C69</f>
        <v>Staal</v>
      </c>
      <c r="C3" s="683">
        <f>'Calculatie sheet'!AO69*'Calculatie sheet'!$AO$57*(1-'Calculatie sheet'!$AO$77-'Calculatie sheet'!$AO$78)</f>
        <v>10.843875000000001</v>
      </c>
      <c r="D3" t="s">
        <v>134</v>
      </c>
      <c r="E3" s="24" t="s">
        <v>74</v>
      </c>
      <c r="G3" s="684">
        <f>C3*'Calculatie sheet'!AO$7</f>
        <v>0</v>
      </c>
      <c r="H3" s="682">
        <f>C3*'Calculatie sheet'!AO$8</f>
        <v>0</v>
      </c>
      <c r="I3" t="str">
        <f t="shared" ref="I3:I22" si="0">D3</f>
        <v>Primair</v>
      </c>
      <c r="J3" s="568">
        <f>LOOKUP('Calculatie sheet'!$AO$2,'Objectenoverzicht aantallen'!$A:$A,'Objectenoverzicht aantallen'!E:E)*$C3</f>
        <v>0</v>
      </c>
      <c r="K3" s="568">
        <f>LOOKUP('Calculatie sheet'!$AO$2,'Objectenoverzicht aantallen'!$A:$A,'Objectenoverzicht aantallen'!F:F)*$C3</f>
        <v>0</v>
      </c>
      <c r="L3" s="568">
        <f>LOOKUP('Calculatie sheet'!$AO$2,'Objectenoverzicht aantallen'!$A:$A,'Objectenoverzicht aantallen'!G:G)*$C3</f>
        <v>0</v>
      </c>
      <c r="M3" s="568">
        <f>LOOKUP('Calculatie sheet'!$AO$2,'Objectenoverzicht aantallen'!$A:$A,'Objectenoverzicht aantallen'!H:H)*$C3</f>
        <v>0</v>
      </c>
      <c r="N3" s="568">
        <f>LOOKUP('Calculatie sheet'!$AO$2,'Objectenoverzicht aantallen'!$A:$A,'Objectenoverzicht aantallen'!I:I)*$C3</f>
        <v>0</v>
      </c>
      <c r="O3" s="568">
        <f>LOOKUP('Calculatie sheet'!$AO$2,'Objectenoverzicht aantallen'!$A:$A,'Objectenoverzicht aantallen'!J:J)*$C3</f>
        <v>0</v>
      </c>
      <c r="P3" s="568">
        <f>LOOKUP('Calculatie sheet'!$AO$2,'Objectenoverzicht aantallen'!$A:$A,'Objectenoverzicht aantallen'!K:K)*$C3</f>
        <v>0</v>
      </c>
      <c r="Q3" s="568">
        <f>LOOKUP('Calculatie sheet'!$AO$2,'Objectenoverzicht aantallen'!$A:$A,'Objectenoverzicht aantallen'!L:L)*$C3</f>
        <v>0</v>
      </c>
      <c r="R3" s="568">
        <f>LOOKUP('Calculatie sheet'!$AO$2,'Objectenoverzicht aantallen'!$A:$A,'Objectenoverzicht aantallen'!M:M)*$C3</f>
        <v>0</v>
      </c>
      <c r="S3" s="568">
        <f>LOOKUP('Calculatie sheet'!$AO$2,'Objectenoverzicht aantallen'!$A:$A,'Objectenoverzicht aantallen'!N:N)*$C3</f>
        <v>0</v>
      </c>
      <c r="T3" s="568">
        <f>LOOKUP('Calculatie sheet'!$AO$2,'Objectenoverzicht aantallen'!$A:$A,'Objectenoverzicht aantallen'!O:O)*$C3</f>
        <v>0</v>
      </c>
    </row>
    <row r="4" spans="1:20" x14ac:dyDescent="0.2">
      <c r="B4" t="str">
        <f>'Calculatie sheet'!C70</f>
        <v>Asfalt</v>
      </c>
      <c r="C4" s="683">
        <f>'Calculatie sheet'!AO70*'Calculatie sheet'!$AO$57*(1-'Calculatie sheet'!$AO$77-'Calculatie sheet'!$AO$78)</f>
        <v>0</v>
      </c>
      <c r="D4" t="s">
        <v>134</v>
      </c>
      <c r="E4" s="25" t="s">
        <v>75</v>
      </c>
      <c r="G4" s="684">
        <f>C4*'Calculatie sheet'!AO$7</f>
        <v>0</v>
      </c>
      <c r="H4" s="682">
        <f>C4*'Calculatie sheet'!AO$8</f>
        <v>0</v>
      </c>
      <c r="I4" t="str">
        <f t="shared" si="0"/>
        <v>Primair</v>
      </c>
      <c r="J4" s="568">
        <f>LOOKUP('Calculatie sheet'!$AO$2,'Objectenoverzicht aantallen'!$A:$A,'Objectenoverzicht aantallen'!E:E)*$C4</f>
        <v>0</v>
      </c>
      <c r="K4" s="568">
        <f>LOOKUP('Calculatie sheet'!$AO$2,'Objectenoverzicht aantallen'!$A:$A,'Objectenoverzicht aantallen'!F:F)*$C4</f>
        <v>0</v>
      </c>
      <c r="L4" s="568">
        <f>LOOKUP('Calculatie sheet'!$AO$2,'Objectenoverzicht aantallen'!$A:$A,'Objectenoverzicht aantallen'!G:G)*$C4</f>
        <v>0</v>
      </c>
      <c r="M4" s="568">
        <f>LOOKUP('Calculatie sheet'!$AO$2,'Objectenoverzicht aantallen'!$A:$A,'Objectenoverzicht aantallen'!H:H)*$C4</f>
        <v>0</v>
      </c>
      <c r="N4" s="568">
        <f>LOOKUP('Calculatie sheet'!$AO$2,'Objectenoverzicht aantallen'!$A:$A,'Objectenoverzicht aantallen'!I:I)*$C4</f>
        <v>0</v>
      </c>
      <c r="O4" s="568">
        <f>LOOKUP('Calculatie sheet'!$AO$2,'Objectenoverzicht aantallen'!$A:$A,'Objectenoverzicht aantallen'!J:J)*$C4</f>
        <v>0</v>
      </c>
      <c r="P4" s="568">
        <f>LOOKUP('Calculatie sheet'!$AO$2,'Objectenoverzicht aantallen'!$A:$A,'Objectenoverzicht aantallen'!K:K)*$C4</f>
        <v>0</v>
      </c>
      <c r="Q4" s="568">
        <f>LOOKUP('Calculatie sheet'!$AO$2,'Objectenoverzicht aantallen'!$A:$A,'Objectenoverzicht aantallen'!L:L)*$C4</f>
        <v>0</v>
      </c>
      <c r="R4" s="568">
        <f>LOOKUP('Calculatie sheet'!$AO$2,'Objectenoverzicht aantallen'!$A:$A,'Objectenoverzicht aantallen'!M:M)*$C4</f>
        <v>0</v>
      </c>
      <c r="S4" s="568">
        <f>LOOKUP('Calculatie sheet'!$AO$2,'Objectenoverzicht aantallen'!$A:$A,'Objectenoverzicht aantallen'!N:N)*$C4</f>
        <v>0</v>
      </c>
      <c r="T4" s="568">
        <f>LOOKUP('Calculatie sheet'!$AO$2,'Objectenoverzicht aantallen'!$A:$A,'Objectenoverzicht aantallen'!O:O)*$C4</f>
        <v>0</v>
      </c>
    </row>
    <row r="5" spans="1:20" x14ac:dyDescent="0.2">
      <c r="B5" t="s">
        <v>866</v>
      </c>
      <c r="C5" s="683">
        <f>'Calculatie sheet'!AO71*'Calculatie sheet'!$AO$57*(1-'Calculatie sheet'!$AO$77-'Calculatie sheet'!$AO$78)</f>
        <v>0</v>
      </c>
      <c r="D5" t="s">
        <v>134</v>
      </c>
      <c r="E5" s="27" t="s">
        <v>93</v>
      </c>
      <c r="G5" s="684">
        <f>C5*'Calculatie sheet'!AO$7</f>
        <v>0</v>
      </c>
      <c r="H5" s="682">
        <f>C5*'Calculatie sheet'!AO$8</f>
        <v>0</v>
      </c>
      <c r="I5" t="str">
        <f t="shared" ref="I5" si="1">D5</f>
        <v>Primair</v>
      </c>
      <c r="J5" s="568">
        <f>LOOKUP('Calculatie sheet'!$AO$2,'Objectenoverzicht aantallen'!$A:$A,'Objectenoverzicht aantallen'!E:E)*$C5</f>
        <v>0</v>
      </c>
      <c r="K5" s="568">
        <f>LOOKUP('Calculatie sheet'!$AO$2,'Objectenoverzicht aantallen'!$A:$A,'Objectenoverzicht aantallen'!F:F)*$C5</f>
        <v>0</v>
      </c>
      <c r="L5" s="568">
        <f>LOOKUP('Calculatie sheet'!$AO$2,'Objectenoverzicht aantallen'!$A:$A,'Objectenoverzicht aantallen'!G:G)*$C5</f>
        <v>0</v>
      </c>
      <c r="M5" s="568">
        <f>LOOKUP('Calculatie sheet'!$AO$2,'Objectenoverzicht aantallen'!$A:$A,'Objectenoverzicht aantallen'!H:H)*$C5</f>
        <v>0</v>
      </c>
      <c r="N5" s="568">
        <f>LOOKUP('Calculatie sheet'!$AO$2,'Objectenoverzicht aantallen'!$A:$A,'Objectenoverzicht aantallen'!I:I)*$C5</f>
        <v>0</v>
      </c>
      <c r="O5" s="568">
        <f>LOOKUP('Calculatie sheet'!$AO$2,'Objectenoverzicht aantallen'!$A:$A,'Objectenoverzicht aantallen'!J:J)*$C5</f>
        <v>0</v>
      </c>
      <c r="P5" s="568">
        <f>LOOKUP('Calculatie sheet'!$AO$2,'Objectenoverzicht aantallen'!$A:$A,'Objectenoverzicht aantallen'!K:K)*$C5</f>
        <v>0</v>
      </c>
      <c r="Q5" s="568">
        <f>LOOKUP('Calculatie sheet'!$AO$2,'Objectenoverzicht aantallen'!$A:$A,'Objectenoverzicht aantallen'!L:L)*$C5</f>
        <v>0</v>
      </c>
      <c r="R5" s="568">
        <f>LOOKUP('Calculatie sheet'!$AO$2,'Objectenoverzicht aantallen'!$A:$A,'Objectenoverzicht aantallen'!M:M)*$C5</f>
        <v>0</v>
      </c>
      <c r="S5" s="568">
        <f>LOOKUP('Calculatie sheet'!$AO$2,'Objectenoverzicht aantallen'!$A:$A,'Objectenoverzicht aantallen'!N:N)*$C5</f>
        <v>0</v>
      </c>
      <c r="T5" s="568">
        <f>LOOKUP('Calculatie sheet'!$AO$2,'Objectenoverzicht aantallen'!$A:$A,'Objectenoverzicht aantallen'!O:O)*$C5</f>
        <v>0</v>
      </c>
    </row>
    <row r="6" spans="1:20" x14ac:dyDescent="0.2">
      <c r="B6" t="str">
        <f>'Calculatie sheet'!C72</f>
        <v>Grondbewerking</v>
      </c>
      <c r="C6" s="683">
        <f>'Calculatie sheet'!AO72*'Calculatie sheet'!$AO$57*(1-'Calculatie sheet'!$AO$77-'Calculatie sheet'!$AO$78)</f>
        <v>1.9136249999999999</v>
      </c>
      <c r="D6" t="s">
        <v>134</v>
      </c>
      <c r="E6" s="38" t="s">
        <v>659</v>
      </c>
      <c r="G6" s="684">
        <f>C6*'Calculatie sheet'!AO$7</f>
        <v>0</v>
      </c>
      <c r="H6" s="682">
        <f>C6*'Calculatie sheet'!AO$8</f>
        <v>0</v>
      </c>
      <c r="I6" t="str">
        <f t="shared" si="0"/>
        <v>Primair</v>
      </c>
      <c r="J6" s="568">
        <f>LOOKUP('Calculatie sheet'!$AO$2,'Objectenoverzicht aantallen'!$A:$A,'Objectenoverzicht aantallen'!E:E)*$C6</f>
        <v>0</v>
      </c>
      <c r="K6" s="568">
        <f>LOOKUP('Calculatie sheet'!$AO$2,'Objectenoverzicht aantallen'!$A:$A,'Objectenoverzicht aantallen'!F:F)*$C6</f>
        <v>0</v>
      </c>
      <c r="L6" s="568">
        <f>LOOKUP('Calculatie sheet'!$AO$2,'Objectenoverzicht aantallen'!$A:$A,'Objectenoverzicht aantallen'!G:G)*$C6</f>
        <v>0</v>
      </c>
      <c r="M6" s="568">
        <f>LOOKUP('Calculatie sheet'!$AO$2,'Objectenoverzicht aantallen'!$A:$A,'Objectenoverzicht aantallen'!H:H)*$C6</f>
        <v>0</v>
      </c>
      <c r="N6" s="568">
        <f>LOOKUP('Calculatie sheet'!$AO$2,'Objectenoverzicht aantallen'!$A:$A,'Objectenoverzicht aantallen'!I:I)*$C6</f>
        <v>0</v>
      </c>
      <c r="O6" s="568">
        <f>LOOKUP('Calculatie sheet'!$AO$2,'Objectenoverzicht aantallen'!$A:$A,'Objectenoverzicht aantallen'!J:J)*$C6</f>
        <v>0</v>
      </c>
      <c r="P6" s="568">
        <f>LOOKUP('Calculatie sheet'!$AO$2,'Objectenoverzicht aantallen'!$A:$A,'Objectenoverzicht aantallen'!K:K)*$C6</f>
        <v>0</v>
      </c>
      <c r="Q6" s="568">
        <f>LOOKUP('Calculatie sheet'!$AO$2,'Objectenoverzicht aantallen'!$A:$A,'Objectenoverzicht aantallen'!L:L)*$C6</f>
        <v>0</v>
      </c>
      <c r="R6" s="568">
        <f>LOOKUP('Calculatie sheet'!$AO$2,'Objectenoverzicht aantallen'!$A:$A,'Objectenoverzicht aantallen'!M:M)*$C6</f>
        <v>0</v>
      </c>
      <c r="S6" s="568">
        <f>LOOKUP('Calculatie sheet'!$AO$2,'Objectenoverzicht aantallen'!$A:$A,'Objectenoverzicht aantallen'!N:N)*$C6</f>
        <v>0</v>
      </c>
      <c r="T6" s="568">
        <f>LOOKUP('Calculatie sheet'!$AO$2,'Objectenoverzicht aantallen'!$A:$A,'Objectenoverzicht aantallen'!O:O)*$C6</f>
        <v>0</v>
      </c>
    </row>
    <row r="7" spans="1:20" x14ac:dyDescent="0.2">
      <c r="B7" t="str">
        <f>'Calculatie sheet'!C73</f>
        <v>Bestrating</v>
      </c>
      <c r="C7" s="683">
        <f>'Calculatie sheet'!AO73*'Calculatie sheet'!$AO$57*(1-'Calculatie sheet'!$AO$77-'Calculatie sheet'!$AO$78)</f>
        <v>0</v>
      </c>
      <c r="D7" t="s">
        <v>134</v>
      </c>
      <c r="E7" s="569" t="s">
        <v>597</v>
      </c>
      <c r="G7" s="684">
        <f>C7*'Calculatie sheet'!AO$7</f>
        <v>0</v>
      </c>
      <c r="H7" s="682">
        <f>C7*'Calculatie sheet'!AO$8</f>
        <v>0</v>
      </c>
      <c r="I7" t="str">
        <f t="shared" si="0"/>
        <v>Primair</v>
      </c>
      <c r="J7" s="568">
        <f>LOOKUP('Calculatie sheet'!$AO$2,'Objectenoverzicht aantallen'!$A:$A,'Objectenoverzicht aantallen'!E:E)*$C7</f>
        <v>0</v>
      </c>
      <c r="K7" s="568">
        <f>LOOKUP('Calculatie sheet'!$AO$2,'Objectenoverzicht aantallen'!$A:$A,'Objectenoverzicht aantallen'!F:F)*$C7</f>
        <v>0</v>
      </c>
      <c r="L7" s="568">
        <f>LOOKUP('Calculatie sheet'!$AO$2,'Objectenoverzicht aantallen'!$A:$A,'Objectenoverzicht aantallen'!G:G)*$C7</f>
        <v>0</v>
      </c>
      <c r="M7" s="568">
        <f>LOOKUP('Calculatie sheet'!$AO$2,'Objectenoverzicht aantallen'!$A:$A,'Objectenoverzicht aantallen'!H:H)*$C7</f>
        <v>0</v>
      </c>
      <c r="N7" s="568">
        <f>LOOKUP('Calculatie sheet'!$AO$2,'Objectenoverzicht aantallen'!$A:$A,'Objectenoverzicht aantallen'!I:I)*$C7</f>
        <v>0</v>
      </c>
      <c r="O7" s="568">
        <f>LOOKUP('Calculatie sheet'!$AO$2,'Objectenoverzicht aantallen'!$A:$A,'Objectenoverzicht aantallen'!J:J)*$C7</f>
        <v>0</v>
      </c>
      <c r="P7" s="568">
        <f>LOOKUP('Calculatie sheet'!$AO$2,'Objectenoverzicht aantallen'!$A:$A,'Objectenoverzicht aantallen'!K:K)*$C7</f>
        <v>0</v>
      </c>
      <c r="Q7" s="568">
        <f>LOOKUP('Calculatie sheet'!$AO$2,'Objectenoverzicht aantallen'!$A:$A,'Objectenoverzicht aantallen'!L:L)*$C7</f>
        <v>0</v>
      </c>
      <c r="R7" s="568">
        <f>LOOKUP('Calculatie sheet'!$AO$2,'Objectenoverzicht aantallen'!$A:$A,'Objectenoverzicht aantallen'!M:M)*$C7</f>
        <v>0</v>
      </c>
      <c r="S7" s="568">
        <f>LOOKUP('Calculatie sheet'!$AO$2,'Objectenoverzicht aantallen'!$A:$A,'Objectenoverzicht aantallen'!N:N)*$C7</f>
        <v>0</v>
      </c>
      <c r="T7" s="568">
        <f>LOOKUP('Calculatie sheet'!$AO$2,'Objectenoverzicht aantallen'!$A:$A,'Objectenoverzicht aantallen'!O:O)*$C7</f>
        <v>0</v>
      </c>
    </row>
    <row r="8" spans="1:20" x14ac:dyDescent="0.2">
      <c r="B8" t="s">
        <v>348</v>
      </c>
      <c r="C8" s="683">
        <f>'Calculatie sheet'!AO74*'Calculatie sheet'!$AO$57*(1-'Calculatie sheet'!$AO$77-'Calculatie sheet'!$AO$78)</f>
        <v>0</v>
      </c>
      <c r="D8" t="s">
        <v>134</v>
      </c>
      <c r="G8" s="684">
        <f>C8*'Calculatie sheet'!AO$7</f>
        <v>0</v>
      </c>
      <c r="H8" s="682">
        <f>C8*'Calculatie sheet'!AO$8</f>
        <v>0</v>
      </c>
      <c r="I8" t="str">
        <f t="shared" si="0"/>
        <v>Primair</v>
      </c>
      <c r="J8" s="568">
        <f>LOOKUP('Calculatie sheet'!$AO$2,'Objectenoverzicht aantallen'!$A:$A,'Objectenoverzicht aantallen'!E:E)*$C8</f>
        <v>0</v>
      </c>
      <c r="K8" s="568">
        <f>LOOKUP('Calculatie sheet'!$AO$2,'Objectenoverzicht aantallen'!$A:$A,'Objectenoverzicht aantallen'!F:F)*$C8</f>
        <v>0</v>
      </c>
      <c r="L8" s="568">
        <f>LOOKUP('Calculatie sheet'!$AO$2,'Objectenoverzicht aantallen'!$A:$A,'Objectenoverzicht aantallen'!G:G)*$C8</f>
        <v>0</v>
      </c>
      <c r="M8" s="568">
        <f>LOOKUP('Calculatie sheet'!$AO$2,'Objectenoverzicht aantallen'!$A:$A,'Objectenoverzicht aantallen'!H:H)*$C8</f>
        <v>0</v>
      </c>
      <c r="N8" s="568">
        <f>LOOKUP('Calculatie sheet'!$AO$2,'Objectenoverzicht aantallen'!$A:$A,'Objectenoverzicht aantallen'!I:I)*$C8</f>
        <v>0</v>
      </c>
      <c r="O8" s="568">
        <f>LOOKUP('Calculatie sheet'!$AO$2,'Objectenoverzicht aantallen'!$A:$A,'Objectenoverzicht aantallen'!J:J)*$C8</f>
        <v>0</v>
      </c>
      <c r="P8" s="568">
        <f>LOOKUP('Calculatie sheet'!$AO$2,'Objectenoverzicht aantallen'!$A:$A,'Objectenoverzicht aantallen'!K:K)*$C8</f>
        <v>0</v>
      </c>
      <c r="Q8" s="568">
        <f>LOOKUP('Calculatie sheet'!$AO$2,'Objectenoverzicht aantallen'!$A:$A,'Objectenoverzicht aantallen'!L:L)*$C8</f>
        <v>0</v>
      </c>
      <c r="R8" s="568">
        <f>LOOKUP('Calculatie sheet'!$AO$2,'Objectenoverzicht aantallen'!$A:$A,'Objectenoverzicht aantallen'!M:M)*$C8</f>
        <v>0</v>
      </c>
      <c r="S8" s="568">
        <f>LOOKUP('Calculatie sheet'!$AO$2,'Objectenoverzicht aantallen'!$A:$A,'Objectenoverzicht aantallen'!N:N)*$C8</f>
        <v>0</v>
      </c>
      <c r="T8" s="568">
        <f>LOOKUP('Calculatie sheet'!$AO$2,'Objectenoverzicht aantallen'!$A:$A,'Objectenoverzicht aantallen'!O:O)*$C8</f>
        <v>0</v>
      </c>
    </row>
    <row r="9" spans="1:20" x14ac:dyDescent="0.2">
      <c r="B9" t="str">
        <f t="shared" ref="B9:B14" si="2">B2</f>
        <v>Beton</v>
      </c>
      <c r="C9" s="683">
        <f>'Calculatie sheet'!AO68*'Calculatie sheet'!$AO$57*'Calculatie sheet'!$AO$77</f>
        <v>5.6700000000000008</v>
      </c>
      <c r="D9" t="s">
        <v>135</v>
      </c>
      <c r="G9" s="684">
        <f>C9*'Calculatie sheet'!AO$7</f>
        <v>0</v>
      </c>
      <c r="H9" s="682">
        <f>C9*'Calculatie sheet'!AO$8</f>
        <v>0</v>
      </c>
      <c r="I9" t="str">
        <f t="shared" si="0"/>
        <v>Secundair</v>
      </c>
      <c r="J9" s="568">
        <f>LOOKUP('Calculatie sheet'!$AO$2,'Objectenoverzicht aantallen'!$A:$A,'Objectenoverzicht aantallen'!E:E)*$C9</f>
        <v>0</v>
      </c>
      <c r="K9" s="568">
        <f>LOOKUP('Calculatie sheet'!$AO$2,'Objectenoverzicht aantallen'!$A:$A,'Objectenoverzicht aantallen'!F:F)*$C9</f>
        <v>0</v>
      </c>
      <c r="L9" s="568">
        <f>LOOKUP('Calculatie sheet'!$AO$2,'Objectenoverzicht aantallen'!$A:$A,'Objectenoverzicht aantallen'!G:G)*$C9</f>
        <v>0</v>
      </c>
      <c r="M9" s="568">
        <f>LOOKUP('Calculatie sheet'!$AO$2,'Objectenoverzicht aantallen'!$A:$A,'Objectenoverzicht aantallen'!H:H)*$C9</f>
        <v>0</v>
      </c>
      <c r="N9" s="568">
        <f>LOOKUP('Calculatie sheet'!$AO$2,'Objectenoverzicht aantallen'!$A:$A,'Objectenoverzicht aantallen'!I:I)*$C9</f>
        <v>0</v>
      </c>
      <c r="O9" s="568">
        <f>LOOKUP('Calculatie sheet'!$AO$2,'Objectenoverzicht aantallen'!$A:$A,'Objectenoverzicht aantallen'!J:J)*$C9</f>
        <v>0</v>
      </c>
      <c r="P9" s="568">
        <f>LOOKUP('Calculatie sheet'!$AO$2,'Objectenoverzicht aantallen'!$A:$A,'Objectenoverzicht aantallen'!K:K)*$C9</f>
        <v>0</v>
      </c>
      <c r="Q9" s="568">
        <f>LOOKUP('Calculatie sheet'!$AO$2,'Objectenoverzicht aantallen'!$A:$A,'Objectenoverzicht aantallen'!L:L)*$C9</f>
        <v>0</v>
      </c>
      <c r="R9" s="568">
        <f>LOOKUP('Calculatie sheet'!$AO$2,'Objectenoverzicht aantallen'!$A:$A,'Objectenoverzicht aantallen'!M:M)*$C9</f>
        <v>0</v>
      </c>
      <c r="S9" s="568">
        <f>LOOKUP('Calculatie sheet'!$AO$2,'Objectenoverzicht aantallen'!$A:$A,'Objectenoverzicht aantallen'!N:N)*$C9</f>
        <v>0</v>
      </c>
      <c r="T9" s="568">
        <f>LOOKUP('Calculatie sheet'!$AO$2,'Objectenoverzicht aantallen'!$A:$A,'Objectenoverzicht aantallen'!O:O)*$C9</f>
        <v>0</v>
      </c>
    </row>
    <row r="10" spans="1:20" x14ac:dyDescent="0.2">
      <c r="B10" t="str">
        <f t="shared" si="2"/>
        <v>Staal</v>
      </c>
      <c r="C10" s="683">
        <f>'Calculatie sheet'!AO69*'Calculatie sheet'!$AO$57*'Calculatie sheet'!$AO$77</f>
        <v>1.2048750000000001</v>
      </c>
      <c r="D10" t="s">
        <v>135</v>
      </c>
      <c r="G10" s="684">
        <f>C10*'Calculatie sheet'!AO$7</f>
        <v>0</v>
      </c>
      <c r="H10" s="682">
        <f>C10*'Calculatie sheet'!AO$8</f>
        <v>0</v>
      </c>
      <c r="I10" t="str">
        <f t="shared" si="0"/>
        <v>Secundair</v>
      </c>
      <c r="J10" s="568">
        <f>LOOKUP('Calculatie sheet'!$AO$2,'Objectenoverzicht aantallen'!$A:$A,'Objectenoverzicht aantallen'!E:E)*$C10</f>
        <v>0</v>
      </c>
      <c r="K10" s="568">
        <f>LOOKUP('Calculatie sheet'!$AO$2,'Objectenoverzicht aantallen'!$A:$A,'Objectenoverzicht aantallen'!F:F)*$C10</f>
        <v>0</v>
      </c>
      <c r="L10" s="568">
        <f>LOOKUP('Calculatie sheet'!$AO$2,'Objectenoverzicht aantallen'!$A:$A,'Objectenoverzicht aantallen'!G:G)*$C10</f>
        <v>0</v>
      </c>
      <c r="M10" s="568">
        <f>LOOKUP('Calculatie sheet'!$AO$2,'Objectenoverzicht aantallen'!$A:$A,'Objectenoverzicht aantallen'!H:H)*$C10</f>
        <v>0</v>
      </c>
      <c r="N10" s="568">
        <f>LOOKUP('Calculatie sheet'!$AO$2,'Objectenoverzicht aantallen'!$A:$A,'Objectenoverzicht aantallen'!I:I)*$C10</f>
        <v>0</v>
      </c>
      <c r="O10" s="568">
        <f>LOOKUP('Calculatie sheet'!$AO$2,'Objectenoverzicht aantallen'!$A:$A,'Objectenoverzicht aantallen'!J:J)*$C10</f>
        <v>0</v>
      </c>
      <c r="P10" s="568">
        <f>LOOKUP('Calculatie sheet'!$AO$2,'Objectenoverzicht aantallen'!$A:$A,'Objectenoverzicht aantallen'!K:K)*$C10</f>
        <v>0</v>
      </c>
      <c r="Q10" s="568">
        <f>LOOKUP('Calculatie sheet'!$AO$2,'Objectenoverzicht aantallen'!$A:$A,'Objectenoverzicht aantallen'!L:L)*$C10</f>
        <v>0</v>
      </c>
      <c r="R10" s="568">
        <f>LOOKUP('Calculatie sheet'!$AO$2,'Objectenoverzicht aantallen'!$A:$A,'Objectenoverzicht aantallen'!M:M)*$C10</f>
        <v>0</v>
      </c>
      <c r="S10" s="568">
        <f>LOOKUP('Calculatie sheet'!$AO$2,'Objectenoverzicht aantallen'!$A:$A,'Objectenoverzicht aantallen'!N:N)*$C10</f>
        <v>0</v>
      </c>
      <c r="T10" s="568">
        <f>LOOKUP('Calculatie sheet'!$AO$2,'Objectenoverzicht aantallen'!$A:$A,'Objectenoverzicht aantallen'!O:O)*$C10</f>
        <v>0</v>
      </c>
    </row>
    <row r="11" spans="1:20" x14ac:dyDescent="0.2">
      <c r="B11" t="str">
        <f t="shared" si="2"/>
        <v>Asfalt</v>
      </c>
      <c r="C11" s="683">
        <f>'Calculatie sheet'!AO70*'Calculatie sheet'!$AO$57*'Calculatie sheet'!$AO$77</f>
        <v>0</v>
      </c>
      <c r="D11" t="s">
        <v>135</v>
      </c>
      <c r="G11" s="684">
        <f>C11*'Calculatie sheet'!AO$7</f>
        <v>0</v>
      </c>
      <c r="H11" s="682">
        <f>C11*'Calculatie sheet'!AO$8</f>
        <v>0</v>
      </c>
      <c r="I11" t="str">
        <f t="shared" si="0"/>
        <v>Secundair</v>
      </c>
      <c r="J11" s="568">
        <f>LOOKUP('Calculatie sheet'!$AO$2,'Objectenoverzicht aantallen'!$A:$A,'Objectenoverzicht aantallen'!E:E)*$C11</f>
        <v>0</v>
      </c>
      <c r="K11" s="568">
        <f>LOOKUP('Calculatie sheet'!$AO$2,'Objectenoverzicht aantallen'!$A:$A,'Objectenoverzicht aantallen'!F:F)*$C11</f>
        <v>0</v>
      </c>
      <c r="L11" s="568">
        <f>LOOKUP('Calculatie sheet'!$AO$2,'Objectenoverzicht aantallen'!$A:$A,'Objectenoverzicht aantallen'!G:G)*$C11</f>
        <v>0</v>
      </c>
      <c r="M11" s="568">
        <f>LOOKUP('Calculatie sheet'!$AO$2,'Objectenoverzicht aantallen'!$A:$A,'Objectenoverzicht aantallen'!H:H)*$C11</f>
        <v>0</v>
      </c>
      <c r="N11" s="568">
        <f>LOOKUP('Calculatie sheet'!$AO$2,'Objectenoverzicht aantallen'!$A:$A,'Objectenoverzicht aantallen'!I:I)*$C11</f>
        <v>0</v>
      </c>
      <c r="O11" s="568">
        <f>LOOKUP('Calculatie sheet'!$AO$2,'Objectenoverzicht aantallen'!$A:$A,'Objectenoverzicht aantallen'!J:J)*$C11</f>
        <v>0</v>
      </c>
      <c r="P11" s="568">
        <f>LOOKUP('Calculatie sheet'!$AO$2,'Objectenoverzicht aantallen'!$A:$A,'Objectenoverzicht aantallen'!K:K)*$C11</f>
        <v>0</v>
      </c>
      <c r="Q11" s="568">
        <f>LOOKUP('Calculatie sheet'!$AO$2,'Objectenoverzicht aantallen'!$A:$A,'Objectenoverzicht aantallen'!L:L)*$C11</f>
        <v>0</v>
      </c>
      <c r="R11" s="568">
        <f>LOOKUP('Calculatie sheet'!$AO$2,'Objectenoverzicht aantallen'!$A:$A,'Objectenoverzicht aantallen'!M:M)*$C11</f>
        <v>0</v>
      </c>
      <c r="S11" s="568">
        <f>LOOKUP('Calculatie sheet'!$AO$2,'Objectenoverzicht aantallen'!$A:$A,'Objectenoverzicht aantallen'!N:N)*$C11</f>
        <v>0</v>
      </c>
      <c r="T11" s="568">
        <f>LOOKUP('Calculatie sheet'!$AO$2,'Objectenoverzicht aantallen'!$A:$A,'Objectenoverzicht aantallen'!O:O)*$C11</f>
        <v>0</v>
      </c>
    </row>
    <row r="12" spans="1:20" x14ac:dyDescent="0.2">
      <c r="B12" t="str">
        <f t="shared" si="2"/>
        <v>Hout</v>
      </c>
      <c r="C12" s="683">
        <f>'Calculatie sheet'!AO71*'Calculatie sheet'!$AO$57*'Calculatie sheet'!$AO$77</f>
        <v>0</v>
      </c>
      <c r="D12" t="s">
        <v>135</v>
      </c>
      <c r="G12" s="684">
        <f>C12*'Calculatie sheet'!AO$7</f>
        <v>0</v>
      </c>
      <c r="H12" s="682">
        <f>C12*'Calculatie sheet'!AO$8</f>
        <v>0</v>
      </c>
      <c r="I12" t="str">
        <f t="shared" ref="I12" si="3">D12</f>
        <v>Secundair</v>
      </c>
      <c r="J12" s="568">
        <f>LOOKUP('Calculatie sheet'!$AO$2,'Objectenoverzicht aantallen'!$A:$A,'Objectenoverzicht aantallen'!E:E)*$C12</f>
        <v>0</v>
      </c>
      <c r="K12" s="568">
        <f>LOOKUP('Calculatie sheet'!$AO$2,'Objectenoverzicht aantallen'!$A:$A,'Objectenoverzicht aantallen'!F:F)*$C12</f>
        <v>0</v>
      </c>
      <c r="L12" s="568">
        <f>LOOKUP('Calculatie sheet'!$AO$2,'Objectenoverzicht aantallen'!$A:$A,'Objectenoverzicht aantallen'!G:G)*$C12</f>
        <v>0</v>
      </c>
      <c r="M12" s="568">
        <f>LOOKUP('Calculatie sheet'!$AO$2,'Objectenoverzicht aantallen'!$A:$A,'Objectenoverzicht aantallen'!H:H)*$C12</f>
        <v>0</v>
      </c>
      <c r="N12" s="568">
        <f>LOOKUP('Calculatie sheet'!$AO$2,'Objectenoverzicht aantallen'!$A:$A,'Objectenoverzicht aantallen'!I:I)*$C12</f>
        <v>0</v>
      </c>
      <c r="O12" s="568">
        <f>LOOKUP('Calculatie sheet'!$AO$2,'Objectenoverzicht aantallen'!$A:$A,'Objectenoverzicht aantallen'!J:J)*$C12</f>
        <v>0</v>
      </c>
      <c r="P12" s="568">
        <f>LOOKUP('Calculatie sheet'!$AO$2,'Objectenoverzicht aantallen'!$A:$A,'Objectenoverzicht aantallen'!K:K)*$C12</f>
        <v>0</v>
      </c>
      <c r="Q12" s="568">
        <f>LOOKUP('Calculatie sheet'!$AO$2,'Objectenoverzicht aantallen'!$A:$A,'Objectenoverzicht aantallen'!L:L)*$C12</f>
        <v>0</v>
      </c>
      <c r="R12" s="568">
        <f>LOOKUP('Calculatie sheet'!$AO$2,'Objectenoverzicht aantallen'!$A:$A,'Objectenoverzicht aantallen'!M:M)*$C12</f>
        <v>0</v>
      </c>
      <c r="S12" s="568">
        <f>LOOKUP('Calculatie sheet'!$AO$2,'Objectenoverzicht aantallen'!$A:$A,'Objectenoverzicht aantallen'!N:N)*$C12</f>
        <v>0</v>
      </c>
      <c r="T12" s="568">
        <f>LOOKUP('Calculatie sheet'!$AO$2,'Objectenoverzicht aantallen'!$A:$A,'Objectenoverzicht aantallen'!O:O)*$C12</f>
        <v>0</v>
      </c>
    </row>
    <row r="13" spans="1:20" x14ac:dyDescent="0.2">
      <c r="B13" t="str">
        <f t="shared" si="2"/>
        <v>Grondbewerking</v>
      </c>
      <c r="C13" s="683">
        <f>'Calculatie sheet'!AO72*'Calculatie sheet'!$AO$57*'Calculatie sheet'!$AO$77</f>
        <v>0.21262499999999998</v>
      </c>
      <c r="D13" t="s">
        <v>135</v>
      </c>
      <c r="G13" s="684">
        <f>C13*'Calculatie sheet'!AO$7</f>
        <v>0</v>
      </c>
      <c r="H13" s="682">
        <f>C13*'Calculatie sheet'!AO$8</f>
        <v>0</v>
      </c>
      <c r="I13" t="str">
        <f t="shared" si="0"/>
        <v>Secundair</v>
      </c>
      <c r="J13" s="568">
        <f>LOOKUP('Calculatie sheet'!$AO$2,'Objectenoverzicht aantallen'!$A:$A,'Objectenoverzicht aantallen'!E:E)*$C13</f>
        <v>0</v>
      </c>
      <c r="K13" s="568">
        <f>LOOKUP('Calculatie sheet'!$AO$2,'Objectenoverzicht aantallen'!$A:$A,'Objectenoverzicht aantallen'!F:F)*$C13</f>
        <v>0</v>
      </c>
      <c r="L13" s="568">
        <f>LOOKUP('Calculatie sheet'!$AO$2,'Objectenoverzicht aantallen'!$A:$A,'Objectenoverzicht aantallen'!G:G)*$C13</f>
        <v>0</v>
      </c>
      <c r="M13" s="568">
        <f>LOOKUP('Calculatie sheet'!$AO$2,'Objectenoverzicht aantallen'!$A:$A,'Objectenoverzicht aantallen'!H:H)*$C13</f>
        <v>0</v>
      </c>
      <c r="N13" s="568">
        <f>LOOKUP('Calculatie sheet'!$AO$2,'Objectenoverzicht aantallen'!$A:$A,'Objectenoverzicht aantallen'!I:I)*$C13</f>
        <v>0</v>
      </c>
      <c r="O13" s="568">
        <f>LOOKUP('Calculatie sheet'!$AO$2,'Objectenoverzicht aantallen'!$A:$A,'Objectenoverzicht aantallen'!J:J)*$C13</f>
        <v>0</v>
      </c>
      <c r="P13" s="568">
        <f>LOOKUP('Calculatie sheet'!$AO$2,'Objectenoverzicht aantallen'!$A:$A,'Objectenoverzicht aantallen'!K:K)*$C13</f>
        <v>0</v>
      </c>
      <c r="Q13" s="568">
        <f>LOOKUP('Calculatie sheet'!$AO$2,'Objectenoverzicht aantallen'!$A:$A,'Objectenoverzicht aantallen'!L:L)*$C13</f>
        <v>0</v>
      </c>
      <c r="R13" s="568">
        <f>LOOKUP('Calculatie sheet'!$AO$2,'Objectenoverzicht aantallen'!$A:$A,'Objectenoverzicht aantallen'!M:M)*$C13</f>
        <v>0</v>
      </c>
      <c r="S13" s="568">
        <f>LOOKUP('Calculatie sheet'!$AO$2,'Objectenoverzicht aantallen'!$A:$A,'Objectenoverzicht aantallen'!N:N)*$C13</f>
        <v>0</v>
      </c>
      <c r="T13" s="568">
        <f>LOOKUP('Calculatie sheet'!$AO$2,'Objectenoverzicht aantallen'!$A:$A,'Objectenoverzicht aantallen'!O:O)*$C13</f>
        <v>0</v>
      </c>
    </row>
    <row r="14" spans="1:20" x14ac:dyDescent="0.2">
      <c r="B14" t="str">
        <f t="shared" si="2"/>
        <v>Bestrating</v>
      </c>
      <c r="C14" s="683">
        <f>'Calculatie sheet'!AO73*'Calculatie sheet'!$AO$57*'Calculatie sheet'!$AO$77</f>
        <v>0</v>
      </c>
      <c r="D14" t="s">
        <v>135</v>
      </c>
      <c r="G14" s="684">
        <f>C14*'Calculatie sheet'!AO$7</f>
        <v>0</v>
      </c>
      <c r="H14" s="682">
        <f>C14*'Calculatie sheet'!AO$8</f>
        <v>0</v>
      </c>
      <c r="I14" t="str">
        <f t="shared" si="0"/>
        <v>Secundair</v>
      </c>
      <c r="J14" s="568">
        <f>LOOKUP('Calculatie sheet'!$AO$2,'Objectenoverzicht aantallen'!$A:$A,'Objectenoverzicht aantallen'!E:E)*$C14</f>
        <v>0</v>
      </c>
      <c r="K14" s="568">
        <f>LOOKUP('Calculatie sheet'!$AO$2,'Objectenoverzicht aantallen'!$A:$A,'Objectenoverzicht aantallen'!F:F)*$C14</f>
        <v>0</v>
      </c>
      <c r="L14" s="568">
        <f>LOOKUP('Calculatie sheet'!$AO$2,'Objectenoverzicht aantallen'!$A:$A,'Objectenoverzicht aantallen'!G:G)*$C14</f>
        <v>0</v>
      </c>
      <c r="M14" s="568">
        <f>LOOKUP('Calculatie sheet'!$AO$2,'Objectenoverzicht aantallen'!$A:$A,'Objectenoverzicht aantallen'!H:H)*$C14</f>
        <v>0</v>
      </c>
      <c r="N14" s="568">
        <f>LOOKUP('Calculatie sheet'!$AO$2,'Objectenoverzicht aantallen'!$A:$A,'Objectenoverzicht aantallen'!I:I)*$C14</f>
        <v>0</v>
      </c>
      <c r="O14" s="568">
        <f>LOOKUP('Calculatie sheet'!$AO$2,'Objectenoverzicht aantallen'!$A:$A,'Objectenoverzicht aantallen'!J:J)*$C14</f>
        <v>0</v>
      </c>
      <c r="P14" s="568">
        <f>LOOKUP('Calculatie sheet'!$AO$2,'Objectenoverzicht aantallen'!$A:$A,'Objectenoverzicht aantallen'!K:K)*$C14</f>
        <v>0</v>
      </c>
      <c r="Q14" s="568">
        <f>LOOKUP('Calculatie sheet'!$AO$2,'Objectenoverzicht aantallen'!$A:$A,'Objectenoverzicht aantallen'!L:L)*$C14</f>
        <v>0</v>
      </c>
      <c r="R14" s="568">
        <f>LOOKUP('Calculatie sheet'!$AO$2,'Objectenoverzicht aantallen'!$A:$A,'Objectenoverzicht aantallen'!M:M)*$C14</f>
        <v>0</v>
      </c>
      <c r="S14" s="568">
        <f>LOOKUP('Calculatie sheet'!$AO$2,'Objectenoverzicht aantallen'!$A:$A,'Objectenoverzicht aantallen'!N:N)*$C14</f>
        <v>0</v>
      </c>
      <c r="T14" s="568">
        <f>LOOKUP('Calculatie sheet'!$AO$2,'Objectenoverzicht aantallen'!$A:$A,'Objectenoverzicht aantallen'!O:O)*$C14</f>
        <v>0</v>
      </c>
    </row>
    <row r="15" spans="1:20" x14ac:dyDescent="0.2">
      <c r="B15" t="s">
        <v>348</v>
      </c>
      <c r="C15" s="683">
        <f>'Calculatie sheet'!AO74*'Calculatie sheet'!$AO$57*'Calculatie sheet'!$AO$77</f>
        <v>0</v>
      </c>
      <c r="D15" t="s">
        <v>135</v>
      </c>
      <c r="G15" s="684">
        <f>C15*'Calculatie sheet'!AO$7</f>
        <v>0</v>
      </c>
      <c r="H15" s="682">
        <f>C15*'Calculatie sheet'!AO$8</f>
        <v>0</v>
      </c>
      <c r="I15" t="str">
        <f t="shared" si="0"/>
        <v>Secundair</v>
      </c>
      <c r="J15" s="568">
        <f>LOOKUP('Calculatie sheet'!$AO$2,'Objectenoverzicht aantallen'!$A:$A,'Objectenoverzicht aantallen'!E:E)*$C15</f>
        <v>0</v>
      </c>
      <c r="K15" s="568">
        <f>LOOKUP('Calculatie sheet'!$AO$2,'Objectenoverzicht aantallen'!$A:$A,'Objectenoverzicht aantallen'!F:F)*$C15</f>
        <v>0</v>
      </c>
      <c r="L15" s="568">
        <f>LOOKUP('Calculatie sheet'!$AO$2,'Objectenoverzicht aantallen'!$A:$A,'Objectenoverzicht aantallen'!G:G)*$C15</f>
        <v>0</v>
      </c>
      <c r="M15" s="568">
        <f>LOOKUP('Calculatie sheet'!$AO$2,'Objectenoverzicht aantallen'!$A:$A,'Objectenoverzicht aantallen'!H:H)*$C15</f>
        <v>0</v>
      </c>
      <c r="N15" s="568">
        <f>LOOKUP('Calculatie sheet'!$AO$2,'Objectenoverzicht aantallen'!$A:$A,'Objectenoverzicht aantallen'!I:I)*$C15</f>
        <v>0</v>
      </c>
      <c r="O15" s="568">
        <f>LOOKUP('Calculatie sheet'!$AO$2,'Objectenoverzicht aantallen'!$A:$A,'Objectenoverzicht aantallen'!J:J)*$C15</f>
        <v>0</v>
      </c>
      <c r="P15" s="568">
        <f>LOOKUP('Calculatie sheet'!$AO$2,'Objectenoverzicht aantallen'!$A:$A,'Objectenoverzicht aantallen'!K:K)*$C15</f>
        <v>0</v>
      </c>
      <c r="Q15" s="568">
        <f>LOOKUP('Calculatie sheet'!$AO$2,'Objectenoverzicht aantallen'!$A:$A,'Objectenoverzicht aantallen'!L:L)*$C15</f>
        <v>0</v>
      </c>
      <c r="R15" s="568">
        <f>LOOKUP('Calculatie sheet'!$AO$2,'Objectenoverzicht aantallen'!$A:$A,'Objectenoverzicht aantallen'!M:M)*$C15</f>
        <v>0</v>
      </c>
      <c r="S15" s="568">
        <f>LOOKUP('Calculatie sheet'!$AO$2,'Objectenoverzicht aantallen'!$A:$A,'Objectenoverzicht aantallen'!N:N)*$C15</f>
        <v>0</v>
      </c>
      <c r="T15" s="568">
        <f>LOOKUP('Calculatie sheet'!$AO$2,'Objectenoverzicht aantallen'!$A:$A,'Objectenoverzicht aantallen'!O:O)*$C15</f>
        <v>0</v>
      </c>
    </row>
    <row r="16" spans="1:20" x14ac:dyDescent="0.2">
      <c r="B16" t="str">
        <f>B9</f>
        <v>Beton</v>
      </c>
      <c r="C16" s="683">
        <f>'Calculatie sheet'!AO68*'Calculatie sheet'!$AO$57*'Calculatie sheet'!$AO$78</f>
        <v>0</v>
      </c>
      <c r="D16" t="s">
        <v>360</v>
      </c>
      <c r="G16" s="684">
        <f>C16*'Calculatie sheet'!AO$7</f>
        <v>0</v>
      </c>
      <c r="H16" s="682">
        <f>C16*'Calculatie sheet'!AO$8</f>
        <v>0</v>
      </c>
      <c r="I16" t="str">
        <f t="shared" si="0"/>
        <v>Biobased</v>
      </c>
      <c r="J16" s="568">
        <f>LOOKUP('Calculatie sheet'!$AO$2,'Objectenoverzicht aantallen'!$A:$A,'Objectenoverzicht aantallen'!E:E)*$C16</f>
        <v>0</v>
      </c>
      <c r="K16" s="568">
        <f>LOOKUP('Calculatie sheet'!$AO$2,'Objectenoverzicht aantallen'!$A:$A,'Objectenoverzicht aantallen'!F:F)*$C16</f>
        <v>0</v>
      </c>
      <c r="L16" s="568">
        <f>LOOKUP('Calculatie sheet'!$AO$2,'Objectenoverzicht aantallen'!$A:$A,'Objectenoverzicht aantallen'!G:G)*$C16</f>
        <v>0</v>
      </c>
      <c r="M16" s="568">
        <f>LOOKUP('Calculatie sheet'!$AO$2,'Objectenoverzicht aantallen'!$A:$A,'Objectenoverzicht aantallen'!H:H)*$C16</f>
        <v>0</v>
      </c>
      <c r="N16" s="568">
        <f>LOOKUP('Calculatie sheet'!$AO$2,'Objectenoverzicht aantallen'!$A:$A,'Objectenoverzicht aantallen'!I:I)*$C16</f>
        <v>0</v>
      </c>
      <c r="O16" s="568">
        <f>LOOKUP('Calculatie sheet'!$AO$2,'Objectenoverzicht aantallen'!$A:$A,'Objectenoverzicht aantallen'!J:J)*$C16</f>
        <v>0</v>
      </c>
      <c r="P16" s="568">
        <f>LOOKUP('Calculatie sheet'!$AO$2,'Objectenoverzicht aantallen'!$A:$A,'Objectenoverzicht aantallen'!K:K)*$C16</f>
        <v>0</v>
      </c>
      <c r="Q16" s="568">
        <f>LOOKUP('Calculatie sheet'!$AO$2,'Objectenoverzicht aantallen'!$A:$A,'Objectenoverzicht aantallen'!L:L)*$C16</f>
        <v>0</v>
      </c>
      <c r="R16" s="568">
        <f>LOOKUP('Calculatie sheet'!$AO$2,'Objectenoverzicht aantallen'!$A:$A,'Objectenoverzicht aantallen'!M:M)*$C16</f>
        <v>0</v>
      </c>
      <c r="S16" s="568">
        <f>LOOKUP('Calculatie sheet'!$AO$2,'Objectenoverzicht aantallen'!$A:$A,'Objectenoverzicht aantallen'!N:N)*$C16</f>
        <v>0</v>
      </c>
      <c r="T16" s="568">
        <f>LOOKUP('Calculatie sheet'!$AO$2,'Objectenoverzicht aantallen'!$A:$A,'Objectenoverzicht aantallen'!O:O)*$C16</f>
        <v>0</v>
      </c>
    </row>
    <row r="17" spans="2:20" x14ac:dyDescent="0.2">
      <c r="B17" t="str">
        <f>B10</f>
        <v>Staal</v>
      </c>
      <c r="C17" s="683">
        <f>'Calculatie sheet'!AO69*'Calculatie sheet'!$AO$57*'Calculatie sheet'!$AO$78</f>
        <v>0</v>
      </c>
      <c r="D17" t="s">
        <v>360</v>
      </c>
      <c r="G17" s="684">
        <f>C17*'Calculatie sheet'!AO$7</f>
        <v>0</v>
      </c>
      <c r="H17" s="682">
        <f>C17*'Calculatie sheet'!AO$8</f>
        <v>0</v>
      </c>
      <c r="I17" t="str">
        <f t="shared" si="0"/>
        <v>Biobased</v>
      </c>
      <c r="J17" s="568">
        <f>LOOKUP('Calculatie sheet'!$AO$2,'Objectenoverzicht aantallen'!$A:$A,'Objectenoverzicht aantallen'!E:E)*$C17</f>
        <v>0</v>
      </c>
      <c r="K17" s="568">
        <f>LOOKUP('Calculatie sheet'!$AO$2,'Objectenoverzicht aantallen'!$A:$A,'Objectenoverzicht aantallen'!F:F)*$C17</f>
        <v>0</v>
      </c>
      <c r="L17" s="568">
        <f>LOOKUP('Calculatie sheet'!$AO$2,'Objectenoverzicht aantallen'!$A:$A,'Objectenoverzicht aantallen'!G:G)*$C17</f>
        <v>0</v>
      </c>
      <c r="M17" s="568">
        <f>LOOKUP('Calculatie sheet'!$AO$2,'Objectenoverzicht aantallen'!$A:$A,'Objectenoverzicht aantallen'!H:H)*$C17</f>
        <v>0</v>
      </c>
      <c r="N17" s="568">
        <f>LOOKUP('Calculatie sheet'!$AO$2,'Objectenoverzicht aantallen'!$A:$A,'Objectenoverzicht aantallen'!I:I)*$C17</f>
        <v>0</v>
      </c>
      <c r="O17" s="568">
        <f>LOOKUP('Calculatie sheet'!$AO$2,'Objectenoverzicht aantallen'!$A:$A,'Objectenoverzicht aantallen'!J:J)*$C17</f>
        <v>0</v>
      </c>
      <c r="P17" s="568">
        <f>LOOKUP('Calculatie sheet'!$AO$2,'Objectenoverzicht aantallen'!$A:$A,'Objectenoverzicht aantallen'!K:K)*$C17</f>
        <v>0</v>
      </c>
      <c r="Q17" s="568">
        <f>LOOKUP('Calculatie sheet'!$AO$2,'Objectenoverzicht aantallen'!$A:$A,'Objectenoverzicht aantallen'!L:L)*$C17</f>
        <v>0</v>
      </c>
      <c r="R17" s="568">
        <f>LOOKUP('Calculatie sheet'!$AO$2,'Objectenoverzicht aantallen'!$A:$A,'Objectenoverzicht aantallen'!M:M)*$C17</f>
        <v>0</v>
      </c>
      <c r="S17" s="568">
        <f>LOOKUP('Calculatie sheet'!$AO$2,'Objectenoverzicht aantallen'!$A:$A,'Objectenoverzicht aantallen'!N:N)*$C17</f>
        <v>0</v>
      </c>
      <c r="T17" s="568">
        <f>LOOKUP('Calculatie sheet'!$AO$2,'Objectenoverzicht aantallen'!$A:$A,'Objectenoverzicht aantallen'!O:O)*$C17</f>
        <v>0</v>
      </c>
    </row>
    <row r="18" spans="2:20" x14ac:dyDescent="0.2">
      <c r="B18" t="str">
        <f>B11</f>
        <v>Asfalt</v>
      </c>
      <c r="C18" s="683">
        <f>'Calculatie sheet'!AO70*'Calculatie sheet'!$AO$57*'Calculatie sheet'!$AO$78</f>
        <v>0</v>
      </c>
      <c r="D18" t="s">
        <v>360</v>
      </c>
      <c r="G18" s="684">
        <f>C18*'Calculatie sheet'!AO$7</f>
        <v>0</v>
      </c>
      <c r="H18" s="682">
        <f>C18*'Calculatie sheet'!AO$8</f>
        <v>0</v>
      </c>
      <c r="I18" t="str">
        <f t="shared" si="0"/>
        <v>Biobased</v>
      </c>
      <c r="J18" s="568">
        <f>LOOKUP('Calculatie sheet'!$AO$2,'Objectenoverzicht aantallen'!$A:$A,'Objectenoverzicht aantallen'!E:E)*$C18</f>
        <v>0</v>
      </c>
      <c r="K18" s="568">
        <f>LOOKUP('Calculatie sheet'!$AO$2,'Objectenoverzicht aantallen'!$A:$A,'Objectenoverzicht aantallen'!F:F)*$C18</f>
        <v>0</v>
      </c>
      <c r="L18" s="568">
        <f>LOOKUP('Calculatie sheet'!$AO$2,'Objectenoverzicht aantallen'!$A:$A,'Objectenoverzicht aantallen'!G:G)*$C18</f>
        <v>0</v>
      </c>
      <c r="M18" s="568">
        <f>LOOKUP('Calculatie sheet'!$AO$2,'Objectenoverzicht aantallen'!$A:$A,'Objectenoverzicht aantallen'!H:H)*$C18</f>
        <v>0</v>
      </c>
      <c r="N18" s="568">
        <f>LOOKUP('Calculatie sheet'!$AO$2,'Objectenoverzicht aantallen'!$A:$A,'Objectenoverzicht aantallen'!I:I)*$C18</f>
        <v>0</v>
      </c>
      <c r="O18" s="568">
        <f>LOOKUP('Calculatie sheet'!$AO$2,'Objectenoverzicht aantallen'!$A:$A,'Objectenoverzicht aantallen'!J:J)*$C18</f>
        <v>0</v>
      </c>
      <c r="P18" s="568">
        <f>LOOKUP('Calculatie sheet'!$AO$2,'Objectenoverzicht aantallen'!$A:$A,'Objectenoverzicht aantallen'!K:K)*$C18</f>
        <v>0</v>
      </c>
      <c r="Q18" s="568">
        <f>LOOKUP('Calculatie sheet'!$AO$2,'Objectenoverzicht aantallen'!$A:$A,'Objectenoverzicht aantallen'!L:L)*$C18</f>
        <v>0</v>
      </c>
      <c r="R18" s="568">
        <f>LOOKUP('Calculatie sheet'!$AO$2,'Objectenoverzicht aantallen'!$A:$A,'Objectenoverzicht aantallen'!M:M)*$C18</f>
        <v>0</v>
      </c>
      <c r="S18" s="568">
        <f>LOOKUP('Calculatie sheet'!$AO$2,'Objectenoverzicht aantallen'!$A:$A,'Objectenoverzicht aantallen'!N:N)*$C18</f>
        <v>0</v>
      </c>
      <c r="T18" s="568">
        <f>LOOKUP('Calculatie sheet'!$AO$2,'Objectenoverzicht aantallen'!$A:$A,'Objectenoverzicht aantallen'!O:O)*$C18</f>
        <v>0</v>
      </c>
    </row>
    <row r="19" spans="2:20" x14ac:dyDescent="0.2">
      <c r="B19" t="str">
        <f>B12</f>
        <v>Hout</v>
      </c>
      <c r="C19" s="683">
        <f>'Calculatie sheet'!AO71*'Calculatie sheet'!$AO$57*'Calculatie sheet'!$AO$78</f>
        <v>0</v>
      </c>
      <c r="D19" t="s">
        <v>360</v>
      </c>
      <c r="G19" s="684">
        <f>C19*'Calculatie sheet'!AO$7</f>
        <v>0</v>
      </c>
      <c r="H19" s="682">
        <f>C19*'Calculatie sheet'!AO$8</f>
        <v>0</v>
      </c>
      <c r="I19" t="str">
        <f t="shared" ref="I19" si="4">D19</f>
        <v>Biobased</v>
      </c>
      <c r="J19" s="568">
        <f>LOOKUP('Calculatie sheet'!$AO$2,'Objectenoverzicht aantallen'!$A:$A,'Objectenoverzicht aantallen'!E:E)*$C19</f>
        <v>0</v>
      </c>
      <c r="K19" s="568">
        <f>LOOKUP('Calculatie sheet'!$AO$2,'Objectenoverzicht aantallen'!$A:$A,'Objectenoverzicht aantallen'!F:F)*$C19</f>
        <v>0</v>
      </c>
      <c r="L19" s="568">
        <f>LOOKUP('Calculatie sheet'!$AO$2,'Objectenoverzicht aantallen'!$A:$A,'Objectenoverzicht aantallen'!G:G)*$C19</f>
        <v>0</v>
      </c>
      <c r="M19" s="568">
        <f>LOOKUP('Calculatie sheet'!$AO$2,'Objectenoverzicht aantallen'!$A:$A,'Objectenoverzicht aantallen'!H:H)*$C19</f>
        <v>0</v>
      </c>
      <c r="N19" s="568">
        <f>LOOKUP('Calculatie sheet'!$AO$2,'Objectenoverzicht aantallen'!$A:$A,'Objectenoverzicht aantallen'!I:I)*$C19</f>
        <v>0</v>
      </c>
      <c r="O19" s="568">
        <f>LOOKUP('Calculatie sheet'!$AO$2,'Objectenoverzicht aantallen'!$A:$A,'Objectenoverzicht aantallen'!J:J)*$C19</f>
        <v>0</v>
      </c>
      <c r="P19" s="568">
        <f>LOOKUP('Calculatie sheet'!$AO$2,'Objectenoverzicht aantallen'!$A:$A,'Objectenoverzicht aantallen'!K:K)*$C19</f>
        <v>0</v>
      </c>
      <c r="Q19" s="568">
        <f>LOOKUP('Calculatie sheet'!$AO$2,'Objectenoverzicht aantallen'!$A:$A,'Objectenoverzicht aantallen'!L:L)*$C19</f>
        <v>0</v>
      </c>
      <c r="R19" s="568">
        <f>LOOKUP('Calculatie sheet'!$AO$2,'Objectenoverzicht aantallen'!$A:$A,'Objectenoverzicht aantallen'!M:M)*$C19</f>
        <v>0</v>
      </c>
      <c r="S19" s="568">
        <f>LOOKUP('Calculatie sheet'!$AO$2,'Objectenoverzicht aantallen'!$A:$A,'Objectenoverzicht aantallen'!N:N)*$C19</f>
        <v>0</v>
      </c>
      <c r="T19" s="568">
        <f>LOOKUP('Calculatie sheet'!$AO$2,'Objectenoverzicht aantallen'!$A:$A,'Objectenoverzicht aantallen'!O:O)*$C19</f>
        <v>0</v>
      </c>
    </row>
    <row r="20" spans="2:20" x14ac:dyDescent="0.2">
      <c r="B20" t="str">
        <f t="shared" ref="B20:B21" si="5">B13</f>
        <v>Grondbewerking</v>
      </c>
      <c r="C20" s="683">
        <f>'Calculatie sheet'!AO72*'Calculatie sheet'!$AO$57*'Calculatie sheet'!$AO$78</f>
        <v>0</v>
      </c>
      <c r="D20" t="s">
        <v>360</v>
      </c>
      <c r="G20" s="684">
        <f>C20*'Calculatie sheet'!AO$7</f>
        <v>0</v>
      </c>
      <c r="H20" s="682">
        <f>C20*'Calculatie sheet'!AO$8</f>
        <v>0</v>
      </c>
      <c r="I20" t="str">
        <f t="shared" si="0"/>
        <v>Biobased</v>
      </c>
      <c r="J20" s="568">
        <f>LOOKUP('Calculatie sheet'!$AO$2,'Objectenoverzicht aantallen'!$A:$A,'Objectenoverzicht aantallen'!E:E)*$C20</f>
        <v>0</v>
      </c>
      <c r="K20" s="568">
        <f>LOOKUP('Calculatie sheet'!$AO$2,'Objectenoverzicht aantallen'!$A:$A,'Objectenoverzicht aantallen'!F:F)*$C20</f>
        <v>0</v>
      </c>
      <c r="L20" s="568">
        <f>LOOKUP('Calculatie sheet'!$AO$2,'Objectenoverzicht aantallen'!$A:$A,'Objectenoverzicht aantallen'!G:G)*$C20</f>
        <v>0</v>
      </c>
      <c r="M20" s="568">
        <f>LOOKUP('Calculatie sheet'!$AO$2,'Objectenoverzicht aantallen'!$A:$A,'Objectenoverzicht aantallen'!H:H)*$C20</f>
        <v>0</v>
      </c>
      <c r="N20" s="568">
        <f>LOOKUP('Calculatie sheet'!$AO$2,'Objectenoverzicht aantallen'!$A:$A,'Objectenoverzicht aantallen'!I:I)*$C20</f>
        <v>0</v>
      </c>
      <c r="O20" s="568">
        <f>LOOKUP('Calculatie sheet'!$AO$2,'Objectenoverzicht aantallen'!$A:$A,'Objectenoverzicht aantallen'!J:J)*$C20</f>
        <v>0</v>
      </c>
      <c r="P20" s="568">
        <f>LOOKUP('Calculatie sheet'!$AO$2,'Objectenoverzicht aantallen'!$A:$A,'Objectenoverzicht aantallen'!K:K)*$C20</f>
        <v>0</v>
      </c>
      <c r="Q20" s="568">
        <f>LOOKUP('Calculatie sheet'!$AO$2,'Objectenoverzicht aantallen'!$A:$A,'Objectenoverzicht aantallen'!L:L)*$C20</f>
        <v>0</v>
      </c>
      <c r="R20" s="568">
        <f>LOOKUP('Calculatie sheet'!$AO$2,'Objectenoverzicht aantallen'!$A:$A,'Objectenoverzicht aantallen'!M:M)*$C20</f>
        <v>0</v>
      </c>
      <c r="S20" s="568">
        <f>LOOKUP('Calculatie sheet'!$AO$2,'Objectenoverzicht aantallen'!$A:$A,'Objectenoverzicht aantallen'!N:N)*$C20</f>
        <v>0</v>
      </c>
      <c r="T20" s="568">
        <f>LOOKUP('Calculatie sheet'!$AO$2,'Objectenoverzicht aantallen'!$A:$A,'Objectenoverzicht aantallen'!O:O)*$C20</f>
        <v>0</v>
      </c>
    </row>
    <row r="21" spans="2:20" x14ac:dyDescent="0.2">
      <c r="B21" t="str">
        <f t="shared" si="5"/>
        <v>Bestrating</v>
      </c>
      <c r="C21" s="683">
        <f>'Calculatie sheet'!AO73*'Calculatie sheet'!$AO$57*'Calculatie sheet'!$AO$78</f>
        <v>0</v>
      </c>
      <c r="D21" t="s">
        <v>360</v>
      </c>
      <c r="G21" s="684">
        <f>C21*'Calculatie sheet'!AO$7</f>
        <v>0</v>
      </c>
      <c r="H21" s="682">
        <f>C21*'Calculatie sheet'!AO$8</f>
        <v>0</v>
      </c>
      <c r="I21" t="str">
        <f t="shared" si="0"/>
        <v>Biobased</v>
      </c>
      <c r="J21" s="568">
        <f>LOOKUP('Calculatie sheet'!$AO$2,'Objectenoverzicht aantallen'!$A:$A,'Objectenoverzicht aantallen'!E:E)*$C21</f>
        <v>0</v>
      </c>
      <c r="K21" s="568">
        <f>LOOKUP('Calculatie sheet'!$AO$2,'Objectenoverzicht aantallen'!$A:$A,'Objectenoverzicht aantallen'!F:F)*$C21</f>
        <v>0</v>
      </c>
      <c r="L21" s="568">
        <f>LOOKUP('Calculatie sheet'!$AO$2,'Objectenoverzicht aantallen'!$A:$A,'Objectenoverzicht aantallen'!G:G)*$C21</f>
        <v>0</v>
      </c>
      <c r="M21" s="568">
        <f>LOOKUP('Calculatie sheet'!$AO$2,'Objectenoverzicht aantallen'!$A:$A,'Objectenoverzicht aantallen'!H:H)*$C21</f>
        <v>0</v>
      </c>
      <c r="N21" s="568">
        <f>LOOKUP('Calculatie sheet'!$AO$2,'Objectenoverzicht aantallen'!$A:$A,'Objectenoverzicht aantallen'!I:I)*$C21</f>
        <v>0</v>
      </c>
      <c r="O21" s="568">
        <f>LOOKUP('Calculatie sheet'!$AO$2,'Objectenoverzicht aantallen'!$A:$A,'Objectenoverzicht aantallen'!J:J)*$C21</f>
        <v>0</v>
      </c>
      <c r="P21" s="568">
        <f>LOOKUP('Calculatie sheet'!$AO$2,'Objectenoverzicht aantallen'!$A:$A,'Objectenoverzicht aantallen'!K:K)*$C21</f>
        <v>0</v>
      </c>
      <c r="Q21" s="568">
        <f>LOOKUP('Calculatie sheet'!$AO$2,'Objectenoverzicht aantallen'!$A:$A,'Objectenoverzicht aantallen'!L:L)*$C21</f>
        <v>0</v>
      </c>
      <c r="R21" s="568">
        <f>LOOKUP('Calculatie sheet'!$AO$2,'Objectenoverzicht aantallen'!$A:$A,'Objectenoverzicht aantallen'!M:M)*$C21</f>
        <v>0</v>
      </c>
      <c r="S21" s="568">
        <f>LOOKUP('Calculatie sheet'!$AO$2,'Objectenoverzicht aantallen'!$A:$A,'Objectenoverzicht aantallen'!N:N)*$C21</f>
        <v>0</v>
      </c>
      <c r="T21" s="568">
        <f>LOOKUP('Calculatie sheet'!$AO$2,'Objectenoverzicht aantallen'!$A:$A,'Objectenoverzicht aantallen'!O:O)*$C21</f>
        <v>0</v>
      </c>
    </row>
    <row r="22" spans="2:20" x14ac:dyDescent="0.2">
      <c r="B22" t="s">
        <v>348</v>
      </c>
      <c r="C22" s="683">
        <f>'Calculatie sheet'!AO74*'Calculatie sheet'!$AO$57*'Calculatie sheet'!$AO$78</f>
        <v>0</v>
      </c>
      <c r="D22" t="s">
        <v>360</v>
      </c>
      <c r="G22" s="684">
        <f>C22*'Calculatie sheet'!AO$7</f>
        <v>0</v>
      </c>
      <c r="H22" s="682">
        <f>C22*'Calculatie sheet'!AO$8</f>
        <v>0</v>
      </c>
      <c r="I22" t="str">
        <f t="shared" si="0"/>
        <v>Biobased</v>
      </c>
      <c r="J22" s="568">
        <f>LOOKUP('Calculatie sheet'!$AO$2,'Objectenoverzicht aantallen'!$A:$A,'Objectenoverzicht aantallen'!E:E)*$C22</f>
        <v>0</v>
      </c>
      <c r="K22" s="568">
        <f>LOOKUP('Calculatie sheet'!$AO$2,'Objectenoverzicht aantallen'!$A:$A,'Objectenoverzicht aantallen'!F:F)*$C22</f>
        <v>0</v>
      </c>
      <c r="L22" s="568">
        <f>LOOKUP('Calculatie sheet'!$AO$2,'Objectenoverzicht aantallen'!$A:$A,'Objectenoverzicht aantallen'!G:G)*$C22</f>
        <v>0</v>
      </c>
      <c r="M22" s="568">
        <f>LOOKUP('Calculatie sheet'!$AO$2,'Objectenoverzicht aantallen'!$A:$A,'Objectenoverzicht aantallen'!H:H)*$C22</f>
        <v>0</v>
      </c>
      <c r="N22" s="568">
        <f>LOOKUP('Calculatie sheet'!$AO$2,'Objectenoverzicht aantallen'!$A:$A,'Objectenoverzicht aantallen'!I:I)*$C22</f>
        <v>0</v>
      </c>
      <c r="O22" s="568">
        <f>LOOKUP('Calculatie sheet'!$AO$2,'Objectenoverzicht aantallen'!$A:$A,'Objectenoverzicht aantallen'!J:J)*$C22</f>
        <v>0</v>
      </c>
      <c r="P22" s="568">
        <f>LOOKUP('Calculatie sheet'!$AO$2,'Objectenoverzicht aantallen'!$A:$A,'Objectenoverzicht aantallen'!K:K)*$C22</f>
        <v>0</v>
      </c>
      <c r="Q22" s="568">
        <f>LOOKUP('Calculatie sheet'!$AO$2,'Objectenoverzicht aantallen'!$A:$A,'Objectenoverzicht aantallen'!L:L)*$C22</f>
        <v>0</v>
      </c>
      <c r="R22" s="568">
        <f>LOOKUP('Calculatie sheet'!$AO$2,'Objectenoverzicht aantallen'!$A:$A,'Objectenoverzicht aantallen'!M:M)*$C22</f>
        <v>0</v>
      </c>
      <c r="S22" s="568">
        <f>LOOKUP('Calculatie sheet'!$AO$2,'Objectenoverzicht aantallen'!$A:$A,'Objectenoverzicht aantallen'!N:N)*$C22</f>
        <v>0</v>
      </c>
      <c r="T22" s="568">
        <f>LOOKUP('Calculatie sheet'!$AO$2,'Objectenoverzicht aantallen'!$A:$A,'Objectenoverzicht aantallen'!O:O)*$C22</f>
        <v>0</v>
      </c>
    </row>
  </sheetData>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32FA3-F48B-2541-88A6-D3E1F7C1027F}">
  <dimension ref="A1:T22"/>
  <sheetViews>
    <sheetView topLeftCell="C1" workbookViewId="0">
      <selection activeCell="G18" sqref="G18:T19"/>
    </sheetView>
  </sheetViews>
  <sheetFormatPr baseColWidth="10" defaultRowHeight="16" x14ac:dyDescent="0.2"/>
  <cols>
    <col min="1" max="1" width="25.6640625" bestFit="1" customWidth="1"/>
    <col min="3" max="3" width="11.5" bestFit="1" customWidth="1"/>
    <col min="5" max="5" width="21" bestFit="1" customWidth="1"/>
  </cols>
  <sheetData>
    <row r="1" spans="1:20" x14ac:dyDescent="0.2">
      <c r="A1" t="str">
        <f>'Calculatie sheet'!AP3</f>
        <v>Persleidingen (staal)</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sheet'!AP68*'Calculatie sheet'!$AP$57*(1-'Calculatie sheet'!$AP$77-'Calculatie sheet'!$AP$78)</f>
        <v>0</v>
      </c>
      <c r="D2" t="s">
        <v>134</v>
      </c>
      <c r="E2" s="8" t="s">
        <v>71</v>
      </c>
      <c r="G2" s="684">
        <f>C2*'Calculatie sheet'!AP$7</f>
        <v>0</v>
      </c>
      <c r="H2" s="682">
        <f>C2*'Calculatie sheet'!AP$8</f>
        <v>0</v>
      </c>
      <c r="I2" t="str">
        <f>D2</f>
        <v>Primair</v>
      </c>
      <c r="J2" s="568">
        <f>LOOKUP('Calculatie sheet'!$AP$2,'Objectenoverzicht aantallen'!$A:$A,'Objectenoverzicht aantallen'!E:E)*$C2</f>
        <v>0</v>
      </c>
      <c r="K2" s="568">
        <f>LOOKUP('Calculatie sheet'!$AP$2,'Objectenoverzicht aantallen'!$A:$A,'Objectenoverzicht aantallen'!F:F)*$C2</f>
        <v>0</v>
      </c>
      <c r="L2" s="568">
        <f>LOOKUP('Calculatie sheet'!$AP$2,'Objectenoverzicht aantallen'!$A:$A,'Objectenoverzicht aantallen'!G:G)*$C2</f>
        <v>0</v>
      </c>
      <c r="M2" s="568">
        <f>LOOKUP('Calculatie sheet'!$AP$2,'Objectenoverzicht aantallen'!$A:$A,'Objectenoverzicht aantallen'!H:H)*$C2</f>
        <v>0</v>
      </c>
      <c r="N2" s="568">
        <f>LOOKUP('Calculatie sheet'!$AP$2,'Objectenoverzicht aantallen'!$A:$A,'Objectenoverzicht aantallen'!I:I)*$C2</f>
        <v>0</v>
      </c>
      <c r="O2" s="568">
        <f>LOOKUP('Calculatie sheet'!$AP$2,'Objectenoverzicht aantallen'!$A:$A,'Objectenoverzicht aantallen'!J:J)*$C2</f>
        <v>0</v>
      </c>
      <c r="P2" s="568">
        <f>LOOKUP('Calculatie sheet'!$AP$2,'Objectenoverzicht aantallen'!$A:$A,'Objectenoverzicht aantallen'!K:K)*$C2</f>
        <v>0</v>
      </c>
      <c r="Q2" s="568">
        <f>LOOKUP('Calculatie sheet'!$AP$2,'Objectenoverzicht aantallen'!$A:$A,'Objectenoverzicht aantallen'!L:L)*$C2</f>
        <v>0</v>
      </c>
      <c r="R2" s="568">
        <f>LOOKUP('Calculatie sheet'!$AP$2,'Objectenoverzicht aantallen'!$A:$A,'Objectenoverzicht aantallen'!M:M)*$C2</f>
        <v>0</v>
      </c>
      <c r="S2" s="568">
        <f>LOOKUP('Calculatie sheet'!$AP$2,'Objectenoverzicht aantallen'!$A:$A,'Objectenoverzicht aantallen'!N:N)*$C2</f>
        <v>0</v>
      </c>
      <c r="T2" s="568">
        <f>LOOKUP('Calculatie sheet'!$AP$2,'Objectenoverzicht aantallen'!$A:$A,'Objectenoverzicht aantallen'!O:O)*$C2</f>
        <v>0</v>
      </c>
    </row>
    <row r="3" spans="1:20" x14ac:dyDescent="0.2">
      <c r="B3" t="str">
        <f>'Calculatie sheet'!C69</f>
        <v>Staal</v>
      </c>
      <c r="C3" s="683">
        <f>'Calculatie sheet'!AP69*'Calculatie sheet'!$AP$57*(1-'Calculatie sheet'!$AP$77-'Calculatie sheet'!$AP$78)</f>
        <v>90.614999999999995</v>
      </c>
      <c r="D3" t="s">
        <v>134</v>
      </c>
      <c r="E3" s="24" t="s">
        <v>74</v>
      </c>
      <c r="G3" s="684">
        <f>C3*'Calculatie sheet'!AP$7</f>
        <v>0</v>
      </c>
      <c r="H3" s="682">
        <f>C3*'Calculatie sheet'!AP$8</f>
        <v>0</v>
      </c>
      <c r="I3" t="str">
        <f t="shared" ref="I3:I22" si="0">D3</f>
        <v>Primair</v>
      </c>
      <c r="J3" s="568">
        <f>LOOKUP('Calculatie sheet'!$AP$2,'Objectenoverzicht aantallen'!$A:$A,'Objectenoverzicht aantallen'!E:E)*$C3</f>
        <v>0</v>
      </c>
      <c r="K3" s="568">
        <f>LOOKUP('Calculatie sheet'!$AP$2,'Objectenoverzicht aantallen'!$A:$A,'Objectenoverzicht aantallen'!F:F)*$C3</f>
        <v>0</v>
      </c>
      <c r="L3" s="568">
        <f>LOOKUP('Calculatie sheet'!$AP$2,'Objectenoverzicht aantallen'!$A:$A,'Objectenoverzicht aantallen'!G:G)*$C3</f>
        <v>0</v>
      </c>
      <c r="M3" s="568">
        <f>LOOKUP('Calculatie sheet'!$AP$2,'Objectenoverzicht aantallen'!$A:$A,'Objectenoverzicht aantallen'!H:H)*$C3</f>
        <v>0</v>
      </c>
      <c r="N3" s="568">
        <f>LOOKUP('Calculatie sheet'!$AP$2,'Objectenoverzicht aantallen'!$A:$A,'Objectenoverzicht aantallen'!I:I)*$C3</f>
        <v>0</v>
      </c>
      <c r="O3" s="568">
        <f>LOOKUP('Calculatie sheet'!$AP$2,'Objectenoverzicht aantallen'!$A:$A,'Objectenoverzicht aantallen'!J:J)*$C3</f>
        <v>0</v>
      </c>
      <c r="P3" s="568">
        <f>LOOKUP('Calculatie sheet'!$AP$2,'Objectenoverzicht aantallen'!$A:$A,'Objectenoverzicht aantallen'!K:K)*$C3</f>
        <v>0</v>
      </c>
      <c r="Q3" s="568">
        <f>LOOKUP('Calculatie sheet'!$AP$2,'Objectenoverzicht aantallen'!$A:$A,'Objectenoverzicht aantallen'!L:L)*$C3</f>
        <v>0</v>
      </c>
      <c r="R3" s="568">
        <f>LOOKUP('Calculatie sheet'!$AP$2,'Objectenoverzicht aantallen'!$A:$A,'Objectenoverzicht aantallen'!M:M)*$C3</f>
        <v>0</v>
      </c>
      <c r="S3" s="568">
        <f>LOOKUP('Calculatie sheet'!$AP$2,'Objectenoverzicht aantallen'!$A:$A,'Objectenoverzicht aantallen'!N:N)*$C3</f>
        <v>0</v>
      </c>
      <c r="T3" s="568">
        <f>LOOKUP('Calculatie sheet'!$AP$2,'Objectenoverzicht aantallen'!$A:$A,'Objectenoverzicht aantallen'!O:O)*$C3</f>
        <v>0</v>
      </c>
    </row>
    <row r="4" spans="1:20" x14ac:dyDescent="0.2">
      <c r="B4" t="str">
        <f>'Calculatie sheet'!C70</f>
        <v>Asfalt</v>
      </c>
      <c r="C4" s="683">
        <f>'Calculatie sheet'!AP70*'Calculatie sheet'!$AP$57*(1-'Calculatie sheet'!$AP$77-'Calculatie sheet'!$AP$78)</f>
        <v>0</v>
      </c>
      <c r="D4" t="s">
        <v>134</v>
      </c>
      <c r="E4" s="25" t="s">
        <v>75</v>
      </c>
      <c r="G4" s="684">
        <f>C4*'Calculatie sheet'!AP$7</f>
        <v>0</v>
      </c>
      <c r="H4" s="682">
        <f>C4*'Calculatie sheet'!AP$8</f>
        <v>0</v>
      </c>
      <c r="I4" t="str">
        <f t="shared" si="0"/>
        <v>Primair</v>
      </c>
      <c r="J4" s="568">
        <f>LOOKUP('Calculatie sheet'!$AP$2,'Objectenoverzicht aantallen'!$A:$A,'Objectenoverzicht aantallen'!E:E)*$C4</f>
        <v>0</v>
      </c>
      <c r="K4" s="568">
        <f>LOOKUP('Calculatie sheet'!$AP$2,'Objectenoverzicht aantallen'!$A:$A,'Objectenoverzicht aantallen'!F:F)*$C4</f>
        <v>0</v>
      </c>
      <c r="L4" s="568">
        <f>LOOKUP('Calculatie sheet'!$AP$2,'Objectenoverzicht aantallen'!$A:$A,'Objectenoverzicht aantallen'!G:G)*$C4</f>
        <v>0</v>
      </c>
      <c r="M4" s="568">
        <f>LOOKUP('Calculatie sheet'!$AP$2,'Objectenoverzicht aantallen'!$A:$A,'Objectenoverzicht aantallen'!H:H)*$C4</f>
        <v>0</v>
      </c>
      <c r="N4" s="568">
        <f>LOOKUP('Calculatie sheet'!$AP$2,'Objectenoverzicht aantallen'!$A:$A,'Objectenoverzicht aantallen'!I:I)*$C4</f>
        <v>0</v>
      </c>
      <c r="O4" s="568">
        <f>LOOKUP('Calculatie sheet'!$AP$2,'Objectenoverzicht aantallen'!$A:$A,'Objectenoverzicht aantallen'!J:J)*$C4</f>
        <v>0</v>
      </c>
      <c r="P4" s="568">
        <f>LOOKUP('Calculatie sheet'!$AP$2,'Objectenoverzicht aantallen'!$A:$A,'Objectenoverzicht aantallen'!K:K)*$C4</f>
        <v>0</v>
      </c>
      <c r="Q4" s="568">
        <f>LOOKUP('Calculatie sheet'!$AP$2,'Objectenoverzicht aantallen'!$A:$A,'Objectenoverzicht aantallen'!L:L)*$C4</f>
        <v>0</v>
      </c>
      <c r="R4" s="568">
        <f>LOOKUP('Calculatie sheet'!$AP$2,'Objectenoverzicht aantallen'!$A:$A,'Objectenoverzicht aantallen'!M:M)*$C4</f>
        <v>0</v>
      </c>
      <c r="S4" s="568">
        <f>LOOKUP('Calculatie sheet'!$AP$2,'Objectenoverzicht aantallen'!$A:$A,'Objectenoverzicht aantallen'!N:N)*$C4</f>
        <v>0</v>
      </c>
      <c r="T4" s="568">
        <f>LOOKUP('Calculatie sheet'!$AP$2,'Objectenoverzicht aantallen'!$A:$A,'Objectenoverzicht aantallen'!O:O)*$C4</f>
        <v>0</v>
      </c>
    </row>
    <row r="5" spans="1:20" x14ac:dyDescent="0.2">
      <c r="B5" t="s">
        <v>866</v>
      </c>
      <c r="C5" s="683">
        <f>'Calculatie sheet'!AP71*'Calculatie sheet'!$AP$57*(1-'Calculatie sheet'!$AP$77-'Calculatie sheet'!$AP$78)</f>
        <v>0</v>
      </c>
      <c r="D5" t="s">
        <v>134</v>
      </c>
      <c r="E5" s="27" t="s">
        <v>93</v>
      </c>
      <c r="G5" s="684">
        <f>C5*'Calculatie sheet'!AP$7</f>
        <v>0</v>
      </c>
      <c r="H5" s="682">
        <f>C5*'Calculatie sheet'!AP$8</f>
        <v>0</v>
      </c>
      <c r="I5" t="str">
        <f t="shared" ref="I5" si="1">D5</f>
        <v>Primair</v>
      </c>
      <c r="J5" s="568">
        <f>LOOKUP('Calculatie sheet'!$AP$2,'Objectenoverzicht aantallen'!$A:$A,'Objectenoverzicht aantallen'!E:E)*$C5</f>
        <v>0</v>
      </c>
      <c r="K5" s="568">
        <f>LOOKUP('Calculatie sheet'!$AP$2,'Objectenoverzicht aantallen'!$A:$A,'Objectenoverzicht aantallen'!F:F)*$C5</f>
        <v>0</v>
      </c>
      <c r="L5" s="568">
        <f>LOOKUP('Calculatie sheet'!$AP$2,'Objectenoverzicht aantallen'!$A:$A,'Objectenoverzicht aantallen'!G:G)*$C5</f>
        <v>0</v>
      </c>
      <c r="M5" s="568">
        <f>LOOKUP('Calculatie sheet'!$AP$2,'Objectenoverzicht aantallen'!$A:$A,'Objectenoverzicht aantallen'!H:H)*$C5</f>
        <v>0</v>
      </c>
      <c r="N5" s="568">
        <f>LOOKUP('Calculatie sheet'!$AP$2,'Objectenoverzicht aantallen'!$A:$A,'Objectenoverzicht aantallen'!I:I)*$C5</f>
        <v>0</v>
      </c>
      <c r="O5" s="568">
        <f>LOOKUP('Calculatie sheet'!$AP$2,'Objectenoverzicht aantallen'!$A:$A,'Objectenoverzicht aantallen'!J:J)*$C5</f>
        <v>0</v>
      </c>
      <c r="P5" s="568">
        <f>LOOKUP('Calculatie sheet'!$AP$2,'Objectenoverzicht aantallen'!$A:$A,'Objectenoverzicht aantallen'!K:K)*$C5</f>
        <v>0</v>
      </c>
      <c r="Q5" s="568">
        <f>LOOKUP('Calculatie sheet'!$AP$2,'Objectenoverzicht aantallen'!$A:$A,'Objectenoverzicht aantallen'!L:L)*$C5</f>
        <v>0</v>
      </c>
      <c r="R5" s="568">
        <f>LOOKUP('Calculatie sheet'!$AP$2,'Objectenoverzicht aantallen'!$A:$A,'Objectenoverzicht aantallen'!M:M)*$C5</f>
        <v>0</v>
      </c>
      <c r="S5" s="568">
        <f>LOOKUP('Calculatie sheet'!$AP$2,'Objectenoverzicht aantallen'!$A:$A,'Objectenoverzicht aantallen'!N:N)*$C5</f>
        <v>0</v>
      </c>
      <c r="T5" s="568">
        <f>LOOKUP('Calculatie sheet'!$AP$2,'Objectenoverzicht aantallen'!$A:$A,'Objectenoverzicht aantallen'!O:O)*$C5</f>
        <v>0</v>
      </c>
    </row>
    <row r="6" spans="1:20" x14ac:dyDescent="0.2">
      <c r="B6" t="str">
        <f>'Calculatie sheet'!C72</f>
        <v>Grondbewerking</v>
      </c>
      <c r="C6" s="683">
        <f>'Calculatie sheet'!AP72*'Calculatie sheet'!$AP$57*(1-'Calculatie sheet'!$AP$77-'Calculatie sheet'!$AP$78)</f>
        <v>0</v>
      </c>
      <c r="D6" t="s">
        <v>134</v>
      </c>
      <c r="E6" s="38" t="s">
        <v>659</v>
      </c>
      <c r="G6" s="684">
        <f>C6*'Calculatie sheet'!AP$7</f>
        <v>0</v>
      </c>
      <c r="H6" s="682">
        <f>C6*'Calculatie sheet'!AP$8</f>
        <v>0</v>
      </c>
      <c r="I6" t="str">
        <f t="shared" si="0"/>
        <v>Primair</v>
      </c>
      <c r="J6" s="568">
        <f>LOOKUP('Calculatie sheet'!$AP$2,'Objectenoverzicht aantallen'!$A:$A,'Objectenoverzicht aantallen'!E:E)*$C6</f>
        <v>0</v>
      </c>
      <c r="K6" s="568">
        <f>LOOKUP('Calculatie sheet'!$AP$2,'Objectenoverzicht aantallen'!$A:$A,'Objectenoverzicht aantallen'!F:F)*$C6</f>
        <v>0</v>
      </c>
      <c r="L6" s="568">
        <f>LOOKUP('Calculatie sheet'!$AP$2,'Objectenoverzicht aantallen'!$A:$A,'Objectenoverzicht aantallen'!G:G)*$C6</f>
        <v>0</v>
      </c>
      <c r="M6" s="568">
        <f>LOOKUP('Calculatie sheet'!$AP$2,'Objectenoverzicht aantallen'!$A:$A,'Objectenoverzicht aantallen'!H:H)*$C6</f>
        <v>0</v>
      </c>
      <c r="N6" s="568">
        <f>LOOKUP('Calculatie sheet'!$AP$2,'Objectenoverzicht aantallen'!$A:$A,'Objectenoverzicht aantallen'!I:I)*$C6</f>
        <v>0</v>
      </c>
      <c r="O6" s="568">
        <f>LOOKUP('Calculatie sheet'!$AP$2,'Objectenoverzicht aantallen'!$A:$A,'Objectenoverzicht aantallen'!J:J)*$C6</f>
        <v>0</v>
      </c>
      <c r="P6" s="568">
        <f>LOOKUP('Calculatie sheet'!$AP$2,'Objectenoverzicht aantallen'!$A:$A,'Objectenoverzicht aantallen'!K:K)*$C6</f>
        <v>0</v>
      </c>
      <c r="Q6" s="568">
        <f>LOOKUP('Calculatie sheet'!$AP$2,'Objectenoverzicht aantallen'!$A:$A,'Objectenoverzicht aantallen'!L:L)*$C6</f>
        <v>0</v>
      </c>
      <c r="R6" s="568">
        <f>LOOKUP('Calculatie sheet'!$AP$2,'Objectenoverzicht aantallen'!$A:$A,'Objectenoverzicht aantallen'!M:M)*$C6</f>
        <v>0</v>
      </c>
      <c r="S6" s="568">
        <f>LOOKUP('Calculatie sheet'!$AP$2,'Objectenoverzicht aantallen'!$A:$A,'Objectenoverzicht aantallen'!N:N)*$C6</f>
        <v>0</v>
      </c>
      <c r="T6" s="568">
        <f>LOOKUP('Calculatie sheet'!$AP$2,'Objectenoverzicht aantallen'!$A:$A,'Objectenoverzicht aantallen'!O:O)*$C6</f>
        <v>0</v>
      </c>
    </row>
    <row r="7" spans="1:20" x14ac:dyDescent="0.2">
      <c r="B7" t="str">
        <f>'Calculatie sheet'!C73</f>
        <v>Bestrating</v>
      </c>
      <c r="C7" s="683">
        <f>'Calculatie sheet'!AP73*'Calculatie sheet'!$AP$57*(1-'Calculatie sheet'!$AP$77-'Calculatie sheet'!$AP$78)</f>
        <v>0</v>
      </c>
      <c r="D7" t="s">
        <v>134</v>
      </c>
      <c r="E7" s="569" t="s">
        <v>597</v>
      </c>
      <c r="G7" s="684">
        <f>C7*'Calculatie sheet'!AP$7</f>
        <v>0</v>
      </c>
      <c r="H7" s="682">
        <f>C7*'Calculatie sheet'!AP$8</f>
        <v>0</v>
      </c>
      <c r="I7" t="str">
        <f t="shared" si="0"/>
        <v>Primair</v>
      </c>
      <c r="J7" s="568">
        <f>LOOKUP('Calculatie sheet'!$AP$2,'Objectenoverzicht aantallen'!$A:$A,'Objectenoverzicht aantallen'!E:E)*$C7</f>
        <v>0</v>
      </c>
      <c r="K7" s="568">
        <f>LOOKUP('Calculatie sheet'!$AP$2,'Objectenoverzicht aantallen'!$A:$A,'Objectenoverzicht aantallen'!F:F)*$C7</f>
        <v>0</v>
      </c>
      <c r="L7" s="568">
        <f>LOOKUP('Calculatie sheet'!$AP$2,'Objectenoverzicht aantallen'!$A:$A,'Objectenoverzicht aantallen'!G:G)*$C7</f>
        <v>0</v>
      </c>
      <c r="M7" s="568">
        <f>LOOKUP('Calculatie sheet'!$AP$2,'Objectenoverzicht aantallen'!$A:$A,'Objectenoverzicht aantallen'!H:H)*$C7</f>
        <v>0</v>
      </c>
      <c r="N7" s="568">
        <f>LOOKUP('Calculatie sheet'!$AP$2,'Objectenoverzicht aantallen'!$A:$A,'Objectenoverzicht aantallen'!I:I)*$C7</f>
        <v>0</v>
      </c>
      <c r="O7" s="568">
        <f>LOOKUP('Calculatie sheet'!$AP$2,'Objectenoverzicht aantallen'!$A:$A,'Objectenoverzicht aantallen'!J:J)*$C7</f>
        <v>0</v>
      </c>
      <c r="P7" s="568">
        <f>LOOKUP('Calculatie sheet'!$AP$2,'Objectenoverzicht aantallen'!$A:$A,'Objectenoverzicht aantallen'!K:K)*$C7</f>
        <v>0</v>
      </c>
      <c r="Q7" s="568">
        <f>LOOKUP('Calculatie sheet'!$AP$2,'Objectenoverzicht aantallen'!$A:$A,'Objectenoverzicht aantallen'!L:L)*$C7</f>
        <v>0</v>
      </c>
      <c r="R7" s="568">
        <f>LOOKUP('Calculatie sheet'!$AP$2,'Objectenoverzicht aantallen'!$A:$A,'Objectenoverzicht aantallen'!M:M)*$C7</f>
        <v>0</v>
      </c>
      <c r="S7" s="568">
        <f>LOOKUP('Calculatie sheet'!$AP$2,'Objectenoverzicht aantallen'!$A:$A,'Objectenoverzicht aantallen'!N:N)*$C7</f>
        <v>0</v>
      </c>
      <c r="T7" s="568">
        <f>LOOKUP('Calculatie sheet'!$AP$2,'Objectenoverzicht aantallen'!$A:$A,'Objectenoverzicht aantallen'!O:O)*$C7</f>
        <v>0</v>
      </c>
    </row>
    <row r="8" spans="1:20" x14ac:dyDescent="0.2">
      <c r="B8" t="s">
        <v>348</v>
      </c>
      <c r="C8" s="683">
        <f>'Calculatie sheet'!AP74*'Calculatie sheet'!$AP$57*(1-'Calculatie sheet'!$AP$77-'Calculatie sheet'!$AP$78)</f>
        <v>0</v>
      </c>
      <c r="D8" t="s">
        <v>134</v>
      </c>
      <c r="G8" s="684">
        <f>C8*'Calculatie sheet'!AP$7</f>
        <v>0</v>
      </c>
      <c r="H8" s="682">
        <f>C8*'Calculatie sheet'!AP$8</f>
        <v>0</v>
      </c>
      <c r="I8" t="str">
        <f t="shared" si="0"/>
        <v>Primair</v>
      </c>
      <c r="J8" s="568">
        <f>LOOKUP('Calculatie sheet'!$AP$2,'Objectenoverzicht aantallen'!$A:$A,'Objectenoverzicht aantallen'!E:E)*$C8</f>
        <v>0</v>
      </c>
      <c r="K8" s="568">
        <f>LOOKUP('Calculatie sheet'!$AP$2,'Objectenoverzicht aantallen'!$A:$A,'Objectenoverzicht aantallen'!F:F)*$C8</f>
        <v>0</v>
      </c>
      <c r="L8" s="568">
        <f>LOOKUP('Calculatie sheet'!$AP$2,'Objectenoverzicht aantallen'!$A:$A,'Objectenoverzicht aantallen'!G:G)*$C8</f>
        <v>0</v>
      </c>
      <c r="M8" s="568">
        <f>LOOKUP('Calculatie sheet'!$AP$2,'Objectenoverzicht aantallen'!$A:$A,'Objectenoverzicht aantallen'!H:H)*$C8</f>
        <v>0</v>
      </c>
      <c r="N8" s="568">
        <f>LOOKUP('Calculatie sheet'!$AP$2,'Objectenoverzicht aantallen'!$A:$A,'Objectenoverzicht aantallen'!I:I)*$C8</f>
        <v>0</v>
      </c>
      <c r="O8" s="568">
        <f>LOOKUP('Calculatie sheet'!$AP$2,'Objectenoverzicht aantallen'!$A:$A,'Objectenoverzicht aantallen'!J:J)*$C8</f>
        <v>0</v>
      </c>
      <c r="P8" s="568">
        <f>LOOKUP('Calculatie sheet'!$AP$2,'Objectenoverzicht aantallen'!$A:$A,'Objectenoverzicht aantallen'!K:K)*$C8</f>
        <v>0</v>
      </c>
      <c r="Q8" s="568">
        <f>LOOKUP('Calculatie sheet'!$AP$2,'Objectenoverzicht aantallen'!$A:$A,'Objectenoverzicht aantallen'!L:L)*$C8</f>
        <v>0</v>
      </c>
      <c r="R8" s="568">
        <f>LOOKUP('Calculatie sheet'!$AP$2,'Objectenoverzicht aantallen'!$A:$A,'Objectenoverzicht aantallen'!M:M)*$C8</f>
        <v>0</v>
      </c>
      <c r="S8" s="568">
        <f>LOOKUP('Calculatie sheet'!$AP$2,'Objectenoverzicht aantallen'!$A:$A,'Objectenoverzicht aantallen'!N:N)*$C8</f>
        <v>0</v>
      </c>
      <c r="T8" s="568">
        <f>LOOKUP('Calculatie sheet'!$AP$2,'Objectenoverzicht aantallen'!$A:$A,'Objectenoverzicht aantallen'!O:O)*$C8</f>
        <v>0</v>
      </c>
    </row>
    <row r="9" spans="1:20" x14ac:dyDescent="0.2">
      <c r="B9" t="str">
        <f t="shared" ref="B9:B14" si="2">B2</f>
        <v>Beton</v>
      </c>
      <c r="C9" s="683">
        <f>'Calculatie sheet'!AP68*'Calculatie sheet'!$AP$57*'Calculatie sheet'!$AP$77</f>
        <v>0</v>
      </c>
      <c r="D9" t="s">
        <v>135</v>
      </c>
      <c r="G9" s="684">
        <f>C9*'Calculatie sheet'!AP$7</f>
        <v>0</v>
      </c>
      <c r="H9" s="682">
        <f>C9*'Calculatie sheet'!AP$8</f>
        <v>0</v>
      </c>
      <c r="I9" t="str">
        <f t="shared" si="0"/>
        <v>Secundair</v>
      </c>
      <c r="J9" s="568">
        <f>LOOKUP('Calculatie sheet'!$AP$2,'Objectenoverzicht aantallen'!$A:$A,'Objectenoverzicht aantallen'!E:E)*$C9</f>
        <v>0</v>
      </c>
      <c r="K9" s="568">
        <f>LOOKUP('Calculatie sheet'!$AP$2,'Objectenoverzicht aantallen'!$A:$A,'Objectenoverzicht aantallen'!F:F)*$C9</f>
        <v>0</v>
      </c>
      <c r="L9" s="568">
        <f>LOOKUP('Calculatie sheet'!$AP$2,'Objectenoverzicht aantallen'!$A:$A,'Objectenoverzicht aantallen'!G:G)*$C9</f>
        <v>0</v>
      </c>
      <c r="M9" s="568">
        <f>LOOKUP('Calculatie sheet'!$AP$2,'Objectenoverzicht aantallen'!$A:$A,'Objectenoverzicht aantallen'!H:H)*$C9</f>
        <v>0</v>
      </c>
      <c r="N9" s="568">
        <f>LOOKUP('Calculatie sheet'!$AP$2,'Objectenoverzicht aantallen'!$A:$A,'Objectenoverzicht aantallen'!I:I)*$C9</f>
        <v>0</v>
      </c>
      <c r="O9" s="568">
        <f>LOOKUP('Calculatie sheet'!$AP$2,'Objectenoverzicht aantallen'!$A:$A,'Objectenoverzicht aantallen'!J:J)*$C9</f>
        <v>0</v>
      </c>
      <c r="P9" s="568">
        <f>LOOKUP('Calculatie sheet'!$AP$2,'Objectenoverzicht aantallen'!$A:$A,'Objectenoverzicht aantallen'!K:K)*$C9</f>
        <v>0</v>
      </c>
      <c r="Q9" s="568">
        <f>LOOKUP('Calculatie sheet'!$AP$2,'Objectenoverzicht aantallen'!$A:$A,'Objectenoverzicht aantallen'!L:L)*$C9</f>
        <v>0</v>
      </c>
      <c r="R9" s="568">
        <f>LOOKUP('Calculatie sheet'!$AP$2,'Objectenoverzicht aantallen'!$A:$A,'Objectenoverzicht aantallen'!M:M)*$C9</f>
        <v>0</v>
      </c>
      <c r="S9" s="568">
        <f>LOOKUP('Calculatie sheet'!$AP$2,'Objectenoverzicht aantallen'!$A:$A,'Objectenoverzicht aantallen'!N:N)*$C9</f>
        <v>0</v>
      </c>
      <c r="T9" s="568">
        <f>LOOKUP('Calculatie sheet'!$AP$2,'Objectenoverzicht aantallen'!$A:$A,'Objectenoverzicht aantallen'!O:O)*$C9</f>
        <v>0</v>
      </c>
    </row>
    <row r="10" spans="1:20" x14ac:dyDescent="0.2">
      <c r="B10" t="str">
        <f t="shared" si="2"/>
        <v>Staal</v>
      </c>
      <c r="C10" s="683">
        <f>'Calculatie sheet'!AP69*'Calculatie sheet'!$AP$57*'Calculatie sheet'!$AP$77</f>
        <v>0</v>
      </c>
      <c r="D10" t="s">
        <v>135</v>
      </c>
      <c r="G10" s="684">
        <f>C10*'Calculatie sheet'!AP$7</f>
        <v>0</v>
      </c>
      <c r="H10" s="682">
        <f>C10*'Calculatie sheet'!AP$8</f>
        <v>0</v>
      </c>
      <c r="I10" t="str">
        <f t="shared" si="0"/>
        <v>Secundair</v>
      </c>
      <c r="J10" s="568">
        <f>LOOKUP('Calculatie sheet'!$AP$2,'Objectenoverzicht aantallen'!$A:$A,'Objectenoverzicht aantallen'!E:E)*$C10</f>
        <v>0</v>
      </c>
      <c r="K10" s="568">
        <f>LOOKUP('Calculatie sheet'!$AP$2,'Objectenoverzicht aantallen'!$A:$A,'Objectenoverzicht aantallen'!F:F)*$C10</f>
        <v>0</v>
      </c>
      <c r="L10" s="568">
        <f>LOOKUP('Calculatie sheet'!$AP$2,'Objectenoverzicht aantallen'!$A:$A,'Objectenoverzicht aantallen'!G:G)*$C10</f>
        <v>0</v>
      </c>
      <c r="M10" s="568">
        <f>LOOKUP('Calculatie sheet'!$AP$2,'Objectenoverzicht aantallen'!$A:$A,'Objectenoverzicht aantallen'!H:H)*$C10</f>
        <v>0</v>
      </c>
      <c r="N10" s="568">
        <f>LOOKUP('Calculatie sheet'!$AP$2,'Objectenoverzicht aantallen'!$A:$A,'Objectenoverzicht aantallen'!I:I)*$C10</f>
        <v>0</v>
      </c>
      <c r="O10" s="568">
        <f>LOOKUP('Calculatie sheet'!$AP$2,'Objectenoverzicht aantallen'!$A:$A,'Objectenoverzicht aantallen'!J:J)*$C10</f>
        <v>0</v>
      </c>
      <c r="P10" s="568">
        <f>LOOKUP('Calculatie sheet'!$AP$2,'Objectenoverzicht aantallen'!$A:$A,'Objectenoverzicht aantallen'!K:K)*$C10</f>
        <v>0</v>
      </c>
      <c r="Q10" s="568">
        <f>LOOKUP('Calculatie sheet'!$AP$2,'Objectenoverzicht aantallen'!$A:$A,'Objectenoverzicht aantallen'!L:L)*$C10</f>
        <v>0</v>
      </c>
      <c r="R10" s="568">
        <f>LOOKUP('Calculatie sheet'!$AP$2,'Objectenoverzicht aantallen'!$A:$A,'Objectenoverzicht aantallen'!M:M)*$C10</f>
        <v>0</v>
      </c>
      <c r="S10" s="568">
        <f>LOOKUP('Calculatie sheet'!$AP$2,'Objectenoverzicht aantallen'!$A:$A,'Objectenoverzicht aantallen'!N:N)*$C10</f>
        <v>0</v>
      </c>
      <c r="T10" s="568">
        <f>LOOKUP('Calculatie sheet'!$AP$2,'Objectenoverzicht aantallen'!$A:$A,'Objectenoverzicht aantallen'!O:O)*$C10</f>
        <v>0</v>
      </c>
    </row>
    <row r="11" spans="1:20" x14ac:dyDescent="0.2">
      <c r="B11" t="str">
        <f t="shared" si="2"/>
        <v>Asfalt</v>
      </c>
      <c r="C11" s="683">
        <f>'Calculatie sheet'!AP70*'Calculatie sheet'!$AP$57*'Calculatie sheet'!$AP$77</f>
        <v>0</v>
      </c>
      <c r="D11" t="s">
        <v>135</v>
      </c>
      <c r="G11" s="684">
        <f>C11*'Calculatie sheet'!AP$7</f>
        <v>0</v>
      </c>
      <c r="H11" s="682">
        <f>C11*'Calculatie sheet'!AP$8</f>
        <v>0</v>
      </c>
      <c r="I11" t="str">
        <f t="shared" si="0"/>
        <v>Secundair</v>
      </c>
      <c r="J11" s="568">
        <f>LOOKUP('Calculatie sheet'!$AP$2,'Objectenoverzicht aantallen'!$A:$A,'Objectenoverzicht aantallen'!E:E)*$C11</f>
        <v>0</v>
      </c>
      <c r="K11" s="568">
        <f>LOOKUP('Calculatie sheet'!$AP$2,'Objectenoverzicht aantallen'!$A:$A,'Objectenoverzicht aantallen'!F:F)*$C11</f>
        <v>0</v>
      </c>
      <c r="L11" s="568">
        <f>LOOKUP('Calculatie sheet'!$AP$2,'Objectenoverzicht aantallen'!$A:$A,'Objectenoverzicht aantallen'!G:G)*$C11</f>
        <v>0</v>
      </c>
      <c r="M11" s="568">
        <f>LOOKUP('Calculatie sheet'!$AP$2,'Objectenoverzicht aantallen'!$A:$A,'Objectenoverzicht aantallen'!H:H)*$C11</f>
        <v>0</v>
      </c>
      <c r="N11" s="568">
        <f>LOOKUP('Calculatie sheet'!$AP$2,'Objectenoverzicht aantallen'!$A:$A,'Objectenoverzicht aantallen'!I:I)*$C11</f>
        <v>0</v>
      </c>
      <c r="O11" s="568">
        <f>LOOKUP('Calculatie sheet'!$AP$2,'Objectenoverzicht aantallen'!$A:$A,'Objectenoverzicht aantallen'!J:J)*$C11</f>
        <v>0</v>
      </c>
      <c r="P11" s="568">
        <f>LOOKUP('Calculatie sheet'!$AP$2,'Objectenoverzicht aantallen'!$A:$A,'Objectenoverzicht aantallen'!K:K)*$C11</f>
        <v>0</v>
      </c>
      <c r="Q11" s="568">
        <f>LOOKUP('Calculatie sheet'!$AP$2,'Objectenoverzicht aantallen'!$A:$A,'Objectenoverzicht aantallen'!L:L)*$C11</f>
        <v>0</v>
      </c>
      <c r="R11" s="568">
        <f>LOOKUP('Calculatie sheet'!$AP$2,'Objectenoverzicht aantallen'!$A:$A,'Objectenoverzicht aantallen'!M:M)*$C11</f>
        <v>0</v>
      </c>
      <c r="S11" s="568">
        <f>LOOKUP('Calculatie sheet'!$AP$2,'Objectenoverzicht aantallen'!$A:$A,'Objectenoverzicht aantallen'!N:N)*$C11</f>
        <v>0</v>
      </c>
      <c r="T11" s="568">
        <f>LOOKUP('Calculatie sheet'!$AP$2,'Objectenoverzicht aantallen'!$A:$A,'Objectenoverzicht aantallen'!O:O)*$C11</f>
        <v>0</v>
      </c>
    </row>
    <row r="12" spans="1:20" x14ac:dyDescent="0.2">
      <c r="B12" t="str">
        <f t="shared" si="2"/>
        <v>Hout</v>
      </c>
      <c r="C12" s="683">
        <f>'Calculatie sheet'!AP71*'Calculatie sheet'!$AP$57*'Calculatie sheet'!$AP$77</f>
        <v>0</v>
      </c>
      <c r="D12" t="s">
        <v>135</v>
      </c>
      <c r="G12" s="684">
        <f>C12*'Calculatie sheet'!AP$7</f>
        <v>0</v>
      </c>
      <c r="H12" s="682">
        <f>C12*'Calculatie sheet'!AP$8</f>
        <v>0</v>
      </c>
      <c r="I12" t="str">
        <f t="shared" ref="I12" si="3">D12</f>
        <v>Secundair</v>
      </c>
      <c r="J12" s="568">
        <f>LOOKUP('Calculatie sheet'!$AP$2,'Objectenoverzicht aantallen'!$A:$A,'Objectenoverzicht aantallen'!E:E)*$C12</f>
        <v>0</v>
      </c>
      <c r="K12" s="568">
        <f>LOOKUP('Calculatie sheet'!$AP$2,'Objectenoverzicht aantallen'!$A:$A,'Objectenoverzicht aantallen'!F:F)*$C12</f>
        <v>0</v>
      </c>
      <c r="L12" s="568">
        <f>LOOKUP('Calculatie sheet'!$AP$2,'Objectenoverzicht aantallen'!$A:$A,'Objectenoverzicht aantallen'!G:G)*$C12</f>
        <v>0</v>
      </c>
      <c r="M12" s="568">
        <f>LOOKUP('Calculatie sheet'!$AP$2,'Objectenoverzicht aantallen'!$A:$A,'Objectenoverzicht aantallen'!H:H)*$C12</f>
        <v>0</v>
      </c>
      <c r="N12" s="568">
        <f>LOOKUP('Calculatie sheet'!$AP$2,'Objectenoverzicht aantallen'!$A:$A,'Objectenoverzicht aantallen'!I:I)*$C12</f>
        <v>0</v>
      </c>
      <c r="O12" s="568">
        <f>LOOKUP('Calculatie sheet'!$AP$2,'Objectenoverzicht aantallen'!$A:$A,'Objectenoverzicht aantallen'!J:J)*$C12</f>
        <v>0</v>
      </c>
      <c r="P12" s="568">
        <f>LOOKUP('Calculatie sheet'!$AP$2,'Objectenoverzicht aantallen'!$A:$A,'Objectenoverzicht aantallen'!K:K)*$C12</f>
        <v>0</v>
      </c>
      <c r="Q12" s="568">
        <f>LOOKUP('Calculatie sheet'!$AP$2,'Objectenoverzicht aantallen'!$A:$A,'Objectenoverzicht aantallen'!L:L)*$C12</f>
        <v>0</v>
      </c>
      <c r="R12" s="568">
        <f>LOOKUP('Calculatie sheet'!$AP$2,'Objectenoverzicht aantallen'!$A:$A,'Objectenoverzicht aantallen'!M:M)*$C12</f>
        <v>0</v>
      </c>
      <c r="S12" s="568">
        <f>LOOKUP('Calculatie sheet'!$AP$2,'Objectenoverzicht aantallen'!$A:$A,'Objectenoverzicht aantallen'!N:N)*$C12</f>
        <v>0</v>
      </c>
      <c r="T12" s="568">
        <f>LOOKUP('Calculatie sheet'!$AP$2,'Objectenoverzicht aantallen'!$A:$A,'Objectenoverzicht aantallen'!O:O)*$C12</f>
        <v>0</v>
      </c>
    </row>
    <row r="13" spans="1:20" x14ac:dyDescent="0.2">
      <c r="B13" t="str">
        <f t="shared" si="2"/>
        <v>Grondbewerking</v>
      </c>
      <c r="C13" s="683">
        <f>'Calculatie sheet'!AP72*'Calculatie sheet'!$AP$57*'Calculatie sheet'!$AP$77</f>
        <v>0</v>
      </c>
      <c r="D13" t="s">
        <v>135</v>
      </c>
      <c r="G13" s="684">
        <f>C13*'Calculatie sheet'!AP$7</f>
        <v>0</v>
      </c>
      <c r="H13" s="682">
        <f>C13*'Calculatie sheet'!AP$8</f>
        <v>0</v>
      </c>
      <c r="I13" t="str">
        <f t="shared" si="0"/>
        <v>Secundair</v>
      </c>
      <c r="J13" s="568">
        <f>LOOKUP('Calculatie sheet'!$AP$2,'Objectenoverzicht aantallen'!$A:$A,'Objectenoverzicht aantallen'!E:E)*$C13</f>
        <v>0</v>
      </c>
      <c r="K13" s="568">
        <f>LOOKUP('Calculatie sheet'!$AP$2,'Objectenoverzicht aantallen'!$A:$A,'Objectenoverzicht aantallen'!F:F)*$C13</f>
        <v>0</v>
      </c>
      <c r="L13" s="568">
        <f>LOOKUP('Calculatie sheet'!$AP$2,'Objectenoverzicht aantallen'!$A:$A,'Objectenoverzicht aantallen'!G:G)*$C13</f>
        <v>0</v>
      </c>
      <c r="M13" s="568">
        <f>LOOKUP('Calculatie sheet'!$AP$2,'Objectenoverzicht aantallen'!$A:$A,'Objectenoverzicht aantallen'!H:H)*$C13</f>
        <v>0</v>
      </c>
      <c r="N13" s="568">
        <f>LOOKUP('Calculatie sheet'!$AP$2,'Objectenoverzicht aantallen'!$A:$A,'Objectenoverzicht aantallen'!I:I)*$C13</f>
        <v>0</v>
      </c>
      <c r="O13" s="568">
        <f>LOOKUP('Calculatie sheet'!$AP$2,'Objectenoverzicht aantallen'!$A:$A,'Objectenoverzicht aantallen'!J:J)*$C13</f>
        <v>0</v>
      </c>
      <c r="P13" s="568">
        <f>LOOKUP('Calculatie sheet'!$AP$2,'Objectenoverzicht aantallen'!$A:$A,'Objectenoverzicht aantallen'!K:K)*$C13</f>
        <v>0</v>
      </c>
      <c r="Q13" s="568">
        <f>LOOKUP('Calculatie sheet'!$AP$2,'Objectenoverzicht aantallen'!$A:$A,'Objectenoverzicht aantallen'!L:L)*$C13</f>
        <v>0</v>
      </c>
      <c r="R13" s="568">
        <f>LOOKUP('Calculatie sheet'!$AP$2,'Objectenoverzicht aantallen'!$A:$A,'Objectenoverzicht aantallen'!M:M)*$C13</f>
        <v>0</v>
      </c>
      <c r="S13" s="568">
        <f>LOOKUP('Calculatie sheet'!$AP$2,'Objectenoverzicht aantallen'!$A:$A,'Objectenoverzicht aantallen'!N:N)*$C13</f>
        <v>0</v>
      </c>
      <c r="T13" s="568">
        <f>LOOKUP('Calculatie sheet'!$AP$2,'Objectenoverzicht aantallen'!$A:$A,'Objectenoverzicht aantallen'!O:O)*$C13</f>
        <v>0</v>
      </c>
    </row>
    <row r="14" spans="1:20" x14ac:dyDescent="0.2">
      <c r="B14" t="str">
        <f t="shared" si="2"/>
        <v>Bestrating</v>
      </c>
      <c r="C14" s="683">
        <f>'Calculatie sheet'!AP73*'Calculatie sheet'!$AP$57*'Calculatie sheet'!$AP$77</f>
        <v>0</v>
      </c>
      <c r="D14" t="s">
        <v>135</v>
      </c>
      <c r="G14" s="684">
        <f>C14*'Calculatie sheet'!AP$7</f>
        <v>0</v>
      </c>
      <c r="H14" s="682">
        <f>C14*'Calculatie sheet'!AP$8</f>
        <v>0</v>
      </c>
      <c r="I14" t="str">
        <f t="shared" si="0"/>
        <v>Secundair</v>
      </c>
      <c r="J14" s="568">
        <f>LOOKUP('Calculatie sheet'!$AP$2,'Objectenoverzicht aantallen'!$A:$A,'Objectenoverzicht aantallen'!E:E)*$C14</f>
        <v>0</v>
      </c>
      <c r="K14" s="568">
        <f>LOOKUP('Calculatie sheet'!$AP$2,'Objectenoverzicht aantallen'!$A:$A,'Objectenoverzicht aantallen'!F:F)*$C14</f>
        <v>0</v>
      </c>
      <c r="L14" s="568">
        <f>LOOKUP('Calculatie sheet'!$AP$2,'Objectenoverzicht aantallen'!$A:$A,'Objectenoverzicht aantallen'!G:G)*$C14</f>
        <v>0</v>
      </c>
      <c r="M14" s="568">
        <f>LOOKUP('Calculatie sheet'!$AP$2,'Objectenoverzicht aantallen'!$A:$A,'Objectenoverzicht aantallen'!H:H)*$C14</f>
        <v>0</v>
      </c>
      <c r="N14" s="568">
        <f>LOOKUP('Calculatie sheet'!$AP$2,'Objectenoverzicht aantallen'!$A:$A,'Objectenoverzicht aantallen'!I:I)*$C14</f>
        <v>0</v>
      </c>
      <c r="O14" s="568">
        <f>LOOKUP('Calculatie sheet'!$AP$2,'Objectenoverzicht aantallen'!$A:$A,'Objectenoverzicht aantallen'!J:J)*$C14</f>
        <v>0</v>
      </c>
      <c r="P14" s="568">
        <f>LOOKUP('Calculatie sheet'!$AP$2,'Objectenoverzicht aantallen'!$A:$A,'Objectenoverzicht aantallen'!K:K)*$C14</f>
        <v>0</v>
      </c>
      <c r="Q14" s="568">
        <f>LOOKUP('Calculatie sheet'!$AP$2,'Objectenoverzicht aantallen'!$A:$A,'Objectenoverzicht aantallen'!L:L)*$C14</f>
        <v>0</v>
      </c>
      <c r="R14" s="568">
        <f>LOOKUP('Calculatie sheet'!$AP$2,'Objectenoverzicht aantallen'!$A:$A,'Objectenoverzicht aantallen'!M:M)*$C14</f>
        <v>0</v>
      </c>
      <c r="S14" s="568">
        <f>LOOKUP('Calculatie sheet'!$AP$2,'Objectenoverzicht aantallen'!$A:$A,'Objectenoverzicht aantallen'!N:N)*$C14</f>
        <v>0</v>
      </c>
      <c r="T14" s="568">
        <f>LOOKUP('Calculatie sheet'!$AP$2,'Objectenoverzicht aantallen'!$A:$A,'Objectenoverzicht aantallen'!O:O)*$C14</f>
        <v>0</v>
      </c>
    </row>
    <row r="15" spans="1:20" x14ac:dyDescent="0.2">
      <c r="B15" t="s">
        <v>348</v>
      </c>
      <c r="C15" s="683">
        <f>'Calculatie sheet'!AP74*'Calculatie sheet'!$AP$57*'Calculatie sheet'!$AP$77</f>
        <v>0</v>
      </c>
      <c r="D15" t="s">
        <v>135</v>
      </c>
      <c r="G15" s="684">
        <f>C15*'Calculatie sheet'!AP$7</f>
        <v>0</v>
      </c>
      <c r="H15" s="682">
        <f>C15*'Calculatie sheet'!AP$8</f>
        <v>0</v>
      </c>
      <c r="I15" t="str">
        <f t="shared" si="0"/>
        <v>Secundair</v>
      </c>
      <c r="J15" s="568">
        <f>LOOKUP('Calculatie sheet'!$AP$2,'Objectenoverzicht aantallen'!$A:$A,'Objectenoverzicht aantallen'!E:E)*$C15</f>
        <v>0</v>
      </c>
      <c r="K15" s="568">
        <f>LOOKUP('Calculatie sheet'!$AP$2,'Objectenoverzicht aantallen'!$A:$A,'Objectenoverzicht aantallen'!F:F)*$C15</f>
        <v>0</v>
      </c>
      <c r="L15" s="568">
        <f>LOOKUP('Calculatie sheet'!$AP$2,'Objectenoverzicht aantallen'!$A:$A,'Objectenoverzicht aantallen'!G:G)*$C15</f>
        <v>0</v>
      </c>
      <c r="M15" s="568">
        <f>LOOKUP('Calculatie sheet'!$AP$2,'Objectenoverzicht aantallen'!$A:$A,'Objectenoverzicht aantallen'!H:H)*$C15</f>
        <v>0</v>
      </c>
      <c r="N15" s="568">
        <f>LOOKUP('Calculatie sheet'!$AP$2,'Objectenoverzicht aantallen'!$A:$A,'Objectenoverzicht aantallen'!I:I)*$C15</f>
        <v>0</v>
      </c>
      <c r="O15" s="568">
        <f>LOOKUP('Calculatie sheet'!$AP$2,'Objectenoverzicht aantallen'!$A:$A,'Objectenoverzicht aantallen'!J:J)*$C15</f>
        <v>0</v>
      </c>
      <c r="P15" s="568">
        <f>LOOKUP('Calculatie sheet'!$AP$2,'Objectenoverzicht aantallen'!$A:$A,'Objectenoverzicht aantallen'!K:K)*$C15</f>
        <v>0</v>
      </c>
      <c r="Q15" s="568">
        <f>LOOKUP('Calculatie sheet'!$AP$2,'Objectenoverzicht aantallen'!$A:$A,'Objectenoverzicht aantallen'!L:L)*$C15</f>
        <v>0</v>
      </c>
      <c r="R15" s="568">
        <f>LOOKUP('Calculatie sheet'!$AP$2,'Objectenoverzicht aantallen'!$A:$A,'Objectenoverzicht aantallen'!M:M)*$C15</f>
        <v>0</v>
      </c>
      <c r="S15" s="568">
        <f>LOOKUP('Calculatie sheet'!$AP$2,'Objectenoverzicht aantallen'!$A:$A,'Objectenoverzicht aantallen'!N:N)*$C15</f>
        <v>0</v>
      </c>
      <c r="T15" s="568">
        <f>LOOKUP('Calculatie sheet'!$AP$2,'Objectenoverzicht aantallen'!$A:$A,'Objectenoverzicht aantallen'!O:O)*$C15</f>
        <v>0</v>
      </c>
    </row>
    <row r="16" spans="1:20" x14ac:dyDescent="0.2">
      <c r="B16" t="str">
        <f>B9</f>
        <v>Beton</v>
      </c>
      <c r="C16" s="683">
        <f>'Calculatie sheet'!AP68*'Calculatie sheet'!$AP$57*'Calculatie sheet'!$AP$78</f>
        <v>0</v>
      </c>
      <c r="D16" t="s">
        <v>360</v>
      </c>
      <c r="G16" s="684">
        <f>C16*'Calculatie sheet'!AP$7</f>
        <v>0</v>
      </c>
      <c r="H16" s="682">
        <f>C16*'Calculatie sheet'!AP$8</f>
        <v>0</v>
      </c>
      <c r="I16" t="str">
        <f t="shared" si="0"/>
        <v>Biobased</v>
      </c>
      <c r="J16" s="568">
        <f>LOOKUP('Calculatie sheet'!$AP$2,'Objectenoverzicht aantallen'!$A:$A,'Objectenoverzicht aantallen'!E:E)*$C16</f>
        <v>0</v>
      </c>
      <c r="K16" s="568">
        <f>LOOKUP('Calculatie sheet'!$AP$2,'Objectenoverzicht aantallen'!$A:$A,'Objectenoverzicht aantallen'!F:F)*$C16</f>
        <v>0</v>
      </c>
      <c r="L16" s="568">
        <f>LOOKUP('Calculatie sheet'!$AP$2,'Objectenoverzicht aantallen'!$A:$A,'Objectenoverzicht aantallen'!G:G)*$C16</f>
        <v>0</v>
      </c>
      <c r="M16" s="568">
        <f>LOOKUP('Calculatie sheet'!$AP$2,'Objectenoverzicht aantallen'!$A:$A,'Objectenoverzicht aantallen'!H:H)*$C16</f>
        <v>0</v>
      </c>
      <c r="N16" s="568">
        <f>LOOKUP('Calculatie sheet'!$AP$2,'Objectenoverzicht aantallen'!$A:$A,'Objectenoverzicht aantallen'!I:I)*$C16</f>
        <v>0</v>
      </c>
      <c r="O16" s="568">
        <f>LOOKUP('Calculatie sheet'!$AP$2,'Objectenoverzicht aantallen'!$A:$A,'Objectenoverzicht aantallen'!J:J)*$C16</f>
        <v>0</v>
      </c>
      <c r="P16" s="568">
        <f>LOOKUP('Calculatie sheet'!$AP$2,'Objectenoverzicht aantallen'!$A:$A,'Objectenoverzicht aantallen'!K:K)*$C16</f>
        <v>0</v>
      </c>
      <c r="Q16" s="568">
        <f>LOOKUP('Calculatie sheet'!$AP$2,'Objectenoverzicht aantallen'!$A:$A,'Objectenoverzicht aantallen'!L:L)*$C16</f>
        <v>0</v>
      </c>
      <c r="R16" s="568">
        <f>LOOKUP('Calculatie sheet'!$AP$2,'Objectenoverzicht aantallen'!$A:$A,'Objectenoverzicht aantallen'!M:M)*$C16</f>
        <v>0</v>
      </c>
      <c r="S16" s="568">
        <f>LOOKUP('Calculatie sheet'!$AP$2,'Objectenoverzicht aantallen'!$A:$A,'Objectenoverzicht aantallen'!N:N)*$C16</f>
        <v>0</v>
      </c>
      <c r="T16" s="568">
        <f>LOOKUP('Calculatie sheet'!$AP$2,'Objectenoverzicht aantallen'!$A:$A,'Objectenoverzicht aantallen'!O:O)*$C16</f>
        <v>0</v>
      </c>
    </row>
    <row r="17" spans="2:20" x14ac:dyDescent="0.2">
      <c r="B17" t="str">
        <f>B10</f>
        <v>Staal</v>
      </c>
      <c r="C17" s="683">
        <f>'Calculatie sheet'!AP69*'Calculatie sheet'!$AP$57*'Calculatie sheet'!$AP$78</f>
        <v>0</v>
      </c>
      <c r="D17" t="s">
        <v>360</v>
      </c>
      <c r="G17" s="684">
        <f>C17*'Calculatie sheet'!AP$7</f>
        <v>0</v>
      </c>
      <c r="H17" s="682">
        <f>C17*'Calculatie sheet'!AP$8</f>
        <v>0</v>
      </c>
      <c r="I17" t="str">
        <f t="shared" si="0"/>
        <v>Biobased</v>
      </c>
      <c r="J17" s="568">
        <f>LOOKUP('Calculatie sheet'!$AP$2,'Objectenoverzicht aantallen'!$A:$A,'Objectenoverzicht aantallen'!E:E)*$C17</f>
        <v>0</v>
      </c>
      <c r="K17" s="568">
        <f>LOOKUP('Calculatie sheet'!$AP$2,'Objectenoverzicht aantallen'!$A:$A,'Objectenoverzicht aantallen'!F:F)*$C17</f>
        <v>0</v>
      </c>
      <c r="L17" s="568">
        <f>LOOKUP('Calculatie sheet'!$AP$2,'Objectenoverzicht aantallen'!$A:$A,'Objectenoverzicht aantallen'!G:G)*$C17</f>
        <v>0</v>
      </c>
      <c r="M17" s="568">
        <f>LOOKUP('Calculatie sheet'!$AP$2,'Objectenoverzicht aantallen'!$A:$A,'Objectenoverzicht aantallen'!H:H)*$C17</f>
        <v>0</v>
      </c>
      <c r="N17" s="568">
        <f>LOOKUP('Calculatie sheet'!$AP$2,'Objectenoverzicht aantallen'!$A:$A,'Objectenoverzicht aantallen'!I:I)*$C17</f>
        <v>0</v>
      </c>
      <c r="O17" s="568">
        <f>LOOKUP('Calculatie sheet'!$AP$2,'Objectenoverzicht aantallen'!$A:$A,'Objectenoverzicht aantallen'!J:J)*$C17</f>
        <v>0</v>
      </c>
      <c r="P17" s="568">
        <f>LOOKUP('Calculatie sheet'!$AP$2,'Objectenoverzicht aantallen'!$A:$A,'Objectenoverzicht aantallen'!K:K)*$C17</f>
        <v>0</v>
      </c>
      <c r="Q17" s="568">
        <f>LOOKUP('Calculatie sheet'!$AP$2,'Objectenoverzicht aantallen'!$A:$A,'Objectenoverzicht aantallen'!L:L)*$C17</f>
        <v>0</v>
      </c>
      <c r="R17" s="568">
        <f>LOOKUP('Calculatie sheet'!$AP$2,'Objectenoverzicht aantallen'!$A:$A,'Objectenoverzicht aantallen'!M:M)*$C17</f>
        <v>0</v>
      </c>
      <c r="S17" s="568">
        <f>LOOKUP('Calculatie sheet'!$AP$2,'Objectenoverzicht aantallen'!$A:$A,'Objectenoverzicht aantallen'!N:N)*$C17</f>
        <v>0</v>
      </c>
      <c r="T17" s="568">
        <f>LOOKUP('Calculatie sheet'!$AP$2,'Objectenoverzicht aantallen'!$A:$A,'Objectenoverzicht aantallen'!O:O)*$C17</f>
        <v>0</v>
      </c>
    </row>
    <row r="18" spans="2:20" x14ac:dyDescent="0.2">
      <c r="B18" t="str">
        <f>B11</f>
        <v>Asfalt</v>
      </c>
      <c r="C18" s="683">
        <f>'Calculatie sheet'!AP70*'Calculatie sheet'!$AP$57*'Calculatie sheet'!$AP$78</f>
        <v>0</v>
      </c>
      <c r="D18" t="s">
        <v>360</v>
      </c>
      <c r="G18" s="684">
        <f>C18*'Calculatie sheet'!AP$7</f>
        <v>0</v>
      </c>
      <c r="H18" s="682">
        <f>C18*'Calculatie sheet'!AP$8</f>
        <v>0</v>
      </c>
      <c r="I18" t="str">
        <f t="shared" si="0"/>
        <v>Biobased</v>
      </c>
      <c r="J18" s="568">
        <f>LOOKUP('Calculatie sheet'!$AP$2,'Objectenoverzicht aantallen'!$A:$A,'Objectenoverzicht aantallen'!E:E)*$C18</f>
        <v>0</v>
      </c>
      <c r="K18" s="568">
        <f>LOOKUP('Calculatie sheet'!$AP$2,'Objectenoverzicht aantallen'!$A:$A,'Objectenoverzicht aantallen'!F:F)*$C18</f>
        <v>0</v>
      </c>
      <c r="L18" s="568">
        <f>LOOKUP('Calculatie sheet'!$AP$2,'Objectenoverzicht aantallen'!$A:$A,'Objectenoverzicht aantallen'!G:G)*$C18</f>
        <v>0</v>
      </c>
      <c r="M18" s="568">
        <f>LOOKUP('Calculatie sheet'!$AP$2,'Objectenoverzicht aantallen'!$A:$A,'Objectenoverzicht aantallen'!H:H)*$C18</f>
        <v>0</v>
      </c>
      <c r="N18" s="568">
        <f>LOOKUP('Calculatie sheet'!$AP$2,'Objectenoverzicht aantallen'!$A:$A,'Objectenoverzicht aantallen'!I:I)*$C18</f>
        <v>0</v>
      </c>
      <c r="O18" s="568">
        <f>LOOKUP('Calculatie sheet'!$AP$2,'Objectenoverzicht aantallen'!$A:$A,'Objectenoverzicht aantallen'!J:J)*$C18</f>
        <v>0</v>
      </c>
      <c r="P18" s="568">
        <f>LOOKUP('Calculatie sheet'!$AP$2,'Objectenoverzicht aantallen'!$A:$A,'Objectenoverzicht aantallen'!K:K)*$C18</f>
        <v>0</v>
      </c>
      <c r="Q18" s="568">
        <f>LOOKUP('Calculatie sheet'!$AP$2,'Objectenoverzicht aantallen'!$A:$A,'Objectenoverzicht aantallen'!L:L)*$C18</f>
        <v>0</v>
      </c>
      <c r="R18" s="568">
        <f>LOOKUP('Calculatie sheet'!$AP$2,'Objectenoverzicht aantallen'!$A:$A,'Objectenoverzicht aantallen'!M:M)*$C18</f>
        <v>0</v>
      </c>
      <c r="S18" s="568">
        <f>LOOKUP('Calculatie sheet'!$AP$2,'Objectenoverzicht aantallen'!$A:$A,'Objectenoverzicht aantallen'!N:N)*$C18</f>
        <v>0</v>
      </c>
      <c r="T18" s="568">
        <f>LOOKUP('Calculatie sheet'!$AP$2,'Objectenoverzicht aantallen'!$A:$A,'Objectenoverzicht aantallen'!O:O)*$C18</f>
        <v>0</v>
      </c>
    </row>
    <row r="19" spans="2:20" x14ac:dyDescent="0.2">
      <c r="B19" t="str">
        <f>B12</f>
        <v>Hout</v>
      </c>
      <c r="C19" s="683">
        <f>'Calculatie sheet'!AP71*'Calculatie sheet'!$AP$57*'Calculatie sheet'!$AP$78</f>
        <v>0</v>
      </c>
      <c r="D19" t="s">
        <v>360</v>
      </c>
      <c r="G19" s="684">
        <f>C19*'Calculatie sheet'!AP$7</f>
        <v>0</v>
      </c>
      <c r="H19" s="682">
        <f>C19*'Calculatie sheet'!AP$8</f>
        <v>0</v>
      </c>
      <c r="I19" t="str">
        <f t="shared" ref="I19" si="4">D19</f>
        <v>Biobased</v>
      </c>
      <c r="J19" s="568">
        <f>LOOKUP('Calculatie sheet'!$AP$2,'Objectenoverzicht aantallen'!$A:$A,'Objectenoverzicht aantallen'!E:E)*$C19</f>
        <v>0</v>
      </c>
      <c r="K19" s="568">
        <f>LOOKUP('Calculatie sheet'!$AP$2,'Objectenoverzicht aantallen'!$A:$A,'Objectenoverzicht aantallen'!F:F)*$C19</f>
        <v>0</v>
      </c>
      <c r="L19" s="568">
        <f>LOOKUP('Calculatie sheet'!$AP$2,'Objectenoverzicht aantallen'!$A:$A,'Objectenoverzicht aantallen'!G:G)*$C19</f>
        <v>0</v>
      </c>
      <c r="M19" s="568">
        <f>LOOKUP('Calculatie sheet'!$AP$2,'Objectenoverzicht aantallen'!$A:$A,'Objectenoverzicht aantallen'!H:H)*$C19</f>
        <v>0</v>
      </c>
      <c r="N19" s="568">
        <f>LOOKUP('Calculatie sheet'!$AP$2,'Objectenoverzicht aantallen'!$A:$A,'Objectenoverzicht aantallen'!I:I)*$C19</f>
        <v>0</v>
      </c>
      <c r="O19" s="568">
        <f>LOOKUP('Calculatie sheet'!$AP$2,'Objectenoverzicht aantallen'!$A:$A,'Objectenoverzicht aantallen'!J:J)*$C19</f>
        <v>0</v>
      </c>
      <c r="P19" s="568">
        <f>LOOKUP('Calculatie sheet'!$AP$2,'Objectenoverzicht aantallen'!$A:$A,'Objectenoverzicht aantallen'!K:K)*$C19</f>
        <v>0</v>
      </c>
      <c r="Q19" s="568">
        <f>LOOKUP('Calculatie sheet'!$AP$2,'Objectenoverzicht aantallen'!$A:$A,'Objectenoverzicht aantallen'!L:L)*$C19</f>
        <v>0</v>
      </c>
      <c r="R19" s="568">
        <f>LOOKUP('Calculatie sheet'!$AP$2,'Objectenoverzicht aantallen'!$A:$A,'Objectenoverzicht aantallen'!M:M)*$C19</f>
        <v>0</v>
      </c>
      <c r="S19" s="568">
        <f>LOOKUP('Calculatie sheet'!$AP$2,'Objectenoverzicht aantallen'!$A:$A,'Objectenoverzicht aantallen'!N:N)*$C19</f>
        <v>0</v>
      </c>
      <c r="T19" s="568">
        <f>LOOKUP('Calculatie sheet'!$AP$2,'Objectenoverzicht aantallen'!$A:$A,'Objectenoverzicht aantallen'!O:O)*$C19</f>
        <v>0</v>
      </c>
    </row>
    <row r="20" spans="2:20" x14ac:dyDescent="0.2">
      <c r="B20" t="str">
        <f t="shared" ref="B20:B21" si="5">B13</f>
        <v>Grondbewerking</v>
      </c>
      <c r="C20" s="683">
        <f>'Calculatie sheet'!AP72*'Calculatie sheet'!$AP$57*'Calculatie sheet'!$AP$78</f>
        <v>0</v>
      </c>
      <c r="D20" t="s">
        <v>360</v>
      </c>
      <c r="G20" s="684">
        <f>C20*'Calculatie sheet'!AP$7</f>
        <v>0</v>
      </c>
      <c r="H20" s="682">
        <f>C20*'Calculatie sheet'!AP$8</f>
        <v>0</v>
      </c>
      <c r="I20" t="str">
        <f t="shared" si="0"/>
        <v>Biobased</v>
      </c>
      <c r="J20" s="568">
        <f>LOOKUP('Calculatie sheet'!$AP$2,'Objectenoverzicht aantallen'!$A:$A,'Objectenoverzicht aantallen'!E:E)*$C20</f>
        <v>0</v>
      </c>
      <c r="K20" s="568">
        <f>LOOKUP('Calculatie sheet'!$AP$2,'Objectenoverzicht aantallen'!$A:$A,'Objectenoverzicht aantallen'!F:F)*$C20</f>
        <v>0</v>
      </c>
      <c r="L20" s="568">
        <f>LOOKUP('Calculatie sheet'!$AP$2,'Objectenoverzicht aantallen'!$A:$A,'Objectenoverzicht aantallen'!G:G)*$C20</f>
        <v>0</v>
      </c>
      <c r="M20" s="568">
        <f>LOOKUP('Calculatie sheet'!$AP$2,'Objectenoverzicht aantallen'!$A:$A,'Objectenoverzicht aantallen'!H:H)*$C20</f>
        <v>0</v>
      </c>
      <c r="N20" s="568">
        <f>LOOKUP('Calculatie sheet'!$AP$2,'Objectenoverzicht aantallen'!$A:$A,'Objectenoverzicht aantallen'!I:I)*$C20</f>
        <v>0</v>
      </c>
      <c r="O20" s="568">
        <f>LOOKUP('Calculatie sheet'!$AP$2,'Objectenoverzicht aantallen'!$A:$A,'Objectenoverzicht aantallen'!J:J)*$C20</f>
        <v>0</v>
      </c>
      <c r="P20" s="568">
        <f>LOOKUP('Calculatie sheet'!$AP$2,'Objectenoverzicht aantallen'!$A:$A,'Objectenoverzicht aantallen'!K:K)*$C20</f>
        <v>0</v>
      </c>
      <c r="Q20" s="568">
        <f>LOOKUP('Calculatie sheet'!$AP$2,'Objectenoverzicht aantallen'!$A:$A,'Objectenoverzicht aantallen'!L:L)*$C20</f>
        <v>0</v>
      </c>
      <c r="R20" s="568">
        <f>LOOKUP('Calculatie sheet'!$AP$2,'Objectenoverzicht aantallen'!$A:$A,'Objectenoverzicht aantallen'!M:M)*$C20</f>
        <v>0</v>
      </c>
      <c r="S20" s="568">
        <f>LOOKUP('Calculatie sheet'!$AP$2,'Objectenoverzicht aantallen'!$A:$A,'Objectenoverzicht aantallen'!N:N)*$C20</f>
        <v>0</v>
      </c>
      <c r="T20" s="568">
        <f>LOOKUP('Calculatie sheet'!$AP$2,'Objectenoverzicht aantallen'!$A:$A,'Objectenoverzicht aantallen'!O:O)*$C20</f>
        <v>0</v>
      </c>
    </row>
    <row r="21" spans="2:20" x14ac:dyDescent="0.2">
      <c r="B21" t="str">
        <f t="shared" si="5"/>
        <v>Bestrating</v>
      </c>
      <c r="C21" s="683">
        <f>'Calculatie sheet'!AP73*'Calculatie sheet'!$AP$57*'Calculatie sheet'!$AP$78</f>
        <v>0</v>
      </c>
      <c r="D21" t="s">
        <v>360</v>
      </c>
      <c r="G21" s="684">
        <f>C21*'Calculatie sheet'!AP$7</f>
        <v>0</v>
      </c>
      <c r="H21" s="682">
        <f>C21*'Calculatie sheet'!AP$8</f>
        <v>0</v>
      </c>
      <c r="I21" t="str">
        <f t="shared" si="0"/>
        <v>Biobased</v>
      </c>
      <c r="J21" s="568">
        <f>LOOKUP('Calculatie sheet'!$AP$2,'Objectenoverzicht aantallen'!$A:$A,'Objectenoverzicht aantallen'!E:E)*$C21</f>
        <v>0</v>
      </c>
      <c r="K21" s="568">
        <f>LOOKUP('Calculatie sheet'!$AP$2,'Objectenoverzicht aantallen'!$A:$A,'Objectenoverzicht aantallen'!F:F)*$C21</f>
        <v>0</v>
      </c>
      <c r="L21" s="568">
        <f>LOOKUP('Calculatie sheet'!$AP$2,'Objectenoverzicht aantallen'!$A:$A,'Objectenoverzicht aantallen'!G:G)*$C21</f>
        <v>0</v>
      </c>
      <c r="M21" s="568">
        <f>LOOKUP('Calculatie sheet'!$AP$2,'Objectenoverzicht aantallen'!$A:$A,'Objectenoverzicht aantallen'!H:H)*$C21</f>
        <v>0</v>
      </c>
      <c r="N21" s="568">
        <f>LOOKUP('Calculatie sheet'!$AP$2,'Objectenoverzicht aantallen'!$A:$A,'Objectenoverzicht aantallen'!I:I)*$C21</f>
        <v>0</v>
      </c>
      <c r="O21" s="568">
        <f>LOOKUP('Calculatie sheet'!$AP$2,'Objectenoverzicht aantallen'!$A:$A,'Objectenoverzicht aantallen'!J:J)*$C21</f>
        <v>0</v>
      </c>
      <c r="P21" s="568">
        <f>LOOKUP('Calculatie sheet'!$AP$2,'Objectenoverzicht aantallen'!$A:$A,'Objectenoverzicht aantallen'!K:K)*$C21</f>
        <v>0</v>
      </c>
      <c r="Q21" s="568">
        <f>LOOKUP('Calculatie sheet'!$AP$2,'Objectenoverzicht aantallen'!$A:$A,'Objectenoverzicht aantallen'!L:L)*$C21</f>
        <v>0</v>
      </c>
      <c r="R21" s="568">
        <f>LOOKUP('Calculatie sheet'!$AP$2,'Objectenoverzicht aantallen'!$A:$A,'Objectenoverzicht aantallen'!M:M)*$C21</f>
        <v>0</v>
      </c>
      <c r="S21" s="568">
        <f>LOOKUP('Calculatie sheet'!$AP$2,'Objectenoverzicht aantallen'!$A:$A,'Objectenoverzicht aantallen'!N:N)*$C21</f>
        <v>0</v>
      </c>
      <c r="T21" s="568">
        <f>LOOKUP('Calculatie sheet'!$AP$2,'Objectenoverzicht aantallen'!$A:$A,'Objectenoverzicht aantallen'!O:O)*$C21</f>
        <v>0</v>
      </c>
    </row>
    <row r="22" spans="2:20" x14ac:dyDescent="0.2">
      <c r="B22" t="s">
        <v>348</v>
      </c>
      <c r="C22" s="683">
        <f>'Calculatie sheet'!AP74*'Calculatie sheet'!$AP$57*'Calculatie sheet'!$AP$78</f>
        <v>0</v>
      </c>
      <c r="D22" t="s">
        <v>360</v>
      </c>
      <c r="G22" s="684">
        <f>C22*'Calculatie sheet'!AP$7</f>
        <v>0</v>
      </c>
      <c r="H22" s="682">
        <f>C22*'Calculatie sheet'!AP$8</f>
        <v>0</v>
      </c>
      <c r="I22" t="str">
        <f t="shared" si="0"/>
        <v>Biobased</v>
      </c>
      <c r="J22" s="568">
        <f>LOOKUP('Calculatie sheet'!$AP$2,'Objectenoverzicht aantallen'!$A:$A,'Objectenoverzicht aantallen'!E:E)*$C22</f>
        <v>0</v>
      </c>
      <c r="K22" s="568">
        <f>LOOKUP('Calculatie sheet'!$AP$2,'Objectenoverzicht aantallen'!$A:$A,'Objectenoverzicht aantallen'!F:F)*$C22</f>
        <v>0</v>
      </c>
      <c r="L22" s="568">
        <f>LOOKUP('Calculatie sheet'!$AP$2,'Objectenoverzicht aantallen'!$A:$A,'Objectenoverzicht aantallen'!G:G)*$C22</f>
        <v>0</v>
      </c>
      <c r="M22" s="568">
        <f>LOOKUP('Calculatie sheet'!$AP$2,'Objectenoverzicht aantallen'!$A:$A,'Objectenoverzicht aantallen'!H:H)*$C22</f>
        <v>0</v>
      </c>
      <c r="N22" s="568">
        <f>LOOKUP('Calculatie sheet'!$AP$2,'Objectenoverzicht aantallen'!$A:$A,'Objectenoverzicht aantallen'!I:I)*$C22</f>
        <v>0</v>
      </c>
      <c r="O22" s="568">
        <f>LOOKUP('Calculatie sheet'!$AP$2,'Objectenoverzicht aantallen'!$A:$A,'Objectenoverzicht aantallen'!J:J)*$C22</f>
        <v>0</v>
      </c>
      <c r="P22" s="568">
        <f>LOOKUP('Calculatie sheet'!$AP$2,'Objectenoverzicht aantallen'!$A:$A,'Objectenoverzicht aantallen'!K:K)*$C22</f>
        <v>0</v>
      </c>
      <c r="Q22" s="568">
        <f>LOOKUP('Calculatie sheet'!$AP$2,'Objectenoverzicht aantallen'!$A:$A,'Objectenoverzicht aantallen'!L:L)*$C22</f>
        <v>0</v>
      </c>
      <c r="R22" s="568">
        <f>LOOKUP('Calculatie sheet'!$AP$2,'Objectenoverzicht aantallen'!$A:$A,'Objectenoverzicht aantallen'!M:M)*$C22</f>
        <v>0</v>
      </c>
      <c r="S22" s="568">
        <f>LOOKUP('Calculatie sheet'!$AP$2,'Objectenoverzicht aantallen'!$A:$A,'Objectenoverzicht aantallen'!N:N)*$C22</f>
        <v>0</v>
      </c>
      <c r="T22" s="568">
        <f>LOOKUP('Calculatie sheet'!$AP$2,'Objectenoverzicht aantallen'!$A:$A,'Objectenoverzicht aantallen'!O:O)*$C22</f>
        <v>0</v>
      </c>
    </row>
  </sheetData>
  <pageMargins left="0.7" right="0.7" top="0.75" bottom="0.75" header="0.3" footer="0.3"/>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243A4-7DD7-EB41-B437-6DCA83EA8B78}">
  <dimension ref="A1:T22"/>
  <sheetViews>
    <sheetView topLeftCell="E1" workbookViewId="0">
      <selection activeCell="G18" sqref="G18:T19"/>
    </sheetView>
  </sheetViews>
  <sheetFormatPr baseColWidth="10" defaultRowHeight="16" x14ac:dyDescent="0.2"/>
  <cols>
    <col min="5" max="5" width="21" bestFit="1" customWidth="1"/>
  </cols>
  <sheetData>
    <row r="1" spans="1:20" x14ac:dyDescent="0.2">
      <c r="A1" t="str">
        <f>'Calculatie sheet'!AQ3</f>
        <v>Oeverbeschoeiing (hout)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sheet'!AQ68*'Calculatie sheet'!$AQ$57*(1-'Calculatie sheet'!$AQ$77-'Calculatie sheet'!$AQ$78)</f>
        <v>0</v>
      </c>
      <c r="D2" t="s">
        <v>134</v>
      </c>
      <c r="E2" s="8" t="s">
        <v>71</v>
      </c>
      <c r="G2" s="684">
        <f>C2*'Calculatie sheet'!AQ$7</f>
        <v>0</v>
      </c>
      <c r="H2" s="682">
        <f>C2*'Calculatie sheet'!AQ$8</f>
        <v>0</v>
      </c>
      <c r="I2" t="str">
        <f>D2</f>
        <v>Primair</v>
      </c>
      <c r="J2" s="568">
        <f>LOOKUP('Calculatie sheet'!$AQ$2,'Objectenoverzicht aantallen'!$A:$A,'Objectenoverzicht aantallen'!E:E)*$C2</f>
        <v>0</v>
      </c>
      <c r="K2" s="568">
        <f>LOOKUP('Calculatie sheet'!$AQ$2,'Objectenoverzicht aantallen'!$A:$A,'Objectenoverzicht aantallen'!F:F)*$C2</f>
        <v>0</v>
      </c>
      <c r="L2" s="568">
        <f>LOOKUP('Calculatie sheet'!$AQ$2,'Objectenoverzicht aantallen'!$A:$A,'Objectenoverzicht aantallen'!G:G)*$C2</f>
        <v>0</v>
      </c>
      <c r="M2" s="568">
        <f>LOOKUP('Calculatie sheet'!$AQ$2,'Objectenoverzicht aantallen'!$A:$A,'Objectenoverzicht aantallen'!H:H)*$C2</f>
        <v>0</v>
      </c>
      <c r="N2" s="568">
        <f>LOOKUP('Calculatie sheet'!$AQ$2,'Objectenoverzicht aantallen'!$A:$A,'Objectenoverzicht aantallen'!I:I)*$C2</f>
        <v>0</v>
      </c>
      <c r="O2" s="568">
        <f>LOOKUP('Calculatie sheet'!$AQ$2,'Objectenoverzicht aantallen'!$A:$A,'Objectenoverzicht aantallen'!J:J)*$C2</f>
        <v>0</v>
      </c>
      <c r="P2" s="568">
        <f>LOOKUP('Calculatie sheet'!$AQ$2,'Objectenoverzicht aantallen'!$A:$A,'Objectenoverzicht aantallen'!K:K)*$C2</f>
        <v>0</v>
      </c>
      <c r="Q2" s="568">
        <f>LOOKUP('Calculatie sheet'!$AQ$2,'Objectenoverzicht aantallen'!$A:$A,'Objectenoverzicht aantallen'!L:L)*$C2</f>
        <v>0</v>
      </c>
      <c r="R2" s="568">
        <f>LOOKUP('Calculatie sheet'!$AQ$2,'Objectenoverzicht aantallen'!$A:$A,'Objectenoverzicht aantallen'!M:M)*$C2</f>
        <v>0</v>
      </c>
      <c r="S2" s="568">
        <f>LOOKUP('Calculatie sheet'!$AQ$2,'Objectenoverzicht aantallen'!$A:$A,'Objectenoverzicht aantallen'!N:N)*$C2</f>
        <v>0</v>
      </c>
      <c r="T2" s="568">
        <f>LOOKUP('Calculatie sheet'!$AQ$2,'Objectenoverzicht aantallen'!$A:$A,'Objectenoverzicht aantallen'!O:O)*$C2</f>
        <v>0</v>
      </c>
    </row>
    <row r="3" spans="1:20" x14ac:dyDescent="0.2">
      <c r="B3" t="str">
        <f>'Calculatie sheet'!C69</f>
        <v>Staal</v>
      </c>
      <c r="C3" s="683">
        <f>'Calculatie sheet'!AQ69*'Calculatie sheet'!$AQ$57*(1-'Calculatie sheet'!$AQ$77-'Calculatie sheet'!$AQ$78)</f>
        <v>0</v>
      </c>
      <c r="D3" t="s">
        <v>134</v>
      </c>
      <c r="E3" s="24" t="s">
        <v>74</v>
      </c>
      <c r="G3" s="684">
        <f>C3*'Calculatie sheet'!AQ$7</f>
        <v>0</v>
      </c>
      <c r="H3" s="682">
        <f>C3*'Calculatie sheet'!AQ$8</f>
        <v>0</v>
      </c>
      <c r="I3" t="str">
        <f t="shared" ref="I3:I22" si="0">D3</f>
        <v>Primair</v>
      </c>
      <c r="J3" s="568">
        <f>LOOKUP('Calculatie sheet'!$AQ$2,'Objectenoverzicht aantallen'!$A:$A,'Objectenoverzicht aantallen'!E:E)*$C3</f>
        <v>0</v>
      </c>
      <c r="K3" s="568">
        <f>LOOKUP('Calculatie sheet'!$AQ$2,'Objectenoverzicht aantallen'!$A:$A,'Objectenoverzicht aantallen'!F:F)*$C3</f>
        <v>0</v>
      </c>
      <c r="L3" s="568">
        <f>LOOKUP('Calculatie sheet'!$AQ$2,'Objectenoverzicht aantallen'!$A:$A,'Objectenoverzicht aantallen'!G:G)*$C3</f>
        <v>0</v>
      </c>
      <c r="M3" s="568">
        <f>LOOKUP('Calculatie sheet'!$AQ$2,'Objectenoverzicht aantallen'!$A:$A,'Objectenoverzicht aantallen'!H:H)*$C3</f>
        <v>0</v>
      </c>
      <c r="N3" s="568">
        <f>LOOKUP('Calculatie sheet'!$AQ$2,'Objectenoverzicht aantallen'!$A:$A,'Objectenoverzicht aantallen'!I:I)*$C3</f>
        <v>0</v>
      </c>
      <c r="O3" s="568">
        <f>LOOKUP('Calculatie sheet'!$AQ$2,'Objectenoverzicht aantallen'!$A:$A,'Objectenoverzicht aantallen'!J:J)*$C3</f>
        <v>0</v>
      </c>
      <c r="P3" s="568">
        <f>LOOKUP('Calculatie sheet'!$AQ$2,'Objectenoverzicht aantallen'!$A:$A,'Objectenoverzicht aantallen'!K:K)*$C3</f>
        <v>0</v>
      </c>
      <c r="Q3" s="568">
        <f>LOOKUP('Calculatie sheet'!$AQ$2,'Objectenoverzicht aantallen'!$A:$A,'Objectenoverzicht aantallen'!L:L)*$C3</f>
        <v>0</v>
      </c>
      <c r="R3" s="568">
        <f>LOOKUP('Calculatie sheet'!$AQ$2,'Objectenoverzicht aantallen'!$A:$A,'Objectenoverzicht aantallen'!M:M)*$C3</f>
        <v>0</v>
      </c>
      <c r="S3" s="568">
        <f>LOOKUP('Calculatie sheet'!$AQ$2,'Objectenoverzicht aantallen'!$A:$A,'Objectenoverzicht aantallen'!N:N)*$C3</f>
        <v>0</v>
      </c>
      <c r="T3" s="568">
        <f>LOOKUP('Calculatie sheet'!$AQ$2,'Objectenoverzicht aantallen'!$A:$A,'Objectenoverzicht aantallen'!O:O)*$C3</f>
        <v>0</v>
      </c>
    </row>
    <row r="4" spans="1:20" x14ac:dyDescent="0.2">
      <c r="B4" t="str">
        <f>'Calculatie sheet'!C70</f>
        <v>Asfalt</v>
      </c>
      <c r="C4" s="683">
        <f>'Calculatie sheet'!AQ70*'Calculatie sheet'!$AQ$57*(1-'Calculatie sheet'!$AQ$77-'Calculatie sheet'!$AQ$78)</f>
        <v>0</v>
      </c>
      <c r="D4" t="s">
        <v>134</v>
      </c>
      <c r="E4" s="25" t="s">
        <v>75</v>
      </c>
      <c r="G4" s="684">
        <f>C4*'Calculatie sheet'!AQ$7</f>
        <v>0</v>
      </c>
      <c r="H4" s="682">
        <f>C4*'Calculatie sheet'!AQ$8</f>
        <v>0</v>
      </c>
      <c r="I4" t="str">
        <f t="shared" si="0"/>
        <v>Primair</v>
      </c>
      <c r="J4" s="568">
        <f>LOOKUP('Calculatie sheet'!$AQ$2,'Objectenoverzicht aantallen'!$A:$A,'Objectenoverzicht aantallen'!E:E)*$C4</f>
        <v>0</v>
      </c>
      <c r="K4" s="568">
        <f>LOOKUP('Calculatie sheet'!$AQ$2,'Objectenoverzicht aantallen'!$A:$A,'Objectenoverzicht aantallen'!F:F)*$C4</f>
        <v>0</v>
      </c>
      <c r="L4" s="568">
        <f>LOOKUP('Calculatie sheet'!$AQ$2,'Objectenoverzicht aantallen'!$A:$A,'Objectenoverzicht aantallen'!G:G)*$C4</f>
        <v>0</v>
      </c>
      <c r="M4" s="568">
        <f>LOOKUP('Calculatie sheet'!$AQ$2,'Objectenoverzicht aantallen'!$A:$A,'Objectenoverzicht aantallen'!H:H)*$C4</f>
        <v>0</v>
      </c>
      <c r="N4" s="568">
        <f>LOOKUP('Calculatie sheet'!$AQ$2,'Objectenoverzicht aantallen'!$A:$A,'Objectenoverzicht aantallen'!I:I)*$C4</f>
        <v>0</v>
      </c>
      <c r="O4" s="568">
        <f>LOOKUP('Calculatie sheet'!$AQ$2,'Objectenoverzicht aantallen'!$A:$A,'Objectenoverzicht aantallen'!J:J)*$C4</f>
        <v>0</v>
      </c>
      <c r="P4" s="568">
        <f>LOOKUP('Calculatie sheet'!$AQ$2,'Objectenoverzicht aantallen'!$A:$A,'Objectenoverzicht aantallen'!K:K)*$C4</f>
        <v>0</v>
      </c>
      <c r="Q4" s="568">
        <f>LOOKUP('Calculatie sheet'!$AQ$2,'Objectenoverzicht aantallen'!$A:$A,'Objectenoverzicht aantallen'!L:L)*$C4</f>
        <v>0</v>
      </c>
      <c r="R4" s="568">
        <f>LOOKUP('Calculatie sheet'!$AQ$2,'Objectenoverzicht aantallen'!$A:$A,'Objectenoverzicht aantallen'!M:M)*$C4</f>
        <v>0</v>
      </c>
      <c r="S4" s="568">
        <f>LOOKUP('Calculatie sheet'!$AQ$2,'Objectenoverzicht aantallen'!$A:$A,'Objectenoverzicht aantallen'!N:N)*$C4</f>
        <v>0</v>
      </c>
      <c r="T4" s="568">
        <f>LOOKUP('Calculatie sheet'!$AQ$2,'Objectenoverzicht aantallen'!$A:$A,'Objectenoverzicht aantallen'!O:O)*$C4</f>
        <v>0</v>
      </c>
    </row>
    <row r="5" spans="1:20" x14ac:dyDescent="0.2">
      <c r="B5" t="s">
        <v>866</v>
      </c>
      <c r="C5" s="683">
        <f>'Calculatie sheet'!AQ71*'Calculatie sheet'!$AQ$57*(1-'Calculatie sheet'!$AQ$77-'Calculatie sheet'!$AQ$78)</f>
        <v>0</v>
      </c>
      <c r="D5" t="s">
        <v>134</v>
      </c>
      <c r="E5" s="27" t="s">
        <v>93</v>
      </c>
      <c r="G5" s="684">
        <f>C5*'Calculatie sheet'!AQ$7</f>
        <v>0</v>
      </c>
      <c r="H5" s="682">
        <f>C5*'Calculatie sheet'!AQ$8</f>
        <v>0</v>
      </c>
      <c r="I5" t="str">
        <f t="shared" ref="I5" si="1">D5</f>
        <v>Primair</v>
      </c>
      <c r="J5" s="568">
        <f>LOOKUP('Calculatie sheet'!$AQ$2,'Objectenoverzicht aantallen'!$A:$A,'Objectenoverzicht aantallen'!E:E)*$C5</f>
        <v>0</v>
      </c>
      <c r="K5" s="568">
        <f>LOOKUP('Calculatie sheet'!$AQ$2,'Objectenoverzicht aantallen'!$A:$A,'Objectenoverzicht aantallen'!F:F)*$C5</f>
        <v>0</v>
      </c>
      <c r="L5" s="568">
        <f>LOOKUP('Calculatie sheet'!$AQ$2,'Objectenoverzicht aantallen'!$A:$A,'Objectenoverzicht aantallen'!G:G)*$C5</f>
        <v>0</v>
      </c>
      <c r="M5" s="568">
        <f>LOOKUP('Calculatie sheet'!$AQ$2,'Objectenoverzicht aantallen'!$A:$A,'Objectenoverzicht aantallen'!H:H)*$C5</f>
        <v>0</v>
      </c>
      <c r="N5" s="568">
        <f>LOOKUP('Calculatie sheet'!$AQ$2,'Objectenoverzicht aantallen'!$A:$A,'Objectenoverzicht aantallen'!I:I)*$C5</f>
        <v>0</v>
      </c>
      <c r="O5" s="568">
        <f>LOOKUP('Calculatie sheet'!$AQ$2,'Objectenoverzicht aantallen'!$A:$A,'Objectenoverzicht aantallen'!J:J)*$C5</f>
        <v>0</v>
      </c>
      <c r="P5" s="568">
        <f>LOOKUP('Calculatie sheet'!$AQ$2,'Objectenoverzicht aantallen'!$A:$A,'Objectenoverzicht aantallen'!K:K)*$C5</f>
        <v>0</v>
      </c>
      <c r="Q5" s="568">
        <f>LOOKUP('Calculatie sheet'!$AQ$2,'Objectenoverzicht aantallen'!$A:$A,'Objectenoverzicht aantallen'!L:L)*$C5</f>
        <v>0</v>
      </c>
      <c r="R5" s="568">
        <f>LOOKUP('Calculatie sheet'!$AQ$2,'Objectenoverzicht aantallen'!$A:$A,'Objectenoverzicht aantallen'!M:M)*$C5</f>
        <v>0</v>
      </c>
      <c r="S5" s="568">
        <f>LOOKUP('Calculatie sheet'!$AQ$2,'Objectenoverzicht aantallen'!$A:$A,'Objectenoverzicht aantallen'!N:N)*$C5</f>
        <v>0</v>
      </c>
      <c r="T5" s="568">
        <f>LOOKUP('Calculatie sheet'!$AQ$2,'Objectenoverzicht aantallen'!$A:$A,'Objectenoverzicht aantallen'!O:O)*$C5</f>
        <v>0</v>
      </c>
    </row>
    <row r="6" spans="1:20" x14ac:dyDescent="0.2">
      <c r="B6" t="str">
        <f>'Calculatie sheet'!C72</f>
        <v>Grondbewerking</v>
      </c>
      <c r="C6" s="683">
        <f>'Calculatie sheet'!AQ72*'Calculatie sheet'!$AQ$57*(1-'Calculatie sheet'!$AQ$77-'Calculatie sheet'!$AQ$78)</f>
        <v>0</v>
      </c>
      <c r="D6" t="s">
        <v>134</v>
      </c>
      <c r="E6" s="38" t="s">
        <v>659</v>
      </c>
      <c r="G6" s="684">
        <f>C6*'Calculatie sheet'!AQ$7</f>
        <v>0</v>
      </c>
      <c r="H6" s="682">
        <f>C6*'Calculatie sheet'!AQ$8</f>
        <v>0</v>
      </c>
      <c r="I6" t="str">
        <f t="shared" si="0"/>
        <v>Primair</v>
      </c>
      <c r="J6" s="568">
        <f>LOOKUP('Calculatie sheet'!$AQ$2,'Objectenoverzicht aantallen'!$A:$A,'Objectenoverzicht aantallen'!E:E)*$C6</f>
        <v>0</v>
      </c>
      <c r="K6" s="568">
        <f>LOOKUP('Calculatie sheet'!$AQ$2,'Objectenoverzicht aantallen'!$A:$A,'Objectenoverzicht aantallen'!F:F)*$C6</f>
        <v>0</v>
      </c>
      <c r="L6" s="568">
        <f>LOOKUP('Calculatie sheet'!$AQ$2,'Objectenoverzicht aantallen'!$A:$A,'Objectenoverzicht aantallen'!G:G)*$C6</f>
        <v>0</v>
      </c>
      <c r="M6" s="568">
        <f>LOOKUP('Calculatie sheet'!$AQ$2,'Objectenoverzicht aantallen'!$A:$A,'Objectenoverzicht aantallen'!H:H)*$C6</f>
        <v>0</v>
      </c>
      <c r="N6" s="568">
        <f>LOOKUP('Calculatie sheet'!$AQ$2,'Objectenoverzicht aantallen'!$A:$A,'Objectenoverzicht aantallen'!I:I)*$C6</f>
        <v>0</v>
      </c>
      <c r="O6" s="568">
        <f>LOOKUP('Calculatie sheet'!$AQ$2,'Objectenoverzicht aantallen'!$A:$A,'Objectenoverzicht aantallen'!J:J)*$C6</f>
        <v>0</v>
      </c>
      <c r="P6" s="568">
        <f>LOOKUP('Calculatie sheet'!$AQ$2,'Objectenoverzicht aantallen'!$A:$A,'Objectenoverzicht aantallen'!K:K)*$C6</f>
        <v>0</v>
      </c>
      <c r="Q6" s="568">
        <f>LOOKUP('Calculatie sheet'!$AQ$2,'Objectenoverzicht aantallen'!$A:$A,'Objectenoverzicht aantallen'!L:L)*$C6</f>
        <v>0</v>
      </c>
      <c r="R6" s="568">
        <f>LOOKUP('Calculatie sheet'!$AQ$2,'Objectenoverzicht aantallen'!$A:$A,'Objectenoverzicht aantallen'!M:M)*$C6</f>
        <v>0</v>
      </c>
      <c r="S6" s="568">
        <f>LOOKUP('Calculatie sheet'!$AQ$2,'Objectenoverzicht aantallen'!$A:$A,'Objectenoverzicht aantallen'!N:N)*$C6</f>
        <v>0</v>
      </c>
      <c r="T6" s="568">
        <f>LOOKUP('Calculatie sheet'!$AQ$2,'Objectenoverzicht aantallen'!$A:$A,'Objectenoverzicht aantallen'!O:O)*$C6</f>
        <v>0</v>
      </c>
    </row>
    <row r="7" spans="1:20" x14ac:dyDescent="0.2">
      <c r="B7" t="str">
        <f>'Calculatie sheet'!C73</f>
        <v>Bestrating</v>
      </c>
      <c r="C7" s="683">
        <f>'Calculatie sheet'!AQ73*'Calculatie sheet'!$AQ$57*(1-'Calculatie sheet'!$AQ$77-'Calculatie sheet'!$AQ$78)</f>
        <v>0</v>
      </c>
      <c r="D7" t="s">
        <v>134</v>
      </c>
      <c r="E7" s="569" t="s">
        <v>597</v>
      </c>
      <c r="G7" s="684">
        <f>C7*'Calculatie sheet'!AQ$7</f>
        <v>0</v>
      </c>
      <c r="H7" s="682">
        <f>C7*'Calculatie sheet'!AQ$8</f>
        <v>0</v>
      </c>
      <c r="I7" t="str">
        <f t="shared" si="0"/>
        <v>Primair</v>
      </c>
      <c r="J7" s="568">
        <f>LOOKUP('Calculatie sheet'!$AQ$2,'Objectenoverzicht aantallen'!$A:$A,'Objectenoverzicht aantallen'!E:E)*$C7</f>
        <v>0</v>
      </c>
      <c r="K7" s="568">
        <f>LOOKUP('Calculatie sheet'!$AQ$2,'Objectenoverzicht aantallen'!$A:$A,'Objectenoverzicht aantallen'!F:F)*$C7</f>
        <v>0</v>
      </c>
      <c r="L7" s="568">
        <f>LOOKUP('Calculatie sheet'!$AQ$2,'Objectenoverzicht aantallen'!$A:$A,'Objectenoverzicht aantallen'!G:G)*$C7</f>
        <v>0</v>
      </c>
      <c r="M7" s="568">
        <f>LOOKUP('Calculatie sheet'!$AQ$2,'Objectenoverzicht aantallen'!$A:$A,'Objectenoverzicht aantallen'!H:H)*$C7</f>
        <v>0</v>
      </c>
      <c r="N7" s="568">
        <f>LOOKUP('Calculatie sheet'!$AQ$2,'Objectenoverzicht aantallen'!$A:$A,'Objectenoverzicht aantallen'!I:I)*$C7</f>
        <v>0</v>
      </c>
      <c r="O7" s="568">
        <f>LOOKUP('Calculatie sheet'!$AQ$2,'Objectenoverzicht aantallen'!$A:$A,'Objectenoverzicht aantallen'!J:J)*$C7</f>
        <v>0</v>
      </c>
      <c r="P7" s="568">
        <f>LOOKUP('Calculatie sheet'!$AQ$2,'Objectenoverzicht aantallen'!$A:$A,'Objectenoverzicht aantallen'!K:K)*$C7</f>
        <v>0</v>
      </c>
      <c r="Q7" s="568">
        <f>LOOKUP('Calculatie sheet'!$AQ$2,'Objectenoverzicht aantallen'!$A:$A,'Objectenoverzicht aantallen'!L:L)*$C7</f>
        <v>0</v>
      </c>
      <c r="R7" s="568">
        <f>LOOKUP('Calculatie sheet'!$AQ$2,'Objectenoverzicht aantallen'!$A:$A,'Objectenoverzicht aantallen'!M:M)*$C7</f>
        <v>0</v>
      </c>
      <c r="S7" s="568">
        <f>LOOKUP('Calculatie sheet'!$AQ$2,'Objectenoverzicht aantallen'!$A:$A,'Objectenoverzicht aantallen'!N:N)*$C7</f>
        <v>0</v>
      </c>
      <c r="T7" s="568">
        <f>LOOKUP('Calculatie sheet'!$AQ$2,'Objectenoverzicht aantallen'!$A:$A,'Objectenoverzicht aantallen'!O:O)*$C7</f>
        <v>0</v>
      </c>
    </row>
    <row r="8" spans="1:20" x14ac:dyDescent="0.2">
      <c r="B8" t="s">
        <v>348</v>
      </c>
      <c r="C8" s="683">
        <f>'Calculatie sheet'!AQ74*'Calculatie sheet'!$AQ$57*(1-'Calculatie sheet'!$AQ$77-'Calculatie sheet'!$AQ$78)</f>
        <v>0</v>
      </c>
      <c r="D8" t="s">
        <v>134</v>
      </c>
      <c r="G8" s="684">
        <f>C8*'Calculatie sheet'!AQ$7</f>
        <v>0</v>
      </c>
      <c r="H8" s="682">
        <f>C8*'Calculatie sheet'!AQ$8</f>
        <v>0</v>
      </c>
      <c r="I8" t="str">
        <f t="shared" si="0"/>
        <v>Primair</v>
      </c>
      <c r="J8" s="568">
        <f>LOOKUP('Calculatie sheet'!$AQ$2,'Objectenoverzicht aantallen'!$A:$A,'Objectenoverzicht aantallen'!E:E)*$C8</f>
        <v>0</v>
      </c>
      <c r="K8" s="568">
        <f>LOOKUP('Calculatie sheet'!$AQ$2,'Objectenoverzicht aantallen'!$A:$A,'Objectenoverzicht aantallen'!F:F)*$C8</f>
        <v>0</v>
      </c>
      <c r="L8" s="568">
        <f>LOOKUP('Calculatie sheet'!$AQ$2,'Objectenoverzicht aantallen'!$A:$A,'Objectenoverzicht aantallen'!G:G)*$C8</f>
        <v>0</v>
      </c>
      <c r="M8" s="568">
        <f>LOOKUP('Calculatie sheet'!$AQ$2,'Objectenoverzicht aantallen'!$A:$A,'Objectenoverzicht aantallen'!H:H)*$C8</f>
        <v>0</v>
      </c>
      <c r="N8" s="568">
        <f>LOOKUP('Calculatie sheet'!$AQ$2,'Objectenoverzicht aantallen'!$A:$A,'Objectenoverzicht aantallen'!I:I)*$C8</f>
        <v>0</v>
      </c>
      <c r="O8" s="568">
        <f>LOOKUP('Calculatie sheet'!$AQ$2,'Objectenoverzicht aantallen'!$A:$A,'Objectenoverzicht aantallen'!J:J)*$C8</f>
        <v>0</v>
      </c>
      <c r="P8" s="568">
        <f>LOOKUP('Calculatie sheet'!$AQ$2,'Objectenoverzicht aantallen'!$A:$A,'Objectenoverzicht aantallen'!K:K)*$C8</f>
        <v>0</v>
      </c>
      <c r="Q8" s="568">
        <f>LOOKUP('Calculatie sheet'!$AQ$2,'Objectenoverzicht aantallen'!$A:$A,'Objectenoverzicht aantallen'!L:L)*$C8</f>
        <v>0</v>
      </c>
      <c r="R8" s="568">
        <f>LOOKUP('Calculatie sheet'!$AQ$2,'Objectenoverzicht aantallen'!$A:$A,'Objectenoverzicht aantallen'!M:M)*$C8</f>
        <v>0</v>
      </c>
      <c r="S8" s="568">
        <f>LOOKUP('Calculatie sheet'!$AQ$2,'Objectenoverzicht aantallen'!$A:$A,'Objectenoverzicht aantallen'!N:N)*$C8</f>
        <v>0</v>
      </c>
      <c r="T8" s="568">
        <f>LOOKUP('Calculatie sheet'!$AQ$2,'Objectenoverzicht aantallen'!$A:$A,'Objectenoverzicht aantallen'!O:O)*$C8</f>
        <v>0</v>
      </c>
    </row>
    <row r="9" spans="1:20" x14ac:dyDescent="0.2">
      <c r="B9" t="str">
        <f>B2</f>
        <v>Beton</v>
      </c>
      <c r="C9" s="683">
        <f>'Calculatie sheet'!AQ68*'Calculatie sheet'!$AQ$57*'Calculatie sheet'!$AQ$77</f>
        <v>0</v>
      </c>
      <c r="D9" t="s">
        <v>135</v>
      </c>
      <c r="G9" s="684">
        <f>C9*'Calculatie sheet'!AQ$7</f>
        <v>0</v>
      </c>
      <c r="H9" s="682">
        <f>C9*'Calculatie sheet'!AQ$8</f>
        <v>0</v>
      </c>
      <c r="I9" t="str">
        <f t="shared" si="0"/>
        <v>Secundair</v>
      </c>
      <c r="J9" s="568">
        <f>LOOKUP('Calculatie sheet'!$AQ$2,'Objectenoverzicht aantallen'!$A:$A,'Objectenoverzicht aantallen'!E:E)*$C9</f>
        <v>0</v>
      </c>
      <c r="K9" s="568">
        <f>LOOKUP('Calculatie sheet'!$AQ$2,'Objectenoverzicht aantallen'!$A:$A,'Objectenoverzicht aantallen'!F:F)*$C9</f>
        <v>0</v>
      </c>
      <c r="L9" s="568">
        <f>LOOKUP('Calculatie sheet'!$AQ$2,'Objectenoverzicht aantallen'!$A:$A,'Objectenoverzicht aantallen'!G:G)*$C9</f>
        <v>0</v>
      </c>
      <c r="M9" s="568">
        <f>LOOKUP('Calculatie sheet'!$AQ$2,'Objectenoverzicht aantallen'!$A:$A,'Objectenoverzicht aantallen'!H:H)*$C9</f>
        <v>0</v>
      </c>
      <c r="N9" s="568">
        <f>LOOKUP('Calculatie sheet'!$AQ$2,'Objectenoverzicht aantallen'!$A:$A,'Objectenoverzicht aantallen'!I:I)*$C9</f>
        <v>0</v>
      </c>
      <c r="O9" s="568">
        <f>LOOKUP('Calculatie sheet'!$AQ$2,'Objectenoverzicht aantallen'!$A:$A,'Objectenoverzicht aantallen'!J:J)*$C9</f>
        <v>0</v>
      </c>
      <c r="P9" s="568">
        <f>LOOKUP('Calculatie sheet'!$AQ$2,'Objectenoverzicht aantallen'!$A:$A,'Objectenoverzicht aantallen'!K:K)*$C9</f>
        <v>0</v>
      </c>
      <c r="Q9" s="568">
        <f>LOOKUP('Calculatie sheet'!$AQ$2,'Objectenoverzicht aantallen'!$A:$A,'Objectenoverzicht aantallen'!L:L)*$C9</f>
        <v>0</v>
      </c>
      <c r="R9" s="568">
        <f>LOOKUP('Calculatie sheet'!$AQ$2,'Objectenoverzicht aantallen'!$A:$A,'Objectenoverzicht aantallen'!M:M)*$C9</f>
        <v>0</v>
      </c>
      <c r="S9" s="568">
        <f>LOOKUP('Calculatie sheet'!$AQ$2,'Objectenoverzicht aantallen'!$A:$A,'Objectenoverzicht aantallen'!N:N)*$C9</f>
        <v>0</v>
      </c>
      <c r="T9" s="568">
        <f>LOOKUP('Calculatie sheet'!$AQ$2,'Objectenoverzicht aantallen'!$A:$A,'Objectenoverzicht aantallen'!O:O)*$C9</f>
        <v>0</v>
      </c>
    </row>
    <row r="10" spans="1:20" x14ac:dyDescent="0.2">
      <c r="B10" t="str">
        <f>B3</f>
        <v>Staal</v>
      </c>
      <c r="C10" s="683">
        <f>'Calculatie sheet'!AQ69*'Calculatie sheet'!$AQ$57*'Calculatie sheet'!$AQ$77</f>
        <v>0</v>
      </c>
      <c r="D10" t="s">
        <v>135</v>
      </c>
      <c r="G10" s="684">
        <f>C10*'Calculatie sheet'!AQ$7</f>
        <v>0</v>
      </c>
      <c r="H10" s="682">
        <f>C10*'Calculatie sheet'!AQ$8</f>
        <v>0</v>
      </c>
      <c r="I10" t="str">
        <f t="shared" si="0"/>
        <v>Secundair</v>
      </c>
      <c r="J10" s="568">
        <f>LOOKUP('Calculatie sheet'!$AQ$2,'Objectenoverzicht aantallen'!$A:$A,'Objectenoverzicht aantallen'!E:E)*$C10</f>
        <v>0</v>
      </c>
      <c r="K10" s="568">
        <f>LOOKUP('Calculatie sheet'!$AQ$2,'Objectenoverzicht aantallen'!$A:$A,'Objectenoverzicht aantallen'!F:F)*$C10</f>
        <v>0</v>
      </c>
      <c r="L10" s="568">
        <f>LOOKUP('Calculatie sheet'!$AQ$2,'Objectenoverzicht aantallen'!$A:$A,'Objectenoverzicht aantallen'!G:G)*$C10</f>
        <v>0</v>
      </c>
      <c r="M10" s="568">
        <f>LOOKUP('Calculatie sheet'!$AQ$2,'Objectenoverzicht aantallen'!$A:$A,'Objectenoverzicht aantallen'!H:H)*$C10</f>
        <v>0</v>
      </c>
      <c r="N10" s="568">
        <f>LOOKUP('Calculatie sheet'!$AQ$2,'Objectenoverzicht aantallen'!$A:$A,'Objectenoverzicht aantallen'!I:I)*$C10</f>
        <v>0</v>
      </c>
      <c r="O10" s="568">
        <f>LOOKUP('Calculatie sheet'!$AQ$2,'Objectenoverzicht aantallen'!$A:$A,'Objectenoverzicht aantallen'!J:J)*$C10</f>
        <v>0</v>
      </c>
      <c r="P10" s="568">
        <f>LOOKUP('Calculatie sheet'!$AQ$2,'Objectenoverzicht aantallen'!$A:$A,'Objectenoverzicht aantallen'!K:K)*$C10</f>
        <v>0</v>
      </c>
      <c r="Q10" s="568">
        <f>LOOKUP('Calculatie sheet'!$AQ$2,'Objectenoverzicht aantallen'!$A:$A,'Objectenoverzicht aantallen'!L:L)*$C10</f>
        <v>0</v>
      </c>
      <c r="R10" s="568">
        <f>LOOKUP('Calculatie sheet'!$AQ$2,'Objectenoverzicht aantallen'!$A:$A,'Objectenoverzicht aantallen'!M:M)*$C10</f>
        <v>0</v>
      </c>
      <c r="S10" s="568">
        <f>LOOKUP('Calculatie sheet'!$AQ$2,'Objectenoverzicht aantallen'!$A:$A,'Objectenoverzicht aantallen'!N:N)*$C10</f>
        <v>0</v>
      </c>
      <c r="T10" s="568">
        <f>LOOKUP('Calculatie sheet'!$AQ$2,'Objectenoverzicht aantallen'!$A:$A,'Objectenoverzicht aantallen'!O:O)*$C10</f>
        <v>0</v>
      </c>
    </row>
    <row r="11" spans="1:20" x14ac:dyDescent="0.2">
      <c r="B11" t="str">
        <f>B4</f>
        <v>Asfalt</v>
      </c>
      <c r="C11" s="683">
        <f>'Calculatie sheet'!AQ70*'Calculatie sheet'!$AQ$57*'Calculatie sheet'!$AQ$77</f>
        <v>0</v>
      </c>
      <c r="D11" t="s">
        <v>135</v>
      </c>
      <c r="G11" s="684">
        <f>C11*'Calculatie sheet'!AQ$7</f>
        <v>0</v>
      </c>
      <c r="H11" s="682">
        <f>C11*'Calculatie sheet'!AQ$8</f>
        <v>0</v>
      </c>
      <c r="I11" t="str">
        <f t="shared" si="0"/>
        <v>Secundair</v>
      </c>
      <c r="J11" s="568">
        <f>LOOKUP('Calculatie sheet'!$AQ$2,'Objectenoverzicht aantallen'!$A:$A,'Objectenoverzicht aantallen'!E:E)*$C11</f>
        <v>0</v>
      </c>
      <c r="K11" s="568">
        <f>LOOKUP('Calculatie sheet'!$AQ$2,'Objectenoverzicht aantallen'!$A:$A,'Objectenoverzicht aantallen'!F:F)*$C11</f>
        <v>0</v>
      </c>
      <c r="L11" s="568">
        <f>LOOKUP('Calculatie sheet'!$AQ$2,'Objectenoverzicht aantallen'!$A:$A,'Objectenoverzicht aantallen'!G:G)*$C11</f>
        <v>0</v>
      </c>
      <c r="M11" s="568">
        <f>LOOKUP('Calculatie sheet'!$AQ$2,'Objectenoverzicht aantallen'!$A:$A,'Objectenoverzicht aantallen'!H:H)*$C11</f>
        <v>0</v>
      </c>
      <c r="N11" s="568">
        <f>LOOKUP('Calculatie sheet'!$AQ$2,'Objectenoverzicht aantallen'!$A:$A,'Objectenoverzicht aantallen'!I:I)*$C11</f>
        <v>0</v>
      </c>
      <c r="O11" s="568">
        <f>LOOKUP('Calculatie sheet'!$AQ$2,'Objectenoverzicht aantallen'!$A:$A,'Objectenoverzicht aantallen'!J:J)*$C11</f>
        <v>0</v>
      </c>
      <c r="P11" s="568">
        <f>LOOKUP('Calculatie sheet'!$AQ$2,'Objectenoverzicht aantallen'!$A:$A,'Objectenoverzicht aantallen'!K:K)*$C11</f>
        <v>0</v>
      </c>
      <c r="Q11" s="568">
        <f>LOOKUP('Calculatie sheet'!$AQ$2,'Objectenoverzicht aantallen'!$A:$A,'Objectenoverzicht aantallen'!L:L)*$C11</f>
        <v>0</v>
      </c>
      <c r="R11" s="568">
        <f>LOOKUP('Calculatie sheet'!$AQ$2,'Objectenoverzicht aantallen'!$A:$A,'Objectenoverzicht aantallen'!M:M)*$C11</f>
        <v>0</v>
      </c>
      <c r="S11" s="568">
        <f>LOOKUP('Calculatie sheet'!$AQ$2,'Objectenoverzicht aantallen'!$A:$A,'Objectenoverzicht aantallen'!N:N)*$C11</f>
        <v>0</v>
      </c>
      <c r="T11" s="568">
        <f>LOOKUP('Calculatie sheet'!$AQ$2,'Objectenoverzicht aantallen'!$A:$A,'Objectenoverzicht aantallen'!O:O)*$C11</f>
        <v>0</v>
      </c>
    </row>
    <row r="12" spans="1:20" x14ac:dyDescent="0.2">
      <c r="B12" t="s">
        <v>866</v>
      </c>
      <c r="C12" s="683">
        <f>'Calculatie sheet'!AQ71*'Calculatie sheet'!$AQ$57*'Calculatie sheet'!$AQ$77</f>
        <v>0</v>
      </c>
      <c r="D12" t="s">
        <v>135</v>
      </c>
      <c r="G12" s="684">
        <f>C12*'Calculatie sheet'!AQ$7</f>
        <v>0</v>
      </c>
      <c r="H12" s="682">
        <f>C12*'Calculatie sheet'!AQ$8</f>
        <v>0</v>
      </c>
      <c r="I12" t="str">
        <f t="shared" ref="I12" si="2">D12</f>
        <v>Secundair</v>
      </c>
      <c r="J12" s="568">
        <f>LOOKUP('Calculatie sheet'!$AQ$2,'Objectenoverzicht aantallen'!$A:$A,'Objectenoverzicht aantallen'!E:E)*$C12</f>
        <v>0</v>
      </c>
      <c r="K12" s="568">
        <f>LOOKUP('Calculatie sheet'!$AQ$2,'Objectenoverzicht aantallen'!$A:$A,'Objectenoverzicht aantallen'!F:F)*$C12</f>
        <v>0</v>
      </c>
      <c r="L12" s="568">
        <f>LOOKUP('Calculatie sheet'!$AQ$2,'Objectenoverzicht aantallen'!$A:$A,'Objectenoverzicht aantallen'!G:G)*$C12</f>
        <v>0</v>
      </c>
      <c r="M12" s="568">
        <f>LOOKUP('Calculatie sheet'!$AQ$2,'Objectenoverzicht aantallen'!$A:$A,'Objectenoverzicht aantallen'!H:H)*$C12</f>
        <v>0</v>
      </c>
      <c r="N12" s="568">
        <f>LOOKUP('Calculatie sheet'!$AQ$2,'Objectenoverzicht aantallen'!$A:$A,'Objectenoverzicht aantallen'!I:I)*$C12</f>
        <v>0</v>
      </c>
      <c r="O12" s="568">
        <f>LOOKUP('Calculatie sheet'!$AQ$2,'Objectenoverzicht aantallen'!$A:$A,'Objectenoverzicht aantallen'!J:J)*$C12</f>
        <v>0</v>
      </c>
      <c r="P12" s="568">
        <f>LOOKUP('Calculatie sheet'!$AQ$2,'Objectenoverzicht aantallen'!$A:$A,'Objectenoverzicht aantallen'!K:K)*$C12</f>
        <v>0</v>
      </c>
      <c r="Q12" s="568">
        <f>LOOKUP('Calculatie sheet'!$AQ$2,'Objectenoverzicht aantallen'!$A:$A,'Objectenoverzicht aantallen'!L:L)*$C12</f>
        <v>0</v>
      </c>
      <c r="R12" s="568">
        <f>LOOKUP('Calculatie sheet'!$AQ$2,'Objectenoverzicht aantallen'!$A:$A,'Objectenoverzicht aantallen'!M:M)*$C12</f>
        <v>0</v>
      </c>
      <c r="S12" s="568">
        <f>LOOKUP('Calculatie sheet'!$AQ$2,'Objectenoverzicht aantallen'!$A:$A,'Objectenoverzicht aantallen'!N:N)*$C12</f>
        <v>0</v>
      </c>
      <c r="T12" s="568">
        <f>LOOKUP('Calculatie sheet'!$AQ$2,'Objectenoverzicht aantallen'!$A:$A,'Objectenoverzicht aantallen'!O:O)*$C12</f>
        <v>0</v>
      </c>
    </row>
    <row r="13" spans="1:20" x14ac:dyDescent="0.2">
      <c r="B13" t="str">
        <f>B6</f>
        <v>Grondbewerking</v>
      </c>
      <c r="C13" s="683">
        <f>'Calculatie sheet'!AQ72*'Calculatie sheet'!$AQ$57*'Calculatie sheet'!$AQ$77</f>
        <v>0</v>
      </c>
      <c r="D13" t="s">
        <v>135</v>
      </c>
      <c r="G13" s="684">
        <f>C13*'Calculatie sheet'!AQ$7</f>
        <v>0</v>
      </c>
      <c r="H13" s="682">
        <f>C13*'Calculatie sheet'!AQ$8</f>
        <v>0</v>
      </c>
      <c r="I13" t="str">
        <f t="shared" si="0"/>
        <v>Secundair</v>
      </c>
      <c r="J13" s="568">
        <f>LOOKUP('Calculatie sheet'!$AQ$2,'Objectenoverzicht aantallen'!$A:$A,'Objectenoverzicht aantallen'!E:E)*$C13</f>
        <v>0</v>
      </c>
      <c r="K13" s="568">
        <f>LOOKUP('Calculatie sheet'!$AQ$2,'Objectenoverzicht aantallen'!$A:$A,'Objectenoverzicht aantallen'!F:F)*$C13</f>
        <v>0</v>
      </c>
      <c r="L13" s="568">
        <f>LOOKUP('Calculatie sheet'!$AQ$2,'Objectenoverzicht aantallen'!$A:$A,'Objectenoverzicht aantallen'!G:G)*$C13</f>
        <v>0</v>
      </c>
      <c r="M13" s="568">
        <f>LOOKUP('Calculatie sheet'!$AQ$2,'Objectenoverzicht aantallen'!$A:$A,'Objectenoverzicht aantallen'!H:H)*$C13</f>
        <v>0</v>
      </c>
      <c r="N13" s="568">
        <f>LOOKUP('Calculatie sheet'!$AQ$2,'Objectenoverzicht aantallen'!$A:$A,'Objectenoverzicht aantallen'!I:I)*$C13</f>
        <v>0</v>
      </c>
      <c r="O13" s="568">
        <f>LOOKUP('Calculatie sheet'!$AQ$2,'Objectenoverzicht aantallen'!$A:$A,'Objectenoverzicht aantallen'!J:J)*$C13</f>
        <v>0</v>
      </c>
      <c r="P13" s="568">
        <f>LOOKUP('Calculatie sheet'!$AQ$2,'Objectenoverzicht aantallen'!$A:$A,'Objectenoverzicht aantallen'!K:K)*$C13</f>
        <v>0</v>
      </c>
      <c r="Q13" s="568">
        <f>LOOKUP('Calculatie sheet'!$AQ$2,'Objectenoverzicht aantallen'!$A:$A,'Objectenoverzicht aantallen'!L:L)*$C13</f>
        <v>0</v>
      </c>
      <c r="R13" s="568">
        <f>LOOKUP('Calculatie sheet'!$AQ$2,'Objectenoverzicht aantallen'!$A:$A,'Objectenoverzicht aantallen'!M:M)*$C13</f>
        <v>0</v>
      </c>
      <c r="S13" s="568">
        <f>LOOKUP('Calculatie sheet'!$AQ$2,'Objectenoverzicht aantallen'!$A:$A,'Objectenoverzicht aantallen'!N:N)*$C13</f>
        <v>0</v>
      </c>
      <c r="T13" s="568">
        <f>LOOKUP('Calculatie sheet'!$AQ$2,'Objectenoverzicht aantallen'!$A:$A,'Objectenoverzicht aantallen'!O:O)*$C13</f>
        <v>0</v>
      </c>
    </row>
    <row r="14" spans="1:20" x14ac:dyDescent="0.2">
      <c r="B14" t="str">
        <f>B7</f>
        <v>Bestrating</v>
      </c>
      <c r="C14" s="683">
        <f>'Calculatie sheet'!AQ73*'Calculatie sheet'!$AQ$57*'Calculatie sheet'!$AQ$77</f>
        <v>0</v>
      </c>
      <c r="D14" t="s">
        <v>135</v>
      </c>
      <c r="G14" s="684">
        <f>C14*'Calculatie sheet'!AQ$7</f>
        <v>0</v>
      </c>
      <c r="H14" s="682">
        <f>C14*'Calculatie sheet'!AQ$8</f>
        <v>0</v>
      </c>
      <c r="I14" t="str">
        <f t="shared" si="0"/>
        <v>Secundair</v>
      </c>
      <c r="J14" s="568">
        <f>LOOKUP('Calculatie sheet'!$AQ$2,'Objectenoverzicht aantallen'!$A:$A,'Objectenoverzicht aantallen'!E:E)*$C14</f>
        <v>0</v>
      </c>
      <c r="K14" s="568">
        <f>LOOKUP('Calculatie sheet'!$AQ$2,'Objectenoverzicht aantallen'!$A:$A,'Objectenoverzicht aantallen'!F:F)*$C14</f>
        <v>0</v>
      </c>
      <c r="L14" s="568">
        <f>LOOKUP('Calculatie sheet'!$AQ$2,'Objectenoverzicht aantallen'!$A:$A,'Objectenoverzicht aantallen'!G:G)*$C14</f>
        <v>0</v>
      </c>
      <c r="M14" s="568">
        <f>LOOKUP('Calculatie sheet'!$AQ$2,'Objectenoverzicht aantallen'!$A:$A,'Objectenoverzicht aantallen'!H:H)*$C14</f>
        <v>0</v>
      </c>
      <c r="N14" s="568">
        <f>LOOKUP('Calculatie sheet'!$AQ$2,'Objectenoverzicht aantallen'!$A:$A,'Objectenoverzicht aantallen'!I:I)*$C14</f>
        <v>0</v>
      </c>
      <c r="O14" s="568">
        <f>LOOKUP('Calculatie sheet'!$AQ$2,'Objectenoverzicht aantallen'!$A:$A,'Objectenoverzicht aantallen'!J:J)*$C14</f>
        <v>0</v>
      </c>
      <c r="P14" s="568">
        <f>LOOKUP('Calculatie sheet'!$AQ$2,'Objectenoverzicht aantallen'!$A:$A,'Objectenoverzicht aantallen'!K:K)*$C14</f>
        <v>0</v>
      </c>
      <c r="Q14" s="568">
        <f>LOOKUP('Calculatie sheet'!$AQ$2,'Objectenoverzicht aantallen'!$A:$A,'Objectenoverzicht aantallen'!L:L)*$C14</f>
        <v>0</v>
      </c>
      <c r="R14" s="568">
        <f>LOOKUP('Calculatie sheet'!$AQ$2,'Objectenoverzicht aantallen'!$A:$A,'Objectenoverzicht aantallen'!M:M)*$C14</f>
        <v>0</v>
      </c>
      <c r="S14" s="568">
        <f>LOOKUP('Calculatie sheet'!$AQ$2,'Objectenoverzicht aantallen'!$A:$A,'Objectenoverzicht aantallen'!N:N)*$C14</f>
        <v>0</v>
      </c>
      <c r="T14" s="568">
        <f>LOOKUP('Calculatie sheet'!$AQ$2,'Objectenoverzicht aantallen'!$A:$A,'Objectenoverzicht aantallen'!O:O)*$C14</f>
        <v>0</v>
      </c>
    </row>
    <row r="15" spans="1:20" x14ac:dyDescent="0.2">
      <c r="B15" t="s">
        <v>348</v>
      </c>
      <c r="C15" s="683">
        <f>'Calculatie sheet'!AQ74*'Calculatie sheet'!$AQ$57*'Calculatie sheet'!$AQ$77</f>
        <v>0</v>
      </c>
      <c r="D15" t="s">
        <v>135</v>
      </c>
      <c r="G15" s="684">
        <f>C15*'Calculatie sheet'!AQ$7</f>
        <v>0</v>
      </c>
      <c r="H15" s="682">
        <f>C15*'Calculatie sheet'!AQ$8</f>
        <v>0</v>
      </c>
      <c r="I15" t="str">
        <f t="shared" si="0"/>
        <v>Secundair</v>
      </c>
      <c r="J15" s="568">
        <f>LOOKUP('Calculatie sheet'!$AQ$2,'Objectenoverzicht aantallen'!$A:$A,'Objectenoverzicht aantallen'!E:E)*$C15</f>
        <v>0</v>
      </c>
      <c r="K15" s="568">
        <f>LOOKUP('Calculatie sheet'!$AQ$2,'Objectenoverzicht aantallen'!$A:$A,'Objectenoverzicht aantallen'!F:F)*$C15</f>
        <v>0</v>
      </c>
      <c r="L15" s="568">
        <f>LOOKUP('Calculatie sheet'!$AQ$2,'Objectenoverzicht aantallen'!$A:$A,'Objectenoverzicht aantallen'!G:G)*$C15</f>
        <v>0</v>
      </c>
      <c r="M15" s="568">
        <f>LOOKUP('Calculatie sheet'!$AQ$2,'Objectenoverzicht aantallen'!$A:$A,'Objectenoverzicht aantallen'!H:H)*$C15</f>
        <v>0</v>
      </c>
      <c r="N15" s="568">
        <f>LOOKUP('Calculatie sheet'!$AQ$2,'Objectenoverzicht aantallen'!$A:$A,'Objectenoverzicht aantallen'!I:I)*$C15</f>
        <v>0</v>
      </c>
      <c r="O15" s="568">
        <f>LOOKUP('Calculatie sheet'!$AQ$2,'Objectenoverzicht aantallen'!$A:$A,'Objectenoverzicht aantallen'!J:J)*$C15</f>
        <v>0</v>
      </c>
      <c r="P15" s="568">
        <f>LOOKUP('Calculatie sheet'!$AQ$2,'Objectenoverzicht aantallen'!$A:$A,'Objectenoverzicht aantallen'!K:K)*$C15</f>
        <v>0</v>
      </c>
      <c r="Q15" s="568">
        <f>LOOKUP('Calculatie sheet'!$AQ$2,'Objectenoverzicht aantallen'!$A:$A,'Objectenoverzicht aantallen'!L:L)*$C15</f>
        <v>0</v>
      </c>
      <c r="R15" s="568">
        <f>LOOKUP('Calculatie sheet'!$AQ$2,'Objectenoverzicht aantallen'!$A:$A,'Objectenoverzicht aantallen'!M:M)*$C15</f>
        <v>0</v>
      </c>
      <c r="S15" s="568">
        <f>LOOKUP('Calculatie sheet'!$AQ$2,'Objectenoverzicht aantallen'!$A:$A,'Objectenoverzicht aantallen'!N:N)*$C15</f>
        <v>0</v>
      </c>
      <c r="T15" s="568">
        <f>LOOKUP('Calculatie sheet'!$AQ$2,'Objectenoverzicht aantallen'!$A:$A,'Objectenoverzicht aantallen'!O:O)*$C15</f>
        <v>0</v>
      </c>
    </row>
    <row r="16" spans="1:20" x14ac:dyDescent="0.2">
      <c r="B16" t="str">
        <f>B9</f>
        <v>Beton</v>
      </c>
      <c r="C16" s="683">
        <f>'Calculatie sheet'!AQ68*'Calculatie sheet'!$AQ$57*'Calculatie sheet'!$AQ$78</f>
        <v>0</v>
      </c>
      <c r="D16" t="s">
        <v>360</v>
      </c>
      <c r="G16" s="684">
        <f>C16*'Calculatie sheet'!AQ$7</f>
        <v>0</v>
      </c>
      <c r="H16" s="682">
        <f>C16*'Calculatie sheet'!AQ$8</f>
        <v>0</v>
      </c>
      <c r="I16" t="str">
        <f t="shared" si="0"/>
        <v>Biobased</v>
      </c>
      <c r="J16" s="568">
        <f>LOOKUP('Calculatie sheet'!$AQ$2,'Objectenoverzicht aantallen'!$A:$A,'Objectenoverzicht aantallen'!E:E)*$C16</f>
        <v>0</v>
      </c>
      <c r="K16" s="568">
        <f>LOOKUP('Calculatie sheet'!$AQ$2,'Objectenoverzicht aantallen'!$A:$A,'Objectenoverzicht aantallen'!F:F)*$C16</f>
        <v>0</v>
      </c>
      <c r="L16" s="568">
        <f>LOOKUP('Calculatie sheet'!$AQ$2,'Objectenoverzicht aantallen'!$A:$A,'Objectenoverzicht aantallen'!G:G)*$C16</f>
        <v>0</v>
      </c>
      <c r="M16" s="568">
        <f>LOOKUP('Calculatie sheet'!$AQ$2,'Objectenoverzicht aantallen'!$A:$A,'Objectenoverzicht aantallen'!H:H)*$C16</f>
        <v>0</v>
      </c>
      <c r="N16" s="568">
        <f>LOOKUP('Calculatie sheet'!$AQ$2,'Objectenoverzicht aantallen'!$A:$A,'Objectenoverzicht aantallen'!I:I)*$C16</f>
        <v>0</v>
      </c>
      <c r="O16" s="568">
        <f>LOOKUP('Calculatie sheet'!$AQ$2,'Objectenoverzicht aantallen'!$A:$A,'Objectenoverzicht aantallen'!J:J)*$C16</f>
        <v>0</v>
      </c>
      <c r="P16" s="568">
        <f>LOOKUP('Calculatie sheet'!$AQ$2,'Objectenoverzicht aantallen'!$A:$A,'Objectenoverzicht aantallen'!K:K)*$C16</f>
        <v>0</v>
      </c>
      <c r="Q16" s="568">
        <f>LOOKUP('Calculatie sheet'!$AQ$2,'Objectenoverzicht aantallen'!$A:$A,'Objectenoverzicht aantallen'!L:L)*$C16</f>
        <v>0</v>
      </c>
      <c r="R16" s="568">
        <f>LOOKUP('Calculatie sheet'!$AQ$2,'Objectenoverzicht aantallen'!$A:$A,'Objectenoverzicht aantallen'!M:M)*$C16</f>
        <v>0</v>
      </c>
      <c r="S16" s="568">
        <f>LOOKUP('Calculatie sheet'!$AQ$2,'Objectenoverzicht aantallen'!$A:$A,'Objectenoverzicht aantallen'!N:N)*$C16</f>
        <v>0</v>
      </c>
      <c r="T16" s="568">
        <f>LOOKUP('Calculatie sheet'!$AQ$2,'Objectenoverzicht aantallen'!$A:$A,'Objectenoverzicht aantallen'!O:O)*$C16</f>
        <v>0</v>
      </c>
    </row>
    <row r="17" spans="2:20" x14ac:dyDescent="0.2">
      <c r="B17" t="str">
        <f>B10</f>
        <v>Staal</v>
      </c>
      <c r="C17" s="683">
        <f>'Calculatie sheet'!AQ69*'Calculatie sheet'!$AQ$57*'Calculatie sheet'!$AQ$78</f>
        <v>0</v>
      </c>
      <c r="D17" t="s">
        <v>360</v>
      </c>
      <c r="G17" s="684">
        <f>C17*'Calculatie sheet'!AQ$7</f>
        <v>0</v>
      </c>
      <c r="H17" s="682">
        <f>C17*'Calculatie sheet'!AQ$8</f>
        <v>0</v>
      </c>
      <c r="I17" t="str">
        <f t="shared" si="0"/>
        <v>Biobased</v>
      </c>
      <c r="J17" s="568">
        <f>LOOKUP('Calculatie sheet'!$AQ$2,'Objectenoverzicht aantallen'!$A:$A,'Objectenoverzicht aantallen'!E:E)*$C17</f>
        <v>0</v>
      </c>
      <c r="K17" s="568">
        <f>LOOKUP('Calculatie sheet'!$AQ$2,'Objectenoverzicht aantallen'!$A:$A,'Objectenoverzicht aantallen'!F:F)*$C17</f>
        <v>0</v>
      </c>
      <c r="L17" s="568">
        <f>LOOKUP('Calculatie sheet'!$AQ$2,'Objectenoverzicht aantallen'!$A:$A,'Objectenoverzicht aantallen'!G:G)*$C17</f>
        <v>0</v>
      </c>
      <c r="M17" s="568">
        <f>LOOKUP('Calculatie sheet'!$AQ$2,'Objectenoverzicht aantallen'!$A:$A,'Objectenoverzicht aantallen'!H:H)*$C17</f>
        <v>0</v>
      </c>
      <c r="N17" s="568">
        <f>LOOKUP('Calculatie sheet'!$AQ$2,'Objectenoverzicht aantallen'!$A:$A,'Objectenoverzicht aantallen'!I:I)*$C17</f>
        <v>0</v>
      </c>
      <c r="O17" s="568">
        <f>LOOKUP('Calculatie sheet'!$AQ$2,'Objectenoverzicht aantallen'!$A:$A,'Objectenoverzicht aantallen'!J:J)*$C17</f>
        <v>0</v>
      </c>
      <c r="P17" s="568">
        <f>LOOKUP('Calculatie sheet'!$AQ$2,'Objectenoverzicht aantallen'!$A:$A,'Objectenoverzicht aantallen'!K:K)*$C17</f>
        <v>0</v>
      </c>
      <c r="Q17" s="568">
        <f>LOOKUP('Calculatie sheet'!$AQ$2,'Objectenoverzicht aantallen'!$A:$A,'Objectenoverzicht aantallen'!L:L)*$C17</f>
        <v>0</v>
      </c>
      <c r="R17" s="568">
        <f>LOOKUP('Calculatie sheet'!$AQ$2,'Objectenoverzicht aantallen'!$A:$A,'Objectenoverzicht aantallen'!M:M)*$C17</f>
        <v>0</v>
      </c>
      <c r="S17" s="568">
        <f>LOOKUP('Calculatie sheet'!$AQ$2,'Objectenoverzicht aantallen'!$A:$A,'Objectenoverzicht aantallen'!N:N)*$C17</f>
        <v>0</v>
      </c>
      <c r="T17" s="568">
        <f>LOOKUP('Calculatie sheet'!$AQ$2,'Objectenoverzicht aantallen'!$A:$A,'Objectenoverzicht aantallen'!O:O)*$C17</f>
        <v>0</v>
      </c>
    </row>
    <row r="18" spans="2:20" x14ac:dyDescent="0.2">
      <c r="B18" t="str">
        <f>B11</f>
        <v>Asfalt</v>
      </c>
      <c r="C18" s="683">
        <f>'Calculatie sheet'!AQ70*'Calculatie sheet'!$AQ$57*'Calculatie sheet'!$AQ$78</f>
        <v>0</v>
      </c>
      <c r="D18" t="s">
        <v>360</v>
      </c>
      <c r="G18" s="684">
        <f>C18*'Calculatie sheet'!AQ$7</f>
        <v>0</v>
      </c>
      <c r="H18" s="682">
        <f>C18*'Calculatie sheet'!AQ$8</f>
        <v>0</v>
      </c>
      <c r="I18" t="str">
        <f t="shared" si="0"/>
        <v>Biobased</v>
      </c>
      <c r="J18" s="568">
        <f>LOOKUP('Calculatie sheet'!$AQ$2,'Objectenoverzicht aantallen'!$A:$A,'Objectenoverzicht aantallen'!E:E)*$C18</f>
        <v>0</v>
      </c>
      <c r="K18" s="568">
        <f>LOOKUP('Calculatie sheet'!$AQ$2,'Objectenoverzicht aantallen'!$A:$A,'Objectenoverzicht aantallen'!F:F)*$C18</f>
        <v>0</v>
      </c>
      <c r="L18" s="568">
        <f>LOOKUP('Calculatie sheet'!$AQ$2,'Objectenoverzicht aantallen'!$A:$A,'Objectenoverzicht aantallen'!G:G)*$C18</f>
        <v>0</v>
      </c>
      <c r="M18" s="568">
        <f>LOOKUP('Calculatie sheet'!$AQ$2,'Objectenoverzicht aantallen'!$A:$A,'Objectenoverzicht aantallen'!H:H)*$C18</f>
        <v>0</v>
      </c>
      <c r="N18" s="568">
        <f>LOOKUP('Calculatie sheet'!$AQ$2,'Objectenoverzicht aantallen'!$A:$A,'Objectenoverzicht aantallen'!I:I)*$C18</f>
        <v>0</v>
      </c>
      <c r="O18" s="568">
        <f>LOOKUP('Calculatie sheet'!$AQ$2,'Objectenoverzicht aantallen'!$A:$A,'Objectenoverzicht aantallen'!J:J)*$C18</f>
        <v>0</v>
      </c>
      <c r="P18" s="568">
        <f>LOOKUP('Calculatie sheet'!$AQ$2,'Objectenoverzicht aantallen'!$A:$A,'Objectenoverzicht aantallen'!K:K)*$C18</f>
        <v>0</v>
      </c>
      <c r="Q18" s="568">
        <f>LOOKUP('Calculatie sheet'!$AQ$2,'Objectenoverzicht aantallen'!$A:$A,'Objectenoverzicht aantallen'!L:L)*$C18</f>
        <v>0</v>
      </c>
      <c r="R18" s="568">
        <f>LOOKUP('Calculatie sheet'!$AQ$2,'Objectenoverzicht aantallen'!$A:$A,'Objectenoverzicht aantallen'!M:M)*$C18</f>
        <v>0</v>
      </c>
      <c r="S18" s="568">
        <f>LOOKUP('Calculatie sheet'!$AQ$2,'Objectenoverzicht aantallen'!$A:$A,'Objectenoverzicht aantallen'!N:N)*$C18</f>
        <v>0</v>
      </c>
      <c r="T18" s="568">
        <f>LOOKUP('Calculatie sheet'!$AQ$2,'Objectenoverzicht aantallen'!$A:$A,'Objectenoverzicht aantallen'!O:O)*$C18</f>
        <v>0</v>
      </c>
    </row>
    <row r="19" spans="2:20" x14ac:dyDescent="0.2">
      <c r="B19" t="s">
        <v>866</v>
      </c>
      <c r="C19" s="683">
        <f>'Calculatie sheet'!AQ71*'Calculatie sheet'!$AQ$57*'Calculatie sheet'!$AQ$78</f>
        <v>0</v>
      </c>
      <c r="D19" t="s">
        <v>360</v>
      </c>
      <c r="G19" s="684">
        <f>C19*'Calculatie sheet'!AQ$7</f>
        <v>0</v>
      </c>
      <c r="H19" s="682">
        <f>C19*'Calculatie sheet'!AQ$8</f>
        <v>0</v>
      </c>
      <c r="I19" t="str">
        <f t="shared" ref="I19" si="3">D19</f>
        <v>Biobased</v>
      </c>
      <c r="J19" s="568">
        <f>LOOKUP('Calculatie sheet'!$AQ$2,'Objectenoverzicht aantallen'!$A:$A,'Objectenoverzicht aantallen'!E:E)*$C19</f>
        <v>0</v>
      </c>
      <c r="K19" s="568">
        <f>LOOKUP('Calculatie sheet'!$AQ$2,'Objectenoverzicht aantallen'!$A:$A,'Objectenoverzicht aantallen'!F:F)*$C19</f>
        <v>0</v>
      </c>
      <c r="L19" s="568">
        <f>LOOKUP('Calculatie sheet'!$AQ$2,'Objectenoverzicht aantallen'!$A:$A,'Objectenoverzicht aantallen'!G:G)*$C19</f>
        <v>0</v>
      </c>
      <c r="M19" s="568">
        <f>LOOKUP('Calculatie sheet'!$AQ$2,'Objectenoverzicht aantallen'!$A:$A,'Objectenoverzicht aantallen'!H:H)*$C19</f>
        <v>0</v>
      </c>
      <c r="N19" s="568">
        <f>LOOKUP('Calculatie sheet'!$AQ$2,'Objectenoverzicht aantallen'!$A:$A,'Objectenoverzicht aantallen'!I:I)*$C19</f>
        <v>0</v>
      </c>
      <c r="O19" s="568">
        <f>LOOKUP('Calculatie sheet'!$AQ$2,'Objectenoverzicht aantallen'!$A:$A,'Objectenoverzicht aantallen'!J:J)*$C19</f>
        <v>0</v>
      </c>
      <c r="P19" s="568">
        <f>LOOKUP('Calculatie sheet'!$AQ$2,'Objectenoverzicht aantallen'!$A:$A,'Objectenoverzicht aantallen'!K:K)*$C19</f>
        <v>0</v>
      </c>
      <c r="Q19" s="568">
        <f>LOOKUP('Calculatie sheet'!$AQ$2,'Objectenoverzicht aantallen'!$A:$A,'Objectenoverzicht aantallen'!L:L)*$C19</f>
        <v>0</v>
      </c>
      <c r="R19" s="568">
        <f>LOOKUP('Calculatie sheet'!$AQ$2,'Objectenoverzicht aantallen'!$A:$A,'Objectenoverzicht aantallen'!M:M)*$C19</f>
        <v>0</v>
      </c>
      <c r="S19" s="568">
        <f>LOOKUP('Calculatie sheet'!$AQ$2,'Objectenoverzicht aantallen'!$A:$A,'Objectenoverzicht aantallen'!N:N)*$C19</f>
        <v>0</v>
      </c>
      <c r="T19" s="568">
        <f>LOOKUP('Calculatie sheet'!$AQ$2,'Objectenoverzicht aantallen'!$A:$A,'Objectenoverzicht aantallen'!O:O)*$C19</f>
        <v>0</v>
      </c>
    </row>
    <row r="20" spans="2:20" x14ac:dyDescent="0.2">
      <c r="B20" t="str">
        <f t="shared" ref="B20:B21" si="4">B13</f>
        <v>Grondbewerking</v>
      </c>
      <c r="C20" s="683">
        <f>'Calculatie sheet'!AQ72*'Calculatie sheet'!$AQ$57*'Calculatie sheet'!$AQ$78</f>
        <v>5057.304000000001</v>
      </c>
      <c r="D20" t="s">
        <v>360</v>
      </c>
      <c r="G20" s="684">
        <f>C20*'Calculatie sheet'!AQ$7</f>
        <v>0</v>
      </c>
      <c r="H20" s="682">
        <f>C20*'Calculatie sheet'!AQ$8</f>
        <v>0</v>
      </c>
      <c r="I20" t="str">
        <f t="shared" si="0"/>
        <v>Biobased</v>
      </c>
      <c r="J20" s="568">
        <f>LOOKUP('Calculatie sheet'!$AQ$2,'Objectenoverzicht aantallen'!$A:$A,'Objectenoverzicht aantallen'!E:E)*$C20</f>
        <v>0</v>
      </c>
      <c r="K20" s="568">
        <f>LOOKUP('Calculatie sheet'!$AQ$2,'Objectenoverzicht aantallen'!$A:$A,'Objectenoverzicht aantallen'!F:F)*$C20</f>
        <v>0</v>
      </c>
      <c r="L20" s="568">
        <f>LOOKUP('Calculatie sheet'!$AQ$2,'Objectenoverzicht aantallen'!$A:$A,'Objectenoverzicht aantallen'!G:G)*$C20</f>
        <v>0</v>
      </c>
      <c r="M20" s="568">
        <f>LOOKUP('Calculatie sheet'!$AQ$2,'Objectenoverzicht aantallen'!$A:$A,'Objectenoverzicht aantallen'!H:H)*$C20</f>
        <v>0</v>
      </c>
      <c r="N20" s="568">
        <f>LOOKUP('Calculatie sheet'!$AQ$2,'Objectenoverzicht aantallen'!$A:$A,'Objectenoverzicht aantallen'!I:I)*$C20</f>
        <v>0</v>
      </c>
      <c r="O20" s="568">
        <f>LOOKUP('Calculatie sheet'!$AQ$2,'Objectenoverzicht aantallen'!$A:$A,'Objectenoverzicht aantallen'!J:J)*$C20</f>
        <v>0</v>
      </c>
      <c r="P20" s="568">
        <f>LOOKUP('Calculatie sheet'!$AQ$2,'Objectenoverzicht aantallen'!$A:$A,'Objectenoverzicht aantallen'!K:K)*$C20</f>
        <v>0</v>
      </c>
      <c r="Q20" s="568">
        <f>LOOKUP('Calculatie sheet'!$AQ$2,'Objectenoverzicht aantallen'!$A:$A,'Objectenoverzicht aantallen'!L:L)*$C20</f>
        <v>0</v>
      </c>
      <c r="R20" s="568">
        <f>LOOKUP('Calculatie sheet'!$AQ$2,'Objectenoverzicht aantallen'!$A:$A,'Objectenoverzicht aantallen'!M:M)*$C20</f>
        <v>0</v>
      </c>
      <c r="S20" s="568">
        <f>LOOKUP('Calculatie sheet'!$AQ$2,'Objectenoverzicht aantallen'!$A:$A,'Objectenoverzicht aantallen'!N:N)*$C20</f>
        <v>0</v>
      </c>
      <c r="T20" s="568">
        <f>LOOKUP('Calculatie sheet'!$AQ$2,'Objectenoverzicht aantallen'!$A:$A,'Objectenoverzicht aantallen'!O:O)*$C20</f>
        <v>0</v>
      </c>
    </row>
    <row r="21" spans="2:20" x14ac:dyDescent="0.2">
      <c r="B21" t="str">
        <f t="shared" si="4"/>
        <v>Bestrating</v>
      </c>
      <c r="C21" s="683">
        <f>'Calculatie sheet'!AQ73*'Calculatie sheet'!$AQ$57*'Calculatie sheet'!$AQ$78</f>
        <v>0</v>
      </c>
      <c r="D21" t="s">
        <v>360</v>
      </c>
      <c r="G21" s="684">
        <f>C21*'Calculatie sheet'!AQ$7</f>
        <v>0</v>
      </c>
      <c r="H21" s="682">
        <f>C21*'Calculatie sheet'!AQ$8</f>
        <v>0</v>
      </c>
      <c r="I21" t="str">
        <f t="shared" si="0"/>
        <v>Biobased</v>
      </c>
      <c r="J21" s="568">
        <f>LOOKUP('Calculatie sheet'!$AQ$2,'Objectenoverzicht aantallen'!$A:$A,'Objectenoverzicht aantallen'!E:E)*$C21</f>
        <v>0</v>
      </c>
      <c r="K21" s="568">
        <f>LOOKUP('Calculatie sheet'!$AQ$2,'Objectenoverzicht aantallen'!$A:$A,'Objectenoverzicht aantallen'!F:F)*$C21</f>
        <v>0</v>
      </c>
      <c r="L21" s="568">
        <f>LOOKUP('Calculatie sheet'!$AQ$2,'Objectenoverzicht aantallen'!$A:$A,'Objectenoverzicht aantallen'!G:G)*$C21</f>
        <v>0</v>
      </c>
      <c r="M21" s="568">
        <f>LOOKUP('Calculatie sheet'!$AQ$2,'Objectenoverzicht aantallen'!$A:$A,'Objectenoverzicht aantallen'!H:H)*$C21</f>
        <v>0</v>
      </c>
      <c r="N21" s="568">
        <f>LOOKUP('Calculatie sheet'!$AQ$2,'Objectenoverzicht aantallen'!$A:$A,'Objectenoverzicht aantallen'!I:I)*$C21</f>
        <v>0</v>
      </c>
      <c r="O21" s="568">
        <f>LOOKUP('Calculatie sheet'!$AQ$2,'Objectenoverzicht aantallen'!$A:$A,'Objectenoverzicht aantallen'!J:J)*$C21</f>
        <v>0</v>
      </c>
      <c r="P21" s="568">
        <f>LOOKUP('Calculatie sheet'!$AQ$2,'Objectenoverzicht aantallen'!$A:$A,'Objectenoverzicht aantallen'!K:K)*$C21</f>
        <v>0</v>
      </c>
      <c r="Q21" s="568">
        <f>LOOKUP('Calculatie sheet'!$AQ$2,'Objectenoverzicht aantallen'!$A:$A,'Objectenoverzicht aantallen'!L:L)*$C21</f>
        <v>0</v>
      </c>
      <c r="R21" s="568">
        <f>LOOKUP('Calculatie sheet'!$AQ$2,'Objectenoverzicht aantallen'!$A:$A,'Objectenoverzicht aantallen'!M:M)*$C21</f>
        <v>0</v>
      </c>
      <c r="S21" s="568">
        <f>LOOKUP('Calculatie sheet'!$AQ$2,'Objectenoverzicht aantallen'!$A:$A,'Objectenoverzicht aantallen'!N:N)*$C21</f>
        <v>0</v>
      </c>
      <c r="T21" s="568">
        <f>LOOKUP('Calculatie sheet'!$AQ$2,'Objectenoverzicht aantallen'!$A:$A,'Objectenoverzicht aantallen'!O:O)*$C21</f>
        <v>0</v>
      </c>
    </row>
    <row r="22" spans="2:20" x14ac:dyDescent="0.2">
      <c r="B22" t="s">
        <v>348</v>
      </c>
      <c r="C22" s="683">
        <f>'Calculatie sheet'!AQ74*'Calculatie sheet'!$AQ$57*'Calculatie sheet'!$AQ$78</f>
        <v>0</v>
      </c>
      <c r="D22" t="s">
        <v>360</v>
      </c>
      <c r="G22" s="684">
        <f>C22*'Calculatie sheet'!AQ$7</f>
        <v>0</v>
      </c>
      <c r="H22" s="682">
        <f>C22*'Calculatie sheet'!AQ$8</f>
        <v>0</v>
      </c>
      <c r="I22" t="str">
        <f t="shared" si="0"/>
        <v>Biobased</v>
      </c>
      <c r="J22" s="568">
        <f>LOOKUP('Calculatie sheet'!$AQ$2,'Objectenoverzicht aantallen'!$A:$A,'Objectenoverzicht aantallen'!E:E)*$C22</f>
        <v>0</v>
      </c>
      <c r="K22" s="568">
        <f>LOOKUP('Calculatie sheet'!$AQ$2,'Objectenoverzicht aantallen'!$A:$A,'Objectenoverzicht aantallen'!F:F)*$C22</f>
        <v>0</v>
      </c>
      <c r="L22" s="568">
        <f>LOOKUP('Calculatie sheet'!$AQ$2,'Objectenoverzicht aantallen'!$A:$A,'Objectenoverzicht aantallen'!G:G)*$C22</f>
        <v>0</v>
      </c>
      <c r="M22" s="568">
        <f>LOOKUP('Calculatie sheet'!$AQ$2,'Objectenoverzicht aantallen'!$A:$A,'Objectenoverzicht aantallen'!H:H)*$C22</f>
        <v>0</v>
      </c>
      <c r="N22" s="568">
        <f>LOOKUP('Calculatie sheet'!$AQ$2,'Objectenoverzicht aantallen'!$A:$A,'Objectenoverzicht aantallen'!I:I)*$C22</f>
        <v>0</v>
      </c>
      <c r="O22" s="568">
        <f>LOOKUP('Calculatie sheet'!$AQ$2,'Objectenoverzicht aantallen'!$A:$A,'Objectenoverzicht aantallen'!J:J)*$C22</f>
        <v>0</v>
      </c>
      <c r="P22" s="568">
        <f>LOOKUP('Calculatie sheet'!$AQ$2,'Objectenoverzicht aantallen'!$A:$A,'Objectenoverzicht aantallen'!K:K)*$C22</f>
        <v>0</v>
      </c>
      <c r="Q22" s="568">
        <f>LOOKUP('Calculatie sheet'!$AQ$2,'Objectenoverzicht aantallen'!$A:$A,'Objectenoverzicht aantallen'!L:L)*$C22</f>
        <v>0</v>
      </c>
      <c r="R22" s="568">
        <f>LOOKUP('Calculatie sheet'!$AQ$2,'Objectenoverzicht aantallen'!$A:$A,'Objectenoverzicht aantallen'!M:M)*$C22</f>
        <v>0</v>
      </c>
      <c r="S22" s="568">
        <f>LOOKUP('Calculatie sheet'!$AQ$2,'Objectenoverzicht aantallen'!$A:$A,'Objectenoverzicht aantallen'!N:N)*$C22</f>
        <v>0</v>
      </c>
      <c r="T22" s="568">
        <f>LOOKUP('Calculatie sheet'!$AQ$2,'Objectenoverzicht aantallen'!$A:$A,'Objectenoverzicht aantallen'!O:O)*$C22</f>
        <v>0</v>
      </c>
    </row>
  </sheetData>
  <pageMargins left="0.7" right="0.7" top="0.75" bottom="0.75" header="0.3" footer="0.3"/>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95790-8C6F-6D4C-AFF0-F56543CB31FF}">
  <dimension ref="A1:T22"/>
  <sheetViews>
    <sheetView topLeftCell="C1" workbookViewId="0">
      <selection activeCell="G18" sqref="G18:T19"/>
    </sheetView>
  </sheetViews>
  <sheetFormatPr baseColWidth="10" defaultRowHeight="16" x14ac:dyDescent="0.2"/>
  <cols>
    <col min="1" max="1" width="17.83203125" bestFit="1" customWidth="1"/>
    <col min="5" max="5" width="21" bestFit="1" customWidth="1"/>
  </cols>
  <sheetData>
    <row r="1" spans="1:20" x14ac:dyDescent="0.2">
      <c r="A1" t="str">
        <f>'Calculatie sheet'!AR3</f>
        <v>Schut-/keersluis groot (hout)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sheet'!AR68*'Calculatie sheet'!$AR$57*(1-'Calculatie sheet'!$AR$77-'Calculatie sheet'!$AR$78)</f>
        <v>7448907.4800000004</v>
      </c>
      <c r="D2" t="s">
        <v>134</v>
      </c>
      <c r="E2" s="8" t="s">
        <v>71</v>
      </c>
      <c r="G2" s="684">
        <f>C2*'Calculatie sheet'!AR$7</f>
        <v>0</v>
      </c>
      <c r="H2" s="682">
        <f>C2*'Calculatie sheet'!AR$8</f>
        <v>0</v>
      </c>
      <c r="I2" t="str">
        <f>D2</f>
        <v>Primair</v>
      </c>
      <c r="J2" s="568">
        <f>LOOKUP('Calculatie sheet'!$AR$2,'Objectenoverzicht aantallen'!$A:$A,'Objectenoverzicht aantallen'!E:E)*$C2</f>
        <v>0</v>
      </c>
      <c r="K2" s="568">
        <f>LOOKUP('Calculatie sheet'!$AR$2,'Objectenoverzicht aantallen'!$A:$A,'Objectenoverzicht aantallen'!F:F)*$C2</f>
        <v>0</v>
      </c>
      <c r="L2" s="568">
        <f>LOOKUP('Calculatie sheet'!$AR$2,'Objectenoverzicht aantallen'!$A:$A,'Objectenoverzicht aantallen'!G:G)*$C2</f>
        <v>0</v>
      </c>
      <c r="M2" s="568">
        <f>LOOKUP('Calculatie sheet'!$AR$2,'Objectenoverzicht aantallen'!$A:$A,'Objectenoverzicht aantallen'!H:H)*$C2</f>
        <v>0</v>
      </c>
      <c r="N2" s="568">
        <f>LOOKUP('Calculatie sheet'!$AR$2,'Objectenoverzicht aantallen'!$A:$A,'Objectenoverzicht aantallen'!I:I)*$C2</f>
        <v>0</v>
      </c>
      <c r="O2" s="568">
        <f>LOOKUP('Calculatie sheet'!$AR$2,'Objectenoverzicht aantallen'!$A:$A,'Objectenoverzicht aantallen'!J:J)*$C2</f>
        <v>0</v>
      </c>
      <c r="P2" s="568">
        <f>LOOKUP('Calculatie sheet'!$AR$2,'Objectenoverzicht aantallen'!$A:$A,'Objectenoverzicht aantallen'!K:K)*$C2</f>
        <v>0</v>
      </c>
      <c r="Q2" s="568">
        <f>LOOKUP('Calculatie sheet'!$AR$2,'Objectenoverzicht aantallen'!$A:$A,'Objectenoverzicht aantallen'!L:L)*$C2</f>
        <v>0</v>
      </c>
      <c r="R2" s="568">
        <f>LOOKUP('Calculatie sheet'!$AR$2,'Objectenoverzicht aantallen'!$A:$A,'Objectenoverzicht aantallen'!M:M)*$C2</f>
        <v>0</v>
      </c>
      <c r="S2" s="568">
        <f>LOOKUP('Calculatie sheet'!$AR$2,'Objectenoverzicht aantallen'!$A:$A,'Objectenoverzicht aantallen'!N:N)*$C2</f>
        <v>0</v>
      </c>
      <c r="T2" s="568">
        <f>LOOKUP('Calculatie sheet'!$AR$2,'Objectenoverzicht aantallen'!$A:$A,'Objectenoverzicht aantallen'!O:O)*$C2</f>
        <v>0</v>
      </c>
    </row>
    <row r="3" spans="1:20" x14ac:dyDescent="0.2">
      <c r="B3" t="str">
        <f>'Calculatie sheet'!C69</f>
        <v>Staal</v>
      </c>
      <c r="C3" s="683">
        <f>'Calculatie sheet'!AR69*'Calculatie sheet'!$AR$57*(1-'Calculatie sheet'!$AR$77-'Calculatie sheet'!$AR$78)</f>
        <v>399619.5</v>
      </c>
      <c r="D3" t="s">
        <v>134</v>
      </c>
      <c r="E3" s="24" t="s">
        <v>74</v>
      </c>
      <c r="G3" s="684">
        <f>C3*'Calculatie sheet'!AR$7</f>
        <v>0</v>
      </c>
      <c r="H3" s="682">
        <f>C3*'Calculatie sheet'!AR$8</f>
        <v>0</v>
      </c>
      <c r="I3" t="str">
        <f t="shared" ref="I3:I22" si="0">D3</f>
        <v>Primair</v>
      </c>
      <c r="J3" s="568">
        <f>LOOKUP('Calculatie sheet'!$AR$2,'Objectenoverzicht aantallen'!$A:$A,'Objectenoverzicht aantallen'!E:E)*$C3</f>
        <v>0</v>
      </c>
      <c r="K3" s="568">
        <f>LOOKUP('Calculatie sheet'!$AR$2,'Objectenoverzicht aantallen'!$A:$A,'Objectenoverzicht aantallen'!F:F)*$C3</f>
        <v>0</v>
      </c>
      <c r="L3" s="568">
        <f>LOOKUP('Calculatie sheet'!$AR$2,'Objectenoverzicht aantallen'!$A:$A,'Objectenoverzicht aantallen'!G:G)*$C3</f>
        <v>0</v>
      </c>
      <c r="M3" s="568">
        <f>LOOKUP('Calculatie sheet'!$AR$2,'Objectenoverzicht aantallen'!$A:$A,'Objectenoverzicht aantallen'!H:H)*$C3</f>
        <v>0</v>
      </c>
      <c r="N3" s="568">
        <f>LOOKUP('Calculatie sheet'!$AR$2,'Objectenoverzicht aantallen'!$A:$A,'Objectenoverzicht aantallen'!I:I)*$C3</f>
        <v>0</v>
      </c>
      <c r="O3" s="568">
        <f>LOOKUP('Calculatie sheet'!$AR$2,'Objectenoverzicht aantallen'!$A:$A,'Objectenoverzicht aantallen'!J:J)*$C3</f>
        <v>0</v>
      </c>
      <c r="P3" s="568">
        <f>LOOKUP('Calculatie sheet'!$AR$2,'Objectenoverzicht aantallen'!$A:$A,'Objectenoverzicht aantallen'!K:K)*$C3</f>
        <v>0</v>
      </c>
      <c r="Q3" s="568">
        <f>LOOKUP('Calculatie sheet'!$AR$2,'Objectenoverzicht aantallen'!$A:$A,'Objectenoverzicht aantallen'!L:L)*$C3</f>
        <v>0</v>
      </c>
      <c r="R3" s="568">
        <f>LOOKUP('Calculatie sheet'!$AR$2,'Objectenoverzicht aantallen'!$A:$A,'Objectenoverzicht aantallen'!M:M)*$C3</f>
        <v>0</v>
      </c>
      <c r="S3" s="568">
        <f>LOOKUP('Calculatie sheet'!$AR$2,'Objectenoverzicht aantallen'!$A:$A,'Objectenoverzicht aantallen'!N:N)*$C3</f>
        <v>0</v>
      </c>
      <c r="T3" s="568">
        <f>LOOKUP('Calculatie sheet'!$AR$2,'Objectenoverzicht aantallen'!$A:$A,'Objectenoverzicht aantallen'!O:O)*$C3</f>
        <v>0</v>
      </c>
    </row>
    <row r="4" spans="1:20" x14ac:dyDescent="0.2">
      <c r="B4" t="str">
        <f>'Calculatie sheet'!C70</f>
        <v>Asfalt</v>
      </c>
      <c r="C4" s="683">
        <f>'Calculatie sheet'!AR70*'Calculatie sheet'!$AR$57*(1-'Calculatie sheet'!$AR$77-'Calculatie sheet'!$AR$78)</f>
        <v>0</v>
      </c>
      <c r="D4" t="s">
        <v>134</v>
      </c>
      <c r="E4" s="25" t="s">
        <v>75</v>
      </c>
      <c r="G4" s="684">
        <f>C4*'Calculatie sheet'!AR$7</f>
        <v>0</v>
      </c>
      <c r="H4" s="682">
        <f>C4*'Calculatie sheet'!AR$8</f>
        <v>0</v>
      </c>
      <c r="I4" t="str">
        <f t="shared" si="0"/>
        <v>Primair</v>
      </c>
      <c r="J4" s="568">
        <f>LOOKUP('Calculatie sheet'!$AR$2,'Objectenoverzicht aantallen'!$A:$A,'Objectenoverzicht aantallen'!E:E)*$C4</f>
        <v>0</v>
      </c>
      <c r="K4" s="568">
        <f>LOOKUP('Calculatie sheet'!$AR$2,'Objectenoverzicht aantallen'!$A:$A,'Objectenoverzicht aantallen'!F:F)*$C4</f>
        <v>0</v>
      </c>
      <c r="L4" s="568">
        <f>LOOKUP('Calculatie sheet'!$AR$2,'Objectenoverzicht aantallen'!$A:$A,'Objectenoverzicht aantallen'!G:G)*$C4</f>
        <v>0</v>
      </c>
      <c r="M4" s="568">
        <f>LOOKUP('Calculatie sheet'!$AR$2,'Objectenoverzicht aantallen'!$A:$A,'Objectenoverzicht aantallen'!H:H)*$C4</f>
        <v>0</v>
      </c>
      <c r="N4" s="568">
        <f>LOOKUP('Calculatie sheet'!$AR$2,'Objectenoverzicht aantallen'!$A:$A,'Objectenoverzicht aantallen'!I:I)*$C4</f>
        <v>0</v>
      </c>
      <c r="O4" s="568">
        <f>LOOKUP('Calculatie sheet'!$AR$2,'Objectenoverzicht aantallen'!$A:$A,'Objectenoverzicht aantallen'!J:J)*$C4</f>
        <v>0</v>
      </c>
      <c r="P4" s="568">
        <f>LOOKUP('Calculatie sheet'!$AR$2,'Objectenoverzicht aantallen'!$A:$A,'Objectenoverzicht aantallen'!K:K)*$C4</f>
        <v>0</v>
      </c>
      <c r="Q4" s="568">
        <f>LOOKUP('Calculatie sheet'!$AR$2,'Objectenoverzicht aantallen'!$A:$A,'Objectenoverzicht aantallen'!L:L)*$C4</f>
        <v>0</v>
      </c>
      <c r="R4" s="568">
        <f>LOOKUP('Calculatie sheet'!$AR$2,'Objectenoverzicht aantallen'!$A:$A,'Objectenoverzicht aantallen'!M:M)*$C4</f>
        <v>0</v>
      </c>
      <c r="S4" s="568">
        <f>LOOKUP('Calculatie sheet'!$AR$2,'Objectenoverzicht aantallen'!$A:$A,'Objectenoverzicht aantallen'!N:N)*$C4</f>
        <v>0</v>
      </c>
      <c r="T4" s="568">
        <f>LOOKUP('Calculatie sheet'!$AR$2,'Objectenoverzicht aantallen'!$A:$A,'Objectenoverzicht aantallen'!O:O)*$C4</f>
        <v>0</v>
      </c>
    </row>
    <row r="5" spans="1:20" x14ac:dyDescent="0.2">
      <c r="B5" t="s">
        <v>866</v>
      </c>
      <c r="C5" s="683">
        <f>'Calculatie sheet'!AR71*'Calculatie sheet'!$AR$57*(1-'Calculatie sheet'!$AR$77-'Calculatie sheet'!$AR$78)</f>
        <v>143863.01999999999</v>
      </c>
      <c r="D5" t="s">
        <v>134</v>
      </c>
      <c r="E5" s="27" t="s">
        <v>93</v>
      </c>
      <c r="G5" s="684">
        <f>C5*'Calculatie sheet'!AR$7</f>
        <v>0</v>
      </c>
      <c r="H5" s="682">
        <f>C5*'Calculatie sheet'!AR$8</f>
        <v>0</v>
      </c>
      <c r="I5" t="str">
        <f t="shared" ref="I5" si="1">D5</f>
        <v>Primair</v>
      </c>
      <c r="J5" s="568">
        <f>LOOKUP('Calculatie sheet'!$AR$2,'Objectenoverzicht aantallen'!$A:$A,'Objectenoverzicht aantallen'!E:E)*$C5</f>
        <v>0</v>
      </c>
      <c r="K5" s="568">
        <f>LOOKUP('Calculatie sheet'!$AR$2,'Objectenoverzicht aantallen'!$A:$A,'Objectenoverzicht aantallen'!F:F)*$C5</f>
        <v>0</v>
      </c>
      <c r="L5" s="568">
        <f>LOOKUP('Calculatie sheet'!$AR$2,'Objectenoverzicht aantallen'!$A:$A,'Objectenoverzicht aantallen'!G:G)*$C5</f>
        <v>0</v>
      </c>
      <c r="M5" s="568">
        <f>LOOKUP('Calculatie sheet'!$AR$2,'Objectenoverzicht aantallen'!$A:$A,'Objectenoverzicht aantallen'!H:H)*$C5</f>
        <v>0</v>
      </c>
      <c r="N5" s="568">
        <f>LOOKUP('Calculatie sheet'!$AR$2,'Objectenoverzicht aantallen'!$A:$A,'Objectenoverzicht aantallen'!I:I)*$C5</f>
        <v>0</v>
      </c>
      <c r="O5" s="568">
        <f>LOOKUP('Calculatie sheet'!$AR$2,'Objectenoverzicht aantallen'!$A:$A,'Objectenoverzicht aantallen'!J:J)*$C5</f>
        <v>0</v>
      </c>
      <c r="P5" s="568">
        <f>LOOKUP('Calculatie sheet'!$AR$2,'Objectenoverzicht aantallen'!$A:$A,'Objectenoverzicht aantallen'!K:K)*$C5</f>
        <v>0</v>
      </c>
      <c r="Q5" s="568">
        <f>LOOKUP('Calculatie sheet'!$AR$2,'Objectenoverzicht aantallen'!$A:$A,'Objectenoverzicht aantallen'!L:L)*$C5</f>
        <v>0</v>
      </c>
      <c r="R5" s="568">
        <f>LOOKUP('Calculatie sheet'!$AR$2,'Objectenoverzicht aantallen'!$A:$A,'Objectenoverzicht aantallen'!M:M)*$C5</f>
        <v>0</v>
      </c>
      <c r="S5" s="568">
        <f>LOOKUP('Calculatie sheet'!$AR$2,'Objectenoverzicht aantallen'!$A:$A,'Objectenoverzicht aantallen'!N:N)*$C5</f>
        <v>0</v>
      </c>
      <c r="T5" s="568">
        <f>LOOKUP('Calculatie sheet'!$AR$2,'Objectenoverzicht aantallen'!$A:$A,'Objectenoverzicht aantallen'!O:O)*$C5</f>
        <v>0</v>
      </c>
    </row>
    <row r="6" spans="1:20" x14ac:dyDescent="0.2">
      <c r="B6" t="str">
        <f>'Calculatie sheet'!C72</f>
        <v>Grondbewerking</v>
      </c>
      <c r="C6" s="683">
        <f>'Calculatie sheet'!AR72*'Calculatie sheet'!$AR$57*(1-'Calculatie sheet'!$AR$77-'Calculatie sheet'!$AR$78)</f>
        <v>0</v>
      </c>
      <c r="D6" t="s">
        <v>134</v>
      </c>
      <c r="E6" s="38" t="s">
        <v>659</v>
      </c>
      <c r="G6" s="684">
        <f>C6*'Calculatie sheet'!AR$7</f>
        <v>0</v>
      </c>
      <c r="H6" s="682">
        <f>C6*'Calculatie sheet'!AR$8</f>
        <v>0</v>
      </c>
      <c r="I6" t="str">
        <f t="shared" si="0"/>
        <v>Primair</v>
      </c>
      <c r="J6" s="568">
        <f>LOOKUP('Calculatie sheet'!$AR$2,'Objectenoverzicht aantallen'!$A:$A,'Objectenoverzicht aantallen'!E:E)*$C6</f>
        <v>0</v>
      </c>
      <c r="K6" s="568">
        <f>LOOKUP('Calculatie sheet'!$AR$2,'Objectenoverzicht aantallen'!$A:$A,'Objectenoverzicht aantallen'!F:F)*$C6</f>
        <v>0</v>
      </c>
      <c r="L6" s="568">
        <f>LOOKUP('Calculatie sheet'!$AR$2,'Objectenoverzicht aantallen'!$A:$A,'Objectenoverzicht aantallen'!G:G)*$C6</f>
        <v>0</v>
      </c>
      <c r="M6" s="568">
        <f>LOOKUP('Calculatie sheet'!$AR$2,'Objectenoverzicht aantallen'!$A:$A,'Objectenoverzicht aantallen'!H:H)*$C6</f>
        <v>0</v>
      </c>
      <c r="N6" s="568">
        <f>LOOKUP('Calculatie sheet'!$AR$2,'Objectenoverzicht aantallen'!$A:$A,'Objectenoverzicht aantallen'!I:I)*$C6</f>
        <v>0</v>
      </c>
      <c r="O6" s="568">
        <f>LOOKUP('Calculatie sheet'!$AR$2,'Objectenoverzicht aantallen'!$A:$A,'Objectenoverzicht aantallen'!J:J)*$C6</f>
        <v>0</v>
      </c>
      <c r="P6" s="568">
        <f>LOOKUP('Calculatie sheet'!$AR$2,'Objectenoverzicht aantallen'!$A:$A,'Objectenoverzicht aantallen'!K:K)*$C6</f>
        <v>0</v>
      </c>
      <c r="Q6" s="568">
        <f>LOOKUP('Calculatie sheet'!$AR$2,'Objectenoverzicht aantallen'!$A:$A,'Objectenoverzicht aantallen'!L:L)*$C6</f>
        <v>0</v>
      </c>
      <c r="R6" s="568">
        <f>LOOKUP('Calculatie sheet'!$AR$2,'Objectenoverzicht aantallen'!$A:$A,'Objectenoverzicht aantallen'!M:M)*$C6</f>
        <v>0</v>
      </c>
      <c r="S6" s="568">
        <f>LOOKUP('Calculatie sheet'!$AR$2,'Objectenoverzicht aantallen'!$A:$A,'Objectenoverzicht aantallen'!N:N)*$C6</f>
        <v>0</v>
      </c>
      <c r="T6" s="568">
        <f>LOOKUP('Calculatie sheet'!$AR$2,'Objectenoverzicht aantallen'!$A:$A,'Objectenoverzicht aantallen'!O:O)*$C6</f>
        <v>0</v>
      </c>
    </row>
    <row r="7" spans="1:20" x14ac:dyDescent="0.2">
      <c r="B7" t="str">
        <f>'Calculatie sheet'!C73</f>
        <v>Bestrating</v>
      </c>
      <c r="C7" s="683">
        <f>'Calculatie sheet'!AR73*'Calculatie sheet'!$AR$57*(1-'Calculatie sheet'!$AR$77-'Calculatie sheet'!$AR$78)</f>
        <v>0</v>
      </c>
      <c r="D7" t="s">
        <v>134</v>
      </c>
      <c r="E7" s="569" t="s">
        <v>597</v>
      </c>
      <c r="G7" s="684">
        <f>C7*'Calculatie sheet'!AR$7</f>
        <v>0</v>
      </c>
      <c r="H7" s="682">
        <f>C7*'Calculatie sheet'!AR$8</f>
        <v>0</v>
      </c>
      <c r="I7" t="str">
        <f t="shared" si="0"/>
        <v>Primair</v>
      </c>
      <c r="J7" s="568">
        <f>LOOKUP('Calculatie sheet'!$AR$2,'Objectenoverzicht aantallen'!$A:$A,'Objectenoverzicht aantallen'!E:E)*$C7</f>
        <v>0</v>
      </c>
      <c r="K7" s="568">
        <f>LOOKUP('Calculatie sheet'!$AR$2,'Objectenoverzicht aantallen'!$A:$A,'Objectenoverzicht aantallen'!F:F)*$C7</f>
        <v>0</v>
      </c>
      <c r="L7" s="568">
        <f>LOOKUP('Calculatie sheet'!$AR$2,'Objectenoverzicht aantallen'!$A:$A,'Objectenoverzicht aantallen'!G:G)*$C7</f>
        <v>0</v>
      </c>
      <c r="M7" s="568">
        <f>LOOKUP('Calculatie sheet'!$AR$2,'Objectenoverzicht aantallen'!$A:$A,'Objectenoverzicht aantallen'!H:H)*$C7</f>
        <v>0</v>
      </c>
      <c r="N7" s="568">
        <f>LOOKUP('Calculatie sheet'!$AR$2,'Objectenoverzicht aantallen'!$A:$A,'Objectenoverzicht aantallen'!I:I)*$C7</f>
        <v>0</v>
      </c>
      <c r="O7" s="568">
        <f>LOOKUP('Calculatie sheet'!$AR$2,'Objectenoverzicht aantallen'!$A:$A,'Objectenoverzicht aantallen'!J:J)*$C7</f>
        <v>0</v>
      </c>
      <c r="P7" s="568">
        <f>LOOKUP('Calculatie sheet'!$AR$2,'Objectenoverzicht aantallen'!$A:$A,'Objectenoverzicht aantallen'!K:K)*$C7</f>
        <v>0</v>
      </c>
      <c r="Q7" s="568">
        <f>LOOKUP('Calculatie sheet'!$AR$2,'Objectenoverzicht aantallen'!$A:$A,'Objectenoverzicht aantallen'!L:L)*$C7</f>
        <v>0</v>
      </c>
      <c r="R7" s="568">
        <f>LOOKUP('Calculatie sheet'!$AR$2,'Objectenoverzicht aantallen'!$A:$A,'Objectenoverzicht aantallen'!M:M)*$C7</f>
        <v>0</v>
      </c>
      <c r="S7" s="568">
        <f>LOOKUP('Calculatie sheet'!$AR$2,'Objectenoverzicht aantallen'!$A:$A,'Objectenoverzicht aantallen'!N:N)*$C7</f>
        <v>0</v>
      </c>
      <c r="T7" s="568">
        <f>LOOKUP('Calculatie sheet'!$AR$2,'Objectenoverzicht aantallen'!$A:$A,'Objectenoverzicht aantallen'!O:O)*$C7</f>
        <v>0</v>
      </c>
    </row>
    <row r="8" spans="1:20" x14ac:dyDescent="0.2">
      <c r="B8" t="s">
        <v>348</v>
      </c>
      <c r="C8" s="683">
        <f>'Calculatie sheet'!AR74*'Calculatie sheet'!$AR$57*(1-'Calculatie sheet'!$AR$77-'Calculatie sheet'!$AR$78)</f>
        <v>0</v>
      </c>
      <c r="D8" t="s">
        <v>134</v>
      </c>
      <c r="G8" s="684">
        <f>C8*'Calculatie sheet'!AR$7</f>
        <v>0</v>
      </c>
      <c r="H8" s="682">
        <f>C8*'Calculatie sheet'!AR$8</f>
        <v>0</v>
      </c>
      <c r="I8" t="str">
        <f t="shared" si="0"/>
        <v>Primair</v>
      </c>
      <c r="J8" s="568">
        <f>LOOKUP('Calculatie sheet'!$AR$2,'Objectenoverzicht aantallen'!$A:$A,'Objectenoverzicht aantallen'!E:E)*$C8</f>
        <v>0</v>
      </c>
      <c r="K8" s="568">
        <f>LOOKUP('Calculatie sheet'!$AR$2,'Objectenoverzicht aantallen'!$A:$A,'Objectenoverzicht aantallen'!F:F)*$C8</f>
        <v>0</v>
      </c>
      <c r="L8" s="568">
        <f>LOOKUP('Calculatie sheet'!$AR$2,'Objectenoverzicht aantallen'!$A:$A,'Objectenoverzicht aantallen'!G:G)*$C8</f>
        <v>0</v>
      </c>
      <c r="M8" s="568">
        <f>LOOKUP('Calculatie sheet'!$AR$2,'Objectenoverzicht aantallen'!$A:$A,'Objectenoverzicht aantallen'!H:H)*$C8</f>
        <v>0</v>
      </c>
      <c r="N8" s="568">
        <f>LOOKUP('Calculatie sheet'!$AR$2,'Objectenoverzicht aantallen'!$A:$A,'Objectenoverzicht aantallen'!I:I)*$C8</f>
        <v>0</v>
      </c>
      <c r="O8" s="568">
        <f>LOOKUP('Calculatie sheet'!$AR$2,'Objectenoverzicht aantallen'!$A:$A,'Objectenoverzicht aantallen'!J:J)*$C8</f>
        <v>0</v>
      </c>
      <c r="P8" s="568">
        <f>LOOKUP('Calculatie sheet'!$AR$2,'Objectenoverzicht aantallen'!$A:$A,'Objectenoverzicht aantallen'!K:K)*$C8</f>
        <v>0</v>
      </c>
      <c r="Q8" s="568">
        <f>LOOKUP('Calculatie sheet'!$AR$2,'Objectenoverzicht aantallen'!$A:$A,'Objectenoverzicht aantallen'!L:L)*$C8</f>
        <v>0</v>
      </c>
      <c r="R8" s="568">
        <f>LOOKUP('Calculatie sheet'!$AR$2,'Objectenoverzicht aantallen'!$A:$A,'Objectenoverzicht aantallen'!M:M)*$C8</f>
        <v>0</v>
      </c>
      <c r="S8" s="568">
        <f>LOOKUP('Calculatie sheet'!$AR$2,'Objectenoverzicht aantallen'!$A:$A,'Objectenoverzicht aantallen'!N:N)*$C8</f>
        <v>0</v>
      </c>
      <c r="T8" s="568">
        <f>LOOKUP('Calculatie sheet'!$AR$2,'Objectenoverzicht aantallen'!$A:$A,'Objectenoverzicht aantallen'!O:O)*$C8</f>
        <v>0</v>
      </c>
    </row>
    <row r="9" spans="1:20" x14ac:dyDescent="0.2">
      <c r="B9" t="str">
        <f t="shared" ref="B9:B14" si="2">B2</f>
        <v>Beton</v>
      </c>
      <c r="C9" s="683">
        <f>'Calculatie sheet'!AR68*'Calculatie sheet'!$AR$57*'Calculatie sheet'!$AR$77</f>
        <v>0</v>
      </c>
      <c r="D9" t="s">
        <v>135</v>
      </c>
      <c r="G9" s="684">
        <f>C9*'Calculatie sheet'!AR$7</f>
        <v>0</v>
      </c>
      <c r="H9" s="682">
        <f>C9*'Calculatie sheet'!AR$8</f>
        <v>0</v>
      </c>
      <c r="I9" t="str">
        <f t="shared" si="0"/>
        <v>Secundair</v>
      </c>
      <c r="J9" s="568">
        <f>LOOKUP('Calculatie sheet'!$AR$2,'Objectenoverzicht aantallen'!$A:$A,'Objectenoverzicht aantallen'!E:E)*$C9</f>
        <v>0</v>
      </c>
      <c r="K9" s="568">
        <f>LOOKUP('Calculatie sheet'!$AR$2,'Objectenoverzicht aantallen'!$A:$A,'Objectenoverzicht aantallen'!F:F)*$C9</f>
        <v>0</v>
      </c>
      <c r="L9" s="568">
        <f>LOOKUP('Calculatie sheet'!$AR$2,'Objectenoverzicht aantallen'!$A:$A,'Objectenoverzicht aantallen'!G:G)*$C9</f>
        <v>0</v>
      </c>
      <c r="M9" s="568">
        <f>LOOKUP('Calculatie sheet'!$AR$2,'Objectenoverzicht aantallen'!$A:$A,'Objectenoverzicht aantallen'!H:H)*$C9</f>
        <v>0</v>
      </c>
      <c r="N9" s="568">
        <f>LOOKUP('Calculatie sheet'!$AR$2,'Objectenoverzicht aantallen'!$A:$A,'Objectenoverzicht aantallen'!I:I)*$C9</f>
        <v>0</v>
      </c>
      <c r="O9" s="568">
        <f>LOOKUP('Calculatie sheet'!$AR$2,'Objectenoverzicht aantallen'!$A:$A,'Objectenoverzicht aantallen'!J:J)*$C9</f>
        <v>0</v>
      </c>
      <c r="P9" s="568">
        <f>LOOKUP('Calculatie sheet'!$AR$2,'Objectenoverzicht aantallen'!$A:$A,'Objectenoverzicht aantallen'!K:K)*$C9</f>
        <v>0</v>
      </c>
      <c r="Q9" s="568">
        <f>LOOKUP('Calculatie sheet'!$AR$2,'Objectenoverzicht aantallen'!$A:$A,'Objectenoverzicht aantallen'!L:L)*$C9</f>
        <v>0</v>
      </c>
      <c r="R9" s="568">
        <f>LOOKUP('Calculatie sheet'!$AR$2,'Objectenoverzicht aantallen'!$A:$A,'Objectenoverzicht aantallen'!M:M)*$C9</f>
        <v>0</v>
      </c>
      <c r="S9" s="568">
        <f>LOOKUP('Calculatie sheet'!$AR$2,'Objectenoverzicht aantallen'!$A:$A,'Objectenoverzicht aantallen'!N:N)*$C9</f>
        <v>0</v>
      </c>
      <c r="T9" s="568">
        <f>LOOKUP('Calculatie sheet'!$AR$2,'Objectenoverzicht aantallen'!$A:$A,'Objectenoverzicht aantallen'!O:O)*$C9</f>
        <v>0</v>
      </c>
    </row>
    <row r="10" spans="1:20" x14ac:dyDescent="0.2">
      <c r="B10" t="str">
        <f t="shared" si="2"/>
        <v>Staal</v>
      </c>
      <c r="C10" s="683">
        <f>'Calculatie sheet'!AR69*'Calculatie sheet'!$AR$57*'Calculatie sheet'!$AR$77</f>
        <v>0</v>
      </c>
      <c r="D10" t="s">
        <v>135</v>
      </c>
      <c r="G10" s="684">
        <f>C10*'Calculatie sheet'!AR$7</f>
        <v>0</v>
      </c>
      <c r="H10" s="682">
        <f>C10*'Calculatie sheet'!AR$8</f>
        <v>0</v>
      </c>
      <c r="I10" t="str">
        <f t="shared" si="0"/>
        <v>Secundair</v>
      </c>
      <c r="J10" s="568">
        <f>LOOKUP('Calculatie sheet'!$AR$2,'Objectenoverzicht aantallen'!$A:$A,'Objectenoverzicht aantallen'!E:E)*$C10</f>
        <v>0</v>
      </c>
      <c r="K10" s="568">
        <f>LOOKUP('Calculatie sheet'!$AR$2,'Objectenoverzicht aantallen'!$A:$A,'Objectenoverzicht aantallen'!F:F)*$C10</f>
        <v>0</v>
      </c>
      <c r="L10" s="568">
        <f>LOOKUP('Calculatie sheet'!$AR$2,'Objectenoverzicht aantallen'!$A:$A,'Objectenoverzicht aantallen'!G:G)*$C10</f>
        <v>0</v>
      </c>
      <c r="M10" s="568">
        <f>LOOKUP('Calculatie sheet'!$AR$2,'Objectenoverzicht aantallen'!$A:$A,'Objectenoverzicht aantallen'!H:H)*$C10</f>
        <v>0</v>
      </c>
      <c r="N10" s="568">
        <f>LOOKUP('Calculatie sheet'!$AR$2,'Objectenoverzicht aantallen'!$A:$A,'Objectenoverzicht aantallen'!I:I)*$C10</f>
        <v>0</v>
      </c>
      <c r="O10" s="568">
        <f>LOOKUP('Calculatie sheet'!$AR$2,'Objectenoverzicht aantallen'!$A:$A,'Objectenoverzicht aantallen'!J:J)*$C10</f>
        <v>0</v>
      </c>
      <c r="P10" s="568">
        <f>LOOKUP('Calculatie sheet'!$AR$2,'Objectenoverzicht aantallen'!$A:$A,'Objectenoverzicht aantallen'!K:K)*$C10</f>
        <v>0</v>
      </c>
      <c r="Q10" s="568">
        <f>LOOKUP('Calculatie sheet'!$AR$2,'Objectenoverzicht aantallen'!$A:$A,'Objectenoverzicht aantallen'!L:L)*$C10</f>
        <v>0</v>
      </c>
      <c r="R10" s="568">
        <f>LOOKUP('Calculatie sheet'!$AR$2,'Objectenoverzicht aantallen'!$A:$A,'Objectenoverzicht aantallen'!M:M)*$C10</f>
        <v>0</v>
      </c>
      <c r="S10" s="568">
        <f>LOOKUP('Calculatie sheet'!$AR$2,'Objectenoverzicht aantallen'!$A:$A,'Objectenoverzicht aantallen'!N:N)*$C10</f>
        <v>0</v>
      </c>
      <c r="T10" s="568">
        <f>LOOKUP('Calculatie sheet'!$AR$2,'Objectenoverzicht aantallen'!$A:$A,'Objectenoverzicht aantallen'!O:O)*$C10</f>
        <v>0</v>
      </c>
    </row>
    <row r="11" spans="1:20" x14ac:dyDescent="0.2">
      <c r="B11" t="str">
        <f t="shared" si="2"/>
        <v>Asfalt</v>
      </c>
      <c r="C11" s="683">
        <f>'Calculatie sheet'!AR70*'Calculatie sheet'!$AR$57*'Calculatie sheet'!$AR$77</f>
        <v>0</v>
      </c>
      <c r="D11" t="s">
        <v>135</v>
      </c>
      <c r="G11" s="684">
        <f>C11*'Calculatie sheet'!AR$7</f>
        <v>0</v>
      </c>
      <c r="H11" s="682">
        <f>C11*'Calculatie sheet'!AR$8</f>
        <v>0</v>
      </c>
      <c r="I11" t="str">
        <f t="shared" si="0"/>
        <v>Secundair</v>
      </c>
      <c r="J11" s="568">
        <f>LOOKUP('Calculatie sheet'!$AR$2,'Objectenoverzicht aantallen'!$A:$A,'Objectenoverzicht aantallen'!E:E)*$C11</f>
        <v>0</v>
      </c>
      <c r="K11" s="568">
        <f>LOOKUP('Calculatie sheet'!$AR$2,'Objectenoverzicht aantallen'!$A:$A,'Objectenoverzicht aantallen'!F:F)*$C11</f>
        <v>0</v>
      </c>
      <c r="L11" s="568">
        <f>LOOKUP('Calculatie sheet'!$AR$2,'Objectenoverzicht aantallen'!$A:$A,'Objectenoverzicht aantallen'!G:G)*$C11</f>
        <v>0</v>
      </c>
      <c r="M11" s="568">
        <f>LOOKUP('Calculatie sheet'!$AR$2,'Objectenoverzicht aantallen'!$A:$A,'Objectenoverzicht aantallen'!H:H)*$C11</f>
        <v>0</v>
      </c>
      <c r="N11" s="568">
        <f>LOOKUP('Calculatie sheet'!$AR$2,'Objectenoverzicht aantallen'!$A:$A,'Objectenoverzicht aantallen'!I:I)*$C11</f>
        <v>0</v>
      </c>
      <c r="O11" s="568">
        <f>LOOKUP('Calculatie sheet'!$AR$2,'Objectenoverzicht aantallen'!$A:$A,'Objectenoverzicht aantallen'!J:J)*$C11</f>
        <v>0</v>
      </c>
      <c r="P11" s="568">
        <f>LOOKUP('Calculatie sheet'!$AR$2,'Objectenoverzicht aantallen'!$A:$A,'Objectenoverzicht aantallen'!K:K)*$C11</f>
        <v>0</v>
      </c>
      <c r="Q11" s="568">
        <f>LOOKUP('Calculatie sheet'!$AR$2,'Objectenoverzicht aantallen'!$A:$A,'Objectenoverzicht aantallen'!L:L)*$C11</f>
        <v>0</v>
      </c>
      <c r="R11" s="568">
        <f>LOOKUP('Calculatie sheet'!$AR$2,'Objectenoverzicht aantallen'!$A:$A,'Objectenoverzicht aantallen'!M:M)*$C11</f>
        <v>0</v>
      </c>
      <c r="S11" s="568">
        <f>LOOKUP('Calculatie sheet'!$AR$2,'Objectenoverzicht aantallen'!$A:$A,'Objectenoverzicht aantallen'!N:N)*$C11</f>
        <v>0</v>
      </c>
      <c r="T11" s="568">
        <f>LOOKUP('Calculatie sheet'!$AR$2,'Objectenoverzicht aantallen'!$A:$A,'Objectenoverzicht aantallen'!O:O)*$C11</f>
        <v>0</v>
      </c>
    </row>
    <row r="12" spans="1:20" x14ac:dyDescent="0.2">
      <c r="B12" t="str">
        <f t="shared" si="2"/>
        <v>Hout</v>
      </c>
      <c r="C12" s="683">
        <f>'Calculatie sheet'!AR71*'Calculatie sheet'!$AR$57*'Calculatie sheet'!$AR$77</f>
        <v>0</v>
      </c>
      <c r="D12" t="s">
        <v>135</v>
      </c>
      <c r="G12" s="684">
        <f>C12*'Calculatie sheet'!AR$7</f>
        <v>0</v>
      </c>
      <c r="H12" s="682">
        <f>C12*'Calculatie sheet'!AR$8</f>
        <v>0</v>
      </c>
      <c r="I12" t="str">
        <f t="shared" ref="I12" si="3">D12</f>
        <v>Secundair</v>
      </c>
      <c r="J12" s="568">
        <f>LOOKUP('Calculatie sheet'!$AR$2,'Objectenoverzicht aantallen'!$A:$A,'Objectenoverzicht aantallen'!E:E)*$C12</f>
        <v>0</v>
      </c>
      <c r="K12" s="568">
        <f>LOOKUP('Calculatie sheet'!$AR$2,'Objectenoverzicht aantallen'!$A:$A,'Objectenoverzicht aantallen'!F:F)*$C12</f>
        <v>0</v>
      </c>
      <c r="L12" s="568">
        <f>LOOKUP('Calculatie sheet'!$AR$2,'Objectenoverzicht aantallen'!$A:$A,'Objectenoverzicht aantallen'!G:G)*$C12</f>
        <v>0</v>
      </c>
      <c r="M12" s="568">
        <f>LOOKUP('Calculatie sheet'!$AR$2,'Objectenoverzicht aantallen'!$A:$A,'Objectenoverzicht aantallen'!H:H)*$C12</f>
        <v>0</v>
      </c>
      <c r="N12" s="568">
        <f>LOOKUP('Calculatie sheet'!$AR$2,'Objectenoverzicht aantallen'!$A:$A,'Objectenoverzicht aantallen'!I:I)*$C12</f>
        <v>0</v>
      </c>
      <c r="O12" s="568">
        <f>LOOKUP('Calculatie sheet'!$AR$2,'Objectenoverzicht aantallen'!$A:$A,'Objectenoverzicht aantallen'!J:J)*$C12</f>
        <v>0</v>
      </c>
      <c r="P12" s="568">
        <f>LOOKUP('Calculatie sheet'!$AR$2,'Objectenoverzicht aantallen'!$A:$A,'Objectenoverzicht aantallen'!K:K)*$C12</f>
        <v>0</v>
      </c>
      <c r="Q12" s="568">
        <f>LOOKUP('Calculatie sheet'!$AR$2,'Objectenoverzicht aantallen'!$A:$A,'Objectenoverzicht aantallen'!L:L)*$C12</f>
        <v>0</v>
      </c>
      <c r="R12" s="568">
        <f>LOOKUP('Calculatie sheet'!$AR$2,'Objectenoverzicht aantallen'!$A:$A,'Objectenoverzicht aantallen'!M:M)*$C12</f>
        <v>0</v>
      </c>
      <c r="S12" s="568">
        <f>LOOKUP('Calculatie sheet'!$AR$2,'Objectenoverzicht aantallen'!$A:$A,'Objectenoverzicht aantallen'!N:N)*$C12</f>
        <v>0</v>
      </c>
      <c r="T12" s="568">
        <f>LOOKUP('Calculatie sheet'!$AR$2,'Objectenoverzicht aantallen'!$A:$A,'Objectenoverzicht aantallen'!O:O)*$C12</f>
        <v>0</v>
      </c>
    </row>
    <row r="13" spans="1:20" x14ac:dyDescent="0.2">
      <c r="B13" t="str">
        <f t="shared" si="2"/>
        <v>Grondbewerking</v>
      </c>
      <c r="C13" s="683">
        <f>'Calculatie sheet'!AR72*'Calculatie sheet'!$AR$57*'Calculatie sheet'!$AR$77</f>
        <v>0</v>
      </c>
      <c r="D13" t="s">
        <v>135</v>
      </c>
      <c r="G13" s="684">
        <f>C13*'Calculatie sheet'!AR$7</f>
        <v>0</v>
      </c>
      <c r="H13" s="682">
        <f>C13*'Calculatie sheet'!AR$8</f>
        <v>0</v>
      </c>
      <c r="I13" t="str">
        <f t="shared" si="0"/>
        <v>Secundair</v>
      </c>
      <c r="J13" s="568">
        <f>LOOKUP('Calculatie sheet'!$AR$2,'Objectenoverzicht aantallen'!$A:$A,'Objectenoverzicht aantallen'!E:E)*$C13</f>
        <v>0</v>
      </c>
      <c r="K13" s="568">
        <f>LOOKUP('Calculatie sheet'!$AR$2,'Objectenoverzicht aantallen'!$A:$A,'Objectenoverzicht aantallen'!F:F)*$C13</f>
        <v>0</v>
      </c>
      <c r="L13" s="568">
        <f>LOOKUP('Calculatie sheet'!$AR$2,'Objectenoverzicht aantallen'!$A:$A,'Objectenoverzicht aantallen'!G:G)*$C13</f>
        <v>0</v>
      </c>
      <c r="M13" s="568">
        <f>LOOKUP('Calculatie sheet'!$AR$2,'Objectenoverzicht aantallen'!$A:$A,'Objectenoverzicht aantallen'!H:H)*$C13</f>
        <v>0</v>
      </c>
      <c r="N13" s="568">
        <f>LOOKUP('Calculatie sheet'!$AR$2,'Objectenoverzicht aantallen'!$A:$A,'Objectenoverzicht aantallen'!I:I)*$C13</f>
        <v>0</v>
      </c>
      <c r="O13" s="568">
        <f>LOOKUP('Calculatie sheet'!$AR$2,'Objectenoverzicht aantallen'!$A:$A,'Objectenoverzicht aantallen'!J:J)*$C13</f>
        <v>0</v>
      </c>
      <c r="P13" s="568">
        <f>LOOKUP('Calculatie sheet'!$AR$2,'Objectenoverzicht aantallen'!$A:$A,'Objectenoverzicht aantallen'!K:K)*$C13</f>
        <v>0</v>
      </c>
      <c r="Q13" s="568">
        <f>LOOKUP('Calculatie sheet'!$AR$2,'Objectenoverzicht aantallen'!$A:$A,'Objectenoverzicht aantallen'!L:L)*$C13</f>
        <v>0</v>
      </c>
      <c r="R13" s="568">
        <f>LOOKUP('Calculatie sheet'!$AR$2,'Objectenoverzicht aantallen'!$A:$A,'Objectenoverzicht aantallen'!M:M)*$C13</f>
        <v>0</v>
      </c>
      <c r="S13" s="568">
        <f>LOOKUP('Calculatie sheet'!$AR$2,'Objectenoverzicht aantallen'!$A:$A,'Objectenoverzicht aantallen'!N:N)*$C13</f>
        <v>0</v>
      </c>
      <c r="T13" s="568">
        <f>LOOKUP('Calculatie sheet'!$AR$2,'Objectenoverzicht aantallen'!$A:$A,'Objectenoverzicht aantallen'!O:O)*$C13</f>
        <v>0</v>
      </c>
    </row>
    <row r="14" spans="1:20" x14ac:dyDescent="0.2">
      <c r="B14" t="str">
        <f t="shared" si="2"/>
        <v>Bestrating</v>
      </c>
      <c r="C14" s="683">
        <f>'Calculatie sheet'!AR73*'Calculatie sheet'!$AR$57*'Calculatie sheet'!$AR$77</f>
        <v>0</v>
      </c>
      <c r="D14" t="s">
        <v>135</v>
      </c>
      <c r="G14" s="684">
        <f>C14*'Calculatie sheet'!AR$7</f>
        <v>0</v>
      </c>
      <c r="H14" s="682">
        <f>C14*'Calculatie sheet'!AR$8</f>
        <v>0</v>
      </c>
      <c r="I14" t="str">
        <f t="shared" si="0"/>
        <v>Secundair</v>
      </c>
      <c r="J14" s="568">
        <f>LOOKUP('Calculatie sheet'!$AR$2,'Objectenoverzicht aantallen'!$A:$A,'Objectenoverzicht aantallen'!E:E)*$C14</f>
        <v>0</v>
      </c>
      <c r="K14" s="568">
        <f>LOOKUP('Calculatie sheet'!$AR$2,'Objectenoverzicht aantallen'!$A:$A,'Objectenoverzicht aantallen'!F:F)*$C14</f>
        <v>0</v>
      </c>
      <c r="L14" s="568">
        <f>LOOKUP('Calculatie sheet'!$AR$2,'Objectenoverzicht aantallen'!$A:$A,'Objectenoverzicht aantallen'!G:G)*$C14</f>
        <v>0</v>
      </c>
      <c r="M14" s="568">
        <f>LOOKUP('Calculatie sheet'!$AR$2,'Objectenoverzicht aantallen'!$A:$A,'Objectenoverzicht aantallen'!H:H)*$C14</f>
        <v>0</v>
      </c>
      <c r="N14" s="568">
        <f>LOOKUP('Calculatie sheet'!$AR$2,'Objectenoverzicht aantallen'!$A:$A,'Objectenoverzicht aantallen'!I:I)*$C14</f>
        <v>0</v>
      </c>
      <c r="O14" s="568">
        <f>LOOKUP('Calculatie sheet'!$AR$2,'Objectenoverzicht aantallen'!$A:$A,'Objectenoverzicht aantallen'!J:J)*$C14</f>
        <v>0</v>
      </c>
      <c r="P14" s="568">
        <f>LOOKUP('Calculatie sheet'!$AR$2,'Objectenoverzicht aantallen'!$A:$A,'Objectenoverzicht aantallen'!K:K)*$C14</f>
        <v>0</v>
      </c>
      <c r="Q14" s="568">
        <f>LOOKUP('Calculatie sheet'!$AR$2,'Objectenoverzicht aantallen'!$A:$A,'Objectenoverzicht aantallen'!L:L)*$C14</f>
        <v>0</v>
      </c>
      <c r="R14" s="568">
        <f>LOOKUP('Calculatie sheet'!$AR$2,'Objectenoverzicht aantallen'!$A:$A,'Objectenoverzicht aantallen'!M:M)*$C14</f>
        <v>0</v>
      </c>
      <c r="S14" s="568">
        <f>LOOKUP('Calculatie sheet'!$AR$2,'Objectenoverzicht aantallen'!$A:$A,'Objectenoverzicht aantallen'!N:N)*$C14</f>
        <v>0</v>
      </c>
      <c r="T14" s="568">
        <f>LOOKUP('Calculatie sheet'!$AR$2,'Objectenoverzicht aantallen'!$A:$A,'Objectenoverzicht aantallen'!O:O)*$C14</f>
        <v>0</v>
      </c>
    </row>
    <row r="15" spans="1:20" x14ac:dyDescent="0.2">
      <c r="B15" t="s">
        <v>348</v>
      </c>
      <c r="C15" s="683">
        <f>'Calculatie sheet'!AR74*'Calculatie sheet'!$AR$57*'Calculatie sheet'!$AR$77</f>
        <v>0</v>
      </c>
      <c r="D15" t="s">
        <v>135</v>
      </c>
      <c r="G15" s="684">
        <f>C15*'Calculatie sheet'!AR$7</f>
        <v>0</v>
      </c>
      <c r="H15" s="682">
        <f>C15*'Calculatie sheet'!AR$8</f>
        <v>0</v>
      </c>
      <c r="I15" t="str">
        <f t="shared" si="0"/>
        <v>Secundair</v>
      </c>
      <c r="J15" s="568">
        <f>LOOKUP('Calculatie sheet'!$AR$2,'Objectenoverzicht aantallen'!$A:$A,'Objectenoverzicht aantallen'!E:E)*$C15</f>
        <v>0</v>
      </c>
      <c r="K15" s="568">
        <f>LOOKUP('Calculatie sheet'!$AR$2,'Objectenoverzicht aantallen'!$A:$A,'Objectenoverzicht aantallen'!F:F)*$C15</f>
        <v>0</v>
      </c>
      <c r="L15" s="568">
        <f>LOOKUP('Calculatie sheet'!$AR$2,'Objectenoverzicht aantallen'!$A:$A,'Objectenoverzicht aantallen'!G:G)*$C15</f>
        <v>0</v>
      </c>
      <c r="M15" s="568">
        <f>LOOKUP('Calculatie sheet'!$AR$2,'Objectenoverzicht aantallen'!$A:$A,'Objectenoverzicht aantallen'!H:H)*$C15</f>
        <v>0</v>
      </c>
      <c r="N15" s="568">
        <f>LOOKUP('Calculatie sheet'!$AR$2,'Objectenoverzicht aantallen'!$A:$A,'Objectenoverzicht aantallen'!I:I)*$C15</f>
        <v>0</v>
      </c>
      <c r="O15" s="568">
        <f>LOOKUP('Calculatie sheet'!$AR$2,'Objectenoverzicht aantallen'!$A:$A,'Objectenoverzicht aantallen'!J:J)*$C15</f>
        <v>0</v>
      </c>
      <c r="P15" s="568">
        <f>LOOKUP('Calculatie sheet'!$AR$2,'Objectenoverzicht aantallen'!$A:$A,'Objectenoverzicht aantallen'!K:K)*$C15</f>
        <v>0</v>
      </c>
      <c r="Q15" s="568">
        <f>LOOKUP('Calculatie sheet'!$AR$2,'Objectenoverzicht aantallen'!$A:$A,'Objectenoverzicht aantallen'!L:L)*$C15</f>
        <v>0</v>
      </c>
      <c r="R15" s="568">
        <f>LOOKUP('Calculatie sheet'!$AR$2,'Objectenoverzicht aantallen'!$A:$A,'Objectenoverzicht aantallen'!M:M)*$C15</f>
        <v>0</v>
      </c>
      <c r="S15" s="568">
        <f>LOOKUP('Calculatie sheet'!$AR$2,'Objectenoverzicht aantallen'!$A:$A,'Objectenoverzicht aantallen'!N:N)*$C15</f>
        <v>0</v>
      </c>
      <c r="T15" s="568">
        <f>LOOKUP('Calculatie sheet'!$AR$2,'Objectenoverzicht aantallen'!$A:$A,'Objectenoverzicht aantallen'!O:O)*$C15</f>
        <v>0</v>
      </c>
    </row>
    <row r="16" spans="1:20" x14ac:dyDescent="0.2">
      <c r="B16" t="str">
        <f>B9</f>
        <v>Beton</v>
      </c>
      <c r="C16" s="683">
        <f>'Calculatie sheet'!AR68*'Calculatie sheet'!$AR$57*'Calculatie sheet'!$AR$78</f>
        <v>0</v>
      </c>
      <c r="D16" t="s">
        <v>360</v>
      </c>
      <c r="G16" s="684">
        <f>C16*'Calculatie sheet'!AR$7</f>
        <v>0</v>
      </c>
      <c r="H16" s="682">
        <f>C16*'Calculatie sheet'!AR$8</f>
        <v>0</v>
      </c>
      <c r="I16" t="str">
        <f t="shared" si="0"/>
        <v>Biobased</v>
      </c>
      <c r="J16" s="568">
        <f>LOOKUP('Calculatie sheet'!$AR$2,'Objectenoverzicht aantallen'!$A:$A,'Objectenoverzicht aantallen'!E:E)*$C16</f>
        <v>0</v>
      </c>
      <c r="K16" s="568">
        <f>LOOKUP('Calculatie sheet'!$AR$2,'Objectenoverzicht aantallen'!$A:$A,'Objectenoverzicht aantallen'!F:F)*$C16</f>
        <v>0</v>
      </c>
      <c r="L16" s="568">
        <f>LOOKUP('Calculatie sheet'!$AR$2,'Objectenoverzicht aantallen'!$A:$A,'Objectenoverzicht aantallen'!G:G)*$C16</f>
        <v>0</v>
      </c>
      <c r="M16" s="568">
        <f>LOOKUP('Calculatie sheet'!$AR$2,'Objectenoverzicht aantallen'!$A:$A,'Objectenoverzicht aantallen'!H:H)*$C16</f>
        <v>0</v>
      </c>
      <c r="N16" s="568">
        <f>LOOKUP('Calculatie sheet'!$AR$2,'Objectenoverzicht aantallen'!$A:$A,'Objectenoverzicht aantallen'!I:I)*$C16</f>
        <v>0</v>
      </c>
      <c r="O16" s="568">
        <f>LOOKUP('Calculatie sheet'!$AR$2,'Objectenoverzicht aantallen'!$A:$A,'Objectenoverzicht aantallen'!J:J)*$C16</f>
        <v>0</v>
      </c>
      <c r="P16" s="568">
        <f>LOOKUP('Calculatie sheet'!$AR$2,'Objectenoverzicht aantallen'!$A:$A,'Objectenoverzicht aantallen'!K:K)*$C16</f>
        <v>0</v>
      </c>
      <c r="Q16" s="568">
        <f>LOOKUP('Calculatie sheet'!$AR$2,'Objectenoverzicht aantallen'!$A:$A,'Objectenoverzicht aantallen'!L:L)*$C16</f>
        <v>0</v>
      </c>
      <c r="R16" s="568">
        <f>LOOKUP('Calculatie sheet'!$AR$2,'Objectenoverzicht aantallen'!$A:$A,'Objectenoverzicht aantallen'!M:M)*$C16</f>
        <v>0</v>
      </c>
      <c r="S16" s="568">
        <f>LOOKUP('Calculatie sheet'!$AR$2,'Objectenoverzicht aantallen'!$A:$A,'Objectenoverzicht aantallen'!N:N)*$C16</f>
        <v>0</v>
      </c>
      <c r="T16" s="568">
        <f>LOOKUP('Calculatie sheet'!$AR$2,'Objectenoverzicht aantallen'!$A:$A,'Objectenoverzicht aantallen'!O:O)*$C16</f>
        <v>0</v>
      </c>
    </row>
    <row r="17" spans="2:20" x14ac:dyDescent="0.2">
      <c r="B17" t="str">
        <f>B10</f>
        <v>Staal</v>
      </c>
      <c r="C17" s="683">
        <f>'Calculatie sheet'!AR69*'Calculatie sheet'!$AR$57*'Calculatie sheet'!$AR$78</f>
        <v>0</v>
      </c>
      <c r="D17" t="s">
        <v>360</v>
      </c>
      <c r="G17" s="684">
        <f>C17*'Calculatie sheet'!AR$7</f>
        <v>0</v>
      </c>
      <c r="H17" s="682">
        <f>C17*'Calculatie sheet'!AR$8</f>
        <v>0</v>
      </c>
      <c r="I17" t="str">
        <f t="shared" si="0"/>
        <v>Biobased</v>
      </c>
      <c r="J17" s="568">
        <f>LOOKUP('Calculatie sheet'!$AR$2,'Objectenoverzicht aantallen'!$A:$A,'Objectenoverzicht aantallen'!E:E)*$C17</f>
        <v>0</v>
      </c>
      <c r="K17" s="568">
        <f>LOOKUP('Calculatie sheet'!$AR$2,'Objectenoverzicht aantallen'!$A:$A,'Objectenoverzicht aantallen'!F:F)*$C17</f>
        <v>0</v>
      </c>
      <c r="L17" s="568">
        <f>LOOKUP('Calculatie sheet'!$AR$2,'Objectenoverzicht aantallen'!$A:$A,'Objectenoverzicht aantallen'!G:G)*$C17</f>
        <v>0</v>
      </c>
      <c r="M17" s="568">
        <f>LOOKUP('Calculatie sheet'!$AR$2,'Objectenoverzicht aantallen'!$A:$A,'Objectenoverzicht aantallen'!H:H)*$C17</f>
        <v>0</v>
      </c>
      <c r="N17" s="568">
        <f>LOOKUP('Calculatie sheet'!$AR$2,'Objectenoverzicht aantallen'!$A:$A,'Objectenoverzicht aantallen'!I:I)*$C17</f>
        <v>0</v>
      </c>
      <c r="O17" s="568">
        <f>LOOKUP('Calculatie sheet'!$AR$2,'Objectenoverzicht aantallen'!$A:$A,'Objectenoverzicht aantallen'!J:J)*$C17</f>
        <v>0</v>
      </c>
      <c r="P17" s="568">
        <f>LOOKUP('Calculatie sheet'!$AR$2,'Objectenoverzicht aantallen'!$A:$A,'Objectenoverzicht aantallen'!K:K)*$C17</f>
        <v>0</v>
      </c>
      <c r="Q17" s="568">
        <f>LOOKUP('Calculatie sheet'!$AR$2,'Objectenoverzicht aantallen'!$A:$A,'Objectenoverzicht aantallen'!L:L)*$C17</f>
        <v>0</v>
      </c>
      <c r="R17" s="568">
        <f>LOOKUP('Calculatie sheet'!$AR$2,'Objectenoverzicht aantallen'!$A:$A,'Objectenoverzicht aantallen'!M:M)*$C17</f>
        <v>0</v>
      </c>
      <c r="S17" s="568">
        <f>LOOKUP('Calculatie sheet'!$AR$2,'Objectenoverzicht aantallen'!$A:$A,'Objectenoverzicht aantallen'!N:N)*$C17</f>
        <v>0</v>
      </c>
      <c r="T17" s="568">
        <f>LOOKUP('Calculatie sheet'!$AR$2,'Objectenoverzicht aantallen'!$A:$A,'Objectenoverzicht aantallen'!O:O)*$C17</f>
        <v>0</v>
      </c>
    </row>
    <row r="18" spans="2:20" x14ac:dyDescent="0.2">
      <c r="B18" t="str">
        <f>B11</f>
        <v>Asfalt</v>
      </c>
      <c r="C18" s="683">
        <f>'Calculatie sheet'!AR70*'Calculatie sheet'!$AR$57*'Calculatie sheet'!$AR$78</f>
        <v>0</v>
      </c>
      <c r="D18" t="s">
        <v>360</v>
      </c>
      <c r="G18" s="684">
        <f>C18*'Calculatie sheet'!AR$7</f>
        <v>0</v>
      </c>
      <c r="H18" s="682">
        <f>C18*'Calculatie sheet'!AR$8</f>
        <v>0</v>
      </c>
      <c r="I18" t="str">
        <f t="shared" si="0"/>
        <v>Biobased</v>
      </c>
      <c r="J18" s="568">
        <f>LOOKUP('Calculatie sheet'!$AR$2,'Objectenoverzicht aantallen'!$A:$A,'Objectenoverzicht aantallen'!E:E)*$C18</f>
        <v>0</v>
      </c>
      <c r="K18" s="568">
        <f>LOOKUP('Calculatie sheet'!$AR$2,'Objectenoverzicht aantallen'!$A:$A,'Objectenoverzicht aantallen'!F:F)*$C18</f>
        <v>0</v>
      </c>
      <c r="L18" s="568">
        <f>LOOKUP('Calculatie sheet'!$AR$2,'Objectenoverzicht aantallen'!$A:$A,'Objectenoverzicht aantallen'!G:G)*$C18</f>
        <v>0</v>
      </c>
      <c r="M18" s="568">
        <f>LOOKUP('Calculatie sheet'!$AR$2,'Objectenoverzicht aantallen'!$A:$A,'Objectenoverzicht aantallen'!H:H)*$C18</f>
        <v>0</v>
      </c>
      <c r="N18" s="568">
        <f>LOOKUP('Calculatie sheet'!$AR$2,'Objectenoverzicht aantallen'!$A:$A,'Objectenoverzicht aantallen'!I:I)*$C18</f>
        <v>0</v>
      </c>
      <c r="O18" s="568">
        <f>LOOKUP('Calculatie sheet'!$AR$2,'Objectenoverzicht aantallen'!$A:$A,'Objectenoverzicht aantallen'!J:J)*$C18</f>
        <v>0</v>
      </c>
      <c r="P18" s="568">
        <f>LOOKUP('Calculatie sheet'!$AR$2,'Objectenoverzicht aantallen'!$A:$A,'Objectenoverzicht aantallen'!K:K)*$C18</f>
        <v>0</v>
      </c>
      <c r="Q18" s="568">
        <f>LOOKUP('Calculatie sheet'!$AR$2,'Objectenoverzicht aantallen'!$A:$A,'Objectenoverzicht aantallen'!L:L)*$C18</f>
        <v>0</v>
      </c>
      <c r="R18" s="568">
        <f>LOOKUP('Calculatie sheet'!$AR$2,'Objectenoverzicht aantallen'!$A:$A,'Objectenoverzicht aantallen'!M:M)*$C18</f>
        <v>0</v>
      </c>
      <c r="S18" s="568">
        <f>LOOKUP('Calculatie sheet'!$AR$2,'Objectenoverzicht aantallen'!$A:$A,'Objectenoverzicht aantallen'!N:N)*$C18</f>
        <v>0</v>
      </c>
      <c r="T18" s="568">
        <f>LOOKUP('Calculatie sheet'!$AR$2,'Objectenoverzicht aantallen'!$A:$A,'Objectenoverzicht aantallen'!O:O)*$C18</f>
        <v>0</v>
      </c>
    </row>
    <row r="19" spans="2:20" x14ac:dyDescent="0.2">
      <c r="B19" t="str">
        <f>B12</f>
        <v>Hout</v>
      </c>
      <c r="C19" s="683">
        <f>'Calculatie sheet'!AR71*'Calculatie sheet'!$AR$57*'Calculatie sheet'!$AR$78</f>
        <v>0</v>
      </c>
      <c r="D19" t="s">
        <v>360</v>
      </c>
      <c r="G19" s="684">
        <f>C19*'Calculatie sheet'!AR$7</f>
        <v>0</v>
      </c>
      <c r="H19" s="682">
        <f>C19*'Calculatie sheet'!AR$8</f>
        <v>0</v>
      </c>
      <c r="I19" t="str">
        <f t="shared" ref="I19" si="4">D19</f>
        <v>Biobased</v>
      </c>
      <c r="J19" s="568">
        <f>LOOKUP('Calculatie sheet'!$AR$2,'Objectenoverzicht aantallen'!$A:$A,'Objectenoverzicht aantallen'!E:E)*$C19</f>
        <v>0</v>
      </c>
      <c r="K19" s="568">
        <f>LOOKUP('Calculatie sheet'!$AR$2,'Objectenoverzicht aantallen'!$A:$A,'Objectenoverzicht aantallen'!F:F)*$C19</f>
        <v>0</v>
      </c>
      <c r="L19" s="568">
        <f>LOOKUP('Calculatie sheet'!$AR$2,'Objectenoverzicht aantallen'!$A:$A,'Objectenoverzicht aantallen'!G:G)*$C19</f>
        <v>0</v>
      </c>
      <c r="M19" s="568">
        <f>LOOKUP('Calculatie sheet'!$AR$2,'Objectenoverzicht aantallen'!$A:$A,'Objectenoverzicht aantallen'!H:H)*$C19</f>
        <v>0</v>
      </c>
      <c r="N19" s="568">
        <f>LOOKUP('Calculatie sheet'!$AR$2,'Objectenoverzicht aantallen'!$A:$A,'Objectenoverzicht aantallen'!I:I)*$C19</f>
        <v>0</v>
      </c>
      <c r="O19" s="568">
        <f>LOOKUP('Calculatie sheet'!$AR$2,'Objectenoverzicht aantallen'!$A:$A,'Objectenoverzicht aantallen'!J:J)*$C19</f>
        <v>0</v>
      </c>
      <c r="P19" s="568">
        <f>LOOKUP('Calculatie sheet'!$AR$2,'Objectenoverzicht aantallen'!$A:$A,'Objectenoverzicht aantallen'!K:K)*$C19</f>
        <v>0</v>
      </c>
      <c r="Q19" s="568">
        <f>LOOKUP('Calculatie sheet'!$AR$2,'Objectenoverzicht aantallen'!$A:$A,'Objectenoverzicht aantallen'!L:L)*$C19</f>
        <v>0</v>
      </c>
      <c r="R19" s="568">
        <f>LOOKUP('Calculatie sheet'!$AR$2,'Objectenoverzicht aantallen'!$A:$A,'Objectenoverzicht aantallen'!M:M)*$C19</f>
        <v>0</v>
      </c>
      <c r="S19" s="568">
        <f>LOOKUP('Calculatie sheet'!$AR$2,'Objectenoverzicht aantallen'!$A:$A,'Objectenoverzicht aantallen'!N:N)*$C19</f>
        <v>0</v>
      </c>
      <c r="T19" s="568">
        <f>LOOKUP('Calculatie sheet'!$AR$2,'Objectenoverzicht aantallen'!$A:$A,'Objectenoverzicht aantallen'!O:O)*$C19</f>
        <v>0</v>
      </c>
    </row>
    <row r="20" spans="2:20" x14ac:dyDescent="0.2">
      <c r="B20" t="str">
        <f t="shared" ref="B20:B21" si="5">B13</f>
        <v>Grondbewerking</v>
      </c>
      <c r="C20" s="683">
        <f>'Calculatie sheet'!AR72*'Calculatie sheet'!$AR$57*'Calculatie sheet'!$AR$78</f>
        <v>0</v>
      </c>
      <c r="D20" t="s">
        <v>360</v>
      </c>
      <c r="G20" s="684">
        <f>C20*'Calculatie sheet'!AR$7</f>
        <v>0</v>
      </c>
      <c r="H20" s="682">
        <f>C20*'Calculatie sheet'!AR$8</f>
        <v>0</v>
      </c>
      <c r="I20" t="str">
        <f t="shared" si="0"/>
        <v>Biobased</v>
      </c>
      <c r="J20" s="568">
        <f>LOOKUP('Calculatie sheet'!$AR$2,'Objectenoverzicht aantallen'!$A:$A,'Objectenoverzicht aantallen'!E:E)*$C20</f>
        <v>0</v>
      </c>
      <c r="K20" s="568">
        <f>LOOKUP('Calculatie sheet'!$AR$2,'Objectenoverzicht aantallen'!$A:$A,'Objectenoverzicht aantallen'!F:F)*$C20</f>
        <v>0</v>
      </c>
      <c r="L20" s="568">
        <f>LOOKUP('Calculatie sheet'!$AR$2,'Objectenoverzicht aantallen'!$A:$A,'Objectenoverzicht aantallen'!G:G)*$C20</f>
        <v>0</v>
      </c>
      <c r="M20" s="568">
        <f>LOOKUP('Calculatie sheet'!$AR$2,'Objectenoverzicht aantallen'!$A:$A,'Objectenoverzicht aantallen'!H:H)*$C20</f>
        <v>0</v>
      </c>
      <c r="N20" s="568">
        <f>LOOKUP('Calculatie sheet'!$AR$2,'Objectenoverzicht aantallen'!$A:$A,'Objectenoverzicht aantallen'!I:I)*$C20</f>
        <v>0</v>
      </c>
      <c r="O20" s="568">
        <f>LOOKUP('Calculatie sheet'!$AR$2,'Objectenoverzicht aantallen'!$A:$A,'Objectenoverzicht aantallen'!J:J)*$C20</f>
        <v>0</v>
      </c>
      <c r="P20" s="568">
        <f>LOOKUP('Calculatie sheet'!$AR$2,'Objectenoverzicht aantallen'!$A:$A,'Objectenoverzicht aantallen'!K:K)*$C20</f>
        <v>0</v>
      </c>
      <c r="Q20" s="568">
        <f>LOOKUP('Calculatie sheet'!$AR$2,'Objectenoverzicht aantallen'!$A:$A,'Objectenoverzicht aantallen'!L:L)*$C20</f>
        <v>0</v>
      </c>
      <c r="R20" s="568">
        <f>LOOKUP('Calculatie sheet'!$AR$2,'Objectenoverzicht aantallen'!$A:$A,'Objectenoverzicht aantallen'!M:M)*$C20</f>
        <v>0</v>
      </c>
      <c r="S20" s="568">
        <f>LOOKUP('Calculatie sheet'!$AR$2,'Objectenoverzicht aantallen'!$A:$A,'Objectenoverzicht aantallen'!N:N)*$C20</f>
        <v>0</v>
      </c>
      <c r="T20" s="568">
        <f>LOOKUP('Calculatie sheet'!$AR$2,'Objectenoverzicht aantallen'!$A:$A,'Objectenoverzicht aantallen'!O:O)*$C20</f>
        <v>0</v>
      </c>
    </row>
    <row r="21" spans="2:20" x14ac:dyDescent="0.2">
      <c r="B21" t="str">
        <f t="shared" si="5"/>
        <v>Bestrating</v>
      </c>
      <c r="C21" s="683">
        <f>'Calculatie sheet'!AR73*'Calculatie sheet'!$AR$57*'Calculatie sheet'!$AR$78</f>
        <v>0</v>
      </c>
      <c r="D21" t="s">
        <v>360</v>
      </c>
      <c r="G21" s="684">
        <f>C21*'Calculatie sheet'!AR$7</f>
        <v>0</v>
      </c>
      <c r="H21" s="682">
        <f>C21*'Calculatie sheet'!AR$8</f>
        <v>0</v>
      </c>
      <c r="I21" t="str">
        <f t="shared" si="0"/>
        <v>Biobased</v>
      </c>
      <c r="J21" s="568">
        <f>LOOKUP('Calculatie sheet'!$AR$2,'Objectenoverzicht aantallen'!$A:$A,'Objectenoverzicht aantallen'!E:E)*$C21</f>
        <v>0</v>
      </c>
      <c r="K21" s="568">
        <f>LOOKUP('Calculatie sheet'!$AR$2,'Objectenoverzicht aantallen'!$A:$A,'Objectenoverzicht aantallen'!F:F)*$C21</f>
        <v>0</v>
      </c>
      <c r="L21" s="568">
        <f>LOOKUP('Calculatie sheet'!$AR$2,'Objectenoverzicht aantallen'!$A:$A,'Objectenoverzicht aantallen'!G:G)*$C21</f>
        <v>0</v>
      </c>
      <c r="M21" s="568">
        <f>LOOKUP('Calculatie sheet'!$AR$2,'Objectenoverzicht aantallen'!$A:$A,'Objectenoverzicht aantallen'!H:H)*$C21</f>
        <v>0</v>
      </c>
      <c r="N21" s="568">
        <f>LOOKUP('Calculatie sheet'!$AR$2,'Objectenoverzicht aantallen'!$A:$A,'Objectenoverzicht aantallen'!I:I)*$C21</f>
        <v>0</v>
      </c>
      <c r="O21" s="568">
        <f>LOOKUP('Calculatie sheet'!$AR$2,'Objectenoverzicht aantallen'!$A:$A,'Objectenoverzicht aantallen'!J:J)*$C21</f>
        <v>0</v>
      </c>
      <c r="P21" s="568">
        <f>LOOKUP('Calculatie sheet'!$AR$2,'Objectenoverzicht aantallen'!$A:$A,'Objectenoverzicht aantallen'!K:K)*$C21</f>
        <v>0</v>
      </c>
      <c r="Q21" s="568">
        <f>LOOKUP('Calculatie sheet'!$AR$2,'Objectenoverzicht aantallen'!$A:$A,'Objectenoverzicht aantallen'!L:L)*$C21</f>
        <v>0</v>
      </c>
      <c r="R21" s="568">
        <f>LOOKUP('Calculatie sheet'!$AR$2,'Objectenoverzicht aantallen'!$A:$A,'Objectenoverzicht aantallen'!M:M)*$C21</f>
        <v>0</v>
      </c>
      <c r="S21" s="568">
        <f>LOOKUP('Calculatie sheet'!$AR$2,'Objectenoverzicht aantallen'!$A:$A,'Objectenoverzicht aantallen'!N:N)*$C21</f>
        <v>0</v>
      </c>
      <c r="T21" s="568">
        <f>LOOKUP('Calculatie sheet'!$AR$2,'Objectenoverzicht aantallen'!$A:$A,'Objectenoverzicht aantallen'!O:O)*$C21</f>
        <v>0</v>
      </c>
    </row>
    <row r="22" spans="2:20" x14ac:dyDescent="0.2">
      <c r="B22" t="s">
        <v>348</v>
      </c>
      <c r="C22" s="683">
        <f>'Calculatie sheet'!AR74*'Calculatie sheet'!$AR$57*'Calculatie sheet'!$AR$78</f>
        <v>0</v>
      </c>
      <c r="D22" t="s">
        <v>360</v>
      </c>
      <c r="G22" s="684">
        <f>C22*'Calculatie sheet'!AR$7</f>
        <v>0</v>
      </c>
      <c r="H22" s="682">
        <f>C22*'Calculatie sheet'!AR$8</f>
        <v>0</v>
      </c>
      <c r="I22" t="str">
        <f t="shared" si="0"/>
        <v>Biobased</v>
      </c>
      <c r="J22" s="568">
        <f>LOOKUP('Calculatie sheet'!$AR$2,'Objectenoverzicht aantallen'!$A:$A,'Objectenoverzicht aantallen'!E:E)*$C22</f>
        <v>0</v>
      </c>
      <c r="K22" s="568">
        <f>LOOKUP('Calculatie sheet'!$AR$2,'Objectenoverzicht aantallen'!$A:$A,'Objectenoverzicht aantallen'!F:F)*$C22</f>
        <v>0</v>
      </c>
      <c r="L22" s="568">
        <f>LOOKUP('Calculatie sheet'!$AR$2,'Objectenoverzicht aantallen'!$A:$A,'Objectenoverzicht aantallen'!G:G)*$C22</f>
        <v>0</v>
      </c>
      <c r="M22" s="568">
        <f>LOOKUP('Calculatie sheet'!$AR$2,'Objectenoverzicht aantallen'!$A:$A,'Objectenoverzicht aantallen'!H:H)*$C22</f>
        <v>0</v>
      </c>
      <c r="N22" s="568">
        <f>LOOKUP('Calculatie sheet'!$AR$2,'Objectenoverzicht aantallen'!$A:$A,'Objectenoverzicht aantallen'!I:I)*$C22</f>
        <v>0</v>
      </c>
      <c r="O22" s="568">
        <f>LOOKUP('Calculatie sheet'!$AR$2,'Objectenoverzicht aantallen'!$A:$A,'Objectenoverzicht aantallen'!J:J)*$C22</f>
        <v>0</v>
      </c>
      <c r="P22" s="568">
        <f>LOOKUP('Calculatie sheet'!$AR$2,'Objectenoverzicht aantallen'!$A:$A,'Objectenoverzicht aantallen'!K:K)*$C22</f>
        <v>0</v>
      </c>
      <c r="Q22" s="568">
        <f>LOOKUP('Calculatie sheet'!$AR$2,'Objectenoverzicht aantallen'!$A:$A,'Objectenoverzicht aantallen'!L:L)*$C22</f>
        <v>0</v>
      </c>
      <c r="R22" s="568">
        <f>LOOKUP('Calculatie sheet'!$AR$2,'Objectenoverzicht aantallen'!$A:$A,'Objectenoverzicht aantallen'!M:M)*$C22</f>
        <v>0</v>
      </c>
      <c r="S22" s="568">
        <f>LOOKUP('Calculatie sheet'!$AR$2,'Objectenoverzicht aantallen'!$A:$A,'Objectenoverzicht aantallen'!N:N)*$C22</f>
        <v>0</v>
      </c>
      <c r="T22" s="568">
        <f>LOOKUP('Calculatie sheet'!$AR$2,'Objectenoverzicht aantallen'!$A:$A,'Objectenoverzicht aantallen'!O:O)*$C22</f>
        <v>0</v>
      </c>
    </row>
  </sheetData>
  <pageMargins left="0.7" right="0.7" top="0.75" bottom="0.75" header="0.3" footer="0.3"/>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68A19-A876-3C4D-B503-F92168B132CF}">
  <dimension ref="A1:T22"/>
  <sheetViews>
    <sheetView topLeftCell="B1" workbookViewId="0">
      <selection activeCell="G18" sqref="G18:T19"/>
    </sheetView>
  </sheetViews>
  <sheetFormatPr baseColWidth="10" defaultRowHeight="16" x14ac:dyDescent="0.2"/>
  <cols>
    <col min="1" max="1" width="17.83203125" bestFit="1" customWidth="1"/>
    <col min="5" max="5" width="21" bestFit="1" customWidth="1"/>
  </cols>
  <sheetData>
    <row r="1" spans="1:20" x14ac:dyDescent="0.2">
      <c r="A1" t="str">
        <f>'Calculatie sheet'!AS3</f>
        <v>Schut-/keersluis groot (staal)</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sheet'!AS68*'Calculatie sheet'!$AS$57*(1-'Calculatie sheet'!$AS$77-'Calculatie sheet'!$AS$78)</f>
        <v>7587184.5</v>
      </c>
      <c r="D2" t="s">
        <v>134</v>
      </c>
      <c r="E2" s="8" t="s">
        <v>71</v>
      </c>
      <c r="G2" s="684">
        <f>C2*'Calculatie sheet'!AS$7</f>
        <v>0</v>
      </c>
      <c r="H2" s="682">
        <f>C2*'Calculatie sheet'!AS$8</f>
        <v>0</v>
      </c>
      <c r="I2" t="str">
        <f>D2</f>
        <v>Primair</v>
      </c>
      <c r="J2" s="568">
        <f>LOOKUP('Calculatie sheet'!$AS$2,'Objectenoverzicht aantallen'!$A:$A,'Objectenoverzicht aantallen'!E:E)*$C2</f>
        <v>0</v>
      </c>
      <c r="K2" s="568">
        <f>LOOKUP('Calculatie sheet'!$AS$2,'Objectenoverzicht aantallen'!$A:$A,'Objectenoverzicht aantallen'!F:F)*$C2</f>
        <v>0</v>
      </c>
      <c r="L2" s="568">
        <f>LOOKUP('Calculatie sheet'!$AS$2,'Objectenoverzicht aantallen'!$A:$A,'Objectenoverzicht aantallen'!G:G)*$C2</f>
        <v>0</v>
      </c>
      <c r="M2" s="568">
        <f>LOOKUP('Calculatie sheet'!$AS$2,'Objectenoverzicht aantallen'!$A:$A,'Objectenoverzicht aantallen'!H:H)*$C2</f>
        <v>0</v>
      </c>
      <c r="N2" s="568">
        <f>LOOKUP('Calculatie sheet'!$AS$2,'Objectenoverzicht aantallen'!$A:$A,'Objectenoverzicht aantallen'!I:I)*$C2</f>
        <v>0</v>
      </c>
      <c r="O2" s="568">
        <f>LOOKUP('Calculatie sheet'!$AS$2,'Objectenoverzicht aantallen'!$A:$A,'Objectenoverzicht aantallen'!J:J)*$C2</f>
        <v>0</v>
      </c>
      <c r="P2" s="568">
        <f>LOOKUP('Calculatie sheet'!$AS$2,'Objectenoverzicht aantallen'!$A:$A,'Objectenoverzicht aantallen'!K:K)*$C2</f>
        <v>0</v>
      </c>
      <c r="Q2" s="568">
        <f>LOOKUP('Calculatie sheet'!$AS$2,'Objectenoverzicht aantallen'!$A:$A,'Objectenoverzicht aantallen'!L:L)*$C2</f>
        <v>0</v>
      </c>
      <c r="R2" s="568">
        <f>LOOKUP('Calculatie sheet'!$AS$2,'Objectenoverzicht aantallen'!$A:$A,'Objectenoverzicht aantallen'!M:M)*$C2</f>
        <v>0</v>
      </c>
      <c r="S2" s="568">
        <f>LOOKUP('Calculatie sheet'!$AS$2,'Objectenoverzicht aantallen'!$A:$A,'Objectenoverzicht aantallen'!N:N)*$C2</f>
        <v>0</v>
      </c>
      <c r="T2" s="568">
        <f>LOOKUP('Calculatie sheet'!$AS$2,'Objectenoverzicht aantallen'!$A:$A,'Objectenoverzicht aantallen'!O:O)*$C2</f>
        <v>0</v>
      </c>
    </row>
    <row r="3" spans="1:20" x14ac:dyDescent="0.2">
      <c r="B3" t="str">
        <f>'Calculatie sheet'!C69</f>
        <v>Staal</v>
      </c>
      <c r="C3" s="683">
        <f>'Calculatie sheet'!AS69*'Calculatie sheet'!$AS$57*(1-'Calculatie sheet'!$AS$77-'Calculatie sheet'!$AS$78)</f>
        <v>399325.5</v>
      </c>
      <c r="D3" t="s">
        <v>134</v>
      </c>
      <c r="E3" s="24" t="s">
        <v>74</v>
      </c>
      <c r="G3" s="684">
        <f>C3*'Calculatie sheet'!AS$7</f>
        <v>0</v>
      </c>
      <c r="H3" s="682">
        <f>C3*'Calculatie sheet'!AS$8</f>
        <v>0</v>
      </c>
      <c r="I3" t="str">
        <f t="shared" ref="I3:I22" si="0">D3</f>
        <v>Primair</v>
      </c>
      <c r="J3" s="568">
        <f>LOOKUP('Calculatie sheet'!$AS$2,'Objectenoverzicht aantallen'!$A:$A,'Objectenoverzicht aantallen'!E:E)*$C3</f>
        <v>0</v>
      </c>
      <c r="K3" s="568">
        <f>LOOKUP('Calculatie sheet'!$AS$2,'Objectenoverzicht aantallen'!$A:$A,'Objectenoverzicht aantallen'!F:F)*$C3</f>
        <v>0</v>
      </c>
      <c r="L3" s="568">
        <f>LOOKUP('Calculatie sheet'!$AS$2,'Objectenoverzicht aantallen'!$A:$A,'Objectenoverzicht aantallen'!G:G)*$C3</f>
        <v>0</v>
      </c>
      <c r="M3" s="568">
        <f>LOOKUP('Calculatie sheet'!$AS$2,'Objectenoverzicht aantallen'!$A:$A,'Objectenoverzicht aantallen'!H:H)*$C3</f>
        <v>0</v>
      </c>
      <c r="N3" s="568">
        <f>LOOKUP('Calculatie sheet'!$AS$2,'Objectenoverzicht aantallen'!$A:$A,'Objectenoverzicht aantallen'!I:I)*$C3</f>
        <v>0</v>
      </c>
      <c r="O3" s="568">
        <f>LOOKUP('Calculatie sheet'!$AS$2,'Objectenoverzicht aantallen'!$A:$A,'Objectenoverzicht aantallen'!J:J)*$C3</f>
        <v>0</v>
      </c>
      <c r="P3" s="568">
        <f>LOOKUP('Calculatie sheet'!$AS$2,'Objectenoverzicht aantallen'!$A:$A,'Objectenoverzicht aantallen'!K:K)*$C3</f>
        <v>0</v>
      </c>
      <c r="Q3" s="568">
        <f>LOOKUP('Calculatie sheet'!$AS$2,'Objectenoverzicht aantallen'!$A:$A,'Objectenoverzicht aantallen'!L:L)*$C3</f>
        <v>0</v>
      </c>
      <c r="R3" s="568">
        <f>LOOKUP('Calculatie sheet'!$AS$2,'Objectenoverzicht aantallen'!$A:$A,'Objectenoverzicht aantallen'!M:M)*$C3</f>
        <v>0</v>
      </c>
      <c r="S3" s="568">
        <f>LOOKUP('Calculatie sheet'!$AS$2,'Objectenoverzicht aantallen'!$A:$A,'Objectenoverzicht aantallen'!N:N)*$C3</f>
        <v>0</v>
      </c>
      <c r="T3" s="568">
        <f>LOOKUP('Calculatie sheet'!$AS$2,'Objectenoverzicht aantallen'!$A:$A,'Objectenoverzicht aantallen'!O:O)*$C3</f>
        <v>0</v>
      </c>
    </row>
    <row r="4" spans="1:20" x14ac:dyDescent="0.2">
      <c r="B4" t="str">
        <f>'Calculatie sheet'!C70</f>
        <v>Asfalt</v>
      </c>
      <c r="C4" s="683">
        <f>'Calculatie sheet'!AS70*'Calculatie sheet'!$AS$57*(1-'Calculatie sheet'!$AS$77-'Calculatie sheet'!$AS$78)</f>
        <v>0</v>
      </c>
      <c r="D4" t="s">
        <v>134</v>
      </c>
      <c r="E4" s="25" t="s">
        <v>75</v>
      </c>
      <c r="G4" s="684">
        <f>C4*'Calculatie sheet'!AS$7</f>
        <v>0</v>
      </c>
      <c r="H4" s="682">
        <f>C4*'Calculatie sheet'!AS$8</f>
        <v>0</v>
      </c>
      <c r="I4" t="str">
        <f t="shared" si="0"/>
        <v>Primair</v>
      </c>
      <c r="J4" s="568">
        <f>LOOKUP('Calculatie sheet'!$AS$2,'Objectenoverzicht aantallen'!$A:$A,'Objectenoverzicht aantallen'!E:E)*$C4</f>
        <v>0</v>
      </c>
      <c r="K4" s="568">
        <f>LOOKUP('Calculatie sheet'!$AS$2,'Objectenoverzicht aantallen'!$A:$A,'Objectenoverzicht aantallen'!F:F)*$C4</f>
        <v>0</v>
      </c>
      <c r="L4" s="568">
        <f>LOOKUP('Calculatie sheet'!$AS$2,'Objectenoverzicht aantallen'!$A:$A,'Objectenoverzicht aantallen'!G:G)*$C4</f>
        <v>0</v>
      </c>
      <c r="M4" s="568">
        <f>LOOKUP('Calculatie sheet'!$AS$2,'Objectenoverzicht aantallen'!$A:$A,'Objectenoverzicht aantallen'!H:H)*$C4</f>
        <v>0</v>
      </c>
      <c r="N4" s="568">
        <f>LOOKUP('Calculatie sheet'!$AS$2,'Objectenoverzicht aantallen'!$A:$A,'Objectenoverzicht aantallen'!I:I)*$C4</f>
        <v>0</v>
      </c>
      <c r="O4" s="568">
        <f>LOOKUP('Calculatie sheet'!$AS$2,'Objectenoverzicht aantallen'!$A:$A,'Objectenoverzicht aantallen'!J:J)*$C4</f>
        <v>0</v>
      </c>
      <c r="P4" s="568">
        <f>LOOKUP('Calculatie sheet'!$AS$2,'Objectenoverzicht aantallen'!$A:$A,'Objectenoverzicht aantallen'!K:K)*$C4</f>
        <v>0</v>
      </c>
      <c r="Q4" s="568">
        <f>LOOKUP('Calculatie sheet'!$AS$2,'Objectenoverzicht aantallen'!$A:$A,'Objectenoverzicht aantallen'!L:L)*$C4</f>
        <v>0</v>
      </c>
      <c r="R4" s="568">
        <f>LOOKUP('Calculatie sheet'!$AS$2,'Objectenoverzicht aantallen'!$A:$A,'Objectenoverzicht aantallen'!M:M)*$C4</f>
        <v>0</v>
      </c>
      <c r="S4" s="568">
        <f>LOOKUP('Calculatie sheet'!$AS$2,'Objectenoverzicht aantallen'!$A:$A,'Objectenoverzicht aantallen'!N:N)*$C4</f>
        <v>0</v>
      </c>
      <c r="T4" s="568">
        <f>LOOKUP('Calculatie sheet'!$AS$2,'Objectenoverzicht aantallen'!$A:$A,'Objectenoverzicht aantallen'!O:O)*$C4</f>
        <v>0</v>
      </c>
    </row>
    <row r="5" spans="1:20" x14ac:dyDescent="0.2">
      <c r="B5" t="s">
        <v>866</v>
      </c>
      <c r="C5" s="683">
        <f>'Calculatie sheet'!AS71*'Calculatie sheet'!$AS$57*(1-'Calculatie sheet'!$AS$77-'Calculatie sheet'!$AS$78)</f>
        <v>0</v>
      </c>
      <c r="D5" t="s">
        <v>134</v>
      </c>
      <c r="E5" s="27" t="s">
        <v>93</v>
      </c>
      <c r="G5" s="684">
        <f>C5*'Calculatie sheet'!AS$7</f>
        <v>0</v>
      </c>
      <c r="H5" s="682">
        <f>C5*'Calculatie sheet'!AS$8</f>
        <v>0</v>
      </c>
      <c r="I5" t="str">
        <f t="shared" ref="I5" si="1">D5</f>
        <v>Primair</v>
      </c>
      <c r="J5" s="568">
        <f>LOOKUP('Calculatie sheet'!$AS$2,'Objectenoverzicht aantallen'!$A:$A,'Objectenoverzicht aantallen'!E:E)*$C5</f>
        <v>0</v>
      </c>
      <c r="K5" s="568">
        <f>LOOKUP('Calculatie sheet'!$AS$2,'Objectenoverzicht aantallen'!$A:$A,'Objectenoverzicht aantallen'!F:F)*$C5</f>
        <v>0</v>
      </c>
      <c r="L5" s="568">
        <f>LOOKUP('Calculatie sheet'!$AS$2,'Objectenoverzicht aantallen'!$A:$A,'Objectenoverzicht aantallen'!G:G)*$C5</f>
        <v>0</v>
      </c>
      <c r="M5" s="568">
        <f>LOOKUP('Calculatie sheet'!$AS$2,'Objectenoverzicht aantallen'!$A:$A,'Objectenoverzicht aantallen'!H:H)*$C5</f>
        <v>0</v>
      </c>
      <c r="N5" s="568">
        <f>LOOKUP('Calculatie sheet'!$AS$2,'Objectenoverzicht aantallen'!$A:$A,'Objectenoverzicht aantallen'!I:I)*$C5</f>
        <v>0</v>
      </c>
      <c r="O5" s="568">
        <f>LOOKUP('Calculatie sheet'!$AS$2,'Objectenoverzicht aantallen'!$A:$A,'Objectenoverzicht aantallen'!J:J)*$C5</f>
        <v>0</v>
      </c>
      <c r="P5" s="568">
        <f>LOOKUP('Calculatie sheet'!$AS$2,'Objectenoverzicht aantallen'!$A:$A,'Objectenoverzicht aantallen'!K:K)*$C5</f>
        <v>0</v>
      </c>
      <c r="Q5" s="568">
        <f>LOOKUP('Calculatie sheet'!$AS$2,'Objectenoverzicht aantallen'!$A:$A,'Objectenoverzicht aantallen'!L:L)*$C5</f>
        <v>0</v>
      </c>
      <c r="R5" s="568">
        <f>LOOKUP('Calculatie sheet'!$AS$2,'Objectenoverzicht aantallen'!$A:$A,'Objectenoverzicht aantallen'!M:M)*$C5</f>
        <v>0</v>
      </c>
      <c r="S5" s="568">
        <f>LOOKUP('Calculatie sheet'!$AS$2,'Objectenoverzicht aantallen'!$A:$A,'Objectenoverzicht aantallen'!N:N)*$C5</f>
        <v>0</v>
      </c>
      <c r="T5" s="568">
        <f>LOOKUP('Calculatie sheet'!$AS$2,'Objectenoverzicht aantallen'!$A:$A,'Objectenoverzicht aantallen'!O:O)*$C5</f>
        <v>0</v>
      </c>
    </row>
    <row r="6" spans="1:20" x14ac:dyDescent="0.2">
      <c r="B6" t="str">
        <f>'Calculatie sheet'!C72</f>
        <v>Grondbewerking</v>
      </c>
      <c r="C6" s="683">
        <f>'Calculatie sheet'!AS72*'Calculatie sheet'!$AS$57*(1-'Calculatie sheet'!$AS$77-'Calculatie sheet'!$AS$78)</f>
        <v>0</v>
      </c>
      <c r="D6" t="s">
        <v>134</v>
      </c>
      <c r="E6" s="38" t="s">
        <v>659</v>
      </c>
      <c r="G6" s="684">
        <f>C6*'Calculatie sheet'!AS$7</f>
        <v>0</v>
      </c>
      <c r="H6" s="682">
        <f>C6*'Calculatie sheet'!AS$8</f>
        <v>0</v>
      </c>
      <c r="I6" t="str">
        <f t="shared" si="0"/>
        <v>Primair</v>
      </c>
      <c r="J6" s="568">
        <f>LOOKUP('Calculatie sheet'!$AS$2,'Objectenoverzicht aantallen'!$A:$A,'Objectenoverzicht aantallen'!E:E)*$C6</f>
        <v>0</v>
      </c>
      <c r="K6" s="568">
        <f>LOOKUP('Calculatie sheet'!$AS$2,'Objectenoverzicht aantallen'!$A:$A,'Objectenoverzicht aantallen'!F:F)*$C6</f>
        <v>0</v>
      </c>
      <c r="L6" s="568">
        <f>LOOKUP('Calculatie sheet'!$AS$2,'Objectenoverzicht aantallen'!$A:$A,'Objectenoverzicht aantallen'!G:G)*$C6</f>
        <v>0</v>
      </c>
      <c r="M6" s="568">
        <f>LOOKUP('Calculatie sheet'!$AS$2,'Objectenoverzicht aantallen'!$A:$A,'Objectenoverzicht aantallen'!H:H)*$C6</f>
        <v>0</v>
      </c>
      <c r="N6" s="568">
        <f>LOOKUP('Calculatie sheet'!$AS$2,'Objectenoverzicht aantallen'!$A:$A,'Objectenoverzicht aantallen'!I:I)*$C6</f>
        <v>0</v>
      </c>
      <c r="O6" s="568">
        <f>LOOKUP('Calculatie sheet'!$AS$2,'Objectenoverzicht aantallen'!$A:$A,'Objectenoverzicht aantallen'!J:J)*$C6</f>
        <v>0</v>
      </c>
      <c r="P6" s="568">
        <f>LOOKUP('Calculatie sheet'!$AS$2,'Objectenoverzicht aantallen'!$A:$A,'Objectenoverzicht aantallen'!K:K)*$C6</f>
        <v>0</v>
      </c>
      <c r="Q6" s="568">
        <f>LOOKUP('Calculatie sheet'!$AS$2,'Objectenoverzicht aantallen'!$A:$A,'Objectenoverzicht aantallen'!L:L)*$C6</f>
        <v>0</v>
      </c>
      <c r="R6" s="568">
        <f>LOOKUP('Calculatie sheet'!$AS$2,'Objectenoverzicht aantallen'!$A:$A,'Objectenoverzicht aantallen'!M:M)*$C6</f>
        <v>0</v>
      </c>
      <c r="S6" s="568">
        <f>LOOKUP('Calculatie sheet'!$AS$2,'Objectenoverzicht aantallen'!$A:$A,'Objectenoverzicht aantallen'!N:N)*$C6</f>
        <v>0</v>
      </c>
      <c r="T6" s="568">
        <f>LOOKUP('Calculatie sheet'!$AS$2,'Objectenoverzicht aantallen'!$A:$A,'Objectenoverzicht aantallen'!O:O)*$C6</f>
        <v>0</v>
      </c>
    </row>
    <row r="7" spans="1:20" x14ac:dyDescent="0.2">
      <c r="B7" t="str">
        <f>'Calculatie sheet'!C73</f>
        <v>Bestrating</v>
      </c>
      <c r="C7" s="683">
        <f>'Calculatie sheet'!AS73*'Calculatie sheet'!$AS$57*(1-'Calculatie sheet'!$AS$77-'Calculatie sheet'!$AS$78)</f>
        <v>0</v>
      </c>
      <c r="D7" t="s">
        <v>134</v>
      </c>
      <c r="E7" s="569" t="s">
        <v>597</v>
      </c>
      <c r="G7" s="684">
        <f>C7*'Calculatie sheet'!AS$7</f>
        <v>0</v>
      </c>
      <c r="H7" s="682">
        <f>C7*'Calculatie sheet'!AS$8</f>
        <v>0</v>
      </c>
      <c r="I7" t="str">
        <f t="shared" si="0"/>
        <v>Primair</v>
      </c>
      <c r="J7" s="568">
        <f>LOOKUP('Calculatie sheet'!$AS$2,'Objectenoverzicht aantallen'!$A:$A,'Objectenoverzicht aantallen'!E:E)*$C7</f>
        <v>0</v>
      </c>
      <c r="K7" s="568">
        <f>LOOKUP('Calculatie sheet'!$AS$2,'Objectenoverzicht aantallen'!$A:$A,'Objectenoverzicht aantallen'!F:F)*$C7</f>
        <v>0</v>
      </c>
      <c r="L7" s="568">
        <f>LOOKUP('Calculatie sheet'!$AS$2,'Objectenoverzicht aantallen'!$A:$A,'Objectenoverzicht aantallen'!G:G)*$C7</f>
        <v>0</v>
      </c>
      <c r="M7" s="568">
        <f>LOOKUP('Calculatie sheet'!$AS$2,'Objectenoverzicht aantallen'!$A:$A,'Objectenoverzicht aantallen'!H:H)*$C7</f>
        <v>0</v>
      </c>
      <c r="N7" s="568">
        <f>LOOKUP('Calculatie sheet'!$AS$2,'Objectenoverzicht aantallen'!$A:$A,'Objectenoverzicht aantallen'!I:I)*$C7</f>
        <v>0</v>
      </c>
      <c r="O7" s="568">
        <f>LOOKUP('Calculatie sheet'!$AS$2,'Objectenoverzicht aantallen'!$A:$A,'Objectenoverzicht aantallen'!J:J)*$C7</f>
        <v>0</v>
      </c>
      <c r="P7" s="568">
        <f>LOOKUP('Calculatie sheet'!$AS$2,'Objectenoverzicht aantallen'!$A:$A,'Objectenoverzicht aantallen'!K:K)*$C7</f>
        <v>0</v>
      </c>
      <c r="Q7" s="568">
        <f>LOOKUP('Calculatie sheet'!$AS$2,'Objectenoverzicht aantallen'!$A:$A,'Objectenoverzicht aantallen'!L:L)*$C7</f>
        <v>0</v>
      </c>
      <c r="R7" s="568">
        <f>LOOKUP('Calculatie sheet'!$AS$2,'Objectenoverzicht aantallen'!$A:$A,'Objectenoverzicht aantallen'!M:M)*$C7</f>
        <v>0</v>
      </c>
      <c r="S7" s="568">
        <f>LOOKUP('Calculatie sheet'!$AS$2,'Objectenoverzicht aantallen'!$A:$A,'Objectenoverzicht aantallen'!N:N)*$C7</f>
        <v>0</v>
      </c>
      <c r="T7" s="568">
        <f>LOOKUP('Calculatie sheet'!$AS$2,'Objectenoverzicht aantallen'!$A:$A,'Objectenoverzicht aantallen'!O:O)*$C7</f>
        <v>0</v>
      </c>
    </row>
    <row r="8" spans="1:20" x14ac:dyDescent="0.2">
      <c r="B8" t="s">
        <v>348</v>
      </c>
      <c r="C8" s="683">
        <f>'Calculatie sheet'!AS74*'Calculatie sheet'!$AS$57*(1-'Calculatie sheet'!$AS$77-'Calculatie sheet'!$AS$78)</f>
        <v>0</v>
      </c>
      <c r="D8" t="s">
        <v>134</v>
      </c>
      <c r="G8" s="684">
        <f>C8*'Calculatie sheet'!AS$7</f>
        <v>0</v>
      </c>
      <c r="H8" s="682">
        <f>C8*'Calculatie sheet'!AS$8</f>
        <v>0</v>
      </c>
      <c r="I8" t="str">
        <f t="shared" si="0"/>
        <v>Primair</v>
      </c>
      <c r="J8" s="568">
        <f>LOOKUP('Calculatie sheet'!$AS$2,'Objectenoverzicht aantallen'!$A:$A,'Objectenoverzicht aantallen'!E:E)*$C8</f>
        <v>0</v>
      </c>
      <c r="K8" s="568">
        <f>LOOKUP('Calculatie sheet'!$AS$2,'Objectenoverzicht aantallen'!$A:$A,'Objectenoverzicht aantallen'!F:F)*$C8</f>
        <v>0</v>
      </c>
      <c r="L8" s="568">
        <f>LOOKUP('Calculatie sheet'!$AS$2,'Objectenoverzicht aantallen'!$A:$A,'Objectenoverzicht aantallen'!G:G)*$C8</f>
        <v>0</v>
      </c>
      <c r="M8" s="568">
        <f>LOOKUP('Calculatie sheet'!$AS$2,'Objectenoverzicht aantallen'!$A:$A,'Objectenoverzicht aantallen'!H:H)*$C8</f>
        <v>0</v>
      </c>
      <c r="N8" s="568">
        <f>LOOKUP('Calculatie sheet'!$AS$2,'Objectenoverzicht aantallen'!$A:$A,'Objectenoverzicht aantallen'!I:I)*$C8</f>
        <v>0</v>
      </c>
      <c r="O8" s="568">
        <f>LOOKUP('Calculatie sheet'!$AS$2,'Objectenoverzicht aantallen'!$A:$A,'Objectenoverzicht aantallen'!J:J)*$C8</f>
        <v>0</v>
      </c>
      <c r="P8" s="568">
        <f>LOOKUP('Calculatie sheet'!$AS$2,'Objectenoverzicht aantallen'!$A:$A,'Objectenoverzicht aantallen'!K:K)*$C8</f>
        <v>0</v>
      </c>
      <c r="Q8" s="568">
        <f>LOOKUP('Calculatie sheet'!$AS$2,'Objectenoverzicht aantallen'!$A:$A,'Objectenoverzicht aantallen'!L:L)*$C8</f>
        <v>0</v>
      </c>
      <c r="R8" s="568">
        <f>LOOKUP('Calculatie sheet'!$AS$2,'Objectenoverzicht aantallen'!$A:$A,'Objectenoverzicht aantallen'!M:M)*$C8</f>
        <v>0</v>
      </c>
      <c r="S8" s="568">
        <f>LOOKUP('Calculatie sheet'!$AS$2,'Objectenoverzicht aantallen'!$A:$A,'Objectenoverzicht aantallen'!N:N)*$C8</f>
        <v>0</v>
      </c>
      <c r="T8" s="568">
        <f>LOOKUP('Calculatie sheet'!$AS$2,'Objectenoverzicht aantallen'!$A:$A,'Objectenoverzicht aantallen'!O:O)*$C8</f>
        <v>0</v>
      </c>
    </row>
    <row r="9" spans="1:20" x14ac:dyDescent="0.2">
      <c r="B9" t="str">
        <f t="shared" ref="B9:B14" si="2">B2</f>
        <v>Beton</v>
      </c>
      <c r="C9" s="683">
        <f>'Calculatie sheet'!AS68*'Calculatie sheet'!$AS$57*'Calculatie sheet'!$AS$77</f>
        <v>0</v>
      </c>
      <c r="D9" t="s">
        <v>135</v>
      </c>
      <c r="G9" s="684">
        <f>C9*'Calculatie sheet'!AS$7</f>
        <v>0</v>
      </c>
      <c r="H9" s="682">
        <f>C9*'Calculatie sheet'!AS$8</f>
        <v>0</v>
      </c>
      <c r="I9" t="str">
        <f t="shared" si="0"/>
        <v>Secundair</v>
      </c>
      <c r="J9" s="568">
        <f>LOOKUP('Calculatie sheet'!$AS$2,'Objectenoverzicht aantallen'!$A:$A,'Objectenoverzicht aantallen'!E:E)*$C9</f>
        <v>0</v>
      </c>
      <c r="K9" s="568">
        <f>LOOKUP('Calculatie sheet'!$AS$2,'Objectenoverzicht aantallen'!$A:$A,'Objectenoverzicht aantallen'!F:F)*$C9</f>
        <v>0</v>
      </c>
      <c r="L9" s="568">
        <f>LOOKUP('Calculatie sheet'!$AS$2,'Objectenoverzicht aantallen'!$A:$A,'Objectenoverzicht aantallen'!G:G)*$C9</f>
        <v>0</v>
      </c>
      <c r="M9" s="568">
        <f>LOOKUP('Calculatie sheet'!$AS$2,'Objectenoverzicht aantallen'!$A:$A,'Objectenoverzicht aantallen'!H:H)*$C9</f>
        <v>0</v>
      </c>
      <c r="N9" s="568">
        <f>LOOKUP('Calculatie sheet'!$AS$2,'Objectenoverzicht aantallen'!$A:$A,'Objectenoverzicht aantallen'!I:I)*$C9</f>
        <v>0</v>
      </c>
      <c r="O9" s="568">
        <f>LOOKUP('Calculatie sheet'!$AS$2,'Objectenoverzicht aantallen'!$A:$A,'Objectenoverzicht aantallen'!J:J)*$C9</f>
        <v>0</v>
      </c>
      <c r="P9" s="568">
        <f>LOOKUP('Calculatie sheet'!$AS$2,'Objectenoverzicht aantallen'!$A:$A,'Objectenoverzicht aantallen'!K:K)*$C9</f>
        <v>0</v>
      </c>
      <c r="Q9" s="568">
        <f>LOOKUP('Calculatie sheet'!$AS$2,'Objectenoverzicht aantallen'!$A:$A,'Objectenoverzicht aantallen'!L:L)*$C9</f>
        <v>0</v>
      </c>
      <c r="R9" s="568">
        <f>LOOKUP('Calculatie sheet'!$AS$2,'Objectenoverzicht aantallen'!$A:$A,'Objectenoverzicht aantallen'!M:M)*$C9</f>
        <v>0</v>
      </c>
      <c r="S9" s="568">
        <f>LOOKUP('Calculatie sheet'!$AS$2,'Objectenoverzicht aantallen'!$A:$A,'Objectenoverzicht aantallen'!N:N)*$C9</f>
        <v>0</v>
      </c>
      <c r="T9" s="568">
        <f>LOOKUP('Calculatie sheet'!$AS$2,'Objectenoverzicht aantallen'!$A:$A,'Objectenoverzicht aantallen'!O:O)*$C9</f>
        <v>0</v>
      </c>
    </row>
    <row r="10" spans="1:20" x14ac:dyDescent="0.2">
      <c r="B10" t="str">
        <f t="shared" si="2"/>
        <v>Staal</v>
      </c>
      <c r="C10" s="683">
        <f>'Calculatie sheet'!AS69*'Calculatie sheet'!$AS$57*'Calculatie sheet'!$AS$77</f>
        <v>0</v>
      </c>
      <c r="D10" t="s">
        <v>135</v>
      </c>
      <c r="G10" s="684">
        <f>C10*'Calculatie sheet'!AS$7</f>
        <v>0</v>
      </c>
      <c r="H10" s="682">
        <f>C10*'Calculatie sheet'!AS$8</f>
        <v>0</v>
      </c>
      <c r="I10" t="str">
        <f t="shared" si="0"/>
        <v>Secundair</v>
      </c>
      <c r="J10" s="568">
        <f>LOOKUP('Calculatie sheet'!$AS$2,'Objectenoverzicht aantallen'!$A:$A,'Objectenoverzicht aantallen'!E:E)*$C10</f>
        <v>0</v>
      </c>
      <c r="K10" s="568">
        <f>LOOKUP('Calculatie sheet'!$AS$2,'Objectenoverzicht aantallen'!$A:$A,'Objectenoverzicht aantallen'!F:F)*$C10</f>
        <v>0</v>
      </c>
      <c r="L10" s="568">
        <f>LOOKUP('Calculatie sheet'!$AS$2,'Objectenoverzicht aantallen'!$A:$A,'Objectenoverzicht aantallen'!G:G)*$C10</f>
        <v>0</v>
      </c>
      <c r="M10" s="568">
        <f>LOOKUP('Calculatie sheet'!$AS$2,'Objectenoverzicht aantallen'!$A:$A,'Objectenoverzicht aantallen'!H:H)*$C10</f>
        <v>0</v>
      </c>
      <c r="N10" s="568">
        <f>LOOKUP('Calculatie sheet'!$AS$2,'Objectenoverzicht aantallen'!$A:$A,'Objectenoverzicht aantallen'!I:I)*$C10</f>
        <v>0</v>
      </c>
      <c r="O10" s="568">
        <f>LOOKUP('Calculatie sheet'!$AS$2,'Objectenoverzicht aantallen'!$A:$A,'Objectenoverzicht aantallen'!J:J)*$C10</f>
        <v>0</v>
      </c>
      <c r="P10" s="568">
        <f>LOOKUP('Calculatie sheet'!$AS$2,'Objectenoverzicht aantallen'!$A:$A,'Objectenoverzicht aantallen'!K:K)*$C10</f>
        <v>0</v>
      </c>
      <c r="Q10" s="568">
        <f>LOOKUP('Calculatie sheet'!$AS$2,'Objectenoverzicht aantallen'!$A:$A,'Objectenoverzicht aantallen'!L:L)*$C10</f>
        <v>0</v>
      </c>
      <c r="R10" s="568">
        <f>LOOKUP('Calculatie sheet'!$AS$2,'Objectenoverzicht aantallen'!$A:$A,'Objectenoverzicht aantallen'!M:M)*$C10</f>
        <v>0</v>
      </c>
      <c r="S10" s="568">
        <f>LOOKUP('Calculatie sheet'!$AS$2,'Objectenoverzicht aantallen'!$A:$A,'Objectenoverzicht aantallen'!N:N)*$C10</f>
        <v>0</v>
      </c>
      <c r="T10" s="568">
        <f>LOOKUP('Calculatie sheet'!$AS$2,'Objectenoverzicht aantallen'!$A:$A,'Objectenoverzicht aantallen'!O:O)*$C10</f>
        <v>0</v>
      </c>
    </row>
    <row r="11" spans="1:20" x14ac:dyDescent="0.2">
      <c r="B11" t="str">
        <f t="shared" si="2"/>
        <v>Asfalt</v>
      </c>
      <c r="C11" s="683">
        <f>'Calculatie sheet'!AS70*'Calculatie sheet'!$AS$57*'Calculatie sheet'!$AS$77</f>
        <v>0</v>
      </c>
      <c r="D11" t="s">
        <v>135</v>
      </c>
      <c r="G11" s="684">
        <f>C11*'Calculatie sheet'!AS$7</f>
        <v>0</v>
      </c>
      <c r="H11" s="682">
        <f>C11*'Calculatie sheet'!AS$8</f>
        <v>0</v>
      </c>
      <c r="I11" t="str">
        <f t="shared" si="0"/>
        <v>Secundair</v>
      </c>
      <c r="J11" s="568">
        <f>LOOKUP('Calculatie sheet'!$AS$2,'Objectenoverzicht aantallen'!$A:$A,'Objectenoverzicht aantallen'!E:E)*$C11</f>
        <v>0</v>
      </c>
      <c r="K11" s="568">
        <f>LOOKUP('Calculatie sheet'!$AS$2,'Objectenoverzicht aantallen'!$A:$A,'Objectenoverzicht aantallen'!F:F)*$C11</f>
        <v>0</v>
      </c>
      <c r="L11" s="568">
        <f>LOOKUP('Calculatie sheet'!$AS$2,'Objectenoverzicht aantallen'!$A:$A,'Objectenoverzicht aantallen'!G:G)*$C11</f>
        <v>0</v>
      </c>
      <c r="M11" s="568">
        <f>LOOKUP('Calculatie sheet'!$AS$2,'Objectenoverzicht aantallen'!$A:$A,'Objectenoverzicht aantallen'!H:H)*$C11</f>
        <v>0</v>
      </c>
      <c r="N11" s="568">
        <f>LOOKUP('Calculatie sheet'!$AS$2,'Objectenoverzicht aantallen'!$A:$A,'Objectenoverzicht aantallen'!I:I)*$C11</f>
        <v>0</v>
      </c>
      <c r="O11" s="568">
        <f>LOOKUP('Calculatie sheet'!$AS$2,'Objectenoverzicht aantallen'!$A:$A,'Objectenoverzicht aantallen'!J:J)*$C11</f>
        <v>0</v>
      </c>
      <c r="P11" s="568">
        <f>LOOKUP('Calculatie sheet'!$AS$2,'Objectenoverzicht aantallen'!$A:$A,'Objectenoverzicht aantallen'!K:K)*$C11</f>
        <v>0</v>
      </c>
      <c r="Q11" s="568">
        <f>LOOKUP('Calculatie sheet'!$AS$2,'Objectenoverzicht aantallen'!$A:$A,'Objectenoverzicht aantallen'!L:L)*$C11</f>
        <v>0</v>
      </c>
      <c r="R11" s="568">
        <f>LOOKUP('Calculatie sheet'!$AS$2,'Objectenoverzicht aantallen'!$A:$A,'Objectenoverzicht aantallen'!M:M)*$C11</f>
        <v>0</v>
      </c>
      <c r="S11" s="568">
        <f>LOOKUP('Calculatie sheet'!$AS$2,'Objectenoverzicht aantallen'!$A:$A,'Objectenoverzicht aantallen'!N:N)*$C11</f>
        <v>0</v>
      </c>
      <c r="T11" s="568">
        <f>LOOKUP('Calculatie sheet'!$AS$2,'Objectenoverzicht aantallen'!$A:$A,'Objectenoverzicht aantallen'!O:O)*$C11</f>
        <v>0</v>
      </c>
    </row>
    <row r="12" spans="1:20" x14ac:dyDescent="0.2">
      <c r="B12" t="str">
        <f t="shared" si="2"/>
        <v>Hout</v>
      </c>
      <c r="C12" s="683">
        <f>'Calculatie sheet'!AS71*'Calculatie sheet'!$AS$57*'Calculatie sheet'!$AS$77</f>
        <v>0</v>
      </c>
      <c r="D12" t="s">
        <v>135</v>
      </c>
      <c r="G12" s="684">
        <f>C12*'Calculatie sheet'!AS$7</f>
        <v>0</v>
      </c>
      <c r="H12" s="682">
        <f>C12*'Calculatie sheet'!AS$8</f>
        <v>0</v>
      </c>
      <c r="I12" t="str">
        <f t="shared" ref="I12" si="3">D12</f>
        <v>Secundair</v>
      </c>
      <c r="J12" s="568">
        <f>LOOKUP('Calculatie sheet'!$AS$2,'Objectenoverzicht aantallen'!$A:$A,'Objectenoverzicht aantallen'!E:E)*$C12</f>
        <v>0</v>
      </c>
      <c r="K12" s="568">
        <f>LOOKUP('Calculatie sheet'!$AS$2,'Objectenoverzicht aantallen'!$A:$A,'Objectenoverzicht aantallen'!F:F)*$C12</f>
        <v>0</v>
      </c>
      <c r="L12" s="568">
        <f>LOOKUP('Calculatie sheet'!$AS$2,'Objectenoverzicht aantallen'!$A:$A,'Objectenoverzicht aantallen'!G:G)*$C12</f>
        <v>0</v>
      </c>
      <c r="M12" s="568">
        <f>LOOKUP('Calculatie sheet'!$AS$2,'Objectenoverzicht aantallen'!$A:$A,'Objectenoverzicht aantallen'!H:H)*$C12</f>
        <v>0</v>
      </c>
      <c r="N12" s="568">
        <f>LOOKUP('Calculatie sheet'!$AS$2,'Objectenoverzicht aantallen'!$A:$A,'Objectenoverzicht aantallen'!I:I)*$C12</f>
        <v>0</v>
      </c>
      <c r="O12" s="568">
        <f>LOOKUP('Calculatie sheet'!$AS$2,'Objectenoverzicht aantallen'!$A:$A,'Objectenoverzicht aantallen'!J:J)*$C12</f>
        <v>0</v>
      </c>
      <c r="P12" s="568">
        <f>LOOKUP('Calculatie sheet'!$AS$2,'Objectenoverzicht aantallen'!$A:$A,'Objectenoverzicht aantallen'!K:K)*$C12</f>
        <v>0</v>
      </c>
      <c r="Q12" s="568">
        <f>LOOKUP('Calculatie sheet'!$AS$2,'Objectenoverzicht aantallen'!$A:$A,'Objectenoverzicht aantallen'!L:L)*$C12</f>
        <v>0</v>
      </c>
      <c r="R12" s="568">
        <f>LOOKUP('Calculatie sheet'!$AS$2,'Objectenoverzicht aantallen'!$A:$A,'Objectenoverzicht aantallen'!M:M)*$C12</f>
        <v>0</v>
      </c>
      <c r="S12" s="568">
        <f>LOOKUP('Calculatie sheet'!$AS$2,'Objectenoverzicht aantallen'!$A:$A,'Objectenoverzicht aantallen'!N:N)*$C12</f>
        <v>0</v>
      </c>
      <c r="T12" s="568">
        <f>LOOKUP('Calculatie sheet'!$AS$2,'Objectenoverzicht aantallen'!$A:$A,'Objectenoverzicht aantallen'!O:O)*$C12</f>
        <v>0</v>
      </c>
    </row>
    <row r="13" spans="1:20" x14ac:dyDescent="0.2">
      <c r="B13" t="str">
        <f t="shared" si="2"/>
        <v>Grondbewerking</v>
      </c>
      <c r="C13" s="683">
        <f>'Calculatie sheet'!AS72*'Calculatie sheet'!$AS$57*'Calculatie sheet'!$AS$77</f>
        <v>0</v>
      </c>
      <c r="D13" t="s">
        <v>135</v>
      </c>
      <c r="G13" s="684">
        <f>C13*'Calculatie sheet'!AS$7</f>
        <v>0</v>
      </c>
      <c r="H13" s="682">
        <f>C13*'Calculatie sheet'!AS$8</f>
        <v>0</v>
      </c>
      <c r="I13" t="str">
        <f t="shared" si="0"/>
        <v>Secundair</v>
      </c>
      <c r="J13" s="568">
        <f>LOOKUP('Calculatie sheet'!$AS$2,'Objectenoverzicht aantallen'!$A:$A,'Objectenoverzicht aantallen'!E:E)*$C13</f>
        <v>0</v>
      </c>
      <c r="K13" s="568">
        <f>LOOKUP('Calculatie sheet'!$AS$2,'Objectenoverzicht aantallen'!$A:$A,'Objectenoverzicht aantallen'!F:F)*$C13</f>
        <v>0</v>
      </c>
      <c r="L13" s="568">
        <f>LOOKUP('Calculatie sheet'!$AS$2,'Objectenoverzicht aantallen'!$A:$A,'Objectenoverzicht aantallen'!G:G)*$C13</f>
        <v>0</v>
      </c>
      <c r="M13" s="568">
        <f>LOOKUP('Calculatie sheet'!$AS$2,'Objectenoverzicht aantallen'!$A:$A,'Objectenoverzicht aantallen'!H:H)*$C13</f>
        <v>0</v>
      </c>
      <c r="N13" s="568">
        <f>LOOKUP('Calculatie sheet'!$AS$2,'Objectenoverzicht aantallen'!$A:$A,'Objectenoverzicht aantallen'!I:I)*$C13</f>
        <v>0</v>
      </c>
      <c r="O13" s="568">
        <f>LOOKUP('Calculatie sheet'!$AS$2,'Objectenoverzicht aantallen'!$A:$A,'Objectenoverzicht aantallen'!J:J)*$C13</f>
        <v>0</v>
      </c>
      <c r="P13" s="568">
        <f>LOOKUP('Calculatie sheet'!$AS$2,'Objectenoverzicht aantallen'!$A:$A,'Objectenoverzicht aantallen'!K:K)*$C13</f>
        <v>0</v>
      </c>
      <c r="Q13" s="568">
        <f>LOOKUP('Calculatie sheet'!$AS$2,'Objectenoverzicht aantallen'!$A:$A,'Objectenoverzicht aantallen'!L:L)*$C13</f>
        <v>0</v>
      </c>
      <c r="R13" s="568">
        <f>LOOKUP('Calculatie sheet'!$AS$2,'Objectenoverzicht aantallen'!$A:$A,'Objectenoverzicht aantallen'!M:M)*$C13</f>
        <v>0</v>
      </c>
      <c r="S13" s="568">
        <f>LOOKUP('Calculatie sheet'!$AS$2,'Objectenoverzicht aantallen'!$A:$A,'Objectenoverzicht aantallen'!N:N)*$C13</f>
        <v>0</v>
      </c>
      <c r="T13" s="568">
        <f>LOOKUP('Calculatie sheet'!$AS$2,'Objectenoverzicht aantallen'!$A:$A,'Objectenoverzicht aantallen'!O:O)*$C13</f>
        <v>0</v>
      </c>
    </row>
    <row r="14" spans="1:20" x14ac:dyDescent="0.2">
      <c r="B14" t="str">
        <f t="shared" si="2"/>
        <v>Bestrating</v>
      </c>
      <c r="C14" s="683">
        <f>'Calculatie sheet'!AS73*'Calculatie sheet'!$AS$57*'Calculatie sheet'!$AS$77</f>
        <v>0</v>
      </c>
      <c r="D14" t="s">
        <v>135</v>
      </c>
      <c r="G14" s="684">
        <f>C14*'Calculatie sheet'!AS$7</f>
        <v>0</v>
      </c>
      <c r="H14" s="682">
        <f>C14*'Calculatie sheet'!AS$8</f>
        <v>0</v>
      </c>
      <c r="I14" t="str">
        <f t="shared" si="0"/>
        <v>Secundair</v>
      </c>
      <c r="J14" s="568">
        <f>LOOKUP('Calculatie sheet'!$AS$2,'Objectenoverzicht aantallen'!$A:$A,'Objectenoverzicht aantallen'!E:E)*$C14</f>
        <v>0</v>
      </c>
      <c r="K14" s="568">
        <f>LOOKUP('Calculatie sheet'!$AS$2,'Objectenoverzicht aantallen'!$A:$A,'Objectenoverzicht aantallen'!F:F)*$C14</f>
        <v>0</v>
      </c>
      <c r="L14" s="568">
        <f>LOOKUP('Calculatie sheet'!$AS$2,'Objectenoverzicht aantallen'!$A:$A,'Objectenoverzicht aantallen'!G:G)*$C14</f>
        <v>0</v>
      </c>
      <c r="M14" s="568">
        <f>LOOKUP('Calculatie sheet'!$AS$2,'Objectenoverzicht aantallen'!$A:$A,'Objectenoverzicht aantallen'!H:H)*$C14</f>
        <v>0</v>
      </c>
      <c r="N14" s="568">
        <f>LOOKUP('Calculatie sheet'!$AS$2,'Objectenoverzicht aantallen'!$A:$A,'Objectenoverzicht aantallen'!I:I)*$C14</f>
        <v>0</v>
      </c>
      <c r="O14" s="568">
        <f>LOOKUP('Calculatie sheet'!$AS$2,'Objectenoverzicht aantallen'!$A:$A,'Objectenoverzicht aantallen'!J:J)*$C14</f>
        <v>0</v>
      </c>
      <c r="P14" s="568">
        <f>LOOKUP('Calculatie sheet'!$AS$2,'Objectenoverzicht aantallen'!$A:$A,'Objectenoverzicht aantallen'!K:K)*$C14</f>
        <v>0</v>
      </c>
      <c r="Q14" s="568">
        <f>LOOKUP('Calculatie sheet'!$AS$2,'Objectenoverzicht aantallen'!$A:$A,'Objectenoverzicht aantallen'!L:L)*$C14</f>
        <v>0</v>
      </c>
      <c r="R14" s="568">
        <f>LOOKUP('Calculatie sheet'!$AS$2,'Objectenoverzicht aantallen'!$A:$A,'Objectenoverzicht aantallen'!M:M)*$C14</f>
        <v>0</v>
      </c>
      <c r="S14" s="568">
        <f>LOOKUP('Calculatie sheet'!$AS$2,'Objectenoverzicht aantallen'!$A:$A,'Objectenoverzicht aantallen'!N:N)*$C14</f>
        <v>0</v>
      </c>
      <c r="T14" s="568">
        <f>LOOKUP('Calculatie sheet'!$AS$2,'Objectenoverzicht aantallen'!$A:$A,'Objectenoverzicht aantallen'!O:O)*$C14</f>
        <v>0</v>
      </c>
    </row>
    <row r="15" spans="1:20" x14ac:dyDescent="0.2">
      <c r="B15" t="s">
        <v>348</v>
      </c>
      <c r="C15" s="683">
        <f>'Calculatie sheet'!AS74*'Calculatie sheet'!$AS$57*'Calculatie sheet'!$AS$77</f>
        <v>0</v>
      </c>
      <c r="D15" t="s">
        <v>135</v>
      </c>
      <c r="G15" s="684">
        <f>C15*'Calculatie sheet'!AS$7</f>
        <v>0</v>
      </c>
      <c r="H15" s="682">
        <f>C15*'Calculatie sheet'!AS$8</f>
        <v>0</v>
      </c>
      <c r="I15" t="str">
        <f t="shared" si="0"/>
        <v>Secundair</v>
      </c>
      <c r="J15" s="568">
        <f>LOOKUP('Calculatie sheet'!$AS$2,'Objectenoverzicht aantallen'!$A:$A,'Objectenoverzicht aantallen'!E:E)*$C15</f>
        <v>0</v>
      </c>
      <c r="K15" s="568">
        <f>LOOKUP('Calculatie sheet'!$AS$2,'Objectenoverzicht aantallen'!$A:$A,'Objectenoverzicht aantallen'!F:F)*$C15</f>
        <v>0</v>
      </c>
      <c r="L15" s="568">
        <f>LOOKUP('Calculatie sheet'!$AS$2,'Objectenoverzicht aantallen'!$A:$A,'Objectenoverzicht aantallen'!G:G)*$C15</f>
        <v>0</v>
      </c>
      <c r="M15" s="568">
        <f>LOOKUP('Calculatie sheet'!$AS$2,'Objectenoverzicht aantallen'!$A:$A,'Objectenoverzicht aantallen'!H:H)*$C15</f>
        <v>0</v>
      </c>
      <c r="N15" s="568">
        <f>LOOKUP('Calculatie sheet'!$AS$2,'Objectenoverzicht aantallen'!$A:$A,'Objectenoverzicht aantallen'!I:I)*$C15</f>
        <v>0</v>
      </c>
      <c r="O15" s="568">
        <f>LOOKUP('Calculatie sheet'!$AS$2,'Objectenoverzicht aantallen'!$A:$A,'Objectenoverzicht aantallen'!J:J)*$C15</f>
        <v>0</v>
      </c>
      <c r="P15" s="568">
        <f>LOOKUP('Calculatie sheet'!$AS$2,'Objectenoverzicht aantallen'!$A:$A,'Objectenoverzicht aantallen'!K:K)*$C15</f>
        <v>0</v>
      </c>
      <c r="Q15" s="568">
        <f>LOOKUP('Calculatie sheet'!$AS$2,'Objectenoverzicht aantallen'!$A:$A,'Objectenoverzicht aantallen'!L:L)*$C15</f>
        <v>0</v>
      </c>
      <c r="R15" s="568">
        <f>LOOKUP('Calculatie sheet'!$AS$2,'Objectenoverzicht aantallen'!$A:$A,'Objectenoverzicht aantallen'!M:M)*$C15</f>
        <v>0</v>
      </c>
      <c r="S15" s="568">
        <f>LOOKUP('Calculatie sheet'!$AS$2,'Objectenoverzicht aantallen'!$A:$A,'Objectenoverzicht aantallen'!N:N)*$C15</f>
        <v>0</v>
      </c>
      <c r="T15" s="568">
        <f>LOOKUP('Calculatie sheet'!$AS$2,'Objectenoverzicht aantallen'!$A:$A,'Objectenoverzicht aantallen'!O:O)*$C15</f>
        <v>0</v>
      </c>
    </row>
    <row r="16" spans="1:20" x14ac:dyDescent="0.2">
      <c r="B16" t="str">
        <f>B9</f>
        <v>Beton</v>
      </c>
      <c r="C16" s="683">
        <f>'Calculatie sheet'!AS68*'Calculatie sheet'!$AS$57*'Calculatie sheet'!$AS$78</f>
        <v>0</v>
      </c>
      <c r="D16" t="s">
        <v>360</v>
      </c>
      <c r="G16" s="684">
        <f>C16*'Calculatie sheet'!AS$7</f>
        <v>0</v>
      </c>
      <c r="H16" s="682">
        <f>C16*'Calculatie sheet'!AS$8</f>
        <v>0</v>
      </c>
      <c r="I16" t="str">
        <f t="shared" si="0"/>
        <v>Biobased</v>
      </c>
      <c r="J16" s="568">
        <f>LOOKUP('Calculatie sheet'!$AS$2,'Objectenoverzicht aantallen'!$A:$A,'Objectenoverzicht aantallen'!E:E)*$C16</f>
        <v>0</v>
      </c>
      <c r="K16" s="568">
        <f>LOOKUP('Calculatie sheet'!$AS$2,'Objectenoverzicht aantallen'!$A:$A,'Objectenoverzicht aantallen'!F:F)*$C16</f>
        <v>0</v>
      </c>
      <c r="L16" s="568">
        <f>LOOKUP('Calculatie sheet'!$AS$2,'Objectenoverzicht aantallen'!$A:$A,'Objectenoverzicht aantallen'!G:G)*$C16</f>
        <v>0</v>
      </c>
      <c r="M16" s="568">
        <f>LOOKUP('Calculatie sheet'!$AS$2,'Objectenoverzicht aantallen'!$A:$A,'Objectenoverzicht aantallen'!H:H)*$C16</f>
        <v>0</v>
      </c>
      <c r="N16" s="568">
        <f>LOOKUP('Calculatie sheet'!$AS$2,'Objectenoverzicht aantallen'!$A:$A,'Objectenoverzicht aantallen'!I:I)*$C16</f>
        <v>0</v>
      </c>
      <c r="O16" s="568">
        <f>LOOKUP('Calculatie sheet'!$AS$2,'Objectenoverzicht aantallen'!$A:$A,'Objectenoverzicht aantallen'!J:J)*$C16</f>
        <v>0</v>
      </c>
      <c r="P16" s="568">
        <f>LOOKUP('Calculatie sheet'!$AS$2,'Objectenoverzicht aantallen'!$A:$A,'Objectenoverzicht aantallen'!K:K)*$C16</f>
        <v>0</v>
      </c>
      <c r="Q16" s="568">
        <f>LOOKUP('Calculatie sheet'!$AS$2,'Objectenoverzicht aantallen'!$A:$A,'Objectenoverzicht aantallen'!L:L)*$C16</f>
        <v>0</v>
      </c>
      <c r="R16" s="568">
        <f>LOOKUP('Calculatie sheet'!$AS$2,'Objectenoverzicht aantallen'!$A:$A,'Objectenoverzicht aantallen'!M:M)*$C16</f>
        <v>0</v>
      </c>
      <c r="S16" s="568">
        <f>LOOKUP('Calculatie sheet'!$AS$2,'Objectenoverzicht aantallen'!$A:$A,'Objectenoverzicht aantallen'!N:N)*$C16</f>
        <v>0</v>
      </c>
      <c r="T16" s="568">
        <f>LOOKUP('Calculatie sheet'!$AS$2,'Objectenoverzicht aantallen'!$A:$A,'Objectenoverzicht aantallen'!O:O)*$C16</f>
        <v>0</v>
      </c>
    </row>
    <row r="17" spans="2:20" x14ac:dyDescent="0.2">
      <c r="B17" t="str">
        <f>B10</f>
        <v>Staal</v>
      </c>
      <c r="C17" s="683">
        <f>'Calculatie sheet'!AS69*'Calculatie sheet'!$AS$57*'Calculatie sheet'!$AS$78</f>
        <v>0</v>
      </c>
      <c r="D17" t="s">
        <v>360</v>
      </c>
      <c r="G17" s="684">
        <f>C17*'Calculatie sheet'!AS$7</f>
        <v>0</v>
      </c>
      <c r="H17" s="682">
        <f>C17*'Calculatie sheet'!AS$8</f>
        <v>0</v>
      </c>
      <c r="I17" t="str">
        <f t="shared" si="0"/>
        <v>Biobased</v>
      </c>
      <c r="J17" s="568">
        <f>LOOKUP('Calculatie sheet'!$AS$2,'Objectenoverzicht aantallen'!$A:$A,'Objectenoverzicht aantallen'!E:E)*$C17</f>
        <v>0</v>
      </c>
      <c r="K17" s="568">
        <f>LOOKUP('Calculatie sheet'!$AS$2,'Objectenoverzicht aantallen'!$A:$A,'Objectenoverzicht aantallen'!F:F)*$C17</f>
        <v>0</v>
      </c>
      <c r="L17" s="568">
        <f>LOOKUP('Calculatie sheet'!$AS$2,'Objectenoverzicht aantallen'!$A:$A,'Objectenoverzicht aantallen'!G:G)*$C17</f>
        <v>0</v>
      </c>
      <c r="M17" s="568">
        <f>LOOKUP('Calculatie sheet'!$AS$2,'Objectenoverzicht aantallen'!$A:$A,'Objectenoverzicht aantallen'!H:H)*$C17</f>
        <v>0</v>
      </c>
      <c r="N17" s="568">
        <f>LOOKUP('Calculatie sheet'!$AS$2,'Objectenoverzicht aantallen'!$A:$A,'Objectenoverzicht aantallen'!I:I)*$C17</f>
        <v>0</v>
      </c>
      <c r="O17" s="568">
        <f>LOOKUP('Calculatie sheet'!$AS$2,'Objectenoverzicht aantallen'!$A:$A,'Objectenoverzicht aantallen'!J:J)*$C17</f>
        <v>0</v>
      </c>
      <c r="P17" s="568">
        <f>LOOKUP('Calculatie sheet'!$AS$2,'Objectenoverzicht aantallen'!$A:$A,'Objectenoverzicht aantallen'!K:K)*$C17</f>
        <v>0</v>
      </c>
      <c r="Q17" s="568">
        <f>LOOKUP('Calculatie sheet'!$AS$2,'Objectenoverzicht aantallen'!$A:$A,'Objectenoverzicht aantallen'!L:L)*$C17</f>
        <v>0</v>
      </c>
      <c r="R17" s="568">
        <f>LOOKUP('Calculatie sheet'!$AS$2,'Objectenoverzicht aantallen'!$A:$A,'Objectenoverzicht aantallen'!M:M)*$C17</f>
        <v>0</v>
      </c>
      <c r="S17" s="568">
        <f>LOOKUP('Calculatie sheet'!$AS$2,'Objectenoverzicht aantallen'!$A:$A,'Objectenoverzicht aantallen'!N:N)*$C17</f>
        <v>0</v>
      </c>
      <c r="T17" s="568">
        <f>LOOKUP('Calculatie sheet'!$AS$2,'Objectenoverzicht aantallen'!$A:$A,'Objectenoverzicht aantallen'!O:O)*$C17</f>
        <v>0</v>
      </c>
    </row>
    <row r="18" spans="2:20" x14ac:dyDescent="0.2">
      <c r="B18" t="str">
        <f>B11</f>
        <v>Asfalt</v>
      </c>
      <c r="C18" s="683">
        <f>'Calculatie sheet'!AS70*'Calculatie sheet'!$AS$57*'Calculatie sheet'!$AS$78</f>
        <v>0</v>
      </c>
      <c r="D18" t="s">
        <v>360</v>
      </c>
      <c r="G18" s="684">
        <f>C18*'Calculatie sheet'!AS$7</f>
        <v>0</v>
      </c>
      <c r="H18" s="682">
        <f>C18*'Calculatie sheet'!AS$8</f>
        <v>0</v>
      </c>
      <c r="I18" t="str">
        <f t="shared" si="0"/>
        <v>Biobased</v>
      </c>
      <c r="J18" s="568">
        <f>LOOKUP('Calculatie sheet'!$AS$2,'Objectenoverzicht aantallen'!$A:$A,'Objectenoverzicht aantallen'!E:E)*$C18</f>
        <v>0</v>
      </c>
      <c r="K18" s="568">
        <f>LOOKUP('Calculatie sheet'!$AS$2,'Objectenoverzicht aantallen'!$A:$A,'Objectenoverzicht aantallen'!F:F)*$C18</f>
        <v>0</v>
      </c>
      <c r="L18" s="568">
        <f>LOOKUP('Calculatie sheet'!$AS$2,'Objectenoverzicht aantallen'!$A:$A,'Objectenoverzicht aantallen'!G:G)*$C18</f>
        <v>0</v>
      </c>
      <c r="M18" s="568">
        <f>LOOKUP('Calculatie sheet'!$AS$2,'Objectenoverzicht aantallen'!$A:$A,'Objectenoverzicht aantallen'!H:H)*$C18</f>
        <v>0</v>
      </c>
      <c r="N18" s="568">
        <f>LOOKUP('Calculatie sheet'!$AS$2,'Objectenoverzicht aantallen'!$A:$A,'Objectenoverzicht aantallen'!I:I)*$C18</f>
        <v>0</v>
      </c>
      <c r="O18" s="568">
        <f>LOOKUP('Calculatie sheet'!$AS$2,'Objectenoverzicht aantallen'!$A:$A,'Objectenoverzicht aantallen'!J:J)*$C18</f>
        <v>0</v>
      </c>
      <c r="P18" s="568">
        <f>LOOKUP('Calculatie sheet'!$AS$2,'Objectenoverzicht aantallen'!$A:$A,'Objectenoverzicht aantallen'!K:K)*$C18</f>
        <v>0</v>
      </c>
      <c r="Q18" s="568">
        <f>LOOKUP('Calculatie sheet'!$AS$2,'Objectenoverzicht aantallen'!$A:$A,'Objectenoverzicht aantallen'!L:L)*$C18</f>
        <v>0</v>
      </c>
      <c r="R18" s="568">
        <f>LOOKUP('Calculatie sheet'!$AS$2,'Objectenoverzicht aantallen'!$A:$A,'Objectenoverzicht aantallen'!M:M)*$C18</f>
        <v>0</v>
      </c>
      <c r="S18" s="568">
        <f>LOOKUP('Calculatie sheet'!$AS$2,'Objectenoverzicht aantallen'!$A:$A,'Objectenoverzicht aantallen'!N:N)*$C18</f>
        <v>0</v>
      </c>
      <c r="T18" s="568">
        <f>LOOKUP('Calculatie sheet'!$AS$2,'Objectenoverzicht aantallen'!$A:$A,'Objectenoverzicht aantallen'!O:O)*$C18</f>
        <v>0</v>
      </c>
    </row>
    <row r="19" spans="2:20" x14ac:dyDescent="0.2">
      <c r="B19" t="str">
        <f>B12</f>
        <v>Hout</v>
      </c>
      <c r="C19" s="683">
        <f>'Calculatie sheet'!AS71*'Calculatie sheet'!$AS$57*'Calculatie sheet'!$AS$78</f>
        <v>0</v>
      </c>
      <c r="D19" t="s">
        <v>360</v>
      </c>
      <c r="G19" s="684">
        <f>C19*'Calculatie sheet'!AS$7</f>
        <v>0</v>
      </c>
      <c r="H19" s="682">
        <f>C19*'Calculatie sheet'!AS$8</f>
        <v>0</v>
      </c>
      <c r="I19" t="str">
        <f t="shared" ref="I19" si="4">D19</f>
        <v>Biobased</v>
      </c>
      <c r="J19" s="568">
        <f>LOOKUP('Calculatie sheet'!$AS$2,'Objectenoverzicht aantallen'!$A:$A,'Objectenoverzicht aantallen'!E:E)*$C19</f>
        <v>0</v>
      </c>
      <c r="K19" s="568">
        <f>LOOKUP('Calculatie sheet'!$AS$2,'Objectenoverzicht aantallen'!$A:$A,'Objectenoverzicht aantallen'!F:F)*$C19</f>
        <v>0</v>
      </c>
      <c r="L19" s="568">
        <f>LOOKUP('Calculatie sheet'!$AS$2,'Objectenoverzicht aantallen'!$A:$A,'Objectenoverzicht aantallen'!G:G)*$C19</f>
        <v>0</v>
      </c>
      <c r="M19" s="568">
        <f>LOOKUP('Calculatie sheet'!$AS$2,'Objectenoverzicht aantallen'!$A:$A,'Objectenoverzicht aantallen'!H:H)*$C19</f>
        <v>0</v>
      </c>
      <c r="N19" s="568">
        <f>LOOKUP('Calculatie sheet'!$AS$2,'Objectenoverzicht aantallen'!$A:$A,'Objectenoverzicht aantallen'!I:I)*$C19</f>
        <v>0</v>
      </c>
      <c r="O19" s="568">
        <f>LOOKUP('Calculatie sheet'!$AS$2,'Objectenoverzicht aantallen'!$A:$A,'Objectenoverzicht aantallen'!J:J)*$C19</f>
        <v>0</v>
      </c>
      <c r="P19" s="568">
        <f>LOOKUP('Calculatie sheet'!$AS$2,'Objectenoverzicht aantallen'!$A:$A,'Objectenoverzicht aantallen'!K:K)*$C19</f>
        <v>0</v>
      </c>
      <c r="Q19" s="568">
        <f>LOOKUP('Calculatie sheet'!$AS$2,'Objectenoverzicht aantallen'!$A:$A,'Objectenoverzicht aantallen'!L:L)*$C19</f>
        <v>0</v>
      </c>
      <c r="R19" s="568">
        <f>LOOKUP('Calculatie sheet'!$AS$2,'Objectenoverzicht aantallen'!$A:$A,'Objectenoverzicht aantallen'!M:M)*$C19</f>
        <v>0</v>
      </c>
      <c r="S19" s="568">
        <f>LOOKUP('Calculatie sheet'!$AS$2,'Objectenoverzicht aantallen'!$A:$A,'Objectenoverzicht aantallen'!N:N)*$C19</f>
        <v>0</v>
      </c>
      <c r="T19" s="568">
        <f>LOOKUP('Calculatie sheet'!$AS$2,'Objectenoverzicht aantallen'!$A:$A,'Objectenoverzicht aantallen'!O:O)*$C19</f>
        <v>0</v>
      </c>
    </row>
    <row r="20" spans="2:20" x14ac:dyDescent="0.2">
      <c r="B20" t="str">
        <f t="shared" ref="B20:B21" si="5">B13</f>
        <v>Grondbewerking</v>
      </c>
      <c r="C20" s="683">
        <f>'Calculatie sheet'!AS72*'Calculatie sheet'!$AS$57*'Calculatie sheet'!$AS$78</f>
        <v>0</v>
      </c>
      <c r="D20" t="s">
        <v>360</v>
      </c>
      <c r="G20" s="684">
        <f>C20*'Calculatie sheet'!AS$7</f>
        <v>0</v>
      </c>
      <c r="H20" s="682">
        <f>C20*'Calculatie sheet'!AS$8</f>
        <v>0</v>
      </c>
      <c r="I20" t="str">
        <f t="shared" si="0"/>
        <v>Biobased</v>
      </c>
      <c r="J20" s="568">
        <f>LOOKUP('Calculatie sheet'!$AS$2,'Objectenoverzicht aantallen'!$A:$A,'Objectenoverzicht aantallen'!E:E)*$C20</f>
        <v>0</v>
      </c>
      <c r="K20" s="568">
        <f>LOOKUP('Calculatie sheet'!$AS$2,'Objectenoverzicht aantallen'!$A:$A,'Objectenoverzicht aantallen'!F:F)*$C20</f>
        <v>0</v>
      </c>
      <c r="L20" s="568">
        <f>LOOKUP('Calculatie sheet'!$AS$2,'Objectenoverzicht aantallen'!$A:$A,'Objectenoverzicht aantallen'!G:G)*$C20</f>
        <v>0</v>
      </c>
      <c r="M20" s="568">
        <f>LOOKUP('Calculatie sheet'!$AS$2,'Objectenoverzicht aantallen'!$A:$A,'Objectenoverzicht aantallen'!H:H)*$C20</f>
        <v>0</v>
      </c>
      <c r="N20" s="568">
        <f>LOOKUP('Calculatie sheet'!$AS$2,'Objectenoverzicht aantallen'!$A:$A,'Objectenoverzicht aantallen'!I:I)*$C20</f>
        <v>0</v>
      </c>
      <c r="O20" s="568">
        <f>LOOKUP('Calculatie sheet'!$AS$2,'Objectenoverzicht aantallen'!$A:$A,'Objectenoverzicht aantallen'!J:J)*$C20</f>
        <v>0</v>
      </c>
      <c r="P20" s="568">
        <f>LOOKUP('Calculatie sheet'!$AS$2,'Objectenoverzicht aantallen'!$A:$A,'Objectenoverzicht aantallen'!K:K)*$C20</f>
        <v>0</v>
      </c>
      <c r="Q20" s="568">
        <f>LOOKUP('Calculatie sheet'!$AS$2,'Objectenoverzicht aantallen'!$A:$A,'Objectenoverzicht aantallen'!L:L)*$C20</f>
        <v>0</v>
      </c>
      <c r="R20" s="568">
        <f>LOOKUP('Calculatie sheet'!$AS$2,'Objectenoverzicht aantallen'!$A:$A,'Objectenoverzicht aantallen'!M:M)*$C20</f>
        <v>0</v>
      </c>
      <c r="S20" s="568">
        <f>LOOKUP('Calculatie sheet'!$AS$2,'Objectenoverzicht aantallen'!$A:$A,'Objectenoverzicht aantallen'!N:N)*$C20</f>
        <v>0</v>
      </c>
      <c r="T20" s="568">
        <f>LOOKUP('Calculatie sheet'!$AS$2,'Objectenoverzicht aantallen'!$A:$A,'Objectenoverzicht aantallen'!O:O)*$C20</f>
        <v>0</v>
      </c>
    </row>
    <row r="21" spans="2:20" x14ac:dyDescent="0.2">
      <c r="B21" t="str">
        <f t="shared" si="5"/>
        <v>Bestrating</v>
      </c>
      <c r="C21" s="683">
        <f>'Calculatie sheet'!AS73*'Calculatie sheet'!$AS$57*'Calculatie sheet'!$AS$78</f>
        <v>0</v>
      </c>
      <c r="D21" t="s">
        <v>360</v>
      </c>
      <c r="G21" s="684">
        <f>C21*'Calculatie sheet'!AS$7</f>
        <v>0</v>
      </c>
      <c r="H21" s="682">
        <f>C21*'Calculatie sheet'!AS$8</f>
        <v>0</v>
      </c>
      <c r="I21" t="str">
        <f t="shared" si="0"/>
        <v>Biobased</v>
      </c>
      <c r="J21" s="568">
        <f>LOOKUP('Calculatie sheet'!$AS$2,'Objectenoverzicht aantallen'!$A:$A,'Objectenoverzicht aantallen'!E:E)*$C21</f>
        <v>0</v>
      </c>
      <c r="K21" s="568">
        <f>LOOKUP('Calculatie sheet'!$AS$2,'Objectenoverzicht aantallen'!$A:$A,'Objectenoverzicht aantallen'!F:F)*$C21</f>
        <v>0</v>
      </c>
      <c r="L21" s="568">
        <f>LOOKUP('Calculatie sheet'!$AS$2,'Objectenoverzicht aantallen'!$A:$A,'Objectenoverzicht aantallen'!G:G)*$C21</f>
        <v>0</v>
      </c>
      <c r="M21" s="568">
        <f>LOOKUP('Calculatie sheet'!$AS$2,'Objectenoverzicht aantallen'!$A:$A,'Objectenoverzicht aantallen'!H:H)*$C21</f>
        <v>0</v>
      </c>
      <c r="N21" s="568">
        <f>LOOKUP('Calculatie sheet'!$AS$2,'Objectenoverzicht aantallen'!$A:$A,'Objectenoverzicht aantallen'!I:I)*$C21</f>
        <v>0</v>
      </c>
      <c r="O21" s="568">
        <f>LOOKUP('Calculatie sheet'!$AS$2,'Objectenoverzicht aantallen'!$A:$A,'Objectenoverzicht aantallen'!J:J)*$C21</f>
        <v>0</v>
      </c>
      <c r="P21" s="568">
        <f>LOOKUP('Calculatie sheet'!$AS$2,'Objectenoverzicht aantallen'!$A:$A,'Objectenoverzicht aantallen'!K:K)*$C21</f>
        <v>0</v>
      </c>
      <c r="Q21" s="568">
        <f>LOOKUP('Calculatie sheet'!$AS$2,'Objectenoverzicht aantallen'!$A:$A,'Objectenoverzicht aantallen'!L:L)*$C21</f>
        <v>0</v>
      </c>
      <c r="R21" s="568">
        <f>LOOKUP('Calculatie sheet'!$AS$2,'Objectenoverzicht aantallen'!$A:$A,'Objectenoverzicht aantallen'!M:M)*$C21</f>
        <v>0</v>
      </c>
      <c r="S21" s="568">
        <f>LOOKUP('Calculatie sheet'!$AS$2,'Objectenoverzicht aantallen'!$A:$A,'Objectenoverzicht aantallen'!N:N)*$C21</f>
        <v>0</v>
      </c>
      <c r="T21" s="568">
        <f>LOOKUP('Calculatie sheet'!$AS$2,'Objectenoverzicht aantallen'!$A:$A,'Objectenoverzicht aantallen'!O:O)*$C21</f>
        <v>0</v>
      </c>
    </row>
    <row r="22" spans="2:20" x14ac:dyDescent="0.2">
      <c r="B22" t="s">
        <v>348</v>
      </c>
      <c r="C22" s="683">
        <f>'Calculatie sheet'!AS74*'Calculatie sheet'!$AS$57*'Calculatie sheet'!$AS$78</f>
        <v>0</v>
      </c>
      <c r="D22" t="s">
        <v>360</v>
      </c>
      <c r="G22" s="684">
        <f>C22*'Calculatie sheet'!AS$7</f>
        <v>0</v>
      </c>
      <c r="H22" s="682">
        <f>C22*'Calculatie sheet'!AS$8</f>
        <v>0</v>
      </c>
      <c r="I22" t="str">
        <f t="shared" si="0"/>
        <v>Biobased</v>
      </c>
      <c r="J22" s="568">
        <f>LOOKUP('Calculatie sheet'!$AS$2,'Objectenoverzicht aantallen'!$A:$A,'Objectenoverzicht aantallen'!E:E)*$C22</f>
        <v>0</v>
      </c>
      <c r="K22" s="568">
        <f>LOOKUP('Calculatie sheet'!$AS$2,'Objectenoverzicht aantallen'!$A:$A,'Objectenoverzicht aantallen'!F:F)*$C22</f>
        <v>0</v>
      </c>
      <c r="L22" s="568">
        <f>LOOKUP('Calculatie sheet'!$AS$2,'Objectenoverzicht aantallen'!$A:$A,'Objectenoverzicht aantallen'!G:G)*$C22</f>
        <v>0</v>
      </c>
      <c r="M22" s="568">
        <f>LOOKUP('Calculatie sheet'!$AS$2,'Objectenoverzicht aantallen'!$A:$A,'Objectenoverzicht aantallen'!H:H)*$C22</f>
        <v>0</v>
      </c>
      <c r="N22" s="568">
        <f>LOOKUP('Calculatie sheet'!$AS$2,'Objectenoverzicht aantallen'!$A:$A,'Objectenoverzicht aantallen'!I:I)*$C22</f>
        <v>0</v>
      </c>
      <c r="O22" s="568">
        <f>LOOKUP('Calculatie sheet'!$AS$2,'Objectenoverzicht aantallen'!$A:$A,'Objectenoverzicht aantallen'!J:J)*$C22</f>
        <v>0</v>
      </c>
      <c r="P22" s="568">
        <f>LOOKUP('Calculatie sheet'!$AS$2,'Objectenoverzicht aantallen'!$A:$A,'Objectenoverzicht aantallen'!K:K)*$C22</f>
        <v>0</v>
      </c>
      <c r="Q22" s="568">
        <f>LOOKUP('Calculatie sheet'!$AS$2,'Objectenoverzicht aantallen'!$A:$A,'Objectenoverzicht aantallen'!L:L)*$C22</f>
        <v>0</v>
      </c>
      <c r="R22" s="568">
        <f>LOOKUP('Calculatie sheet'!$AS$2,'Objectenoverzicht aantallen'!$A:$A,'Objectenoverzicht aantallen'!M:M)*$C22</f>
        <v>0</v>
      </c>
      <c r="S22" s="568">
        <f>LOOKUP('Calculatie sheet'!$AS$2,'Objectenoverzicht aantallen'!$A:$A,'Objectenoverzicht aantallen'!N:N)*$C22</f>
        <v>0</v>
      </c>
      <c r="T22" s="568">
        <f>LOOKUP('Calculatie sheet'!$AS$2,'Objectenoverzicht aantallen'!$A:$A,'Objectenoverzicht aantallen'!O:O)*$C22</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F382-F143-1D45-A4A5-A9E2632323A6}">
  <dimension ref="A1:K15"/>
  <sheetViews>
    <sheetView topLeftCell="A2" zoomScaleNormal="100" workbookViewId="0">
      <selection activeCell="H23" sqref="H23"/>
    </sheetView>
  </sheetViews>
  <sheetFormatPr baseColWidth="10" defaultRowHeight="16" x14ac:dyDescent="0.2"/>
  <cols>
    <col min="8" max="8" width="12.1640625" bestFit="1" customWidth="1"/>
    <col min="9" max="9" width="19.83203125" bestFit="1" customWidth="1"/>
  </cols>
  <sheetData>
    <row r="1" spans="1:11" x14ac:dyDescent="0.2">
      <c r="A1" s="68" t="s">
        <v>202</v>
      </c>
    </row>
    <row r="3" spans="1:11" x14ac:dyDescent="0.2">
      <c r="H3" s="57" t="s">
        <v>25</v>
      </c>
      <c r="I3" t="s">
        <v>294</v>
      </c>
      <c r="J3" t="s">
        <v>110</v>
      </c>
    </row>
    <row r="4" spans="1:11" x14ac:dyDescent="0.2">
      <c r="H4">
        <f>2.17*10^-6</f>
        <v>2.17E-6</v>
      </c>
      <c r="I4">
        <v>0.16</v>
      </c>
      <c r="J4">
        <f>H4*I4</f>
        <v>3.4719999999999999E-7</v>
      </c>
      <c r="K4" s="134">
        <f>J4/$J$15</f>
        <v>1.9670315183805454E-6</v>
      </c>
    </row>
    <row r="5" spans="1:11" x14ac:dyDescent="0.2">
      <c r="H5">
        <f>9.22*10^-3</f>
        <v>9.2200000000000008E-3</v>
      </c>
      <c r="I5">
        <v>0.16</v>
      </c>
      <c r="J5">
        <f t="shared" ref="J5:J14" si="0">H5*I5</f>
        <v>1.4752000000000001E-3</v>
      </c>
      <c r="K5" s="134">
        <f t="shared" ref="K5:K14" si="1">J5/$J$15</f>
        <v>8.3576177877735629E-3</v>
      </c>
    </row>
    <row r="6" spans="1:11" x14ac:dyDescent="0.2">
      <c r="H6">
        <f>1.88</f>
        <v>1.88</v>
      </c>
      <c r="I6">
        <v>0.05</v>
      </c>
      <c r="J6">
        <f t="shared" si="0"/>
        <v>9.4E-2</v>
      </c>
      <c r="K6" s="136">
        <f t="shared" si="1"/>
        <v>0.53254885578275135</v>
      </c>
    </row>
    <row r="7" spans="1:11" x14ac:dyDescent="0.2">
      <c r="H7">
        <f>2.42*10^-7</f>
        <v>2.4199999999999997E-7</v>
      </c>
      <c r="I7">
        <v>30</v>
      </c>
      <c r="J7">
        <f t="shared" si="0"/>
        <v>7.2599999999999991E-6</v>
      </c>
      <c r="K7" s="134">
        <f t="shared" si="1"/>
        <v>4.1130900989178448E-5</v>
      </c>
    </row>
    <row r="8" spans="1:11" x14ac:dyDescent="0.2">
      <c r="H8">
        <f>6.15*10^-4</f>
        <v>6.150000000000001E-4</v>
      </c>
      <c r="I8">
        <v>2</v>
      </c>
      <c r="J8">
        <f t="shared" si="0"/>
        <v>1.2300000000000002E-3</v>
      </c>
      <c r="K8" s="134">
        <f t="shared" si="1"/>
        <v>6.9684584320508962E-3</v>
      </c>
    </row>
    <row r="9" spans="1:11" x14ac:dyDescent="0.2">
      <c r="H9">
        <f>5.33*10^-3</f>
        <v>5.3300000000000005E-3</v>
      </c>
      <c r="I9">
        <v>4</v>
      </c>
      <c r="J9">
        <f t="shared" si="0"/>
        <v>2.1320000000000002E-2</v>
      </c>
      <c r="K9" s="136">
        <f t="shared" si="1"/>
        <v>0.12078661282221553</v>
      </c>
    </row>
    <row r="10" spans="1:11" x14ac:dyDescent="0.2">
      <c r="H10">
        <f>1.14*10^-3</f>
        <v>1.14E-3</v>
      </c>
      <c r="I10">
        <v>9</v>
      </c>
      <c r="J10">
        <f t="shared" si="0"/>
        <v>1.026E-2</v>
      </c>
      <c r="K10" s="136">
        <f t="shared" si="1"/>
        <v>5.8127141067351368E-2</v>
      </c>
    </row>
    <row r="11" spans="1:11" x14ac:dyDescent="0.2">
      <c r="H11">
        <f>5.05*10^-1</f>
        <v>0.505</v>
      </c>
      <c r="I11">
        <v>0.09</v>
      </c>
      <c r="J11">
        <f t="shared" si="0"/>
        <v>4.5449999999999997E-2</v>
      </c>
      <c r="K11" s="136">
        <f t="shared" si="1"/>
        <v>0.25749303718431965</v>
      </c>
    </row>
    <row r="12" spans="1:11" x14ac:dyDescent="0.2">
      <c r="H12">
        <f>7.19*10^-3</f>
        <v>7.1900000000000002E-3</v>
      </c>
      <c r="I12">
        <v>0.03</v>
      </c>
      <c r="J12">
        <f t="shared" si="0"/>
        <v>2.1570000000000001E-4</v>
      </c>
      <c r="K12" s="134">
        <f t="shared" si="1"/>
        <v>1.2220296616206328E-3</v>
      </c>
    </row>
    <row r="13" spans="1:11" x14ac:dyDescent="0.2">
      <c r="H13">
        <f>2.5*10</f>
        <v>25</v>
      </c>
      <c r="I13">
        <v>1E-4</v>
      </c>
      <c r="J13">
        <f t="shared" si="0"/>
        <v>2.5000000000000001E-3</v>
      </c>
      <c r="K13" s="134">
        <f t="shared" si="1"/>
        <v>1.4163533398477431E-2</v>
      </c>
    </row>
    <row r="14" spans="1:11" x14ac:dyDescent="0.2">
      <c r="H14">
        <f>8.52*10^-4</f>
        <v>8.52E-4</v>
      </c>
      <c r="I14">
        <v>0.06</v>
      </c>
      <c r="J14">
        <f t="shared" si="0"/>
        <v>5.1119999999999998E-5</v>
      </c>
      <c r="K14" s="134">
        <f t="shared" si="1"/>
        <v>2.8961593093206647E-4</v>
      </c>
    </row>
    <row r="15" spans="1:11" x14ac:dyDescent="0.2">
      <c r="J15" s="130">
        <f>SUM(J4:J14)</f>
        <v>0.17650962719999999</v>
      </c>
    </row>
  </sheetData>
  <pageMargins left="0.7" right="0.7" top="0.75" bottom="0.75" header="0.3" footer="0.3"/>
  <pageSetup paperSize="9" orientation="portrait" horizontalDpi="0" verticalDpi="0"/>
  <drawing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2B36-1AAD-B340-877E-D765159320FE}">
  <dimension ref="A1:T22"/>
  <sheetViews>
    <sheetView topLeftCell="C1" workbookViewId="0">
      <selection activeCell="G18" sqref="G18:T19"/>
    </sheetView>
  </sheetViews>
  <sheetFormatPr baseColWidth="10" defaultRowHeight="16" x14ac:dyDescent="0.2"/>
  <cols>
    <col min="1" max="1" width="25.6640625" bestFit="1" customWidth="1"/>
    <col min="3" max="3" width="11.5" bestFit="1" customWidth="1"/>
    <col min="5" max="5" width="21" bestFit="1" customWidth="1"/>
  </cols>
  <sheetData>
    <row r="1" spans="1:20" x14ac:dyDescent="0.2">
      <c r="A1" t="str">
        <f>'Calculatie sheet'!AT3</f>
        <v>Schut-/keersluis klein (hout)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sheet'!AT68*'Calculatie sheet'!$AT$57*(1-'Calculatie sheet'!$AT$77-'Calculatie sheet'!$AT$78)</f>
        <v>729855</v>
      </c>
      <c r="D2" t="s">
        <v>134</v>
      </c>
      <c r="E2" s="8" t="s">
        <v>71</v>
      </c>
      <c r="G2" s="684">
        <f>C2*'Calculatie sheet'!AT$7</f>
        <v>0</v>
      </c>
      <c r="H2" s="682">
        <f>C2*'Calculatie sheet'!AT$8</f>
        <v>0</v>
      </c>
      <c r="I2" t="str">
        <f>D2</f>
        <v>Primair</v>
      </c>
      <c r="J2" s="568">
        <f>LOOKUP('Calculatie sheet'!$AT$2,'Objectenoverzicht aantallen'!$A:$A,'Objectenoverzicht aantallen'!E:E)*$C2</f>
        <v>0</v>
      </c>
      <c r="K2" s="568">
        <f>LOOKUP('Calculatie sheet'!$AT$2,'Objectenoverzicht aantallen'!$A:$A,'Objectenoverzicht aantallen'!F:F)*$C2</f>
        <v>0</v>
      </c>
      <c r="L2" s="568">
        <f>LOOKUP('Calculatie sheet'!$AT$2,'Objectenoverzicht aantallen'!$A:$A,'Objectenoverzicht aantallen'!G:G)*$C2</f>
        <v>0</v>
      </c>
      <c r="M2" s="568">
        <f>LOOKUP('Calculatie sheet'!$AT$2,'Objectenoverzicht aantallen'!$A:$A,'Objectenoverzicht aantallen'!H:H)*$C2</f>
        <v>0</v>
      </c>
      <c r="N2" s="568">
        <f>LOOKUP('Calculatie sheet'!$AT$2,'Objectenoverzicht aantallen'!$A:$A,'Objectenoverzicht aantallen'!I:I)*$C2</f>
        <v>0</v>
      </c>
      <c r="O2" s="568">
        <f>LOOKUP('Calculatie sheet'!$AT$2,'Objectenoverzicht aantallen'!$A:$A,'Objectenoverzicht aantallen'!J:J)*$C2</f>
        <v>0</v>
      </c>
      <c r="P2" s="568">
        <f>LOOKUP('Calculatie sheet'!$AT$2,'Objectenoverzicht aantallen'!$A:$A,'Objectenoverzicht aantallen'!K:K)*$C2</f>
        <v>0</v>
      </c>
      <c r="Q2" s="568">
        <f>LOOKUP('Calculatie sheet'!$AT$2,'Objectenoverzicht aantallen'!$A:$A,'Objectenoverzicht aantallen'!L:L)*$C2</f>
        <v>0</v>
      </c>
      <c r="R2" s="568">
        <f>LOOKUP('Calculatie sheet'!$AT$2,'Objectenoverzicht aantallen'!$A:$A,'Objectenoverzicht aantallen'!M:M)*$C2</f>
        <v>0</v>
      </c>
      <c r="S2" s="568">
        <f>LOOKUP('Calculatie sheet'!$AT$2,'Objectenoverzicht aantallen'!$A:$A,'Objectenoverzicht aantallen'!N:N)*$C2</f>
        <v>0</v>
      </c>
      <c r="T2" s="568">
        <f>LOOKUP('Calculatie sheet'!$AT$2,'Objectenoverzicht aantallen'!$A:$A,'Objectenoverzicht aantallen'!O:O)*$C2</f>
        <v>0</v>
      </c>
    </row>
    <row r="3" spans="1:20" x14ac:dyDescent="0.2">
      <c r="B3" t="str">
        <f>'Calculatie sheet'!C69</f>
        <v>Staal</v>
      </c>
      <c r="C3" s="683">
        <f>'Calculatie sheet'!AT69*'Calculatie sheet'!$AT$57*(1-'Calculatie sheet'!$AT$77-'Calculatie sheet'!$AT$78)</f>
        <v>38230.5</v>
      </c>
      <c r="D3" t="s">
        <v>134</v>
      </c>
      <c r="E3" s="24" t="s">
        <v>74</v>
      </c>
      <c r="G3" s="684">
        <f>C3*'Calculatie sheet'!AT$7</f>
        <v>0</v>
      </c>
      <c r="H3" s="682">
        <f>C3*'Calculatie sheet'!AT$8</f>
        <v>0</v>
      </c>
      <c r="I3" t="str">
        <f t="shared" ref="I3:I22" si="0">D3</f>
        <v>Primair</v>
      </c>
      <c r="J3" s="568">
        <f>LOOKUP('Calculatie sheet'!$AT$2,'Objectenoverzicht aantallen'!$A:$A,'Objectenoverzicht aantallen'!E:E)*$C3</f>
        <v>0</v>
      </c>
      <c r="K3" s="568">
        <f>LOOKUP('Calculatie sheet'!$AT$2,'Objectenoverzicht aantallen'!$A:$A,'Objectenoverzicht aantallen'!F:F)*$C3</f>
        <v>0</v>
      </c>
      <c r="L3" s="568">
        <f>LOOKUP('Calculatie sheet'!$AT$2,'Objectenoverzicht aantallen'!$A:$A,'Objectenoverzicht aantallen'!G:G)*$C3</f>
        <v>0</v>
      </c>
      <c r="M3" s="568">
        <f>LOOKUP('Calculatie sheet'!$AT$2,'Objectenoverzicht aantallen'!$A:$A,'Objectenoverzicht aantallen'!H:H)*$C3</f>
        <v>0</v>
      </c>
      <c r="N3" s="568">
        <f>LOOKUP('Calculatie sheet'!$AT$2,'Objectenoverzicht aantallen'!$A:$A,'Objectenoverzicht aantallen'!I:I)*$C3</f>
        <v>0</v>
      </c>
      <c r="O3" s="568">
        <f>LOOKUP('Calculatie sheet'!$AT$2,'Objectenoverzicht aantallen'!$A:$A,'Objectenoverzicht aantallen'!J:J)*$C3</f>
        <v>0</v>
      </c>
      <c r="P3" s="568">
        <f>LOOKUP('Calculatie sheet'!$AT$2,'Objectenoverzicht aantallen'!$A:$A,'Objectenoverzicht aantallen'!K:K)*$C3</f>
        <v>0</v>
      </c>
      <c r="Q3" s="568">
        <f>LOOKUP('Calculatie sheet'!$AT$2,'Objectenoverzicht aantallen'!$A:$A,'Objectenoverzicht aantallen'!L:L)*$C3</f>
        <v>0</v>
      </c>
      <c r="R3" s="568">
        <f>LOOKUP('Calculatie sheet'!$AT$2,'Objectenoverzicht aantallen'!$A:$A,'Objectenoverzicht aantallen'!M:M)*$C3</f>
        <v>0</v>
      </c>
      <c r="S3" s="568">
        <f>LOOKUP('Calculatie sheet'!$AT$2,'Objectenoverzicht aantallen'!$A:$A,'Objectenoverzicht aantallen'!N:N)*$C3</f>
        <v>0</v>
      </c>
      <c r="T3" s="568">
        <f>LOOKUP('Calculatie sheet'!$AT$2,'Objectenoverzicht aantallen'!$A:$A,'Objectenoverzicht aantallen'!O:O)*$C3</f>
        <v>0</v>
      </c>
    </row>
    <row r="4" spans="1:20" x14ac:dyDescent="0.2">
      <c r="B4" t="str">
        <f>'Calculatie sheet'!C70</f>
        <v>Asfalt</v>
      </c>
      <c r="C4" s="683">
        <f>'Calculatie sheet'!AT70*'Calculatie sheet'!$AT$57*(1-'Calculatie sheet'!$AT$77-'Calculatie sheet'!$AT$78)</f>
        <v>0</v>
      </c>
      <c r="D4" t="s">
        <v>134</v>
      </c>
      <c r="E4" s="25" t="s">
        <v>75</v>
      </c>
      <c r="G4" s="684">
        <f>C4*'Calculatie sheet'!AT$7</f>
        <v>0</v>
      </c>
      <c r="H4" s="682">
        <f>C4*'Calculatie sheet'!AT$8</f>
        <v>0</v>
      </c>
      <c r="I4" t="str">
        <f t="shared" si="0"/>
        <v>Primair</v>
      </c>
      <c r="J4" s="568">
        <f>LOOKUP('Calculatie sheet'!$AT$2,'Objectenoverzicht aantallen'!$A:$A,'Objectenoverzicht aantallen'!E:E)*$C4</f>
        <v>0</v>
      </c>
      <c r="K4" s="568">
        <f>LOOKUP('Calculatie sheet'!$AT$2,'Objectenoverzicht aantallen'!$A:$A,'Objectenoverzicht aantallen'!F:F)*$C4</f>
        <v>0</v>
      </c>
      <c r="L4" s="568">
        <f>LOOKUP('Calculatie sheet'!$AT$2,'Objectenoverzicht aantallen'!$A:$A,'Objectenoverzicht aantallen'!G:G)*$C4</f>
        <v>0</v>
      </c>
      <c r="M4" s="568">
        <f>LOOKUP('Calculatie sheet'!$AT$2,'Objectenoverzicht aantallen'!$A:$A,'Objectenoverzicht aantallen'!H:H)*$C4</f>
        <v>0</v>
      </c>
      <c r="N4" s="568">
        <f>LOOKUP('Calculatie sheet'!$AT$2,'Objectenoverzicht aantallen'!$A:$A,'Objectenoverzicht aantallen'!I:I)*$C4</f>
        <v>0</v>
      </c>
      <c r="O4" s="568">
        <f>LOOKUP('Calculatie sheet'!$AT$2,'Objectenoverzicht aantallen'!$A:$A,'Objectenoverzicht aantallen'!J:J)*$C4</f>
        <v>0</v>
      </c>
      <c r="P4" s="568">
        <f>LOOKUP('Calculatie sheet'!$AT$2,'Objectenoverzicht aantallen'!$A:$A,'Objectenoverzicht aantallen'!K:K)*$C4</f>
        <v>0</v>
      </c>
      <c r="Q4" s="568">
        <f>LOOKUP('Calculatie sheet'!$AT$2,'Objectenoverzicht aantallen'!$A:$A,'Objectenoverzicht aantallen'!L:L)*$C4</f>
        <v>0</v>
      </c>
      <c r="R4" s="568">
        <f>LOOKUP('Calculatie sheet'!$AT$2,'Objectenoverzicht aantallen'!$A:$A,'Objectenoverzicht aantallen'!M:M)*$C4</f>
        <v>0</v>
      </c>
      <c r="S4" s="568">
        <f>LOOKUP('Calculatie sheet'!$AT$2,'Objectenoverzicht aantallen'!$A:$A,'Objectenoverzicht aantallen'!N:N)*$C4</f>
        <v>0</v>
      </c>
      <c r="T4" s="568">
        <f>LOOKUP('Calculatie sheet'!$AT$2,'Objectenoverzicht aantallen'!$A:$A,'Objectenoverzicht aantallen'!O:O)*$C4</f>
        <v>0</v>
      </c>
    </row>
    <row r="5" spans="1:20" x14ac:dyDescent="0.2">
      <c r="B5" t="s">
        <v>866</v>
      </c>
      <c r="C5" s="683">
        <f>'Calculatie sheet'!AT71*'Calculatie sheet'!$AT$57*(1-'Calculatie sheet'!$AT$77-'Calculatie sheet'!$AT$78)</f>
        <v>100789.5</v>
      </c>
      <c r="D5" t="s">
        <v>134</v>
      </c>
      <c r="E5" s="27" t="s">
        <v>93</v>
      </c>
      <c r="G5" s="684">
        <f>C5*'Calculatie sheet'!AT$7</f>
        <v>0</v>
      </c>
      <c r="H5" s="682">
        <f>C5*'Calculatie sheet'!AT$8</f>
        <v>0</v>
      </c>
      <c r="I5" t="str">
        <f t="shared" ref="I5" si="1">D5</f>
        <v>Primair</v>
      </c>
      <c r="J5" s="568">
        <f>LOOKUP('Calculatie sheet'!$AT$2,'Objectenoverzicht aantallen'!$A:$A,'Objectenoverzicht aantallen'!E:E)*$C5</f>
        <v>0</v>
      </c>
      <c r="K5" s="568">
        <f>LOOKUP('Calculatie sheet'!$AT$2,'Objectenoverzicht aantallen'!$A:$A,'Objectenoverzicht aantallen'!F:F)*$C5</f>
        <v>0</v>
      </c>
      <c r="L5" s="568">
        <f>LOOKUP('Calculatie sheet'!$AT$2,'Objectenoverzicht aantallen'!$A:$A,'Objectenoverzicht aantallen'!G:G)*$C5</f>
        <v>0</v>
      </c>
      <c r="M5" s="568">
        <f>LOOKUP('Calculatie sheet'!$AT$2,'Objectenoverzicht aantallen'!$A:$A,'Objectenoverzicht aantallen'!H:H)*$C5</f>
        <v>0</v>
      </c>
      <c r="N5" s="568">
        <f>LOOKUP('Calculatie sheet'!$AT$2,'Objectenoverzicht aantallen'!$A:$A,'Objectenoverzicht aantallen'!I:I)*$C5</f>
        <v>0</v>
      </c>
      <c r="O5" s="568">
        <f>LOOKUP('Calculatie sheet'!$AT$2,'Objectenoverzicht aantallen'!$A:$A,'Objectenoverzicht aantallen'!J:J)*$C5</f>
        <v>0</v>
      </c>
      <c r="P5" s="568">
        <f>LOOKUP('Calculatie sheet'!$AT$2,'Objectenoverzicht aantallen'!$A:$A,'Objectenoverzicht aantallen'!K:K)*$C5</f>
        <v>0</v>
      </c>
      <c r="Q5" s="568">
        <f>LOOKUP('Calculatie sheet'!$AT$2,'Objectenoverzicht aantallen'!$A:$A,'Objectenoverzicht aantallen'!L:L)*$C5</f>
        <v>0</v>
      </c>
      <c r="R5" s="568">
        <f>LOOKUP('Calculatie sheet'!$AT$2,'Objectenoverzicht aantallen'!$A:$A,'Objectenoverzicht aantallen'!M:M)*$C5</f>
        <v>0</v>
      </c>
      <c r="S5" s="568">
        <f>LOOKUP('Calculatie sheet'!$AT$2,'Objectenoverzicht aantallen'!$A:$A,'Objectenoverzicht aantallen'!N:N)*$C5</f>
        <v>0</v>
      </c>
      <c r="T5" s="568">
        <f>LOOKUP('Calculatie sheet'!$AT$2,'Objectenoverzicht aantallen'!$A:$A,'Objectenoverzicht aantallen'!O:O)*$C5</f>
        <v>0</v>
      </c>
    </row>
    <row r="6" spans="1:20" x14ac:dyDescent="0.2">
      <c r="B6" t="str">
        <f>'Calculatie sheet'!C72</f>
        <v>Grondbewerking</v>
      </c>
      <c r="C6" s="683">
        <f>'Calculatie sheet'!AT72*'Calculatie sheet'!$AT$57*(1-'Calculatie sheet'!$AT$77-'Calculatie sheet'!$AT$78)</f>
        <v>0</v>
      </c>
      <c r="D6" t="s">
        <v>134</v>
      </c>
      <c r="E6" s="38" t="s">
        <v>659</v>
      </c>
      <c r="G6" s="684">
        <f>C6*'Calculatie sheet'!AT$7</f>
        <v>0</v>
      </c>
      <c r="H6" s="682">
        <f>C6*'Calculatie sheet'!AT$8</f>
        <v>0</v>
      </c>
      <c r="I6" t="str">
        <f t="shared" si="0"/>
        <v>Primair</v>
      </c>
      <c r="J6" s="568">
        <f>LOOKUP('Calculatie sheet'!$AT$2,'Objectenoverzicht aantallen'!$A:$A,'Objectenoverzicht aantallen'!E:E)*$C6</f>
        <v>0</v>
      </c>
      <c r="K6" s="568">
        <f>LOOKUP('Calculatie sheet'!$AT$2,'Objectenoverzicht aantallen'!$A:$A,'Objectenoverzicht aantallen'!F:F)*$C6</f>
        <v>0</v>
      </c>
      <c r="L6" s="568">
        <f>LOOKUP('Calculatie sheet'!$AT$2,'Objectenoverzicht aantallen'!$A:$A,'Objectenoverzicht aantallen'!G:G)*$C6</f>
        <v>0</v>
      </c>
      <c r="M6" s="568">
        <f>LOOKUP('Calculatie sheet'!$AT$2,'Objectenoverzicht aantallen'!$A:$A,'Objectenoverzicht aantallen'!H:H)*$C6</f>
        <v>0</v>
      </c>
      <c r="N6" s="568">
        <f>LOOKUP('Calculatie sheet'!$AT$2,'Objectenoverzicht aantallen'!$A:$A,'Objectenoverzicht aantallen'!I:I)*$C6</f>
        <v>0</v>
      </c>
      <c r="O6" s="568">
        <f>LOOKUP('Calculatie sheet'!$AT$2,'Objectenoverzicht aantallen'!$A:$A,'Objectenoverzicht aantallen'!J:J)*$C6</f>
        <v>0</v>
      </c>
      <c r="P6" s="568">
        <f>LOOKUP('Calculatie sheet'!$AT$2,'Objectenoverzicht aantallen'!$A:$A,'Objectenoverzicht aantallen'!K:K)*$C6</f>
        <v>0</v>
      </c>
      <c r="Q6" s="568">
        <f>LOOKUP('Calculatie sheet'!$AT$2,'Objectenoverzicht aantallen'!$A:$A,'Objectenoverzicht aantallen'!L:L)*$C6</f>
        <v>0</v>
      </c>
      <c r="R6" s="568">
        <f>LOOKUP('Calculatie sheet'!$AT$2,'Objectenoverzicht aantallen'!$A:$A,'Objectenoverzicht aantallen'!M:M)*$C6</f>
        <v>0</v>
      </c>
      <c r="S6" s="568">
        <f>LOOKUP('Calculatie sheet'!$AT$2,'Objectenoverzicht aantallen'!$A:$A,'Objectenoverzicht aantallen'!N:N)*$C6</f>
        <v>0</v>
      </c>
      <c r="T6" s="568">
        <f>LOOKUP('Calculatie sheet'!$AT$2,'Objectenoverzicht aantallen'!$A:$A,'Objectenoverzicht aantallen'!O:O)*$C6</f>
        <v>0</v>
      </c>
    </row>
    <row r="7" spans="1:20" x14ac:dyDescent="0.2">
      <c r="B7" t="str">
        <f>'Calculatie sheet'!C73</f>
        <v>Bestrating</v>
      </c>
      <c r="C7" s="683">
        <f>'Calculatie sheet'!AT73*'Calculatie sheet'!$AT$57*(1-'Calculatie sheet'!$AT$77-'Calculatie sheet'!$AT$78)</f>
        <v>0</v>
      </c>
      <c r="D7" t="s">
        <v>134</v>
      </c>
      <c r="E7" s="569" t="s">
        <v>597</v>
      </c>
      <c r="G7" s="684">
        <f>C7*'Calculatie sheet'!AT$7</f>
        <v>0</v>
      </c>
      <c r="H7" s="682">
        <f>C7*'Calculatie sheet'!AT$8</f>
        <v>0</v>
      </c>
      <c r="I7" t="str">
        <f t="shared" si="0"/>
        <v>Primair</v>
      </c>
      <c r="J7" s="568">
        <f>LOOKUP('Calculatie sheet'!$AT$2,'Objectenoverzicht aantallen'!$A:$A,'Objectenoverzicht aantallen'!E:E)*$C7</f>
        <v>0</v>
      </c>
      <c r="K7" s="568">
        <f>LOOKUP('Calculatie sheet'!$AT$2,'Objectenoverzicht aantallen'!$A:$A,'Objectenoverzicht aantallen'!F:F)*$C7</f>
        <v>0</v>
      </c>
      <c r="L7" s="568">
        <f>LOOKUP('Calculatie sheet'!$AT$2,'Objectenoverzicht aantallen'!$A:$A,'Objectenoverzicht aantallen'!G:G)*$C7</f>
        <v>0</v>
      </c>
      <c r="M7" s="568">
        <f>LOOKUP('Calculatie sheet'!$AT$2,'Objectenoverzicht aantallen'!$A:$A,'Objectenoverzicht aantallen'!H:H)*$C7</f>
        <v>0</v>
      </c>
      <c r="N7" s="568">
        <f>LOOKUP('Calculatie sheet'!$AT$2,'Objectenoverzicht aantallen'!$A:$A,'Objectenoverzicht aantallen'!I:I)*$C7</f>
        <v>0</v>
      </c>
      <c r="O7" s="568">
        <f>LOOKUP('Calculatie sheet'!$AT$2,'Objectenoverzicht aantallen'!$A:$A,'Objectenoverzicht aantallen'!J:J)*$C7</f>
        <v>0</v>
      </c>
      <c r="P7" s="568">
        <f>LOOKUP('Calculatie sheet'!$AT$2,'Objectenoverzicht aantallen'!$A:$A,'Objectenoverzicht aantallen'!K:K)*$C7</f>
        <v>0</v>
      </c>
      <c r="Q7" s="568">
        <f>LOOKUP('Calculatie sheet'!$AT$2,'Objectenoverzicht aantallen'!$A:$A,'Objectenoverzicht aantallen'!L:L)*$C7</f>
        <v>0</v>
      </c>
      <c r="R7" s="568">
        <f>LOOKUP('Calculatie sheet'!$AT$2,'Objectenoverzicht aantallen'!$A:$A,'Objectenoverzicht aantallen'!M:M)*$C7</f>
        <v>0</v>
      </c>
      <c r="S7" s="568">
        <f>LOOKUP('Calculatie sheet'!$AT$2,'Objectenoverzicht aantallen'!$A:$A,'Objectenoverzicht aantallen'!N:N)*$C7</f>
        <v>0</v>
      </c>
      <c r="T7" s="568">
        <f>LOOKUP('Calculatie sheet'!$AT$2,'Objectenoverzicht aantallen'!$A:$A,'Objectenoverzicht aantallen'!O:O)*$C7</f>
        <v>0</v>
      </c>
    </row>
    <row r="8" spans="1:20" x14ac:dyDescent="0.2">
      <c r="B8" t="s">
        <v>348</v>
      </c>
      <c r="C8" s="683">
        <f>'Calculatie sheet'!AT74*'Calculatie sheet'!$AT$57*(1-'Calculatie sheet'!$AT$77-'Calculatie sheet'!$AT$78)</f>
        <v>0</v>
      </c>
      <c r="D8" t="s">
        <v>134</v>
      </c>
      <c r="G8" s="684">
        <f>C8*'Calculatie sheet'!AT$7</f>
        <v>0</v>
      </c>
      <c r="H8" s="682">
        <f>C8*'Calculatie sheet'!AT$8</f>
        <v>0</v>
      </c>
      <c r="I8" t="str">
        <f t="shared" si="0"/>
        <v>Primair</v>
      </c>
      <c r="J8" s="568">
        <f>LOOKUP('Calculatie sheet'!$AT$2,'Objectenoverzicht aantallen'!$A:$A,'Objectenoverzicht aantallen'!E:E)*$C8</f>
        <v>0</v>
      </c>
      <c r="K8" s="568">
        <f>LOOKUP('Calculatie sheet'!$AT$2,'Objectenoverzicht aantallen'!$A:$A,'Objectenoverzicht aantallen'!F:F)*$C8</f>
        <v>0</v>
      </c>
      <c r="L8" s="568">
        <f>LOOKUP('Calculatie sheet'!$AT$2,'Objectenoverzicht aantallen'!$A:$A,'Objectenoverzicht aantallen'!G:G)*$C8</f>
        <v>0</v>
      </c>
      <c r="M8" s="568">
        <f>LOOKUP('Calculatie sheet'!$AT$2,'Objectenoverzicht aantallen'!$A:$A,'Objectenoverzicht aantallen'!H:H)*$C8</f>
        <v>0</v>
      </c>
      <c r="N8" s="568">
        <f>LOOKUP('Calculatie sheet'!$AT$2,'Objectenoverzicht aantallen'!$A:$A,'Objectenoverzicht aantallen'!I:I)*$C8</f>
        <v>0</v>
      </c>
      <c r="O8" s="568">
        <f>LOOKUP('Calculatie sheet'!$AT$2,'Objectenoverzicht aantallen'!$A:$A,'Objectenoverzicht aantallen'!J:J)*$C8</f>
        <v>0</v>
      </c>
      <c r="P8" s="568">
        <f>LOOKUP('Calculatie sheet'!$AT$2,'Objectenoverzicht aantallen'!$A:$A,'Objectenoverzicht aantallen'!K:K)*$C8</f>
        <v>0</v>
      </c>
      <c r="Q8" s="568">
        <f>LOOKUP('Calculatie sheet'!$AT$2,'Objectenoverzicht aantallen'!$A:$A,'Objectenoverzicht aantallen'!L:L)*$C8</f>
        <v>0</v>
      </c>
      <c r="R8" s="568">
        <f>LOOKUP('Calculatie sheet'!$AT$2,'Objectenoverzicht aantallen'!$A:$A,'Objectenoverzicht aantallen'!M:M)*$C8</f>
        <v>0</v>
      </c>
      <c r="S8" s="568">
        <f>LOOKUP('Calculatie sheet'!$AT$2,'Objectenoverzicht aantallen'!$A:$A,'Objectenoverzicht aantallen'!N:N)*$C8</f>
        <v>0</v>
      </c>
      <c r="T8" s="568">
        <f>LOOKUP('Calculatie sheet'!$AT$2,'Objectenoverzicht aantallen'!$A:$A,'Objectenoverzicht aantallen'!O:O)*$C8</f>
        <v>0</v>
      </c>
    </row>
    <row r="9" spans="1:20" x14ac:dyDescent="0.2">
      <c r="B9" t="str">
        <f t="shared" ref="B9:B14" si="2">B2</f>
        <v>Beton</v>
      </c>
      <c r="C9" s="683">
        <f>'Calculatie sheet'!AT68*'Calculatie sheet'!$AT$57*'Calculatie sheet'!$AT$77</f>
        <v>0</v>
      </c>
      <c r="D9" t="s">
        <v>135</v>
      </c>
      <c r="G9" s="684">
        <f>C9*'Calculatie sheet'!AT$7</f>
        <v>0</v>
      </c>
      <c r="H9" s="682">
        <f>C9*'Calculatie sheet'!AT$8</f>
        <v>0</v>
      </c>
      <c r="I9" t="str">
        <f t="shared" si="0"/>
        <v>Secundair</v>
      </c>
      <c r="J9" s="568">
        <f>LOOKUP('Calculatie sheet'!$AT$2,'Objectenoverzicht aantallen'!$A:$A,'Objectenoverzicht aantallen'!E:E)*$C9</f>
        <v>0</v>
      </c>
      <c r="K9" s="568">
        <f>LOOKUP('Calculatie sheet'!$AT$2,'Objectenoverzicht aantallen'!$A:$A,'Objectenoverzicht aantallen'!F:F)*$C9</f>
        <v>0</v>
      </c>
      <c r="L9" s="568">
        <f>LOOKUP('Calculatie sheet'!$AT$2,'Objectenoverzicht aantallen'!$A:$A,'Objectenoverzicht aantallen'!G:G)*$C9</f>
        <v>0</v>
      </c>
      <c r="M9" s="568">
        <f>LOOKUP('Calculatie sheet'!$AT$2,'Objectenoverzicht aantallen'!$A:$A,'Objectenoverzicht aantallen'!H:H)*$C9</f>
        <v>0</v>
      </c>
      <c r="N9" s="568">
        <f>LOOKUP('Calculatie sheet'!$AT$2,'Objectenoverzicht aantallen'!$A:$A,'Objectenoverzicht aantallen'!I:I)*$C9</f>
        <v>0</v>
      </c>
      <c r="O9" s="568">
        <f>LOOKUP('Calculatie sheet'!$AT$2,'Objectenoverzicht aantallen'!$A:$A,'Objectenoverzicht aantallen'!J:J)*$C9</f>
        <v>0</v>
      </c>
      <c r="P9" s="568">
        <f>LOOKUP('Calculatie sheet'!$AT$2,'Objectenoverzicht aantallen'!$A:$A,'Objectenoverzicht aantallen'!K:K)*$C9</f>
        <v>0</v>
      </c>
      <c r="Q9" s="568">
        <f>LOOKUP('Calculatie sheet'!$AT$2,'Objectenoverzicht aantallen'!$A:$A,'Objectenoverzicht aantallen'!L:L)*$C9</f>
        <v>0</v>
      </c>
      <c r="R9" s="568">
        <f>LOOKUP('Calculatie sheet'!$AT$2,'Objectenoverzicht aantallen'!$A:$A,'Objectenoverzicht aantallen'!M:M)*$C9</f>
        <v>0</v>
      </c>
      <c r="S9" s="568">
        <f>LOOKUP('Calculatie sheet'!$AT$2,'Objectenoverzicht aantallen'!$A:$A,'Objectenoverzicht aantallen'!N:N)*$C9</f>
        <v>0</v>
      </c>
      <c r="T9" s="568">
        <f>LOOKUP('Calculatie sheet'!$AT$2,'Objectenoverzicht aantallen'!$A:$A,'Objectenoverzicht aantallen'!O:O)*$C9</f>
        <v>0</v>
      </c>
    </row>
    <row r="10" spans="1:20" x14ac:dyDescent="0.2">
      <c r="B10" t="str">
        <f t="shared" si="2"/>
        <v>Staal</v>
      </c>
      <c r="C10" s="683">
        <f>'Calculatie sheet'!AT69*'Calculatie sheet'!$AT$57*'Calculatie sheet'!$AT$77</f>
        <v>0</v>
      </c>
      <c r="D10" t="s">
        <v>135</v>
      </c>
      <c r="G10" s="684">
        <f>C10*'Calculatie sheet'!AT$7</f>
        <v>0</v>
      </c>
      <c r="H10" s="682">
        <f>C10*'Calculatie sheet'!AT$8</f>
        <v>0</v>
      </c>
      <c r="I10" t="str">
        <f t="shared" si="0"/>
        <v>Secundair</v>
      </c>
      <c r="J10" s="568">
        <f>LOOKUP('Calculatie sheet'!$AT$2,'Objectenoverzicht aantallen'!$A:$A,'Objectenoverzicht aantallen'!E:E)*$C10</f>
        <v>0</v>
      </c>
      <c r="K10" s="568">
        <f>LOOKUP('Calculatie sheet'!$AT$2,'Objectenoverzicht aantallen'!$A:$A,'Objectenoverzicht aantallen'!F:F)*$C10</f>
        <v>0</v>
      </c>
      <c r="L10" s="568">
        <f>LOOKUP('Calculatie sheet'!$AT$2,'Objectenoverzicht aantallen'!$A:$A,'Objectenoverzicht aantallen'!G:G)*$C10</f>
        <v>0</v>
      </c>
      <c r="M10" s="568">
        <f>LOOKUP('Calculatie sheet'!$AT$2,'Objectenoverzicht aantallen'!$A:$A,'Objectenoverzicht aantallen'!H:H)*$C10</f>
        <v>0</v>
      </c>
      <c r="N10" s="568">
        <f>LOOKUP('Calculatie sheet'!$AT$2,'Objectenoverzicht aantallen'!$A:$A,'Objectenoverzicht aantallen'!I:I)*$C10</f>
        <v>0</v>
      </c>
      <c r="O10" s="568">
        <f>LOOKUP('Calculatie sheet'!$AT$2,'Objectenoverzicht aantallen'!$A:$A,'Objectenoverzicht aantallen'!J:J)*$C10</f>
        <v>0</v>
      </c>
      <c r="P10" s="568">
        <f>LOOKUP('Calculatie sheet'!$AT$2,'Objectenoverzicht aantallen'!$A:$A,'Objectenoverzicht aantallen'!K:K)*$C10</f>
        <v>0</v>
      </c>
      <c r="Q10" s="568">
        <f>LOOKUP('Calculatie sheet'!$AT$2,'Objectenoverzicht aantallen'!$A:$A,'Objectenoverzicht aantallen'!L:L)*$C10</f>
        <v>0</v>
      </c>
      <c r="R10" s="568">
        <f>LOOKUP('Calculatie sheet'!$AT$2,'Objectenoverzicht aantallen'!$A:$A,'Objectenoverzicht aantallen'!M:M)*$C10</f>
        <v>0</v>
      </c>
      <c r="S10" s="568">
        <f>LOOKUP('Calculatie sheet'!$AT$2,'Objectenoverzicht aantallen'!$A:$A,'Objectenoverzicht aantallen'!N:N)*$C10</f>
        <v>0</v>
      </c>
      <c r="T10" s="568">
        <f>LOOKUP('Calculatie sheet'!$AT$2,'Objectenoverzicht aantallen'!$A:$A,'Objectenoverzicht aantallen'!O:O)*$C10</f>
        <v>0</v>
      </c>
    </row>
    <row r="11" spans="1:20" x14ac:dyDescent="0.2">
      <c r="B11" t="str">
        <f t="shared" si="2"/>
        <v>Asfalt</v>
      </c>
      <c r="C11" s="683">
        <f>'Calculatie sheet'!AT70*'Calculatie sheet'!$AT$57*'Calculatie sheet'!$AT$77</f>
        <v>0</v>
      </c>
      <c r="D11" t="s">
        <v>135</v>
      </c>
      <c r="G11" s="684">
        <f>C11*'Calculatie sheet'!AT$7</f>
        <v>0</v>
      </c>
      <c r="H11" s="682">
        <f>C11*'Calculatie sheet'!AT$8</f>
        <v>0</v>
      </c>
      <c r="I11" t="str">
        <f t="shared" si="0"/>
        <v>Secundair</v>
      </c>
      <c r="J11" s="568">
        <f>LOOKUP('Calculatie sheet'!$AT$2,'Objectenoverzicht aantallen'!$A:$A,'Objectenoverzicht aantallen'!E:E)*$C11</f>
        <v>0</v>
      </c>
      <c r="K11" s="568">
        <f>LOOKUP('Calculatie sheet'!$AT$2,'Objectenoverzicht aantallen'!$A:$A,'Objectenoverzicht aantallen'!F:F)*$C11</f>
        <v>0</v>
      </c>
      <c r="L11" s="568">
        <f>LOOKUP('Calculatie sheet'!$AT$2,'Objectenoverzicht aantallen'!$A:$A,'Objectenoverzicht aantallen'!G:G)*$C11</f>
        <v>0</v>
      </c>
      <c r="M11" s="568">
        <f>LOOKUP('Calculatie sheet'!$AT$2,'Objectenoverzicht aantallen'!$A:$A,'Objectenoverzicht aantallen'!H:H)*$C11</f>
        <v>0</v>
      </c>
      <c r="N11" s="568">
        <f>LOOKUP('Calculatie sheet'!$AT$2,'Objectenoverzicht aantallen'!$A:$A,'Objectenoverzicht aantallen'!I:I)*$C11</f>
        <v>0</v>
      </c>
      <c r="O11" s="568">
        <f>LOOKUP('Calculatie sheet'!$AT$2,'Objectenoverzicht aantallen'!$A:$A,'Objectenoverzicht aantallen'!J:J)*$C11</f>
        <v>0</v>
      </c>
      <c r="P11" s="568">
        <f>LOOKUP('Calculatie sheet'!$AT$2,'Objectenoverzicht aantallen'!$A:$A,'Objectenoverzicht aantallen'!K:K)*$C11</f>
        <v>0</v>
      </c>
      <c r="Q11" s="568">
        <f>LOOKUP('Calculatie sheet'!$AT$2,'Objectenoverzicht aantallen'!$A:$A,'Objectenoverzicht aantallen'!L:L)*$C11</f>
        <v>0</v>
      </c>
      <c r="R11" s="568">
        <f>LOOKUP('Calculatie sheet'!$AT$2,'Objectenoverzicht aantallen'!$A:$A,'Objectenoverzicht aantallen'!M:M)*$C11</f>
        <v>0</v>
      </c>
      <c r="S11" s="568">
        <f>LOOKUP('Calculatie sheet'!$AT$2,'Objectenoverzicht aantallen'!$A:$A,'Objectenoverzicht aantallen'!N:N)*$C11</f>
        <v>0</v>
      </c>
      <c r="T11" s="568">
        <f>LOOKUP('Calculatie sheet'!$AT$2,'Objectenoverzicht aantallen'!$A:$A,'Objectenoverzicht aantallen'!O:O)*$C11</f>
        <v>0</v>
      </c>
    </row>
    <row r="12" spans="1:20" x14ac:dyDescent="0.2">
      <c r="B12" t="str">
        <f t="shared" si="2"/>
        <v>Hout</v>
      </c>
      <c r="C12" s="683">
        <f>'Calculatie sheet'!AT71*'Calculatie sheet'!$AT$57*'Calculatie sheet'!$AT$77</f>
        <v>0</v>
      </c>
      <c r="D12" t="s">
        <v>135</v>
      </c>
      <c r="G12" s="684">
        <f>C12*'Calculatie sheet'!AT$7</f>
        <v>0</v>
      </c>
      <c r="H12" s="682">
        <f>C12*'Calculatie sheet'!AT$8</f>
        <v>0</v>
      </c>
      <c r="I12" t="str">
        <f t="shared" ref="I12:I13" si="3">D12</f>
        <v>Secundair</v>
      </c>
      <c r="J12" s="568">
        <f>LOOKUP('Calculatie sheet'!$AT$2,'Objectenoverzicht aantallen'!$A:$A,'Objectenoverzicht aantallen'!E:E)*$C12</f>
        <v>0</v>
      </c>
      <c r="K12" s="568">
        <f>LOOKUP('Calculatie sheet'!$AT$2,'Objectenoverzicht aantallen'!$A:$A,'Objectenoverzicht aantallen'!F:F)*$C12</f>
        <v>0</v>
      </c>
      <c r="L12" s="568">
        <f>LOOKUP('Calculatie sheet'!$AT$2,'Objectenoverzicht aantallen'!$A:$A,'Objectenoverzicht aantallen'!G:G)*$C12</f>
        <v>0</v>
      </c>
      <c r="M12" s="568">
        <f>LOOKUP('Calculatie sheet'!$AT$2,'Objectenoverzicht aantallen'!$A:$A,'Objectenoverzicht aantallen'!H:H)*$C12</f>
        <v>0</v>
      </c>
      <c r="N12" s="568">
        <f>LOOKUP('Calculatie sheet'!$AT$2,'Objectenoverzicht aantallen'!$A:$A,'Objectenoverzicht aantallen'!I:I)*$C12</f>
        <v>0</v>
      </c>
      <c r="O12" s="568">
        <f>LOOKUP('Calculatie sheet'!$AT$2,'Objectenoverzicht aantallen'!$A:$A,'Objectenoverzicht aantallen'!J:J)*$C12</f>
        <v>0</v>
      </c>
      <c r="P12" s="568">
        <f>LOOKUP('Calculatie sheet'!$AT$2,'Objectenoverzicht aantallen'!$A:$A,'Objectenoverzicht aantallen'!K:K)*$C12</f>
        <v>0</v>
      </c>
      <c r="Q12" s="568">
        <f>LOOKUP('Calculatie sheet'!$AT$2,'Objectenoverzicht aantallen'!$A:$A,'Objectenoverzicht aantallen'!L:L)*$C12</f>
        <v>0</v>
      </c>
      <c r="R12" s="568">
        <f>LOOKUP('Calculatie sheet'!$AT$2,'Objectenoverzicht aantallen'!$A:$A,'Objectenoverzicht aantallen'!M:M)*$C12</f>
        <v>0</v>
      </c>
      <c r="S12" s="568">
        <f>LOOKUP('Calculatie sheet'!$AT$2,'Objectenoverzicht aantallen'!$A:$A,'Objectenoverzicht aantallen'!N:N)*$C12</f>
        <v>0</v>
      </c>
      <c r="T12" s="568">
        <f>LOOKUP('Calculatie sheet'!$AT$2,'Objectenoverzicht aantallen'!$A:$A,'Objectenoverzicht aantallen'!O:O)*$C12</f>
        <v>0</v>
      </c>
    </row>
    <row r="13" spans="1:20" x14ac:dyDescent="0.2">
      <c r="B13" t="str">
        <f t="shared" si="2"/>
        <v>Grondbewerking</v>
      </c>
      <c r="C13" s="683">
        <f>'Calculatie sheet'!AT72*'Calculatie sheet'!$AT$57*'Calculatie sheet'!$AT$77</f>
        <v>0</v>
      </c>
      <c r="D13" t="s">
        <v>135</v>
      </c>
      <c r="G13" s="684">
        <f>C13*'Calculatie sheet'!AT$7</f>
        <v>0</v>
      </c>
      <c r="H13" s="682">
        <f>C13*'Calculatie sheet'!AT$8</f>
        <v>0</v>
      </c>
      <c r="I13" t="str">
        <f t="shared" si="3"/>
        <v>Secundair</v>
      </c>
      <c r="J13" s="568">
        <f>LOOKUP('Calculatie sheet'!$AT$2,'Objectenoverzicht aantallen'!$A:$A,'Objectenoverzicht aantallen'!E:E)*$C13</f>
        <v>0</v>
      </c>
      <c r="K13" s="568">
        <f>LOOKUP('Calculatie sheet'!$AT$2,'Objectenoverzicht aantallen'!$A:$A,'Objectenoverzicht aantallen'!F:F)*$C13</f>
        <v>0</v>
      </c>
      <c r="L13" s="568">
        <f>LOOKUP('Calculatie sheet'!$AT$2,'Objectenoverzicht aantallen'!$A:$A,'Objectenoverzicht aantallen'!G:G)*$C13</f>
        <v>0</v>
      </c>
      <c r="M13" s="568">
        <f>LOOKUP('Calculatie sheet'!$AT$2,'Objectenoverzicht aantallen'!$A:$A,'Objectenoverzicht aantallen'!H:H)*$C13</f>
        <v>0</v>
      </c>
      <c r="N13" s="568">
        <f>LOOKUP('Calculatie sheet'!$AT$2,'Objectenoverzicht aantallen'!$A:$A,'Objectenoverzicht aantallen'!I:I)*$C13</f>
        <v>0</v>
      </c>
      <c r="O13" s="568">
        <f>LOOKUP('Calculatie sheet'!$AT$2,'Objectenoverzicht aantallen'!$A:$A,'Objectenoverzicht aantallen'!J:J)*$C13</f>
        <v>0</v>
      </c>
      <c r="P13" s="568">
        <f>LOOKUP('Calculatie sheet'!$AT$2,'Objectenoverzicht aantallen'!$A:$A,'Objectenoverzicht aantallen'!K:K)*$C13</f>
        <v>0</v>
      </c>
      <c r="Q13" s="568">
        <f>LOOKUP('Calculatie sheet'!$AT$2,'Objectenoverzicht aantallen'!$A:$A,'Objectenoverzicht aantallen'!L:L)*$C13</f>
        <v>0</v>
      </c>
      <c r="R13" s="568">
        <f>LOOKUP('Calculatie sheet'!$AT$2,'Objectenoverzicht aantallen'!$A:$A,'Objectenoverzicht aantallen'!M:M)*$C13</f>
        <v>0</v>
      </c>
      <c r="S13" s="568">
        <f>LOOKUP('Calculatie sheet'!$AT$2,'Objectenoverzicht aantallen'!$A:$A,'Objectenoverzicht aantallen'!N:N)*$C13</f>
        <v>0</v>
      </c>
      <c r="T13" s="568">
        <f>LOOKUP('Calculatie sheet'!$AT$2,'Objectenoverzicht aantallen'!$A:$A,'Objectenoverzicht aantallen'!O:O)*$C13</f>
        <v>0</v>
      </c>
    </row>
    <row r="14" spans="1:20" x14ac:dyDescent="0.2">
      <c r="B14" t="str">
        <f t="shared" si="2"/>
        <v>Bestrating</v>
      </c>
      <c r="C14" s="683">
        <f>'Calculatie sheet'!AT73*'Calculatie sheet'!$AT$57*'Calculatie sheet'!$AT$77</f>
        <v>0</v>
      </c>
      <c r="D14" t="s">
        <v>135</v>
      </c>
      <c r="G14" s="684">
        <f>C14*'Calculatie sheet'!AT$7</f>
        <v>0</v>
      </c>
      <c r="H14" s="682">
        <f>C14*'Calculatie sheet'!AT$8</f>
        <v>0</v>
      </c>
      <c r="I14" t="str">
        <f t="shared" si="0"/>
        <v>Secundair</v>
      </c>
      <c r="J14" s="568">
        <f>LOOKUP('Calculatie sheet'!$AT$2,'Objectenoverzicht aantallen'!$A:$A,'Objectenoverzicht aantallen'!E:E)*$C14</f>
        <v>0</v>
      </c>
      <c r="K14" s="568">
        <f>LOOKUP('Calculatie sheet'!$AT$2,'Objectenoverzicht aantallen'!$A:$A,'Objectenoverzicht aantallen'!F:F)*$C14</f>
        <v>0</v>
      </c>
      <c r="L14" s="568">
        <f>LOOKUP('Calculatie sheet'!$AT$2,'Objectenoverzicht aantallen'!$A:$A,'Objectenoverzicht aantallen'!G:G)*$C14</f>
        <v>0</v>
      </c>
      <c r="M14" s="568">
        <f>LOOKUP('Calculatie sheet'!$AT$2,'Objectenoverzicht aantallen'!$A:$A,'Objectenoverzicht aantallen'!H:H)*$C14</f>
        <v>0</v>
      </c>
      <c r="N14" s="568">
        <f>LOOKUP('Calculatie sheet'!$AT$2,'Objectenoverzicht aantallen'!$A:$A,'Objectenoverzicht aantallen'!I:I)*$C14</f>
        <v>0</v>
      </c>
      <c r="O14" s="568">
        <f>LOOKUP('Calculatie sheet'!$AT$2,'Objectenoverzicht aantallen'!$A:$A,'Objectenoverzicht aantallen'!J:J)*$C14</f>
        <v>0</v>
      </c>
      <c r="P14" s="568">
        <f>LOOKUP('Calculatie sheet'!$AT$2,'Objectenoverzicht aantallen'!$A:$A,'Objectenoverzicht aantallen'!K:K)*$C14</f>
        <v>0</v>
      </c>
      <c r="Q14" s="568">
        <f>LOOKUP('Calculatie sheet'!$AT$2,'Objectenoverzicht aantallen'!$A:$A,'Objectenoverzicht aantallen'!L:L)*$C14</f>
        <v>0</v>
      </c>
      <c r="R14" s="568">
        <f>LOOKUP('Calculatie sheet'!$AT$2,'Objectenoverzicht aantallen'!$A:$A,'Objectenoverzicht aantallen'!M:M)*$C14</f>
        <v>0</v>
      </c>
      <c r="S14" s="568">
        <f>LOOKUP('Calculatie sheet'!$AT$2,'Objectenoverzicht aantallen'!$A:$A,'Objectenoverzicht aantallen'!N:N)*$C14</f>
        <v>0</v>
      </c>
      <c r="T14" s="568">
        <f>LOOKUP('Calculatie sheet'!$AT$2,'Objectenoverzicht aantallen'!$A:$A,'Objectenoverzicht aantallen'!O:O)*$C14</f>
        <v>0</v>
      </c>
    </row>
    <row r="15" spans="1:20" x14ac:dyDescent="0.2">
      <c r="B15" t="s">
        <v>348</v>
      </c>
      <c r="C15" s="683">
        <f>'Calculatie sheet'!AT74*'Calculatie sheet'!$AT$57*'Calculatie sheet'!$AT$77</f>
        <v>0</v>
      </c>
      <c r="D15" t="s">
        <v>135</v>
      </c>
      <c r="G15" s="684">
        <f>C15*'Calculatie sheet'!AT$7</f>
        <v>0</v>
      </c>
      <c r="H15" s="682">
        <f>C15*'Calculatie sheet'!AT$8</f>
        <v>0</v>
      </c>
      <c r="I15" t="str">
        <f t="shared" si="0"/>
        <v>Secundair</v>
      </c>
      <c r="J15" s="568">
        <f>LOOKUP('Calculatie sheet'!$AT$2,'Objectenoverzicht aantallen'!$A:$A,'Objectenoverzicht aantallen'!E:E)*$C15</f>
        <v>0</v>
      </c>
      <c r="K15" s="568">
        <f>LOOKUP('Calculatie sheet'!$AT$2,'Objectenoverzicht aantallen'!$A:$A,'Objectenoverzicht aantallen'!F:F)*$C15</f>
        <v>0</v>
      </c>
      <c r="L15" s="568">
        <f>LOOKUP('Calculatie sheet'!$AT$2,'Objectenoverzicht aantallen'!$A:$A,'Objectenoverzicht aantallen'!G:G)*$C15</f>
        <v>0</v>
      </c>
      <c r="M15" s="568">
        <f>LOOKUP('Calculatie sheet'!$AT$2,'Objectenoverzicht aantallen'!$A:$A,'Objectenoverzicht aantallen'!H:H)*$C15</f>
        <v>0</v>
      </c>
      <c r="N15" s="568">
        <f>LOOKUP('Calculatie sheet'!$AT$2,'Objectenoverzicht aantallen'!$A:$A,'Objectenoverzicht aantallen'!I:I)*$C15</f>
        <v>0</v>
      </c>
      <c r="O15" s="568">
        <f>LOOKUP('Calculatie sheet'!$AT$2,'Objectenoverzicht aantallen'!$A:$A,'Objectenoverzicht aantallen'!J:J)*$C15</f>
        <v>0</v>
      </c>
      <c r="P15" s="568">
        <f>LOOKUP('Calculatie sheet'!$AT$2,'Objectenoverzicht aantallen'!$A:$A,'Objectenoverzicht aantallen'!K:K)*$C15</f>
        <v>0</v>
      </c>
      <c r="Q15" s="568">
        <f>LOOKUP('Calculatie sheet'!$AT$2,'Objectenoverzicht aantallen'!$A:$A,'Objectenoverzicht aantallen'!L:L)*$C15</f>
        <v>0</v>
      </c>
      <c r="R15" s="568">
        <f>LOOKUP('Calculatie sheet'!$AT$2,'Objectenoverzicht aantallen'!$A:$A,'Objectenoverzicht aantallen'!M:M)*$C15</f>
        <v>0</v>
      </c>
      <c r="S15" s="568">
        <f>LOOKUP('Calculatie sheet'!$AT$2,'Objectenoverzicht aantallen'!$A:$A,'Objectenoverzicht aantallen'!N:N)*$C15</f>
        <v>0</v>
      </c>
      <c r="T15" s="568">
        <f>LOOKUP('Calculatie sheet'!$AT$2,'Objectenoverzicht aantallen'!$A:$A,'Objectenoverzicht aantallen'!O:O)*$C15</f>
        <v>0</v>
      </c>
    </row>
    <row r="16" spans="1:20" x14ac:dyDescent="0.2">
      <c r="B16" t="str">
        <f>B9</f>
        <v>Beton</v>
      </c>
      <c r="C16" s="683">
        <f>'Calculatie sheet'!AT68*'Calculatie sheet'!$AT$57*'Calculatie sheet'!$AT$78</f>
        <v>0</v>
      </c>
      <c r="D16" t="s">
        <v>360</v>
      </c>
      <c r="G16" s="684">
        <f>C16*'Calculatie sheet'!AT$7</f>
        <v>0</v>
      </c>
      <c r="H16" s="682">
        <f>C16*'Calculatie sheet'!AT$8</f>
        <v>0</v>
      </c>
      <c r="I16" t="str">
        <f t="shared" si="0"/>
        <v>Biobased</v>
      </c>
      <c r="J16" s="568">
        <f>LOOKUP('Calculatie sheet'!$AT$2,'Objectenoverzicht aantallen'!$A:$A,'Objectenoverzicht aantallen'!E:E)*$C16</f>
        <v>0</v>
      </c>
      <c r="K16" s="568">
        <f>LOOKUP('Calculatie sheet'!$AT$2,'Objectenoverzicht aantallen'!$A:$A,'Objectenoverzicht aantallen'!F:F)*$C16</f>
        <v>0</v>
      </c>
      <c r="L16" s="568">
        <f>LOOKUP('Calculatie sheet'!$AT$2,'Objectenoverzicht aantallen'!$A:$A,'Objectenoverzicht aantallen'!G:G)*$C16</f>
        <v>0</v>
      </c>
      <c r="M16" s="568">
        <f>LOOKUP('Calculatie sheet'!$AT$2,'Objectenoverzicht aantallen'!$A:$A,'Objectenoverzicht aantallen'!H:H)*$C16</f>
        <v>0</v>
      </c>
      <c r="N16" s="568">
        <f>LOOKUP('Calculatie sheet'!$AT$2,'Objectenoverzicht aantallen'!$A:$A,'Objectenoverzicht aantallen'!I:I)*$C16</f>
        <v>0</v>
      </c>
      <c r="O16" s="568">
        <f>LOOKUP('Calculatie sheet'!$AT$2,'Objectenoverzicht aantallen'!$A:$A,'Objectenoverzicht aantallen'!J:J)*$C16</f>
        <v>0</v>
      </c>
      <c r="P16" s="568">
        <f>LOOKUP('Calculatie sheet'!$AT$2,'Objectenoverzicht aantallen'!$A:$A,'Objectenoverzicht aantallen'!K:K)*$C16</f>
        <v>0</v>
      </c>
      <c r="Q16" s="568">
        <f>LOOKUP('Calculatie sheet'!$AT$2,'Objectenoverzicht aantallen'!$A:$A,'Objectenoverzicht aantallen'!L:L)*$C16</f>
        <v>0</v>
      </c>
      <c r="R16" s="568">
        <f>LOOKUP('Calculatie sheet'!$AT$2,'Objectenoverzicht aantallen'!$A:$A,'Objectenoverzicht aantallen'!M:M)*$C16</f>
        <v>0</v>
      </c>
      <c r="S16" s="568">
        <f>LOOKUP('Calculatie sheet'!$AT$2,'Objectenoverzicht aantallen'!$A:$A,'Objectenoverzicht aantallen'!N:N)*$C16</f>
        <v>0</v>
      </c>
      <c r="T16" s="568">
        <f>LOOKUP('Calculatie sheet'!$AT$2,'Objectenoverzicht aantallen'!$A:$A,'Objectenoverzicht aantallen'!O:O)*$C16</f>
        <v>0</v>
      </c>
    </row>
    <row r="17" spans="2:20" x14ac:dyDescent="0.2">
      <c r="B17" t="str">
        <f>B10</f>
        <v>Staal</v>
      </c>
      <c r="C17" s="683">
        <f>'Calculatie sheet'!AT69*'Calculatie sheet'!$AT$57*'Calculatie sheet'!$AT$78</f>
        <v>0</v>
      </c>
      <c r="D17" t="s">
        <v>360</v>
      </c>
      <c r="G17" s="684">
        <f>C17*'Calculatie sheet'!AT$7</f>
        <v>0</v>
      </c>
      <c r="H17" s="682">
        <f>C17*'Calculatie sheet'!AT$8</f>
        <v>0</v>
      </c>
      <c r="I17" t="str">
        <f t="shared" si="0"/>
        <v>Biobased</v>
      </c>
      <c r="J17" s="568">
        <f>LOOKUP('Calculatie sheet'!$AT$2,'Objectenoverzicht aantallen'!$A:$A,'Objectenoverzicht aantallen'!E:E)*$C17</f>
        <v>0</v>
      </c>
      <c r="K17" s="568">
        <f>LOOKUP('Calculatie sheet'!$AT$2,'Objectenoverzicht aantallen'!$A:$A,'Objectenoverzicht aantallen'!F:F)*$C17</f>
        <v>0</v>
      </c>
      <c r="L17" s="568">
        <f>LOOKUP('Calculatie sheet'!$AT$2,'Objectenoverzicht aantallen'!$A:$A,'Objectenoverzicht aantallen'!G:G)*$C17</f>
        <v>0</v>
      </c>
      <c r="M17" s="568">
        <f>LOOKUP('Calculatie sheet'!$AT$2,'Objectenoverzicht aantallen'!$A:$A,'Objectenoverzicht aantallen'!H:H)*$C17</f>
        <v>0</v>
      </c>
      <c r="N17" s="568">
        <f>LOOKUP('Calculatie sheet'!$AT$2,'Objectenoverzicht aantallen'!$A:$A,'Objectenoverzicht aantallen'!I:I)*$C17</f>
        <v>0</v>
      </c>
      <c r="O17" s="568">
        <f>LOOKUP('Calculatie sheet'!$AT$2,'Objectenoverzicht aantallen'!$A:$A,'Objectenoverzicht aantallen'!J:J)*$C17</f>
        <v>0</v>
      </c>
      <c r="P17" s="568">
        <f>LOOKUP('Calculatie sheet'!$AT$2,'Objectenoverzicht aantallen'!$A:$A,'Objectenoverzicht aantallen'!K:K)*$C17</f>
        <v>0</v>
      </c>
      <c r="Q17" s="568">
        <f>LOOKUP('Calculatie sheet'!$AT$2,'Objectenoverzicht aantallen'!$A:$A,'Objectenoverzicht aantallen'!L:L)*$C17</f>
        <v>0</v>
      </c>
      <c r="R17" s="568">
        <f>LOOKUP('Calculatie sheet'!$AT$2,'Objectenoverzicht aantallen'!$A:$A,'Objectenoverzicht aantallen'!M:M)*$C17</f>
        <v>0</v>
      </c>
      <c r="S17" s="568">
        <f>LOOKUP('Calculatie sheet'!$AT$2,'Objectenoverzicht aantallen'!$A:$A,'Objectenoverzicht aantallen'!N:N)*$C17</f>
        <v>0</v>
      </c>
      <c r="T17" s="568">
        <f>LOOKUP('Calculatie sheet'!$AT$2,'Objectenoverzicht aantallen'!$A:$A,'Objectenoverzicht aantallen'!O:O)*$C17</f>
        <v>0</v>
      </c>
    </row>
    <row r="18" spans="2:20" x14ac:dyDescent="0.2">
      <c r="B18" t="str">
        <f>B11</f>
        <v>Asfalt</v>
      </c>
      <c r="C18" s="683">
        <f>'Calculatie sheet'!AT70*'Calculatie sheet'!$AT$57*'Calculatie sheet'!$AT$78</f>
        <v>0</v>
      </c>
      <c r="D18" t="s">
        <v>360</v>
      </c>
      <c r="G18" s="684">
        <f>C18*'Calculatie sheet'!AT$7</f>
        <v>0</v>
      </c>
      <c r="H18" s="682">
        <f>C18*'Calculatie sheet'!AT$8</f>
        <v>0</v>
      </c>
      <c r="I18" t="str">
        <f t="shared" si="0"/>
        <v>Biobased</v>
      </c>
      <c r="J18" s="568">
        <f>LOOKUP('Calculatie sheet'!$AT$2,'Objectenoverzicht aantallen'!$A:$A,'Objectenoverzicht aantallen'!E:E)*$C18</f>
        <v>0</v>
      </c>
      <c r="K18" s="568">
        <f>LOOKUP('Calculatie sheet'!$AT$2,'Objectenoverzicht aantallen'!$A:$A,'Objectenoverzicht aantallen'!F:F)*$C18</f>
        <v>0</v>
      </c>
      <c r="L18" s="568">
        <f>LOOKUP('Calculatie sheet'!$AT$2,'Objectenoverzicht aantallen'!$A:$A,'Objectenoverzicht aantallen'!G:G)*$C18</f>
        <v>0</v>
      </c>
      <c r="M18" s="568">
        <f>LOOKUP('Calculatie sheet'!$AT$2,'Objectenoverzicht aantallen'!$A:$A,'Objectenoverzicht aantallen'!H:H)*$C18</f>
        <v>0</v>
      </c>
      <c r="N18" s="568">
        <f>LOOKUP('Calculatie sheet'!$AT$2,'Objectenoverzicht aantallen'!$A:$A,'Objectenoverzicht aantallen'!I:I)*$C18</f>
        <v>0</v>
      </c>
      <c r="O18" s="568">
        <f>LOOKUP('Calculatie sheet'!$AT$2,'Objectenoverzicht aantallen'!$A:$A,'Objectenoverzicht aantallen'!J:J)*$C18</f>
        <v>0</v>
      </c>
      <c r="P18" s="568">
        <f>LOOKUP('Calculatie sheet'!$AT$2,'Objectenoverzicht aantallen'!$A:$A,'Objectenoverzicht aantallen'!K:K)*$C18</f>
        <v>0</v>
      </c>
      <c r="Q18" s="568">
        <f>LOOKUP('Calculatie sheet'!$AT$2,'Objectenoverzicht aantallen'!$A:$A,'Objectenoverzicht aantallen'!L:L)*$C18</f>
        <v>0</v>
      </c>
      <c r="R18" s="568">
        <f>LOOKUP('Calculatie sheet'!$AT$2,'Objectenoverzicht aantallen'!$A:$A,'Objectenoverzicht aantallen'!M:M)*$C18</f>
        <v>0</v>
      </c>
      <c r="S18" s="568">
        <f>LOOKUP('Calculatie sheet'!$AT$2,'Objectenoverzicht aantallen'!$A:$A,'Objectenoverzicht aantallen'!N:N)*$C18</f>
        <v>0</v>
      </c>
      <c r="T18" s="568">
        <f>LOOKUP('Calculatie sheet'!$AT$2,'Objectenoverzicht aantallen'!$A:$A,'Objectenoverzicht aantallen'!O:O)*$C18</f>
        <v>0</v>
      </c>
    </row>
    <row r="19" spans="2:20" x14ac:dyDescent="0.2">
      <c r="B19" t="str">
        <f>B12</f>
        <v>Hout</v>
      </c>
      <c r="C19" s="683">
        <f>'Calculatie sheet'!AT71*'Calculatie sheet'!$AT$57*'Calculatie sheet'!$AT$78</f>
        <v>0</v>
      </c>
      <c r="D19" t="s">
        <v>360</v>
      </c>
      <c r="G19" s="684">
        <f>C19*'Calculatie sheet'!AT$7</f>
        <v>0</v>
      </c>
      <c r="H19" s="682">
        <f>C19*'Calculatie sheet'!AT$8</f>
        <v>0</v>
      </c>
      <c r="I19" t="str">
        <f t="shared" ref="I19" si="4">D19</f>
        <v>Biobased</v>
      </c>
      <c r="J19" s="568">
        <f>LOOKUP('Calculatie sheet'!$AT$2,'Objectenoverzicht aantallen'!$A:$A,'Objectenoverzicht aantallen'!E:E)*$C19</f>
        <v>0</v>
      </c>
      <c r="K19" s="568">
        <f>LOOKUP('Calculatie sheet'!$AT$2,'Objectenoverzicht aantallen'!$A:$A,'Objectenoverzicht aantallen'!F:F)*$C19</f>
        <v>0</v>
      </c>
      <c r="L19" s="568">
        <f>LOOKUP('Calculatie sheet'!$AT$2,'Objectenoverzicht aantallen'!$A:$A,'Objectenoverzicht aantallen'!G:G)*$C19</f>
        <v>0</v>
      </c>
      <c r="M19" s="568">
        <f>LOOKUP('Calculatie sheet'!$AT$2,'Objectenoverzicht aantallen'!$A:$A,'Objectenoverzicht aantallen'!H:H)*$C19</f>
        <v>0</v>
      </c>
      <c r="N19" s="568">
        <f>LOOKUP('Calculatie sheet'!$AT$2,'Objectenoverzicht aantallen'!$A:$A,'Objectenoverzicht aantallen'!I:I)*$C19</f>
        <v>0</v>
      </c>
      <c r="O19" s="568">
        <f>LOOKUP('Calculatie sheet'!$AT$2,'Objectenoverzicht aantallen'!$A:$A,'Objectenoverzicht aantallen'!J:J)*$C19</f>
        <v>0</v>
      </c>
      <c r="P19" s="568">
        <f>LOOKUP('Calculatie sheet'!$AT$2,'Objectenoverzicht aantallen'!$A:$A,'Objectenoverzicht aantallen'!K:K)*$C19</f>
        <v>0</v>
      </c>
      <c r="Q19" s="568">
        <f>LOOKUP('Calculatie sheet'!$AT$2,'Objectenoverzicht aantallen'!$A:$A,'Objectenoverzicht aantallen'!L:L)*$C19</f>
        <v>0</v>
      </c>
      <c r="R19" s="568">
        <f>LOOKUP('Calculatie sheet'!$AT$2,'Objectenoverzicht aantallen'!$A:$A,'Objectenoverzicht aantallen'!M:M)*$C19</f>
        <v>0</v>
      </c>
      <c r="S19" s="568">
        <f>LOOKUP('Calculatie sheet'!$AT$2,'Objectenoverzicht aantallen'!$A:$A,'Objectenoverzicht aantallen'!N:N)*$C19</f>
        <v>0</v>
      </c>
      <c r="T19" s="568">
        <f>LOOKUP('Calculatie sheet'!$AT$2,'Objectenoverzicht aantallen'!$A:$A,'Objectenoverzicht aantallen'!O:O)*$C19</f>
        <v>0</v>
      </c>
    </row>
    <row r="20" spans="2:20" x14ac:dyDescent="0.2">
      <c r="B20" t="str">
        <f t="shared" ref="B20:B21" si="5">B13</f>
        <v>Grondbewerking</v>
      </c>
      <c r="C20" s="683">
        <f>'Calculatie sheet'!AT72*'Calculatie sheet'!$AT$57*'Calculatie sheet'!$AT$78</f>
        <v>0</v>
      </c>
      <c r="D20" t="s">
        <v>360</v>
      </c>
      <c r="G20" s="684">
        <f>C20*'Calculatie sheet'!AT$7</f>
        <v>0</v>
      </c>
      <c r="H20" s="682">
        <f>C20*'Calculatie sheet'!AT$8</f>
        <v>0</v>
      </c>
      <c r="I20" t="str">
        <f t="shared" si="0"/>
        <v>Biobased</v>
      </c>
      <c r="J20" s="568">
        <f>LOOKUP('Calculatie sheet'!$AT$2,'Objectenoverzicht aantallen'!$A:$A,'Objectenoverzicht aantallen'!E:E)*$C20</f>
        <v>0</v>
      </c>
      <c r="K20" s="568">
        <f>LOOKUP('Calculatie sheet'!$AT$2,'Objectenoverzicht aantallen'!$A:$A,'Objectenoverzicht aantallen'!F:F)*$C20</f>
        <v>0</v>
      </c>
      <c r="L20" s="568">
        <f>LOOKUP('Calculatie sheet'!$AT$2,'Objectenoverzicht aantallen'!$A:$A,'Objectenoverzicht aantallen'!G:G)*$C20</f>
        <v>0</v>
      </c>
      <c r="M20" s="568">
        <f>LOOKUP('Calculatie sheet'!$AT$2,'Objectenoverzicht aantallen'!$A:$A,'Objectenoverzicht aantallen'!H:H)*$C20</f>
        <v>0</v>
      </c>
      <c r="N20" s="568">
        <f>LOOKUP('Calculatie sheet'!$AT$2,'Objectenoverzicht aantallen'!$A:$A,'Objectenoverzicht aantallen'!I:I)*$C20</f>
        <v>0</v>
      </c>
      <c r="O20" s="568">
        <f>LOOKUP('Calculatie sheet'!$AT$2,'Objectenoverzicht aantallen'!$A:$A,'Objectenoverzicht aantallen'!J:J)*$C20</f>
        <v>0</v>
      </c>
      <c r="P20" s="568">
        <f>LOOKUP('Calculatie sheet'!$AT$2,'Objectenoverzicht aantallen'!$A:$A,'Objectenoverzicht aantallen'!K:K)*$C20</f>
        <v>0</v>
      </c>
      <c r="Q20" s="568">
        <f>LOOKUP('Calculatie sheet'!$AT$2,'Objectenoverzicht aantallen'!$A:$A,'Objectenoverzicht aantallen'!L:L)*$C20</f>
        <v>0</v>
      </c>
      <c r="R20" s="568">
        <f>LOOKUP('Calculatie sheet'!$AT$2,'Objectenoverzicht aantallen'!$A:$A,'Objectenoverzicht aantallen'!M:M)*$C20</f>
        <v>0</v>
      </c>
      <c r="S20" s="568">
        <f>LOOKUP('Calculatie sheet'!$AT$2,'Objectenoverzicht aantallen'!$A:$A,'Objectenoverzicht aantallen'!N:N)*$C20</f>
        <v>0</v>
      </c>
      <c r="T20" s="568">
        <f>LOOKUP('Calculatie sheet'!$AT$2,'Objectenoverzicht aantallen'!$A:$A,'Objectenoverzicht aantallen'!O:O)*$C20</f>
        <v>0</v>
      </c>
    </row>
    <row r="21" spans="2:20" x14ac:dyDescent="0.2">
      <c r="B21" t="str">
        <f t="shared" si="5"/>
        <v>Bestrating</v>
      </c>
      <c r="C21" s="683">
        <f>'Calculatie sheet'!AT73*'Calculatie sheet'!$AT$57*'Calculatie sheet'!$AT$78</f>
        <v>0</v>
      </c>
      <c r="D21" t="s">
        <v>360</v>
      </c>
      <c r="G21" s="684">
        <f>C21*'Calculatie sheet'!AT$7</f>
        <v>0</v>
      </c>
      <c r="H21" s="682">
        <f>C21*'Calculatie sheet'!AT$8</f>
        <v>0</v>
      </c>
      <c r="I21" t="str">
        <f t="shared" si="0"/>
        <v>Biobased</v>
      </c>
      <c r="J21" s="568">
        <f>LOOKUP('Calculatie sheet'!$AT$2,'Objectenoverzicht aantallen'!$A:$A,'Objectenoverzicht aantallen'!E:E)*$C21</f>
        <v>0</v>
      </c>
      <c r="K21" s="568">
        <f>LOOKUP('Calculatie sheet'!$AT$2,'Objectenoverzicht aantallen'!$A:$A,'Objectenoverzicht aantallen'!F:F)*$C21</f>
        <v>0</v>
      </c>
      <c r="L21" s="568">
        <f>LOOKUP('Calculatie sheet'!$AT$2,'Objectenoverzicht aantallen'!$A:$A,'Objectenoverzicht aantallen'!G:G)*$C21</f>
        <v>0</v>
      </c>
      <c r="M21" s="568">
        <f>LOOKUP('Calculatie sheet'!$AT$2,'Objectenoverzicht aantallen'!$A:$A,'Objectenoverzicht aantallen'!H:H)*$C21</f>
        <v>0</v>
      </c>
      <c r="N21" s="568">
        <f>LOOKUP('Calculatie sheet'!$AT$2,'Objectenoverzicht aantallen'!$A:$A,'Objectenoverzicht aantallen'!I:I)*$C21</f>
        <v>0</v>
      </c>
      <c r="O21" s="568">
        <f>LOOKUP('Calculatie sheet'!$AT$2,'Objectenoverzicht aantallen'!$A:$A,'Objectenoverzicht aantallen'!J:J)*$C21</f>
        <v>0</v>
      </c>
      <c r="P21" s="568">
        <f>LOOKUP('Calculatie sheet'!$AT$2,'Objectenoverzicht aantallen'!$A:$A,'Objectenoverzicht aantallen'!K:K)*$C21</f>
        <v>0</v>
      </c>
      <c r="Q21" s="568">
        <f>LOOKUP('Calculatie sheet'!$AT$2,'Objectenoverzicht aantallen'!$A:$A,'Objectenoverzicht aantallen'!L:L)*$C21</f>
        <v>0</v>
      </c>
      <c r="R21" s="568">
        <f>LOOKUP('Calculatie sheet'!$AT$2,'Objectenoverzicht aantallen'!$A:$A,'Objectenoverzicht aantallen'!M:M)*$C21</f>
        <v>0</v>
      </c>
      <c r="S21" s="568">
        <f>LOOKUP('Calculatie sheet'!$AT$2,'Objectenoverzicht aantallen'!$A:$A,'Objectenoverzicht aantallen'!N:N)*$C21</f>
        <v>0</v>
      </c>
      <c r="T21" s="568">
        <f>LOOKUP('Calculatie sheet'!$AT$2,'Objectenoverzicht aantallen'!$A:$A,'Objectenoverzicht aantallen'!O:O)*$C21</f>
        <v>0</v>
      </c>
    </row>
    <row r="22" spans="2:20" x14ac:dyDescent="0.2">
      <c r="B22" t="s">
        <v>348</v>
      </c>
      <c r="C22" s="683">
        <f>'Calculatie sheet'!AT74*'Calculatie sheet'!$AT$57*'Calculatie sheet'!$AT$78</f>
        <v>0</v>
      </c>
      <c r="D22" t="s">
        <v>360</v>
      </c>
      <c r="G22" s="684">
        <f>C22*'Calculatie sheet'!AT$7</f>
        <v>0</v>
      </c>
      <c r="H22" s="682">
        <f>C22*'Calculatie sheet'!AT$8</f>
        <v>0</v>
      </c>
      <c r="I22" t="str">
        <f t="shared" si="0"/>
        <v>Biobased</v>
      </c>
      <c r="J22" s="568">
        <f>LOOKUP('Calculatie sheet'!$AT$2,'Objectenoverzicht aantallen'!$A:$A,'Objectenoverzicht aantallen'!E:E)*$C22</f>
        <v>0</v>
      </c>
      <c r="K22" s="568">
        <f>LOOKUP('Calculatie sheet'!$AT$2,'Objectenoverzicht aantallen'!$A:$A,'Objectenoverzicht aantallen'!F:F)*$C22</f>
        <v>0</v>
      </c>
      <c r="L22" s="568">
        <f>LOOKUP('Calculatie sheet'!$AT$2,'Objectenoverzicht aantallen'!$A:$A,'Objectenoverzicht aantallen'!G:G)*$C22</f>
        <v>0</v>
      </c>
      <c r="M22" s="568">
        <f>LOOKUP('Calculatie sheet'!$AT$2,'Objectenoverzicht aantallen'!$A:$A,'Objectenoverzicht aantallen'!H:H)*$C22</f>
        <v>0</v>
      </c>
      <c r="N22" s="568">
        <f>LOOKUP('Calculatie sheet'!$AT$2,'Objectenoverzicht aantallen'!$A:$A,'Objectenoverzicht aantallen'!I:I)*$C22</f>
        <v>0</v>
      </c>
      <c r="O22" s="568">
        <f>LOOKUP('Calculatie sheet'!$AT$2,'Objectenoverzicht aantallen'!$A:$A,'Objectenoverzicht aantallen'!J:J)*$C22</f>
        <v>0</v>
      </c>
      <c r="P22" s="568">
        <f>LOOKUP('Calculatie sheet'!$AT$2,'Objectenoverzicht aantallen'!$A:$A,'Objectenoverzicht aantallen'!K:K)*$C22</f>
        <v>0</v>
      </c>
      <c r="Q22" s="568">
        <f>LOOKUP('Calculatie sheet'!$AT$2,'Objectenoverzicht aantallen'!$A:$A,'Objectenoverzicht aantallen'!L:L)*$C22</f>
        <v>0</v>
      </c>
      <c r="R22" s="568">
        <f>LOOKUP('Calculatie sheet'!$AT$2,'Objectenoverzicht aantallen'!$A:$A,'Objectenoverzicht aantallen'!M:M)*$C22</f>
        <v>0</v>
      </c>
      <c r="S22" s="568">
        <f>LOOKUP('Calculatie sheet'!$AT$2,'Objectenoverzicht aantallen'!$A:$A,'Objectenoverzicht aantallen'!N:N)*$C22</f>
        <v>0</v>
      </c>
      <c r="T22" s="568">
        <f>LOOKUP('Calculatie sheet'!$AT$2,'Objectenoverzicht aantallen'!$A:$A,'Objectenoverzicht aantallen'!O:O)*$C22</f>
        <v>0</v>
      </c>
    </row>
  </sheetData>
  <pageMargins left="0.7" right="0.7" top="0.75" bottom="0.75" header="0.3" footer="0.3"/>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6D83-F170-BB44-AB3B-06808C6258A2}">
  <dimension ref="A1:T22"/>
  <sheetViews>
    <sheetView workbookViewId="0">
      <selection activeCell="G18" sqref="G18:T19"/>
    </sheetView>
  </sheetViews>
  <sheetFormatPr baseColWidth="10" defaultRowHeight="16" x14ac:dyDescent="0.2"/>
  <cols>
    <col min="5" max="5" width="21" bestFit="1" customWidth="1"/>
  </cols>
  <sheetData>
    <row r="1" spans="1:20" x14ac:dyDescent="0.2">
      <c r="A1" t="str">
        <f>'Calculatie sheet'!AU3</f>
        <v>Schut-/keersluis klein (staal)</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sheet'!AU68*'Calculatie sheet'!$AU$57*(1-'Calculatie sheet'!$AU$77-'Calculatie sheet'!$AU$78)</f>
        <v>825431.25</v>
      </c>
      <c r="D2" t="s">
        <v>134</v>
      </c>
      <c r="E2" s="8" t="s">
        <v>71</v>
      </c>
      <c r="G2" s="684">
        <f>C2*'Calculatie sheet'!AU$7</f>
        <v>0</v>
      </c>
      <c r="H2" s="682">
        <f>C2*'Calculatie sheet'!AU$8</f>
        <v>0</v>
      </c>
      <c r="I2" t="str">
        <f>D2</f>
        <v>Primair</v>
      </c>
      <c r="J2" s="568">
        <f>LOOKUP('Calculatie sheet'!$AU$2,'Objectenoverzicht aantallen'!$A:$A,'Objectenoverzicht aantallen'!E:E)*$C2</f>
        <v>0</v>
      </c>
      <c r="K2" s="568">
        <f>LOOKUP('Calculatie sheet'!$AU$2,'Objectenoverzicht aantallen'!$A:$A,'Objectenoverzicht aantallen'!F:F)*$C2</f>
        <v>0</v>
      </c>
      <c r="L2" s="568">
        <f>LOOKUP('Calculatie sheet'!$AU$2,'Objectenoverzicht aantallen'!$A:$A,'Objectenoverzicht aantallen'!G:G)*$C2</f>
        <v>0</v>
      </c>
      <c r="M2" s="568">
        <f>LOOKUP('Calculatie sheet'!$AU$2,'Objectenoverzicht aantallen'!$A:$A,'Objectenoverzicht aantallen'!H:H)*$C2</f>
        <v>0</v>
      </c>
      <c r="N2" s="568">
        <f>LOOKUP('Calculatie sheet'!$AU$2,'Objectenoverzicht aantallen'!$A:$A,'Objectenoverzicht aantallen'!I:I)*$C2</f>
        <v>0</v>
      </c>
      <c r="O2" s="568">
        <f>LOOKUP('Calculatie sheet'!$AU$2,'Objectenoverzicht aantallen'!$A:$A,'Objectenoverzicht aantallen'!J:J)*$C2</f>
        <v>0</v>
      </c>
      <c r="P2" s="568">
        <f>LOOKUP('Calculatie sheet'!$AU$2,'Objectenoverzicht aantallen'!$A:$A,'Objectenoverzicht aantallen'!K:K)*$C2</f>
        <v>0</v>
      </c>
      <c r="Q2" s="568">
        <f>LOOKUP('Calculatie sheet'!$AU$2,'Objectenoverzicht aantallen'!$A:$A,'Objectenoverzicht aantallen'!L:L)*$C2</f>
        <v>0</v>
      </c>
      <c r="R2" s="568">
        <f>LOOKUP('Calculatie sheet'!$AU$2,'Objectenoverzicht aantallen'!$A:$A,'Objectenoverzicht aantallen'!M:M)*$C2</f>
        <v>0</v>
      </c>
      <c r="S2" s="568">
        <f>LOOKUP('Calculatie sheet'!$AU$2,'Objectenoverzicht aantallen'!$A:$A,'Objectenoverzicht aantallen'!N:N)*$C2</f>
        <v>0</v>
      </c>
      <c r="T2" s="568">
        <f>LOOKUP('Calculatie sheet'!$AU$2,'Objectenoverzicht aantallen'!$A:$A,'Objectenoverzicht aantallen'!O:O)*$C2</f>
        <v>0</v>
      </c>
    </row>
    <row r="3" spans="1:20" x14ac:dyDescent="0.2">
      <c r="B3" t="str">
        <f>'Calculatie sheet'!C69</f>
        <v>Staal</v>
      </c>
      <c r="C3" s="683">
        <f>'Calculatie sheet'!AU69*'Calculatie sheet'!$AU$57*(1-'Calculatie sheet'!$AU$77-'Calculatie sheet'!$AU$78)</f>
        <v>43443.75</v>
      </c>
      <c r="D3" t="s">
        <v>134</v>
      </c>
      <c r="E3" s="24" t="s">
        <v>74</v>
      </c>
      <c r="G3" s="684">
        <f>C3*'Calculatie sheet'!AU$7</f>
        <v>0</v>
      </c>
      <c r="H3" s="682">
        <f>C3*'Calculatie sheet'!AU$8</f>
        <v>0</v>
      </c>
      <c r="I3" t="str">
        <f t="shared" ref="I3:I22" si="0">D3</f>
        <v>Primair</v>
      </c>
      <c r="J3" s="568">
        <f>LOOKUP('Calculatie sheet'!$AU$2,'Objectenoverzicht aantallen'!$A:$A,'Objectenoverzicht aantallen'!E:E)*$C3</f>
        <v>0</v>
      </c>
      <c r="K3" s="568">
        <f>LOOKUP('Calculatie sheet'!$AU$2,'Objectenoverzicht aantallen'!$A:$A,'Objectenoverzicht aantallen'!F:F)*$C3</f>
        <v>0</v>
      </c>
      <c r="L3" s="568">
        <f>LOOKUP('Calculatie sheet'!$AU$2,'Objectenoverzicht aantallen'!$A:$A,'Objectenoverzicht aantallen'!G:G)*$C3</f>
        <v>0</v>
      </c>
      <c r="M3" s="568">
        <f>LOOKUP('Calculatie sheet'!$AU$2,'Objectenoverzicht aantallen'!$A:$A,'Objectenoverzicht aantallen'!H:H)*$C3</f>
        <v>0</v>
      </c>
      <c r="N3" s="568">
        <f>LOOKUP('Calculatie sheet'!$AU$2,'Objectenoverzicht aantallen'!$A:$A,'Objectenoverzicht aantallen'!I:I)*$C3</f>
        <v>0</v>
      </c>
      <c r="O3" s="568">
        <f>LOOKUP('Calculatie sheet'!$AU$2,'Objectenoverzicht aantallen'!$A:$A,'Objectenoverzicht aantallen'!J:J)*$C3</f>
        <v>0</v>
      </c>
      <c r="P3" s="568">
        <f>LOOKUP('Calculatie sheet'!$AU$2,'Objectenoverzicht aantallen'!$A:$A,'Objectenoverzicht aantallen'!K:K)*$C3</f>
        <v>0</v>
      </c>
      <c r="Q3" s="568">
        <f>LOOKUP('Calculatie sheet'!$AU$2,'Objectenoverzicht aantallen'!$A:$A,'Objectenoverzicht aantallen'!L:L)*$C3</f>
        <v>0</v>
      </c>
      <c r="R3" s="568">
        <f>LOOKUP('Calculatie sheet'!$AU$2,'Objectenoverzicht aantallen'!$A:$A,'Objectenoverzicht aantallen'!M:M)*$C3</f>
        <v>0</v>
      </c>
      <c r="S3" s="568">
        <f>LOOKUP('Calculatie sheet'!$AU$2,'Objectenoverzicht aantallen'!$A:$A,'Objectenoverzicht aantallen'!N:N)*$C3</f>
        <v>0</v>
      </c>
      <c r="T3" s="568">
        <f>LOOKUP('Calculatie sheet'!$AU$2,'Objectenoverzicht aantallen'!$A:$A,'Objectenoverzicht aantallen'!O:O)*$C3</f>
        <v>0</v>
      </c>
    </row>
    <row r="4" spans="1:20" x14ac:dyDescent="0.2">
      <c r="B4" t="str">
        <f>'Calculatie sheet'!C70</f>
        <v>Asfalt</v>
      </c>
      <c r="C4" s="683">
        <f>'Calculatie sheet'!AU70*'Calculatie sheet'!$AU$57*(1-'Calculatie sheet'!$AU$77-'Calculatie sheet'!$AU$78)</f>
        <v>0</v>
      </c>
      <c r="D4" t="s">
        <v>134</v>
      </c>
      <c r="E4" s="25" t="s">
        <v>75</v>
      </c>
      <c r="G4" s="684">
        <f>C4*'Calculatie sheet'!AU$7</f>
        <v>0</v>
      </c>
      <c r="H4" s="682">
        <f>C4*'Calculatie sheet'!AU$8</f>
        <v>0</v>
      </c>
      <c r="I4" t="str">
        <f t="shared" si="0"/>
        <v>Primair</v>
      </c>
      <c r="J4" s="568">
        <f>LOOKUP('Calculatie sheet'!$AU$2,'Objectenoverzicht aantallen'!$A:$A,'Objectenoverzicht aantallen'!E:E)*$C4</f>
        <v>0</v>
      </c>
      <c r="K4" s="568">
        <f>LOOKUP('Calculatie sheet'!$AU$2,'Objectenoverzicht aantallen'!$A:$A,'Objectenoverzicht aantallen'!F:F)*$C4</f>
        <v>0</v>
      </c>
      <c r="L4" s="568">
        <f>LOOKUP('Calculatie sheet'!$AU$2,'Objectenoverzicht aantallen'!$A:$A,'Objectenoverzicht aantallen'!G:G)*$C4</f>
        <v>0</v>
      </c>
      <c r="M4" s="568">
        <f>LOOKUP('Calculatie sheet'!$AU$2,'Objectenoverzicht aantallen'!$A:$A,'Objectenoverzicht aantallen'!H:H)*$C4</f>
        <v>0</v>
      </c>
      <c r="N4" s="568">
        <f>LOOKUP('Calculatie sheet'!$AU$2,'Objectenoverzicht aantallen'!$A:$A,'Objectenoverzicht aantallen'!I:I)*$C4</f>
        <v>0</v>
      </c>
      <c r="O4" s="568">
        <f>LOOKUP('Calculatie sheet'!$AU$2,'Objectenoverzicht aantallen'!$A:$A,'Objectenoverzicht aantallen'!J:J)*$C4</f>
        <v>0</v>
      </c>
      <c r="P4" s="568">
        <f>LOOKUP('Calculatie sheet'!$AU$2,'Objectenoverzicht aantallen'!$A:$A,'Objectenoverzicht aantallen'!K:K)*$C4</f>
        <v>0</v>
      </c>
      <c r="Q4" s="568">
        <f>LOOKUP('Calculatie sheet'!$AU$2,'Objectenoverzicht aantallen'!$A:$A,'Objectenoverzicht aantallen'!L:L)*$C4</f>
        <v>0</v>
      </c>
      <c r="R4" s="568">
        <f>LOOKUP('Calculatie sheet'!$AU$2,'Objectenoverzicht aantallen'!$A:$A,'Objectenoverzicht aantallen'!M:M)*$C4</f>
        <v>0</v>
      </c>
      <c r="S4" s="568">
        <f>LOOKUP('Calculatie sheet'!$AU$2,'Objectenoverzicht aantallen'!$A:$A,'Objectenoverzicht aantallen'!N:N)*$C4</f>
        <v>0</v>
      </c>
      <c r="T4" s="568">
        <f>LOOKUP('Calculatie sheet'!$AU$2,'Objectenoverzicht aantallen'!$A:$A,'Objectenoverzicht aantallen'!O:O)*$C4</f>
        <v>0</v>
      </c>
    </row>
    <row r="5" spans="1:20" x14ac:dyDescent="0.2">
      <c r="B5" t="s">
        <v>866</v>
      </c>
      <c r="C5" s="683">
        <f>'Calculatie sheet'!AU71*'Calculatie sheet'!$AU$57*(1-'Calculatie sheet'!$AU$77-'Calculatie sheet'!$AU$78)</f>
        <v>0</v>
      </c>
      <c r="D5" t="s">
        <v>134</v>
      </c>
      <c r="E5" s="27" t="s">
        <v>93</v>
      </c>
      <c r="G5" s="684">
        <f>C5*'Calculatie sheet'!AU$7</f>
        <v>0</v>
      </c>
      <c r="H5" s="682">
        <f>C5*'Calculatie sheet'!AU$8</f>
        <v>0</v>
      </c>
      <c r="I5" t="str">
        <f t="shared" ref="I5" si="1">D5</f>
        <v>Primair</v>
      </c>
      <c r="J5" s="568">
        <f>LOOKUP('Calculatie sheet'!$AU$2,'Objectenoverzicht aantallen'!$A:$A,'Objectenoverzicht aantallen'!E:E)*$C5</f>
        <v>0</v>
      </c>
      <c r="K5" s="568">
        <f>LOOKUP('Calculatie sheet'!$AU$2,'Objectenoverzicht aantallen'!$A:$A,'Objectenoverzicht aantallen'!F:F)*$C5</f>
        <v>0</v>
      </c>
      <c r="L5" s="568">
        <f>LOOKUP('Calculatie sheet'!$AU$2,'Objectenoverzicht aantallen'!$A:$A,'Objectenoverzicht aantallen'!G:G)*$C5</f>
        <v>0</v>
      </c>
      <c r="M5" s="568">
        <f>LOOKUP('Calculatie sheet'!$AU$2,'Objectenoverzicht aantallen'!$A:$A,'Objectenoverzicht aantallen'!H:H)*$C5</f>
        <v>0</v>
      </c>
      <c r="N5" s="568">
        <f>LOOKUP('Calculatie sheet'!$AU$2,'Objectenoverzicht aantallen'!$A:$A,'Objectenoverzicht aantallen'!I:I)*$C5</f>
        <v>0</v>
      </c>
      <c r="O5" s="568">
        <f>LOOKUP('Calculatie sheet'!$AU$2,'Objectenoverzicht aantallen'!$A:$A,'Objectenoverzicht aantallen'!J:J)*$C5</f>
        <v>0</v>
      </c>
      <c r="P5" s="568">
        <f>LOOKUP('Calculatie sheet'!$AU$2,'Objectenoverzicht aantallen'!$A:$A,'Objectenoverzicht aantallen'!K:K)*$C5</f>
        <v>0</v>
      </c>
      <c r="Q5" s="568">
        <f>LOOKUP('Calculatie sheet'!$AU$2,'Objectenoverzicht aantallen'!$A:$A,'Objectenoverzicht aantallen'!L:L)*$C5</f>
        <v>0</v>
      </c>
      <c r="R5" s="568">
        <f>LOOKUP('Calculatie sheet'!$AU$2,'Objectenoverzicht aantallen'!$A:$A,'Objectenoverzicht aantallen'!M:M)*$C5</f>
        <v>0</v>
      </c>
      <c r="S5" s="568">
        <f>LOOKUP('Calculatie sheet'!$AU$2,'Objectenoverzicht aantallen'!$A:$A,'Objectenoverzicht aantallen'!N:N)*$C5</f>
        <v>0</v>
      </c>
      <c r="T5" s="568">
        <f>LOOKUP('Calculatie sheet'!$AU$2,'Objectenoverzicht aantallen'!$A:$A,'Objectenoverzicht aantallen'!O:O)*$C5</f>
        <v>0</v>
      </c>
    </row>
    <row r="6" spans="1:20" x14ac:dyDescent="0.2">
      <c r="B6" t="str">
        <f>'Calculatie sheet'!C72</f>
        <v>Grondbewerking</v>
      </c>
      <c r="C6" s="683">
        <f>'Calculatie sheet'!AU72*'Calculatie sheet'!$AU$57*(1-'Calculatie sheet'!$AU$77-'Calculatie sheet'!$AU$78)</f>
        <v>0</v>
      </c>
      <c r="D6" t="s">
        <v>134</v>
      </c>
      <c r="E6" s="38" t="s">
        <v>659</v>
      </c>
      <c r="G6" s="684">
        <f>C6*'Calculatie sheet'!AU$7</f>
        <v>0</v>
      </c>
      <c r="H6" s="682">
        <f>C6*'Calculatie sheet'!AU$8</f>
        <v>0</v>
      </c>
      <c r="I6" t="str">
        <f t="shared" si="0"/>
        <v>Primair</v>
      </c>
      <c r="J6" s="568">
        <f>LOOKUP('Calculatie sheet'!$AU$2,'Objectenoverzicht aantallen'!$A:$A,'Objectenoverzicht aantallen'!E:E)*$C6</f>
        <v>0</v>
      </c>
      <c r="K6" s="568">
        <f>LOOKUP('Calculatie sheet'!$AU$2,'Objectenoverzicht aantallen'!$A:$A,'Objectenoverzicht aantallen'!F:F)*$C6</f>
        <v>0</v>
      </c>
      <c r="L6" s="568">
        <f>LOOKUP('Calculatie sheet'!$AU$2,'Objectenoverzicht aantallen'!$A:$A,'Objectenoverzicht aantallen'!G:G)*$C6</f>
        <v>0</v>
      </c>
      <c r="M6" s="568">
        <f>LOOKUP('Calculatie sheet'!$AU$2,'Objectenoverzicht aantallen'!$A:$A,'Objectenoverzicht aantallen'!H:H)*$C6</f>
        <v>0</v>
      </c>
      <c r="N6" s="568">
        <f>LOOKUP('Calculatie sheet'!$AU$2,'Objectenoverzicht aantallen'!$A:$A,'Objectenoverzicht aantallen'!I:I)*$C6</f>
        <v>0</v>
      </c>
      <c r="O6" s="568">
        <f>LOOKUP('Calculatie sheet'!$AU$2,'Objectenoverzicht aantallen'!$A:$A,'Objectenoverzicht aantallen'!J:J)*$C6</f>
        <v>0</v>
      </c>
      <c r="P6" s="568">
        <f>LOOKUP('Calculatie sheet'!$AU$2,'Objectenoverzicht aantallen'!$A:$A,'Objectenoverzicht aantallen'!K:K)*$C6</f>
        <v>0</v>
      </c>
      <c r="Q6" s="568">
        <f>LOOKUP('Calculatie sheet'!$AU$2,'Objectenoverzicht aantallen'!$A:$A,'Objectenoverzicht aantallen'!L:L)*$C6</f>
        <v>0</v>
      </c>
      <c r="R6" s="568">
        <f>LOOKUP('Calculatie sheet'!$AU$2,'Objectenoverzicht aantallen'!$A:$A,'Objectenoverzicht aantallen'!M:M)*$C6</f>
        <v>0</v>
      </c>
      <c r="S6" s="568">
        <f>LOOKUP('Calculatie sheet'!$AU$2,'Objectenoverzicht aantallen'!$A:$A,'Objectenoverzicht aantallen'!N:N)*$C6</f>
        <v>0</v>
      </c>
      <c r="T6" s="568">
        <f>LOOKUP('Calculatie sheet'!$AU$2,'Objectenoverzicht aantallen'!$A:$A,'Objectenoverzicht aantallen'!O:O)*$C6</f>
        <v>0</v>
      </c>
    </row>
    <row r="7" spans="1:20" x14ac:dyDescent="0.2">
      <c r="B7" t="str">
        <f>'Calculatie sheet'!C73</f>
        <v>Bestrating</v>
      </c>
      <c r="C7" s="683">
        <f>'Calculatie sheet'!AU73*'Calculatie sheet'!$AU$57*(1-'Calculatie sheet'!$AU$77-'Calculatie sheet'!$AU$78)</f>
        <v>0</v>
      </c>
      <c r="D7" t="s">
        <v>134</v>
      </c>
      <c r="E7" s="569" t="s">
        <v>597</v>
      </c>
      <c r="G7" s="684">
        <f>C7*'Calculatie sheet'!AU$7</f>
        <v>0</v>
      </c>
      <c r="H7" s="682">
        <f>C7*'Calculatie sheet'!AU$8</f>
        <v>0</v>
      </c>
      <c r="I7" t="str">
        <f t="shared" si="0"/>
        <v>Primair</v>
      </c>
      <c r="J7" s="568">
        <f>LOOKUP('Calculatie sheet'!$AU$2,'Objectenoverzicht aantallen'!$A:$A,'Objectenoverzicht aantallen'!E:E)*$C7</f>
        <v>0</v>
      </c>
      <c r="K7" s="568">
        <f>LOOKUP('Calculatie sheet'!$AU$2,'Objectenoverzicht aantallen'!$A:$A,'Objectenoverzicht aantallen'!F:F)*$C7</f>
        <v>0</v>
      </c>
      <c r="L7" s="568">
        <f>LOOKUP('Calculatie sheet'!$AU$2,'Objectenoverzicht aantallen'!$A:$A,'Objectenoverzicht aantallen'!G:G)*$C7</f>
        <v>0</v>
      </c>
      <c r="M7" s="568">
        <f>LOOKUP('Calculatie sheet'!$AU$2,'Objectenoverzicht aantallen'!$A:$A,'Objectenoverzicht aantallen'!H:H)*$C7</f>
        <v>0</v>
      </c>
      <c r="N7" s="568">
        <f>LOOKUP('Calculatie sheet'!$AU$2,'Objectenoverzicht aantallen'!$A:$A,'Objectenoverzicht aantallen'!I:I)*$C7</f>
        <v>0</v>
      </c>
      <c r="O7" s="568">
        <f>LOOKUP('Calculatie sheet'!$AU$2,'Objectenoverzicht aantallen'!$A:$A,'Objectenoverzicht aantallen'!J:J)*$C7</f>
        <v>0</v>
      </c>
      <c r="P7" s="568">
        <f>LOOKUP('Calculatie sheet'!$AU$2,'Objectenoverzicht aantallen'!$A:$A,'Objectenoverzicht aantallen'!K:K)*$C7</f>
        <v>0</v>
      </c>
      <c r="Q7" s="568">
        <f>LOOKUP('Calculatie sheet'!$AU$2,'Objectenoverzicht aantallen'!$A:$A,'Objectenoverzicht aantallen'!L:L)*$C7</f>
        <v>0</v>
      </c>
      <c r="R7" s="568">
        <f>LOOKUP('Calculatie sheet'!$AU$2,'Objectenoverzicht aantallen'!$A:$A,'Objectenoverzicht aantallen'!M:M)*$C7</f>
        <v>0</v>
      </c>
      <c r="S7" s="568">
        <f>LOOKUP('Calculatie sheet'!$AU$2,'Objectenoverzicht aantallen'!$A:$A,'Objectenoverzicht aantallen'!N:N)*$C7</f>
        <v>0</v>
      </c>
      <c r="T7" s="568">
        <f>LOOKUP('Calculatie sheet'!$AU$2,'Objectenoverzicht aantallen'!$A:$A,'Objectenoverzicht aantallen'!O:O)*$C7</f>
        <v>0</v>
      </c>
    </row>
    <row r="8" spans="1:20" x14ac:dyDescent="0.2">
      <c r="B8" t="s">
        <v>348</v>
      </c>
      <c r="C8" s="683">
        <f>'Calculatie sheet'!AU74*'Calculatie sheet'!$AU$57*(1-'Calculatie sheet'!$AU$77-'Calculatie sheet'!$AU$78)</f>
        <v>0</v>
      </c>
      <c r="D8" t="s">
        <v>134</v>
      </c>
      <c r="G8" s="684">
        <f>C8*'Calculatie sheet'!AU$7</f>
        <v>0</v>
      </c>
      <c r="H8" s="682">
        <f>C8*'Calculatie sheet'!AU$8</f>
        <v>0</v>
      </c>
      <c r="I8" t="str">
        <f t="shared" si="0"/>
        <v>Primair</v>
      </c>
      <c r="J8" s="568">
        <f>LOOKUP('Calculatie sheet'!$AU$2,'Objectenoverzicht aantallen'!$A:$A,'Objectenoverzicht aantallen'!E:E)*$C8</f>
        <v>0</v>
      </c>
      <c r="K8" s="568">
        <f>LOOKUP('Calculatie sheet'!$AU$2,'Objectenoverzicht aantallen'!$A:$A,'Objectenoverzicht aantallen'!F:F)*$C8</f>
        <v>0</v>
      </c>
      <c r="L8" s="568">
        <f>LOOKUP('Calculatie sheet'!$AU$2,'Objectenoverzicht aantallen'!$A:$A,'Objectenoverzicht aantallen'!G:G)*$C8</f>
        <v>0</v>
      </c>
      <c r="M8" s="568">
        <f>LOOKUP('Calculatie sheet'!$AU$2,'Objectenoverzicht aantallen'!$A:$A,'Objectenoverzicht aantallen'!H:H)*$C8</f>
        <v>0</v>
      </c>
      <c r="N8" s="568">
        <f>LOOKUP('Calculatie sheet'!$AU$2,'Objectenoverzicht aantallen'!$A:$A,'Objectenoverzicht aantallen'!I:I)*$C8</f>
        <v>0</v>
      </c>
      <c r="O8" s="568">
        <f>LOOKUP('Calculatie sheet'!$AU$2,'Objectenoverzicht aantallen'!$A:$A,'Objectenoverzicht aantallen'!J:J)*$C8</f>
        <v>0</v>
      </c>
      <c r="P8" s="568">
        <f>LOOKUP('Calculatie sheet'!$AU$2,'Objectenoverzicht aantallen'!$A:$A,'Objectenoverzicht aantallen'!K:K)*$C8</f>
        <v>0</v>
      </c>
      <c r="Q8" s="568">
        <f>LOOKUP('Calculatie sheet'!$AU$2,'Objectenoverzicht aantallen'!$A:$A,'Objectenoverzicht aantallen'!L:L)*$C8</f>
        <v>0</v>
      </c>
      <c r="R8" s="568">
        <f>LOOKUP('Calculatie sheet'!$AU$2,'Objectenoverzicht aantallen'!$A:$A,'Objectenoverzicht aantallen'!M:M)*$C8</f>
        <v>0</v>
      </c>
      <c r="S8" s="568">
        <f>LOOKUP('Calculatie sheet'!$AU$2,'Objectenoverzicht aantallen'!$A:$A,'Objectenoverzicht aantallen'!N:N)*$C8</f>
        <v>0</v>
      </c>
      <c r="T8" s="568">
        <f>LOOKUP('Calculatie sheet'!$AU$2,'Objectenoverzicht aantallen'!$A:$A,'Objectenoverzicht aantallen'!O:O)*$C8</f>
        <v>0</v>
      </c>
    </row>
    <row r="9" spans="1:20" x14ac:dyDescent="0.2">
      <c r="B9" t="str">
        <f t="shared" ref="B9:B14" si="2">B2</f>
        <v>Beton</v>
      </c>
      <c r="C9" s="683">
        <f>'Calculatie sheet'!AU68*'Calculatie sheet'!$AU$57*'Calculatie sheet'!$AU$77</f>
        <v>0</v>
      </c>
      <c r="D9" t="s">
        <v>135</v>
      </c>
      <c r="G9" s="684">
        <f>C9*'Calculatie sheet'!AU$7</f>
        <v>0</v>
      </c>
      <c r="H9" s="682">
        <f>C9*'Calculatie sheet'!AU$8</f>
        <v>0</v>
      </c>
      <c r="I9" t="str">
        <f t="shared" si="0"/>
        <v>Secundair</v>
      </c>
      <c r="J9" s="568">
        <f>LOOKUP('Calculatie sheet'!$AU$2,'Objectenoverzicht aantallen'!$A:$A,'Objectenoverzicht aantallen'!E:E)*$C9</f>
        <v>0</v>
      </c>
      <c r="K9" s="568">
        <f>LOOKUP('Calculatie sheet'!$AU$2,'Objectenoverzicht aantallen'!$A:$A,'Objectenoverzicht aantallen'!F:F)*$C9</f>
        <v>0</v>
      </c>
      <c r="L9" s="568">
        <f>LOOKUP('Calculatie sheet'!$AU$2,'Objectenoverzicht aantallen'!$A:$A,'Objectenoverzicht aantallen'!G:G)*$C9</f>
        <v>0</v>
      </c>
      <c r="M9" s="568">
        <f>LOOKUP('Calculatie sheet'!$AU$2,'Objectenoverzicht aantallen'!$A:$A,'Objectenoverzicht aantallen'!H:H)*$C9</f>
        <v>0</v>
      </c>
      <c r="N9" s="568">
        <f>LOOKUP('Calculatie sheet'!$AU$2,'Objectenoverzicht aantallen'!$A:$A,'Objectenoverzicht aantallen'!I:I)*$C9</f>
        <v>0</v>
      </c>
      <c r="O9" s="568">
        <f>LOOKUP('Calculatie sheet'!$AU$2,'Objectenoverzicht aantallen'!$A:$A,'Objectenoverzicht aantallen'!J:J)*$C9</f>
        <v>0</v>
      </c>
      <c r="P9" s="568">
        <f>LOOKUP('Calculatie sheet'!$AU$2,'Objectenoverzicht aantallen'!$A:$A,'Objectenoverzicht aantallen'!K:K)*$C9</f>
        <v>0</v>
      </c>
      <c r="Q9" s="568">
        <f>LOOKUP('Calculatie sheet'!$AU$2,'Objectenoverzicht aantallen'!$A:$A,'Objectenoverzicht aantallen'!L:L)*$C9</f>
        <v>0</v>
      </c>
      <c r="R9" s="568">
        <f>LOOKUP('Calculatie sheet'!$AU$2,'Objectenoverzicht aantallen'!$A:$A,'Objectenoverzicht aantallen'!M:M)*$C9</f>
        <v>0</v>
      </c>
      <c r="S9" s="568">
        <f>LOOKUP('Calculatie sheet'!$AU$2,'Objectenoverzicht aantallen'!$A:$A,'Objectenoverzicht aantallen'!N:N)*$C9</f>
        <v>0</v>
      </c>
      <c r="T9" s="568">
        <f>LOOKUP('Calculatie sheet'!$AU$2,'Objectenoverzicht aantallen'!$A:$A,'Objectenoverzicht aantallen'!O:O)*$C9</f>
        <v>0</v>
      </c>
    </row>
    <row r="10" spans="1:20" x14ac:dyDescent="0.2">
      <c r="B10" t="str">
        <f t="shared" si="2"/>
        <v>Staal</v>
      </c>
      <c r="C10" s="683">
        <f>'Calculatie sheet'!AU69*'Calculatie sheet'!$AU$57*'Calculatie sheet'!$AU$77</f>
        <v>0</v>
      </c>
      <c r="D10" t="s">
        <v>135</v>
      </c>
      <c r="G10" s="684">
        <f>C10*'Calculatie sheet'!AU$7</f>
        <v>0</v>
      </c>
      <c r="H10" s="682">
        <f>C10*'Calculatie sheet'!AU$8</f>
        <v>0</v>
      </c>
      <c r="I10" t="str">
        <f t="shared" si="0"/>
        <v>Secundair</v>
      </c>
      <c r="J10" s="568">
        <f>LOOKUP('Calculatie sheet'!$AU$2,'Objectenoverzicht aantallen'!$A:$A,'Objectenoverzicht aantallen'!E:E)*$C10</f>
        <v>0</v>
      </c>
      <c r="K10" s="568">
        <f>LOOKUP('Calculatie sheet'!$AU$2,'Objectenoverzicht aantallen'!$A:$A,'Objectenoverzicht aantallen'!F:F)*$C10</f>
        <v>0</v>
      </c>
      <c r="L10" s="568">
        <f>LOOKUP('Calculatie sheet'!$AU$2,'Objectenoverzicht aantallen'!$A:$A,'Objectenoverzicht aantallen'!G:G)*$C10</f>
        <v>0</v>
      </c>
      <c r="M10" s="568">
        <f>LOOKUP('Calculatie sheet'!$AU$2,'Objectenoverzicht aantallen'!$A:$A,'Objectenoverzicht aantallen'!H:H)*$C10</f>
        <v>0</v>
      </c>
      <c r="N10" s="568">
        <f>LOOKUP('Calculatie sheet'!$AU$2,'Objectenoverzicht aantallen'!$A:$A,'Objectenoverzicht aantallen'!I:I)*$C10</f>
        <v>0</v>
      </c>
      <c r="O10" s="568">
        <f>LOOKUP('Calculatie sheet'!$AU$2,'Objectenoverzicht aantallen'!$A:$A,'Objectenoverzicht aantallen'!J:J)*$C10</f>
        <v>0</v>
      </c>
      <c r="P10" s="568">
        <f>LOOKUP('Calculatie sheet'!$AU$2,'Objectenoverzicht aantallen'!$A:$A,'Objectenoverzicht aantallen'!K:K)*$C10</f>
        <v>0</v>
      </c>
      <c r="Q10" s="568">
        <f>LOOKUP('Calculatie sheet'!$AU$2,'Objectenoverzicht aantallen'!$A:$A,'Objectenoverzicht aantallen'!L:L)*$C10</f>
        <v>0</v>
      </c>
      <c r="R10" s="568">
        <f>LOOKUP('Calculatie sheet'!$AU$2,'Objectenoverzicht aantallen'!$A:$A,'Objectenoverzicht aantallen'!M:M)*$C10</f>
        <v>0</v>
      </c>
      <c r="S10" s="568">
        <f>LOOKUP('Calculatie sheet'!$AU$2,'Objectenoverzicht aantallen'!$A:$A,'Objectenoverzicht aantallen'!N:N)*$C10</f>
        <v>0</v>
      </c>
      <c r="T10" s="568">
        <f>LOOKUP('Calculatie sheet'!$AU$2,'Objectenoverzicht aantallen'!$A:$A,'Objectenoverzicht aantallen'!O:O)*$C10</f>
        <v>0</v>
      </c>
    </row>
    <row r="11" spans="1:20" x14ac:dyDescent="0.2">
      <c r="B11" t="str">
        <f t="shared" si="2"/>
        <v>Asfalt</v>
      </c>
      <c r="C11" s="683">
        <f>'Calculatie sheet'!AU70*'Calculatie sheet'!$AU$57*'Calculatie sheet'!$AU$77</f>
        <v>0</v>
      </c>
      <c r="D11" t="s">
        <v>135</v>
      </c>
      <c r="G11" s="684">
        <f>C11*'Calculatie sheet'!AU$7</f>
        <v>0</v>
      </c>
      <c r="H11" s="682">
        <f>C11*'Calculatie sheet'!AU$8</f>
        <v>0</v>
      </c>
      <c r="I11" t="str">
        <f t="shared" si="0"/>
        <v>Secundair</v>
      </c>
      <c r="J11" s="568">
        <f>LOOKUP('Calculatie sheet'!$AU$2,'Objectenoverzicht aantallen'!$A:$A,'Objectenoverzicht aantallen'!E:E)*$C11</f>
        <v>0</v>
      </c>
      <c r="K11" s="568">
        <f>LOOKUP('Calculatie sheet'!$AU$2,'Objectenoverzicht aantallen'!$A:$A,'Objectenoverzicht aantallen'!F:F)*$C11</f>
        <v>0</v>
      </c>
      <c r="L11" s="568">
        <f>LOOKUP('Calculatie sheet'!$AU$2,'Objectenoverzicht aantallen'!$A:$A,'Objectenoverzicht aantallen'!G:G)*$C11</f>
        <v>0</v>
      </c>
      <c r="M11" s="568">
        <f>LOOKUP('Calculatie sheet'!$AU$2,'Objectenoverzicht aantallen'!$A:$A,'Objectenoverzicht aantallen'!H:H)*$C11</f>
        <v>0</v>
      </c>
      <c r="N11" s="568">
        <f>LOOKUP('Calculatie sheet'!$AU$2,'Objectenoverzicht aantallen'!$A:$A,'Objectenoverzicht aantallen'!I:I)*$C11</f>
        <v>0</v>
      </c>
      <c r="O11" s="568">
        <f>LOOKUP('Calculatie sheet'!$AU$2,'Objectenoverzicht aantallen'!$A:$A,'Objectenoverzicht aantallen'!J:J)*$C11</f>
        <v>0</v>
      </c>
      <c r="P11" s="568">
        <f>LOOKUP('Calculatie sheet'!$AU$2,'Objectenoverzicht aantallen'!$A:$A,'Objectenoverzicht aantallen'!K:K)*$C11</f>
        <v>0</v>
      </c>
      <c r="Q11" s="568">
        <f>LOOKUP('Calculatie sheet'!$AU$2,'Objectenoverzicht aantallen'!$A:$A,'Objectenoverzicht aantallen'!L:L)*$C11</f>
        <v>0</v>
      </c>
      <c r="R11" s="568">
        <f>LOOKUP('Calculatie sheet'!$AU$2,'Objectenoverzicht aantallen'!$A:$A,'Objectenoverzicht aantallen'!M:M)*$C11</f>
        <v>0</v>
      </c>
      <c r="S11" s="568">
        <f>LOOKUP('Calculatie sheet'!$AU$2,'Objectenoverzicht aantallen'!$A:$A,'Objectenoverzicht aantallen'!N:N)*$C11</f>
        <v>0</v>
      </c>
      <c r="T11" s="568">
        <f>LOOKUP('Calculatie sheet'!$AU$2,'Objectenoverzicht aantallen'!$A:$A,'Objectenoverzicht aantallen'!O:O)*$C11</f>
        <v>0</v>
      </c>
    </row>
    <row r="12" spans="1:20" x14ac:dyDescent="0.2">
      <c r="B12" t="str">
        <f t="shared" si="2"/>
        <v>Hout</v>
      </c>
      <c r="C12" s="683">
        <f>'Calculatie sheet'!AU71*'Calculatie sheet'!$AU$57*'Calculatie sheet'!$AU$77</f>
        <v>0</v>
      </c>
      <c r="D12" t="s">
        <v>135</v>
      </c>
      <c r="G12" s="684">
        <f>C12*'Calculatie sheet'!AU$7</f>
        <v>0</v>
      </c>
      <c r="H12" s="682">
        <f>C12*'Calculatie sheet'!AU$8</f>
        <v>0</v>
      </c>
      <c r="I12" t="str">
        <f t="shared" ref="I12" si="3">D12</f>
        <v>Secundair</v>
      </c>
      <c r="J12" s="568">
        <f>LOOKUP('Calculatie sheet'!$AU$2,'Objectenoverzicht aantallen'!$A:$A,'Objectenoverzicht aantallen'!E:E)*$C12</f>
        <v>0</v>
      </c>
      <c r="K12" s="568">
        <f>LOOKUP('Calculatie sheet'!$AU$2,'Objectenoverzicht aantallen'!$A:$A,'Objectenoverzicht aantallen'!F:F)*$C12</f>
        <v>0</v>
      </c>
      <c r="L12" s="568">
        <f>LOOKUP('Calculatie sheet'!$AU$2,'Objectenoverzicht aantallen'!$A:$A,'Objectenoverzicht aantallen'!G:G)*$C12</f>
        <v>0</v>
      </c>
      <c r="M12" s="568">
        <f>LOOKUP('Calculatie sheet'!$AU$2,'Objectenoverzicht aantallen'!$A:$A,'Objectenoverzicht aantallen'!H:H)*$C12</f>
        <v>0</v>
      </c>
      <c r="N12" s="568">
        <f>LOOKUP('Calculatie sheet'!$AU$2,'Objectenoverzicht aantallen'!$A:$A,'Objectenoverzicht aantallen'!I:I)*$C12</f>
        <v>0</v>
      </c>
      <c r="O12" s="568">
        <f>LOOKUP('Calculatie sheet'!$AU$2,'Objectenoverzicht aantallen'!$A:$A,'Objectenoverzicht aantallen'!J:J)*$C12</f>
        <v>0</v>
      </c>
      <c r="P12" s="568">
        <f>LOOKUP('Calculatie sheet'!$AU$2,'Objectenoverzicht aantallen'!$A:$A,'Objectenoverzicht aantallen'!K:K)*$C12</f>
        <v>0</v>
      </c>
      <c r="Q12" s="568">
        <f>LOOKUP('Calculatie sheet'!$AU$2,'Objectenoverzicht aantallen'!$A:$A,'Objectenoverzicht aantallen'!L:L)*$C12</f>
        <v>0</v>
      </c>
      <c r="R12" s="568">
        <f>LOOKUP('Calculatie sheet'!$AU$2,'Objectenoverzicht aantallen'!$A:$A,'Objectenoverzicht aantallen'!M:M)*$C12</f>
        <v>0</v>
      </c>
      <c r="S12" s="568">
        <f>LOOKUP('Calculatie sheet'!$AU$2,'Objectenoverzicht aantallen'!$A:$A,'Objectenoverzicht aantallen'!N:N)*$C12</f>
        <v>0</v>
      </c>
      <c r="T12" s="568">
        <f>LOOKUP('Calculatie sheet'!$AU$2,'Objectenoverzicht aantallen'!$A:$A,'Objectenoverzicht aantallen'!O:O)*$C12</f>
        <v>0</v>
      </c>
    </row>
    <row r="13" spans="1:20" x14ac:dyDescent="0.2">
      <c r="B13" t="str">
        <f t="shared" si="2"/>
        <v>Grondbewerking</v>
      </c>
      <c r="C13" s="683">
        <f>'Calculatie sheet'!AU72*'Calculatie sheet'!$AU$57*'Calculatie sheet'!$AU$77</f>
        <v>0</v>
      </c>
      <c r="D13" t="s">
        <v>135</v>
      </c>
      <c r="G13" s="684">
        <f>C13*'Calculatie sheet'!AU$7</f>
        <v>0</v>
      </c>
      <c r="H13" s="682">
        <f>C13*'Calculatie sheet'!AU$8</f>
        <v>0</v>
      </c>
      <c r="I13" t="str">
        <f t="shared" si="0"/>
        <v>Secundair</v>
      </c>
      <c r="J13" s="568">
        <f>LOOKUP('Calculatie sheet'!$AU$2,'Objectenoverzicht aantallen'!$A:$A,'Objectenoverzicht aantallen'!E:E)*$C13</f>
        <v>0</v>
      </c>
      <c r="K13" s="568">
        <f>LOOKUP('Calculatie sheet'!$AU$2,'Objectenoverzicht aantallen'!$A:$A,'Objectenoverzicht aantallen'!F:F)*$C13</f>
        <v>0</v>
      </c>
      <c r="L13" s="568">
        <f>LOOKUP('Calculatie sheet'!$AU$2,'Objectenoverzicht aantallen'!$A:$A,'Objectenoverzicht aantallen'!G:G)*$C13</f>
        <v>0</v>
      </c>
      <c r="M13" s="568">
        <f>LOOKUP('Calculatie sheet'!$AU$2,'Objectenoverzicht aantallen'!$A:$A,'Objectenoverzicht aantallen'!H:H)*$C13</f>
        <v>0</v>
      </c>
      <c r="N13" s="568">
        <f>LOOKUP('Calculatie sheet'!$AU$2,'Objectenoverzicht aantallen'!$A:$A,'Objectenoverzicht aantallen'!I:I)*$C13</f>
        <v>0</v>
      </c>
      <c r="O13" s="568">
        <f>LOOKUP('Calculatie sheet'!$AU$2,'Objectenoverzicht aantallen'!$A:$A,'Objectenoverzicht aantallen'!J:J)*$C13</f>
        <v>0</v>
      </c>
      <c r="P13" s="568">
        <f>LOOKUP('Calculatie sheet'!$AU$2,'Objectenoverzicht aantallen'!$A:$A,'Objectenoverzicht aantallen'!K:K)*$C13</f>
        <v>0</v>
      </c>
      <c r="Q13" s="568">
        <f>LOOKUP('Calculatie sheet'!$AU$2,'Objectenoverzicht aantallen'!$A:$A,'Objectenoverzicht aantallen'!L:L)*$C13</f>
        <v>0</v>
      </c>
      <c r="R13" s="568">
        <f>LOOKUP('Calculatie sheet'!$AU$2,'Objectenoverzicht aantallen'!$A:$A,'Objectenoverzicht aantallen'!M:M)*$C13</f>
        <v>0</v>
      </c>
      <c r="S13" s="568">
        <f>LOOKUP('Calculatie sheet'!$AU$2,'Objectenoverzicht aantallen'!$A:$A,'Objectenoverzicht aantallen'!N:N)*$C13</f>
        <v>0</v>
      </c>
      <c r="T13" s="568">
        <f>LOOKUP('Calculatie sheet'!$AU$2,'Objectenoverzicht aantallen'!$A:$A,'Objectenoverzicht aantallen'!O:O)*$C13</f>
        <v>0</v>
      </c>
    </row>
    <row r="14" spans="1:20" x14ac:dyDescent="0.2">
      <c r="B14" t="str">
        <f t="shared" si="2"/>
        <v>Bestrating</v>
      </c>
      <c r="C14" s="683">
        <f>'Calculatie sheet'!AU73*'Calculatie sheet'!$AU$57*'Calculatie sheet'!$AU$77</f>
        <v>0</v>
      </c>
      <c r="D14" t="s">
        <v>135</v>
      </c>
      <c r="G14" s="684">
        <f>C14*'Calculatie sheet'!AU$7</f>
        <v>0</v>
      </c>
      <c r="H14" s="682">
        <f>C14*'Calculatie sheet'!AU$8</f>
        <v>0</v>
      </c>
      <c r="I14" t="str">
        <f t="shared" si="0"/>
        <v>Secundair</v>
      </c>
      <c r="J14" s="568">
        <f>LOOKUP('Calculatie sheet'!$AU$2,'Objectenoverzicht aantallen'!$A:$A,'Objectenoverzicht aantallen'!E:E)*$C14</f>
        <v>0</v>
      </c>
      <c r="K14" s="568">
        <f>LOOKUP('Calculatie sheet'!$AU$2,'Objectenoverzicht aantallen'!$A:$A,'Objectenoverzicht aantallen'!F:F)*$C14</f>
        <v>0</v>
      </c>
      <c r="L14" s="568">
        <f>LOOKUP('Calculatie sheet'!$AU$2,'Objectenoverzicht aantallen'!$A:$A,'Objectenoverzicht aantallen'!G:G)*$C14</f>
        <v>0</v>
      </c>
      <c r="M14" s="568">
        <f>LOOKUP('Calculatie sheet'!$AU$2,'Objectenoverzicht aantallen'!$A:$A,'Objectenoverzicht aantallen'!H:H)*$C14</f>
        <v>0</v>
      </c>
      <c r="N14" s="568">
        <f>LOOKUP('Calculatie sheet'!$AU$2,'Objectenoverzicht aantallen'!$A:$A,'Objectenoverzicht aantallen'!I:I)*$C14</f>
        <v>0</v>
      </c>
      <c r="O14" s="568">
        <f>LOOKUP('Calculatie sheet'!$AU$2,'Objectenoverzicht aantallen'!$A:$A,'Objectenoverzicht aantallen'!J:J)*$C14</f>
        <v>0</v>
      </c>
      <c r="P14" s="568">
        <f>LOOKUP('Calculatie sheet'!$AU$2,'Objectenoverzicht aantallen'!$A:$A,'Objectenoverzicht aantallen'!K:K)*$C14</f>
        <v>0</v>
      </c>
      <c r="Q14" s="568">
        <f>LOOKUP('Calculatie sheet'!$AU$2,'Objectenoverzicht aantallen'!$A:$A,'Objectenoverzicht aantallen'!L:L)*$C14</f>
        <v>0</v>
      </c>
      <c r="R14" s="568">
        <f>LOOKUP('Calculatie sheet'!$AU$2,'Objectenoverzicht aantallen'!$A:$A,'Objectenoverzicht aantallen'!M:M)*$C14</f>
        <v>0</v>
      </c>
      <c r="S14" s="568">
        <f>LOOKUP('Calculatie sheet'!$AU$2,'Objectenoverzicht aantallen'!$A:$A,'Objectenoverzicht aantallen'!N:N)*$C14</f>
        <v>0</v>
      </c>
      <c r="T14" s="568">
        <f>LOOKUP('Calculatie sheet'!$AU$2,'Objectenoverzicht aantallen'!$A:$A,'Objectenoverzicht aantallen'!O:O)*$C14</f>
        <v>0</v>
      </c>
    </row>
    <row r="15" spans="1:20" x14ac:dyDescent="0.2">
      <c r="B15" t="s">
        <v>348</v>
      </c>
      <c r="C15" s="683">
        <f>'Calculatie sheet'!AU74*'Calculatie sheet'!$AU$57*'Calculatie sheet'!$AU$77</f>
        <v>0</v>
      </c>
      <c r="D15" t="s">
        <v>135</v>
      </c>
      <c r="G15" s="684">
        <f>C15*'Calculatie sheet'!AU$7</f>
        <v>0</v>
      </c>
      <c r="H15" s="682">
        <f>C15*'Calculatie sheet'!AU$8</f>
        <v>0</v>
      </c>
      <c r="I15" t="str">
        <f t="shared" si="0"/>
        <v>Secundair</v>
      </c>
      <c r="J15" s="568">
        <f>LOOKUP('Calculatie sheet'!$AU$2,'Objectenoverzicht aantallen'!$A:$A,'Objectenoverzicht aantallen'!E:E)*$C15</f>
        <v>0</v>
      </c>
      <c r="K15" s="568">
        <f>LOOKUP('Calculatie sheet'!$AU$2,'Objectenoverzicht aantallen'!$A:$A,'Objectenoverzicht aantallen'!F:F)*$C15</f>
        <v>0</v>
      </c>
      <c r="L15" s="568">
        <f>LOOKUP('Calculatie sheet'!$AU$2,'Objectenoverzicht aantallen'!$A:$A,'Objectenoverzicht aantallen'!G:G)*$C15</f>
        <v>0</v>
      </c>
      <c r="M15" s="568">
        <f>LOOKUP('Calculatie sheet'!$AU$2,'Objectenoverzicht aantallen'!$A:$A,'Objectenoverzicht aantallen'!H:H)*$C15</f>
        <v>0</v>
      </c>
      <c r="N15" s="568">
        <f>LOOKUP('Calculatie sheet'!$AU$2,'Objectenoverzicht aantallen'!$A:$A,'Objectenoverzicht aantallen'!I:I)*$C15</f>
        <v>0</v>
      </c>
      <c r="O15" s="568">
        <f>LOOKUP('Calculatie sheet'!$AU$2,'Objectenoverzicht aantallen'!$A:$A,'Objectenoverzicht aantallen'!J:J)*$C15</f>
        <v>0</v>
      </c>
      <c r="P15" s="568">
        <f>LOOKUP('Calculatie sheet'!$AU$2,'Objectenoverzicht aantallen'!$A:$A,'Objectenoverzicht aantallen'!K:K)*$C15</f>
        <v>0</v>
      </c>
      <c r="Q15" s="568">
        <f>LOOKUP('Calculatie sheet'!$AU$2,'Objectenoverzicht aantallen'!$A:$A,'Objectenoverzicht aantallen'!L:L)*$C15</f>
        <v>0</v>
      </c>
      <c r="R15" s="568">
        <f>LOOKUP('Calculatie sheet'!$AU$2,'Objectenoverzicht aantallen'!$A:$A,'Objectenoverzicht aantallen'!M:M)*$C15</f>
        <v>0</v>
      </c>
      <c r="S15" s="568">
        <f>LOOKUP('Calculatie sheet'!$AU$2,'Objectenoverzicht aantallen'!$A:$A,'Objectenoverzicht aantallen'!N:N)*$C15</f>
        <v>0</v>
      </c>
      <c r="T15" s="568">
        <f>LOOKUP('Calculatie sheet'!$AU$2,'Objectenoverzicht aantallen'!$A:$A,'Objectenoverzicht aantallen'!O:O)*$C15</f>
        <v>0</v>
      </c>
    </row>
    <row r="16" spans="1:20" x14ac:dyDescent="0.2">
      <c r="B16" t="str">
        <f>B9</f>
        <v>Beton</v>
      </c>
      <c r="C16" s="683">
        <f>'Calculatie sheet'!AU68*'Calculatie sheet'!$AU$57*'Calculatie sheet'!$AU$78</f>
        <v>0</v>
      </c>
      <c r="D16" t="s">
        <v>360</v>
      </c>
      <c r="G16" s="684">
        <f>C16*'Calculatie sheet'!AU$7</f>
        <v>0</v>
      </c>
      <c r="H16" s="682">
        <f>C16*'Calculatie sheet'!AU$8</f>
        <v>0</v>
      </c>
      <c r="I16" t="str">
        <f t="shared" si="0"/>
        <v>Biobased</v>
      </c>
      <c r="J16" s="568">
        <f>LOOKUP('Calculatie sheet'!$AU$2,'Objectenoverzicht aantallen'!$A:$A,'Objectenoverzicht aantallen'!E:E)*$C16</f>
        <v>0</v>
      </c>
      <c r="K16" s="568">
        <f>LOOKUP('Calculatie sheet'!$AU$2,'Objectenoverzicht aantallen'!$A:$A,'Objectenoverzicht aantallen'!F:F)*$C16</f>
        <v>0</v>
      </c>
      <c r="L16" s="568">
        <f>LOOKUP('Calculatie sheet'!$AU$2,'Objectenoverzicht aantallen'!$A:$A,'Objectenoverzicht aantallen'!G:G)*$C16</f>
        <v>0</v>
      </c>
      <c r="M16" s="568">
        <f>LOOKUP('Calculatie sheet'!$AU$2,'Objectenoverzicht aantallen'!$A:$A,'Objectenoverzicht aantallen'!H:H)*$C16</f>
        <v>0</v>
      </c>
      <c r="N16" s="568">
        <f>LOOKUP('Calculatie sheet'!$AU$2,'Objectenoverzicht aantallen'!$A:$A,'Objectenoverzicht aantallen'!I:I)*$C16</f>
        <v>0</v>
      </c>
      <c r="O16" s="568">
        <f>LOOKUP('Calculatie sheet'!$AU$2,'Objectenoverzicht aantallen'!$A:$A,'Objectenoverzicht aantallen'!J:J)*$C16</f>
        <v>0</v>
      </c>
      <c r="P16" s="568">
        <f>LOOKUP('Calculatie sheet'!$AU$2,'Objectenoverzicht aantallen'!$A:$A,'Objectenoverzicht aantallen'!K:K)*$C16</f>
        <v>0</v>
      </c>
      <c r="Q16" s="568">
        <f>LOOKUP('Calculatie sheet'!$AU$2,'Objectenoverzicht aantallen'!$A:$A,'Objectenoverzicht aantallen'!L:L)*$C16</f>
        <v>0</v>
      </c>
      <c r="R16" s="568">
        <f>LOOKUP('Calculatie sheet'!$AU$2,'Objectenoverzicht aantallen'!$A:$A,'Objectenoverzicht aantallen'!M:M)*$C16</f>
        <v>0</v>
      </c>
      <c r="S16" s="568">
        <f>LOOKUP('Calculatie sheet'!$AU$2,'Objectenoverzicht aantallen'!$A:$A,'Objectenoverzicht aantallen'!N:N)*$C16</f>
        <v>0</v>
      </c>
      <c r="T16" s="568">
        <f>LOOKUP('Calculatie sheet'!$AU$2,'Objectenoverzicht aantallen'!$A:$A,'Objectenoverzicht aantallen'!O:O)*$C16</f>
        <v>0</v>
      </c>
    </row>
    <row r="17" spans="2:20" x14ac:dyDescent="0.2">
      <c r="B17" t="str">
        <f>B10</f>
        <v>Staal</v>
      </c>
      <c r="C17" s="683">
        <f>'Calculatie sheet'!AU69*'Calculatie sheet'!$AU$57*'Calculatie sheet'!$AU$78</f>
        <v>0</v>
      </c>
      <c r="D17" t="s">
        <v>360</v>
      </c>
      <c r="G17" s="684">
        <f>C17*'Calculatie sheet'!AU$7</f>
        <v>0</v>
      </c>
      <c r="H17" s="682">
        <f>C17*'Calculatie sheet'!AU$8</f>
        <v>0</v>
      </c>
      <c r="I17" t="str">
        <f t="shared" si="0"/>
        <v>Biobased</v>
      </c>
      <c r="J17" s="568">
        <f>LOOKUP('Calculatie sheet'!$AU$2,'Objectenoverzicht aantallen'!$A:$A,'Objectenoverzicht aantallen'!E:E)*$C17</f>
        <v>0</v>
      </c>
      <c r="K17" s="568">
        <f>LOOKUP('Calculatie sheet'!$AU$2,'Objectenoverzicht aantallen'!$A:$A,'Objectenoverzicht aantallen'!F:F)*$C17</f>
        <v>0</v>
      </c>
      <c r="L17" s="568">
        <f>LOOKUP('Calculatie sheet'!$AU$2,'Objectenoverzicht aantallen'!$A:$A,'Objectenoverzicht aantallen'!G:G)*$C17</f>
        <v>0</v>
      </c>
      <c r="M17" s="568">
        <f>LOOKUP('Calculatie sheet'!$AU$2,'Objectenoverzicht aantallen'!$A:$A,'Objectenoverzicht aantallen'!H:H)*$C17</f>
        <v>0</v>
      </c>
      <c r="N17" s="568">
        <f>LOOKUP('Calculatie sheet'!$AU$2,'Objectenoverzicht aantallen'!$A:$A,'Objectenoverzicht aantallen'!I:I)*$C17</f>
        <v>0</v>
      </c>
      <c r="O17" s="568">
        <f>LOOKUP('Calculatie sheet'!$AU$2,'Objectenoverzicht aantallen'!$A:$A,'Objectenoverzicht aantallen'!J:J)*$C17</f>
        <v>0</v>
      </c>
      <c r="P17" s="568">
        <f>LOOKUP('Calculatie sheet'!$AU$2,'Objectenoverzicht aantallen'!$A:$A,'Objectenoverzicht aantallen'!K:K)*$C17</f>
        <v>0</v>
      </c>
      <c r="Q17" s="568">
        <f>LOOKUP('Calculatie sheet'!$AU$2,'Objectenoverzicht aantallen'!$A:$A,'Objectenoverzicht aantallen'!L:L)*$C17</f>
        <v>0</v>
      </c>
      <c r="R17" s="568">
        <f>LOOKUP('Calculatie sheet'!$AU$2,'Objectenoverzicht aantallen'!$A:$A,'Objectenoverzicht aantallen'!M:M)*$C17</f>
        <v>0</v>
      </c>
      <c r="S17" s="568">
        <f>LOOKUP('Calculatie sheet'!$AU$2,'Objectenoverzicht aantallen'!$A:$A,'Objectenoverzicht aantallen'!N:N)*$C17</f>
        <v>0</v>
      </c>
      <c r="T17" s="568">
        <f>LOOKUP('Calculatie sheet'!$AU$2,'Objectenoverzicht aantallen'!$A:$A,'Objectenoverzicht aantallen'!O:O)*$C17</f>
        <v>0</v>
      </c>
    </row>
    <row r="18" spans="2:20" x14ac:dyDescent="0.2">
      <c r="B18" t="str">
        <f>B11</f>
        <v>Asfalt</v>
      </c>
      <c r="C18" s="683">
        <f>'Calculatie sheet'!AU70*'Calculatie sheet'!$AU$57*'Calculatie sheet'!$AU$78</f>
        <v>0</v>
      </c>
      <c r="D18" t="s">
        <v>360</v>
      </c>
      <c r="G18" s="684">
        <f>C18*'Calculatie sheet'!AU$7</f>
        <v>0</v>
      </c>
      <c r="H18" s="682">
        <f>C18*'Calculatie sheet'!AU$8</f>
        <v>0</v>
      </c>
      <c r="I18" t="str">
        <f t="shared" si="0"/>
        <v>Biobased</v>
      </c>
      <c r="J18" s="568">
        <f>LOOKUP('Calculatie sheet'!$AU$2,'Objectenoverzicht aantallen'!$A:$A,'Objectenoverzicht aantallen'!E:E)*$C18</f>
        <v>0</v>
      </c>
      <c r="K18" s="568">
        <f>LOOKUP('Calculatie sheet'!$AU$2,'Objectenoverzicht aantallen'!$A:$A,'Objectenoverzicht aantallen'!F:F)*$C18</f>
        <v>0</v>
      </c>
      <c r="L18" s="568">
        <f>LOOKUP('Calculatie sheet'!$AU$2,'Objectenoverzicht aantallen'!$A:$A,'Objectenoverzicht aantallen'!G:G)*$C18</f>
        <v>0</v>
      </c>
      <c r="M18" s="568">
        <f>LOOKUP('Calculatie sheet'!$AU$2,'Objectenoverzicht aantallen'!$A:$A,'Objectenoverzicht aantallen'!H:H)*$C18</f>
        <v>0</v>
      </c>
      <c r="N18" s="568">
        <f>LOOKUP('Calculatie sheet'!$AU$2,'Objectenoverzicht aantallen'!$A:$A,'Objectenoverzicht aantallen'!I:I)*$C18</f>
        <v>0</v>
      </c>
      <c r="O18" s="568">
        <f>LOOKUP('Calculatie sheet'!$AU$2,'Objectenoverzicht aantallen'!$A:$A,'Objectenoverzicht aantallen'!J:J)*$C18</f>
        <v>0</v>
      </c>
      <c r="P18" s="568">
        <f>LOOKUP('Calculatie sheet'!$AU$2,'Objectenoverzicht aantallen'!$A:$A,'Objectenoverzicht aantallen'!K:K)*$C18</f>
        <v>0</v>
      </c>
      <c r="Q18" s="568">
        <f>LOOKUP('Calculatie sheet'!$AU$2,'Objectenoverzicht aantallen'!$A:$A,'Objectenoverzicht aantallen'!L:L)*$C18</f>
        <v>0</v>
      </c>
      <c r="R18" s="568">
        <f>LOOKUP('Calculatie sheet'!$AU$2,'Objectenoverzicht aantallen'!$A:$A,'Objectenoverzicht aantallen'!M:M)*$C18</f>
        <v>0</v>
      </c>
      <c r="S18" s="568">
        <f>LOOKUP('Calculatie sheet'!$AU$2,'Objectenoverzicht aantallen'!$A:$A,'Objectenoverzicht aantallen'!N:N)*$C18</f>
        <v>0</v>
      </c>
      <c r="T18" s="568">
        <f>LOOKUP('Calculatie sheet'!$AU$2,'Objectenoverzicht aantallen'!$A:$A,'Objectenoverzicht aantallen'!O:O)*$C18</f>
        <v>0</v>
      </c>
    </row>
    <row r="19" spans="2:20" x14ac:dyDescent="0.2">
      <c r="B19" t="str">
        <f>B12</f>
        <v>Hout</v>
      </c>
      <c r="C19" s="683">
        <f>'Calculatie sheet'!AU71*'Calculatie sheet'!$AU$57*'Calculatie sheet'!$AU$78</f>
        <v>0</v>
      </c>
      <c r="D19" t="s">
        <v>360</v>
      </c>
      <c r="G19" s="684">
        <f>C19*'Calculatie sheet'!AU$7</f>
        <v>0</v>
      </c>
      <c r="H19" s="682">
        <f>C19*'Calculatie sheet'!AU$8</f>
        <v>0</v>
      </c>
      <c r="I19" t="str">
        <f t="shared" ref="I19" si="4">D19</f>
        <v>Biobased</v>
      </c>
      <c r="J19" s="568">
        <f>LOOKUP('Calculatie sheet'!$AU$2,'Objectenoverzicht aantallen'!$A:$A,'Objectenoverzicht aantallen'!E:E)*$C19</f>
        <v>0</v>
      </c>
      <c r="K19" s="568">
        <f>LOOKUP('Calculatie sheet'!$AU$2,'Objectenoverzicht aantallen'!$A:$A,'Objectenoverzicht aantallen'!F:F)*$C19</f>
        <v>0</v>
      </c>
      <c r="L19" s="568">
        <f>LOOKUP('Calculatie sheet'!$AU$2,'Objectenoverzicht aantallen'!$A:$A,'Objectenoverzicht aantallen'!G:G)*$C19</f>
        <v>0</v>
      </c>
      <c r="M19" s="568">
        <f>LOOKUP('Calculatie sheet'!$AU$2,'Objectenoverzicht aantallen'!$A:$A,'Objectenoverzicht aantallen'!H:H)*$C19</f>
        <v>0</v>
      </c>
      <c r="N19" s="568">
        <f>LOOKUP('Calculatie sheet'!$AU$2,'Objectenoverzicht aantallen'!$A:$A,'Objectenoverzicht aantallen'!I:I)*$C19</f>
        <v>0</v>
      </c>
      <c r="O19" s="568">
        <f>LOOKUP('Calculatie sheet'!$AU$2,'Objectenoverzicht aantallen'!$A:$A,'Objectenoverzicht aantallen'!J:J)*$C19</f>
        <v>0</v>
      </c>
      <c r="P19" s="568">
        <f>LOOKUP('Calculatie sheet'!$AU$2,'Objectenoverzicht aantallen'!$A:$A,'Objectenoverzicht aantallen'!K:K)*$C19</f>
        <v>0</v>
      </c>
      <c r="Q19" s="568">
        <f>LOOKUP('Calculatie sheet'!$AU$2,'Objectenoverzicht aantallen'!$A:$A,'Objectenoverzicht aantallen'!L:L)*$C19</f>
        <v>0</v>
      </c>
      <c r="R19" s="568">
        <f>LOOKUP('Calculatie sheet'!$AU$2,'Objectenoverzicht aantallen'!$A:$A,'Objectenoverzicht aantallen'!M:M)*$C19</f>
        <v>0</v>
      </c>
      <c r="S19" s="568">
        <f>LOOKUP('Calculatie sheet'!$AU$2,'Objectenoverzicht aantallen'!$A:$A,'Objectenoverzicht aantallen'!N:N)*$C19</f>
        <v>0</v>
      </c>
      <c r="T19" s="568">
        <f>LOOKUP('Calculatie sheet'!$AU$2,'Objectenoverzicht aantallen'!$A:$A,'Objectenoverzicht aantallen'!O:O)*$C19</f>
        <v>0</v>
      </c>
    </row>
    <row r="20" spans="2:20" x14ac:dyDescent="0.2">
      <c r="B20" t="str">
        <f t="shared" ref="B20:B21" si="5">B13</f>
        <v>Grondbewerking</v>
      </c>
      <c r="C20" s="683">
        <f>'Calculatie sheet'!AU72*'Calculatie sheet'!$AU$57*'Calculatie sheet'!$AU$78</f>
        <v>0</v>
      </c>
      <c r="D20" t="s">
        <v>360</v>
      </c>
      <c r="G20" s="684">
        <f>C20*'Calculatie sheet'!AU$7</f>
        <v>0</v>
      </c>
      <c r="H20" s="682">
        <f>C20*'Calculatie sheet'!AU$8</f>
        <v>0</v>
      </c>
      <c r="I20" t="str">
        <f t="shared" si="0"/>
        <v>Biobased</v>
      </c>
      <c r="J20" s="568">
        <f>LOOKUP('Calculatie sheet'!$AU$2,'Objectenoverzicht aantallen'!$A:$A,'Objectenoverzicht aantallen'!E:E)*$C20</f>
        <v>0</v>
      </c>
      <c r="K20" s="568">
        <f>LOOKUP('Calculatie sheet'!$AU$2,'Objectenoverzicht aantallen'!$A:$A,'Objectenoverzicht aantallen'!F:F)*$C20</f>
        <v>0</v>
      </c>
      <c r="L20" s="568">
        <f>LOOKUP('Calculatie sheet'!$AU$2,'Objectenoverzicht aantallen'!$A:$A,'Objectenoverzicht aantallen'!G:G)*$C20</f>
        <v>0</v>
      </c>
      <c r="M20" s="568">
        <f>LOOKUP('Calculatie sheet'!$AU$2,'Objectenoverzicht aantallen'!$A:$A,'Objectenoverzicht aantallen'!H:H)*$C20</f>
        <v>0</v>
      </c>
      <c r="N20" s="568">
        <f>LOOKUP('Calculatie sheet'!$AU$2,'Objectenoverzicht aantallen'!$A:$A,'Objectenoverzicht aantallen'!I:I)*$C20</f>
        <v>0</v>
      </c>
      <c r="O20" s="568">
        <f>LOOKUP('Calculatie sheet'!$AU$2,'Objectenoverzicht aantallen'!$A:$A,'Objectenoverzicht aantallen'!J:J)*$C20</f>
        <v>0</v>
      </c>
      <c r="P20" s="568">
        <f>LOOKUP('Calculatie sheet'!$AU$2,'Objectenoverzicht aantallen'!$A:$A,'Objectenoverzicht aantallen'!K:K)*$C20</f>
        <v>0</v>
      </c>
      <c r="Q20" s="568">
        <f>LOOKUP('Calculatie sheet'!$AU$2,'Objectenoverzicht aantallen'!$A:$A,'Objectenoverzicht aantallen'!L:L)*$C20</f>
        <v>0</v>
      </c>
      <c r="R20" s="568">
        <f>LOOKUP('Calculatie sheet'!$AU$2,'Objectenoverzicht aantallen'!$A:$A,'Objectenoverzicht aantallen'!M:M)*$C20</f>
        <v>0</v>
      </c>
      <c r="S20" s="568">
        <f>LOOKUP('Calculatie sheet'!$AU$2,'Objectenoverzicht aantallen'!$A:$A,'Objectenoverzicht aantallen'!N:N)*$C20</f>
        <v>0</v>
      </c>
      <c r="T20" s="568">
        <f>LOOKUP('Calculatie sheet'!$AU$2,'Objectenoverzicht aantallen'!$A:$A,'Objectenoverzicht aantallen'!O:O)*$C20</f>
        <v>0</v>
      </c>
    </row>
    <row r="21" spans="2:20" x14ac:dyDescent="0.2">
      <c r="B21" t="str">
        <f t="shared" si="5"/>
        <v>Bestrating</v>
      </c>
      <c r="C21" s="683">
        <f>'Calculatie sheet'!AU73*'Calculatie sheet'!$AU$57*'Calculatie sheet'!$AU$78</f>
        <v>0</v>
      </c>
      <c r="D21" t="s">
        <v>360</v>
      </c>
      <c r="G21" s="684">
        <f>C21*'Calculatie sheet'!AU$7</f>
        <v>0</v>
      </c>
      <c r="H21" s="682">
        <f>C21*'Calculatie sheet'!AU$8</f>
        <v>0</v>
      </c>
      <c r="I21" t="str">
        <f t="shared" si="0"/>
        <v>Biobased</v>
      </c>
      <c r="J21" s="568">
        <f>LOOKUP('Calculatie sheet'!$AU$2,'Objectenoverzicht aantallen'!$A:$A,'Objectenoverzicht aantallen'!E:E)*$C21</f>
        <v>0</v>
      </c>
      <c r="K21" s="568">
        <f>LOOKUP('Calculatie sheet'!$AU$2,'Objectenoverzicht aantallen'!$A:$A,'Objectenoverzicht aantallen'!F:F)*$C21</f>
        <v>0</v>
      </c>
      <c r="L21" s="568">
        <f>LOOKUP('Calculatie sheet'!$AU$2,'Objectenoverzicht aantallen'!$A:$A,'Objectenoverzicht aantallen'!G:G)*$C21</f>
        <v>0</v>
      </c>
      <c r="M21" s="568">
        <f>LOOKUP('Calculatie sheet'!$AU$2,'Objectenoverzicht aantallen'!$A:$A,'Objectenoverzicht aantallen'!H:H)*$C21</f>
        <v>0</v>
      </c>
      <c r="N21" s="568">
        <f>LOOKUP('Calculatie sheet'!$AU$2,'Objectenoverzicht aantallen'!$A:$A,'Objectenoverzicht aantallen'!I:I)*$C21</f>
        <v>0</v>
      </c>
      <c r="O21" s="568">
        <f>LOOKUP('Calculatie sheet'!$AU$2,'Objectenoverzicht aantallen'!$A:$A,'Objectenoverzicht aantallen'!J:J)*$C21</f>
        <v>0</v>
      </c>
      <c r="P21" s="568">
        <f>LOOKUP('Calculatie sheet'!$AU$2,'Objectenoverzicht aantallen'!$A:$A,'Objectenoverzicht aantallen'!K:K)*$C21</f>
        <v>0</v>
      </c>
      <c r="Q21" s="568">
        <f>LOOKUP('Calculatie sheet'!$AU$2,'Objectenoverzicht aantallen'!$A:$A,'Objectenoverzicht aantallen'!L:L)*$C21</f>
        <v>0</v>
      </c>
      <c r="R21" s="568">
        <f>LOOKUP('Calculatie sheet'!$AU$2,'Objectenoverzicht aantallen'!$A:$A,'Objectenoverzicht aantallen'!M:M)*$C21</f>
        <v>0</v>
      </c>
      <c r="S21" s="568">
        <f>LOOKUP('Calculatie sheet'!$AU$2,'Objectenoverzicht aantallen'!$A:$A,'Objectenoverzicht aantallen'!N:N)*$C21</f>
        <v>0</v>
      </c>
      <c r="T21" s="568">
        <f>LOOKUP('Calculatie sheet'!$AU$2,'Objectenoverzicht aantallen'!$A:$A,'Objectenoverzicht aantallen'!O:O)*$C21</f>
        <v>0</v>
      </c>
    </row>
    <row r="22" spans="2:20" x14ac:dyDescent="0.2">
      <c r="B22" t="s">
        <v>348</v>
      </c>
      <c r="C22" s="683">
        <f>'Calculatie sheet'!AU74*'Calculatie sheet'!$AU$57*'Calculatie sheet'!$AU$78</f>
        <v>0</v>
      </c>
      <c r="D22" t="s">
        <v>360</v>
      </c>
      <c r="G22" s="684">
        <f>C22*'Calculatie sheet'!AU$7</f>
        <v>0</v>
      </c>
      <c r="H22" s="682">
        <f>C22*'Calculatie sheet'!AU$8</f>
        <v>0</v>
      </c>
      <c r="I22" t="str">
        <f t="shared" si="0"/>
        <v>Biobased</v>
      </c>
      <c r="J22" s="568">
        <f>LOOKUP('Calculatie sheet'!$AU$2,'Objectenoverzicht aantallen'!$A:$A,'Objectenoverzicht aantallen'!E:E)*$C22</f>
        <v>0</v>
      </c>
      <c r="K22" s="568">
        <f>LOOKUP('Calculatie sheet'!$AU$2,'Objectenoverzicht aantallen'!$A:$A,'Objectenoverzicht aantallen'!F:F)*$C22</f>
        <v>0</v>
      </c>
      <c r="L22" s="568">
        <f>LOOKUP('Calculatie sheet'!$AU$2,'Objectenoverzicht aantallen'!$A:$A,'Objectenoverzicht aantallen'!G:G)*$C22</f>
        <v>0</v>
      </c>
      <c r="M22" s="568">
        <f>LOOKUP('Calculatie sheet'!$AU$2,'Objectenoverzicht aantallen'!$A:$A,'Objectenoverzicht aantallen'!H:H)*$C22</f>
        <v>0</v>
      </c>
      <c r="N22" s="568">
        <f>LOOKUP('Calculatie sheet'!$AU$2,'Objectenoverzicht aantallen'!$A:$A,'Objectenoverzicht aantallen'!I:I)*$C22</f>
        <v>0</v>
      </c>
      <c r="O22" s="568">
        <f>LOOKUP('Calculatie sheet'!$AU$2,'Objectenoverzicht aantallen'!$A:$A,'Objectenoverzicht aantallen'!J:J)*$C22</f>
        <v>0</v>
      </c>
      <c r="P22" s="568">
        <f>LOOKUP('Calculatie sheet'!$AU$2,'Objectenoverzicht aantallen'!$A:$A,'Objectenoverzicht aantallen'!K:K)*$C22</f>
        <v>0</v>
      </c>
      <c r="Q22" s="568">
        <f>LOOKUP('Calculatie sheet'!$AU$2,'Objectenoverzicht aantallen'!$A:$A,'Objectenoverzicht aantallen'!L:L)*$C22</f>
        <v>0</v>
      </c>
      <c r="R22" s="568">
        <f>LOOKUP('Calculatie sheet'!$AU$2,'Objectenoverzicht aantallen'!$A:$A,'Objectenoverzicht aantallen'!M:M)*$C22</f>
        <v>0</v>
      </c>
      <c r="S22" s="568">
        <f>LOOKUP('Calculatie sheet'!$AU$2,'Objectenoverzicht aantallen'!$A:$A,'Objectenoverzicht aantallen'!N:N)*$C22</f>
        <v>0</v>
      </c>
      <c r="T22" s="568">
        <f>LOOKUP('Calculatie sheet'!$AU$2,'Objectenoverzicht aantallen'!$A:$A,'Objectenoverzicht aantallen'!O:O)*$C22</f>
        <v>0</v>
      </c>
    </row>
  </sheetData>
  <pageMargins left="0.7" right="0.7" top="0.75" bottom="0.75" header="0.3" footer="0.3"/>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31EAC-1EE2-ED47-970D-EBB460F80121}">
  <dimension ref="A1:T22"/>
  <sheetViews>
    <sheetView workbookViewId="0">
      <selection activeCell="G18" sqref="G18:T19"/>
    </sheetView>
  </sheetViews>
  <sheetFormatPr baseColWidth="10" defaultRowHeight="16" x14ac:dyDescent="0.2"/>
  <cols>
    <col min="1" max="1" width="17.83203125" bestFit="1" customWidth="1"/>
    <col min="5" max="5" width="21" bestFit="1" customWidth="1"/>
  </cols>
  <sheetData>
    <row r="1" spans="1:20" x14ac:dyDescent="0.2">
      <c r="A1" t="str">
        <f>'Calculatie sheet'!AV3</f>
        <v>Keersluis niet in vaarweg (hout)</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sheet'!AV68*'Calculatie sheet'!$AV$57*(1-'Calculatie sheet'!$AV$77-'Calculatie sheet'!$AV$78)</f>
        <v>307185.36927391711</v>
      </c>
      <c r="D2" t="s">
        <v>134</v>
      </c>
      <c r="E2" s="8" t="s">
        <v>71</v>
      </c>
      <c r="G2" s="684">
        <f>C2*'Calculatie sheet'!AV$7</f>
        <v>0</v>
      </c>
      <c r="H2" s="682">
        <f>C2*'Calculatie sheet'!AV$8</f>
        <v>0</v>
      </c>
      <c r="I2" t="str">
        <f>D2</f>
        <v>Primair</v>
      </c>
      <c r="J2" s="568">
        <f>LOOKUP('Calculatie sheet'!$AV$2,'Objectenoverzicht aantallen'!$A:$A,'Objectenoverzicht aantallen'!E:E)*$C2</f>
        <v>0</v>
      </c>
      <c r="K2" s="568">
        <f>LOOKUP('Calculatie sheet'!$AV$2,'Objectenoverzicht aantallen'!$A:$A,'Objectenoverzicht aantallen'!F:F)*$C2</f>
        <v>0</v>
      </c>
      <c r="L2" s="568">
        <f>LOOKUP('Calculatie sheet'!$AV$2,'Objectenoverzicht aantallen'!$A:$A,'Objectenoverzicht aantallen'!G:G)*$C2</f>
        <v>0</v>
      </c>
      <c r="M2" s="568">
        <f>LOOKUP('Calculatie sheet'!$AV$2,'Objectenoverzicht aantallen'!$A:$A,'Objectenoverzicht aantallen'!H:H)*$C2</f>
        <v>0</v>
      </c>
      <c r="N2" s="568">
        <f>LOOKUP('Calculatie sheet'!$AV$2,'Objectenoverzicht aantallen'!$A:$A,'Objectenoverzicht aantallen'!I:I)*$C2</f>
        <v>0</v>
      </c>
      <c r="O2" s="568">
        <f>LOOKUP('Calculatie sheet'!$AV$2,'Objectenoverzicht aantallen'!$A:$A,'Objectenoverzicht aantallen'!J:J)*$C2</f>
        <v>0</v>
      </c>
      <c r="P2" s="568">
        <f>LOOKUP('Calculatie sheet'!$AV$2,'Objectenoverzicht aantallen'!$A:$A,'Objectenoverzicht aantallen'!K:K)*$C2</f>
        <v>0</v>
      </c>
      <c r="Q2" s="568">
        <f>LOOKUP('Calculatie sheet'!$AV$2,'Objectenoverzicht aantallen'!$A:$A,'Objectenoverzicht aantallen'!L:L)*$C2</f>
        <v>0</v>
      </c>
      <c r="R2" s="568">
        <f>LOOKUP('Calculatie sheet'!$AV$2,'Objectenoverzicht aantallen'!$A:$A,'Objectenoverzicht aantallen'!M:M)*$C2</f>
        <v>0</v>
      </c>
      <c r="S2" s="568">
        <f>LOOKUP('Calculatie sheet'!$AV$2,'Objectenoverzicht aantallen'!$A:$A,'Objectenoverzicht aantallen'!N:N)*$C2</f>
        <v>0</v>
      </c>
      <c r="T2" s="568">
        <f>LOOKUP('Calculatie sheet'!$AV$2,'Objectenoverzicht aantallen'!$A:$A,'Objectenoverzicht aantallen'!O:O)*$C2</f>
        <v>0</v>
      </c>
    </row>
    <row r="3" spans="1:20" x14ac:dyDescent="0.2">
      <c r="B3" t="str">
        <f>'Calculatie sheet'!C69</f>
        <v>Staal</v>
      </c>
      <c r="C3" s="683">
        <f>'Calculatie sheet'!AV69*'Calculatie sheet'!$AV$57*(1-'Calculatie sheet'!$AV$77-'Calculatie sheet'!$AV$78)</f>
        <v>19651.589280149579</v>
      </c>
      <c r="D3" t="s">
        <v>134</v>
      </c>
      <c r="E3" s="24" t="s">
        <v>74</v>
      </c>
      <c r="G3" s="684">
        <f>C3*'Calculatie sheet'!AV$7</f>
        <v>0</v>
      </c>
      <c r="H3" s="682">
        <f>C3*'Calculatie sheet'!AV$8</f>
        <v>0</v>
      </c>
      <c r="I3" t="str">
        <f t="shared" ref="I3:I22" si="0">D3</f>
        <v>Primair</v>
      </c>
      <c r="J3" s="568">
        <f>LOOKUP('Calculatie sheet'!$AV$2,'Objectenoverzicht aantallen'!$A:$A,'Objectenoverzicht aantallen'!E:E)*$C3</f>
        <v>0</v>
      </c>
      <c r="K3" s="568">
        <f>LOOKUP('Calculatie sheet'!$AV$2,'Objectenoverzicht aantallen'!$A:$A,'Objectenoverzicht aantallen'!F:F)*$C3</f>
        <v>0</v>
      </c>
      <c r="L3" s="568">
        <f>LOOKUP('Calculatie sheet'!$AV$2,'Objectenoverzicht aantallen'!$A:$A,'Objectenoverzicht aantallen'!G:G)*$C3</f>
        <v>0</v>
      </c>
      <c r="M3" s="568">
        <f>LOOKUP('Calculatie sheet'!$AV$2,'Objectenoverzicht aantallen'!$A:$A,'Objectenoverzicht aantallen'!H:H)*$C3</f>
        <v>0</v>
      </c>
      <c r="N3" s="568">
        <f>LOOKUP('Calculatie sheet'!$AV$2,'Objectenoverzicht aantallen'!$A:$A,'Objectenoverzicht aantallen'!I:I)*$C3</f>
        <v>0</v>
      </c>
      <c r="O3" s="568">
        <f>LOOKUP('Calculatie sheet'!$AV$2,'Objectenoverzicht aantallen'!$A:$A,'Objectenoverzicht aantallen'!J:J)*$C3</f>
        <v>0</v>
      </c>
      <c r="P3" s="568">
        <f>LOOKUP('Calculatie sheet'!$AV$2,'Objectenoverzicht aantallen'!$A:$A,'Objectenoverzicht aantallen'!K:K)*$C3</f>
        <v>0</v>
      </c>
      <c r="Q3" s="568">
        <f>LOOKUP('Calculatie sheet'!$AV$2,'Objectenoverzicht aantallen'!$A:$A,'Objectenoverzicht aantallen'!L:L)*$C3</f>
        <v>0</v>
      </c>
      <c r="R3" s="568">
        <f>LOOKUP('Calculatie sheet'!$AV$2,'Objectenoverzicht aantallen'!$A:$A,'Objectenoverzicht aantallen'!M:M)*$C3</f>
        <v>0</v>
      </c>
      <c r="S3" s="568">
        <f>LOOKUP('Calculatie sheet'!$AV$2,'Objectenoverzicht aantallen'!$A:$A,'Objectenoverzicht aantallen'!N:N)*$C3</f>
        <v>0</v>
      </c>
      <c r="T3" s="568">
        <f>LOOKUP('Calculatie sheet'!$AV$2,'Objectenoverzicht aantallen'!$A:$A,'Objectenoverzicht aantallen'!O:O)*$C3</f>
        <v>0</v>
      </c>
    </row>
    <row r="4" spans="1:20" x14ac:dyDescent="0.2">
      <c r="B4" t="str">
        <f>'Calculatie sheet'!C70</f>
        <v>Asfalt</v>
      </c>
      <c r="C4" s="683">
        <f>'Calculatie sheet'!AV70*'Calculatie sheet'!$AV$57*(1-'Calculatie sheet'!$AV$77-'Calculatie sheet'!$AV$78)</f>
        <v>0</v>
      </c>
      <c r="D4" t="s">
        <v>134</v>
      </c>
      <c r="E4" s="25" t="s">
        <v>75</v>
      </c>
      <c r="G4" s="684">
        <f>C4*'Calculatie sheet'!AV$7</f>
        <v>0</v>
      </c>
      <c r="H4" s="682">
        <f>C4*'Calculatie sheet'!AV$8</f>
        <v>0</v>
      </c>
      <c r="I4" t="str">
        <f t="shared" si="0"/>
        <v>Primair</v>
      </c>
      <c r="J4" s="568">
        <f>LOOKUP('Calculatie sheet'!$AV$2,'Objectenoverzicht aantallen'!$A:$A,'Objectenoverzicht aantallen'!E:E)*$C4</f>
        <v>0</v>
      </c>
      <c r="K4" s="568">
        <f>LOOKUP('Calculatie sheet'!$AV$2,'Objectenoverzicht aantallen'!$A:$A,'Objectenoverzicht aantallen'!F:F)*$C4</f>
        <v>0</v>
      </c>
      <c r="L4" s="568">
        <f>LOOKUP('Calculatie sheet'!$AV$2,'Objectenoverzicht aantallen'!$A:$A,'Objectenoverzicht aantallen'!G:G)*$C4</f>
        <v>0</v>
      </c>
      <c r="M4" s="568">
        <f>LOOKUP('Calculatie sheet'!$AV$2,'Objectenoverzicht aantallen'!$A:$A,'Objectenoverzicht aantallen'!H:H)*$C4</f>
        <v>0</v>
      </c>
      <c r="N4" s="568">
        <f>LOOKUP('Calculatie sheet'!$AV$2,'Objectenoverzicht aantallen'!$A:$A,'Objectenoverzicht aantallen'!I:I)*$C4</f>
        <v>0</v>
      </c>
      <c r="O4" s="568">
        <f>LOOKUP('Calculatie sheet'!$AV$2,'Objectenoverzicht aantallen'!$A:$A,'Objectenoverzicht aantallen'!J:J)*$C4</f>
        <v>0</v>
      </c>
      <c r="P4" s="568">
        <f>LOOKUP('Calculatie sheet'!$AV$2,'Objectenoverzicht aantallen'!$A:$A,'Objectenoverzicht aantallen'!K:K)*$C4</f>
        <v>0</v>
      </c>
      <c r="Q4" s="568">
        <f>LOOKUP('Calculatie sheet'!$AV$2,'Objectenoverzicht aantallen'!$A:$A,'Objectenoverzicht aantallen'!L:L)*$C4</f>
        <v>0</v>
      </c>
      <c r="R4" s="568">
        <f>LOOKUP('Calculatie sheet'!$AV$2,'Objectenoverzicht aantallen'!$A:$A,'Objectenoverzicht aantallen'!M:M)*$C4</f>
        <v>0</v>
      </c>
      <c r="S4" s="568">
        <f>LOOKUP('Calculatie sheet'!$AV$2,'Objectenoverzicht aantallen'!$A:$A,'Objectenoverzicht aantallen'!N:N)*$C4</f>
        <v>0</v>
      </c>
      <c r="T4" s="568">
        <f>LOOKUP('Calculatie sheet'!$AV$2,'Objectenoverzicht aantallen'!$A:$A,'Objectenoverzicht aantallen'!O:O)*$C4</f>
        <v>0</v>
      </c>
    </row>
    <row r="5" spans="1:20" x14ac:dyDescent="0.2">
      <c r="B5" t="s">
        <v>866</v>
      </c>
      <c r="C5" s="683">
        <f>'Calculatie sheet'!AV71*'Calculatie sheet'!$AV$57*(1-'Calculatie sheet'!$AV$77-'Calculatie sheet'!$AV$78)</f>
        <v>5068.041445933316</v>
      </c>
      <c r="D5" t="s">
        <v>134</v>
      </c>
      <c r="E5" s="27" t="s">
        <v>93</v>
      </c>
      <c r="G5" s="684">
        <f>C5*'Calculatie sheet'!AV$7</f>
        <v>0</v>
      </c>
      <c r="H5" s="682">
        <f>C5*'Calculatie sheet'!AV$8</f>
        <v>0</v>
      </c>
      <c r="I5" t="str">
        <f t="shared" ref="I5" si="1">D5</f>
        <v>Primair</v>
      </c>
      <c r="J5" s="568">
        <f>LOOKUP('Calculatie sheet'!$AV$2,'Objectenoverzicht aantallen'!$A:$A,'Objectenoverzicht aantallen'!E:E)*$C5</f>
        <v>0</v>
      </c>
      <c r="K5" s="568">
        <f>LOOKUP('Calculatie sheet'!$AV$2,'Objectenoverzicht aantallen'!$A:$A,'Objectenoverzicht aantallen'!F:F)*$C5</f>
        <v>0</v>
      </c>
      <c r="L5" s="568">
        <f>LOOKUP('Calculatie sheet'!$AV$2,'Objectenoverzicht aantallen'!$A:$A,'Objectenoverzicht aantallen'!G:G)*$C5</f>
        <v>0</v>
      </c>
      <c r="M5" s="568">
        <f>LOOKUP('Calculatie sheet'!$AV$2,'Objectenoverzicht aantallen'!$A:$A,'Objectenoverzicht aantallen'!H:H)*$C5</f>
        <v>0</v>
      </c>
      <c r="N5" s="568">
        <f>LOOKUP('Calculatie sheet'!$AV$2,'Objectenoverzicht aantallen'!$A:$A,'Objectenoverzicht aantallen'!I:I)*$C5</f>
        <v>0</v>
      </c>
      <c r="O5" s="568">
        <f>LOOKUP('Calculatie sheet'!$AV$2,'Objectenoverzicht aantallen'!$A:$A,'Objectenoverzicht aantallen'!J:J)*$C5</f>
        <v>0</v>
      </c>
      <c r="P5" s="568">
        <f>LOOKUP('Calculatie sheet'!$AV$2,'Objectenoverzicht aantallen'!$A:$A,'Objectenoverzicht aantallen'!K:K)*$C5</f>
        <v>0</v>
      </c>
      <c r="Q5" s="568">
        <f>LOOKUP('Calculatie sheet'!$AV$2,'Objectenoverzicht aantallen'!$A:$A,'Objectenoverzicht aantallen'!L:L)*$C5</f>
        <v>0</v>
      </c>
      <c r="R5" s="568">
        <f>LOOKUP('Calculatie sheet'!$AV$2,'Objectenoverzicht aantallen'!$A:$A,'Objectenoverzicht aantallen'!M:M)*$C5</f>
        <v>0</v>
      </c>
      <c r="S5" s="568">
        <f>LOOKUP('Calculatie sheet'!$AV$2,'Objectenoverzicht aantallen'!$A:$A,'Objectenoverzicht aantallen'!N:N)*$C5</f>
        <v>0</v>
      </c>
      <c r="T5" s="568">
        <f>LOOKUP('Calculatie sheet'!$AV$2,'Objectenoverzicht aantallen'!$A:$A,'Objectenoverzicht aantallen'!O:O)*$C5</f>
        <v>0</v>
      </c>
    </row>
    <row r="6" spans="1:20" x14ac:dyDescent="0.2">
      <c r="B6" t="str">
        <f>'Calculatie sheet'!C72</f>
        <v>Grondbewerking</v>
      </c>
      <c r="C6" s="683">
        <f>'Calculatie sheet'!AV72*'Calculatie sheet'!$AV$57*(1-'Calculatie sheet'!$AV$77-'Calculatie sheet'!$AV$78)</f>
        <v>0</v>
      </c>
      <c r="D6" t="s">
        <v>134</v>
      </c>
      <c r="E6" s="38" t="s">
        <v>659</v>
      </c>
      <c r="G6" s="684">
        <f>C6*'Calculatie sheet'!AV$7</f>
        <v>0</v>
      </c>
      <c r="H6" s="682">
        <f>C6*'Calculatie sheet'!AV$8</f>
        <v>0</v>
      </c>
      <c r="I6" t="str">
        <f t="shared" si="0"/>
        <v>Primair</v>
      </c>
      <c r="J6" s="568">
        <f>LOOKUP('Calculatie sheet'!$AV$2,'Objectenoverzicht aantallen'!$A:$A,'Objectenoverzicht aantallen'!E:E)*$C6</f>
        <v>0</v>
      </c>
      <c r="K6" s="568">
        <f>LOOKUP('Calculatie sheet'!$AV$2,'Objectenoverzicht aantallen'!$A:$A,'Objectenoverzicht aantallen'!F:F)*$C6</f>
        <v>0</v>
      </c>
      <c r="L6" s="568">
        <f>LOOKUP('Calculatie sheet'!$AV$2,'Objectenoverzicht aantallen'!$A:$A,'Objectenoverzicht aantallen'!G:G)*$C6</f>
        <v>0</v>
      </c>
      <c r="M6" s="568">
        <f>LOOKUP('Calculatie sheet'!$AV$2,'Objectenoverzicht aantallen'!$A:$A,'Objectenoverzicht aantallen'!H:H)*$C6</f>
        <v>0</v>
      </c>
      <c r="N6" s="568">
        <f>LOOKUP('Calculatie sheet'!$AV$2,'Objectenoverzicht aantallen'!$A:$A,'Objectenoverzicht aantallen'!I:I)*$C6</f>
        <v>0</v>
      </c>
      <c r="O6" s="568">
        <f>LOOKUP('Calculatie sheet'!$AV$2,'Objectenoverzicht aantallen'!$A:$A,'Objectenoverzicht aantallen'!J:J)*$C6</f>
        <v>0</v>
      </c>
      <c r="P6" s="568">
        <f>LOOKUP('Calculatie sheet'!$AV$2,'Objectenoverzicht aantallen'!$A:$A,'Objectenoverzicht aantallen'!K:K)*$C6</f>
        <v>0</v>
      </c>
      <c r="Q6" s="568">
        <f>LOOKUP('Calculatie sheet'!$AV$2,'Objectenoverzicht aantallen'!$A:$A,'Objectenoverzicht aantallen'!L:L)*$C6</f>
        <v>0</v>
      </c>
      <c r="R6" s="568">
        <f>LOOKUP('Calculatie sheet'!$AV$2,'Objectenoverzicht aantallen'!$A:$A,'Objectenoverzicht aantallen'!M:M)*$C6</f>
        <v>0</v>
      </c>
      <c r="S6" s="568">
        <f>LOOKUP('Calculatie sheet'!$AV$2,'Objectenoverzicht aantallen'!$A:$A,'Objectenoverzicht aantallen'!N:N)*$C6</f>
        <v>0</v>
      </c>
      <c r="T6" s="568">
        <f>LOOKUP('Calculatie sheet'!$AV$2,'Objectenoverzicht aantallen'!$A:$A,'Objectenoverzicht aantallen'!O:O)*$C6</f>
        <v>0</v>
      </c>
    </row>
    <row r="7" spans="1:20" x14ac:dyDescent="0.2">
      <c r="B7" t="str">
        <f>'Calculatie sheet'!C73</f>
        <v>Bestrating</v>
      </c>
      <c r="C7" s="683">
        <f>'Calculatie sheet'!AV73*'Calculatie sheet'!$AV$57*(1-'Calculatie sheet'!$AV$77-'Calculatie sheet'!$AV$78)</f>
        <v>0</v>
      </c>
      <c r="D7" t="s">
        <v>134</v>
      </c>
      <c r="E7" s="569" t="s">
        <v>597</v>
      </c>
      <c r="G7" s="684">
        <f>C7*'Calculatie sheet'!AV$7</f>
        <v>0</v>
      </c>
      <c r="H7" s="682">
        <f>C7*'Calculatie sheet'!AV$8</f>
        <v>0</v>
      </c>
      <c r="I7" t="str">
        <f t="shared" si="0"/>
        <v>Primair</v>
      </c>
      <c r="J7" s="568">
        <f>LOOKUP('Calculatie sheet'!$AV$2,'Objectenoverzicht aantallen'!$A:$A,'Objectenoverzicht aantallen'!E:E)*$C7</f>
        <v>0</v>
      </c>
      <c r="K7" s="568">
        <f>LOOKUP('Calculatie sheet'!$AV$2,'Objectenoverzicht aantallen'!$A:$A,'Objectenoverzicht aantallen'!F:F)*$C7</f>
        <v>0</v>
      </c>
      <c r="L7" s="568">
        <f>LOOKUP('Calculatie sheet'!$AV$2,'Objectenoverzicht aantallen'!$A:$A,'Objectenoverzicht aantallen'!G:G)*$C7</f>
        <v>0</v>
      </c>
      <c r="M7" s="568">
        <f>LOOKUP('Calculatie sheet'!$AV$2,'Objectenoverzicht aantallen'!$A:$A,'Objectenoverzicht aantallen'!H:H)*$C7</f>
        <v>0</v>
      </c>
      <c r="N7" s="568">
        <f>LOOKUP('Calculatie sheet'!$AV$2,'Objectenoverzicht aantallen'!$A:$A,'Objectenoverzicht aantallen'!I:I)*$C7</f>
        <v>0</v>
      </c>
      <c r="O7" s="568">
        <f>LOOKUP('Calculatie sheet'!$AV$2,'Objectenoverzicht aantallen'!$A:$A,'Objectenoverzicht aantallen'!J:J)*$C7</f>
        <v>0</v>
      </c>
      <c r="P7" s="568">
        <f>LOOKUP('Calculatie sheet'!$AV$2,'Objectenoverzicht aantallen'!$A:$A,'Objectenoverzicht aantallen'!K:K)*$C7</f>
        <v>0</v>
      </c>
      <c r="Q7" s="568">
        <f>LOOKUP('Calculatie sheet'!$AV$2,'Objectenoverzicht aantallen'!$A:$A,'Objectenoverzicht aantallen'!L:L)*$C7</f>
        <v>0</v>
      </c>
      <c r="R7" s="568">
        <f>LOOKUP('Calculatie sheet'!$AV$2,'Objectenoverzicht aantallen'!$A:$A,'Objectenoverzicht aantallen'!M:M)*$C7</f>
        <v>0</v>
      </c>
      <c r="S7" s="568">
        <f>LOOKUP('Calculatie sheet'!$AV$2,'Objectenoverzicht aantallen'!$A:$A,'Objectenoverzicht aantallen'!N:N)*$C7</f>
        <v>0</v>
      </c>
      <c r="T7" s="568">
        <f>LOOKUP('Calculatie sheet'!$AV$2,'Objectenoverzicht aantallen'!$A:$A,'Objectenoverzicht aantallen'!O:O)*$C7</f>
        <v>0</v>
      </c>
    </row>
    <row r="8" spans="1:20" x14ac:dyDescent="0.2">
      <c r="B8" t="s">
        <v>348</v>
      </c>
      <c r="C8" s="683">
        <f>'Calculatie sheet'!AV74*'Calculatie sheet'!$AV$57*(1-'Calculatie sheet'!$AV$77-'Calculatie sheet'!$AV$78)</f>
        <v>0</v>
      </c>
      <c r="D8" t="s">
        <v>134</v>
      </c>
      <c r="G8" s="684">
        <f>C8*'Calculatie sheet'!AV$7</f>
        <v>0</v>
      </c>
      <c r="H8" s="682">
        <f>C8*'Calculatie sheet'!AV$8</f>
        <v>0</v>
      </c>
      <c r="I8" t="str">
        <f t="shared" si="0"/>
        <v>Primair</v>
      </c>
      <c r="J8" s="568">
        <f>LOOKUP('Calculatie sheet'!$AV$2,'Objectenoverzicht aantallen'!$A:$A,'Objectenoverzicht aantallen'!E:E)*$C8</f>
        <v>0</v>
      </c>
      <c r="K8" s="568">
        <f>LOOKUP('Calculatie sheet'!$AV$2,'Objectenoverzicht aantallen'!$A:$A,'Objectenoverzicht aantallen'!F:F)*$C8</f>
        <v>0</v>
      </c>
      <c r="L8" s="568">
        <f>LOOKUP('Calculatie sheet'!$AV$2,'Objectenoverzicht aantallen'!$A:$A,'Objectenoverzicht aantallen'!G:G)*$C8</f>
        <v>0</v>
      </c>
      <c r="M8" s="568">
        <f>LOOKUP('Calculatie sheet'!$AV$2,'Objectenoverzicht aantallen'!$A:$A,'Objectenoverzicht aantallen'!H:H)*$C8</f>
        <v>0</v>
      </c>
      <c r="N8" s="568">
        <f>LOOKUP('Calculatie sheet'!$AV$2,'Objectenoverzicht aantallen'!$A:$A,'Objectenoverzicht aantallen'!I:I)*$C8</f>
        <v>0</v>
      </c>
      <c r="O8" s="568">
        <f>LOOKUP('Calculatie sheet'!$AV$2,'Objectenoverzicht aantallen'!$A:$A,'Objectenoverzicht aantallen'!J:J)*$C8</f>
        <v>0</v>
      </c>
      <c r="P8" s="568">
        <f>LOOKUP('Calculatie sheet'!$AV$2,'Objectenoverzicht aantallen'!$A:$A,'Objectenoverzicht aantallen'!K:K)*$C8</f>
        <v>0</v>
      </c>
      <c r="Q8" s="568">
        <f>LOOKUP('Calculatie sheet'!$AV$2,'Objectenoverzicht aantallen'!$A:$A,'Objectenoverzicht aantallen'!L:L)*$C8</f>
        <v>0</v>
      </c>
      <c r="R8" s="568">
        <f>LOOKUP('Calculatie sheet'!$AV$2,'Objectenoverzicht aantallen'!$A:$A,'Objectenoverzicht aantallen'!M:M)*$C8</f>
        <v>0</v>
      </c>
      <c r="S8" s="568">
        <f>LOOKUP('Calculatie sheet'!$AV$2,'Objectenoverzicht aantallen'!$A:$A,'Objectenoverzicht aantallen'!N:N)*$C8</f>
        <v>0</v>
      </c>
      <c r="T8" s="568">
        <f>LOOKUP('Calculatie sheet'!$AV$2,'Objectenoverzicht aantallen'!$A:$A,'Objectenoverzicht aantallen'!O:O)*$C8</f>
        <v>0</v>
      </c>
    </row>
    <row r="9" spans="1:20" x14ac:dyDescent="0.2">
      <c r="B9" t="str">
        <f t="shared" ref="B9:B14" si="2">B2</f>
        <v>Beton</v>
      </c>
      <c r="C9" s="683">
        <f>'Calculatie sheet'!AV68*'Calculatie sheet'!$AV$57*'Calculatie sheet'!$AV$77</f>
        <v>0</v>
      </c>
      <c r="D9" t="s">
        <v>135</v>
      </c>
      <c r="G9" s="684">
        <f>C9*'Calculatie sheet'!AV$7</f>
        <v>0</v>
      </c>
      <c r="H9" s="682">
        <f>C9*'Calculatie sheet'!AV$8</f>
        <v>0</v>
      </c>
      <c r="I9" t="str">
        <f t="shared" si="0"/>
        <v>Secundair</v>
      </c>
      <c r="J9" s="568">
        <f>LOOKUP('Calculatie sheet'!$AV$2,'Objectenoverzicht aantallen'!$A:$A,'Objectenoverzicht aantallen'!E:E)*$C9</f>
        <v>0</v>
      </c>
      <c r="K9" s="568">
        <f>LOOKUP('Calculatie sheet'!$AV$2,'Objectenoverzicht aantallen'!$A:$A,'Objectenoverzicht aantallen'!F:F)*$C9</f>
        <v>0</v>
      </c>
      <c r="L9" s="568">
        <f>LOOKUP('Calculatie sheet'!$AV$2,'Objectenoverzicht aantallen'!$A:$A,'Objectenoverzicht aantallen'!G:G)*$C9</f>
        <v>0</v>
      </c>
      <c r="M9" s="568">
        <f>LOOKUP('Calculatie sheet'!$AV$2,'Objectenoverzicht aantallen'!$A:$A,'Objectenoverzicht aantallen'!H:H)*$C9</f>
        <v>0</v>
      </c>
      <c r="N9" s="568">
        <f>LOOKUP('Calculatie sheet'!$AV$2,'Objectenoverzicht aantallen'!$A:$A,'Objectenoverzicht aantallen'!I:I)*$C9</f>
        <v>0</v>
      </c>
      <c r="O9" s="568">
        <f>LOOKUP('Calculatie sheet'!$AV$2,'Objectenoverzicht aantallen'!$A:$A,'Objectenoverzicht aantallen'!J:J)*$C9</f>
        <v>0</v>
      </c>
      <c r="P9" s="568">
        <f>LOOKUP('Calculatie sheet'!$AV$2,'Objectenoverzicht aantallen'!$A:$A,'Objectenoverzicht aantallen'!K:K)*$C9</f>
        <v>0</v>
      </c>
      <c r="Q9" s="568">
        <f>LOOKUP('Calculatie sheet'!$AV$2,'Objectenoverzicht aantallen'!$A:$A,'Objectenoverzicht aantallen'!L:L)*$C9</f>
        <v>0</v>
      </c>
      <c r="R9" s="568">
        <f>LOOKUP('Calculatie sheet'!$AV$2,'Objectenoverzicht aantallen'!$A:$A,'Objectenoverzicht aantallen'!M:M)*$C9</f>
        <v>0</v>
      </c>
      <c r="S9" s="568">
        <f>LOOKUP('Calculatie sheet'!$AV$2,'Objectenoverzicht aantallen'!$A:$A,'Objectenoverzicht aantallen'!N:N)*$C9</f>
        <v>0</v>
      </c>
      <c r="T9" s="568">
        <f>LOOKUP('Calculatie sheet'!$AV$2,'Objectenoverzicht aantallen'!$A:$A,'Objectenoverzicht aantallen'!O:O)*$C9</f>
        <v>0</v>
      </c>
    </row>
    <row r="10" spans="1:20" x14ac:dyDescent="0.2">
      <c r="B10" t="str">
        <f t="shared" si="2"/>
        <v>Staal</v>
      </c>
      <c r="C10" s="683">
        <f>'Calculatie sheet'!AV69*'Calculatie sheet'!$AV$57*'Calculatie sheet'!$AV$77</f>
        <v>0</v>
      </c>
      <c r="D10" t="s">
        <v>135</v>
      </c>
      <c r="G10" s="684">
        <f>C10*'Calculatie sheet'!AV$7</f>
        <v>0</v>
      </c>
      <c r="H10" s="682">
        <f>C10*'Calculatie sheet'!AV$8</f>
        <v>0</v>
      </c>
      <c r="I10" t="str">
        <f t="shared" si="0"/>
        <v>Secundair</v>
      </c>
      <c r="J10" s="568">
        <f>LOOKUP('Calculatie sheet'!$AV$2,'Objectenoverzicht aantallen'!$A:$A,'Objectenoverzicht aantallen'!E:E)*$C10</f>
        <v>0</v>
      </c>
      <c r="K10" s="568">
        <f>LOOKUP('Calculatie sheet'!$AV$2,'Objectenoverzicht aantallen'!$A:$A,'Objectenoverzicht aantallen'!F:F)*$C10</f>
        <v>0</v>
      </c>
      <c r="L10" s="568">
        <f>LOOKUP('Calculatie sheet'!$AV$2,'Objectenoverzicht aantallen'!$A:$A,'Objectenoverzicht aantallen'!G:G)*$C10</f>
        <v>0</v>
      </c>
      <c r="M10" s="568">
        <f>LOOKUP('Calculatie sheet'!$AV$2,'Objectenoverzicht aantallen'!$A:$A,'Objectenoverzicht aantallen'!H:H)*$C10</f>
        <v>0</v>
      </c>
      <c r="N10" s="568">
        <f>LOOKUP('Calculatie sheet'!$AV$2,'Objectenoverzicht aantallen'!$A:$A,'Objectenoverzicht aantallen'!I:I)*$C10</f>
        <v>0</v>
      </c>
      <c r="O10" s="568">
        <f>LOOKUP('Calculatie sheet'!$AV$2,'Objectenoverzicht aantallen'!$A:$A,'Objectenoverzicht aantallen'!J:J)*$C10</f>
        <v>0</v>
      </c>
      <c r="P10" s="568">
        <f>LOOKUP('Calculatie sheet'!$AV$2,'Objectenoverzicht aantallen'!$A:$A,'Objectenoverzicht aantallen'!K:K)*$C10</f>
        <v>0</v>
      </c>
      <c r="Q10" s="568">
        <f>LOOKUP('Calculatie sheet'!$AV$2,'Objectenoverzicht aantallen'!$A:$A,'Objectenoverzicht aantallen'!L:L)*$C10</f>
        <v>0</v>
      </c>
      <c r="R10" s="568">
        <f>LOOKUP('Calculatie sheet'!$AV$2,'Objectenoverzicht aantallen'!$A:$A,'Objectenoverzicht aantallen'!M:M)*$C10</f>
        <v>0</v>
      </c>
      <c r="S10" s="568">
        <f>LOOKUP('Calculatie sheet'!$AV$2,'Objectenoverzicht aantallen'!$A:$A,'Objectenoverzicht aantallen'!N:N)*$C10</f>
        <v>0</v>
      </c>
      <c r="T10" s="568">
        <f>LOOKUP('Calculatie sheet'!$AV$2,'Objectenoverzicht aantallen'!$A:$A,'Objectenoverzicht aantallen'!O:O)*$C10</f>
        <v>0</v>
      </c>
    </row>
    <row r="11" spans="1:20" x14ac:dyDescent="0.2">
      <c r="B11" t="str">
        <f t="shared" si="2"/>
        <v>Asfalt</v>
      </c>
      <c r="C11" s="683">
        <f>'Calculatie sheet'!AV70*'Calculatie sheet'!$AV$57*'Calculatie sheet'!$AV$77</f>
        <v>0</v>
      </c>
      <c r="D11" t="s">
        <v>135</v>
      </c>
      <c r="G11" s="684">
        <f>C11*'Calculatie sheet'!AV$7</f>
        <v>0</v>
      </c>
      <c r="H11" s="682">
        <f>C11*'Calculatie sheet'!AV$8</f>
        <v>0</v>
      </c>
      <c r="I11" t="str">
        <f t="shared" si="0"/>
        <v>Secundair</v>
      </c>
      <c r="J11" s="568">
        <f>LOOKUP('Calculatie sheet'!$AV$2,'Objectenoverzicht aantallen'!$A:$A,'Objectenoverzicht aantallen'!E:E)*$C11</f>
        <v>0</v>
      </c>
      <c r="K11" s="568">
        <f>LOOKUP('Calculatie sheet'!$AV$2,'Objectenoverzicht aantallen'!$A:$A,'Objectenoverzicht aantallen'!F:F)*$C11</f>
        <v>0</v>
      </c>
      <c r="L11" s="568">
        <f>LOOKUP('Calculatie sheet'!$AV$2,'Objectenoverzicht aantallen'!$A:$A,'Objectenoverzicht aantallen'!G:G)*$C11</f>
        <v>0</v>
      </c>
      <c r="M11" s="568">
        <f>LOOKUP('Calculatie sheet'!$AV$2,'Objectenoverzicht aantallen'!$A:$A,'Objectenoverzicht aantallen'!H:H)*$C11</f>
        <v>0</v>
      </c>
      <c r="N11" s="568">
        <f>LOOKUP('Calculatie sheet'!$AV$2,'Objectenoverzicht aantallen'!$A:$A,'Objectenoverzicht aantallen'!I:I)*$C11</f>
        <v>0</v>
      </c>
      <c r="O11" s="568">
        <f>LOOKUP('Calculatie sheet'!$AV$2,'Objectenoverzicht aantallen'!$A:$A,'Objectenoverzicht aantallen'!J:J)*$C11</f>
        <v>0</v>
      </c>
      <c r="P11" s="568">
        <f>LOOKUP('Calculatie sheet'!$AV$2,'Objectenoverzicht aantallen'!$A:$A,'Objectenoverzicht aantallen'!K:K)*$C11</f>
        <v>0</v>
      </c>
      <c r="Q11" s="568">
        <f>LOOKUP('Calculatie sheet'!$AV$2,'Objectenoverzicht aantallen'!$A:$A,'Objectenoverzicht aantallen'!L:L)*$C11</f>
        <v>0</v>
      </c>
      <c r="R11" s="568">
        <f>LOOKUP('Calculatie sheet'!$AV$2,'Objectenoverzicht aantallen'!$A:$A,'Objectenoverzicht aantallen'!M:M)*$C11</f>
        <v>0</v>
      </c>
      <c r="S11" s="568">
        <f>LOOKUP('Calculatie sheet'!$AV$2,'Objectenoverzicht aantallen'!$A:$A,'Objectenoverzicht aantallen'!N:N)*$C11</f>
        <v>0</v>
      </c>
      <c r="T11" s="568">
        <f>LOOKUP('Calculatie sheet'!$AV$2,'Objectenoverzicht aantallen'!$A:$A,'Objectenoverzicht aantallen'!O:O)*$C11</f>
        <v>0</v>
      </c>
    </row>
    <row r="12" spans="1:20" x14ac:dyDescent="0.2">
      <c r="B12" t="str">
        <f t="shared" si="2"/>
        <v>Hout</v>
      </c>
      <c r="C12" s="683">
        <f>'Calculatie sheet'!AV71*'Calculatie sheet'!$AV$57*'Calculatie sheet'!$AV$77</f>
        <v>0</v>
      </c>
      <c r="D12" t="s">
        <v>135</v>
      </c>
      <c r="G12" s="684">
        <f>C12*'Calculatie sheet'!AV$7</f>
        <v>0</v>
      </c>
      <c r="H12" s="682">
        <f>C12*'Calculatie sheet'!AV$8</f>
        <v>0</v>
      </c>
      <c r="I12" t="str">
        <f t="shared" ref="I12" si="3">D12</f>
        <v>Secundair</v>
      </c>
      <c r="J12" s="568">
        <f>LOOKUP('Calculatie sheet'!$AV$2,'Objectenoverzicht aantallen'!$A:$A,'Objectenoverzicht aantallen'!E:E)*$C12</f>
        <v>0</v>
      </c>
      <c r="K12" s="568">
        <f>LOOKUP('Calculatie sheet'!$AV$2,'Objectenoverzicht aantallen'!$A:$A,'Objectenoverzicht aantallen'!F:F)*$C12</f>
        <v>0</v>
      </c>
      <c r="L12" s="568">
        <f>LOOKUP('Calculatie sheet'!$AV$2,'Objectenoverzicht aantallen'!$A:$A,'Objectenoverzicht aantallen'!G:G)*$C12</f>
        <v>0</v>
      </c>
      <c r="M12" s="568">
        <f>LOOKUP('Calculatie sheet'!$AV$2,'Objectenoverzicht aantallen'!$A:$A,'Objectenoverzicht aantallen'!H:H)*$C12</f>
        <v>0</v>
      </c>
      <c r="N12" s="568">
        <f>LOOKUP('Calculatie sheet'!$AV$2,'Objectenoverzicht aantallen'!$A:$A,'Objectenoverzicht aantallen'!I:I)*$C12</f>
        <v>0</v>
      </c>
      <c r="O12" s="568">
        <f>LOOKUP('Calculatie sheet'!$AV$2,'Objectenoverzicht aantallen'!$A:$A,'Objectenoverzicht aantallen'!J:J)*$C12</f>
        <v>0</v>
      </c>
      <c r="P12" s="568">
        <f>LOOKUP('Calculatie sheet'!$AV$2,'Objectenoverzicht aantallen'!$A:$A,'Objectenoverzicht aantallen'!K:K)*$C12</f>
        <v>0</v>
      </c>
      <c r="Q12" s="568">
        <f>LOOKUP('Calculatie sheet'!$AV$2,'Objectenoverzicht aantallen'!$A:$A,'Objectenoverzicht aantallen'!L:L)*$C12</f>
        <v>0</v>
      </c>
      <c r="R12" s="568">
        <f>LOOKUP('Calculatie sheet'!$AV$2,'Objectenoverzicht aantallen'!$A:$A,'Objectenoverzicht aantallen'!M:M)*$C12</f>
        <v>0</v>
      </c>
      <c r="S12" s="568">
        <f>LOOKUP('Calculatie sheet'!$AV$2,'Objectenoverzicht aantallen'!$A:$A,'Objectenoverzicht aantallen'!N:N)*$C12</f>
        <v>0</v>
      </c>
      <c r="T12" s="568">
        <f>LOOKUP('Calculatie sheet'!$AV$2,'Objectenoverzicht aantallen'!$A:$A,'Objectenoverzicht aantallen'!O:O)*$C12</f>
        <v>0</v>
      </c>
    </row>
    <row r="13" spans="1:20" x14ac:dyDescent="0.2">
      <c r="B13" t="str">
        <f t="shared" si="2"/>
        <v>Grondbewerking</v>
      </c>
      <c r="C13" s="683">
        <f>'Calculatie sheet'!AV72*'Calculatie sheet'!$AV$57*'Calculatie sheet'!$AV$77</f>
        <v>0</v>
      </c>
      <c r="D13" t="s">
        <v>135</v>
      </c>
      <c r="G13" s="684">
        <f>C13*'Calculatie sheet'!AV$7</f>
        <v>0</v>
      </c>
      <c r="H13" s="682">
        <f>C13*'Calculatie sheet'!AV$8</f>
        <v>0</v>
      </c>
      <c r="I13" t="str">
        <f t="shared" si="0"/>
        <v>Secundair</v>
      </c>
      <c r="J13" s="568">
        <f>LOOKUP('Calculatie sheet'!$AV$2,'Objectenoverzicht aantallen'!$A:$A,'Objectenoverzicht aantallen'!E:E)*$C13</f>
        <v>0</v>
      </c>
      <c r="K13" s="568">
        <f>LOOKUP('Calculatie sheet'!$AV$2,'Objectenoverzicht aantallen'!$A:$A,'Objectenoverzicht aantallen'!F:F)*$C13</f>
        <v>0</v>
      </c>
      <c r="L13" s="568">
        <f>LOOKUP('Calculatie sheet'!$AV$2,'Objectenoverzicht aantallen'!$A:$A,'Objectenoverzicht aantallen'!G:G)*$C13</f>
        <v>0</v>
      </c>
      <c r="M13" s="568">
        <f>LOOKUP('Calculatie sheet'!$AV$2,'Objectenoverzicht aantallen'!$A:$A,'Objectenoverzicht aantallen'!H:H)*$C13</f>
        <v>0</v>
      </c>
      <c r="N13" s="568">
        <f>LOOKUP('Calculatie sheet'!$AV$2,'Objectenoverzicht aantallen'!$A:$A,'Objectenoverzicht aantallen'!I:I)*$C13</f>
        <v>0</v>
      </c>
      <c r="O13" s="568">
        <f>LOOKUP('Calculatie sheet'!$AV$2,'Objectenoverzicht aantallen'!$A:$A,'Objectenoverzicht aantallen'!J:J)*$C13</f>
        <v>0</v>
      </c>
      <c r="P13" s="568">
        <f>LOOKUP('Calculatie sheet'!$AV$2,'Objectenoverzicht aantallen'!$A:$A,'Objectenoverzicht aantallen'!K:K)*$C13</f>
        <v>0</v>
      </c>
      <c r="Q13" s="568">
        <f>LOOKUP('Calculatie sheet'!$AV$2,'Objectenoverzicht aantallen'!$A:$A,'Objectenoverzicht aantallen'!L:L)*$C13</f>
        <v>0</v>
      </c>
      <c r="R13" s="568">
        <f>LOOKUP('Calculatie sheet'!$AV$2,'Objectenoverzicht aantallen'!$A:$A,'Objectenoverzicht aantallen'!M:M)*$C13</f>
        <v>0</v>
      </c>
      <c r="S13" s="568">
        <f>LOOKUP('Calculatie sheet'!$AV$2,'Objectenoverzicht aantallen'!$A:$A,'Objectenoverzicht aantallen'!N:N)*$C13</f>
        <v>0</v>
      </c>
      <c r="T13" s="568">
        <f>LOOKUP('Calculatie sheet'!$AV$2,'Objectenoverzicht aantallen'!$A:$A,'Objectenoverzicht aantallen'!O:O)*$C13</f>
        <v>0</v>
      </c>
    </row>
    <row r="14" spans="1:20" x14ac:dyDescent="0.2">
      <c r="B14" t="str">
        <f t="shared" si="2"/>
        <v>Bestrating</v>
      </c>
      <c r="C14" s="683">
        <f>'Calculatie sheet'!AV73*'Calculatie sheet'!$AV$57*'Calculatie sheet'!$AV$77</f>
        <v>0</v>
      </c>
      <c r="D14" t="s">
        <v>135</v>
      </c>
      <c r="G14" s="684">
        <f>C14*'Calculatie sheet'!AV$7</f>
        <v>0</v>
      </c>
      <c r="H14" s="682">
        <f>C14*'Calculatie sheet'!AV$8</f>
        <v>0</v>
      </c>
      <c r="I14" t="str">
        <f t="shared" si="0"/>
        <v>Secundair</v>
      </c>
      <c r="J14" s="568">
        <f>LOOKUP('Calculatie sheet'!$AV$2,'Objectenoverzicht aantallen'!$A:$A,'Objectenoverzicht aantallen'!E:E)*$C14</f>
        <v>0</v>
      </c>
      <c r="K14" s="568">
        <f>LOOKUP('Calculatie sheet'!$AV$2,'Objectenoverzicht aantallen'!$A:$A,'Objectenoverzicht aantallen'!F:F)*$C14</f>
        <v>0</v>
      </c>
      <c r="L14" s="568">
        <f>LOOKUP('Calculatie sheet'!$AV$2,'Objectenoverzicht aantallen'!$A:$A,'Objectenoverzicht aantallen'!G:G)*$C14</f>
        <v>0</v>
      </c>
      <c r="M14" s="568">
        <f>LOOKUP('Calculatie sheet'!$AV$2,'Objectenoverzicht aantallen'!$A:$A,'Objectenoverzicht aantallen'!H:H)*$C14</f>
        <v>0</v>
      </c>
      <c r="N14" s="568">
        <f>LOOKUP('Calculatie sheet'!$AV$2,'Objectenoverzicht aantallen'!$A:$A,'Objectenoverzicht aantallen'!I:I)*$C14</f>
        <v>0</v>
      </c>
      <c r="O14" s="568">
        <f>LOOKUP('Calculatie sheet'!$AV$2,'Objectenoverzicht aantallen'!$A:$A,'Objectenoverzicht aantallen'!J:J)*$C14</f>
        <v>0</v>
      </c>
      <c r="P14" s="568">
        <f>LOOKUP('Calculatie sheet'!$AV$2,'Objectenoverzicht aantallen'!$A:$A,'Objectenoverzicht aantallen'!K:K)*$C14</f>
        <v>0</v>
      </c>
      <c r="Q14" s="568">
        <f>LOOKUP('Calculatie sheet'!$AV$2,'Objectenoverzicht aantallen'!$A:$A,'Objectenoverzicht aantallen'!L:L)*$C14</f>
        <v>0</v>
      </c>
      <c r="R14" s="568">
        <f>LOOKUP('Calculatie sheet'!$AV$2,'Objectenoverzicht aantallen'!$A:$A,'Objectenoverzicht aantallen'!M:M)*$C14</f>
        <v>0</v>
      </c>
      <c r="S14" s="568">
        <f>LOOKUP('Calculatie sheet'!$AV$2,'Objectenoverzicht aantallen'!$A:$A,'Objectenoverzicht aantallen'!N:N)*$C14</f>
        <v>0</v>
      </c>
      <c r="T14" s="568">
        <f>LOOKUP('Calculatie sheet'!$AV$2,'Objectenoverzicht aantallen'!$A:$A,'Objectenoverzicht aantallen'!O:O)*$C14</f>
        <v>0</v>
      </c>
    </row>
    <row r="15" spans="1:20" x14ac:dyDescent="0.2">
      <c r="B15" t="s">
        <v>348</v>
      </c>
      <c r="C15" s="683">
        <f>'Calculatie sheet'!AV74*'Calculatie sheet'!$AV$57*'Calculatie sheet'!$AV$77</f>
        <v>0</v>
      </c>
      <c r="D15" t="s">
        <v>135</v>
      </c>
      <c r="G15" s="684">
        <f>C15*'Calculatie sheet'!AV$7</f>
        <v>0</v>
      </c>
      <c r="H15" s="682">
        <f>C15*'Calculatie sheet'!AV$8</f>
        <v>0</v>
      </c>
      <c r="I15" t="str">
        <f t="shared" si="0"/>
        <v>Secundair</v>
      </c>
      <c r="J15" s="568">
        <f>LOOKUP('Calculatie sheet'!$AV$2,'Objectenoverzicht aantallen'!$A:$A,'Objectenoverzicht aantallen'!E:E)*$C15</f>
        <v>0</v>
      </c>
      <c r="K15" s="568">
        <f>LOOKUP('Calculatie sheet'!$AV$2,'Objectenoverzicht aantallen'!$A:$A,'Objectenoverzicht aantallen'!F:F)*$C15</f>
        <v>0</v>
      </c>
      <c r="L15" s="568">
        <f>LOOKUP('Calculatie sheet'!$AV$2,'Objectenoverzicht aantallen'!$A:$A,'Objectenoverzicht aantallen'!G:G)*$C15</f>
        <v>0</v>
      </c>
      <c r="M15" s="568">
        <f>LOOKUP('Calculatie sheet'!$AV$2,'Objectenoverzicht aantallen'!$A:$A,'Objectenoverzicht aantallen'!H:H)*$C15</f>
        <v>0</v>
      </c>
      <c r="N15" s="568">
        <f>LOOKUP('Calculatie sheet'!$AV$2,'Objectenoverzicht aantallen'!$A:$A,'Objectenoverzicht aantallen'!I:I)*$C15</f>
        <v>0</v>
      </c>
      <c r="O15" s="568">
        <f>LOOKUP('Calculatie sheet'!$AV$2,'Objectenoverzicht aantallen'!$A:$A,'Objectenoverzicht aantallen'!J:J)*$C15</f>
        <v>0</v>
      </c>
      <c r="P15" s="568">
        <f>LOOKUP('Calculatie sheet'!$AV$2,'Objectenoverzicht aantallen'!$A:$A,'Objectenoverzicht aantallen'!K:K)*$C15</f>
        <v>0</v>
      </c>
      <c r="Q15" s="568">
        <f>LOOKUP('Calculatie sheet'!$AV$2,'Objectenoverzicht aantallen'!$A:$A,'Objectenoverzicht aantallen'!L:L)*$C15</f>
        <v>0</v>
      </c>
      <c r="R15" s="568">
        <f>LOOKUP('Calculatie sheet'!$AV$2,'Objectenoverzicht aantallen'!$A:$A,'Objectenoverzicht aantallen'!M:M)*$C15</f>
        <v>0</v>
      </c>
      <c r="S15" s="568">
        <f>LOOKUP('Calculatie sheet'!$AV$2,'Objectenoverzicht aantallen'!$A:$A,'Objectenoverzicht aantallen'!N:N)*$C15</f>
        <v>0</v>
      </c>
      <c r="T15" s="568">
        <f>LOOKUP('Calculatie sheet'!$AV$2,'Objectenoverzicht aantallen'!$A:$A,'Objectenoverzicht aantallen'!O:O)*$C15</f>
        <v>0</v>
      </c>
    </row>
    <row r="16" spans="1:20" x14ac:dyDescent="0.2">
      <c r="B16" t="str">
        <f>B9</f>
        <v>Beton</v>
      </c>
      <c r="C16" s="683">
        <f>'Calculatie sheet'!AV68*'Calculatie sheet'!$AV$57*'Calculatie sheet'!$AV$78</f>
        <v>4664.6307260828917</v>
      </c>
      <c r="D16" t="s">
        <v>360</v>
      </c>
      <c r="G16" s="684">
        <f>C16*'Calculatie sheet'!AV$7</f>
        <v>0</v>
      </c>
      <c r="H16" s="682">
        <f>C16*'Calculatie sheet'!AV$8</f>
        <v>0</v>
      </c>
      <c r="I16" t="str">
        <f t="shared" si="0"/>
        <v>Biobased</v>
      </c>
      <c r="J16" s="568">
        <f>LOOKUP('Calculatie sheet'!$AV$2,'Objectenoverzicht aantallen'!$A:$A,'Objectenoverzicht aantallen'!E:E)*$C16</f>
        <v>0</v>
      </c>
      <c r="K16" s="568">
        <f>LOOKUP('Calculatie sheet'!$AV$2,'Objectenoverzicht aantallen'!$A:$A,'Objectenoverzicht aantallen'!F:F)*$C16</f>
        <v>0</v>
      </c>
      <c r="L16" s="568">
        <f>LOOKUP('Calculatie sheet'!$AV$2,'Objectenoverzicht aantallen'!$A:$A,'Objectenoverzicht aantallen'!G:G)*$C16</f>
        <v>0</v>
      </c>
      <c r="M16" s="568">
        <f>LOOKUP('Calculatie sheet'!$AV$2,'Objectenoverzicht aantallen'!$A:$A,'Objectenoverzicht aantallen'!H:H)*$C16</f>
        <v>0</v>
      </c>
      <c r="N16" s="568">
        <f>LOOKUP('Calculatie sheet'!$AV$2,'Objectenoverzicht aantallen'!$A:$A,'Objectenoverzicht aantallen'!I:I)*$C16</f>
        <v>0</v>
      </c>
      <c r="O16" s="568">
        <f>LOOKUP('Calculatie sheet'!$AV$2,'Objectenoverzicht aantallen'!$A:$A,'Objectenoverzicht aantallen'!J:J)*$C16</f>
        <v>0</v>
      </c>
      <c r="P16" s="568">
        <f>LOOKUP('Calculatie sheet'!$AV$2,'Objectenoverzicht aantallen'!$A:$A,'Objectenoverzicht aantallen'!K:K)*$C16</f>
        <v>0</v>
      </c>
      <c r="Q16" s="568">
        <f>LOOKUP('Calculatie sheet'!$AV$2,'Objectenoverzicht aantallen'!$A:$A,'Objectenoverzicht aantallen'!L:L)*$C16</f>
        <v>0</v>
      </c>
      <c r="R16" s="568">
        <f>LOOKUP('Calculatie sheet'!$AV$2,'Objectenoverzicht aantallen'!$A:$A,'Objectenoverzicht aantallen'!M:M)*$C16</f>
        <v>0</v>
      </c>
      <c r="S16" s="568">
        <f>LOOKUP('Calculatie sheet'!$AV$2,'Objectenoverzicht aantallen'!$A:$A,'Objectenoverzicht aantallen'!N:N)*$C16</f>
        <v>0</v>
      </c>
      <c r="T16" s="568">
        <f>LOOKUP('Calculatie sheet'!$AV$2,'Objectenoverzicht aantallen'!$A:$A,'Objectenoverzicht aantallen'!O:O)*$C16</f>
        <v>0</v>
      </c>
    </row>
    <row r="17" spans="2:20" x14ac:dyDescent="0.2">
      <c r="B17" t="str">
        <f>B10</f>
        <v>Staal</v>
      </c>
      <c r="C17" s="683">
        <f>'Calculatie sheet'!AV69*'Calculatie sheet'!$AV$57*'Calculatie sheet'!$AV$78</f>
        <v>298.41071985042072</v>
      </c>
      <c r="D17" t="s">
        <v>360</v>
      </c>
      <c r="G17" s="684">
        <f>C17*'Calculatie sheet'!AV$7</f>
        <v>0</v>
      </c>
      <c r="H17" s="682">
        <f>C17*'Calculatie sheet'!AV$8</f>
        <v>0</v>
      </c>
      <c r="I17" t="str">
        <f t="shared" si="0"/>
        <v>Biobased</v>
      </c>
      <c r="J17" s="568">
        <f>LOOKUP('Calculatie sheet'!$AV$2,'Objectenoverzicht aantallen'!$A:$A,'Objectenoverzicht aantallen'!E:E)*$C17</f>
        <v>0</v>
      </c>
      <c r="K17" s="568">
        <f>LOOKUP('Calculatie sheet'!$AV$2,'Objectenoverzicht aantallen'!$A:$A,'Objectenoverzicht aantallen'!F:F)*$C17</f>
        <v>0</v>
      </c>
      <c r="L17" s="568">
        <f>LOOKUP('Calculatie sheet'!$AV$2,'Objectenoverzicht aantallen'!$A:$A,'Objectenoverzicht aantallen'!G:G)*$C17</f>
        <v>0</v>
      </c>
      <c r="M17" s="568">
        <f>LOOKUP('Calculatie sheet'!$AV$2,'Objectenoverzicht aantallen'!$A:$A,'Objectenoverzicht aantallen'!H:H)*$C17</f>
        <v>0</v>
      </c>
      <c r="N17" s="568">
        <f>LOOKUP('Calculatie sheet'!$AV$2,'Objectenoverzicht aantallen'!$A:$A,'Objectenoverzicht aantallen'!I:I)*$C17</f>
        <v>0</v>
      </c>
      <c r="O17" s="568">
        <f>LOOKUP('Calculatie sheet'!$AV$2,'Objectenoverzicht aantallen'!$A:$A,'Objectenoverzicht aantallen'!J:J)*$C17</f>
        <v>0</v>
      </c>
      <c r="P17" s="568">
        <f>LOOKUP('Calculatie sheet'!$AV$2,'Objectenoverzicht aantallen'!$A:$A,'Objectenoverzicht aantallen'!K:K)*$C17</f>
        <v>0</v>
      </c>
      <c r="Q17" s="568">
        <f>LOOKUP('Calculatie sheet'!$AV$2,'Objectenoverzicht aantallen'!$A:$A,'Objectenoverzicht aantallen'!L:L)*$C17</f>
        <v>0</v>
      </c>
      <c r="R17" s="568">
        <f>LOOKUP('Calculatie sheet'!$AV$2,'Objectenoverzicht aantallen'!$A:$A,'Objectenoverzicht aantallen'!M:M)*$C17</f>
        <v>0</v>
      </c>
      <c r="S17" s="568">
        <f>LOOKUP('Calculatie sheet'!$AV$2,'Objectenoverzicht aantallen'!$A:$A,'Objectenoverzicht aantallen'!N:N)*$C17</f>
        <v>0</v>
      </c>
      <c r="T17" s="568">
        <f>LOOKUP('Calculatie sheet'!$AV$2,'Objectenoverzicht aantallen'!$A:$A,'Objectenoverzicht aantallen'!O:O)*$C17</f>
        <v>0</v>
      </c>
    </row>
    <row r="18" spans="2:20" x14ac:dyDescent="0.2">
      <c r="B18" t="str">
        <f>B11</f>
        <v>Asfalt</v>
      </c>
      <c r="C18" s="683">
        <f>'Calculatie sheet'!AV70*'Calculatie sheet'!$AV$57*'Calculatie sheet'!$AV$78</f>
        <v>0</v>
      </c>
      <c r="D18" t="s">
        <v>360</v>
      </c>
      <c r="G18" s="684">
        <f>C18*'Calculatie sheet'!AV$7</f>
        <v>0</v>
      </c>
      <c r="H18" s="682">
        <f>C18*'Calculatie sheet'!AV$8</f>
        <v>0</v>
      </c>
      <c r="I18" t="str">
        <f t="shared" si="0"/>
        <v>Biobased</v>
      </c>
      <c r="J18" s="568">
        <f>LOOKUP('Calculatie sheet'!$AV$2,'Objectenoverzicht aantallen'!$A:$A,'Objectenoverzicht aantallen'!E:E)*$C18</f>
        <v>0</v>
      </c>
      <c r="K18" s="568">
        <f>LOOKUP('Calculatie sheet'!$AV$2,'Objectenoverzicht aantallen'!$A:$A,'Objectenoverzicht aantallen'!F:F)*$C18</f>
        <v>0</v>
      </c>
      <c r="L18" s="568">
        <f>LOOKUP('Calculatie sheet'!$AV$2,'Objectenoverzicht aantallen'!$A:$A,'Objectenoverzicht aantallen'!G:G)*$C18</f>
        <v>0</v>
      </c>
      <c r="M18" s="568">
        <f>LOOKUP('Calculatie sheet'!$AV$2,'Objectenoverzicht aantallen'!$A:$A,'Objectenoverzicht aantallen'!H:H)*$C18</f>
        <v>0</v>
      </c>
      <c r="N18" s="568">
        <f>LOOKUP('Calculatie sheet'!$AV$2,'Objectenoverzicht aantallen'!$A:$A,'Objectenoverzicht aantallen'!I:I)*$C18</f>
        <v>0</v>
      </c>
      <c r="O18" s="568">
        <f>LOOKUP('Calculatie sheet'!$AV$2,'Objectenoverzicht aantallen'!$A:$A,'Objectenoverzicht aantallen'!J:J)*$C18</f>
        <v>0</v>
      </c>
      <c r="P18" s="568">
        <f>LOOKUP('Calculatie sheet'!$AV$2,'Objectenoverzicht aantallen'!$A:$A,'Objectenoverzicht aantallen'!K:K)*$C18</f>
        <v>0</v>
      </c>
      <c r="Q18" s="568">
        <f>LOOKUP('Calculatie sheet'!$AV$2,'Objectenoverzicht aantallen'!$A:$A,'Objectenoverzicht aantallen'!L:L)*$C18</f>
        <v>0</v>
      </c>
      <c r="R18" s="568">
        <f>LOOKUP('Calculatie sheet'!$AV$2,'Objectenoverzicht aantallen'!$A:$A,'Objectenoverzicht aantallen'!M:M)*$C18</f>
        <v>0</v>
      </c>
      <c r="S18" s="568">
        <f>LOOKUP('Calculatie sheet'!$AV$2,'Objectenoverzicht aantallen'!$A:$A,'Objectenoverzicht aantallen'!N:N)*$C18</f>
        <v>0</v>
      </c>
      <c r="T18" s="568">
        <f>LOOKUP('Calculatie sheet'!$AV$2,'Objectenoverzicht aantallen'!$A:$A,'Objectenoverzicht aantallen'!O:O)*$C18</f>
        <v>0</v>
      </c>
    </row>
    <row r="19" spans="2:20" x14ac:dyDescent="0.2">
      <c r="B19" t="str">
        <f>B12</f>
        <v>Hout</v>
      </c>
      <c r="C19" s="683">
        <f>'Calculatie sheet'!AV71*'Calculatie sheet'!$AV$57*'Calculatie sheet'!$AV$78</f>
        <v>76.958554066687498</v>
      </c>
      <c r="D19" t="s">
        <v>360</v>
      </c>
      <c r="G19" s="684">
        <f>C19*'Calculatie sheet'!AV$7</f>
        <v>0</v>
      </c>
      <c r="H19" s="682">
        <f>C19*'Calculatie sheet'!AV$8</f>
        <v>0</v>
      </c>
      <c r="I19" t="str">
        <f t="shared" ref="I19" si="4">D19</f>
        <v>Biobased</v>
      </c>
      <c r="J19" s="568">
        <f>LOOKUP('Calculatie sheet'!$AV$2,'Objectenoverzicht aantallen'!$A:$A,'Objectenoverzicht aantallen'!E:E)*$C19</f>
        <v>0</v>
      </c>
      <c r="K19" s="568">
        <f>LOOKUP('Calculatie sheet'!$AV$2,'Objectenoverzicht aantallen'!$A:$A,'Objectenoverzicht aantallen'!F:F)*$C19</f>
        <v>0</v>
      </c>
      <c r="L19" s="568">
        <f>LOOKUP('Calculatie sheet'!$AV$2,'Objectenoverzicht aantallen'!$A:$A,'Objectenoverzicht aantallen'!G:G)*$C19</f>
        <v>0</v>
      </c>
      <c r="M19" s="568">
        <f>LOOKUP('Calculatie sheet'!$AV$2,'Objectenoverzicht aantallen'!$A:$A,'Objectenoverzicht aantallen'!H:H)*$C19</f>
        <v>0</v>
      </c>
      <c r="N19" s="568">
        <f>LOOKUP('Calculatie sheet'!$AV$2,'Objectenoverzicht aantallen'!$A:$A,'Objectenoverzicht aantallen'!I:I)*$C19</f>
        <v>0</v>
      </c>
      <c r="O19" s="568">
        <f>LOOKUP('Calculatie sheet'!$AV$2,'Objectenoverzicht aantallen'!$A:$A,'Objectenoverzicht aantallen'!J:J)*$C19</f>
        <v>0</v>
      </c>
      <c r="P19" s="568">
        <f>LOOKUP('Calculatie sheet'!$AV$2,'Objectenoverzicht aantallen'!$A:$A,'Objectenoverzicht aantallen'!K:K)*$C19</f>
        <v>0</v>
      </c>
      <c r="Q19" s="568">
        <f>LOOKUP('Calculatie sheet'!$AV$2,'Objectenoverzicht aantallen'!$A:$A,'Objectenoverzicht aantallen'!L:L)*$C19</f>
        <v>0</v>
      </c>
      <c r="R19" s="568">
        <f>LOOKUP('Calculatie sheet'!$AV$2,'Objectenoverzicht aantallen'!$A:$A,'Objectenoverzicht aantallen'!M:M)*$C19</f>
        <v>0</v>
      </c>
      <c r="S19" s="568">
        <f>LOOKUP('Calculatie sheet'!$AV$2,'Objectenoverzicht aantallen'!$A:$A,'Objectenoverzicht aantallen'!N:N)*$C19</f>
        <v>0</v>
      </c>
      <c r="T19" s="568">
        <f>LOOKUP('Calculatie sheet'!$AV$2,'Objectenoverzicht aantallen'!$A:$A,'Objectenoverzicht aantallen'!O:O)*$C19</f>
        <v>0</v>
      </c>
    </row>
    <row r="20" spans="2:20" x14ac:dyDescent="0.2">
      <c r="B20" t="str">
        <f t="shared" ref="B20:B21" si="5">B13</f>
        <v>Grondbewerking</v>
      </c>
      <c r="C20" s="683">
        <f>'Calculatie sheet'!AV72*'Calculatie sheet'!$AV$57*'Calculatie sheet'!$AV$78</f>
        <v>0</v>
      </c>
      <c r="D20" t="s">
        <v>360</v>
      </c>
      <c r="G20" s="684">
        <f>C20*'Calculatie sheet'!AV$7</f>
        <v>0</v>
      </c>
      <c r="H20" s="682">
        <f>C20*'Calculatie sheet'!AV$8</f>
        <v>0</v>
      </c>
      <c r="I20" t="str">
        <f t="shared" si="0"/>
        <v>Biobased</v>
      </c>
      <c r="J20" s="568">
        <f>LOOKUP('Calculatie sheet'!$AV$2,'Objectenoverzicht aantallen'!$A:$A,'Objectenoverzicht aantallen'!E:E)*$C20</f>
        <v>0</v>
      </c>
      <c r="K20" s="568">
        <f>LOOKUP('Calculatie sheet'!$AV$2,'Objectenoverzicht aantallen'!$A:$A,'Objectenoverzicht aantallen'!F:F)*$C20</f>
        <v>0</v>
      </c>
      <c r="L20" s="568">
        <f>LOOKUP('Calculatie sheet'!$AV$2,'Objectenoverzicht aantallen'!$A:$A,'Objectenoverzicht aantallen'!G:G)*$C20</f>
        <v>0</v>
      </c>
      <c r="M20" s="568">
        <f>LOOKUP('Calculatie sheet'!$AV$2,'Objectenoverzicht aantallen'!$A:$A,'Objectenoverzicht aantallen'!H:H)*$C20</f>
        <v>0</v>
      </c>
      <c r="N20" s="568">
        <f>LOOKUP('Calculatie sheet'!$AV$2,'Objectenoverzicht aantallen'!$A:$A,'Objectenoverzicht aantallen'!I:I)*$C20</f>
        <v>0</v>
      </c>
      <c r="O20" s="568">
        <f>LOOKUP('Calculatie sheet'!$AV$2,'Objectenoverzicht aantallen'!$A:$A,'Objectenoverzicht aantallen'!J:J)*$C20</f>
        <v>0</v>
      </c>
      <c r="P20" s="568">
        <f>LOOKUP('Calculatie sheet'!$AV$2,'Objectenoverzicht aantallen'!$A:$A,'Objectenoverzicht aantallen'!K:K)*$C20</f>
        <v>0</v>
      </c>
      <c r="Q20" s="568">
        <f>LOOKUP('Calculatie sheet'!$AV$2,'Objectenoverzicht aantallen'!$A:$A,'Objectenoverzicht aantallen'!L:L)*$C20</f>
        <v>0</v>
      </c>
      <c r="R20" s="568">
        <f>LOOKUP('Calculatie sheet'!$AV$2,'Objectenoverzicht aantallen'!$A:$A,'Objectenoverzicht aantallen'!M:M)*$C20</f>
        <v>0</v>
      </c>
      <c r="S20" s="568">
        <f>LOOKUP('Calculatie sheet'!$AV$2,'Objectenoverzicht aantallen'!$A:$A,'Objectenoverzicht aantallen'!N:N)*$C20</f>
        <v>0</v>
      </c>
      <c r="T20" s="568">
        <f>LOOKUP('Calculatie sheet'!$AV$2,'Objectenoverzicht aantallen'!$A:$A,'Objectenoverzicht aantallen'!O:O)*$C20</f>
        <v>0</v>
      </c>
    </row>
    <row r="21" spans="2:20" x14ac:dyDescent="0.2">
      <c r="B21" t="str">
        <f t="shared" si="5"/>
        <v>Bestrating</v>
      </c>
      <c r="C21" s="683">
        <f>'Calculatie sheet'!AV73*'Calculatie sheet'!$AV$57*'Calculatie sheet'!$AV$78</f>
        <v>0</v>
      </c>
      <c r="D21" t="s">
        <v>360</v>
      </c>
      <c r="G21" s="684">
        <f>C21*'Calculatie sheet'!AV$7</f>
        <v>0</v>
      </c>
      <c r="H21" s="682">
        <f>C21*'Calculatie sheet'!AV$8</f>
        <v>0</v>
      </c>
      <c r="I21" t="str">
        <f t="shared" si="0"/>
        <v>Biobased</v>
      </c>
      <c r="J21" s="568">
        <f>LOOKUP('Calculatie sheet'!$AV$2,'Objectenoverzicht aantallen'!$A:$A,'Objectenoverzicht aantallen'!E:E)*$C21</f>
        <v>0</v>
      </c>
      <c r="K21" s="568">
        <f>LOOKUP('Calculatie sheet'!$AV$2,'Objectenoverzicht aantallen'!$A:$A,'Objectenoverzicht aantallen'!F:F)*$C21</f>
        <v>0</v>
      </c>
      <c r="L21" s="568">
        <f>LOOKUP('Calculatie sheet'!$AV$2,'Objectenoverzicht aantallen'!$A:$A,'Objectenoverzicht aantallen'!G:G)*$C21</f>
        <v>0</v>
      </c>
      <c r="M21" s="568">
        <f>LOOKUP('Calculatie sheet'!$AV$2,'Objectenoverzicht aantallen'!$A:$A,'Objectenoverzicht aantallen'!H:H)*$C21</f>
        <v>0</v>
      </c>
      <c r="N21" s="568">
        <f>LOOKUP('Calculatie sheet'!$AV$2,'Objectenoverzicht aantallen'!$A:$A,'Objectenoverzicht aantallen'!I:I)*$C21</f>
        <v>0</v>
      </c>
      <c r="O21" s="568">
        <f>LOOKUP('Calculatie sheet'!$AV$2,'Objectenoverzicht aantallen'!$A:$A,'Objectenoverzicht aantallen'!J:J)*$C21</f>
        <v>0</v>
      </c>
      <c r="P21" s="568">
        <f>LOOKUP('Calculatie sheet'!$AV$2,'Objectenoverzicht aantallen'!$A:$A,'Objectenoverzicht aantallen'!K:K)*$C21</f>
        <v>0</v>
      </c>
      <c r="Q21" s="568">
        <f>LOOKUP('Calculatie sheet'!$AV$2,'Objectenoverzicht aantallen'!$A:$A,'Objectenoverzicht aantallen'!L:L)*$C21</f>
        <v>0</v>
      </c>
      <c r="R21" s="568">
        <f>LOOKUP('Calculatie sheet'!$AV$2,'Objectenoverzicht aantallen'!$A:$A,'Objectenoverzicht aantallen'!M:M)*$C21</f>
        <v>0</v>
      </c>
      <c r="S21" s="568">
        <f>LOOKUP('Calculatie sheet'!$AV$2,'Objectenoverzicht aantallen'!$A:$A,'Objectenoverzicht aantallen'!N:N)*$C21</f>
        <v>0</v>
      </c>
      <c r="T21" s="568">
        <f>LOOKUP('Calculatie sheet'!$AV$2,'Objectenoverzicht aantallen'!$A:$A,'Objectenoverzicht aantallen'!O:O)*$C21</f>
        <v>0</v>
      </c>
    </row>
    <row r="22" spans="2:20" x14ac:dyDescent="0.2">
      <c r="B22" t="s">
        <v>348</v>
      </c>
      <c r="C22" s="683">
        <f>'Calculatie sheet'!AV74*'Calculatie sheet'!$AV$57*'Calculatie sheet'!$AV$78</f>
        <v>0</v>
      </c>
      <c r="D22" t="s">
        <v>360</v>
      </c>
      <c r="G22" s="684">
        <f>C22*'Calculatie sheet'!AV$7</f>
        <v>0</v>
      </c>
      <c r="H22" s="682">
        <f>C22*'Calculatie sheet'!AV$8</f>
        <v>0</v>
      </c>
      <c r="I22" t="str">
        <f t="shared" si="0"/>
        <v>Biobased</v>
      </c>
      <c r="J22" s="568">
        <f>LOOKUP('Calculatie sheet'!$AV$2,'Objectenoverzicht aantallen'!$A:$A,'Objectenoverzicht aantallen'!E:E)*$C22</f>
        <v>0</v>
      </c>
      <c r="K22" s="568">
        <f>LOOKUP('Calculatie sheet'!$AV$2,'Objectenoverzicht aantallen'!$A:$A,'Objectenoverzicht aantallen'!F:F)*$C22</f>
        <v>0</v>
      </c>
      <c r="L22" s="568">
        <f>LOOKUP('Calculatie sheet'!$AV$2,'Objectenoverzicht aantallen'!$A:$A,'Objectenoverzicht aantallen'!G:G)*$C22</f>
        <v>0</v>
      </c>
      <c r="M22" s="568">
        <f>LOOKUP('Calculatie sheet'!$AV$2,'Objectenoverzicht aantallen'!$A:$A,'Objectenoverzicht aantallen'!H:H)*$C22</f>
        <v>0</v>
      </c>
      <c r="N22" s="568">
        <f>LOOKUP('Calculatie sheet'!$AV$2,'Objectenoverzicht aantallen'!$A:$A,'Objectenoverzicht aantallen'!I:I)*$C22</f>
        <v>0</v>
      </c>
      <c r="O22" s="568">
        <f>LOOKUP('Calculatie sheet'!$AV$2,'Objectenoverzicht aantallen'!$A:$A,'Objectenoverzicht aantallen'!J:J)*$C22</f>
        <v>0</v>
      </c>
      <c r="P22" s="568">
        <f>LOOKUP('Calculatie sheet'!$AV$2,'Objectenoverzicht aantallen'!$A:$A,'Objectenoverzicht aantallen'!K:K)*$C22</f>
        <v>0</v>
      </c>
      <c r="Q22" s="568">
        <f>LOOKUP('Calculatie sheet'!$AV$2,'Objectenoverzicht aantallen'!$A:$A,'Objectenoverzicht aantallen'!L:L)*$C22</f>
        <v>0</v>
      </c>
      <c r="R22" s="568">
        <f>LOOKUP('Calculatie sheet'!$AV$2,'Objectenoverzicht aantallen'!$A:$A,'Objectenoverzicht aantallen'!M:M)*$C22</f>
        <v>0</v>
      </c>
      <c r="S22" s="568">
        <f>LOOKUP('Calculatie sheet'!$AV$2,'Objectenoverzicht aantallen'!$A:$A,'Objectenoverzicht aantallen'!N:N)*$C22</f>
        <v>0</v>
      </c>
      <c r="T22" s="568">
        <f>LOOKUP('Calculatie sheet'!$AV$2,'Objectenoverzicht aantallen'!$A:$A,'Objectenoverzicht aantallen'!O:O)*$C22</f>
        <v>0</v>
      </c>
    </row>
  </sheetData>
  <pageMargins left="0.7" right="0.7" top="0.75" bottom="0.75" header="0.3" footer="0.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7074-9808-F340-900D-178591AD59DD}">
  <dimension ref="A1:T22"/>
  <sheetViews>
    <sheetView topLeftCell="B1" workbookViewId="0">
      <selection activeCell="G18" sqref="G18:T19"/>
    </sheetView>
  </sheetViews>
  <sheetFormatPr baseColWidth="10" defaultRowHeight="16" x14ac:dyDescent="0.2"/>
  <cols>
    <col min="1" max="1" width="17.83203125" bestFit="1" customWidth="1"/>
    <col min="5" max="5" width="21" bestFit="1" customWidth="1"/>
  </cols>
  <sheetData>
    <row r="1" spans="1:20" x14ac:dyDescent="0.2">
      <c r="A1" t="str">
        <f>'Calculatie sheet'!AW3</f>
        <v>Keersluis niet in vaarweg (staal)</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sheet'!AW68*'Calculatie sheet'!$AW$57*(1-'Calculatie sheet'!$AW$77-'Calculatie sheet'!$AW$78)</f>
        <v>311850</v>
      </c>
      <c r="D2" t="s">
        <v>134</v>
      </c>
      <c r="E2" s="8" t="s">
        <v>71</v>
      </c>
      <c r="G2" s="684">
        <f>C2*'Calculatie sheet'!AW$7</f>
        <v>0</v>
      </c>
      <c r="H2" s="682">
        <f>C2*'Calculatie sheet'!AW$8</f>
        <v>0</v>
      </c>
      <c r="I2" t="str">
        <f>D2</f>
        <v>Primair</v>
      </c>
      <c r="J2" s="568">
        <f>LOOKUP('Calculatie sheet'!$AW$2,'Objectenoverzicht aantallen'!$A:$A,'Objectenoverzicht aantallen'!E:E)*$C2</f>
        <v>0</v>
      </c>
      <c r="K2" s="568">
        <f>LOOKUP('Calculatie sheet'!$AW$2,'Objectenoverzicht aantallen'!$A:$A,'Objectenoverzicht aantallen'!F:F)*$C2</f>
        <v>0</v>
      </c>
      <c r="L2" s="568">
        <f>LOOKUP('Calculatie sheet'!$AW$2,'Objectenoverzicht aantallen'!$A:$A,'Objectenoverzicht aantallen'!G:G)*$C2</f>
        <v>0</v>
      </c>
      <c r="M2" s="568">
        <f>LOOKUP('Calculatie sheet'!$AW$2,'Objectenoverzicht aantallen'!$A:$A,'Objectenoverzicht aantallen'!H:H)*$C2</f>
        <v>0</v>
      </c>
      <c r="N2" s="568">
        <f>LOOKUP('Calculatie sheet'!$AW$2,'Objectenoverzicht aantallen'!$A:$A,'Objectenoverzicht aantallen'!I:I)*$C2</f>
        <v>0</v>
      </c>
      <c r="O2" s="568">
        <f>LOOKUP('Calculatie sheet'!$AW$2,'Objectenoverzicht aantallen'!$A:$A,'Objectenoverzicht aantallen'!J:J)*$C2</f>
        <v>0</v>
      </c>
      <c r="P2" s="568">
        <f>LOOKUP('Calculatie sheet'!$AW$2,'Objectenoverzicht aantallen'!$A:$A,'Objectenoverzicht aantallen'!K:K)*$C2</f>
        <v>0</v>
      </c>
      <c r="Q2" s="568">
        <f>LOOKUP('Calculatie sheet'!$AW$2,'Objectenoverzicht aantallen'!$A:$A,'Objectenoverzicht aantallen'!L:L)*$C2</f>
        <v>0</v>
      </c>
      <c r="R2" s="568">
        <f>LOOKUP('Calculatie sheet'!$AW$2,'Objectenoverzicht aantallen'!$A:$A,'Objectenoverzicht aantallen'!M:M)*$C2</f>
        <v>0</v>
      </c>
      <c r="S2" s="568">
        <f>LOOKUP('Calculatie sheet'!$AW$2,'Objectenoverzicht aantallen'!$A:$A,'Objectenoverzicht aantallen'!N:N)*$C2</f>
        <v>0</v>
      </c>
      <c r="T2" s="568">
        <f>LOOKUP('Calculatie sheet'!$AW$2,'Objectenoverzicht aantallen'!$A:$A,'Objectenoverzicht aantallen'!O:O)*$C2</f>
        <v>0</v>
      </c>
    </row>
    <row r="3" spans="1:20" x14ac:dyDescent="0.2">
      <c r="B3" t="str">
        <f>'Calculatie sheet'!C69</f>
        <v>Staal</v>
      </c>
      <c r="C3" s="683">
        <f>'Calculatie sheet'!AW69*'Calculatie sheet'!$AW$57*(1-'Calculatie sheet'!$AW$77-'Calculatie sheet'!$AW$78)</f>
        <v>27510</v>
      </c>
      <c r="D3" t="s">
        <v>134</v>
      </c>
      <c r="E3" s="24" t="s">
        <v>74</v>
      </c>
      <c r="G3" s="684">
        <f>C3*'Calculatie sheet'!AW$7</f>
        <v>0</v>
      </c>
      <c r="H3" s="682">
        <f>C3*'Calculatie sheet'!AW$8</f>
        <v>0</v>
      </c>
      <c r="I3" t="str">
        <f t="shared" ref="I3:I22" si="0">D3</f>
        <v>Primair</v>
      </c>
      <c r="J3" s="568">
        <f>LOOKUP('Calculatie sheet'!$AW$2,'Objectenoverzicht aantallen'!$A:$A,'Objectenoverzicht aantallen'!E:E)*$C3</f>
        <v>0</v>
      </c>
      <c r="K3" s="568">
        <f>LOOKUP('Calculatie sheet'!$AW$2,'Objectenoverzicht aantallen'!$A:$A,'Objectenoverzicht aantallen'!F:F)*$C3</f>
        <v>0</v>
      </c>
      <c r="L3" s="568">
        <f>LOOKUP('Calculatie sheet'!$AW$2,'Objectenoverzicht aantallen'!$A:$A,'Objectenoverzicht aantallen'!G:G)*$C3</f>
        <v>0</v>
      </c>
      <c r="M3" s="568">
        <f>LOOKUP('Calculatie sheet'!$AW$2,'Objectenoverzicht aantallen'!$A:$A,'Objectenoverzicht aantallen'!H:H)*$C3</f>
        <v>0</v>
      </c>
      <c r="N3" s="568">
        <f>LOOKUP('Calculatie sheet'!$AW$2,'Objectenoverzicht aantallen'!$A:$A,'Objectenoverzicht aantallen'!I:I)*$C3</f>
        <v>0</v>
      </c>
      <c r="O3" s="568">
        <f>LOOKUP('Calculatie sheet'!$AW$2,'Objectenoverzicht aantallen'!$A:$A,'Objectenoverzicht aantallen'!J:J)*$C3</f>
        <v>0</v>
      </c>
      <c r="P3" s="568">
        <f>LOOKUP('Calculatie sheet'!$AW$2,'Objectenoverzicht aantallen'!$A:$A,'Objectenoverzicht aantallen'!K:K)*$C3</f>
        <v>0</v>
      </c>
      <c r="Q3" s="568">
        <f>LOOKUP('Calculatie sheet'!$AW$2,'Objectenoverzicht aantallen'!$A:$A,'Objectenoverzicht aantallen'!L:L)*$C3</f>
        <v>0</v>
      </c>
      <c r="R3" s="568">
        <f>LOOKUP('Calculatie sheet'!$AW$2,'Objectenoverzicht aantallen'!$A:$A,'Objectenoverzicht aantallen'!M:M)*$C3</f>
        <v>0</v>
      </c>
      <c r="S3" s="568">
        <f>LOOKUP('Calculatie sheet'!$AW$2,'Objectenoverzicht aantallen'!$A:$A,'Objectenoverzicht aantallen'!N:N)*$C3</f>
        <v>0</v>
      </c>
      <c r="T3" s="568">
        <f>LOOKUP('Calculatie sheet'!$AW$2,'Objectenoverzicht aantallen'!$A:$A,'Objectenoverzicht aantallen'!O:O)*$C3</f>
        <v>0</v>
      </c>
    </row>
    <row r="4" spans="1:20" x14ac:dyDescent="0.2">
      <c r="B4" t="str">
        <f>'Calculatie sheet'!C70</f>
        <v>Asfalt</v>
      </c>
      <c r="C4" s="683">
        <f>'Calculatie sheet'!AW70*'Calculatie sheet'!$AW$57*(1-'Calculatie sheet'!$AW$77-'Calculatie sheet'!$AW$78)</f>
        <v>0</v>
      </c>
      <c r="D4" t="s">
        <v>134</v>
      </c>
      <c r="E4" s="25" t="s">
        <v>75</v>
      </c>
      <c r="G4" s="684">
        <f>C4*'Calculatie sheet'!AW$7</f>
        <v>0</v>
      </c>
      <c r="H4" s="682">
        <f>C4*'Calculatie sheet'!AW$8</f>
        <v>0</v>
      </c>
      <c r="I4" t="str">
        <f t="shared" si="0"/>
        <v>Primair</v>
      </c>
      <c r="J4" s="568">
        <f>LOOKUP('Calculatie sheet'!$AW$2,'Objectenoverzicht aantallen'!$A:$A,'Objectenoverzicht aantallen'!E:E)*$C4</f>
        <v>0</v>
      </c>
      <c r="K4" s="568">
        <f>LOOKUP('Calculatie sheet'!$AW$2,'Objectenoverzicht aantallen'!$A:$A,'Objectenoverzicht aantallen'!F:F)*$C4</f>
        <v>0</v>
      </c>
      <c r="L4" s="568">
        <f>LOOKUP('Calculatie sheet'!$AW$2,'Objectenoverzicht aantallen'!$A:$A,'Objectenoverzicht aantallen'!G:G)*$C4</f>
        <v>0</v>
      </c>
      <c r="M4" s="568">
        <f>LOOKUP('Calculatie sheet'!$AW$2,'Objectenoverzicht aantallen'!$A:$A,'Objectenoverzicht aantallen'!H:H)*$C4</f>
        <v>0</v>
      </c>
      <c r="N4" s="568">
        <f>LOOKUP('Calculatie sheet'!$AW$2,'Objectenoverzicht aantallen'!$A:$A,'Objectenoverzicht aantallen'!I:I)*$C4</f>
        <v>0</v>
      </c>
      <c r="O4" s="568">
        <f>LOOKUP('Calculatie sheet'!$AW$2,'Objectenoverzicht aantallen'!$A:$A,'Objectenoverzicht aantallen'!J:J)*$C4</f>
        <v>0</v>
      </c>
      <c r="P4" s="568">
        <f>LOOKUP('Calculatie sheet'!$AW$2,'Objectenoverzicht aantallen'!$A:$A,'Objectenoverzicht aantallen'!K:K)*$C4</f>
        <v>0</v>
      </c>
      <c r="Q4" s="568">
        <f>LOOKUP('Calculatie sheet'!$AW$2,'Objectenoverzicht aantallen'!$A:$A,'Objectenoverzicht aantallen'!L:L)*$C4</f>
        <v>0</v>
      </c>
      <c r="R4" s="568">
        <f>LOOKUP('Calculatie sheet'!$AW$2,'Objectenoverzicht aantallen'!$A:$A,'Objectenoverzicht aantallen'!M:M)*$C4</f>
        <v>0</v>
      </c>
      <c r="S4" s="568">
        <f>LOOKUP('Calculatie sheet'!$AW$2,'Objectenoverzicht aantallen'!$A:$A,'Objectenoverzicht aantallen'!N:N)*$C4</f>
        <v>0</v>
      </c>
      <c r="T4" s="568">
        <f>LOOKUP('Calculatie sheet'!$AW$2,'Objectenoverzicht aantallen'!$A:$A,'Objectenoverzicht aantallen'!O:O)*$C4</f>
        <v>0</v>
      </c>
    </row>
    <row r="5" spans="1:20" x14ac:dyDescent="0.2">
      <c r="B5" t="s">
        <v>866</v>
      </c>
      <c r="C5" s="683">
        <f>'Calculatie sheet'!AW71*'Calculatie sheet'!$AW$57*(1-'Calculatie sheet'!$AW$77-'Calculatie sheet'!$AW$78)</f>
        <v>0</v>
      </c>
      <c r="D5" t="s">
        <v>134</v>
      </c>
      <c r="E5" s="27" t="s">
        <v>93</v>
      </c>
      <c r="G5" s="684">
        <f>C5*'Calculatie sheet'!AW$7</f>
        <v>0</v>
      </c>
      <c r="H5" s="682">
        <f>C5*'Calculatie sheet'!AW$8</f>
        <v>0</v>
      </c>
      <c r="I5" t="str">
        <f t="shared" ref="I5" si="1">D5</f>
        <v>Primair</v>
      </c>
      <c r="J5" s="568">
        <f>LOOKUP('Calculatie sheet'!$AW$2,'Objectenoverzicht aantallen'!$A:$A,'Objectenoverzicht aantallen'!E:E)*$C5</f>
        <v>0</v>
      </c>
      <c r="K5" s="568">
        <f>LOOKUP('Calculatie sheet'!$AW$2,'Objectenoverzicht aantallen'!$A:$A,'Objectenoverzicht aantallen'!F:F)*$C5</f>
        <v>0</v>
      </c>
      <c r="L5" s="568">
        <f>LOOKUP('Calculatie sheet'!$AW$2,'Objectenoverzicht aantallen'!$A:$A,'Objectenoverzicht aantallen'!G:G)*$C5</f>
        <v>0</v>
      </c>
      <c r="M5" s="568">
        <f>LOOKUP('Calculatie sheet'!$AW$2,'Objectenoverzicht aantallen'!$A:$A,'Objectenoverzicht aantallen'!H:H)*$C5</f>
        <v>0</v>
      </c>
      <c r="N5" s="568">
        <f>LOOKUP('Calculatie sheet'!$AW$2,'Objectenoverzicht aantallen'!$A:$A,'Objectenoverzicht aantallen'!I:I)*$C5</f>
        <v>0</v>
      </c>
      <c r="O5" s="568">
        <f>LOOKUP('Calculatie sheet'!$AW$2,'Objectenoverzicht aantallen'!$A:$A,'Objectenoverzicht aantallen'!J:J)*$C5</f>
        <v>0</v>
      </c>
      <c r="P5" s="568">
        <f>LOOKUP('Calculatie sheet'!$AW$2,'Objectenoverzicht aantallen'!$A:$A,'Objectenoverzicht aantallen'!K:K)*$C5</f>
        <v>0</v>
      </c>
      <c r="Q5" s="568">
        <f>LOOKUP('Calculatie sheet'!$AW$2,'Objectenoverzicht aantallen'!$A:$A,'Objectenoverzicht aantallen'!L:L)*$C5</f>
        <v>0</v>
      </c>
      <c r="R5" s="568">
        <f>LOOKUP('Calculatie sheet'!$AW$2,'Objectenoverzicht aantallen'!$A:$A,'Objectenoverzicht aantallen'!M:M)*$C5</f>
        <v>0</v>
      </c>
      <c r="S5" s="568">
        <f>LOOKUP('Calculatie sheet'!$AW$2,'Objectenoverzicht aantallen'!$A:$A,'Objectenoverzicht aantallen'!N:N)*$C5</f>
        <v>0</v>
      </c>
      <c r="T5" s="568">
        <f>LOOKUP('Calculatie sheet'!$AW$2,'Objectenoverzicht aantallen'!$A:$A,'Objectenoverzicht aantallen'!O:O)*$C5</f>
        <v>0</v>
      </c>
    </row>
    <row r="6" spans="1:20" x14ac:dyDescent="0.2">
      <c r="B6" t="str">
        <f>'Calculatie sheet'!C72</f>
        <v>Grondbewerking</v>
      </c>
      <c r="C6" s="683">
        <f>'Calculatie sheet'!AW72*'Calculatie sheet'!$AW$57*(1-'Calculatie sheet'!$AW$77-'Calculatie sheet'!$AW$78)</f>
        <v>0</v>
      </c>
      <c r="D6" t="s">
        <v>134</v>
      </c>
      <c r="E6" s="38" t="s">
        <v>659</v>
      </c>
      <c r="G6" s="684">
        <f>C6*'Calculatie sheet'!AW$7</f>
        <v>0</v>
      </c>
      <c r="H6" s="682">
        <f>C6*'Calculatie sheet'!AW$8</f>
        <v>0</v>
      </c>
      <c r="I6" t="str">
        <f t="shared" si="0"/>
        <v>Primair</v>
      </c>
      <c r="J6" s="568">
        <f>LOOKUP('Calculatie sheet'!$AW$2,'Objectenoverzicht aantallen'!$A:$A,'Objectenoverzicht aantallen'!E:E)*$C6</f>
        <v>0</v>
      </c>
      <c r="K6" s="568">
        <f>LOOKUP('Calculatie sheet'!$AW$2,'Objectenoverzicht aantallen'!$A:$A,'Objectenoverzicht aantallen'!F:F)*$C6</f>
        <v>0</v>
      </c>
      <c r="L6" s="568">
        <f>LOOKUP('Calculatie sheet'!$AW$2,'Objectenoverzicht aantallen'!$A:$A,'Objectenoverzicht aantallen'!G:G)*$C6</f>
        <v>0</v>
      </c>
      <c r="M6" s="568">
        <f>LOOKUP('Calculatie sheet'!$AW$2,'Objectenoverzicht aantallen'!$A:$A,'Objectenoverzicht aantallen'!H:H)*$C6</f>
        <v>0</v>
      </c>
      <c r="N6" s="568">
        <f>LOOKUP('Calculatie sheet'!$AW$2,'Objectenoverzicht aantallen'!$A:$A,'Objectenoverzicht aantallen'!I:I)*$C6</f>
        <v>0</v>
      </c>
      <c r="O6" s="568">
        <f>LOOKUP('Calculatie sheet'!$AW$2,'Objectenoverzicht aantallen'!$A:$A,'Objectenoverzicht aantallen'!J:J)*$C6</f>
        <v>0</v>
      </c>
      <c r="P6" s="568">
        <f>LOOKUP('Calculatie sheet'!$AW$2,'Objectenoverzicht aantallen'!$A:$A,'Objectenoverzicht aantallen'!K:K)*$C6</f>
        <v>0</v>
      </c>
      <c r="Q6" s="568">
        <f>LOOKUP('Calculatie sheet'!$AW$2,'Objectenoverzicht aantallen'!$A:$A,'Objectenoverzicht aantallen'!L:L)*$C6</f>
        <v>0</v>
      </c>
      <c r="R6" s="568">
        <f>LOOKUP('Calculatie sheet'!$AW$2,'Objectenoverzicht aantallen'!$A:$A,'Objectenoverzicht aantallen'!M:M)*$C6</f>
        <v>0</v>
      </c>
      <c r="S6" s="568">
        <f>LOOKUP('Calculatie sheet'!$AW$2,'Objectenoverzicht aantallen'!$A:$A,'Objectenoverzicht aantallen'!N:N)*$C6</f>
        <v>0</v>
      </c>
      <c r="T6" s="568">
        <f>LOOKUP('Calculatie sheet'!$AW$2,'Objectenoverzicht aantallen'!$A:$A,'Objectenoverzicht aantallen'!O:O)*$C6</f>
        <v>0</v>
      </c>
    </row>
    <row r="7" spans="1:20" x14ac:dyDescent="0.2">
      <c r="B7" t="str">
        <f>'Calculatie sheet'!C73</f>
        <v>Bestrating</v>
      </c>
      <c r="C7" s="683">
        <f>'Calculatie sheet'!AW73*'Calculatie sheet'!$AW$57*(1-'Calculatie sheet'!$AW$77-'Calculatie sheet'!$AW$78)</f>
        <v>0</v>
      </c>
      <c r="D7" t="s">
        <v>134</v>
      </c>
      <c r="E7" s="569" t="s">
        <v>597</v>
      </c>
      <c r="G7" s="684">
        <f>C7*'Calculatie sheet'!AW$7</f>
        <v>0</v>
      </c>
      <c r="H7" s="682">
        <f>C7*'Calculatie sheet'!AW$8</f>
        <v>0</v>
      </c>
      <c r="I7" t="str">
        <f t="shared" si="0"/>
        <v>Primair</v>
      </c>
      <c r="J7" s="568">
        <f>LOOKUP('Calculatie sheet'!$AW$2,'Objectenoverzicht aantallen'!$A:$A,'Objectenoverzicht aantallen'!E:E)*$C7</f>
        <v>0</v>
      </c>
      <c r="K7" s="568">
        <f>LOOKUP('Calculatie sheet'!$AW$2,'Objectenoverzicht aantallen'!$A:$A,'Objectenoverzicht aantallen'!F:F)*$C7</f>
        <v>0</v>
      </c>
      <c r="L7" s="568">
        <f>LOOKUP('Calculatie sheet'!$AW$2,'Objectenoverzicht aantallen'!$A:$A,'Objectenoverzicht aantallen'!G:G)*$C7</f>
        <v>0</v>
      </c>
      <c r="M7" s="568">
        <f>LOOKUP('Calculatie sheet'!$AW$2,'Objectenoverzicht aantallen'!$A:$A,'Objectenoverzicht aantallen'!H:H)*$C7</f>
        <v>0</v>
      </c>
      <c r="N7" s="568">
        <f>LOOKUP('Calculatie sheet'!$AW$2,'Objectenoverzicht aantallen'!$A:$A,'Objectenoverzicht aantallen'!I:I)*$C7</f>
        <v>0</v>
      </c>
      <c r="O7" s="568">
        <f>LOOKUP('Calculatie sheet'!$AW$2,'Objectenoverzicht aantallen'!$A:$A,'Objectenoverzicht aantallen'!J:J)*$C7</f>
        <v>0</v>
      </c>
      <c r="P7" s="568">
        <f>LOOKUP('Calculatie sheet'!$AW$2,'Objectenoverzicht aantallen'!$A:$A,'Objectenoverzicht aantallen'!K:K)*$C7</f>
        <v>0</v>
      </c>
      <c r="Q7" s="568">
        <f>LOOKUP('Calculatie sheet'!$AW$2,'Objectenoverzicht aantallen'!$A:$A,'Objectenoverzicht aantallen'!L:L)*$C7</f>
        <v>0</v>
      </c>
      <c r="R7" s="568">
        <f>LOOKUP('Calculatie sheet'!$AW$2,'Objectenoverzicht aantallen'!$A:$A,'Objectenoverzicht aantallen'!M:M)*$C7</f>
        <v>0</v>
      </c>
      <c r="S7" s="568">
        <f>LOOKUP('Calculatie sheet'!$AW$2,'Objectenoverzicht aantallen'!$A:$A,'Objectenoverzicht aantallen'!N:N)*$C7</f>
        <v>0</v>
      </c>
      <c r="T7" s="568">
        <f>LOOKUP('Calculatie sheet'!$AW$2,'Objectenoverzicht aantallen'!$A:$A,'Objectenoverzicht aantallen'!O:O)*$C7</f>
        <v>0</v>
      </c>
    </row>
    <row r="8" spans="1:20" x14ac:dyDescent="0.2">
      <c r="B8" t="s">
        <v>348</v>
      </c>
      <c r="C8" s="683">
        <f>'Calculatie sheet'!AW74*'Calculatie sheet'!$AW$57*(1-'Calculatie sheet'!$AW$77-'Calculatie sheet'!$AW$78)</f>
        <v>0</v>
      </c>
      <c r="D8" t="s">
        <v>134</v>
      </c>
      <c r="G8" s="684">
        <f>C8*'Calculatie sheet'!AW$7</f>
        <v>0</v>
      </c>
      <c r="H8" s="682">
        <f>C8*'Calculatie sheet'!AW$8</f>
        <v>0</v>
      </c>
      <c r="I8" t="str">
        <f t="shared" si="0"/>
        <v>Primair</v>
      </c>
      <c r="J8" s="568">
        <f>LOOKUP('Calculatie sheet'!$AW$2,'Objectenoverzicht aantallen'!$A:$A,'Objectenoverzicht aantallen'!E:E)*$C8</f>
        <v>0</v>
      </c>
      <c r="K8" s="568">
        <f>LOOKUP('Calculatie sheet'!$AW$2,'Objectenoverzicht aantallen'!$A:$A,'Objectenoverzicht aantallen'!F:F)*$C8</f>
        <v>0</v>
      </c>
      <c r="L8" s="568">
        <f>LOOKUP('Calculatie sheet'!$AW$2,'Objectenoverzicht aantallen'!$A:$A,'Objectenoverzicht aantallen'!G:G)*$C8</f>
        <v>0</v>
      </c>
      <c r="M8" s="568">
        <f>LOOKUP('Calculatie sheet'!$AW$2,'Objectenoverzicht aantallen'!$A:$A,'Objectenoverzicht aantallen'!H:H)*$C8</f>
        <v>0</v>
      </c>
      <c r="N8" s="568">
        <f>LOOKUP('Calculatie sheet'!$AW$2,'Objectenoverzicht aantallen'!$A:$A,'Objectenoverzicht aantallen'!I:I)*$C8</f>
        <v>0</v>
      </c>
      <c r="O8" s="568">
        <f>LOOKUP('Calculatie sheet'!$AW$2,'Objectenoverzicht aantallen'!$A:$A,'Objectenoverzicht aantallen'!J:J)*$C8</f>
        <v>0</v>
      </c>
      <c r="P8" s="568">
        <f>LOOKUP('Calculatie sheet'!$AW$2,'Objectenoverzicht aantallen'!$A:$A,'Objectenoverzicht aantallen'!K:K)*$C8</f>
        <v>0</v>
      </c>
      <c r="Q8" s="568">
        <f>LOOKUP('Calculatie sheet'!$AW$2,'Objectenoverzicht aantallen'!$A:$A,'Objectenoverzicht aantallen'!L:L)*$C8</f>
        <v>0</v>
      </c>
      <c r="R8" s="568">
        <f>LOOKUP('Calculatie sheet'!$AW$2,'Objectenoverzicht aantallen'!$A:$A,'Objectenoverzicht aantallen'!M:M)*$C8</f>
        <v>0</v>
      </c>
      <c r="S8" s="568">
        <f>LOOKUP('Calculatie sheet'!$AW$2,'Objectenoverzicht aantallen'!$A:$A,'Objectenoverzicht aantallen'!N:N)*$C8</f>
        <v>0</v>
      </c>
      <c r="T8" s="568">
        <f>LOOKUP('Calculatie sheet'!$AW$2,'Objectenoverzicht aantallen'!$A:$A,'Objectenoverzicht aantallen'!O:O)*$C8</f>
        <v>0</v>
      </c>
    </row>
    <row r="9" spans="1:20" x14ac:dyDescent="0.2">
      <c r="B9" t="str">
        <f t="shared" ref="B9:B14" si="2">B2</f>
        <v>Beton</v>
      </c>
      <c r="C9" s="683">
        <f>'Calculatie sheet'!AW68*'Calculatie sheet'!$AW$57*'Calculatie sheet'!$AW$77</f>
        <v>0</v>
      </c>
      <c r="D9" t="s">
        <v>135</v>
      </c>
      <c r="G9" s="684">
        <f>C9*'Calculatie sheet'!AW$7</f>
        <v>0</v>
      </c>
      <c r="H9" s="682">
        <f>C9*'Calculatie sheet'!AW$8</f>
        <v>0</v>
      </c>
      <c r="I9" t="str">
        <f t="shared" si="0"/>
        <v>Secundair</v>
      </c>
      <c r="J9" s="568">
        <f>LOOKUP('Calculatie sheet'!$AW$2,'Objectenoverzicht aantallen'!$A:$A,'Objectenoverzicht aantallen'!E:E)*$C9</f>
        <v>0</v>
      </c>
      <c r="K9" s="568">
        <f>LOOKUP('Calculatie sheet'!$AW$2,'Objectenoverzicht aantallen'!$A:$A,'Objectenoverzicht aantallen'!F:F)*$C9</f>
        <v>0</v>
      </c>
      <c r="L9" s="568">
        <f>LOOKUP('Calculatie sheet'!$AW$2,'Objectenoverzicht aantallen'!$A:$A,'Objectenoverzicht aantallen'!G:G)*$C9</f>
        <v>0</v>
      </c>
      <c r="M9" s="568">
        <f>LOOKUP('Calculatie sheet'!$AW$2,'Objectenoverzicht aantallen'!$A:$A,'Objectenoverzicht aantallen'!H:H)*$C9</f>
        <v>0</v>
      </c>
      <c r="N9" s="568">
        <f>LOOKUP('Calculatie sheet'!$AW$2,'Objectenoverzicht aantallen'!$A:$A,'Objectenoverzicht aantallen'!I:I)*$C9</f>
        <v>0</v>
      </c>
      <c r="O9" s="568">
        <f>LOOKUP('Calculatie sheet'!$AW$2,'Objectenoverzicht aantallen'!$A:$A,'Objectenoverzicht aantallen'!J:J)*$C9</f>
        <v>0</v>
      </c>
      <c r="P9" s="568">
        <f>LOOKUP('Calculatie sheet'!$AW$2,'Objectenoverzicht aantallen'!$A:$A,'Objectenoverzicht aantallen'!K:K)*$C9</f>
        <v>0</v>
      </c>
      <c r="Q9" s="568">
        <f>LOOKUP('Calculatie sheet'!$AW$2,'Objectenoverzicht aantallen'!$A:$A,'Objectenoverzicht aantallen'!L:L)*$C9</f>
        <v>0</v>
      </c>
      <c r="R9" s="568">
        <f>LOOKUP('Calculatie sheet'!$AW$2,'Objectenoverzicht aantallen'!$A:$A,'Objectenoverzicht aantallen'!M:M)*$C9</f>
        <v>0</v>
      </c>
      <c r="S9" s="568">
        <f>LOOKUP('Calculatie sheet'!$AW$2,'Objectenoverzicht aantallen'!$A:$A,'Objectenoverzicht aantallen'!N:N)*$C9</f>
        <v>0</v>
      </c>
      <c r="T9" s="568">
        <f>LOOKUP('Calculatie sheet'!$AW$2,'Objectenoverzicht aantallen'!$A:$A,'Objectenoverzicht aantallen'!O:O)*$C9</f>
        <v>0</v>
      </c>
    </row>
    <row r="10" spans="1:20" x14ac:dyDescent="0.2">
      <c r="B10" t="str">
        <f t="shared" si="2"/>
        <v>Staal</v>
      </c>
      <c r="C10" s="683">
        <f>'Calculatie sheet'!AW69*'Calculatie sheet'!$AW$57*'Calculatie sheet'!$AW$77</f>
        <v>0</v>
      </c>
      <c r="D10" t="s">
        <v>135</v>
      </c>
      <c r="G10" s="684">
        <f>C10*'Calculatie sheet'!AW$7</f>
        <v>0</v>
      </c>
      <c r="H10" s="682">
        <f>C10*'Calculatie sheet'!AW$8</f>
        <v>0</v>
      </c>
      <c r="I10" t="str">
        <f t="shared" si="0"/>
        <v>Secundair</v>
      </c>
      <c r="J10" s="568">
        <f>LOOKUP('Calculatie sheet'!$AW$2,'Objectenoverzicht aantallen'!$A:$A,'Objectenoverzicht aantallen'!E:E)*$C10</f>
        <v>0</v>
      </c>
      <c r="K10" s="568">
        <f>LOOKUP('Calculatie sheet'!$AW$2,'Objectenoverzicht aantallen'!$A:$A,'Objectenoverzicht aantallen'!F:F)*$C10</f>
        <v>0</v>
      </c>
      <c r="L10" s="568">
        <f>LOOKUP('Calculatie sheet'!$AW$2,'Objectenoverzicht aantallen'!$A:$A,'Objectenoverzicht aantallen'!G:G)*$C10</f>
        <v>0</v>
      </c>
      <c r="M10" s="568">
        <f>LOOKUP('Calculatie sheet'!$AW$2,'Objectenoverzicht aantallen'!$A:$A,'Objectenoverzicht aantallen'!H:H)*$C10</f>
        <v>0</v>
      </c>
      <c r="N10" s="568">
        <f>LOOKUP('Calculatie sheet'!$AW$2,'Objectenoverzicht aantallen'!$A:$A,'Objectenoverzicht aantallen'!I:I)*$C10</f>
        <v>0</v>
      </c>
      <c r="O10" s="568">
        <f>LOOKUP('Calculatie sheet'!$AW$2,'Objectenoverzicht aantallen'!$A:$A,'Objectenoverzicht aantallen'!J:J)*$C10</f>
        <v>0</v>
      </c>
      <c r="P10" s="568">
        <f>LOOKUP('Calculatie sheet'!$AW$2,'Objectenoverzicht aantallen'!$A:$A,'Objectenoverzicht aantallen'!K:K)*$C10</f>
        <v>0</v>
      </c>
      <c r="Q10" s="568">
        <f>LOOKUP('Calculatie sheet'!$AW$2,'Objectenoverzicht aantallen'!$A:$A,'Objectenoverzicht aantallen'!L:L)*$C10</f>
        <v>0</v>
      </c>
      <c r="R10" s="568">
        <f>LOOKUP('Calculatie sheet'!$AW$2,'Objectenoverzicht aantallen'!$A:$A,'Objectenoverzicht aantallen'!M:M)*$C10</f>
        <v>0</v>
      </c>
      <c r="S10" s="568">
        <f>LOOKUP('Calculatie sheet'!$AW$2,'Objectenoverzicht aantallen'!$A:$A,'Objectenoverzicht aantallen'!N:N)*$C10</f>
        <v>0</v>
      </c>
      <c r="T10" s="568">
        <f>LOOKUP('Calculatie sheet'!$AW$2,'Objectenoverzicht aantallen'!$A:$A,'Objectenoverzicht aantallen'!O:O)*$C10</f>
        <v>0</v>
      </c>
    </row>
    <row r="11" spans="1:20" x14ac:dyDescent="0.2">
      <c r="B11" t="str">
        <f t="shared" si="2"/>
        <v>Asfalt</v>
      </c>
      <c r="C11" s="683">
        <f>'Calculatie sheet'!AW70*'Calculatie sheet'!$AW$57*'Calculatie sheet'!$AW$77</f>
        <v>0</v>
      </c>
      <c r="D11" t="s">
        <v>135</v>
      </c>
      <c r="G11" s="684">
        <f>C11*'Calculatie sheet'!AW$7</f>
        <v>0</v>
      </c>
      <c r="H11" s="682">
        <f>C11*'Calculatie sheet'!AW$8</f>
        <v>0</v>
      </c>
      <c r="I11" t="str">
        <f t="shared" si="0"/>
        <v>Secundair</v>
      </c>
      <c r="J11" s="568">
        <f>LOOKUP('Calculatie sheet'!$AW$2,'Objectenoverzicht aantallen'!$A:$A,'Objectenoverzicht aantallen'!E:E)*$C11</f>
        <v>0</v>
      </c>
      <c r="K11" s="568">
        <f>LOOKUP('Calculatie sheet'!$AW$2,'Objectenoverzicht aantallen'!$A:$A,'Objectenoverzicht aantallen'!F:F)*$C11</f>
        <v>0</v>
      </c>
      <c r="L11" s="568">
        <f>LOOKUP('Calculatie sheet'!$AW$2,'Objectenoverzicht aantallen'!$A:$A,'Objectenoverzicht aantallen'!G:G)*$C11</f>
        <v>0</v>
      </c>
      <c r="M11" s="568">
        <f>LOOKUP('Calculatie sheet'!$AW$2,'Objectenoverzicht aantallen'!$A:$A,'Objectenoverzicht aantallen'!H:H)*$C11</f>
        <v>0</v>
      </c>
      <c r="N11" s="568">
        <f>LOOKUP('Calculatie sheet'!$AW$2,'Objectenoverzicht aantallen'!$A:$A,'Objectenoverzicht aantallen'!I:I)*$C11</f>
        <v>0</v>
      </c>
      <c r="O11" s="568">
        <f>LOOKUP('Calculatie sheet'!$AW$2,'Objectenoverzicht aantallen'!$A:$A,'Objectenoverzicht aantallen'!J:J)*$C11</f>
        <v>0</v>
      </c>
      <c r="P11" s="568">
        <f>LOOKUP('Calculatie sheet'!$AW$2,'Objectenoverzicht aantallen'!$A:$A,'Objectenoverzicht aantallen'!K:K)*$C11</f>
        <v>0</v>
      </c>
      <c r="Q11" s="568">
        <f>LOOKUP('Calculatie sheet'!$AW$2,'Objectenoverzicht aantallen'!$A:$A,'Objectenoverzicht aantallen'!L:L)*$C11</f>
        <v>0</v>
      </c>
      <c r="R11" s="568">
        <f>LOOKUP('Calculatie sheet'!$AW$2,'Objectenoverzicht aantallen'!$A:$A,'Objectenoverzicht aantallen'!M:M)*$C11</f>
        <v>0</v>
      </c>
      <c r="S11" s="568">
        <f>LOOKUP('Calculatie sheet'!$AW$2,'Objectenoverzicht aantallen'!$A:$A,'Objectenoverzicht aantallen'!N:N)*$C11</f>
        <v>0</v>
      </c>
      <c r="T11" s="568">
        <f>LOOKUP('Calculatie sheet'!$AW$2,'Objectenoverzicht aantallen'!$A:$A,'Objectenoverzicht aantallen'!O:O)*$C11</f>
        <v>0</v>
      </c>
    </row>
    <row r="12" spans="1:20" x14ac:dyDescent="0.2">
      <c r="B12" t="str">
        <f t="shared" si="2"/>
        <v>Hout</v>
      </c>
      <c r="C12" s="683">
        <f>'Calculatie sheet'!AW71*'Calculatie sheet'!$AW$57*'Calculatie sheet'!$AW$77</f>
        <v>0</v>
      </c>
      <c r="D12" t="s">
        <v>135</v>
      </c>
      <c r="G12" s="684">
        <f>C12*'Calculatie sheet'!AW$7</f>
        <v>0</v>
      </c>
      <c r="H12" s="682">
        <f>C12*'Calculatie sheet'!AW$8</f>
        <v>0</v>
      </c>
      <c r="I12" t="str">
        <f t="shared" ref="I12" si="3">D12</f>
        <v>Secundair</v>
      </c>
      <c r="J12" s="568">
        <f>LOOKUP('Calculatie sheet'!$AW$2,'Objectenoverzicht aantallen'!$A:$A,'Objectenoverzicht aantallen'!E:E)*$C12</f>
        <v>0</v>
      </c>
      <c r="K12" s="568">
        <f>LOOKUP('Calculatie sheet'!$AW$2,'Objectenoverzicht aantallen'!$A:$A,'Objectenoverzicht aantallen'!F:F)*$C12</f>
        <v>0</v>
      </c>
      <c r="L12" s="568">
        <f>LOOKUP('Calculatie sheet'!$AW$2,'Objectenoverzicht aantallen'!$A:$A,'Objectenoverzicht aantallen'!G:G)*$C12</f>
        <v>0</v>
      </c>
      <c r="M12" s="568">
        <f>LOOKUP('Calculatie sheet'!$AW$2,'Objectenoverzicht aantallen'!$A:$A,'Objectenoverzicht aantallen'!H:H)*$C12</f>
        <v>0</v>
      </c>
      <c r="N12" s="568">
        <f>LOOKUP('Calculatie sheet'!$AW$2,'Objectenoverzicht aantallen'!$A:$A,'Objectenoverzicht aantallen'!I:I)*$C12</f>
        <v>0</v>
      </c>
      <c r="O12" s="568">
        <f>LOOKUP('Calculatie sheet'!$AW$2,'Objectenoverzicht aantallen'!$A:$A,'Objectenoverzicht aantallen'!J:J)*$C12</f>
        <v>0</v>
      </c>
      <c r="P12" s="568">
        <f>LOOKUP('Calculatie sheet'!$AW$2,'Objectenoverzicht aantallen'!$A:$A,'Objectenoverzicht aantallen'!K:K)*$C12</f>
        <v>0</v>
      </c>
      <c r="Q12" s="568">
        <f>LOOKUP('Calculatie sheet'!$AW$2,'Objectenoverzicht aantallen'!$A:$A,'Objectenoverzicht aantallen'!L:L)*$C12</f>
        <v>0</v>
      </c>
      <c r="R12" s="568">
        <f>LOOKUP('Calculatie sheet'!$AW$2,'Objectenoverzicht aantallen'!$A:$A,'Objectenoverzicht aantallen'!M:M)*$C12</f>
        <v>0</v>
      </c>
      <c r="S12" s="568">
        <f>LOOKUP('Calculatie sheet'!$AW$2,'Objectenoverzicht aantallen'!$A:$A,'Objectenoverzicht aantallen'!N:N)*$C12</f>
        <v>0</v>
      </c>
      <c r="T12" s="568">
        <f>LOOKUP('Calculatie sheet'!$AW$2,'Objectenoverzicht aantallen'!$A:$A,'Objectenoverzicht aantallen'!O:O)*$C12</f>
        <v>0</v>
      </c>
    </row>
    <row r="13" spans="1:20" x14ac:dyDescent="0.2">
      <c r="B13" t="str">
        <f t="shared" si="2"/>
        <v>Grondbewerking</v>
      </c>
      <c r="C13" s="683">
        <f>'Calculatie sheet'!AW72*'Calculatie sheet'!$AW$57*'Calculatie sheet'!$AW$77</f>
        <v>0</v>
      </c>
      <c r="D13" t="s">
        <v>135</v>
      </c>
      <c r="G13" s="684">
        <f>C13*'Calculatie sheet'!AW$7</f>
        <v>0</v>
      </c>
      <c r="H13" s="682">
        <f>C13*'Calculatie sheet'!AW$8</f>
        <v>0</v>
      </c>
      <c r="I13" t="str">
        <f t="shared" si="0"/>
        <v>Secundair</v>
      </c>
      <c r="J13" s="568">
        <f>LOOKUP('Calculatie sheet'!$AW$2,'Objectenoverzicht aantallen'!$A:$A,'Objectenoverzicht aantallen'!E:E)*$C13</f>
        <v>0</v>
      </c>
      <c r="K13" s="568">
        <f>LOOKUP('Calculatie sheet'!$AW$2,'Objectenoverzicht aantallen'!$A:$A,'Objectenoverzicht aantallen'!F:F)*$C13</f>
        <v>0</v>
      </c>
      <c r="L13" s="568">
        <f>LOOKUP('Calculatie sheet'!$AW$2,'Objectenoverzicht aantallen'!$A:$A,'Objectenoverzicht aantallen'!G:G)*$C13</f>
        <v>0</v>
      </c>
      <c r="M13" s="568">
        <f>LOOKUP('Calculatie sheet'!$AW$2,'Objectenoverzicht aantallen'!$A:$A,'Objectenoverzicht aantallen'!H:H)*$C13</f>
        <v>0</v>
      </c>
      <c r="N13" s="568">
        <f>LOOKUP('Calculatie sheet'!$AW$2,'Objectenoverzicht aantallen'!$A:$A,'Objectenoverzicht aantallen'!I:I)*$C13</f>
        <v>0</v>
      </c>
      <c r="O13" s="568">
        <f>LOOKUP('Calculatie sheet'!$AW$2,'Objectenoverzicht aantallen'!$A:$A,'Objectenoverzicht aantallen'!J:J)*$C13</f>
        <v>0</v>
      </c>
      <c r="P13" s="568">
        <f>LOOKUP('Calculatie sheet'!$AW$2,'Objectenoverzicht aantallen'!$A:$A,'Objectenoverzicht aantallen'!K:K)*$C13</f>
        <v>0</v>
      </c>
      <c r="Q13" s="568">
        <f>LOOKUP('Calculatie sheet'!$AW$2,'Objectenoverzicht aantallen'!$A:$A,'Objectenoverzicht aantallen'!L:L)*$C13</f>
        <v>0</v>
      </c>
      <c r="R13" s="568">
        <f>LOOKUP('Calculatie sheet'!$AW$2,'Objectenoverzicht aantallen'!$A:$A,'Objectenoverzicht aantallen'!M:M)*$C13</f>
        <v>0</v>
      </c>
      <c r="S13" s="568">
        <f>LOOKUP('Calculatie sheet'!$AW$2,'Objectenoverzicht aantallen'!$A:$A,'Objectenoverzicht aantallen'!N:N)*$C13</f>
        <v>0</v>
      </c>
      <c r="T13" s="568">
        <f>LOOKUP('Calculatie sheet'!$AW$2,'Objectenoverzicht aantallen'!$A:$A,'Objectenoverzicht aantallen'!O:O)*$C13</f>
        <v>0</v>
      </c>
    </row>
    <row r="14" spans="1:20" x14ac:dyDescent="0.2">
      <c r="B14" t="str">
        <f t="shared" si="2"/>
        <v>Bestrating</v>
      </c>
      <c r="C14" s="683">
        <f>'Calculatie sheet'!AW73*'Calculatie sheet'!$AW$57*'Calculatie sheet'!$AW$77</f>
        <v>0</v>
      </c>
      <c r="D14" t="s">
        <v>135</v>
      </c>
      <c r="G14" s="684">
        <f>C14*'Calculatie sheet'!AW$7</f>
        <v>0</v>
      </c>
      <c r="H14" s="682">
        <f>C14*'Calculatie sheet'!AW$8</f>
        <v>0</v>
      </c>
      <c r="I14" t="str">
        <f t="shared" si="0"/>
        <v>Secundair</v>
      </c>
      <c r="J14" s="568">
        <f>LOOKUP('Calculatie sheet'!$AW$2,'Objectenoverzicht aantallen'!$A:$A,'Objectenoverzicht aantallen'!E:E)*$C14</f>
        <v>0</v>
      </c>
      <c r="K14" s="568">
        <f>LOOKUP('Calculatie sheet'!$AW$2,'Objectenoverzicht aantallen'!$A:$A,'Objectenoverzicht aantallen'!F:F)*$C14</f>
        <v>0</v>
      </c>
      <c r="L14" s="568">
        <f>LOOKUP('Calculatie sheet'!$AW$2,'Objectenoverzicht aantallen'!$A:$A,'Objectenoverzicht aantallen'!G:G)*$C14</f>
        <v>0</v>
      </c>
      <c r="M14" s="568">
        <f>LOOKUP('Calculatie sheet'!$AW$2,'Objectenoverzicht aantallen'!$A:$A,'Objectenoverzicht aantallen'!H:H)*$C14</f>
        <v>0</v>
      </c>
      <c r="N14" s="568">
        <f>LOOKUP('Calculatie sheet'!$AW$2,'Objectenoverzicht aantallen'!$A:$A,'Objectenoverzicht aantallen'!I:I)*$C14</f>
        <v>0</v>
      </c>
      <c r="O14" s="568">
        <f>LOOKUP('Calculatie sheet'!$AW$2,'Objectenoverzicht aantallen'!$A:$A,'Objectenoverzicht aantallen'!J:J)*$C14</f>
        <v>0</v>
      </c>
      <c r="P14" s="568">
        <f>LOOKUP('Calculatie sheet'!$AW$2,'Objectenoverzicht aantallen'!$A:$A,'Objectenoverzicht aantallen'!K:K)*$C14</f>
        <v>0</v>
      </c>
      <c r="Q14" s="568">
        <f>LOOKUP('Calculatie sheet'!$AW$2,'Objectenoverzicht aantallen'!$A:$A,'Objectenoverzicht aantallen'!L:L)*$C14</f>
        <v>0</v>
      </c>
      <c r="R14" s="568">
        <f>LOOKUP('Calculatie sheet'!$AW$2,'Objectenoverzicht aantallen'!$A:$A,'Objectenoverzicht aantallen'!M:M)*$C14</f>
        <v>0</v>
      </c>
      <c r="S14" s="568">
        <f>LOOKUP('Calculatie sheet'!$AW$2,'Objectenoverzicht aantallen'!$A:$A,'Objectenoverzicht aantallen'!N:N)*$C14</f>
        <v>0</v>
      </c>
      <c r="T14" s="568">
        <f>LOOKUP('Calculatie sheet'!$AW$2,'Objectenoverzicht aantallen'!$A:$A,'Objectenoverzicht aantallen'!O:O)*$C14</f>
        <v>0</v>
      </c>
    </row>
    <row r="15" spans="1:20" x14ac:dyDescent="0.2">
      <c r="B15" t="s">
        <v>348</v>
      </c>
      <c r="C15" s="683">
        <f>'Calculatie sheet'!AW74*'Calculatie sheet'!$AW$57*'Calculatie sheet'!$AW$77</f>
        <v>0</v>
      </c>
      <c r="D15" t="s">
        <v>135</v>
      </c>
      <c r="G15" s="684">
        <f>C15*'Calculatie sheet'!AW$7</f>
        <v>0</v>
      </c>
      <c r="H15" s="682">
        <f>C15*'Calculatie sheet'!AW$8</f>
        <v>0</v>
      </c>
      <c r="I15" t="str">
        <f t="shared" si="0"/>
        <v>Secundair</v>
      </c>
      <c r="J15" s="568">
        <f>LOOKUP('Calculatie sheet'!$AW$2,'Objectenoverzicht aantallen'!$A:$A,'Objectenoverzicht aantallen'!E:E)*$C15</f>
        <v>0</v>
      </c>
      <c r="K15" s="568">
        <f>LOOKUP('Calculatie sheet'!$AW$2,'Objectenoverzicht aantallen'!$A:$A,'Objectenoverzicht aantallen'!F:F)*$C15</f>
        <v>0</v>
      </c>
      <c r="L15" s="568">
        <f>LOOKUP('Calculatie sheet'!$AW$2,'Objectenoverzicht aantallen'!$A:$A,'Objectenoverzicht aantallen'!G:G)*$C15</f>
        <v>0</v>
      </c>
      <c r="M15" s="568">
        <f>LOOKUP('Calculatie sheet'!$AW$2,'Objectenoverzicht aantallen'!$A:$A,'Objectenoverzicht aantallen'!H:H)*$C15</f>
        <v>0</v>
      </c>
      <c r="N15" s="568">
        <f>LOOKUP('Calculatie sheet'!$AW$2,'Objectenoverzicht aantallen'!$A:$A,'Objectenoverzicht aantallen'!I:I)*$C15</f>
        <v>0</v>
      </c>
      <c r="O15" s="568">
        <f>LOOKUP('Calculatie sheet'!$AW$2,'Objectenoverzicht aantallen'!$A:$A,'Objectenoverzicht aantallen'!J:J)*$C15</f>
        <v>0</v>
      </c>
      <c r="P15" s="568">
        <f>LOOKUP('Calculatie sheet'!$AW$2,'Objectenoverzicht aantallen'!$A:$A,'Objectenoverzicht aantallen'!K:K)*$C15</f>
        <v>0</v>
      </c>
      <c r="Q15" s="568">
        <f>LOOKUP('Calculatie sheet'!$AW$2,'Objectenoverzicht aantallen'!$A:$A,'Objectenoverzicht aantallen'!L:L)*$C15</f>
        <v>0</v>
      </c>
      <c r="R15" s="568">
        <f>LOOKUP('Calculatie sheet'!$AW$2,'Objectenoverzicht aantallen'!$A:$A,'Objectenoverzicht aantallen'!M:M)*$C15</f>
        <v>0</v>
      </c>
      <c r="S15" s="568">
        <f>LOOKUP('Calculatie sheet'!$AW$2,'Objectenoverzicht aantallen'!$A:$A,'Objectenoverzicht aantallen'!N:N)*$C15</f>
        <v>0</v>
      </c>
      <c r="T15" s="568">
        <f>LOOKUP('Calculatie sheet'!$AW$2,'Objectenoverzicht aantallen'!$A:$A,'Objectenoverzicht aantallen'!O:O)*$C15</f>
        <v>0</v>
      </c>
    </row>
    <row r="16" spans="1:20" x14ac:dyDescent="0.2">
      <c r="B16" t="str">
        <f>B9</f>
        <v>Beton</v>
      </c>
      <c r="C16" s="683">
        <f>'Calculatie sheet'!AW68*'Calculatie sheet'!$AW$57*'Calculatie sheet'!$AW$78</f>
        <v>0</v>
      </c>
      <c r="D16" t="s">
        <v>360</v>
      </c>
      <c r="G16" s="684">
        <f>C16*'Calculatie sheet'!AW$7</f>
        <v>0</v>
      </c>
      <c r="H16" s="682">
        <f>C16*'Calculatie sheet'!AW$8</f>
        <v>0</v>
      </c>
      <c r="I16" t="str">
        <f t="shared" si="0"/>
        <v>Biobased</v>
      </c>
      <c r="J16" s="568">
        <f>LOOKUP('Calculatie sheet'!$AW$2,'Objectenoverzicht aantallen'!$A:$A,'Objectenoverzicht aantallen'!E:E)*$C16</f>
        <v>0</v>
      </c>
      <c r="K16" s="568">
        <f>LOOKUP('Calculatie sheet'!$AW$2,'Objectenoverzicht aantallen'!$A:$A,'Objectenoverzicht aantallen'!F:F)*$C16</f>
        <v>0</v>
      </c>
      <c r="L16" s="568">
        <f>LOOKUP('Calculatie sheet'!$AW$2,'Objectenoverzicht aantallen'!$A:$A,'Objectenoverzicht aantallen'!G:G)*$C16</f>
        <v>0</v>
      </c>
      <c r="M16" s="568">
        <f>LOOKUP('Calculatie sheet'!$AW$2,'Objectenoverzicht aantallen'!$A:$A,'Objectenoverzicht aantallen'!H:H)*$C16</f>
        <v>0</v>
      </c>
      <c r="N16" s="568">
        <f>LOOKUP('Calculatie sheet'!$AW$2,'Objectenoverzicht aantallen'!$A:$A,'Objectenoverzicht aantallen'!I:I)*$C16</f>
        <v>0</v>
      </c>
      <c r="O16" s="568">
        <f>LOOKUP('Calculatie sheet'!$AW$2,'Objectenoverzicht aantallen'!$A:$A,'Objectenoverzicht aantallen'!J:J)*$C16</f>
        <v>0</v>
      </c>
      <c r="P16" s="568">
        <f>LOOKUP('Calculatie sheet'!$AW$2,'Objectenoverzicht aantallen'!$A:$A,'Objectenoverzicht aantallen'!K:K)*$C16</f>
        <v>0</v>
      </c>
      <c r="Q16" s="568">
        <f>LOOKUP('Calculatie sheet'!$AW$2,'Objectenoverzicht aantallen'!$A:$A,'Objectenoverzicht aantallen'!L:L)*$C16</f>
        <v>0</v>
      </c>
      <c r="R16" s="568">
        <f>LOOKUP('Calculatie sheet'!$AW$2,'Objectenoverzicht aantallen'!$A:$A,'Objectenoverzicht aantallen'!M:M)*$C16</f>
        <v>0</v>
      </c>
      <c r="S16" s="568">
        <f>LOOKUP('Calculatie sheet'!$AW$2,'Objectenoverzicht aantallen'!$A:$A,'Objectenoverzicht aantallen'!N:N)*$C16</f>
        <v>0</v>
      </c>
      <c r="T16" s="568">
        <f>LOOKUP('Calculatie sheet'!$AW$2,'Objectenoverzicht aantallen'!$A:$A,'Objectenoverzicht aantallen'!O:O)*$C16</f>
        <v>0</v>
      </c>
    </row>
    <row r="17" spans="2:20" x14ac:dyDescent="0.2">
      <c r="B17" t="str">
        <f>B10</f>
        <v>Staal</v>
      </c>
      <c r="C17" s="683">
        <f>'Calculatie sheet'!AW69*'Calculatie sheet'!$AW$57*'Calculatie sheet'!$AW$78</f>
        <v>0</v>
      </c>
      <c r="D17" t="s">
        <v>360</v>
      </c>
      <c r="G17" s="684">
        <f>C17*'Calculatie sheet'!AW$7</f>
        <v>0</v>
      </c>
      <c r="H17" s="682">
        <f>C17*'Calculatie sheet'!AW$8</f>
        <v>0</v>
      </c>
      <c r="I17" t="str">
        <f t="shared" si="0"/>
        <v>Biobased</v>
      </c>
      <c r="J17" s="568">
        <f>LOOKUP('Calculatie sheet'!$AW$2,'Objectenoverzicht aantallen'!$A:$A,'Objectenoverzicht aantallen'!E:E)*$C17</f>
        <v>0</v>
      </c>
      <c r="K17" s="568">
        <f>LOOKUP('Calculatie sheet'!$AW$2,'Objectenoverzicht aantallen'!$A:$A,'Objectenoverzicht aantallen'!F:F)*$C17</f>
        <v>0</v>
      </c>
      <c r="L17" s="568">
        <f>LOOKUP('Calculatie sheet'!$AW$2,'Objectenoverzicht aantallen'!$A:$A,'Objectenoverzicht aantallen'!G:G)*$C17</f>
        <v>0</v>
      </c>
      <c r="M17" s="568">
        <f>LOOKUP('Calculatie sheet'!$AW$2,'Objectenoverzicht aantallen'!$A:$A,'Objectenoverzicht aantallen'!H:H)*$C17</f>
        <v>0</v>
      </c>
      <c r="N17" s="568">
        <f>LOOKUP('Calculatie sheet'!$AW$2,'Objectenoverzicht aantallen'!$A:$A,'Objectenoverzicht aantallen'!I:I)*$C17</f>
        <v>0</v>
      </c>
      <c r="O17" s="568">
        <f>LOOKUP('Calculatie sheet'!$AW$2,'Objectenoverzicht aantallen'!$A:$A,'Objectenoverzicht aantallen'!J:J)*$C17</f>
        <v>0</v>
      </c>
      <c r="P17" s="568">
        <f>LOOKUP('Calculatie sheet'!$AW$2,'Objectenoverzicht aantallen'!$A:$A,'Objectenoverzicht aantallen'!K:K)*$C17</f>
        <v>0</v>
      </c>
      <c r="Q17" s="568">
        <f>LOOKUP('Calculatie sheet'!$AW$2,'Objectenoverzicht aantallen'!$A:$A,'Objectenoverzicht aantallen'!L:L)*$C17</f>
        <v>0</v>
      </c>
      <c r="R17" s="568">
        <f>LOOKUP('Calculatie sheet'!$AW$2,'Objectenoverzicht aantallen'!$A:$A,'Objectenoverzicht aantallen'!M:M)*$C17</f>
        <v>0</v>
      </c>
      <c r="S17" s="568">
        <f>LOOKUP('Calculatie sheet'!$AW$2,'Objectenoverzicht aantallen'!$A:$A,'Objectenoverzicht aantallen'!N:N)*$C17</f>
        <v>0</v>
      </c>
      <c r="T17" s="568">
        <f>LOOKUP('Calculatie sheet'!$AW$2,'Objectenoverzicht aantallen'!$A:$A,'Objectenoverzicht aantallen'!O:O)*$C17</f>
        <v>0</v>
      </c>
    </row>
    <row r="18" spans="2:20" x14ac:dyDescent="0.2">
      <c r="B18" t="str">
        <f>B11</f>
        <v>Asfalt</v>
      </c>
      <c r="C18" s="683">
        <f>'Calculatie sheet'!AW70*'Calculatie sheet'!$AW$57*'Calculatie sheet'!$AW$78</f>
        <v>0</v>
      </c>
      <c r="D18" t="s">
        <v>360</v>
      </c>
      <c r="G18" s="684">
        <f>C18*'Calculatie sheet'!AW$7</f>
        <v>0</v>
      </c>
      <c r="H18" s="682">
        <f>C18*'Calculatie sheet'!AW$8</f>
        <v>0</v>
      </c>
      <c r="I18" t="str">
        <f t="shared" si="0"/>
        <v>Biobased</v>
      </c>
      <c r="J18" s="568">
        <f>LOOKUP('Calculatie sheet'!$AW$2,'Objectenoverzicht aantallen'!$A:$A,'Objectenoverzicht aantallen'!E:E)*$C18</f>
        <v>0</v>
      </c>
      <c r="K18" s="568">
        <f>LOOKUP('Calculatie sheet'!$AW$2,'Objectenoverzicht aantallen'!$A:$A,'Objectenoverzicht aantallen'!F:F)*$C18</f>
        <v>0</v>
      </c>
      <c r="L18" s="568">
        <f>LOOKUP('Calculatie sheet'!$AW$2,'Objectenoverzicht aantallen'!$A:$A,'Objectenoverzicht aantallen'!G:G)*$C18</f>
        <v>0</v>
      </c>
      <c r="M18" s="568">
        <f>LOOKUP('Calculatie sheet'!$AW$2,'Objectenoverzicht aantallen'!$A:$A,'Objectenoverzicht aantallen'!H:H)*$C18</f>
        <v>0</v>
      </c>
      <c r="N18" s="568">
        <f>LOOKUP('Calculatie sheet'!$AW$2,'Objectenoverzicht aantallen'!$A:$A,'Objectenoverzicht aantallen'!I:I)*$C18</f>
        <v>0</v>
      </c>
      <c r="O18" s="568">
        <f>LOOKUP('Calculatie sheet'!$AW$2,'Objectenoverzicht aantallen'!$A:$A,'Objectenoverzicht aantallen'!J:J)*$C18</f>
        <v>0</v>
      </c>
      <c r="P18" s="568">
        <f>LOOKUP('Calculatie sheet'!$AW$2,'Objectenoverzicht aantallen'!$A:$A,'Objectenoverzicht aantallen'!K:K)*$C18</f>
        <v>0</v>
      </c>
      <c r="Q18" s="568">
        <f>LOOKUP('Calculatie sheet'!$AW$2,'Objectenoverzicht aantallen'!$A:$A,'Objectenoverzicht aantallen'!L:L)*$C18</f>
        <v>0</v>
      </c>
      <c r="R18" s="568">
        <f>LOOKUP('Calculatie sheet'!$AW$2,'Objectenoverzicht aantallen'!$A:$A,'Objectenoverzicht aantallen'!M:M)*$C18</f>
        <v>0</v>
      </c>
      <c r="S18" s="568">
        <f>LOOKUP('Calculatie sheet'!$AW$2,'Objectenoverzicht aantallen'!$A:$A,'Objectenoverzicht aantallen'!N:N)*$C18</f>
        <v>0</v>
      </c>
      <c r="T18" s="568">
        <f>LOOKUP('Calculatie sheet'!$AW$2,'Objectenoverzicht aantallen'!$A:$A,'Objectenoverzicht aantallen'!O:O)*$C18</f>
        <v>0</v>
      </c>
    </row>
    <row r="19" spans="2:20" x14ac:dyDescent="0.2">
      <c r="B19" t="str">
        <f>B12</f>
        <v>Hout</v>
      </c>
      <c r="C19" s="683">
        <f>'Calculatie sheet'!AW71*'Calculatie sheet'!$AW$57*'Calculatie sheet'!$AW$78</f>
        <v>0</v>
      </c>
      <c r="D19" t="s">
        <v>360</v>
      </c>
      <c r="G19" s="684">
        <f>C19*'Calculatie sheet'!AW$7</f>
        <v>0</v>
      </c>
      <c r="H19" s="682">
        <f>C19*'Calculatie sheet'!AW$8</f>
        <v>0</v>
      </c>
      <c r="I19" t="str">
        <f t="shared" ref="I19" si="4">D19</f>
        <v>Biobased</v>
      </c>
      <c r="J19" s="568">
        <f>LOOKUP('Calculatie sheet'!$AW$2,'Objectenoverzicht aantallen'!$A:$A,'Objectenoverzicht aantallen'!E:E)*$C19</f>
        <v>0</v>
      </c>
      <c r="K19" s="568">
        <f>LOOKUP('Calculatie sheet'!$AW$2,'Objectenoverzicht aantallen'!$A:$A,'Objectenoverzicht aantallen'!F:F)*$C19</f>
        <v>0</v>
      </c>
      <c r="L19" s="568">
        <f>LOOKUP('Calculatie sheet'!$AW$2,'Objectenoverzicht aantallen'!$A:$A,'Objectenoverzicht aantallen'!G:G)*$C19</f>
        <v>0</v>
      </c>
      <c r="M19" s="568">
        <f>LOOKUP('Calculatie sheet'!$AW$2,'Objectenoverzicht aantallen'!$A:$A,'Objectenoverzicht aantallen'!H:H)*$C19</f>
        <v>0</v>
      </c>
      <c r="N19" s="568">
        <f>LOOKUP('Calculatie sheet'!$AW$2,'Objectenoverzicht aantallen'!$A:$A,'Objectenoverzicht aantallen'!I:I)*$C19</f>
        <v>0</v>
      </c>
      <c r="O19" s="568">
        <f>LOOKUP('Calculatie sheet'!$AW$2,'Objectenoverzicht aantallen'!$A:$A,'Objectenoverzicht aantallen'!J:J)*$C19</f>
        <v>0</v>
      </c>
      <c r="P19" s="568">
        <f>LOOKUP('Calculatie sheet'!$AW$2,'Objectenoverzicht aantallen'!$A:$A,'Objectenoverzicht aantallen'!K:K)*$C19</f>
        <v>0</v>
      </c>
      <c r="Q19" s="568">
        <f>LOOKUP('Calculatie sheet'!$AW$2,'Objectenoverzicht aantallen'!$A:$A,'Objectenoverzicht aantallen'!L:L)*$C19</f>
        <v>0</v>
      </c>
      <c r="R19" s="568">
        <f>LOOKUP('Calculatie sheet'!$AW$2,'Objectenoverzicht aantallen'!$A:$A,'Objectenoverzicht aantallen'!M:M)*$C19</f>
        <v>0</v>
      </c>
      <c r="S19" s="568">
        <f>LOOKUP('Calculatie sheet'!$AW$2,'Objectenoverzicht aantallen'!$A:$A,'Objectenoverzicht aantallen'!N:N)*$C19</f>
        <v>0</v>
      </c>
      <c r="T19" s="568">
        <f>LOOKUP('Calculatie sheet'!$AW$2,'Objectenoverzicht aantallen'!$A:$A,'Objectenoverzicht aantallen'!O:O)*$C19</f>
        <v>0</v>
      </c>
    </row>
    <row r="20" spans="2:20" x14ac:dyDescent="0.2">
      <c r="B20" t="str">
        <f t="shared" ref="B20:B21" si="5">B13</f>
        <v>Grondbewerking</v>
      </c>
      <c r="C20" s="683">
        <f>'Calculatie sheet'!AW72*'Calculatie sheet'!$AW$57*'Calculatie sheet'!$AW$78</f>
        <v>0</v>
      </c>
      <c r="D20" t="s">
        <v>360</v>
      </c>
      <c r="G20" s="684">
        <f>C20*'Calculatie sheet'!AW$7</f>
        <v>0</v>
      </c>
      <c r="H20" s="682">
        <f>C20*'Calculatie sheet'!AW$8</f>
        <v>0</v>
      </c>
      <c r="I20" t="str">
        <f t="shared" si="0"/>
        <v>Biobased</v>
      </c>
      <c r="J20" s="568">
        <f>LOOKUP('Calculatie sheet'!$AW$2,'Objectenoverzicht aantallen'!$A:$A,'Objectenoverzicht aantallen'!E:E)*$C20</f>
        <v>0</v>
      </c>
      <c r="K20" s="568">
        <f>LOOKUP('Calculatie sheet'!$AW$2,'Objectenoverzicht aantallen'!$A:$A,'Objectenoverzicht aantallen'!F:F)*$C20</f>
        <v>0</v>
      </c>
      <c r="L20" s="568">
        <f>LOOKUP('Calculatie sheet'!$AW$2,'Objectenoverzicht aantallen'!$A:$A,'Objectenoverzicht aantallen'!G:G)*$C20</f>
        <v>0</v>
      </c>
      <c r="M20" s="568">
        <f>LOOKUP('Calculatie sheet'!$AW$2,'Objectenoverzicht aantallen'!$A:$A,'Objectenoverzicht aantallen'!H:H)*$C20</f>
        <v>0</v>
      </c>
      <c r="N20" s="568">
        <f>LOOKUP('Calculatie sheet'!$AW$2,'Objectenoverzicht aantallen'!$A:$A,'Objectenoverzicht aantallen'!I:I)*$C20</f>
        <v>0</v>
      </c>
      <c r="O20" s="568">
        <f>LOOKUP('Calculatie sheet'!$AW$2,'Objectenoverzicht aantallen'!$A:$A,'Objectenoverzicht aantallen'!J:J)*$C20</f>
        <v>0</v>
      </c>
      <c r="P20" s="568">
        <f>LOOKUP('Calculatie sheet'!$AW$2,'Objectenoverzicht aantallen'!$A:$A,'Objectenoverzicht aantallen'!K:K)*$C20</f>
        <v>0</v>
      </c>
      <c r="Q20" s="568">
        <f>LOOKUP('Calculatie sheet'!$AW$2,'Objectenoverzicht aantallen'!$A:$A,'Objectenoverzicht aantallen'!L:L)*$C20</f>
        <v>0</v>
      </c>
      <c r="R20" s="568">
        <f>LOOKUP('Calculatie sheet'!$AW$2,'Objectenoverzicht aantallen'!$A:$A,'Objectenoverzicht aantallen'!M:M)*$C20</f>
        <v>0</v>
      </c>
      <c r="S20" s="568">
        <f>LOOKUP('Calculatie sheet'!$AW$2,'Objectenoverzicht aantallen'!$A:$A,'Objectenoverzicht aantallen'!N:N)*$C20</f>
        <v>0</v>
      </c>
      <c r="T20" s="568">
        <f>LOOKUP('Calculatie sheet'!$AW$2,'Objectenoverzicht aantallen'!$A:$A,'Objectenoverzicht aantallen'!O:O)*$C20</f>
        <v>0</v>
      </c>
    </row>
    <row r="21" spans="2:20" x14ac:dyDescent="0.2">
      <c r="B21" t="str">
        <f t="shared" si="5"/>
        <v>Bestrating</v>
      </c>
      <c r="C21" s="683">
        <f>'Calculatie sheet'!AW73*'Calculatie sheet'!$AW$57*'Calculatie sheet'!$AW$78</f>
        <v>0</v>
      </c>
      <c r="D21" t="s">
        <v>360</v>
      </c>
      <c r="G21" s="684">
        <f>C21*'Calculatie sheet'!AW$7</f>
        <v>0</v>
      </c>
      <c r="H21" s="682">
        <f>C21*'Calculatie sheet'!AW$8</f>
        <v>0</v>
      </c>
      <c r="I21" t="str">
        <f t="shared" si="0"/>
        <v>Biobased</v>
      </c>
      <c r="J21" s="568">
        <f>LOOKUP('Calculatie sheet'!$AW$2,'Objectenoverzicht aantallen'!$A:$A,'Objectenoverzicht aantallen'!E:E)*$C21</f>
        <v>0</v>
      </c>
      <c r="K21" s="568">
        <f>LOOKUP('Calculatie sheet'!$AW$2,'Objectenoverzicht aantallen'!$A:$A,'Objectenoverzicht aantallen'!F:F)*$C21</f>
        <v>0</v>
      </c>
      <c r="L21" s="568">
        <f>LOOKUP('Calculatie sheet'!$AW$2,'Objectenoverzicht aantallen'!$A:$A,'Objectenoverzicht aantallen'!G:G)*$C21</f>
        <v>0</v>
      </c>
      <c r="M21" s="568">
        <f>LOOKUP('Calculatie sheet'!$AW$2,'Objectenoverzicht aantallen'!$A:$A,'Objectenoverzicht aantallen'!H:H)*$C21</f>
        <v>0</v>
      </c>
      <c r="N21" s="568">
        <f>LOOKUP('Calculatie sheet'!$AW$2,'Objectenoverzicht aantallen'!$A:$A,'Objectenoverzicht aantallen'!I:I)*$C21</f>
        <v>0</v>
      </c>
      <c r="O21" s="568">
        <f>LOOKUP('Calculatie sheet'!$AW$2,'Objectenoverzicht aantallen'!$A:$A,'Objectenoverzicht aantallen'!J:J)*$C21</f>
        <v>0</v>
      </c>
      <c r="P21" s="568">
        <f>LOOKUP('Calculatie sheet'!$AW$2,'Objectenoverzicht aantallen'!$A:$A,'Objectenoverzicht aantallen'!K:K)*$C21</f>
        <v>0</v>
      </c>
      <c r="Q21" s="568">
        <f>LOOKUP('Calculatie sheet'!$AW$2,'Objectenoverzicht aantallen'!$A:$A,'Objectenoverzicht aantallen'!L:L)*$C21</f>
        <v>0</v>
      </c>
      <c r="R21" s="568">
        <f>LOOKUP('Calculatie sheet'!$AW$2,'Objectenoverzicht aantallen'!$A:$A,'Objectenoverzicht aantallen'!M:M)*$C21</f>
        <v>0</v>
      </c>
      <c r="S21" s="568">
        <f>LOOKUP('Calculatie sheet'!$AW$2,'Objectenoverzicht aantallen'!$A:$A,'Objectenoverzicht aantallen'!N:N)*$C21</f>
        <v>0</v>
      </c>
      <c r="T21" s="568">
        <f>LOOKUP('Calculatie sheet'!$AW$2,'Objectenoverzicht aantallen'!$A:$A,'Objectenoverzicht aantallen'!O:O)*$C21</f>
        <v>0</v>
      </c>
    </row>
    <row r="22" spans="2:20" x14ac:dyDescent="0.2">
      <c r="B22" t="s">
        <v>348</v>
      </c>
      <c r="C22" s="683">
        <f>'Calculatie sheet'!AW74*'Calculatie sheet'!$AW$57*'Calculatie sheet'!$AW$78</f>
        <v>0</v>
      </c>
      <c r="D22" t="s">
        <v>360</v>
      </c>
      <c r="G22" s="684">
        <f>C22*'Calculatie sheet'!AW$7</f>
        <v>0</v>
      </c>
      <c r="H22" s="682">
        <f>C22*'Calculatie sheet'!AW$8</f>
        <v>0</v>
      </c>
      <c r="I22" t="str">
        <f t="shared" si="0"/>
        <v>Biobased</v>
      </c>
      <c r="J22" s="568">
        <f>LOOKUP('Calculatie sheet'!$AW$2,'Objectenoverzicht aantallen'!$A:$A,'Objectenoverzicht aantallen'!E:E)*$C22</f>
        <v>0</v>
      </c>
      <c r="K22" s="568">
        <f>LOOKUP('Calculatie sheet'!$AW$2,'Objectenoverzicht aantallen'!$A:$A,'Objectenoverzicht aantallen'!F:F)*$C22</f>
        <v>0</v>
      </c>
      <c r="L22" s="568">
        <f>LOOKUP('Calculatie sheet'!$AW$2,'Objectenoverzicht aantallen'!$A:$A,'Objectenoverzicht aantallen'!G:G)*$C22</f>
        <v>0</v>
      </c>
      <c r="M22" s="568">
        <f>LOOKUP('Calculatie sheet'!$AW$2,'Objectenoverzicht aantallen'!$A:$A,'Objectenoverzicht aantallen'!H:H)*$C22</f>
        <v>0</v>
      </c>
      <c r="N22" s="568">
        <f>LOOKUP('Calculatie sheet'!$AW$2,'Objectenoverzicht aantallen'!$A:$A,'Objectenoverzicht aantallen'!I:I)*$C22</f>
        <v>0</v>
      </c>
      <c r="O22" s="568">
        <f>LOOKUP('Calculatie sheet'!$AW$2,'Objectenoverzicht aantallen'!$A:$A,'Objectenoverzicht aantallen'!J:J)*$C22</f>
        <v>0</v>
      </c>
      <c r="P22" s="568">
        <f>LOOKUP('Calculatie sheet'!$AW$2,'Objectenoverzicht aantallen'!$A:$A,'Objectenoverzicht aantallen'!K:K)*$C22</f>
        <v>0</v>
      </c>
      <c r="Q22" s="568">
        <f>LOOKUP('Calculatie sheet'!$AW$2,'Objectenoverzicht aantallen'!$A:$A,'Objectenoverzicht aantallen'!L:L)*$C22</f>
        <v>0</v>
      </c>
      <c r="R22" s="568">
        <f>LOOKUP('Calculatie sheet'!$AW$2,'Objectenoverzicht aantallen'!$A:$A,'Objectenoverzicht aantallen'!M:M)*$C22</f>
        <v>0</v>
      </c>
      <c r="S22" s="568">
        <f>LOOKUP('Calculatie sheet'!$AW$2,'Objectenoverzicht aantallen'!$A:$A,'Objectenoverzicht aantallen'!N:N)*$C22</f>
        <v>0</v>
      </c>
      <c r="T22" s="568">
        <f>LOOKUP('Calculatie sheet'!$AW$2,'Objectenoverzicht aantallen'!$A:$A,'Objectenoverzicht aantallen'!O:O)*$C22</f>
        <v>0</v>
      </c>
    </row>
  </sheetData>
  <pageMargins left="0.7" right="0.7" top="0.75" bottom="0.75" header="0.3" footer="0.3"/>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D4FD2-7C8B-A446-A04E-7A11A11E7CE3}">
  <dimension ref="A1:T22"/>
  <sheetViews>
    <sheetView topLeftCell="C1" workbookViewId="0">
      <selection activeCell="G18" sqref="G18:T19"/>
    </sheetView>
  </sheetViews>
  <sheetFormatPr baseColWidth="10" defaultRowHeight="16" x14ac:dyDescent="0.2"/>
  <cols>
    <col min="1" max="1" width="25.6640625" bestFit="1" customWidth="1"/>
    <col min="3" max="3" width="11.5" bestFit="1" customWidth="1"/>
    <col min="5" max="5" width="21" bestFit="1" customWidth="1"/>
  </cols>
  <sheetData>
    <row r="1" spans="1:20" x14ac:dyDescent="0.2">
      <c r="A1" t="str">
        <f>'Calculatie sheet'!AX3</f>
        <v>Leeg</v>
      </c>
      <c r="B1" s="24" t="s">
        <v>73</v>
      </c>
      <c r="C1" s="34" t="s">
        <v>72</v>
      </c>
      <c r="D1" s="8" t="s">
        <v>70</v>
      </c>
      <c r="E1" t="s">
        <v>62</v>
      </c>
      <c r="G1" s="569" t="s">
        <v>564</v>
      </c>
      <c r="H1" s="27" t="s">
        <v>92</v>
      </c>
      <c r="I1" s="8" t="s">
        <v>94</v>
      </c>
      <c r="J1" s="38" t="s">
        <v>598</v>
      </c>
      <c r="K1" s="38" t="s">
        <v>599</v>
      </c>
      <c r="L1" s="38" t="s">
        <v>600</v>
      </c>
      <c r="M1" s="38" t="s">
        <v>601</v>
      </c>
      <c r="N1" s="38" t="s">
        <v>602</v>
      </c>
      <c r="O1" s="38" t="s">
        <v>603</v>
      </c>
      <c r="P1" s="38" t="s">
        <v>604</v>
      </c>
      <c r="Q1" s="38" t="s">
        <v>605</v>
      </c>
      <c r="R1" s="38" t="s">
        <v>606</v>
      </c>
      <c r="S1" s="38" t="s">
        <v>607</v>
      </c>
      <c r="T1" s="38" t="s">
        <v>608</v>
      </c>
    </row>
    <row r="2" spans="1:20" x14ac:dyDescent="0.2">
      <c r="B2" t="str">
        <f>'Calculatie sheet'!C68</f>
        <v>Beton</v>
      </c>
      <c r="C2" s="683">
        <f>'Calculatie sheet'!AX68*'Calculatie sheet'!$AX$57*(1-'Calculatie sheet'!$AX$77-'Calculatie sheet'!$AX$78)</f>
        <v>1.575E-3</v>
      </c>
      <c r="D2" t="s">
        <v>134</v>
      </c>
      <c r="E2" s="8" t="s">
        <v>71</v>
      </c>
      <c r="G2" s="684">
        <f>C2*'Calculatie sheet'!AX$7</f>
        <v>0</v>
      </c>
      <c r="H2" s="682">
        <f>C2*'Calculatie sheet'!AX$8</f>
        <v>0</v>
      </c>
      <c r="I2" t="str">
        <f>D2</f>
        <v>Primair</v>
      </c>
      <c r="J2" s="568">
        <f>LOOKUP('Calculatie sheet'!$AX$2,'Objectenoverzicht aantallen'!$A:$A,'Objectenoverzicht aantallen'!E:E)*$C2</f>
        <v>0</v>
      </c>
      <c r="K2" s="568">
        <f>LOOKUP('Calculatie sheet'!$AX$2,'Objectenoverzicht aantallen'!$A:$A,'Objectenoverzicht aantallen'!F:F)*$C2</f>
        <v>0</v>
      </c>
      <c r="L2" s="568">
        <f>LOOKUP('Calculatie sheet'!$AX$2,'Objectenoverzicht aantallen'!$A:$A,'Objectenoverzicht aantallen'!G:G)*$C2</f>
        <v>0</v>
      </c>
      <c r="M2" s="568">
        <f>LOOKUP('Calculatie sheet'!$AX$2,'Objectenoverzicht aantallen'!$A:$A,'Objectenoverzicht aantallen'!H:H)*$C2</f>
        <v>0</v>
      </c>
      <c r="N2" s="568">
        <f>LOOKUP('Calculatie sheet'!$AX$2,'Objectenoverzicht aantallen'!$A:$A,'Objectenoverzicht aantallen'!I:I)*$C2</f>
        <v>0</v>
      </c>
      <c r="O2" s="568">
        <f>LOOKUP('Calculatie sheet'!$AX$2,'Objectenoverzicht aantallen'!$A:$A,'Objectenoverzicht aantallen'!J:J)*$C2</f>
        <v>0</v>
      </c>
      <c r="P2" s="568">
        <f>LOOKUP('Calculatie sheet'!$AX$2,'Objectenoverzicht aantallen'!$A:$A,'Objectenoverzicht aantallen'!K:K)*$C2</f>
        <v>0</v>
      </c>
      <c r="Q2" s="568">
        <f>LOOKUP('Calculatie sheet'!$AX$2,'Objectenoverzicht aantallen'!$A:$A,'Objectenoverzicht aantallen'!L:L)*$C2</f>
        <v>0</v>
      </c>
      <c r="R2" s="568">
        <f>LOOKUP('Calculatie sheet'!$AX$2,'Objectenoverzicht aantallen'!$A:$A,'Objectenoverzicht aantallen'!M:M)*$C2</f>
        <v>0</v>
      </c>
      <c r="S2" s="568">
        <f>LOOKUP('Calculatie sheet'!$AX$2,'Objectenoverzicht aantallen'!$A:$A,'Objectenoverzicht aantallen'!N:N)*$C2</f>
        <v>0</v>
      </c>
      <c r="T2" s="568">
        <f>LOOKUP('Calculatie sheet'!$AX$2,'Objectenoverzicht aantallen'!$A:$A,'Objectenoverzicht aantallen'!O:O)*$C2</f>
        <v>0</v>
      </c>
    </row>
    <row r="3" spans="1:20" x14ac:dyDescent="0.2">
      <c r="B3" t="str">
        <f>'Calculatie sheet'!C69</f>
        <v>Staal</v>
      </c>
      <c r="C3" s="683">
        <f>'Calculatie sheet'!AX69*'Calculatie sheet'!$AX$57*(1-'Calculatie sheet'!$AX$77-'Calculatie sheet'!$AX$78)</f>
        <v>1.575E-3</v>
      </c>
      <c r="D3" t="s">
        <v>134</v>
      </c>
      <c r="E3" s="24" t="s">
        <v>74</v>
      </c>
      <c r="G3" s="684">
        <f>C3*'Calculatie sheet'!AX$7</f>
        <v>0</v>
      </c>
      <c r="H3" s="682">
        <f>C3*'Calculatie sheet'!AX$8</f>
        <v>0</v>
      </c>
      <c r="I3" t="str">
        <f t="shared" ref="I3:I22" si="0">D3</f>
        <v>Primair</v>
      </c>
      <c r="J3" s="568">
        <f>LOOKUP('Calculatie sheet'!$AX$2,'Objectenoverzicht aantallen'!$A:$A,'Objectenoverzicht aantallen'!E:E)*$C3</f>
        <v>0</v>
      </c>
      <c r="K3" s="568">
        <f>LOOKUP('Calculatie sheet'!$AX$2,'Objectenoverzicht aantallen'!$A:$A,'Objectenoverzicht aantallen'!F:F)*$C3</f>
        <v>0</v>
      </c>
      <c r="L3" s="568">
        <f>LOOKUP('Calculatie sheet'!$AX$2,'Objectenoverzicht aantallen'!$A:$A,'Objectenoverzicht aantallen'!G:G)*$C3</f>
        <v>0</v>
      </c>
      <c r="M3" s="568">
        <f>LOOKUP('Calculatie sheet'!$AX$2,'Objectenoverzicht aantallen'!$A:$A,'Objectenoverzicht aantallen'!H:H)*$C3</f>
        <v>0</v>
      </c>
      <c r="N3" s="568">
        <f>LOOKUP('Calculatie sheet'!$AX$2,'Objectenoverzicht aantallen'!$A:$A,'Objectenoverzicht aantallen'!I:I)*$C3</f>
        <v>0</v>
      </c>
      <c r="O3" s="568">
        <f>LOOKUP('Calculatie sheet'!$AX$2,'Objectenoverzicht aantallen'!$A:$A,'Objectenoverzicht aantallen'!J:J)*$C3</f>
        <v>0</v>
      </c>
      <c r="P3" s="568">
        <f>LOOKUP('Calculatie sheet'!$AX$2,'Objectenoverzicht aantallen'!$A:$A,'Objectenoverzicht aantallen'!K:K)*$C3</f>
        <v>0</v>
      </c>
      <c r="Q3" s="568">
        <f>LOOKUP('Calculatie sheet'!$AX$2,'Objectenoverzicht aantallen'!$A:$A,'Objectenoverzicht aantallen'!L:L)*$C3</f>
        <v>0</v>
      </c>
      <c r="R3" s="568">
        <f>LOOKUP('Calculatie sheet'!$AX$2,'Objectenoverzicht aantallen'!$A:$A,'Objectenoverzicht aantallen'!M:M)*$C3</f>
        <v>0</v>
      </c>
      <c r="S3" s="568">
        <f>LOOKUP('Calculatie sheet'!$AX$2,'Objectenoverzicht aantallen'!$A:$A,'Objectenoverzicht aantallen'!N:N)*$C3</f>
        <v>0</v>
      </c>
      <c r="T3" s="568">
        <f>LOOKUP('Calculatie sheet'!$AX$2,'Objectenoverzicht aantallen'!$A:$A,'Objectenoverzicht aantallen'!O:O)*$C3</f>
        <v>0</v>
      </c>
    </row>
    <row r="4" spans="1:20" x14ac:dyDescent="0.2">
      <c r="B4" t="str">
        <f>'Calculatie sheet'!C70</f>
        <v>Asfalt</v>
      </c>
      <c r="C4" s="683">
        <f>'Calculatie sheet'!AX70*'Calculatie sheet'!$AX$57*(1-'Calculatie sheet'!$AX$77-'Calculatie sheet'!$AX$78)</f>
        <v>1.4700000000000002E-3</v>
      </c>
      <c r="D4" t="s">
        <v>134</v>
      </c>
      <c r="E4" s="25" t="s">
        <v>75</v>
      </c>
      <c r="G4" s="684">
        <f>C4*'Calculatie sheet'!AX$7</f>
        <v>0</v>
      </c>
      <c r="H4" s="682">
        <f>C4*'Calculatie sheet'!AX$8</f>
        <v>0</v>
      </c>
      <c r="I4" t="str">
        <f t="shared" si="0"/>
        <v>Primair</v>
      </c>
      <c r="J4" s="568">
        <f>LOOKUP('Calculatie sheet'!$AX$2,'Objectenoverzicht aantallen'!$A:$A,'Objectenoverzicht aantallen'!E:E)*$C4</f>
        <v>0</v>
      </c>
      <c r="K4" s="568">
        <f>LOOKUP('Calculatie sheet'!$AX$2,'Objectenoverzicht aantallen'!$A:$A,'Objectenoverzicht aantallen'!F:F)*$C4</f>
        <v>0</v>
      </c>
      <c r="L4" s="568">
        <f>LOOKUP('Calculatie sheet'!$AX$2,'Objectenoverzicht aantallen'!$A:$A,'Objectenoverzicht aantallen'!G:G)*$C4</f>
        <v>0</v>
      </c>
      <c r="M4" s="568">
        <f>LOOKUP('Calculatie sheet'!$AX$2,'Objectenoverzicht aantallen'!$A:$A,'Objectenoverzicht aantallen'!H:H)*$C4</f>
        <v>0</v>
      </c>
      <c r="N4" s="568">
        <f>LOOKUP('Calculatie sheet'!$AX$2,'Objectenoverzicht aantallen'!$A:$A,'Objectenoverzicht aantallen'!I:I)*$C4</f>
        <v>0</v>
      </c>
      <c r="O4" s="568">
        <f>LOOKUP('Calculatie sheet'!$AX$2,'Objectenoverzicht aantallen'!$A:$A,'Objectenoverzicht aantallen'!J:J)*$C4</f>
        <v>0</v>
      </c>
      <c r="P4" s="568">
        <f>LOOKUP('Calculatie sheet'!$AX$2,'Objectenoverzicht aantallen'!$A:$A,'Objectenoverzicht aantallen'!K:K)*$C4</f>
        <v>0</v>
      </c>
      <c r="Q4" s="568">
        <f>LOOKUP('Calculatie sheet'!$AX$2,'Objectenoverzicht aantallen'!$A:$A,'Objectenoverzicht aantallen'!L:L)*$C4</f>
        <v>0</v>
      </c>
      <c r="R4" s="568">
        <f>LOOKUP('Calculatie sheet'!$AX$2,'Objectenoverzicht aantallen'!$A:$A,'Objectenoverzicht aantallen'!M:M)*$C4</f>
        <v>0</v>
      </c>
      <c r="S4" s="568">
        <f>LOOKUP('Calculatie sheet'!$AX$2,'Objectenoverzicht aantallen'!$A:$A,'Objectenoverzicht aantallen'!N:N)*$C4</f>
        <v>0</v>
      </c>
      <c r="T4" s="568">
        <f>LOOKUP('Calculatie sheet'!$AX$2,'Objectenoverzicht aantallen'!$A:$A,'Objectenoverzicht aantallen'!O:O)*$C4</f>
        <v>0</v>
      </c>
    </row>
    <row r="5" spans="1:20" x14ac:dyDescent="0.2">
      <c r="B5" t="s">
        <v>866</v>
      </c>
      <c r="C5" s="683">
        <f>'Calculatie sheet'!AX71*'Calculatie sheet'!$AX$57*(1-'Calculatie sheet'!$AX$77-'Calculatie sheet'!$AX$78)</f>
        <v>1.4700000000000002E-3</v>
      </c>
      <c r="D5" t="s">
        <v>134</v>
      </c>
      <c r="E5" s="27" t="s">
        <v>93</v>
      </c>
      <c r="G5" s="684">
        <f>C5*'Calculatie sheet'!AX$7</f>
        <v>0</v>
      </c>
      <c r="H5" s="682">
        <f>C5*'Calculatie sheet'!AX$8</f>
        <v>0</v>
      </c>
      <c r="I5" t="str">
        <f t="shared" ref="I5" si="1">D5</f>
        <v>Primair</v>
      </c>
      <c r="J5" s="568">
        <f>LOOKUP('Calculatie sheet'!$AX$2,'Objectenoverzicht aantallen'!$A:$A,'Objectenoverzicht aantallen'!E:E)*$C5</f>
        <v>0</v>
      </c>
      <c r="K5" s="568">
        <f>LOOKUP('Calculatie sheet'!$AX$2,'Objectenoverzicht aantallen'!$A:$A,'Objectenoverzicht aantallen'!F:F)*$C5</f>
        <v>0</v>
      </c>
      <c r="L5" s="568">
        <f>LOOKUP('Calculatie sheet'!$AX$2,'Objectenoverzicht aantallen'!$A:$A,'Objectenoverzicht aantallen'!G:G)*$C5</f>
        <v>0</v>
      </c>
      <c r="M5" s="568">
        <f>LOOKUP('Calculatie sheet'!$AX$2,'Objectenoverzicht aantallen'!$A:$A,'Objectenoverzicht aantallen'!H:H)*$C5</f>
        <v>0</v>
      </c>
      <c r="N5" s="568">
        <f>LOOKUP('Calculatie sheet'!$AX$2,'Objectenoverzicht aantallen'!$A:$A,'Objectenoverzicht aantallen'!I:I)*$C5</f>
        <v>0</v>
      </c>
      <c r="O5" s="568">
        <f>LOOKUP('Calculatie sheet'!$AX$2,'Objectenoverzicht aantallen'!$A:$A,'Objectenoverzicht aantallen'!J:J)*$C5</f>
        <v>0</v>
      </c>
      <c r="P5" s="568">
        <f>LOOKUP('Calculatie sheet'!$AX$2,'Objectenoverzicht aantallen'!$A:$A,'Objectenoverzicht aantallen'!K:K)*$C5</f>
        <v>0</v>
      </c>
      <c r="Q5" s="568">
        <f>LOOKUP('Calculatie sheet'!$AX$2,'Objectenoverzicht aantallen'!$A:$A,'Objectenoverzicht aantallen'!L:L)*$C5</f>
        <v>0</v>
      </c>
      <c r="R5" s="568">
        <f>LOOKUP('Calculatie sheet'!$AX$2,'Objectenoverzicht aantallen'!$A:$A,'Objectenoverzicht aantallen'!M:M)*$C5</f>
        <v>0</v>
      </c>
      <c r="S5" s="568">
        <f>LOOKUP('Calculatie sheet'!$AX$2,'Objectenoverzicht aantallen'!$A:$A,'Objectenoverzicht aantallen'!N:N)*$C5</f>
        <v>0</v>
      </c>
      <c r="T5" s="568">
        <f>LOOKUP('Calculatie sheet'!$AX$2,'Objectenoverzicht aantallen'!$A:$A,'Objectenoverzicht aantallen'!O:O)*$C5</f>
        <v>0</v>
      </c>
    </row>
    <row r="6" spans="1:20" x14ac:dyDescent="0.2">
      <c r="B6" t="str">
        <f>'Calculatie sheet'!C72</f>
        <v>Grondbewerking</v>
      </c>
      <c r="C6" s="683">
        <f>'Calculatie sheet'!AX72*'Calculatie sheet'!$AX$57*(1-'Calculatie sheet'!$AX$77-'Calculatie sheet'!$AX$78)</f>
        <v>1.4700000000000002E-3</v>
      </c>
      <c r="D6" t="s">
        <v>134</v>
      </c>
      <c r="E6" s="38" t="s">
        <v>659</v>
      </c>
      <c r="G6" s="684">
        <f>C6*'Calculatie sheet'!AX$7</f>
        <v>0</v>
      </c>
      <c r="H6" s="682">
        <f>C6*'Calculatie sheet'!AX$8</f>
        <v>0</v>
      </c>
      <c r="I6" t="str">
        <f t="shared" si="0"/>
        <v>Primair</v>
      </c>
      <c r="J6" s="568">
        <f>LOOKUP('Calculatie sheet'!$AX$2,'Objectenoverzicht aantallen'!$A:$A,'Objectenoverzicht aantallen'!E:E)*$C6</f>
        <v>0</v>
      </c>
      <c r="K6" s="568">
        <f>LOOKUP('Calculatie sheet'!$AX$2,'Objectenoverzicht aantallen'!$A:$A,'Objectenoverzicht aantallen'!F:F)*$C6</f>
        <v>0</v>
      </c>
      <c r="L6" s="568">
        <f>LOOKUP('Calculatie sheet'!$AX$2,'Objectenoverzicht aantallen'!$A:$A,'Objectenoverzicht aantallen'!G:G)*$C6</f>
        <v>0</v>
      </c>
      <c r="M6" s="568">
        <f>LOOKUP('Calculatie sheet'!$AX$2,'Objectenoverzicht aantallen'!$A:$A,'Objectenoverzicht aantallen'!H:H)*$C6</f>
        <v>0</v>
      </c>
      <c r="N6" s="568">
        <f>LOOKUP('Calculatie sheet'!$AX$2,'Objectenoverzicht aantallen'!$A:$A,'Objectenoverzicht aantallen'!I:I)*$C6</f>
        <v>0</v>
      </c>
      <c r="O6" s="568">
        <f>LOOKUP('Calculatie sheet'!$AX$2,'Objectenoverzicht aantallen'!$A:$A,'Objectenoverzicht aantallen'!J:J)*$C6</f>
        <v>0</v>
      </c>
      <c r="P6" s="568">
        <f>LOOKUP('Calculatie sheet'!$AX$2,'Objectenoverzicht aantallen'!$A:$A,'Objectenoverzicht aantallen'!K:K)*$C6</f>
        <v>0</v>
      </c>
      <c r="Q6" s="568">
        <f>LOOKUP('Calculatie sheet'!$AX$2,'Objectenoverzicht aantallen'!$A:$A,'Objectenoverzicht aantallen'!L:L)*$C6</f>
        <v>0</v>
      </c>
      <c r="R6" s="568">
        <f>LOOKUP('Calculatie sheet'!$AX$2,'Objectenoverzicht aantallen'!$A:$A,'Objectenoverzicht aantallen'!M:M)*$C6</f>
        <v>0</v>
      </c>
      <c r="S6" s="568">
        <f>LOOKUP('Calculatie sheet'!$AX$2,'Objectenoverzicht aantallen'!$A:$A,'Objectenoverzicht aantallen'!N:N)*$C6</f>
        <v>0</v>
      </c>
      <c r="T6" s="568">
        <f>LOOKUP('Calculatie sheet'!$AX$2,'Objectenoverzicht aantallen'!$A:$A,'Objectenoverzicht aantallen'!O:O)*$C6</f>
        <v>0</v>
      </c>
    </row>
    <row r="7" spans="1:20" x14ac:dyDescent="0.2">
      <c r="B7" t="str">
        <f>'Calculatie sheet'!C73</f>
        <v>Bestrating</v>
      </c>
      <c r="C7" s="683">
        <f>'Calculatie sheet'!AX73*'Calculatie sheet'!$AX$57*(1-'Calculatie sheet'!$AX$77-'Calculatie sheet'!$AX$78)</f>
        <v>1.4700000000000002E-3</v>
      </c>
      <c r="D7" t="s">
        <v>134</v>
      </c>
      <c r="E7" s="569" t="s">
        <v>597</v>
      </c>
      <c r="G7" s="684">
        <f>C7*'Calculatie sheet'!AX$7</f>
        <v>0</v>
      </c>
      <c r="H7" s="682">
        <f>C7*'Calculatie sheet'!AX$8</f>
        <v>0</v>
      </c>
      <c r="I7" t="str">
        <f t="shared" si="0"/>
        <v>Primair</v>
      </c>
      <c r="J7" s="568">
        <f>LOOKUP('Calculatie sheet'!$AX$2,'Objectenoverzicht aantallen'!$A:$A,'Objectenoverzicht aantallen'!E:E)*$C7</f>
        <v>0</v>
      </c>
      <c r="K7" s="568">
        <f>LOOKUP('Calculatie sheet'!$AX$2,'Objectenoverzicht aantallen'!$A:$A,'Objectenoverzicht aantallen'!F:F)*$C7</f>
        <v>0</v>
      </c>
      <c r="L7" s="568">
        <f>LOOKUP('Calculatie sheet'!$AX$2,'Objectenoverzicht aantallen'!$A:$A,'Objectenoverzicht aantallen'!G:G)*$C7</f>
        <v>0</v>
      </c>
      <c r="M7" s="568">
        <f>LOOKUP('Calculatie sheet'!$AX$2,'Objectenoverzicht aantallen'!$A:$A,'Objectenoverzicht aantallen'!H:H)*$C7</f>
        <v>0</v>
      </c>
      <c r="N7" s="568">
        <f>LOOKUP('Calculatie sheet'!$AX$2,'Objectenoverzicht aantallen'!$A:$A,'Objectenoverzicht aantallen'!I:I)*$C7</f>
        <v>0</v>
      </c>
      <c r="O7" s="568">
        <f>LOOKUP('Calculatie sheet'!$AX$2,'Objectenoverzicht aantallen'!$A:$A,'Objectenoverzicht aantallen'!J:J)*$C7</f>
        <v>0</v>
      </c>
      <c r="P7" s="568">
        <f>LOOKUP('Calculatie sheet'!$AX$2,'Objectenoverzicht aantallen'!$A:$A,'Objectenoverzicht aantallen'!K:K)*$C7</f>
        <v>0</v>
      </c>
      <c r="Q7" s="568">
        <f>LOOKUP('Calculatie sheet'!$AX$2,'Objectenoverzicht aantallen'!$A:$A,'Objectenoverzicht aantallen'!L:L)*$C7</f>
        <v>0</v>
      </c>
      <c r="R7" s="568">
        <f>LOOKUP('Calculatie sheet'!$AX$2,'Objectenoverzicht aantallen'!$A:$A,'Objectenoverzicht aantallen'!M:M)*$C7</f>
        <v>0</v>
      </c>
      <c r="S7" s="568">
        <f>LOOKUP('Calculatie sheet'!$AX$2,'Objectenoverzicht aantallen'!$A:$A,'Objectenoverzicht aantallen'!N:N)*$C7</f>
        <v>0</v>
      </c>
      <c r="T7" s="568">
        <f>LOOKUP('Calculatie sheet'!$AX$2,'Objectenoverzicht aantallen'!$A:$A,'Objectenoverzicht aantallen'!O:O)*$C7</f>
        <v>0</v>
      </c>
    </row>
    <row r="8" spans="1:20" x14ac:dyDescent="0.2">
      <c r="B8" t="s">
        <v>348</v>
      </c>
      <c r="C8" s="683">
        <f>'Calculatie sheet'!AX74*'Calculatie sheet'!$AX$57*(1-'Calculatie sheet'!$AX$77-'Calculatie sheet'!$AX$78)</f>
        <v>1.4700000000000002E-3</v>
      </c>
      <c r="D8" t="s">
        <v>134</v>
      </c>
      <c r="G8" s="684">
        <f>C8*'Calculatie sheet'!AX$7</f>
        <v>0</v>
      </c>
      <c r="H8" s="682">
        <f>C8*'Calculatie sheet'!AX$8</f>
        <v>0</v>
      </c>
      <c r="I8" t="str">
        <f t="shared" si="0"/>
        <v>Primair</v>
      </c>
      <c r="J8" s="568">
        <f>LOOKUP('Calculatie sheet'!$AX$2,'Objectenoverzicht aantallen'!$A:$A,'Objectenoverzicht aantallen'!E:E)*$C8</f>
        <v>0</v>
      </c>
      <c r="K8" s="568">
        <f>LOOKUP('Calculatie sheet'!$AX$2,'Objectenoverzicht aantallen'!$A:$A,'Objectenoverzicht aantallen'!F:F)*$C8</f>
        <v>0</v>
      </c>
      <c r="L8" s="568">
        <f>LOOKUP('Calculatie sheet'!$AX$2,'Objectenoverzicht aantallen'!$A:$A,'Objectenoverzicht aantallen'!G:G)*$C8</f>
        <v>0</v>
      </c>
      <c r="M8" s="568">
        <f>LOOKUP('Calculatie sheet'!$AX$2,'Objectenoverzicht aantallen'!$A:$A,'Objectenoverzicht aantallen'!H:H)*$C8</f>
        <v>0</v>
      </c>
      <c r="N8" s="568">
        <f>LOOKUP('Calculatie sheet'!$AX$2,'Objectenoverzicht aantallen'!$A:$A,'Objectenoverzicht aantallen'!I:I)*$C8</f>
        <v>0</v>
      </c>
      <c r="O8" s="568">
        <f>LOOKUP('Calculatie sheet'!$AX$2,'Objectenoverzicht aantallen'!$A:$A,'Objectenoverzicht aantallen'!J:J)*$C8</f>
        <v>0</v>
      </c>
      <c r="P8" s="568">
        <f>LOOKUP('Calculatie sheet'!$AX$2,'Objectenoverzicht aantallen'!$A:$A,'Objectenoverzicht aantallen'!K:K)*$C8</f>
        <v>0</v>
      </c>
      <c r="Q8" s="568">
        <f>LOOKUP('Calculatie sheet'!$AX$2,'Objectenoverzicht aantallen'!$A:$A,'Objectenoverzicht aantallen'!L:L)*$C8</f>
        <v>0</v>
      </c>
      <c r="R8" s="568">
        <f>LOOKUP('Calculatie sheet'!$AX$2,'Objectenoverzicht aantallen'!$A:$A,'Objectenoverzicht aantallen'!M:M)*$C8</f>
        <v>0</v>
      </c>
      <c r="S8" s="568">
        <f>LOOKUP('Calculatie sheet'!$AX$2,'Objectenoverzicht aantallen'!$A:$A,'Objectenoverzicht aantallen'!N:N)*$C8</f>
        <v>0</v>
      </c>
      <c r="T8" s="568">
        <f>LOOKUP('Calculatie sheet'!$AX$2,'Objectenoverzicht aantallen'!$A:$A,'Objectenoverzicht aantallen'!O:O)*$C8</f>
        <v>0</v>
      </c>
    </row>
    <row r="9" spans="1:20" x14ac:dyDescent="0.2">
      <c r="B9" t="str">
        <f>B2</f>
        <v>Beton</v>
      </c>
      <c r="C9" s="683">
        <f>'Calculatie sheet'!AX68*'Calculatie sheet'!$AX$57*'Calculatie sheet'!$AX$77</f>
        <v>0</v>
      </c>
      <c r="D9" t="s">
        <v>135</v>
      </c>
      <c r="G9" s="684">
        <f>C9*'Calculatie sheet'!AX$7</f>
        <v>0</v>
      </c>
      <c r="H9" s="682">
        <f>C9*'Calculatie sheet'!AX$8</f>
        <v>0</v>
      </c>
      <c r="I9" t="str">
        <f t="shared" si="0"/>
        <v>Secundair</v>
      </c>
      <c r="J9" s="568">
        <f>LOOKUP('Calculatie sheet'!$AX$2,'Objectenoverzicht aantallen'!$A:$A,'Objectenoverzicht aantallen'!E:E)*$C9</f>
        <v>0</v>
      </c>
      <c r="K9" s="568">
        <f>LOOKUP('Calculatie sheet'!$AX$2,'Objectenoverzicht aantallen'!$A:$A,'Objectenoverzicht aantallen'!F:F)*$C9</f>
        <v>0</v>
      </c>
      <c r="L9" s="568">
        <f>LOOKUP('Calculatie sheet'!$AX$2,'Objectenoverzicht aantallen'!$A:$A,'Objectenoverzicht aantallen'!G:G)*$C9</f>
        <v>0</v>
      </c>
      <c r="M9" s="568">
        <f>LOOKUP('Calculatie sheet'!$AX$2,'Objectenoverzicht aantallen'!$A:$A,'Objectenoverzicht aantallen'!H:H)*$C9</f>
        <v>0</v>
      </c>
      <c r="N9" s="568">
        <f>LOOKUP('Calculatie sheet'!$AX$2,'Objectenoverzicht aantallen'!$A:$A,'Objectenoverzicht aantallen'!I:I)*$C9</f>
        <v>0</v>
      </c>
      <c r="O9" s="568">
        <f>LOOKUP('Calculatie sheet'!$AX$2,'Objectenoverzicht aantallen'!$A:$A,'Objectenoverzicht aantallen'!J:J)*$C9</f>
        <v>0</v>
      </c>
      <c r="P9" s="568">
        <f>LOOKUP('Calculatie sheet'!$AX$2,'Objectenoverzicht aantallen'!$A:$A,'Objectenoverzicht aantallen'!K:K)*$C9</f>
        <v>0</v>
      </c>
      <c r="Q9" s="568">
        <f>LOOKUP('Calculatie sheet'!$AX$2,'Objectenoverzicht aantallen'!$A:$A,'Objectenoverzicht aantallen'!L:L)*$C9</f>
        <v>0</v>
      </c>
      <c r="R9" s="568">
        <f>LOOKUP('Calculatie sheet'!$AX$2,'Objectenoverzicht aantallen'!$A:$A,'Objectenoverzicht aantallen'!M:M)*$C9</f>
        <v>0</v>
      </c>
      <c r="S9" s="568">
        <f>LOOKUP('Calculatie sheet'!$AX$2,'Objectenoverzicht aantallen'!$A:$A,'Objectenoverzicht aantallen'!N:N)*$C9</f>
        <v>0</v>
      </c>
      <c r="T9" s="568">
        <f>LOOKUP('Calculatie sheet'!$AX$2,'Objectenoverzicht aantallen'!$A:$A,'Objectenoverzicht aantallen'!O:O)*$C9</f>
        <v>0</v>
      </c>
    </row>
    <row r="10" spans="1:20" x14ac:dyDescent="0.2">
      <c r="B10" t="str">
        <f>B3</f>
        <v>Staal</v>
      </c>
      <c r="C10" s="683">
        <f>'Calculatie sheet'!AX69*'Calculatie sheet'!$AX$57*'Calculatie sheet'!$AX$77</f>
        <v>0</v>
      </c>
      <c r="D10" t="s">
        <v>135</v>
      </c>
      <c r="G10" s="684">
        <f>C10*'Calculatie sheet'!AX$7</f>
        <v>0</v>
      </c>
      <c r="H10" s="682">
        <f>C10*'Calculatie sheet'!AX$8</f>
        <v>0</v>
      </c>
      <c r="I10" t="str">
        <f t="shared" si="0"/>
        <v>Secundair</v>
      </c>
      <c r="J10" s="568">
        <f>LOOKUP('Calculatie sheet'!$AX$2,'Objectenoverzicht aantallen'!$A:$A,'Objectenoverzicht aantallen'!E:E)*$C10</f>
        <v>0</v>
      </c>
      <c r="K10" s="568">
        <f>LOOKUP('Calculatie sheet'!$AX$2,'Objectenoverzicht aantallen'!$A:$A,'Objectenoverzicht aantallen'!F:F)*$C10</f>
        <v>0</v>
      </c>
      <c r="L10" s="568">
        <f>LOOKUP('Calculatie sheet'!$AX$2,'Objectenoverzicht aantallen'!$A:$A,'Objectenoverzicht aantallen'!G:G)*$C10</f>
        <v>0</v>
      </c>
      <c r="M10" s="568">
        <f>LOOKUP('Calculatie sheet'!$AX$2,'Objectenoverzicht aantallen'!$A:$A,'Objectenoverzicht aantallen'!H:H)*$C10</f>
        <v>0</v>
      </c>
      <c r="N10" s="568">
        <f>LOOKUP('Calculatie sheet'!$AX$2,'Objectenoverzicht aantallen'!$A:$A,'Objectenoverzicht aantallen'!I:I)*$C10</f>
        <v>0</v>
      </c>
      <c r="O10" s="568">
        <f>LOOKUP('Calculatie sheet'!$AX$2,'Objectenoverzicht aantallen'!$A:$A,'Objectenoverzicht aantallen'!J:J)*$C10</f>
        <v>0</v>
      </c>
      <c r="P10" s="568">
        <f>LOOKUP('Calculatie sheet'!$AX$2,'Objectenoverzicht aantallen'!$A:$A,'Objectenoverzicht aantallen'!K:K)*$C10</f>
        <v>0</v>
      </c>
      <c r="Q10" s="568">
        <f>LOOKUP('Calculatie sheet'!$AX$2,'Objectenoverzicht aantallen'!$A:$A,'Objectenoverzicht aantallen'!L:L)*$C10</f>
        <v>0</v>
      </c>
      <c r="R10" s="568">
        <f>LOOKUP('Calculatie sheet'!$AX$2,'Objectenoverzicht aantallen'!$A:$A,'Objectenoverzicht aantallen'!M:M)*$C10</f>
        <v>0</v>
      </c>
      <c r="S10" s="568">
        <f>LOOKUP('Calculatie sheet'!$AX$2,'Objectenoverzicht aantallen'!$A:$A,'Objectenoverzicht aantallen'!N:N)*$C10</f>
        <v>0</v>
      </c>
      <c r="T10" s="568">
        <f>LOOKUP('Calculatie sheet'!$AX$2,'Objectenoverzicht aantallen'!$A:$A,'Objectenoverzicht aantallen'!O:O)*$C10</f>
        <v>0</v>
      </c>
    </row>
    <row r="11" spans="1:20" x14ac:dyDescent="0.2">
      <c r="B11" t="str">
        <f>B4</f>
        <v>Asfalt</v>
      </c>
      <c r="C11" s="683">
        <f>'Calculatie sheet'!AX70*'Calculatie sheet'!$AX$57*'Calculatie sheet'!$AX$77</f>
        <v>0</v>
      </c>
      <c r="D11" t="s">
        <v>135</v>
      </c>
      <c r="G11" s="684">
        <f>C11*'Calculatie sheet'!AX$7</f>
        <v>0</v>
      </c>
      <c r="H11" s="682">
        <f>C11*'Calculatie sheet'!AX$8</f>
        <v>0</v>
      </c>
      <c r="I11" t="str">
        <f t="shared" si="0"/>
        <v>Secundair</v>
      </c>
      <c r="J11" s="568">
        <f>LOOKUP('Calculatie sheet'!$AX$2,'Objectenoverzicht aantallen'!$A:$A,'Objectenoverzicht aantallen'!E:E)*$C11</f>
        <v>0</v>
      </c>
      <c r="K11" s="568">
        <f>LOOKUP('Calculatie sheet'!$AX$2,'Objectenoverzicht aantallen'!$A:$A,'Objectenoverzicht aantallen'!F:F)*$C11</f>
        <v>0</v>
      </c>
      <c r="L11" s="568">
        <f>LOOKUP('Calculatie sheet'!$AX$2,'Objectenoverzicht aantallen'!$A:$A,'Objectenoverzicht aantallen'!G:G)*$C11</f>
        <v>0</v>
      </c>
      <c r="M11" s="568">
        <f>LOOKUP('Calculatie sheet'!$AX$2,'Objectenoverzicht aantallen'!$A:$A,'Objectenoverzicht aantallen'!H:H)*$C11</f>
        <v>0</v>
      </c>
      <c r="N11" s="568">
        <f>LOOKUP('Calculatie sheet'!$AX$2,'Objectenoverzicht aantallen'!$A:$A,'Objectenoverzicht aantallen'!I:I)*$C11</f>
        <v>0</v>
      </c>
      <c r="O11" s="568">
        <f>LOOKUP('Calculatie sheet'!$AX$2,'Objectenoverzicht aantallen'!$A:$A,'Objectenoverzicht aantallen'!J:J)*$C11</f>
        <v>0</v>
      </c>
      <c r="P11" s="568">
        <f>LOOKUP('Calculatie sheet'!$AX$2,'Objectenoverzicht aantallen'!$A:$A,'Objectenoverzicht aantallen'!K:K)*$C11</f>
        <v>0</v>
      </c>
      <c r="Q11" s="568">
        <f>LOOKUP('Calculatie sheet'!$AX$2,'Objectenoverzicht aantallen'!$A:$A,'Objectenoverzicht aantallen'!L:L)*$C11</f>
        <v>0</v>
      </c>
      <c r="R11" s="568">
        <f>LOOKUP('Calculatie sheet'!$AX$2,'Objectenoverzicht aantallen'!$A:$A,'Objectenoverzicht aantallen'!M:M)*$C11</f>
        <v>0</v>
      </c>
      <c r="S11" s="568">
        <f>LOOKUP('Calculatie sheet'!$AX$2,'Objectenoverzicht aantallen'!$A:$A,'Objectenoverzicht aantallen'!N:N)*$C11</f>
        <v>0</v>
      </c>
      <c r="T11" s="568">
        <f>LOOKUP('Calculatie sheet'!$AX$2,'Objectenoverzicht aantallen'!$A:$A,'Objectenoverzicht aantallen'!O:O)*$C11</f>
        <v>0</v>
      </c>
    </row>
    <row r="12" spans="1:20" x14ac:dyDescent="0.2">
      <c r="B12" t="str">
        <f t="shared" ref="B12:B13" si="2">B5</f>
        <v>Hout</v>
      </c>
      <c r="C12" s="683">
        <f>'Calculatie sheet'!AX71*'Calculatie sheet'!$AX$57*'Calculatie sheet'!$AX$77</f>
        <v>0</v>
      </c>
      <c r="D12" t="s">
        <v>135</v>
      </c>
      <c r="G12" s="684">
        <f>C12*'Calculatie sheet'!AX$7</f>
        <v>0</v>
      </c>
      <c r="H12" s="682">
        <f>C12*'Calculatie sheet'!AX$8</f>
        <v>0</v>
      </c>
      <c r="I12" t="str">
        <f t="shared" ref="I12" si="3">D12</f>
        <v>Secundair</v>
      </c>
      <c r="J12" s="568">
        <f>LOOKUP('Calculatie sheet'!$AX$2,'Objectenoverzicht aantallen'!$A:$A,'Objectenoverzicht aantallen'!E:E)*$C12</f>
        <v>0</v>
      </c>
      <c r="K12" s="568">
        <f>LOOKUP('Calculatie sheet'!$AX$2,'Objectenoverzicht aantallen'!$A:$A,'Objectenoverzicht aantallen'!F:F)*$C12</f>
        <v>0</v>
      </c>
      <c r="L12" s="568">
        <f>LOOKUP('Calculatie sheet'!$AX$2,'Objectenoverzicht aantallen'!$A:$A,'Objectenoverzicht aantallen'!G:G)*$C12</f>
        <v>0</v>
      </c>
      <c r="M12" s="568">
        <f>LOOKUP('Calculatie sheet'!$AX$2,'Objectenoverzicht aantallen'!$A:$A,'Objectenoverzicht aantallen'!H:H)*$C12</f>
        <v>0</v>
      </c>
      <c r="N12" s="568">
        <f>LOOKUP('Calculatie sheet'!$AX$2,'Objectenoverzicht aantallen'!$A:$A,'Objectenoverzicht aantallen'!I:I)*$C12</f>
        <v>0</v>
      </c>
      <c r="O12" s="568">
        <f>LOOKUP('Calculatie sheet'!$AX$2,'Objectenoverzicht aantallen'!$A:$A,'Objectenoverzicht aantallen'!J:J)*$C12</f>
        <v>0</v>
      </c>
      <c r="P12" s="568">
        <f>LOOKUP('Calculatie sheet'!$AX$2,'Objectenoverzicht aantallen'!$A:$A,'Objectenoverzicht aantallen'!K:K)*$C12</f>
        <v>0</v>
      </c>
      <c r="Q12" s="568">
        <f>LOOKUP('Calculatie sheet'!$AX$2,'Objectenoverzicht aantallen'!$A:$A,'Objectenoverzicht aantallen'!L:L)*$C12</f>
        <v>0</v>
      </c>
      <c r="R12" s="568">
        <f>LOOKUP('Calculatie sheet'!$AX$2,'Objectenoverzicht aantallen'!$A:$A,'Objectenoverzicht aantallen'!M:M)*$C12</f>
        <v>0</v>
      </c>
      <c r="S12" s="568">
        <f>LOOKUP('Calculatie sheet'!$AX$2,'Objectenoverzicht aantallen'!$A:$A,'Objectenoverzicht aantallen'!N:N)*$C12</f>
        <v>0</v>
      </c>
      <c r="T12" s="568">
        <f>LOOKUP('Calculatie sheet'!$AX$2,'Objectenoverzicht aantallen'!$A:$A,'Objectenoverzicht aantallen'!O:O)*$C12</f>
        <v>0</v>
      </c>
    </row>
    <row r="13" spans="1:20" x14ac:dyDescent="0.2">
      <c r="B13" t="str">
        <f t="shared" si="2"/>
        <v>Grondbewerking</v>
      </c>
      <c r="C13" s="683">
        <f>'Calculatie sheet'!AX72*'Calculatie sheet'!$AX$57*'Calculatie sheet'!$AX$77</f>
        <v>0</v>
      </c>
      <c r="D13" t="s">
        <v>135</v>
      </c>
      <c r="G13" s="684">
        <f>C13*'Calculatie sheet'!AX$7</f>
        <v>0</v>
      </c>
      <c r="H13" s="682">
        <f>C13*'Calculatie sheet'!AX$8</f>
        <v>0</v>
      </c>
      <c r="I13" t="str">
        <f t="shared" si="0"/>
        <v>Secundair</v>
      </c>
      <c r="J13" s="568">
        <f>LOOKUP('Calculatie sheet'!$AX$2,'Objectenoverzicht aantallen'!$A:$A,'Objectenoverzicht aantallen'!E:E)*$C13</f>
        <v>0</v>
      </c>
      <c r="K13" s="568">
        <f>LOOKUP('Calculatie sheet'!$AX$2,'Objectenoverzicht aantallen'!$A:$A,'Objectenoverzicht aantallen'!F:F)*$C13</f>
        <v>0</v>
      </c>
      <c r="L13" s="568">
        <f>LOOKUP('Calculatie sheet'!$AX$2,'Objectenoverzicht aantallen'!$A:$A,'Objectenoverzicht aantallen'!G:G)*$C13</f>
        <v>0</v>
      </c>
      <c r="M13" s="568">
        <f>LOOKUP('Calculatie sheet'!$AX$2,'Objectenoverzicht aantallen'!$A:$A,'Objectenoverzicht aantallen'!H:H)*$C13</f>
        <v>0</v>
      </c>
      <c r="N13" s="568">
        <f>LOOKUP('Calculatie sheet'!$AX$2,'Objectenoverzicht aantallen'!$A:$A,'Objectenoverzicht aantallen'!I:I)*$C13</f>
        <v>0</v>
      </c>
      <c r="O13" s="568">
        <f>LOOKUP('Calculatie sheet'!$AX$2,'Objectenoverzicht aantallen'!$A:$A,'Objectenoverzicht aantallen'!J:J)*$C13</f>
        <v>0</v>
      </c>
      <c r="P13" s="568">
        <f>LOOKUP('Calculatie sheet'!$AX$2,'Objectenoverzicht aantallen'!$A:$A,'Objectenoverzicht aantallen'!K:K)*$C13</f>
        <v>0</v>
      </c>
      <c r="Q13" s="568">
        <f>LOOKUP('Calculatie sheet'!$AX$2,'Objectenoverzicht aantallen'!$A:$A,'Objectenoverzicht aantallen'!L:L)*$C13</f>
        <v>0</v>
      </c>
      <c r="R13" s="568">
        <f>LOOKUP('Calculatie sheet'!$AX$2,'Objectenoverzicht aantallen'!$A:$A,'Objectenoverzicht aantallen'!M:M)*$C13</f>
        <v>0</v>
      </c>
      <c r="S13" s="568">
        <f>LOOKUP('Calculatie sheet'!$AX$2,'Objectenoverzicht aantallen'!$A:$A,'Objectenoverzicht aantallen'!N:N)*$C13</f>
        <v>0</v>
      </c>
      <c r="T13" s="568">
        <f>LOOKUP('Calculatie sheet'!$AX$2,'Objectenoverzicht aantallen'!$A:$A,'Objectenoverzicht aantallen'!O:O)*$C13</f>
        <v>0</v>
      </c>
    </row>
    <row r="14" spans="1:20" x14ac:dyDescent="0.2">
      <c r="B14" t="str">
        <f>B7</f>
        <v>Bestrating</v>
      </c>
      <c r="C14" s="683">
        <f>'Calculatie sheet'!AX73*'Calculatie sheet'!$AX$57*'Calculatie sheet'!$AX$77</f>
        <v>0</v>
      </c>
      <c r="D14" t="s">
        <v>135</v>
      </c>
      <c r="G14" s="684">
        <f>C14*'Calculatie sheet'!AX$7</f>
        <v>0</v>
      </c>
      <c r="H14" s="682">
        <f>C14*'Calculatie sheet'!AX$8</f>
        <v>0</v>
      </c>
      <c r="I14" t="str">
        <f t="shared" si="0"/>
        <v>Secundair</v>
      </c>
      <c r="J14" s="568">
        <f>LOOKUP('Calculatie sheet'!$AX$2,'Objectenoverzicht aantallen'!$A:$A,'Objectenoverzicht aantallen'!E:E)*$C14</f>
        <v>0</v>
      </c>
      <c r="K14" s="568">
        <f>LOOKUP('Calculatie sheet'!$AX$2,'Objectenoverzicht aantallen'!$A:$A,'Objectenoverzicht aantallen'!F:F)*$C14</f>
        <v>0</v>
      </c>
      <c r="L14" s="568">
        <f>LOOKUP('Calculatie sheet'!$AX$2,'Objectenoverzicht aantallen'!$A:$A,'Objectenoverzicht aantallen'!G:G)*$C14</f>
        <v>0</v>
      </c>
      <c r="M14" s="568">
        <f>LOOKUP('Calculatie sheet'!$AX$2,'Objectenoverzicht aantallen'!$A:$A,'Objectenoverzicht aantallen'!H:H)*$C14</f>
        <v>0</v>
      </c>
      <c r="N14" s="568">
        <f>LOOKUP('Calculatie sheet'!$AX$2,'Objectenoverzicht aantallen'!$A:$A,'Objectenoverzicht aantallen'!I:I)*$C14</f>
        <v>0</v>
      </c>
      <c r="O14" s="568">
        <f>LOOKUP('Calculatie sheet'!$AX$2,'Objectenoverzicht aantallen'!$A:$A,'Objectenoverzicht aantallen'!J:J)*$C14</f>
        <v>0</v>
      </c>
      <c r="P14" s="568">
        <f>LOOKUP('Calculatie sheet'!$AX$2,'Objectenoverzicht aantallen'!$A:$A,'Objectenoverzicht aantallen'!K:K)*$C14</f>
        <v>0</v>
      </c>
      <c r="Q14" s="568">
        <f>LOOKUP('Calculatie sheet'!$AX$2,'Objectenoverzicht aantallen'!$A:$A,'Objectenoverzicht aantallen'!L:L)*$C14</f>
        <v>0</v>
      </c>
      <c r="R14" s="568">
        <f>LOOKUP('Calculatie sheet'!$AX$2,'Objectenoverzicht aantallen'!$A:$A,'Objectenoverzicht aantallen'!M:M)*$C14</f>
        <v>0</v>
      </c>
      <c r="S14" s="568">
        <f>LOOKUP('Calculatie sheet'!$AX$2,'Objectenoverzicht aantallen'!$A:$A,'Objectenoverzicht aantallen'!N:N)*$C14</f>
        <v>0</v>
      </c>
      <c r="T14" s="568">
        <f>LOOKUP('Calculatie sheet'!$AX$2,'Objectenoverzicht aantallen'!$A:$A,'Objectenoverzicht aantallen'!O:O)*$C14</f>
        <v>0</v>
      </c>
    </row>
    <row r="15" spans="1:20" x14ac:dyDescent="0.2">
      <c r="B15" t="s">
        <v>348</v>
      </c>
      <c r="C15" s="683">
        <f>'Calculatie sheet'!AX74*'Calculatie sheet'!$AX$57*'Calculatie sheet'!$AX$77</f>
        <v>0</v>
      </c>
      <c r="D15" t="s">
        <v>135</v>
      </c>
      <c r="G15" s="684">
        <f>C15*'Calculatie sheet'!AX$7</f>
        <v>0</v>
      </c>
      <c r="H15" s="682">
        <f>C15*'Calculatie sheet'!AX$8</f>
        <v>0</v>
      </c>
      <c r="I15" t="str">
        <f t="shared" si="0"/>
        <v>Secundair</v>
      </c>
      <c r="J15" s="568">
        <f>LOOKUP('Calculatie sheet'!$AX$2,'Objectenoverzicht aantallen'!$A:$A,'Objectenoverzicht aantallen'!E:E)*$C15</f>
        <v>0</v>
      </c>
      <c r="K15" s="568">
        <f>LOOKUP('Calculatie sheet'!$AX$2,'Objectenoverzicht aantallen'!$A:$A,'Objectenoverzicht aantallen'!F:F)*$C15</f>
        <v>0</v>
      </c>
      <c r="L15" s="568">
        <f>LOOKUP('Calculatie sheet'!$AX$2,'Objectenoverzicht aantallen'!$A:$A,'Objectenoverzicht aantallen'!G:G)*$C15</f>
        <v>0</v>
      </c>
      <c r="M15" s="568">
        <f>LOOKUP('Calculatie sheet'!$AX$2,'Objectenoverzicht aantallen'!$A:$A,'Objectenoverzicht aantallen'!H:H)*$C15</f>
        <v>0</v>
      </c>
      <c r="N15" s="568">
        <f>LOOKUP('Calculatie sheet'!$AX$2,'Objectenoverzicht aantallen'!$A:$A,'Objectenoverzicht aantallen'!I:I)*$C15</f>
        <v>0</v>
      </c>
      <c r="O15" s="568">
        <f>LOOKUP('Calculatie sheet'!$AX$2,'Objectenoverzicht aantallen'!$A:$A,'Objectenoverzicht aantallen'!J:J)*$C15</f>
        <v>0</v>
      </c>
      <c r="P15" s="568">
        <f>LOOKUP('Calculatie sheet'!$AX$2,'Objectenoverzicht aantallen'!$A:$A,'Objectenoverzicht aantallen'!K:K)*$C15</f>
        <v>0</v>
      </c>
      <c r="Q15" s="568">
        <f>LOOKUP('Calculatie sheet'!$AX$2,'Objectenoverzicht aantallen'!$A:$A,'Objectenoverzicht aantallen'!L:L)*$C15</f>
        <v>0</v>
      </c>
      <c r="R15" s="568">
        <f>LOOKUP('Calculatie sheet'!$AX$2,'Objectenoverzicht aantallen'!$A:$A,'Objectenoverzicht aantallen'!M:M)*$C15</f>
        <v>0</v>
      </c>
      <c r="S15" s="568">
        <f>LOOKUP('Calculatie sheet'!$AX$2,'Objectenoverzicht aantallen'!$A:$A,'Objectenoverzicht aantallen'!N:N)*$C15</f>
        <v>0</v>
      </c>
      <c r="T15" s="568">
        <f>LOOKUP('Calculatie sheet'!$AX$2,'Objectenoverzicht aantallen'!$A:$A,'Objectenoverzicht aantallen'!O:O)*$C15</f>
        <v>0</v>
      </c>
    </row>
    <row r="16" spans="1:20" x14ac:dyDescent="0.2">
      <c r="B16" t="str">
        <f>B9</f>
        <v>Beton</v>
      </c>
      <c r="C16" s="683">
        <f>'Calculatie sheet'!AX68*'Calculatie sheet'!$AX$57*'Calculatie sheet'!$AX$78</f>
        <v>0</v>
      </c>
      <c r="D16" t="s">
        <v>360</v>
      </c>
      <c r="G16" s="684">
        <f>C16*'Calculatie sheet'!AX$7</f>
        <v>0</v>
      </c>
      <c r="H16" s="682">
        <f>C16*'Calculatie sheet'!AX$8</f>
        <v>0</v>
      </c>
      <c r="I16" t="str">
        <f t="shared" si="0"/>
        <v>Biobased</v>
      </c>
      <c r="J16" s="568">
        <f>LOOKUP('Calculatie sheet'!$AX$2,'Objectenoverzicht aantallen'!$A:$A,'Objectenoverzicht aantallen'!E:E)*$C16</f>
        <v>0</v>
      </c>
      <c r="K16" s="568">
        <f>LOOKUP('Calculatie sheet'!$AX$2,'Objectenoverzicht aantallen'!$A:$A,'Objectenoverzicht aantallen'!F:F)*$C16</f>
        <v>0</v>
      </c>
      <c r="L16" s="568">
        <f>LOOKUP('Calculatie sheet'!$AX$2,'Objectenoverzicht aantallen'!$A:$A,'Objectenoverzicht aantallen'!G:G)*$C16</f>
        <v>0</v>
      </c>
      <c r="M16" s="568">
        <f>LOOKUP('Calculatie sheet'!$AX$2,'Objectenoverzicht aantallen'!$A:$A,'Objectenoverzicht aantallen'!H:H)*$C16</f>
        <v>0</v>
      </c>
      <c r="N16" s="568">
        <f>LOOKUP('Calculatie sheet'!$AX$2,'Objectenoverzicht aantallen'!$A:$A,'Objectenoverzicht aantallen'!I:I)*$C16</f>
        <v>0</v>
      </c>
      <c r="O16" s="568">
        <f>LOOKUP('Calculatie sheet'!$AX$2,'Objectenoverzicht aantallen'!$A:$A,'Objectenoverzicht aantallen'!J:J)*$C16</f>
        <v>0</v>
      </c>
      <c r="P16" s="568">
        <f>LOOKUP('Calculatie sheet'!$AX$2,'Objectenoverzicht aantallen'!$A:$A,'Objectenoverzicht aantallen'!K:K)*$C16</f>
        <v>0</v>
      </c>
      <c r="Q16" s="568">
        <f>LOOKUP('Calculatie sheet'!$AX$2,'Objectenoverzicht aantallen'!$A:$A,'Objectenoverzicht aantallen'!L:L)*$C16</f>
        <v>0</v>
      </c>
      <c r="R16" s="568">
        <f>LOOKUP('Calculatie sheet'!$AX$2,'Objectenoverzicht aantallen'!$A:$A,'Objectenoverzicht aantallen'!M:M)*$C16</f>
        <v>0</v>
      </c>
      <c r="S16" s="568">
        <f>LOOKUP('Calculatie sheet'!$AX$2,'Objectenoverzicht aantallen'!$A:$A,'Objectenoverzicht aantallen'!N:N)*$C16</f>
        <v>0</v>
      </c>
      <c r="T16" s="568">
        <f>LOOKUP('Calculatie sheet'!$AX$2,'Objectenoverzicht aantallen'!$A:$A,'Objectenoverzicht aantallen'!O:O)*$C16</f>
        <v>0</v>
      </c>
    </row>
    <row r="17" spans="2:20" x14ac:dyDescent="0.2">
      <c r="B17" t="str">
        <f>B10</f>
        <v>Staal</v>
      </c>
      <c r="C17" s="683">
        <f>'Calculatie sheet'!AX69*'Calculatie sheet'!$AX$57*'Calculatie sheet'!$AX$78</f>
        <v>0</v>
      </c>
      <c r="D17" t="s">
        <v>360</v>
      </c>
      <c r="G17" s="684">
        <f>C17*'Calculatie sheet'!AX$7</f>
        <v>0</v>
      </c>
      <c r="H17" s="682">
        <f>C17*'Calculatie sheet'!AX$8</f>
        <v>0</v>
      </c>
      <c r="I17" t="str">
        <f t="shared" si="0"/>
        <v>Biobased</v>
      </c>
      <c r="J17" s="568">
        <f>LOOKUP('Calculatie sheet'!$AX$2,'Objectenoverzicht aantallen'!$A:$A,'Objectenoverzicht aantallen'!E:E)*$C17</f>
        <v>0</v>
      </c>
      <c r="K17" s="568">
        <f>LOOKUP('Calculatie sheet'!$AX$2,'Objectenoverzicht aantallen'!$A:$A,'Objectenoverzicht aantallen'!F:F)*$C17</f>
        <v>0</v>
      </c>
      <c r="L17" s="568">
        <f>LOOKUP('Calculatie sheet'!$AX$2,'Objectenoverzicht aantallen'!$A:$A,'Objectenoverzicht aantallen'!G:G)*$C17</f>
        <v>0</v>
      </c>
      <c r="M17" s="568">
        <f>LOOKUP('Calculatie sheet'!$AX$2,'Objectenoverzicht aantallen'!$A:$A,'Objectenoverzicht aantallen'!H:H)*$C17</f>
        <v>0</v>
      </c>
      <c r="N17" s="568">
        <f>LOOKUP('Calculatie sheet'!$AX$2,'Objectenoverzicht aantallen'!$A:$A,'Objectenoverzicht aantallen'!I:I)*$C17</f>
        <v>0</v>
      </c>
      <c r="O17" s="568">
        <f>LOOKUP('Calculatie sheet'!$AX$2,'Objectenoverzicht aantallen'!$A:$A,'Objectenoverzicht aantallen'!J:J)*$C17</f>
        <v>0</v>
      </c>
      <c r="P17" s="568">
        <f>LOOKUP('Calculatie sheet'!$AX$2,'Objectenoverzicht aantallen'!$A:$A,'Objectenoverzicht aantallen'!K:K)*$C17</f>
        <v>0</v>
      </c>
      <c r="Q17" s="568">
        <f>LOOKUP('Calculatie sheet'!$AX$2,'Objectenoverzicht aantallen'!$A:$A,'Objectenoverzicht aantallen'!L:L)*$C17</f>
        <v>0</v>
      </c>
      <c r="R17" s="568">
        <f>LOOKUP('Calculatie sheet'!$AX$2,'Objectenoverzicht aantallen'!$A:$A,'Objectenoverzicht aantallen'!M:M)*$C17</f>
        <v>0</v>
      </c>
      <c r="S17" s="568">
        <f>LOOKUP('Calculatie sheet'!$AX$2,'Objectenoverzicht aantallen'!$A:$A,'Objectenoverzicht aantallen'!N:N)*$C17</f>
        <v>0</v>
      </c>
      <c r="T17" s="568">
        <f>LOOKUP('Calculatie sheet'!$AX$2,'Objectenoverzicht aantallen'!$A:$A,'Objectenoverzicht aantallen'!O:O)*$C17</f>
        <v>0</v>
      </c>
    </row>
    <row r="18" spans="2:20" x14ac:dyDescent="0.2">
      <c r="B18" t="str">
        <f>B11</f>
        <v>Asfalt</v>
      </c>
      <c r="C18" s="683">
        <f>'Calculatie sheet'!AX70*'Calculatie sheet'!$AX$57*'Calculatie sheet'!$AX$78</f>
        <v>0</v>
      </c>
      <c r="D18" t="s">
        <v>360</v>
      </c>
      <c r="G18" s="684">
        <f>C18*'Calculatie sheet'!AX$7</f>
        <v>0</v>
      </c>
      <c r="H18" s="682">
        <f>C18*'Calculatie sheet'!AX$8</f>
        <v>0</v>
      </c>
      <c r="I18" t="str">
        <f t="shared" si="0"/>
        <v>Biobased</v>
      </c>
      <c r="J18" s="568">
        <f>LOOKUP('Calculatie sheet'!$AX$2,'Objectenoverzicht aantallen'!$A:$A,'Objectenoverzicht aantallen'!E:E)*$C18</f>
        <v>0</v>
      </c>
      <c r="K18" s="568">
        <f>LOOKUP('Calculatie sheet'!$AX$2,'Objectenoverzicht aantallen'!$A:$A,'Objectenoverzicht aantallen'!F:F)*$C18</f>
        <v>0</v>
      </c>
      <c r="L18" s="568">
        <f>LOOKUP('Calculatie sheet'!$AX$2,'Objectenoverzicht aantallen'!$A:$A,'Objectenoverzicht aantallen'!G:G)*$C18</f>
        <v>0</v>
      </c>
      <c r="M18" s="568">
        <f>LOOKUP('Calculatie sheet'!$AX$2,'Objectenoverzicht aantallen'!$A:$A,'Objectenoverzicht aantallen'!H:H)*$C18</f>
        <v>0</v>
      </c>
      <c r="N18" s="568">
        <f>LOOKUP('Calculatie sheet'!$AX$2,'Objectenoverzicht aantallen'!$A:$A,'Objectenoverzicht aantallen'!I:I)*$C18</f>
        <v>0</v>
      </c>
      <c r="O18" s="568">
        <f>LOOKUP('Calculatie sheet'!$AX$2,'Objectenoverzicht aantallen'!$A:$A,'Objectenoverzicht aantallen'!J:J)*$C18</f>
        <v>0</v>
      </c>
      <c r="P18" s="568">
        <f>LOOKUP('Calculatie sheet'!$AX$2,'Objectenoverzicht aantallen'!$A:$A,'Objectenoverzicht aantallen'!K:K)*$C18</f>
        <v>0</v>
      </c>
      <c r="Q18" s="568">
        <f>LOOKUP('Calculatie sheet'!$AX$2,'Objectenoverzicht aantallen'!$A:$A,'Objectenoverzicht aantallen'!L:L)*$C18</f>
        <v>0</v>
      </c>
      <c r="R18" s="568">
        <f>LOOKUP('Calculatie sheet'!$AX$2,'Objectenoverzicht aantallen'!$A:$A,'Objectenoverzicht aantallen'!M:M)*$C18</f>
        <v>0</v>
      </c>
      <c r="S18" s="568">
        <f>LOOKUP('Calculatie sheet'!$AX$2,'Objectenoverzicht aantallen'!$A:$A,'Objectenoverzicht aantallen'!N:N)*$C18</f>
        <v>0</v>
      </c>
      <c r="T18" s="568">
        <f>LOOKUP('Calculatie sheet'!$AX$2,'Objectenoverzicht aantallen'!$A:$A,'Objectenoverzicht aantallen'!O:O)*$C18</f>
        <v>0</v>
      </c>
    </row>
    <row r="19" spans="2:20" x14ac:dyDescent="0.2">
      <c r="B19" t="str">
        <f>B12</f>
        <v>Hout</v>
      </c>
      <c r="C19" s="683">
        <f>'Calculatie sheet'!AX71*'Calculatie sheet'!$AX$57*'Calculatie sheet'!$AX$78</f>
        <v>0</v>
      </c>
      <c r="D19" t="s">
        <v>360</v>
      </c>
      <c r="G19" s="684">
        <f>C19*'Calculatie sheet'!AX$7</f>
        <v>0</v>
      </c>
      <c r="H19" s="682">
        <f>C19*'Calculatie sheet'!AX$8</f>
        <v>0</v>
      </c>
      <c r="I19" t="str">
        <f t="shared" ref="I19" si="4">D19</f>
        <v>Biobased</v>
      </c>
      <c r="J19" s="568">
        <f>LOOKUP('Calculatie sheet'!$AX$2,'Objectenoverzicht aantallen'!$A:$A,'Objectenoverzicht aantallen'!E:E)*$C19</f>
        <v>0</v>
      </c>
      <c r="K19" s="568">
        <f>LOOKUP('Calculatie sheet'!$AX$2,'Objectenoverzicht aantallen'!$A:$A,'Objectenoverzicht aantallen'!F:F)*$C19</f>
        <v>0</v>
      </c>
      <c r="L19" s="568">
        <f>LOOKUP('Calculatie sheet'!$AX$2,'Objectenoverzicht aantallen'!$A:$A,'Objectenoverzicht aantallen'!G:G)*$C19</f>
        <v>0</v>
      </c>
      <c r="M19" s="568">
        <f>LOOKUP('Calculatie sheet'!$AX$2,'Objectenoverzicht aantallen'!$A:$A,'Objectenoverzicht aantallen'!H:H)*$C19</f>
        <v>0</v>
      </c>
      <c r="N19" s="568">
        <f>LOOKUP('Calculatie sheet'!$AX$2,'Objectenoverzicht aantallen'!$A:$A,'Objectenoverzicht aantallen'!I:I)*$C19</f>
        <v>0</v>
      </c>
      <c r="O19" s="568">
        <f>LOOKUP('Calculatie sheet'!$AX$2,'Objectenoverzicht aantallen'!$A:$A,'Objectenoverzicht aantallen'!J:J)*$C19</f>
        <v>0</v>
      </c>
      <c r="P19" s="568">
        <f>LOOKUP('Calculatie sheet'!$AX$2,'Objectenoverzicht aantallen'!$A:$A,'Objectenoverzicht aantallen'!K:K)*$C19</f>
        <v>0</v>
      </c>
      <c r="Q19" s="568">
        <f>LOOKUP('Calculatie sheet'!$AX$2,'Objectenoverzicht aantallen'!$A:$A,'Objectenoverzicht aantallen'!L:L)*$C19</f>
        <v>0</v>
      </c>
      <c r="R19" s="568">
        <f>LOOKUP('Calculatie sheet'!$AX$2,'Objectenoverzicht aantallen'!$A:$A,'Objectenoverzicht aantallen'!M:M)*$C19</f>
        <v>0</v>
      </c>
      <c r="S19" s="568">
        <f>LOOKUP('Calculatie sheet'!$AX$2,'Objectenoverzicht aantallen'!$A:$A,'Objectenoverzicht aantallen'!N:N)*$C19</f>
        <v>0</v>
      </c>
      <c r="T19" s="568">
        <f>LOOKUP('Calculatie sheet'!$AX$2,'Objectenoverzicht aantallen'!$A:$A,'Objectenoverzicht aantallen'!O:O)*$C19</f>
        <v>0</v>
      </c>
    </row>
    <row r="20" spans="2:20" x14ac:dyDescent="0.2">
      <c r="B20" t="str">
        <f t="shared" ref="B20:B21" si="5">B13</f>
        <v>Grondbewerking</v>
      </c>
      <c r="C20" s="683">
        <f>'Calculatie sheet'!AX72*'Calculatie sheet'!$AX$57*'Calculatie sheet'!$AX$78</f>
        <v>0</v>
      </c>
      <c r="D20" t="s">
        <v>360</v>
      </c>
      <c r="G20" s="684">
        <f>C20*'Calculatie sheet'!AX$7</f>
        <v>0</v>
      </c>
      <c r="H20" s="682">
        <f>C20*'Calculatie sheet'!AX$8</f>
        <v>0</v>
      </c>
      <c r="I20" t="str">
        <f t="shared" si="0"/>
        <v>Biobased</v>
      </c>
      <c r="J20" s="568">
        <f>LOOKUP('Calculatie sheet'!$AX$2,'Objectenoverzicht aantallen'!$A:$A,'Objectenoverzicht aantallen'!E:E)*$C20</f>
        <v>0</v>
      </c>
      <c r="K20" s="568">
        <f>LOOKUP('Calculatie sheet'!$AX$2,'Objectenoverzicht aantallen'!$A:$A,'Objectenoverzicht aantallen'!F:F)*$C20</f>
        <v>0</v>
      </c>
      <c r="L20" s="568">
        <f>LOOKUP('Calculatie sheet'!$AX$2,'Objectenoverzicht aantallen'!$A:$A,'Objectenoverzicht aantallen'!G:G)*$C20</f>
        <v>0</v>
      </c>
      <c r="M20" s="568">
        <f>LOOKUP('Calculatie sheet'!$AX$2,'Objectenoverzicht aantallen'!$A:$A,'Objectenoverzicht aantallen'!H:H)*$C20</f>
        <v>0</v>
      </c>
      <c r="N20" s="568">
        <f>LOOKUP('Calculatie sheet'!$AX$2,'Objectenoverzicht aantallen'!$A:$A,'Objectenoverzicht aantallen'!I:I)*$C20</f>
        <v>0</v>
      </c>
      <c r="O20" s="568">
        <f>LOOKUP('Calculatie sheet'!$AX$2,'Objectenoverzicht aantallen'!$A:$A,'Objectenoverzicht aantallen'!J:J)*$C20</f>
        <v>0</v>
      </c>
      <c r="P20" s="568">
        <f>LOOKUP('Calculatie sheet'!$AX$2,'Objectenoverzicht aantallen'!$A:$A,'Objectenoverzicht aantallen'!K:K)*$C20</f>
        <v>0</v>
      </c>
      <c r="Q20" s="568">
        <f>LOOKUP('Calculatie sheet'!$AX$2,'Objectenoverzicht aantallen'!$A:$A,'Objectenoverzicht aantallen'!L:L)*$C20</f>
        <v>0</v>
      </c>
      <c r="R20" s="568">
        <f>LOOKUP('Calculatie sheet'!$AX$2,'Objectenoverzicht aantallen'!$A:$A,'Objectenoverzicht aantallen'!M:M)*$C20</f>
        <v>0</v>
      </c>
      <c r="S20" s="568">
        <f>LOOKUP('Calculatie sheet'!$AX$2,'Objectenoverzicht aantallen'!$A:$A,'Objectenoverzicht aantallen'!N:N)*$C20</f>
        <v>0</v>
      </c>
      <c r="T20" s="568">
        <f>LOOKUP('Calculatie sheet'!$AX$2,'Objectenoverzicht aantallen'!$A:$A,'Objectenoverzicht aantallen'!O:O)*$C20</f>
        <v>0</v>
      </c>
    </row>
    <row r="21" spans="2:20" x14ac:dyDescent="0.2">
      <c r="B21" t="str">
        <f t="shared" si="5"/>
        <v>Bestrating</v>
      </c>
      <c r="C21" s="683">
        <f>'Calculatie sheet'!AX73*'Calculatie sheet'!$AX$57*'Calculatie sheet'!$AX$78</f>
        <v>0</v>
      </c>
      <c r="D21" t="s">
        <v>360</v>
      </c>
      <c r="G21" s="684">
        <f>C21*'Calculatie sheet'!AX$7</f>
        <v>0</v>
      </c>
      <c r="H21" s="682">
        <f>C21*'Calculatie sheet'!AX$8</f>
        <v>0</v>
      </c>
      <c r="I21" t="str">
        <f t="shared" si="0"/>
        <v>Biobased</v>
      </c>
      <c r="J21" s="568">
        <f>LOOKUP('Calculatie sheet'!$AX$2,'Objectenoverzicht aantallen'!$A:$A,'Objectenoverzicht aantallen'!E:E)*$C21</f>
        <v>0</v>
      </c>
      <c r="K21" s="568">
        <f>LOOKUP('Calculatie sheet'!$AX$2,'Objectenoverzicht aantallen'!$A:$A,'Objectenoverzicht aantallen'!F:F)*$C21</f>
        <v>0</v>
      </c>
      <c r="L21" s="568">
        <f>LOOKUP('Calculatie sheet'!$AX$2,'Objectenoverzicht aantallen'!$A:$A,'Objectenoverzicht aantallen'!G:G)*$C21</f>
        <v>0</v>
      </c>
      <c r="M21" s="568">
        <f>LOOKUP('Calculatie sheet'!$AX$2,'Objectenoverzicht aantallen'!$A:$A,'Objectenoverzicht aantallen'!H:H)*$C21</f>
        <v>0</v>
      </c>
      <c r="N21" s="568">
        <f>LOOKUP('Calculatie sheet'!$AX$2,'Objectenoverzicht aantallen'!$A:$A,'Objectenoverzicht aantallen'!I:I)*$C21</f>
        <v>0</v>
      </c>
      <c r="O21" s="568">
        <f>LOOKUP('Calculatie sheet'!$AX$2,'Objectenoverzicht aantallen'!$A:$A,'Objectenoverzicht aantallen'!J:J)*$C21</f>
        <v>0</v>
      </c>
      <c r="P21" s="568">
        <f>LOOKUP('Calculatie sheet'!$AX$2,'Objectenoverzicht aantallen'!$A:$A,'Objectenoverzicht aantallen'!K:K)*$C21</f>
        <v>0</v>
      </c>
      <c r="Q21" s="568">
        <f>LOOKUP('Calculatie sheet'!$AX$2,'Objectenoverzicht aantallen'!$A:$A,'Objectenoverzicht aantallen'!L:L)*$C21</f>
        <v>0</v>
      </c>
      <c r="R21" s="568">
        <f>LOOKUP('Calculatie sheet'!$AX$2,'Objectenoverzicht aantallen'!$A:$A,'Objectenoverzicht aantallen'!M:M)*$C21</f>
        <v>0</v>
      </c>
      <c r="S21" s="568">
        <f>LOOKUP('Calculatie sheet'!$AX$2,'Objectenoverzicht aantallen'!$A:$A,'Objectenoverzicht aantallen'!N:N)*$C21</f>
        <v>0</v>
      </c>
      <c r="T21" s="568">
        <f>LOOKUP('Calculatie sheet'!$AX$2,'Objectenoverzicht aantallen'!$A:$A,'Objectenoverzicht aantallen'!O:O)*$C21</f>
        <v>0</v>
      </c>
    </row>
    <row r="22" spans="2:20" x14ac:dyDescent="0.2">
      <c r="B22" t="s">
        <v>348</v>
      </c>
      <c r="C22" s="683">
        <f>'Calculatie sheet'!AX74*'Calculatie sheet'!$AX$57*'Calculatie sheet'!$AX$78</f>
        <v>0</v>
      </c>
      <c r="D22" t="s">
        <v>360</v>
      </c>
      <c r="G22" s="684">
        <f>C22*'Calculatie sheet'!AX$7</f>
        <v>0</v>
      </c>
      <c r="H22" s="682">
        <f>C22*'Calculatie sheet'!AX$8</f>
        <v>0</v>
      </c>
      <c r="I22" t="str">
        <f t="shared" si="0"/>
        <v>Biobased</v>
      </c>
      <c r="J22" s="568">
        <f>LOOKUP('Calculatie sheet'!$AX$2,'Objectenoverzicht aantallen'!$A:$A,'Objectenoverzicht aantallen'!E:E)*$C22</f>
        <v>0</v>
      </c>
      <c r="K22" s="568">
        <f>LOOKUP('Calculatie sheet'!$AX$2,'Objectenoverzicht aantallen'!$A:$A,'Objectenoverzicht aantallen'!F:F)*$C22</f>
        <v>0</v>
      </c>
      <c r="L22" s="568">
        <f>LOOKUP('Calculatie sheet'!$AX$2,'Objectenoverzicht aantallen'!$A:$A,'Objectenoverzicht aantallen'!G:G)*$C22</f>
        <v>0</v>
      </c>
      <c r="M22" s="568">
        <f>LOOKUP('Calculatie sheet'!$AX$2,'Objectenoverzicht aantallen'!$A:$A,'Objectenoverzicht aantallen'!H:H)*$C22</f>
        <v>0</v>
      </c>
      <c r="N22" s="568">
        <f>LOOKUP('Calculatie sheet'!$AX$2,'Objectenoverzicht aantallen'!$A:$A,'Objectenoverzicht aantallen'!I:I)*$C22</f>
        <v>0</v>
      </c>
      <c r="O22" s="568">
        <f>LOOKUP('Calculatie sheet'!$AX$2,'Objectenoverzicht aantallen'!$A:$A,'Objectenoverzicht aantallen'!J:J)*$C22</f>
        <v>0</v>
      </c>
      <c r="P22" s="568">
        <f>LOOKUP('Calculatie sheet'!$AX$2,'Objectenoverzicht aantallen'!$A:$A,'Objectenoverzicht aantallen'!K:K)*$C22</f>
        <v>0</v>
      </c>
      <c r="Q22" s="568">
        <f>LOOKUP('Calculatie sheet'!$AX$2,'Objectenoverzicht aantallen'!$A:$A,'Objectenoverzicht aantallen'!L:L)*$C22</f>
        <v>0</v>
      </c>
      <c r="R22" s="568">
        <f>LOOKUP('Calculatie sheet'!$AX$2,'Objectenoverzicht aantallen'!$A:$A,'Objectenoverzicht aantallen'!M:M)*$C22</f>
        <v>0</v>
      </c>
      <c r="S22" s="568">
        <f>LOOKUP('Calculatie sheet'!$AX$2,'Objectenoverzicht aantallen'!$A:$A,'Objectenoverzicht aantallen'!N:N)*$C22</f>
        <v>0</v>
      </c>
      <c r="T22" s="568">
        <f>LOOKUP('Calculatie sheet'!$AX$2,'Objectenoverzicht aantallen'!$A:$A,'Objectenoverzicht aantallen'!O:O)*$C22</f>
        <v>0</v>
      </c>
    </row>
  </sheetData>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AD46A-8D28-BA4E-A32B-E334F2562CAC}">
  <dimension ref="A1:AH6"/>
  <sheetViews>
    <sheetView workbookViewId="0">
      <selection activeCell="W2" sqref="W2:W5"/>
    </sheetView>
  </sheetViews>
  <sheetFormatPr baseColWidth="10" defaultColWidth="11" defaultRowHeight="16" x14ac:dyDescent="0.2"/>
  <cols>
    <col min="1" max="1" width="17.5" bestFit="1" customWidth="1"/>
    <col min="2" max="2" width="11.6640625" bestFit="1" customWidth="1"/>
    <col min="3" max="3" width="12.6640625" bestFit="1" customWidth="1"/>
    <col min="4" max="4" width="14.5" bestFit="1" customWidth="1"/>
    <col min="9" max="9" width="17.1640625" bestFit="1" customWidth="1"/>
    <col min="10" max="10" width="19.33203125" bestFit="1" customWidth="1"/>
    <col min="11" max="21" width="12.1640625" bestFit="1" customWidth="1"/>
    <col min="32" max="32" width="11" customWidth="1"/>
  </cols>
  <sheetData>
    <row r="1" spans="1:34" x14ac:dyDescent="0.2">
      <c r="A1" t="s">
        <v>643</v>
      </c>
      <c r="B1" t="s">
        <v>73</v>
      </c>
      <c r="C1" t="s">
        <v>621</v>
      </c>
      <c r="E1" t="s">
        <v>62</v>
      </c>
      <c r="H1" s="569" t="s">
        <v>564</v>
      </c>
      <c r="K1" s="38" t="s">
        <v>609</v>
      </c>
      <c r="L1" s="38" t="s">
        <v>610</v>
      </c>
      <c r="M1" s="38" t="s">
        <v>611</v>
      </c>
      <c r="N1" s="38" t="s">
        <v>612</v>
      </c>
      <c r="O1" s="38" t="s">
        <v>613</v>
      </c>
      <c r="P1" s="38" t="s">
        <v>614</v>
      </c>
      <c r="Q1" s="38" t="s">
        <v>615</v>
      </c>
      <c r="R1" s="38" t="s">
        <v>616</v>
      </c>
      <c r="S1" s="38" t="s">
        <v>617</v>
      </c>
      <c r="T1" s="38" t="s">
        <v>618</v>
      </c>
      <c r="U1" s="38"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32" t="s">
        <v>965</v>
      </c>
      <c r="C2" s="31">
        <f>'Reststromen KW'!C2+'Reststromen V'!C2+'Reststromen S'!C2+'Reststromen W'!C2+'Reststromen O'!C2</f>
        <v>2551291.0595954317</v>
      </c>
      <c r="E2" s="32" t="s">
        <v>965</v>
      </c>
      <c r="H2" s="572">
        <f>'Reststromen KW'!H2+'Reststromen V'!H2+'Reststromen S'!H2+'Reststromen W'!H2+'Reststromen O'!H2</f>
        <v>0</v>
      </c>
      <c r="J2" s="32" t="s">
        <v>965</v>
      </c>
      <c r="K2" s="45">
        <f>'Reststromen KW'!K2+'Reststromen V'!K2+'Reststromen S'!K2+'Reststromen W'!K2+'Reststromen O'!K2</f>
        <v>0</v>
      </c>
      <c r="L2" s="45">
        <f>'Reststromen KW'!L2+'Reststromen V'!L2+'Reststromen S'!L2+'Reststromen W'!L2+'Reststromen O'!L2</f>
        <v>0</v>
      </c>
      <c r="M2" s="45">
        <f>'Reststromen KW'!M2+'Reststromen V'!M2+'Reststromen S'!M2+'Reststromen W'!M2+'Reststromen O'!M2</f>
        <v>0</v>
      </c>
      <c r="N2" s="45">
        <f>'Reststromen KW'!N2+'Reststromen V'!N2+'Reststromen S'!N2+'Reststromen W'!N2+'Reststromen O'!N2</f>
        <v>0</v>
      </c>
      <c r="O2" s="45">
        <f>'Reststromen KW'!O2+'Reststromen V'!O2+'Reststromen S'!O2+'Reststromen W'!O2+'Reststromen O'!O2</f>
        <v>0</v>
      </c>
      <c r="P2" s="45">
        <f>'Reststromen KW'!P2+'Reststromen V'!P2+'Reststromen S'!P2+'Reststromen W'!P2+'Reststromen O'!P2</f>
        <v>0</v>
      </c>
      <c r="Q2" s="45">
        <f>'Reststromen KW'!Q2+'Reststromen V'!Q2+'Reststromen S'!Q2+'Reststromen W'!Q2+'Reststromen O'!Q2</f>
        <v>0</v>
      </c>
      <c r="R2" s="45">
        <f>'Reststromen KW'!R2+'Reststromen V'!R2+'Reststromen S'!R2+'Reststromen W'!R2+'Reststromen O'!R2</f>
        <v>0</v>
      </c>
      <c r="S2" s="45">
        <f>'Reststromen KW'!S2+'Reststromen V'!S2+'Reststromen S'!S2+'Reststromen W'!S2+'Reststromen O'!S2</f>
        <v>0</v>
      </c>
      <c r="T2" s="45">
        <f>'Reststromen KW'!T2+'Reststromen V'!T2+'Reststromen S'!T2+'Reststromen W'!T2+'Reststromen O'!T2</f>
        <v>0</v>
      </c>
      <c r="U2" s="45">
        <f>'Reststromen KW'!U2+'Reststromen V'!U2+'Reststromen S'!U2+'Reststromen W'!U2+'Reststromen O'!U2</f>
        <v>0</v>
      </c>
      <c r="W2" s="32" t="s">
        <v>965</v>
      </c>
      <c r="X2" s="45">
        <f>'Reststromen KW'!X2+'Reststromen V'!X2+'Reststromen S'!X2+'Reststromen W'!X2+'Reststromen O'!X2</f>
        <v>0</v>
      </c>
      <c r="Y2" s="45">
        <f>'Reststromen KW'!Y2+'Reststromen V'!Y2+'Reststromen S'!Y2+'Reststromen W'!Y2+'Reststromen O'!Y2</f>
        <v>0</v>
      </c>
      <c r="Z2" s="45">
        <f>'Reststromen KW'!Z2+'Reststromen V'!Z2+'Reststromen S'!Z2+'Reststromen W'!Z2+'Reststromen O'!Z2</f>
        <v>0</v>
      </c>
      <c r="AA2" s="45">
        <f>'Reststromen KW'!AA2+'Reststromen V'!AA2+'Reststromen S'!AA2+'Reststromen W'!AA2+'Reststromen O'!AA2</f>
        <v>0</v>
      </c>
      <c r="AB2" s="45">
        <f>'Reststromen KW'!AB2+'Reststromen V'!AB2+'Reststromen S'!AB2+'Reststromen W'!AB2+'Reststromen O'!AB2</f>
        <v>0</v>
      </c>
      <c r="AC2" s="45">
        <f>'Reststromen KW'!AC2+'Reststromen V'!AC2+'Reststromen S'!AC2+'Reststromen W'!AC2+'Reststromen O'!AC2</f>
        <v>0</v>
      </c>
      <c r="AD2" s="45">
        <f>'Reststromen KW'!AD2+'Reststromen V'!AD2+'Reststromen S'!AD2+'Reststromen W'!AD2+'Reststromen O'!AD2</f>
        <v>0</v>
      </c>
      <c r="AE2" s="45">
        <f>'Reststromen KW'!AE2+'Reststromen V'!AE2+'Reststromen S'!AE2+'Reststromen W'!AE2+'Reststromen O'!AE2</f>
        <v>0</v>
      </c>
      <c r="AF2" s="45">
        <f>'Reststromen KW'!AF2+'Reststromen V'!AF2+'Reststromen S'!AF2+'Reststromen W'!AF2+'Reststromen O'!AF2</f>
        <v>0</v>
      </c>
      <c r="AG2" s="45">
        <f>'Reststromen KW'!AG2+'Reststromen V'!AG2+'Reststromen S'!AG2+'Reststromen W'!AG2+'Reststromen O'!AG2</f>
        <v>0</v>
      </c>
      <c r="AH2" s="45">
        <f>'Reststromen KW'!AH2+'Reststromen V'!AH2+'Reststromen S'!AH2+'Reststromen W'!AH2+'Reststromen O'!AH2</f>
        <v>0</v>
      </c>
    </row>
    <row r="3" spans="1:34" s="31" customFormat="1" x14ac:dyDescent="0.2">
      <c r="B3" s="24" t="s">
        <v>966</v>
      </c>
      <c r="C3" s="31">
        <f>'Reststromen KW'!C3+'Reststromen V'!C3+'Reststromen S'!C3+'Reststromen W'!C3+'Reststromen O'!C3</f>
        <v>134418.86372356865</v>
      </c>
      <c r="E3" s="24" t="s">
        <v>966</v>
      </c>
      <c r="H3" s="572">
        <f>'Reststromen KW'!H3+'Reststromen V'!H3+'Reststromen S'!H3+'Reststromen W'!H3+'Reststromen O'!H3</f>
        <v>0</v>
      </c>
      <c r="J3" s="24" t="s">
        <v>966</v>
      </c>
      <c r="K3" s="45">
        <f>'Reststromen KW'!K3+'Reststromen V'!K3+'Reststromen S'!K3+'Reststromen W'!K3+'Reststromen O'!K3</f>
        <v>0</v>
      </c>
      <c r="L3" s="45">
        <f>'Reststromen KW'!L3+'Reststromen V'!L3+'Reststromen S'!L3+'Reststromen W'!L3+'Reststromen O'!L3</f>
        <v>0</v>
      </c>
      <c r="M3" s="45">
        <f>'Reststromen KW'!M3+'Reststromen V'!M3+'Reststromen S'!M3+'Reststromen W'!M3+'Reststromen O'!M3</f>
        <v>0</v>
      </c>
      <c r="N3" s="45">
        <f>'Reststromen KW'!N3+'Reststromen V'!N3+'Reststromen S'!N3+'Reststromen W'!N3+'Reststromen O'!N3</f>
        <v>0</v>
      </c>
      <c r="O3" s="45">
        <f>'Reststromen KW'!O3+'Reststromen V'!O3+'Reststromen S'!O3+'Reststromen W'!O3+'Reststromen O'!O3</f>
        <v>0</v>
      </c>
      <c r="P3" s="45">
        <f>'Reststromen KW'!P3+'Reststromen V'!P3+'Reststromen S'!P3+'Reststromen W'!P3+'Reststromen O'!P3</f>
        <v>0</v>
      </c>
      <c r="Q3" s="45">
        <f>'Reststromen KW'!Q3+'Reststromen V'!Q3+'Reststromen S'!Q3+'Reststromen W'!Q3+'Reststromen O'!Q3</f>
        <v>0</v>
      </c>
      <c r="R3" s="45">
        <f>'Reststromen KW'!R3+'Reststromen V'!R3+'Reststromen S'!R3+'Reststromen W'!R3+'Reststromen O'!R3</f>
        <v>0</v>
      </c>
      <c r="S3" s="45">
        <f>'Reststromen KW'!S3+'Reststromen V'!S3+'Reststromen S'!S3+'Reststromen W'!S3+'Reststromen O'!S3</f>
        <v>0</v>
      </c>
      <c r="T3" s="45">
        <f>'Reststromen KW'!T3+'Reststromen V'!T3+'Reststromen S'!T3+'Reststromen W'!T3+'Reststromen O'!T3</f>
        <v>0</v>
      </c>
      <c r="U3" s="45">
        <f>'Reststromen KW'!U3+'Reststromen V'!U3+'Reststromen S'!U3+'Reststromen W'!U3+'Reststromen O'!U3</f>
        <v>0</v>
      </c>
      <c r="W3" s="24" t="s">
        <v>966</v>
      </c>
      <c r="X3" s="45">
        <f>'Reststromen KW'!X3+'Reststromen V'!X3+'Reststromen S'!X3+'Reststromen W'!X3+'Reststromen O'!X3</f>
        <v>0</v>
      </c>
      <c r="Y3" s="45">
        <f>'Reststromen KW'!Y3+'Reststromen V'!Y3+'Reststromen S'!Y3+'Reststromen W'!Y3+'Reststromen O'!Y3</f>
        <v>0</v>
      </c>
      <c r="Z3" s="45">
        <f>'Reststromen KW'!Z3+'Reststromen V'!Z3+'Reststromen S'!Z3+'Reststromen W'!Z3+'Reststromen O'!Z3</f>
        <v>0</v>
      </c>
      <c r="AA3" s="45">
        <f>'Reststromen KW'!AA3+'Reststromen V'!AA3+'Reststromen S'!AA3+'Reststromen W'!AA3+'Reststromen O'!AA3</f>
        <v>0</v>
      </c>
      <c r="AB3" s="45">
        <f>'Reststromen KW'!AB3+'Reststromen V'!AB3+'Reststromen S'!AB3+'Reststromen W'!AB3+'Reststromen O'!AB3</f>
        <v>0</v>
      </c>
      <c r="AC3" s="45">
        <f>'Reststromen KW'!AC3+'Reststromen V'!AC3+'Reststromen S'!AC3+'Reststromen W'!AC3+'Reststromen O'!AC3</f>
        <v>0</v>
      </c>
      <c r="AD3" s="45">
        <f>'Reststromen KW'!AD3+'Reststromen V'!AD3+'Reststromen S'!AD3+'Reststromen W'!AD3+'Reststromen O'!AD3</f>
        <v>0</v>
      </c>
      <c r="AE3" s="45">
        <f>'Reststromen KW'!AE3+'Reststromen V'!AE3+'Reststromen S'!AE3+'Reststromen W'!AE3+'Reststromen O'!AE3</f>
        <v>0</v>
      </c>
      <c r="AF3" s="45">
        <f>'Reststromen KW'!AF3+'Reststromen V'!AF3+'Reststromen S'!AF3+'Reststromen W'!AF3+'Reststromen O'!AF3</f>
        <v>0</v>
      </c>
      <c r="AG3" s="45">
        <f>'Reststromen KW'!AG3+'Reststromen V'!AG3+'Reststromen S'!AG3+'Reststromen W'!AG3+'Reststromen O'!AG3</f>
        <v>0</v>
      </c>
      <c r="AH3" s="45">
        <f>'Reststromen KW'!AH3+'Reststromen V'!AH3+'Reststromen S'!AH3+'Reststromen W'!AH3+'Reststromen O'!AH3</f>
        <v>0</v>
      </c>
    </row>
    <row r="4" spans="1:34" x14ac:dyDescent="0.2">
      <c r="B4" s="7" t="s">
        <v>5</v>
      </c>
      <c r="C4" s="31">
        <f>'Reststromen KW'!C4+'Reststromen V'!C4+'Reststromen S'!C4+'Reststromen W'!C4+'Reststromen O'!C4</f>
        <v>33578389.386005297</v>
      </c>
      <c r="E4" s="7" t="s">
        <v>5</v>
      </c>
      <c r="H4" s="572">
        <f>'Reststromen KW'!H4+'Reststromen V'!H4+'Reststromen S'!H4+'Reststromen W'!H4+'Reststromen O'!H4</f>
        <v>0</v>
      </c>
      <c r="J4" s="7" t="s">
        <v>5</v>
      </c>
      <c r="K4" s="45">
        <f>'Reststromen KW'!K4+'Reststromen V'!K4+'Reststromen S'!K4+'Reststromen W'!K4+'Reststromen O'!K4</f>
        <v>0</v>
      </c>
      <c r="L4" s="45">
        <f>'Reststromen KW'!L4+'Reststromen V'!L4+'Reststromen S'!L4+'Reststromen W'!L4+'Reststromen O'!L4</f>
        <v>0</v>
      </c>
      <c r="M4" s="45">
        <f>'Reststromen KW'!M4+'Reststromen V'!M4+'Reststromen S'!M4+'Reststromen W'!M4+'Reststromen O'!M4</f>
        <v>0</v>
      </c>
      <c r="N4" s="45">
        <f>'Reststromen KW'!N4+'Reststromen V'!N4+'Reststromen S'!N4+'Reststromen W'!N4+'Reststromen O'!N4</f>
        <v>0</v>
      </c>
      <c r="O4" s="45">
        <f>'Reststromen KW'!O4+'Reststromen V'!O4+'Reststromen S'!O4+'Reststromen W'!O4+'Reststromen O'!O4</f>
        <v>0</v>
      </c>
      <c r="P4" s="45">
        <f>'Reststromen KW'!P4+'Reststromen V'!P4+'Reststromen S'!P4+'Reststromen W'!P4+'Reststromen O'!P4</f>
        <v>0</v>
      </c>
      <c r="Q4" s="45">
        <f>'Reststromen KW'!Q4+'Reststromen V'!Q4+'Reststromen S'!Q4+'Reststromen W'!Q4+'Reststromen O'!Q4</f>
        <v>0</v>
      </c>
      <c r="R4" s="45">
        <f>'Reststromen KW'!R4+'Reststromen V'!R4+'Reststromen S'!R4+'Reststromen W'!R4+'Reststromen O'!R4</f>
        <v>0</v>
      </c>
      <c r="S4" s="45">
        <f>'Reststromen KW'!S4+'Reststromen V'!S4+'Reststromen S'!S4+'Reststromen W'!S4+'Reststromen O'!S4</f>
        <v>0</v>
      </c>
      <c r="T4" s="45">
        <f>'Reststromen KW'!T4+'Reststromen V'!T4+'Reststromen S'!T4+'Reststromen W'!T4+'Reststromen O'!T4</f>
        <v>0</v>
      </c>
      <c r="U4" s="45">
        <f>'Reststromen KW'!U4+'Reststromen V'!U4+'Reststromen S'!U4+'Reststromen W'!U4+'Reststromen O'!U4</f>
        <v>0</v>
      </c>
      <c r="W4" s="7" t="s">
        <v>5</v>
      </c>
      <c r="X4" s="45">
        <f>'Reststromen KW'!X4+'Reststromen V'!X4+'Reststromen S'!X4+'Reststromen W'!X4+'Reststromen O'!X4</f>
        <v>0</v>
      </c>
      <c r="Y4" s="45">
        <f>'Reststromen KW'!Y4+'Reststromen V'!Y4+'Reststromen S'!Y4+'Reststromen W'!Y4+'Reststromen O'!Y4</f>
        <v>0</v>
      </c>
      <c r="Z4" s="45">
        <f>'Reststromen KW'!Z4+'Reststromen V'!Z4+'Reststromen S'!Z4+'Reststromen W'!Z4+'Reststromen O'!Z4</f>
        <v>0</v>
      </c>
      <c r="AA4" s="45">
        <f>'Reststromen KW'!AA4+'Reststromen V'!AA4+'Reststromen S'!AA4+'Reststromen W'!AA4+'Reststromen O'!AA4</f>
        <v>0</v>
      </c>
      <c r="AB4" s="45">
        <f>'Reststromen KW'!AB4+'Reststromen V'!AB4+'Reststromen S'!AB4+'Reststromen W'!AB4+'Reststromen O'!AB4</f>
        <v>0</v>
      </c>
      <c r="AC4" s="45">
        <f>'Reststromen KW'!AC4+'Reststromen V'!AC4+'Reststromen S'!AC4+'Reststromen W'!AC4+'Reststromen O'!AC4</f>
        <v>0</v>
      </c>
      <c r="AD4" s="45">
        <f>'Reststromen KW'!AD4+'Reststromen V'!AD4+'Reststromen S'!AD4+'Reststromen W'!AD4+'Reststromen O'!AD4</f>
        <v>0</v>
      </c>
      <c r="AE4" s="45">
        <f>'Reststromen KW'!AE4+'Reststromen V'!AE4+'Reststromen S'!AE4+'Reststromen W'!AE4+'Reststromen O'!AE4</f>
        <v>0</v>
      </c>
      <c r="AF4" s="45">
        <f>'Reststromen KW'!AF4+'Reststromen V'!AF4+'Reststromen S'!AF4+'Reststromen W'!AF4+'Reststromen O'!AF4</f>
        <v>0</v>
      </c>
      <c r="AG4" s="45">
        <f>'Reststromen KW'!AG4+'Reststromen V'!AG4+'Reststromen S'!AG4+'Reststromen W'!AG4+'Reststromen O'!AG4</f>
        <v>0</v>
      </c>
      <c r="AH4" s="45">
        <f>'Reststromen KW'!AH4+'Reststromen V'!AH4+'Reststromen S'!AH4+'Reststromen W'!AH4+'Reststromen O'!AH4</f>
        <v>0</v>
      </c>
    </row>
    <row r="5" spans="1:34" x14ac:dyDescent="0.2">
      <c r="B5" s="26" t="s">
        <v>673</v>
      </c>
      <c r="C5" s="31">
        <f>'Reststromen KW'!C5+'Reststromen V'!C5+'Reststromen S'!C5+'Reststromen W'!C5+'Reststromen O'!C5</f>
        <v>-12726954.119494699</v>
      </c>
      <c r="E5" s="26" t="s">
        <v>673</v>
      </c>
      <c r="H5" s="572">
        <f>'Reststromen KW'!H5+'Reststromen V'!H5+'Reststromen S'!H5+'Reststromen W'!H5+'Reststromen O'!H5</f>
        <v>0</v>
      </c>
      <c r="J5" s="26" t="s">
        <v>673</v>
      </c>
      <c r="K5" s="45">
        <f>'Reststromen KW'!K5+'Reststromen V'!K5+'Reststromen S'!K5+'Reststromen W'!K5+'Reststromen O'!K5</f>
        <v>0</v>
      </c>
      <c r="L5" s="45">
        <f>'Reststromen KW'!L5+'Reststromen V'!L5+'Reststromen S'!L5+'Reststromen W'!L5+'Reststromen O'!L5</f>
        <v>0</v>
      </c>
      <c r="M5" s="45">
        <f>'Reststromen KW'!M5+'Reststromen V'!M5+'Reststromen S'!M5+'Reststromen W'!M5+'Reststromen O'!M5</f>
        <v>0</v>
      </c>
      <c r="N5" s="45">
        <f>'Reststromen KW'!N5+'Reststromen V'!N5+'Reststromen S'!N5+'Reststromen W'!N5+'Reststromen O'!N5</f>
        <v>0</v>
      </c>
      <c r="O5" s="45">
        <f>'Reststromen KW'!O5+'Reststromen V'!O5+'Reststromen S'!O5+'Reststromen W'!O5+'Reststromen O'!O5</f>
        <v>0</v>
      </c>
      <c r="P5" s="45">
        <f>'Reststromen KW'!P5+'Reststromen V'!P5+'Reststromen S'!P5+'Reststromen W'!P5+'Reststromen O'!P5</f>
        <v>0</v>
      </c>
      <c r="Q5" s="45">
        <f>'Reststromen KW'!Q5+'Reststromen V'!Q5+'Reststromen S'!Q5+'Reststromen W'!Q5+'Reststromen O'!Q5</f>
        <v>0</v>
      </c>
      <c r="R5" s="45">
        <f>'Reststromen KW'!R5+'Reststromen V'!R5+'Reststromen S'!R5+'Reststromen W'!R5+'Reststromen O'!R5</f>
        <v>0</v>
      </c>
      <c r="S5" s="45">
        <f>'Reststromen KW'!S5+'Reststromen V'!S5+'Reststromen S'!S5+'Reststromen W'!S5+'Reststromen O'!S5</f>
        <v>0</v>
      </c>
      <c r="T5" s="45">
        <f>'Reststromen KW'!T5+'Reststromen V'!T5+'Reststromen S'!T5+'Reststromen W'!T5+'Reststromen O'!T5</f>
        <v>0</v>
      </c>
      <c r="U5" s="45">
        <f>'Reststromen KW'!U5+'Reststromen V'!U5+'Reststromen S'!U5+'Reststromen W'!U5+'Reststromen O'!U5</f>
        <v>0</v>
      </c>
      <c r="W5" s="26" t="s">
        <v>673</v>
      </c>
      <c r="X5" s="45">
        <f>'Reststromen KW'!X5+'Reststromen V'!X5+'Reststromen S'!X5+'Reststromen W'!X5+'Reststromen O'!X5</f>
        <v>0</v>
      </c>
      <c r="Y5" s="45">
        <f>'Reststromen KW'!Y5+'Reststromen V'!Y5+'Reststromen S'!Y5+'Reststromen W'!Y5+'Reststromen O'!Y5</f>
        <v>0</v>
      </c>
      <c r="Z5" s="45">
        <f>'Reststromen KW'!Z5+'Reststromen V'!Z5+'Reststromen S'!Z5+'Reststromen W'!Z5+'Reststromen O'!Z5</f>
        <v>0</v>
      </c>
      <c r="AA5" s="45">
        <f>'Reststromen KW'!AA5+'Reststromen V'!AA5+'Reststromen S'!AA5+'Reststromen W'!AA5+'Reststromen O'!AA5</f>
        <v>0</v>
      </c>
      <c r="AB5" s="45">
        <f>'Reststromen KW'!AB5+'Reststromen V'!AB5+'Reststromen S'!AB5+'Reststromen W'!AB5+'Reststromen O'!AB5</f>
        <v>0</v>
      </c>
      <c r="AC5" s="45">
        <f>'Reststromen KW'!AC5+'Reststromen V'!AC5+'Reststromen S'!AC5+'Reststromen W'!AC5+'Reststromen O'!AC5</f>
        <v>0</v>
      </c>
      <c r="AD5" s="45">
        <f>'Reststromen KW'!AD5+'Reststromen V'!AD5+'Reststromen S'!AD5+'Reststromen W'!AD5+'Reststromen O'!AD5</f>
        <v>0</v>
      </c>
      <c r="AE5" s="45">
        <f>'Reststromen KW'!AE5+'Reststromen V'!AE5+'Reststromen S'!AE5+'Reststromen W'!AE5+'Reststromen O'!AE5</f>
        <v>0</v>
      </c>
      <c r="AF5" s="45">
        <f>'Reststromen KW'!AF5+'Reststromen V'!AF5+'Reststromen S'!AF5+'Reststromen W'!AF5+'Reststromen O'!AF5</f>
        <v>0</v>
      </c>
      <c r="AG5" s="45">
        <f>'Reststromen KW'!AG5+'Reststromen V'!AG5+'Reststromen S'!AG5+'Reststromen W'!AG5+'Reststromen O'!AG5</f>
        <v>0</v>
      </c>
      <c r="AH5" s="45">
        <f>'Reststromen KW'!AH5+'Reststromen V'!AH5+'Reststromen S'!AH5+'Reststromen W'!AH5+'Reststromen O'!AH5</f>
        <v>0</v>
      </c>
    </row>
    <row r="6" spans="1:34" x14ac:dyDescent="0.2">
      <c r="B6" s="38" t="s">
        <v>935</v>
      </c>
      <c r="E6" s="38" t="s">
        <v>935</v>
      </c>
      <c r="J6" s="38" t="s">
        <v>935</v>
      </c>
      <c r="K6" s="31">
        <f>SUM($H$2:$H$5)-SUM(K2:K5)</f>
        <v>0</v>
      </c>
      <c r="L6" s="31">
        <f t="shared" ref="L6:U6" si="0">SUM($H$2:$H$5)-SUM(L2:L5)</f>
        <v>0</v>
      </c>
      <c r="M6" s="31">
        <f t="shared" si="0"/>
        <v>0</v>
      </c>
      <c r="N6" s="31">
        <f t="shared" si="0"/>
        <v>0</v>
      </c>
      <c r="O6" s="31">
        <f t="shared" si="0"/>
        <v>0</v>
      </c>
      <c r="P6" s="31">
        <f t="shared" si="0"/>
        <v>0</v>
      </c>
      <c r="Q6" s="31">
        <f t="shared" si="0"/>
        <v>0</v>
      </c>
      <c r="R6" s="31">
        <f t="shared" si="0"/>
        <v>0</v>
      </c>
      <c r="S6" s="31">
        <f t="shared" si="0"/>
        <v>0</v>
      </c>
      <c r="T6" s="31">
        <f t="shared" si="0"/>
        <v>0</v>
      </c>
      <c r="U6" s="31">
        <f t="shared" si="0"/>
        <v>0</v>
      </c>
      <c r="W6" s="38" t="s">
        <v>935</v>
      </c>
    </row>
  </sheetData>
  <pageMargins left="0.7" right="0.7" top="0.75" bottom="0.75" header="0.3" footer="0.3"/>
  <pageSetup paperSize="9" orientation="portrait" horizontalDpi="0" verticalDpi="0"/>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CC0C4-1F95-F741-8674-E6C91449570F}">
  <dimension ref="A1:AH6"/>
  <sheetViews>
    <sheetView topLeftCell="K1" workbookViewId="0">
      <selection activeCell="W2" sqref="W2:W5"/>
    </sheetView>
  </sheetViews>
  <sheetFormatPr baseColWidth="10" defaultColWidth="11" defaultRowHeight="16" x14ac:dyDescent="0.2"/>
  <cols>
    <col min="1" max="1" width="28.83203125" bestFit="1" customWidth="1"/>
    <col min="2" max="2" width="11.6640625" bestFit="1" customWidth="1"/>
    <col min="3" max="3" width="12.6640625" bestFit="1" customWidth="1"/>
    <col min="4" max="4" width="14.5" bestFit="1" customWidth="1"/>
    <col min="8" max="8" width="11.6640625" bestFit="1" customWidth="1"/>
    <col min="9" max="9" width="17.1640625" bestFit="1" customWidth="1"/>
    <col min="10" max="10" width="19.33203125" bestFit="1" customWidth="1"/>
    <col min="11" max="21" width="13" bestFit="1" customWidth="1"/>
  </cols>
  <sheetData>
    <row r="1" spans="1:34" x14ac:dyDescent="0.2">
      <c r="A1" t="s">
        <v>81</v>
      </c>
      <c r="B1" t="s">
        <v>73</v>
      </c>
      <c r="C1" t="s">
        <v>621</v>
      </c>
      <c r="E1" t="s">
        <v>62</v>
      </c>
      <c r="H1" s="569" t="s">
        <v>564</v>
      </c>
      <c r="K1" s="38" t="s">
        <v>609</v>
      </c>
      <c r="L1" s="38" t="s">
        <v>610</v>
      </c>
      <c r="M1" s="38" t="s">
        <v>611</v>
      </c>
      <c r="N1" s="38" t="s">
        <v>612</v>
      </c>
      <c r="O1" s="38" t="s">
        <v>613</v>
      </c>
      <c r="P1" s="38" t="s">
        <v>614</v>
      </c>
      <c r="Q1" s="38" t="s">
        <v>615</v>
      </c>
      <c r="R1" s="38" t="s">
        <v>616</v>
      </c>
      <c r="S1" s="38" t="s">
        <v>617</v>
      </c>
      <c r="T1" s="38" t="s">
        <v>618</v>
      </c>
      <c r="U1" s="38"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32" t="s">
        <v>965</v>
      </c>
      <c r="C2" s="31">
        <f>'Reststromen KW kolom D'!C2+'Reststromen KW kolom E'!C2+'Reststromen KW kolom F'!C2+'Reststromen KW kolom G'!C2+'Reststromen KW kolom H'!C2+'Reststromen KW kolom I'!C2+'Reststromen KW kolom J'!C2+'Reststromen KW kolom K'!C2+'Reststromen KW kolom L'!C2+'Reststromen KW kolom M'!C2</f>
        <v>1332693.0072940001</v>
      </c>
      <c r="E2" s="32" t="s">
        <v>965</v>
      </c>
      <c r="H2" s="566">
        <f>('Reststromen KW kolom D'!H2+'Reststromen KW kolom E'!H2+'Reststromen KW kolom F'!H2+'Reststromen KW kolom G'!H2+'Reststromen KW kolom H'!H2+'Reststromen KW kolom I'!H2+'Reststromen KW kolom J'!H2+'Reststromen KW kolom K'!H2+'Reststromen KW kolom L'!H2+'Reststromen KW kolom M'!H2)/1000</f>
        <v>0</v>
      </c>
      <c r="J2" s="32" t="s">
        <v>965</v>
      </c>
      <c r="K2" s="571">
        <f>('Reststromen KW kolom D'!K2+'Reststromen KW kolom E'!K2+'Reststromen KW kolom F'!K2+'Reststromen KW kolom G'!K2+'Reststromen KW kolom H'!K2+'Reststromen KW kolom I'!K2+'Reststromen KW kolom J'!K2+'Reststromen KW kolom K'!K2+'Reststromen KW kolom L'!K2+'Reststromen KW kolom M'!K2)</f>
        <v>0</v>
      </c>
      <c r="L2" s="571">
        <f>('Reststromen KW kolom D'!L2+'Reststromen KW kolom E'!L2+'Reststromen KW kolom F'!L2+'Reststromen KW kolom G'!L2+'Reststromen KW kolom H'!L2+'Reststromen KW kolom I'!L2+'Reststromen KW kolom J'!L2+'Reststromen KW kolom K'!L2+'Reststromen KW kolom L'!L2+'Reststromen KW kolom M'!L2)</f>
        <v>0</v>
      </c>
      <c r="M2" s="571">
        <f>('Reststromen KW kolom D'!M2+'Reststromen KW kolom E'!M2+'Reststromen KW kolom F'!M2+'Reststromen KW kolom G'!M2+'Reststromen KW kolom H'!M2+'Reststromen KW kolom I'!M2+'Reststromen KW kolom J'!M2+'Reststromen KW kolom K'!M2+'Reststromen KW kolom L'!M2+'Reststromen KW kolom M'!M2)</f>
        <v>0</v>
      </c>
      <c r="N2" s="571">
        <f>('Reststromen KW kolom D'!N2+'Reststromen KW kolom E'!N2+'Reststromen KW kolom F'!N2+'Reststromen KW kolom G'!N2+'Reststromen KW kolom H'!N2+'Reststromen KW kolom I'!N2+'Reststromen KW kolom J'!N2+'Reststromen KW kolom K'!N2+'Reststromen KW kolom L'!N2+'Reststromen KW kolom M'!N2)</f>
        <v>0</v>
      </c>
      <c r="O2" s="571">
        <f>('Reststromen KW kolom D'!O2+'Reststromen KW kolom E'!O2+'Reststromen KW kolom F'!O2+'Reststromen KW kolom G'!O2+'Reststromen KW kolom H'!O2+'Reststromen KW kolom I'!O2+'Reststromen KW kolom J'!O2+'Reststromen KW kolom K'!O2+'Reststromen KW kolom L'!O2+'Reststromen KW kolom M'!O2)</f>
        <v>0</v>
      </c>
      <c r="P2" s="571">
        <f>('Reststromen KW kolom D'!P2+'Reststromen KW kolom E'!P2+'Reststromen KW kolom F'!P2+'Reststromen KW kolom G'!P2+'Reststromen KW kolom H'!P2+'Reststromen KW kolom I'!P2+'Reststromen KW kolom J'!P2+'Reststromen KW kolom K'!P2+'Reststromen KW kolom L'!P2+'Reststromen KW kolom M'!P2)</f>
        <v>0</v>
      </c>
      <c r="Q2" s="571">
        <f>('Reststromen KW kolom D'!Q2+'Reststromen KW kolom E'!Q2+'Reststromen KW kolom F'!Q2+'Reststromen KW kolom G'!Q2+'Reststromen KW kolom H'!Q2+'Reststromen KW kolom I'!Q2+'Reststromen KW kolom J'!Q2+'Reststromen KW kolom K'!Q2+'Reststromen KW kolom L'!Q2+'Reststromen KW kolom M'!Q2)</f>
        <v>0</v>
      </c>
      <c r="R2" s="571">
        <f>('Reststromen KW kolom D'!R2+'Reststromen KW kolom E'!R2+'Reststromen KW kolom F'!R2+'Reststromen KW kolom G'!R2+'Reststromen KW kolom H'!R2+'Reststromen KW kolom I'!R2+'Reststromen KW kolom J'!R2+'Reststromen KW kolom K'!R2+'Reststromen KW kolom L'!R2+'Reststromen KW kolom M'!R2)</f>
        <v>0</v>
      </c>
      <c r="S2" s="571">
        <f>('Reststromen KW kolom D'!S2+'Reststromen KW kolom E'!S2+'Reststromen KW kolom F'!S2+'Reststromen KW kolom G'!S2+'Reststromen KW kolom H'!S2+'Reststromen KW kolom I'!S2+'Reststromen KW kolom J'!S2+'Reststromen KW kolom K'!S2+'Reststromen KW kolom L'!S2+'Reststromen KW kolom M'!S2)</f>
        <v>0</v>
      </c>
      <c r="T2" s="571">
        <f>('Reststromen KW kolom D'!T2+'Reststromen KW kolom E'!T2+'Reststromen KW kolom F'!T2+'Reststromen KW kolom G'!T2+'Reststromen KW kolom H'!T2+'Reststromen KW kolom I'!T2+'Reststromen KW kolom J'!T2+'Reststromen KW kolom K'!T2+'Reststromen KW kolom L'!T2+'Reststromen KW kolom M'!T2)</f>
        <v>0</v>
      </c>
      <c r="U2" s="571">
        <f>('Reststromen KW kolom D'!U2+'Reststromen KW kolom E'!U2+'Reststromen KW kolom F'!U2+'Reststromen KW kolom G'!U2+'Reststromen KW kolom H'!U2+'Reststromen KW kolom I'!U2+'Reststromen KW kolom J'!U2+'Reststromen KW kolom K'!U2+'Reststromen KW kolom L'!U2+'Reststromen KW kolom M'!U2)</f>
        <v>0</v>
      </c>
      <c r="W2" s="32" t="s">
        <v>965</v>
      </c>
      <c r="X2" s="571">
        <f>('Reststromen KW kolom D'!X2+'Reststromen KW kolom E'!X2+'Reststromen KW kolom F'!X2+'Reststromen KW kolom G'!X2+'Reststromen KW kolom H'!X2+'Reststromen KW kolom I'!X2+'Reststromen KW kolom J'!X2+'Reststromen KW kolom K'!X2+'Reststromen KW kolom L'!X2+'Reststromen KW kolom M'!X2)</f>
        <v>0</v>
      </c>
      <c r="Y2" s="571">
        <f>('Reststromen KW kolom D'!Y2+'Reststromen KW kolom E'!Y2+'Reststromen KW kolom F'!Y2+'Reststromen KW kolom G'!Y2+'Reststromen KW kolom H'!Y2+'Reststromen KW kolom I'!Y2+'Reststromen KW kolom J'!Y2+'Reststromen KW kolom K'!Y2+'Reststromen KW kolom L'!Y2+'Reststromen KW kolom M'!Y2)</f>
        <v>0</v>
      </c>
      <c r="Z2" s="571">
        <f>('Reststromen KW kolom D'!Z2+'Reststromen KW kolom E'!Z2+'Reststromen KW kolom F'!Z2+'Reststromen KW kolom G'!Z2+'Reststromen KW kolom H'!Z2+'Reststromen KW kolom I'!Z2+'Reststromen KW kolom J'!Z2+'Reststromen KW kolom K'!Z2+'Reststromen KW kolom L'!Z2+'Reststromen KW kolom M'!Z2)</f>
        <v>0</v>
      </c>
      <c r="AA2" s="571">
        <f>('Reststromen KW kolom D'!AA2+'Reststromen KW kolom E'!AA2+'Reststromen KW kolom F'!AA2+'Reststromen KW kolom G'!AA2+'Reststromen KW kolom H'!AA2+'Reststromen KW kolom I'!AA2+'Reststromen KW kolom J'!AA2+'Reststromen KW kolom K'!AA2+'Reststromen KW kolom L'!AA2+'Reststromen KW kolom M'!AA2)</f>
        <v>0</v>
      </c>
      <c r="AB2" s="571">
        <f>('Reststromen KW kolom D'!AB2+'Reststromen KW kolom E'!AB2+'Reststromen KW kolom F'!AB2+'Reststromen KW kolom G'!AB2+'Reststromen KW kolom H'!AB2+'Reststromen KW kolom I'!AB2+'Reststromen KW kolom J'!AB2+'Reststromen KW kolom K'!AB2+'Reststromen KW kolom L'!AB2+'Reststromen KW kolom M'!AB2)</f>
        <v>0</v>
      </c>
      <c r="AC2" s="571">
        <f>('Reststromen KW kolom D'!AC2+'Reststromen KW kolom E'!AC2+'Reststromen KW kolom F'!AC2+'Reststromen KW kolom G'!AC2+'Reststromen KW kolom H'!AC2+'Reststromen KW kolom I'!AC2+'Reststromen KW kolom J'!AC2+'Reststromen KW kolom K'!AC2+'Reststromen KW kolom L'!AC2+'Reststromen KW kolom M'!AC2)</f>
        <v>0</v>
      </c>
      <c r="AD2" s="571">
        <f>('Reststromen KW kolom D'!AD2+'Reststromen KW kolom E'!AD2+'Reststromen KW kolom F'!AD2+'Reststromen KW kolom G'!AD2+'Reststromen KW kolom H'!AD2+'Reststromen KW kolom I'!AD2+'Reststromen KW kolom J'!AD2+'Reststromen KW kolom K'!AD2+'Reststromen KW kolom L'!AD2+'Reststromen KW kolom M'!AD2)</f>
        <v>0</v>
      </c>
      <c r="AE2" s="571">
        <f>('Reststromen KW kolom D'!AE2+'Reststromen KW kolom E'!AE2+'Reststromen KW kolom F'!AE2+'Reststromen KW kolom G'!AE2+'Reststromen KW kolom H'!AE2+'Reststromen KW kolom I'!AE2+'Reststromen KW kolom J'!AE2+'Reststromen KW kolom K'!AE2+'Reststromen KW kolom L'!AE2+'Reststromen KW kolom M'!AE2)</f>
        <v>0</v>
      </c>
      <c r="AF2" s="571">
        <f>('Reststromen KW kolom D'!AF2+'Reststromen KW kolom E'!AF2+'Reststromen KW kolom F'!AF2+'Reststromen KW kolom G'!AF2+'Reststromen KW kolom H'!AF2+'Reststromen KW kolom I'!AF2+'Reststromen KW kolom J'!AF2+'Reststromen KW kolom K'!AF2+'Reststromen KW kolom L'!AF2+'Reststromen KW kolom M'!AF2)</f>
        <v>0</v>
      </c>
      <c r="AG2" s="571">
        <f>('Reststromen KW kolom D'!AG2+'Reststromen KW kolom E'!AG2+'Reststromen KW kolom F'!AG2+'Reststromen KW kolom G'!AG2+'Reststromen KW kolom H'!AG2+'Reststromen KW kolom I'!AG2+'Reststromen KW kolom J'!AG2+'Reststromen KW kolom K'!AG2+'Reststromen KW kolom L'!AG2+'Reststromen KW kolom M'!AG2)</f>
        <v>0</v>
      </c>
      <c r="AH2" s="571">
        <f>('Reststromen KW kolom D'!AH2+'Reststromen KW kolom E'!AH2+'Reststromen KW kolom F'!AH2+'Reststromen KW kolom G'!AH2+'Reststromen KW kolom H'!AH2+'Reststromen KW kolom I'!AH2+'Reststromen KW kolom J'!AH2+'Reststromen KW kolom K'!AH2+'Reststromen KW kolom L'!AH2+'Reststromen KW kolom M'!AH2)</f>
        <v>0</v>
      </c>
    </row>
    <row r="3" spans="1:34" s="31" customFormat="1" x14ac:dyDescent="0.2">
      <c r="B3" s="24" t="s">
        <v>966</v>
      </c>
      <c r="C3" s="31">
        <f>'Reststromen KW kolom D'!C3+'Reststromen KW kolom E'!C3+'Reststromen KW kolom F'!C3+'Reststromen KW kolom G'!C3+'Reststromen KW kolom H'!C3+'Reststromen KW kolom I'!C3+'Reststromen KW kolom J'!C3+'Reststromen KW kolom K'!C3+'Reststromen KW kolom L'!C3+'Reststromen KW kolom M'!C3</f>
        <v>70141.73722600007</v>
      </c>
      <c r="E3" s="24" t="s">
        <v>966</v>
      </c>
      <c r="H3" s="566">
        <f>('Reststromen KW kolom D'!H3+'Reststromen KW kolom E'!H3+'Reststromen KW kolom F'!H3+'Reststromen KW kolom G'!H3+'Reststromen KW kolom H'!H3+'Reststromen KW kolom I'!H3+'Reststromen KW kolom J'!H3+'Reststromen KW kolom K'!H3+'Reststromen KW kolom L'!H3+'Reststromen KW kolom M'!H3)/1000</f>
        <v>0</v>
      </c>
      <c r="J3" s="24" t="s">
        <v>966</v>
      </c>
      <c r="K3" s="571">
        <f>('Reststromen KW kolom D'!K3+'Reststromen KW kolom E'!K3+'Reststromen KW kolom F'!K3+'Reststromen KW kolom G'!K3+'Reststromen KW kolom H'!K3+'Reststromen KW kolom I'!K3+'Reststromen KW kolom J'!K3+'Reststromen KW kolom K'!K3+'Reststromen KW kolom L'!K3+'Reststromen KW kolom M'!K3)</f>
        <v>0</v>
      </c>
      <c r="L3" s="571">
        <f>('Reststromen KW kolom D'!L3+'Reststromen KW kolom E'!L3+'Reststromen KW kolom F'!L3+'Reststromen KW kolom G'!L3+'Reststromen KW kolom H'!L3+'Reststromen KW kolom I'!L3+'Reststromen KW kolom J'!L3+'Reststromen KW kolom K'!L3+'Reststromen KW kolom L'!L3+'Reststromen KW kolom M'!L3)</f>
        <v>0</v>
      </c>
      <c r="M3" s="571">
        <f>('Reststromen KW kolom D'!M3+'Reststromen KW kolom E'!M3+'Reststromen KW kolom F'!M3+'Reststromen KW kolom G'!M3+'Reststromen KW kolom H'!M3+'Reststromen KW kolom I'!M3+'Reststromen KW kolom J'!M3+'Reststromen KW kolom K'!M3+'Reststromen KW kolom L'!M3+'Reststromen KW kolom M'!M3)</f>
        <v>0</v>
      </c>
      <c r="N3" s="571">
        <f>('Reststromen KW kolom D'!N3+'Reststromen KW kolom E'!N3+'Reststromen KW kolom F'!N3+'Reststromen KW kolom G'!N3+'Reststromen KW kolom H'!N3+'Reststromen KW kolom I'!N3+'Reststromen KW kolom J'!N3+'Reststromen KW kolom K'!N3+'Reststromen KW kolom L'!N3+'Reststromen KW kolom M'!N3)</f>
        <v>0</v>
      </c>
      <c r="O3" s="571">
        <f>('Reststromen KW kolom D'!O3+'Reststromen KW kolom E'!O3+'Reststromen KW kolom F'!O3+'Reststromen KW kolom G'!O3+'Reststromen KW kolom H'!O3+'Reststromen KW kolom I'!O3+'Reststromen KW kolom J'!O3+'Reststromen KW kolom K'!O3+'Reststromen KW kolom L'!O3+'Reststromen KW kolom M'!O3)</f>
        <v>0</v>
      </c>
      <c r="P3" s="571">
        <f>('Reststromen KW kolom D'!P3+'Reststromen KW kolom E'!P3+'Reststromen KW kolom F'!P3+'Reststromen KW kolom G'!P3+'Reststromen KW kolom H'!P3+'Reststromen KW kolom I'!P3+'Reststromen KW kolom J'!P3+'Reststromen KW kolom K'!P3+'Reststromen KW kolom L'!P3+'Reststromen KW kolom M'!P3)</f>
        <v>0</v>
      </c>
      <c r="Q3" s="571">
        <f>('Reststromen KW kolom D'!Q3+'Reststromen KW kolom E'!Q3+'Reststromen KW kolom F'!Q3+'Reststromen KW kolom G'!Q3+'Reststromen KW kolom H'!Q3+'Reststromen KW kolom I'!Q3+'Reststromen KW kolom J'!Q3+'Reststromen KW kolom K'!Q3+'Reststromen KW kolom L'!Q3+'Reststromen KW kolom M'!Q3)</f>
        <v>0</v>
      </c>
      <c r="R3" s="571">
        <f>('Reststromen KW kolom D'!R3+'Reststromen KW kolom E'!R3+'Reststromen KW kolom F'!R3+'Reststromen KW kolom G'!R3+'Reststromen KW kolom H'!R3+'Reststromen KW kolom I'!R3+'Reststromen KW kolom J'!R3+'Reststromen KW kolom K'!R3+'Reststromen KW kolom L'!R3+'Reststromen KW kolom M'!R3)</f>
        <v>0</v>
      </c>
      <c r="S3" s="571">
        <f>('Reststromen KW kolom D'!S3+'Reststromen KW kolom E'!S3+'Reststromen KW kolom F'!S3+'Reststromen KW kolom G'!S3+'Reststromen KW kolom H'!S3+'Reststromen KW kolom I'!S3+'Reststromen KW kolom J'!S3+'Reststromen KW kolom K'!S3+'Reststromen KW kolom L'!S3+'Reststromen KW kolom M'!S3)</f>
        <v>0</v>
      </c>
      <c r="T3" s="571">
        <f>('Reststromen KW kolom D'!T3+'Reststromen KW kolom E'!T3+'Reststromen KW kolom F'!T3+'Reststromen KW kolom G'!T3+'Reststromen KW kolom H'!T3+'Reststromen KW kolom I'!T3+'Reststromen KW kolom J'!T3+'Reststromen KW kolom K'!T3+'Reststromen KW kolom L'!T3+'Reststromen KW kolom M'!T3)</f>
        <v>0</v>
      </c>
      <c r="U3" s="571">
        <f>('Reststromen KW kolom D'!U3+'Reststromen KW kolom E'!U3+'Reststromen KW kolom F'!U3+'Reststromen KW kolom G'!U3+'Reststromen KW kolom H'!U3+'Reststromen KW kolom I'!U3+'Reststromen KW kolom J'!U3+'Reststromen KW kolom K'!U3+'Reststromen KW kolom L'!U3+'Reststromen KW kolom M'!U3)</f>
        <v>0</v>
      </c>
      <c r="W3" s="24" t="s">
        <v>966</v>
      </c>
      <c r="X3" s="571">
        <f>('Reststromen KW kolom D'!X3+'Reststromen KW kolom E'!X3+'Reststromen KW kolom F'!X3+'Reststromen KW kolom G'!X3+'Reststromen KW kolom H'!X3+'Reststromen KW kolom I'!X3+'Reststromen KW kolom J'!X3+'Reststromen KW kolom K'!X3+'Reststromen KW kolom L'!X3+'Reststromen KW kolom M'!X3)</f>
        <v>0</v>
      </c>
      <c r="Y3" s="571">
        <f>('Reststromen KW kolom D'!Y3+'Reststromen KW kolom E'!Y3+'Reststromen KW kolom F'!Y3+'Reststromen KW kolom G'!Y3+'Reststromen KW kolom H'!Y3+'Reststromen KW kolom I'!Y3+'Reststromen KW kolom J'!Y3+'Reststromen KW kolom K'!Y3+'Reststromen KW kolom L'!Y3+'Reststromen KW kolom M'!Y3)</f>
        <v>0</v>
      </c>
      <c r="Z3" s="571">
        <f>('Reststromen KW kolom D'!Z3+'Reststromen KW kolom E'!Z3+'Reststromen KW kolom F'!Z3+'Reststromen KW kolom G'!Z3+'Reststromen KW kolom H'!Z3+'Reststromen KW kolom I'!Z3+'Reststromen KW kolom J'!Z3+'Reststromen KW kolom K'!Z3+'Reststromen KW kolom L'!Z3+'Reststromen KW kolom M'!Z3)</f>
        <v>0</v>
      </c>
      <c r="AA3" s="571">
        <f>('Reststromen KW kolom D'!AA3+'Reststromen KW kolom E'!AA3+'Reststromen KW kolom F'!AA3+'Reststromen KW kolom G'!AA3+'Reststromen KW kolom H'!AA3+'Reststromen KW kolom I'!AA3+'Reststromen KW kolom J'!AA3+'Reststromen KW kolom K'!AA3+'Reststromen KW kolom L'!AA3+'Reststromen KW kolom M'!AA3)</f>
        <v>0</v>
      </c>
      <c r="AB3" s="571">
        <f>('Reststromen KW kolom D'!AB3+'Reststromen KW kolom E'!AB3+'Reststromen KW kolom F'!AB3+'Reststromen KW kolom G'!AB3+'Reststromen KW kolom H'!AB3+'Reststromen KW kolom I'!AB3+'Reststromen KW kolom J'!AB3+'Reststromen KW kolom K'!AB3+'Reststromen KW kolom L'!AB3+'Reststromen KW kolom M'!AB3)</f>
        <v>0</v>
      </c>
      <c r="AC3" s="571">
        <f>('Reststromen KW kolom D'!AC3+'Reststromen KW kolom E'!AC3+'Reststromen KW kolom F'!AC3+'Reststromen KW kolom G'!AC3+'Reststromen KW kolom H'!AC3+'Reststromen KW kolom I'!AC3+'Reststromen KW kolom J'!AC3+'Reststromen KW kolom K'!AC3+'Reststromen KW kolom L'!AC3+'Reststromen KW kolom M'!AC3)</f>
        <v>0</v>
      </c>
      <c r="AD3" s="571">
        <f>('Reststromen KW kolom D'!AD3+'Reststromen KW kolom E'!AD3+'Reststromen KW kolom F'!AD3+'Reststromen KW kolom G'!AD3+'Reststromen KW kolom H'!AD3+'Reststromen KW kolom I'!AD3+'Reststromen KW kolom J'!AD3+'Reststromen KW kolom K'!AD3+'Reststromen KW kolom L'!AD3+'Reststromen KW kolom M'!AD3)</f>
        <v>0</v>
      </c>
      <c r="AE3" s="571">
        <f>('Reststromen KW kolom D'!AE3+'Reststromen KW kolom E'!AE3+'Reststromen KW kolom F'!AE3+'Reststromen KW kolom G'!AE3+'Reststromen KW kolom H'!AE3+'Reststromen KW kolom I'!AE3+'Reststromen KW kolom J'!AE3+'Reststromen KW kolom K'!AE3+'Reststromen KW kolom L'!AE3+'Reststromen KW kolom M'!AE3)</f>
        <v>0</v>
      </c>
      <c r="AF3" s="571">
        <f>('Reststromen KW kolom D'!AF3+'Reststromen KW kolom E'!AF3+'Reststromen KW kolom F'!AF3+'Reststromen KW kolom G'!AF3+'Reststromen KW kolom H'!AF3+'Reststromen KW kolom I'!AF3+'Reststromen KW kolom J'!AF3+'Reststromen KW kolom K'!AF3+'Reststromen KW kolom L'!AF3+'Reststromen KW kolom M'!AF3)</f>
        <v>0</v>
      </c>
      <c r="AG3" s="571">
        <f>('Reststromen KW kolom D'!AG3+'Reststromen KW kolom E'!AG3+'Reststromen KW kolom F'!AG3+'Reststromen KW kolom G'!AG3+'Reststromen KW kolom H'!AG3+'Reststromen KW kolom I'!AG3+'Reststromen KW kolom J'!AG3+'Reststromen KW kolom K'!AG3+'Reststromen KW kolom L'!AG3+'Reststromen KW kolom M'!AG3)</f>
        <v>0</v>
      </c>
      <c r="AH3" s="571">
        <f>('Reststromen KW kolom D'!AH3+'Reststromen KW kolom E'!AH3+'Reststromen KW kolom F'!AH3+'Reststromen KW kolom G'!AH3+'Reststromen KW kolom H'!AH3+'Reststromen KW kolom I'!AH3+'Reststromen KW kolom J'!AH3+'Reststromen KW kolom K'!AH3+'Reststromen KW kolom L'!AH3+'Reststromen KW kolom M'!AH3)</f>
        <v>0</v>
      </c>
    </row>
    <row r="4" spans="1:34" x14ac:dyDescent="0.2">
      <c r="B4" s="7" t="s">
        <v>5</v>
      </c>
      <c r="C4" s="31">
        <f>'Reststromen KW kolom D'!C4+'Reststromen KW kolom E'!C4+'Reststromen KW kolom F'!C4+'Reststromen KW kolom G'!C4+'Reststromen KW kolom H'!C4+'Reststromen KW kolom I'!C4+'Reststromen KW kolom J'!C4+'Reststromen KW kolom K'!C4+'Reststromen KW kolom L'!C4+'Reststromen KW kolom M'!C4</f>
        <v>23310977.992158003</v>
      </c>
      <c r="E4" s="7" t="s">
        <v>5</v>
      </c>
      <c r="H4" s="566">
        <f>('Reststromen KW kolom D'!H4+'Reststromen KW kolom E'!H4+'Reststromen KW kolom F'!H4+'Reststromen KW kolom G'!H4+'Reststromen KW kolom H'!H4+'Reststromen KW kolom I'!H4+'Reststromen KW kolom J'!H4+'Reststromen KW kolom K'!H4+'Reststromen KW kolom L'!H4+'Reststromen KW kolom M'!H4)/1000</f>
        <v>0</v>
      </c>
      <c r="J4" s="7" t="s">
        <v>5</v>
      </c>
      <c r="K4" s="571">
        <f>('Reststromen KW kolom D'!K4+'Reststromen KW kolom E'!K4+'Reststromen KW kolom F'!K4+'Reststromen KW kolom G'!K4+'Reststromen KW kolom H'!K4+'Reststromen KW kolom I'!K4+'Reststromen KW kolom J'!K4+'Reststromen KW kolom K'!K4+'Reststromen KW kolom L'!K4+'Reststromen KW kolom M'!K4)</f>
        <v>0</v>
      </c>
      <c r="L4" s="571">
        <f>('Reststromen KW kolom D'!L4+'Reststromen KW kolom E'!L4+'Reststromen KW kolom F'!L4+'Reststromen KW kolom G'!L4+'Reststromen KW kolom H'!L4+'Reststromen KW kolom I'!L4+'Reststromen KW kolom J'!L4+'Reststromen KW kolom K'!L4+'Reststromen KW kolom L'!L4+'Reststromen KW kolom M'!L4)</f>
        <v>0</v>
      </c>
      <c r="M4" s="571">
        <f>('Reststromen KW kolom D'!M4+'Reststromen KW kolom E'!M4+'Reststromen KW kolom F'!M4+'Reststromen KW kolom G'!M4+'Reststromen KW kolom H'!M4+'Reststromen KW kolom I'!M4+'Reststromen KW kolom J'!M4+'Reststromen KW kolom K'!M4+'Reststromen KW kolom L'!M4+'Reststromen KW kolom M'!M4)</f>
        <v>0</v>
      </c>
      <c r="N4" s="571">
        <f>('Reststromen KW kolom D'!N4+'Reststromen KW kolom E'!N4+'Reststromen KW kolom F'!N4+'Reststromen KW kolom G'!N4+'Reststromen KW kolom H'!N4+'Reststromen KW kolom I'!N4+'Reststromen KW kolom J'!N4+'Reststromen KW kolom K'!N4+'Reststromen KW kolom L'!N4+'Reststromen KW kolom M'!N4)</f>
        <v>0</v>
      </c>
      <c r="O4" s="571">
        <f>('Reststromen KW kolom D'!O4+'Reststromen KW kolom E'!O4+'Reststromen KW kolom F'!O4+'Reststromen KW kolom G'!O4+'Reststromen KW kolom H'!O4+'Reststromen KW kolom I'!O4+'Reststromen KW kolom J'!O4+'Reststromen KW kolom K'!O4+'Reststromen KW kolom L'!O4+'Reststromen KW kolom M'!O4)</f>
        <v>0</v>
      </c>
      <c r="P4" s="571">
        <f>('Reststromen KW kolom D'!P4+'Reststromen KW kolom E'!P4+'Reststromen KW kolom F'!P4+'Reststromen KW kolom G'!P4+'Reststromen KW kolom H'!P4+'Reststromen KW kolom I'!P4+'Reststromen KW kolom J'!P4+'Reststromen KW kolom K'!P4+'Reststromen KW kolom L'!P4+'Reststromen KW kolom M'!P4)</f>
        <v>0</v>
      </c>
      <c r="Q4" s="571">
        <f>('Reststromen KW kolom D'!Q4+'Reststromen KW kolom E'!Q4+'Reststromen KW kolom F'!Q4+'Reststromen KW kolom G'!Q4+'Reststromen KW kolom H'!Q4+'Reststromen KW kolom I'!Q4+'Reststromen KW kolom J'!Q4+'Reststromen KW kolom K'!Q4+'Reststromen KW kolom L'!Q4+'Reststromen KW kolom M'!Q4)</f>
        <v>0</v>
      </c>
      <c r="R4" s="571">
        <f>('Reststromen KW kolom D'!R4+'Reststromen KW kolom E'!R4+'Reststromen KW kolom F'!R4+'Reststromen KW kolom G'!R4+'Reststromen KW kolom H'!R4+'Reststromen KW kolom I'!R4+'Reststromen KW kolom J'!R4+'Reststromen KW kolom K'!R4+'Reststromen KW kolom L'!R4+'Reststromen KW kolom M'!R4)</f>
        <v>0</v>
      </c>
      <c r="S4" s="571">
        <f>('Reststromen KW kolom D'!S4+'Reststromen KW kolom E'!S4+'Reststromen KW kolom F'!S4+'Reststromen KW kolom G'!S4+'Reststromen KW kolom H'!S4+'Reststromen KW kolom I'!S4+'Reststromen KW kolom J'!S4+'Reststromen KW kolom K'!S4+'Reststromen KW kolom L'!S4+'Reststromen KW kolom M'!S4)</f>
        <v>0</v>
      </c>
      <c r="T4" s="571">
        <f>('Reststromen KW kolom D'!T4+'Reststromen KW kolom E'!T4+'Reststromen KW kolom F'!T4+'Reststromen KW kolom G'!T4+'Reststromen KW kolom H'!T4+'Reststromen KW kolom I'!T4+'Reststromen KW kolom J'!T4+'Reststromen KW kolom K'!T4+'Reststromen KW kolom L'!T4+'Reststromen KW kolom M'!T4)</f>
        <v>0</v>
      </c>
      <c r="U4" s="571">
        <f>('Reststromen KW kolom D'!U4+'Reststromen KW kolom E'!U4+'Reststromen KW kolom F'!U4+'Reststromen KW kolom G'!U4+'Reststromen KW kolom H'!U4+'Reststromen KW kolom I'!U4+'Reststromen KW kolom J'!U4+'Reststromen KW kolom K'!U4+'Reststromen KW kolom L'!U4+'Reststromen KW kolom M'!U4)</f>
        <v>0</v>
      </c>
      <c r="W4" s="7" t="s">
        <v>5</v>
      </c>
      <c r="X4" s="571">
        <f>('Reststromen KW kolom D'!X4+'Reststromen KW kolom E'!X4+'Reststromen KW kolom F'!X4+'Reststromen KW kolom G'!X4+'Reststromen KW kolom H'!X4+'Reststromen KW kolom I'!X4+'Reststromen KW kolom J'!X4+'Reststromen KW kolom K'!X4+'Reststromen KW kolom L'!X4+'Reststromen KW kolom M'!X4)</f>
        <v>0</v>
      </c>
      <c r="Y4" s="571">
        <f>('Reststromen KW kolom D'!Y4+'Reststromen KW kolom E'!Y4+'Reststromen KW kolom F'!Y4+'Reststromen KW kolom G'!Y4+'Reststromen KW kolom H'!Y4+'Reststromen KW kolom I'!Y4+'Reststromen KW kolom J'!Y4+'Reststromen KW kolom K'!Y4+'Reststromen KW kolom L'!Y4+'Reststromen KW kolom M'!Y4)</f>
        <v>0</v>
      </c>
      <c r="Z4" s="571">
        <f>('Reststromen KW kolom D'!Z4+'Reststromen KW kolom E'!Z4+'Reststromen KW kolom F'!Z4+'Reststromen KW kolom G'!Z4+'Reststromen KW kolom H'!Z4+'Reststromen KW kolom I'!Z4+'Reststromen KW kolom J'!Z4+'Reststromen KW kolom K'!Z4+'Reststromen KW kolom L'!Z4+'Reststromen KW kolom M'!Z4)</f>
        <v>0</v>
      </c>
      <c r="AA4" s="571">
        <f>('Reststromen KW kolom D'!AA4+'Reststromen KW kolom E'!AA4+'Reststromen KW kolom F'!AA4+'Reststromen KW kolom G'!AA4+'Reststromen KW kolom H'!AA4+'Reststromen KW kolom I'!AA4+'Reststromen KW kolom J'!AA4+'Reststromen KW kolom K'!AA4+'Reststromen KW kolom L'!AA4+'Reststromen KW kolom M'!AA4)</f>
        <v>0</v>
      </c>
      <c r="AB4" s="571">
        <f>('Reststromen KW kolom D'!AB4+'Reststromen KW kolom E'!AB4+'Reststromen KW kolom F'!AB4+'Reststromen KW kolom G'!AB4+'Reststromen KW kolom H'!AB4+'Reststromen KW kolom I'!AB4+'Reststromen KW kolom J'!AB4+'Reststromen KW kolom K'!AB4+'Reststromen KW kolom L'!AB4+'Reststromen KW kolom M'!AB4)</f>
        <v>0</v>
      </c>
      <c r="AC4" s="571">
        <f>('Reststromen KW kolom D'!AC4+'Reststromen KW kolom E'!AC4+'Reststromen KW kolom F'!AC4+'Reststromen KW kolom G'!AC4+'Reststromen KW kolom H'!AC4+'Reststromen KW kolom I'!AC4+'Reststromen KW kolom J'!AC4+'Reststromen KW kolom K'!AC4+'Reststromen KW kolom L'!AC4+'Reststromen KW kolom M'!AC4)</f>
        <v>0</v>
      </c>
      <c r="AD4" s="571">
        <f>('Reststromen KW kolom D'!AD4+'Reststromen KW kolom E'!AD4+'Reststromen KW kolom F'!AD4+'Reststromen KW kolom G'!AD4+'Reststromen KW kolom H'!AD4+'Reststromen KW kolom I'!AD4+'Reststromen KW kolom J'!AD4+'Reststromen KW kolom K'!AD4+'Reststromen KW kolom L'!AD4+'Reststromen KW kolom M'!AD4)</f>
        <v>0</v>
      </c>
      <c r="AE4" s="571">
        <f>('Reststromen KW kolom D'!AE4+'Reststromen KW kolom E'!AE4+'Reststromen KW kolom F'!AE4+'Reststromen KW kolom G'!AE4+'Reststromen KW kolom H'!AE4+'Reststromen KW kolom I'!AE4+'Reststromen KW kolom J'!AE4+'Reststromen KW kolom K'!AE4+'Reststromen KW kolom L'!AE4+'Reststromen KW kolom M'!AE4)</f>
        <v>0</v>
      </c>
      <c r="AF4" s="571">
        <f>('Reststromen KW kolom D'!AF4+'Reststromen KW kolom E'!AF4+'Reststromen KW kolom F'!AF4+'Reststromen KW kolom G'!AF4+'Reststromen KW kolom H'!AF4+'Reststromen KW kolom I'!AF4+'Reststromen KW kolom J'!AF4+'Reststromen KW kolom K'!AF4+'Reststromen KW kolom L'!AF4+'Reststromen KW kolom M'!AF4)</f>
        <v>0</v>
      </c>
      <c r="AG4" s="571">
        <f>('Reststromen KW kolom D'!AG4+'Reststromen KW kolom E'!AG4+'Reststromen KW kolom F'!AG4+'Reststromen KW kolom G'!AG4+'Reststromen KW kolom H'!AG4+'Reststromen KW kolom I'!AG4+'Reststromen KW kolom J'!AG4+'Reststromen KW kolom K'!AG4+'Reststromen KW kolom L'!AG4+'Reststromen KW kolom M'!AG4)</f>
        <v>0</v>
      </c>
      <c r="AH4" s="571">
        <f>('Reststromen KW kolom D'!AH4+'Reststromen KW kolom E'!AH4+'Reststromen KW kolom F'!AH4+'Reststromen KW kolom G'!AH4+'Reststromen KW kolom H'!AH4+'Reststromen KW kolom I'!AH4+'Reststromen KW kolom J'!AH4+'Reststromen KW kolom K'!AH4+'Reststromen KW kolom L'!AH4+'Reststromen KW kolom M'!AH4)</f>
        <v>0</v>
      </c>
    </row>
    <row r="5" spans="1:34" x14ac:dyDescent="0.2">
      <c r="B5" s="26" t="s">
        <v>673</v>
      </c>
      <c r="C5" s="31">
        <f>'Reststromen KW kolom D'!C5+'Reststromen KW kolom E'!C5+'Reststromen KW kolom F'!C5+'Reststromen KW kolom G'!C5+'Reststromen KW kolom H'!C5+'Reststromen KW kolom I'!C5+'Reststromen KW kolom J'!C5+'Reststromen KW kolom K'!C5+'Reststromen KW kolom L'!C5+'Reststromen KW kolom M'!C5</f>
        <v>-875827.94784200005</v>
      </c>
      <c r="E5" s="26" t="s">
        <v>673</v>
      </c>
      <c r="H5" s="566">
        <f>('Reststromen KW kolom D'!H5+'Reststromen KW kolom E'!H5+'Reststromen KW kolom F'!H5+'Reststromen KW kolom G'!H5+'Reststromen KW kolom H'!H5+'Reststromen KW kolom I'!H5+'Reststromen KW kolom J'!H5+'Reststromen KW kolom K'!H5+'Reststromen KW kolom L'!H5+'Reststromen KW kolom M'!H5)/1000</f>
        <v>0</v>
      </c>
      <c r="J5" s="26" t="s">
        <v>673</v>
      </c>
      <c r="K5" s="571">
        <f>('Reststromen KW kolom D'!K5+'Reststromen KW kolom E'!K5+'Reststromen KW kolom F'!K5+'Reststromen KW kolom G'!K5+'Reststromen KW kolom H'!K5+'Reststromen KW kolom I'!K5+'Reststromen KW kolom J'!K5+'Reststromen KW kolom K'!K5+'Reststromen KW kolom L'!K5+'Reststromen KW kolom M'!K5)</f>
        <v>0</v>
      </c>
      <c r="L5" s="571">
        <f>('Reststromen KW kolom D'!L5+'Reststromen KW kolom E'!L5+'Reststromen KW kolom F'!L5+'Reststromen KW kolom G'!L5+'Reststromen KW kolom H'!L5+'Reststromen KW kolom I'!L5+'Reststromen KW kolom J'!L5+'Reststromen KW kolom K'!L5+'Reststromen KW kolom L'!L5+'Reststromen KW kolom M'!L5)</f>
        <v>0</v>
      </c>
      <c r="M5" s="571">
        <f>('Reststromen KW kolom D'!M5+'Reststromen KW kolom E'!M5+'Reststromen KW kolom F'!M5+'Reststromen KW kolom G'!M5+'Reststromen KW kolom H'!M5+'Reststromen KW kolom I'!M5+'Reststromen KW kolom J'!M5+'Reststromen KW kolom K'!M5+'Reststromen KW kolom L'!M5+'Reststromen KW kolom M'!M5)</f>
        <v>0</v>
      </c>
      <c r="N5" s="571">
        <f>('Reststromen KW kolom D'!N5+'Reststromen KW kolom E'!N5+'Reststromen KW kolom F'!N5+'Reststromen KW kolom G'!N5+'Reststromen KW kolom H'!N5+'Reststromen KW kolom I'!N5+'Reststromen KW kolom J'!N5+'Reststromen KW kolom K'!N5+'Reststromen KW kolom L'!N5+'Reststromen KW kolom M'!N5)</f>
        <v>0</v>
      </c>
      <c r="O5" s="571">
        <f>('Reststromen KW kolom D'!O5+'Reststromen KW kolom E'!O5+'Reststromen KW kolom F'!O5+'Reststromen KW kolom G'!O5+'Reststromen KW kolom H'!O5+'Reststromen KW kolom I'!O5+'Reststromen KW kolom J'!O5+'Reststromen KW kolom K'!O5+'Reststromen KW kolom L'!O5+'Reststromen KW kolom M'!O5)</f>
        <v>0</v>
      </c>
      <c r="P5" s="571">
        <f>('Reststromen KW kolom D'!P5+'Reststromen KW kolom E'!P5+'Reststromen KW kolom F'!P5+'Reststromen KW kolom G'!P5+'Reststromen KW kolom H'!P5+'Reststromen KW kolom I'!P5+'Reststromen KW kolom J'!P5+'Reststromen KW kolom K'!P5+'Reststromen KW kolom L'!P5+'Reststromen KW kolom M'!P5)</f>
        <v>0</v>
      </c>
      <c r="Q5" s="571">
        <f>('Reststromen KW kolom D'!Q5+'Reststromen KW kolom E'!Q5+'Reststromen KW kolom F'!Q5+'Reststromen KW kolom G'!Q5+'Reststromen KW kolom H'!Q5+'Reststromen KW kolom I'!Q5+'Reststromen KW kolom J'!Q5+'Reststromen KW kolom K'!Q5+'Reststromen KW kolom L'!Q5+'Reststromen KW kolom M'!Q5)</f>
        <v>0</v>
      </c>
      <c r="R5" s="571">
        <f>('Reststromen KW kolom D'!R5+'Reststromen KW kolom E'!R5+'Reststromen KW kolom F'!R5+'Reststromen KW kolom G'!R5+'Reststromen KW kolom H'!R5+'Reststromen KW kolom I'!R5+'Reststromen KW kolom J'!R5+'Reststromen KW kolom K'!R5+'Reststromen KW kolom L'!R5+'Reststromen KW kolom M'!R5)</f>
        <v>0</v>
      </c>
      <c r="S5" s="571">
        <f>('Reststromen KW kolom D'!S5+'Reststromen KW kolom E'!S5+'Reststromen KW kolom F'!S5+'Reststromen KW kolom G'!S5+'Reststromen KW kolom H'!S5+'Reststromen KW kolom I'!S5+'Reststromen KW kolom J'!S5+'Reststromen KW kolom K'!S5+'Reststromen KW kolom L'!S5+'Reststromen KW kolom M'!S5)</f>
        <v>0</v>
      </c>
      <c r="T5" s="571">
        <f>('Reststromen KW kolom D'!T5+'Reststromen KW kolom E'!T5+'Reststromen KW kolom F'!T5+'Reststromen KW kolom G'!T5+'Reststromen KW kolom H'!T5+'Reststromen KW kolom I'!T5+'Reststromen KW kolom J'!T5+'Reststromen KW kolom K'!T5+'Reststromen KW kolom L'!T5+'Reststromen KW kolom M'!T5)</f>
        <v>0</v>
      </c>
      <c r="U5" s="571">
        <f>('Reststromen KW kolom D'!U5+'Reststromen KW kolom E'!U5+'Reststromen KW kolom F'!U5+'Reststromen KW kolom G'!U5+'Reststromen KW kolom H'!U5+'Reststromen KW kolom I'!U5+'Reststromen KW kolom J'!U5+'Reststromen KW kolom K'!U5+'Reststromen KW kolom L'!U5+'Reststromen KW kolom M'!U5)</f>
        <v>0</v>
      </c>
      <c r="W5" s="26" t="s">
        <v>673</v>
      </c>
      <c r="X5" s="571">
        <f>('Reststromen KW kolom D'!X5+'Reststromen KW kolom E'!X5+'Reststromen KW kolom F'!X5+'Reststromen KW kolom G'!X5+'Reststromen KW kolom H'!X5+'Reststromen KW kolom I'!X5+'Reststromen KW kolom J'!X5+'Reststromen KW kolom K'!X5+'Reststromen KW kolom L'!X5+'Reststromen KW kolom M'!X5)</f>
        <v>0</v>
      </c>
      <c r="Y5" s="571">
        <f>('Reststromen KW kolom D'!Y5+'Reststromen KW kolom E'!Y5+'Reststromen KW kolom F'!Y5+'Reststromen KW kolom G'!Y5+'Reststromen KW kolom H'!Y5+'Reststromen KW kolom I'!Y5+'Reststromen KW kolom J'!Y5+'Reststromen KW kolom K'!Y5+'Reststromen KW kolom L'!Y5+'Reststromen KW kolom M'!Y5)</f>
        <v>0</v>
      </c>
      <c r="Z5" s="571">
        <f>('Reststromen KW kolom D'!Z5+'Reststromen KW kolom E'!Z5+'Reststromen KW kolom F'!Z5+'Reststromen KW kolom G'!Z5+'Reststromen KW kolom H'!Z5+'Reststromen KW kolom I'!Z5+'Reststromen KW kolom J'!Z5+'Reststromen KW kolom K'!Z5+'Reststromen KW kolom L'!Z5+'Reststromen KW kolom M'!Z5)</f>
        <v>0</v>
      </c>
      <c r="AA5" s="571">
        <f>('Reststromen KW kolom D'!AA5+'Reststromen KW kolom E'!AA5+'Reststromen KW kolom F'!AA5+'Reststromen KW kolom G'!AA5+'Reststromen KW kolom H'!AA5+'Reststromen KW kolom I'!AA5+'Reststromen KW kolom J'!AA5+'Reststromen KW kolom K'!AA5+'Reststromen KW kolom L'!AA5+'Reststromen KW kolom M'!AA5)</f>
        <v>0</v>
      </c>
      <c r="AB5" s="571">
        <f>('Reststromen KW kolom D'!AB5+'Reststromen KW kolom E'!AB5+'Reststromen KW kolom F'!AB5+'Reststromen KW kolom G'!AB5+'Reststromen KW kolom H'!AB5+'Reststromen KW kolom I'!AB5+'Reststromen KW kolom J'!AB5+'Reststromen KW kolom K'!AB5+'Reststromen KW kolom L'!AB5+'Reststromen KW kolom M'!AB5)</f>
        <v>0</v>
      </c>
      <c r="AC5" s="571">
        <f>('Reststromen KW kolom D'!AC5+'Reststromen KW kolom E'!AC5+'Reststromen KW kolom F'!AC5+'Reststromen KW kolom G'!AC5+'Reststromen KW kolom H'!AC5+'Reststromen KW kolom I'!AC5+'Reststromen KW kolom J'!AC5+'Reststromen KW kolom K'!AC5+'Reststromen KW kolom L'!AC5+'Reststromen KW kolom M'!AC5)</f>
        <v>0</v>
      </c>
      <c r="AD5" s="571">
        <f>('Reststromen KW kolom D'!AD5+'Reststromen KW kolom E'!AD5+'Reststromen KW kolom F'!AD5+'Reststromen KW kolom G'!AD5+'Reststromen KW kolom H'!AD5+'Reststromen KW kolom I'!AD5+'Reststromen KW kolom J'!AD5+'Reststromen KW kolom K'!AD5+'Reststromen KW kolom L'!AD5+'Reststromen KW kolom M'!AD5)</f>
        <v>0</v>
      </c>
      <c r="AE5" s="571">
        <f>('Reststromen KW kolom D'!AE5+'Reststromen KW kolom E'!AE5+'Reststromen KW kolom F'!AE5+'Reststromen KW kolom G'!AE5+'Reststromen KW kolom H'!AE5+'Reststromen KW kolom I'!AE5+'Reststromen KW kolom J'!AE5+'Reststromen KW kolom K'!AE5+'Reststromen KW kolom L'!AE5+'Reststromen KW kolom M'!AE5)</f>
        <v>0</v>
      </c>
      <c r="AF5" s="571">
        <f>('Reststromen KW kolom D'!AF5+'Reststromen KW kolom E'!AF5+'Reststromen KW kolom F'!AF5+'Reststromen KW kolom G'!AF5+'Reststromen KW kolom H'!AF5+'Reststromen KW kolom I'!AF5+'Reststromen KW kolom J'!AF5+'Reststromen KW kolom K'!AF5+'Reststromen KW kolom L'!AF5+'Reststromen KW kolom M'!AF5)</f>
        <v>0</v>
      </c>
      <c r="AG5" s="571">
        <f>('Reststromen KW kolom D'!AG5+'Reststromen KW kolom E'!AG5+'Reststromen KW kolom F'!AG5+'Reststromen KW kolom G'!AG5+'Reststromen KW kolom H'!AG5+'Reststromen KW kolom I'!AG5+'Reststromen KW kolom J'!AG5+'Reststromen KW kolom K'!AG5+'Reststromen KW kolom L'!AG5+'Reststromen KW kolom M'!AG5)</f>
        <v>0</v>
      </c>
      <c r="AH5" s="571">
        <f>('Reststromen KW kolom D'!AH5+'Reststromen KW kolom E'!AH5+'Reststromen KW kolom F'!AH5+'Reststromen KW kolom G'!AH5+'Reststromen KW kolom H'!AH5+'Reststromen KW kolom I'!AH5+'Reststromen KW kolom J'!AH5+'Reststromen KW kolom K'!AH5+'Reststromen KW kolom L'!AH5+'Reststromen KW kolom M'!AH5)</f>
        <v>0</v>
      </c>
    </row>
    <row r="6" spans="1:34" x14ac:dyDescent="0.2">
      <c r="B6" s="38" t="s">
        <v>935</v>
      </c>
      <c r="E6" s="38" t="s">
        <v>935</v>
      </c>
      <c r="J6" s="38" t="s">
        <v>935</v>
      </c>
      <c r="K6" s="31">
        <f>SUM($H$2:$H$5)-SUM(K2:K5)</f>
        <v>0</v>
      </c>
      <c r="L6" s="31">
        <f t="shared" ref="L6:U6" si="0">SUM($H$2:$H$5)-SUM(L2:L5)</f>
        <v>0</v>
      </c>
      <c r="M6" s="31">
        <f t="shared" si="0"/>
        <v>0</v>
      </c>
      <c r="N6" s="31">
        <f t="shared" si="0"/>
        <v>0</v>
      </c>
      <c r="O6" s="31">
        <f t="shared" si="0"/>
        <v>0</v>
      </c>
      <c r="P6" s="31">
        <f t="shared" si="0"/>
        <v>0</v>
      </c>
      <c r="Q6" s="31">
        <f t="shared" si="0"/>
        <v>0</v>
      </c>
      <c r="R6" s="31">
        <f t="shared" si="0"/>
        <v>0</v>
      </c>
      <c r="S6" s="31">
        <f t="shared" si="0"/>
        <v>0</v>
      </c>
      <c r="T6" s="31">
        <f t="shared" si="0"/>
        <v>0</v>
      </c>
      <c r="U6" s="31">
        <f t="shared" si="0"/>
        <v>0</v>
      </c>
      <c r="W6" s="38" t="s">
        <v>935</v>
      </c>
    </row>
  </sheetData>
  <pageMargins left="0.7" right="0.7" top="0.75" bottom="0.75" header="0.3" footer="0.3"/>
  <pageSetup paperSize="9" orientation="portrait" horizontalDpi="0" verticalDpi="0"/>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40D21-B895-3E43-8357-27B83316332F}">
  <dimension ref="A1:AH6"/>
  <sheetViews>
    <sheetView workbookViewId="0">
      <selection activeCell="W2" sqref="W2:W5"/>
    </sheetView>
  </sheetViews>
  <sheetFormatPr baseColWidth="10" defaultColWidth="11" defaultRowHeight="16" x14ac:dyDescent="0.2"/>
  <cols>
    <col min="1" max="1" width="28.83203125" bestFit="1" customWidth="1"/>
    <col min="9" max="9" width="17.1640625" bestFit="1" customWidth="1"/>
    <col min="11" max="21" width="12.1640625" bestFit="1" customWidth="1"/>
    <col min="32" max="32" width="14.83203125" bestFit="1" customWidth="1"/>
  </cols>
  <sheetData>
    <row r="1" spans="1:34" x14ac:dyDescent="0.2">
      <c r="A1" t="s">
        <v>82</v>
      </c>
      <c r="B1" t="s">
        <v>73</v>
      </c>
      <c r="C1" t="s">
        <v>621</v>
      </c>
      <c r="E1" t="s">
        <v>62</v>
      </c>
      <c r="H1" s="569" t="s">
        <v>564</v>
      </c>
      <c r="K1" s="38" t="s">
        <v>609</v>
      </c>
      <c r="L1" s="38" t="s">
        <v>610</v>
      </c>
      <c r="M1" s="38" t="s">
        <v>611</v>
      </c>
      <c r="N1" s="38" t="s">
        <v>612</v>
      </c>
      <c r="O1" s="38" t="s">
        <v>613</v>
      </c>
      <c r="P1" s="38" t="s">
        <v>614</v>
      </c>
      <c r="Q1" s="38" t="s">
        <v>615</v>
      </c>
      <c r="R1" s="38" t="s">
        <v>616</v>
      </c>
      <c r="S1" s="38" t="s">
        <v>617</v>
      </c>
      <c r="T1" s="38" t="s">
        <v>618</v>
      </c>
      <c r="U1" s="38"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32" t="s">
        <v>965</v>
      </c>
      <c r="C2" s="31">
        <f>'Reststromen V kolom N'!C2+'Reststromen V kolom O'!C2+'Reststromen V kolom P'!C2+'Reststromen V kolom Q'!C2+'Reststromen V kolom R'!C2+'Reststromen V kolom S'!C2+'Reststromen V kolom T'!C2+'Reststromen V kolom U'!C2+'Reststromen V kolom V'!C2+'Reststromen V kolom W'!C2+'Reststromen V kolom X'!C2+'Reststromen V kolom Y'!C2+'Reststromen V kolom Z'!C2</f>
        <v>563.21225787618812</v>
      </c>
      <c r="E2" s="32" t="s">
        <v>965</v>
      </c>
      <c r="H2" s="566">
        <f>('Reststromen V kolom N'!H2+'Reststromen V kolom O'!H2+'Reststromen V kolom P'!H2+'Reststromen V kolom Q'!H2+'Reststromen V kolom R'!H2+'Reststromen V kolom S'!H2+'Reststromen V kolom T'!H2+'Reststromen V kolom U'!H2+'Reststromen V kolom V'!H2+'Reststromen V kolom W'!H2+'Reststromen V kolom X'!H2+'Reststromen V kolom Y'!H2+'Reststromen V kolom Z'!H2)/1000</f>
        <v>0</v>
      </c>
      <c r="J2" s="32" t="s">
        <v>965</v>
      </c>
      <c r="K2" s="41">
        <f>('Reststromen V kolom N'!K2+'Reststromen V kolom O'!K2+'Reststromen V kolom P'!K2+'Reststromen V kolom Q'!K2+'Reststromen V kolom R'!K2+'Reststromen V kolom S'!K2+'Reststromen V kolom T'!K2+'Reststromen V kolom U'!K2+'Reststromen V kolom V'!K2+'Reststromen V kolom W'!K2+'Reststromen V kolom X'!K2+'Reststromen V kolom Y'!K2+'Reststromen V kolom Z'!K2)</f>
        <v>0</v>
      </c>
      <c r="L2" s="41">
        <f>('Reststromen V kolom N'!L2+'Reststromen V kolom O'!L2+'Reststromen V kolom P'!L2+'Reststromen V kolom Q'!L2+'Reststromen V kolom R'!L2+'Reststromen V kolom S'!L2+'Reststromen V kolom T'!L2+'Reststromen V kolom U'!L2+'Reststromen V kolom V'!L2+'Reststromen V kolom W'!L2+'Reststromen V kolom X'!L2+'Reststromen V kolom Y'!L2+'Reststromen V kolom Z'!L2)</f>
        <v>0</v>
      </c>
      <c r="M2" s="41">
        <f>('Reststromen V kolom N'!M2+'Reststromen V kolom O'!M2+'Reststromen V kolom P'!M2+'Reststromen V kolom Q'!M2+'Reststromen V kolom R'!M2+'Reststromen V kolom S'!M2+'Reststromen V kolom T'!M2+'Reststromen V kolom U'!M2+'Reststromen V kolom V'!M2+'Reststromen V kolom W'!M2+'Reststromen V kolom X'!M2+'Reststromen V kolom Y'!M2+'Reststromen V kolom Z'!M2)</f>
        <v>0</v>
      </c>
      <c r="N2" s="41">
        <f>('Reststromen V kolom N'!N2+'Reststromen V kolom O'!N2+'Reststromen V kolom P'!N2+'Reststromen V kolom Q'!N2+'Reststromen V kolom R'!N2+'Reststromen V kolom S'!N2+'Reststromen V kolom T'!N2+'Reststromen V kolom U'!N2+'Reststromen V kolom V'!N2+'Reststromen V kolom W'!N2+'Reststromen V kolom X'!N2+'Reststromen V kolom Y'!N2+'Reststromen V kolom Z'!N2)</f>
        <v>0</v>
      </c>
      <c r="O2" s="41">
        <f>('Reststromen V kolom N'!O2+'Reststromen V kolom O'!O2+'Reststromen V kolom P'!O2+'Reststromen V kolom Q'!O2+'Reststromen V kolom R'!O2+'Reststromen V kolom S'!O2+'Reststromen V kolom T'!O2+'Reststromen V kolom U'!O2+'Reststromen V kolom V'!O2+'Reststromen V kolom W'!O2+'Reststromen V kolom X'!O2+'Reststromen V kolom Y'!O2+'Reststromen V kolom Z'!O2)</f>
        <v>0</v>
      </c>
      <c r="P2" s="41">
        <f>('Reststromen V kolom N'!P2+'Reststromen V kolom O'!P2+'Reststromen V kolom P'!P2+'Reststromen V kolom Q'!P2+'Reststromen V kolom R'!P2+'Reststromen V kolom S'!P2+'Reststromen V kolom T'!P2+'Reststromen V kolom U'!P2+'Reststromen V kolom V'!P2+'Reststromen V kolom W'!P2+'Reststromen V kolom X'!P2+'Reststromen V kolom Y'!P2+'Reststromen V kolom Z'!P2)</f>
        <v>0</v>
      </c>
      <c r="Q2" s="41">
        <f>('Reststromen V kolom N'!Q2+'Reststromen V kolom O'!Q2+'Reststromen V kolom P'!Q2+'Reststromen V kolom Q'!Q2+'Reststromen V kolom R'!Q2+'Reststromen V kolom S'!Q2+'Reststromen V kolom T'!Q2+'Reststromen V kolom U'!Q2+'Reststromen V kolom V'!Q2+'Reststromen V kolom W'!Q2+'Reststromen V kolom X'!Q2+'Reststromen V kolom Y'!Q2+'Reststromen V kolom Z'!Q2)</f>
        <v>0</v>
      </c>
      <c r="R2" s="41">
        <f>('Reststromen V kolom N'!R2+'Reststromen V kolom O'!R2+'Reststromen V kolom P'!R2+'Reststromen V kolom Q'!R2+'Reststromen V kolom R'!R2+'Reststromen V kolom S'!R2+'Reststromen V kolom T'!R2+'Reststromen V kolom U'!R2+'Reststromen V kolom V'!R2+'Reststromen V kolom W'!R2+'Reststromen V kolom X'!R2+'Reststromen V kolom Y'!R2+'Reststromen V kolom Z'!R2)</f>
        <v>0</v>
      </c>
      <c r="S2" s="41">
        <f>('Reststromen V kolom N'!S2+'Reststromen V kolom O'!S2+'Reststromen V kolom P'!S2+'Reststromen V kolom Q'!S2+'Reststromen V kolom R'!S2+'Reststromen V kolom S'!S2+'Reststromen V kolom T'!S2+'Reststromen V kolom U'!S2+'Reststromen V kolom V'!S2+'Reststromen V kolom W'!S2+'Reststromen V kolom X'!S2+'Reststromen V kolom Y'!S2+'Reststromen V kolom Z'!S2)</f>
        <v>0</v>
      </c>
      <c r="T2" s="41">
        <f>('Reststromen V kolom N'!T2+'Reststromen V kolom O'!T2+'Reststromen V kolom P'!T2+'Reststromen V kolom Q'!T2+'Reststromen V kolom R'!T2+'Reststromen V kolom S'!T2+'Reststromen V kolom T'!T2+'Reststromen V kolom U'!T2+'Reststromen V kolom V'!T2+'Reststromen V kolom W'!T2+'Reststromen V kolom X'!T2+'Reststromen V kolom Y'!T2+'Reststromen V kolom Z'!T2)</f>
        <v>0</v>
      </c>
      <c r="U2" s="41">
        <f>('Reststromen V kolom N'!U2+'Reststromen V kolom O'!U2+'Reststromen V kolom P'!U2+'Reststromen V kolom Q'!U2+'Reststromen V kolom R'!U2+'Reststromen V kolom S'!U2+'Reststromen V kolom T'!U2+'Reststromen V kolom U'!U2+'Reststromen V kolom V'!U2+'Reststromen V kolom W'!U2+'Reststromen V kolom X'!U2+'Reststromen V kolom Y'!U2+'Reststromen V kolom Z'!U2)</f>
        <v>0</v>
      </c>
      <c r="W2" s="32" t="s">
        <v>965</v>
      </c>
      <c r="X2" s="571">
        <f>('Reststromen V kolom N'!X2+'Reststromen V kolom O'!X2+'Reststromen V kolom P'!X2+'Reststromen V kolom Q'!X2+'Reststromen V kolom R'!X2+'Reststromen V kolom S'!X2+'Reststromen V kolom T'!X2+'Reststromen V kolom U'!X2+'Reststromen V kolom V'!X2+'Reststromen V kolom W'!X2+'Reststromen V kolom X'!X2+'Reststromen V kolom Y'!X2+'Reststromen V kolom Z'!X2)</f>
        <v>0</v>
      </c>
      <c r="Y2" s="571">
        <f>('Reststromen V kolom N'!Y2+'Reststromen V kolom O'!Y2+'Reststromen V kolom P'!Y2+'Reststromen V kolom Q'!Y2+'Reststromen V kolom R'!Y2+'Reststromen V kolom S'!Y2+'Reststromen V kolom T'!Y2+'Reststromen V kolom U'!Y2+'Reststromen V kolom V'!Y2+'Reststromen V kolom W'!Y2+'Reststromen V kolom X'!Y2+'Reststromen V kolom Y'!Y2+'Reststromen V kolom Z'!Y2)</f>
        <v>0</v>
      </c>
      <c r="Z2" s="571">
        <f>('Reststromen V kolom N'!Z2+'Reststromen V kolom O'!Z2+'Reststromen V kolom P'!Z2+'Reststromen V kolom Q'!Z2+'Reststromen V kolom R'!Z2+'Reststromen V kolom S'!Z2+'Reststromen V kolom T'!Z2+'Reststromen V kolom U'!Z2+'Reststromen V kolom V'!Z2+'Reststromen V kolom W'!Z2+'Reststromen V kolom X'!Z2+'Reststromen V kolom Y'!Z2+'Reststromen V kolom Z'!Z2)</f>
        <v>0</v>
      </c>
      <c r="AA2" s="571">
        <f>('Reststromen V kolom N'!AA2+'Reststromen V kolom O'!AA2+'Reststromen V kolom P'!AA2+'Reststromen V kolom Q'!AA2+'Reststromen V kolom R'!AA2+'Reststromen V kolom S'!AA2+'Reststromen V kolom T'!AA2+'Reststromen V kolom U'!AA2+'Reststromen V kolom V'!AA2+'Reststromen V kolom W'!AA2+'Reststromen V kolom X'!AA2+'Reststromen V kolom Y'!AA2+'Reststromen V kolom Z'!AA2)</f>
        <v>0</v>
      </c>
      <c r="AB2" s="571">
        <f>('Reststromen V kolom N'!AB2+'Reststromen V kolom O'!AB2+'Reststromen V kolom P'!AB2+'Reststromen V kolom Q'!AB2+'Reststromen V kolom R'!AB2+'Reststromen V kolom S'!AB2+'Reststromen V kolom T'!AB2+'Reststromen V kolom U'!AB2+'Reststromen V kolom V'!AB2+'Reststromen V kolom W'!AB2+'Reststromen V kolom X'!AB2+'Reststromen V kolom Y'!AB2+'Reststromen V kolom Z'!AB2)</f>
        <v>0</v>
      </c>
      <c r="AC2" s="571">
        <f>('Reststromen V kolom N'!AC2+'Reststromen V kolom O'!AC2+'Reststromen V kolom P'!AC2+'Reststromen V kolom Q'!AC2+'Reststromen V kolom R'!AC2+'Reststromen V kolom S'!AC2+'Reststromen V kolom T'!AC2+'Reststromen V kolom U'!AC2+'Reststromen V kolom V'!AC2+'Reststromen V kolom W'!AC2+'Reststromen V kolom X'!AC2+'Reststromen V kolom Y'!AC2+'Reststromen V kolom Z'!AC2)</f>
        <v>0</v>
      </c>
      <c r="AD2" s="571">
        <f>('Reststromen V kolom N'!AD2+'Reststromen V kolom O'!AD2+'Reststromen V kolom P'!AD2+'Reststromen V kolom Q'!AD2+'Reststromen V kolom R'!AD2+'Reststromen V kolom S'!AD2+'Reststromen V kolom T'!AD2+'Reststromen V kolom U'!AD2+'Reststromen V kolom V'!AD2+'Reststromen V kolom W'!AD2+'Reststromen V kolom X'!AD2+'Reststromen V kolom Y'!AD2+'Reststromen V kolom Z'!AD2)</f>
        <v>0</v>
      </c>
      <c r="AE2" s="571">
        <f>('Reststromen V kolom N'!AE2+'Reststromen V kolom O'!AE2+'Reststromen V kolom P'!AE2+'Reststromen V kolom Q'!AE2+'Reststromen V kolom R'!AE2+'Reststromen V kolom S'!AE2+'Reststromen V kolom T'!AE2+'Reststromen V kolom U'!AE2+'Reststromen V kolom V'!AE2+'Reststromen V kolom W'!AE2+'Reststromen V kolom X'!AE2+'Reststromen V kolom Y'!AE2+'Reststromen V kolom Z'!AE2)</f>
        <v>0</v>
      </c>
      <c r="AF2" s="571">
        <f>('Reststromen V kolom N'!AF2+'Reststromen V kolom O'!AF2+'Reststromen V kolom P'!AF2+'Reststromen V kolom Q'!AF2+'Reststromen V kolom R'!AF2+'Reststromen V kolom S'!AF2+'Reststromen V kolom T'!AF2+'Reststromen V kolom U'!AF2+'Reststromen V kolom V'!AF2+'Reststromen V kolom W'!AF2+'Reststromen V kolom X'!AF2+'Reststromen V kolom Y'!AF2+'Reststromen V kolom Z'!AF2)</f>
        <v>0</v>
      </c>
      <c r="AG2" s="571">
        <f>('Reststromen V kolom N'!AG2+'Reststromen V kolom O'!AG2+'Reststromen V kolom P'!AG2+'Reststromen V kolom Q'!AG2+'Reststromen V kolom R'!AG2+'Reststromen V kolom S'!AG2+'Reststromen V kolom T'!AG2+'Reststromen V kolom U'!AG2+'Reststromen V kolom V'!AG2+'Reststromen V kolom W'!AG2+'Reststromen V kolom X'!AG2+'Reststromen V kolom Y'!AG2+'Reststromen V kolom Z'!AG2)</f>
        <v>0</v>
      </c>
      <c r="AH2" s="571">
        <f>('Reststromen V kolom N'!AH2+'Reststromen V kolom O'!AH2+'Reststromen V kolom P'!AH2+'Reststromen V kolom Q'!AH2+'Reststromen V kolom R'!AH2+'Reststromen V kolom S'!AH2+'Reststromen V kolom T'!AH2+'Reststromen V kolom U'!AH2+'Reststromen V kolom V'!AH2+'Reststromen V kolom W'!AH2+'Reststromen V kolom X'!AH2+'Reststromen V kolom Y'!AH2+'Reststromen V kolom Z'!AH2)</f>
        <v>0</v>
      </c>
    </row>
    <row r="3" spans="1:34" s="31" customFormat="1" x14ac:dyDescent="0.2">
      <c r="B3" s="24" t="s">
        <v>966</v>
      </c>
      <c r="C3" s="31">
        <f>'Reststromen V kolom N'!C3+'Reststromen V kolom O'!C3+'Reststromen V kolom P'!C3+'Reststromen V kolom Q'!C3+'Reststromen V kolom R'!C3+'Reststromen V kolom S'!C3+'Reststromen V kolom T'!C3+'Reststromen V kolom U'!C3+'Reststromen V kolom V'!C3+'Reststromen V kolom W'!C3+'Reststromen V kolom X'!C3+'Reststromen V kolom Y'!C3+'Reststromen V kolom Z'!C3</f>
        <v>170.02954212381195</v>
      </c>
      <c r="E3" s="24" t="s">
        <v>966</v>
      </c>
      <c r="H3" s="566">
        <f>('Reststromen V kolom N'!H3+'Reststromen V kolom O'!H3+'Reststromen V kolom P'!H3+'Reststromen V kolom Q'!H3+'Reststromen V kolom R'!H3+'Reststromen V kolom S'!H3+'Reststromen V kolom T'!H3+'Reststromen V kolom U'!H3+'Reststromen V kolom V'!H3+'Reststromen V kolom W'!H3+'Reststromen V kolom X'!H3+'Reststromen V kolom Y'!H3+'Reststromen V kolom Z'!H3)/1000</f>
        <v>0</v>
      </c>
      <c r="J3" s="24" t="s">
        <v>966</v>
      </c>
      <c r="K3" s="41">
        <f>('Reststromen V kolom N'!K3+'Reststromen V kolom O'!K3+'Reststromen V kolom P'!K3+'Reststromen V kolom Q'!K3+'Reststromen V kolom R'!K3+'Reststromen V kolom S'!K3+'Reststromen V kolom T'!K3+'Reststromen V kolom U'!K3+'Reststromen V kolom V'!K3+'Reststromen V kolom W'!K3+'Reststromen V kolom X'!K3+'Reststromen V kolom Y'!K3+'Reststromen V kolom Z'!K3)</f>
        <v>0</v>
      </c>
      <c r="L3" s="41">
        <f>('Reststromen V kolom N'!L3+'Reststromen V kolom O'!L3+'Reststromen V kolom P'!L3+'Reststromen V kolom Q'!L3+'Reststromen V kolom R'!L3+'Reststromen V kolom S'!L3+'Reststromen V kolom T'!L3+'Reststromen V kolom U'!L3+'Reststromen V kolom V'!L3+'Reststromen V kolom W'!L3+'Reststromen V kolom X'!L3+'Reststromen V kolom Y'!L3+'Reststromen V kolom Z'!L3)</f>
        <v>0</v>
      </c>
      <c r="M3" s="41">
        <f>('Reststromen V kolom N'!M3+'Reststromen V kolom O'!M3+'Reststromen V kolom P'!M3+'Reststromen V kolom Q'!M3+'Reststromen V kolom R'!M3+'Reststromen V kolom S'!M3+'Reststromen V kolom T'!M3+'Reststromen V kolom U'!M3+'Reststromen V kolom V'!M3+'Reststromen V kolom W'!M3+'Reststromen V kolom X'!M3+'Reststromen V kolom Y'!M3+'Reststromen V kolom Z'!M3)</f>
        <v>0</v>
      </c>
      <c r="N3" s="41">
        <f>('Reststromen V kolom N'!N3+'Reststromen V kolom O'!N3+'Reststromen V kolom P'!N3+'Reststromen V kolom Q'!N3+'Reststromen V kolom R'!N3+'Reststromen V kolom S'!N3+'Reststromen V kolom T'!N3+'Reststromen V kolom U'!N3+'Reststromen V kolom V'!N3+'Reststromen V kolom W'!N3+'Reststromen V kolom X'!N3+'Reststromen V kolom Y'!N3+'Reststromen V kolom Z'!N3)</f>
        <v>0</v>
      </c>
      <c r="O3" s="41">
        <f>('Reststromen V kolom N'!O3+'Reststromen V kolom O'!O3+'Reststromen V kolom P'!O3+'Reststromen V kolom Q'!O3+'Reststromen V kolom R'!O3+'Reststromen V kolom S'!O3+'Reststromen V kolom T'!O3+'Reststromen V kolom U'!O3+'Reststromen V kolom V'!O3+'Reststromen V kolom W'!O3+'Reststromen V kolom X'!O3+'Reststromen V kolom Y'!O3+'Reststromen V kolom Z'!O3)</f>
        <v>0</v>
      </c>
      <c r="P3" s="41">
        <f>('Reststromen V kolom N'!P3+'Reststromen V kolom O'!P3+'Reststromen V kolom P'!P3+'Reststromen V kolom Q'!P3+'Reststromen V kolom R'!P3+'Reststromen V kolom S'!P3+'Reststromen V kolom T'!P3+'Reststromen V kolom U'!P3+'Reststromen V kolom V'!P3+'Reststromen V kolom W'!P3+'Reststromen V kolom X'!P3+'Reststromen V kolom Y'!P3+'Reststromen V kolom Z'!P3)</f>
        <v>0</v>
      </c>
      <c r="Q3" s="41">
        <f>('Reststromen V kolom N'!Q3+'Reststromen V kolom O'!Q3+'Reststromen V kolom P'!Q3+'Reststromen V kolom Q'!Q3+'Reststromen V kolom R'!Q3+'Reststromen V kolom S'!Q3+'Reststromen V kolom T'!Q3+'Reststromen V kolom U'!Q3+'Reststromen V kolom V'!Q3+'Reststromen V kolom W'!Q3+'Reststromen V kolom X'!Q3+'Reststromen V kolom Y'!Q3+'Reststromen V kolom Z'!Q3)</f>
        <v>0</v>
      </c>
      <c r="R3" s="41">
        <f>('Reststromen V kolom N'!R3+'Reststromen V kolom O'!R3+'Reststromen V kolom P'!R3+'Reststromen V kolom Q'!R3+'Reststromen V kolom R'!R3+'Reststromen V kolom S'!R3+'Reststromen V kolom T'!R3+'Reststromen V kolom U'!R3+'Reststromen V kolom V'!R3+'Reststromen V kolom W'!R3+'Reststromen V kolom X'!R3+'Reststromen V kolom Y'!R3+'Reststromen V kolom Z'!R3)</f>
        <v>0</v>
      </c>
      <c r="S3" s="41">
        <f>('Reststromen V kolom N'!S3+'Reststromen V kolom O'!S3+'Reststromen V kolom P'!S3+'Reststromen V kolom Q'!S3+'Reststromen V kolom R'!S3+'Reststromen V kolom S'!S3+'Reststromen V kolom T'!S3+'Reststromen V kolom U'!S3+'Reststromen V kolom V'!S3+'Reststromen V kolom W'!S3+'Reststromen V kolom X'!S3+'Reststromen V kolom Y'!S3+'Reststromen V kolom Z'!S3)</f>
        <v>0</v>
      </c>
      <c r="T3" s="41">
        <f>('Reststromen V kolom N'!T3+'Reststromen V kolom O'!T3+'Reststromen V kolom P'!T3+'Reststromen V kolom Q'!T3+'Reststromen V kolom R'!T3+'Reststromen V kolom S'!T3+'Reststromen V kolom T'!T3+'Reststromen V kolom U'!T3+'Reststromen V kolom V'!T3+'Reststromen V kolom W'!T3+'Reststromen V kolom X'!T3+'Reststromen V kolom Y'!T3+'Reststromen V kolom Z'!T3)</f>
        <v>0</v>
      </c>
      <c r="U3" s="41">
        <f>('Reststromen V kolom N'!U3+'Reststromen V kolom O'!U3+'Reststromen V kolom P'!U3+'Reststromen V kolom Q'!U3+'Reststromen V kolom R'!U3+'Reststromen V kolom S'!U3+'Reststromen V kolom T'!U3+'Reststromen V kolom U'!U3+'Reststromen V kolom V'!U3+'Reststromen V kolom W'!U3+'Reststromen V kolom X'!U3+'Reststromen V kolom Y'!U3+'Reststromen V kolom Z'!U3)</f>
        <v>0</v>
      </c>
      <c r="W3" s="24" t="s">
        <v>966</v>
      </c>
      <c r="X3" s="571">
        <f>('Reststromen V kolom N'!X3+'Reststromen V kolom O'!X3+'Reststromen V kolom P'!X3+'Reststromen V kolom Q'!X3+'Reststromen V kolom R'!X3+'Reststromen V kolom S'!X3+'Reststromen V kolom T'!X3+'Reststromen V kolom U'!X3+'Reststromen V kolom V'!X3+'Reststromen V kolom W'!X3+'Reststromen V kolom X'!X3+'Reststromen V kolom Y'!X3+'Reststromen V kolom Z'!X3)</f>
        <v>0</v>
      </c>
      <c r="Y3" s="571">
        <f>('Reststromen V kolom N'!Y3+'Reststromen V kolom O'!Y3+'Reststromen V kolom P'!Y3+'Reststromen V kolom Q'!Y3+'Reststromen V kolom R'!Y3+'Reststromen V kolom S'!Y3+'Reststromen V kolom T'!Y3+'Reststromen V kolom U'!Y3+'Reststromen V kolom V'!Y3+'Reststromen V kolom W'!Y3+'Reststromen V kolom X'!Y3+'Reststromen V kolom Y'!Y3+'Reststromen V kolom Z'!Y3)</f>
        <v>0</v>
      </c>
      <c r="Z3" s="571">
        <f>('Reststromen V kolom N'!Z3+'Reststromen V kolom O'!Z3+'Reststromen V kolom P'!Z3+'Reststromen V kolom Q'!Z3+'Reststromen V kolom R'!Z3+'Reststromen V kolom S'!Z3+'Reststromen V kolom T'!Z3+'Reststromen V kolom U'!Z3+'Reststromen V kolom V'!Z3+'Reststromen V kolom W'!Z3+'Reststromen V kolom X'!Z3+'Reststromen V kolom Y'!Z3+'Reststromen V kolom Z'!Z3)</f>
        <v>0</v>
      </c>
      <c r="AA3" s="571">
        <f>('Reststromen V kolom N'!AA3+'Reststromen V kolom O'!AA3+'Reststromen V kolom P'!AA3+'Reststromen V kolom Q'!AA3+'Reststromen V kolom R'!AA3+'Reststromen V kolom S'!AA3+'Reststromen V kolom T'!AA3+'Reststromen V kolom U'!AA3+'Reststromen V kolom V'!AA3+'Reststromen V kolom W'!AA3+'Reststromen V kolom X'!AA3+'Reststromen V kolom Y'!AA3+'Reststromen V kolom Z'!AA3)</f>
        <v>0</v>
      </c>
      <c r="AB3" s="571">
        <f>('Reststromen V kolom N'!AB3+'Reststromen V kolom O'!AB3+'Reststromen V kolom P'!AB3+'Reststromen V kolom Q'!AB3+'Reststromen V kolom R'!AB3+'Reststromen V kolom S'!AB3+'Reststromen V kolom T'!AB3+'Reststromen V kolom U'!AB3+'Reststromen V kolom V'!AB3+'Reststromen V kolom W'!AB3+'Reststromen V kolom X'!AB3+'Reststromen V kolom Y'!AB3+'Reststromen V kolom Z'!AB3)</f>
        <v>0</v>
      </c>
      <c r="AC3" s="571">
        <f>('Reststromen V kolom N'!AC3+'Reststromen V kolom O'!AC3+'Reststromen V kolom P'!AC3+'Reststromen V kolom Q'!AC3+'Reststromen V kolom R'!AC3+'Reststromen V kolom S'!AC3+'Reststromen V kolom T'!AC3+'Reststromen V kolom U'!AC3+'Reststromen V kolom V'!AC3+'Reststromen V kolom W'!AC3+'Reststromen V kolom X'!AC3+'Reststromen V kolom Y'!AC3+'Reststromen V kolom Z'!AC3)</f>
        <v>0</v>
      </c>
      <c r="AD3" s="571">
        <f>('Reststromen V kolom N'!AD3+'Reststromen V kolom O'!AD3+'Reststromen V kolom P'!AD3+'Reststromen V kolom Q'!AD3+'Reststromen V kolom R'!AD3+'Reststromen V kolom S'!AD3+'Reststromen V kolom T'!AD3+'Reststromen V kolom U'!AD3+'Reststromen V kolom V'!AD3+'Reststromen V kolom W'!AD3+'Reststromen V kolom X'!AD3+'Reststromen V kolom Y'!AD3+'Reststromen V kolom Z'!AD3)</f>
        <v>0</v>
      </c>
      <c r="AE3" s="571">
        <f>('Reststromen V kolom N'!AE3+'Reststromen V kolom O'!AE3+'Reststromen V kolom P'!AE3+'Reststromen V kolom Q'!AE3+'Reststromen V kolom R'!AE3+'Reststromen V kolom S'!AE3+'Reststromen V kolom T'!AE3+'Reststromen V kolom U'!AE3+'Reststromen V kolom V'!AE3+'Reststromen V kolom W'!AE3+'Reststromen V kolom X'!AE3+'Reststromen V kolom Y'!AE3+'Reststromen V kolom Z'!AE3)</f>
        <v>0</v>
      </c>
      <c r="AF3" s="571">
        <f>('Reststromen V kolom N'!AF3+'Reststromen V kolom O'!AF3+'Reststromen V kolom P'!AF3+'Reststromen V kolom Q'!AF3+'Reststromen V kolom R'!AF3+'Reststromen V kolom S'!AF3+'Reststromen V kolom T'!AF3+'Reststromen V kolom U'!AF3+'Reststromen V kolom V'!AF3+'Reststromen V kolom W'!AF3+'Reststromen V kolom X'!AF3+'Reststromen V kolom Y'!AF3+'Reststromen V kolom Z'!AF3)</f>
        <v>0</v>
      </c>
      <c r="AG3" s="571">
        <f>('Reststromen V kolom N'!AG3+'Reststromen V kolom O'!AG3+'Reststromen V kolom P'!AG3+'Reststromen V kolom Q'!AG3+'Reststromen V kolom R'!AG3+'Reststromen V kolom S'!AG3+'Reststromen V kolom T'!AG3+'Reststromen V kolom U'!AG3+'Reststromen V kolom V'!AG3+'Reststromen V kolom W'!AG3+'Reststromen V kolom X'!AG3+'Reststromen V kolom Y'!AG3+'Reststromen V kolom Z'!AG3)</f>
        <v>0</v>
      </c>
      <c r="AH3" s="571">
        <f>('Reststromen V kolom N'!AH3+'Reststromen V kolom O'!AH3+'Reststromen V kolom P'!AH3+'Reststromen V kolom Q'!AH3+'Reststromen V kolom R'!AH3+'Reststromen V kolom S'!AH3+'Reststromen V kolom T'!AH3+'Reststromen V kolom U'!AH3+'Reststromen V kolom V'!AH3+'Reststromen V kolom W'!AH3+'Reststromen V kolom X'!AH3+'Reststromen V kolom Y'!AH3+'Reststromen V kolom Z'!AH3)</f>
        <v>0</v>
      </c>
    </row>
    <row r="4" spans="1:34" x14ac:dyDescent="0.2">
      <c r="B4" s="7" t="s">
        <v>5</v>
      </c>
      <c r="C4" s="31">
        <f>'Reststromen V kolom N'!C4+'Reststromen V kolom O'!C4+'Reststromen V kolom P'!C4+'Reststromen V kolom Q'!C4+'Reststromen V kolom R'!C4+'Reststromen V kolom S'!C4+'Reststromen V kolom T'!C4+'Reststromen V kolom U'!C4+'Reststromen V kolom V'!C4+'Reststromen V kolom W'!C4+'Reststromen V kolom X'!C4+'Reststromen V kolom Y'!C4+'Reststromen V kolom Z'!C4</f>
        <v>10985.80292</v>
      </c>
      <c r="E4" s="7" t="s">
        <v>5</v>
      </c>
      <c r="H4" s="566">
        <f>('Reststromen V kolom N'!H4+'Reststromen V kolom O'!H4+'Reststromen V kolom P'!H4+'Reststromen V kolom Q'!H4+'Reststromen V kolom R'!H4+'Reststromen V kolom S'!H4+'Reststromen V kolom T'!H4+'Reststromen V kolom U'!H4+'Reststromen V kolom V'!H4+'Reststromen V kolom W'!H4+'Reststromen V kolom X'!H4+'Reststromen V kolom Y'!H4+'Reststromen V kolom Z'!H4)/1000</f>
        <v>0</v>
      </c>
      <c r="J4" s="7" t="s">
        <v>5</v>
      </c>
      <c r="K4" s="41">
        <f>('Reststromen V kolom N'!K4+'Reststromen V kolom O'!K4+'Reststromen V kolom P'!K4+'Reststromen V kolom Q'!K4+'Reststromen V kolom R'!K4+'Reststromen V kolom S'!K4+'Reststromen V kolom T'!K4+'Reststromen V kolom U'!K4+'Reststromen V kolom V'!K4+'Reststromen V kolom W'!K4+'Reststromen V kolom X'!K4+'Reststromen V kolom Y'!K4+'Reststromen V kolom Z'!K4)</f>
        <v>0</v>
      </c>
      <c r="L4" s="41">
        <f>('Reststromen V kolom N'!L4+'Reststromen V kolom O'!L4+'Reststromen V kolom P'!L4+'Reststromen V kolom Q'!L4+'Reststromen V kolom R'!L4+'Reststromen V kolom S'!L4+'Reststromen V kolom T'!L4+'Reststromen V kolom U'!L4+'Reststromen V kolom V'!L4+'Reststromen V kolom W'!L4+'Reststromen V kolom X'!L4+'Reststromen V kolom Y'!L4+'Reststromen V kolom Z'!L4)</f>
        <v>0</v>
      </c>
      <c r="M4" s="41">
        <f>('Reststromen V kolom N'!M4+'Reststromen V kolom O'!M4+'Reststromen V kolom P'!M4+'Reststromen V kolom Q'!M4+'Reststromen V kolom R'!M4+'Reststromen V kolom S'!M4+'Reststromen V kolom T'!M4+'Reststromen V kolom U'!M4+'Reststromen V kolom V'!M4+'Reststromen V kolom W'!M4+'Reststromen V kolom X'!M4+'Reststromen V kolom Y'!M4+'Reststromen V kolom Z'!M4)</f>
        <v>0</v>
      </c>
      <c r="N4" s="41">
        <f>('Reststromen V kolom N'!N4+'Reststromen V kolom O'!N4+'Reststromen V kolom P'!N4+'Reststromen V kolom Q'!N4+'Reststromen V kolom R'!N4+'Reststromen V kolom S'!N4+'Reststromen V kolom T'!N4+'Reststromen V kolom U'!N4+'Reststromen V kolom V'!N4+'Reststromen V kolom W'!N4+'Reststromen V kolom X'!N4+'Reststromen V kolom Y'!N4+'Reststromen V kolom Z'!N4)</f>
        <v>0</v>
      </c>
      <c r="O4" s="41">
        <f>('Reststromen V kolom N'!O4+'Reststromen V kolom O'!O4+'Reststromen V kolom P'!O4+'Reststromen V kolom Q'!O4+'Reststromen V kolom R'!O4+'Reststromen V kolom S'!O4+'Reststromen V kolom T'!O4+'Reststromen V kolom U'!O4+'Reststromen V kolom V'!O4+'Reststromen V kolom W'!O4+'Reststromen V kolom X'!O4+'Reststromen V kolom Y'!O4+'Reststromen V kolom Z'!O4)</f>
        <v>0</v>
      </c>
      <c r="P4" s="41">
        <f>('Reststromen V kolom N'!P4+'Reststromen V kolom O'!P4+'Reststromen V kolom P'!P4+'Reststromen V kolom Q'!P4+'Reststromen V kolom R'!P4+'Reststromen V kolom S'!P4+'Reststromen V kolom T'!P4+'Reststromen V kolom U'!P4+'Reststromen V kolom V'!P4+'Reststromen V kolom W'!P4+'Reststromen V kolom X'!P4+'Reststromen V kolom Y'!P4+'Reststromen V kolom Z'!P4)</f>
        <v>0</v>
      </c>
      <c r="Q4" s="41">
        <f>('Reststromen V kolom N'!Q4+'Reststromen V kolom O'!Q4+'Reststromen V kolom P'!Q4+'Reststromen V kolom Q'!Q4+'Reststromen V kolom R'!Q4+'Reststromen V kolom S'!Q4+'Reststromen V kolom T'!Q4+'Reststromen V kolom U'!Q4+'Reststromen V kolom V'!Q4+'Reststromen V kolom W'!Q4+'Reststromen V kolom X'!Q4+'Reststromen V kolom Y'!Q4+'Reststromen V kolom Z'!Q4)</f>
        <v>0</v>
      </c>
      <c r="R4" s="41">
        <f>('Reststromen V kolom N'!R4+'Reststromen V kolom O'!R4+'Reststromen V kolom P'!R4+'Reststromen V kolom Q'!R4+'Reststromen V kolom R'!R4+'Reststromen V kolom S'!R4+'Reststromen V kolom T'!R4+'Reststromen V kolom U'!R4+'Reststromen V kolom V'!R4+'Reststromen V kolom W'!R4+'Reststromen V kolom X'!R4+'Reststromen V kolom Y'!R4+'Reststromen V kolom Z'!R4)</f>
        <v>0</v>
      </c>
      <c r="S4" s="41">
        <f>('Reststromen V kolom N'!S4+'Reststromen V kolom O'!S4+'Reststromen V kolom P'!S4+'Reststromen V kolom Q'!S4+'Reststromen V kolom R'!S4+'Reststromen V kolom S'!S4+'Reststromen V kolom T'!S4+'Reststromen V kolom U'!S4+'Reststromen V kolom V'!S4+'Reststromen V kolom W'!S4+'Reststromen V kolom X'!S4+'Reststromen V kolom Y'!S4+'Reststromen V kolom Z'!S4)</f>
        <v>0</v>
      </c>
      <c r="T4" s="41">
        <f>('Reststromen V kolom N'!T4+'Reststromen V kolom O'!T4+'Reststromen V kolom P'!T4+'Reststromen V kolom Q'!T4+'Reststromen V kolom R'!T4+'Reststromen V kolom S'!T4+'Reststromen V kolom T'!T4+'Reststromen V kolom U'!T4+'Reststromen V kolom V'!T4+'Reststromen V kolom W'!T4+'Reststromen V kolom X'!T4+'Reststromen V kolom Y'!T4+'Reststromen V kolom Z'!T4)</f>
        <v>0</v>
      </c>
      <c r="U4" s="41">
        <f>('Reststromen V kolom N'!U4+'Reststromen V kolom O'!U4+'Reststromen V kolom P'!U4+'Reststromen V kolom Q'!U4+'Reststromen V kolom R'!U4+'Reststromen V kolom S'!U4+'Reststromen V kolom T'!U4+'Reststromen V kolom U'!U4+'Reststromen V kolom V'!U4+'Reststromen V kolom W'!U4+'Reststromen V kolom X'!U4+'Reststromen V kolom Y'!U4+'Reststromen V kolom Z'!U4)</f>
        <v>0</v>
      </c>
      <c r="W4" s="7" t="s">
        <v>5</v>
      </c>
      <c r="X4" s="571">
        <f>('Reststromen V kolom N'!X4+'Reststromen V kolom O'!X4+'Reststromen V kolom P'!X4+'Reststromen V kolom Q'!X4+'Reststromen V kolom R'!X4+'Reststromen V kolom S'!X4+'Reststromen V kolom T'!X4+'Reststromen V kolom U'!X4+'Reststromen V kolom V'!X4+'Reststromen V kolom W'!X4+'Reststromen V kolom X'!X4+'Reststromen V kolom Y'!X4+'Reststromen V kolom Z'!X4)</f>
        <v>0</v>
      </c>
      <c r="Y4" s="571">
        <f>('Reststromen V kolom N'!Y4+'Reststromen V kolom O'!Y4+'Reststromen V kolom P'!Y4+'Reststromen V kolom Q'!Y4+'Reststromen V kolom R'!Y4+'Reststromen V kolom S'!Y4+'Reststromen V kolom T'!Y4+'Reststromen V kolom U'!Y4+'Reststromen V kolom V'!Y4+'Reststromen V kolom W'!Y4+'Reststromen V kolom X'!Y4+'Reststromen V kolom Y'!Y4+'Reststromen V kolom Z'!Y4)</f>
        <v>0</v>
      </c>
      <c r="Z4" s="571">
        <f>('Reststromen V kolom N'!Z4+'Reststromen V kolom O'!Z4+'Reststromen V kolom P'!Z4+'Reststromen V kolom Q'!Z4+'Reststromen V kolom R'!Z4+'Reststromen V kolom S'!Z4+'Reststromen V kolom T'!Z4+'Reststromen V kolom U'!Z4+'Reststromen V kolom V'!Z4+'Reststromen V kolom W'!Z4+'Reststromen V kolom X'!Z4+'Reststromen V kolom Y'!Z4+'Reststromen V kolom Z'!Z4)</f>
        <v>0</v>
      </c>
      <c r="AA4" s="571">
        <f>('Reststromen V kolom N'!AA4+'Reststromen V kolom O'!AA4+'Reststromen V kolom P'!AA4+'Reststromen V kolom Q'!AA4+'Reststromen V kolom R'!AA4+'Reststromen V kolom S'!AA4+'Reststromen V kolom T'!AA4+'Reststromen V kolom U'!AA4+'Reststromen V kolom V'!AA4+'Reststromen V kolom W'!AA4+'Reststromen V kolom X'!AA4+'Reststromen V kolom Y'!AA4+'Reststromen V kolom Z'!AA4)</f>
        <v>0</v>
      </c>
      <c r="AB4" s="571">
        <f>('Reststromen V kolom N'!AB4+'Reststromen V kolom O'!AB4+'Reststromen V kolom P'!AB4+'Reststromen V kolom Q'!AB4+'Reststromen V kolom R'!AB4+'Reststromen V kolom S'!AB4+'Reststromen V kolom T'!AB4+'Reststromen V kolom U'!AB4+'Reststromen V kolom V'!AB4+'Reststromen V kolom W'!AB4+'Reststromen V kolom X'!AB4+'Reststromen V kolom Y'!AB4+'Reststromen V kolom Z'!AB4)</f>
        <v>0</v>
      </c>
      <c r="AC4" s="571">
        <f>('Reststromen V kolom N'!AC4+'Reststromen V kolom O'!AC4+'Reststromen V kolom P'!AC4+'Reststromen V kolom Q'!AC4+'Reststromen V kolom R'!AC4+'Reststromen V kolom S'!AC4+'Reststromen V kolom T'!AC4+'Reststromen V kolom U'!AC4+'Reststromen V kolom V'!AC4+'Reststromen V kolom W'!AC4+'Reststromen V kolom X'!AC4+'Reststromen V kolom Y'!AC4+'Reststromen V kolom Z'!AC4)</f>
        <v>0</v>
      </c>
      <c r="AD4" s="571">
        <f>('Reststromen V kolom N'!AD4+'Reststromen V kolom O'!AD4+'Reststromen V kolom P'!AD4+'Reststromen V kolom Q'!AD4+'Reststromen V kolom R'!AD4+'Reststromen V kolom S'!AD4+'Reststromen V kolom T'!AD4+'Reststromen V kolom U'!AD4+'Reststromen V kolom V'!AD4+'Reststromen V kolom W'!AD4+'Reststromen V kolom X'!AD4+'Reststromen V kolom Y'!AD4+'Reststromen V kolom Z'!AD4)</f>
        <v>0</v>
      </c>
      <c r="AE4" s="571">
        <f>('Reststromen V kolom N'!AE4+'Reststromen V kolom O'!AE4+'Reststromen V kolom P'!AE4+'Reststromen V kolom Q'!AE4+'Reststromen V kolom R'!AE4+'Reststromen V kolom S'!AE4+'Reststromen V kolom T'!AE4+'Reststromen V kolom U'!AE4+'Reststromen V kolom V'!AE4+'Reststromen V kolom W'!AE4+'Reststromen V kolom X'!AE4+'Reststromen V kolom Y'!AE4+'Reststromen V kolom Z'!AE4)</f>
        <v>0</v>
      </c>
      <c r="AF4" s="571">
        <f>('Reststromen V kolom N'!AF4+'Reststromen V kolom O'!AF4+'Reststromen V kolom P'!AF4+'Reststromen V kolom Q'!AF4+'Reststromen V kolom R'!AF4+'Reststromen V kolom S'!AF4+'Reststromen V kolom T'!AF4+'Reststromen V kolom U'!AF4+'Reststromen V kolom V'!AF4+'Reststromen V kolom W'!AF4+'Reststromen V kolom X'!AF4+'Reststromen V kolom Y'!AF4+'Reststromen V kolom Z'!AF4)</f>
        <v>0</v>
      </c>
      <c r="AG4" s="571">
        <f>('Reststromen V kolom N'!AG4+'Reststromen V kolom O'!AG4+'Reststromen V kolom P'!AG4+'Reststromen V kolom Q'!AG4+'Reststromen V kolom R'!AG4+'Reststromen V kolom S'!AG4+'Reststromen V kolom T'!AG4+'Reststromen V kolom U'!AG4+'Reststromen V kolom V'!AG4+'Reststromen V kolom W'!AG4+'Reststromen V kolom X'!AG4+'Reststromen V kolom Y'!AG4+'Reststromen V kolom Z'!AG4)</f>
        <v>0</v>
      </c>
      <c r="AH4" s="571">
        <f>('Reststromen V kolom N'!AH4+'Reststromen V kolom O'!AH4+'Reststromen V kolom P'!AH4+'Reststromen V kolom Q'!AH4+'Reststromen V kolom R'!AH4+'Reststromen V kolom S'!AH4+'Reststromen V kolom T'!AH4+'Reststromen V kolom U'!AH4+'Reststromen V kolom V'!AH4+'Reststromen V kolom W'!AH4+'Reststromen V kolom X'!AH4+'Reststromen V kolom Y'!AH4+'Reststromen V kolom Z'!AH4)</f>
        <v>0</v>
      </c>
    </row>
    <row r="5" spans="1:34" x14ac:dyDescent="0.2">
      <c r="B5" s="26" t="s">
        <v>673</v>
      </c>
      <c r="C5" s="31">
        <f>'Reststromen V kolom N'!C5+'Reststromen V kolom O'!C5+'Reststromen V kolom P'!C5+'Reststromen V kolom Q'!C5+'Reststromen V kolom R'!C5+'Reststromen V kolom S'!C5+'Reststromen V kolom T'!C5+'Reststromen V kolom U'!C5+'Reststromen V kolom V'!C5+'Reststromen V kolom W'!C5+'Reststromen V kolom X'!C5+'Reststromen V kolom Y'!C5+'Reststromen V kolom Z'!C5</f>
        <v>-1656.2970800000001</v>
      </c>
      <c r="E5" s="26" t="s">
        <v>673</v>
      </c>
      <c r="H5" s="566">
        <f>('Reststromen V kolom N'!H5+'Reststromen V kolom O'!H5+'Reststromen V kolom P'!H5+'Reststromen V kolom Q'!H5+'Reststromen V kolom R'!H5+'Reststromen V kolom S'!H5+'Reststromen V kolom T'!H5+'Reststromen V kolom U'!H5+'Reststromen V kolom V'!H5+'Reststromen V kolom W'!H5+'Reststromen V kolom X'!H5+'Reststromen V kolom Y'!H5+'Reststromen V kolom Z'!H5)/1000</f>
        <v>0</v>
      </c>
      <c r="J5" s="26" t="s">
        <v>673</v>
      </c>
      <c r="K5" s="41">
        <f>('Reststromen V kolom N'!K5+'Reststromen V kolom O'!K5+'Reststromen V kolom P'!K5+'Reststromen V kolom Q'!K5+'Reststromen V kolom R'!K5+'Reststromen V kolom S'!K5+'Reststromen V kolom T'!K5+'Reststromen V kolom U'!K5+'Reststromen V kolom V'!K5+'Reststromen V kolom W'!K5+'Reststromen V kolom X'!K5+'Reststromen V kolom Y'!K5+'Reststromen V kolom Z'!K5)</f>
        <v>0</v>
      </c>
      <c r="L5" s="41">
        <f>('Reststromen V kolom N'!L5+'Reststromen V kolom O'!L5+'Reststromen V kolom P'!L5+'Reststromen V kolom Q'!L5+'Reststromen V kolom R'!L5+'Reststromen V kolom S'!L5+'Reststromen V kolom T'!L5+'Reststromen V kolom U'!L5+'Reststromen V kolom V'!L5+'Reststromen V kolom W'!L5+'Reststromen V kolom X'!L5+'Reststromen V kolom Y'!L5+'Reststromen V kolom Z'!L5)</f>
        <v>0</v>
      </c>
      <c r="M5" s="41">
        <f>('Reststromen V kolom N'!M5+'Reststromen V kolom O'!M5+'Reststromen V kolom P'!M5+'Reststromen V kolom Q'!M5+'Reststromen V kolom R'!M5+'Reststromen V kolom S'!M5+'Reststromen V kolom T'!M5+'Reststromen V kolom U'!M5+'Reststromen V kolom V'!M5+'Reststromen V kolom W'!M5+'Reststromen V kolom X'!M5+'Reststromen V kolom Y'!M5+'Reststromen V kolom Z'!M5)</f>
        <v>0</v>
      </c>
      <c r="N5" s="41">
        <f>('Reststromen V kolom N'!N5+'Reststromen V kolom O'!N5+'Reststromen V kolom P'!N5+'Reststromen V kolom Q'!N5+'Reststromen V kolom R'!N5+'Reststromen V kolom S'!N5+'Reststromen V kolom T'!N5+'Reststromen V kolom U'!N5+'Reststromen V kolom V'!N5+'Reststromen V kolom W'!N5+'Reststromen V kolom X'!N5+'Reststromen V kolom Y'!N5+'Reststromen V kolom Z'!N5)</f>
        <v>0</v>
      </c>
      <c r="O5" s="41">
        <f>('Reststromen V kolom N'!O5+'Reststromen V kolom O'!O5+'Reststromen V kolom P'!O5+'Reststromen V kolom Q'!O5+'Reststromen V kolom R'!O5+'Reststromen V kolom S'!O5+'Reststromen V kolom T'!O5+'Reststromen V kolom U'!O5+'Reststromen V kolom V'!O5+'Reststromen V kolom W'!O5+'Reststromen V kolom X'!O5+'Reststromen V kolom Y'!O5+'Reststromen V kolom Z'!O5)</f>
        <v>0</v>
      </c>
      <c r="P5" s="41">
        <f>('Reststromen V kolom N'!P5+'Reststromen V kolom O'!P5+'Reststromen V kolom P'!P5+'Reststromen V kolom Q'!P5+'Reststromen V kolom R'!P5+'Reststromen V kolom S'!P5+'Reststromen V kolom T'!P5+'Reststromen V kolom U'!P5+'Reststromen V kolom V'!P5+'Reststromen V kolom W'!P5+'Reststromen V kolom X'!P5+'Reststromen V kolom Y'!P5+'Reststromen V kolom Z'!P5)</f>
        <v>0</v>
      </c>
      <c r="Q5" s="41">
        <f>('Reststromen V kolom N'!Q5+'Reststromen V kolom O'!Q5+'Reststromen V kolom P'!Q5+'Reststromen V kolom Q'!Q5+'Reststromen V kolom R'!Q5+'Reststromen V kolom S'!Q5+'Reststromen V kolom T'!Q5+'Reststromen V kolom U'!Q5+'Reststromen V kolom V'!Q5+'Reststromen V kolom W'!Q5+'Reststromen V kolom X'!Q5+'Reststromen V kolom Y'!Q5+'Reststromen V kolom Z'!Q5)</f>
        <v>0</v>
      </c>
      <c r="R5" s="41">
        <f>('Reststromen V kolom N'!R5+'Reststromen V kolom O'!R5+'Reststromen V kolom P'!R5+'Reststromen V kolom Q'!R5+'Reststromen V kolom R'!R5+'Reststromen V kolom S'!R5+'Reststromen V kolom T'!R5+'Reststromen V kolom U'!R5+'Reststromen V kolom V'!R5+'Reststromen V kolom W'!R5+'Reststromen V kolom X'!R5+'Reststromen V kolom Y'!R5+'Reststromen V kolom Z'!R5)</f>
        <v>0</v>
      </c>
      <c r="S5" s="41">
        <f>('Reststromen V kolom N'!S5+'Reststromen V kolom O'!S5+'Reststromen V kolom P'!S5+'Reststromen V kolom Q'!S5+'Reststromen V kolom R'!S5+'Reststromen V kolom S'!S5+'Reststromen V kolom T'!S5+'Reststromen V kolom U'!S5+'Reststromen V kolom V'!S5+'Reststromen V kolom W'!S5+'Reststromen V kolom X'!S5+'Reststromen V kolom Y'!S5+'Reststromen V kolom Z'!S5)</f>
        <v>0</v>
      </c>
      <c r="T5" s="41">
        <f>('Reststromen V kolom N'!T5+'Reststromen V kolom O'!T5+'Reststromen V kolom P'!T5+'Reststromen V kolom Q'!T5+'Reststromen V kolom R'!T5+'Reststromen V kolom S'!T5+'Reststromen V kolom T'!T5+'Reststromen V kolom U'!T5+'Reststromen V kolom V'!T5+'Reststromen V kolom W'!T5+'Reststromen V kolom X'!T5+'Reststromen V kolom Y'!T5+'Reststromen V kolom Z'!T5)</f>
        <v>0</v>
      </c>
      <c r="U5" s="41">
        <f>('Reststromen V kolom N'!U5+'Reststromen V kolom O'!U5+'Reststromen V kolom P'!U5+'Reststromen V kolom Q'!U5+'Reststromen V kolom R'!U5+'Reststromen V kolom S'!U5+'Reststromen V kolom T'!U5+'Reststromen V kolom U'!U5+'Reststromen V kolom V'!U5+'Reststromen V kolom W'!U5+'Reststromen V kolom X'!U5+'Reststromen V kolom Y'!U5+'Reststromen V kolom Z'!U5)</f>
        <v>0</v>
      </c>
      <c r="W5" s="26" t="s">
        <v>673</v>
      </c>
      <c r="X5" s="571">
        <f>('Reststromen V kolom N'!X5+'Reststromen V kolom O'!X5+'Reststromen V kolom P'!X5+'Reststromen V kolom Q'!X5+'Reststromen V kolom R'!X5+'Reststromen V kolom S'!X5+'Reststromen V kolom T'!X5+'Reststromen V kolom U'!X5+'Reststromen V kolom V'!X5+'Reststromen V kolom W'!X5+'Reststromen V kolom X'!X5+'Reststromen V kolom Y'!X5+'Reststromen V kolom Z'!X5)</f>
        <v>0</v>
      </c>
      <c r="Y5" s="571">
        <f>('Reststromen V kolom N'!Y5+'Reststromen V kolom O'!Y5+'Reststromen V kolom P'!Y5+'Reststromen V kolom Q'!Y5+'Reststromen V kolom R'!Y5+'Reststromen V kolom S'!Y5+'Reststromen V kolom T'!Y5+'Reststromen V kolom U'!Y5+'Reststromen V kolom V'!Y5+'Reststromen V kolom W'!Y5+'Reststromen V kolom X'!Y5+'Reststromen V kolom Y'!Y5+'Reststromen V kolom Z'!Y5)</f>
        <v>0</v>
      </c>
      <c r="Z5" s="571">
        <f>('Reststromen V kolom N'!Z5+'Reststromen V kolom O'!Z5+'Reststromen V kolom P'!Z5+'Reststromen V kolom Q'!Z5+'Reststromen V kolom R'!Z5+'Reststromen V kolom S'!Z5+'Reststromen V kolom T'!Z5+'Reststromen V kolom U'!Z5+'Reststromen V kolom V'!Z5+'Reststromen V kolom W'!Z5+'Reststromen V kolom X'!Z5+'Reststromen V kolom Y'!Z5+'Reststromen V kolom Z'!Z5)</f>
        <v>0</v>
      </c>
      <c r="AA5" s="571">
        <f>('Reststromen V kolom N'!AA5+'Reststromen V kolom O'!AA5+'Reststromen V kolom P'!AA5+'Reststromen V kolom Q'!AA5+'Reststromen V kolom R'!AA5+'Reststromen V kolom S'!AA5+'Reststromen V kolom T'!AA5+'Reststromen V kolom U'!AA5+'Reststromen V kolom V'!AA5+'Reststromen V kolom W'!AA5+'Reststromen V kolom X'!AA5+'Reststromen V kolom Y'!AA5+'Reststromen V kolom Z'!AA5)</f>
        <v>0</v>
      </c>
      <c r="AB5" s="571">
        <f>('Reststromen V kolom N'!AB5+'Reststromen V kolom O'!AB5+'Reststromen V kolom P'!AB5+'Reststromen V kolom Q'!AB5+'Reststromen V kolom R'!AB5+'Reststromen V kolom S'!AB5+'Reststromen V kolom T'!AB5+'Reststromen V kolom U'!AB5+'Reststromen V kolom V'!AB5+'Reststromen V kolom W'!AB5+'Reststromen V kolom X'!AB5+'Reststromen V kolom Y'!AB5+'Reststromen V kolom Z'!AB5)</f>
        <v>0</v>
      </c>
      <c r="AC5" s="571">
        <f>('Reststromen V kolom N'!AC5+'Reststromen V kolom O'!AC5+'Reststromen V kolom P'!AC5+'Reststromen V kolom Q'!AC5+'Reststromen V kolom R'!AC5+'Reststromen V kolom S'!AC5+'Reststromen V kolom T'!AC5+'Reststromen V kolom U'!AC5+'Reststromen V kolom V'!AC5+'Reststromen V kolom W'!AC5+'Reststromen V kolom X'!AC5+'Reststromen V kolom Y'!AC5+'Reststromen V kolom Z'!AC5)</f>
        <v>0</v>
      </c>
      <c r="AD5" s="571">
        <f>('Reststromen V kolom N'!AD5+'Reststromen V kolom O'!AD5+'Reststromen V kolom P'!AD5+'Reststromen V kolom Q'!AD5+'Reststromen V kolom R'!AD5+'Reststromen V kolom S'!AD5+'Reststromen V kolom T'!AD5+'Reststromen V kolom U'!AD5+'Reststromen V kolom V'!AD5+'Reststromen V kolom W'!AD5+'Reststromen V kolom X'!AD5+'Reststromen V kolom Y'!AD5+'Reststromen V kolom Z'!AD5)</f>
        <v>0</v>
      </c>
      <c r="AE5" s="571">
        <f>('Reststromen V kolom N'!AE5+'Reststromen V kolom O'!AE5+'Reststromen V kolom P'!AE5+'Reststromen V kolom Q'!AE5+'Reststromen V kolom R'!AE5+'Reststromen V kolom S'!AE5+'Reststromen V kolom T'!AE5+'Reststromen V kolom U'!AE5+'Reststromen V kolom V'!AE5+'Reststromen V kolom W'!AE5+'Reststromen V kolom X'!AE5+'Reststromen V kolom Y'!AE5+'Reststromen V kolom Z'!AE5)</f>
        <v>0</v>
      </c>
      <c r="AF5" s="571">
        <f>('Reststromen V kolom N'!AF5+'Reststromen V kolom O'!AF5+'Reststromen V kolom P'!AF5+'Reststromen V kolom Q'!AF5+'Reststromen V kolom R'!AF5+'Reststromen V kolom S'!AF5+'Reststromen V kolom T'!AF5+'Reststromen V kolom U'!AF5+'Reststromen V kolom V'!AF5+'Reststromen V kolom W'!AF5+'Reststromen V kolom X'!AF5+'Reststromen V kolom Y'!AF5+'Reststromen V kolom Z'!AF5)</f>
        <v>0</v>
      </c>
      <c r="AG5" s="571">
        <f>('Reststromen V kolom N'!AG5+'Reststromen V kolom O'!AG5+'Reststromen V kolom P'!AG5+'Reststromen V kolom Q'!AG5+'Reststromen V kolom R'!AG5+'Reststromen V kolom S'!AG5+'Reststromen V kolom T'!AG5+'Reststromen V kolom U'!AG5+'Reststromen V kolom V'!AG5+'Reststromen V kolom W'!AG5+'Reststromen V kolom X'!AG5+'Reststromen V kolom Y'!AG5+'Reststromen V kolom Z'!AG5)</f>
        <v>0</v>
      </c>
      <c r="AH5" s="571">
        <f>('Reststromen V kolom N'!AH5+'Reststromen V kolom O'!AH5+'Reststromen V kolom P'!AH5+'Reststromen V kolom Q'!AH5+'Reststromen V kolom R'!AH5+'Reststromen V kolom S'!AH5+'Reststromen V kolom T'!AH5+'Reststromen V kolom U'!AH5+'Reststromen V kolom V'!AH5+'Reststromen V kolom W'!AH5+'Reststromen V kolom X'!AH5+'Reststromen V kolom Y'!AH5+'Reststromen V kolom Z'!AH5)</f>
        <v>0</v>
      </c>
    </row>
    <row r="6" spans="1:34" x14ac:dyDescent="0.2">
      <c r="B6" s="38" t="s">
        <v>935</v>
      </c>
      <c r="E6" s="38" t="s">
        <v>935</v>
      </c>
      <c r="J6" s="38" t="s">
        <v>935</v>
      </c>
      <c r="K6" s="31">
        <f>SUM($H$2:$H$5)-SUM(K2:K5)</f>
        <v>0</v>
      </c>
      <c r="L6" s="31">
        <f t="shared" ref="L6:U6" si="0">SUM($H$2:$H$5)-SUM(L2:L5)</f>
        <v>0</v>
      </c>
      <c r="M6" s="31">
        <f t="shared" si="0"/>
        <v>0</v>
      </c>
      <c r="N6" s="31">
        <f t="shared" si="0"/>
        <v>0</v>
      </c>
      <c r="O6" s="31">
        <f t="shared" si="0"/>
        <v>0</v>
      </c>
      <c r="P6" s="31">
        <f t="shared" si="0"/>
        <v>0</v>
      </c>
      <c r="Q6" s="31">
        <f t="shared" si="0"/>
        <v>0</v>
      </c>
      <c r="R6" s="31">
        <f t="shared" si="0"/>
        <v>0</v>
      </c>
      <c r="S6" s="31">
        <f t="shared" si="0"/>
        <v>0</v>
      </c>
      <c r="T6" s="31">
        <f t="shared" si="0"/>
        <v>0</v>
      </c>
      <c r="U6" s="31">
        <f t="shared" si="0"/>
        <v>0</v>
      </c>
      <c r="W6" s="38" t="s">
        <v>935</v>
      </c>
    </row>
  </sheetData>
  <pageMargins left="0.7" right="0.7" top="0.75" bottom="0.75" header="0.3" footer="0.3"/>
  <pageSetup paperSize="9" orientation="portrait" horizontalDpi="0" verticalDpi="0"/>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229C-9738-0A4F-89D0-A1C99C54AE1C}">
  <dimension ref="A1:BD6"/>
  <sheetViews>
    <sheetView topLeftCell="D1" workbookViewId="0">
      <selection activeCell="W2" sqref="W2:W5"/>
    </sheetView>
  </sheetViews>
  <sheetFormatPr baseColWidth="10" defaultRowHeight="16" x14ac:dyDescent="0.2"/>
  <cols>
    <col min="1" max="1" width="29.33203125" bestFit="1" customWidth="1"/>
  </cols>
  <sheetData>
    <row r="1" spans="1:56" x14ac:dyDescent="0.2">
      <c r="A1" t="s">
        <v>777</v>
      </c>
      <c r="B1" t="s">
        <v>73</v>
      </c>
      <c r="C1" t="s">
        <v>621</v>
      </c>
      <c r="E1" t="s">
        <v>62</v>
      </c>
      <c r="H1" s="569" t="s">
        <v>564</v>
      </c>
      <c r="K1" s="38" t="s">
        <v>609</v>
      </c>
      <c r="L1" s="38" t="s">
        <v>610</v>
      </c>
      <c r="M1" s="38" t="s">
        <v>611</v>
      </c>
      <c r="N1" s="38" t="s">
        <v>612</v>
      </c>
      <c r="O1" s="38" t="s">
        <v>613</v>
      </c>
      <c r="P1" s="38" t="s">
        <v>614</v>
      </c>
      <c r="Q1" s="38" t="s">
        <v>615</v>
      </c>
      <c r="R1" s="38" t="s">
        <v>616</v>
      </c>
      <c r="S1" s="38" t="s">
        <v>617</v>
      </c>
      <c r="T1" s="38" t="s">
        <v>618</v>
      </c>
      <c r="U1" s="38" t="s">
        <v>619</v>
      </c>
      <c r="X1" s="458" t="s">
        <v>662</v>
      </c>
      <c r="Y1" s="458" t="s">
        <v>663</v>
      </c>
      <c r="Z1" s="458" t="s">
        <v>664</v>
      </c>
      <c r="AA1" s="458" t="s">
        <v>665</v>
      </c>
      <c r="AB1" s="458" t="s">
        <v>666</v>
      </c>
      <c r="AC1" s="458" t="s">
        <v>667</v>
      </c>
      <c r="AD1" s="458" t="s">
        <v>668</v>
      </c>
      <c r="AE1" s="458" t="s">
        <v>669</v>
      </c>
      <c r="AF1" s="458" t="s">
        <v>670</v>
      </c>
      <c r="AG1" s="458" t="s">
        <v>671</v>
      </c>
      <c r="AH1" s="458" t="s">
        <v>672</v>
      </c>
    </row>
    <row r="2" spans="1:56" x14ac:dyDescent="0.2">
      <c r="B2" s="32" t="s">
        <v>965</v>
      </c>
      <c r="C2" s="31">
        <f>'Reststromen S kolom AA'!C2+'Reststromen S kolom AB'!C2+'Reststromen S kolom AC'!C2+'Reststromen S kolom AD'!C2+'Reststromen S kolom AE'!C2+'Restromen S kolom AF'!C2</f>
        <v>240465.30732825</v>
      </c>
      <c r="E2" s="32" t="s">
        <v>965</v>
      </c>
      <c r="H2" s="566">
        <f>('Reststromen S kolom AA'!H2+'Reststromen S kolom AB'!H2+'Reststromen S kolom AC'!H2+'Reststromen S kolom AD'!H2+'Reststromen S kolom AE'!H2+'Restromen S kolom AF'!H2)/1000</f>
        <v>0</v>
      </c>
      <c r="J2" s="32" t="s">
        <v>965</v>
      </c>
      <c r="K2" s="41">
        <f>'Reststromen S kolom AA'!K2+'Reststromen S kolom AB'!K2+'Reststromen S kolom AC'!K2+'Reststromen S kolom AD'!K2+'Reststromen S kolom AE'!K2+'Restromen S kolom AF'!K2</f>
        <v>0</v>
      </c>
      <c r="L2" s="41">
        <f>'Reststromen S kolom AA'!L2+'Reststromen S kolom AB'!L2+'Reststromen S kolom AC'!L2+'Reststromen S kolom AD'!L2+'Reststromen S kolom AE'!L2+'Restromen S kolom AF'!L2</f>
        <v>0</v>
      </c>
      <c r="M2" s="41">
        <f>'Reststromen S kolom AA'!M2+'Reststromen S kolom AB'!M2+'Reststromen S kolom AC'!M2+'Reststromen S kolom AD'!M2+'Reststromen S kolom AE'!M2+'Restromen S kolom AF'!M2</f>
        <v>0</v>
      </c>
      <c r="N2" s="41">
        <f>'Reststromen S kolom AA'!N2+'Reststromen S kolom AB'!N2+'Reststromen S kolom AC'!N2+'Reststromen S kolom AD'!N2+'Reststromen S kolom AE'!N2+'Restromen S kolom AF'!N2</f>
        <v>0</v>
      </c>
      <c r="O2" s="41">
        <f>'Reststromen S kolom AA'!O2+'Reststromen S kolom AB'!O2+'Reststromen S kolom AC'!O2+'Reststromen S kolom AD'!O2+'Reststromen S kolom AE'!O2+'Restromen S kolom AF'!O2</f>
        <v>0</v>
      </c>
      <c r="P2" s="41">
        <f>'Reststromen S kolom AA'!P2+'Reststromen S kolom AB'!P2+'Reststromen S kolom AC'!P2+'Reststromen S kolom AD'!P2+'Reststromen S kolom AE'!P2+'Restromen S kolom AF'!P2</f>
        <v>0</v>
      </c>
      <c r="Q2" s="41">
        <f>'Reststromen S kolom AA'!Q2+'Reststromen S kolom AB'!Q2+'Reststromen S kolom AC'!Q2+'Reststromen S kolom AD'!Q2+'Reststromen S kolom AE'!Q2+'Restromen S kolom AF'!Q2</f>
        <v>0</v>
      </c>
      <c r="R2" s="41">
        <f>'Reststromen S kolom AA'!R2+'Reststromen S kolom AB'!R2+'Reststromen S kolom AC'!R2+'Reststromen S kolom AD'!R2+'Reststromen S kolom AE'!R2+'Restromen S kolom AF'!R2</f>
        <v>0</v>
      </c>
      <c r="S2" s="41">
        <f>'Reststromen S kolom AA'!S2+'Reststromen S kolom AB'!S2+'Reststromen S kolom AC'!S2+'Reststromen S kolom AD'!S2+'Reststromen S kolom AE'!S2+'Restromen S kolom AF'!S2</f>
        <v>0</v>
      </c>
      <c r="T2" s="41">
        <f>'Reststromen S kolom AA'!T2+'Reststromen S kolom AB'!T2+'Reststromen S kolom AC'!T2+'Reststromen S kolom AD'!T2+'Reststromen S kolom AE'!T2+'Restromen S kolom AF'!T2</f>
        <v>0</v>
      </c>
      <c r="U2" s="41">
        <f>'Reststromen S kolom AA'!U2+'Reststromen S kolom AB'!U2+'Reststromen S kolom AC'!U2+'Reststromen S kolom AD'!U2+'Reststromen S kolom AE'!U2+'Restromen S kolom AF'!U2</f>
        <v>0</v>
      </c>
      <c r="W2" s="32" t="s">
        <v>965</v>
      </c>
      <c r="X2" s="41">
        <f>'Reststromen S kolom AA'!X2+'Reststromen S kolom AB'!X2+'Reststromen S kolom AC'!X2+'Reststromen S kolom AD'!X2+'Reststromen S kolom AE'!X2+'Restromen S kolom AF'!X2</f>
        <v>0</v>
      </c>
      <c r="Y2" s="41">
        <f>'Reststromen S kolom AA'!Y2+'Reststromen S kolom AB'!Y2+'Reststromen S kolom AC'!Y2+'Reststromen S kolom AD'!Y2+'Reststromen S kolom AE'!Y2+'Restromen S kolom AF'!Y2</f>
        <v>0</v>
      </c>
      <c r="Z2" s="41">
        <f>'Reststromen S kolom AA'!Z2+'Reststromen S kolom AB'!Z2+'Reststromen S kolom AC'!Z2+'Reststromen S kolom AD'!Z2+'Reststromen S kolom AE'!Z2+'Restromen S kolom AF'!Z2</f>
        <v>0</v>
      </c>
      <c r="AA2" s="41">
        <f>'Reststromen S kolom AA'!AA2+'Reststromen S kolom AB'!AA2+'Reststromen S kolom AC'!AA2+'Reststromen S kolom AD'!AA2+'Reststromen S kolom AE'!AA2+'Restromen S kolom AF'!AA2</f>
        <v>0</v>
      </c>
      <c r="AB2" s="41">
        <f>'Reststromen S kolom AA'!AB2+'Reststromen S kolom AB'!AB2+'Reststromen S kolom AC'!AB2+'Reststromen S kolom AD'!AB2+'Reststromen S kolom AE'!AB2+'Restromen S kolom AF'!AB2</f>
        <v>0</v>
      </c>
      <c r="AC2" s="41">
        <f>'Reststromen S kolom AA'!AC2+'Reststromen S kolom AB'!AC2+'Reststromen S kolom AC'!AC2+'Reststromen S kolom AD'!AC2+'Reststromen S kolom AE'!AC2+'Restromen S kolom AF'!AC2</f>
        <v>0</v>
      </c>
      <c r="AD2" s="41">
        <f>'Reststromen S kolom AA'!AD2+'Reststromen S kolom AB'!AD2+'Reststromen S kolom AC'!AD2+'Reststromen S kolom AD'!AD2+'Reststromen S kolom AE'!AD2+'Restromen S kolom AF'!AD2</f>
        <v>0</v>
      </c>
      <c r="AE2" s="41">
        <f>'Reststromen S kolom AA'!AE2+'Reststromen S kolom AB'!AE2+'Reststromen S kolom AC'!AE2+'Reststromen S kolom AD'!AE2+'Reststromen S kolom AE'!AE2+'Restromen S kolom AF'!AE2</f>
        <v>0</v>
      </c>
      <c r="AF2" s="41">
        <f>'Reststromen S kolom AA'!AF2+'Reststromen S kolom AB'!AF2+'Reststromen S kolom AC'!AF2+'Reststromen S kolom AD'!AF2+'Reststromen S kolom AE'!AF2+'Restromen S kolom AF'!AF2</f>
        <v>0</v>
      </c>
      <c r="AG2" s="41">
        <f>'Reststromen S kolom AA'!AG2+'Reststromen S kolom AB'!AG2+'Reststromen S kolom AC'!AG2+'Reststromen S kolom AD'!AG2+'Reststromen S kolom AE'!AG2+'Restromen S kolom AF'!AG2</f>
        <v>0</v>
      </c>
      <c r="AH2" s="41">
        <f>'Reststromen S kolom AA'!AH2+'Reststromen S kolom AB'!AH2+'Reststromen S kolom AC'!AH2+'Reststromen S kolom AD'!AH2+'Reststromen S kolom AE'!AH2+'Restromen S kolom AF'!AH2</f>
        <v>0</v>
      </c>
    </row>
    <row r="3" spans="1:56" x14ac:dyDescent="0.2">
      <c r="A3" s="31"/>
      <c r="B3" s="24" t="s">
        <v>966</v>
      </c>
      <c r="C3" s="31">
        <f>'Reststromen S kolom AA'!C3+'Reststromen S kolom AB'!C3+'Reststromen S kolom AC'!C3+'Reststromen S kolom AD'!C3+'Reststromen S kolom AE'!C3+'Restromen S kolom AF'!C3</f>
        <v>12656.06880675001</v>
      </c>
      <c r="D3" s="31"/>
      <c r="E3" s="24" t="s">
        <v>966</v>
      </c>
      <c r="F3" s="31"/>
      <c r="G3" s="31"/>
      <c r="H3" s="566">
        <f>('Reststromen S kolom AA'!H3+'Reststromen S kolom AB'!H3+'Reststromen S kolom AC'!H3+'Reststromen S kolom AD'!H3+'Reststromen S kolom AE'!H3+'Restromen S kolom AF'!H3)/1000</f>
        <v>0</v>
      </c>
      <c r="I3" s="31"/>
      <c r="J3" s="24" t="s">
        <v>966</v>
      </c>
      <c r="K3" s="41">
        <f>'Reststromen S kolom AA'!K3+'Reststromen S kolom AB'!K3+'Reststromen S kolom AC'!K3+'Reststromen S kolom AD'!K3+'Reststromen S kolom AE'!K3+'Restromen S kolom AF'!K3</f>
        <v>0</v>
      </c>
      <c r="L3" s="41">
        <f>'Reststromen S kolom AA'!L3+'Reststromen S kolom AB'!L3+'Reststromen S kolom AC'!L3+'Reststromen S kolom AD'!L3+'Reststromen S kolom AE'!L3+'Restromen S kolom AF'!L3</f>
        <v>0</v>
      </c>
      <c r="M3" s="41">
        <f>'Reststromen S kolom AA'!M3+'Reststromen S kolom AB'!M3+'Reststromen S kolom AC'!M3+'Reststromen S kolom AD'!M3+'Reststromen S kolom AE'!M3+'Restromen S kolom AF'!M3</f>
        <v>0</v>
      </c>
      <c r="N3" s="41">
        <f>'Reststromen S kolom AA'!N3+'Reststromen S kolom AB'!N3+'Reststromen S kolom AC'!N3+'Reststromen S kolom AD'!N3+'Reststromen S kolom AE'!N3+'Restromen S kolom AF'!N3</f>
        <v>0</v>
      </c>
      <c r="O3" s="41">
        <f>'Reststromen S kolom AA'!O3+'Reststromen S kolom AB'!O3+'Reststromen S kolom AC'!O3+'Reststromen S kolom AD'!O3+'Reststromen S kolom AE'!O3+'Restromen S kolom AF'!O3</f>
        <v>0</v>
      </c>
      <c r="P3" s="41">
        <f>'Reststromen S kolom AA'!P3+'Reststromen S kolom AB'!P3+'Reststromen S kolom AC'!P3+'Reststromen S kolom AD'!P3+'Reststromen S kolom AE'!P3+'Restromen S kolom AF'!P3</f>
        <v>0</v>
      </c>
      <c r="Q3" s="41">
        <f>'Reststromen S kolom AA'!Q3+'Reststromen S kolom AB'!Q3+'Reststromen S kolom AC'!Q3+'Reststromen S kolom AD'!Q3+'Reststromen S kolom AE'!Q3+'Restromen S kolom AF'!Q3</f>
        <v>0</v>
      </c>
      <c r="R3" s="41">
        <f>'Reststromen S kolom AA'!R3+'Reststromen S kolom AB'!R3+'Reststromen S kolom AC'!R3+'Reststromen S kolom AD'!R3+'Reststromen S kolom AE'!R3+'Restromen S kolom AF'!R3</f>
        <v>0</v>
      </c>
      <c r="S3" s="41">
        <f>'Reststromen S kolom AA'!S3+'Reststromen S kolom AB'!S3+'Reststromen S kolom AC'!S3+'Reststromen S kolom AD'!S3+'Reststromen S kolom AE'!S3+'Restromen S kolom AF'!S3</f>
        <v>0</v>
      </c>
      <c r="T3" s="41">
        <f>'Reststromen S kolom AA'!T3+'Reststromen S kolom AB'!T3+'Reststromen S kolom AC'!T3+'Reststromen S kolom AD'!T3+'Reststromen S kolom AE'!T3+'Restromen S kolom AF'!T3</f>
        <v>0</v>
      </c>
      <c r="U3" s="41">
        <f>'Reststromen S kolom AA'!U3+'Reststromen S kolom AB'!U3+'Reststromen S kolom AC'!U3+'Reststromen S kolom AD'!U3+'Reststromen S kolom AE'!U3+'Restromen S kolom AF'!U3</f>
        <v>0</v>
      </c>
      <c r="V3" s="31"/>
      <c r="W3" s="24" t="s">
        <v>966</v>
      </c>
      <c r="X3" s="41">
        <f>'Reststromen S kolom AA'!X3+'Reststromen S kolom AB'!X3+'Reststromen S kolom AC'!X3+'Reststromen S kolom AD'!X3+'Reststromen S kolom AE'!X3+'Restromen S kolom AF'!X3</f>
        <v>0</v>
      </c>
      <c r="Y3" s="41">
        <f>'Reststromen S kolom AA'!Y3+'Reststromen S kolom AB'!Y3+'Reststromen S kolom AC'!Y3+'Reststromen S kolom AD'!Y3+'Reststromen S kolom AE'!Y3+'Restromen S kolom AF'!Y3</f>
        <v>0</v>
      </c>
      <c r="Z3" s="41">
        <f>'Reststromen S kolom AA'!Z3+'Reststromen S kolom AB'!Z3+'Reststromen S kolom AC'!Z3+'Reststromen S kolom AD'!Z3+'Reststromen S kolom AE'!Z3+'Restromen S kolom AF'!Z3</f>
        <v>0</v>
      </c>
      <c r="AA3" s="41">
        <f>'Reststromen S kolom AA'!AA3+'Reststromen S kolom AB'!AA3+'Reststromen S kolom AC'!AA3+'Reststromen S kolom AD'!AA3+'Reststromen S kolom AE'!AA3+'Restromen S kolom AF'!AA3</f>
        <v>0</v>
      </c>
      <c r="AB3" s="41">
        <f>'Reststromen S kolom AA'!AB3+'Reststromen S kolom AB'!AB3+'Reststromen S kolom AC'!AB3+'Reststromen S kolom AD'!AB3+'Reststromen S kolom AE'!AB3+'Restromen S kolom AF'!AB3</f>
        <v>0</v>
      </c>
      <c r="AC3" s="41">
        <f>'Reststromen S kolom AA'!AC3+'Reststromen S kolom AB'!AC3+'Reststromen S kolom AC'!AC3+'Reststromen S kolom AD'!AC3+'Reststromen S kolom AE'!AC3+'Restromen S kolom AF'!AC3</f>
        <v>0</v>
      </c>
      <c r="AD3" s="41">
        <f>'Reststromen S kolom AA'!AD3+'Reststromen S kolom AB'!AD3+'Reststromen S kolom AC'!AD3+'Reststromen S kolom AD'!AD3+'Reststromen S kolom AE'!AD3+'Restromen S kolom AF'!AD3</f>
        <v>0</v>
      </c>
      <c r="AE3" s="41">
        <f>'Reststromen S kolom AA'!AE3+'Reststromen S kolom AB'!AE3+'Reststromen S kolom AC'!AE3+'Reststromen S kolom AD'!AE3+'Reststromen S kolom AE'!AE3+'Restromen S kolom AF'!AE3</f>
        <v>0</v>
      </c>
      <c r="AF3" s="41">
        <f>'Reststromen S kolom AA'!AF3+'Reststromen S kolom AB'!AF3+'Reststromen S kolom AC'!AF3+'Reststromen S kolom AD'!AF3+'Reststromen S kolom AE'!AF3+'Restromen S kolom AF'!AF3</f>
        <v>0</v>
      </c>
      <c r="AG3" s="41">
        <f>'Reststromen S kolom AA'!AG3+'Reststromen S kolom AB'!AG3+'Reststromen S kolom AC'!AG3+'Reststromen S kolom AD'!AG3+'Reststromen S kolom AE'!AG3+'Restromen S kolom AF'!AG3</f>
        <v>0</v>
      </c>
      <c r="AH3" s="41">
        <f>'Reststromen S kolom AA'!AH3+'Reststromen S kolom AB'!AH3+'Reststromen S kolom AC'!AH3+'Reststromen S kolom AD'!AH3+'Reststromen S kolom AE'!AH3+'Restromen S kolom AF'!AH3</f>
        <v>0</v>
      </c>
      <c r="AI3" s="31"/>
      <c r="AJ3" s="31"/>
      <c r="AK3" s="31"/>
      <c r="AL3" s="31"/>
      <c r="AM3" s="31"/>
      <c r="AN3" s="31"/>
      <c r="AO3" s="31"/>
      <c r="AP3" s="31"/>
      <c r="AQ3" s="31"/>
      <c r="AR3" s="31"/>
      <c r="AS3" s="31"/>
      <c r="AT3" s="31"/>
      <c r="AU3" s="31"/>
      <c r="AV3" s="31"/>
      <c r="AW3" s="31"/>
      <c r="AX3" s="31"/>
      <c r="AY3" s="31"/>
      <c r="AZ3" s="31"/>
      <c r="BA3" s="31"/>
      <c r="BB3" s="31"/>
      <c r="BC3" s="31"/>
      <c r="BD3" s="31"/>
    </row>
    <row r="4" spans="1:56" x14ac:dyDescent="0.2">
      <c r="B4" s="7" t="s">
        <v>5</v>
      </c>
      <c r="C4" s="31">
        <f>'Reststromen S kolom AA'!C4+'Reststromen S kolom AB'!C4+'Reststromen S kolom AC'!C4+'Reststromen S kolom AD'!C4+'Reststromen S kolom AE'!C4+'Restromen S kolom AF'!C4</f>
        <v>3737663.8234214997</v>
      </c>
      <c r="E4" s="7" t="s">
        <v>5</v>
      </c>
      <c r="H4" s="566">
        <f>('Reststromen S kolom AA'!H4+'Reststromen S kolom AB'!H4+'Reststromen S kolom AC'!H4+'Reststromen S kolom AD'!H4+'Reststromen S kolom AE'!H4+'Restromen S kolom AF'!H4)/1000</f>
        <v>0</v>
      </c>
      <c r="J4" s="7" t="s">
        <v>5</v>
      </c>
      <c r="K4" s="41">
        <f>'Reststromen S kolom AA'!K4+'Reststromen S kolom AB'!K4+'Reststromen S kolom AC'!K4+'Reststromen S kolom AD'!K4+'Reststromen S kolom AE'!K4+'Restromen S kolom AF'!K4</f>
        <v>0</v>
      </c>
      <c r="L4" s="41">
        <f>'Reststromen S kolom AA'!L4+'Reststromen S kolom AB'!L4+'Reststromen S kolom AC'!L4+'Reststromen S kolom AD'!L4+'Reststromen S kolom AE'!L4+'Restromen S kolom AF'!L4</f>
        <v>0</v>
      </c>
      <c r="M4" s="41">
        <f>'Reststromen S kolom AA'!M4+'Reststromen S kolom AB'!M4+'Reststromen S kolom AC'!M4+'Reststromen S kolom AD'!M4+'Reststromen S kolom AE'!M4+'Restromen S kolom AF'!M4</f>
        <v>0</v>
      </c>
      <c r="N4" s="41">
        <f>'Reststromen S kolom AA'!N4+'Reststromen S kolom AB'!N4+'Reststromen S kolom AC'!N4+'Reststromen S kolom AD'!N4+'Reststromen S kolom AE'!N4+'Restromen S kolom AF'!N4</f>
        <v>0</v>
      </c>
      <c r="O4" s="41">
        <f>'Reststromen S kolom AA'!O4+'Reststromen S kolom AB'!O4+'Reststromen S kolom AC'!O4+'Reststromen S kolom AD'!O4+'Reststromen S kolom AE'!O4+'Restromen S kolom AF'!O4</f>
        <v>0</v>
      </c>
      <c r="P4" s="41">
        <f>'Reststromen S kolom AA'!P4+'Reststromen S kolom AB'!P4+'Reststromen S kolom AC'!P4+'Reststromen S kolom AD'!P4+'Reststromen S kolom AE'!P4+'Restromen S kolom AF'!P4</f>
        <v>0</v>
      </c>
      <c r="Q4" s="41">
        <f>'Reststromen S kolom AA'!Q4+'Reststromen S kolom AB'!Q4+'Reststromen S kolom AC'!Q4+'Reststromen S kolom AD'!Q4+'Reststromen S kolom AE'!Q4+'Restromen S kolom AF'!Q4</f>
        <v>0</v>
      </c>
      <c r="R4" s="41">
        <f>'Reststromen S kolom AA'!R4+'Reststromen S kolom AB'!R4+'Reststromen S kolom AC'!R4+'Reststromen S kolom AD'!R4+'Reststromen S kolom AE'!R4+'Restromen S kolom AF'!R4</f>
        <v>0</v>
      </c>
      <c r="S4" s="41">
        <f>'Reststromen S kolom AA'!S4+'Reststromen S kolom AB'!S4+'Reststromen S kolom AC'!S4+'Reststromen S kolom AD'!S4+'Reststromen S kolom AE'!S4+'Restromen S kolom AF'!S4</f>
        <v>0</v>
      </c>
      <c r="T4" s="41">
        <f>'Reststromen S kolom AA'!T4+'Reststromen S kolom AB'!T4+'Reststromen S kolom AC'!T4+'Reststromen S kolom AD'!T4+'Reststromen S kolom AE'!T4+'Restromen S kolom AF'!T4</f>
        <v>0</v>
      </c>
      <c r="U4" s="41">
        <f>'Reststromen S kolom AA'!U4+'Reststromen S kolom AB'!U4+'Reststromen S kolom AC'!U4+'Reststromen S kolom AD'!U4+'Reststromen S kolom AE'!U4+'Restromen S kolom AF'!U4</f>
        <v>0</v>
      </c>
      <c r="W4" s="7" t="s">
        <v>5</v>
      </c>
      <c r="X4" s="41">
        <f>'Reststromen S kolom AA'!X4+'Reststromen S kolom AB'!X4+'Reststromen S kolom AC'!X4+'Reststromen S kolom AD'!X4+'Reststromen S kolom AE'!X4+'Restromen S kolom AF'!X4</f>
        <v>0</v>
      </c>
      <c r="Y4" s="41">
        <f>'Reststromen S kolom AA'!Y4+'Reststromen S kolom AB'!Y4+'Reststromen S kolom AC'!Y4+'Reststromen S kolom AD'!Y4+'Reststromen S kolom AE'!Y4+'Restromen S kolom AF'!Y4</f>
        <v>0</v>
      </c>
      <c r="Z4" s="41">
        <f>'Reststromen S kolom AA'!Z4+'Reststromen S kolom AB'!Z4+'Reststromen S kolom AC'!Z4+'Reststromen S kolom AD'!Z4+'Reststromen S kolom AE'!Z4+'Restromen S kolom AF'!Z4</f>
        <v>0</v>
      </c>
      <c r="AA4" s="41">
        <f>'Reststromen S kolom AA'!AA4+'Reststromen S kolom AB'!AA4+'Reststromen S kolom AC'!AA4+'Reststromen S kolom AD'!AA4+'Reststromen S kolom AE'!AA4+'Restromen S kolom AF'!AA4</f>
        <v>0</v>
      </c>
      <c r="AB4" s="41">
        <f>'Reststromen S kolom AA'!AB4+'Reststromen S kolom AB'!AB4+'Reststromen S kolom AC'!AB4+'Reststromen S kolom AD'!AB4+'Reststromen S kolom AE'!AB4+'Restromen S kolom AF'!AB4</f>
        <v>0</v>
      </c>
      <c r="AC4" s="41">
        <f>'Reststromen S kolom AA'!AC4+'Reststromen S kolom AB'!AC4+'Reststromen S kolom AC'!AC4+'Reststromen S kolom AD'!AC4+'Reststromen S kolom AE'!AC4+'Restromen S kolom AF'!AC4</f>
        <v>0</v>
      </c>
      <c r="AD4" s="41">
        <f>'Reststromen S kolom AA'!AD4+'Reststromen S kolom AB'!AD4+'Reststromen S kolom AC'!AD4+'Reststromen S kolom AD'!AD4+'Reststromen S kolom AE'!AD4+'Restromen S kolom AF'!AD4</f>
        <v>0</v>
      </c>
      <c r="AE4" s="41">
        <f>'Reststromen S kolom AA'!AE4+'Reststromen S kolom AB'!AE4+'Reststromen S kolom AC'!AE4+'Reststromen S kolom AD'!AE4+'Reststromen S kolom AE'!AE4+'Restromen S kolom AF'!AE4</f>
        <v>0</v>
      </c>
      <c r="AF4" s="41">
        <f>'Reststromen S kolom AA'!AF4+'Reststromen S kolom AB'!AF4+'Reststromen S kolom AC'!AF4+'Reststromen S kolom AD'!AF4+'Reststromen S kolom AE'!AF4+'Restromen S kolom AF'!AF4</f>
        <v>0</v>
      </c>
      <c r="AG4" s="41">
        <f>'Reststromen S kolom AA'!AG4+'Reststromen S kolom AB'!AG4+'Reststromen S kolom AC'!AG4+'Reststromen S kolom AD'!AG4+'Reststromen S kolom AE'!AG4+'Restromen S kolom AF'!AG4</f>
        <v>0</v>
      </c>
      <c r="AH4" s="41">
        <f>'Reststromen S kolom AA'!AH4+'Reststromen S kolom AB'!AH4+'Reststromen S kolom AC'!AH4+'Reststromen S kolom AD'!AH4+'Reststromen S kolom AE'!AH4+'Restromen S kolom AF'!AH4</f>
        <v>0</v>
      </c>
    </row>
    <row r="5" spans="1:56" x14ac:dyDescent="0.2">
      <c r="B5" s="26" t="s">
        <v>673</v>
      </c>
      <c r="C5" s="31">
        <f>'Reststromen S kolom AA'!C5+'Reststromen S kolom AB'!C5+'Reststromen S kolom AC'!C5+'Reststromen S kolom AD'!C5+'Reststromen S kolom AE'!C5+'Restromen S kolom AF'!C5</f>
        <v>-626497.83407849981</v>
      </c>
      <c r="E5" s="26" t="s">
        <v>673</v>
      </c>
      <c r="H5" s="566">
        <f>('Reststromen S kolom AA'!H5+'Reststromen S kolom AB'!H5+'Reststromen S kolom AC'!H5+'Reststromen S kolom AD'!H5+'Reststromen S kolom AE'!H5+'Restromen S kolom AF'!H5)/1000</f>
        <v>0</v>
      </c>
      <c r="J5" s="26" t="s">
        <v>673</v>
      </c>
      <c r="K5" s="41">
        <f>'Reststromen S kolom AA'!K5+'Reststromen S kolom AB'!K5+'Reststromen S kolom AC'!K5+'Reststromen S kolom AD'!K5+'Reststromen S kolom AE'!K5+'Restromen S kolom AF'!K5</f>
        <v>0</v>
      </c>
      <c r="L5" s="41">
        <f>'Reststromen S kolom AA'!L5+'Reststromen S kolom AB'!L5+'Reststromen S kolom AC'!L5+'Reststromen S kolom AD'!L5+'Reststromen S kolom AE'!L5+'Restromen S kolom AF'!L5</f>
        <v>0</v>
      </c>
      <c r="M5" s="41">
        <f>'Reststromen S kolom AA'!M5+'Reststromen S kolom AB'!M5+'Reststromen S kolom AC'!M5+'Reststromen S kolom AD'!M5+'Reststromen S kolom AE'!M5+'Restromen S kolom AF'!M5</f>
        <v>0</v>
      </c>
      <c r="N5" s="41">
        <f>'Reststromen S kolom AA'!N5+'Reststromen S kolom AB'!N5+'Reststromen S kolom AC'!N5+'Reststromen S kolom AD'!N5+'Reststromen S kolom AE'!N5+'Restromen S kolom AF'!N5</f>
        <v>0</v>
      </c>
      <c r="O5" s="41">
        <f>'Reststromen S kolom AA'!O5+'Reststromen S kolom AB'!O5+'Reststromen S kolom AC'!O5+'Reststromen S kolom AD'!O5+'Reststromen S kolom AE'!O5+'Restromen S kolom AF'!O5</f>
        <v>0</v>
      </c>
      <c r="P5" s="41">
        <f>'Reststromen S kolom AA'!P5+'Reststromen S kolom AB'!P5+'Reststromen S kolom AC'!P5+'Reststromen S kolom AD'!P5+'Reststromen S kolom AE'!P5+'Restromen S kolom AF'!P5</f>
        <v>0</v>
      </c>
      <c r="Q5" s="41">
        <f>'Reststromen S kolom AA'!Q5+'Reststromen S kolom AB'!Q5+'Reststromen S kolom AC'!Q5+'Reststromen S kolom AD'!Q5+'Reststromen S kolom AE'!Q5+'Restromen S kolom AF'!Q5</f>
        <v>0</v>
      </c>
      <c r="R5" s="41">
        <f>'Reststromen S kolom AA'!R5+'Reststromen S kolom AB'!R5+'Reststromen S kolom AC'!R5+'Reststromen S kolom AD'!R5+'Reststromen S kolom AE'!R5+'Restromen S kolom AF'!R5</f>
        <v>0</v>
      </c>
      <c r="S5" s="41">
        <f>'Reststromen S kolom AA'!S5+'Reststromen S kolom AB'!S5+'Reststromen S kolom AC'!S5+'Reststromen S kolom AD'!S5+'Reststromen S kolom AE'!S5+'Restromen S kolom AF'!S5</f>
        <v>0</v>
      </c>
      <c r="T5" s="41">
        <f>'Reststromen S kolom AA'!T5+'Reststromen S kolom AB'!T5+'Reststromen S kolom AC'!T5+'Reststromen S kolom AD'!T5+'Reststromen S kolom AE'!T5+'Restromen S kolom AF'!T5</f>
        <v>0</v>
      </c>
      <c r="U5" s="41">
        <f>'Reststromen S kolom AA'!U5+'Reststromen S kolom AB'!U5+'Reststromen S kolom AC'!U5+'Reststromen S kolom AD'!U5+'Reststromen S kolom AE'!U5+'Restromen S kolom AF'!U5</f>
        <v>0</v>
      </c>
      <c r="W5" s="26" t="s">
        <v>673</v>
      </c>
      <c r="X5" s="41">
        <f>'Reststromen S kolom AA'!X5+'Reststromen S kolom AB'!X5+'Reststromen S kolom AC'!X5+'Reststromen S kolom AD'!X5+'Reststromen S kolom AE'!X5+'Restromen S kolom AF'!X5</f>
        <v>0</v>
      </c>
      <c r="Y5" s="41">
        <f>'Reststromen S kolom AA'!Y5+'Reststromen S kolom AB'!Y5+'Reststromen S kolom AC'!Y5+'Reststromen S kolom AD'!Y5+'Reststromen S kolom AE'!Y5+'Restromen S kolom AF'!Y5</f>
        <v>0</v>
      </c>
      <c r="Z5" s="41">
        <f>'Reststromen S kolom AA'!Z5+'Reststromen S kolom AB'!Z5+'Reststromen S kolom AC'!Z5+'Reststromen S kolom AD'!Z5+'Reststromen S kolom AE'!Z5+'Restromen S kolom AF'!Z5</f>
        <v>0</v>
      </c>
      <c r="AA5" s="41">
        <f>'Reststromen S kolom AA'!AA5+'Reststromen S kolom AB'!AA5+'Reststromen S kolom AC'!AA5+'Reststromen S kolom AD'!AA5+'Reststromen S kolom AE'!AA5+'Restromen S kolom AF'!AA5</f>
        <v>0</v>
      </c>
      <c r="AB5" s="41">
        <f>'Reststromen S kolom AA'!AB5+'Reststromen S kolom AB'!AB5+'Reststromen S kolom AC'!AB5+'Reststromen S kolom AD'!AB5+'Reststromen S kolom AE'!AB5+'Restromen S kolom AF'!AB5</f>
        <v>0</v>
      </c>
      <c r="AC5" s="41">
        <f>'Reststromen S kolom AA'!AC5+'Reststromen S kolom AB'!AC5+'Reststromen S kolom AC'!AC5+'Reststromen S kolom AD'!AC5+'Reststromen S kolom AE'!AC5+'Restromen S kolom AF'!AC5</f>
        <v>0</v>
      </c>
      <c r="AD5" s="41">
        <f>'Reststromen S kolom AA'!AD5+'Reststromen S kolom AB'!AD5+'Reststromen S kolom AC'!AD5+'Reststromen S kolom AD'!AD5+'Reststromen S kolom AE'!AD5+'Restromen S kolom AF'!AD5</f>
        <v>0</v>
      </c>
      <c r="AE5" s="41">
        <f>'Reststromen S kolom AA'!AE5+'Reststromen S kolom AB'!AE5+'Reststromen S kolom AC'!AE5+'Reststromen S kolom AD'!AE5+'Reststromen S kolom AE'!AE5+'Restromen S kolom AF'!AE5</f>
        <v>0</v>
      </c>
      <c r="AF5" s="41">
        <f>'Reststromen S kolom AA'!AF5+'Reststromen S kolom AB'!AF5+'Reststromen S kolom AC'!AF5+'Reststromen S kolom AD'!AF5+'Reststromen S kolom AE'!AF5+'Restromen S kolom AF'!AF5</f>
        <v>0</v>
      </c>
      <c r="AG5" s="41">
        <f>'Reststromen S kolom AA'!AG5+'Reststromen S kolom AB'!AG5+'Reststromen S kolom AC'!AG5+'Reststromen S kolom AD'!AG5+'Reststromen S kolom AE'!AG5+'Restromen S kolom AF'!AG5</f>
        <v>0</v>
      </c>
      <c r="AH5" s="41">
        <f>'Reststromen S kolom AA'!AH5+'Reststromen S kolom AB'!AH5+'Reststromen S kolom AC'!AH5+'Reststromen S kolom AD'!AH5+'Reststromen S kolom AE'!AH5+'Restromen S kolom AF'!AH5</f>
        <v>0</v>
      </c>
    </row>
    <row r="6" spans="1:56" x14ac:dyDescent="0.2">
      <c r="B6" s="38" t="s">
        <v>935</v>
      </c>
      <c r="E6" s="38" t="s">
        <v>935</v>
      </c>
      <c r="J6" s="38" t="s">
        <v>935</v>
      </c>
      <c r="K6" s="31">
        <f>SUM($H$2:$H$5)-SUM(K2:K5)</f>
        <v>0</v>
      </c>
      <c r="L6" s="31">
        <f t="shared" ref="L6:U6" si="0">SUM($H$2:$H$5)-SUM(L2:L5)</f>
        <v>0</v>
      </c>
      <c r="M6" s="31">
        <f t="shared" si="0"/>
        <v>0</v>
      </c>
      <c r="N6" s="31">
        <f t="shared" si="0"/>
        <v>0</v>
      </c>
      <c r="O6" s="31">
        <f t="shared" si="0"/>
        <v>0</v>
      </c>
      <c r="P6" s="31">
        <f t="shared" si="0"/>
        <v>0</v>
      </c>
      <c r="Q6" s="31">
        <f t="shared" si="0"/>
        <v>0</v>
      </c>
      <c r="R6" s="31">
        <f t="shared" si="0"/>
        <v>0</v>
      </c>
      <c r="S6" s="31">
        <f t="shared" si="0"/>
        <v>0</v>
      </c>
      <c r="T6" s="31">
        <f t="shared" si="0"/>
        <v>0</v>
      </c>
      <c r="U6" s="31">
        <f t="shared" si="0"/>
        <v>0</v>
      </c>
      <c r="W6" s="38" t="s">
        <v>935</v>
      </c>
    </row>
  </sheetData>
  <pageMargins left="0.7" right="0.7" top="0.75" bottom="0.75" header="0.3" footer="0.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CB685-4782-D646-BDE4-ABA9FE25192A}">
  <dimension ref="A1:AK6"/>
  <sheetViews>
    <sheetView topLeftCell="H1" workbookViewId="0">
      <selection activeCell="W2" sqref="W2:W5"/>
    </sheetView>
  </sheetViews>
  <sheetFormatPr baseColWidth="10" defaultRowHeight="16" x14ac:dyDescent="0.2"/>
  <cols>
    <col min="1" max="1" width="37" bestFit="1" customWidth="1"/>
    <col min="2" max="2" width="16.83203125" bestFit="1" customWidth="1"/>
  </cols>
  <sheetData>
    <row r="1" spans="1:37" x14ac:dyDescent="0.2">
      <c r="A1" t="s">
        <v>778</v>
      </c>
      <c r="B1" t="s">
        <v>73</v>
      </c>
      <c r="C1" t="s">
        <v>621</v>
      </c>
      <c r="E1" t="s">
        <v>62</v>
      </c>
      <c r="H1" s="569" t="s">
        <v>564</v>
      </c>
      <c r="K1" s="38" t="s">
        <v>609</v>
      </c>
      <c r="L1" s="38" t="s">
        <v>610</v>
      </c>
      <c r="M1" s="38" t="s">
        <v>611</v>
      </c>
      <c r="N1" s="38" t="s">
        <v>612</v>
      </c>
      <c r="O1" s="38" t="s">
        <v>613</v>
      </c>
      <c r="P1" s="38" t="s">
        <v>614</v>
      </c>
      <c r="Q1" s="38" t="s">
        <v>615</v>
      </c>
      <c r="R1" s="38" t="s">
        <v>616</v>
      </c>
      <c r="S1" s="38" t="s">
        <v>617</v>
      </c>
      <c r="T1" s="38" t="s">
        <v>618</v>
      </c>
      <c r="U1" s="38"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7" x14ac:dyDescent="0.2">
      <c r="B2" s="32" t="s">
        <v>965</v>
      </c>
      <c r="C2" s="31">
        <f>'Reststromen W AG'!C2+'Reststromen W AH'!C2+'Reststromen W AI'!C2+'Reststromen W AJ'!C2+'Reststromen W AK'!C2+'Reststromen W AL'!C2+'Reststromen W AP'!C2+'Reststromen W AQ'!C2+'Reststromen W AR'!C2+'Reststromen W AS'!C2+'Reststromen W AT'!C2+'Reststromen W AU'!C2+'Reststromen W AV'!C2+'Reststromen W AW'!C2+'Reststromen W AX'!C2</f>
        <v>977360.84146530519</v>
      </c>
      <c r="E2" s="32" t="s">
        <v>965</v>
      </c>
      <c r="H2" s="566">
        <f>('Reststromen W AG'!H2+'Reststromen W AH'!H2+'Reststromen W AI'!H2+'Reststromen W AJ'!H2+'Reststromen W AK'!H2+'Reststromen W AL'!H2+'Reststromen W AP'!H2+'Reststromen W AQ'!H2+'Reststromen W AR'!H2+'Reststromen W AS'!H2+'Reststromen W AT'!H2+'Reststromen W AU'!H2+'Reststromen W AV'!H2+'Reststromen W AW'!H2+'Reststromen W AX'!H2)/1000</f>
        <v>0</v>
      </c>
      <c r="J2" s="32" t="s">
        <v>965</v>
      </c>
      <c r="K2" s="41">
        <f>'Reststromen W AG'!K2+'Reststromen W AH'!K2+'Reststromen W AI'!K2+'Reststromen W AJ'!K2+'Reststromen W AK'!K2+'Reststromen W AL'!K2+'Reststromen W AP'!K2+'Reststromen W AQ'!K2+'Reststromen W AR'!K2+'Reststromen W AS'!K2+'Reststromen W AT'!K2+'Reststromen W AU'!K2+'Reststromen W AV'!K2+'Reststromen W AW'!K2+'Reststromen W AX'!K2</f>
        <v>0</v>
      </c>
      <c r="L2" s="41">
        <f>'Reststromen W AG'!L2+'Reststromen W AH'!L2+'Reststromen W AI'!L2+'Reststromen W AJ'!L2+'Reststromen W AK'!L2+'Reststromen W AL'!L2+'Reststromen W AP'!L2+'Reststromen W AQ'!L2+'Reststromen W AR'!L2+'Reststromen W AS'!L2+'Reststromen W AT'!L2+'Reststromen W AU'!L2+'Reststromen W AV'!L2+'Reststromen W AW'!L2+'Reststromen W AX'!L2</f>
        <v>0</v>
      </c>
      <c r="M2" s="41">
        <f>'Reststromen W AG'!M2+'Reststromen W AH'!M2+'Reststromen W AI'!M2+'Reststromen W AJ'!M2+'Reststromen W AK'!M2+'Reststromen W AL'!M2+'Reststromen W AP'!M2+'Reststromen W AQ'!M2+'Reststromen W AR'!M2+'Reststromen W AS'!M2+'Reststromen W AT'!M2+'Reststromen W AU'!M2+'Reststromen W AV'!M2+'Reststromen W AW'!M2+'Reststromen W AX'!M2</f>
        <v>0</v>
      </c>
      <c r="N2" s="41">
        <f>'Reststromen W AG'!N2+'Reststromen W AH'!N2+'Reststromen W AI'!N2+'Reststromen W AJ'!N2+'Reststromen W AK'!N2+'Reststromen W AL'!N2+'Reststromen W AP'!N2+'Reststromen W AQ'!N2+'Reststromen W AR'!N2+'Reststromen W AS'!N2+'Reststromen W AT'!N2+'Reststromen W AU'!N2+'Reststromen W AV'!N2+'Reststromen W AW'!N2+'Reststromen W AX'!N2</f>
        <v>0</v>
      </c>
      <c r="O2" s="41">
        <f>'Reststromen W AG'!O2+'Reststromen W AH'!O2+'Reststromen W AI'!O2+'Reststromen W AJ'!O2+'Reststromen W AK'!O2+'Reststromen W AL'!O2+'Reststromen W AP'!O2+'Reststromen W AQ'!O2+'Reststromen W AR'!O2+'Reststromen W AS'!O2+'Reststromen W AT'!O2+'Reststromen W AU'!O2+'Reststromen W AV'!O2+'Reststromen W AW'!O2+'Reststromen W AX'!O2</f>
        <v>0</v>
      </c>
      <c r="P2" s="41">
        <f>'Reststromen W AG'!P2+'Reststromen W AH'!P2+'Reststromen W AI'!P2+'Reststromen W AJ'!P2+'Reststromen W AK'!P2+'Reststromen W AL'!P2+'Reststromen W AP'!P2+'Reststromen W AQ'!P2+'Reststromen W AR'!P2+'Reststromen W AS'!P2+'Reststromen W AT'!P2+'Reststromen W AU'!P2+'Reststromen W AV'!P2+'Reststromen W AW'!P2+'Reststromen W AX'!P2</f>
        <v>0</v>
      </c>
      <c r="Q2" s="41">
        <f>'Reststromen W AG'!Q2+'Reststromen W AH'!Q2+'Reststromen W AI'!Q2+'Reststromen W AJ'!Q2+'Reststromen W AK'!Q2+'Reststromen W AL'!Q2+'Reststromen W AP'!Q2+'Reststromen W AQ'!Q2+'Reststromen W AR'!Q2+'Reststromen W AS'!Q2+'Reststromen W AT'!Q2+'Reststromen W AU'!Q2+'Reststromen W AV'!Q2+'Reststromen W AW'!Q2+'Reststromen W AX'!Q2</f>
        <v>0</v>
      </c>
      <c r="R2" s="41">
        <f>'Reststromen W AG'!R2+'Reststromen W AH'!R2+'Reststromen W AI'!R2+'Reststromen W AJ'!R2+'Reststromen W AK'!R2+'Reststromen W AL'!R2+'Reststromen W AP'!R2+'Reststromen W AQ'!R2+'Reststromen W AR'!R2+'Reststromen W AS'!R2+'Reststromen W AT'!R2+'Reststromen W AU'!R2+'Reststromen W AV'!R2+'Reststromen W AW'!R2+'Reststromen W AX'!R2</f>
        <v>0</v>
      </c>
      <c r="S2" s="41">
        <f>'Reststromen W AG'!S2+'Reststromen W AH'!S2+'Reststromen W AI'!S2+'Reststromen W AJ'!S2+'Reststromen W AK'!S2+'Reststromen W AL'!S2+'Reststromen W AP'!S2+'Reststromen W AQ'!S2+'Reststromen W AR'!S2+'Reststromen W AS'!S2+'Reststromen W AT'!S2+'Reststromen W AU'!S2+'Reststromen W AV'!S2+'Reststromen W AW'!S2+'Reststromen W AX'!S2</f>
        <v>0</v>
      </c>
      <c r="T2" s="41">
        <f>'Reststromen W AG'!T2+'Reststromen W AH'!T2+'Reststromen W AI'!T2+'Reststromen W AJ'!T2+'Reststromen W AK'!T2+'Reststromen W AL'!T2+'Reststromen W AP'!T2+'Reststromen W AQ'!T2+'Reststromen W AR'!T2+'Reststromen W AS'!T2+'Reststromen W AT'!T2+'Reststromen W AU'!T2+'Reststromen W AV'!T2+'Reststromen W AW'!T2+'Reststromen W AX'!T2</f>
        <v>0</v>
      </c>
      <c r="U2" s="41">
        <f>'Reststromen W AG'!U2+'Reststromen W AH'!U2+'Reststromen W AI'!U2+'Reststromen W AJ'!U2+'Reststromen W AK'!U2+'Reststromen W AL'!U2+'Reststromen W AP'!U2+'Reststromen W AQ'!U2+'Reststromen W AR'!U2+'Reststromen W AS'!U2+'Reststromen W AT'!U2+'Reststromen W AU'!U2+'Reststromen W AV'!U2+'Reststromen W AW'!U2+'Reststromen W AX'!U2</f>
        <v>0</v>
      </c>
      <c r="W2" s="32" t="s">
        <v>965</v>
      </c>
      <c r="X2" s="41">
        <f>'Reststromen W AG'!X2+'Reststromen W AH'!X2+'Reststromen W AI'!X2+'Reststromen W AJ'!X2+'Reststromen W AK'!X2+'Reststromen W AL'!X2+'Reststromen W AP'!X2+'Reststromen W AQ'!X2+'Reststromen W AR'!X2+'Reststromen W AS'!X2+'Reststromen W AT'!X2+'Reststromen W AU'!X2+'Reststromen W AV'!X2+'Reststromen W AW'!X2+'Reststromen W AX'!X2</f>
        <v>0</v>
      </c>
      <c r="Y2" s="41">
        <f>'Reststromen W AG'!Y2+'Reststromen W AH'!Y2+'Reststromen W AI'!Y2+'Reststromen W AJ'!Y2+'Reststromen W AK'!Y2+'Reststromen W AL'!Y2+'Reststromen W AP'!Y2+'Reststromen W AQ'!Y2+'Reststromen W AR'!Y2+'Reststromen W AS'!Y2+'Reststromen W AT'!Y2+'Reststromen W AU'!Y2+'Reststromen W AV'!Y2+'Reststromen W AW'!Y2+'Reststromen W AX'!Y2</f>
        <v>0</v>
      </c>
      <c r="Z2" s="41">
        <f>'Reststromen W AG'!Z2+'Reststromen W AH'!Z2+'Reststromen W AI'!Z2+'Reststromen W AJ'!Z2+'Reststromen W AK'!Z2+'Reststromen W AL'!Z2+'Reststromen W AP'!Z2+'Reststromen W AQ'!Z2+'Reststromen W AR'!Z2+'Reststromen W AS'!Z2+'Reststromen W AT'!Z2+'Reststromen W AU'!Z2+'Reststromen W AV'!Z2+'Reststromen W AW'!Z2+'Reststromen W AX'!Z2</f>
        <v>0</v>
      </c>
      <c r="AA2" s="41">
        <f>'Reststromen W AG'!AA2+'Reststromen W AH'!AA2+'Reststromen W AI'!AA2+'Reststromen W AJ'!AA2+'Reststromen W AK'!AA2+'Reststromen W AL'!AA2+'Reststromen W AP'!AA2+'Reststromen W AQ'!AA2+'Reststromen W AR'!AA2+'Reststromen W AS'!AA2+'Reststromen W AT'!AA2+'Reststromen W AU'!AA2+'Reststromen W AV'!AA2+'Reststromen W AW'!AA2+'Reststromen W AX'!AA2</f>
        <v>0</v>
      </c>
      <c r="AB2" s="41">
        <f>'Reststromen W AG'!AB2+'Reststromen W AH'!AB2+'Reststromen W AI'!AB2+'Reststromen W AJ'!AB2+'Reststromen W AK'!AB2+'Reststromen W AL'!AB2+'Reststromen W AP'!AB2+'Reststromen W AQ'!AB2+'Reststromen W AR'!AB2+'Reststromen W AS'!AB2+'Reststromen W AT'!AB2+'Reststromen W AU'!AB2+'Reststromen W AV'!AB2+'Reststromen W AW'!AB2+'Reststromen W AX'!AB2</f>
        <v>0</v>
      </c>
      <c r="AC2" s="41">
        <f>'Reststromen W AG'!AC2+'Reststromen W AH'!AC2+'Reststromen W AI'!AC2+'Reststromen W AJ'!AC2+'Reststromen W AK'!AC2+'Reststromen W AL'!AC2+'Reststromen W AP'!AC2+'Reststromen W AQ'!AC2+'Reststromen W AR'!AC2+'Reststromen W AS'!AC2+'Reststromen W AT'!AC2+'Reststromen W AU'!AC2+'Reststromen W AV'!AC2+'Reststromen W AW'!AC2+'Reststromen W AX'!AC2</f>
        <v>0</v>
      </c>
      <c r="AD2" s="41">
        <f>'Reststromen W AG'!AD2+'Reststromen W AH'!AD2+'Reststromen W AI'!AD2+'Reststromen W AJ'!AD2+'Reststromen W AK'!AD2+'Reststromen W AL'!AD2+'Reststromen W AP'!AD2+'Reststromen W AQ'!AD2+'Reststromen W AR'!AD2+'Reststromen W AS'!AD2+'Reststromen W AT'!AD2+'Reststromen W AU'!AD2+'Reststromen W AV'!AD2+'Reststromen W AW'!AD2+'Reststromen W AX'!AD2</f>
        <v>0</v>
      </c>
      <c r="AE2" s="41">
        <f>'Reststromen W AG'!AE2+'Reststromen W AH'!AE2+'Reststromen W AI'!AE2+'Reststromen W AJ'!AE2+'Reststromen W AK'!AE2+'Reststromen W AL'!AE2+'Reststromen W AP'!AE2+'Reststromen W AQ'!AE2+'Reststromen W AR'!AE2+'Reststromen W AS'!AE2+'Reststromen W AT'!AE2+'Reststromen W AU'!AE2+'Reststromen W AV'!AE2+'Reststromen W AW'!AE2+'Reststromen W AX'!AE2</f>
        <v>0</v>
      </c>
      <c r="AF2" s="41">
        <f>'Reststromen W AG'!AF2+'Reststromen W AH'!AF2+'Reststromen W AI'!AF2+'Reststromen W AJ'!AF2+'Reststromen W AK'!AF2+'Reststromen W AL'!AF2+'Reststromen W AP'!AF2+'Reststromen W AQ'!AF2+'Reststromen W AR'!AF2+'Reststromen W AS'!AF2+'Reststromen W AT'!AF2+'Reststromen W AU'!AF2+'Reststromen W AV'!AF2+'Reststromen W AW'!AF2+'Reststromen W AX'!AF2</f>
        <v>0</v>
      </c>
      <c r="AG2" s="41">
        <f>'Reststromen W AG'!AG2+'Reststromen W AH'!AG2+'Reststromen W AI'!AG2+'Reststromen W AJ'!AG2+'Reststromen W AK'!AG2+'Reststromen W AL'!AG2+'Reststromen W AP'!AG2+'Reststromen W AQ'!AG2+'Reststromen W AR'!AG2+'Reststromen W AS'!AG2+'Reststromen W AT'!AG2+'Reststromen W AU'!AG2+'Reststromen W AV'!AG2+'Reststromen W AW'!AG2+'Reststromen W AX'!AG2</f>
        <v>0</v>
      </c>
      <c r="AH2" s="41">
        <f>'Reststromen W AG'!AH2+'Reststromen W AH'!AH2+'Reststromen W AI'!AH2+'Reststromen W AJ'!AH2+'Reststromen W AK'!AH2+'Reststromen W AL'!AH2+'Reststromen W AP'!AH2+'Reststromen W AQ'!AH2+'Reststromen W AR'!AH2+'Reststromen W AS'!AH2+'Reststromen W AT'!AH2+'Reststromen W AU'!AH2+'Reststromen W AV'!AH2+'Reststromen W AW'!AH2+'Reststromen W AX'!AH2</f>
        <v>0</v>
      </c>
    </row>
    <row r="3" spans="1:37" x14ac:dyDescent="0.2">
      <c r="A3" s="31"/>
      <c r="B3" s="24" t="s">
        <v>966</v>
      </c>
      <c r="C3" s="31">
        <f>'Reststromen W AG'!C3+'Reststromen W AH'!C3+'Reststromen W AI'!C3+'Reststromen W AJ'!C3+'Reststromen W AK'!C3+'Reststromen W AL'!C3+'Reststromen W AP'!C3+'Reststromen W AQ'!C3+'Reststromen W AR'!C3+'Reststromen W AS'!C3+'Reststromen W AT'!C3+'Reststromen W AU'!C3+'Reststromen W AV'!C3+'Reststromen W AW'!C3+'Reststromen W AX'!C3</f>
        <v>51440.044398694743</v>
      </c>
      <c r="D3" s="31"/>
      <c r="E3" s="24" t="s">
        <v>966</v>
      </c>
      <c r="F3" s="31"/>
      <c r="G3" s="31"/>
      <c r="H3" s="566">
        <f>('Reststromen W AG'!H3+'Reststromen W AH'!H3+'Reststromen W AI'!H3+'Reststromen W AJ'!H3+'Reststromen W AK'!H3+'Reststromen W AL'!H3+'Reststromen W AP'!H3+'Reststromen W AQ'!H3+'Reststromen W AR'!H3+'Reststromen W AS'!H3+'Reststromen W AT'!H3+'Reststromen W AU'!H3+'Reststromen W AV'!H3+'Reststromen W AW'!H3+'Reststromen W AX'!H3)/1000</f>
        <v>0</v>
      </c>
      <c r="I3" s="31"/>
      <c r="J3" s="24" t="s">
        <v>966</v>
      </c>
      <c r="K3" s="41">
        <f>'Reststromen W AG'!K3+'Reststromen W AH'!K3+'Reststromen W AI'!K3+'Reststromen W AJ'!K3+'Reststromen W AK'!K3+'Reststromen W AL'!K3+'Reststromen W AP'!K3+'Reststromen W AQ'!K3+'Reststromen W AR'!K3+'Reststromen W AS'!K3+'Reststromen W AT'!K3+'Reststromen W AU'!K3+'Reststromen W AV'!K3+'Reststromen W AW'!K3+'Reststromen W AX'!K3</f>
        <v>0</v>
      </c>
      <c r="L3" s="41">
        <f>'Reststromen W AG'!L3+'Reststromen W AH'!L3+'Reststromen W AI'!L3+'Reststromen W AJ'!L3+'Reststromen W AK'!L3+'Reststromen W AL'!L3+'Reststromen W AP'!L3+'Reststromen W AQ'!L3+'Reststromen W AR'!L3+'Reststromen W AS'!L3+'Reststromen W AT'!L3+'Reststromen W AU'!L3+'Reststromen W AV'!L3+'Reststromen W AW'!L3+'Reststromen W AX'!L3</f>
        <v>0</v>
      </c>
      <c r="M3" s="41">
        <f>'Reststromen W AG'!M3+'Reststromen W AH'!M3+'Reststromen W AI'!M3+'Reststromen W AJ'!M3+'Reststromen W AK'!M3+'Reststromen W AL'!M3+'Reststromen W AP'!M3+'Reststromen W AQ'!M3+'Reststromen W AR'!M3+'Reststromen W AS'!M3+'Reststromen W AT'!M3+'Reststromen W AU'!M3+'Reststromen W AV'!M3+'Reststromen W AW'!M3+'Reststromen W AX'!M3</f>
        <v>0</v>
      </c>
      <c r="N3" s="41">
        <f>'Reststromen W AG'!N3+'Reststromen W AH'!N3+'Reststromen W AI'!N3+'Reststromen W AJ'!N3+'Reststromen W AK'!N3+'Reststromen W AL'!N3+'Reststromen W AP'!N3+'Reststromen W AQ'!N3+'Reststromen W AR'!N3+'Reststromen W AS'!N3+'Reststromen W AT'!N3+'Reststromen W AU'!N3+'Reststromen W AV'!N3+'Reststromen W AW'!N3+'Reststromen W AX'!N3</f>
        <v>0</v>
      </c>
      <c r="O3" s="41">
        <f>'Reststromen W AG'!O3+'Reststromen W AH'!O3+'Reststromen W AI'!O3+'Reststromen W AJ'!O3+'Reststromen W AK'!O3+'Reststromen W AL'!O3+'Reststromen W AP'!O3+'Reststromen W AQ'!O3+'Reststromen W AR'!O3+'Reststromen W AS'!O3+'Reststromen W AT'!O3+'Reststromen W AU'!O3+'Reststromen W AV'!O3+'Reststromen W AW'!O3+'Reststromen W AX'!O3</f>
        <v>0</v>
      </c>
      <c r="P3" s="41">
        <f>'Reststromen W AG'!P3+'Reststromen W AH'!P3+'Reststromen W AI'!P3+'Reststromen W AJ'!P3+'Reststromen W AK'!P3+'Reststromen W AL'!P3+'Reststromen W AP'!P3+'Reststromen W AQ'!P3+'Reststromen W AR'!P3+'Reststromen W AS'!P3+'Reststromen W AT'!P3+'Reststromen W AU'!P3+'Reststromen W AV'!P3+'Reststromen W AW'!P3+'Reststromen W AX'!P3</f>
        <v>0</v>
      </c>
      <c r="Q3" s="41">
        <f>'Reststromen W AG'!Q3+'Reststromen W AH'!Q3+'Reststromen W AI'!Q3+'Reststromen W AJ'!Q3+'Reststromen W AK'!Q3+'Reststromen W AL'!Q3+'Reststromen W AP'!Q3+'Reststromen W AQ'!Q3+'Reststromen W AR'!Q3+'Reststromen W AS'!Q3+'Reststromen W AT'!Q3+'Reststromen W AU'!Q3+'Reststromen W AV'!Q3+'Reststromen W AW'!Q3+'Reststromen W AX'!Q3</f>
        <v>0</v>
      </c>
      <c r="R3" s="41">
        <f>'Reststromen W AG'!R3+'Reststromen W AH'!R3+'Reststromen W AI'!R3+'Reststromen W AJ'!R3+'Reststromen W AK'!R3+'Reststromen W AL'!R3+'Reststromen W AP'!R3+'Reststromen W AQ'!R3+'Reststromen W AR'!R3+'Reststromen W AS'!R3+'Reststromen W AT'!R3+'Reststromen W AU'!R3+'Reststromen W AV'!R3+'Reststromen W AW'!R3+'Reststromen W AX'!R3</f>
        <v>0</v>
      </c>
      <c r="S3" s="41">
        <f>'Reststromen W AG'!S3+'Reststromen W AH'!S3+'Reststromen W AI'!S3+'Reststromen W AJ'!S3+'Reststromen W AK'!S3+'Reststromen W AL'!S3+'Reststromen W AP'!S3+'Reststromen W AQ'!S3+'Reststromen W AR'!S3+'Reststromen W AS'!S3+'Reststromen W AT'!S3+'Reststromen W AU'!S3+'Reststromen W AV'!S3+'Reststromen W AW'!S3+'Reststromen W AX'!S3</f>
        <v>0</v>
      </c>
      <c r="T3" s="41">
        <f>'Reststromen W AG'!T3+'Reststromen W AH'!T3+'Reststromen W AI'!T3+'Reststromen W AJ'!T3+'Reststromen W AK'!T3+'Reststromen W AL'!T3+'Reststromen W AP'!T3+'Reststromen W AQ'!T3+'Reststromen W AR'!T3+'Reststromen W AS'!T3+'Reststromen W AT'!T3+'Reststromen W AU'!T3+'Reststromen W AV'!T3+'Reststromen W AW'!T3+'Reststromen W AX'!T3</f>
        <v>0</v>
      </c>
      <c r="U3" s="41">
        <f>'Reststromen W AG'!U3+'Reststromen W AH'!U3+'Reststromen W AI'!U3+'Reststromen W AJ'!U3+'Reststromen W AK'!U3+'Reststromen W AL'!U3+'Reststromen W AP'!U3+'Reststromen W AQ'!U3+'Reststromen W AR'!U3+'Reststromen W AS'!U3+'Reststromen W AT'!U3+'Reststromen W AU'!U3+'Reststromen W AV'!U3+'Reststromen W AW'!U3+'Reststromen W AX'!U3</f>
        <v>0</v>
      </c>
      <c r="V3" s="31"/>
      <c r="W3" s="24" t="s">
        <v>966</v>
      </c>
      <c r="X3" s="41">
        <f>'Reststromen W AG'!X3+'Reststromen W AH'!X3+'Reststromen W AI'!X3+'Reststromen W AJ'!X3+'Reststromen W AK'!X3+'Reststromen W AL'!X3+'Reststromen W AP'!X3+'Reststromen W AQ'!X3+'Reststromen W AR'!X3+'Reststromen W AS'!X3+'Reststromen W AT'!X3+'Reststromen W AU'!X3+'Reststromen W AV'!X3+'Reststromen W AW'!X3+'Reststromen W AX'!X3</f>
        <v>0</v>
      </c>
      <c r="Y3" s="41">
        <f>'Reststromen W AG'!Y3+'Reststromen W AH'!Y3+'Reststromen W AI'!Y3+'Reststromen W AJ'!Y3+'Reststromen W AK'!Y3+'Reststromen W AL'!Y3+'Reststromen W AP'!Y3+'Reststromen W AQ'!Y3+'Reststromen W AR'!Y3+'Reststromen W AS'!Y3+'Reststromen W AT'!Y3+'Reststromen W AU'!Y3+'Reststromen W AV'!Y3+'Reststromen W AW'!Y3+'Reststromen W AX'!Y3</f>
        <v>0</v>
      </c>
      <c r="Z3" s="41">
        <f>'Reststromen W AG'!Z3+'Reststromen W AH'!Z3+'Reststromen W AI'!Z3+'Reststromen W AJ'!Z3+'Reststromen W AK'!Z3+'Reststromen W AL'!Z3+'Reststromen W AP'!Z3+'Reststromen W AQ'!Z3+'Reststromen W AR'!Z3+'Reststromen W AS'!Z3+'Reststromen W AT'!Z3+'Reststromen W AU'!Z3+'Reststromen W AV'!Z3+'Reststromen W AW'!Z3+'Reststromen W AX'!Z3</f>
        <v>0</v>
      </c>
      <c r="AA3" s="41">
        <f>'Reststromen W AG'!AA3+'Reststromen W AH'!AA3+'Reststromen W AI'!AA3+'Reststromen W AJ'!AA3+'Reststromen W AK'!AA3+'Reststromen W AL'!AA3+'Reststromen W AP'!AA3+'Reststromen W AQ'!AA3+'Reststromen W AR'!AA3+'Reststromen W AS'!AA3+'Reststromen W AT'!AA3+'Reststromen W AU'!AA3+'Reststromen W AV'!AA3+'Reststromen W AW'!AA3+'Reststromen W AX'!AA3</f>
        <v>0</v>
      </c>
      <c r="AB3" s="41">
        <f>'Reststromen W AG'!AB3+'Reststromen W AH'!AB3+'Reststromen W AI'!AB3+'Reststromen W AJ'!AB3+'Reststromen W AK'!AB3+'Reststromen W AL'!AB3+'Reststromen W AP'!AB3+'Reststromen W AQ'!AB3+'Reststromen W AR'!AB3+'Reststromen W AS'!AB3+'Reststromen W AT'!AB3+'Reststromen W AU'!AB3+'Reststromen W AV'!AB3+'Reststromen W AW'!AB3+'Reststromen W AX'!AB3</f>
        <v>0</v>
      </c>
      <c r="AC3" s="41">
        <f>'Reststromen W AG'!AC3+'Reststromen W AH'!AC3+'Reststromen W AI'!AC3+'Reststromen W AJ'!AC3+'Reststromen W AK'!AC3+'Reststromen W AL'!AC3+'Reststromen W AP'!AC3+'Reststromen W AQ'!AC3+'Reststromen W AR'!AC3+'Reststromen W AS'!AC3+'Reststromen W AT'!AC3+'Reststromen W AU'!AC3+'Reststromen W AV'!AC3+'Reststromen W AW'!AC3+'Reststromen W AX'!AC3</f>
        <v>0</v>
      </c>
      <c r="AD3" s="41">
        <f>'Reststromen W AG'!AD3+'Reststromen W AH'!AD3+'Reststromen W AI'!AD3+'Reststromen W AJ'!AD3+'Reststromen W AK'!AD3+'Reststromen W AL'!AD3+'Reststromen W AP'!AD3+'Reststromen W AQ'!AD3+'Reststromen W AR'!AD3+'Reststromen W AS'!AD3+'Reststromen W AT'!AD3+'Reststromen W AU'!AD3+'Reststromen W AV'!AD3+'Reststromen W AW'!AD3+'Reststromen W AX'!AD3</f>
        <v>0</v>
      </c>
      <c r="AE3" s="41">
        <f>'Reststromen W AG'!AE3+'Reststromen W AH'!AE3+'Reststromen W AI'!AE3+'Reststromen W AJ'!AE3+'Reststromen W AK'!AE3+'Reststromen W AL'!AE3+'Reststromen W AP'!AE3+'Reststromen W AQ'!AE3+'Reststromen W AR'!AE3+'Reststromen W AS'!AE3+'Reststromen W AT'!AE3+'Reststromen W AU'!AE3+'Reststromen W AV'!AE3+'Reststromen W AW'!AE3+'Reststromen W AX'!AE3</f>
        <v>0</v>
      </c>
      <c r="AF3" s="41">
        <f>'Reststromen W AG'!AF3+'Reststromen W AH'!AF3+'Reststromen W AI'!AF3+'Reststromen W AJ'!AF3+'Reststromen W AK'!AF3+'Reststromen W AL'!AF3+'Reststromen W AP'!AF3+'Reststromen W AQ'!AF3+'Reststromen W AR'!AF3+'Reststromen W AS'!AF3+'Reststromen W AT'!AF3+'Reststromen W AU'!AF3+'Reststromen W AV'!AF3+'Reststromen W AW'!AF3+'Reststromen W AX'!AF3</f>
        <v>0</v>
      </c>
      <c r="AG3" s="41">
        <f>'Reststromen W AG'!AG3+'Reststromen W AH'!AG3+'Reststromen W AI'!AG3+'Reststromen W AJ'!AG3+'Reststromen W AK'!AG3+'Reststromen W AL'!AG3+'Reststromen W AP'!AG3+'Reststromen W AQ'!AG3+'Reststromen W AR'!AG3+'Reststromen W AS'!AG3+'Reststromen W AT'!AG3+'Reststromen W AU'!AG3+'Reststromen W AV'!AG3+'Reststromen W AW'!AG3+'Reststromen W AX'!AG3</f>
        <v>0</v>
      </c>
      <c r="AH3" s="41">
        <f>'Reststromen W AG'!AH3+'Reststromen W AH'!AH3+'Reststromen W AI'!AH3+'Reststromen W AJ'!AH3+'Reststromen W AK'!AH3+'Reststromen W AL'!AH3+'Reststromen W AP'!AH3+'Reststromen W AQ'!AH3+'Reststromen W AR'!AH3+'Reststromen W AS'!AH3+'Reststromen W AT'!AH3+'Reststromen W AU'!AH3+'Reststromen W AV'!AH3+'Reststromen W AW'!AH3+'Reststromen W AX'!AH3</f>
        <v>0</v>
      </c>
      <c r="AI3" s="31"/>
      <c r="AJ3" s="31"/>
      <c r="AK3" s="31"/>
    </row>
    <row r="4" spans="1:37" x14ac:dyDescent="0.2">
      <c r="B4" s="7" t="s">
        <v>5</v>
      </c>
      <c r="C4" s="31">
        <f>'Reststromen W AG'!C4+'Reststromen W AH'!C4+'Reststromen W AI'!C4+'Reststromen W AJ'!C4+'Reststromen W AK'!C4+'Reststromen W AL'!C4+'Reststromen W AP'!C4+'Reststromen W AQ'!C4+'Reststromen W AR'!C4+'Reststromen W AS'!C4+'Reststromen W AT'!C4+'Reststromen W AU'!C4+'Reststromen W AV'!C4+'Reststromen W AW'!C4+'Reststromen W AX'!C4</f>
        <v>6515728.5027558012</v>
      </c>
      <c r="E4" s="7" t="s">
        <v>5</v>
      </c>
      <c r="H4" s="566">
        <f>('Reststromen W AG'!H4+'Reststromen W AH'!H4+'Reststromen W AI'!H4+'Reststromen W AJ'!H4+'Reststromen W AK'!H4+'Reststromen W AL'!H4+'Reststromen W AP'!H4+'Reststromen W AQ'!H4+'Reststromen W AR'!H4+'Reststromen W AS'!H4+'Reststromen W AT'!H4+'Reststromen W AU'!H4+'Reststromen W AV'!H4+'Reststromen W AW'!H4+'Reststromen W AX'!H4)/1000</f>
        <v>0</v>
      </c>
      <c r="J4" s="7" t="s">
        <v>5</v>
      </c>
      <c r="K4" s="41">
        <f>'Reststromen W AG'!K4+'Reststromen W AH'!K4+'Reststromen W AI'!K4+'Reststromen W AJ'!K4+'Reststromen W AK'!K4+'Reststromen W AL'!K4+'Reststromen W AP'!K4+'Reststromen W AQ'!K4+'Reststromen W AR'!K4+'Reststromen W AS'!K4+'Reststromen W AT'!K4+'Reststromen W AU'!K4+'Reststromen W AV'!K4+'Reststromen W AW'!K4+'Reststromen W AX'!K4</f>
        <v>0</v>
      </c>
      <c r="L4" s="41">
        <f>'Reststromen W AG'!L4+'Reststromen W AH'!L4+'Reststromen W AI'!L4+'Reststromen W AJ'!L4+'Reststromen W AK'!L4+'Reststromen W AL'!L4+'Reststromen W AP'!L4+'Reststromen W AQ'!L4+'Reststromen W AR'!L4+'Reststromen W AS'!L4+'Reststromen W AT'!L4+'Reststromen W AU'!L4+'Reststromen W AV'!L4+'Reststromen W AW'!L4+'Reststromen W AX'!L4</f>
        <v>0</v>
      </c>
      <c r="M4" s="41">
        <f>'Reststromen W AG'!M4+'Reststromen W AH'!M4+'Reststromen W AI'!M4+'Reststromen W AJ'!M4+'Reststromen W AK'!M4+'Reststromen W AL'!M4+'Reststromen W AP'!M4+'Reststromen W AQ'!M4+'Reststromen W AR'!M4+'Reststromen W AS'!M4+'Reststromen W AT'!M4+'Reststromen W AU'!M4+'Reststromen W AV'!M4+'Reststromen W AW'!M4+'Reststromen W AX'!M4</f>
        <v>0</v>
      </c>
      <c r="N4" s="41">
        <f>'Reststromen W AG'!N4+'Reststromen W AH'!N4+'Reststromen W AI'!N4+'Reststromen W AJ'!N4+'Reststromen W AK'!N4+'Reststromen W AL'!N4+'Reststromen W AP'!N4+'Reststromen W AQ'!N4+'Reststromen W AR'!N4+'Reststromen W AS'!N4+'Reststromen W AT'!N4+'Reststromen W AU'!N4+'Reststromen W AV'!N4+'Reststromen W AW'!N4+'Reststromen W AX'!N4</f>
        <v>0</v>
      </c>
      <c r="O4" s="41">
        <f>'Reststromen W AG'!O4+'Reststromen W AH'!O4+'Reststromen W AI'!O4+'Reststromen W AJ'!O4+'Reststromen W AK'!O4+'Reststromen W AL'!O4+'Reststromen W AP'!O4+'Reststromen W AQ'!O4+'Reststromen W AR'!O4+'Reststromen W AS'!O4+'Reststromen W AT'!O4+'Reststromen W AU'!O4+'Reststromen W AV'!O4+'Reststromen W AW'!O4+'Reststromen W AX'!O4</f>
        <v>0</v>
      </c>
      <c r="P4" s="41">
        <f>'Reststromen W AG'!P4+'Reststromen W AH'!P4+'Reststromen W AI'!P4+'Reststromen W AJ'!P4+'Reststromen W AK'!P4+'Reststromen W AL'!P4+'Reststromen W AP'!P4+'Reststromen W AQ'!P4+'Reststromen W AR'!P4+'Reststromen W AS'!P4+'Reststromen W AT'!P4+'Reststromen W AU'!P4+'Reststromen W AV'!P4+'Reststromen W AW'!P4+'Reststromen W AX'!P4</f>
        <v>0</v>
      </c>
      <c r="Q4" s="41">
        <f>'Reststromen W AG'!Q4+'Reststromen W AH'!Q4+'Reststromen W AI'!Q4+'Reststromen W AJ'!Q4+'Reststromen W AK'!Q4+'Reststromen W AL'!Q4+'Reststromen W AP'!Q4+'Reststromen W AQ'!Q4+'Reststromen W AR'!Q4+'Reststromen W AS'!Q4+'Reststromen W AT'!Q4+'Reststromen W AU'!Q4+'Reststromen W AV'!Q4+'Reststromen W AW'!Q4+'Reststromen W AX'!Q4</f>
        <v>0</v>
      </c>
      <c r="R4" s="41">
        <f>'Reststromen W AG'!R4+'Reststromen W AH'!R4+'Reststromen W AI'!R4+'Reststromen W AJ'!R4+'Reststromen W AK'!R4+'Reststromen W AL'!R4+'Reststromen W AP'!R4+'Reststromen W AQ'!R4+'Reststromen W AR'!R4+'Reststromen W AS'!R4+'Reststromen W AT'!R4+'Reststromen W AU'!R4+'Reststromen W AV'!R4+'Reststromen W AW'!R4+'Reststromen W AX'!R4</f>
        <v>0</v>
      </c>
      <c r="S4" s="41">
        <f>'Reststromen W AG'!S4+'Reststromen W AH'!S4+'Reststromen W AI'!S4+'Reststromen W AJ'!S4+'Reststromen W AK'!S4+'Reststromen W AL'!S4+'Reststromen W AP'!S4+'Reststromen W AQ'!S4+'Reststromen W AR'!S4+'Reststromen W AS'!S4+'Reststromen W AT'!S4+'Reststromen W AU'!S4+'Reststromen W AV'!S4+'Reststromen W AW'!S4+'Reststromen W AX'!S4</f>
        <v>0</v>
      </c>
      <c r="T4" s="41">
        <f>'Reststromen W AG'!T4+'Reststromen W AH'!T4+'Reststromen W AI'!T4+'Reststromen W AJ'!T4+'Reststromen W AK'!T4+'Reststromen W AL'!T4+'Reststromen W AP'!T4+'Reststromen W AQ'!T4+'Reststromen W AR'!T4+'Reststromen W AS'!T4+'Reststromen W AT'!T4+'Reststromen W AU'!T4+'Reststromen W AV'!T4+'Reststromen W AW'!T4+'Reststromen W AX'!T4</f>
        <v>0</v>
      </c>
      <c r="U4" s="41">
        <f>'Reststromen W AG'!U4+'Reststromen W AH'!U4+'Reststromen W AI'!U4+'Reststromen W AJ'!U4+'Reststromen W AK'!U4+'Reststromen W AL'!U4+'Reststromen W AP'!U4+'Reststromen W AQ'!U4+'Reststromen W AR'!U4+'Reststromen W AS'!U4+'Reststromen W AT'!U4+'Reststromen W AU'!U4+'Reststromen W AV'!U4+'Reststromen W AW'!U4+'Reststromen W AX'!U4</f>
        <v>0</v>
      </c>
      <c r="W4" s="7" t="s">
        <v>5</v>
      </c>
      <c r="X4" s="41">
        <f>'Reststromen W AG'!X4+'Reststromen W AH'!X4+'Reststromen W AI'!X4+'Reststromen W AJ'!X4+'Reststromen W AK'!X4+'Reststromen W AL'!X4+'Reststromen W AP'!X4+'Reststromen W AQ'!X4+'Reststromen W AR'!X4+'Reststromen W AS'!X4+'Reststromen W AT'!X4+'Reststromen W AU'!X4+'Reststromen W AV'!X4+'Reststromen W AW'!X4+'Reststromen W AX'!X4</f>
        <v>0</v>
      </c>
      <c r="Y4" s="41">
        <f>'Reststromen W AG'!Y4+'Reststromen W AH'!Y4+'Reststromen W AI'!Y4+'Reststromen W AJ'!Y4+'Reststromen W AK'!Y4+'Reststromen W AL'!Y4+'Reststromen W AP'!Y4+'Reststromen W AQ'!Y4+'Reststromen W AR'!Y4+'Reststromen W AS'!Y4+'Reststromen W AT'!Y4+'Reststromen W AU'!Y4+'Reststromen W AV'!Y4+'Reststromen W AW'!Y4+'Reststromen W AX'!Y4</f>
        <v>0</v>
      </c>
      <c r="Z4" s="41">
        <f>'Reststromen W AG'!Z4+'Reststromen W AH'!Z4+'Reststromen W AI'!Z4+'Reststromen W AJ'!Z4+'Reststromen W AK'!Z4+'Reststromen W AL'!Z4+'Reststromen W AP'!Z4+'Reststromen W AQ'!Z4+'Reststromen W AR'!Z4+'Reststromen W AS'!Z4+'Reststromen W AT'!Z4+'Reststromen W AU'!Z4+'Reststromen W AV'!Z4+'Reststromen W AW'!Z4+'Reststromen W AX'!Z4</f>
        <v>0</v>
      </c>
      <c r="AA4" s="41">
        <f>'Reststromen W AG'!AA4+'Reststromen W AH'!AA4+'Reststromen W AI'!AA4+'Reststromen W AJ'!AA4+'Reststromen W AK'!AA4+'Reststromen W AL'!AA4+'Reststromen W AP'!AA4+'Reststromen W AQ'!AA4+'Reststromen W AR'!AA4+'Reststromen W AS'!AA4+'Reststromen W AT'!AA4+'Reststromen W AU'!AA4+'Reststromen W AV'!AA4+'Reststromen W AW'!AA4+'Reststromen W AX'!AA4</f>
        <v>0</v>
      </c>
      <c r="AB4" s="41">
        <f>'Reststromen W AG'!AB4+'Reststromen W AH'!AB4+'Reststromen W AI'!AB4+'Reststromen W AJ'!AB4+'Reststromen W AK'!AB4+'Reststromen W AL'!AB4+'Reststromen W AP'!AB4+'Reststromen W AQ'!AB4+'Reststromen W AR'!AB4+'Reststromen W AS'!AB4+'Reststromen W AT'!AB4+'Reststromen W AU'!AB4+'Reststromen W AV'!AB4+'Reststromen W AW'!AB4+'Reststromen W AX'!AB4</f>
        <v>0</v>
      </c>
      <c r="AC4" s="41">
        <f>'Reststromen W AG'!AC4+'Reststromen W AH'!AC4+'Reststromen W AI'!AC4+'Reststromen W AJ'!AC4+'Reststromen W AK'!AC4+'Reststromen W AL'!AC4+'Reststromen W AP'!AC4+'Reststromen W AQ'!AC4+'Reststromen W AR'!AC4+'Reststromen W AS'!AC4+'Reststromen W AT'!AC4+'Reststromen W AU'!AC4+'Reststromen W AV'!AC4+'Reststromen W AW'!AC4+'Reststromen W AX'!AC4</f>
        <v>0</v>
      </c>
      <c r="AD4" s="41">
        <f>'Reststromen W AG'!AD4+'Reststromen W AH'!AD4+'Reststromen W AI'!AD4+'Reststromen W AJ'!AD4+'Reststromen W AK'!AD4+'Reststromen W AL'!AD4+'Reststromen W AP'!AD4+'Reststromen W AQ'!AD4+'Reststromen W AR'!AD4+'Reststromen W AS'!AD4+'Reststromen W AT'!AD4+'Reststromen W AU'!AD4+'Reststromen W AV'!AD4+'Reststromen W AW'!AD4+'Reststromen W AX'!AD4</f>
        <v>0</v>
      </c>
      <c r="AE4" s="41">
        <f>'Reststromen W AG'!AE4+'Reststromen W AH'!AE4+'Reststromen W AI'!AE4+'Reststromen W AJ'!AE4+'Reststromen W AK'!AE4+'Reststromen W AL'!AE4+'Reststromen W AP'!AE4+'Reststromen W AQ'!AE4+'Reststromen W AR'!AE4+'Reststromen W AS'!AE4+'Reststromen W AT'!AE4+'Reststromen W AU'!AE4+'Reststromen W AV'!AE4+'Reststromen W AW'!AE4+'Reststromen W AX'!AE4</f>
        <v>0</v>
      </c>
      <c r="AF4" s="41">
        <f>'Reststromen W AG'!AF4+'Reststromen W AH'!AF4+'Reststromen W AI'!AF4+'Reststromen W AJ'!AF4+'Reststromen W AK'!AF4+'Reststromen W AL'!AF4+'Reststromen W AP'!AF4+'Reststromen W AQ'!AF4+'Reststromen W AR'!AF4+'Reststromen W AS'!AF4+'Reststromen W AT'!AF4+'Reststromen W AU'!AF4+'Reststromen W AV'!AF4+'Reststromen W AW'!AF4+'Reststromen W AX'!AF4</f>
        <v>0</v>
      </c>
      <c r="AG4" s="41">
        <f>'Reststromen W AG'!AG4+'Reststromen W AH'!AG4+'Reststromen W AI'!AG4+'Reststromen W AJ'!AG4+'Reststromen W AK'!AG4+'Reststromen W AL'!AG4+'Reststromen W AP'!AG4+'Reststromen W AQ'!AG4+'Reststromen W AR'!AG4+'Reststromen W AS'!AG4+'Reststromen W AT'!AG4+'Reststromen W AU'!AG4+'Reststromen W AV'!AG4+'Reststromen W AW'!AG4+'Reststromen W AX'!AG4</f>
        <v>0</v>
      </c>
      <c r="AH4" s="41">
        <f>'Reststromen W AG'!AH4+'Reststromen W AH'!AH4+'Reststromen W AI'!AH4+'Reststromen W AJ'!AH4+'Reststromen W AK'!AH4+'Reststromen W AL'!AH4+'Reststromen W AP'!AH4+'Reststromen W AQ'!AH4+'Reststromen W AR'!AH4+'Reststromen W AS'!AH4+'Reststromen W AT'!AH4+'Reststromen W AU'!AH4+'Reststromen W AV'!AH4+'Reststromen W AW'!AH4+'Reststromen W AX'!AH4</f>
        <v>0</v>
      </c>
    </row>
    <row r="5" spans="1:37" x14ac:dyDescent="0.2">
      <c r="B5" s="26" t="s">
        <v>673</v>
      </c>
      <c r="C5" s="31">
        <f>'Reststromen W AG'!C5+'Reststromen W AH'!C5+'Reststromen W AI'!C5+'Reststromen W AJ'!C5+'Reststromen W AK'!C5+'Reststromen W AL'!C5+'Reststromen W AP'!C5+'Reststromen W AQ'!C5+'Reststromen W AR'!C5+'Reststromen W AS'!C5+'Reststromen W AT'!C5+'Reststromen W AU'!C5+'Reststromen W AV'!C5+'Reststromen W AW'!C5+'Reststromen W AX'!C5</f>
        <v>-11222217.8052442</v>
      </c>
      <c r="E5" s="26" t="s">
        <v>673</v>
      </c>
      <c r="H5" s="566">
        <f>('Reststromen W AG'!H5+'Reststromen W AH'!H5+'Reststromen W AI'!H5+'Reststromen W AJ'!H5+'Reststromen W AK'!H5+'Reststromen W AL'!H5+'Reststromen W AP'!H5+'Reststromen W AQ'!H5+'Reststromen W AR'!H5+'Reststromen W AS'!H5+'Reststromen W AT'!H5+'Reststromen W AU'!H5+'Reststromen W AV'!H5+'Reststromen W AW'!H5+'Reststromen W AX'!H5)/1000</f>
        <v>0</v>
      </c>
      <c r="J5" s="26" t="s">
        <v>673</v>
      </c>
      <c r="K5" s="41">
        <f>'Reststromen W AG'!K5+'Reststromen W AH'!K5+'Reststromen W AI'!K5+'Reststromen W AJ'!K5+'Reststromen W AK'!K5+'Reststromen W AL'!K5+'Reststromen W AP'!K5+'Reststromen W AQ'!K5+'Reststromen W AR'!K5+'Reststromen W AS'!K5+'Reststromen W AT'!K5+'Reststromen W AU'!K5+'Reststromen W AV'!K5+'Reststromen W AW'!K5+'Reststromen W AX'!K5</f>
        <v>0</v>
      </c>
      <c r="L5" s="41">
        <f>'Reststromen W AG'!L5+'Reststromen W AH'!L5+'Reststromen W AI'!L5+'Reststromen W AJ'!L5+'Reststromen W AK'!L5+'Reststromen W AL'!L5+'Reststromen W AP'!L5+'Reststromen W AQ'!L5+'Reststromen W AR'!L5+'Reststromen W AS'!L5+'Reststromen W AT'!L5+'Reststromen W AU'!L5+'Reststromen W AV'!L5+'Reststromen W AW'!L5+'Reststromen W AX'!L5</f>
        <v>0</v>
      </c>
      <c r="M5" s="41">
        <f>'Reststromen W AG'!M5+'Reststromen W AH'!M5+'Reststromen W AI'!M5+'Reststromen W AJ'!M5+'Reststromen W AK'!M5+'Reststromen W AL'!M5+'Reststromen W AP'!M5+'Reststromen W AQ'!M5+'Reststromen W AR'!M5+'Reststromen W AS'!M5+'Reststromen W AT'!M5+'Reststromen W AU'!M5+'Reststromen W AV'!M5+'Reststromen W AW'!M5+'Reststromen W AX'!M5</f>
        <v>0</v>
      </c>
      <c r="N5" s="41">
        <f>'Reststromen W AG'!N5+'Reststromen W AH'!N5+'Reststromen W AI'!N5+'Reststromen W AJ'!N5+'Reststromen W AK'!N5+'Reststromen W AL'!N5+'Reststromen W AP'!N5+'Reststromen W AQ'!N5+'Reststromen W AR'!N5+'Reststromen W AS'!N5+'Reststromen W AT'!N5+'Reststromen W AU'!N5+'Reststromen W AV'!N5+'Reststromen W AW'!N5+'Reststromen W AX'!N5</f>
        <v>0</v>
      </c>
      <c r="O5" s="41">
        <f>'Reststromen W AG'!O5+'Reststromen W AH'!O5+'Reststromen W AI'!O5+'Reststromen W AJ'!O5+'Reststromen W AK'!O5+'Reststromen W AL'!O5+'Reststromen W AP'!O5+'Reststromen W AQ'!O5+'Reststromen W AR'!O5+'Reststromen W AS'!O5+'Reststromen W AT'!O5+'Reststromen W AU'!O5+'Reststromen W AV'!O5+'Reststromen W AW'!O5+'Reststromen W AX'!O5</f>
        <v>0</v>
      </c>
      <c r="P5" s="41">
        <f>'Reststromen W AG'!P5+'Reststromen W AH'!P5+'Reststromen W AI'!P5+'Reststromen W AJ'!P5+'Reststromen W AK'!P5+'Reststromen W AL'!P5+'Reststromen W AP'!P5+'Reststromen W AQ'!P5+'Reststromen W AR'!P5+'Reststromen W AS'!P5+'Reststromen W AT'!P5+'Reststromen W AU'!P5+'Reststromen W AV'!P5+'Reststromen W AW'!P5+'Reststromen W AX'!P5</f>
        <v>0</v>
      </c>
      <c r="Q5" s="41">
        <f>'Reststromen W AG'!Q5+'Reststromen W AH'!Q5+'Reststromen W AI'!Q5+'Reststromen W AJ'!Q5+'Reststromen W AK'!Q5+'Reststromen W AL'!Q5+'Reststromen W AP'!Q5+'Reststromen W AQ'!Q5+'Reststromen W AR'!Q5+'Reststromen W AS'!Q5+'Reststromen W AT'!Q5+'Reststromen W AU'!Q5+'Reststromen W AV'!Q5+'Reststromen W AW'!Q5+'Reststromen W AX'!Q5</f>
        <v>0</v>
      </c>
      <c r="R5" s="41">
        <f>'Reststromen W AG'!R5+'Reststromen W AH'!R5+'Reststromen W AI'!R5+'Reststromen W AJ'!R5+'Reststromen W AK'!R5+'Reststromen W AL'!R5+'Reststromen W AP'!R5+'Reststromen W AQ'!R5+'Reststromen W AR'!R5+'Reststromen W AS'!R5+'Reststromen W AT'!R5+'Reststromen W AU'!R5+'Reststromen W AV'!R5+'Reststromen W AW'!R5+'Reststromen W AX'!R5</f>
        <v>0</v>
      </c>
      <c r="S5" s="41">
        <f>'Reststromen W AG'!S5+'Reststromen W AH'!S5+'Reststromen W AI'!S5+'Reststromen W AJ'!S5+'Reststromen W AK'!S5+'Reststromen W AL'!S5+'Reststromen W AP'!S5+'Reststromen W AQ'!S5+'Reststromen W AR'!S5+'Reststromen W AS'!S5+'Reststromen W AT'!S5+'Reststromen W AU'!S5+'Reststromen W AV'!S5+'Reststromen W AW'!S5+'Reststromen W AX'!S5</f>
        <v>0</v>
      </c>
      <c r="T5" s="41">
        <f>'Reststromen W AG'!T5+'Reststromen W AH'!T5+'Reststromen W AI'!T5+'Reststromen W AJ'!T5+'Reststromen W AK'!T5+'Reststromen W AL'!T5+'Reststromen W AP'!T5+'Reststromen W AQ'!T5+'Reststromen W AR'!T5+'Reststromen W AS'!T5+'Reststromen W AT'!T5+'Reststromen W AU'!T5+'Reststromen W AV'!T5+'Reststromen W AW'!T5+'Reststromen W AX'!T5</f>
        <v>0</v>
      </c>
      <c r="U5" s="41">
        <f>'Reststromen W AG'!U5+'Reststromen W AH'!U5+'Reststromen W AI'!U5+'Reststromen W AJ'!U5+'Reststromen W AK'!U5+'Reststromen W AL'!U5+'Reststromen W AP'!U5+'Reststromen W AQ'!U5+'Reststromen W AR'!U5+'Reststromen W AS'!U5+'Reststromen W AT'!U5+'Reststromen W AU'!U5+'Reststromen W AV'!U5+'Reststromen W AW'!U5+'Reststromen W AX'!U5</f>
        <v>0</v>
      </c>
      <c r="W5" s="26" t="s">
        <v>673</v>
      </c>
      <c r="X5" s="41">
        <f>'Reststromen W AG'!X5+'Reststromen W AH'!X5+'Reststromen W AI'!X5+'Reststromen W AJ'!X5+'Reststromen W AK'!X5+'Reststromen W AL'!X5+'Reststromen W AP'!X5+'Reststromen W AQ'!X5+'Reststromen W AR'!X5+'Reststromen W AS'!X5+'Reststromen W AT'!X5+'Reststromen W AU'!X5+'Reststromen W AV'!X5+'Reststromen W AW'!X5+'Reststromen W AX'!X5</f>
        <v>0</v>
      </c>
      <c r="Y5" s="41">
        <f>'Reststromen W AG'!Y5+'Reststromen W AH'!Y5+'Reststromen W AI'!Y5+'Reststromen W AJ'!Y5+'Reststromen W AK'!Y5+'Reststromen W AL'!Y5+'Reststromen W AP'!Y5+'Reststromen W AQ'!Y5+'Reststromen W AR'!Y5+'Reststromen W AS'!Y5+'Reststromen W AT'!Y5+'Reststromen W AU'!Y5+'Reststromen W AV'!Y5+'Reststromen W AW'!Y5+'Reststromen W AX'!Y5</f>
        <v>0</v>
      </c>
      <c r="Z5" s="41">
        <f>'Reststromen W AG'!Z5+'Reststromen W AH'!Z5+'Reststromen W AI'!Z5+'Reststromen W AJ'!Z5+'Reststromen W AK'!Z5+'Reststromen W AL'!Z5+'Reststromen W AP'!Z5+'Reststromen W AQ'!Z5+'Reststromen W AR'!Z5+'Reststromen W AS'!Z5+'Reststromen W AT'!Z5+'Reststromen W AU'!Z5+'Reststromen W AV'!Z5+'Reststromen W AW'!Z5+'Reststromen W AX'!Z5</f>
        <v>0</v>
      </c>
      <c r="AA5" s="41">
        <f>'Reststromen W AG'!AA5+'Reststromen W AH'!AA5+'Reststromen W AI'!AA5+'Reststromen W AJ'!AA5+'Reststromen W AK'!AA5+'Reststromen W AL'!AA5+'Reststromen W AP'!AA5+'Reststromen W AQ'!AA5+'Reststromen W AR'!AA5+'Reststromen W AS'!AA5+'Reststromen W AT'!AA5+'Reststromen W AU'!AA5+'Reststromen W AV'!AA5+'Reststromen W AW'!AA5+'Reststromen W AX'!AA5</f>
        <v>0</v>
      </c>
      <c r="AB5" s="41">
        <f>'Reststromen W AG'!AB5+'Reststromen W AH'!AB5+'Reststromen W AI'!AB5+'Reststromen W AJ'!AB5+'Reststromen W AK'!AB5+'Reststromen W AL'!AB5+'Reststromen W AP'!AB5+'Reststromen W AQ'!AB5+'Reststromen W AR'!AB5+'Reststromen W AS'!AB5+'Reststromen W AT'!AB5+'Reststromen W AU'!AB5+'Reststromen W AV'!AB5+'Reststromen W AW'!AB5+'Reststromen W AX'!AB5</f>
        <v>0</v>
      </c>
      <c r="AC5" s="41">
        <f>'Reststromen W AG'!AC5+'Reststromen W AH'!AC5+'Reststromen W AI'!AC5+'Reststromen W AJ'!AC5+'Reststromen W AK'!AC5+'Reststromen W AL'!AC5+'Reststromen W AP'!AC5+'Reststromen W AQ'!AC5+'Reststromen W AR'!AC5+'Reststromen W AS'!AC5+'Reststromen W AT'!AC5+'Reststromen W AU'!AC5+'Reststromen W AV'!AC5+'Reststromen W AW'!AC5+'Reststromen W AX'!AC5</f>
        <v>0</v>
      </c>
      <c r="AD5" s="41">
        <f>'Reststromen W AG'!AD5+'Reststromen W AH'!AD5+'Reststromen W AI'!AD5+'Reststromen W AJ'!AD5+'Reststromen W AK'!AD5+'Reststromen W AL'!AD5+'Reststromen W AP'!AD5+'Reststromen W AQ'!AD5+'Reststromen W AR'!AD5+'Reststromen W AS'!AD5+'Reststromen W AT'!AD5+'Reststromen W AU'!AD5+'Reststromen W AV'!AD5+'Reststromen W AW'!AD5+'Reststromen W AX'!AD5</f>
        <v>0</v>
      </c>
      <c r="AE5" s="41">
        <f>'Reststromen W AG'!AE5+'Reststromen W AH'!AE5+'Reststromen W AI'!AE5+'Reststromen W AJ'!AE5+'Reststromen W AK'!AE5+'Reststromen W AL'!AE5+'Reststromen W AP'!AE5+'Reststromen W AQ'!AE5+'Reststromen W AR'!AE5+'Reststromen W AS'!AE5+'Reststromen W AT'!AE5+'Reststromen W AU'!AE5+'Reststromen W AV'!AE5+'Reststromen W AW'!AE5+'Reststromen W AX'!AE5</f>
        <v>0</v>
      </c>
      <c r="AF5" s="41">
        <f>'Reststromen W AG'!AF5+'Reststromen W AH'!AF5+'Reststromen W AI'!AF5+'Reststromen W AJ'!AF5+'Reststromen W AK'!AF5+'Reststromen W AL'!AF5+'Reststromen W AP'!AF5+'Reststromen W AQ'!AF5+'Reststromen W AR'!AF5+'Reststromen W AS'!AF5+'Reststromen W AT'!AF5+'Reststromen W AU'!AF5+'Reststromen W AV'!AF5+'Reststromen W AW'!AF5+'Reststromen W AX'!AF5</f>
        <v>0</v>
      </c>
      <c r="AG5" s="41">
        <f>'Reststromen W AG'!AG5+'Reststromen W AH'!AG5+'Reststromen W AI'!AG5+'Reststromen W AJ'!AG5+'Reststromen W AK'!AG5+'Reststromen W AL'!AG5+'Reststromen W AP'!AG5+'Reststromen W AQ'!AG5+'Reststromen W AR'!AG5+'Reststromen W AS'!AG5+'Reststromen W AT'!AG5+'Reststromen W AU'!AG5+'Reststromen W AV'!AG5+'Reststromen W AW'!AG5+'Reststromen W AX'!AG5</f>
        <v>0</v>
      </c>
      <c r="AH5" s="41">
        <f>'Reststromen W AG'!AH5+'Reststromen W AH'!AH5+'Reststromen W AI'!AH5+'Reststromen W AJ'!AH5+'Reststromen W AK'!AH5+'Reststromen W AL'!AH5+'Reststromen W AP'!AH5+'Reststromen W AQ'!AH5+'Reststromen W AR'!AH5+'Reststromen W AS'!AH5+'Reststromen W AT'!AH5+'Reststromen W AU'!AH5+'Reststromen W AV'!AH5+'Reststromen W AW'!AH5+'Reststromen W AX'!AH5</f>
        <v>0</v>
      </c>
    </row>
    <row r="6" spans="1:37" x14ac:dyDescent="0.2">
      <c r="B6" s="38" t="s">
        <v>935</v>
      </c>
      <c r="E6" s="38" t="s">
        <v>935</v>
      </c>
      <c r="J6" s="38" t="s">
        <v>935</v>
      </c>
      <c r="K6" s="31">
        <f>SUM($H$2:$H$5)-SUM(K2:K5)</f>
        <v>0</v>
      </c>
      <c r="L6" s="31">
        <f t="shared" ref="L6:U6" si="0">SUM($H$2:$H$5)-SUM(L2:L5)</f>
        <v>0</v>
      </c>
      <c r="M6" s="31">
        <f t="shared" si="0"/>
        <v>0</v>
      </c>
      <c r="N6" s="31">
        <f t="shared" si="0"/>
        <v>0</v>
      </c>
      <c r="O6" s="31">
        <f t="shared" si="0"/>
        <v>0</v>
      </c>
      <c r="P6" s="31">
        <f t="shared" si="0"/>
        <v>0</v>
      </c>
      <c r="Q6" s="31">
        <f t="shared" si="0"/>
        <v>0</v>
      </c>
      <c r="R6" s="31">
        <f t="shared" si="0"/>
        <v>0</v>
      </c>
      <c r="S6" s="31">
        <f t="shared" si="0"/>
        <v>0</v>
      </c>
      <c r="T6" s="31">
        <f t="shared" si="0"/>
        <v>0</v>
      </c>
      <c r="U6" s="31">
        <f t="shared" si="0"/>
        <v>0</v>
      </c>
      <c r="W6" s="38" t="s">
        <v>935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FBC2-B160-EF4D-B529-EDDB496DE6CC}">
  <dimension ref="A1:E27"/>
  <sheetViews>
    <sheetView zoomScaleNormal="100" workbookViewId="0">
      <selection activeCell="H23" sqref="H23"/>
    </sheetView>
  </sheetViews>
  <sheetFormatPr baseColWidth="10" defaultRowHeight="16" x14ac:dyDescent="0.2"/>
  <cols>
    <col min="1" max="1" width="38.1640625" bestFit="1" customWidth="1"/>
    <col min="2" max="2" width="16" bestFit="1" customWidth="1"/>
  </cols>
  <sheetData>
    <row r="1" spans="1:2" x14ac:dyDescent="0.2">
      <c r="A1" s="68"/>
      <c r="B1" s="68" t="s">
        <v>286</v>
      </c>
    </row>
    <row r="2" spans="1:2" x14ac:dyDescent="0.2">
      <c r="A2" s="68" t="s">
        <v>265</v>
      </c>
      <c r="B2" s="68">
        <v>0.04</v>
      </c>
    </row>
    <row r="3" spans="1:2" x14ac:dyDescent="0.2">
      <c r="A3" s="68"/>
      <c r="B3" s="68"/>
    </row>
    <row r="4" spans="1:2" x14ac:dyDescent="0.2">
      <c r="A4" s="68" t="s">
        <v>201</v>
      </c>
      <c r="B4" s="68"/>
    </row>
    <row r="5" spans="1:2" x14ac:dyDescent="0.2">
      <c r="A5" s="68" t="s">
        <v>342</v>
      </c>
      <c r="B5" s="68">
        <v>1</v>
      </c>
    </row>
    <row r="6" spans="1:2" x14ac:dyDescent="0.2">
      <c r="A6" s="68" t="s">
        <v>343</v>
      </c>
      <c r="B6" s="68">
        <f>B22</f>
        <v>13</v>
      </c>
    </row>
    <row r="7" spans="1:2" x14ac:dyDescent="0.2">
      <c r="A7" s="68"/>
      <c r="B7" s="68"/>
    </row>
    <row r="8" spans="1:2" x14ac:dyDescent="0.2">
      <c r="A8" s="68" t="s">
        <v>285</v>
      </c>
      <c r="B8" s="68"/>
    </row>
    <row r="9" spans="1:2" x14ac:dyDescent="0.2">
      <c r="A9" s="68" t="s">
        <v>287</v>
      </c>
      <c r="B9" s="68">
        <v>1</v>
      </c>
    </row>
    <row r="10" spans="1:2" x14ac:dyDescent="0.2">
      <c r="A10" s="68" t="s">
        <v>274</v>
      </c>
      <c r="B10" s="68">
        <v>1</v>
      </c>
    </row>
    <row r="11" spans="1:2" x14ac:dyDescent="0.2">
      <c r="A11" s="68" t="s">
        <v>288</v>
      </c>
      <c r="B11" s="68">
        <v>1</v>
      </c>
    </row>
    <row r="12" spans="1:2" x14ac:dyDescent="0.2">
      <c r="A12" s="68" t="s">
        <v>275</v>
      </c>
      <c r="B12" s="68">
        <v>1</v>
      </c>
    </row>
    <row r="13" spans="1:2" x14ac:dyDescent="0.2">
      <c r="A13" s="68" t="s">
        <v>279</v>
      </c>
      <c r="B13" s="68">
        <v>1</v>
      </c>
    </row>
    <row r="14" spans="1:2" x14ac:dyDescent="0.2">
      <c r="A14" s="68" t="s">
        <v>278</v>
      </c>
      <c r="B14" s="68">
        <v>1</v>
      </c>
    </row>
    <row r="15" spans="1:2" x14ac:dyDescent="0.2">
      <c r="A15" s="68" t="s">
        <v>280</v>
      </c>
      <c r="B15" s="68">
        <v>1</v>
      </c>
    </row>
    <row r="16" spans="1:2" x14ac:dyDescent="0.2">
      <c r="A16" s="68" t="s">
        <v>276</v>
      </c>
      <c r="B16" s="68">
        <v>1</v>
      </c>
    </row>
    <row r="17" spans="1:5" x14ac:dyDescent="0.2">
      <c r="A17" s="68" t="s">
        <v>277</v>
      </c>
      <c r="B17" s="68">
        <v>1</v>
      </c>
    </row>
    <row r="18" spans="1:5" x14ac:dyDescent="0.2">
      <c r="A18" s="68" t="s">
        <v>281</v>
      </c>
      <c r="B18" s="68">
        <v>1</v>
      </c>
    </row>
    <row r="19" spans="1:5" x14ac:dyDescent="0.2">
      <c r="A19" s="68" t="s">
        <v>282</v>
      </c>
      <c r="B19" s="68">
        <v>1</v>
      </c>
    </row>
    <row r="20" spans="1:5" x14ac:dyDescent="0.2">
      <c r="A20" s="68" t="s">
        <v>283</v>
      </c>
      <c r="B20" s="68">
        <v>1</v>
      </c>
    </row>
    <row r="21" spans="1:5" x14ac:dyDescent="0.2">
      <c r="A21" s="68" t="s">
        <v>284</v>
      </c>
      <c r="B21" s="68">
        <v>1</v>
      </c>
    </row>
    <row r="22" spans="1:5" x14ac:dyDescent="0.2">
      <c r="A22" s="68" t="s">
        <v>167</v>
      </c>
      <c r="B22" s="68">
        <f>SUM(B9:B21)</f>
        <v>13</v>
      </c>
      <c r="D22" s="68" t="s">
        <v>264</v>
      </c>
    </row>
    <row r="25" spans="1:5" x14ac:dyDescent="0.2">
      <c r="D25" t="s">
        <v>340</v>
      </c>
    </row>
    <row r="26" spans="1:5" x14ac:dyDescent="0.2">
      <c r="D26" t="s">
        <v>341</v>
      </c>
    </row>
    <row r="27" spans="1:5" x14ac:dyDescent="0.2">
      <c r="D27">
        <v>2400</v>
      </c>
      <c r="E27" t="s">
        <v>258</v>
      </c>
    </row>
  </sheetData>
  <pageMargins left="0.7" right="0.7" top="0.75" bottom="0.75" header="0.3" footer="0.3"/>
  <pageSetup paperSize="9" orientation="portrait" horizontalDpi="0" verticalDpi="0"/>
  <drawing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9D67-2F04-7A4F-AF5B-7BAF813F54AE}">
  <dimension ref="A1:AI6"/>
  <sheetViews>
    <sheetView workbookViewId="0">
      <selection activeCell="W2" sqref="W2:W5"/>
    </sheetView>
  </sheetViews>
  <sheetFormatPr baseColWidth="10" defaultRowHeight="16" x14ac:dyDescent="0.2"/>
  <cols>
    <col min="1" max="1" width="37" bestFit="1" customWidth="1"/>
  </cols>
  <sheetData>
    <row r="1" spans="1:35" x14ac:dyDescent="0.2">
      <c r="A1" t="s">
        <v>779</v>
      </c>
      <c r="B1" t="s">
        <v>73</v>
      </c>
      <c r="C1" t="s">
        <v>621</v>
      </c>
      <c r="E1" t="s">
        <v>62</v>
      </c>
      <c r="H1" s="569" t="s">
        <v>564</v>
      </c>
      <c r="K1" s="38" t="s">
        <v>609</v>
      </c>
      <c r="L1" s="38" t="s">
        <v>610</v>
      </c>
      <c r="M1" s="38" t="s">
        <v>611</v>
      </c>
      <c r="N1" s="38" t="s">
        <v>612</v>
      </c>
      <c r="O1" s="38" t="s">
        <v>613</v>
      </c>
      <c r="P1" s="38" t="s">
        <v>614</v>
      </c>
      <c r="Q1" s="38" t="s">
        <v>615</v>
      </c>
      <c r="R1" s="38" t="s">
        <v>616</v>
      </c>
      <c r="S1" s="38" t="s">
        <v>617</v>
      </c>
      <c r="T1" s="38" t="s">
        <v>618</v>
      </c>
      <c r="U1" s="38"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5" x14ac:dyDescent="0.2">
      <c r="B2" s="32" t="s">
        <v>965</v>
      </c>
      <c r="C2" s="31">
        <f>'Reststromen O AM'!C2+'Reststromen O AN'!C2+'Reststromen O AO'!C2</f>
        <v>208.69125</v>
      </c>
      <c r="E2" s="32" t="s">
        <v>965</v>
      </c>
      <c r="H2" s="566">
        <f>('Reststromen O AM'!H2+'Reststromen O AN'!H2+'Reststromen O AO'!H2)/1000</f>
        <v>0</v>
      </c>
      <c r="J2" s="32" t="s">
        <v>965</v>
      </c>
      <c r="K2" s="41">
        <f>'Reststromen O AM'!K2+'Reststromen O AN'!K2+'Reststromen O AO'!K2</f>
        <v>0</v>
      </c>
      <c r="L2" s="41">
        <f>'Reststromen O AM'!L2+'Reststromen O AN'!L2+'Reststromen O AO'!L2</f>
        <v>0</v>
      </c>
      <c r="M2" s="41">
        <f>'Reststromen O AM'!M2+'Reststromen O AN'!M2+'Reststromen O AO'!M2</f>
        <v>0</v>
      </c>
      <c r="N2" s="41">
        <f>'Reststromen O AM'!N2+'Reststromen O AN'!N2+'Reststromen O AO'!N2</f>
        <v>0</v>
      </c>
      <c r="O2" s="41">
        <f>'Reststromen O AM'!O2+'Reststromen O AN'!O2+'Reststromen O AO'!O2</f>
        <v>0</v>
      </c>
      <c r="P2" s="41">
        <f>'Reststromen O AM'!P2+'Reststromen O AN'!P2+'Reststromen O AO'!P2</f>
        <v>0</v>
      </c>
      <c r="Q2" s="41">
        <f>'Reststromen O AM'!Q2+'Reststromen O AN'!Q2+'Reststromen O AO'!Q2</f>
        <v>0</v>
      </c>
      <c r="R2" s="41">
        <f>'Reststromen O AM'!R2+'Reststromen O AN'!R2+'Reststromen O AO'!R2</f>
        <v>0</v>
      </c>
      <c r="S2" s="41">
        <f>'Reststromen O AM'!S2+'Reststromen O AN'!S2+'Reststromen O AO'!S2</f>
        <v>0</v>
      </c>
      <c r="T2" s="41">
        <f>'Reststromen O AM'!T2+'Reststromen O AN'!T2+'Reststromen O AO'!T2</f>
        <v>0</v>
      </c>
      <c r="U2" s="41">
        <f>'Reststromen O AM'!U2+'Reststromen O AN'!U2+'Reststromen O AO'!U2</f>
        <v>0</v>
      </c>
      <c r="W2" s="32" t="s">
        <v>965</v>
      </c>
      <c r="X2" s="41">
        <f>'Reststromen O AM'!X2+'Reststromen O AN'!X2+'Reststromen O AO'!X2</f>
        <v>0</v>
      </c>
      <c r="Y2" s="41">
        <f>'Reststromen O AM'!Y2+'Reststromen O AN'!Y2+'Reststromen O AO'!Y2</f>
        <v>0</v>
      </c>
      <c r="Z2" s="41">
        <f>'Reststromen O AM'!Z2+'Reststromen O AN'!Z2+'Reststromen O AO'!Z2</f>
        <v>0</v>
      </c>
      <c r="AA2" s="41">
        <f>'Reststromen O AM'!AA2+'Reststromen O AN'!AA2+'Reststromen O AO'!AA2</f>
        <v>0</v>
      </c>
      <c r="AB2" s="41">
        <f>'Reststromen O AM'!AB2+'Reststromen O AN'!AB2+'Reststromen O AO'!AB2</f>
        <v>0</v>
      </c>
      <c r="AC2" s="41">
        <f>'Reststromen O AM'!AC2+'Reststromen O AN'!AC2+'Reststromen O AO'!AC2</f>
        <v>0</v>
      </c>
      <c r="AD2" s="41">
        <f>'Reststromen O AM'!AD2+'Reststromen O AN'!AD2+'Reststromen O AO'!AD2</f>
        <v>0</v>
      </c>
      <c r="AE2" s="41">
        <f>'Reststromen O AM'!AE2+'Reststromen O AN'!AE2+'Reststromen O AO'!AE2</f>
        <v>0</v>
      </c>
      <c r="AF2" s="41">
        <f>'Reststromen O AM'!AF2+'Reststromen O AN'!AF2+'Reststromen O AO'!AF2</f>
        <v>0</v>
      </c>
      <c r="AG2" s="41">
        <f>'Reststromen O AM'!AG2+'Reststromen O AN'!AG2+'Reststromen O AO'!AG2</f>
        <v>0</v>
      </c>
      <c r="AH2" s="41">
        <f>'Reststromen O AM'!AH2+'Reststromen O AN'!AH2+'Reststromen O AO'!AH2</f>
        <v>0</v>
      </c>
    </row>
    <row r="3" spans="1:35" x14ac:dyDescent="0.2">
      <c r="A3" s="31"/>
      <c r="B3" s="24" t="s">
        <v>966</v>
      </c>
      <c r="C3" s="31">
        <f>'Reststromen O AM'!C3+'Reststromen O AN'!C3+'Reststromen O AO'!C3</f>
        <v>10.983750000000011</v>
      </c>
      <c r="D3" s="31"/>
      <c r="E3" s="24" t="s">
        <v>966</v>
      </c>
      <c r="F3" s="31"/>
      <c r="G3" s="31"/>
      <c r="H3" s="566">
        <f>('Reststromen O AM'!H3+'Reststromen O AN'!H3+'Reststromen O AO'!H3)/1000</f>
        <v>0</v>
      </c>
      <c r="I3" s="31"/>
      <c r="J3" s="24" t="s">
        <v>966</v>
      </c>
      <c r="K3" s="41">
        <f>'Reststromen O AM'!K3+'Reststromen O AN'!K3+'Reststromen O AO'!K3</f>
        <v>0</v>
      </c>
      <c r="L3" s="41">
        <f>'Reststromen O AM'!L3+'Reststromen O AN'!L3+'Reststromen O AO'!L3</f>
        <v>0</v>
      </c>
      <c r="M3" s="41">
        <f>'Reststromen O AM'!M3+'Reststromen O AN'!M3+'Reststromen O AO'!M3</f>
        <v>0</v>
      </c>
      <c r="N3" s="41">
        <f>'Reststromen O AM'!N3+'Reststromen O AN'!N3+'Reststromen O AO'!N3</f>
        <v>0</v>
      </c>
      <c r="O3" s="41">
        <f>'Reststromen O AM'!O3+'Reststromen O AN'!O3+'Reststromen O AO'!O3</f>
        <v>0</v>
      </c>
      <c r="P3" s="41">
        <f>'Reststromen O AM'!P3+'Reststromen O AN'!P3+'Reststromen O AO'!P3</f>
        <v>0</v>
      </c>
      <c r="Q3" s="41">
        <f>'Reststromen O AM'!Q3+'Reststromen O AN'!Q3+'Reststromen O AO'!Q3</f>
        <v>0</v>
      </c>
      <c r="R3" s="41">
        <f>'Reststromen O AM'!R3+'Reststromen O AN'!R3+'Reststromen O AO'!R3</f>
        <v>0</v>
      </c>
      <c r="S3" s="41">
        <f>'Reststromen O AM'!S3+'Reststromen O AN'!S3+'Reststromen O AO'!S3</f>
        <v>0</v>
      </c>
      <c r="T3" s="41">
        <f>'Reststromen O AM'!T3+'Reststromen O AN'!T3+'Reststromen O AO'!T3</f>
        <v>0</v>
      </c>
      <c r="U3" s="41">
        <f>'Reststromen O AM'!U3+'Reststromen O AN'!U3+'Reststromen O AO'!U3</f>
        <v>0</v>
      </c>
      <c r="V3" s="31"/>
      <c r="W3" s="24" t="s">
        <v>966</v>
      </c>
      <c r="X3" s="41">
        <f>'Reststromen O AM'!X3+'Reststromen O AN'!X3+'Reststromen O AO'!X3</f>
        <v>0</v>
      </c>
      <c r="Y3" s="41">
        <f>'Reststromen O AM'!Y3+'Reststromen O AN'!Y3+'Reststromen O AO'!Y3</f>
        <v>0</v>
      </c>
      <c r="Z3" s="41">
        <f>'Reststromen O AM'!Z3+'Reststromen O AN'!Z3+'Reststromen O AO'!Z3</f>
        <v>0</v>
      </c>
      <c r="AA3" s="41">
        <f>'Reststromen O AM'!AA3+'Reststromen O AN'!AA3+'Reststromen O AO'!AA3</f>
        <v>0</v>
      </c>
      <c r="AB3" s="41">
        <f>'Reststromen O AM'!AB3+'Reststromen O AN'!AB3+'Reststromen O AO'!AB3</f>
        <v>0</v>
      </c>
      <c r="AC3" s="41">
        <f>'Reststromen O AM'!AC3+'Reststromen O AN'!AC3+'Reststromen O AO'!AC3</f>
        <v>0</v>
      </c>
      <c r="AD3" s="41">
        <f>'Reststromen O AM'!AD3+'Reststromen O AN'!AD3+'Reststromen O AO'!AD3</f>
        <v>0</v>
      </c>
      <c r="AE3" s="41">
        <f>'Reststromen O AM'!AE3+'Reststromen O AN'!AE3+'Reststromen O AO'!AE3</f>
        <v>0</v>
      </c>
      <c r="AF3" s="41">
        <f>'Reststromen O AM'!AF3+'Reststromen O AN'!AF3+'Reststromen O AO'!AF3</f>
        <v>0</v>
      </c>
      <c r="AG3" s="41">
        <f>'Reststromen O AM'!AG3+'Reststromen O AN'!AG3+'Reststromen O AO'!AG3</f>
        <v>0</v>
      </c>
      <c r="AH3" s="41">
        <f>'Reststromen O AM'!AH3+'Reststromen O AN'!AH3+'Reststromen O AO'!AH3</f>
        <v>0</v>
      </c>
      <c r="AI3" s="31"/>
    </row>
    <row r="4" spans="1:35" x14ac:dyDescent="0.2">
      <c r="B4" s="7" t="s">
        <v>5</v>
      </c>
      <c r="C4" s="31">
        <f>'Reststromen O AM'!C4+'Reststromen O AN'!C4+'Reststromen O AO'!C4</f>
        <v>3033.2647499999998</v>
      </c>
      <c r="E4" s="7" t="s">
        <v>5</v>
      </c>
      <c r="H4" s="566">
        <f>('Reststromen O AM'!H4+'Reststromen O AN'!H4+'Reststromen O AO'!H4)/1000</f>
        <v>0</v>
      </c>
      <c r="J4" s="7" t="s">
        <v>5</v>
      </c>
      <c r="K4" s="41">
        <f>'Reststromen O AM'!K4+'Reststromen O AN'!K4+'Reststromen O AO'!K4</f>
        <v>0</v>
      </c>
      <c r="L4" s="41">
        <f>'Reststromen O AM'!L4+'Reststromen O AN'!L4+'Reststromen O AO'!L4</f>
        <v>0</v>
      </c>
      <c r="M4" s="41">
        <f>'Reststromen O AM'!M4+'Reststromen O AN'!M4+'Reststromen O AO'!M4</f>
        <v>0</v>
      </c>
      <c r="N4" s="41">
        <f>'Reststromen O AM'!N4+'Reststromen O AN'!N4+'Reststromen O AO'!N4</f>
        <v>0</v>
      </c>
      <c r="O4" s="41">
        <f>'Reststromen O AM'!O4+'Reststromen O AN'!O4+'Reststromen O AO'!O4</f>
        <v>0</v>
      </c>
      <c r="P4" s="41">
        <f>'Reststromen O AM'!P4+'Reststromen O AN'!P4+'Reststromen O AO'!P4</f>
        <v>0</v>
      </c>
      <c r="Q4" s="41">
        <f>'Reststromen O AM'!Q4+'Reststromen O AN'!Q4+'Reststromen O AO'!Q4</f>
        <v>0</v>
      </c>
      <c r="R4" s="41">
        <f>'Reststromen O AM'!R4+'Reststromen O AN'!R4+'Reststromen O AO'!R4</f>
        <v>0</v>
      </c>
      <c r="S4" s="41">
        <f>'Reststromen O AM'!S4+'Reststromen O AN'!S4+'Reststromen O AO'!S4</f>
        <v>0</v>
      </c>
      <c r="T4" s="41">
        <f>'Reststromen O AM'!T4+'Reststromen O AN'!T4+'Reststromen O AO'!T4</f>
        <v>0</v>
      </c>
      <c r="U4" s="41">
        <f>'Reststromen O AM'!U4+'Reststromen O AN'!U4+'Reststromen O AO'!U4</f>
        <v>0</v>
      </c>
      <c r="W4" s="7" t="s">
        <v>5</v>
      </c>
      <c r="X4" s="41">
        <f>'Reststromen O AM'!X4+'Reststromen O AN'!X4+'Reststromen O AO'!X4</f>
        <v>0</v>
      </c>
      <c r="Y4" s="41">
        <f>'Reststromen O AM'!Y4+'Reststromen O AN'!Y4+'Reststromen O AO'!Y4</f>
        <v>0</v>
      </c>
      <c r="Z4" s="41">
        <f>'Reststromen O AM'!Z4+'Reststromen O AN'!Z4+'Reststromen O AO'!Z4</f>
        <v>0</v>
      </c>
      <c r="AA4" s="41">
        <f>'Reststromen O AM'!AA4+'Reststromen O AN'!AA4+'Reststromen O AO'!AA4</f>
        <v>0</v>
      </c>
      <c r="AB4" s="41">
        <f>'Reststromen O AM'!AB4+'Reststromen O AN'!AB4+'Reststromen O AO'!AB4</f>
        <v>0</v>
      </c>
      <c r="AC4" s="41">
        <f>'Reststromen O AM'!AC4+'Reststromen O AN'!AC4+'Reststromen O AO'!AC4</f>
        <v>0</v>
      </c>
      <c r="AD4" s="41">
        <f>'Reststromen O AM'!AD4+'Reststromen O AN'!AD4+'Reststromen O AO'!AD4</f>
        <v>0</v>
      </c>
      <c r="AE4" s="41">
        <f>'Reststromen O AM'!AE4+'Reststromen O AN'!AE4+'Reststromen O AO'!AE4</f>
        <v>0</v>
      </c>
      <c r="AF4" s="41">
        <f>'Reststromen O AM'!AF4+'Reststromen O AN'!AF4+'Reststromen O AO'!AF4</f>
        <v>0</v>
      </c>
      <c r="AG4" s="41">
        <f>'Reststromen O AM'!AG4+'Reststromen O AN'!AG4+'Reststromen O AO'!AG4</f>
        <v>0</v>
      </c>
      <c r="AH4" s="41">
        <f>'Reststromen O AM'!AH4+'Reststromen O AN'!AH4+'Reststromen O AO'!AH4</f>
        <v>0</v>
      </c>
    </row>
    <row r="5" spans="1:35" x14ac:dyDescent="0.2">
      <c r="B5" s="26" t="s">
        <v>673</v>
      </c>
      <c r="C5" s="31">
        <f>'Reststromen O AM'!C5+'Reststromen O AN'!C5+'Reststromen O AO'!C5</f>
        <v>-754.23525000000006</v>
      </c>
      <c r="E5" s="26" t="s">
        <v>673</v>
      </c>
      <c r="H5" s="566">
        <f>('Reststromen O AM'!H5+'Reststromen O AN'!H5+'Reststromen O AO'!H5)/1000</f>
        <v>0</v>
      </c>
      <c r="J5" s="26" t="s">
        <v>673</v>
      </c>
      <c r="K5" s="41">
        <f>'Reststromen O AM'!K5+'Reststromen O AN'!K5+'Reststromen O AO'!K5</f>
        <v>0</v>
      </c>
      <c r="L5" s="41">
        <f>'Reststromen O AM'!L5+'Reststromen O AN'!L5+'Reststromen O AO'!L5</f>
        <v>0</v>
      </c>
      <c r="M5" s="41">
        <f>'Reststromen O AM'!M5+'Reststromen O AN'!M5+'Reststromen O AO'!M5</f>
        <v>0</v>
      </c>
      <c r="N5" s="41">
        <f>'Reststromen O AM'!N5+'Reststromen O AN'!N5+'Reststromen O AO'!N5</f>
        <v>0</v>
      </c>
      <c r="O5" s="41">
        <f>'Reststromen O AM'!O5+'Reststromen O AN'!O5+'Reststromen O AO'!O5</f>
        <v>0</v>
      </c>
      <c r="P5" s="41">
        <f>'Reststromen O AM'!P5+'Reststromen O AN'!P5+'Reststromen O AO'!P5</f>
        <v>0</v>
      </c>
      <c r="Q5" s="41">
        <f>'Reststromen O AM'!Q5+'Reststromen O AN'!Q5+'Reststromen O AO'!Q5</f>
        <v>0</v>
      </c>
      <c r="R5" s="41">
        <f>'Reststromen O AM'!R5+'Reststromen O AN'!R5+'Reststromen O AO'!R5</f>
        <v>0</v>
      </c>
      <c r="S5" s="41">
        <f>'Reststromen O AM'!S5+'Reststromen O AN'!S5+'Reststromen O AO'!S5</f>
        <v>0</v>
      </c>
      <c r="T5" s="41">
        <f>'Reststromen O AM'!T5+'Reststromen O AN'!T5+'Reststromen O AO'!T5</f>
        <v>0</v>
      </c>
      <c r="U5" s="41">
        <f>'Reststromen O AM'!U5+'Reststromen O AN'!U5+'Reststromen O AO'!U5</f>
        <v>0</v>
      </c>
      <c r="W5" s="26" t="s">
        <v>673</v>
      </c>
      <c r="X5" s="41">
        <f>'Reststromen O AM'!X5+'Reststromen O AN'!X5+'Reststromen O AO'!X5</f>
        <v>0</v>
      </c>
      <c r="Y5" s="41">
        <f>'Reststromen O AM'!Y5+'Reststromen O AN'!Y5+'Reststromen O AO'!Y5</f>
        <v>0</v>
      </c>
      <c r="Z5" s="41">
        <f>'Reststromen O AM'!Z5+'Reststromen O AN'!Z5+'Reststromen O AO'!Z5</f>
        <v>0</v>
      </c>
      <c r="AA5" s="41">
        <f>'Reststromen O AM'!AA5+'Reststromen O AN'!AA5+'Reststromen O AO'!AA5</f>
        <v>0</v>
      </c>
      <c r="AB5" s="41">
        <f>'Reststromen O AM'!AB5+'Reststromen O AN'!AB5+'Reststromen O AO'!AB5</f>
        <v>0</v>
      </c>
      <c r="AC5" s="41">
        <f>'Reststromen O AM'!AC5+'Reststromen O AN'!AC5+'Reststromen O AO'!AC5</f>
        <v>0</v>
      </c>
      <c r="AD5" s="41">
        <f>'Reststromen O AM'!AD5+'Reststromen O AN'!AD5+'Reststromen O AO'!AD5</f>
        <v>0</v>
      </c>
      <c r="AE5" s="41">
        <f>'Reststromen O AM'!AE5+'Reststromen O AN'!AE5+'Reststromen O AO'!AE5</f>
        <v>0</v>
      </c>
      <c r="AF5" s="41">
        <f>'Reststromen O AM'!AF5+'Reststromen O AN'!AF5+'Reststromen O AO'!AF5</f>
        <v>0</v>
      </c>
      <c r="AG5" s="41">
        <f>'Reststromen O AM'!AG5+'Reststromen O AN'!AG5+'Reststromen O AO'!AG5</f>
        <v>0</v>
      </c>
      <c r="AH5" s="41">
        <f>'Reststromen O AM'!AH5+'Reststromen O AN'!AH5+'Reststromen O AO'!AH5</f>
        <v>0</v>
      </c>
    </row>
    <row r="6" spans="1:35" x14ac:dyDescent="0.2">
      <c r="B6" s="38" t="s">
        <v>935</v>
      </c>
      <c r="E6" s="38" t="s">
        <v>935</v>
      </c>
      <c r="J6" s="38" t="s">
        <v>935</v>
      </c>
      <c r="K6" s="31">
        <f>SUM($H$2:$H$5)-SUM(K2:K5)</f>
        <v>0</v>
      </c>
      <c r="L6" s="31">
        <f t="shared" ref="L6:U6" si="0">SUM($H$2:$H$5)-SUM(L2:L5)</f>
        <v>0</v>
      </c>
      <c r="M6" s="31">
        <f t="shared" si="0"/>
        <v>0</v>
      </c>
      <c r="N6" s="31">
        <f t="shared" si="0"/>
        <v>0</v>
      </c>
      <c r="O6" s="31">
        <f t="shared" si="0"/>
        <v>0</v>
      </c>
      <c r="P6" s="31">
        <f t="shared" si="0"/>
        <v>0</v>
      </c>
      <c r="Q6" s="31">
        <f t="shared" si="0"/>
        <v>0</v>
      </c>
      <c r="R6" s="31">
        <f t="shared" si="0"/>
        <v>0</v>
      </c>
      <c r="S6" s="31">
        <f t="shared" si="0"/>
        <v>0</v>
      </c>
      <c r="T6" s="31">
        <f t="shared" si="0"/>
        <v>0</v>
      </c>
      <c r="U6" s="31">
        <f t="shared" si="0"/>
        <v>0</v>
      </c>
      <c r="W6" s="38" t="s">
        <v>935</v>
      </c>
    </row>
  </sheetData>
  <pageMargins left="0.7" right="0.7" top="0.75" bottom="0.75" header="0.3" footer="0.3"/>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A3B69-C9EF-1645-9DEE-C40B89034D8F}">
  <dimension ref="A1:AH5"/>
  <sheetViews>
    <sheetView topLeftCell="M1" workbookViewId="0">
      <selection activeCell="W2" sqref="W2:W5"/>
    </sheetView>
  </sheetViews>
  <sheetFormatPr baseColWidth="10" defaultColWidth="11" defaultRowHeight="16" x14ac:dyDescent="0.2"/>
  <cols>
    <col min="1" max="1" width="17.5" bestFit="1" customWidth="1"/>
    <col min="6" max="6" width="11" customWidth="1"/>
    <col min="8" max="8" width="12.6640625" bestFit="1" customWidth="1"/>
    <col min="11" max="21" width="15" bestFit="1" customWidth="1"/>
    <col min="24" max="24" width="14.83203125" bestFit="1" customWidth="1"/>
    <col min="25" max="25" width="19.1640625" bestFit="1" customWidth="1"/>
    <col min="26" max="34" width="14.83203125" bestFit="1" customWidth="1"/>
  </cols>
  <sheetData>
    <row r="1" spans="1:34" x14ac:dyDescent="0.2">
      <c r="A1" t="str">
        <f>'Calculatie sheet'!D3</f>
        <v>Vaste brug (staal)</v>
      </c>
      <c r="B1" t="s">
        <v>73</v>
      </c>
      <c r="C1" t="s">
        <v>358</v>
      </c>
      <c r="E1" t="s">
        <v>62</v>
      </c>
      <c r="H1" s="569" t="s">
        <v>564</v>
      </c>
      <c r="K1" s="38" t="s">
        <v>609</v>
      </c>
      <c r="L1" s="38" t="s">
        <v>610</v>
      </c>
      <c r="M1" s="38" t="s">
        <v>611</v>
      </c>
      <c r="N1" s="38" t="s">
        <v>612</v>
      </c>
      <c r="O1" s="38" t="s">
        <v>613</v>
      </c>
      <c r="P1" s="38" t="s">
        <v>614</v>
      </c>
      <c r="Q1" s="38" t="s">
        <v>615</v>
      </c>
      <c r="R1" s="38" t="s">
        <v>616</v>
      </c>
      <c r="S1" s="38" t="s">
        <v>617</v>
      </c>
      <c r="T1" s="38" t="s">
        <v>618</v>
      </c>
      <c r="U1" s="38"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32" t="s">
        <v>965</v>
      </c>
      <c r="C2" s="45">
        <f>'Calculatie sheet'!D83</f>
        <v>4596.303148</v>
      </c>
      <c r="E2" s="32" t="s">
        <v>965</v>
      </c>
      <c r="H2" s="572">
        <f>C2*'Calculatie sheet'!$D$7</f>
        <v>0</v>
      </c>
      <c r="J2" s="32" t="s">
        <v>965</v>
      </c>
      <c r="K2" s="571">
        <f>(LOOKUP('Calculatie sheet'!$D$2,'Objectenoverzicht aantallen'!$A:$A,'Objectenoverzicht aantallen'!$C:$C)*'Calculatie sheet'!$D83+LOOKUP('Calculatie sheet'!$D$2,'Objectenoverzicht aantallen'!$A:$A,'Objectenoverzicht aantallen'!E:E)*'Calculatie sheet'!$D83)/1000</f>
        <v>0</v>
      </c>
      <c r="L2" s="571">
        <f>(LOOKUP('Calculatie sheet'!$D$2,'Objectenoverzicht aantallen'!$A:$A,'Objectenoverzicht aantallen'!$C:$C)*'Calculatie sheet'!$D83+LOOKUP('Calculatie sheet'!$D$2,'Objectenoverzicht aantallen'!$A:$A,'Objectenoverzicht aantallen'!E:E)*'Calculatie sheet'!$D83+LOOKUP('Calculatie sheet'!$D$2,'Objectenoverzicht aantallen'!$A:$A,'Objectenoverzicht aantallen'!F:F)*'Calculatie sheet'!$D83)/1000</f>
        <v>0</v>
      </c>
      <c r="M2" s="571">
        <f>(LOOKUP('Calculatie sheet'!$D$2,'Objectenoverzicht aantallen'!$A:$A,'Objectenoverzicht aantallen'!$C:$C)*'Calculatie sheet'!$D83+LOOKUP('Calculatie sheet'!$D$2,'Objectenoverzicht aantallen'!$A:$A,'Objectenoverzicht aantallen'!E:E)*'Calculatie sheet'!$D83+LOOKUP('Calculatie sheet'!$D$2,'Objectenoverzicht aantallen'!$A:$A,'Objectenoverzicht aantallen'!F:F)*'Calculatie sheet'!$D83+LOOKUP('Calculatie sheet'!$D$2,'Objectenoverzicht aantallen'!$A:$A,'Objectenoverzicht aantallen'!G:G)*'Calculatie sheet'!$D83)/1000</f>
        <v>0</v>
      </c>
      <c r="N2" s="571">
        <f>(LOOKUP('Calculatie sheet'!$D$2,'Objectenoverzicht aantallen'!$A:$A,'Objectenoverzicht aantallen'!$C:$C)*'Calculatie sheet'!$D83+LOOKUP('Calculatie sheet'!$D$2,'Objectenoverzicht aantallen'!$A:$A,'Objectenoverzicht aantallen'!E:E)*'Calculatie sheet'!$D83+LOOKUP('Calculatie sheet'!$D$2,'Objectenoverzicht aantallen'!$A:$A,'Objectenoverzicht aantallen'!F:F)*'Calculatie sheet'!$D83+LOOKUP('Calculatie sheet'!$D$2,'Objectenoverzicht aantallen'!$A:$A,'Objectenoverzicht aantallen'!G:G)*'Calculatie sheet'!$D83+LOOKUP('Calculatie sheet'!$D$2,'Objectenoverzicht aantallen'!$A:$A,'Objectenoverzicht aantallen'!H:H)*'Calculatie sheet'!$D83)/1000</f>
        <v>0</v>
      </c>
      <c r="O2" s="571">
        <f>(LOOKUP('Calculatie sheet'!$D$2,'Objectenoverzicht aantallen'!$A:$A,'Objectenoverzicht aantallen'!$C:$C)*'Calculatie sheet'!$D83+LOOKUP('Calculatie sheet'!$D$2,'Objectenoverzicht aantallen'!$A:$A,'Objectenoverzicht aantallen'!E:E)*'Calculatie sheet'!$D83+LOOKUP('Calculatie sheet'!$D$2,'Objectenoverzicht aantallen'!$A:$A,'Objectenoverzicht aantallen'!F:F)*'Calculatie sheet'!$D83+LOOKUP('Calculatie sheet'!$D$2,'Objectenoverzicht aantallen'!$A:$A,'Objectenoverzicht aantallen'!G:G)*'Calculatie sheet'!$D83+LOOKUP('Calculatie sheet'!$D$2,'Objectenoverzicht aantallen'!$A:$A,'Objectenoverzicht aantallen'!H:H)*'Calculatie sheet'!$D83+LOOKUP('Calculatie sheet'!$D$2,'Objectenoverzicht aantallen'!$A:$A,'Objectenoverzicht aantallen'!I:I)*'Calculatie sheet'!$D83)/1000</f>
        <v>0</v>
      </c>
      <c r="P2" s="571">
        <f>(LOOKUP('Calculatie sheet'!$D$2,'Objectenoverzicht aantallen'!$A:$A,'Objectenoverzicht aantallen'!$C:$C)*'Calculatie sheet'!$D83+LOOKUP('Calculatie sheet'!$D$2,'Objectenoverzicht aantallen'!$A:$A,'Objectenoverzicht aantallen'!E:E)*'Calculatie sheet'!$D83+LOOKUP('Calculatie sheet'!$D$2,'Objectenoverzicht aantallen'!$A:$A,'Objectenoverzicht aantallen'!F:F)*'Calculatie sheet'!$D83+LOOKUP('Calculatie sheet'!$D$2,'Objectenoverzicht aantallen'!$A:$A,'Objectenoverzicht aantallen'!G:G)*'Calculatie sheet'!$D83+LOOKUP('Calculatie sheet'!$D$2,'Objectenoverzicht aantallen'!$A:$A,'Objectenoverzicht aantallen'!H:H)*'Calculatie sheet'!$D83+LOOKUP('Calculatie sheet'!$D$2,'Objectenoverzicht aantallen'!$A:$A,'Objectenoverzicht aantallen'!I:I)*'Calculatie sheet'!$D83+LOOKUP('Calculatie sheet'!$D$2,'Objectenoverzicht aantallen'!$A:$A,'Objectenoverzicht aantallen'!J:J)*'Calculatie sheet'!$D83)/1000</f>
        <v>0</v>
      </c>
      <c r="Q2" s="571">
        <f>(LOOKUP('Calculatie sheet'!$D$2,'Objectenoverzicht aantallen'!$A:$A,'Objectenoverzicht aantallen'!$C:$C)*'Calculatie sheet'!$D83+LOOKUP('Calculatie sheet'!$D$2,'Objectenoverzicht aantallen'!$A:$A,'Objectenoverzicht aantallen'!E:E)*'Calculatie sheet'!$D83+LOOKUP('Calculatie sheet'!$D$2,'Objectenoverzicht aantallen'!$A:$A,'Objectenoverzicht aantallen'!F:F)*'Calculatie sheet'!$D83+LOOKUP('Calculatie sheet'!$D$2,'Objectenoverzicht aantallen'!$A:$A,'Objectenoverzicht aantallen'!G:G)*'Calculatie sheet'!$D83+LOOKUP('Calculatie sheet'!$D$2,'Objectenoverzicht aantallen'!$A:$A,'Objectenoverzicht aantallen'!H:H)*'Calculatie sheet'!$D83+LOOKUP('Calculatie sheet'!$D$2,'Objectenoverzicht aantallen'!$A:$A,'Objectenoverzicht aantallen'!I:I)*'Calculatie sheet'!$D83+LOOKUP('Calculatie sheet'!$D$2,'Objectenoverzicht aantallen'!$A:$A,'Objectenoverzicht aantallen'!J:J)*'Calculatie sheet'!$D83+LOOKUP('Calculatie sheet'!$D$2,'Objectenoverzicht aantallen'!$A:$A,'Objectenoverzicht aantallen'!K:K)*'Calculatie sheet'!$D83)/1000</f>
        <v>0</v>
      </c>
      <c r="R2" s="571">
        <f>(LOOKUP('Calculatie sheet'!$D$2,'Objectenoverzicht aantallen'!$A:$A,'Objectenoverzicht aantallen'!$C:$C)*'Calculatie sheet'!$D83+LOOKUP('Calculatie sheet'!$D$2,'Objectenoverzicht aantallen'!$A:$A,'Objectenoverzicht aantallen'!E:E)*'Calculatie sheet'!$D83+LOOKUP('Calculatie sheet'!$D$2,'Objectenoverzicht aantallen'!$A:$A,'Objectenoverzicht aantallen'!F:F)*'Calculatie sheet'!$D83+LOOKUP('Calculatie sheet'!$D$2,'Objectenoverzicht aantallen'!$A:$A,'Objectenoverzicht aantallen'!G:G)*'Calculatie sheet'!$D83+LOOKUP('Calculatie sheet'!$D$2,'Objectenoverzicht aantallen'!$A:$A,'Objectenoverzicht aantallen'!H:H)*'Calculatie sheet'!$D83+LOOKUP('Calculatie sheet'!$D$2,'Objectenoverzicht aantallen'!$A:$A,'Objectenoverzicht aantallen'!I:I)*'Calculatie sheet'!$D83+LOOKUP('Calculatie sheet'!$D$2,'Objectenoverzicht aantallen'!$A:$A,'Objectenoverzicht aantallen'!J:J)*'Calculatie sheet'!$D83+LOOKUP('Calculatie sheet'!$D$2,'Objectenoverzicht aantallen'!$A:$A,'Objectenoverzicht aantallen'!K:K)*'Calculatie sheet'!$D83+LOOKUP('Calculatie sheet'!$D$2,'Objectenoverzicht aantallen'!$A:$A,'Objectenoverzicht aantallen'!L:L)*'Calculatie sheet'!$D83)/1000</f>
        <v>0</v>
      </c>
      <c r="S2" s="571">
        <f>(LOOKUP('Calculatie sheet'!$D$2,'Objectenoverzicht aantallen'!$A:$A,'Objectenoverzicht aantallen'!$C:$C)*'Calculatie sheet'!$D83+LOOKUP('Calculatie sheet'!$D$2,'Objectenoverzicht aantallen'!$A:$A,'Objectenoverzicht aantallen'!E:E)*'Calculatie sheet'!$D83+LOOKUP('Calculatie sheet'!$D$2,'Objectenoverzicht aantallen'!$A:$A,'Objectenoverzicht aantallen'!F:F)*'Calculatie sheet'!$D83+LOOKUP('Calculatie sheet'!$D$2,'Objectenoverzicht aantallen'!$A:$A,'Objectenoverzicht aantallen'!G:G)*'Calculatie sheet'!$D83+LOOKUP('Calculatie sheet'!$D$2,'Objectenoverzicht aantallen'!$A:$A,'Objectenoverzicht aantallen'!H:H)*'Calculatie sheet'!$D83+LOOKUP('Calculatie sheet'!$D$2,'Objectenoverzicht aantallen'!$A:$A,'Objectenoverzicht aantallen'!I:I)*'Calculatie sheet'!$D83+LOOKUP('Calculatie sheet'!$D$2,'Objectenoverzicht aantallen'!$A:$A,'Objectenoverzicht aantallen'!J:J)*'Calculatie sheet'!$D83+LOOKUP('Calculatie sheet'!$D$2,'Objectenoverzicht aantallen'!$A:$A,'Objectenoverzicht aantallen'!K:K)*'Calculatie sheet'!$D83+LOOKUP('Calculatie sheet'!$D$2,'Objectenoverzicht aantallen'!$A:$A,'Objectenoverzicht aantallen'!L:L)*'Calculatie sheet'!$D83+LOOKUP('Calculatie sheet'!$D$2,'Objectenoverzicht aantallen'!$A:$A,'Objectenoverzicht aantallen'!M:M)*'Calculatie sheet'!$D83)/1000</f>
        <v>0</v>
      </c>
      <c r="T2" s="571">
        <f>(LOOKUP('Calculatie sheet'!$D$2,'Objectenoverzicht aantallen'!$A:$A,'Objectenoverzicht aantallen'!$C:$C)*'Calculatie sheet'!$D83+LOOKUP('Calculatie sheet'!$D$2,'Objectenoverzicht aantallen'!$A:$A,'Objectenoverzicht aantallen'!E:E)*'Calculatie sheet'!$D83+LOOKUP('Calculatie sheet'!$D$2,'Objectenoverzicht aantallen'!$A:$A,'Objectenoverzicht aantallen'!F:F)*'Calculatie sheet'!$D83+LOOKUP('Calculatie sheet'!$D$2,'Objectenoverzicht aantallen'!$A:$A,'Objectenoverzicht aantallen'!G:G)*'Calculatie sheet'!$D83+LOOKUP('Calculatie sheet'!$D$2,'Objectenoverzicht aantallen'!$A:$A,'Objectenoverzicht aantallen'!H:H)*'Calculatie sheet'!$D83+LOOKUP('Calculatie sheet'!$D$2,'Objectenoverzicht aantallen'!$A:$A,'Objectenoverzicht aantallen'!I:I)*'Calculatie sheet'!$D83+LOOKUP('Calculatie sheet'!$D$2,'Objectenoverzicht aantallen'!$A:$A,'Objectenoverzicht aantallen'!J:J)*'Calculatie sheet'!$D83+LOOKUP('Calculatie sheet'!$D$2,'Objectenoverzicht aantallen'!$A:$A,'Objectenoverzicht aantallen'!K:K)*'Calculatie sheet'!$D83+LOOKUP('Calculatie sheet'!$D$2,'Objectenoverzicht aantallen'!$A:$A,'Objectenoverzicht aantallen'!L:L)*'Calculatie sheet'!$D83+LOOKUP('Calculatie sheet'!$D$2,'Objectenoverzicht aantallen'!$A:$A,'Objectenoverzicht aantallen'!M:M)*'Calculatie sheet'!$D83+LOOKUP('Calculatie sheet'!$D$2,'Objectenoverzicht aantallen'!$A:$A,'Objectenoverzicht aantallen'!N:N)*'Calculatie sheet'!$D83)/1000</f>
        <v>0</v>
      </c>
      <c r="U2" s="571">
        <f>(LOOKUP('Calculatie sheet'!$D$2,'Objectenoverzicht aantallen'!$A:$A,'Objectenoverzicht aantallen'!$C:$C)*'Calculatie sheet'!$D83+LOOKUP('Calculatie sheet'!$D$2,'Objectenoverzicht aantallen'!$A:$A,'Objectenoverzicht aantallen'!E:E)*'Calculatie sheet'!$D83+LOOKUP('Calculatie sheet'!$D$2,'Objectenoverzicht aantallen'!$A:$A,'Objectenoverzicht aantallen'!F:F)*'Calculatie sheet'!$D83+LOOKUP('Calculatie sheet'!$D$2,'Objectenoverzicht aantallen'!$A:$A,'Objectenoverzicht aantallen'!G:G)*'Calculatie sheet'!$D83+LOOKUP('Calculatie sheet'!$D$2,'Objectenoverzicht aantallen'!$A:$A,'Objectenoverzicht aantallen'!H:H)*'Calculatie sheet'!$D83+LOOKUP('Calculatie sheet'!$D$2,'Objectenoverzicht aantallen'!$A:$A,'Objectenoverzicht aantallen'!I:I)*'Calculatie sheet'!$D83+LOOKUP('Calculatie sheet'!$D$2,'Objectenoverzicht aantallen'!$A:$A,'Objectenoverzicht aantallen'!J:J)*'Calculatie sheet'!$D83+LOOKUP('Calculatie sheet'!$D$2,'Objectenoverzicht aantallen'!$A:$A,'Objectenoverzicht aantallen'!K:K)*'Calculatie sheet'!$D83+LOOKUP('Calculatie sheet'!$D$2,'Objectenoverzicht aantallen'!$A:$A,'Objectenoverzicht aantallen'!L:L)*'Calculatie sheet'!$D83+LOOKUP('Calculatie sheet'!$D$2,'Objectenoverzicht aantallen'!$A:$A,'Objectenoverzicht aantallen'!M:M)*'Calculatie sheet'!$D83+LOOKUP('Calculatie sheet'!$D$2,'Objectenoverzicht aantallen'!$A:$A,'Objectenoverzicht aantallen'!N:N)*'Calculatie sheet'!$D83+LOOKUP('Calculatie sheet'!$D$2,'Objectenoverzicht aantallen'!$A:$A,'Objectenoverzicht aantallen'!O:O)*'Calculatie sheet'!$D83)/1000</f>
        <v>0</v>
      </c>
      <c r="W2" s="32" t="s">
        <v>965</v>
      </c>
      <c r="X2" s="571">
        <f>(LOOKUP('Calculatie sheet'!$D$2,'Objectenoverzicht aantallen'!$A:$A,'Objectenoverzicht aantallen'!E:E)*'Calculatie sheet'!D83)/1000</f>
        <v>0</v>
      </c>
      <c r="Y2" s="571">
        <f>(LOOKUP('Calculatie sheet'!$D$2,'Objectenoverzicht aantallen'!$A:$A,'Objectenoverzicht aantallen'!F:F)*'Calculatie sheet'!E83)/1000</f>
        <v>0</v>
      </c>
      <c r="Z2" s="571">
        <f>(LOOKUP('Calculatie sheet'!$D$2,'Objectenoverzicht aantallen'!$A:$A,'Objectenoverzicht aantallen'!G:G)*'Calculatie sheet'!F83)/1000</f>
        <v>0</v>
      </c>
      <c r="AA2" s="571">
        <f>(LOOKUP('Calculatie sheet'!$D$2,'Objectenoverzicht aantallen'!$A:$A,'Objectenoverzicht aantallen'!H:H)*'Calculatie sheet'!G83)/1000</f>
        <v>0</v>
      </c>
      <c r="AB2" s="571">
        <f>(LOOKUP('Calculatie sheet'!$D$2,'Objectenoverzicht aantallen'!$A:$A,'Objectenoverzicht aantallen'!I:I)*'Calculatie sheet'!H83)/1000</f>
        <v>0</v>
      </c>
      <c r="AC2" s="571">
        <f>(LOOKUP('Calculatie sheet'!$D$2,'Objectenoverzicht aantallen'!$A:$A,'Objectenoverzicht aantallen'!J:J)*'Calculatie sheet'!I83)/1000</f>
        <v>0</v>
      </c>
      <c r="AD2" s="571">
        <f>(LOOKUP('Calculatie sheet'!$D$2,'Objectenoverzicht aantallen'!$A:$A,'Objectenoverzicht aantallen'!K:K)*'Calculatie sheet'!J83)/1000</f>
        <v>0</v>
      </c>
      <c r="AE2" s="571">
        <f>(LOOKUP('Calculatie sheet'!$D$2,'Objectenoverzicht aantallen'!$A:$A,'Objectenoverzicht aantallen'!L:L)*'Calculatie sheet'!K83)/1000</f>
        <v>0</v>
      </c>
      <c r="AF2" s="571">
        <f>(LOOKUP('Calculatie sheet'!$D$2,'Objectenoverzicht aantallen'!$A:$A,'Objectenoverzicht aantallen'!M:M)*'Calculatie sheet'!L83)/1000</f>
        <v>0</v>
      </c>
      <c r="AG2" s="571">
        <f>(LOOKUP('Calculatie sheet'!$D$2,'Objectenoverzicht aantallen'!$A:$A,'Objectenoverzicht aantallen'!N:N)*'Calculatie sheet'!M83)/1000</f>
        <v>0</v>
      </c>
      <c r="AH2" s="571">
        <f>(LOOKUP('Calculatie sheet'!$D$2,'Objectenoverzicht aantallen'!$A:$A,'Objectenoverzicht aantallen'!O:O)*'Calculatie sheet'!N83)/1000</f>
        <v>0</v>
      </c>
    </row>
    <row r="3" spans="1:34" s="31" customFormat="1" x14ac:dyDescent="0.2">
      <c r="B3" s="24" t="s">
        <v>966</v>
      </c>
      <c r="C3" s="45">
        <f>'Calculatie sheet'!D84</f>
        <v>241.91069200000027</v>
      </c>
      <c r="E3" s="24" t="s">
        <v>966</v>
      </c>
      <c r="H3" s="572">
        <f>C3*'Calculatie sheet'!$D$7</f>
        <v>0</v>
      </c>
      <c r="J3" s="24" t="s">
        <v>966</v>
      </c>
      <c r="K3" s="571">
        <f>(LOOKUP('Calculatie sheet'!$D$2,'Objectenoverzicht aantallen'!$A:$A,'Objectenoverzicht aantallen'!$C:$C)*'Calculatie sheet'!$D84+LOOKUP('Calculatie sheet'!$D$2,'Objectenoverzicht aantallen'!$A:$A,'Objectenoverzicht aantallen'!E:E)*'Calculatie sheet'!$D84)/1000</f>
        <v>0</v>
      </c>
      <c r="L3" s="571">
        <f>(LOOKUP('Calculatie sheet'!$D$2,'Objectenoverzicht aantallen'!$A:$A,'Objectenoverzicht aantallen'!$C:$C)*'Calculatie sheet'!$D84+LOOKUP('Calculatie sheet'!$D$2,'Objectenoverzicht aantallen'!$A:$A,'Objectenoverzicht aantallen'!E:E)*'Calculatie sheet'!$D84+LOOKUP('Calculatie sheet'!$D$2,'Objectenoverzicht aantallen'!$A:$A,'Objectenoverzicht aantallen'!F:F)*'Calculatie sheet'!$D84)/1000</f>
        <v>0</v>
      </c>
      <c r="M3" s="571">
        <f>(LOOKUP('Calculatie sheet'!$D$2,'Objectenoverzicht aantallen'!$A:$A,'Objectenoverzicht aantallen'!$C:$C)*'Calculatie sheet'!$D84+LOOKUP('Calculatie sheet'!$D$2,'Objectenoverzicht aantallen'!$A:$A,'Objectenoverzicht aantallen'!E:E)*'Calculatie sheet'!$D84+LOOKUP('Calculatie sheet'!$D$2,'Objectenoverzicht aantallen'!$A:$A,'Objectenoverzicht aantallen'!F:F)*'Calculatie sheet'!$D84+LOOKUP('Calculatie sheet'!$D$2,'Objectenoverzicht aantallen'!$A:$A,'Objectenoverzicht aantallen'!G:G)*'Calculatie sheet'!$D84)/1000</f>
        <v>0</v>
      </c>
      <c r="N3" s="571">
        <f>(LOOKUP('Calculatie sheet'!$D$2,'Objectenoverzicht aantallen'!$A:$A,'Objectenoverzicht aantallen'!$C:$C)*'Calculatie sheet'!$D84+LOOKUP('Calculatie sheet'!$D$2,'Objectenoverzicht aantallen'!$A:$A,'Objectenoverzicht aantallen'!E:E)*'Calculatie sheet'!$D84+LOOKUP('Calculatie sheet'!$D$2,'Objectenoverzicht aantallen'!$A:$A,'Objectenoverzicht aantallen'!F:F)*'Calculatie sheet'!$D84+LOOKUP('Calculatie sheet'!$D$2,'Objectenoverzicht aantallen'!$A:$A,'Objectenoverzicht aantallen'!G:G)*'Calculatie sheet'!$D84+LOOKUP('Calculatie sheet'!$D$2,'Objectenoverzicht aantallen'!$A:$A,'Objectenoverzicht aantallen'!H:H)*'Calculatie sheet'!$D84)/1000</f>
        <v>0</v>
      </c>
      <c r="O3" s="571">
        <f>(LOOKUP('Calculatie sheet'!$D$2,'Objectenoverzicht aantallen'!$A:$A,'Objectenoverzicht aantallen'!$C:$C)*'Calculatie sheet'!$D84+LOOKUP('Calculatie sheet'!$D$2,'Objectenoverzicht aantallen'!$A:$A,'Objectenoverzicht aantallen'!E:E)*'Calculatie sheet'!$D84+LOOKUP('Calculatie sheet'!$D$2,'Objectenoverzicht aantallen'!$A:$A,'Objectenoverzicht aantallen'!F:F)*'Calculatie sheet'!$D84+LOOKUP('Calculatie sheet'!$D$2,'Objectenoverzicht aantallen'!$A:$A,'Objectenoverzicht aantallen'!G:G)*'Calculatie sheet'!$D84+LOOKUP('Calculatie sheet'!$D$2,'Objectenoverzicht aantallen'!$A:$A,'Objectenoverzicht aantallen'!H:H)*'Calculatie sheet'!$D84+LOOKUP('Calculatie sheet'!$D$2,'Objectenoverzicht aantallen'!$A:$A,'Objectenoverzicht aantallen'!I:I)*'Calculatie sheet'!$D84)/1000</f>
        <v>0</v>
      </c>
      <c r="P3" s="571">
        <f>(LOOKUP('Calculatie sheet'!$D$2,'Objectenoverzicht aantallen'!$A:$A,'Objectenoverzicht aantallen'!$C:$C)*'Calculatie sheet'!$D84+LOOKUP('Calculatie sheet'!$D$2,'Objectenoverzicht aantallen'!$A:$A,'Objectenoverzicht aantallen'!E:E)*'Calculatie sheet'!$D84+LOOKUP('Calculatie sheet'!$D$2,'Objectenoverzicht aantallen'!$A:$A,'Objectenoverzicht aantallen'!F:F)*'Calculatie sheet'!$D84+LOOKUP('Calculatie sheet'!$D$2,'Objectenoverzicht aantallen'!$A:$A,'Objectenoverzicht aantallen'!G:G)*'Calculatie sheet'!$D84+LOOKUP('Calculatie sheet'!$D$2,'Objectenoverzicht aantallen'!$A:$A,'Objectenoverzicht aantallen'!H:H)*'Calculatie sheet'!$D84+LOOKUP('Calculatie sheet'!$D$2,'Objectenoverzicht aantallen'!$A:$A,'Objectenoverzicht aantallen'!I:I)*'Calculatie sheet'!$D84+LOOKUP('Calculatie sheet'!$D$2,'Objectenoverzicht aantallen'!$A:$A,'Objectenoverzicht aantallen'!J:J)*'Calculatie sheet'!$D84)/1000</f>
        <v>0</v>
      </c>
      <c r="Q3" s="571">
        <f>(LOOKUP('Calculatie sheet'!$D$2,'Objectenoverzicht aantallen'!$A:$A,'Objectenoverzicht aantallen'!$C:$C)*'Calculatie sheet'!$D84+LOOKUP('Calculatie sheet'!$D$2,'Objectenoverzicht aantallen'!$A:$A,'Objectenoverzicht aantallen'!E:E)*'Calculatie sheet'!$D84+LOOKUP('Calculatie sheet'!$D$2,'Objectenoverzicht aantallen'!$A:$A,'Objectenoverzicht aantallen'!F:F)*'Calculatie sheet'!$D84+LOOKUP('Calculatie sheet'!$D$2,'Objectenoverzicht aantallen'!$A:$A,'Objectenoverzicht aantallen'!G:G)*'Calculatie sheet'!$D84+LOOKUP('Calculatie sheet'!$D$2,'Objectenoverzicht aantallen'!$A:$A,'Objectenoverzicht aantallen'!H:H)*'Calculatie sheet'!$D84+LOOKUP('Calculatie sheet'!$D$2,'Objectenoverzicht aantallen'!$A:$A,'Objectenoverzicht aantallen'!I:I)*'Calculatie sheet'!$D84+LOOKUP('Calculatie sheet'!$D$2,'Objectenoverzicht aantallen'!$A:$A,'Objectenoverzicht aantallen'!J:J)*'Calculatie sheet'!$D84+LOOKUP('Calculatie sheet'!$D$2,'Objectenoverzicht aantallen'!$A:$A,'Objectenoverzicht aantallen'!K:K)*'Calculatie sheet'!$D84)/1000</f>
        <v>0</v>
      </c>
      <c r="R3" s="571">
        <f>(LOOKUP('Calculatie sheet'!$D$2,'Objectenoverzicht aantallen'!$A:$A,'Objectenoverzicht aantallen'!$C:$C)*'Calculatie sheet'!$D84+LOOKUP('Calculatie sheet'!$D$2,'Objectenoverzicht aantallen'!$A:$A,'Objectenoverzicht aantallen'!E:E)*'Calculatie sheet'!$D84+LOOKUP('Calculatie sheet'!$D$2,'Objectenoverzicht aantallen'!$A:$A,'Objectenoverzicht aantallen'!F:F)*'Calculatie sheet'!$D84+LOOKUP('Calculatie sheet'!$D$2,'Objectenoverzicht aantallen'!$A:$A,'Objectenoverzicht aantallen'!G:G)*'Calculatie sheet'!$D84+LOOKUP('Calculatie sheet'!$D$2,'Objectenoverzicht aantallen'!$A:$A,'Objectenoverzicht aantallen'!H:H)*'Calculatie sheet'!$D84+LOOKUP('Calculatie sheet'!$D$2,'Objectenoverzicht aantallen'!$A:$A,'Objectenoverzicht aantallen'!I:I)*'Calculatie sheet'!$D84+LOOKUP('Calculatie sheet'!$D$2,'Objectenoverzicht aantallen'!$A:$A,'Objectenoverzicht aantallen'!J:J)*'Calculatie sheet'!$D84+LOOKUP('Calculatie sheet'!$D$2,'Objectenoverzicht aantallen'!$A:$A,'Objectenoverzicht aantallen'!K:K)*'Calculatie sheet'!$D84+LOOKUP('Calculatie sheet'!$D$2,'Objectenoverzicht aantallen'!$A:$A,'Objectenoverzicht aantallen'!L:L)*'Calculatie sheet'!$D84)/1000</f>
        <v>0</v>
      </c>
      <c r="S3" s="571">
        <f>(LOOKUP('Calculatie sheet'!$D$2,'Objectenoverzicht aantallen'!$A:$A,'Objectenoverzicht aantallen'!$C:$C)*'Calculatie sheet'!$D84+LOOKUP('Calculatie sheet'!$D$2,'Objectenoverzicht aantallen'!$A:$A,'Objectenoverzicht aantallen'!E:E)*'Calculatie sheet'!$D84+LOOKUP('Calculatie sheet'!$D$2,'Objectenoverzicht aantallen'!$A:$A,'Objectenoverzicht aantallen'!F:F)*'Calculatie sheet'!$D84+LOOKUP('Calculatie sheet'!$D$2,'Objectenoverzicht aantallen'!$A:$A,'Objectenoverzicht aantallen'!G:G)*'Calculatie sheet'!$D84+LOOKUP('Calculatie sheet'!$D$2,'Objectenoverzicht aantallen'!$A:$A,'Objectenoverzicht aantallen'!H:H)*'Calculatie sheet'!$D84+LOOKUP('Calculatie sheet'!$D$2,'Objectenoverzicht aantallen'!$A:$A,'Objectenoverzicht aantallen'!I:I)*'Calculatie sheet'!$D84+LOOKUP('Calculatie sheet'!$D$2,'Objectenoverzicht aantallen'!$A:$A,'Objectenoverzicht aantallen'!J:J)*'Calculatie sheet'!$D84+LOOKUP('Calculatie sheet'!$D$2,'Objectenoverzicht aantallen'!$A:$A,'Objectenoverzicht aantallen'!K:K)*'Calculatie sheet'!$D84+LOOKUP('Calculatie sheet'!$D$2,'Objectenoverzicht aantallen'!$A:$A,'Objectenoverzicht aantallen'!L:L)*'Calculatie sheet'!$D84+LOOKUP('Calculatie sheet'!$D$2,'Objectenoverzicht aantallen'!$A:$A,'Objectenoverzicht aantallen'!M:M)*'Calculatie sheet'!$D84)/1000</f>
        <v>0</v>
      </c>
      <c r="T3" s="571">
        <f>(LOOKUP('Calculatie sheet'!$D$2,'Objectenoverzicht aantallen'!$A:$A,'Objectenoverzicht aantallen'!$C:$C)*'Calculatie sheet'!$D84+LOOKUP('Calculatie sheet'!$D$2,'Objectenoverzicht aantallen'!$A:$A,'Objectenoverzicht aantallen'!E:E)*'Calculatie sheet'!$D84+LOOKUP('Calculatie sheet'!$D$2,'Objectenoverzicht aantallen'!$A:$A,'Objectenoverzicht aantallen'!F:F)*'Calculatie sheet'!$D84+LOOKUP('Calculatie sheet'!$D$2,'Objectenoverzicht aantallen'!$A:$A,'Objectenoverzicht aantallen'!G:G)*'Calculatie sheet'!$D84+LOOKUP('Calculatie sheet'!$D$2,'Objectenoverzicht aantallen'!$A:$A,'Objectenoverzicht aantallen'!H:H)*'Calculatie sheet'!$D84+LOOKUP('Calculatie sheet'!$D$2,'Objectenoverzicht aantallen'!$A:$A,'Objectenoverzicht aantallen'!I:I)*'Calculatie sheet'!$D84+LOOKUP('Calculatie sheet'!$D$2,'Objectenoverzicht aantallen'!$A:$A,'Objectenoverzicht aantallen'!J:J)*'Calculatie sheet'!$D84+LOOKUP('Calculatie sheet'!$D$2,'Objectenoverzicht aantallen'!$A:$A,'Objectenoverzicht aantallen'!K:K)*'Calculatie sheet'!$D84+LOOKUP('Calculatie sheet'!$D$2,'Objectenoverzicht aantallen'!$A:$A,'Objectenoverzicht aantallen'!L:L)*'Calculatie sheet'!$D84+LOOKUP('Calculatie sheet'!$D$2,'Objectenoverzicht aantallen'!$A:$A,'Objectenoverzicht aantallen'!M:M)*'Calculatie sheet'!$D84+LOOKUP('Calculatie sheet'!$D$2,'Objectenoverzicht aantallen'!$A:$A,'Objectenoverzicht aantallen'!N:N)*'Calculatie sheet'!$D84)/1000</f>
        <v>0</v>
      </c>
      <c r="U3" s="571">
        <f>(LOOKUP('Calculatie sheet'!$D$2,'Objectenoverzicht aantallen'!$A:$A,'Objectenoverzicht aantallen'!$C:$C)*'Calculatie sheet'!$D84+LOOKUP('Calculatie sheet'!$D$2,'Objectenoverzicht aantallen'!$A:$A,'Objectenoverzicht aantallen'!E:E)*'Calculatie sheet'!$D84+LOOKUP('Calculatie sheet'!$D$2,'Objectenoverzicht aantallen'!$A:$A,'Objectenoverzicht aantallen'!F:F)*'Calculatie sheet'!$D84+LOOKUP('Calculatie sheet'!$D$2,'Objectenoverzicht aantallen'!$A:$A,'Objectenoverzicht aantallen'!G:G)*'Calculatie sheet'!$D84+LOOKUP('Calculatie sheet'!$D$2,'Objectenoverzicht aantallen'!$A:$A,'Objectenoverzicht aantallen'!H:H)*'Calculatie sheet'!$D84+LOOKUP('Calculatie sheet'!$D$2,'Objectenoverzicht aantallen'!$A:$A,'Objectenoverzicht aantallen'!I:I)*'Calculatie sheet'!$D84+LOOKUP('Calculatie sheet'!$D$2,'Objectenoverzicht aantallen'!$A:$A,'Objectenoverzicht aantallen'!J:J)*'Calculatie sheet'!$D84+LOOKUP('Calculatie sheet'!$D$2,'Objectenoverzicht aantallen'!$A:$A,'Objectenoverzicht aantallen'!K:K)*'Calculatie sheet'!$D84+LOOKUP('Calculatie sheet'!$D$2,'Objectenoverzicht aantallen'!$A:$A,'Objectenoverzicht aantallen'!L:L)*'Calculatie sheet'!$D84+LOOKUP('Calculatie sheet'!$D$2,'Objectenoverzicht aantallen'!$A:$A,'Objectenoverzicht aantallen'!M:M)*'Calculatie sheet'!$D84+LOOKUP('Calculatie sheet'!$D$2,'Objectenoverzicht aantallen'!$A:$A,'Objectenoverzicht aantallen'!N:N)*'Calculatie sheet'!$D84+LOOKUP('Calculatie sheet'!$D$2,'Objectenoverzicht aantallen'!$A:$A,'Objectenoverzicht aantallen'!O:O)*'Calculatie sheet'!$D84)/1000</f>
        <v>0</v>
      </c>
      <c r="W3" s="24" t="s">
        <v>966</v>
      </c>
      <c r="X3" s="571">
        <f>(LOOKUP('Calculatie sheet'!$D$2,'Objectenoverzicht aantallen'!$A:$A,'Objectenoverzicht aantallen'!$P:$P)*'Calculatie sheet'!$D$84)/'Calculatie sheet'!$D$64/1000</f>
        <v>0</v>
      </c>
      <c r="Y3" s="571">
        <f>(LOOKUP('Calculatie sheet'!$D$2,'Objectenoverzicht aantallen'!$A:$A,'Objectenoverzicht aantallen'!$P:$P)*'Calculatie sheet'!$D$84)/'Calculatie sheet'!$D$64/1000</f>
        <v>0</v>
      </c>
      <c r="Z3" s="571">
        <f>(LOOKUP('Calculatie sheet'!$D$2,'Objectenoverzicht aantallen'!$A:$A,'Objectenoverzicht aantallen'!$P:$P)*'Calculatie sheet'!$D$84)/'Calculatie sheet'!$D$64/1000</f>
        <v>0</v>
      </c>
      <c r="AA3" s="571">
        <f>(LOOKUP('Calculatie sheet'!$D$2,'Objectenoverzicht aantallen'!$A:$A,'Objectenoverzicht aantallen'!$P:$P)*'Calculatie sheet'!$D$84)/'Calculatie sheet'!$D$64/1000</f>
        <v>0</v>
      </c>
      <c r="AB3" s="571">
        <f>(LOOKUP('Calculatie sheet'!$D$2,'Objectenoverzicht aantallen'!$A:$A,'Objectenoverzicht aantallen'!$P:$P)*'Calculatie sheet'!$D$84)/'Calculatie sheet'!$D$64/1000</f>
        <v>0</v>
      </c>
      <c r="AC3" s="571">
        <f>(LOOKUP('Calculatie sheet'!$D$2,'Objectenoverzicht aantallen'!$A:$A,'Objectenoverzicht aantallen'!$P:$P)*'Calculatie sheet'!$D$84)/'Calculatie sheet'!$D$64/1000</f>
        <v>0</v>
      </c>
      <c r="AD3" s="571">
        <f>(LOOKUP('Calculatie sheet'!$D$2,'Objectenoverzicht aantallen'!$A:$A,'Objectenoverzicht aantallen'!$P:$P)*'Calculatie sheet'!$D$84)/'Calculatie sheet'!$D$64/1000</f>
        <v>0</v>
      </c>
      <c r="AE3" s="571">
        <f>(LOOKUP('Calculatie sheet'!$D$2,'Objectenoverzicht aantallen'!$A:$A,'Objectenoverzicht aantallen'!$P:$P)*'Calculatie sheet'!$D$84)/'Calculatie sheet'!$D$64/1000</f>
        <v>0</v>
      </c>
      <c r="AF3" s="571">
        <f>(LOOKUP('Calculatie sheet'!$D$2,'Objectenoverzicht aantallen'!$A:$A,'Objectenoverzicht aantallen'!$P:$P)*'Calculatie sheet'!$D$84)/'Calculatie sheet'!$D$64/1000</f>
        <v>0</v>
      </c>
      <c r="AG3" s="571">
        <f>(LOOKUP('Calculatie sheet'!$D$2,'Objectenoverzicht aantallen'!$A:$A,'Objectenoverzicht aantallen'!$P:$P)*'Calculatie sheet'!$D$84)/'Calculatie sheet'!$D$64/1000</f>
        <v>0</v>
      </c>
      <c r="AH3" s="571">
        <f>(LOOKUP('Calculatie sheet'!$D$2,'Objectenoverzicht aantallen'!$A:$A,'Objectenoverzicht aantallen'!$P:$P)*'Calculatie sheet'!$D$84)/'Calculatie sheet'!$D$64/1000</f>
        <v>0</v>
      </c>
    </row>
    <row r="4" spans="1:34" x14ac:dyDescent="0.2">
      <c r="B4" s="7" t="s">
        <v>5</v>
      </c>
      <c r="C4" s="45">
        <f>'Calculatie sheet'!D85</f>
        <v>75501.161147999999</v>
      </c>
      <c r="E4" s="7" t="s">
        <v>5</v>
      </c>
      <c r="H4" s="572">
        <f>C4*'Calculatie sheet'!$D$7</f>
        <v>0</v>
      </c>
      <c r="J4" s="7" t="s">
        <v>5</v>
      </c>
      <c r="K4" s="571">
        <f>(LOOKUP('Calculatie sheet'!$D$2,'Objectenoverzicht aantallen'!$A:$A,'Objectenoverzicht aantallen'!$C:$C)*'Calculatie sheet'!$D85+LOOKUP('Calculatie sheet'!$D$2,'Objectenoverzicht aantallen'!$A:$A,'Objectenoverzicht aantallen'!E:E)*'Calculatie sheet'!$D85)/1000</f>
        <v>0</v>
      </c>
      <c r="L4" s="571">
        <f>(LOOKUP('Calculatie sheet'!$D$2,'Objectenoverzicht aantallen'!$A:$A,'Objectenoverzicht aantallen'!$C:$C)*'Calculatie sheet'!$D85+LOOKUP('Calculatie sheet'!$D$2,'Objectenoverzicht aantallen'!$A:$A,'Objectenoverzicht aantallen'!E:E)*'Calculatie sheet'!$D85+LOOKUP('Calculatie sheet'!$D$2,'Objectenoverzicht aantallen'!$A:$A,'Objectenoverzicht aantallen'!F:F)*'Calculatie sheet'!$D85)/1000</f>
        <v>0</v>
      </c>
      <c r="M4" s="571">
        <f>(LOOKUP('Calculatie sheet'!$D$2,'Objectenoverzicht aantallen'!$A:$A,'Objectenoverzicht aantallen'!$C:$C)*'Calculatie sheet'!$D85+LOOKUP('Calculatie sheet'!$D$2,'Objectenoverzicht aantallen'!$A:$A,'Objectenoverzicht aantallen'!E:E)*'Calculatie sheet'!$D85+LOOKUP('Calculatie sheet'!$D$2,'Objectenoverzicht aantallen'!$A:$A,'Objectenoverzicht aantallen'!F:F)*'Calculatie sheet'!$D85+LOOKUP('Calculatie sheet'!$D$2,'Objectenoverzicht aantallen'!$A:$A,'Objectenoverzicht aantallen'!G:G)*'Calculatie sheet'!$D85)/1000</f>
        <v>0</v>
      </c>
      <c r="N4" s="571">
        <f>(LOOKUP('Calculatie sheet'!$D$2,'Objectenoverzicht aantallen'!$A:$A,'Objectenoverzicht aantallen'!$C:$C)*'Calculatie sheet'!$D85+LOOKUP('Calculatie sheet'!$D$2,'Objectenoverzicht aantallen'!$A:$A,'Objectenoverzicht aantallen'!E:E)*'Calculatie sheet'!$D85+LOOKUP('Calculatie sheet'!$D$2,'Objectenoverzicht aantallen'!$A:$A,'Objectenoverzicht aantallen'!F:F)*'Calculatie sheet'!$D85+LOOKUP('Calculatie sheet'!$D$2,'Objectenoverzicht aantallen'!$A:$A,'Objectenoverzicht aantallen'!G:G)*'Calculatie sheet'!$D85+LOOKUP('Calculatie sheet'!$D$2,'Objectenoverzicht aantallen'!$A:$A,'Objectenoverzicht aantallen'!H:H)*'Calculatie sheet'!$D85)/1000</f>
        <v>0</v>
      </c>
      <c r="O4" s="571">
        <f>(LOOKUP('Calculatie sheet'!$D$2,'Objectenoverzicht aantallen'!$A:$A,'Objectenoverzicht aantallen'!$C:$C)*'Calculatie sheet'!$D85+LOOKUP('Calculatie sheet'!$D$2,'Objectenoverzicht aantallen'!$A:$A,'Objectenoverzicht aantallen'!E:E)*'Calculatie sheet'!$D85+LOOKUP('Calculatie sheet'!$D$2,'Objectenoverzicht aantallen'!$A:$A,'Objectenoverzicht aantallen'!F:F)*'Calculatie sheet'!$D85+LOOKUP('Calculatie sheet'!$D$2,'Objectenoverzicht aantallen'!$A:$A,'Objectenoverzicht aantallen'!G:G)*'Calculatie sheet'!$D85+LOOKUP('Calculatie sheet'!$D$2,'Objectenoverzicht aantallen'!$A:$A,'Objectenoverzicht aantallen'!H:H)*'Calculatie sheet'!$D85+LOOKUP('Calculatie sheet'!$D$2,'Objectenoverzicht aantallen'!$A:$A,'Objectenoverzicht aantallen'!I:I)*'Calculatie sheet'!$D85)/1000</f>
        <v>0</v>
      </c>
      <c r="P4" s="571">
        <f>(LOOKUP('Calculatie sheet'!$D$2,'Objectenoverzicht aantallen'!$A:$A,'Objectenoverzicht aantallen'!$C:$C)*'Calculatie sheet'!$D85+LOOKUP('Calculatie sheet'!$D$2,'Objectenoverzicht aantallen'!$A:$A,'Objectenoverzicht aantallen'!E:E)*'Calculatie sheet'!$D85+LOOKUP('Calculatie sheet'!$D$2,'Objectenoverzicht aantallen'!$A:$A,'Objectenoverzicht aantallen'!F:F)*'Calculatie sheet'!$D85+LOOKUP('Calculatie sheet'!$D$2,'Objectenoverzicht aantallen'!$A:$A,'Objectenoverzicht aantallen'!G:G)*'Calculatie sheet'!$D85+LOOKUP('Calculatie sheet'!$D$2,'Objectenoverzicht aantallen'!$A:$A,'Objectenoverzicht aantallen'!H:H)*'Calculatie sheet'!$D85+LOOKUP('Calculatie sheet'!$D$2,'Objectenoverzicht aantallen'!$A:$A,'Objectenoverzicht aantallen'!I:I)*'Calculatie sheet'!$D85+LOOKUP('Calculatie sheet'!$D$2,'Objectenoverzicht aantallen'!$A:$A,'Objectenoverzicht aantallen'!J:J)*'Calculatie sheet'!$D85)/1000</f>
        <v>0</v>
      </c>
      <c r="Q4" s="571">
        <f>(LOOKUP('Calculatie sheet'!$D$2,'Objectenoverzicht aantallen'!$A:$A,'Objectenoverzicht aantallen'!$C:$C)*'Calculatie sheet'!$D85+LOOKUP('Calculatie sheet'!$D$2,'Objectenoverzicht aantallen'!$A:$A,'Objectenoverzicht aantallen'!E:E)*'Calculatie sheet'!$D85+LOOKUP('Calculatie sheet'!$D$2,'Objectenoverzicht aantallen'!$A:$A,'Objectenoverzicht aantallen'!F:F)*'Calculatie sheet'!$D85+LOOKUP('Calculatie sheet'!$D$2,'Objectenoverzicht aantallen'!$A:$A,'Objectenoverzicht aantallen'!G:G)*'Calculatie sheet'!$D85+LOOKUP('Calculatie sheet'!$D$2,'Objectenoverzicht aantallen'!$A:$A,'Objectenoverzicht aantallen'!H:H)*'Calculatie sheet'!$D85+LOOKUP('Calculatie sheet'!$D$2,'Objectenoverzicht aantallen'!$A:$A,'Objectenoverzicht aantallen'!I:I)*'Calculatie sheet'!$D85+LOOKUP('Calculatie sheet'!$D$2,'Objectenoverzicht aantallen'!$A:$A,'Objectenoverzicht aantallen'!J:J)*'Calculatie sheet'!$D85+LOOKUP('Calculatie sheet'!$D$2,'Objectenoverzicht aantallen'!$A:$A,'Objectenoverzicht aantallen'!K:K)*'Calculatie sheet'!$D85)/1000</f>
        <v>0</v>
      </c>
      <c r="R4" s="571">
        <f>(LOOKUP('Calculatie sheet'!$D$2,'Objectenoverzicht aantallen'!$A:$A,'Objectenoverzicht aantallen'!$C:$C)*'Calculatie sheet'!$D85+LOOKUP('Calculatie sheet'!$D$2,'Objectenoverzicht aantallen'!$A:$A,'Objectenoverzicht aantallen'!E:E)*'Calculatie sheet'!$D85+LOOKUP('Calculatie sheet'!$D$2,'Objectenoverzicht aantallen'!$A:$A,'Objectenoverzicht aantallen'!F:F)*'Calculatie sheet'!$D85+LOOKUP('Calculatie sheet'!$D$2,'Objectenoverzicht aantallen'!$A:$A,'Objectenoverzicht aantallen'!G:G)*'Calculatie sheet'!$D85+LOOKUP('Calculatie sheet'!$D$2,'Objectenoverzicht aantallen'!$A:$A,'Objectenoverzicht aantallen'!H:H)*'Calculatie sheet'!$D85+LOOKUP('Calculatie sheet'!$D$2,'Objectenoverzicht aantallen'!$A:$A,'Objectenoverzicht aantallen'!I:I)*'Calculatie sheet'!$D85+LOOKUP('Calculatie sheet'!$D$2,'Objectenoverzicht aantallen'!$A:$A,'Objectenoverzicht aantallen'!J:J)*'Calculatie sheet'!$D85+LOOKUP('Calculatie sheet'!$D$2,'Objectenoverzicht aantallen'!$A:$A,'Objectenoverzicht aantallen'!K:K)*'Calculatie sheet'!$D85+LOOKUP('Calculatie sheet'!$D$2,'Objectenoverzicht aantallen'!$A:$A,'Objectenoverzicht aantallen'!L:L)*'Calculatie sheet'!$D85)/1000</f>
        <v>0</v>
      </c>
      <c r="S4" s="571">
        <f>(LOOKUP('Calculatie sheet'!$D$2,'Objectenoverzicht aantallen'!$A:$A,'Objectenoverzicht aantallen'!$C:$C)*'Calculatie sheet'!$D85+LOOKUP('Calculatie sheet'!$D$2,'Objectenoverzicht aantallen'!$A:$A,'Objectenoverzicht aantallen'!E:E)*'Calculatie sheet'!$D85+LOOKUP('Calculatie sheet'!$D$2,'Objectenoverzicht aantallen'!$A:$A,'Objectenoverzicht aantallen'!F:F)*'Calculatie sheet'!$D85+LOOKUP('Calculatie sheet'!$D$2,'Objectenoverzicht aantallen'!$A:$A,'Objectenoverzicht aantallen'!G:G)*'Calculatie sheet'!$D85+LOOKUP('Calculatie sheet'!$D$2,'Objectenoverzicht aantallen'!$A:$A,'Objectenoverzicht aantallen'!H:H)*'Calculatie sheet'!$D85+LOOKUP('Calculatie sheet'!$D$2,'Objectenoverzicht aantallen'!$A:$A,'Objectenoverzicht aantallen'!I:I)*'Calculatie sheet'!$D85+LOOKUP('Calculatie sheet'!$D$2,'Objectenoverzicht aantallen'!$A:$A,'Objectenoverzicht aantallen'!J:J)*'Calculatie sheet'!$D85+LOOKUP('Calculatie sheet'!$D$2,'Objectenoverzicht aantallen'!$A:$A,'Objectenoverzicht aantallen'!K:K)*'Calculatie sheet'!$D85+LOOKUP('Calculatie sheet'!$D$2,'Objectenoverzicht aantallen'!$A:$A,'Objectenoverzicht aantallen'!L:L)*'Calculatie sheet'!$D85+LOOKUP('Calculatie sheet'!$D$2,'Objectenoverzicht aantallen'!$A:$A,'Objectenoverzicht aantallen'!M:M)*'Calculatie sheet'!$D85)/1000</f>
        <v>0</v>
      </c>
      <c r="T4" s="571">
        <f>(LOOKUP('Calculatie sheet'!$D$2,'Objectenoverzicht aantallen'!$A:$A,'Objectenoverzicht aantallen'!$C:$C)*'Calculatie sheet'!$D85+LOOKUP('Calculatie sheet'!$D$2,'Objectenoverzicht aantallen'!$A:$A,'Objectenoverzicht aantallen'!E:E)*'Calculatie sheet'!$D85+LOOKUP('Calculatie sheet'!$D$2,'Objectenoverzicht aantallen'!$A:$A,'Objectenoverzicht aantallen'!F:F)*'Calculatie sheet'!$D85+LOOKUP('Calculatie sheet'!$D$2,'Objectenoverzicht aantallen'!$A:$A,'Objectenoverzicht aantallen'!G:G)*'Calculatie sheet'!$D85+LOOKUP('Calculatie sheet'!$D$2,'Objectenoverzicht aantallen'!$A:$A,'Objectenoverzicht aantallen'!H:H)*'Calculatie sheet'!$D85+LOOKUP('Calculatie sheet'!$D$2,'Objectenoverzicht aantallen'!$A:$A,'Objectenoverzicht aantallen'!I:I)*'Calculatie sheet'!$D85+LOOKUP('Calculatie sheet'!$D$2,'Objectenoverzicht aantallen'!$A:$A,'Objectenoverzicht aantallen'!J:J)*'Calculatie sheet'!$D85+LOOKUP('Calculatie sheet'!$D$2,'Objectenoverzicht aantallen'!$A:$A,'Objectenoverzicht aantallen'!K:K)*'Calculatie sheet'!$D85+LOOKUP('Calculatie sheet'!$D$2,'Objectenoverzicht aantallen'!$A:$A,'Objectenoverzicht aantallen'!L:L)*'Calculatie sheet'!$D85+LOOKUP('Calculatie sheet'!$D$2,'Objectenoverzicht aantallen'!$A:$A,'Objectenoverzicht aantallen'!M:M)*'Calculatie sheet'!$D85+LOOKUP('Calculatie sheet'!$D$2,'Objectenoverzicht aantallen'!$A:$A,'Objectenoverzicht aantallen'!N:N)*'Calculatie sheet'!$D85)/1000</f>
        <v>0</v>
      </c>
      <c r="U4" s="571">
        <f>(LOOKUP('Calculatie sheet'!$D$2,'Objectenoverzicht aantallen'!$A:$A,'Objectenoverzicht aantallen'!$C:$C)*'Calculatie sheet'!$D85+LOOKUP('Calculatie sheet'!$D$2,'Objectenoverzicht aantallen'!$A:$A,'Objectenoverzicht aantallen'!E:E)*'Calculatie sheet'!$D85+LOOKUP('Calculatie sheet'!$D$2,'Objectenoverzicht aantallen'!$A:$A,'Objectenoverzicht aantallen'!F:F)*'Calculatie sheet'!$D85+LOOKUP('Calculatie sheet'!$D$2,'Objectenoverzicht aantallen'!$A:$A,'Objectenoverzicht aantallen'!G:G)*'Calculatie sheet'!$D85+LOOKUP('Calculatie sheet'!$D$2,'Objectenoverzicht aantallen'!$A:$A,'Objectenoverzicht aantallen'!H:H)*'Calculatie sheet'!$D85+LOOKUP('Calculatie sheet'!$D$2,'Objectenoverzicht aantallen'!$A:$A,'Objectenoverzicht aantallen'!I:I)*'Calculatie sheet'!$D85+LOOKUP('Calculatie sheet'!$D$2,'Objectenoverzicht aantallen'!$A:$A,'Objectenoverzicht aantallen'!J:J)*'Calculatie sheet'!$D85+LOOKUP('Calculatie sheet'!$D$2,'Objectenoverzicht aantallen'!$A:$A,'Objectenoverzicht aantallen'!K:K)*'Calculatie sheet'!$D85+LOOKUP('Calculatie sheet'!$D$2,'Objectenoverzicht aantallen'!$A:$A,'Objectenoverzicht aantallen'!L:L)*'Calculatie sheet'!$D85+LOOKUP('Calculatie sheet'!$D$2,'Objectenoverzicht aantallen'!$A:$A,'Objectenoverzicht aantallen'!M:M)*'Calculatie sheet'!$D85+LOOKUP('Calculatie sheet'!$D$2,'Objectenoverzicht aantallen'!$A:$A,'Objectenoverzicht aantallen'!N:N)*'Calculatie sheet'!$D85+LOOKUP('Calculatie sheet'!$D$2,'Objectenoverzicht aantallen'!$A:$A,'Objectenoverzicht aantallen'!O:O)*'Calculatie sheet'!$D85)/1000</f>
        <v>0</v>
      </c>
      <c r="W4" s="7" t="s">
        <v>5</v>
      </c>
      <c r="X4" s="571">
        <f>(LOOKUP('Calculatie sheet'!$D$2,'Objectenoverzicht aantallen'!$A:$A,'Objectenoverzicht aantallen'!Q:Q)*'Calculatie sheet'!$D$85)/1000</f>
        <v>0</v>
      </c>
      <c r="Y4" s="571">
        <f>(LOOKUP('Calculatie sheet'!$D$2,'Objectenoverzicht aantallen'!$A:$A,'Objectenoverzicht aantallen'!R:R)*'Calculatie sheet'!$D$85)/1000</f>
        <v>0</v>
      </c>
      <c r="Z4" s="571">
        <f>(LOOKUP('Calculatie sheet'!$D$2,'Objectenoverzicht aantallen'!$A:$A,'Objectenoverzicht aantallen'!S:S)*'Calculatie sheet'!$D$85)/1000</f>
        <v>0</v>
      </c>
      <c r="AA4" s="571">
        <f>(LOOKUP('Calculatie sheet'!$D$2,'Objectenoverzicht aantallen'!$A:$A,'Objectenoverzicht aantallen'!T:T)*'Calculatie sheet'!$D$85)/1000</f>
        <v>0</v>
      </c>
      <c r="AB4" s="571">
        <f>(LOOKUP('Calculatie sheet'!$D$2,'Objectenoverzicht aantallen'!$A:$A,'Objectenoverzicht aantallen'!U:U)*'Calculatie sheet'!$D$85)/1000</f>
        <v>0</v>
      </c>
      <c r="AC4" s="571">
        <f>(LOOKUP('Calculatie sheet'!$D$2,'Objectenoverzicht aantallen'!$A:$A,'Objectenoverzicht aantallen'!V:V)*'Calculatie sheet'!$D$85)/1000</f>
        <v>0</v>
      </c>
      <c r="AD4" s="571">
        <f>(LOOKUP('Calculatie sheet'!$D$2,'Objectenoverzicht aantallen'!$A:$A,'Objectenoverzicht aantallen'!W:W)*'Calculatie sheet'!$D$85)/1000</f>
        <v>0</v>
      </c>
      <c r="AE4" s="571">
        <f>(LOOKUP('Calculatie sheet'!$D$2,'Objectenoverzicht aantallen'!$A:$A,'Objectenoverzicht aantallen'!X:X)*'Calculatie sheet'!$D$85)/1000</f>
        <v>0</v>
      </c>
      <c r="AF4" s="571">
        <f>(LOOKUP('Calculatie sheet'!$D$2,'Objectenoverzicht aantallen'!$A:$A,'Objectenoverzicht aantallen'!Y:Y)*'Calculatie sheet'!$D$85)/1000</f>
        <v>0</v>
      </c>
      <c r="AG4" s="571">
        <f>(LOOKUP('Calculatie sheet'!$D$2,'Objectenoverzicht aantallen'!$A:$A,'Objectenoverzicht aantallen'!Z:Z)*'Calculatie sheet'!$D$85)/1000</f>
        <v>0</v>
      </c>
      <c r="AH4" s="571">
        <f>(LOOKUP('Calculatie sheet'!$D$2,'Objectenoverzicht aantallen'!$A:$A,'Objectenoverzicht aantallen'!AA:AA)*'Calculatie sheet'!$D$85)/1000</f>
        <v>0</v>
      </c>
    </row>
    <row r="5" spans="1:34" x14ac:dyDescent="0.2">
      <c r="B5" s="26" t="s">
        <v>673</v>
      </c>
      <c r="C5" s="45">
        <f>'Calculatie sheet'!D86</f>
        <v>-7916.3188519999994</v>
      </c>
      <c r="E5" s="26" t="s">
        <v>673</v>
      </c>
      <c r="H5" s="572">
        <f>C5*'Calculatie sheet'!$D$7</f>
        <v>0</v>
      </c>
      <c r="J5" s="26" t="s">
        <v>673</v>
      </c>
      <c r="K5" s="571">
        <f>(LOOKUP('Calculatie sheet'!$D$2,'Objectenoverzicht aantallen'!$A:$A,'Objectenoverzicht aantallen'!$C:$C)*'Calculatie sheet'!$D86+LOOKUP('Calculatie sheet'!$D$2,'Objectenoverzicht aantallen'!$A:$A,'Objectenoverzicht aantallen'!E:E)*'Calculatie sheet'!$D86)/1000</f>
        <v>0</v>
      </c>
      <c r="L5" s="571">
        <f>(LOOKUP('Calculatie sheet'!$D$2,'Objectenoverzicht aantallen'!$A:$A,'Objectenoverzicht aantallen'!$C:$C)*'Calculatie sheet'!$D86+LOOKUP('Calculatie sheet'!$D$2,'Objectenoverzicht aantallen'!$A:$A,'Objectenoverzicht aantallen'!E:E)*'Calculatie sheet'!$D86+LOOKUP('Calculatie sheet'!$D$2,'Objectenoverzicht aantallen'!$A:$A,'Objectenoverzicht aantallen'!F:F)*'Calculatie sheet'!$D86)/1000</f>
        <v>0</v>
      </c>
      <c r="M5" s="571">
        <f>(LOOKUP('Calculatie sheet'!$D$2,'Objectenoverzicht aantallen'!$A:$A,'Objectenoverzicht aantallen'!$C:$C)*'Calculatie sheet'!$D86+LOOKUP('Calculatie sheet'!$D$2,'Objectenoverzicht aantallen'!$A:$A,'Objectenoverzicht aantallen'!E:E)*'Calculatie sheet'!$D86+LOOKUP('Calculatie sheet'!$D$2,'Objectenoverzicht aantallen'!$A:$A,'Objectenoverzicht aantallen'!F:F)*'Calculatie sheet'!$D86+LOOKUP('Calculatie sheet'!$D$2,'Objectenoverzicht aantallen'!$A:$A,'Objectenoverzicht aantallen'!G:G)*'Calculatie sheet'!$D86)/1000</f>
        <v>0</v>
      </c>
      <c r="N5" s="571">
        <f>(LOOKUP('Calculatie sheet'!$D$2,'Objectenoverzicht aantallen'!$A:$A,'Objectenoverzicht aantallen'!$C:$C)*'Calculatie sheet'!$D86+LOOKUP('Calculatie sheet'!$D$2,'Objectenoverzicht aantallen'!$A:$A,'Objectenoverzicht aantallen'!E:E)*'Calculatie sheet'!$D86+LOOKUP('Calculatie sheet'!$D$2,'Objectenoverzicht aantallen'!$A:$A,'Objectenoverzicht aantallen'!F:F)*'Calculatie sheet'!$D86+LOOKUP('Calculatie sheet'!$D$2,'Objectenoverzicht aantallen'!$A:$A,'Objectenoverzicht aantallen'!G:G)*'Calculatie sheet'!$D86+LOOKUP('Calculatie sheet'!$D$2,'Objectenoverzicht aantallen'!$A:$A,'Objectenoverzicht aantallen'!H:H)*'Calculatie sheet'!$D86)/1000</f>
        <v>0</v>
      </c>
      <c r="O5" s="571">
        <f>(LOOKUP('Calculatie sheet'!$D$2,'Objectenoverzicht aantallen'!$A:$A,'Objectenoverzicht aantallen'!$C:$C)*'Calculatie sheet'!$D86+LOOKUP('Calculatie sheet'!$D$2,'Objectenoverzicht aantallen'!$A:$A,'Objectenoverzicht aantallen'!E:E)*'Calculatie sheet'!$D86+LOOKUP('Calculatie sheet'!$D$2,'Objectenoverzicht aantallen'!$A:$A,'Objectenoverzicht aantallen'!F:F)*'Calculatie sheet'!$D86+LOOKUP('Calculatie sheet'!$D$2,'Objectenoverzicht aantallen'!$A:$A,'Objectenoverzicht aantallen'!G:G)*'Calculatie sheet'!$D86+LOOKUP('Calculatie sheet'!$D$2,'Objectenoverzicht aantallen'!$A:$A,'Objectenoverzicht aantallen'!H:H)*'Calculatie sheet'!$D86+LOOKUP('Calculatie sheet'!$D$2,'Objectenoverzicht aantallen'!$A:$A,'Objectenoverzicht aantallen'!I:I)*'Calculatie sheet'!$D86)/1000</f>
        <v>0</v>
      </c>
      <c r="P5" s="571">
        <f>(LOOKUP('Calculatie sheet'!$D$2,'Objectenoverzicht aantallen'!$A:$A,'Objectenoverzicht aantallen'!$C:$C)*'Calculatie sheet'!$D86+LOOKUP('Calculatie sheet'!$D$2,'Objectenoverzicht aantallen'!$A:$A,'Objectenoverzicht aantallen'!E:E)*'Calculatie sheet'!$D86+LOOKUP('Calculatie sheet'!$D$2,'Objectenoverzicht aantallen'!$A:$A,'Objectenoverzicht aantallen'!F:F)*'Calculatie sheet'!$D86+LOOKUP('Calculatie sheet'!$D$2,'Objectenoverzicht aantallen'!$A:$A,'Objectenoverzicht aantallen'!G:G)*'Calculatie sheet'!$D86+LOOKUP('Calculatie sheet'!$D$2,'Objectenoverzicht aantallen'!$A:$A,'Objectenoverzicht aantallen'!H:H)*'Calculatie sheet'!$D86+LOOKUP('Calculatie sheet'!$D$2,'Objectenoverzicht aantallen'!$A:$A,'Objectenoverzicht aantallen'!I:I)*'Calculatie sheet'!$D86+LOOKUP('Calculatie sheet'!$D$2,'Objectenoverzicht aantallen'!$A:$A,'Objectenoverzicht aantallen'!J:J)*'Calculatie sheet'!$D86)/1000</f>
        <v>0</v>
      </c>
      <c r="Q5" s="571">
        <f>(LOOKUP('Calculatie sheet'!$D$2,'Objectenoverzicht aantallen'!$A:$A,'Objectenoverzicht aantallen'!$C:$C)*'Calculatie sheet'!$D86+LOOKUP('Calculatie sheet'!$D$2,'Objectenoverzicht aantallen'!$A:$A,'Objectenoverzicht aantallen'!E:E)*'Calculatie sheet'!$D86+LOOKUP('Calculatie sheet'!$D$2,'Objectenoverzicht aantallen'!$A:$A,'Objectenoverzicht aantallen'!F:F)*'Calculatie sheet'!$D86+LOOKUP('Calculatie sheet'!$D$2,'Objectenoverzicht aantallen'!$A:$A,'Objectenoverzicht aantallen'!G:G)*'Calculatie sheet'!$D86+LOOKUP('Calculatie sheet'!$D$2,'Objectenoverzicht aantallen'!$A:$A,'Objectenoverzicht aantallen'!H:H)*'Calculatie sheet'!$D86+LOOKUP('Calculatie sheet'!$D$2,'Objectenoverzicht aantallen'!$A:$A,'Objectenoverzicht aantallen'!I:I)*'Calculatie sheet'!$D86+LOOKUP('Calculatie sheet'!$D$2,'Objectenoverzicht aantallen'!$A:$A,'Objectenoverzicht aantallen'!J:J)*'Calculatie sheet'!$D86+LOOKUP('Calculatie sheet'!$D$2,'Objectenoverzicht aantallen'!$A:$A,'Objectenoverzicht aantallen'!K:K)*'Calculatie sheet'!$D86)/1000</f>
        <v>0</v>
      </c>
      <c r="R5" s="571">
        <f>(LOOKUP('Calculatie sheet'!$D$2,'Objectenoverzicht aantallen'!$A:$A,'Objectenoverzicht aantallen'!$C:$C)*'Calculatie sheet'!$D86+LOOKUP('Calculatie sheet'!$D$2,'Objectenoverzicht aantallen'!$A:$A,'Objectenoverzicht aantallen'!E:E)*'Calculatie sheet'!$D86+LOOKUP('Calculatie sheet'!$D$2,'Objectenoverzicht aantallen'!$A:$A,'Objectenoverzicht aantallen'!F:F)*'Calculatie sheet'!$D86+LOOKUP('Calculatie sheet'!$D$2,'Objectenoverzicht aantallen'!$A:$A,'Objectenoverzicht aantallen'!G:G)*'Calculatie sheet'!$D86+LOOKUP('Calculatie sheet'!$D$2,'Objectenoverzicht aantallen'!$A:$A,'Objectenoverzicht aantallen'!H:H)*'Calculatie sheet'!$D86+LOOKUP('Calculatie sheet'!$D$2,'Objectenoverzicht aantallen'!$A:$A,'Objectenoverzicht aantallen'!I:I)*'Calculatie sheet'!$D86+LOOKUP('Calculatie sheet'!$D$2,'Objectenoverzicht aantallen'!$A:$A,'Objectenoverzicht aantallen'!J:J)*'Calculatie sheet'!$D86+LOOKUP('Calculatie sheet'!$D$2,'Objectenoverzicht aantallen'!$A:$A,'Objectenoverzicht aantallen'!K:K)*'Calculatie sheet'!$D86+LOOKUP('Calculatie sheet'!$D$2,'Objectenoverzicht aantallen'!$A:$A,'Objectenoverzicht aantallen'!L:L)*'Calculatie sheet'!$D86)/1000</f>
        <v>0</v>
      </c>
      <c r="S5" s="571">
        <f>(LOOKUP('Calculatie sheet'!$D$2,'Objectenoverzicht aantallen'!$A:$A,'Objectenoverzicht aantallen'!$C:$C)*'Calculatie sheet'!$D86+LOOKUP('Calculatie sheet'!$D$2,'Objectenoverzicht aantallen'!$A:$A,'Objectenoverzicht aantallen'!E:E)*'Calculatie sheet'!$D86+LOOKUP('Calculatie sheet'!$D$2,'Objectenoverzicht aantallen'!$A:$A,'Objectenoverzicht aantallen'!F:F)*'Calculatie sheet'!$D86+LOOKUP('Calculatie sheet'!$D$2,'Objectenoverzicht aantallen'!$A:$A,'Objectenoverzicht aantallen'!G:G)*'Calculatie sheet'!$D86+LOOKUP('Calculatie sheet'!$D$2,'Objectenoverzicht aantallen'!$A:$A,'Objectenoverzicht aantallen'!H:H)*'Calculatie sheet'!$D86+LOOKUP('Calculatie sheet'!$D$2,'Objectenoverzicht aantallen'!$A:$A,'Objectenoverzicht aantallen'!I:I)*'Calculatie sheet'!$D86+LOOKUP('Calculatie sheet'!$D$2,'Objectenoverzicht aantallen'!$A:$A,'Objectenoverzicht aantallen'!J:J)*'Calculatie sheet'!$D86+LOOKUP('Calculatie sheet'!$D$2,'Objectenoverzicht aantallen'!$A:$A,'Objectenoverzicht aantallen'!K:K)*'Calculatie sheet'!$D86+LOOKUP('Calculatie sheet'!$D$2,'Objectenoverzicht aantallen'!$A:$A,'Objectenoverzicht aantallen'!L:L)*'Calculatie sheet'!$D86+LOOKUP('Calculatie sheet'!$D$2,'Objectenoverzicht aantallen'!$A:$A,'Objectenoverzicht aantallen'!M:M)*'Calculatie sheet'!$D86)/1000</f>
        <v>0</v>
      </c>
      <c r="T5" s="571">
        <f>(LOOKUP('Calculatie sheet'!$D$2,'Objectenoverzicht aantallen'!$A:$A,'Objectenoverzicht aantallen'!$C:$C)*'Calculatie sheet'!$D86+LOOKUP('Calculatie sheet'!$D$2,'Objectenoverzicht aantallen'!$A:$A,'Objectenoverzicht aantallen'!E:E)*'Calculatie sheet'!$D86+LOOKUP('Calculatie sheet'!$D$2,'Objectenoverzicht aantallen'!$A:$A,'Objectenoverzicht aantallen'!F:F)*'Calculatie sheet'!$D86+LOOKUP('Calculatie sheet'!$D$2,'Objectenoverzicht aantallen'!$A:$A,'Objectenoverzicht aantallen'!G:G)*'Calculatie sheet'!$D86+LOOKUP('Calculatie sheet'!$D$2,'Objectenoverzicht aantallen'!$A:$A,'Objectenoverzicht aantallen'!H:H)*'Calculatie sheet'!$D86+LOOKUP('Calculatie sheet'!$D$2,'Objectenoverzicht aantallen'!$A:$A,'Objectenoverzicht aantallen'!I:I)*'Calculatie sheet'!$D86+LOOKUP('Calculatie sheet'!$D$2,'Objectenoverzicht aantallen'!$A:$A,'Objectenoverzicht aantallen'!J:J)*'Calculatie sheet'!$D86+LOOKUP('Calculatie sheet'!$D$2,'Objectenoverzicht aantallen'!$A:$A,'Objectenoverzicht aantallen'!K:K)*'Calculatie sheet'!$D86+LOOKUP('Calculatie sheet'!$D$2,'Objectenoverzicht aantallen'!$A:$A,'Objectenoverzicht aantallen'!L:L)*'Calculatie sheet'!$D86+LOOKUP('Calculatie sheet'!$D$2,'Objectenoverzicht aantallen'!$A:$A,'Objectenoverzicht aantallen'!M:M)*'Calculatie sheet'!$D86+LOOKUP('Calculatie sheet'!$D$2,'Objectenoverzicht aantallen'!$A:$A,'Objectenoverzicht aantallen'!N:N)*'Calculatie sheet'!$D86)/1000</f>
        <v>0</v>
      </c>
      <c r="U5" s="571">
        <f>(LOOKUP('Calculatie sheet'!$D$2,'Objectenoverzicht aantallen'!$A:$A,'Objectenoverzicht aantallen'!$C:$C)*'Calculatie sheet'!$D86+LOOKUP('Calculatie sheet'!$D$2,'Objectenoverzicht aantallen'!$A:$A,'Objectenoverzicht aantallen'!E:E)*'Calculatie sheet'!$D86+LOOKUP('Calculatie sheet'!$D$2,'Objectenoverzicht aantallen'!$A:$A,'Objectenoverzicht aantallen'!F:F)*'Calculatie sheet'!$D86+LOOKUP('Calculatie sheet'!$D$2,'Objectenoverzicht aantallen'!$A:$A,'Objectenoverzicht aantallen'!G:G)*'Calculatie sheet'!$D86+LOOKUP('Calculatie sheet'!$D$2,'Objectenoverzicht aantallen'!$A:$A,'Objectenoverzicht aantallen'!H:H)*'Calculatie sheet'!$D86+LOOKUP('Calculatie sheet'!$D$2,'Objectenoverzicht aantallen'!$A:$A,'Objectenoverzicht aantallen'!I:I)*'Calculatie sheet'!$D86+LOOKUP('Calculatie sheet'!$D$2,'Objectenoverzicht aantallen'!$A:$A,'Objectenoverzicht aantallen'!J:J)*'Calculatie sheet'!$D86+LOOKUP('Calculatie sheet'!$D$2,'Objectenoverzicht aantallen'!$A:$A,'Objectenoverzicht aantallen'!K:K)*'Calculatie sheet'!$D86+LOOKUP('Calculatie sheet'!$D$2,'Objectenoverzicht aantallen'!$A:$A,'Objectenoverzicht aantallen'!L:L)*'Calculatie sheet'!$D86+LOOKUP('Calculatie sheet'!$D$2,'Objectenoverzicht aantallen'!$A:$A,'Objectenoverzicht aantallen'!M:M)*'Calculatie sheet'!$D86+LOOKUP('Calculatie sheet'!$D$2,'Objectenoverzicht aantallen'!$A:$A,'Objectenoverzicht aantallen'!N:N)*'Calculatie sheet'!$D86+LOOKUP('Calculatie sheet'!$D$2,'Objectenoverzicht aantallen'!$A:$A,'Objectenoverzicht aantallen'!O:O)*'Calculatie sheet'!$D86)/1000</f>
        <v>0</v>
      </c>
      <c r="W5" s="26" t="s">
        <v>673</v>
      </c>
      <c r="X5" s="571">
        <f>(LOOKUP('Calculatie sheet'!$D$2,'Objectenoverzicht aantallen'!$A:$A,'Objectenoverzicht aantallen'!Q:Q)*'Calculatie sheet'!$D$86)/1000</f>
        <v>0</v>
      </c>
      <c r="Y5" s="571">
        <f>(LOOKUP('Calculatie sheet'!$D$2,'Objectenoverzicht aantallen'!$A:$A,'Objectenoverzicht aantallen'!R:R)*'Calculatie sheet'!$D$86)/1000</f>
        <v>0</v>
      </c>
      <c r="Z5" s="571">
        <f>(LOOKUP('Calculatie sheet'!$D$2,'Objectenoverzicht aantallen'!$A:$A,'Objectenoverzicht aantallen'!S:S)*'Calculatie sheet'!$D$86)/1000</f>
        <v>0</v>
      </c>
      <c r="AA5" s="571">
        <f>(LOOKUP('Calculatie sheet'!$D$2,'Objectenoverzicht aantallen'!$A:$A,'Objectenoverzicht aantallen'!T:T)*'Calculatie sheet'!$D$86)/1000</f>
        <v>0</v>
      </c>
      <c r="AB5" s="571">
        <f>(LOOKUP('Calculatie sheet'!$D$2,'Objectenoverzicht aantallen'!$A:$A,'Objectenoverzicht aantallen'!U:U)*'Calculatie sheet'!$D$86)/1000</f>
        <v>0</v>
      </c>
      <c r="AC5" s="571">
        <f>(LOOKUP('Calculatie sheet'!$D$2,'Objectenoverzicht aantallen'!$A:$A,'Objectenoverzicht aantallen'!V:V)*'Calculatie sheet'!$D$86)/1000</f>
        <v>0</v>
      </c>
      <c r="AD5" s="571">
        <f>(LOOKUP('Calculatie sheet'!$D$2,'Objectenoverzicht aantallen'!$A:$A,'Objectenoverzicht aantallen'!W:W)*'Calculatie sheet'!$D$86)/1000</f>
        <v>0</v>
      </c>
      <c r="AE5" s="571">
        <f>(LOOKUP('Calculatie sheet'!$D$2,'Objectenoverzicht aantallen'!$A:$A,'Objectenoverzicht aantallen'!X:X)*'Calculatie sheet'!$D$86)/1000</f>
        <v>0</v>
      </c>
      <c r="AF5" s="571">
        <f>(LOOKUP('Calculatie sheet'!$D$2,'Objectenoverzicht aantallen'!$A:$A,'Objectenoverzicht aantallen'!Y:Y)*'Calculatie sheet'!$D$86)/1000</f>
        <v>0</v>
      </c>
      <c r="AG5" s="571">
        <f>(LOOKUP('Calculatie sheet'!$D$2,'Objectenoverzicht aantallen'!$A:$A,'Objectenoverzicht aantallen'!Z:Z)*'Calculatie sheet'!$D$86)/1000</f>
        <v>0</v>
      </c>
      <c r="AH5" s="571">
        <f>(LOOKUP('Calculatie sheet'!$D$2,'Objectenoverzicht aantallen'!$A:$A,'Objectenoverzicht aantallen'!AA:AA)*'Calculatie sheet'!$D$86)/1000</f>
        <v>0</v>
      </c>
    </row>
  </sheetData>
  <phoneticPr fontId="3" type="noConversion"/>
  <pageMargins left="0.7" right="0.7" top="0.75" bottom="0.75" header="0.3" footer="0.3"/>
  <pageSetup paperSize="9" orientation="portrait" horizontalDpi="0" verticalDpi="0"/>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98D7D-2D83-2C48-A84D-FB20BF4DF339}">
  <dimension ref="A1:AH5"/>
  <sheetViews>
    <sheetView topLeftCell="E1" workbookViewId="0">
      <selection activeCell="W2" sqref="W2:W5"/>
    </sheetView>
  </sheetViews>
  <sheetFormatPr baseColWidth="10" defaultColWidth="11" defaultRowHeight="16" x14ac:dyDescent="0.2"/>
  <cols>
    <col min="1" max="1" width="17.5" bestFit="1" customWidth="1"/>
    <col min="8" max="8" width="12.33203125" bestFit="1" customWidth="1"/>
    <col min="11" max="11" width="12.1640625" bestFit="1" customWidth="1"/>
    <col min="24" max="34" width="14.83203125" bestFit="1" customWidth="1"/>
  </cols>
  <sheetData>
    <row r="1" spans="1:34" x14ac:dyDescent="0.2">
      <c r="A1" t="str">
        <f>'Calculatie sheet'!E3</f>
        <v>Vaste brug (beton)</v>
      </c>
      <c r="B1" t="s">
        <v>73</v>
      </c>
      <c r="C1" t="s">
        <v>358</v>
      </c>
      <c r="E1" t="s">
        <v>62</v>
      </c>
      <c r="H1" s="569" t="s">
        <v>564</v>
      </c>
      <c r="K1" s="38" t="s">
        <v>609</v>
      </c>
      <c r="L1" s="38" t="s">
        <v>610</v>
      </c>
      <c r="M1" s="38" t="s">
        <v>611</v>
      </c>
      <c r="N1" s="38" t="s">
        <v>612</v>
      </c>
      <c r="O1" s="38" t="s">
        <v>613</v>
      </c>
      <c r="P1" s="38" t="s">
        <v>614</v>
      </c>
      <c r="Q1" s="38" t="s">
        <v>615</v>
      </c>
      <c r="R1" s="38" t="s">
        <v>616</v>
      </c>
      <c r="S1" s="38" t="s">
        <v>617</v>
      </c>
      <c r="T1" s="38" t="s">
        <v>618</v>
      </c>
      <c r="U1" s="38"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32" t="s">
        <v>965</v>
      </c>
      <c r="C2" s="45">
        <f>'Calculatie sheet'!E83</f>
        <v>70424.107848</v>
      </c>
      <c r="E2" s="32" t="s">
        <v>965</v>
      </c>
      <c r="H2" s="572">
        <f>C2*'Calculatie sheet'!$E$7</f>
        <v>0</v>
      </c>
      <c r="J2" s="32" t="s">
        <v>965</v>
      </c>
      <c r="K2" s="571">
        <f>(LOOKUP('Calculatie sheet'!$E$2,'Objectenoverzicht aantallen'!$A:$A,'Objectenoverzicht aantallen'!$C:$C)*'Calculatie sheet'!$E83+LOOKUP('Calculatie sheet'!$E$2,'Objectenoverzicht aantallen'!$A:$A,'Objectenoverzicht aantallen'!E:E)*'Calculatie sheet'!$E83)/1000</f>
        <v>0</v>
      </c>
      <c r="L2" s="571">
        <f>(LOOKUP('Calculatie sheet'!$E$2,'Objectenoverzicht aantallen'!$A:$A,'Objectenoverzicht aantallen'!$C:$C)*'Calculatie sheet'!$E83+LOOKUP('Calculatie sheet'!$E$2,'Objectenoverzicht aantallen'!$A:$A,'Objectenoverzicht aantallen'!E:E)*'Calculatie sheet'!$E83+LOOKUP('Calculatie sheet'!$E$2,'Objectenoverzicht aantallen'!$A:$A,'Objectenoverzicht aantallen'!F:F)*'Calculatie sheet'!$E83)/1000</f>
        <v>0</v>
      </c>
      <c r="M2" s="571">
        <f>(LOOKUP('Calculatie sheet'!$E$2,'Objectenoverzicht aantallen'!$A:$A,'Objectenoverzicht aantallen'!$C:$C)*'Calculatie sheet'!$E83+LOOKUP('Calculatie sheet'!$E$2,'Objectenoverzicht aantallen'!$A:$A,'Objectenoverzicht aantallen'!E:E)*'Calculatie sheet'!$E83+LOOKUP('Calculatie sheet'!$E$2,'Objectenoverzicht aantallen'!$A:$A,'Objectenoverzicht aantallen'!F:F)*'Calculatie sheet'!$E83+LOOKUP('Calculatie sheet'!$E$2,'Objectenoverzicht aantallen'!$A:$A,'Objectenoverzicht aantallen'!G:G)*'Calculatie sheet'!$E83)/1000</f>
        <v>0</v>
      </c>
      <c r="N2" s="571">
        <f>(LOOKUP('Calculatie sheet'!$E$2,'Objectenoverzicht aantallen'!$A:$A,'Objectenoverzicht aantallen'!$C:$C)*'Calculatie sheet'!$E83+LOOKUP('Calculatie sheet'!$E$2,'Objectenoverzicht aantallen'!$A:$A,'Objectenoverzicht aantallen'!E:E)*'Calculatie sheet'!$E83+LOOKUP('Calculatie sheet'!$E$2,'Objectenoverzicht aantallen'!$A:$A,'Objectenoverzicht aantallen'!F:F)*'Calculatie sheet'!$E83+LOOKUP('Calculatie sheet'!$E$2,'Objectenoverzicht aantallen'!$A:$A,'Objectenoverzicht aantallen'!G:G)*'Calculatie sheet'!$E83+LOOKUP('Calculatie sheet'!$E$2,'Objectenoverzicht aantallen'!$A:$A,'Objectenoverzicht aantallen'!H:H)*'Calculatie sheet'!$E83)/1000</f>
        <v>0</v>
      </c>
      <c r="O2" s="571">
        <f>(LOOKUP('Calculatie sheet'!$E$2,'Objectenoverzicht aantallen'!$A:$A,'Objectenoverzicht aantallen'!$C:$C)*'Calculatie sheet'!$E83+LOOKUP('Calculatie sheet'!$E$2,'Objectenoverzicht aantallen'!$A:$A,'Objectenoverzicht aantallen'!E:E)*'Calculatie sheet'!$E83+LOOKUP('Calculatie sheet'!$E$2,'Objectenoverzicht aantallen'!$A:$A,'Objectenoverzicht aantallen'!F:F)*'Calculatie sheet'!$E83+LOOKUP('Calculatie sheet'!$E$2,'Objectenoverzicht aantallen'!$A:$A,'Objectenoverzicht aantallen'!G:G)*'Calculatie sheet'!$E83+LOOKUP('Calculatie sheet'!$E$2,'Objectenoverzicht aantallen'!$A:$A,'Objectenoverzicht aantallen'!H:H)*'Calculatie sheet'!$E83+LOOKUP('Calculatie sheet'!$E$2,'Objectenoverzicht aantallen'!$A:$A,'Objectenoverzicht aantallen'!I:I)*'Calculatie sheet'!$E83)/1000</f>
        <v>0</v>
      </c>
      <c r="P2" s="571">
        <f>(LOOKUP('Calculatie sheet'!$E$2,'Objectenoverzicht aantallen'!$A:$A,'Objectenoverzicht aantallen'!$C:$C)*'Calculatie sheet'!$E83+LOOKUP('Calculatie sheet'!$E$2,'Objectenoverzicht aantallen'!$A:$A,'Objectenoverzicht aantallen'!E:E)*'Calculatie sheet'!$E83+LOOKUP('Calculatie sheet'!$E$2,'Objectenoverzicht aantallen'!$A:$A,'Objectenoverzicht aantallen'!F:F)*'Calculatie sheet'!$E83+LOOKUP('Calculatie sheet'!$E$2,'Objectenoverzicht aantallen'!$A:$A,'Objectenoverzicht aantallen'!G:G)*'Calculatie sheet'!$E83+LOOKUP('Calculatie sheet'!$E$2,'Objectenoverzicht aantallen'!$A:$A,'Objectenoverzicht aantallen'!H:H)*'Calculatie sheet'!$E83+LOOKUP('Calculatie sheet'!$E$2,'Objectenoverzicht aantallen'!$A:$A,'Objectenoverzicht aantallen'!I:I)*'Calculatie sheet'!$E83+LOOKUP('Calculatie sheet'!$E$2,'Objectenoverzicht aantallen'!$A:$A,'Objectenoverzicht aantallen'!J:J)*'Calculatie sheet'!$E83)/1000</f>
        <v>0</v>
      </c>
      <c r="Q2" s="571">
        <f>(LOOKUP('Calculatie sheet'!$E$2,'Objectenoverzicht aantallen'!$A:$A,'Objectenoverzicht aantallen'!$C:$C)*'Calculatie sheet'!$E83+LOOKUP('Calculatie sheet'!$E$2,'Objectenoverzicht aantallen'!$A:$A,'Objectenoverzicht aantallen'!E:E)*'Calculatie sheet'!$E83+LOOKUP('Calculatie sheet'!$E$2,'Objectenoverzicht aantallen'!$A:$A,'Objectenoverzicht aantallen'!F:F)*'Calculatie sheet'!$E83+LOOKUP('Calculatie sheet'!$E$2,'Objectenoverzicht aantallen'!$A:$A,'Objectenoverzicht aantallen'!G:G)*'Calculatie sheet'!$E83+LOOKUP('Calculatie sheet'!$E$2,'Objectenoverzicht aantallen'!$A:$A,'Objectenoverzicht aantallen'!H:H)*'Calculatie sheet'!$E83+LOOKUP('Calculatie sheet'!$E$2,'Objectenoverzicht aantallen'!$A:$A,'Objectenoverzicht aantallen'!I:I)*'Calculatie sheet'!$E83+LOOKUP('Calculatie sheet'!$E$2,'Objectenoverzicht aantallen'!$A:$A,'Objectenoverzicht aantallen'!J:J)*'Calculatie sheet'!$E83+LOOKUP('Calculatie sheet'!$E$2,'Objectenoverzicht aantallen'!$A:$A,'Objectenoverzicht aantallen'!K:K)*'Calculatie sheet'!$E83)/1000</f>
        <v>0</v>
      </c>
      <c r="R2" s="571">
        <f>(LOOKUP('Calculatie sheet'!$E$2,'Objectenoverzicht aantallen'!$A:$A,'Objectenoverzicht aantallen'!$C:$C)*'Calculatie sheet'!$E83+LOOKUP('Calculatie sheet'!$E$2,'Objectenoverzicht aantallen'!$A:$A,'Objectenoverzicht aantallen'!E:E)*'Calculatie sheet'!$E83+LOOKUP('Calculatie sheet'!$E$2,'Objectenoverzicht aantallen'!$A:$A,'Objectenoverzicht aantallen'!F:F)*'Calculatie sheet'!$E83+LOOKUP('Calculatie sheet'!$E$2,'Objectenoverzicht aantallen'!$A:$A,'Objectenoverzicht aantallen'!G:G)*'Calculatie sheet'!$E83+LOOKUP('Calculatie sheet'!$E$2,'Objectenoverzicht aantallen'!$A:$A,'Objectenoverzicht aantallen'!H:H)*'Calculatie sheet'!$E83+LOOKUP('Calculatie sheet'!$E$2,'Objectenoverzicht aantallen'!$A:$A,'Objectenoverzicht aantallen'!I:I)*'Calculatie sheet'!$E83+LOOKUP('Calculatie sheet'!$E$2,'Objectenoverzicht aantallen'!$A:$A,'Objectenoverzicht aantallen'!J:J)*'Calculatie sheet'!$E83+LOOKUP('Calculatie sheet'!$E$2,'Objectenoverzicht aantallen'!$A:$A,'Objectenoverzicht aantallen'!K:K)*'Calculatie sheet'!$E83+LOOKUP('Calculatie sheet'!$E$2,'Objectenoverzicht aantallen'!$A:$A,'Objectenoverzicht aantallen'!L:L)*'Calculatie sheet'!$E83)/1000</f>
        <v>0</v>
      </c>
      <c r="S2" s="571">
        <f>(LOOKUP('Calculatie sheet'!$E$2,'Objectenoverzicht aantallen'!$A:$A,'Objectenoverzicht aantallen'!$C:$C)*'Calculatie sheet'!$E83+LOOKUP('Calculatie sheet'!$E$2,'Objectenoverzicht aantallen'!$A:$A,'Objectenoverzicht aantallen'!E:E)*'Calculatie sheet'!$E83+LOOKUP('Calculatie sheet'!$E$2,'Objectenoverzicht aantallen'!$A:$A,'Objectenoverzicht aantallen'!F:F)*'Calculatie sheet'!$E83+LOOKUP('Calculatie sheet'!$E$2,'Objectenoverzicht aantallen'!$A:$A,'Objectenoverzicht aantallen'!G:G)*'Calculatie sheet'!$E83+LOOKUP('Calculatie sheet'!$E$2,'Objectenoverzicht aantallen'!$A:$A,'Objectenoverzicht aantallen'!H:H)*'Calculatie sheet'!$E83+LOOKUP('Calculatie sheet'!$E$2,'Objectenoverzicht aantallen'!$A:$A,'Objectenoverzicht aantallen'!I:I)*'Calculatie sheet'!$E83+LOOKUP('Calculatie sheet'!$E$2,'Objectenoverzicht aantallen'!$A:$A,'Objectenoverzicht aantallen'!J:J)*'Calculatie sheet'!$E83+LOOKUP('Calculatie sheet'!$E$2,'Objectenoverzicht aantallen'!$A:$A,'Objectenoverzicht aantallen'!K:K)*'Calculatie sheet'!$E83+LOOKUP('Calculatie sheet'!$E$2,'Objectenoverzicht aantallen'!$A:$A,'Objectenoverzicht aantallen'!L:L)*'Calculatie sheet'!$E83+LOOKUP('Calculatie sheet'!$E$2,'Objectenoverzicht aantallen'!$A:$A,'Objectenoverzicht aantallen'!M:M)*'Calculatie sheet'!$E83)/1000</f>
        <v>0</v>
      </c>
      <c r="T2" s="571">
        <f>(LOOKUP('Calculatie sheet'!$E$2,'Objectenoverzicht aantallen'!$A:$A,'Objectenoverzicht aantallen'!$C:$C)*'Calculatie sheet'!$E83+LOOKUP('Calculatie sheet'!$E$2,'Objectenoverzicht aantallen'!$A:$A,'Objectenoverzicht aantallen'!E:E)*'Calculatie sheet'!$E83+LOOKUP('Calculatie sheet'!$E$2,'Objectenoverzicht aantallen'!$A:$A,'Objectenoverzicht aantallen'!F:F)*'Calculatie sheet'!$E83+LOOKUP('Calculatie sheet'!$E$2,'Objectenoverzicht aantallen'!$A:$A,'Objectenoverzicht aantallen'!G:G)*'Calculatie sheet'!$E83+LOOKUP('Calculatie sheet'!$E$2,'Objectenoverzicht aantallen'!$A:$A,'Objectenoverzicht aantallen'!H:H)*'Calculatie sheet'!$E83+LOOKUP('Calculatie sheet'!$E$2,'Objectenoverzicht aantallen'!$A:$A,'Objectenoverzicht aantallen'!I:I)*'Calculatie sheet'!$E83+LOOKUP('Calculatie sheet'!$E$2,'Objectenoverzicht aantallen'!$A:$A,'Objectenoverzicht aantallen'!J:J)*'Calculatie sheet'!$E83+LOOKUP('Calculatie sheet'!$E$2,'Objectenoverzicht aantallen'!$A:$A,'Objectenoverzicht aantallen'!K:K)*'Calculatie sheet'!$E83+LOOKUP('Calculatie sheet'!$E$2,'Objectenoverzicht aantallen'!$A:$A,'Objectenoverzicht aantallen'!L:L)*'Calculatie sheet'!$E83+LOOKUP('Calculatie sheet'!$E$2,'Objectenoverzicht aantallen'!$A:$A,'Objectenoverzicht aantallen'!M:M)*'Calculatie sheet'!$E83+LOOKUP('Calculatie sheet'!$E$2,'Objectenoverzicht aantallen'!$A:$A,'Objectenoverzicht aantallen'!N:N)*'Calculatie sheet'!$E83)/1000</f>
        <v>0</v>
      </c>
      <c r="U2" s="571">
        <f>(LOOKUP('Calculatie sheet'!$E$2,'Objectenoverzicht aantallen'!$A:$A,'Objectenoverzicht aantallen'!$C:$C)*'Calculatie sheet'!$E83+LOOKUP('Calculatie sheet'!$E$2,'Objectenoverzicht aantallen'!$A:$A,'Objectenoverzicht aantallen'!E:E)*'Calculatie sheet'!$E83+LOOKUP('Calculatie sheet'!$E$2,'Objectenoverzicht aantallen'!$A:$A,'Objectenoverzicht aantallen'!F:F)*'Calculatie sheet'!$E83+LOOKUP('Calculatie sheet'!$E$2,'Objectenoverzicht aantallen'!$A:$A,'Objectenoverzicht aantallen'!G:G)*'Calculatie sheet'!$E83+LOOKUP('Calculatie sheet'!$E$2,'Objectenoverzicht aantallen'!$A:$A,'Objectenoverzicht aantallen'!H:H)*'Calculatie sheet'!$E83+LOOKUP('Calculatie sheet'!$E$2,'Objectenoverzicht aantallen'!$A:$A,'Objectenoverzicht aantallen'!I:I)*'Calculatie sheet'!$E83+LOOKUP('Calculatie sheet'!$E$2,'Objectenoverzicht aantallen'!$A:$A,'Objectenoverzicht aantallen'!J:J)*'Calculatie sheet'!$E83+LOOKUP('Calculatie sheet'!$E$2,'Objectenoverzicht aantallen'!$A:$A,'Objectenoverzicht aantallen'!K:K)*'Calculatie sheet'!$E83+LOOKUP('Calculatie sheet'!$E$2,'Objectenoverzicht aantallen'!$A:$A,'Objectenoverzicht aantallen'!L:L)*'Calculatie sheet'!$E83+LOOKUP('Calculatie sheet'!$E$2,'Objectenoverzicht aantallen'!$A:$A,'Objectenoverzicht aantallen'!M:M)*'Calculatie sheet'!$E83+LOOKUP('Calculatie sheet'!$E$2,'Objectenoverzicht aantallen'!$A:$A,'Objectenoverzicht aantallen'!N:N)*'Calculatie sheet'!$E83+LOOKUP('Calculatie sheet'!$E$2,'Objectenoverzicht aantallen'!$A:$A,'Objectenoverzicht aantallen'!M:M)*'Calculatie sheet'!$E83+LOOKUP('Calculatie sheet'!$E$2,'Objectenoverzicht aantallen'!$A:$A,'Objectenoverzicht aantallen'!N:N)*'Calculatie sheet'!$E83)/1000</f>
        <v>0</v>
      </c>
      <c r="W2" s="32" t="s">
        <v>965</v>
      </c>
      <c r="X2" s="571">
        <f>(LOOKUP('Calculatie sheet'!$E$2,'Objectenoverzicht aantallen'!$A:$A,'Objectenoverzicht aantallen'!E:E)*'Calculatie sheet'!$E$83)/1000</f>
        <v>0</v>
      </c>
      <c r="Y2" s="571">
        <f>(LOOKUP('Calculatie sheet'!$E$2,'Objectenoverzicht aantallen'!$A:$A,'Objectenoverzicht aantallen'!F:F)*'Calculatie sheet'!$E$83)/1000</f>
        <v>0</v>
      </c>
      <c r="Z2" s="571">
        <f>(LOOKUP('Calculatie sheet'!$E$2,'Objectenoverzicht aantallen'!$A:$A,'Objectenoverzicht aantallen'!G:G)*'Calculatie sheet'!$E$83)/1000</f>
        <v>0</v>
      </c>
      <c r="AA2" s="571">
        <f>(LOOKUP('Calculatie sheet'!$E$2,'Objectenoverzicht aantallen'!$A:$A,'Objectenoverzicht aantallen'!H:H)*'Calculatie sheet'!$E$83)/1000</f>
        <v>0</v>
      </c>
      <c r="AB2" s="571">
        <f>(LOOKUP('Calculatie sheet'!$E$2,'Objectenoverzicht aantallen'!$A:$A,'Objectenoverzicht aantallen'!I:I)*'Calculatie sheet'!$E$83)/1000</f>
        <v>0</v>
      </c>
      <c r="AC2" s="571">
        <f>(LOOKUP('Calculatie sheet'!$E$2,'Objectenoverzicht aantallen'!$A:$A,'Objectenoverzicht aantallen'!J:J)*'Calculatie sheet'!$E$83)/1000</f>
        <v>0</v>
      </c>
      <c r="AD2" s="571">
        <f>(LOOKUP('Calculatie sheet'!$E$2,'Objectenoverzicht aantallen'!$A:$A,'Objectenoverzicht aantallen'!K:K)*'Calculatie sheet'!$E$83)/1000</f>
        <v>0</v>
      </c>
      <c r="AE2" s="571">
        <f>(LOOKUP('Calculatie sheet'!$E$2,'Objectenoverzicht aantallen'!$A:$A,'Objectenoverzicht aantallen'!L:L)*'Calculatie sheet'!$E$83)/1000</f>
        <v>0</v>
      </c>
      <c r="AF2" s="571">
        <f>(LOOKUP('Calculatie sheet'!$E$2,'Objectenoverzicht aantallen'!$A:$A,'Objectenoverzicht aantallen'!M:M)*'Calculatie sheet'!$E$83)/1000</f>
        <v>0</v>
      </c>
      <c r="AG2" s="571">
        <f>(LOOKUP('Calculatie sheet'!$E$2,'Objectenoverzicht aantallen'!$A:$A,'Objectenoverzicht aantallen'!N:N)*'Calculatie sheet'!$E$83)/1000</f>
        <v>0</v>
      </c>
      <c r="AH2" s="571">
        <f>(LOOKUP('Calculatie sheet'!$E$2,'Objectenoverzicht aantallen'!$A:$A,'Objectenoverzicht aantallen'!O:O)*'Calculatie sheet'!$E$83)/1000</f>
        <v>0</v>
      </c>
    </row>
    <row r="3" spans="1:34" s="31" customFormat="1" x14ac:dyDescent="0.2">
      <c r="B3" s="24" t="s">
        <v>966</v>
      </c>
      <c r="C3" s="45">
        <f>'Calculatie sheet'!E84</f>
        <v>3706.5319920000038</v>
      </c>
      <c r="D3"/>
      <c r="E3" s="24" t="s">
        <v>966</v>
      </c>
      <c r="F3"/>
      <c r="H3" s="572">
        <f>C3*'Calculatie sheet'!$E$7</f>
        <v>0</v>
      </c>
      <c r="I3"/>
      <c r="J3" s="24" t="s">
        <v>966</v>
      </c>
      <c r="K3" s="571">
        <f>(LOOKUP('Calculatie sheet'!$E$2,'Objectenoverzicht aantallen'!$A:$A,'Objectenoverzicht aantallen'!$C:$C)*'Calculatie sheet'!$E84+LOOKUP('Calculatie sheet'!$E$2,'Objectenoverzicht aantallen'!$A:$A,'Objectenoverzicht aantallen'!E:E)*'Calculatie sheet'!$E84)/1000</f>
        <v>0</v>
      </c>
      <c r="L3" s="571">
        <f>(LOOKUP('Calculatie sheet'!$E$2,'Objectenoverzicht aantallen'!$A:$A,'Objectenoverzicht aantallen'!$C:$C)*'Calculatie sheet'!$E84+LOOKUP('Calculatie sheet'!$E$2,'Objectenoverzicht aantallen'!$A:$A,'Objectenoverzicht aantallen'!E:E)*'Calculatie sheet'!$E84+LOOKUP('Calculatie sheet'!$E$2,'Objectenoverzicht aantallen'!$A:$A,'Objectenoverzicht aantallen'!F:F)*'Calculatie sheet'!$E84)/1000</f>
        <v>0</v>
      </c>
      <c r="M3" s="571">
        <f>(LOOKUP('Calculatie sheet'!$E$2,'Objectenoverzicht aantallen'!$A:$A,'Objectenoverzicht aantallen'!$C:$C)*'Calculatie sheet'!$E84+LOOKUP('Calculatie sheet'!$E$2,'Objectenoverzicht aantallen'!$A:$A,'Objectenoverzicht aantallen'!E:E)*'Calculatie sheet'!$E84+LOOKUP('Calculatie sheet'!$E$2,'Objectenoverzicht aantallen'!$A:$A,'Objectenoverzicht aantallen'!F:F)*'Calculatie sheet'!$E84+LOOKUP('Calculatie sheet'!$E$2,'Objectenoverzicht aantallen'!$A:$A,'Objectenoverzicht aantallen'!G:G)*'Calculatie sheet'!$E84)/1000</f>
        <v>0</v>
      </c>
      <c r="N3" s="571">
        <f>(LOOKUP('Calculatie sheet'!$E$2,'Objectenoverzicht aantallen'!$A:$A,'Objectenoverzicht aantallen'!$C:$C)*'Calculatie sheet'!$E84+LOOKUP('Calculatie sheet'!$E$2,'Objectenoverzicht aantallen'!$A:$A,'Objectenoverzicht aantallen'!E:E)*'Calculatie sheet'!$E84+LOOKUP('Calculatie sheet'!$E$2,'Objectenoverzicht aantallen'!$A:$A,'Objectenoverzicht aantallen'!F:F)*'Calculatie sheet'!$E84+LOOKUP('Calculatie sheet'!$E$2,'Objectenoverzicht aantallen'!$A:$A,'Objectenoverzicht aantallen'!G:G)*'Calculatie sheet'!$E84+LOOKUP('Calculatie sheet'!$E$2,'Objectenoverzicht aantallen'!$A:$A,'Objectenoverzicht aantallen'!H:H)*'Calculatie sheet'!$E84)/1000</f>
        <v>0</v>
      </c>
      <c r="O3" s="571">
        <f>(LOOKUP('Calculatie sheet'!$E$2,'Objectenoverzicht aantallen'!$A:$A,'Objectenoverzicht aantallen'!$C:$C)*'Calculatie sheet'!$E84+LOOKUP('Calculatie sheet'!$E$2,'Objectenoverzicht aantallen'!$A:$A,'Objectenoverzicht aantallen'!E:E)*'Calculatie sheet'!$E84+LOOKUP('Calculatie sheet'!$E$2,'Objectenoverzicht aantallen'!$A:$A,'Objectenoverzicht aantallen'!F:F)*'Calculatie sheet'!$E84+LOOKUP('Calculatie sheet'!$E$2,'Objectenoverzicht aantallen'!$A:$A,'Objectenoverzicht aantallen'!G:G)*'Calculatie sheet'!$E84+LOOKUP('Calculatie sheet'!$E$2,'Objectenoverzicht aantallen'!$A:$A,'Objectenoverzicht aantallen'!H:H)*'Calculatie sheet'!$E84+LOOKUP('Calculatie sheet'!$E$2,'Objectenoverzicht aantallen'!$A:$A,'Objectenoverzicht aantallen'!I:I)*'Calculatie sheet'!$E84)/1000</f>
        <v>0</v>
      </c>
      <c r="P3" s="571">
        <f>(LOOKUP('Calculatie sheet'!$E$2,'Objectenoverzicht aantallen'!$A:$A,'Objectenoverzicht aantallen'!$C:$C)*'Calculatie sheet'!$E84+LOOKUP('Calculatie sheet'!$E$2,'Objectenoverzicht aantallen'!$A:$A,'Objectenoverzicht aantallen'!E:E)*'Calculatie sheet'!$E84+LOOKUP('Calculatie sheet'!$E$2,'Objectenoverzicht aantallen'!$A:$A,'Objectenoverzicht aantallen'!F:F)*'Calculatie sheet'!$E84+LOOKUP('Calculatie sheet'!$E$2,'Objectenoverzicht aantallen'!$A:$A,'Objectenoverzicht aantallen'!G:G)*'Calculatie sheet'!$E84+LOOKUP('Calculatie sheet'!$E$2,'Objectenoverzicht aantallen'!$A:$A,'Objectenoverzicht aantallen'!H:H)*'Calculatie sheet'!$E84+LOOKUP('Calculatie sheet'!$E$2,'Objectenoverzicht aantallen'!$A:$A,'Objectenoverzicht aantallen'!I:I)*'Calculatie sheet'!$E84+LOOKUP('Calculatie sheet'!$E$2,'Objectenoverzicht aantallen'!$A:$A,'Objectenoverzicht aantallen'!J:J)*'Calculatie sheet'!$E84)/1000</f>
        <v>0</v>
      </c>
      <c r="Q3" s="571">
        <f>(LOOKUP('Calculatie sheet'!$E$2,'Objectenoverzicht aantallen'!$A:$A,'Objectenoverzicht aantallen'!$C:$C)*'Calculatie sheet'!$E84+LOOKUP('Calculatie sheet'!$E$2,'Objectenoverzicht aantallen'!$A:$A,'Objectenoverzicht aantallen'!E:E)*'Calculatie sheet'!$E84+LOOKUP('Calculatie sheet'!$E$2,'Objectenoverzicht aantallen'!$A:$A,'Objectenoverzicht aantallen'!F:F)*'Calculatie sheet'!$E84+LOOKUP('Calculatie sheet'!$E$2,'Objectenoverzicht aantallen'!$A:$A,'Objectenoverzicht aantallen'!G:G)*'Calculatie sheet'!$E84+LOOKUP('Calculatie sheet'!$E$2,'Objectenoverzicht aantallen'!$A:$A,'Objectenoverzicht aantallen'!H:H)*'Calculatie sheet'!$E84+LOOKUP('Calculatie sheet'!$E$2,'Objectenoverzicht aantallen'!$A:$A,'Objectenoverzicht aantallen'!I:I)*'Calculatie sheet'!$E84+LOOKUP('Calculatie sheet'!$E$2,'Objectenoverzicht aantallen'!$A:$A,'Objectenoverzicht aantallen'!J:J)*'Calculatie sheet'!$E84+LOOKUP('Calculatie sheet'!$E$2,'Objectenoverzicht aantallen'!$A:$A,'Objectenoverzicht aantallen'!K:K)*'Calculatie sheet'!$E84)/1000</f>
        <v>0</v>
      </c>
      <c r="R3" s="571">
        <f>(LOOKUP('Calculatie sheet'!$E$2,'Objectenoverzicht aantallen'!$A:$A,'Objectenoverzicht aantallen'!$C:$C)*'Calculatie sheet'!$E84+LOOKUP('Calculatie sheet'!$E$2,'Objectenoverzicht aantallen'!$A:$A,'Objectenoverzicht aantallen'!E:E)*'Calculatie sheet'!$E84+LOOKUP('Calculatie sheet'!$E$2,'Objectenoverzicht aantallen'!$A:$A,'Objectenoverzicht aantallen'!F:F)*'Calculatie sheet'!$E84+LOOKUP('Calculatie sheet'!$E$2,'Objectenoverzicht aantallen'!$A:$A,'Objectenoverzicht aantallen'!G:G)*'Calculatie sheet'!$E84+LOOKUP('Calculatie sheet'!$E$2,'Objectenoverzicht aantallen'!$A:$A,'Objectenoverzicht aantallen'!H:H)*'Calculatie sheet'!$E84+LOOKUP('Calculatie sheet'!$E$2,'Objectenoverzicht aantallen'!$A:$A,'Objectenoverzicht aantallen'!I:I)*'Calculatie sheet'!$E84+LOOKUP('Calculatie sheet'!$E$2,'Objectenoverzicht aantallen'!$A:$A,'Objectenoverzicht aantallen'!J:J)*'Calculatie sheet'!$E84+LOOKUP('Calculatie sheet'!$E$2,'Objectenoverzicht aantallen'!$A:$A,'Objectenoverzicht aantallen'!K:K)*'Calculatie sheet'!$E84+LOOKUP('Calculatie sheet'!$E$2,'Objectenoverzicht aantallen'!$A:$A,'Objectenoverzicht aantallen'!L:L)*'Calculatie sheet'!$E84)/1000</f>
        <v>0</v>
      </c>
      <c r="S3" s="571">
        <f>(LOOKUP('Calculatie sheet'!$E$2,'Objectenoverzicht aantallen'!$A:$A,'Objectenoverzicht aantallen'!$C:$C)*'Calculatie sheet'!$E84+LOOKUP('Calculatie sheet'!$E$2,'Objectenoverzicht aantallen'!$A:$A,'Objectenoverzicht aantallen'!E:E)*'Calculatie sheet'!$E84+LOOKUP('Calculatie sheet'!$E$2,'Objectenoverzicht aantallen'!$A:$A,'Objectenoverzicht aantallen'!F:F)*'Calculatie sheet'!$E84+LOOKUP('Calculatie sheet'!$E$2,'Objectenoverzicht aantallen'!$A:$A,'Objectenoverzicht aantallen'!G:G)*'Calculatie sheet'!$E84+LOOKUP('Calculatie sheet'!$E$2,'Objectenoverzicht aantallen'!$A:$A,'Objectenoverzicht aantallen'!H:H)*'Calculatie sheet'!$E84+LOOKUP('Calculatie sheet'!$E$2,'Objectenoverzicht aantallen'!$A:$A,'Objectenoverzicht aantallen'!I:I)*'Calculatie sheet'!$E84+LOOKUP('Calculatie sheet'!$E$2,'Objectenoverzicht aantallen'!$A:$A,'Objectenoverzicht aantallen'!J:J)*'Calculatie sheet'!$E84+LOOKUP('Calculatie sheet'!$E$2,'Objectenoverzicht aantallen'!$A:$A,'Objectenoverzicht aantallen'!K:K)*'Calculatie sheet'!$E84+LOOKUP('Calculatie sheet'!$E$2,'Objectenoverzicht aantallen'!$A:$A,'Objectenoverzicht aantallen'!L:L)*'Calculatie sheet'!$E84+LOOKUP('Calculatie sheet'!$E$2,'Objectenoverzicht aantallen'!$A:$A,'Objectenoverzicht aantallen'!M:M)*'Calculatie sheet'!$E84)/1000</f>
        <v>0</v>
      </c>
      <c r="T3" s="571">
        <f>(LOOKUP('Calculatie sheet'!$E$2,'Objectenoverzicht aantallen'!$A:$A,'Objectenoverzicht aantallen'!$C:$C)*'Calculatie sheet'!$E84+LOOKUP('Calculatie sheet'!$E$2,'Objectenoverzicht aantallen'!$A:$A,'Objectenoverzicht aantallen'!E:E)*'Calculatie sheet'!$E84+LOOKUP('Calculatie sheet'!$E$2,'Objectenoverzicht aantallen'!$A:$A,'Objectenoverzicht aantallen'!F:F)*'Calculatie sheet'!$E84+LOOKUP('Calculatie sheet'!$E$2,'Objectenoverzicht aantallen'!$A:$A,'Objectenoverzicht aantallen'!G:G)*'Calculatie sheet'!$E84+LOOKUP('Calculatie sheet'!$E$2,'Objectenoverzicht aantallen'!$A:$A,'Objectenoverzicht aantallen'!H:H)*'Calculatie sheet'!$E84+LOOKUP('Calculatie sheet'!$E$2,'Objectenoverzicht aantallen'!$A:$A,'Objectenoverzicht aantallen'!I:I)*'Calculatie sheet'!$E84+LOOKUP('Calculatie sheet'!$E$2,'Objectenoverzicht aantallen'!$A:$A,'Objectenoverzicht aantallen'!J:J)*'Calculatie sheet'!$E84+LOOKUP('Calculatie sheet'!$E$2,'Objectenoverzicht aantallen'!$A:$A,'Objectenoverzicht aantallen'!K:K)*'Calculatie sheet'!$E84+LOOKUP('Calculatie sheet'!$E$2,'Objectenoverzicht aantallen'!$A:$A,'Objectenoverzicht aantallen'!L:L)*'Calculatie sheet'!$E84+LOOKUP('Calculatie sheet'!$E$2,'Objectenoverzicht aantallen'!$A:$A,'Objectenoverzicht aantallen'!M:M)*'Calculatie sheet'!$E84+LOOKUP('Calculatie sheet'!$E$2,'Objectenoverzicht aantallen'!$A:$A,'Objectenoverzicht aantallen'!N:N)*'Calculatie sheet'!$E84)/1000</f>
        <v>0</v>
      </c>
      <c r="U3" s="571">
        <f>(LOOKUP('Calculatie sheet'!$E$2,'Objectenoverzicht aantallen'!$A:$A,'Objectenoverzicht aantallen'!$C:$C)*'Calculatie sheet'!$E84+LOOKUP('Calculatie sheet'!$E$2,'Objectenoverzicht aantallen'!$A:$A,'Objectenoverzicht aantallen'!E:E)*'Calculatie sheet'!$E84+LOOKUP('Calculatie sheet'!$E$2,'Objectenoverzicht aantallen'!$A:$A,'Objectenoverzicht aantallen'!F:F)*'Calculatie sheet'!$E84+LOOKUP('Calculatie sheet'!$E$2,'Objectenoverzicht aantallen'!$A:$A,'Objectenoverzicht aantallen'!G:G)*'Calculatie sheet'!$E84+LOOKUP('Calculatie sheet'!$E$2,'Objectenoverzicht aantallen'!$A:$A,'Objectenoverzicht aantallen'!H:H)*'Calculatie sheet'!$E84+LOOKUP('Calculatie sheet'!$E$2,'Objectenoverzicht aantallen'!$A:$A,'Objectenoverzicht aantallen'!I:I)*'Calculatie sheet'!$E84+LOOKUP('Calculatie sheet'!$E$2,'Objectenoverzicht aantallen'!$A:$A,'Objectenoverzicht aantallen'!J:J)*'Calculatie sheet'!$E84+LOOKUP('Calculatie sheet'!$E$2,'Objectenoverzicht aantallen'!$A:$A,'Objectenoverzicht aantallen'!K:K)*'Calculatie sheet'!$E84+LOOKUP('Calculatie sheet'!$E$2,'Objectenoverzicht aantallen'!$A:$A,'Objectenoverzicht aantallen'!L:L)*'Calculatie sheet'!$E84+LOOKUP('Calculatie sheet'!$E$2,'Objectenoverzicht aantallen'!$A:$A,'Objectenoverzicht aantallen'!M:M)*'Calculatie sheet'!$E84+LOOKUP('Calculatie sheet'!$E$2,'Objectenoverzicht aantallen'!$A:$A,'Objectenoverzicht aantallen'!N:N)*'Calculatie sheet'!$E84+LOOKUP('Calculatie sheet'!$E$2,'Objectenoverzicht aantallen'!$A:$A,'Objectenoverzicht aantallen'!M:M)*'Calculatie sheet'!$E84+LOOKUP('Calculatie sheet'!$E$2,'Objectenoverzicht aantallen'!$A:$A,'Objectenoverzicht aantallen'!N:N)*'Calculatie sheet'!$E84)/1000</f>
        <v>0</v>
      </c>
      <c r="W3" s="24" t="s">
        <v>966</v>
      </c>
      <c r="X3" s="571">
        <f>(LOOKUP('Calculatie sheet'!$E$2,'Objectenoverzicht aantallen'!$A:$A,'Objectenoverzicht aantallen'!$P:$P)*'Calculatie sheet'!$E$84)/'Calculatie sheet'!$E$64/1000</f>
        <v>0</v>
      </c>
      <c r="Y3" s="571">
        <f>(LOOKUP('Calculatie sheet'!$E$2,'Objectenoverzicht aantallen'!$A:$A,'Objectenoverzicht aantallen'!$P:$P)*'Calculatie sheet'!$E$84)/'Calculatie sheet'!$E$64/1000</f>
        <v>0</v>
      </c>
      <c r="Z3" s="571">
        <f>(LOOKUP('Calculatie sheet'!$E$2,'Objectenoverzicht aantallen'!$A:$A,'Objectenoverzicht aantallen'!$P:$P)*'Calculatie sheet'!$E$84)/'Calculatie sheet'!$E$64/1000</f>
        <v>0</v>
      </c>
      <c r="AA3" s="571">
        <f>(LOOKUP('Calculatie sheet'!$E$2,'Objectenoverzicht aantallen'!$A:$A,'Objectenoverzicht aantallen'!$P:$P)*'Calculatie sheet'!$E$84)/'Calculatie sheet'!$E$64/1000</f>
        <v>0</v>
      </c>
      <c r="AB3" s="571">
        <f>(LOOKUP('Calculatie sheet'!$E$2,'Objectenoverzicht aantallen'!$A:$A,'Objectenoverzicht aantallen'!$P:$P)*'Calculatie sheet'!$E$84)/'Calculatie sheet'!$E$64/1000</f>
        <v>0</v>
      </c>
      <c r="AC3" s="571">
        <f>(LOOKUP('Calculatie sheet'!$E$2,'Objectenoverzicht aantallen'!$A:$A,'Objectenoverzicht aantallen'!$P:$P)*'Calculatie sheet'!$E$84)/'Calculatie sheet'!$E$64/1000</f>
        <v>0</v>
      </c>
      <c r="AD3" s="571">
        <f>(LOOKUP('Calculatie sheet'!$E$2,'Objectenoverzicht aantallen'!$A:$A,'Objectenoverzicht aantallen'!$P:$P)*'Calculatie sheet'!$E$84)/'Calculatie sheet'!$E$64/1000</f>
        <v>0</v>
      </c>
      <c r="AE3" s="571">
        <f>(LOOKUP('Calculatie sheet'!$E$2,'Objectenoverzicht aantallen'!$A:$A,'Objectenoverzicht aantallen'!$P:$P)*'Calculatie sheet'!$E$84)/'Calculatie sheet'!$E$64/1000</f>
        <v>0</v>
      </c>
      <c r="AF3" s="571">
        <f>(LOOKUP('Calculatie sheet'!$E$2,'Objectenoverzicht aantallen'!$A:$A,'Objectenoverzicht aantallen'!$P:$P)*'Calculatie sheet'!$E$84)/'Calculatie sheet'!$E$64/1000</f>
        <v>0</v>
      </c>
      <c r="AG3" s="571">
        <f>(LOOKUP('Calculatie sheet'!$E$2,'Objectenoverzicht aantallen'!$A:$A,'Objectenoverzicht aantallen'!$P:$P)*'Calculatie sheet'!$E$84)/'Calculatie sheet'!$E$64/1000</f>
        <v>0</v>
      </c>
      <c r="AH3" s="571">
        <f>(LOOKUP('Calculatie sheet'!$E$2,'Objectenoverzicht aantallen'!$A:$A,'Objectenoverzicht aantallen'!$P:$P)*'Calculatie sheet'!$E$84)/'Calculatie sheet'!$E$64/1000</f>
        <v>0</v>
      </c>
    </row>
    <row r="4" spans="1:34" x14ac:dyDescent="0.2">
      <c r="B4" s="7" t="s">
        <v>5</v>
      </c>
      <c r="C4" s="45">
        <f>'Calculatie sheet'!E85</f>
        <v>1061985.321432</v>
      </c>
      <c r="E4" s="7" t="s">
        <v>5</v>
      </c>
      <c r="H4" s="572">
        <f>C4*'Calculatie sheet'!$E$7</f>
        <v>0</v>
      </c>
      <c r="J4" s="7" t="s">
        <v>5</v>
      </c>
      <c r="K4" s="571">
        <f>(LOOKUP('Calculatie sheet'!$E$2,'Objectenoverzicht aantallen'!$A:$A,'Objectenoverzicht aantallen'!$C:$C)*'Calculatie sheet'!$E85+LOOKUP('Calculatie sheet'!$E$2,'Objectenoverzicht aantallen'!$A:$A,'Objectenoverzicht aantallen'!E:E)*'Calculatie sheet'!$E85)/1000</f>
        <v>0</v>
      </c>
      <c r="L4" s="571">
        <f>(LOOKUP('Calculatie sheet'!$E$2,'Objectenoverzicht aantallen'!$A:$A,'Objectenoverzicht aantallen'!$C:$C)*'Calculatie sheet'!$E85+LOOKUP('Calculatie sheet'!$E$2,'Objectenoverzicht aantallen'!$A:$A,'Objectenoverzicht aantallen'!E:E)*'Calculatie sheet'!$E85+LOOKUP('Calculatie sheet'!$E$2,'Objectenoverzicht aantallen'!$A:$A,'Objectenoverzicht aantallen'!F:F)*'Calculatie sheet'!$E85)/1000</f>
        <v>0</v>
      </c>
      <c r="M4" s="571">
        <f>(LOOKUP('Calculatie sheet'!$E$2,'Objectenoverzicht aantallen'!$A:$A,'Objectenoverzicht aantallen'!$C:$C)*'Calculatie sheet'!$E85+LOOKUP('Calculatie sheet'!$E$2,'Objectenoverzicht aantallen'!$A:$A,'Objectenoverzicht aantallen'!E:E)*'Calculatie sheet'!$E85+LOOKUP('Calculatie sheet'!$E$2,'Objectenoverzicht aantallen'!$A:$A,'Objectenoverzicht aantallen'!F:F)*'Calculatie sheet'!$E85+LOOKUP('Calculatie sheet'!$E$2,'Objectenoverzicht aantallen'!$A:$A,'Objectenoverzicht aantallen'!G:G)*'Calculatie sheet'!$E85)/1000</f>
        <v>0</v>
      </c>
      <c r="N4" s="571">
        <f>(LOOKUP('Calculatie sheet'!$E$2,'Objectenoverzicht aantallen'!$A:$A,'Objectenoverzicht aantallen'!$C:$C)*'Calculatie sheet'!$E85+LOOKUP('Calculatie sheet'!$E$2,'Objectenoverzicht aantallen'!$A:$A,'Objectenoverzicht aantallen'!E:E)*'Calculatie sheet'!$E85+LOOKUP('Calculatie sheet'!$E$2,'Objectenoverzicht aantallen'!$A:$A,'Objectenoverzicht aantallen'!F:F)*'Calculatie sheet'!$E85+LOOKUP('Calculatie sheet'!$E$2,'Objectenoverzicht aantallen'!$A:$A,'Objectenoverzicht aantallen'!G:G)*'Calculatie sheet'!$E85+LOOKUP('Calculatie sheet'!$E$2,'Objectenoverzicht aantallen'!$A:$A,'Objectenoverzicht aantallen'!H:H)*'Calculatie sheet'!$E85)/1000</f>
        <v>0</v>
      </c>
      <c r="O4" s="571">
        <f>(LOOKUP('Calculatie sheet'!$E$2,'Objectenoverzicht aantallen'!$A:$A,'Objectenoverzicht aantallen'!$C:$C)*'Calculatie sheet'!$E85+LOOKUP('Calculatie sheet'!$E$2,'Objectenoverzicht aantallen'!$A:$A,'Objectenoverzicht aantallen'!E:E)*'Calculatie sheet'!$E85+LOOKUP('Calculatie sheet'!$E$2,'Objectenoverzicht aantallen'!$A:$A,'Objectenoverzicht aantallen'!F:F)*'Calculatie sheet'!$E85+LOOKUP('Calculatie sheet'!$E$2,'Objectenoverzicht aantallen'!$A:$A,'Objectenoverzicht aantallen'!G:G)*'Calculatie sheet'!$E85+LOOKUP('Calculatie sheet'!$E$2,'Objectenoverzicht aantallen'!$A:$A,'Objectenoverzicht aantallen'!H:H)*'Calculatie sheet'!$E85+LOOKUP('Calculatie sheet'!$E$2,'Objectenoverzicht aantallen'!$A:$A,'Objectenoverzicht aantallen'!I:I)*'Calculatie sheet'!$E85)/1000</f>
        <v>0</v>
      </c>
      <c r="P4" s="571">
        <f>(LOOKUP('Calculatie sheet'!$E$2,'Objectenoverzicht aantallen'!$A:$A,'Objectenoverzicht aantallen'!$C:$C)*'Calculatie sheet'!$E85+LOOKUP('Calculatie sheet'!$E$2,'Objectenoverzicht aantallen'!$A:$A,'Objectenoverzicht aantallen'!E:E)*'Calculatie sheet'!$E85+LOOKUP('Calculatie sheet'!$E$2,'Objectenoverzicht aantallen'!$A:$A,'Objectenoverzicht aantallen'!F:F)*'Calculatie sheet'!$E85+LOOKUP('Calculatie sheet'!$E$2,'Objectenoverzicht aantallen'!$A:$A,'Objectenoverzicht aantallen'!G:G)*'Calculatie sheet'!$E85+LOOKUP('Calculatie sheet'!$E$2,'Objectenoverzicht aantallen'!$A:$A,'Objectenoverzicht aantallen'!H:H)*'Calculatie sheet'!$E85+LOOKUP('Calculatie sheet'!$E$2,'Objectenoverzicht aantallen'!$A:$A,'Objectenoverzicht aantallen'!I:I)*'Calculatie sheet'!$E85+LOOKUP('Calculatie sheet'!$E$2,'Objectenoverzicht aantallen'!$A:$A,'Objectenoverzicht aantallen'!J:J)*'Calculatie sheet'!$E85)/1000</f>
        <v>0</v>
      </c>
      <c r="Q4" s="571">
        <f>(LOOKUP('Calculatie sheet'!$E$2,'Objectenoverzicht aantallen'!$A:$A,'Objectenoverzicht aantallen'!$C:$C)*'Calculatie sheet'!$E85+LOOKUP('Calculatie sheet'!$E$2,'Objectenoverzicht aantallen'!$A:$A,'Objectenoverzicht aantallen'!E:E)*'Calculatie sheet'!$E85+LOOKUP('Calculatie sheet'!$E$2,'Objectenoverzicht aantallen'!$A:$A,'Objectenoverzicht aantallen'!F:F)*'Calculatie sheet'!$E85+LOOKUP('Calculatie sheet'!$E$2,'Objectenoverzicht aantallen'!$A:$A,'Objectenoverzicht aantallen'!G:G)*'Calculatie sheet'!$E85+LOOKUP('Calculatie sheet'!$E$2,'Objectenoverzicht aantallen'!$A:$A,'Objectenoverzicht aantallen'!H:H)*'Calculatie sheet'!$E85+LOOKUP('Calculatie sheet'!$E$2,'Objectenoverzicht aantallen'!$A:$A,'Objectenoverzicht aantallen'!I:I)*'Calculatie sheet'!$E85+LOOKUP('Calculatie sheet'!$E$2,'Objectenoverzicht aantallen'!$A:$A,'Objectenoverzicht aantallen'!J:J)*'Calculatie sheet'!$E85+LOOKUP('Calculatie sheet'!$E$2,'Objectenoverzicht aantallen'!$A:$A,'Objectenoverzicht aantallen'!K:K)*'Calculatie sheet'!$E85)/1000</f>
        <v>0</v>
      </c>
      <c r="R4" s="571">
        <f>(LOOKUP('Calculatie sheet'!$E$2,'Objectenoverzicht aantallen'!$A:$A,'Objectenoverzicht aantallen'!$C:$C)*'Calculatie sheet'!$E85+LOOKUP('Calculatie sheet'!$E$2,'Objectenoverzicht aantallen'!$A:$A,'Objectenoverzicht aantallen'!E:E)*'Calculatie sheet'!$E85+LOOKUP('Calculatie sheet'!$E$2,'Objectenoverzicht aantallen'!$A:$A,'Objectenoverzicht aantallen'!F:F)*'Calculatie sheet'!$E85+LOOKUP('Calculatie sheet'!$E$2,'Objectenoverzicht aantallen'!$A:$A,'Objectenoverzicht aantallen'!G:G)*'Calculatie sheet'!$E85+LOOKUP('Calculatie sheet'!$E$2,'Objectenoverzicht aantallen'!$A:$A,'Objectenoverzicht aantallen'!H:H)*'Calculatie sheet'!$E85+LOOKUP('Calculatie sheet'!$E$2,'Objectenoverzicht aantallen'!$A:$A,'Objectenoverzicht aantallen'!I:I)*'Calculatie sheet'!$E85+LOOKUP('Calculatie sheet'!$E$2,'Objectenoverzicht aantallen'!$A:$A,'Objectenoverzicht aantallen'!J:J)*'Calculatie sheet'!$E85+LOOKUP('Calculatie sheet'!$E$2,'Objectenoverzicht aantallen'!$A:$A,'Objectenoverzicht aantallen'!K:K)*'Calculatie sheet'!$E85+LOOKUP('Calculatie sheet'!$E$2,'Objectenoverzicht aantallen'!$A:$A,'Objectenoverzicht aantallen'!L:L)*'Calculatie sheet'!$E85)/1000</f>
        <v>0</v>
      </c>
      <c r="S4" s="571">
        <f>(LOOKUP('Calculatie sheet'!$E$2,'Objectenoverzicht aantallen'!$A:$A,'Objectenoverzicht aantallen'!$C:$C)*'Calculatie sheet'!$E85+LOOKUP('Calculatie sheet'!$E$2,'Objectenoverzicht aantallen'!$A:$A,'Objectenoverzicht aantallen'!E:E)*'Calculatie sheet'!$E85+LOOKUP('Calculatie sheet'!$E$2,'Objectenoverzicht aantallen'!$A:$A,'Objectenoverzicht aantallen'!F:F)*'Calculatie sheet'!$E85+LOOKUP('Calculatie sheet'!$E$2,'Objectenoverzicht aantallen'!$A:$A,'Objectenoverzicht aantallen'!G:G)*'Calculatie sheet'!$E85+LOOKUP('Calculatie sheet'!$E$2,'Objectenoverzicht aantallen'!$A:$A,'Objectenoverzicht aantallen'!H:H)*'Calculatie sheet'!$E85+LOOKUP('Calculatie sheet'!$E$2,'Objectenoverzicht aantallen'!$A:$A,'Objectenoverzicht aantallen'!I:I)*'Calculatie sheet'!$E85+LOOKUP('Calculatie sheet'!$E$2,'Objectenoverzicht aantallen'!$A:$A,'Objectenoverzicht aantallen'!J:J)*'Calculatie sheet'!$E85+LOOKUP('Calculatie sheet'!$E$2,'Objectenoverzicht aantallen'!$A:$A,'Objectenoverzicht aantallen'!K:K)*'Calculatie sheet'!$E85+LOOKUP('Calculatie sheet'!$E$2,'Objectenoverzicht aantallen'!$A:$A,'Objectenoverzicht aantallen'!L:L)*'Calculatie sheet'!$E85+LOOKUP('Calculatie sheet'!$E$2,'Objectenoverzicht aantallen'!$A:$A,'Objectenoverzicht aantallen'!M:M)*'Calculatie sheet'!$E85)/1000</f>
        <v>0</v>
      </c>
      <c r="T4" s="571">
        <f>(LOOKUP('Calculatie sheet'!$E$2,'Objectenoverzicht aantallen'!$A:$A,'Objectenoverzicht aantallen'!$C:$C)*'Calculatie sheet'!$E85+LOOKUP('Calculatie sheet'!$E$2,'Objectenoverzicht aantallen'!$A:$A,'Objectenoverzicht aantallen'!E:E)*'Calculatie sheet'!$E85+LOOKUP('Calculatie sheet'!$E$2,'Objectenoverzicht aantallen'!$A:$A,'Objectenoverzicht aantallen'!F:F)*'Calculatie sheet'!$E85+LOOKUP('Calculatie sheet'!$E$2,'Objectenoverzicht aantallen'!$A:$A,'Objectenoverzicht aantallen'!G:G)*'Calculatie sheet'!$E85+LOOKUP('Calculatie sheet'!$E$2,'Objectenoverzicht aantallen'!$A:$A,'Objectenoverzicht aantallen'!H:H)*'Calculatie sheet'!$E85+LOOKUP('Calculatie sheet'!$E$2,'Objectenoverzicht aantallen'!$A:$A,'Objectenoverzicht aantallen'!I:I)*'Calculatie sheet'!$E85+LOOKUP('Calculatie sheet'!$E$2,'Objectenoverzicht aantallen'!$A:$A,'Objectenoverzicht aantallen'!J:J)*'Calculatie sheet'!$E85+LOOKUP('Calculatie sheet'!$E$2,'Objectenoverzicht aantallen'!$A:$A,'Objectenoverzicht aantallen'!K:K)*'Calculatie sheet'!$E85+LOOKUP('Calculatie sheet'!$E$2,'Objectenoverzicht aantallen'!$A:$A,'Objectenoverzicht aantallen'!L:L)*'Calculatie sheet'!$E85+LOOKUP('Calculatie sheet'!$E$2,'Objectenoverzicht aantallen'!$A:$A,'Objectenoverzicht aantallen'!M:M)*'Calculatie sheet'!$E85+LOOKUP('Calculatie sheet'!$E$2,'Objectenoverzicht aantallen'!$A:$A,'Objectenoverzicht aantallen'!N:N)*'Calculatie sheet'!$E85)/1000</f>
        <v>0</v>
      </c>
      <c r="U4" s="571">
        <f>(LOOKUP('Calculatie sheet'!$E$2,'Objectenoverzicht aantallen'!$A:$A,'Objectenoverzicht aantallen'!$C:$C)*'Calculatie sheet'!$E85+LOOKUP('Calculatie sheet'!$E$2,'Objectenoverzicht aantallen'!$A:$A,'Objectenoverzicht aantallen'!E:E)*'Calculatie sheet'!$E85+LOOKUP('Calculatie sheet'!$E$2,'Objectenoverzicht aantallen'!$A:$A,'Objectenoverzicht aantallen'!F:F)*'Calculatie sheet'!$E85+LOOKUP('Calculatie sheet'!$E$2,'Objectenoverzicht aantallen'!$A:$A,'Objectenoverzicht aantallen'!G:G)*'Calculatie sheet'!$E85+LOOKUP('Calculatie sheet'!$E$2,'Objectenoverzicht aantallen'!$A:$A,'Objectenoverzicht aantallen'!H:H)*'Calculatie sheet'!$E85+LOOKUP('Calculatie sheet'!$E$2,'Objectenoverzicht aantallen'!$A:$A,'Objectenoverzicht aantallen'!I:I)*'Calculatie sheet'!$E85+LOOKUP('Calculatie sheet'!$E$2,'Objectenoverzicht aantallen'!$A:$A,'Objectenoverzicht aantallen'!J:J)*'Calculatie sheet'!$E85+LOOKUP('Calculatie sheet'!$E$2,'Objectenoverzicht aantallen'!$A:$A,'Objectenoverzicht aantallen'!K:K)*'Calculatie sheet'!$E85+LOOKUP('Calculatie sheet'!$E$2,'Objectenoverzicht aantallen'!$A:$A,'Objectenoverzicht aantallen'!L:L)*'Calculatie sheet'!$E85+LOOKUP('Calculatie sheet'!$E$2,'Objectenoverzicht aantallen'!$A:$A,'Objectenoverzicht aantallen'!M:M)*'Calculatie sheet'!$E85+LOOKUP('Calculatie sheet'!$E$2,'Objectenoverzicht aantallen'!$A:$A,'Objectenoverzicht aantallen'!N:N)*'Calculatie sheet'!$E85+LOOKUP('Calculatie sheet'!$E$2,'Objectenoverzicht aantallen'!$A:$A,'Objectenoverzicht aantallen'!M:M)*'Calculatie sheet'!$E85+LOOKUP('Calculatie sheet'!$E$2,'Objectenoverzicht aantallen'!$A:$A,'Objectenoverzicht aantallen'!N:N)*'Calculatie sheet'!$E85)/1000</f>
        <v>0</v>
      </c>
      <c r="W4" s="7" t="s">
        <v>5</v>
      </c>
      <c r="X4" s="571">
        <f>(LOOKUP('Calculatie sheet'!$E$2,'Objectenoverzicht aantallen'!$A:$A,'Objectenoverzicht aantallen'!Q:Q)*'Calculatie sheet'!$E$85)/1000</f>
        <v>0</v>
      </c>
      <c r="Y4" s="571">
        <f>(LOOKUP('Calculatie sheet'!$E$2,'Objectenoverzicht aantallen'!$A:$A,'Objectenoverzicht aantallen'!R:R)*'Calculatie sheet'!$E$85)/1000</f>
        <v>0</v>
      </c>
      <c r="Z4" s="571">
        <f>(LOOKUP('Calculatie sheet'!$E$2,'Objectenoverzicht aantallen'!$A:$A,'Objectenoverzicht aantallen'!S:S)*'Calculatie sheet'!$E$85)/1000</f>
        <v>0</v>
      </c>
      <c r="AA4" s="571">
        <f>(LOOKUP('Calculatie sheet'!$E$2,'Objectenoverzicht aantallen'!$A:$A,'Objectenoverzicht aantallen'!T:T)*'Calculatie sheet'!$E$85)/1000</f>
        <v>0</v>
      </c>
      <c r="AB4" s="571">
        <f>(LOOKUP('Calculatie sheet'!$E$2,'Objectenoverzicht aantallen'!$A:$A,'Objectenoverzicht aantallen'!U:U)*'Calculatie sheet'!$E$85)/1000</f>
        <v>0</v>
      </c>
      <c r="AC4" s="571">
        <f>(LOOKUP('Calculatie sheet'!$E$2,'Objectenoverzicht aantallen'!$A:$A,'Objectenoverzicht aantallen'!V:V)*'Calculatie sheet'!$E$85)/1000</f>
        <v>0</v>
      </c>
      <c r="AD4" s="571">
        <f>(LOOKUP('Calculatie sheet'!$E$2,'Objectenoverzicht aantallen'!$A:$A,'Objectenoverzicht aantallen'!W:W)*'Calculatie sheet'!$E$85)/1000</f>
        <v>0</v>
      </c>
      <c r="AE4" s="571">
        <f>(LOOKUP('Calculatie sheet'!$E$2,'Objectenoverzicht aantallen'!$A:$A,'Objectenoverzicht aantallen'!X:X)*'Calculatie sheet'!$E$85)/1000</f>
        <v>0</v>
      </c>
      <c r="AF4" s="571">
        <f>(LOOKUP('Calculatie sheet'!$E$2,'Objectenoverzicht aantallen'!$A:$A,'Objectenoverzicht aantallen'!Y:Y)*'Calculatie sheet'!$E$85)/1000</f>
        <v>0</v>
      </c>
      <c r="AG4" s="571">
        <f>(LOOKUP('Calculatie sheet'!$E$2,'Objectenoverzicht aantallen'!$A:$A,'Objectenoverzicht aantallen'!Z:Z)*'Calculatie sheet'!$E$85)/1000</f>
        <v>0</v>
      </c>
      <c r="AH4" s="571">
        <f>(LOOKUP('Calculatie sheet'!$E$2,'Objectenoverzicht aantallen'!$A:$A,'Objectenoverzicht aantallen'!AA:AA)*'Calculatie sheet'!$E$85)/1000</f>
        <v>0</v>
      </c>
    </row>
    <row r="5" spans="1:34" x14ac:dyDescent="0.2">
      <c r="B5" s="26" t="s">
        <v>673</v>
      </c>
      <c r="C5" s="45">
        <f>'Calculatie sheet'!E86</f>
        <v>-216129.15856799998</v>
      </c>
      <c r="E5" s="26" t="s">
        <v>673</v>
      </c>
      <c r="H5" s="572">
        <f>C5*'Calculatie sheet'!$E$7</f>
        <v>0</v>
      </c>
      <c r="J5" s="26" t="s">
        <v>673</v>
      </c>
      <c r="K5" s="571">
        <f>(LOOKUP('Calculatie sheet'!$E$2,'Objectenoverzicht aantallen'!$A:$A,'Objectenoverzicht aantallen'!$C:$C)*'Calculatie sheet'!$E86+LOOKUP('Calculatie sheet'!$E$2,'Objectenoverzicht aantallen'!$A:$A,'Objectenoverzicht aantallen'!E:E)*'Calculatie sheet'!$E86)/1000</f>
        <v>0</v>
      </c>
      <c r="L5" s="571">
        <f>(LOOKUP('Calculatie sheet'!$E$2,'Objectenoverzicht aantallen'!$A:$A,'Objectenoverzicht aantallen'!$C:$C)*'Calculatie sheet'!$E86+LOOKUP('Calculatie sheet'!$E$2,'Objectenoverzicht aantallen'!$A:$A,'Objectenoverzicht aantallen'!E:E)*'Calculatie sheet'!$E86+LOOKUP('Calculatie sheet'!$E$2,'Objectenoverzicht aantallen'!$A:$A,'Objectenoverzicht aantallen'!F:F)*'Calculatie sheet'!$E86)/1000</f>
        <v>0</v>
      </c>
      <c r="M5" s="571">
        <f>(LOOKUP('Calculatie sheet'!$E$2,'Objectenoverzicht aantallen'!$A:$A,'Objectenoverzicht aantallen'!$C:$C)*'Calculatie sheet'!$E86+LOOKUP('Calculatie sheet'!$E$2,'Objectenoverzicht aantallen'!$A:$A,'Objectenoverzicht aantallen'!E:E)*'Calculatie sheet'!$E86+LOOKUP('Calculatie sheet'!$E$2,'Objectenoverzicht aantallen'!$A:$A,'Objectenoverzicht aantallen'!F:F)*'Calculatie sheet'!$E86+LOOKUP('Calculatie sheet'!$E$2,'Objectenoverzicht aantallen'!$A:$A,'Objectenoverzicht aantallen'!G:G)*'Calculatie sheet'!$E86)/1000</f>
        <v>0</v>
      </c>
      <c r="N5" s="571">
        <f>(LOOKUP('Calculatie sheet'!$E$2,'Objectenoverzicht aantallen'!$A:$A,'Objectenoverzicht aantallen'!$C:$C)*'Calculatie sheet'!$E86+LOOKUP('Calculatie sheet'!$E$2,'Objectenoverzicht aantallen'!$A:$A,'Objectenoverzicht aantallen'!E:E)*'Calculatie sheet'!$E86+LOOKUP('Calculatie sheet'!$E$2,'Objectenoverzicht aantallen'!$A:$A,'Objectenoverzicht aantallen'!F:F)*'Calculatie sheet'!$E86+LOOKUP('Calculatie sheet'!$E$2,'Objectenoverzicht aantallen'!$A:$A,'Objectenoverzicht aantallen'!G:G)*'Calculatie sheet'!$E86+LOOKUP('Calculatie sheet'!$E$2,'Objectenoverzicht aantallen'!$A:$A,'Objectenoverzicht aantallen'!H:H)*'Calculatie sheet'!$E86)/1000</f>
        <v>0</v>
      </c>
      <c r="O5" s="571">
        <f>(LOOKUP('Calculatie sheet'!$E$2,'Objectenoverzicht aantallen'!$A:$A,'Objectenoverzicht aantallen'!$C:$C)*'Calculatie sheet'!$E86+LOOKUP('Calculatie sheet'!$E$2,'Objectenoverzicht aantallen'!$A:$A,'Objectenoverzicht aantallen'!E:E)*'Calculatie sheet'!$E86+LOOKUP('Calculatie sheet'!$E$2,'Objectenoverzicht aantallen'!$A:$A,'Objectenoverzicht aantallen'!F:F)*'Calculatie sheet'!$E86+LOOKUP('Calculatie sheet'!$E$2,'Objectenoverzicht aantallen'!$A:$A,'Objectenoverzicht aantallen'!G:G)*'Calculatie sheet'!$E86+LOOKUP('Calculatie sheet'!$E$2,'Objectenoverzicht aantallen'!$A:$A,'Objectenoverzicht aantallen'!H:H)*'Calculatie sheet'!$E86+LOOKUP('Calculatie sheet'!$E$2,'Objectenoverzicht aantallen'!$A:$A,'Objectenoverzicht aantallen'!I:I)*'Calculatie sheet'!$E86)/1000</f>
        <v>0</v>
      </c>
      <c r="P5" s="571">
        <f>(LOOKUP('Calculatie sheet'!$E$2,'Objectenoverzicht aantallen'!$A:$A,'Objectenoverzicht aantallen'!$C:$C)*'Calculatie sheet'!$E86+LOOKUP('Calculatie sheet'!$E$2,'Objectenoverzicht aantallen'!$A:$A,'Objectenoverzicht aantallen'!E:E)*'Calculatie sheet'!$E86+LOOKUP('Calculatie sheet'!$E$2,'Objectenoverzicht aantallen'!$A:$A,'Objectenoverzicht aantallen'!F:F)*'Calculatie sheet'!$E86+LOOKUP('Calculatie sheet'!$E$2,'Objectenoverzicht aantallen'!$A:$A,'Objectenoverzicht aantallen'!G:G)*'Calculatie sheet'!$E86+LOOKUP('Calculatie sheet'!$E$2,'Objectenoverzicht aantallen'!$A:$A,'Objectenoverzicht aantallen'!H:H)*'Calculatie sheet'!$E86+LOOKUP('Calculatie sheet'!$E$2,'Objectenoverzicht aantallen'!$A:$A,'Objectenoverzicht aantallen'!I:I)*'Calculatie sheet'!$E86+LOOKUP('Calculatie sheet'!$E$2,'Objectenoverzicht aantallen'!$A:$A,'Objectenoverzicht aantallen'!J:J)*'Calculatie sheet'!$E86)/1000</f>
        <v>0</v>
      </c>
      <c r="Q5" s="571">
        <f>(LOOKUP('Calculatie sheet'!$E$2,'Objectenoverzicht aantallen'!$A:$A,'Objectenoverzicht aantallen'!$C:$C)*'Calculatie sheet'!$E86+LOOKUP('Calculatie sheet'!$E$2,'Objectenoverzicht aantallen'!$A:$A,'Objectenoverzicht aantallen'!E:E)*'Calculatie sheet'!$E86+LOOKUP('Calculatie sheet'!$E$2,'Objectenoverzicht aantallen'!$A:$A,'Objectenoverzicht aantallen'!F:F)*'Calculatie sheet'!$E86+LOOKUP('Calculatie sheet'!$E$2,'Objectenoverzicht aantallen'!$A:$A,'Objectenoverzicht aantallen'!G:G)*'Calculatie sheet'!$E86+LOOKUP('Calculatie sheet'!$E$2,'Objectenoverzicht aantallen'!$A:$A,'Objectenoverzicht aantallen'!H:H)*'Calculatie sheet'!$E86+LOOKUP('Calculatie sheet'!$E$2,'Objectenoverzicht aantallen'!$A:$A,'Objectenoverzicht aantallen'!I:I)*'Calculatie sheet'!$E86+LOOKUP('Calculatie sheet'!$E$2,'Objectenoverzicht aantallen'!$A:$A,'Objectenoverzicht aantallen'!J:J)*'Calculatie sheet'!$E86+LOOKUP('Calculatie sheet'!$E$2,'Objectenoverzicht aantallen'!$A:$A,'Objectenoverzicht aantallen'!K:K)*'Calculatie sheet'!$E86)/1000</f>
        <v>0</v>
      </c>
      <c r="R5" s="571">
        <f>(LOOKUP('Calculatie sheet'!$E$2,'Objectenoverzicht aantallen'!$A:$A,'Objectenoverzicht aantallen'!$C:$C)*'Calculatie sheet'!$E86+LOOKUP('Calculatie sheet'!$E$2,'Objectenoverzicht aantallen'!$A:$A,'Objectenoverzicht aantallen'!E:E)*'Calculatie sheet'!$E86+LOOKUP('Calculatie sheet'!$E$2,'Objectenoverzicht aantallen'!$A:$A,'Objectenoverzicht aantallen'!F:F)*'Calculatie sheet'!$E86+LOOKUP('Calculatie sheet'!$E$2,'Objectenoverzicht aantallen'!$A:$A,'Objectenoverzicht aantallen'!G:G)*'Calculatie sheet'!$E86+LOOKUP('Calculatie sheet'!$E$2,'Objectenoverzicht aantallen'!$A:$A,'Objectenoverzicht aantallen'!H:H)*'Calculatie sheet'!$E86+LOOKUP('Calculatie sheet'!$E$2,'Objectenoverzicht aantallen'!$A:$A,'Objectenoverzicht aantallen'!I:I)*'Calculatie sheet'!$E86+LOOKUP('Calculatie sheet'!$E$2,'Objectenoverzicht aantallen'!$A:$A,'Objectenoverzicht aantallen'!J:J)*'Calculatie sheet'!$E86+LOOKUP('Calculatie sheet'!$E$2,'Objectenoverzicht aantallen'!$A:$A,'Objectenoverzicht aantallen'!K:K)*'Calculatie sheet'!$E86+LOOKUP('Calculatie sheet'!$E$2,'Objectenoverzicht aantallen'!$A:$A,'Objectenoverzicht aantallen'!L:L)*'Calculatie sheet'!$E86)/1000</f>
        <v>0</v>
      </c>
      <c r="S5" s="571">
        <f>(LOOKUP('Calculatie sheet'!$E$2,'Objectenoverzicht aantallen'!$A:$A,'Objectenoverzicht aantallen'!$C:$C)*'Calculatie sheet'!$E86+LOOKUP('Calculatie sheet'!$E$2,'Objectenoverzicht aantallen'!$A:$A,'Objectenoverzicht aantallen'!E:E)*'Calculatie sheet'!$E86+LOOKUP('Calculatie sheet'!$E$2,'Objectenoverzicht aantallen'!$A:$A,'Objectenoverzicht aantallen'!F:F)*'Calculatie sheet'!$E86+LOOKUP('Calculatie sheet'!$E$2,'Objectenoverzicht aantallen'!$A:$A,'Objectenoverzicht aantallen'!G:G)*'Calculatie sheet'!$E86+LOOKUP('Calculatie sheet'!$E$2,'Objectenoverzicht aantallen'!$A:$A,'Objectenoverzicht aantallen'!H:H)*'Calculatie sheet'!$E86+LOOKUP('Calculatie sheet'!$E$2,'Objectenoverzicht aantallen'!$A:$A,'Objectenoverzicht aantallen'!I:I)*'Calculatie sheet'!$E86+LOOKUP('Calculatie sheet'!$E$2,'Objectenoverzicht aantallen'!$A:$A,'Objectenoverzicht aantallen'!J:J)*'Calculatie sheet'!$E86+LOOKUP('Calculatie sheet'!$E$2,'Objectenoverzicht aantallen'!$A:$A,'Objectenoverzicht aantallen'!K:K)*'Calculatie sheet'!$E86+LOOKUP('Calculatie sheet'!$E$2,'Objectenoverzicht aantallen'!$A:$A,'Objectenoverzicht aantallen'!L:L)*'Calculatie sheet'!$E86+LOOKUP('Calculatie sheet'!$E$2,'Objectenoverzicht aantallen'!$A:$A,'Objectenoverzicht aantallen'!M:M)*'Calculatie sheet'!$E86)/1000</f>
        <v>0</v>
      </c>
      <c r="T5" s="571">
        <f>(LOOKUP('Calculatie sheet'!$E$2,'Objectenoverzicht aantallen'!$A:$A,'Objectenoverzicht aantallen'!$C:$C)*'Calculatie sheet'!$E86+LOOKUP('Calculatie sheet'!$E$2,'Objectenoverzicht aantallen'!$A:$A,'Objectenoverzicht aantallen'!E:E)*'Calculatie sheet'!$E86+LOOKUP('Calculatie sheet'!$E$2,'Objectenoverzicht aantallen'!$A:$A,'Objectenoverzicht aantallen'!F:F)*'Calculatie sheet'!$E86+LOOKUP('Calculatie sheet'!$E$2,'Objectenoverzicht aantallen'!$A:$A,'Objectenoverzicht aantallen'!G:G)*'Calculatie sheet'!$E86+LOOKUP('Calculatie sheet'!$E$2,'Objectenoverzicht aantallen'!$A:$A,'Objectenoverzicht aantallen'!H:H)*'Calculatie sheet'!$E86+LOOKUP('Calculatie sheet'!$E$2,'Objectenoverzicht aantallen'!$A:$A,'Objectenoverzicht aantallen'!I:I)*'Calculatie sheet'!$E86+LOOKUP('Calculatie sheet'!$E$2,'Objectenoverzicht aantallen'!$A:$A,'Objectenoverzicht aantallen'!J:J)*'Calculatie sheet'!$E86+LOOKUP('Calculatie sheet'!$E$2,'Objectenoverzicht aantallen'!$A:$A,'Objectenoverzicht aantallen'!K:K)*'Calculatie sheet'!$E86+LOOKUP('Calculatie sheet'!$E$2,'Objectenoverzicht aantallen'!$A:$A,'Objectenoverzicht aantallen'!L:L)*'Calculatie sheet'!$E86+LOOKUP('Calculatie sheet'!$E$2,'Objectenoverzicht aantallen'!$A:$A,'Objectenoverzicht aantallen'!M:M)*'Calculatie sheet'!$E86+LOOKUP('Calculatie sheet'!$E$2,'Objectenoverzicht aantallen'!$A:$A,'Objectenoverzicht aantallen'!N:N)*'Calculatie sheet'!$E86)/1000</f>
        <v>0</v>
      </c>
      <c r="U5" s="571">
        <f>(LOOKUP('Calculatie sheet'!$E$2,'Objectenoverzicht aantallen'!$A:$A,'Objectenoverzicht aantallen'!$C:$C)*'Calculatie sheet'!$E86+LOOKUP('Calculatie sheet'!$E$2,'Objectenoverzicht aantallen'!$A:$A,'Objectenoverzicht aantallen'!E:E)*'Calculatie sheet'!$E86+LOOKUP('Calculatie sheet'!$E$2,'Objectenoverzicht aantallen'!$A:$A,'Objectenoverzicht aantallen'!F:F)*'Calculatie sheet'!$E86+LOOKUP('Calculatie sheet'!$E$2,'Objectenoverzicht aantallen'!$A:$A,'Objectenoverzicht aantallen'!G:G)*'Calculatie sheet'!$E86+LOOKUP('Calculatie sheet'!$E$2,'Objectenoverzicht aantallen'!$A:$A,'Objectenoverzicht aantallen'!H:H)*'Calculatie sheet'!$E86+LOOKUP('Calculatie sheet'!$E$2,'Objectenoverzicht aantallen'!$A:$A,'Objectenoverzicht aantallen'!I:I)*'Calculatie sheet'!$E86+LOOKUP('Calculatie sheet'!$E$2,'Objectenoverzicht aantallen'!$A:$A,'Objectenoverzicht aantallen'!J:J)*'Calculatie sheet'!$E86+LOOKUP('Calculatie sheet'!$E$2,'Objectenoverzicht aantallen'!$A:$A,'Objectenoverzicht aantallen'!K:K)*'Calculatie sheet'!$E86+LOOKUP('Calculatie sheet'!$E$2,'Objectenoverzicht aantallen'!$A:$A,'Objectenoverzicht aantallen'!L:L)*'Calculatie sheet'!$E86+LOOKUP('Calculatie sheet'!$E$2,'Objectenoverzicht aantallen'!$A:$A,'Objectenoverzicht aantallen'!M:M)*'Calculatie sheet'!$E86+LOOKUP('Calculatie sheet'!$E$2,'Objectenoverzicht aantallen'!$A:$A,'Objectenoverzicht aantallen'!N:N)*'Calculatie sheet'!$E86+LOOKUP('Calculatie sheet'!$E$2,'Objectenoverzicht aantallen'!$A:$A,'Objectenoverzicht aantallen'!M:M)*'Calculatie sheet'!$E86+LOOKUP('Calculatie sheet'!$E$2,'Objectenoverzicht aantallen'!$A:$A,'Objectenoverzicht aantallen'!N:N)*'Calculatie sheet'!$E86)/1000</f>
        <v>0</v>
      </c>
      <c r="W5" s="26" t="s">
        <v>673</v>
      </c>
      <c r="X5" s="571">
        <f>(LOOKUP('Calculatie sheet'!$E$2,'Objectenoverzicht aantallen'!$A:$A,'Objectenoverzicht aantallen'!Q:Q)*'Calculatie sheet'!$E$86)/1000</f>
        <v>0</v>
      </c>
      <c r="Y5" s="571">
        <f>(LOOKUP('Calculatie sheet'!$E$2,'Objectenoverzicht aantallen'!$A:$A,'Objectenoverzicht aantallen'!R:R)*'Calculatie sheet'!$E$86)/1000</f>
        <v>0</v>
      </c>
      <c r="Z5" s="571">
        <f>(LOOKUP('Calculatie sheet'!$E$2,'Objectenoverzicht aantallen'!$A:$A,'Objectenoverzicht aantallen'!S:S)*'Calculatie sheet'!$E$86)/1000</f>
        <v>0</v>
      </c>
      <c r="AA5" s="571">
        <f>(LOOKUP('Calculatie sheet'!$E$2,'Objectenoverzicht aantallen'!$A:$A,'Objectenoverzicht aantallen'!T:T)*'Calculatie sheet'!$E$86)/1000</f>
        <v>0</v>
      </c>
      <c r="AB5" s="571">
        <f>(LOOKUP('Calculatie sheet'!$E$2,'Objectenoverzicht aantallen'!$A:$A,'Objectenoverzicht aantallen'!U:U)*'Calculatie sheet'!$E$86)/1000</f>
        <v>0</v>
      </c>
      <c r="AC5" s="571">
        <f>(LOOKUP('Calculatie sheet'!$E$2,'Objectenoverzicht aantallen'!$A:$A,'Objectenoverzicht aantallen'!V:V)*'Calculatie sheet'!$E$86)/1000</f>
        <v>0</v>
      </c>
      <c r="AD5" s="571">
        <f>(LOOKUP('Calculatie sheet'!$E$2,'Objectenoverzicht aantallen'!$A:$A,'Objectenoverzicht aantallen'!W:W)*'Calculatie sheet'!$E$86)/1000</f>
        <v>0</v>
      </c>
      <c r="AE5" s="571">
        <f>(LOOKUP('Calculatie sheet'!$E$2,'Objectenoverzicht aantallen'!$A:$A,'Objectenoverzicht aantallen'!X:X)*'Calculatie sheet'!$E$86)/1000</f>
        <v>0</v>
      </c>
      <c r="AF5" s="571">
        <f>(LOOKUP('Calculatie sheet'!$E$2,'Objectenoverzicht aantallen'!$A:$A,'Objectenoverzicht aantallen'!Y:Y)*'Calculatie sheet'!$E$86)/1000</f>
        <v>0</v>
      </c>
      <c r="AG5" s="571">
        <f>(LOOKUP('Calculatie sheet'!$E$2,'Objectenoverzicht aantallen'!$A:$A,'Objectenoverzicht aantallen'!Z:Z)*'Calculatie sheet'!$E$86)/1000</f>
        <v>0</v>
      </c>
      <c r="AH5" s="571">
        <f>(LOOKUP('Calculatie sheet'!$E$2,'Objectenoverzicht aantallen'!$A:$A,'Objectenoverzicht aantallen'!AA:AA)*'Calculatie sheet'!$E$86)/1000</f>
        <v>0</v>
      </c>
    </row>
  </sheetData>
  <pageMargins left="0.7" right="0.7" top="0.75" bottom="0.75" header="0.3" footer="0.3"/>
  <pageSetup paperSize="9" orientation="portrait" horizontalDpi="0" verticalDpi="0"/>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DAF9-CA7F-CD4F-B3F2-F9A71735081C}">
  <dimension ref="A1:AH5"/>
  <sheetViews>
    <sheetView topLeftCell="F1" workbookViewId="0">
      <selection activeCell="W2" sqref="W2:W5"/>
    </sheetView>
  </sheetViews>
  <sheetFormatPr baseColWidth="10" defaultColWidth="11" defaultRowHeight="16" x14ac:dyDescent="0.2"/>
  <cols>
    <col min="1" max="1" width="21.1640625" bestFit="1" customWidth="1"/>
    <col min="8" max="8" width="12.33203125" bestFit="1" customWidth="1"/>
    <col min="11" max="21" width="12.1640625" bestFit="1" customWidth="1"/>
  </cols>
  <sheetData>
    <row r="1" spans="1:34" x14ac:dyDescent="0.2">
      <c r="A1" t="str">
        <f>'Calculatie sheet'!F3</f>
        <v>Viaduct</v>
      </c>
      <c r="B1" t="s">
        <v>73</v>
      </c>
      <c r="C1" t="s">
        <v>358</v>
      </c>
      <c r="E1" t="s">
        <v>62</v>
      </c>
      <c r="H1" s="569" t="s">
        <v>564</v>
      </c>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32" t="s">
        <v>965</v>
      </c>
      <c r="C2" s="45">
        <f>'Calculatie sheet'!F83</f>
        <v>82759.044553</v>
      </c>
      <c r="E2" s="32" t="s">
        <v>965</v>
      </c>
      <c r="H2" s="572">
        <f>C2*'Calculatie sheet'!$F$7</f>
        <v>0</v>
      </c>
      <c r="J2" s="32" t="s">
        <v>965</v>
      </c>
      <c r="K2" s="571">
        <f>(LOOKUP('Calculatie sheet'!$F$2,'Objectenoverzicht aantallen'!$A:$A,'Objectenoverzicht aantallen'!$C:$C)*'Calculatie sheet'!$F83+LOOKUP('Calculatie sheet'!$E$2,'Objectenoverzicht aantallen'!$A:$A,'Objectenoverzicht aantallen'!E:E)*'Calculatie sheet'!$F83)/1000</f>
        <v>0</v>
      </c>
      <c r="L2" s="571">
        <f>(LOOKUP('Calculatie sheet'!$F$2,'Objectenoverzicht aantallen'!$A:$A,'Objectenoverzicht aantallen'!$C:$C)*'Calculatie sheet'!$F83+LOOKUP('Calculatie sheet'!$E$2,'Objectenoverzicht aantallen'!$A:$A,'Objectenoverzicht aantallen'!E:E)*'Calculatie sheet'!$F83+LOOKUP('Calculatie sheet'!$E$2,'Objectenoverzicht aantallen'!$A:$A,'Objectenoverzicht aantallen'!F:F)*'Calculatie sheet'!$F83)/1000</f>
        <v>0</v>
      </c>
      <c r="M2" s="571">
        <f>(LOOKUP('Calculatie sheet'!$F$2,'Objectenoverzicht aantallen'!$A:$A,'Objectenoverzicht aantallen'!$C:$C)*'Calculatie sheet'!$F83+LOOKUP('Calculatie sheet'!$E$2,'Objectenoverzicht aantallen'!$A:$A,'Objectenoverzicht aantallen'!E:E)*'Calculatie sheet'!$F83+LOOKUP('Calculatie sheet'!$E$2,'Objectenoverzicht aantallen'!$A:$A,'Objectenoverzicht aantallen'!F:F)*'Calculatie sheet'!$F83+LOOKUP('Calculatie sheet'!$E$2,'Objectenoverzicht aantallen'!$A:$A,'Objectenoverzicht aantallen'!G:G)*'Calculatie sheet'!$F83)/1000</f>
        <v>0</v>
      </c>
      <c r="N2" s="571">
        <f>(LOOKUP('Calculatie sheet'!$F$2,'Objectenoverzicht aantallen'!$A:$A,'Objectenoverzicht aantallen'!$C:$C)*'Calculatie sheet'!$F83+LOOKUP('Calculatie sheet'!$E$2,'Objectenoverzicht aantallen'!$A:$A,'Objectenoverzicht aantallen'!E:E)*'Calculatie sheet'!$F83+LOOKUP('Calculatie sheet'!$E$2,'Objectenoverzicht aantallen'!$A:$A,'Objectenoverzicht aantallen'!F:F)*'Calculatie sheet'!$F83+LOOKUP('Calculatie sheet'!$E$2,'Objectenoverzicht aantallen'!$A:$A,'Objectenoverzicht aantallen'!G:G)*'Calculatie sheet'!$F83+LOOKUP('Calculatie sheet'!$E$2,'Objectenoverzicht aantallen'!$A:$A,'Objectenoverzicht aantallen'!H:H)*'Calculatie sheet'!$F83)/1000</f>
        <v>0</v>
      </c>
      <c r="O2" s="571">
        <f>(LOOKUP('Calculatie sheet'!$F$2,'Objectenoverzicht aantallen'!$A:$A,'Objectenoverzicht aantallen'!$C:$C)*'Calculatie sheet'!$F83+LOOKUP('Calculatie sheet'!$E$2,'Objectenoverzicht aantallen'!$A:$A,'Objectenoverzicht aantallen'!E:E)*'Calculatie sheet'!$F83+LOOKUP('Calculatie sheet'!$E$2,'Objectenoverzicht aantallen'!$A:$A,'Objectenoverzicht aantallen'!F:F)*'Calculatie sheet'!$F83+LOOKUP('Calculatie sheet'!$E$2,'Objectenoverzicht aantallen'!$A:$A,'Objectenoverzicht aantallen'!G:G)*'Calculatie sheet'!$F83+LOOKUP('Calculatie sheet'!$E$2,'Objectenoverzicht aantallen'!$A:$A,'Objectenoverzicht aantallen'!H:H)*'Calculatie sheet'!$F83+LOOKUP('Calculatie sheet'!$E$2,'Objectenoverzicht aantallen'!$A:$A,'Objectenoverzicht aantallen'!I:I)*'Calculatie sheet'!$F83)/1000</f>
        <v>0</v>
      </c>
      <c r="P2" s="571">
        <f>(LOOKUP('Calculatie sheet'!$F$2,'Objectenoverzicht aantallen'!$A:$A,'Objectenoverzicht aantallen'!$C:$C)*'Calculatie sheet'!$F83+LOOKUP('Calculatie sheet'!$E$2,'Objectenoverzicht aantallen'!$A:$A,'Objectenoverzicht aantallen'!E:E)*'Calculatie sheet'!$F83+LOOKUP('Calculatie sheet'!$E$2,'Objectenoverzicht aantallen'!$A:$A,'Objectenoverzicht aantallen'!F:F)*'Calculatie sheet'!$F83+LOOKUP('Calculatie sheet'!$E$2,'Objectenoverzicht aantallen'!$A:$A,'Objectenoverzicht aantallen'!G:G)*'Calculatie sheet'!$F83+LOOKUP('Calculatie sheet'!$E$2,'Objectenoverzicht aantallen'!$A:$A,'Objectenoverzicht aantallen'!H:H)*'Calculatie sheet'!$F83+LOOKUP('Calculatie sheet'!$E$2,'Objectenoverzicht aantallen'!$A:$A,'Objectenoverzicht aantallen'!I:I)*'Calculatie sheet'!$F83+LOOKUP('Calculatie sheet'!$E$2,'Objectenoverzicht aantallen'!$A:$A,'Objectenoverzicht aantallen'!J:J)*'Calculatie sheet'!$F83)/1000</f>
        <v>0</v>
      </c>
      <c r="Q2" s="571">
        <f>(LOOKUP('Calculatie sheet'!$F$2,'Objectenoverzicht aantallen'!$A:$A,'Objectenoverzicht aantallen'!$C:$C)*'Calculatie sheet'!$F83+LOOKUP('Calculatie sheet'!$E$2,'Objectenoverzicht aantallen'!$A:$A,'Objectenoverzicht aantallen'!E:E)*'Calculatie sheet'!$F83+LOOKUP('Calculatie sheet'!$E$2,'Objectenoverzicht aantallen'!$A:$A,'Objectenoverzicht aantallen'!F:F)*'Calculatie sheet'!$F83+LOOKUP('Calculatie sheet'!$E$2,'Objectenoverzicht aantallen'!$A:$A,'Objectenoverzicht aantallen'!G:G)*'Calculatie sheet'!$F83+LOOKUP('Calculatie sheet'!$E$2,'Objectenoverzicht aantallen'!$A:$A,'Objectenoverzicht aantallen'!H:H)*'Calculatie sheet'!$F83+LOOKUP('Calculatie sheet'!$E$2,'Objectenoverzicht aantallen'!$A:$A,'Objectenoverzicht aantallen'!I:I)*'Calculatie sheet'!$F83+LOOKUP('Calculatie sheet'!$E$2,'Objectenoverzicht aantallen'!$A:$A,'Objectenoverzicht aantallen'!J:J)*'Calculatie sheet'!$F83+LOOKUP('Calculatie sheet'!$E$2,'Objectenoverzicht aantallen'!$A:$A,'Objectenoverzicht aantallen'!K:K)*'Calculatie sheet'!$F83)/1000</f>
        <v>0</v>
      </c>
      <c r="R2" s="571">
        <f>(LOOKUP('Calculatie sheet'!$F$2,'Objectenoverzicht aantallen'!$A:$A,'Objectenoverzicht aantallen'!$C:$C)*'Calculatie sheet'!$F83+LOOKUP('Calculatie sheet'!$E$2,'Objectenoverzicht aantallen'!$A:$A,'Objectenoverzicht aantallen'!E:E)*'Calculatie sheet'!$F83+LOOKUP('Calculatie sheet'!$E$2,'Objectenoverzicht aantallen'!$A:$A,'Objectenoverzicht aantallen'!F:F)*'Calculatie sheet'!$F83+LOOKUP('Calculatie sheet'!$E$2,'Objectenoverzicht aantallen'!$A:$A,'Objectenoverzicht aantallen'!G:G)*'Calculatie sheet'!$F83+LOOKUP('Calculatie sheet'!$E$2,'Objectenoverzicht aantallen'!$A:$A,'Objectenoverzicht aantallen'!H:H)*'Calculatie sheet'!$F83+LOOKUP('Calculatie sheet'!$E$2,'Objectenoverzicht aantallen'!$A:$A,'Objectenoverzicht aantallen'!I:I)*'Calculatie sheet'!$F83+LOOKUP('Calculatie sheet'!$E$2,'Objectenoverzicht aantallen'!$A:$A,'Objectenoverzicht aantallen'!J:J)*'Calculatie sheet'!$F83+LOOKUP('Calculatie sheet'!$E$2,'Objectenoverzicht aantallen'!$A:$A,'Objectenoverzicht aantallen'!K:K)*'Calculatie sheet'!$F83+LOOKUP('Calculatie sheet'!$E$2,'Objectenoverzicht aantallen'!$A:$A,'Objectenoverzicht aantallen'!L:L)*'Calculatie sheet'!$F83)/1000</f>
        <v>0</v>
      </c>
      <c r="S2" s="571">
        <f>(LOOKUP('Calculatie sheet'!$F$2,'Objectenoverzicht aantallen'!$A:$A,'Objectenoverzicht aantallen'!$C:$C)*'Calculatie sheet'!$F83+LOOKUP('Calculatie sheet'!$E$2,'Objectenoverzicht aantallen'!$A:$A,'Objectenoverzicht aantallen'!E:E)*'Calculatie sheet'!$F83+LOOKUP('Calculatie sheet'!$E$2,'Objectenoverzicht aantallen'!$A:$A,'Objectenoverzicht aantallen'!F:F)*'Calculatie sheet'!$F83+LOOKUP('Calculatie sheet'!$E$2,'Objectenoverzicht aantallen'!$A:$A,'Objectenoverzicht aantallen'!G:G)*'Calculatie sheet'!$F83+LOOKUP('Calculatie sheet'!$E$2,'Objectenoverzicht aantallen'!$A:$A,'Objectenoverzicht aantallen'!H:H)*'Calculatie sheet'!$F83+LOOKUP('Calculatie sheet'!$E$2,'Objectenoverzicht aantallen'!$A:$A,'Objectenoverzicht aantallen'!I:I)*'Calculatie sheet'!$F83+LOOKUP('Calculatie sheet'!$E$2,'Objectenoverzicht aantallen'!$A:$A,'Objectenoverzicht aantallen'!J:J)*'Calculatie sheet'!$F83+LOOKUP('Calculatie sheet'!$E$2,'Objectenoverzicht aantallen'!$A:$A,'Objectenoverzicht aantallen'!K:K)*'Calculatie sheet'!$F83+LOOKUP('Calculatie sheet'!$E$2,'Objectenoverzicht aantallen'!$A:$A,'Objectenoverzicht aantallen'!L:L)*'Calculatie sheet'!$F83+LOOKUP('Calculatie sheet'!$E$2,'Objectenoverzicht aantallen'!$A:$A,'Objectenoverzicht aantallen'!M:M)*'Calculatie sheet'!$F83)/1000</f>
        <v>0</v>
      </c>
      <c r="T2" s="571">
        <f>(LOOKUP('Calculatie sheet'!$F$2,'Objectenoverzicht aantallen'!$A:$A,'Objectenoverzicht aantallen'!$C:$C)*'Calculatie sheet'!$F83+LOOKUP('Calculatie sheet'!$E$2,'Objectenoverzicht aantallen'!$A:$A,'Objectenoverzicht aantallen'!E:E)*'Calculatie sheet'!$F83+LOOKUP('Calculatie sheet'!$E$2,'Objectenoverzicht aantallen'!$A:$A,'Objectenoverzicht aantallen'!F:F)*'Calculatie sheet'!$F83+LOOKUP('Calculatie sheet'!$E$2,'Objectenoverzicht aantallen'!$A:$A,'Objectenoverzicht aantallen'!G:G)*'Calculatie sheet'!$F83+LOOKUP('Calculatie sheet'!$E$2,'Objectenoverzicht aantallen'!$A:$A,'Objectenoverzicht aantallen'!H:H)*'Calculatie sheet'!$F83+LOOKUP('Calculatie sheet'!$E$2,'Objectenoverzicht aantallen'!$A:$A,'Objectenoverzicht aantallen'!I:I)*'Calculatie sheet'!$F83+LOOKUP('Calculatie sheet'!$E$2,'Objectenoverzicht aantallen'!$A:$A,'Objectenoverzicht aantallen'!J:J)*'Calculatie sheet'!$F83+LOOKUP('Calculatie sheet'!$E$2,'Objectenoverzicht aantallen'!$A:$A,'Objectenoverzicht aantallen'!K:K)*'Calculatie sheet'!$F83+LOOKUP('Calculatie sheet'!$E$2,'Objectenoverzicht aantallen'!$A:$A,'Objectenoverzicht aantallen'!L:L)*'Calculatie sheet'!$F83+LOOKUP('Calculatie sheet'!$E$2,'Objectenoverzicht aantallen'!$A:$A,'Objectenoverzicht aantallen'!M:M)*'Calculatie sheet'!$F83+LOOKUP('Calculatie sheet'!$E$2,'Objectenoverzicht aantallen'!$A:$A,'Objectenoverzicht aantallen'!N:N)*'Calculatie sheet'!$F83)/1000</f>
        <v>0</v>
      </c>
      <c r="U2" s="571">
        <f>(LOOKUP('Calculatie sheet'!$F$2,'Objectenoverzicht aantallen'!$A:$A,'Objectenoverzicht aantallen'!$C:$C)*'Calculatie sheet'!$F83+LOOKUP('Calculatie sheet'!$E$2,'Objectenoverzicht aantallen'!$A:$A,'Objectenoverzicht aantallen'!E:E)*'Calculatie sheet'!$F83+LOOKUP('Calculatie sheet'!$E$2,'Objectenoverzicht aantallen'!$A:$A,'Objectenoverzicht aantallen'!F:F)*'Calculatie sheet'!$F83+LOOKUP('Calculatie sheet'!$E$2,'Objectenoverzicht aantallen'!$A:$A,'Objectenoverzicht aantallen'!G:G)*'Calculatie sheet'!$F83+LOOKUP('Calculatie sheet'!$E$2,'Objectenoverzicht aantallen'!$A:$A,'Objectenoverzicht aantallen'!H:H)*'Calculatie sheet'!$F83+LOOKUP('Calculatie sheet'!$E$2,'Objectenoverzicht aantallen'!$A:$A,'Objectenoverzicht aantallen'!I:I)*'Calculatie sheet'!$F83+LOOKUP('Calculatie sheet'!$E$2,'Objectenoverzicht aantallen'!$A:$A,'Objectenoverzicht aantallen'!J:J)*'Calculatie sheet'!$F83+LOOKUP('Calculatie sheet'!$E$2,'Objectenoverzicht aantallen'!$A:$A,'Objectenoverzicht aantallen'!K:K)*'Calculatie sheet'!$F83+LOOKUP('Calculatie sheet'!$E$2,'Objectenoverzicht aantallen'!$A:$A,'Objectenoverzicht aantallen'!L:L)*'Calculatie sheet'!$F83+LOOKUP('Calculatie sheet'!$E$2,'Objectenoverzicht aantallen'!$A:$A,'Objectenoverzicht aantallen'!M:M)*'Calculatie sheet'!$F83+LOOKUP('Calculatie sheet'!$E$2,'Objectenoverzicht aantallen'!$A:$A,'Objectenoverzicht aantallen'!N:N)*'Calculatie sheet'!$F83+LOOKUP('Calculatie sheet'!$E$2,'Objectenoverzicht aantallen'!$A:$A,'Objectenoverzicht aantallen'!O:O)*'Calculatie sheet'!$F83)/1000</f>
        <v>0</v>
      </c>
      <c r="W2" s="32" t="s">
        <v>965</v>
      </c>
      <c r="X2" s="571">
        <f>(LOOKUP('Calculatie sheet'!$F$2,'Objectenoverzicht aantallen'!$A:$A,'Objectenoverzicht aantallen'!E:E)*'Calculatie sheet'!$F$83)/1000</f>
        <v>0</v>
      </c>
      <c r="Y2" s="571">
        <f>(LOOKUP('Calculatie sheet'!$F$2,'Objectenoverzicht aantallen'!$A:$A,'Objectenoverzicht aantallen'!F:F)*'Calculatie sheet'!$F$83)/1000</f>
        <v>0</v>
      </c>
      <c r="Z2" s="571">
        <f>(LOOKUP('Calculatie sheet'!$F$2,'Objectenoverzicht aantallen'!$A:$A,'Objectenoverzicht aantallen'!G:G)*'Calculatie sheet'!$F$83)/1000</f>
        <v>0</v>
      </c>
      <c r="AA2" s="571">
        <f>(LOOKUP('Calculatie sheet'!$F$2,'Objectenoverzicht aantallen'!$A:$A,'Objectenoverzicht aantallen'!H:H)*'Calculatie sheet'!$F$83)/1000</f>
        <v>0</v>
      </c>
      <c r="AB2" s="571">
        <f>(LOOKUP('Calculatie sheet'!$F$2,'Objectenoverzicht aantallen'!$A:$A,'Objectenoverzicht aantallen'!I:I)*'Calculatie sheet'!$F$83)/1000</f>
        <v>0</v>
      </c>
      <c r="AC2" s="571">
        <f>(LOOKUP('Calculatie sheet'!$F$2,'Objectenoverzicht aantallen'!$A:$A,'Objectenoverzicht aantallen'!J:J)*'Calculatie sheet'!$F$83)/1000</f>
        <v>0</v>
      </c>
      <c r="AD2" s="571">
        <f>(LOOKUP('Calculatie sheet'!$F$2,'Objectenoverzicht aantallen'!$A:$A,'Objectenoverzicht aantallen'!K:K)*'Calculatie sheet'!$F$83)/1000</f>
        <v>0</v>
      </c>
      <c r="AE2" s="571">
        <f>(LOOKUP('Calculatie sheet'!$F$2,'Objectenoverzicht aantallen'!$A:$A,'Objectenoverzicht aantallen'!L:L)*'Calculatie sheet'!$F$83)/1000</f>
        <v>0</v>
      </c>
      <c r="AF2" s="571">
        <f>(LOOKUP('Calculatie sheet'!$F$2,'Objectenoverzicht aantallen'!$A:$A,'Objectenoverzicht aantallen'!M:M)*'Calculatie sheet'!$F$83)/1000</f>
        <v>0</v>
      </c>
      <c r="AG2" s="571">
        <f>(LOOKUP('Calculatie sheet'!$F$2,'Objectenoverzicht aantallen'!$A:$A,'Objectenoverzicht aantallen'!N:N)*'Calculatie sheet'!$F$83)/1000</f>
        <v>0</v>
      </c>
      <c r="AH2" s="571">
        <f>(LOOKUP('Calculatie sheet'!$F$2,'Objectenoverzicht aantallen'!$A:$A,'Objectenoverzicht aantallen'!O:O)*'Calculatie sheet'!$F$83)/1000</f>
        <v>0</v>
      </c>
    </row>
    <row r="3" spans="1:34" s="31" customFormat="1" x14ac:dyDescent="0.2">
      <c r="B3" s="24" t="s">
        <v>966</v>
      </c>
      <c r="C3" s="45">
        <f>'Calculatie sheet'!F84</f>
        <v>4355.7391870000038</v>
      </c>
      <c r="D3"/>
      <c r="E3" s="24" t="s">
        <v>966</v>
      </c>
      <c r="F3"/>
      <c r="H3" s="572">
        <f>C3*'Calculatie sheet'!$F$7</f>
        <v>0</v>
      </c>
      <c r="I3"/>
      <c r="J3" s="24" t="s">
        <v>966</v>
      </c>
      <c r="K3" s="571">
        <f>(LOOKUP('Calculatie sheet'!$F$2,'Objectenoverzicht aantallen'!$A:$A,'Objectenoverzicht aantallen'!$C:$C)*'Calculatie sheet'!$F84+LOOKUP('Calculatie sheet'!$F$2,'Objectenoverzicht aantallen'!$A:$A,'Objectenoverzicht aantallen'!E:E)*'Calculatie sheet'!$F84)/1000</f>
        <v>0</v>
      </c>
      <c r="L3" s="571">
        <f>(LOOKUP('Calculatie sheet'!$F$2,'Objectenoverzicht aantallen'!$A:$A,'Objectenoverzicht aantallen'!$C:$C)*'Calculatie sheet'!$F84+LOOKUP('Calculatie sheet'!$E$2,'Objectenoverzicht aantallen'!$A:$A,'Objectenoverzicht aantallen'!E:E)*'Calculatie sheet'!$F84+LOOKUP('Calculatie sheet'!$E$2,'Objectenoverzicht aantallen'!$A:$A,'Objectenoverzicht aantallen'!F:F)*'Calculatie sheet'!$F84)/1000</f>
        <v>0</v>
      </c>
      <c r="M3" s="571">
        <f>(LOOKUP('Calculatie sheet'!$F$2,'Objectenoverzicht aantallen'!$A:$A,'Objectenoverzicht aantallen'!$C:$C)*'Calculatie sheet'!$F84+LOOKUP('Calculatie sheet'!$E$2,'Objectenoverzicht aantallen'!$A:$A,'Objectenoverzicht aantallen'!E:E)*'Calculatie sheet'!$F84+LOOKUP('Calculatie sheet'!$E$2,'Objectenoverzicht aantallen'!$A:$A,'Objectenoverzicht aantallen'!F:F)*'Calculatie sheet'!$F84+LOOKUP('Calculatie sheet'!$E$2,'Objectenoverzicht aantallen'!$A:$A,'Objectenoverzicht aantallen'!G:G)*'Calculatie sheet'!$F84)/1000</f>
        <v>0</v>
      </c>
      <c r="N3" s="571">
        <f>(LOOKUP('Calculatie sheet'!$F$2,'Objectenoverzicht aantallen'!$A:$A,'Objectenoverzicht aantallen'!$C:$C)*'Calculatie sheet'!$F84+LOOKUP('Calculatie sheet'!$E$2,'Objectenoverzicht aantallen'!$A:$A,'Objectenoverzicht aantallen'!E:E)*'Calculatie sheet'!$F84+LOOKUP('Calculatie sheet'!$E$2,'Objectenoverzicht aantallen'!$A:$A,'Objectenoverzicht aantallen'!F:F)*'Calculatie sheet'!$F84+LOOKUP('Calculatie sheet'!$E$2,'Objectenoverzicht aantallen'!$A:$A,'Objectenoverzicht aantallen'!G:G)*'Calculatie sheet'!$F84+LOOKUP('Calculatie sheet'!$E$2,'Objectenoverzicht aantallen'!$A:$A,'Objectenoverzicht aantallen'!H:H)*'Calculatie sheet'!$F84)/1000</f>
        <v>0</v>
      </c>
      <c r="O3" s="571">
        <f>(LOOKUP('Calculatie sheet'!$F$2,'Objectenoverzicht aantallen'!$A:$A,'Objectenoverzicht aantallen'!$C:$C)*'Calculatie sheet'!$F84+LOOKUP('Calculatie sheet'!$E$2,'Objectenoverzicht aantallen'!$A:$A,'Objectenoverzicht aantallen'!E:E)*'Calculatie sheet'!$F84+LOOKUP('Calculatie sheet'!$E$2,'Objectenoverzicht aantallen'!$A:$A,'Objectenoverzicht aantallen'!F:F)*'Calculatie sheet'!$F84+LOOKUP('Calculatie sheet'!$E$2,'Objectenoverzicht aantallen'!$A:$A,'Objectenoverzicht aantallen'!G:G)*'Calculatie sheet'!$F84+LOOKUP('Calculatie sheet'!$E$2,'Objectenoverzicht aantallen'!$A:$A,'Objectenoverzicht aantallen'!H:H)*'Calculatie sheet'!$F84+LOOKUP('Calculatie sheet'!$E$2,'Objectenoverzicht aantallen'!$A:$A,'Objectenoverzicht aantallen'!I:I)*'Calculatie sheet'!$F84)/1000</f>
        <v>0</v>
      </c>
      <c r="P3" s="571">
        <f>(LOOKUP('Calculatie sheet'!$F$2,'Objectenoverzicht aantallen'!$A:$A,'Objectenoverzicht aantallen'!$C:$C)*'Calculatie sheet'!$F84+LOOKUP('Calculatie sheet'!$E$2,'Objectenoverzicht aantallen'!$A:$A,'Objectenoverzicht aantallen'!E:E)*'Calculatie sheet'!$F84+LOOKUP('Calculatie sheet'!$E$2,'Objectenoverzicht aantallen'!$A:$A,'Objectenoverzicht aantallen'!F:F)*'Calculatie sheet'!$F84+LOOKUP('Calculatie sheet'!$E$2,'Objectenoverzicht aantallen'!$A:$A,'Objectenoverzicht aantallen'!G:G)*'Calculatie sheet'!$F84+LOOKUP('Calculatie sheet'!$E$2,'Objectenoverzicht aantallen'!$A:$A,'Objectenoverzicht aantallen'!H:H)*'Calculatie sheet'!$F84+LOOKUP('Calculatie sheet'!$E$2,'Objectenoverzicht aantallen'!$A:$A,'Objectenoverzicht aantallen'!I:I)*'Calculatie sheet'!$F84+LOOKUP('Calculatie sheet'!$E$2,'Objectenoverzicht aantallen'!$A:$A,'Objectenoverzicht aantallen'!J:J)*'Calculatie sheet'!$F84)/1000</f>
        <v>0</v>
      </c>
      <c r="Q3" s="571">
        <f>(LOOKUP('Calculatie sheet'!$F$2,'Objectenoverzicht aantallen'!$A:$A,'Objectenoverzicht aantallen'!$C:$C)*'Calculatie sheet'!$F84+LOOKUP('Calculatie sheet'!$E$2,'Objectenoverzicht aantallen'!$A:$A,'Objectenoverzicht aantallen'!E:E)*'Calculatie sheet'!$F84+LOOKUP('Calculatie sheet'!$E$2,'Objectenoverzicht aantallen'!$A:$A,'Objectenoverzicht aantallen'!F:F)*'Calculatie sheet'!$F84+LOOKUP('Calculatie sheet'!$E$2,'Objectenoverzicht aantallen'!$A:$A,'Objectenoverzicht aantallen'!G:G)*'Calculatie sheet'!$F84+LOOKUP('Calculatie sheet'!$E$2,'Objectenoverzicht aantallen'!$A:$A,'Objectenoverzicht aantallen'!H:H)*'Calculatie sheet'!$F84+LOOKUP('Calculatie sheet'!$E$2,'Objectenoverzicht aantallen'!$A:$A,'Objectenoverzicht aantallen'!I:I)*'Calculatie sheet'!$F84+LOOKUP('Calculatie sheet'!$E$2,'Objectenoverzicht aantallen'!$A:$A,'Objectenoverzicht aantallen'!J:J)*'Calculatie sheet'!$F84+LOOKUP('Calculatie sheet'!$E$2,'Objectenoverzicht aantallen'!$A:$A,'Objectenoverzicht aantallen'!K:K)*'Calculatie sheet'!$F84)/1000</f>
        <v>0</v>
      </c>
      <c r="R3" s="571">
        <f>(LOOKUP('Calculatie sheet'!$F$2,'Objectenoverzicht aantallen'!$A:$A,'Objectenoverzicht aantallen'!$C:$C)*'Calculatie sheet'!$F84+LOOKUP('Calculatie sheet'!$E$2,'Objectenoverzicht aantallen'!$A:$A,'Objectenoverzicht aantallen'!E:E)*'Calculatie sheet'!$F84+LOOKUP('Calculatie sheet'!$E$2,'Objectenoverzicht aantallen'!$A:$A,'Objectenoverzicht aantallen'!F:F)*'Calculatie sheet'!$F84+LOOKUP('Calculatie sheet'!$E$2,'Objectenoverzicht aantallen'!$A:$A,'Objectenoverzicht aantallen'!G:G)*'Calculatie sheet'!$F84+LOOKUP('Calculatie sheet'!$E$2,'Objectenoverzicht aantallen'!$A:$A,'Objectenoverzicht aantallen'!H:H)*'Calculatie sheet'!$F84+LOOKUP('Calculatie sheet'!$E$2,'Objectenoverzicht aantallen'!$A:$A,'Objectenoverzicht aantallen'!I:I)*'Calculatie sheet'!$F84+LOOKUP('Calculatie sheet'!$E$2,'Objectenoverzicht aantallen'!$A:$A,'Objectenoverzicht aantallen'!J:J)*'Calculatie sheet'!$F84+LOOKUP('Calculatie sheet'!$E$2,'Objectenoverzicht aantallen'!$A:$A,'Objectenoverzicht aantallen'!K:K)*'Calculatie sheet'!$F84+LOOKUP('Calculatie sheet'!$E$2,'Objectenoverzicht aantallen'!$A:$A,'Objectenoverzicht aantallen'!L:L)*'Calculatie sheet'!$F84)/1000</f>
        <v>0</v>
      </c>
      <c r="S3" s="571">
        <f>(LOOKUP('Calculatie sheet'!$F$2,'Objectenoverzicht aantallen'!$A:$A,'Objectenoverzicht aantallen'!$C:$C)*'Calculatie sheet'!$F84+LOOKUP('Calculatie sheet'!$E$2,'Objectenoverzicht aantallen'!$A:$A,'Objectenoverzicht aantallen'!E:E)*'Calculatie sheet'!$F84+LOOKUP('Calculatie sheet'!$E$2,'Objectenoverzicht aantallen'!$A:$A,'Objectenoverzicht aantallen'!F:F)*'Calculatie sheet'!$F84+LOOKUP('Calculatie sheet'!$E$2,'Objectenoverzicht aantallen'!$A:$A,'Objectenoverzicht aantallen'!G:G)*'Calculatie sheet'!$F84+LOOKUP('Calculatie sheet'!$E$2,'Objectenoverzicht aantallen'!$A:$A,'Objectenoverzicht aantallen'!H:H)*'Calculatie sheet'!$F84+LOOKUP('Calculatie sheet'!$E$2,'Objectenoverzicht aantallen'!$A:$A,'Objectenoverzicht aantallen'!I:I)*'Calculatie sheet'!$F84+LOOKUP('Calculatie sheet'!$E$2,'Objectenoverzicht aantallen'!$A:$A,'Objectenoverzicht aantallen'!J:J)*'Calculatie sheet'!$F84+LOOKUP('Calculatie sheet'!$E$2,'Objectenoverzicht aantallen'!$A:$A,'Objectenoverzicht aantallen'!K:K)*'Calculatie sheet'!$F84+LOOKUP('Calculatie sheet'!$E$2,'Objectenoverzicht aantallen'!$A:$A,'Objectenoverzicht aantallen'!L:L)*'Calculatie sheet'!$F84+LOOKUP('Calculatie sheet'!$E$2,'Objectenoverzicht aantallen'!$A:$A,'Objectenoverzicht aantallen'!M:M)*'Calculatie sheet'!$F84)/1000</f>
        <v>0</v>
      </c>
      <c r="T3" s="571">
        <f>(LOOKUP('Calculatie sheet'!$F$2,'Objectenoverzicht aantallen'!$A:$A,'Objectenoverzicht aantallen'!$C:$C)*'Calculatie sheet'!$F84+LOOKUP('Calculatie sheet'!$E$2,'Objectenoverzicht aantallen'!$A:$A,'Objectenoverzicht aantallen'!E:E)*'Calculatie sheet'!$F84+LOOKUP('Calculatie sheet'!$E$2,'Objectenoverzicht aantallen'!$A:$A,'Objectenoverzicht aantallen'!F:F)*'Calculatie sheet'!$F84+LOOKUP('Calculatie sheet'!$E$2,'Objectenoverzicht aantallen'!$A:$A,'Objectenoverzicht aantallen'!G:G)*'Calculatie sheet'!$F84+LOOKUP('Calculatie sheet'!$E$2,'Objectenoverzicht aantallen'!$A:$A,'Objectenoverzicht aantallen'!H:H)*'Calculatie sheet'!$F84+LOOKUP('Calculatie sheet'!$E$2,'Objectenoverzicht aantallen'!$A:$A,'Objectenoverzicht aantallen'!I:I)*'Calculatie sheet'!$F84+LOOKUP('Calculatie sheet'!$E$2,'Objectenoverzicht aantallen'!$A:$A,'Objectenoverzicht aantallen'!J:J)*'Calculatie sheet'!$F84+LOOKUP('Calculatie sheet'!$E$2,'Objectenoverzicht aantallen'!$A:$A,'Objectenoverzicht aantallen'!K:K)*'Calculatie sheet'!$F84+LOOKUP('Calculatie sheet'!$E$2,'Objectenoverzicht aantallen'!$A:$A,'Objectenoverzicht aantallen'!L:L)*'Calculatie sheet'!$F84+LOOKUP('Calculatie sheet'!$E$2,'Objectenoverzicht aantallen'!$A:$A,'Objectenoverzicht aantallen'!M:M)*'Calculatie sheet'!$F84+LOOKUP('Calculatie sheet'!$E$2,'Objectenoverzicht aantallen'!$A:$A,'Objectenoverzicht aantallen'!N:N)*'Calculatie sheet'!$F84)/1000</f>
        <v>0</v>
      </c>
      <c r="U3" s="571">
        <f>(LOOKUP('Calculatie sheet'!$F$2,'Objectenoverzicht aantallen'!$A:$A,'Objectenoverzicht aantallen'!$C:$C)*'Calculatie sheet'!$F84+LOOKUP('Calculatie sheet'!$E$2,'Objectenoverzicht aantallen'!$A:$A,'Objectenoverzicht aantallen'!E:E)*'Calculatie sheet'!$F84+LOOKUP('Calculatie sheet'!$E$2,'Objectenoverzicht aantallen'!$A:$A,'Objectenoverzicht aantallen'!F:F)*'Calculatie sheet'!$F84+LOOKUP('Calculatie sheet'!$E$2,'Objectenoverzicht aantallen'!$A:$A,'Objectenoverzicht aantallen'!G:G)*'Calculatie sheet'!$F84+LOOKUP('Calculatie sheet'!$E$2,'Objectenoverzicht aantallen'!$A:$A,'Objectenoverzicht aantallen'!H:H)*'Calculatie sheet'!$F84+LOOKUP('Calculatie sheet'!$E$2,'Objectenoverzicht aantallen'!$A:$A,'Objectenoverzicht aantallen'!I:I)*'Calculatie sheet'!$F84+LOOKUP('Calculatie sheet'!$E$2,'Objectenoverzicht aantallen'!$A:$A,'Objectenoverzicht aantallen'!J:J)*'Calculatie sheet'!$F84+LOOKUP('Calculatie sheet'!$E$2,'Objectenoverzicht aantallen'!$A:$A,'Objectenoverzicht aantallen'!K:K)*'Calculatie sheet'!$F84+LOOKUP('Calculatie sheet'!$E$2,'Objectenoverzicht aantallen'!$A:$A,'Objectenoverzicht aantallen'!L:L)*'Calculatie sheet'!$F84+LOOKUP('Calculatie sheet'!$E$2,'Objectenoverzicht aantallen'!$A:$A,'Objectenoverzicht aantallen'!M:M)*'Calculatie sheet'!$F84+LOOKUP('Calculatie sheet'!$E$2,'Objectenoverzicht aantallen'!$A:$A,'Objectenoverzicht aantallen'!N:N)*'Calculatie sheet'!$F84+LOOKUP('Calculatie sheet'!$E$2,'Objectenoverzicht aantallen'!$A:$A,'Objectenoverzicht aantallen'!O:O)*'Calculatie sheet'!$F84)/1000</f>
        <v>0</v>
      </c>
      <c r="W3" s="24" t="s">
        <v>966</v>
      </c>
      <c r="X3" s="571">
        <f>(LOOKUP('Calculatie sheet'!$F$2,'Objectenoverzicht aantallen'!$A:$A,'Objectenoverzicht aantallen'!$P:$P)*'Calculatie sheet'!$F$84)/'Calculatie sheet'!$F$64/1000</f>
        <v>0</v>
      </c>
      <c r="Y3" s="571">
        <f>(LOOKUP('Calculatie sheet'!$F$2,'Objectenoverzicht aantallen'!$A:$A,'Objectenoverzicht aantallen'!$P:$P)*'Calculatie sheet'!$F$84)/'Calculatie sheet'!$F$64/1000</f>
        <v>0</v>
      </c>
      <c r="Z3" s="571">
        <f>(LOOKUP('Calculatie sheet'!$F$2,'Objectenoverzicht aantallen'!$A:$A,'Objectenoverzicht aantallen'!$P:$P)*'Calculatie sheet'!$F$84)/'Calculatie sheet'!$F$64/1000</f>
        <v>0</v>
      </c>
      <c r="AA3" s="571">
        <f>(LOOKUP('Calculatie sheet'!$F$2,'Objectenoverzicht aantallen'!$A:$A,'Objectenoverzicht aantallen'!$P:$P)*'Calculatie sheet'!$F$84)/'Calculatie sheet'!$F$64/1000</f>
        <v>0</v>
      </c>
      <c r="AB3" s="571">
        <f>(LOOKUP('Calculatie sheet'!$F$2,'Objectenoverzicht aantallen'!$A:$A,'Objectenoverzicht aantallen'!$P:$P)*'Calculatie sheet'!$F$84)/'Calculatie sheet'!$F$64/1000</f>
        <v>0</v>
      </c>
      <c r="AC3" s="571">
        <f>(LOOKUP('Calculatie sheet'!$F$2,'Objectenoverzicht aantallen'!$A:$A,'Objectenoverzicht aantallen'!$P:$P)*'Calculatie sheet'!$F$84)/'Calculatie sheet'!$F$64/1000</f>
        <v>0</v>
      </c>
      <c r="AD3" s="571">
        <f>(LOOKUP('Calculatie sheet'!$F$2,'Objectenoverzicht aantallen'!$A:$A,'Objectenoverzicht aantallen'!$P:$P)*'Calculatie sheet'!$F$84)/'Calculatie sheet'!$F$64/1000</f>
        <v>0</v>
      </c>
      <c r="AE3" s="571">
        <f>(LOOKUP('Calculatie sheet'!$F$2,'Objectenoverzicht aantallen'!$A:$A,'Objectenoverzicht aantallen'!$P:$P)*'Calculatie sheet'!$F$84)/'Calculatie sheet'!$F$64/1000</f>
        <v>0</v>
      </c>
      <c r="AF3" s="571">
        <f>(LOOKUP('Calculatie sheet'!$F$2,'Objectenoverzicht aantallen'!$A:$A,'Objectenoverzicht aantallen'!$P:$P)*'Calculatie sheet'!$F$84)/'Calculatie sheet'!$F$64/1000</f>
        <v>0</v>
      </c>
      <c r="AG3" s="571">
        <f>(LOOKUP('Calculatie sheet'!$F$2,'Objectenoverzicht aantallen'!$A:$A,'Objectenoverzicht aantallen'!$P:$P)*'Calculatie sheet'!$F$84)/'Calculatie sheet'!$F$64/1000</f>
        <v>0</v>
      </c>
      <c r="AH3" s="571">
        <f>(LOOKUP('Calculatie sheet'!$F$2,'Objectenoverzicht aantallen'!$A:$A,'Objectenoverzicht aantallen'!$P:$P)*'Calculatie sheet'!$F$84)/'Calculatie sheet'!$F$64/1000</f>
        <v>0</v>
      </c>
    </row>
    <row r="4" spans="1:34" x14ac:dyDescent="0.2">
      <c r="B4" s="7" t="s">
        <v>5</v>
      </c>
      <c r="C4" s="45">
        <f>'Calculatie sheet'!F85</f>
        <v>1308373.933033</v>
      </c>
      <c r="E4" s="7" t="s">
        <v>5</v>
      </c>
      <c r="H4" s="572">
        <f>C4*'Calculatie sheet'!$F$7</f>
        <v>0</v>
      </c>
      <c r="J4" s="7" t="s">
        <v>5</v>
      </c>
      <c r="K4" s="571">
        <f>(LOOKUP('Calculatie sheet'!$F$2,'Objectenoverzicht aantallen'!$A:$A,'Objectenoverzicht aantallen'!$C:$C)*'Calculatie sheet'!$F85+LOOKUP('Calculatie sheet'!$F$2,'Objectenoverzicht aantallen'!$A:$A,'Objectenoverzicht aantallen'!E:E)*'Calculatie sheet'!$F85)/1000</f>
        <v>0</v>
      </c>
      <c r="L4" s="571">
        <f>(LOOKUP('Calculatie sheet'!$F$2,'Objectenoverzicht aantallen'!$A:$A,'Objectenoverzicht aantallen'!$C:$C)*'Calculatie sheet'!$F85+LOOKUP('Calculatie sheet'!$E$2,'Objectenoverzicht aantallen'!$A:$A,'Objectenoverzicht aantallen'!E:E)*'Calculatie sheet'!$F85+LOOKUP('Calculatie sheet'!$E$2,'Objectenoverzicht aantallen'!$A:$A,'Objectenoverzicht aantallen'!F:F)*'Calculatie sheet'!$F85)/1000</f>
        <v>0</v>
      </c>
      <c r="M4" s="571">
        <f>(LOOKUP('Calculatie sheet'!$F$2,'Objectenoverzicht aantallen'!$A:$A,'Objectenoverzicht aantallen'!$C:$C)*'Calculatie sheet'!$F85+LOOKUP('Calculatie sheet'!$E$2,'Objectenoverzicht aantallen'!$A:$A,'Objectenoverzicht aantallen'!E:E)*'Calculatie sheet'!$F85+LOOKUP('Calculatie sheet'!$E$2,'Objectenoverzicht aantallen'!$A:$A,'Objectenoverzicht aantallen'!F:F)*'Calculatie sheet'!$F85+LOOKUP('Calculatie sheet'!$E$2,'Objectenoverzicht aantallen'!$A:$A,'Objectenoverzicht aantallen'!G:G)*'Calculatie sheet'!$F85)/1000</f>
        <v>0</v>
      </c>
      <c r="N4" s="571">
        <f>(LOOKUP('Calculatie sheet'!$F$2,'Objectenoverzicht aantallen'!$A:$A,'Objectenoverzicht aantallen'!$C:$C)*'Calculatie sheet'!$F85+LOOKUP('Calculatie sheet'!$E$2,'Objectenoverzicht aantallen'!$A:$A,'Objectenoverzicht aantallen'!E:E)*'Calculatie sheet'!$F85+LOOKUP('Calculatie sheet'!$E$2,'Objectenoverzicht aantallen'!$A:$A,'Objectenoverzicht aantallen'!F:F)*'Calculatie sheet'!$F85+LOOKUP('Calculatie sheet'!$E$2,'Objectenoverzicht aantallen'!$A:$A,'Objectenoverzicht aantallen'!G:G)*'Calculatie sheet'!$F85+LOOKUP('Calculatie sheet'!$E$2,'Objectenoverzicht aantallen'!$A:$A,'Objectenoverzicht aantallen'!H:H)*'Calculatie sheet'!$F85)/1000</f>
        <v>0</v>
      </c>
      <c r="O4" s="571">
        <f>(LOOKUP('Calculatie sheet'!$F$2,'Objectenoverzicht aantallen'!$A:$A,'Objectenoverzicht aantallen'!$C:$C)*'Calculatie sheet'!$F85+LOOKUP('Calculatie sheet'!$E$2,'Objectenoverzicht aantallen'!$A:$A,'Objectenoverzicht aantallen'!E:E)*'Calculatie sheet'!$F85+LOOKUP('Calculatie sheet'!$E$2,'Objectenoverzicht aantallen'!$A:$A,'Objectenoverzicht aantallen'!F:F)*'Calculatie sheet'!$F85+LOOKUP('Calculatie sheet'!$E$2,'Objectenoverzicht aantallen'!$A:$A,'Objectenoverzicht aantallen'!G:G)*'Calculatie sheet'!$F85+LOOKUP('Calculatie sheet'!$E$2,'Objectenoverzicht aantallen'!$A:$A,'Objectenoverzicht aantallen'!H:H)*'Calculatie sheet'!$F85+LOOKUP('Calculatie sheet'!$E$2,'Objectenoverzicht aantallen'!$A:$A,'Objectenoverzicht aantallen'!I:I)*'Calculatie sheet'!$F85)/1000</f>
        <v>0</v>
      </c>
      <c r="P4" s="571">
        <f>(LOOKUP('Calculatie sheet'!$F$2,'Objectenoverzicht aantallen'!$A:$A,'Objectenoverzicht aantallen'!$C:$C)*'Calculatie sheet'!$F85+LOOKUP('Calculatie sheet'!$E$2,'Objectenoverzicht aantallen'!$A:$A,'Objectenoverzicht aantallen'!E:E)*'Calculatie sheet'!$F85+LOOKUP('Calculatie sheet'!$E$2,'Objectenoverzicht aantallen'!$A:$A,'Objectenoverzicht aantallen'!F:F)*'Calculatie sheet'!$F85+LOOKUP('Calculatie sheet'!$E$2,'Objectenoverzicht aantallen'!$A:$A,'Objectenoverzicht aantallen'!G:G)*'Calculatie sheet'!$F85+LOOKUP('Calculatie sheet'!$E$2,'Objectenoverzicht aantallen'!$A:$A,'Objectenoverzicht aantallen'!H:H)*'Calculatie sheet'!$F85+LOOKUP('Calculatie sheet'!$E$2,'Objectenoverzicht aantallen'!$A:$A,'Objectenoverzicht aantallen'!I:I)*'Calculatie sheet'!$F85+LOOKUP('Calculatie sheet'!$E$2,'Objectenoverzicht aantallen'!$A:$A,'Objectenoverzicht aantallen'!J:J)*'Calculatie sheet'!$F85)/1000</f>
        <v>0</v>
      </c>
      <c r="Q4" s="571">
        <f>(LOOKUP('Calculatie sheet'!$F$2,'Objectenoverzicht aantallen'!$A:$A,'Objectenoverzicht aantallen'!$C:$C)*'Calculatie sheet'!$F85+LOOKUP('Calculatie sheet'!$E$2,'Objectenoverzicht aantallen'!$A:$A,'Objectenoverzicht aantallen'!E:E)*'Calculatie sheet'!$F85+LOOKUP('Calculatie sheet'!$E$2,'Objectenoverzicht aantallen'!$A:$A,'Objectenoverzicht aantallen'!F:F)*'Calculatie sheet'!$F85+LOOKUP('Calculatie sheet'!$E$2,'Objectenoverzicht aantallen'!$A:$A,'Objectenoverzicht aantallen'!G:G)*'Calculatie sheet'!$F85+LOOKUP('Calculatie sheet'!$E$2,'Objectenoverzicht aantallen'!$A:$A,'Objectenoverzicht aantallen'!H:H)*'Calculatie sheet'!$F85+LOOKUP('Calculatie sheet'!$E$2,'Objectenoverzicht aantallen'!$A:$A,'Objectenoverzicht aantallen'!I:I)*'Calculatie sheet'!$F85+LOOKUP('Calculatie sheet'!$E$2,'Objectenoverzicht aantallen'!$A:$A,'Objectenoverzicht aantallen'!J:J)*'Calculatie sheet'!$F85+LOOKUP('Calculatie sheet'!$E$2,'Objectenoverzicht aantallen'!$A:$A,'Objectenoverzicht aantallen'!K:K)*'Calculatie sheet'!$F85)/1000</f>
        <v>0</v>
      </c>
      <c r="R4" s="571">
        <f>(LOOKUP('Calculatie sheet'!$F$2,'Objectenoverzicht aantallen'!$A:$A,'Objectenoverzicht aantallen'!$C:$C)*'Calculatie sheet'!$F85+LOOKUP('Calculatie sheet'!$E$2,'Objectenoverzicht aantallen'!$A:$A,'Objectenoverzicht aantallen'!E:E)*'Calculatie sheet'!$F85+LOOKUP('Calculatie sheet'!$E$2,'Objectenoverzicht aantallen'!$A:$A,'Objectenoverzicht aantallen'!F:F)*'Calculatie sheet'!$F85+LOOKUP('Calculatie sheet'!$E$2,'Objectenoverzicht aantallen'!$A:$A,'Objectenoverzicht aantallen'!G:G)*'Calculatie sheet'!$F85+LOOKUP('Calculatie sheet'!$E$2,'Objectenoverzicht aantallen'!$A:$A,'Objectenoverzicht aantallen'!H:H)*'Calculatie sheet'!$F85+LOOKUP('Calculatie sheet'!$E$2,'Objectenoverzicht aantallen'!$A:$A,'Objectenoverzicht aantallen'!I:I)*'Calculatie sheet'!$F85+LOOKUP('Calculatie sheet'!$E$2,'Objectenoverzicht aantallen'!$A:$A,'Objectenoverzicht aantallen'!J:J)*'Calculatie sheet'!$F85+LOOKUP('Calculatie sheet'!$E$2,'Objectenoverzicht aantallen'!$A:$A,'Objectenoverzicht aantallen'!K:K)*'Calculatie sheet'!$F85+LOOKUP('Calculatie sheet'!$E$2,'Objectenoverzicht aantallen'!$A:$A,'Objectenoverzicht aantallen'!L:L)*'Calculatie sheet'!$F85)/1000</f>
        <v>0</v>
      </c>
      <c r="S4" s="571">
        <f>(LOOKUP('Calculatie sheet'!$F$2,'Objectenoverzicht aantallen'!$A:$A,'Objectenoverzicht aantallen'!$C:$C)*'Calculatie sheet'!$F85+LOOKUP('Calculatie sheet'!$E$2,'Objectenoverzicht aantallen'!$A:$A,'Objectenoverzicht aantallen'!E:E)*'Calculatie sheet'!$F85+LOOKUP('Calculatie sheet'!$E$2,'Objectenoverzicht aantallen'!$A:$A,'Objectenoverzicht aantallen'!F:F)*'Calculatie sheet'!$F85+LOOKUP('Calculatie sheet'!$E$2,'Objectenoverzicht aantallen'!$A:$A,'Objectenoverzicht aantallen'!G:G)*'Calculatie sheet'!$F85+LOOKUP('Calculatie sheet'!$E$2,'Objectenoverzicht aantallen'!$A:$A,'Objectenoverzicht aantallen'!H:H)*'Calculatie sheet'!$F85+LOOKUP('Calculatie sheet'!$E$2,'Objectenoverzicht aantallen'!$A:$A,'Objectenoverzicht aantallen'!I:I)*'Calculatie sheet'!$F85+LOOKUP('Calculatie sheet'!$E$2,'Objectenoverzicht aantallen'!$A:$A,'Objectenoverzicht aantallen'!J:J)*'Calculatie sheet'!$F85+LOOKUP('Calculatie sheet'!$E$2,'Objectenoverzicht aantallen'!$A:$A,'Objectenoverzicht aantallen'!K:K)*'Calculatie sheet'!$F85+LOOKUP('Calculatie sheet'!$E$2,'Objectenoverzicht aantallen'!$A:$A,'Objectenoverzicht aantallen'!L:L)*'Calculatie sheet'!$F85+LOOKUP('Calculatie sheet'!$E$2,'Objectenoverzicht aantallen'!$A:$A,'Objectenoverzicht aantallen'!M:M)*'Calculatie sheet'!$F85)/1000</f>
        <v>0</v>
      </c>
      <c r="T4" s="571">
        <f>(LOOKUP('Calculatie sheet'!$F$2,'Objectenoverzicht aantallen'!$A:$A,'Objectenoverzicht aantallen'!$C:$C)*'Calculatie sheet'!$F85+LOOKUP('Calculatie sheet'!$E$2,'Objectenoverzicht aantallen'!$A:$A,'Objectenoverzicht aantallen'!E:E)*'Calculatie sheet'!$F85+LOOKUP('Calculatie sheet'!$E$2,'Objectenoverzicht aantallen'!$A:$A,'Objectenoverzicht aantallen'!F:F)*'Calculatie sheet'!$F85+LOOKUP('Calculatie sheet'!$E$2,'Objectenoverzicht aantallen'!$A:$A,'Objectenoverzicht aantallen'!G:G)*'Calculatie sheet'!$F85+LOOKUP('Calculatie sheet'!$E$2,'Objectenoverzicht aantallen'!$A:$A,'Objectenoverzicht aantallen'!H:H)*'Calculatie sheet'!$F85+LOOKUP('Calculatie sheet'!$E$2,'Objectenoverzicht aantallen'!$A:$A,'Objectenoverzicht aantallen'!I:I)*'Calculatie sheet'!$F85+LOOKUP('Calculatie sheet'!$E$2,'Objectenoverzicht aantallen'!$A:$A,'Objectenoverzicht aantallen'!J:J)*'Calculatie sheet'!$F85+LOOKUP('Calculatie sheet'!$E$2,'Objectenoverzicht aantallen'!$A:$A,'Objectenoverzicht aantallen'!K:K)*'Calculatie sheet'!$F85+LOOKUP('Calculatie sheet'!$E$2,'Objectenoverzicht aantallen'!$A:$A,'Objectenoverzicht aantallen'!L:L)*'Calculatie sheet'!$F85+LOOKUP('Calculatie sheet'!$E$2,'Objectenoverzicht aantallen'!$A:$A,'Objectenoverzicht aantallen'!M:M)*'Calculatie sheet'!$F85+LOOKUP('Calculatie sheet'!$E$2,'Objectenoverzicht aantallen'!$A:$A,'Objectenoverzicht aantallen'!N:N)*'Calculatie sheet'!$F85)/1000</f>
        <v>0</v>
      </c>
      <c r="U4" s="571">
        <f>(LOOKUP('Calculatie sheet'!$F$2,'Objectenoverzicht aantallen'!$A:$A,'Objectenoverzicht aantallen'!$C:$C)*'Calculatie sheet'!$F85+LOOKUP('Calculatie sheet'!$E$2,'Objectenoverzicht aantallen'!$A:$A,'Objectenoverzicht aantallen'!E:E)*'Calculatie sheet'!$F85+LOOKUP('Calculatie sheet'!$E$2,'Objectenoverzicht aantallen'!$A:$A,'Objectenoverzicht aantallen'!F:F)*'Calculatie sheet'!$F85+LOOKUP('Calculatie sheet'!$E$2,'Objectenoverzicht aantallen'!$A:$A,'Objectenoverzicht aantallen'!G:G)*'Calculatie sheet'!$F85+LOOKUP('Calculatie sheet'!$E$2,'Objectenoverzicht aantallen'!$A:$A,'Objectenoverzicht aantallen'!H:H)*'Calculatie sheet'!$F85+LOOKUP('Calculatie sheet'!$E$2,'Objectenoverzicht aantallen'!$A:$A,'Objectenoverzicht aantallen'!I:I)*'Calculatie sheet'!$F85+LOOKUP('Calculatie sheet'!$E$2,'Objectenoverzicht aantallen'!$A:$A,'Objectenoverzicht aantallen'!J:J)*'Calculatie sheet'!$F85+LOOKUP('Calculatie sheet'!$E$2,'Objectenoverzicht aantallen'!$A:$A,'Objectenoverzicht aantallen'!K:K)*'Calculatie sheet'!$F85+LOOKUP('Calculatie sheet'!$E$2,'Objectenoverzicht aantallen'!$A:$A,'Objectenoverzicht aantallen'!L:L)*'Calculatie sheet'!$F85+LOOKUP('Calculatie sheet'!$E$2,'Objectenoverzicht aantallen'!$A:$A,'Objectenoverzicht aantallen'!M:M)*'Calculatie sheet'!$F85+LOOKUP('Calculatie sheet'!$E$2,'Objectenoverzicht aantallen'!$A:$A,'Objectenoverzicht aantallen'!N:N)*'Calculatie sheet'!$F85+LOOKUP('Calculatie sheet'!$E$2,'Objectenoverzicht aantallen'!$A:$A,'Objectenoverzicht aantallen'!O:O)*'Calculatie sheet'!$F85)/1000</f>
        <v>0</v>
      </c>
      <c r="W4" s="7" t="s">
        <v>5</v>
      </c>
      <c r="X4" s="571">
        <f>(LOOKUP('Calculatie sheet'!$F$2,'Objectenoverzicht aantallen'!$A:$A,'Objectenoverzicht aantallen'!Q:Q)*'Calculatie sheet'!$F$85)/1000</f>
        <v>0</v>
      </c>
      <c r="Y4" s="571">
        <f>(LOOKUP('Calculatie sheet'!$F$2,'Objectenoverzicht aantallen'!$A:$A,'Objectenoverzicht aantallen'!R:R)*'Calculatie sheet'!$F$85)/1000</f>
        <v>0</v>
      </c>
      <c r="Z4" s="571">
        <f>(LOOKUP('Calculatie sheet'!$F$2,'Objectenoverzicht aantallen'!$A:$A,'Objectenoverzicht aantallen'!S:S)*'Calculatie sheet'!$F$85)/1000</f>
        <v>0</v>
      </c>
      <c r="AA4" s="571">
        <f>(LOOKUP('Calculatie sheet'!$F$2,'Objectenoverzicht aantallen'!$A:$A,'Objectenoverzicht aantallen'!T:T)*'Calculatie sheet'!$F$85)/1000</f>
        <v>0</v>
      </c>
      <c r="AB4" s="571">
        <f>(LOOKUP('Calculatie sheet'!$F$2,'Objectenoverzicht aantallen'!$A:$A,'Objectenoverzicht aantallen'!U:U)*'Calculatie sheet'!$F$85)/1000</f>
        <v>0</v>
      </c>
      <c r="AC4" s="571">
        <f>(LOOKUP('Calculatie sheet'!$F$2,'Objectenoverzicht aantallen'!$A:$A,'Objectenoverzicht aantallen'!V:V)*'Calculatie sheet'!$F$85)/1000</f>
        <v>0</v>
      </c>
      <c r="AD4" s="571">
        <f>(LOOKUP('Calculatie sheet'!$F$2,'Objectenoverzicht aantallen'!$A:$A,'Objectenoverzicht aantallen'!W:W)*'Calculatie sheet'!$F$85)/1000</f>
        <v>0</v>
      </c>
      <c r="AE4" s="571">
        <f>(LOOKUP('Calculatie sheet'!$F$2,'Objectenoverzicht aantallen'!$A:$A,'Objectenoverzicht aantallen'!X:X)*'Calculatie sheet'!$F$85)/1000</f>
        <v>0</v>
      </c>
      <c r="AF4" s="571">
        <f>(LOOKUP('Calculatie sheet'!$F$2,'Objectenoverzicht aantallen'!$A:$A,'Objectenoverzicht aantallen'!G:G)*'Calculatie sheet'!$F$85)/1000</f>
        <v>0</v>
      </c>
      <c r="AG4" s="571">
        <f>(LOOKUP('Calculatie sheet'!$F$2,'Objectenoverzicht aantallen'!$A:$A,'Objectenoverzicht aantallen'!Z:Z)*'Calculatie sheet'!$F$85)/1000</f>
        <v>0</v>
      </c>
      <c r="AH4" s="571">
        <f>(LOOKUP('Calculatie sheet'!$F$2,'Objectenoverzicht aantallen'!$A:$A,'Objectenoverzicht aantallen'!AA:AA)*'Calculatie sheet'!$F$85)/1000</f>
        <v>0</v>
      </c>
    </row>
    <row r="5" spans="1:34" x14ac:dyDescent="0.2">
      <c r="B5" s="26" t="s">
        <v>673</v>
      </c>
      <c r="C5" s="45">
        <f>'Calculatie sheet'!F86</f>
        <v>-193605.09696700002</v>
      </c>
      <c r="E5" s="26" t="s">
        <v>673</v>
      </c>
      <c r="H5" s="572">
        <f>C5*'Calculatie sheet'!$F$7</f>
        <v>0</v>
      </c>
      <c r="J5" s="26" t="s">
        <v>673</v>
      </c>
      <c r="K5" s="571">
        <f>(LOOKUP('Calculatie sheet'!$F$2,'Objectenoverzicht aantallen'!$A:$A,'Objectenoverzicht aantallen'!$C:$C)*'Calculatie sheet'!$F86+LOOKUP('Calculatie sheet'!$F$2,'Objectenoverzicht aantallen'!$A:$A,'Objectenoverzicht aantallen'!E:E)*'Calculatie sheet'!$F86)/1000</f>
        <v>0</v>
      </c>
      <c r="L5" s="571">
        <f>(LOOKUP('Calculatie sheet'!$F$2,'Objectenoverzicht aantallen'!$A:$A,'Objectenoverzicht aantallen'!$C:$C)*'Calculatie sheet'!$F86+LOOKUP('Calculatie sheet'!$E$2,'Objectenoverzicht aantallen'!$A:$A,'Objectenoverzicht aantallen'!E:E)*'Calculatie sheet'!$F86+LOOKUP('Calculatie sheet'!$E$2,'Objectenoverzicht aantallen'!$A:$A,'Objectenoverzicht aantallen'!F:F)*'Calculatie sheet'!$F86)/1000</f>
        <v>0</v>
      </c>
      <c r="M5" s="571">
        <f>(LOOKUP('Calculatie sheet'!$F$2,'Objectenoverzicht aantallen'!$A:$A,'Objectenoverzicht aantallen'!$C:$C)*'Calculatie sheet'!$F86+LOOKUP('Calculatie sheet'!$E$2,'Objectenoverzicht aantallen'!$A:$A,'Objectenoverzicht aantallen'!E:E)*'Calculatie sheet'!$F86+LOOKUP('Calculatie sheet'!$E$2,'Objectenoverzicht aantallen'!$A:$A,'Objectenoverzicht aantallen'!F:F)*'Calculatie sheet'!$F86+LOOKUP('Calculatie sheet'!$E$2,'Objectenoverzicht aantallen'!$A:$A,'Objectenoverzicht aantallen'!G:G)*'Calculatie sheet'!$F86)/1000</f>
        <v>0</v>
      </c>
      <c r="N5" s="571">
        <f>(LOOKUP('Calculatie sheet'!$F$2,'Objectenoverzicht aantallen'!$A:$A,'Objectenoverzicht aantallen'!$C:$C)*'Calculatie sheet'!$F86+LOOKUP('Calculatie sheet'!$E$2,'Objectenoverzicht aantallen'!$A:$A,'Objectenoverzicht aantallen'!E:E)*'Calculatie sheet'!$F86+LOOKUP('Calculatie sheet'!$E$2,'Objectenoverzicht aantallen'!$A:$A,'Objectenoverzicht aantallen'!F:F)*'Calculatie sheet'!$F86+LOOKUP('Calculatie sheet'!$E$2,'Objectenoverzicht aantallen'!$A:$A,'Objectenoverzicht aantallen'!G:G)*'Calculatie sheet'!$F86+LOOKUP('Calculatie sheet'!$E$2,'Objectenoverzicht aantallen'!$A:$A,'Objectenoverzicht aantallen'!H:H)*'Calculatie sheet'!$F86)/1000</f>
        <v>0</v>
      </c>
      <c r="O5" s="571">
        <f>(LOOKUP('Calculatie sheet'!$F$2,'Objectenoverzicht aantallen'!$A:$A,'Objectenoverzicht aantallen'!$C:$C)*'Calculatie sheet'!$F86+LOOKUP('Calculatie sheet'!$E$2,'Objectenoverzicht aantallen'!$A:$A,'Objectenoverzicht aantallen'!E:E)*'Calculatie sheet'!$F86+LOOKUP('Calculatie sheet'!$E$2,'Objectenoverzicht aantallen'!$A:$A,'Objectenoverzicht aantallen'!F:F)*'Calculatie sheet'!$F86+LOOKUP('Calculatie sheet'!$E$2,'Objectenoverzicht aantallen'!$A:$A,'Objectenoverzicht aantallen'!G:G)*'Calculatie sheet'!$F86+LOOKUP('Calculatie sheet'!$E$2,'Objectenoverzicht aantallen'!$A:$A,'Objectenoverzicht aantallen'!H:H)*'Calculatie sheet'!$F86+LOOKUP('Calculatie sheet'!$E$2,'Objectenoverzicht aantallen'!$A:$A,'Objectenoverzicht aantallen'!I:I)*'Calculatie sheet'!$F86)/1000</f>
        <v>0</v>
      </c>
      <c r="P5" s="571">
        <f>(LOOKUP('Calculatie sheet'!$F$2,'Objectenoverzicht aantallen'!$A:$A,'Objectenoverzicht aantallen'!$C:$C)*'Calculatie sheet'!$F86+LOOKUP('Calculatie sheet'!$E$2,'Objectenoverzicht aantallen'!$A:$A,'Objectenoverzicht aantallen'!E:E)*'Calculatie sheet'!$F86+LOOKUP('Calculatie sheet'!$E$2,'Objectenoverzicht aantallen'!$A:$A,'Objectenoverzicht aantallen'!F:F)*'Calculatie sheet'!$F86+LOOKUP('Calculatie sheet'!$E$2,'Objectenoverzicht aantallen'!$A:$A,'Objectenoverzicht aantallen'!G:G)*'Calculatie sheet'!$F86+LOOKUP('Calculatie sheet'!$E$2,'Objectenoverzicht aantallen'!$A:$A,'Objectenoverzicht aantallen'!H:H)*'Calculatie sheet'!$F86+LOOKUP('Calculatie sheet'!$E$2,'Objectenoverzicht aantallen'!$A:$A,'Objectenoverzicht aantallen'!I:I)*'Calculatie sheet'!$F86+LOOKUP('Calculatie sheet'!$E$2,'Objectenoverzicht aantallen'!$A:$A,'Objectenoverzicht aantallen'!J:J)*'Calculatie sheet'!$F86)/1000</f>
        <v>0</v>
      </c>
      <c r="Q5" s="571">
        <f>(LOOKUP('Calculatie sheet'!$F$2,'Objectenoverzicht aantallen'!$A:$A,'Objectenoverzicht aantallen'!$C:$C)*'Calculatie sheet'!$F86+LOOKUP('Calculatie sheet'!$E$2,'Objectenoverzicht aantallen'!$A:$A,'Objectenoverzicht aantallen'!E:E)*'Calculatie sheet'!$F86+LOOKUP('Calculatie sheet'!$E$2,'Objectenoverzicht aantallen'!$A:$A,'Objectenoverzicht aantallen'!F:F)*'Calculatie sheet'!$F86+LOOKUP('Calculatie sheet'!$E$2,'Objectenoverzicht aantallen'!$A:$A,'Objectenoverzicht aantallen'!G:G)*'Calculatie sheet'!$F86+LOOKUP('Calculatie sheet'!$E$2,'Objectenoverzicht aantallen'!$A:$A,'Objectenoverzicht aantallen'!H:H)*'Calculatie sheet'!$F86+LOOKUP('Calculatie sheet'!$E$2,'Objectenoverzicht aantallen'!$A:$A,'Objectenoverzicht aantallen'!I:I)*'Calculatie sheet'!$F86+LOOKUP('Calculatie sheet'!$E$2,'Objectenoverzicht aantallen'!$A:$A,'Objectenoverzicht aantallen'!J:J)*'Calculatie sheet'!$F86+LOOKUP('Calculatie sheet'!$E$2,'Objectenoverzicht aantallen'!$A:$A,'Objectenoverzicht aantallen'!K:K)*'Calculatie sheet'!$F86)/1000</f>
        <v>0</v>
      </c>
      <c r="R5" s="571">
        <f>(LOOKUP('Calculatie sheet'!$F$2,'Objectenoverzicht aantallen'!$A:$A,'Objectenoverzicht aantallen'!$C:$C)*'Calculatie sheet'!$F86+LOOKUP('Calculatie sheet'!$E$2,'Objectenoverzicht aantallen'!$A:$A,'Objectenoverzicht aantallen'!E:E)*'Calculatie sheet'!$F86+LOOKUP('Calculatie sheet'!$E$2,'Objectenoverzicht aantallen'!$A:$A,'Objectenoverzicht aantallen'!F:F)*'Calculatie sheet'!$F86+LOOKUP('Calculatie sheet'!$E$2,'Objectenoverzicht aantallen'!$A:$A,'Objectenoverzicht aantallen'!G:G)*'Calculatie sheet'!$F86+LOOKUP('Calculatie sheet'!$E$2,'Objectenoverzicht aantallen'!$A:$A,'Objectenoverzicht aantallen'!H:H)*'Calculatie sheet'!$F86+LOOKUP('Calculatie sheet'!$E$2,'Objectenoverzicht aantallen'!$A:$A,'Objectenoverzicht aantallen'!I:I)*'Calculatie sheet'!$F86+LOOKUP('Calculatie sheet'!$E$2,'Objectenoverzicht aantallen'!$A:$A,'Objectenoverzicht aantallen'!J:J)*'Calculatie sheet'!$F86+LOOKUP('Calculatie sheet'!$E$2,'Objectenoverzicht aantallen'!$A:$A,'Objectenoverzicht aantallen'!K:K)*'Calculatie sheet'!$F86+LOOKUP('Calculatie sheet'!$E$2,'Objectenoverzicht aantallen'!$A:$A,'Objectenoverzicht aantallen'!L:L)*'Calculatie sheet'!$F86)/1000</f>
        <v>0</v>
      </c>
      <c r="S5" s="571">
        <f>(LOOKUP('Calculatie sheet'!$F$2,'Objectenoverzicht aantallen'!$A:$A,'Objectenoverzicht aantallen'!$C:$C)*'Calculatie sheet'!$F86+LOOKUP('Calculatie sheet'!$E$2,'Objectenoverzicht aantallen'!$A:$A,'Objectenoverzicht aantallen'!E:E)*'Calculatie sheet'!$F86+LOOKUP('Calculatie sheet'!$E$2,'Objectenoverzicht aantallen'!$A:$A,'Objectenoverzicht aantallen'!F:F)*'Calculatie sheet'!$F86+LOOKUP('Calculatie sheet'!$E$2,'Objectenoverzicht aantallen'!$A:$A,'Objectenoverzicht aantallen'!G:G)*'Calculatie sheet'!$F86+LOOKUP('Calculatie sheet'!$E$2,'Objectenoverzicht aantallen'!$A:$A,'Objectenoverzicht aantallen'!H:H)*'Calculatie sheet'!$F86+LOOKUP('Calculatie sheet'!$E$2,'Objectenoverzicht aantallen'!$A:$A,'Objectenoverzicht aantallen'!I:I)*'Calculatie sheet'!$F86+LOOKUP('Calculatie sheet'!$E$2,'Objectenoverzicht aantallen'!$A:$A,'Objectenoverzicht aantallen'!J:J)*'Calculatie sheet'!$F86+LOOKUP('Calculatie sheet'!$E$2,'Objectenoverzicht aantallen'!$A:$A,'Objectenoverzicht aantallen'!K:K)*'Calculatie sheet'!$F86+LOOKUP('Calculatie sheet'!$E$2,'Objectenoverzicht aantallen'!$A:$A,'Objectenoverzicht aantallen'!L:L)*'Calculatie sheet'!$F86+LOOKUP('Calculatie sheet'!$E$2,'Objectenoverzicht aantallen'!$A:$A,'Objectenoverzicht aantallen'!M:M)*'Calculatie sheet'!$F86)/1000</f>
        <v>0</v>
      </c>
      <c r="T5" s="571">
        <f>(LOOKUP('Calculatie sheet'!$F$2,'Objectenoverzicht aantallen'!$A:$A,'Objectenoverzicht aantallen'!$C:$C)*'Calculatie sheet'!$F86+LOOKUP('Calculatie sheet'!$E$2,'Objectenoverzicht aantallen'!$A:$A,'Objectenoverzicht aantallen'!E:E)*'Calculatie sheet'!$F86+LOOKUP('Calculatie sheet'!$E$2,'Objectenoverzicht aantallen'!$A:$A,'Objectenoverzicht aantallen'!F:F)*'Calculatie sheet'!$F86+LOOKUP('Calculatie sheet'!$E$2,'Objectenoverzicht aantallen'!$A:$A,'Objectenoverzicht aantallen'!G:G)*'Calculatie sheet'!$F86+LOOKUP('Calculatie sheet'!$E$2,'Objectenoverzicht aantallen'!$A:$A,'Objectenoverzicht aantallen'!H:H)*'Calculatie sheet'!$F86+LOOKUP('Calculatie sheet'!$E$2,'Objectenoverzicht aantallen'!$A:$A,'Objectenoverzicht aantallen'!I:I)*'Calculatie sheet'!$F86+LOOKUP('Calculatie sheet'!$E$2,'Objectenoverzicht aantallen'!$A:$A,'Objectenoverzicht aantallen'!J:J)*'Calculatie sheet'!$F86+LOOKUP('Calculatie sheet'!$E$2,'Objectenoverzicht aantallen'!$A:$A,'Objectenoverzicht aantallen'!K:K)*'Calculatie sheet'!$F86+LOOKUP('Calculatie sheet'!$E$2,'Objectenoverzicht aantallen'!$A:$A,'Objectenoverzicht aantallen'!L:L)*'Calculatie sheet'!$F86+LOOKUP('Calculatie sheet'!$E$2,'Objectenoverzicht aantallen'!$A:$A,'Objectenoverzicht aantallen'!M:M)*'Calculatie sheet'!$F86+LOOKUP('Calculatie sheet'!$E$2,'Objectenoverzicht aantallen'!$A:$A,'Objectenoverzicht aantallen'!N:N)*'Calculatie sheet'!$F86)/1000</f>
        <v>0</v>
      </c>
      <c r="U5" s="571">
        <f>(LOOKUP('Calculatie sheet'!$F$2,'Objectenoverzicht aantallen'!$A:$A,'Objectenoverzicht aantallen'!$C:$C)*'Calculatie sheet'!$F86+LOOKUP('Calculatie sheet'!$E$2,'Objectenoverzicht aantallen'!$A:$A,'Objectenoverzicht aantallen'!E:E)*'Calculatie sheet'!$F86+LOOKUP('Calculatie sheet'!$E$2,'Objectenoverzicht aantallen'!$A:$A,'Objectenoverzicht aantallen'!F:F)*'Calculatie sheet'!$F86+LOOKUP('Calculatie sheet'!$E$2,'Objectenoverzicht aantallen'!$A:$A,'Objectenoverzicht aantallen'!G:G)*'Calculatie sheet'!$F86+LOOKUP('Calculatie sheet'!$E$2,'Objectenoverzicht aantallen'!$A:$A,'Objectenoverzicht aantallen'!H:H)*'Calculatie sheet'!$F86+LOOKUP('Calculatie sheet'!$E$2,'Objectenoverzicht aantallen'!$A:$A,'Objectenoverzicht aantallen'!I:I)*'Calculatie sheet'!$F86+LOOKUP('Calculatie sheet'!$E$2,'Objectenoverzicht aantallen'!$A:$A,'Objectenoverzicht aantallen'!J:J)*'Calculatie sheet'!$F86+LOOKUP('Calculatie sheet'!$E$2,'Objectenoverzicht aantallen'!$A:$A,'Objectenoverzicht aantallen'!K:K)*'Calculatie sheet'!$F86+LOOKUP('Calculatie sheet'!$E$2,'Objectenoverzicht aantallen'!$A:$A,'Objectenoverzicht aantallen'!L:L)*'Calculatie sheet'!$F86+LOOKUP('Calculatie sheet'!$E$2,'Objectenoverzicht aantallen'!$A:$A,'Objectenoverzicht aantallen'!M:M)*'Calculatie sheet'!$F86+LOOKUP('Calculatie sheet'!$E$2,'Objectenoverzicht aantallen'!$A:$A,'Objectenoverzicht aantallen'!N:N)*'Calculatie sheet'!$F86+LOOKUP('Calculatie sheet'!$E$2,'Objectenoverzicht aantallen'!$A:$A,'Objectenoverzicht aantallen'!O:O)*'Calculatie sheet'!$F86)/1000</f>
        <v>0</v>
      </c>
      <c r="W5" s="26" t="s">
        <v>673</v>
      </c>
      <c r="X5" s="571">
        <f>(LOOKUP('Calculatie sheet'!$F$2,'Objectenoverzicht aantallen'!$A:$A,'Objectenoverzicht aantallen'!Q:Q)*'Calculatie sheet'!$F$86)/1000</f>
        <v>0</v>
      </c>
      <c r="Y5" s="571">
        <f>(LOOKUP('Calculatie sheet'!$F$2,'Objectenoverzicht aantallen'!$A:$A,'Objectenoverzicht aantallen'!R:R)*'Calculatie sheet'!$F$86)/1000</f>
        <v>0</v>
      </c>
      <c r="Z5" s="571">
        <f>(LOOKUP('Calculatie sheet'!$F$2,'Objectenoverzicht aantallen'!$A:$A,'Objectenoverzicht aantallen'!S:S)*'Calculatie sheet'!$F$86)/1000</f>
        <v>0</v>
      </c>
      <c r="AA5" s="571">
        <f>(LOOKUP('Calculatie sheet'!$F$2,'Objectenoverzicht aantallen'!$A:$A,'Objectenoverzicht aantallen'!T:T)*'Calculatie sheet'!$F$86)/1000</f>
        <v>0</v>
      </c>
      <c r="AB5" s="571">
        <f>(LOOKUP('Calculatie sheet'!$F$2,'Objectenoverzicht aantallen'!$A:$A,'Objectenoverzicht aantallen'!U:U)*'Calculatie sheet'!$F$86)/1000</f>
        <v>0</v>
      </c>
      <c r="AC5" s="571">
        <f>(LOOKUP('Calculatie sheet'!$F$2,'Objectenoverzicht aantallen'!$A:$A,'Objectenoverzicht aantallen'!V:V)*'Calculatie sheet'!$F$86)/1000</f>
        <v>0</v>
      </c>
      <c r="AD5" s="571">
        <f>(LOOKUP('Calculatie sheet'!$F$2,'Objectenoverzicht aantallen'!$A:$A,'Objectenoverzicht aantallen'!W:W)*'Calculatie sheet'!$F$86)/1000</f>
        <v>0</v>
      </c>
      <c r="AE5" s="571">
        <f>(LOOKUP('Calculatie sheet'!$F$2,'Objectenoverzicht aantallen'!$A:$A,'Objectenoverzicht aantallen'!X:X)*'Calculatie sheet'!$F$86)/1000</f>
        <v>0</v>
      </c>
      <c r="AF5" s="571">
        <f>(LOOKUP('Calculatie sheet'!$F$2,'Objectenoverzicht aantallen'!$A:$A,'Objectenoverzicht aantallen'!G:G)*'Calculatie sheet'!$F$86)/1000</f>
        <v>0</v>
      </c>
      <c r="AG5" s="571">
        <f>(LOOKUP('Calculatie sheet'!$F$2,'Objectenoverzicht aantallen'!$A:$A,'Objectenoverzicht aantallen'!Z:Z)*'Calculatie sheet'!$F$86)/1000</f>
        <v>0</v>
      </c>
      <c r="AH5" s="571">
        <f>(LOOKUP('Calculatie sheet'!$F$2,'Objectenoverzicht aantallen'!$A:$A,'Objectenoverzicht aantallen'!AA:AA)*'Calculatie sheet'!$F$86)/1000</f>
        <v>0</v>
      </c>
    </row>
  </sheetData>
  <pageMargins left="0.7" right="0.7" top="0.75" bottom="0.75" header="0.3" footer="0.3"/>
  <pageSetup paperSize="9" orientation="portrait" horizontalDpi="0" verticalDpi="0"/>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FEB31-146C-9E4B-8A73-ADD236CDE8D4}">
  <dimension ref="A1:AH5"/>
  <sheetViews>
    <sheetView topLeftCell="D1" workbookViewId="0">
      <selection activeCell="W2" sqref="W2:W5"/>
    </sheetView>
  </sheetViews>
  <sheetFormatPr baseColWidth="10" defaultColWidth="11" defaultRowHeight="16" x14ac:dyDescent="0.2"/>
  <cols>
    <col min="1" max="1" width="21.1640625" bestFit="1" customWidth="1"/>
    <col min="3" max="3" width="11.6640625" bestFit="1" customWidth="1"/>
    <col min="4" max="4" width="14.5" bestFit="1" customWidth="1"/>
    <col min="11" max="21" width="12.1640625" bestFit="1" customWidth="1"/>
  </cols>
  <sheetData>
    <row r="1" spans="1:34" x14ac:dyDescent="0.2">
      <c r="A1" t="str">
        <f>'Calculatie sheet'!G3</f>
        <v>Onderdoorgang (beton)</v>
      </c>
      <c r="B1" t="s">
        <v>73</v>
      </c>
      <c r="C1" t="s">
        <v>358</v>
      </c>
      <c r="E1" t="s">
        <v>62</v>
      </c>
      <c r="H1" s="569" t="s">
        <v>564</v>
      </c>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32" t="s">
        <v>965</v>
      </c>
      <c r="C2" s="45">
        <f>'Calculatie sheet'!G83</f>
        <v>1065492.9632850001</v>
      </c>
      <c r="E2" s="32" t="s">
        <v>965</v>
      </c>
      <c r="H2" s="572">
        <f>C2*'Calculatie sheet'!$G$7</f>
        <v>0</v>
      </c>
      <c r="J2" s="758" t="s">
        <v>965</v>
      </c>
      <c r="K2" s="571">
        <f>(LOOKUP('Calculatie sheet'!$G$2,'Objectenoverzicht aantallen'!$A:$A,'Objectenoverzicht aantallen'!$C:$C)*'Calculatie sheet'!$G83+LOOKUP('Calculatie sheet'!$E$2,'Objectenoverzicht aantallen'!$A:$A,'Objectenoverzicht aantallen'!E:E)*'Calculatie sheet'!$G83)/1000</f>
        <v>0</v>
      </c>
      <c r="L2" s="571">
        <f>(LOOKUP('Calculatie sheet'!$G$2,'Objectenoverzicht aantallen'!$A:$A,'Objectenoverzicht aantallen'!$C:$C)*'Calculatie sheet'!$G83+LOOKUP('Calculatie sheet'!$E$2,'Objectenoverzicht aantallen'!$A:$A,'Objectenoverzicht aantallen'!E:E)*'Calculatie sheet'!$G83+LOOKUP('Calculatie sheet'!$E$2,'Objectenoverzicht aantallen'!$A:$A,'Objectenoverzicht aantallen'!F:F)*'Calculatie sheet'!$G83)/1000</f>
        <v>0</v>
      </c>
      <c r="M2" s="571">
        <f>(LOOKUP('Calculatie sheet'!$G$2,'Objectenoverzicht aantallen'!$A:$A,'Objectenoverzicht aantallen'!$C:$C)*'Calculatie sheet'!$G83+LOOKUP('Calculatie sheet'!$E$2,'Objectenoverzicht aantallen'!$A:$A,'Objectenoverzicht aantallen'!E:E)*'Calculatie sheet'!$G83+LOOKUP('Calculatie sheet'!$E$2,'Objectenoverzicht aantallen'!$A:$A,'Objectenoverzicht aantallen'!F:F)*'Calculatie sheet'!$G83+LOOKUP('Calculatie sheet'!$E$2,'Objectenoverzicht aantallen'!$A:$A,'Objectenoverzicht aantallen'!G:G)*'Calculatie sheet'!$G83)/1000</f>
        <v>0</v>
      </c>
      <c r="N2" s="571">
        <f>(LOOKUP('Calculatie sheet'!$G$2,'Objectenoverzicht aantallen'!$A:$A,'Objectenoverzicht aantallen'!$C:$C)*'Calculatie sheet'!$G83+LOOKUP('Calculatie sheet'!$E$2,'Objectenoverzicht aantallen'!$A:$A,'Objectenoverzicht aantallen'!E:E)*'Calculatie sheet'!$G83+LOOKUP('Calculatie sheet'!$E$2,'Objectenoverzicht aantallen'!$A:$A,'Objectenoverzicht aantallen'!F:F)*'Calculatie sheet'!$G83+LOOKUP('Calculatie sheet'!$E$2,'Objectenoverzicht aantallen'!$A:$A,'Objectenoverzicht aantallen'!G:G)*'Calculatie sheet'!$G83+LOOKUP('Calculatie sheet'!$E$2,'Objectenoverzicht aantallen'!$A:$A,'Objectenoverzicht aantallen'!H:H)*'Calculatie sheet'!$G83)/1000</f>
        <v>0</v>
      </c>
      <c r="O2" s="571">
        <f>(LOOKUP('Calculatie sheet'!$G$2,'Objectenoverzicht aantallen'!$A:$A,'Objectenoverzicht aantallen'!$C:$C)*'Calculatie sheet'!$G83+LOOKUP('Calculatie sheet'!$E$2,'Objectenoverzicht aantallen'!$A:$A,'Objectenoverzicht aantallen'!E:E)*'Calculatie sheet'!$G83+LOOKUP('Calculatie sheet'!$E$2,'Objectenoverzicht aantallen'!$A:$A,'Objectenoverzicht aantallen'!F:F)*'Calculatie sheet'!$G83+LOOKUP('Calculatie sheet'!$E$2,'Objectenoverzicht aantallen'!$A:$A,'Objectenoverzicht aantallen'!G:G)*'Calculatie sheet'!$G83+LOOKUP('Calculatie sheet'!$E$2,'Objectenoverzicht aantallen'!$A:$A,'Objectenoverzicht aantallen'!H:H)*'Calculatie sheet'!$G83+LOOKUP('Calculatie sheet'!$E$2,'Objectenoverzicht aantallen'!$A:$A,'Objectenoverzicht aantallen'!I:I)*'Calculatie sheet'!$G83)/1000</f>
        <v>0</v>
      </c>
      <c r="P2" s="571">
        <f>(LOOKUP('Calculatie sheet'!$G$2,'Objectenoverzicht aantallen'!$A:$A,'Objectenoverzicht aantallen'!$C:$C)*'Calculatie sheet'!$G83+LOOKUP('Calculatie sheet'!$E$2,'Objectenoverzicht aantallen'!$A:$A,'Objectenoverzicht aantallen'!E:E)*'Calculatie sheet'!$G83+LOOKUP('Calculatie sheet'!$E$2,'Objectenoverzicht aantallen'!$A:$A,'Objectenoverzicht aantallen'!F:F)*'Calculatie sheet'!$G83+LOOKUP('Calculatie sheet'!$E$2,'Objectenoverzicht aantallen'!$A:$A,'Objectenoverzicht aantallen'!G:G)*'Calculatie sheet'!$G83+LOOKUP('Calculatie sheet'!$E$2,'Objectenoverzicht aantallen'!$A:$A,'Objectenoverzicht aantallen'!H:H)*'Calculatie sheet'!$G83+LOOKUP('Calculatie sheet'!$E$2,'Objectenoverzicht aantallen'!$A:$A,'Objectenoverzicht aantallen'!I:I)*'Calculatie sheet'!$G83+LOOKUP('Calculatie sheet'!$E$2,'Objectenoverzicht aantallen'!$A:$A,'Objectenoverzicht aantallen'!J:J)*'Calculatie sheet'!$G83)/1000</f>
        <v>0</v>
      </c>
      <c r="Q2" s="571">
        <f>(LOOKUP('Calculatie sheet'!$G$2,'Objectenoverzicht aantallen'!$A:$A,'Objectenoverzicht aantallen'!$C:$C)*'Calculatie sheet'!$G83+LOOKUP('Calculatie sheet'!$E$2,'Objectenoverzicht aantallen'!$A:$A,'Objectenoverzicht aantallen'!E:E)*'Calculatie sheet'!$G83+LOOKUP('Calculatie sheet'!$E$2,'Objectenoverzicht aantallen'!$A:$A,'Objectenoverzicht aantallen'!F:F)*'Calculatie sheet'!$G83+LOOKUP('Calculatie sheet'!$E$2,'Objectenoverzicht aantallen'!$A:$A,'Objectenoverzicht aantallen'!G:G)*'Calculatie sheet'!$G83+LOOKUP('Calculatie sheet'!$E$2,'Objectenoverzicht aantallen'!$A:$A,'Objectenoverzicht aantallen'!H:H)*'Calculatie sheet'!$G83+LOOKUP('Calculatie sheet'!$E$2,'Objectenoverzicht aantallen'!$A:$A,'Objectenoverzicht aantallen'!I:I)*'Calculatie sheet'!$G83+LOOKUP('Calculatie sheet'!$E$2,'Objectenoverzicht aantallen'!$A:$A,'Objectenoverzicht aantallen'!J:J)*'Calculatie sheet'!$G83+LOOKUP('Calculatie sheet'!$E$2,'Objectenoverzicht aantallen'!$A:$A,'Objectenoverzicht aantallen'!K:K)*'Calculatie sheet'!$G83)/1000</f>
        <v>0</v>
      </c>
      <c r="R2" s="571">
        <f>(LOOKUP('Calculatie sheet'!$G$2,'Objectenoverzicht aantallen'!$A:$A,'Objectenoverzicht aantallen'!$C:$C)*'Calculatie sheet'!$G83+LOOKUP('Calculatie sheet'!$E$2,'Objectenoverzicht aantallen'!$A:$A,'Objectenoverzicht aantallen'!E:E)*'Calculatie sheet'!$G83+LOOKUP('Calculatie sheet'!$E$2,'Objectenoverzicht aantallen'!$A:$A,'Objectenoverzicht aantallen'!F:F)*'Calculatie sheet'!$G83+LOOKUP('Calculatie sheet'!$E$2,'Objectenoverzicht aantallen'!$A:$A,'Objectenoverzicht aantallen'!G:G)*'Calculatie sheet'!$G83+LOOKUP('Calculatie sheet'!$E$2,'Objectenoverzicht aantallen'!$A:$A,'Objectenoverzicht aantallen'!H:H)*'Calculatie sheet'!$G83+LOOKUP('Calculatie sheet'!$E$2,'Objectenoverzicht aantallen'!$A:$A,'Objectenoverzicht aantallen'!I:I)*'Calculatie sheet'!$G83+LOOKUP('Calculatie sheet'!$E$2,'Objectenoverzicht aantallen'!$A:$A,'Objectenoverzicht aantallen'!J:J)*'Calculatie sheet'!$G83+LOOKUP('Calculatie sheet'!$E$2,'Objectenoverzicht aantallen'!$A:$A,'Objectenoverzicht aantallen'!K:K)*'Calculatie sheet'!$G83+LOOKUP('Calculatie sheet'!$E$2,'Objectenoverzicht aantallen'!$A:$A,'Objectenoverzicht aantallen'!L:L)*'Calculatie sheet'!$G83)/1000</f>
        <v>0</v>
      </c>
      <c r="S2" s="571">
        <f>(LOOKUP('Calculatie sheet'!$G$2,'Objectenoverzicht aantallen'!$A:$A,'Objectenoverzicht aantallen'!$C:$C)*'Calculatie sheet'!$G83+LOOKUP('Calculatie sheet'!$E$2,'Objectenoverzicht aantallen'!$A:$A,'Objectenoverzicht aantallen'!E:E)*'Calculatie sheet'!$G83+LOOKUP('Calculatie sheet'!$E$2,'Objectenoverzicht aantallen'!$A:$A,'Objectenoverzicht aantallen'!F:F)*'Calculatie sheet'!$G83+LOOKUP('Calculatie sheet'!$E$2,'Objectenoverzicht aantallen'!$A:$A,'Objectenoverzicht aantallen'!G:G)*'Calculatie sheet'!$G83+LOOKUP('Calculatie sheet'!$E$2,'Objectenoverzicht aantallen'!$A:$A,'Objectenoverzicht aantallen'!H:H)*'Calculatie sheet'!$G83+LOOKUP('Calculatie sheet'!$E$2,'Objectenoverzicht aantallen'!$A:$A,'Objectenoverzicht aantallen'!I:I)*'Calculatie sheet'!$G83+LOOKUP('Calculatie sheet'!$E$2,'Objectenoverzicht aantallen'!$A:$A,'Objectenoverzicht aantallen'!J:J)*'Calculatie sheet'!$G83+LOOKUP('Calculatie sheet'!$E$2,'Objectenoverzicht aantallen'!$A:$A,'Objectenoverzicht aantallen'!K:K)*'Calculatie sheet'!$G83+LOOKUP('Calculatie sheet'!$E$2,'Objectenoverzicht aantallen'!$A:$A,'Objectenoverzicht aantallen'!L:L)*'Calculatie sheet'!$G83+LOOKUP('Calculatie sheet'!$E$2,'Objectenoverzicht aantallen'!$A:$A,'Objectenoverzicht aantallen'!M:M)*'Calculatie sheet'!$G83)/1000</f>
        <v>0</v>
      </c>
      <c r="T2" s="571">
        <f>(LOOKUP('Calculatie sheet'!$G$2,'Objectenoverzicht aantallen'!$A:$A,'Objectenoverzicht aantallen'!$C:$C)*'Calculatie sheet'!$G83+LOOKUP('Calculatie sheet'!$E$2,'Objectenoverzicht aantallen'!$A:$A,'Objectenoverzicht aantallen'!E:E)*'Calculatie sheet'!$G83+LOOKUP('Calculatie sheet'!$E$2,'Objectenoverzicht aantallen'!$A:$A,'Objectenoverzicht aantallen'!F:F)*'Calculatie sheet'!$G83+LOOKUP('Calculatie sheet'!$E$2,'Objectenoverzicht aantallen'!$A:$A,'Objectenoverzicht aantallen'!G:G)*'Calculatie sheet'!$G83+LOOKUP('Calculatie sheet'!$E$2,'Objectenoverzicht aantallen'!$A:$A,'Objectenoverzicht aantallen'!H:H)*'Calculatie sheet'!$G83+LOOKUP('Calculatie sheet'!$E$2,'Objectenoverzicht aantallen'!$A:$A,'Objectenoverzicht aantallen'!I:I)*'Calculatie sheet'!$G83+LOOKUP('Calculatie sheet'!$E$2,'Objectenoverzicht aantallen'!$A:$A,'Objectenoverzicht aantallen'!J:J)*'Calculatie sheet'!$G83+LOOKUP('Calculatie sheet'!$E$2,'Objectenoverzicht aantallen'!$A:$A,'Objectenoverzicht aantallen'!K:K)*'Calculatie sheet'!$G83+LOOKUP('Calculatie sheet'!$E$2,'Objectenoverzicht aantallen'!$A:$A,'Objectenoverzicht aantallen'!L:L)*'Calculatie sheet'!$G83+LOOKUP('Calculatie sheet'!$E$2,'Objectenoverzicht aantallen'!$A:$A,'Objectenoverzicht aantallen'!M:M)*'Calculatie sheet'!$G83+LOOKUP('Calculatie sheet'!$E$2,'Objectenoverzicht aantallen'!$A:$A,'Objectenoverzicht aantallen'!N:N)*'Calculatie sheet'!$G83)/1000</f>
        <v>0</v>
      </c>
      <c r="U2" s="571">
        <f>(LOOKUP('Calculatie sheet'!$G$2,'Objectenoverzicht aantallen'!$A:$A,'Objectenoverzicht aantallen'!$C:$C)*'Calculatie sheet'!$G83+LOOKUP('Calculatie sheet'!$E$2,'Objectenoverzicht aantallen'!$A:$A,'Objectenoverzicht aantallen'!E:E)*'Calculatie sheet'!$G83+LOOKUP('Calculatie sheet'!$E$2,'Objectenoverzicht aantallen'!$A:$A,'Objectenoverzicht aantallen'!F:F)*'Calculatie sheet'!$G83+LOOKUP('Calculatie sheet'!$E$2,'Objectenoverzicht aantallen'!$A:$A,'Objectenoverzicht aantallen'!G:G)*'Calculatie sheet'!$G83+LOOKUP('Calculatie sheet'!$E$2,'Objectenoverzicht aantallen'!$A:$A,'Objectenoverzicht aantallen'!H:H)*'Calculatie sheet'!$G83+LOOKUP('Calculatie sheet'!$E$2,'Objectenoverzicht aantallen'!$A:$A,'Objectenoverzicht aantallen'!I:I)*'Calculatie sheet'!$G83+LOOKUP('Calculatie sheet'!$E$2,'Objectenoverzicht aantallen'!$A:$A,'Objectenoverzicht aantallen'!J:J)*'Calculatie sheet'!$G83+LOOKUP('Calculatie sheet'!$E$2,'Objectenoverzicht aantallen'!$A:$A,'Objectenoverzicht aantallen'!K:K)*'Calculatie sheet'!$G83+LOOKUP('Calculatie sheet'!$E$2,'Objectenoverzicht aantallen'!$A:$A,'Objectenoverzicht aantallen'!L:L)*'Calculatie sheet'!$G83+LOOKUP('Calculatie sheet'!$E$2,'Objectenoverzicht aantallen'!$A:$A,'Objectenoverzicht aantallen'!M:M)*'Calculatie sheet'!$G83+LOOKUP('Calculatie sheet'!$E$2,'Objectenoverzicht aantallen'!$A:$A,'Objectenoverzicht aantallen'!N:N)*'Calculatie sheet'!$G83+LOOKUP('Calculatie sheet'!$E$2,'Objectenoverzicht aantallen'!$A:$A,'Objectenoverzicht aantallen'!O:O)*'Calculatie sheet'!$G83)/1000</f>
        <v>0</v>
      </c>
      <c r="W2" s="758" t="s">
        <v>965</v>
      </c>
      <c r="X2" s="571">
        <f>(LOOKUP('Calculatie sheet'!$G$2,'Objectenoverzicht aantallen'!$A:$A,'Objectenoverzicht aantallen'!E:E)*'Calculatie sheet'!$G$83)/1000</f>
        <v>0</v>
      </c>
      <c r="Y2" s="571">
        <f>(LOOKUP('Calculatie sheet'!$G$2,'Objectenoverzicht aantallen'!$A:$A,'Objectenoverzicht aantallen'!F:F)*'Calculatie sheet'!$G$83)/1000</f>
        <v>0</v>
      </c>
      <c r="Z2" s="571">
        <f>(LOOKUP('Calculatie sheet'!$G$2,'Objectenoverzicht aantallen'!$A:$A,'Objectenoverzicht aantallen'!G:G)*'Calculatie sheet'!$G$83)/1000</f>
        <v>0</v>
      </c>
      <c r="AA2" s="571">
        <f>(LOOKUP('Calculatie sheet'!$G$2,'Objectenoverzicht aantallen'!$A:$A,'Objectenoverzicht aantallen'!H:H)*'Calculatie sheet'!$G$83)/1000</f>
        <v>0</v>
      </c>
      <c r="AB2" s="571">
        <f>(LOOKUP('Calculatie sheet'!$G$2,'Objectenoverzicht aantallen'!$A:$A,'Objectenoverzicht aantallen'!I:I)*'Calculatie sheet'!$G$83)/1000</f>
        <v>0</v>
      </c>
      <c r="AC2" s="571">
        <f>(LOOKUP('Calculatie sheet'!$G$2,'Objectenoverzicht aantallen'!$A:$A,'Objectenoverzicht aantallen'!J:J)*'Calculatie sheet'!$G$83)/1000</f>
        <v>0</v>
      </c>
      <c r="AD2" s="571">
        <f>(LOOKUP('Calculatie sheet'!$G$2,'Objectenoverzicht aantallen'!$A:$A,'Objectenoverzicht aantallen'!K:K)*'Calculatie sheet'!$G$83)/1000</f>
        <v>0</v>
      </c>
      <c r="AE2" s="571">
        <f>(LOOKUP('Calculatie sheet'!$G$2,'Objectenoverzicht aantallen'!$A:$A,'Objectenoverzicht aantallen'!L:L)*'Calculatie sheet'!$G$83)/1000</f>
        <v>0</v>
      </c>
      <c r="AF2" s="571">
        <f>(LOOKUP('Calculatie sheet'!$G$2,'Objectenoverzicht aantallen'!$A:$A,'Objectenoverzicht aantallen'!M:M)*'Calculatie sheet'!$G$83)/1000</f>
        <v>0</v>
      </c>
      <c r="AG2" s="571">
        <f>(LOOKUP('Calculatie sheet'!$G$2,'Objectenoverzicht aantallen'!$A:$A,'Objectenoverzicht aantallen'!N:N)*'Calculatie sheet'!$G$83)/1000</f>
        <v>0</v>
      </c>
      <c r="AH2" s="571">
        <f>(LOOKUP('Calculatie sheet'!$G$2,'Objectenoverzicht aantallen'!$A:$A,'Objectenoverzicht aantallen'!O:O)*'Calculatie sheet'!$G$83)/1000</f>
        <v>0</v>
      </c>
    </row>
    <row r="3" spans="1:34" s="31" customFormat="1" x14ac:dyDescent="0.2">
      <c r="B3" s="24" t="s">
        <v>966</v>
      </c>
      <c r="C3" s="45">
        <f>'Calculatie sheet'!G84</f>
        <v>56078.577015000061</v>
      </c>
      <c r="D3"/>
      <c r="E3" s="24" t="s">
        <v>966</v>
      </c>
      <c r="F3"/>
      <c r="H3" s="572">
        <f>C3*'Calculatie sheet'!$G$7</f>
        <v>0</v>
      </c>
      <c r="I3"/>
      <c r="J3" s="759" t="s">
        <v>966</v>
      </c>
      <c r="K3" s="571">
        <f>(LOOKUP('Calculatie sheet'!$G$2,'Objectenoverzicht aantallen'!$A:$A,'Objectenoverzicht aantallen'!$C:$C)*'Calculatie sheet'!$G84+LOOKUP('Calculatie sheet'!$G$2,'Objectenoverzicht aantallen'!$A:$A,'Objectenoverzicht aantallen'!E:E)*'Calculatie sheet'!$G84)/1000</f>
        <v>0</v>
      </c>
      <c r="L3" s="571">
        <f>(LOOKUP('Calculatie sheet'!$G$2,'Objectenoverzicht aantallen'!$A:$A,'Objectenoverzicht aantallen'!$C:$C)*'Calculatie sheet'!$G84+LOOKUP('Calculatie sheet'!$E$2,'Objectenoverzicht aantallen'!$A:$A,'Objectenoverzicht aantallen'!E:E)*'Calculatie sheet'!$G84+LOOKUP('Calculatie sheet'!$E$2,'Objectenoverzicht aantallen'!$A:$A,'Objectenoverzicht aantallen'!F:F)*'Calculatie sheet'!$G84)/1000</f>
        <v>0</v>
      </c>
      <c r="M3" s="571">
        <f>(LOOKUP('Calculatie sheet'!$G$2,'Objectenoverzicht aantallen'!$A:$A,'Objectenoverzicht aantallen'!$C:$C)*'Calculatie sheet'!$G84+LOOKUP('Calculatie sheet'!$E$2,'Objectenoverzicht aantallen'!$A:$A,'Objectenoverzicht aantallen'!E:E)*'Calculatie sheet'!$G84+LOOKUP('Calculatie sheet'!$E$2,'Objectenoverzicht aantallen'!$A:$A,'Objectenoverzicht aantallen'!F:F)*'Calculatie sheet'!$G84+LOOKUP('Calculatie sheet'!$E$2,'Objectenoverzicht aantallen'!$A:$A,'Objectenoverzicht aantallen'!G:G)*'Calculatie sheet'!$G84)/1000</f>
        <v>0</v>
      </c>
      <c r="N3" s="571">
        <f>(LOOKUP('Calculatie sheet'!$G$2,'Objectenoverzicht aantallen'!$A:$A,'Objectenoverzicht aantallen'!$C:$C)*'Calculatie sheet'!$G84+LOOKUP('Calculatie sheet'!$E$2,'Objectenoverzicht aantallen'!$A:$A,'Objectenoverzicht aantallen'!E:E)*'Calculatie sheet'!$G84+LOOKUP('Calculatie sheet'!$E$2,'Objectenoverzicht aantallen'!$A:$A,'Objectenoverzicht aantallen'!F:F)*'Calculatie sheet'!$G84+LOOKUP('Calculatie sheet'!$E$2,'Objectenoverzicht aantallen'!$A:$A,'Objectenoverzicht aantallen'!G:G)*'Calculatie sheet'!$G84+LOOKUP('Calculatie sheet'!$E$2,'Objectenoverzicht aantallen'!$A:$A,'Objectenoverzicht aantallen'!H:H)*'Calculatie sheet'!$G84)/1000</f>
        <v>0</v>
      </c>
      <c r="O3" s="571">
        <f>(LOOKUP('Calculatie sheet'!$G$2,'Objectenoverzicht aantallen'!$A:$A,'Objectenoverzicht aantallen'!$C:$C)*'Calculatie sheet'!$G84+LOOKUP('Calculatie sheet'!$E$2,'Objectenoverzicht aantallen'!$A:$A,'Objectenoverzicht aantallen'!E:E)*'Calculatie sheet'!$G84+LOOKUP('Calculatie sheet'!$E$2,'Objectenoverzicht aantallen'!$A:$A,'Objectenoverzicht aantallen'!F:F)*'Calculatie sheet'!$G84+LOOKUP('Calculatie sheet'!$E$2,'Objectenoverzicht aantallen'!$A:$A,'Objectenoverzicht aantallen'!G:G)*'Calculatie sheet'!$G84+LOOKUP('Calculatie sheet'!$E$2,'Objectenoverzicht aantallen'!$A:$A,'Objectenoverzicht aantallen'!H:H)*'Calculatie sheet'!$G84+LOOKUP('Calculatie sheet'!$E$2,'Objectenoverzicht aantallen'!$A:$A,'Objectenoverzicht aantallen'!I:I)*'Calculatie sheet'!$G84)/1000</f>
        <v>0</v>
      </c>
      <c r="P3" s="571">
        <f>(LOOKUP('Calculatie sheet'!$G$2,'Objectenoverzicht aantallen'!$A:$A,'Objectenoverzicht aantallen'!$C:$C)*'Calculatie sheet'!$G84+LOOKUP('Calculatie sheet'!$E$2,'Objectenoverzicht aantallen'!$A:$A,'Objectenoverzicht aantallen'!E:E)*'Calculatie sheet'!$G84+LOOKUP('Calculatie sheet'!$E$2,'Objectenoverzicht aantallen'!$A:$A,'Objectenoverzicht aantallen'!F:F)*'Calculatie sheet'!$G84+LOOKUP('Calculatie sheet'!$E$2,'Objectenoverzicht aantallen'!$A:$A,'Objectenoverzicht aantallen'!G:G)*'Calculatie sheet'!$G84+LOOKUP('Calculatie sheet'!$E$2,'Objectenoverzicht aantallen'!$A:$A,'Objectenoverzicht aantallen'!H:H)*'Calculatie sheet'!$G84+LOOKUP('Calculatie sheet'!$E$2,'Objectenoverzicht aantallen'!$A:$A,'Objectenoverzicht aantallen'!I:I)*'Calculatie sheet'!$G84+LOOKUP('Calculatie sheet'!$E$2,'Objectenoverzicht aantallen'!$A:$A,'Objectenoverzicht aantallen'!J:J)*'Calculatie sheet'!$G84)/1000</f>
        <v>0</v>
      </c>
      <c r="Q3" s="571">
        <f>(LOOKUP('Calculatie sheet'!$G$2,'Objectenoverzicht aantallen'!$A:$A,'Objectenoverzicht aantallen'!$C:$C)*'Calculatie sheet'!$G84+LOOKUP('Calculatie sheet'!$E$2,'Objectenoverzicht aantallen'!$A:$A,'Objectenoverzicht aantallen'!E:E)*'Calculatie sheet'!$G84+LOOKUP('Calculatie sheet'!$E$2,'Objectenoverzicht aantallen'!$A:$A,'Objectenoverzicht aantallen'!F:F)*'Calculatie sheet'!$G84+LOOKUP('Calculatie sheet'!$E$2,'Objectenoverzicht aantallen'!$A:$A,'Objectenoverzicht aantallen'!G:G)*'Calculatie sheet'!$G84+LOOKUP('Calculatie sheet'!$E$2,'Objectenoverzicht aantallen'!$A:$A,'Objectenoverzicht aantallen'!H:H)*'Calculatie sheet'!$G84+LOOKUP('Calculatie sheet'!$E$2,'Objectenoverzicht aantallen'!$A:$A,'Objectenoverzicht aantallen'!I:I)*'Calculatie sheet'!$G84+LOOKUP('Calculatie sheet'!$E$2,'Objectenoverzicht aantallen'!$A:$A,'Objectenoverzicht aantallen'!J:J)*'Calculatie sheet'!$G84+LOOKUP('Calculatie sheet'!$E$2,'Objectenoverzicht aantallen'!$A:$A,'Objectenoverzicht aantallen'!K:K)*'Calculatie sheet'!$G84)/1000</f>
        <v>0</v>
      </c>
      <c r="R3" s="571">
        <f>(LOOKUP('Calculatie sheet'!$G$2,'Objectenoverzicht aantallen'!$A:$A,'Objectenoverzicht aantallen'!$C:$C)*'Calculatie sheet'!$G84+LOOKUP('Calculatie sheet'!$E$2,'Objectenoverzicht aantallen'!$A:$A,'Objectenoverzicht aantallen'!E:E)*'Calculatie sheet'!$G84+LOOKUP('Calculatie sheet'!$E$2,'Objectenoverzicht aantallen'!$A:$A,'Objectenoverzicht aantallen'!F:F)*'Calculatie sheet'!$G84+LOOKUP('Calculatie sheet'!$E$2,'Objectenoverzicht aantallen'!$A:$A,'Objectenoverzicht aantallen'!G:G)*'Calculatie sheet'!$G84+LOOKUP('Calculatie sheet'!$E$2,'Objectenoverzicht aantallen'!$A:$A,'Objectenoverzicht aantallen'!H:H)*'Calculatie sheet'!$G84+LOOKUP('Calculatie sheet'!$E$2,'Objectenoverzicht aantallen'!$A:$A,'Objectenoverzicht aantallen'!I:I)*'Calculatie sheet'!$G84+LOOKUP('Calculatie sheet'!$E$2,'Objectenoverzicht aantallen'!$A:$A,'Objectenoverzicht aantallen'!J:J)*'Calculatie sheet'!$G84+LOOKUP('Calculatie sheet'!$E$2,'Objectenoverzicht aantallen'!$A:$A,'Objectenoverzicht aantallen'!K:K)*'Calculatie sheet'!$G84+LOOKUP('Calculatie sheet'!$E$2,'Objectenoverzicht aantallen'!$A:$A,'Objectenoverzicht aantallen'!L:L)*'Calculatie sheet'!$G84)/1000</f>
        <v>0</v>
      </c>
      <c r="S3" s="571">
        <f>(LOOKUP('Calculatie sheet'!$G$2,'Objectenoverzicht aantallen'!$A:$A,'Objectenoverzicht aantallen'!$C:$C)*'Calculatie sheet'!$G84+LOOKUP('Calculatie sheet'!$E$2,'Objectenoverzicht aantallen'!$A:$A,'Objectenoverzicht aantallen'!E:E)*'Calculatie sheet'!$G84+LOOKUP('Calculatie sheet'!$E$2,'Objectenoverzicht aantallen'!$A:$A,'Objectenoverzicht aantallen'!F:F)*'Calculatie sheet'!$G84+LOOKUP('Calculatie sheet'!$E$2,'Objectenoverzicht aantallen'!$A:$A,'Objectenoverzicht aantallen'!G:G)*'Calculatie sheet'!$G84+LOOKUP('Calculatie sheet'!$E$2,'Objectenoverzicht aantallen'!$A:$A,'Objectenoverzicht aantallen'!H:H)*'Calculatie sheet'!$G84+LOOKUP('Calculatie sheet'!$E$2,'Objectenoverzicht aantallen'!$A:$A,'Objectenoverzicht aantallen'!I:I)*'Calculatie sheet'!$G84+LOOKUP('Calculatie sheet'!$E$2,'Objectenoverzicht aantallen'!$A:$A,'Objectenoverzicht aantallen'!J:J)*'Calculatie sheet'!$G84+LOOKUP('Calculatie sheet'!$E$2,'Objectenoverzicht aantallen'!$A:$A,'Objectenoverzicht aantallen'!K:K)*'Calculatie sheet'!$G84+LOOKUP('Calculatie sheet'!$E$2,'Objectenoverzicht aantallen'!$A:$A,'Objectenoverzicht aantallen'!L:L)*'Calculatie sheet'!$G84+LOOKUP('Calculatie sheet'!$E$2,'Objectenoverzicht aantallen'!$A:$A,'Objectenoverzicht aantallen'!M:M)*'Calculatie sheet'!$G84)/1000</f>
        <v>0</v>
      </c>
      <c r="T3" s="571">
        <f>(LOOKUP('Calculatie sheet'!$G$2,'Objectenoverzicht aantallen'!$A:$A,'Objectenoverzicht aantallen'!$C:$C)*'Calculatie sheet'!$G84+LOOKUP('Calculatie sheet'!$E$2,'Objectenoverzicht aantallen'!$A:$A,'Objectenoverzicht aantallen'!E:E)*'Calculatie sheet'!$G84+LOOKUP('Calculatie sheet'!$E$2,'Objectenoverzicht aantallen'!$A:$A,'Objectenoverzicht aantallen'!F:F)*'Calculatie sheet'!$G84+LOOKUP('Calculatie sheet'!$E$2,'Objectenoverzicht aantallen'!$A:$A,'Objectenoverzicht aantallen'!G:G)*'Calculatie sheet'!$G84+LOOKUP('Calculatie sheet'!$E$2,'Objectenoverzicht aantallen'!$A:$A,'Objectenoverzicht aantallen'!H:H)*'Calculatie sheet'!$G84+LOOKUP('Calculatie sheet'!$E$2,'Objectenoverzicht aantallen'!$A:$A,'Objectenoverzicht aantallen'!I:I)*'Calculatie sheet'!$G84+LOOKUP('Calculatie sheet'!$E$2,'Objectenoverzicht aantallen'!$A:$A,'Objectenoverzicht aantallen'!J:J)*'Calculatie sheet'!$G84+LOOKUP('Calculatie sheet'!$E$2,'Objectenoverzicht aantallen'!$A:$A,'Objectenoverzicht aantallen'!K:K)*'Calculatie sheet'!$G84+LOOKUP('Calculatie sheet'!$E$2,'Objectenoverzicht aantallen'!$A:$A,'Objectenoverzicht aantallen'!L:L)*'Calculatie sheet'!$G84+LOOKUP('Calculatie sheet'!$E$2,'Objectenoverzicht aantallen'!$A:$A,'Objectenoverzicht aantallen'!M:M)*'Calculatie sheet'!$G84+LOOKUP('Calculatie sheet'!$E$2,'Objectenoverzicht aantallen'!$A:$A,'Objectenoverzicht aantallen'!N:N)*'Calculatie sheet'!$G84)/1000</f>
        <v>0</v>
      </c>
      <c r="U3" s="571">
        <f>(LOOKUP('Calculatie sheet'!$G$2,'Objectenoverzicht aantallen'!$A:$A,'Objectenoverzicht aantallen'!$C:$C)*'Calculatie sheet'!$G84+LOOKUP('Calculatie sheet'!$E$2,'Objectenoverzicht aantallen'!$A:$A,'Objectenoverzicht aantallen'!E:E)*'Calculatie sheet'!$G84+LOOKUP('Calculatie sheet'!$E$2,'Objectenoverzicht aantallen'!$A:$A,'Objectenoverzicht aantallen'!F:F)*'Calculatie sheet'!$G84+LOOKUP('Calculatie sheet'!$E$2,'Objectenoverzicht aantallen'!$A:$A,'Objectenoverzicht aantallen'!G:G)*'Calculatie sheet'!$G84+LOOKUP('Calculatie sheet'!$E$2,'Objectenoverzicht aantallen'!$A:$A,'Objectenoverzicht aantallen'!H:H)*'Calculatie sheet'!$G84+LOOKUP('Calculatie sheet'!$E$2,'Objectenoverzicht aantallen'!$A:$A,'Objectenoverzicht aantallen'!I:I)*'Calculatie sheet'!$G84+LOOKUP('Calculatie sheet'!$E$2,'Objectenoverzicht aantallen'!$A:$A,'Objectenoverzicht aantallen'!J:J)*'Calculatie sheet'!$G84+LOOKUP('Calculatie sheet'!$E$2,'Objectenoverzicht aantallen'!$A:$A,'Objectenoverzicht aantallen'!K:K)*'Calculatie sheet'!$G84+LOOKUP('Calculatie sheet'!$E$2,'Objectenoverzicht aantallen'!$A:$A,'Objectenoverzicht aantallen'!L:L)*'Calculatie sheet'!$G84+LOOKUP('Calculatie sheet'!$E$2,'Objectenoverzicht aantallen'!$A:$A,'Objectenoverzicht aantallen'!M:M)*'Calculatie sheet'!$G84+LOOKUP('Calculatie sheet'!$E$2,'Objectenoverzicht aantallen'!$A:$A,'Objectenoverzicht aantallen'!N:N)*'Calculatie sheet'!$G84+LOOKUP('Calculatie sheet'!$E$2,'Objectenoverzicht aantallen'!$A:$A,'Objectenoverzicht aantallen'!O:O)*'Calculatie sheet'!$G84)/1000</f>
        <v>0</v>
      </c>
      <c r="W3" s="759" t="s">
        <v>966</v>
      </c>
      <c r="X3" s="571">
        <f>(LOOKUP('Calculatie sheet'!$G$2,'Objectenoverzicht aantallen'!$A:$A,'Objectenoverzicht aantallen'!$P:$P)*'Calculatie sheet'!$G$84)/'Calculatie sheet'!$G$64/1000</f>
        <v>0</v>
      </c>
      <c r="Y3" s="571">
        <f>(LOOKUP('Calculatie sheet'!$G$2,'Objectenoverzicht aantallen'!$A:$A,'Objectenoverzicht aantallen'!$P:$P)*'Calculatie sheet'!$G$84)/'Calculatie sheet'!$G$64/1000</f>
        <v>0</v>
      </c>
      <c r="Z3" s="571">
        <f>(LOOKUP('Calculatie sheet'!$G$2,'Objectenoverzicht aantallen'!$A:$A,'Objectenoverzicht aantallen'!$P:$P)*'Calculatie sheet'!$G$84)/'Calculatie sheet'!$G$64/1000</f>
        <v>0</v>
      </c>
      <c r="AA3" s="571">
        <f>(LOOKUP('Calculatie sheet'!$G$2,'Objectenoverzicht aantallen'!$A:$A,'Objectenoverzicht aantallen'!$P:$P)*'Calculatie sheet'!$G$84)/'Calculatie sheet'!$G$64/1000</f>
        <v>0</v>
      </c>
      <c r="AB3" s="571">
        <f>(LOOKUP('Calculatie sheet'!$G$2,'Objectenoverzicht aantallen'!$A:$A,'Objectenoverzicht aantallen'!$P:$P)*'Calculatie sheet'!$G$84)/'Calculatie sheet'!$G$64/1000</f>
        <v>0</v>
      </c>
      <c r="AC3" s="571">
        <f>(LOOKUP('Calculatie sheet'!$G$2,'Objectenoverzicht aantallen'!$A:$A,'Objectenoverzicht aantallen'!$P:$P)*'Calculatie sheet'!$G$84)/'Calculatie sheet'!$G$64/1000</f>
        <v>0</v>
      </c>
      <c r="AD3" s="571">
        <f>(LOOKUP('Calculatie sheet'!$G$2,'Objectenoverzicht aantallen'!$A:$A,'Objectenoverzicht aantallen'!$P:$P)*'Calculatie sheet'!$G$84)/'Calculatie sheet'!$G$64/1000</f>
        <v>0</v>
      </c>
      <c r="AE3" s="571">
        <f>(LOOKUP('Calculatie sheet'!$G$2,'Objectenoverzicht aantallen'!$A:$A,'Objectenoverzicht aantallen'!$P:$P)*'Calculatie sheet'!$G$84)/'Calculatie sheet'!$G$64/1000</f>
        <v>0</v>
      </c>
      <c r="AF3" s="571">
        <f>(LOOKUP('Calculatie sheet'!$G$2,'Objectenoverzicht aantallen'!$A:$A,'Objectenoverzicht aantallen'!$P:$P)*'Calculatie sheet'!$G$84)/'Calculatie sheet'!$G$64/1000</f>
        <v>0</v>
      </c>
      <c r="AG3" s="571">
        <f>(LOOKUP('Calculatie sheet'!$G$2,'Objectenoverzicht aantallen'!$A:$A,'Objectenoverzicht aantallen'!$P:$P)*'Calculatie sheet'!$G$84)/'Calculatie sheet'!$G$64/1000</f>
        <v>0</v>
      </c>
      <c r="AH3" s="571">
        <f>(LOOKUP('Calculatie sheet'!$G$2,'Objectenoverzicht aantallen'!$A:$A,'Objectenoverzicht aantallen'!$P:$P)*'Calculatie sheet'!$G$84)/'Calculatie sheet'!$G$64/1000</f>
        <v>0</v>
      </c>
    </row>
    <row r="4" spans="1:34" x14ac:dyDescent="0.2">
      <c r="B4" s="7" t="s">
        <v>5</v>
      </c>
      <c r="C4" s="45">
        <f>'Calculatie sheet'!G85</f>
        <v>19289096.749125004</v>
      </c>
      <c r="E4" s="7" t="s">
        <v>5</v>
      </c>
      <c r="H4" s="572">
        <f>C4*'Calculatie sheet'!$G$7</f>
        <v>0</v>
      </c>
      <c r="J4" s="760" t="s">
        <v>5</v>
      </c>
      <c r="K4" s="571">
        <f>(LOOKUP('Calculatie sheet'!$G$2,'Objectenoverzicht aantallen'!$A:$A,'Objectenoverzicht aantallen'!$C:$C)*'Calculatie sheet'!$G85+LOOKUP('Calculatie sheet'!$G$2,'Objectenoverzicht aantallen'!$A:$A,'Objectenoverzicht aantallen'!E:E)*'Calculatie sheet'!$G85)/1000</f>
        <v>0</v>
      </c>
      <c r="L4" s="571">
        <f>(LOOKUP('Calculatie sheet'!$G$2,'Objectenoverzicht aantallen'!$A:$A,'Objectenoverzicht aantallen'!$C:$C)*'Calculatie sheet'!$G85+LOOKUP('Calculatie sheet'!$E$2,'Objectenoverzicht aantallen'!$A:$A,'Objectenoverzicht aantallen'!E:E)*'Calculatie sheet'!$G85+LOOKUP('Calculatie sheet'!$E$2,'Objectenoverzicht aantallen'!$A:$A,'Objectenoverzicht aantallen'!F:F)*'Calculatie sheet'!$G85)/1000</f>
        <v>0</v>
      </c>
      <c r="M4" s="571">
        <f>(LOOKUP('Calculatie sheet'!$G$2,'Objectenoverzicht aantallen'!$A:$A,'Objectenoverzicht aantallen'!$C:$C)*'Calculatie sheet'!$G85+LOOKUP('Calculatie sheet'!$E$2,'Objectenoverzicht aantallen'!$A:$A,'Objectenoverzicht aantallen'!E:E)*'Calculatie sheet'!$G85+LOOKUP('Calculatie sheet'!$E$2,'Objectenoverzicht aantallen'!$A:$A,'Objectenoverzicht aantallen'!F:F)*'Calculatie sheet'!$G85+LOOKUP('Calculatie sheet'!$E$2,'Objectenoverzicht aantallen'!$A:$A,'Objectenoverzicht aantallen'!G:G)*'Calculatie sheet'!$G85)/1000</f>
        <v>0</v>
      </c>
      <c r="N4" s="571">
        <f>(LOOKUP('Calculatie sheet'!$G$2,'Objectenoverzicht aantallen'!$A:$A,'Objectenoverzicht aantallen'!$C:$C)*'Calculatie sheet'!$G85+LOOKUP('Calculatie sheet'!$E$2,'Objectenoverzicht aantallen'!$A:$A,'Objectenoverzicht aantallen'!E:E)*'Calculatie sheet'!$G85+LOOKUP('Calculatie sheet'!$E$2,'Objectenoverzicht aantallen'!$A:$A,'Objectenoverzicht aantallen'!F:F)*'Calculatie sheet'!$G85+LOOKUP('Calculatie sheet'!$E$2,'Objectenoverzicht aantallen'!$A:$A,'Objectenoverzicht aantallen'!G:G)*'Calculatie sheet'!$G85+LOOKUP('Calculatie sheet'!$E$2,'Objectenoverzicht aantallen'!$A:$A,'Objectenoverzicht aantallen'!H:H)*'Calculatie sheet'!$G85)/1000</f>
        <v>0</v>
      </c>
      <c r="O4" s="571">
        <f>(LOOKUP('Calculatie sheet'!$G$2,'Objectenoverzicht aantallen'!$A:$A,'Objectenoverzicht aantallen'!$C:$C)*'Calculatie sheet'!$G85+LOOKUP('Calculatie sheet'!$E$2,'Objectenoverzicht aantallen'!$A:$A,'Objectenoverzicht aantallen'!E:E)*'Calculatie sheet'!$G85+LOOKUP('Calculatie sheet'!$E$2,'Objectenoverzicht aantallen'!$A:$A,'Objectenoverzicht aantallen'!F:F)*'Calculatie sheet'!$G85+LOOKUP('Calculatie sheet'!$E$2,'Objectenoverzicht aantallen'!$A:$A,'Objectenoverzicht aantallen'!G:G)*'Calculatie sheet'!$G85+LOOKUP('Calculatie sheet'!$E$2,'Objectenoverzicht aantallen'!$A:$A,'Objectenoverzicht aantallen'!H:H)*'Calculatie sheet'!$G85+LOOKUP('Calculatie sheet'!$E$2,'Objectenoverzicht aantallen'!$A:$A,'Objectenoverzicht aantallen'!I:I)*'Calculatie sheet'!$G85)/1000</f>
        <v>0</v>
      </c>
      <c r="P4" s="571">
        <f>(LOOKUP('Calculatie sheet'!$G$2,'Objectenoverzicht aantallen'!$A:$A,'Objectenoverzicht aantallen'!$C:$C)*'Calculatie sheet'!$G85+LOOKUP('Calculatie sheet'!$E$2,'Objectenoverzicht aantallen'!$A:$A,'Objectenoverzicht aantallen'!E:E)*'Calculatie sheet'!$G85+LOOKUP('Calculatie sheet'!$E$2,'Objectenoverzicht aantallen'!$A:$A,'Objectenoverzicht aantallen'!F:F)*'Calculatie sheet'!$G85+LOOKUP('Calculatie sheet'!$E$2,'Objectenoverzicht aantallen'!$A:$A,'Objectenoverzicht aantallen'!G:G)*'Calculatie sheet'!$G85+LOOKUP('Calculatie sheet'!$E$2,'Objectenoverzicht aantallen'!$A:$A,'Objectenoverzicht aantallen'!H:H)*'Calculatie sheet'!$G85+LOOKUP('Calculatie sheet'!$E$2,'Objectenoverzicht aantallen'!$A:$A,'Objectenoverzicht aantallen'!I:I)*'Calculatie sheet'!$G85+LOOKUP('Calculatie sheet'!$E$2,'Objectenoverzicht aantallen'!$A:$A,'Objectenoverzicht aantallen'!J:J)*'Calculatie sheet'!$G85)/1000</f>
        <v>0</v>
      </c>
      <c r="Q4" s="571">
        <f>(LOOKUP('Calculatie sheet'!$G$2,'Objectenoverzicht aantallen'!$A:$A,'Objectenoverzicht aantallen'!$C:$C)*'Calculatie sheet'!$G85+LOOKUP('Calculatie sheet'!$E$2,'Objectenoverzicht aantallen'!$A:$A,'Objectenoverzicht aantallen'!E:E)*'Calculatie sheet'!$G85+LOOKUP('Calculatie sheet'!$E$2,'Objectenoverzicht aantallen'!$A:$A,'Objectenoverzicht aantallen'!F:F)*'Calculatie sheet'!$G85+LOOKUP('Calculatie sheet'!$E$2,'Objectenoverzicht aantallen'!$A:$A,'Objectenoverzicht aantallen'!G:G)*'Calculatie sheet'!$G85+LOOKUP('Calculatie sheet'!$E$2,'Objectenoverzicht aantallen'!$A:$A,'Objectenoverzicht aantallen'!H:H)*'Calculatie sheet'!$G85+LOOKUP('Calculatie sheet'!$E$2,'Objectenoverzicht aantallen'!$A:$A,'Objectenoverzicht aantallen'!I:I)*'Calculatie sheet'!$G85+LOOKUP('Calculatie sheet'!$E$2,'Objectenoverzicht aantallen'!$A:$A,'Objectenoverzicht aantallen'!J:J)*'Calculatie sheet'!$G85+LOOKUP('Calculatie sheet'!$E$2,'Objectenoverzicht aantallen'!$A:$A,'Objectenoverzicht aantallen'!K:K)*'Calculatie sheet'!$G85)/1000</f>
        <v>0</v>
      </c>
      <c r="R4" s="571">
        <f>(LOOKUP('Calculatie sheet'!$G$2,'Objectenoverzicht aantallen'!$A:$A,'Objectenoverzicht aantallen'!$C:$C)*'Calculatie sheet'!$G85+LOOKUP('Calculatie sheet'!$E$2,'Objectenoverzicht aantallen'!$A:$A,'Objectenoverzicht aantallen'!E:E)*'Calculatie sheet'!$G85+LOOKUP('Calculatie sheet'!$E$2,'Objectenoverzicht aantallen'!$A:$A,'Objectenoverzicht aantallen'!F:F)*'Calculatie sheet'!$G85+LOOKUP('Calculatie sheet'!$E$2,'Objectenoverzicht aantallen'!$A:$A,'Objectenoverzicht aantallen'!G:G)*'Calculatie sheet'!$G85+LOOKUP('Calculatie sheet'!$E$2,'Objectenoverzicht aantallen'!$A:$A,'Objectenoverzicht aantallen'!H:H)*'Calculatie sheet'!$G85+LOOKUP('Calculatie sheet'!$E$2,'Objectenoverzicht aantallen'!$A:$A,'Objectenoverzicht aantallen'!I:I)*'Calculatie sheet'!$G85+LOOKUP('Calculatie sheet'!$E$2,'Objectenoverzicht aantallen'!$A:$A,'Objectenoverzicht aantallen'!J:J)*'Calculatie sheet'!$G85+LOOKUP('Calculatie sheet'!$E$2,'Objectenoverzicht aantallen'!$A:$A,'Objectenoverzicht aantallen'!K:K)*'Calculatie sheet'!$G85+LOOKUP('Calculatie sheet'!$E$2,'Objectenoverzicht aantallen'!$A:$A,'Objectenoverzicht aantallen'!L:L)*'Calculatie sheet'!$G85)/1000</f>
        <v>0</v>
      </c>
      <c r="S4" s="571">
        <f>(LOOKUP('Calculatie sheet'!$G$2,'Objectenoverzicht aantallen'!$A:$A,'Objectenoverzicht aantallen'!$C:$C)*'Calculatie sheet'!$G85+LOOKUP('Calculatie sheet'!$E$2,'Objectenoverzicht aantallen'!$A:$A,'Objectenoverzicht aantallen'!E:E)*'Calculatie sheet'!$G85+LOOKUP('Calculatie sheet'!$E$2,'Objectenoverzicht aantallen'!$A:$A,'Objectenoverzicht aantallen'!F:F)*'Calculatie sheet'!$G85+LOOKUP('Calculatie sheet'!$E$2,'Objectenoverzicht aantallen'!$A:$A,'Objectenoverzicht aantallen'!G:G)*'Calculatie sheet'!$G85+LOOKUP('Calculatie sheet'!$E$2,'Objectenoverzicht aantallen'!$A:$A,'Objectenoverzicht aantallen'!H:H)*'Calculatie sheet'!$G85+LOOKUP('Calculatie sheet'!$E$2,'Objectenoverzicht aantallen'!$A:$A,'Objectenoverzicht aantallen'!I:I)*'Calculatie sheet'!$G85+LOOKUP('Calculatie sheet'!$E$2,'Objectenoverzicht aantallen'!$A:$A,'Objectenoverzicht aantallen'!J:J)*'Calculatie sheet'!$G85+LOOKUP('Calculatie sheet'!$E$2,'Objectenoverzicht aantallen'!$A:$A,'Objectenoverzicht aantallen'!K:K)*'Calculatie sheet'!$G85+LOOKUP('Calculatie sheet'!$E$2,'Objectenoverzicht aantallen'!$A:$A,'Objectenoverzicht aantallen'!L:L)*'Calculatie sheet'!$G85+LOOKUP('Calculatie sheet'!$E$2,'Objectenoverzicht aantallen'!$A:$A,'Objectenoverzicht aantallen'!M:M)*'Calculatie sheet'!$G85)/1000</f>
        <v>0</v>
      </c>
      <c r="T4" s="571">
        <f>(LOOKUP('Calculatie sheet'!$G$2,'Objectenoverzicht aantallen'!$A:$A,'Objectenoverzicht aantallen'!$C:$C)*'Calculatie sheet'!$G85+LOOKUP('Calculatie sheet'!$E$2,'Objectenoverzicht aantallen'!$A:$A,'Objectenoverzicht aantallen'!E:E)*'Calculatie sheet'!$G85+LOOKUP('Calculatie sheet'!$E$2,'Objectenoverzicht aantallen'!$A:$A,'Objectenoverzicht aantallen'!F:F)*'Calculatie sheet'!$G85+LOOKUP('Calculatie sheet'!$E$2,'Objectenoverzicht aantallen'!$A:$A,'Objectenoverzicht aantallen'!G:G)*'Calculatie sheet'!$G85+LOOKUP('Calculatie sheet'!$E$2,'Objectenoverzicht aantallen'!$A:$A,'Objectenoverzicht aantallen'!H:H)*'Calculatie sheet'!$G85+LOOKUP('Calculatie sheet'!$E$2,'Objectenoverzicht aantallen'!$A:$A,'Objectenoverzicht aantallen'!I:I)*'Calculatie sheet'!$G85+LOOKUP('Calculatie sheet'!$E$2,'Objectenoverzicht aantallen'!$A:$A,'Objectenoverzicht aantallen'!J:J)*'Calculatie sheet'!$G85+LOOKUP('Calculatie sheet'!$E$2,'Objectenoverzicht aantallen'!$A:$A,'Objectenoverzicht aantallen'!K:K)*'Calculatie sheet'!$G85+LOOKUP('Calculatie sheet'!$E$2,'Objectenoverzicht aantallen'!$A:$A,'Objectenoverzicht aantallen'!L:L)*'Calculatie sheet'!$G85+LOOKUP('Calculatie sheet'!$E$2,'Objectenoverzicht aantallen'!$A:$A,'Objectenoverzicht aantallen'!M:M)*'Calculatie sheet'!$G85+LOOKUP('Calculatie sheet'!$E$2,'Objectenoverzicht aantallen'!$A:$A,'Objectenoverzicht aantallen'!N:N)*'Calculatie sheet'!$G85)/1000</f>
        <v>0</v>
      </c>
      <c r="U4" s="571">
        <f>(LOOKUP('Calculatie sheet'!$G$2,'Objectenoverzicht aantallen'!$A:$A,'Objectenoverzicht aantallen'!$C:$C)*'Calculatie sheet'!$G85+LOOKUP('Calculatie sheet'!$E$2,'Objectenoverzicht aantallen'!$A:$A,'Objectenoverzicht aantallen'!E:E)*'Calculatie sheet'!$G85+LOOKUP('Calculatie sheet'!$E$2,'Objectenoverzicht aantallen'!$A:$A,'Objectenoverzicht aantallen'!F:F)*'Calculatie sheet'!$G85+LOOKUP('Calculatie sheet'!$E$2,'Objectenoverzicht aantallen'!$A:$A,'Objectenoverzicht aantallen'!G:G)*'Calculatie sheet'!$G85+LOOKUP('Calculatie sheet'!$E$2,'Objectenoverzicht aantallen'!$A:$A,'Objectenoverzicht aantallen'!H:H)*'Calculatie sheet'!$G85+LOOKUP('Calculatie sheet'!$E$2,'Objectenoverzicht aantallen'!$A:$A,'Objectenoverzicht aantallen'!I:I)*'Calculatie sheet'!$G85+LOOKUP('Calculatie sheet'!$E$2,'Objectenoverzicht aantallen'!$A:$A,'Objectenoverzicht aantallen'!J:J)*'Calculatie sheet'!$G85+LOOKUP('Calculatie sheet'!$E$2,'Objectenoverzicht aantallen'!$A:$A,'Objectenoverzicht aantallen'!K:K)*'Calculatie sheet'!$G85+LOOKUP('Calculatie sheet'!$E$2,'Objectenoverzicht aantallen'!$A:$A,'Objectenoverzicht aantallen'!L:L)*'Calculatie sheet'!$G85+LOOKUP('Calculatie sheet'!$E$2,'Objectenoverzicht aantallen'!$A:$A,'Objectenoverzicht aantallen'!M:M)*'Calculatie sheet'!$G85+LOOKUP('Calculatie sheet'!$E$2,'Objectenoverzicht aantallen'!$A:$A,'Objectenoverzicht aantallen'!N:N)*'Calculatie sheet'!$G85+LOOKUP('Calculatie sheet'!$E$2,'Objectenoverzicht aantallen'!$A:$A,'Objectenoverzicht aantallen'!O:O)*'Calculatie sheet'!$G85)/1000</f>
        <v>0</v>
      </c>
      <c r="W4" s="760" t="s">
        <v>5</v>
      </c>
      <c r="X4" s="571">
        <f>(LOOKUP('Calculatie sheet'!$G$2,'Objectenoverzicht aantallen'!$A:$A,'Objectenoverzicht aantallen'!Q:Q)*'Calculatie sheet'!$G$85)/1000</f>
        <v>0</v>
      </c>
      <c r="Y4" s="571">
        <f>(LOOKUP('Calculatie sheet'!$G$2,'Objectenoverzicht aantallen'!$A:$A,'Objectenoverzicht aantallen'!R:R)*'Calculatie sheet'!$G$85)/1000</f>
        <v>0</v>
      </c>
      <c r="Z4" s="571">
        <f>(LOOKUP('Calculatie sheet'!$G$2,'Objectenoverzicht aantallen'!$A:$A,'Objectenoverzicht aantallen'!S:S)*'Calculatie sheet'!$G$85)/1000</f>
        <v>0</v>
      </c>
      <c r="AA4" s="571">
        <f>(LOOKUP('Calculatie sheet'!$G$2,'Objectenoverzicht aantallen'!$A:$A,'Objectenoverzicht aantallen'!T:T)*'Calculatie sheet'!$G$85)/1000</f>
        <v>0</v>
      </c>
      <c r="AB4" s="571">
        <f>(LOOKUP('Calculatie sheet'!$G$2,'Objectenoverzicht aantallen'!$A:$A,'Objectenoverzicht aantallen'!U:U)*'Calculatie sheet'!$G$85)/1000</f>
        <v>0</v>
      </c>
      <c r="AC4" s="571">
        <f>(LOOKUP('Calculatie sheet'!$G$2,'Objectenoverzicht aantallen'!$A:$A,'Objectenoverzicht aantallen'!V:V)*'Calculatie sheet'!$G$85)/1000</f>
        <v>0</v>
      </c>
      <c r="AD4" s="571">
        <f>(LOOKUP('Calculatie sheet'!$G$2,'Objectenoverzicht aantallen'!$A:$A,'Objectenoverzicht aantallen'!W:W)*'Calculatie sheet'!$G$85)/1000</f>
        <v>0</v>
      </c>
      <c r="AE4" s="571">
        <f>(LOOKUP('Calculatie sheet'!$G$2,'Objectenoverzicht aantallen'!$A:$A,'Objectenoverzicht aantallen'!X:X)*'Calculatie sheet'!$G$85)/1000</f>
        <v>0</v>
      </c>
      <c r="AF4" s="571">
        <f>(LOOKUP('Calculatie sheet'!$G$2,'Objectenoverzicht aantallen'!$A:$A,'Objectenoverzicht aantallen'!H:H)*'Calculatie sheet'!$G$85)/1000</f>
        <v>0</v>
      </c>
      <c r="AG4" s="571">
        <f>(LOOKUP('Calculatie sheet'!$G$2,'Objectenoverzicht aantallen'!$A:$A,'Objectenoverzicht aantallen'!Z:Z)*'Calculatie sheet'!$G$85)/1000</f>
        <v>0</v>
      </c>
      <c r="AH4" s="571">
        <f>(LOOKUP('Calculatie sheet'!$G$2,'Objectenoverzicht aantallen'!$A:$A,'Objectenoverzicht aantallen'!AA:AA)*'Calculatie sheet'!$G$85)/1000</f>
        <v>0</v>
      </c>
    </row>
    <row r="5" spans="1:34" x14ac:dyDescent="0.2">
      <c r="B5" s="26" t="s">
        <v>673</v>
      </c>
      <c r="C5" s="45">
        <f>'Calculatie sheet'!G86</f>
        <v>-48343.600875000004</v>
      </c>
      <c r="E5" s="26" t="s">
        <v>673</v>
      </c>
      <c r="H5" s="572">
        <f>C5*'Calculatie sheet'!$G$7</f>
        <v>0</v>
      </c>
      <c r="J5" s="577" t="s">
        <v>673</v>
      </c>
      <c r="K5" s="571">
        <f>(LOOKUP('Calculatie sheet'!$G$2,'Objectenoverzicht aantallen'!$A:$A,'Objectenoverzicht aantallen'!$C:$C)*'Calculatie sheet'!$G86+LOOKUP('Calculatie sheet'!$G$2,'Objectenoverzicht aantallen'!$A:$A,'Objectenoverzicht aantallen'!E:E)*'Calculatie sheet'!$G86)/1000</f>
        <v>0</v>
      </c>
      <c r="L5" s="571">
        <f>(LOOKUP('Calculatie sheet'!$G$2,'Objectenoverzicht aantallen'!$A:$A,'Objectenoverzicht aantallen'!$C:$C)*'Calculatie sheet'!$G86+LOOKUP('Calculatie sheet'!$E$2,'Objectenoverzicht aantallen'!$A:$A,'Objectenoverzicht aantallen'!E:E)*'Calculatie sheet'!$G86+LOOKUP('Calculatie sheet'!$E$2,'Objectenoverzicht aantallen'!$A:$A,'Objectenoverzicht aantallen'!F:F)*'Calculatie sheet'!$G86)/1000</f>
        <v>0</v>
      </c>
      <c r="M5" s="571">
        <f>(LOOKUP('Calculatie sheet'!$G$2,'Objectenoverzicht aantallen'!$A:$A,'Objectenoverzicht aantallen'!$C:$C)*'Calculatie sheet'!$G86+LOOKUP('Calculatie sheet'!$E$2,'Objectenoverzicht aantallen'!$A:$A,'Objectenoverzicht aantallen'!E:E)*'Calculatie sheet'!$G86+LOOKUP('Calculatie sheet'!$E$2,'Objectenoverzicht aantallen'!$A:$A,'Objectenoverzicht aantallen'!F:F)*'Calculatie sheet'!$G86+LOOKUP('Calculatie sheet'!$E$2,'Objectenoverzicht aantallen'!$A:$A,'Objectenoverzicht aantallen'!G:G)*'Calculatie sheet'!$G86)/1000</f>
        <v>0</v>
      </c>
      <c r="N5" s="571">
        <f>(LOOKUP('Calculatie sheet'!$G$2,'Objectenoverzicht aantallen'!$A:$A,'Objectenoverzicht aantallen'!$C:$C)*'Calculatie sheet'!$G86+LOOKUP('Calculatie sheet'!$E$2,'Objectenoverzicht aantallen'!$A:$A,'Objectenoverzicht aantallen'!E:E)*'Calculatie sheet'!$G86+LOOKUP('Calculatie sheet'!$E$2,'Objectenoverzicht aantallen'!$A:$A,'Objectenoverzicht aantallen'!F:F)*'Calculatie sheet'!$G86+LOOKUP('Calculatie sheet'!$E$2,'Objectenoverzicht aantallen'!$A:$A,'Objectenoverzicht aantallen'!G:G)*'Calculatie sheet'!$G86+LOOKUP('Calculatie sheet'!$E$2,'Objectenoverzicht aantallen'!$A:$A,'Objectenoverzicht aantallen'!H:H)*'Calculatie sheet'!$G86)/1000</f>
        <v>0</v>
      </c>
      <c r="O5" s="571">
        <f>(LOOKUP('Calculatie sheet'!$G$2,'Objectenoverzicht aantallen'!$A:$A,'Objectenoverzicht aantallen'!$C:$C)*'Calculatie sheet'!$G86+LOOKUP('Calculatie sheet'!$E$2,'Objectenoverzicht aantallen'!$A:$A,'Objectenoverzicht aantallen'!E:E)*'Calculatie sheet'!$G86+LOOKUP('Calculatie sheet'!$E$2,'Objectenoverzicht aantallen'!$A:$A,'Objectenoverzicht aantallen'!F:F)*'Calculatie sheet'!$G86+LOOKUP('Calculatie sheet'!$E$2,'Objectenoverzicht aantallen'!$A:$A,'Objectenoverzicht aantallen'!G:G)*'Calculatie sheet'!$G86+LOOKUP('Calculatie sheet'!$E$2,'Objectenoverzicht aantallen'!$A:$A,'Objectenoverzicht aantallen'!H:H)*'Calculatie sheet'!$G86+LOOKUP('Calculatie sheet'!$E$2,'Objectenoverzicht aantallen'!$A:$A,'Objectenoverzicht aantallen'!I:I)*'Calculatie sheet'!$G86)/1000</f>
        <v>0</v>
      </c>
      <c r="P5" s="571">
        <f>(LOOKUP('Calculatie sheet'!$G$2,'Objectenoverzicht aantallen'!$A:$A,'Objectenoverzicht aantallen'!$C:$C)*'Calculatie sheet'!$G86+LOOKUP('Calculatie sheet'!$E$2,'Objectenoverzicht aantallen'!$A:$A,'Objectenoverzicht aantallen'!E:E)*'Calculatie sheet'!$G86+LOOKUP('Calculatie sheet'!$E$2,'Objectenoverzicht aantallen'!$A:$A,'Objectenoverzicht aantallen'!F:F)*'Calculatie sheet'!$G86+LOOKUP('Calculatie sheet'!$E$2,'Objectenoverzicht aantallen'!$A:$A,'Objectenoverzicht aantallen'!G:G)*'Calculatie sheet'!$G86+LOOKUP('Calculatie sheet'!$E$2,'Objectenoverzicht aantallen'!$A:$A,'Objectenoverzicht aantallen'!H:H)*'Calculatie sheet'!$G86+LOOKUP('Calculatie sheet'!$E$2,'Objectenoverzicht aantallen'!$A:$A,'Objectenoverzicht aantallen'!I:I)*'Calculatie sheet'!$G86+LOOKUP('Calculatie sheet'!$E$2,'Objectenoverzicht aantallen'!$A:$A,'Objectenoverzicht aantallen'!J:J)*'Calculatie sheet'!$G86)/1000</f>
        <v>0</v>
      </c>
      <c r="Q5" s="571">
        <f>(LOOKUP('Calculatie sheet'!$G$2,'Objectenoverzicht aantallen'!$A:$A,'Objectenoverzicht aantallen'!$C:$C)*'Calculatie sheet'!$G86+LOOKUP('Calculatie sheet'!$E$2,'Objectenoverzicht aantallen'!$A:$A,'Objectenoverzicht aantallen'!E:E)*'Calculatie sheet'!$G86+LOOKUP('Calculatie sheet'!$E$2,'Objectenoverzicht aantallen'!$A:$A,'Objectenoverzicht aantallen'!F:F)*'Calculatie sheet'!$G86+LOOKUP('Calculatie sheet'!$E$2,'Objectenoverzicht aantallen'!$A:$A,'Objectenoverzicht aantallen'!G:G)*'Calculatie sheet'!$G86+LOOKUP('Calculatie sheet'!$E$2,'Objectenoverzicht aantallen'!$A:$A,'Objectenoverzicht aantallen'!H:H)*'Calculatie sheet'!$G86+LOOKUP('Calculatie sheet'!$E$2,'Objectenoverzicht aantallen'!$A:$A,'Objectenoverzicht aantallen'!I:I)*'Calculatie sheet'!$G86+LOOKUP('Calculatie sheet'!$E$2,'Objectenoverzicht aantallen'!$A:$A,'Objectenoverzicht aantallen'!J:J)*'Calculatie sheet'!$G86+LOOKUP('Calculatie sheet'!$E$2,'Objectenoverzicht aantallen'!$A:$A,'Objectenoverzicht aantallen'!K:K)*'Calculatie sheet'!$G86)/1000</f>
        <v>0</v>
      </c>
      <c r="R5" s="571">
        <f>(LOOKUP('Calculatie sheet'!$G$2,'Objectenoverzicht aantallen'!$A:$A,'Objectenoverzicht aantallen'!$C:$C)*'Calculatie sheet'!$G86+LOOKUP('Calculatie sheet'!$E$2,'Objectenoverzicht aantallen'!$A:$A,'Objectenoverzicht aantallen'!E:E)*'Calculatie sheet'!$G86+LOOKUP('Calculatie sheet'!$E$2,'Objectenoverzicht aantallen'!$A:$A,'Objectenoverzicht aantallen'!F:F)*'Calculatie sheet'!$G86+LOOKUP('Calculatie sheet'!$E$2,'Objectenoverzicht aantallen'!$A:$A,'Objectenoverzicht aantallen'!G:G)*'Calculatie sheet'!$G86+LOOKUP('Calculatie sheet'!$E$2,'Objectenoverzicht aantallen'!$A:$A,'Objectenoverzicht aantallen'!H:H)*'Calculatie sheet'!$G86+LOOKUP('Calculatie sheet'!$E$2,'Objectenoverzicht aantallen'!$A:$A,'Objectenoverzicht aantallen'!I:I)*'Calculatie sheet'!$G86+LOOKUP('Calculatie sheet'!$E$2,'Objectenoverzicht aantallen'!$A:$A,'Objectenoverzicht aantallen'!J:J)*'Calculatie sheet'!$G86+LOOKUP('Calculatie sheet'!$E$2,'Objectenoverzicht aantallen'!$A:$A,'Objectenoverzicht aantallen'!K:K)*'Calculatie sheet'!$G86+LOOKUP('Calculatie sheet'!$E$2,'Objectenoverzicht aantallen'!$A:$A,'Objectenoverzicht aantallen'!L:L)*'Calculatie sheet'!$G86)/1000</f>
        <v>0</v>
      </c>
      <c r="S5" s="571">
        <f>(LOOKUP('Calculatie sheet'!$G$2,'Objectenoverzicht aantallen'!$A:$A,'Objectenoverzicht aantallen'!$C:$C)*'Calculatie sheet'!$G86+LOOKUP('Calculatie sheet'!$E$2,'Objectenoverzicht aantallen'!$A:$A,'Objectenoverzicht aantallen'!E:E)*'Calculatie sheet'!$G86+LOOKUP('Calculatie sheet'!$E$2,'Objectenoverzicht aantallen'!$A:$A,'Objectenoverzicht aantallen'!F:F)*'Calculatie sheet'!$G86+LOOKUP('Calculatie sheet'!$E$2,'Objectenoverzicht aantallen'!$A:$A,'Objectenoverzicht aantallen'!G:G)*'Calculatie sheet'!$G86+LOOKUP('Calculatie sheet'!$E$2,'Objectenoverzicht aantallen'!$A:$A,'Objectenoverzicht aantallen'!H:H)*'Calculatie sheet'!$G86+LOOKUP('Calculatie sheet'!$E$2,'Objectenoverzicht aantallen'!$A:$A,'Objectenoverzicht aantallen'!I:I)*'Calculatie sheet'!$G86+LOOKUP('Calculatie sheet'!$E$2,'Objectenoverzicht aantallen'!$A:$A,'Objectenoverzicht aantallen'!J:J)*'Calculatie sheet'!$G86+LOOKUP('Calculatie sheet'!$E$2,'Objectenoverzicht aantallen'!$A:$A,'Objectenoverzicht aantallen'!K:K)*'Calculatie sheet'!$G86+LOOKUP('Calculatie sheet'!$E$2,'Objectenoverzicht aantallen'!$A:$A,'Objectenoverzicht aantallen'!L:L)*'Calculatie sheet'!$G86+LOOKUP('Calculatie sheet'!$E$2,'Objectenoverzicht aantallen'!$A:$A,'Objectenoverzicht aantallen'!M:M)*'Calculatie sheet'!$G86)/1000</f>
        <v>0</v>
      </c>
      <c r="T5" s="571">
        <f>(LOOKUP('Calculatie sheet'!$G$2,'Objectenoverzicht aantallen'!$A:$A,'Objectenoverzicht aantallen'!$C:$C)*'Calculatie sheet'!$G86+LOOKUP('Calculatie sheet'!$E$2,'Objectenoverzicht aantallen'!$A:$A,'Objectenoverzicht aantallen'!E:E)*'Calculatie sheet'!$G86+LOOKUP('Calculatie sheet'!$E$2,'Objectenoverzicht aantallen'!$A:$A,'Objectenoverzicht aantallen'!F:F)*'Calculatie sheet'!$G86+LOOKUP('Calculatie sheet'!$E$2,'Objectenoverzicht aantallen'!$A:$A,'Objectenoverzicht aantallen'!G:G)*'Calculatie sheet'!$G86+LOOKUP('Calculatie sheet'!$E$2,'Objectenoverzicht aantallen'!$A:$A,'Objectenoverzicht aantallen'!H:H)*'Calculatie sheet'!$G86+LOOKUP('Calculatie sheet'!$E$2,'Objectenoverzicht aantallen'!$A:$A,'Objectenoverzicht aantallen'!I:I)*'Calculatie sheet'!$G86+LOOKUP('Calculatie sheet'!$E$2,'Objectenoverzicht aantallen'!$A:$A,'Objectenoverzicht aantallen'!J:J)*'Calculatie sheet'!$G86+LOOKUP('Calculatie sheet'!$E$2,'Objectenoverzicht aantallen'!$A:$A,'Objectenoverzicht aantallen'!K:K)*'Calculatie sheet'!$G86+LOOKUP('Calculatie sheet'!$E$2,'Objectenoverzicht aantallen'!$A:$A,'Objectenoverzicht aantallen'!L:L)*'Calculatie sheet'!$G86+LOOKUP('Calculatie sheet'!$E$2,'Objectenoverzicht aantallen'!$A:$A,'Objectenoverzicht aantallen'!M:M)*'Calculatie sheet'!$G86+LOOKUP('Calculatie sheet'!$E$2,'Objectenoverzicht aantallen'!$A:$A,'Objectenoverzicht aantallen'!N:N)*'Calculatie sheet'!$G86)/1000</f>
        <v>0</v>
      </c>
      <c r="U5" s="571">
        <f>(LOOKUP('Calculatie sheet'!$G$2,'Objectenoverzicht aantallen'!$A:$A,'Objectenoverzicht aantallen'!$C:$C)*'Calculatie sheet'!$G86+LOOKUP('Calculatie sheet'!$E$2,'Objectenoverzicht aantallen'!$A:$A,'Objectenoverzicht aantallen'!E:E)*'Calculatie sheet'!$G86+LOOKUP('Calculatie sheet'!$E$2,'Objectenoverzicht aantallen'!$A:$A,'Objectenoverzicht aantallen'!F:F)*'Calculatie sheet'!$G86+LOOKUP('Calculatie sheet'!$E$2,'Objectenoverzicht aantallen'!$A:$A,'Objectenoverzicht aantallen'!G:G)*'Calculatie sheet'!$G86+LOOKUP('Calculatie sheet'!$E$2,'Objectenoverzicht aantallen'!$A:$A,'Objectenoverzicht aantallen'!H:H)*'Calculatie sheet'!$G86+LOOKUP('Calculatie sheet'!$E$2,'Objectenoverzicht aantallen'!$A:$A,'Objectenoverzicht aantallen'!I:I)*'Calculatie sheet'!$G86+LOOKUP('Calculatie sheet'!$E$2,'Objectenoverzicht aantallen'!$A:$A,'Objectenoverzicht aantallen'!J:J)*'Calculatie sheet'!$G86+LOOKUP('Calculatie sheet'!$E$2,'Objectenoverzicht aantallen'!$A:$A,'Objectenoverzicht aantallen'!K:K)*'Calculatie sheet'!$G86+LOOKUP('Calculatie sheet'!$E$2,'Objectenoverzicht aantallen'!$A:$A,'Objectenoverzicht aantallen'!L:L)*'Calculatie sheet'!$G86+LOOKUP('Calculatie sheet'!$E$2,'Objectenoverzicht aantallen'!$A:$A,'Objectenoverzicht aantallen'!M:M)*'Calculatie sheet'!$G86+LOOKUP('Calculatie sheet'!$E$2,'Objectenoverzicht aantallen'!$A:$A,'Objectenoverzicht aantallen'!N:N)*'Calculatie sheet'!$G86+LOOKUP('Calculatie sheet'!$E$2,'Objectenoverzicht aantallen'!$A:$A,'Objectenoverzicht aantallen'!O:O)*'Calculatie sheet'!$G86)/1000</f>
        <v>0</v>
      </c>
      <c r="W5" s="577" t="s">
        <v>673</v>
      </c>
      <c r="X5" s="571">
        <f>(LOOKUP('Calculatie sheet'!$G$2,'Objectenoverzicht aantallen'!$A:$A,'Objectenoverzicht aantallen'!Q:Q)*'Calculatie sheet'!$G$86)/1000</f>
        <v>0</v>
      </c>
      <c r="Y5" s="571">
        <f>(LOOKUP('Calculatie sheet'!$G$2,'Objectenoverzicht aantallen'!$A:$A,'Objectenoverzicht aantallen'!R:R)*'Calculatie sheet'!$G$86)/1000</f>
        <v>0</v>
      </c>
      <c r="Z5" s="571">
        <f>(LOOKUP('Calculatie sheet'!$G$2,'Objectenoverzicht aantallen'!$A:$A,'Objectenoverzicht aantallen'!S:S)*'Calculatie sheet'!$G$86)/1000</f>
        <v>0</v>
      </c>
      <c r="AA5" s="571">
        <f>(LOOKUP('Calculatie sheet'!$G$2,'Objectenoverzicht aantallen'!$A:$A,'Objectenoverzicht aantallen'!T:T)*'Calculatie sheet'!$G$86)/1000</f>
        <v>0</v>
      </c>
      <c r="AB5" s="571">
        <f>(LOOKUP('Calculatie sheet'!$G$2,'Objectenoverzicht aantallen'!$A:$A,'Objectenoverzicht aantallen'!U:U)*'Calculatie sheet'!$G$86)/1000</f>
        <v>0</v>
      </c>
      <c r="AC5" s="571">
        <f>(LOOKUP('Calculatie sheet'!$G$2,'Objectenoverzicht aantallen'!$A:$A,'Objectenoverzicht aantallen'!V:V)*'Calculatie sheet'!$G$86)/1000</f>
        <v>0</v>
      </c>
      <c r="AD5" s="571">
        <f>(LOOKUP('Calculatie sheet'!$G$2,'Objectenoverzicht aantallen'!$A:$A,'Objectenoverzicht aantallen'!W:W)*'Calculatie sheet'!$G$86)/1000</f>
        <v>0</v>
      </c>
      <c r="AE5" s="571">
        <f>(LOOKUP('Calculatie sheet'!$G$2,'Objectenoverzicht aantallen'!$A:$A,'Objectenoverzicht aantallen'!X:X)*'Calculatie sheet'!$G$86)/1000</f>
        <v>0</v>
      </c>
      <c r="AF5" s="571">
        <f>(LOOKUP('Calculatie sheet'!$G$2,'Objectenoverzicht aantallen'!$A:$A,'Objectenoverzicht aantallen'!H:H)*'Calculatie sheet'!$G$86)/1000</f>
        <v>0</v>
      </c>
      <c r="AG5" s="571">
        <f>(LOOKUP('Calculatie sheet'!$G$2,'Objectenoverzicht aantallen'!$A:$A,'Objectenoverzicht aantallen'!Z:Z)*'Calculatie sheet'!$G$86)/1000</f>
        <v>0</v>
      </c>
      <c r="AH5" s="571">
        <f>(LOOKUP('Calculatie sheet'!$G$2,'Objectenoverzicht aantallen'!$A:$A,'Objectenoverzicht aantallen'!AA:AA)*'Calculatie sheet'!$G$86)/1000</f>
        <v>0</v>
      </c>
    </row>
  </sheetData>
  <pageMargins left="0.7" right="0.7" top="0.75" bottom="0.75" header="0.3" footer="0.3"/>
  <pageSetup paperSize="9" orientation="portrait" horizontalDpi="0" verticalDpi="0"/>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9BFAE-571D-4F41-8A29-4CC971858FD0}">
  <dimension ref="A1:AH5"/>
  <sheetViews>
    <sheetView topLeftCell="E1" workbookViewId="0">
      <selection activeCell="W2" sqref="W2:W5"/>
    </sheetView>
  </sheetViews>
  <sheetFormatPr baseColWidth="10" defaultColWidth="11" defaultRowHeight="16" x14ac:dyDescent="0.2"/>
  <cols>
    <col min="1" max="1" width="21.1640625" bestFit="1" customWidth="1"/>
    <col min="11" max="21" width="12.1640625" bestFit="1" customWidth="1"/>
  </cols>
  <sheetData>
    <row r="1" spans="1:34" x14ac:dyDescent="0.2">
      <c r="A1" t="str">
        <f>'Calculatie sheet'!H3</f>
        <v>Onderdoorgang fiets/ voetgangerstunnel (beton)</v>
      </c>
      <c r="B1" t="s">
        <v>73</v>
      </c>
      <c r="C1" t="s">
        <v>358</v>
      </c>
      <c r="E1" t="s">
        <v>62</v>
      </c>
      <c r="H1" s="569" t="s">
        <v>564</v>
      </c>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sheet'!H83</f>
        <v>81048.606660000019</v>
      </c>
      <c r="E2" s="758" t="s">
        <v>965</v>
      </c>
      <c r="H2" s="572">
        <f>C2*'Calculatie sheet'!$H$7</f>
        <v>0</v>
      </c>
      <c r="J2" s="758" t="s">
        <v>965</v>
      </c>
      <c r="K2" s="571">
        <f>(LOOKUP('Calculatie sheet'!$H$2,'Objectenoverzicht aantallen'!$A:$A,'Objectenoverzicht aantallen'!$C:$C)*'Calculatie sheet'!$H83+LOOKUP('Calculatie sheet'!$E$2,'Objectenoverzicht aantallen'!$A:$A,'Objectenoverzicht aantallen'!E:E)*'Calculatie sheet'!$H83)/1000</f>
        <v>0</v>
      </c>
      <c r="L2" s="571">
        <f>(LOOKUP('Calculatie sheet'!$H$2,'Objectenoverzicht aantallen'!$A:$A,'Objectenoverzicht aantallen'!$C:$C)*'Calculatie sheet'!$H83+LOOKUP('Calculatie sheet'!$E$2,'Objectenoverzicht aantallen'!$A:$A,'Objectenoverzicht aantallen'!E:E)*'Calculatie sheet'!$H83+LOOKUP('Calculatie sheet'!$E$2,'Objectenoverzicht aantallen'!$A:$A,'Objectenoverzicht aantallen'!F:F)*'Calculatie sheet'!$H83)/1000</f>
        <v>0</v>
      </c>
      <c r="M2" s="571">
        <f>(LOOKUP('Calculatie sheet'!$H$2,'Objectenoverzicht aantallen'!$A:$A,'Objectenoverzicht aantallen'!$C:$C)*'Calculatie sheet'!$H83+LOOKUP('Calculatie sheet'!$E$2,'Objectenoverzicht aantallen'!$A:$A,'Objectenoverzicht aantallen'!E:E)*'Calculatie sheet'!$H83+LOOKUP('Calculatie sheet'!$E$2,'Objectenoverzicht aantallen'!$A:$A,'Objectenoverzicht aantallen'!F:F)*'Calculatie sheet'!$H83+LOOKUP('Calculatie sheet'!$E$2,'Objectenoverzicht aantallen'!$A:$A,'Objectenoverzicht aantallen'!G:G)*'Calculatie sheet'!$H83)/1000</f>
        <v>0</v>
      </c>
      <c r="N2" s="571">
        <f>(LOOKUP('Calculatie sheet'!$H$2,'Objectenoverzicht aantallen'!$A:$A,'Objectenoverzicht aantallen'!$C:$C)*'Calculatie sheet'!$H83+LOOKUP('Calculatie sheet'!$E$2,'Objectenoverzicht aantallen'!$A:$A,'Objectenoverzicht aantallen'!E:E)*'Calculatie sheet'!$H83+LOOKUP('Calculatie sheet'!$E$2,'Objectenoverzicht aantallen'!$A:$A,'Objectenoverzicht aantallen'!F:F)*'Calculatie sheet'!$H83+LOOKUP('Calculatie sheet'!$E$2,'Objectenoverzicht aantallen'!$A:$A,'Objectenoverzicht aantallen'!G:G)*'Calculatie sheet'!$H83+LOOKUP('Calculatie sheet'!$E$2,'Objectenoverzicht aantallen'!$A:$A,'Objectenoverzicht aantallen'!H:H)*'Calculatie sheet'!$H83)/1000</f>
        <v>0</v>
      </c>
      <c r="O2" s="571">
        <f>(LOOKUP('Calculatie sheet'!$H$2,'Objectenoverzicht aantallen'!$A:$A,'Objectenoverzicht aantallen'!$C:$C)*'Calculatie sheet'!$H83+LOOKUP('Calculatie sheet'!$E$2,'Objectenoverzicht aantallen'!$A:$A,'Objectenoverzicht aantallen'!E:E)*'Calculatie sheet'!$H83+LOOKUP('Calculatie sheet'!$E$2,'Objectenoverzicht aantallen'!$A:$A,'Objectenoverzicht aantallen'!F:F)*'Calculatie sheet'!$H83+LOOKUP('Calculatie sheet'!$E$2,'Objectenoverzicht aantallen'!$A:$A,'Objectenoverzicht aantallen'!G:G)*'Calculatie sheet'!$H83+LOOKUP('Calculatie sheet'!$E$2,'Objectenoverzicht aantallen'!$A:$A,'Objectenoverzicht aantallen'!H:H)*'Calculatie sheet'!$H83+LOOKUP('Calculatie sheet'!$E$2,'Objectenoverzicht aantallen'!$A:$A,'Objectenoverzicht aantallen'!I:I)*'Calculatie sheet'!$H83)/1000</f>
        <v>0</v>
      </c>
      <c r="P2" s="571">
        <f>(LOOKUP('Calculatie sheet'!$H$2,'Objectenoverzicht aantallen'!$A:$A,'Objectenoverzicht aantallen'!$C:$C)*'Calculatie sheet'!$H83+LOOKUP('Calculatie sheet'!$E$2,'Objectenoverzicht aantallen'!$A:$A,'Objectenoverzicht aantallen'!E:E)*'Calculatie sheet'!$H83+LOOKUP('Calculatie sheet'!$E$2,'Objectenoverzicht aantallen'!$A:$A,'Objectenoverzicht aantallen'!F:F)*'Calculatie sheet'!$H83+LOOKUP('Calculatie sheet'!$E$2,'Objectenoverzicht aantallen'!$A:$A,'Objectenoverzicht aantallen'!G:G)*'Calculatie sheet'!$H83+LOOKUP('Calculatie sheet'!$E$2,'Objectenoverzicht aantallen'!$A:$A,'Objectenoverzicht aantallen'!H:H)*'Calculatie sheet'!$H83+LOOKUP('Calculatie sheet'!$E$2,'Objectenoverzicht aantallen'!$A:$A,'Objectenoverzicht aantallen'!I:I)*'Calculatie sheet'!$H83+LOOKUP('Calculatie sheet'!$E$2,'Objectenoverzicht aantallen'!$A:$A,'Objectenoverzicht aantallen'!J:J)*'Calculatie sheet'!$H83)/1000</f>
        <v>0</v>
      </c>
      <c r="Q2" s="571">
        <f>(LOOKUP('Calculatie sheet'!$H$2,'Objectenoverzicht aantallen'!$A:$A,'Objectenoverzicht aantallen'!$C:$C)*'Calculatie sheet'!$H83+LOOKUP('Calculatie sheet'!$E$2,'Objectenoverzicht aantallen'!$A:$A,'Objectenoverzicht aantallen'!E:E)*'Calculatie sheet'!$H83+LOOKUP('Calculatie sheet'!$E$2,'Objectenoverzicht aantallen'!$A:$A,'Objectenoverzicht aantallen'!F:F)*'Calculatie sheet'!$H83+LOOKUP('Calculatie sheet'!$E$2,'Objectenoverzicht aantallen'!$A:$A,'Objectenoverzicht aantallen'!G:G)*'Calculatie sheet'!$H83+LOOKUP('Calculatie sheet'!$E$2,'Objectenoverzicht aantallen'!$A:$A,'Objectenoverzicht aantallen'!H:H)*'Calculatie sheet'!$H83+LOOKUP('Calculatie sheet'!$E$2,'Objectenoverzicht aantallen'!$A:$A,'Objectenoverzicht aantallen'!I:I)*'Calculatie sheet'!$H83+LOOKUP('Calculatie sheet'!$E$2,'Objectenoverzicht aantallen'!$A:$A,'Objectenoverzicht aantallen'!J:J)*'Calculatie sheet'!$H83+LOOKUP('Calculatie sheet'!$E$2,'Objectenoverzicht aantallen'!$A:$A,'Objectenoverzicht aantallen'!K:K)*'Calculatie sheet'!$H83)/1000</f>
        <v>0</v>
      </c>
      <c r="R2" s="571">
        <f>(LOOKUP('Calculatie sheet'!$H$2,'Objectenoverzicht aantallen'!$A:$A,'Objectenoverzicht aantallen'!$C:$C)*'Calculatie sheet'!$H83+LOOKUP('Calculatie sheet'!$E$2,'Objectenoverzicht aantallen'!$A:$A,'Objectenoverzicht aantallen'!E:E)*'Calculatie sheet'!$H83+LOOKUP('Calculatie sheet'!$E$2,'Objectenoverzicht aantallen'!$A:$A,'Objectenoverzicht aantallen'!F:F)*'Calculatie sheet'!$H83+LOOKUP('Calculatie sheet'!$E$2,'Objectenoverzicht aantallen'!$A:$A,'Objectenoverzicht aantallen'!G:G)*'Calculatie sheet'!$H83+LOOKUP('Calculatie sheet'!$E$2,'Objectenoverzicht aantallen'!$A:$A,'Objectenoverzicht aantallen'!H:H)*'Calculatie sheet'!$H83+LOOKUP('Calculatie sheet'!$E$2,'Objectenoverzicht aantallen'!$A:$A,'Objectenoverzicht aantallen'!I:I)*'Calculatie sheet'!$H83+LOOKUP('Calculatie sheet'!$E$2,'Objectenoverzicht aantallen'!$A:$A,'Objectenoverzicht aantallen'!J:J)*'Calculatie sheet'!$H83+LOOKUP('Calculatie sheet'!$E$2,'Objectenoverzicht aantallen'!$A:$A,'Objectenoverzicht aantallen'!K:K)*'Calculatie sheet'!$H83+LOOKUP('Calculatie sheet'!$E$2,'Objectenoverzicht aantallen'!$A:$A,'Objectenoverzicht aantallen'!L:L)*'Calculatie sheet'!$H83)/1000</f>
        <v>0</v>
      </c>
      <c r="S2" s="571">
        <f>(LOOKUP('Calculatie sheet'!$H$2,'Objectenoverzicht aantallen'!$A:$A,'Objectenoverzicht aantallen'!$C:$C)*'Calculatie sheet'!$H83+LOOKUP('Calculatie sheet'!$E$2,'Objectenoverzicht aantallen'!$A:$A,'Objectenoverzicht aantallen'!E:E)*'Calculatie sheet'!$H83+LOOKUP('Calculatie sheet'!$E$2,'Objectenoverzicht aantallen'!$A:$A,'Objectenoverzicht aantallen'!F:F)*'Calculatie sheet'!$H83+LOOKUP('Calculatie sheet'!$E$2,'Objectenoverzicht aantallen'!$A:$A,'Objectenoverzicht aantallen'!G:G)*'Calculatie sheet'!$H83+LOOKUP('Calculatie sheet'!$E$2,'Objectenoverzicht aantallen'!$A:$A,'Objectenoverzicht aantallen'!H:H)*'Calculatie sheet'!$H83+LOOKUP('Calculatie sheet'!$E$2,'Objectenoverzicht aantallen'!$A:$A,'Objectenoverzicht aantallen'!I:I)*'Calculatie sheet'!$H83+LOOKUP('Calculatie sheet'!$E$2,'Objectenoverzicht aantallen'!$A:$A,'Objectenoverzicht aantallen'!J:J)*'Calculatie sheet'!$H83+LOOKUP('Calculatie sheet'!$E$2,'Objectenoverzicht aantallen'!$A:$A,'Objectenoverzicht aantallen'!K:K)*'Calculatie sheet'!$H83+LOOKUP('Calculatie sheet'!$E$2,'Objectenoverzicht aantallen'!$A:$A,'Objectenoverzicht aantallen'!L:L)*'Calculatie sheet'!$H83+LOOKUP('Calculatie sheet'!$E$2,'Objectenoverzicht aantallen'!$A:$A,'Objectenoverzicht aantallen'!M:M)*'Calculatie sheet'!$H83)/1000</f>
        <v>0</v>
      </c>
      <c r="T2" s="571">
        <f>(LOOKUP('Calculatie sheet'!$H$2,'Objectenoverzicht aantallen'!$A:$A,'Objectenoverzicht aantallen'!$C:$C)*'Calculatie sheet'!$H83+LOOKUP('Calculatie sheet'!$E$2,'Objectenoverzicht aantallen'!$A:$A,'Objectenoverzicht aantallen'!E:E)*'Calculatie sheet'!$H83+LOOKUP('Calculatie sheet'!$E$2,'Objectenoverzicht aantallen'!$A:$A,'Objectenoverzicht aantallen'!F:F)*'Calculatie sheet'!$H83+LOOKUP('Calculatie sheet'!$E$2,'Objectenoverzicht aantallen'!$A:$A,'Objectenoverzicht aantallen'!G:G)*'Calculatie sheet'!$H83+LOOKUP('Calculatie sheet'!$E$2,'Objectenoverzicht aantallen'!$A:$A,'Objectenoverzicht aantallen'!H:H)*'Calculatie sheet'!$H83+LOOKUP('Calculatie sheet'!$E$2,'Objectenoverzicht aantallen'!$A:$A,'Objectenoverzicht aantallen'!I:I)*'Calculatie sheet'!$H83+LOOKUP('Calculatie sheet'!$E$2,'Objectenoverzicht aantallen'!$A:$A,'Objectenoverzicht aantallen'!J:J)*'Calculatie sheet'!$H83+LOOKUP('Calculatie sheet'!$E$2,'Objectenoverzicht aantallen'!$A:$A,'Objectenoverzicht aantallen'!K:K)*'Calculatie sheet'!$H83+LOOKUP('Calculatie sheet'!$E$2,'Objectenoverzicht aantallen'!$A:$A,'Objectenoverzicht aantallen'!L:L)*'Calculatie sheet'!$H83+LOOKUP('Calculatie sheet'!$E$2,'Objectenoverzicht aantallen'!$A:$A,'Objectenoverzicht aantallen'!M:M)*'Calculatie sheet'!$H83+LOOKUP('Calculatie sheet'!$E$2,'Objectenoverzicht aantallen'!$A:$A,'Objectenoverzicht aantallen'!N:N)*'Calculatie sheet'!$H83)/1000</f>
        <v>0</v>
      </c>
      <c r="U2" s="571">
        <f>(LOOKUP('Calculatie sheet'!$H$2,'Objectenoverzicht aantallen'!$A:$A,'Objectenoverzicht aantallen'!$C:$C)*'Calculatie sheet'!$H83+LOOKUP('Calculatie sheet'!$E$2,'Objectenoverzicht aantallen'!$A:$A,'Objectenoverzicht aantallen'!E:E)*'Calculatie sheet'!$H83+LOOKUP('Calculatie sheet'!$E$2,'Objectenoverzicht aantallen'!$A:$A,'Objectenoverzicht aantallen'!F:F)*'Calculatie sheet'!$H83+LOOKUP('Calculatie sheet'!$E$2,'Objectenoverzicht aantallen'!$A:$A,'Objectenoverzicht aantallen'!G:G)*'Calculatie sheet'!$H83+LOOKUP('Calculatie sheet'!$E$2,'Objectenoverzicht aantallen'!$A:$A,'Objectenoverzicht aantallen'!H:H)*'Calculatie sheet'!$H83+LOOKUP('Calculatie sheet'!$E$2,'Objectenoverzicht aantallen'!$A:$A,'Objectenoverzicht aantallen'!I:I)*'Calculatie sheet'!$H83+LOOKUP('Calculatie sheet'!$E$2,'Objectenoverzicht aantallen'!$A:$A,'Objectenoverzicht aantallen'!J:J)*'Calculatie sheet'!$H83+LOOKUP('Calculatie sheet'!$E$2,'Objectenoverzicht aantallen'!$A:$A,'Objectenoverzicht aantallen'!K:K)*'Calculatie sheet'!$H83+LOOKUP('Calculatie sheet'!$E$2,'Objectenoverzicht aantallen'!$A:$A,'Objectenoverzicht aantallen'!L:L)*'Calculatie sheet'!$H83+LOOKUP('Calculatie sheet'!$E$2,'Objectenoverzicht aantallen'!$A:$A,'Objectenoverzicht aantallen'!M:M)*'Calculatie sheet'!$H83+LOOKUP('Calculatie sheet'!$E$2,'Objectenoverzicht aantallen'!$A:$A,'Objectenoverzicht aantallen'!N:N)*'Calculatie sheet'!$H83+LOOKUP('Calculatie sheet'!$E$2,'Objectenoverzicht aantallen'!$A:$A,'Objectenoverzicht aantallen'!O:O)*'Calculatie sheet'!$H83)/1000</f>
        <v>0</v>
      </c>
      <c r="W2" s="758" t="s">
        <v>965</v>
      </c>
      <c r="X2" s="571">
        <f>(LOOKUP('Calculatie sheet'!$H$2,'Objectenoverzicht aantallen'!$A:$A,'Objectenoverzicht aantallen'!E:E)*'Calculatie sheet'!$H$83)/1000</f>
        <v>0</v>
      </c>
      <c r="Y2" s="571">
        <f>(LOOKUP('Calculatie sheet'!$H$2,'Objectenoverzicht aantallen'!$A:$A,'Objectenoverzicht aantallen'!F:F)*'Calculatie sheet'!$H$83)/1000</f>
        <v>0</v>
      </c>
      <c r="Z2" s="571">
        <f>(LOOKUP('Calculatie sheet'!$H$2,'Objectenoverzicht aantallen'!$A:$A,'Objectenoverzicht aantallen'!G:G)*'Calculatie sheet'!$H$83)/1000</f>
        <v>0</v>
      </c>
      <c r="AA2" s="571">
        <f>(LOOKUP('Calculatie sheet'!$H$2,'Objectenoverzicht aantallen'!$A:$A,'Objectenoverzicht aantallen'!H:H)*'Calculatie sheet'!$H$83)/1000</f>
        <v>0</v>
      </c>
      <c r="AB2" s="571">
        <f>(LOOKUP('Calculatie sheet'!$H$2,'Objectenoverzicht aantallen'!$A:$A,'Objectenoverzicht aantallen'!I:I)*'Calculatie sheet'!$H$83)/1000</f>
        <v>0</v>
      </c>
      <c r="AC2" s="571">
        <f>(LOOKUP('Calculatie sheet'!$H$2,'Objectenoverzicht aantallen'!$A:$A,'Objectenoverzicht aantallen'!J:J)*'Calculatie sheet'!$H$83)/1000</f>
        <v>0</v>
      </c>
      <c r="AD2" s="571">
        <f>(LOOKUP('Calculatie sheet'!$H$2,'Objectenoverzicht aantallen'!$A:$A,'Objectenoverzicht aantallen'!K:K)*'Calculatie sheet'!$H$83)/1000</f>
        <v>0</v>
      </c>
      <c r="AE2" s="571">
        <f>(LOOKUP('Calculatie sheet'!$H$2,'Objectenoverzicht aantallen'!$A:$A,'Objectenoverzicht aantallen'!L:L)*'Calculatie sheet'!$H$83)/1000</f>
        <v>0</v>
      </c>
      <c r="AF2" s="571">
        <f>(LOOKUP('Calculatie sheet'!$H$2,'Objectenoverzicht aantallen'!$A:$A,'Objectenoverzicht aantallen'!M:M)*'Calculatie sheet'!$H$83)/1000</f>
        <v>0</v>
      </c>
      <c r="AG2" s="571">
        <f>(LOOKUP('Calculatie sheet'!$H$2,'Objectenoverzicht aantallen'!$A:$A,'Objectenoverzicht aantallen'!N:N)*'Calculatie sheet'!$H$83)/1000</f>
        <v>0</v>
      </c>
      <c r="AH2" s="571">
        <f>(LOOKUP('Calculatie sheet'!$H$2,'Objectenoverzicht aantallen'!$A:$A,'Objectenoverzicht aantallen'!O:O)*'Calculatie sheet'!$H$83)/1000</f>
        <v>0</v>
      </c>
    </row>
    <row r="3" spans="1:34" s="31" customFormat="1" x14ac:dyDescent="0.2">
      <c r="B3" s="759" t="s">
        <v>966</v>
      </c>
      <c r="C3" s="45">
        <f>'Calculatie sheet'!H84</f>
        <v>4265.716140000005</v>
      </c>
      <c r="D3"/>
      <c r="E3" s="759" t="s">
        <v>966</v>
      </c>
      <c r="F3"/>
      <c r="H3" s="572">
        <f>C3*'Calculatie sheet'!$H$7</f>
        <v>0</v>
      </c>
      <c r="I3"/>
      <c r="J3" s="759" t="s">
        <v>966</v>
      </c>
      <c r="K3" s="571">
        <f>(LOOKUP('Calculatie sheet'!$H$2,'Objectenoverzicht aantallen'!$A:$A,'Objectenoverzicht aantallen'!$C:$C)*'Calculatie sheet'!$H84+LOOKUP('Calculatie sheet'!$H$2,'Objectenoverzicht aantallen'!$A:$A,'Objectenoverzicht aantallen'!E:E)*'Calculatie sheet'!$H84)/1000</f>
        <v>0</v>
      </c>
      <c r="L3" s="571">
        <f>(LOOKUP('Calculatie sheet'!$H$2,'Objectenoverzicht aantallen'!$A:$A,'Objectenoverzicht aantallen'!$C:$C)*'Calculatie sheet'!$H84+LOOKUP('Calculatie sheet'!$E$2,'Objectenoverzicht aantallen'!$A:$A,'Objectenoverzicht aantallen'!E:E)*'Calculatie sheet'!$H84+LOOKUP('Calculatie sheet'!$E$2,'Objectenoverzicht aantallen'!$A:$A,'Objectenoverzicht aantallen'!F:F)*'Calculatie sheet'!$H84)/1000</f>
        <v>0</v>
      </c>
      <c r="M3" s="571">
        <f>(LOOKUP('Calculatie sheet'!$H$2,'Objectenoverzicht aantallen'!$A:$A,'Objectenoverzicht aantallen'!$C:$C)*'Calculatie sheet'!$H84+LOOKUP('Calculatie sheet'!$E$2,'Objectenoverzicht aantallen'!$A:$A,'Objectenoverzicht aantallen'!E:E)*'Calculatie sheet'!$H84+LOOKUP('Calculatie sheet'!$E$2,'Objectenoverzicht aantallen'!$A:$A,'Objectenoverzicht aantallen'!F:F)*'Calculatie sheet'!$H84+LOOKUP('Calculatie sheet'!$E$2,'Objectenoverzicht aantallen'!$A:$A,'Objectenoverzicht aantallen'!G:G)*'Calculatie sheet'!$H84)/1000</f>
        <v>0</v>
      </c>
      <c r="N3" s="571">
        <f>(LOOKUP('Calculatie sheet'!$H$2,'Objectenoverzicht aantallen'!$A:$A,'Objectenoverzicht aantallen'!$C:$C)*'Calculatie sheet'!$H84+LOOKUP('Calculatie sheet'!$E$2,'Objectenoverzicht aantallen'!$A:$A,'Objectenoverzicht aantallen'!E:E)*'Calculatie sheet'!$H84+LOOKUP('Calculatie sheet'!$E$2,'Objectenoverzicht aantallen'!$A:$A,'Objectenoverzicht aantallen'!F:F)*'Calculatie sheet'!$H84+LOOKUP('Calculatie sheet'!$E$2,'Objectenoverzicht aantallen'!$A:$A,'Objectenoverzicht aantallen'!G:G)*'Calculatie sheet'!$H84+LOOKUP('Calculatie sheet'!$E$2,'Objectenoverzicht aantallen'!$A:$A,'Objectenoverzicht aantallen'!H:H)*'Calculatie sheet'!$H84)/1000</f>
        <v>0</v>
      </c>
      <c r="O3" s="571">
        <f>(LOOKUP('Calculatie sheet'!$H$2,'Objectenoverzicht aantallen'!$A:$A,'Objectenoverzicht aantallen'!$C:$C)*'Calculatie sheet'!$H84+LOOKUP('Calculatie sheet'!$E$2,'Objectenoverzicht aantallen'!$A:$A,'Objectenoverzicht aantallen'!E:E)*'Calculatie sheet'!$H84+LOOKUP('Calculatie sheet'!$E$2,'Objectenoverzicht aantallen'!$A:$A,'Objectenoverzicht aantallen'!F:F)*'Calculatie sheet'!$H84+LOOKUP('Calculatie sheet'!$E$2,'Objectenoverzicht aantallen'!$A:$A,'Objectenoverzicht aantallen'!G:G)*'Calculatie sheet'!$H84+LOOKUP('Calculatie sheet'!$E$2,'Objectenoverzicht aantallen'!$A:$A,'Objectenoverzicht aantallen'!H:H)*'Calculatie sheet'!$H84+LOOKUP('Calculatie sheet'!$E$2,'Objectenoverzicht aantallen'!$A:$A,'Objectenoverzicht aantallen'!I:I)*'Calculatie sheet'!$H84)/1000</f>
        <v>0</v>
      </c>
      <c r="P3" s="571">
        <f>(LOOKUP('Calculatie sheet'!$H$2,'Objectenoverzicht aantallen'!$A:$A,'Objectenoverzicht aantallen'!$C:$C)*'Calculatie sheet'!$H84+LOOKUP('Calculatie sheet'!$E$2,'Objectenoverzicht aantallen'!$A:$A,'Objectenoverzicht aantallen'!E:E)*'Calculatie sheet'!$H84+LOOKUP('Calculatie sheet'!$E$2,'Objectenoverzicht aantallen'!$A:$A,'Objectenoverzicht aantallen'!F:F)*'Calculatie sheet'!$H84+LOOKUP('Calculatie sheet'!$E$2,'Objectenoverzicht aantallen'!$A:$A,'Objectenoverzicht aantallen'!G:G)*'Calculatie sheet'!$H84+LOOKUP('Calculatie sheet'!$E$2,'Objectenoverzicht aantallen'!$A:$A,'Objectenoverzicht aantallen'!H:H)*'Calculatie sheet'!$H84+LOOKUP('Calculatie sheet'!$E$2,'Objectenoverzicht aantallen'!$A:$A,'Objectenoverzicht aantallen'!I:I)*'Calculatie sheet'!$H84+LOOKUP('Calculatie sheet'!$E$2,'Objectenoverzicht aantallen'!$A:$A,'Objectenoverzicht aantallen'!J:J)*'Calculatie sheet'!$H84)/1000</f>
        <v>0</v>
      </c>
      <c r="Q3" s="571">
        <f>(LOOKUP('Calculatie sheet'!$H$2,'Objectenoverzicht aantallen'!$A:$A,'Objectenoverzicht aantallen'!$C:$C)*'Calculatie sheet'!$H84+LOOKUP('Calculatie sheet'!$E$2,'Objectenoverzicht aantallen'!$A:$A,'Objectenoverzicht aantallen'!E:E)*'Calculatie sheet'!$H84+LOOKUP('Calculatie sheet'!$E$2,'Objectenoverzicht aantallen'!$A:$A,'Objectenoverzicht aantallen'!F:F)*'Calculatie sheet'!$H84+LOOKUP('Calculatie sheet'!$E$2,'Objectenoverzicht aantallen'!$A:$A,'Objectenoverzicht aantallen'!G:G)*'Calculatie sheet'!$H84+LOOKUP('Calculatie sheet'!$E$2,'Objectenoverzicht aantallen'!$A:$A,'Objectenoverzicht aantallen'!H:H)*'Calculatie sheet'!$H84+LOOKUP('Calculatie sheet'!$E$2,'Objectenoverzicht aantallen'!$A:$A,'Objectenoverzicht aantallen'!I:I)*'Calculatie sheet'!$H84+LOOKUP('Calculatie sheet'!$E$2,'Objectenoverzicht aantallen'!$A:$A,'Objectenoverzicht aantallen'!J:J)*'Calculatie sheet'!$H84+LOOKUP('Calculatie sheet'!$E$2,'Objectenoverzicht aantallen'!$A:$A,'Objectenoverzicht aantallen'!K:K)*'Calculatie sheet'!$H84)/1000</f>
        <v>0</v>
      </c>
      <c r="R3" s="571">
        <f>(LOOKUP('Calculatie sheet'!$H$2,'Objectenoverzicht aantallen'!$A:$A,'Objectenoverzicht aantallen'!$C:$C)*'Calculatie sheet'!$H84+LOOKUP('Calculatie sheet'!$E$2,'Objectenoverzicht aantallen'!$A:$A,'Objectenoverzicht aantallen'!E:E)*'Calculatie sheet'!$H84+LOOKUP('Calculatie sheet'!$E$2,'Objectenoverzicht aantallen'!$A:$A,'Objectenoverzicht aantallen'!F:F)*'Calculatie sheet'!$H84+LOOKUP('Calculatie sheet'!$E$2,'Objectenoverzicht aantallen'!$A:$A,'Objectenoverzicht aantallen'!G:G)*'Calculatie sheet'!$H84+LOOKUP('Calculatie sheet'!$E$2,'Objectenoverzicht aantallen'!$A:$A,'Objectenoverzicht aantallen'!H:H)*'Calculatie sheet'!$H84+LOOKUP('Calculatie sheet'!$E$2,'Objectenoverzicht aantallen'!$A:$A,'Objectenoverzicht aantallen'!I:I)*'Calculatie sheet'!$H84+LOOKUP('Calculatie sheet'!$E$2,'Objectenoverzicht aantallen'!$A:$A,'Objectenoverzicht aantallen'!J:J)*'Calculatie sheet'!$H84+LOOKUP('Calculatie sheet'!$E$2,'Objectenoverzicht aantallen'!$A:$A,'Objectenoverzicht aantallen'!K:K)*'Calculatie sheet'!$H84+LOOKUP('Calculatie sheet'!$E$2,'Objectenoverzicht aantallen'!$A:$A,'Objectenoverzicht aantallen'!L:L)*'Calculatie sheet'!$H84)/1000</f>
        <v>0</v>
      </c>
      <c r="S3" s="571">
        <f>(LOOKUP('Calculatie sheet'!$H$2,'Objectenoverzicht aantallen'!$A:$A,'Objectenoverzicht aantallen'!$C:$C)*'Calculatie sheet'!$H84+LOOKUP('Calculatie sheet'!$E$2,'Objectenoverzicht aantallen'!$A:$A,'Objectenoverzicht aantallen'!E:E)*'Calculatie sheet'!$H84+LOOKUP('Calculatie sheet'!$E$2,'Objectenoverzicht aantallen'!$A:$A,'Objectenoverzicht aantallen'!F:F)*'Calculatie sheet'!$H84+LOOKUP('Calculatie sheet'!$E$2,'Objectenoverzicht aantallen'!$A:$A,'Objectenoverzicht aantallen'!G:G)*'Calculatie sheet'!$H84+LOOKUP('Calculatie sheet'!$E$2,'Objectenoverzicht aantallen'!$A:$A,'Objectenoverzicht aantallen'!H:H)*'Calculatie sheet'!$H84+LOOKUP('Calculatie sheet'!$E$2,'Objectenoverzicht aantallen'!$A:$A,'Objectenoverzicht aantallen'!I:I)*'Calculatie sheet'!$H84+LOOKUP('Calculatie sheet'!$E$2,'Objectenoverzicht aantallen'!$A:$A,'Objectenoverzicht aantallen'!J:J)*'Calculatie sheet'!$H84+LOOKUP('Calculatie sheet'!$E$2,'Objectenoverzicht aantallen'!$A:$A,'Objectenoverzicht aantallen'!K:K)*'Calculatie sheet'!$H84+LOOKUP('Calculatie sheet'!$E$2,'Objectenoverzicht aantallen'!$A:$A,'Objectenoverzicht aantallen'!L:L)*'Calculatie sheet'!$H84+LOOKUP('Calculatie sheet'!$E$2,'Objectenoverzicht aantallen'!$A:$A,'Objectenoverzicht aantallen'!M:M)*'Calculatie sheet'!$H84)/1000</f>
        <v>0</v>
      </c>
      <c r="T3" s="571">
        <f>(LOOKUP('Calculatie sheet'!$H$2,'Objectenoverzicht aantallen'!$A:$A,'Objectenoverzicht aantallen'!$C:$C)*'Calculatie sheet'!$H84+LOOKUP('Calculatie sheet'!$E$2,'Objectenoverzicht aantallen'!$A:$A,'Objectenoverzicht aantallen'!E:E)*'Calculatie sheet'!$H84+LOOKUP('Calculatie sheet'!$E$2,'Objectenoverzicht aantallen'!$A:$A,'Objectenoverzicht aantallen'!F:F)*'Calculatie sheet'!$H84+LOOKUP('Calculatie sheet'!$E$2,'Objectenoverzicht aantallen'!$A:$A,'Objectenoverzicht aantallen'!G:G)*'Calculatie sheet'!$H84+LOOKUP('Calculatie sheet'!$E$2,'Objectenoverzicht aantallen'!$A:$A,'Objectenoverzicht aantallen'!H:H)*'Calculatie sheet'!$H84+LOOKUP('Calculatie sheet'!$E$2,'Objectenoverzicht aantallen'!$A:$A,'Objectenoverzicht aantallen'!I:I)*'Calculatie sheet'!$H84+LOOKUP('Calculatie sheet'!$E$2,'Objectenoverzicht aantallen'!$A:$A,'Objectenoverzicht aantallen'!J:J)*'Calculatie sheet'!$H84+LOOKUP('Calculatie sheet'!$E$2,'Objectenoverzicht aantallen'!$A:$A,'Objectenoverzicht aantallen'!K:K)*'Calculatie sheet'!$H84+LOOKUP('Calculatie sheet'!$E$2,'Objectenoverzicht aantallen'!$A:$A,'Objectenoverzicht aantallen'!L:L)*'Calculatie sheet'!$H84+LOOKUP('Calculatie sheet'!$E$2,'Objectenoverzicht aantallen'!$A:$A,'Objectenoverzicht aantallen'!M:M)*'Calculatie sheet'!$H84+LOOKUP('Calculatie sheet'!$E$2,'Objectenoverzicht aantallen'!$A:$A,'Objectenoverzicht aantallen'!N:N)*'Calculatie sheet'!$H84)/1000</f>
        <v>0</v>
      </c>
      <c r="U3" s="571">
        <f>(LOOKUP('Calculatie sheet'!$H$2,'Objectenoverzicht aantallen'!$A:$A,'Objectenoverzicht aantallen'!$C:$C)*'Calculatie sheet'!$H84+LOOKUP('Calculatie sheet'!$E$2,'Objectenoverzicht aantallen'!$A:$A,'Objectenoverzicht aantallen'!E:E)*'Calculatie sheet'!$H84+LOOKUP('Calculatie sheet'!$E$2,'Objectenoverzicht aantallen'!$A:$A,'Objectenoverzicht aantallen'!F:F)*'Calculatie sheet'!$H84+LOOKUP('Calculatie sheet'!$E$2,'Objectenoverzicht aantallen'!$A:$A,'Objectenoverzicht aantallen'!G:G)*'Calculatie sheet'!$H84+LOOKUP('Calculatie sheet'!$E$2,'Objectenoverzicht aantallen'!$A:$A,'Objectenoverzicht aantallen'!H:H)*'Calculatie sheet'!$H84+LOOKUP('Calculatie sheet'!$E$2,'Objectenoverzicht aantallen'!$A:$A,'Objectenoverzicht aantallen'!I:I)*'Calculatie sheet'!$H84+LOOKUP('Calculatie sheet'!$E$2,'Objectenoverzicht aantallen'!$A:$A,'Objectenoverzicht aantallen'!J:J)*'Calculatie sheet'!$H84+LOOKUP('Calculatie sheet'!$E$2,'Objectenoverzicht aantallen'!$A:$A,'Objectenoverzicht aantallen'!K:K)*'Calculatie sheet'!$H84+LOOKUP('Calculatie sheet'!$E$2,'Objectenoverzicht aantallen'!$A:$A,'Objectenoverzicht aantallen'!L:L)*'Calculatie sheet'!$H84+LOOKUP('Calculatie sheet'!$E$2,'Objectenoverzicht aantallen'!$A:$A,'Objectenoverzicht aantallen'!M:M)*'Calculatie sheet'!$H84+LOOKUP('Calculatie sheet'!$E$2,'Objectenoverzicht aantallen'!$A:$A,'Objectenoverzicht aantallen'!N:N)*'Calculatie sheet'!$H84+LOOKUP('Calculatie sheet'!$E$2,'Objectenoverzicht aantallen'!$A:$A,'Objectenoverzicht aantallen'!O:O)*'Calculatie sheet'!$H84)/1000</f>
        <v>0</v>
      </c>
      <c r="W3" s="759" t="s">
        <v>966</v>
      </c>
      <c r="X3" s="571">
        <f>(LOOKUP('Calculatie sheet'!$H$2,'Objectenoverzicht aantallen'!$A:$A,'Objectenoverzicht aantallen'!$P:$P)*'Calculatie sheet'!$H$84)/'Calculatie sheet'!$H$64/1000</f>
        <v>0</v>
      </c>
      <c r="Y3" s="571">
        <f>(LOOKUP('Calculatie sheet'!$H$2,'Objectenoverzicht aantallen'!$A:$A,'Objectenoverzicht aantallen'!$P:$P)*'Calculatie sheet'!$H$84)/'Calculatie sheet'!$H$64/1000</f>
        <v>0</v>
      </c>
      <c r="Z3" s="571">
        <f>(LOOKUP('Calculatie sheet'!$H$2,'Objectenoverzicht aantallen'!$A:$A,'Objectenoverzicht aantallen'!$P:$P)*'Calculatie sheet'!$H$84)/'Calculatie sheet'!$H$64/1000</f>
        <v>0</v>
      </c>
      <c r="AA3" s="571">
        <f>(LOOKUP('Calculatie sheet'!$H$2,'Objectenoverzicht aantallen'!$A:$A,'Objectenoverzicht aantallen'!$P:$P)*'Calculatie sheet'!$H$84)/'Calculatie sheet'!$H$64/1000</f>
        <v>0</v>
      </c>
      <c r="AB3" s="571">
        <f>(LOOKUP('Calculatie sheet'!$H$2,'Objectenoverzicht aantallen'!$A:$A,'Objectenoverzicht aantallen'!$P:$P)*'Calculatie sheet'!$H$84)/'Calculatie sheet'!$H$64/1000</f>
        <v>0</v>
      </c>
      <c r="AC3" s="571">
        <f>(LOOKUP('Calculatie sheet'!$H$2,'Objectenoverzicht aantallen'!$A:$A,'Objectenoverzicht aantallen'!$P:$P)*'Calculatie sheet'!$H$84)/'Calculatie sheet'!$H$64/1000</f>
        <v>0</v>
      </c>
      <c r="AD3" s="571">
        <f>(LOOKUP('Calculatie sheet'!$H$2,'Objectenoverzicht aantallen'!$A:$A,'Objectenoverzicht aantallen'!$P:$P)*'Calculatie sheet'!$H$84)/'Calculatie sheet'!$H$64/1000</f>
        <v>0</v>
      </c>
      <c r="AE3" s="571">
        <f>(LOOKUP('Calculatie sheet'!$H$2,'Objectenoverzicht aantallen'!$A:$A,'Objectenoverzicht aantallen'!$P:$P)*'Calculatie sheet'!$H$84)/'Calculatie sheet'!$H$64/1000</f>
        <v>0</v>
      </c>
      <c r="AF3" s="571">
        <f>(LOOKUP('Calculatie sheet'!$H$2,'Objectenoverzicht aantallen'!$A:$A,'Objectenoverzicht aantallen'!$P:$P)*'Calculatie sheet'!$H$84)/'Calculatie sheet'!$H$64/1000</f>
        <v>0</v>
      </c>
      <c r="AG3" s="571">
        <f>(LOOKUP('Calculatie sheet'!$H$2,'Objectenoverzicht aantallen'!$A:$A,'Objectenoverzicht aantallen'!$P:$P)*'Calculatie sheet'!$H$84)/'Calculatie sheet'!$H$64/1000</f>
        <v>0</v>
      </c>
      <c r="AH3" s="571">
        <f>(LOOKUP('Calculatie sheet'!$H$2,'Objectenoverzicht aantallen'!$A:$A,'Objectenoverzicht aantallen'!$P:$P)*'Calculatie sheet'!$H$84)/'Calculatie sheet'!$H$64/1000</f>
        <v>0</v>
      </c>
    </row>
    <row r="4" spans="1:34" x14ac:dyDescent="0.2">
      <c r="B4" s="760" t="s">
        <v>5</v>
      </c>
      <c r="C4" s="45">
        <f>'Calculatie sheet'!H85</f>
        <v>1161598.6330200001</v>
      </c>
      <c r="E4" s="760" t="s">
        <v>5</v>
      </c>
      <c r="H4" s="572">
        <f>C4*'Calculatie sheet'!$H$7</f>
        <v>0</v>
      </c>
      <c r="J4" s="760" t="s">
        <v>5</v>
      </c>
      <c r="K4" s="571">
        <f>(LOOKUP('Calculatie sheet'!$H$2,'Objectenoverzicht aantallen'!$A:$A,'Objectenoverzicht aantallen'!$C:$C)*'Calculatie sheet'!$H85+LOOKUP('Calculatie sheet'!$H$2,'Objectenoverzicht aantallen'!$A:$A,'Objectenoverzicht aantallen'!E:E)*'Calculatie sheet'!$H85)/1000</f>
        <v>0</v>
      </c>
      <c r="L4" s="571">
        <f>(LOOKUP('Calculatie sheet'!$H$2,'Objectenoverzicht aantallen'!$A:$A,'Objectenoverzicht aantallen'!$C:$C)*'Calculatie sheet'!$H85+LOOKUP('Calculatie sheet'!$E$2,'Objectenoverzicht aantallen'!$A:$A,'Objectenoverzicht aantallen'!E:E)*'Calculatie sheet'!$H85+LOOKUP('Calculatie sheet'!$E$2,'Objectenoverzicht aantallen'!$A:$A,'Objectenoverzicht aantallen'!F:F)*'Calculatie sheet'!$H85)/1000</f>
        <v>0</v>
      </c>
      <c r="M4" s="571">
        <f>(LOOKUP('Calculatie sheet'!$H$2,'Objectenoverzicht aantallen'!$A:$A,'Objectenoverzicht aantallen'!$C:$C)*'Calculatie sheet'!$H85+LOOKUP('Calculatie sheet'!$E$2,'Objectenoverzicht aantallen'!$A:$A,'Objectenoverzicht aantallen'!E:E)*'Calculatie sheet'!$H85+LOOKUP('Calculatie sheet'!$E$2,'Objectenoverzicht aantallen'!$A:$A,'Objectenoverzicht aantallen'!F:F)*'Calculatie sheet'!$H85+LOOKUP('Calculatie sheet'!$E$2,'Objectenoverzicht aantallen'!$A:$A,'Objectenoverzicht aantallen'!G:G)*'Calculatie sheet'!$H85)/1000</f>
        <v>0</v>
      </c>
      <c r="N4" s="571">
        <f>(LOOKUP('Calculatie sheet'!$H$2,'Objectenoverzicht aantallen'!$A:$A,'Objectenoverzicht aantallen'!$C:$C)*'Calculatie sheet'!$H85+LOOKUP('Calculatie sheet'!$E$2,'Objectenoverzicht aantallen'!$A:$A,'Objectenoverzicht aantallen'!E:E)*'Calculatie sheet'!$H85+LOOKUP('Calculatie sheet'!$E$2,'Objectenoverzicht aantallen'!$A:$A,'Objectenoverzicht aantallen'!F:F)*'Calculatie sheet'!$H85+LOOKUP('Calculatie sheet'!$E$2,'Objectenoverzicht aantallen'!$A:$A,'Objectenoverzicht aantallen'!G:G)*'Calculatie sheet'!$H85+LOOKUP('Calculatie sheet'!$E$2,'Objectenoverzicht aantallen'!$A:$A,'Objectenoverzicht aantallen'!H:H)*'Calculatie sheet'!$H85)/1000</f>
        <v>0</v>
      </c>
      <c r="O4" s="571">
        <f>(LOOKUP('Calculatie sheet'!$H$2,'Objectenoverzicht aantallen'!$A:$A,'Objectenoverzicht aantallen'!$C:$C)*'Calculatie sheet'!$H85+LOOKUP('Calculatie sheet'!$E$2,'Objectenoverzicht aantallen'!$A:$A,'Objectenoverzicht aantallen'!E:E)*'Calculatie sheet'!$H85+LOOKUP('Calculatie sheet'!$E$2,'Objectenoverzicht aantallen'!$A:$A,'Objectenoverzicht aantallen'!F:F)*'Calculatie sheet'!$H85+LOOKUP('Calculatie sheet'!$E$2,'Objectenoverzicht aantallen'!$A:$A,'Objectenoverzicht aantallen'!G:G)*'Calculatie sheet'!$H85+LOOKUP('Calculatie sheet'!$E$2,'Objectenoverzicht aantallen'!$A:$A,'Objectenoverzicht aantallen'!H:H)*'Calculatie sheet'!$H85+LOOKUP('Calculatie sheet'!$E$2,'Objectenoverzicht aantallen'!$A:$A,'Objectenoverzicht aantallen'!I:I)*'Calculatie sheet'!$H85)/1000</f>
        <v>0</v>
      </c>
      <c r="P4" s="571">
        <f>(LOOKUP('Calculatie sheet'!$H$2,'Objectenoverzicht aantallen'!$A:$A,'Objectenoverzicht aantallen'!$C:$C)*'Calculatie sheet'!$H85+LOOKUP('Calculatie sheet'!$E$2,'Objectenoverzicht aantallen'!$A:$A,'Objectenoverzicht aantallen'!E:E)*'Calculatie sheet'!$H85+LOOKUP('Calculatie sheet'!$E$2,'Objectenoverzicht aantallen'!$A:$A,'Objectenoverzicht aantallen'!F:F)*'Calculatie sheet'!$H85+LOOKUP('Calculatie sheet'!$E$2,'Objectenoverzicht aantallen'!$A:$A,'Objectenoverzicht aantallen'!G:G)*'Calculatie sheet'!$H85+LOOKUP('Calculatie sheet'!$E$2,'Objectenoverzicht aantallen'!$A:$A,'Objectenoverzicht aantallen'!H:H)*'Calculatie sheet'!$H85+LOOKUP('Calculatie sheet'!$E$2,'Objectenoverzicht aantallen'!$A:$A,'Objectenoverzicht aantallen'!I:I)*'Calculatie sheet'!$H85+LOOKUP('Calculatie sheet'!$E$2,'Objectenoverzicht aantallen'!$A:$A,'Objectenoverzicht aantallen'!J:J)*'Calculatie sheet'!$H85)/1000</f>
        <v>0</v>
      </c>
      <c r="Q4" s="571">
        <f>(LOOKUP('Calculatie sheet'!$H$2,'Objectenoverzicht aantallen'!$A:$A,'Objectenoverzicht aantallen'!$C:$C)*'Calculatie sheet'!$H85+LOOKUP('Calculatie sheet'!$E$2,'Objectenoverzicht aantallen'!$A:$A,'Objectenoverzicht aantallen'!E:E)*'Calculatie sheet'!$H85+LOOKUP('Calculatie sheet'!$E$2,'Objectenoverzicht aantallen'!$A:$A,'Objectenoverzicht aantallen'!F:F)*'Calculatie sheet'!$H85+LOOKUP('Calculatie sheet'!$E$2,'Objectenoverzicht aantallen'!$A:$A,'Objectenoverzicht aantallen'!G:G)*'Calculatie sheet'!$H85+LOOKUP('Calculatie sheet'!$E$2,'Objectenoverzicht aantallen'!$A:$A,'Objectenoverzicht aantallen'!H:H)*'Calculatie sheet'!$H85+LOOKUP('Calculatie sheet'!$E$2,'Objectenoverzicht aantallen'!$A:$A,'Objectenoverzicht aantallen'!I:I)*'Calculatie sheet'!$H85+LOOKUP('Calculatie sheet'!$E$2,'Objectenoverzicht aantallen'!$A:$A,'Objectenoverzicht aantallen'!J:J)*'Calculatie sheet'!$H85+LOOKUP('Calculatie sheet'!$E$2,'Objectenoverzicht aantallen'!$A:$A,'Objectenoverzicht aantallen'!K:K)*'Calculatie sheet'!$H85)/1000</f>
        <v>0</v>
      </c>
      <c r="R4" s="571">
        <f>(LOOKUP('Calculatie sheet'!$H$2,'Objectenoverzicht aantallen'!$A:$A,'Objectenoverzicht aantallen'!$C:$C)*'Calculatie sheet'!$H85+LOOKUP('Calculatie sheet'!$E$2,'Objectenoverzicht aantallen'!$A:$A,'Objectenoverzicht aantallen'!E:E)*'Calculatie sheet'!$H85+LOOKUP('Calculatie sheet'!$E$2,'Objectenoverzicht aantallen'!$A:$A,'Objectenoverzicht aantallen'!F:F)*'Calculatie sheet'!$H85+LOOKUP('Calculatie sheet'!$E$2,'Objectenoverzicht aantallen'!$A:$A,'Objectenoverzicht aantallen'!G:G)*'Calculatie sheet'!$H85+LOOKUP('Calculatie sheet'!$E$2,'Objectenoverzicht aantallen'!$A:$A,'Objectenoverzicht aantallen'!H:H)*'Calculatie sheet'!$H85+LOOKUP('Calculatie sheet'!$E$2,'Objectenoverzicht aantallen'!$A:$A,'Objectenoverzicht aantallen'!I:I)*'Calculatie sheet'!$H85+LOOKUP('Calculatie sheet'!$E$2,'Objectenoverzicht aantallen'!$A:$A,'Objectenoverzicht aantallen'!J:J)*'Calculatie sheet'!$H85+LOOKUP('Calculatie sheet'!$E$2,'Objectenoverzicht aantallen'!$A:$A,'Objectenoverzicht aantallen'!K:K)*'Calculatie sheet'!$H85+LOOKUP('Calculatie sheet'!$E$2,'Objectenoverzicht aantallen'!$A:$A,'Objectenoverzicht aantallen'!L:L)*'Calculatie sheet'!$H85)/1000</f>
        <v>0</v>
      </c>
      <c r="S4" s="571">
        <f>(LOOKUP('Calculatie sheet'!$H$2,'Objectenoverzicht aantallen'!$A:$A,'Objectenoverzicht aantallen'!$C:$C)*'Calculatie sheet'!$H85+LOOKUP('Calculatie sheet'!$E$2,'Objectenoverzicht aantallen'!$A:$A,'Objectenoverzicht aantallen'!E:E)*'Calculatie sheet'!$H85+LOOKUP('Calculatie sheet'!$E$2,'Objectenoverzicht aantallen'!$A:$A,'Objectenoverzicht aantallen'!F:F)*'Calculatie sheet'!$H85+LOOKUP('Calculatie sheet'!$E$2,'Objectenoverzicht aantallen'!$A:$A,'Objectenoverzicht aantallen'!G:G)*'Calculatie sheet'!$H85+LOOKUP('Calculatie sheet'!$E$2,'Objectenoverzicht aantallen'!$A:$A,'Objectenoverzicht aantallen'!H:H)*'Calculatie sheet'!$H85+LOOKUP('Calculatie sheet'!$E$2,'Objectenoverzicht aantallen'!$A:$A,'Objectenoverzicht aantallen'!I:I)*'Calculatie sheet'!$H85+LOOKUP('Calculatie sheet'!$E$2,'Objectenoverzicht aantallen'!$A:$A,'Objectenoverzicht aantallen'!J:J)*'Calculatie sheet'!$H85+LOOKUP('Calculatie sheet'!$E$2,'Objectenoverzicht aantallen'!$A:$A,'Objectenoverzicht aantallen'!K:K)*'Calculatie sheet'!$H85+LOOKUP('Calculatie sheet'!$E$2,'Objectenoverzicht aantallen'!$A:$A,'Objectenoverzicht aantallen'!L:L)*'Calculatie sheet'!$H85+LOOKUP('Calculatie sheet'!$E$2,'Objectenoverzicht aantallen'!$A:$A,'Objectenoverzicht aantallen'!M:M)*'Calculatie sheet'!$H85)/1000</f>
        <v>0</v>
      </c>
      <c r="T4" s="571">
        <f>(LOOKUP('Calculatie sheet'!$H$2,'Objectenoverzicht aantallen'!$A:$A,'Objectenoverzicht aantallen'!$C:$C)*'Calculatie sheet'!$H85+LOOKUP('Calculatie sheet'!$E$2,'Objectenoverzicht aantallen'!$A:$A,'Objectenoverzicht aantallen'!E:E)*'Calculatie sheet'!$H85+LOOKUP('Calculatie sheet'!$E$2,'Objectenoverzicht aantallen'!$A:$A,'Objectenoverzicht aantallen'!F:F)*'Calculatie sheet'!$H85+LOOKUP('Calculatie sheet'!$E$2,'Objectenoverzicht aantallen'!$A:$A,'Objectenoverzicht aantallen'!G:G)*'Calculatie sheet'!$H85+LOOKUP('Calculatie sheet'!$E$2,'Objectenoverzicht aantallen'!$A:$A,'Objectenoverzicht aantallen'!H:H)*'Calculatie sheet'!$H85+LOOKUP('Calculatie sheet'!$E$2,'Objectenoverzicht aantallen'!$A:$A,'Objectenoverzicht aantallen'!I:I)*'Calculatie sheet'!$H85+LOOKUP('Calculatie sheet'!$E$2,'Objectenoverzicht aantallen'!$A:$A,'Objectenoverzicht aantallen'!J:J)*'Calculatie sheet'!$H85+LOOKUP('Calculatie sheet'!$E$2,'Objectenoverzicht aantallen'!$A:$A,'Objectenoverzicht aantallen'!K:K)*'Calculatie sheet'!$H85+LOOKUP('Calculatie sheet'!$E$2,'Objectenoverzicht aantallen'!$A:$A,'Objectenoverzicht aantallen'!L:L)*'Calculatie sheet'!$H85+LOOKUP('Calculatie sheet'!$E$2,'Objectenoverzicht aantallen'!$A:$A,'Objectenoverzicht aantallen'!M:M)*'Calculatie sheet'!$H85+LOOKUP('Calculatie sheet'!$E$2,'Objectenoverzicht aantallen'!$A:$A,'Objectenoverzicht aantallen'!N:N)*'Calculatie sheet'!$H85)/1000</f>
        <v>0</v>
      </c>
      <c r="U4" s="571">
        <f>(LOOKUP('Calculatie sheet'!$H$2,'Objectenoverzicht aantallen'!$A:$A,'Objectenoverzicht aantallen'!$C:$C)*'Calculatie sheet'!$H85+LOOKUP('Calculatie sheet'!$E$2,'Objectenoverzicht aantallen'!$A:$A,'Objectenoverzicht aantallen'!E:E)*'Calculatie sheet'!$H85+LOOKUP('Calculatie sheet'!$E$2,'Objectenoverzicht aantallen'!$A:$A,'Objectenoverzicht aantallen'!F:F)*'Calculatie sheet'!$H85+LOOKUP('Calculatie sheet'!$E$2,'Objectenoverzicht aantallen'!$A:$A,'Objectenoverzicht aantallen'!G:G)*'Calculatie sheet'!$H85+LOOKUP('Calculatie sheet'!$E$2,'Objectenoverzicht aantallen'!$A:$A,'Objectenoverzicht aantallen'!H:H)*'Calculatie sheet'!$H85+LOOKUP('Calculatie sheet'!$E$2,'Objectenoverzicht aantallen'!$A:$A,'Objectenoverzicht aantallen'!I:I)*'Calculatie sheet'!$H85+LOOKUP('Calculatie sheet'!$E$2,'Objectenoverzicht aantallen'!$A:$A,'Objectenoverzicht aantallen'!J:J)*'Calculatie sheet'!$H85+LOOKUP('Calculatie sheet'!$E$2,'Objectenoverzicht aantallen'!$A:$A,'Objectenoverzicht aantallen'!K:K)*'Calculatie sheet'!$H85+LOOKUP('Calculatie sheet'!$E$2,'Objectenoverzicht aantallen'!$A:$A,'Objectenoverzicht aantallen'!L:L)*'Calculatie sheet'!$H85+LOOKUP('Calculatie sheet'!$E$2,'Objectenoverzicht aantallen'!$A:$A,'Objectenoverzicht aantallen'!M:M)*'Calculatie sheet'!$H85+LOOKUP('Calculatie sheet'!$E$2,'Objectenoverzicht aantallen'!$A:$A,'Objectenoverzicht aantallen'!N:N)*'Calculatie sheet'!$H85+LOOKUP('Calculatie sheet'!$E$2,'Objectenoverzicht aantallen'!$A:$A,'Objectenoverzicht aantallen'!O:O)*'Calculatie sheet'!$H85)/1000</f>
        <v>0</v>
      </c>
      <c r="W4" s="760" t="s">
        <v>5</v>
      </c>
      <c r="X4" s="571">
        <f>(LOOKUP('Calculatie sheet'!$H$2,'Objectenoverzicht aantallen'!$A:$A,'Objectenoverzicht aantallen'!Q:Q)*'Calculatie sheet'!$H$85)/1000</f>
        <v>0</v>
      </c>
      <c r="Y4" s="571">
        <f>(LOOKUP('Calculatie sheet'!$H$2,'Objectenoverzicht aantallen'!$A:$A,'Objectenoverzicht aantallen'!R:R)*'Calculatie sheet'!$H$85)/1000</f>
        <v>0</v>
      </c>
      <c r="Z4" s="571">
        <f>(LOOKUP('Calculatie sheet'!$H$2,'Objectenoverzicht aantallen'!$A:$A,'Objectenoverzicht aantallen'!S:S)*'Calculatie sheet'!$H$85)/1000</f>
        <v>0</v>
      </c>
      <c r="AA4" s="571">
        <f>(LOOKUP('Calculatie sheet'!$H$2,'Objectenoverzicht aantallen'!$A:$A,'Objectenoverzicht aantallen'!T:T)*'Calculatie sheet'!$H$85)/1000</f>
        <v>0</v>
      </c>
      <c r="AB4" s="571">
        <f>(LOOKUP('Calculatie sheet'!$H$2,'Objectenoverzicht aantallen'!$A:$A,'Objectenoverzicht aantallen'!U:U)*'Calculatie sheet'!$H$85)/1000</f>
        <v>0</v>
      </c>
      <c r="AC4" s="571">
        <f>(LOOKUP('Calculatie sheet'!$H$2,'Objectenoverzicht aantallen'!$A:$A,'Objectenoverzicht aantallen'!V:V)*'Calculatie sheet'!$H$85)/1000</f>
        <v>0</v>
      </c>
      <c r="AD4" s="571">
        <f>(LOOKUP('Calculatie sheet'!$H$2,'Objectenoverzicht aantallen'!$A:$A,'Objectenoverzicht aantallen'!W:W)*'Calculatie sheet'!$H$85)/1000</f>
        <v>0</v>
      </c>
      <c r="AE4" s="571">
        <f>(LOOKUP('Calculatie sheet'!$H$2,'Objectenoverzicht aantallen'!$A:$A,'Objectenoverzicht aantallen'!X:X)*'Calculatie sheet'!$H$85)/1000</f>
        <v>0</v>
      </c>
      <c r="AF4" s="571">
        <f>(LOOKUP('Calculatie sheet'!$H$2,'Objectenoverzicht aantallen'!$A:$A,'Objectenoverzicht aantallen'!I:I)*'Calculatie sheet'!$H$85)/1000</f>
        <v>0</v>
      </c>
      <c r="AG4" s="571">
        <f>(LOOKUP('Calculatie sheet'!$H$2,'Objectenoverzicht aantallen'!$A:$A,'Objectenoverzicht aantallen'!Z:Z)*'Calculatie sheet'!$H$85)/1000</f>
        <v>0</v>
      </c>
      <c r="AH4" s="571">
        <f>(LOOKUP('Calculatie sheet'!$H$2,'Objectenoverzicht aantallen'!$A:$A,'Objectenoverzicht aantallen'!AA:AA)*'Calculatie sheet'!$H$85)/1000</f>
        <v>0</v>
      </c>
    </row>
    <row r="5" spans="1:34" x14ac:dyDescent="0.2">
      <c r="B5" s="577" t="s">
        <v>673</v>
      </c>
      <c r="C5" s="45">
        <f>'Calculatie sheet'!H86</f>
        <v>-309337.96698000003</v>
      </c>
      <c r="E5" s="577" t="s">
        <v>673</v>
      </c>
      <c r="H5" s="572">
        <f>C5*'Calculatie sheet'!$H$7</f>
        <v>0</v>
      </c>
      <c r="J5" s="577" t="s">
        <v>673</v>
      </c>
      <c r="K5" s="571">
        <f>(LOOKUP('Calculatie sheet'!$H$2,'Objectenoverzicht aantallen'!$A:$A,'Objectenoverzicht aantallen'!$C:$C)*'Calculatie sheet'!$H86+LOOKUP('Calculatie sheet'!$H$2,'Objectenoverzicht aantallen'!$A:$A,'Objectenoverzicht aantallen'!E:E)*'Calculatie sheet'!$H86)/1000</f>
        <v>0</v>
      </c>
      <c r="L5" s="571">
        <f>(LOOKUP('Calculatie sheet'!$H$2,'Objectenoverzicht aantallen'!$A:$A,'Objectenoverzicht aantallen'!$C:$C)*'Calculatie sheet'!$H86+LOOKUP('Calculatie sheet'!$E$2,'Objectenoverzicht aantallen'!$A:$A,'Objectenoverzicht aantallen'!E:E)*'Calculatie sheet'!$H86+LOOKUP('Calculatie sheet'!$E$2,'Objectenoverzicht aantallen'!$A:$A,'Objectenoverzicht aantallen'!F:F)*'Calculatie sheet'!$H86)/1000</f>
        <v>0</v>
      </c>
      <c r="M5" s="571">
        <f>(LOOKUP('Calculatie sheet'!$H$2,'Objectenoverzicht aantallen'!$A:$A,'Objectenoverzicht aantallen'!$C:$C)*'Calculatie sheet'!$H86+LOOKUP('Calculatie sheet'!$E$2,'Objectenoverzicht aantallen'!$A:$A,'Objectenoverzicht aantallen'!E:E)*'Calculatie sheet'!$H86+LOOKUP('Calculatie sheet'!$E$2,'Objectenoverzicht aantallen'!$A:$A,'Objectenoverzicht aantallen'!F:F)*'Calculatie sheet'!$H86+LOOKUP('Calculatie sheet'!$E$2,'Objectenoverzicht aantallen'!$A:$A,'Objectenoverzicht aantallen'!G:G)*'Calculatie sheet'!$H86)/1000</f>
        <v>0</v>
      </c>
      <c r="N5" s="571">
        <f>(LOOKUP('Calculatie sheet'!$H$2,'Objectenoverzicht aantallen'!$A:$A,'Objectenoverzicht aantallen'!$C:$C)*'Calculatie sheet'!$H86+LOOKUP('Calculatie sheet'!$E$2,'Objectenoverzicht aantallen'!$A:$A,'Objectenoverzicht aantallen'!E:E)*'Calculatie sheet'!$H86+LOOKUP('Calculatie sheet'!$E$2,'Objectenoverzicht aantallen'!$A:$A,'Objectenoverzicht aantallen'!F:F)*'Calculatie sheet'!$H86+LOOKUP('Calculatie sheet'!$E$2,'Objectenoverzicht aantallen'!$A:$A,'Objectenoverzicht aantallen'!G:G)*'Calculatie sheet'!$H86+LOOKUP('Calculatie sheet'!$E$2,'Objectenoverzicht aantallen'!$A:$A,'Objectenoverzicht aantallen'!H:H)*'Calculatie sheet'!$H86)/1000</f>
        <v>0</v>
      </c>
      <c r="O5" s="571">
        <f>(LOOKUP('Calculatie sheet'!$H$2,'Objectenoverzicht aantallen'!$A:$A,'Objectenoverzicht aantallen'!$C:$C)*'Calculatie sheet'!$H86+LOOKUP('Calculatie sheet'!$E$2,'Objectenoverzicht aantallen'!$A:$A,'Objectenoverzicht aantallen'!E:E)*'Calculatie sheet'!$H86+LOOKUP('Calculatie sheet'!$E$2,'Objectenoverzicht aantallen'!$A:$A,'Objectenoverzicht aantallen'!F:F)*'Calculatie sheet'!$H86+LOOKUP('Calculatie sheet'!$E$2,'Objectenoverzicht aantallen'!$A:$A,'Objectenoverzicht aantallen'!G:G)*'Calculatie sheet'!$H86+LOOKUP('Calculatie sheet'!$E$2,'Objectenoverzicht aantallen'!$A:$A,'Objectenoverzicht aantallen'!H:H)*'Calculatie sheet'!$H86+LOOKUP('Calculatie sheet'!$E$2,'Objectenoverzicht aantallen'!$A:$A,'Objectenoverzicht aantallen'!I:I)*'Calculatie sheet'!$H86)/1000</f>
        <v>0</v>
      </c>
      <c r="P5" s="571">
        <f>(LOOKUP('Calculatie sheet'!$H$2,'Objectenoverzicht aantallen'!$A:$A,'Objectenoverzicht aantallen'!$C:$C)*'Calculatie sheet'!$H86+LOOKUP('Calculatie sheet'!$E$2,'Objectenoverzicht aantallen'!$A:$A,'Objectenoverzicht aantallen'!E:E)*'Calculatie sheet'!$H86+LOOKUP('Calculatie sheet'!$E$2,'Objectenoverzicht aantallen'!$A:$A,'Objectenoverzicht aantallen'!F:F)*'Calculatie sheet'!$H86+LOOKUP('Calculatie sheet'!$E$2,'Objectenoverzicht aantallen'!$A:$A,'Objectenoverzicht aantallen'!G:G)*'Calculatie sheet'!$H86+LOOKUP('Calculatie sheet'!$E$2,'Objectenoverzicht aantallen'!$A:$A,'Objectenoverzicht aantallen'!H:H)*'Calculatie sheet'!$H86+LOOKUP('Calculatie sheet'!$E$2,'Objectenoverzicht aantallen'!$A:$A,'Objectenoverzicht aantallen'!I:I)*'Calculatie sheet'!$H86+LOOKUP('Calculatie sheet'!$E$2,'Objectenoverzicht aantallen'!$A:$A,'Objectenoverzicht aantallen'!J:J)*'Calculatie sheet'!$H86)/1000</f>
        <v>0</v>
      </c>
      <c r="Q5" s="571">
        <f>(LOOKUP('Calculatie sheet'!$H$2,'Objectenoverzicht aantallen'!$A:$A,'Objectenoverzicht aantallen'!$C:$C)*'Calculatie sheet'!$H86+LOOKUP('Calculatie sheet'!$E$2,'Objectenoverzicht aantallen'!$A:$A,'Objectenoverzicht aantallen'!E:E)*'Calculatie sheet'!$H86+LOOKUP('Calculatie sheet'!$E$2,'Objectenoverzicht aantallen'!$A:$A,'Objectenoverzicht aantallen'!F:F)*'Calculatie sheet'!$H86+LOOKUP('Calculatie sheet'!$E$2,'Objectenoverzicht aantallen'!$A:$A,'Objectenoverzicht aantallen'!G:G)*'Calculatie sheet'!$H86+LOOKUP('Calculatie sheet'!$E$2,'Objectenoverzicht aantallen'!$A:$A,'Objectenoverzicht aantallen'!H:H)*'Calculatie sheet'!$H86+LOOKUP('Calculatie sheet'!$E$2,'Objectenoverzicht aantallen'!$A:$A,'Objectenoverzicht aantallen'!I:I)*'Calculatie sheet'!$H86+LOOKUP('Calculatie sheet'!$E$2,'Objectenoverzicht aantallen'!$A:$A,'Objectenoverzicht aantallen'!J:J)*'Calculatie sheet'!$H86+LOOKUP('Calculatie sheet'!$E$2,'Objectenoverzicht aantallen'!$A:$A,'Objectenoverzicht aantallen'!K:K)*'Calculatie sheet'!$H86)/1000</f>
        <v>0</v>
      </c>
      <c r="R5" s="571">
        <f>(LOOKUP('Calculatie sheet'!$H$2,'Objectenoverzicht aantallen'!$A:$A,'Objectenoverzicht aantallen'!$C:$C)*'Calculatie sheet'!$H86+LOOKUP('Calculatie sheet'!$E$2,'Objectenoverzicht aantallen'!$A:$A,'Objectenoverzicht aantallen'!E:E)*'Calculatie sheet'!$H86+LOOKUP('Calculatie sheet'!$E$2,'Objectenoverzicht aantallen'!$A:$A,'Objectenoverzicht aantallen'!F:F)*'Calculatie sheet'!$H86+LOOKUP('Calculatie sheet'!$E$2,'Objectenoverzicht aantallen'!$A:$A,'Objectenoverzicht aantallen'!G:G)*'Calculatie sheet'!$H86+LOOKUP('Calculatie sheet'!$E$2,'Objectenoverzicht aantallen'!$A:$A,'Objectenoverzicht aantallen'!H:H)*'Calculatie sheet'!$H86+LOOKUP('Calculatie sheet'!$E$2,'Objectenoverzicht aantallen'!$A:$A,'Objectenoverzicht aantallen'!I:I)*'Calculatie sheet'!$H86+LOOKUP('Calculatie sheet'!$E$2,'Objectenoverzicht aantallen'!$A:$A,'Objectenoverzicht aantallen'!J:J)*'Calculatie sheet'!$H86+LOOKUP('Calculatie sheet'!$E$2,'Objectenoverzicht aantallen'!$A:$A,'Objectenoverzicht aantallen'!K:K)*'Calculatie sheet'!$H86+LOOKUP('Calculatie sheet'!$E$2,'Objectenoverzicht aantallen'!$A:$A,'Objectenoverzicht aantallen'!L:L)*'Calculatie sheet'!$H86)/1000</f>
        <v>0</v>
      </c>
      <c r="S5" s="571">
        <f>(LOOKUP('Calculatie sheet'!$H$2,'Objectenoverzicht aantallen'!$A:$A,'Objectenoverzicht aantallen'!$C:$C)*'Calculatie sheet'!$H86+LOOKUP('Calculatie sheet'!$E$2,'Objectenoverzicht aantallen'!$A:$A,'Objectenoverzicht aantallen'!E:E)*'Calculatie sheet'!$H86+LOOKUP('Calculatie sheet'!$E$2,'Objectenoverzicht aantallen'!$A:$A,'Objectenoverzicht aantallen'!F:F)*'Calculatie sheet'!$H86+LOOKUP('Calculatie sheet'!$E$2,'Objectenoverzicht aantallen'!$A:$A,'Objectenoverzicht aantallen'!G:G)*'Calculatie sheet'!$H86+LOOKUP('Calculatie sheet'!$E$2,'Objectenoverzicht aantallen'!$A:$A,'Objectenoverzicht aantallen'!H:H)*'Calculatie sheet'!$H86+LOOKUP('Calculatie sheet'!$E$2,'Objectenoverzicht aantallen'!$A:$A,'Objectenoverzicht aantallen'!I:I)*'Calculatie sheet'!$H86+LOOKUP('Calculatie sheet'!$E$2,'Objectenoverzicht aantallen'!$A:$A,'Objectenoverzicht aantallen'!J:J)*'Calculatie sheet'!$H86+LOOKUP('Calculatie sheet'!$E$2,'Objectenoverzicht aantallen'!$A:$A,'Objectenoverzicht aantallen'!K:K)*'Calculatie sheet'!$H86+LOOKUP('Calculatie sheet'!$E$2,'Objectenoverzicht aantallen'!$A:$A,'Objectenoverzicht aantallen'!L:L)*'Calculatie sheet'!$H86+LOOKUP('Calculatie sheet'!$E$2,'Objectenoverzicht aantallen'!$A:$A,'Objectenoverzicht aantallen'!M:M)*'Calculatie sheet'!$H86)/1000</f>
        <v>0</v>
      </c>
      <c r="T5" s="571">
        <f>(LOOKUP('Calculatie sheet'!$H$2,'Objectenoverzicht aantallen'!$A:$A,'Objectenoverzicht aantallen'!$C:$C)*'Calculatie sheet'!$H86+LOOKUP('Calculatie sheet'!$E$2,'Objectenoverzicht aantallen'!$A:$A,'Objectenoverzicht aantallen'!E:E)*'Calculatie sheet'!$H86+LOOKUP('Calculatie sheet'!$E$2,'Objectenoverzicht aantallen'!$A:$A,'Objectenoverzicht aantallen'!F:F)*'Calculatie sheet'!$H86+LOOKUP('Calculatie sheet'!$E$2,'Objectenoverzicht aantallen'!$A:$A,'Objectenoverzicht aantallen'!G:G)*'Calculatie sheet'!$H86+LOOKUP('Calculatie sheet'!$E$2,'Objectenoverzicht aantallen'!$A:$A,'Objectenoverzicht aantallen'!H:H)*'Calculatie sheet'!$H86+LOOKUP('Calculatie sheet'!$E$2,'Objectenoverzicht aantallen'!$A:$A,'Objectenoverzicht aantallen'!I:I)*'Calculatie sheet'!$H86+LOOKUP('Calculatie sheet'!$E$2,'Objectenoverzicht aantallen'!$A:$A,'Objectenoverzicht aantallen'!J:J)*'Calculatie sheet'!$H86+LOOKUP('Calculatie sheet'!$E$2,'Objectenoverzicht aantallen'!$A:$A,'Objectenoverzicht aantallen'!K:K)*'Calculatie sheet'!$H86+LOOKUP('Calculatie sheet'!$E$2,'Objectenoverzicht aantallen'!$A:$A,'Objectenoverzicht aantallen'!L:L)*'Calculatie sheet'!$H86+LOOKUP('Calculatie sheet'!$E$2,'Objectenoverzicht aantallen'!$A:$A,'Objectenoverzicht aantallen'!M:M)*'Calculatie sheet'!$H86+LOOKUP('Calculatie sheet'!$E$2,'Objectenoverzicht aantallen'!$A:$A,'Objectenoverzicht aantallen'!N:N)*'Calculatie sheet'!$H86)/1000</f>
        <v>0</v>
      </c>
      <c r="U5" s="571">
        <f>(LOOKUP('Calculatie sheet'!$H$2,'Objectenoverzicht aantallen'!$A:$A,'Objectenoverzicht aantallen'!$C:$C)*'Calculatie sheet'!$H86+LOOKUP('Calculatie sheet'!$E$2,'Objectenoverzicht aantallen'!$A:$A,'Objectenoverzicht aantallen'!E:E)*'Calculatie sheet'!$H86+LOOKUP('Calculatie sheet'!$E$2,'Objectenoverzicht aantallen'!$A:$A,'Objectenoverzicht aantallen'!F:F)*'Calculatie sheet'!$H86+LOOKUP('Calculatie sheet'!$E$2,'Objectenoverzicht aantallen'!$A:$A,'Objectenoverzicht aantallen'!G:G)*'Calculatie sheet'!$H86+LOOKUP('Calculatie sheet'!$E$2,'Objectenoverzicht aantallen'!$A:$A,'Objectenoverzicht aantallen'!H:H)*'Calculatie sheet'!$H86+LOOKUP('Calculatie sheet'!$E$2,'Objectenoverzicht aantallen'!$A:$A,'Objectenoverzicht aantallen'!I:I)*'Calculatie sheet'!$H86+LOOKUP('Calculatie sheet'!$E$2,'Objectenoverzicht aantallen'!$A:$A,'Objectenoverzicht aantallen'!J:J)*'Calculatie sheet'!$H86+LOOKUP('Calculatie sheet'!$E$2,'Objectenoverzicht aantallen'!$A:$A,'Objectenoverzicht aantallen'!K:K)*'Calculatie sheet'!$H86+LOOKUP('Calculatie sheet'!$E$2,'Objectenoverzicht aantallen'!$A:$A,'Objectenoverzicht aantallen'!L:L)*'Calculatie sheet'!$H86+LOOKUP('Calculatie sheet'!$E$2,'Objectenoverzicht aantallen'!$A:$A,'Objectenoverzicht aantallen'!M:M)*'Calculatie sheet'!$H86+LOOKUP('Calculatie sheet'!$E$2,'Objectenoverzicht aantallen'!$A:$A,'Objectenoverzicht aantallen'!N:N)*'Calculatie sheet'!$H86+LOOKUP('Calculatie sheet'!$E$2,'Objectenoverzicht aantallen'!$A:$A,'Objectenoverzicht aantallen'!O:O)*'Calculatie sheet'!$H86)/1000</f>
        <v>0</v>
      </c>
      <c r="W5" s="577" t="s">
        <v>673</v>
      </c>
      <c r="X5" s="571">
        <f>(LOOKUP('Calculatie sheet'!$H$2,'Objectenoverzicht aantallen'!$A:$A,'Objectenoverzicht aantallen'!Q:Q)*'Calculatie sheet'!$H$86)/1000</f>
        <v>0</v>
      </c>
      <c r="Y5" s="571">
        <f>(LOOKUP('Calculatie sheet'!$H$2,'Objectenoverzicht aantallen'!$A:$A,'Objectenoverzicht aantallen'!R:R)*'Calculatie sheet'!$H$86)/1000</f>
        <v>0</v>
      </c>
      <c r="Z5" s="571">
        <f>(LOOKUP('Calculatie sheet'!$H$2,'Objectenoverzicht aantallen'!$A:$A,'Objectenoverzicht aantallen'!S:S)*'Calculatie sheet'!$H$86)/1000</f>
        <v>0</v>
      </c>
      <c r="AA5" s="571">
        <f>(LOOKUP('Calculatie sheet'!$H$2,'Objectenoverzicht aantallen'!$A:$A,'Objectenoverzicht aantallen'!T:T)*'Calculatie sheet'!$H$86)/1000</f>
        <v>0</v>
      </c>
      <c r="AB5" s="571">
        <f>(LOOKUP('Calculatie sheet'!$H$2,'Objectenoverzicht aantallen'!$A:$A,'Objectenoverzicht aantallen'!U:U)*'Calculatie sheet'!$H$86)/1000</f>
        <v>0</v>
      </c>
      <c r="AC5" s="571">
        <f>(LOOKUP('Calculatie sheet'!$H$2,'Objectenoverzicht aantallen'!$A:$A,'Objectenoverzicht aantallen'!V:V)*'Calculatie sheet'!$H$86)/1000</f>
        <v>0</v>
      </c>
      <c r="AD5" s="571">
        <f>(LOOKUP('Calculatie sheet'!$H$2,'Objectenoverzicht aantallen'!$A:$A,'Objectenoverzicht aantallen'!W:W)*'Calculatie sheet'!$H$86)/1000</f>
        <v>0</v>
      </c>
      <c r="AE5" s="571">
        <f>(LOOKUP('Calculatie sheet'!$H$2,'Objectenoverzicht aantallen'!$A:$A,'Objectenoverzicht aantallen'!X:X)*'Calculatie sheet'!$H$86)/1000</f>
        <v>0</v>
      </c>
      <c r="AF5" s="571">
        <f>(LOOKUP('Calculatie sheet'!$H$2,'Objectenoverzicht aantallen'!$A:$A,'Objectenoverzicht aantallen'!I:I)*'Calculatie sheet'!$H$86)/1000</f>
        <v>0</v>
      </c>
      <c r="AG5" s="571">
        <f>(LOOKUP('Calculatie sheet'!$H$2,'Objectenoverzicht aantallen'!$A:$A,'Objectenoverzicht aantallen'!Z:Z)*'Calculatie sheet'!$H$86)/1000</f>
        <v>0</v>
      </c>
      <c r="AH5" s="571">
        <f>(LOOKUP('Calculatie sheet'!$H$2,'Objectenoverzicht aantallen'!$A:$A,'Objectenoverzicht aantallen'!AA:AA)*'Calculatie sheet'!$H$86)/1000</f>
        <v>0</v>
      </c>
    </row>
  </sheetData>
  <pageMargins left="0.7" right="0.7" top="0.75" bottom="0.75" header="0.3" footer="0.3"/>
  <pageSetup paperSize="9" orientation="portrait" horizontalDpi="0" verticalDpi="0"/>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93F5-9024-BD47-BA22-FB49C395782F}">
  <dimension ref="A1:AH5"/>
  <sheetViews>
    <sheetView topLeftCell="F1" workbookViewId="0">
      <selection activeCell="W2" sqref="W2:W5"/>
    </sheetView>
  </sheetViews>
  <sheetFormatPr baseColWidth="10" defaultColWidth="11" defaultRowHeight="16" x14ac:dyDescent="0.2"/>
  <cols>
    <col min="1" max="1" width="21.1640625" bestFit="1" customWidth="1"/>
    <col min="8" max="8" width="14.1640625" bestFit="1" customWidth="1"/>
    <col min="11" max="21" width="12.1640625" bestFit="1" customWidth="1"/>
  </cols>
  <sheetData>
    <row r="1" spans="1:34" x14ac:dyDescent="0.2">
      <c r="A1" t="str">
        <f>'Calculatie sheet'!I3</f>
        <v>Onderdoorgang fauna/veetunnel (beton)</v>
      </c>
      <c r="B1" t="s">
        <v>73</v>
      </c>
      <c r="C1" t="s">
        <v>358</v>
      </c>
      <c r="E1" t="s">
        <v>62</v>
      </c>
      <c r="H1" s="569" t="s">
        <v>564</v>
      </c>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sheet'!I83</f>
        <v>15442.050499999999</v>
      </c>
      <c r="E2" s="758" t="s">
        <v>965</v>
      </c>
      <c r="H2" s="572">
        <f>C2*'Calculatie sheet'!$I$7</f>
        <v>0</v>
      </c>
      <c r="J2" s="758" t="s">
        <v>965</v>
      </c>
      <c r="K2" s="571">
        <f>(LOOKUP('Calculatie sheet'!$I$2,'Objectenoverzicht aantallen'!$A:$A,'Objectenoverzicht aantallen'!$C:$C)*'Calculatie sheet'!$I83+LOOKUP('Calculatie sheet'!$E$2,'Objectenoverzicht aantallen'!$A:$A,'Objectenoverzicht aantallen'!E:E)*'Calculatie sheet'!$I83)/1000</f>
        <v>0</v>
      </c>
      <c r="L2" s="571">
        <f>(LOOKUP('Calculatie sheet'!$I$2,'Objectenoverzicht aantallen'!$A:$A,'Objectenoverzicht aantallen'!$C:$C)*'Calculatie sheet'!$I83+LOOKUP('Calculatie sheet'!$E$2,'Objectenoverzicht aantallen'!$A:$A,'Objectenoverzicht aantallen'!E:E)*'Calculatie sheet'!$I83+LOOKUP('Calculatie sheet'!$E$2,'Objectenoverzicht aantallen'!$A:$A,'Objectenoverzicht aantallen'!F:F)*'Calculatie sheet'!$I83)/1000</f>
        <v>0</v>
      </c>
      <c r="M2" s="571">
        <f>(LOOKUP('Calculatie sheet'!$I$2,'Objectenoverzicht aantallen'!$A:$A,'Objectenoverzicht aantallen'!$C:$C)*'Calculatie sheet'!$I83+LOOKUP('Calculatie sheet'!$E$2,'Objectenoverzicht aantallen'!$A:$A,'Objectenoverzicht aantallen'!E:E)*'Calculatie sheet'!$I83+LOOKUP('Calculatie sheet'!$E$2,'Objectenoverzicht aantallen'!$A:$A,'Objectenoverzicht aantallen'!F:F)*'Calculatie sheet'!$I83+LOOKUP('Calculatie sheet'!$E$2,'Objectenoverzicht aantallen'!$A:$A,'Objectenoverzicht aantallen'!G:G)*'Calculatie sheet'!$I83)/1000</f>
        <v>0</v>
      </c>
      <c r="N2" s="571">
        <f>(LOOKUP('Calculatie sheet'!$I$2,'Objectenoverzicht aantallen'!$A:$A,'Objectenoverzicht aantallen'!$C:$C)*'Calculatie sheet'!$I83+LOOKUP('Calculatie sheet'!$E$2,'Objectenoverzicht aantallen'!$A:$A,'Objectenoverzicht aantallen'!E:E)*'Calculatie sheet'!$I83+LOOKUP('Calculatie sheet'!$E$2,'Objectenoverzicht aantallen'!$A:$A,'Objectenoverzicht aantallen'!F:F)*'Calculatie sheet'!$I83+LOOKUP('Calculatie sheet'!$E$2,'Objectenoverzicht aantallen'!$A:$A,'Objectenoverzicht aantallen'!G:G)*'Calculatie sheet'!$I83+LOOKUP('Calculatie sheet'!$E$2,'Objectenoverzicht aantallen'!$A:$A,'Objectenoverzicht aantallen'!H:H)*'Calculatie sheet'!$I83)/1000</f>
        <v>0</v>
      </c>
      <c r="O2" s="571">
        <f>(LOOKUP('Calculatie sheet'!$I$2,'Objectenoverzicht aantallen'!$A:$A,'Objectenoverzicht aantallen'!$C:$C)*'Calculatie sheet'!$I83+LOOKUP('Calculatie sheet'!$E$2,'Objectenoverzicht aantallen'!$A:$A,'Objectenoverzicht aantallen'!E:E)*'Calculatie sheet'!$I83+LOOKUP('Calculatie sheet'!$E$2,'Objectenoverzicht aantallen'!$A:$A,'Objectenoverzicht aantallen'!F:F)*'Calculatie sheet'!$I83+LOOKUP('Calculatie sheet'!$E$2,'Objectenoverzicht aantallen'!$A:$A,'Objectenoverzicht aantallen'!G:G)*'Calculatie sheet'!$I83+LOOKUP('Calculatie sheet'!$E$2,'Objectenoverzicht aantallen'!$A:$A,'Objectenoverzicht aantallen'!H:H)*'Calculatie sheet'!$I83+LOOKUP('Calculatie sheet'!$E$2,'Objectenoverzicht aantallen'!$A:$A,'Objectenoverzicht aantallen'!I:I)*'Calculatie sheet'!$I83)/1000</f>
        <v>0</v>
      </c>
      <c r="P2" s="571">
        <f>(LOOKUP('Calculatie sheet'!$I$2,'Objectenoverzicht aantallen'!$A:$A,'Objectenoverzicht aantallen'!$C:$C)*'Calculatie sheet'!$I83+LOOKUP('Calculatie sheet'!$E$2,'Objectenoverzicht aantallen'!$A:$A,'Objectenoverzicht aantallen'!E:E)*'Calculatie sheet'!$I83+LOOKUP('Calculatie sheet'!$E$2,'Objectenoverzicht aantallen'!$A:$A,'Objectenoverzicht aantallen'!F:F)*'Calculatie sheet'!$I83+LOOKUP('Calculatie sheet'!$E$2,'Objectenoverzicht aantallen'!$A:$A,'Objectenoverzicht aantallen'!G:G)*'Calculatie sheet'!$I83+LOOKUP('Calculatie sheet'!$E$2,'Objectenoverzicht aantallen'!$A:$A,'Objectenoverzicht aantallen'!H:H)*'Calculatie sheet'!$I83+LOOKUP('Calculatie sheet'!$E$2,'Objectenoverzicht aantallen'!$A:$A,'Objectenoverzicht aantallen'!I:I)*'Calculatie sheet'!$I83+LOOKUP('Calculatie sheet'!$E$2,'Objectenoverzicht aantallen'!$A:$A,'Objectenoverzicht aantallen'!J:J)*'Calculatie sheet'!$I83)/1000</f>
        <v>0</v>
      </c>
      <c r="Q2" s="571">
        <f>(LOOKUP('Calculatie sheet'!$I$2,'Objectenoverzicht aantallen'!$A:$A,'Objectenoverzicht aantallen'!$C:$C)*'Calculatie sheet'!$I83+LOOKUP('Calculatie sheet'!$E$2,'Objectenoverzicht aantallen'!$A:$A,'Objectenoverzicht aantallen'!E:E)*'Calculatie sheet'!$I83+LOOKUP('Calculatie sheet'!$E$2,'Objectenoverzicht aantallen'!$A:$A,'Objectenoverzicht aantallen'!F:F)*'Calculatie sheet'!$I83+LOOKUP('Calculatie sheet'!$E$2,'Objectenoverzicht aantallen'!$A:$A,'Objectenoverzicht aantallen'!G:G)*'Calculatie sheet'!$I83+LOOKUP('Calculatie sheet'!$E$2,'Objectenoverzicht aantallen'!$A:$A,'Objectenoverzicht aantallen'!H:H)*'Calculatie sheet'!$I83+LOOKUP('Calculatie sheet'!$E$2,'Objectenoverzicht aantallen'!$A:$A,'Objectenoverzicht aantallen'!I:I)*'Calculatie sheet'!$I83+LOOKUP('Calculatie sheet'!$E$2,'Objectenoverzicht aantallen'!$A:$A,'Objectenoverzicht aantallen'!J:J)*'Calculatie sheet'!$I83+LOOKUP('Calculatie sheet'!$E$2,'Objectenoverzicht aantallen'!$A:$A,'Objectenoverzicht aantallen'!K:K)*'Calculatie sheet'!$I83)/1000</f>
        <v>0</v>
      </c>
      <c r="R2" s="571">
        <f>(LOOKUP('Calculatie sheet'!$I$2,'Objectenoverzicht aantallen'!$A:$A,'Objectenoverzicht aantallen'!$C:$C)*'Calculatie sheet'!$I83+LOOKUP('Calculatie sheet'!$E$2,'Objectenoverzicht aantallen'!$A:$A,'Objectenoverzicht aantallen'!E:E)*'Calculatie sheet'!$I83+LOOKUP('Calculatie sheet'!$E$2,'Objectenoverzicht aantallen'!$A:$A,'Objectenoverzicht aantallen'!F:F)*'Calculatie sheet'!$I83+LOOKUP('Calculatie sheet'!$E$2,'Objectenoverzicht aantallen'!$A:$A,'Objectenoverzicht aantallen'!G:G)*'Calculatie sheet'!$I83+LOOKUP('Calculatie sheet'!$E$2,'Objectenoverzicht aantallen'!$A:$A,'Objectenoverzicht aantallen'!H:H)*'Calculatie sheet'!$I83+LOOKUP('Calculatie sheet'!$E$2,'Objectenoverzicht aantallen'!$A:$A,'Objectenoverzicht aantallen'!I:I)*'Calculatie sheet'!$I83+LOOKUP('Calculatie sheet'!$E$2,'Objectenoverzicht aantallen'!$A:$A,'Objectenoverzicht aantallen'!J:J)*'Calculatie sheet'!$I83+LOOKUP('Calculatie sheet'!$E$2,'Objectenoverzicht aantallen'!$A:$A,'Objectenoverzicht aantallen'!K:K)*'Calculatie sheet'!$I83+LOOKUP('Calculatie sheet'!$E$2,'Objectenoverzicht aantallen'!$A:$A,'Objectenoverzicht aantallen'!L:L)*'Calculatie sheet'!$I83)/1000</f>
        <v>0</v>
      </c>
      <c r="S2" s="571">
        <f>(LOOKUP('Calculatie sheet'!$I$2,'Objectenoverzicht aantallen'!$A:$A,'Objectenoverzicht aantallen'!$C:$C)*'Calculatie sheet'!$I83+LOOKUP('Calculatie sheet'!$E$2,'Objectenoverzicht aantallen'!$A:$A,'Objectenoverzicht aantallen'!E:E)*'Calculatie sheet'!$I83+LOOKUP('Calculatie sheet'!$E$2,'Objectenoverzicht aantallen'!$A:$A,'Objectenoverzicht aantallen'!F:F)*'Calculatie sheet'!$I83+LOOKUP('Calculatie sheet'!$E$2,'Objectenoverzicht aantallen'!$A:$A,'Objectenoverzicht aantallen'!G:G)*'Calculatie sheet'!$I83+LOOKUP('Calculatie sheet'!$E$2,'Objectenoverzicht aantallen'!$A:$A,'Objectenoverzicht aantallen'!H:H)*'Calculatie sheet'!$I83+LOOKUP('Calculatie sheet'!$E$2,'Objectenoverzicht aantallen'!$A:$A,'Objectenoverzicht aantallen'!I:I)*'Calculatie sheet'!$I83+LOOKUP('Calculatie sheet'!$E$2,'Objectenoverzicht aantallen'!$A:$A,'Objectenoverzicht aantallen'!J:J)*'Calculatie sheet'!$I83+LOOKUP('Calculatie sheet'!$E$2,'Objectenoverzicht aantallen'!$A:$A,'Objectenoverzicht aantallen'!K:K)*'Calculatie sheet'!$I83+LOOKUP('Calculatie sheet'!$E$2,'Objectenoverzicht aantallen'!$A:$A,'Objectenoverzicht aantallen'!L:L)*'Calculatie sheet'!$I83+LOOKUP('Calculatie sheet'!$E$2,'Objectenoverzicht aantallen'!$A:$A,'Objectenoverzicht aantallen'!M:M)*'Calculatie sheet'!$I83)/1000</f>
        <v>0</v>
      </c>
      <c r="T2" s="571">
        <f>(LOOKUP('Calculatie sheet'!$I$2,'Objectenoverzicht aantallen'!$A:$A,'Objectenoverzicht aantallen'!$C:$C)*'Calculatie sheet'!$I83+LOOKUP('Calculatie sheet'!$E$2,'Objectenoverzicht aantallen'!$A:$A,'Objectenoverzicht aantallen'!E:E)*'Calculatie sheet'!$I83+LOOKUP('Calculatie sheet'!$E$2,'Objectenoverzicht aantallen'!$A:$A,'Objectenoverzicht aantallen'!F:F)*'Calculatie sheet'!$I83+LOOKUP('Calculatie sheet'!$E$2,'Objectenoverzicht aantallen'!$A:$A,'Objectenoverzicht aantallen'!G:G)*'Calculatie sheet'!$I83+LOOKUP('Calculatie sheet'!$E$2,'Objectenoverzicht aantallen'!$A:$A,'Objectenoverzicht aantallen'!H:H)*'Calculatie sheet'!$I83+LOOKUP('Calculatie sheet'!$E$2,'Objectenoverzicht aantallen'!$A:$A,'Objectenoverzicht aantallen'!I:I)*'Calculatie sheet'!$I83+LOOKUP('Calculatie sheet'!$E$2,'Objectenoverzicht aantallen'!$A:$A,'Objectenoverzicht aantallen'!J:J)*'Calculatie sheet'!$I83+LOOKUP('Calculatie sheet'!$E$2,'Objectenoverzicht aantallen'!$A:$A,'Objectenoverzicht aantallen'!K:K)*'Calculatie sheet'!$I83+LOOKUP('Calculatie sheet'!$E$2,'Objectenoverzicht aantallen'!$A:$A,'Objectenoverzicht aantallen'!L:L)*'Calculatie sheet'!$I83+LOOKUP('Calculatie sheet'!$E$2,'Objectenoverzicht aantallen'!$A:$A,'Objectenoverzicht aantallen'!M:M)*'Calculatie sheet'!$I83+LOOKUP('Calculatie sheet'!$E$2,'Objectenoverzicht aantallen'!$A:$A,'Objectenoverzicht aantallen'!N:N)*'Calculatie sheet'!$I83)/1000</f>
        <v>0</v>
      </c>
      <c r="U2" s="571">
        <f>(LOOKUP('Calculatie sheet'!$I$2,'Objectenoverzicht aantallen'!$A:$A,'Objectenoverzicht aantallen'!$C:$C)*'Calculatie sheet'!$I83+LOOKUP('Calculatie sheet'!$E$2,'Objectenoverzicht aantallen'!$A:$A,'Objectenoverzicht aantallen'!E:E)*'Calculatie sheet'!$I83+LOOKUP('Calculatie sheet'!$E$2,'Objectenoverzicht aantallen'!$A:$A,'Objectenoverzicht aantallen'!F:F)*'Calculatie sheet'!$I83+LOOKUP('Calculatie sheet'!$E$2,'Objectenoverzicht aantallen'!$A:$A,'Objectenoverzicht aantallen'!G:G)*'Calculatie sheet'!$I83+LOOKUP('Calculatie sheet'!$E$2,'Objectenoverzicht aantallen'!$A:$A,'Objectenoverzicht aantallen'!H:H)*'Calculatie sheet'!$I83+LOOKUP('Calculatie sheet'!$E$2,'Objectenoverzicht aantallen'!$A:$A,'Objectenoverzicht aantallen'!I:I)*'Calculatie sheet'!$I83+LOOKUP('Calculatie sheet'!$E$2,'Objectenoverzicht aantallen'!$A:$A,'Objectenoverzicht aantallen'!J:J)*'Calculatie sheet'!$I83+LOOKUP('Calculatie sheet'!$E$2,'Objectenoverzicht aantallen'!$A:$A,'Objectenoverzicht aantallen'!K:K)*'Calculatie sheet'!$I83+LOOKUP('Calculatie sheet'!$E$2,'Objectenoverzicht aantallen'!$A:$A,'Objectenoverzicht aantallen'!L:L)*'Calculatie sheet'!$I83+LOOKUP('Calculatie sheet'!$E$2,'Objectenoverzicht aantallen'!$A:$A,'Objectenoverzicht aantallen'!M:M)*'Calculatie sheet'!$I83+LOOKUP('Calculatie sheet'!$E$2,'Objectenoverzicht aantallen'!$A:$A,'Objectenoverzicht aantallen'!N:N)*'Calculatie sheet'!$I83+LOOKUP('Calculatie sheet'!$E$2,'Objectenoverzicht aantallen'!$A:$A,'Objectenoverzicht aantallen'!O:O)*'Calculatie sheet'!$I83)/1000</f>
        <v>0</v>
      </c>
      <c r="W2" s="758" t="s">
        <v>965</v>
      </c>
      <c r="X2" s="571">
        <f>(LOOKUP('Calculatie sheet'!$I$2,'Objectenoverzicht aantallen'!$A:$A,'Objectenoverzicht aantallen'!E:E)*'Calculatie sheet'!$I$83)/1000</f>
        <v>0</v>
      </c>
      <c r="Y2" s="571">
        <f>(LOOKUP('Calculatie sheet'!$I$2,'Objectenoverzicht aantallen'!$A:$A,'Objectenoverzicht aantallen'!F:F)*'Calculatie sheet'!$I$83)/1000</f>
        <v>0</v>
      </c>
      <c r="Z2" s="571">
        <f>(LOOKUP('Calculatie sheet'!$I$2,'Objectenoverzicht aantallen'!$A:$A,'Objectenoverzicht aantallen'!G:G)*'Calculatie sheet'!$I$83)/1000</f>
        <v>0</v>
      </c>
      <c r="AA2" s="571">
        <f>(LOOKUP('Calculatie sheet'!$I$2,'Objectenoverzicht aantallen'!$A:$A,'Objectenoverzicht aantallen'!H:H)*'Calculatie sheet'!$I$83)/1000</f>
        <v>0</v>
      </c>
      <c r="AB2" s="571">
        <f>(LOOKUP('Calculatie sheet'!$I$2,'Objectenoverzicht aantallen'!$A:$A,'Objectenoverzicht aantallen'!I:I)*'Calculatie sheet'!$I$83)/1000</f>
        <v>0</v>
      </c>
      <c r="AC2" s="571">
        <f>(LOOKUP('Calculatie sheet'!$I$2,'Objectenoverzicht aantallen'!$A:$A,'Objectenoverzicht aantallen'!J:J)*'Calculatie sheet'!$I$83)/1000</f>
        <v>0</v>
      </c>
      <c r="AD2" s="571">
        <f>(LOOKUP('Calculatie sheet'!$I$2,'Objectenoverzicht aantallen'!$A:$A,'Objectenoverzicht aantallen'!K:K)*'Calculatie sheet'!$I$83)/1000</f>
        <v>0</v>
      </c>
      <c r="AE2" s="571">
        <f>(LOOKUP('Calculatie sheet'!$I$2,'Objectenoverzicht aantallen'!$A:$A,'Objectenoverzicht aantallen'!L:L)*'Calculatie sheet'!$I$83)/1000</f>
        <v>0</v>
      </c>
      <c r="AF2" s="571">
        <f>(LOOKUP('Calculatie sheet'!$I$2,'Objectenoverzicht aantallen'!$A:$A,'Objectenoverzicht aantallen'!M:M)*'Calculatie sheet'!$I$83)/1000</f>
        <v>0</v>
      </c>
      <c r="AG2" s="571">
        <f>(LOOKUP('Calculatie sheet'!$I$2,'Objectenoverzicht aantallen'!$A:$A,'Objectenoverzicht aantallen'!N:N)*'Calculatie sheet'!$I$83)/1000</f>
        <v>0</v>
      </c>
      <c r="AH2" s="571">
        <f>(LOOKUP('Calculatie sheet'!$I$2,'Objectenoverzicht aantallen'!$A:$A,'Objectenoverzicht aantallen'!O:O)*'Calculatie sheet'!$I$83)/1000</f>
        <v>0</v>
      </c>
    </row>
    <row r="3" spans="1:34" s="31" customFormat="1" x14ac:dyDescent="0.2">
      <c r="B3" s="759" t="s">
        <v>966</v>
      </c>
      <c r="C3" s="45">
        <f>'Calculatie sheet'!I84</f>
        <v>812.73950000000082</v>
      </c>
      <c r="D3"/>
      <c r="E3" s="759" t="s">
        <v>966</v>
      </c>
      <c r="F3"/>
      <c r="H3" s="572">
        <f>C3*'Calculatie sheet'!$I$7</f>
        <v>0</v>
      </c>
      <c r="I3"/>
      <c r="J3" s="759" t="s">
        <v>966</v>
      </c>
      <c r="K3" s="571">
        <f>(LOOKUP('Calculatie sheet'!$I$2,'Objectenoverzicht aantallen'!$A:$A,'Objectenoverzicht aantallen'!$C:$C)*'Calculatie sheet'!$I84+LOOKUP('Calculatie sheet'!$I$2,'Objectenoverzicht aantallen'!$A:$A,'Objectenoverzicht aantallen'!E:E)*'Calculatie sheet'!$I84)/1000</f>
        <v>0</v>
      </c>
      <c r="L3" s="571">
        <f>(LOOKUP('Calculatie sheet'!$I$2,'Objectenoverzicht aantallen'!$A:$A,'Objectenoverzicht aantallen'!$C:$C)*'Calculatie sheet'!$I84+LOOKUP('Calculatie sheet'!$E$2,'Objectenoverzicht aantallen'!$A:$A,'Objectenoverzicht aantallen'!E:E)*'Calculatie sheet'!$I84+LOOKUP('Calculatie sheet'!$E$2,'Objectenoverzicht aantallen'!$A:$A,'Objectenoverzicht aantallen'!F:F)*'Calculatie sheet'!$I84)/1000</f>
        <v>0</v>
      </c>
      <c r="M3" s="571">
        <f>(LOOKUP('Calculatie sheet'!$I$2,'Objectenoverzicht aantallen'!$A:$A,'Objectenoverzicht aantallen'!$C:$C)*'Calculatie sheet'!$I84+LOOKUP('Calculatie sheet'!$E$2,'Objectenoverzicht aantallen'!$A:$A,'Objectenoverzicht aantallen'!E:E)*'Calculatie sheet'!$I84+LOOKUP('Calculatie sheet'!$E$2,'Objectenoverzicht aantallen'!$A:$A,'Objectenoverzicht aantallen'!F:F)*'Calculatie sheet'!$I84+LOOKUP('Calculatie sheet'!$E$2,'Objectenoverzicht aantallen'!$A:$A,'Objectenoverzicht aantallen'!G:G)*'Calculatie sheet'!$I84)/1000</f>
        <v>0</v>
      </c>
      <c r="N3" s="571">
        <f>(LOOKUP('Calculatie sheet'!$I$2,'Objectenoverzicht aantallen'!$A:$A,'Objectenoverzicht aantallen'!$C:$C)*'Calculatie sheet'!$I84+LOOKUP('Calculatie sheet'!$E$2,'Objectenoverzicht aantallen'!$A:$A,'Objectenoverzicht aantallen'!E:E)*'Calculatie sheet'!$I84+LOOKUP('Calculatie sheet'!$E$2,'Objectenoverzicht aantallen'!$A:$A,'Objectenoverzicht aantallen'!F:F)*'Calculatie sheet'!$I84+LOOKUP('Calculatie sheet'!$E$2,'Objectenoverzicht aantallen'!$A:$A,'Objectenoverzicht aantallen'!G:G)*'Calculatie sheet'!$I84+LOOKUP('Calculatie sheet'!$E$2,'Objectenoverzicht aantallen'!$A:$A,'Objectenoverzicht aantallen'!H:H)*'Calculatie sheet'!$I84)/1000</f>
        <v>0</v>
      </c>
      <c r="O3" s="571">
        <f>(LOOKUP('Calculatie sheet'!$I$2,'Objectenoverzicht aantallen'!$A:$A,'Objectenoverzicht aantallen'!$C:$C)*'Calculatie sheet'!$I84+LOOKUP('Calculatie sheet'!$E$2,'Objectenoverzicht aantallen'!$A:$A,'Objectenoverzicht aantallen'!E:E)*'Calculatie sheet'!$I84+LOOKUP('Calculatie sheet'!$E$2,'Objectenoverzicht aantallen'!$A:$A,'Objectenoverzicht aantallen'!F:F)*'Calculatie sheet'!$I84+LOOKUP('Calculatie sheet'!$E$2,'Objectenoverzicht aantallen'!$A:$A,'Objectenoverzicht aantallen'!G:G)*'Calculatie sheet'!$I84+LOOKUP('Calculatie sheet'!$E$2,'Objectenoverzicht aantallen'!$A:$A,'Objectenoverzicht aantallen'!H:H)*'Calculatie sheet'!$I84+LOOKUP('Calculatie sheet'!$E$2,'Objectenoverzicht aantallen'!$A:$A,'Objectenoverzicht aantallen'!I:I)*'Calculatie sheet'!$I84)/1000</f>
        <v>0</v>
      </c>
      <c r="P3" s="571">
        <f>(LOOKUP('Calculatie sheet'!$I$2,'Objectenoverzicht aantallen'!$A:$A,'Objectenoverzicht aantallen'!$C:$C)*'Calculatie sheet'!$I84+LOOKUP('Calculatie sheet'!$E$2,'Objectenoverzicht aantallen'!$A:$A,'Objectenoverzicht aantallen'!E:E)*'Calculatie sheet'!$I84+LOOKUP('Calculatie sheet'!$E$2,'Objectenoverzicht aantallen'!$A:$A,'Objectenoverzicht aantallen'!F:F)*'Calculatie sheet'!$I84+LOOKUP('Calculatie sheet'!$E$2,'Objectenoverzicht aantallen'!$A:$A,'Objectenoverzicht aantallen'!G:G)*'Calculatie sheet'!$I84+LOOKUP('Calculatie sheet'!$E$2,'Objectenoverzicht aantallen'!$A:$A,'Objectenoverzicht aantallen'!H:H)*'Calculatie sheet'!$I84+LOOKUP('Calculatie sheet'!$E$2,'Objectenoverzicht aantallen'!$A:$A,'Objectenoverzicht aantallen'!I:I)*'Calculatie sheet'!$I84+LOOKUP('Calculatie sheet'!$E$2,'Objectenoverzicht aantallen'!$A:$A,'Objectenoverzicht aantallen'!J:J)*'Calculatie sheet'!$I84)/1000</f>
        <v>0</v>
      </c>
      <c r="Q3" s="571">
        <f>(LOOKUP('Calculatie sheet'!$I$2,'Objectenoverzicht aantallen'!$A:$A,'Objectenoverzicht aantallen'!$C:$C)*'Calculatie sheet'!$I84+LOOKUP('Calculatie sheet'!$E$2,'Objectenoverzicht aantallen'!$A:$A,'Objectenoverzicht aantallen'!E:E)*'Calculatie sheet'!$I84+LOOKUP('Calculatie sheet'!$E$2,'Objectenoverzicht aantallen'!$A:$A,'Objectenoverzicht aantallen'!F:F)*'Calculatie sheet'!$I84+LOOKUP('Calculatie sheet'!$E$2,'Objectenoverzicht aantallen'!$A:$A,'Objectenoverzicht aantallen'!G:G)*'Calculatie sheet'!$I84+LOOKUP('Calculatie sheet'!$E$2,'Objectenoverzicht aantallen'!$A:$A,'Objectenoverzicht aantallen'!H:H)*'Calculatie sheet'!$I84+LOOKUP('Calculatie sheet'!$E$2,'Objectenoverzicht aantallen'!$A:$A,'Objectenoverzicht aantallen'!I:I)*'Calculatie sheet'!$I84+LOOKUP('Calculatie sheet'!$E$2,'Objectenoverzicht aantallen'!$A:$A,'Objectenoverzicht aantallen'!J:J)*'Calculatie sheet'!$I84+LOOKUP('Calculatie sheet'!$E$2,'Objectenoverzicht aantallen'!$A:$A,'Objectenoverzicht aantallen'!K:K)*'Calculatie sheet'!$I84)/1000</f>
        <v>0</v>
      </c>
      <c r="R3" s="571">
        <f>(LOOKUP('Calculatie sheet'!$I$2,'Objectenoverzicht aantallen'!$A:$A,'Objectenoverzicht aantallen'!$C:$C)*'Calculatie sheet'!$I84+LOOKUP('Calculatie sheet'!$E$2,'Objectenoverzicht aantallen'!$A:$A,'Objectenoverzicht aantallen'!E:E)*'Calculatie sheet'!$I84+LOOKUP('Calculatie sheet'!$E$2,'Objectenoverzicht aantallen'!$A:$A,'Objectenoverzicht aantallen'!F:F)*'Calculatie sheet'!$I84+LOOKUP('Calculatie sheet'!$E$2,'Objectenoverzicht aantallen'!$A:$A,'Objectenoverzicht aantallen'!G:G)*'Calculatie sheet'!$I84+LOOKUP('Calculatie sheet'!$E$2,'Objectenoverzicht aantallen'!$A:$A,'Objectenoverzicht aantallen'!H:H)*'Calculatie sheet'!$I84+LOOKUP('Calculatie sheet'!$E$2,'Objectenoverzicht aantallen'!$A:$A,'Objectenoverzicht aantallen'!I:I)*'Calculatie sheet'!$I84+LOOKUP('Calculatie sheet'!$E$2,'Objectenoverzicht aantallen'!$A:$A,'Objectenoverzicht aantallen'!J:J)*'Calculatie sheet'!$I84+LOOKUP('Calculatie sheet'!$E$2,'Objectenoverzicht aantallen'!$A:$A,'Objectenoverzicht aantallen'!K:K)*'Calculatie sheet'!$I84+LOOKUP('Calculatie sheet'!$E$2,'Objectenoverzicht aantallen'!$A:$A,'Objectenoverzicht aantallen'!L:L)*'Calculatie sheet'!$I84)/1000</f>
        <v>0</v>
      </c>
      <c r="S3" s="571">
        <f>(LOOKUP('Calculatie sheet'!$I$2,'Objectenoverzicht aantallen'!$A:$A,'Objectenoverzicht aantallen'!$C:$C)*'Calculatie sheet'!$I84+LOOKUP('Calculatie sheet'!$E$2,'Objectenoverzicht aantallen'!$A:$A,'Objectenoverzicht aantallen'!E:E)*'Calculatie sheet'!$I84+LOOKUP('Calculatie sheet'!$E$2,'Objectenoverzicht aantallen'!$A:$A,'Objectenoverzicht aantallen'!F:F)*'Calculatie sheet'!$I84+LOOKUP('Calculatie sheet'!$E$2,'Objectenoverzicht aantallen'!$A:$A,'Objectenoverzicht aantallen'!G:G)*'Calculatie sheet'!$I84+LOOKUP('Calculatie sheet'!$E$2,'Objectenoverzicht aantallen'!$A:$A,'Objectenoverzicht aantallen'!H:H)*'Calculatie sheet'!$I84+LOOKUP('Calculatie sheet'!$E$2,'Objectenoverzicht aantallen'!$A:$A,'Objectenoverzicht aantallen'!I:I)*'Calculatie sheet'!$I84+LOOKUP('Calculatie sheet'!$E$2,'Objectenoverzicht aantallen'!$A:$A,'Objectenoverzicht aantallen'!J:J)*'Calculatie sheet'!$I84+LOOKUP('Calculatie sheet'!$E$2,'Objectenoverzicht aantallen'!$A:$A,'Objectenoverzicht aantallen'!K:K)*'Calculatie sheet'!$I84+LOOKUP('Calculatie sheet'!$E$2,'Objectenoverzicht aantallen'!$A:$A,'Objectenoverzicht aantallen'!L:L)*'Calculatie sheet'!$I84+LOOKUP('Calculatie sheet'!$E$2,'Objectenoverzicht aantallen'!$A:$A,'Objectenoverzicht aantallen'!M:M)*'Calculatie sheet'!$I84)/1000</f>
        <v>0</v>
      </c>
      <c r="T3" s="571">
        <f>(LOOKUP('Calculatie sheet'!$I$2,'Objectenoverzicht aantallen'!$A:$A,'Objectenoverzicht aantallen'!$C:$C)*'Calculatie sheet'!$I84+LOOKUP('Calculatie sheet'!$E$2,'Objectenoverzicht aantallen'!$A:$A,'Objectenoverzicht aantallen'!E:E)*'Calculatie sheet'!$I84+LOOKUP('Calculatie sheet'!$E$2,'Objectenoverzicht aantallen'!$A:$A,'Objectenoverzicht aantallen'!F:F)*'Calculatie sheet'!$I84+LOOKUP('Calculatie sheet'!$E$2,'Objectenoverzicht aantallen'!$A:$A,'Objectenoverzicht aantallen'!G:G)*'Calculatie sheet'!$I84+LOOKUP('Calculatie sheet'!$E$2,'Objectenoverzicht aantallen'!$A:$A,'Objectenoverzicht aantallen'!H:H)*'Calculatie sheet'!$I84+LOOKUP('Calculatie sheet'!$E$2,'Objectenoverzicht aantallen'!$A:$A,'Objectenoverzicht aantallen'!I:I)*'Calculatie sheet'!$I84+LOOKUP('Calculatie sheet'!$E$2,'Objectenoverzicht aantallen'!$A:$A,'Objectenoverzicht aantallen'!J:J)*'Calculatie sheet'!$I84+LOOKUP('Calculatie sheet'!$E$2,'Objectenoverzicht aantallen'!$A:$A,'Objectenoverzicht aantallen'!K:K)*'Calculatie sheet'!$I84+LOOKUP('Calculatie sheet'!$E$2,'Objectenoverzicht aantallen'!$A:$A,'Objectenoverzicht aantallen'!L:L)*'Calculatie sheet'!$I84+LOOKUP('Calculatie sheet'!$E$2,'Objectenoverzicht aantallen'!$A:$A,'Objectenoverzicht aantallen'!M:M)*'Calculatie sheet'!$I84+LOOKUP('Calculatie sheet'!$E$2,'Objectenoverzicht aantallen'!$A:$A,'Objectenoverzicht aantallen'!N:N)*'Calculatie sheet'!$I84)/1000</f>
        <v>0</v>
      </c>
      <c r="U3" s="571">
        <f>(LOOKUP('Calculatie sheet'!$I$2,'Objectenoverzicht aantallen'!$A:$A,'Objectenoverzicht aantallen'!$C:$C)*'Calculatie sheet'!$I84+LOOKUP('Calculatie sheet'!$E$2,'Objectenoverzicht aantallen'!$A:$A,'Objectenoverzicht aantallen'!E:E)*'Calculatie sheet'!$I84+LOOKUP('Calculatie sheet'!$E$2,'Objectenoverzicht aantallen'!$A:$A,'Objectenoverzicht aantallen'!F:F)*'Calculatie sheet'!$I84+LOOKUP('Calculatie sheet'!$E$2,'Objectenoverzicht aantallen'!$A:$A,'Objectenoverzicht aantallen'!G:G)*'Calculatie sheet'!$I84+LOOKUP('Calculatie sheet'!$E$2,'Objectenoverzicht aantallen'!$A:$A,'Objectenoverzicht aantallen'!H:H)*'Calculatie sheet'!$I84+LOOKUP('Calculatie sheet'!$E$2,'Objectenoverzicht aantallen'!$A:$A,'Objectenoverzicht aantallen'!I:I)*'Calculatie sheet'!$I84+LOOKUP('Calculatie sheet'!$E$2,'Objectenoverzicht aantallen'!$A:$A,'Objectenoverzicht aantallen'!J:J)*'Calculatie sheet'!$I84+LOOKUP('Calculatie sheet'!$E$2,'Objectenoverzicht aantallen'!$A:$A,'Objectenoverzicht aantallen'!K:K)*'Calculatie sheet'!$I84+LOOKUP('Calculatie sheet'!$E$2,'Objectenoverzicht aantallen'!$A:$A,'Objectenoverzicht aantallen'!L:L)*'Calculatie sheet'!$I84+LOOKUP('Calculatie sheet'!$E$2,'Objectenoverzicht aantallen'!$A:$A,'Objectenoverzicht aantallen'!M:M)*'Calculatie sheet'!$I84+LOOKUP('Calculatie sheet'!$E$2,'Objectenoverzicht aantallen'!$A:$A,'Objectenoverzicht aantallen'!N:N)*'Calculatie sheet'!$I84+LOOKUP('Calculatie sheet'!$E$2,'Objectenoverzicht aantallen'!$A:$A,'Objectenoverzicht aantallen'!O:O)*'Calculatie sheet'!$I84)/1000</f>
        <v>0</v>
      </c>
      <c r="W3" s="759" t="s">
        <v>966</v>
      </c>
      <c r="X3" s="571">
        <f>(LOOKUP('Calculatie sheet'!$I$2,'Objectenoverzicht aantallen'!$A:$A,'Objectenoverzicht aantallen'!$P:$P)*'Calculatie sheet'!$I$84)/'Calculatie sheet'!$I$64/1000</f>
        <v>0</v>
      </c>
      <c r="Y3" s="571">
        <f>(LOOKUP('Calculatie sheet'!$I$2,'Objectenoverzicht aantallen'!$A:$A,'Objectenoverzicht aantallen'!$P:$P)*'Calculatie sheet'!$I$84)/'Calculatie sheet'!$I$64/1000</f>
        <v>0</v>
      </c>
      <c r="Z3" s="571">
        <f>(LOOKUP('Calculatie sheet'!$I$2,'Objectenoverzicht aantallen'!$A:$A,'Objectenoverzicht aantallen'!$P:$P)*'Calculatie sheet'!$I$84)/'Calculatie sheet'!$I$64/1000</f>
        <v>0</v>
      </c>
      <c r="AA3" s="571">
        <f>(LOOKUP('Calculatie sheet'!$I$2,'Objectenoverzicht aantallen'!$A:$A,'Objectenoverzicht aantallen'!$P:$P)*'Calculatie sheet'!$I$84)/'Calculatie sheet'!$I$64/1000</f>
        <v>0</v>
      </c>
      <c r="AB3" s="571">
        <f>(LOOKUP('Calculatie sheet'!$I$2,'Objectenoverzicht aantallen'!$A:$A,'Objectenoverzicht aantallen'!$P:$P)*'Calculatie sheet'!$I$84)/'Calculatie sheet'!$I$64/1000</f>
        <v>0</v>
      </c>
      <c r="AC3" s="571">
        <f>(LOOKUP('Calculatie sheet'!$I$2,'Objectenoverzicht aantallen'!$A:$A,'Objectenoverzicht aantallen'!$P:$P)*'Calculatie sheet'!$I$84)/'Calculatie sheet'!$I$64/1000</f>
        <v>0</v>
      </c>
      <c r="AD3" s="571">
        <f>(LOOKUP('Calculatie sheet'!$I$2,'Objectenoverzicht aantallen'!$A:$A,'Objectenoverzicht aantallen'!$P:$P)*'Calculatie sheet'!$I$84)/'Calculatie sheet'!$I$64/1000</f>
        <v>0</v>
      </c>
      <c r="AE3" s="571">
        <f>(LOOKUP('Calculatie sheet'!$I$2,'Objectenoverzicht aantallen'!$A:$A,'Objectenoverzicht aantallen'!$P:$P)*'Calculatie sheet'!$I$84)/'Calculatie sheet'!$I$64/1000</f>
        <v>0</v>
      </c>
      <c r="AF3" s="571">
        <f>(LOOKUP('Calculatie sheet'!$I$2,'Objectenoverzicht aantallen'!$A:$A,'Objectenoverzicht aantallen'!$P:$P)*'Calculatie sheet'!$I$84)/'Calculatie sheet'!$I$64/1000</f>
        <v>0</v>
      </c>
      <c r="AG3" s="571">
        <f>(LOOKUP('Calculatie sheet'!$I$2,'Objectenoverzicht aantallen'!$A:$A,'Objectenoverzicht aantallen'!$P:$P)*'Calculatie sheet'!$I$84)/'Calculatie sheet'!$I$64/1000</f>
        <v>0</v>
      </c>
      <c r="AH3" s="571">
        <f>(LOOKUP('Calculatie sheet'!$I$2,'Objectenoverzicht aantallen'!$A:$A,'Objectenoverzicht aantallen'!$P:$P)*'Calculatie sheet'!$I$84)/'Calculatie sheet'!$I$64/1000</f>
        <v>0</v>
      </c>
    </row>
    <row r="4" spans="1:34" x14ac:dyDescent="0.2">
      <c r="B4" s="760" t="s">
        <v>5</v>
      </c>
      <c r="C4" s="45">
        <f>'Calculatie sheet'!I85</f>
        <v>206379.78199999998</v>
      </c>
      <c r="E4" s="760" t="s">
        <v>5</v>
      </c>
      <c r="H4" s="572">
        <f>C4*'Calculatie sheet'!$I$7</f>
        <v>0</v>
      </c>
      <c r="J4" s="760" t="s">
        <v>5</v>
      </c>
      <c r="K4" s="571">
        <f>(LOOKUP('Calculatie sheet'!$I$2,'Objectenoverzicht aantallen'!$A:$A,'Objectenoverzicht aantallen'!$C:$C)*'Calculatie sheet'!$I85+LOOKUP('Calculatie sheet'!$I$2,'Objectenoverzicht aantallen'!$A:$A,'Objectenoverzicht aantallen'!E:E)*'Calculatie sheet'!$I85)/1000</f>
        <v>0</v>
      </c>
      <c r="L4" s="571">
        <f>(LOOKUP('Calculatie sheet'!$I$2,'Objectenoverzicht aantallen'!$A:$A,'Objectenoverzicht aantallen'!$C:$C)*'Calculatie sheet'!$I85+LOOKUP('Calculatie sheet'!$E$2,'Objectenoverzicht aantallen'!$A:$A,'Objectenoverzicht aantallen'!E:E)*'Calculatie sheet'!$I85+LOOKUP('Calculatie sheet'!$E$2,'Objectenoverzicht aantallen'!$A:$A,'Objectenoverzicht aantallen'!F:F)*'Calculatie sheet'!$I85)/1000</f>
        <v>0</v>
      </c>
      <c r="M4" s="571">
        <f>(LOOKUP('Calculatie sheet'!$I$2,'Objectenoverzicht aantallen'!$A:$A,'Objectenoverzicht aantallen'!$C:$C)*'Calculatie sheet'!$I85+LOOKUP('Calculatie sheet'!$E$2,'Objectenoverzicht aantallen'!$A:$A,'Objectenoverzicht aantallen'!E:E)*'Calculatie sheet'!$I85+LOOKUP('Calculatie sheet'!$E$2,'Objectenoverzicht aantallen'!$A:$A,'Objectenoverzicht aantallen'!F:F)*'Calculatie sheet'!$I85+LOOKUP('Calculatie sheet'!$E$2,'Objectenoverzicht aantallen'!$A:$A,'Objectenoverzicht aantallen'!G:G)*'Calculatie sheet'!$I85)/1000</f>
        <v>0</v>
      </c>
      <c r="N4" s="571">
        <f>(LOOKUP('Calculatie sheet'!$I$2,'Objectenoverzicht aantallen'!$A:$A,'Objectenoverzicht aantallen'!$C:$C)*'Calculatie sheet'!$I85+LOOKUP('Calculatie sheet'!$E$2,'Objectenoverzicht aantallen'!$A:$A,'Objectenoverzicht aantallen'!E:E)*'Calculatie sheet'!$I85+LOOKUP('Calculatie sheet'!$E$2,'Objectenoverzicht aantallen'!$A:$A,'Objectenoverzicht aantallen'!F:F)*'Calculatie sheet'!$I85+LOOKUP('Calculatie sheet'!$E$2,'Objectenoverzicht aantallen'!$A:$A,'Objectenoverzicht aantallen'!G:G)*'Calculatie sheet'!$I85+LOOKUP('Calculatie sheet'!$E$2,'Objectenoverzicht aantallen'!$A:$A,'Objectenoverzicht aantallen'!H:H)*'Calculatie sheet'!$I85)/1000</f>
        <v>0</v>
      </c>
      <c r="O4" s="571">
        <f>(LOOKUP('Calculatie sheet'!$I$2,'Objectenoverzicht aantallen'!$A:$A,'Objectenoverzicht aantallen'!$C:$C)*'Calculatie sheet'!$I85+LOOKUP('Calculatie sheet'!$E$2,'Objectenoverzicht aantallen'!$A:$A,'Objectenoverzicht aantallen'!E:E)*'Calculatie sheet'!$I85+LOOKUP('Calculatie sheet'!$E$2,'Objectenoverzicht aantallen'!$A:$A,'Objectenoverzicht aantallen'!F:F)*'Calculatie sheet'!$I85+LOOKUP('Calculatie sheet'!$E$2,'Objectenoverzicht aantallen'!$A:$A,'Objectenoverzicht aantallen'!G:G)*'Calculatie sheet'!$I85+LOOKUP('Calculatie sheet'!$E$2,'Objectenoverzicht aantallen'!$A:$A,'Objectenoverzicht aantallen'!H:H)*'Calculatie sheet'!$I85+LOOKUP('Calculatie sheet'!$E$2,'Objectenoverzicht aantallen'!$A:$A,'Objectenoverzicht aantallen'!I:I)*'Calculatie sheet'!$I85)/1000</f>
        <v>0</v>
      </c>
      <c r="P4" s="571">
        <f>(LOOKUP('Calculatie sheet'!$I$2,'Objectenoverzicht aantallen'!$A:$A,'Objectenoverzicht aantallen'!$C:$C)*'Calculatie sheet'!$I85+LOOKUP('Calculatie sheet'!$E$2,'Objectenoverzicht aantallen'!$A:$A,'Objectenoverzicht aantallen'!E:E)*'Calculatie sheet'!$I85+LOOKUP('Calculatie sheet'!$E$2,'Objectenoverzicht aantallen'!$A:$A,'Objectenoverzicht aantallen'!F:F)*'Calculatie sheet'!$I85+LOOKUP('Calculatie sheet'!$E$2,'Objectenoverzicht aantallen'!$A:$A,'Objectenoverzicht aantallen'!G:G)*'Calculatie sheet'!$I85+LOOKUP('Calculatie sheet'!$E$2,'Objectenoverzicht aantallen'!$A:$A,'Objectenoverzicht aantallen'!H:H)*'Calculatie sheet'!$I85+LOOKUP('Calculatie sheet'!$E$2,'Objectenoverzicht aantallen'!$A:$A,'Objectenoverzicht aantallen'!I:I)*'Calculatie sheet'!$I85+LOOKUP('Calculatie sheet'!$E$2,'Objectenoverzicht aantallen'!$A:$A,'Objectenoverzicht aantallen'!J:J)*'Calculatie sheet'!$I85)/1000</f>
        <v>0</v>
      </c>
      <c r="Q4" s="571">
        <f>(LOOKUP('Calculatie sheet'!$I$2,'Objectenoverzicht aantallen'!$A:$A,'Objectenoverzicht aantallen'!$C:$C)*'Calculatie sheet'!$I85+LOOKUP('Calculatie sheet'!$E$2,'Objectenoverzicht aantallen'!$A:$A,'Objectenoverzicht aantallen'!E:E)*'Calculatie sheet'!$I85+LOOKUP('Calculatie sheet'!$E$2,'Objectenoverzicht aantallen'!$A:$A,'Objectenoverzicht aantallen'!F:F)*'Calculatie sheet'!$I85+LOOKUP('Calculatie sheet'!$E$2,'Objectenoverzicht aantallen'!$A:$A,'Objectenoverzicht aantallen'!G:G)*'Calculatie sheet'!$I85+LOOKUP('Calculatie sheet'!$E$2,'Objectenoverzicht aantallen'!$A:$A,'Objectenoverzicht aantallen'!H:H)*'Calculatie sheet'!$I85+LOOKUP('Calculatie sheet'!$E$2,'Objectenoverzicht aantallen'!$A:$A,'Objectenoverzicht aantallen'!I:I)*'Calculatie sheet'!$I85+LOOKUP('Calculatie sheet'!$E$2,'Objectenoverzicht aantallen'!$A:$A,'Objectenoverzicht aantallen'!J:J)*'Calculatie sheet'!$I85+LOOKUP('Calculatie sheet'!$E$2,'Objectenoverzicht aantallen'!$A:$A,'Objectenoverzicht aantallen'!K:K)*'Calculatie sheet'!$I85)/1000</f>
        <v>0</v>
      </c>
      <c r="R4" s="571">
        <f>(LOOKUP('Calculatie sheet'!$I$2,'Objectenoverzicht aantallen'!$A:$A,'Objectenoverzicht aantallen'!$C:$C)*'Calculatie sheet'!$I85+LOOKUP('Calculatie sheet'!$E$2,'Objectenoverzicht aantallen'!$A:$A,'Objectenoverzicht aantallen'!E:E)*'Calculatie sheet'!$I85+LOOKUP('Calculatie sheet'!$E$2,'Objectenoverzicht aantallen'!$A:$A,'Objectenoverzicht aantallen'!F:F)*'Calculatie sheet'!$I85+LOOKUP('Calculatie sheet'!$E$2,'Objectenoverzicht aantallen'!$A:$A,'Objectenoverzicht aantallen'!G:G)*'Calculatie sheet'!$I85+LOOKUP('Calculatie sheet'!$E$2,'Objectenoverzicht aantallen'!$A:$A,'Objectenoverzicht aantallen'!H:H)*'Calculatie sheet'!$I85+LOOKUP('Calculatie sheet'!$E$2,'Objectenoverzicht aantallen'!$A:$A,'Objectenoverzicht aantallen'!I:I)*'Calculatie sheet'!$I85+LOOKUP('Calculatie sheet'!$E$2,'Objectenoverzicht aantallen'!$A:$A,'Objectenoverzicht aantallen'!J:J)*'Calculatie sheet'!$I85+LOOKUP('Calculatie sheet'!$E$2,'Objectenoverzicht aantallen'!$A:$A,'Objectenoverzicht aantallen'!K:K)*'Calculatie sheet'!$I85+LOOKUP('Calculatie sheet'!$E$2,'Objectenoverzicht aantallen'!$A:$A,'Objectenoverzicht aantallen'!L:L)*'Calculatie sheet'!$I85)/1000</f>
        <v>0</v>
      </c>
      <c r="S4" s="571">
        <f>(LOOKUP('Calculatie sheet'!$I$2,'Objectenoverzicht aantallen'!$A:$A,'Objectenoverzicht aantallen'!$C:$C)*'Calculatie sheet'!$I85+LOOKUP('Calculatie sheet'!$E$2,'Objectenoverzicht aantallen'!$A:$A,'Objectenoverzicht aantallen'!E:E)*'Calculatie sheet'!$I85+LOOKUP('Calculatie sheet'!$E$2,'Objectenoverzicht aantallen'!$A:$A,'Objectenoverzicht aantallen'!F:F)*'Calculatie sheet'!$I85+LOOKUP('Calculatie sheet'!$E$2,'Objectenoverzicht aantallen'!$A:$A,'Objectenoverzicht aantallen'!G:G)*'Calculatie sheet'!$I85+LOOKUP('Calculatie sheet'!$E$2,'Objectenoverzicht aantallen'!$A:$A,'Objectenoverzicht aantallen'!H:H)*'Calculatie sheet'!$I85+LOOKUP('Calculatie sheet'!$E$2,'Objectenoverzicht aantallen'!$A:$A,'Objectenoverzicht aantallen'!I:I)*'Calculatie sheet'!$I85+LOOKUP('Calculatie sheet'!$E$2,'Objectenoverzicht aantallen'!$A:$A,'Objectenoverzicht aantallen'!J:J)*'Calculatie sheet'!$I85+LOOKUP('Calculatie sheet'!$E$2,'Objectenoverzicht aantallen'!$A:$A,'Objectenoverzicht aantallen'!K:K)*'Calculatie sheet'!$I85+LOOKUP('Calculatie sheet'!$E$2,'Objectenoverzicht aantallen'!$A:$A,'Objectenoverzicht aantallen'!L:L)*'Calculatie sheet'!$I85+LOOKUP('Calculatie sheet'!$E$2,'Objectenoverzicht aantallen'!$A:$A,'Objectenoverzicht aantallen'!M:M)*'Calculatie sheet'!$I85)/1000</f>
        <v>0</v>
      </c>
      <c r="T4" s="571">
        <f>(LOOKUP('Calculatie sheet'!$I$2,'Objectenoverzicht aantallen'!$A:$A,'Objectenoverzicht aantallen'!$C:$C)*'Calculatie sheet'!$I85+LOOKUP('Calculatie sheet'!$E$2,'Objectenoverzicht aantallen'!$A:$A,'Objectenoverzicht aantallen'!E:E)*'Calculatie sheet'!$I85+LOOKUP('Calculatie sheet'!$E$2,'Objectenoverzicht aantallen'!$A:$A,'Objectenoverzicht aantallen'!F:F)*'Calculatie sheet'!$I85+LOOKUP('Calculatie sheet'!$E$2,'Objectenoverzicht aantallen'!$A:$A,'Objectenoverzicht aantallen'!G:G)*'Calculatie sheet'!$I85+LOOKUP('Calculatie sheet'!$E$2,'Objectenoverzicht aantallen'!$A:$A,'Objectenoverzicht aantallen'!H:H)*'Calculatie sheet'!$I85+LOOKUP('Calculatie sheet'!$E$2,'Objectenoverzicht aantallen'!$A:$A,'Objectenoverzicht aantallen'!I:I)*'Calculatie sheet'!$I85+LOOKUP('Calculatie sheet'!$E$2,'Objectenoverzicht aantallen'!$A:$A,'Objectenoverzicht aantallen'!J:J)*'Calculatie sheet'!$I85+LOOKUP('Calculatie sheet'!$E$2,'Objectenoverzicht aantallen'!$A:$A,'Objectenoverzicht aantallen'!K:K)*'Calculatie sheet'!$I85+LOOKUP('Calculatie sheet'!$E$2,'Objectenoverzicht aantallen'!$A:$A,'Objectenoverzicht aantallen'!L:L)*'Calculatie sheet'!$I85+LOOKUP('Calculatie sheet'!$E$2,'Objectenoverzicht aantallen'!$A:$A,'Objectenoverzicht aantallen'!M:M)*'Calculatie sheet'!$I85+LOOKUP('Calculatie sheet'!$E$2,'Objectenoverzicht aantallen'!$A:$A,'Objectenoverzicht aantallen'!N:N)*'Calculatie sheet'!$I85)/1000</f>
        <v>0</v>
      </c>
      <c r="U4" s="571">
        <f>(LOOKUP('Calculatie sheet'!$I$2,'Objectenoverzicht aantallen'!$A:$A,'Objectenoverzicht aantallen'!$C:$C)*'Calculatie sheet'!$I85+LOOKUP('Calculatie sheet'!$E$2,'Objectenoverzicht aantallen'!$A:$A,'Objectenoverzicht aantallen'!E:E)*'Calculatie sheet'!$I85+LOOKUP('Calculatie sheet'!$E$2,'Objectenoverzicht aantallen'!$A:$A,'Objectenoverzicht aantallen'!F:F)*'Calculatie sheet'!$I85+LOOKUP('Calculatie sheet'!$E$2,'Objectenoverzicht aantallen'!$A:$A,'Objectenoverzicht aantallen'!G:G)*'Calculatie sheet'!$I85+LOOKUP('Calculatie sheet'!$E$2,'Objectenoverzicht aantallen'!$A:$A,'Objectenoverzicht aantallen'!H:H)*'Calculatie sheet'!$I85+LOOKUP('Calculatie sheet'!$E$2,'Objectenoverzicht aantallen'!$A:$A,'Objectenoverzicht aantallen'!I:I)*'Calculatie sheet'!$I85+LOOKUP('Calculatie sheet'!$E$2,'Objectenoverzicht aantallen'!$A:$A,'Objectenoverzicht aantallen'!J:J)*'Calculatie sheet'!$I85+LOOKUP('Calculatie sheet'!$E$2,'Objectenoverzicht aantallen'!$A:$A,'Objectenoverzicht aantallen'!K:K)*'Calculatie sheet'!$I85+LOOKUP('Calculatie sheet'!$E$2,'Objectenoverzicht aantallen'!$A:$A,'Objectenoverzicht aantallen'!L:L)*'Calculatie sheet'!$I85+LOOKUP('Calculatie sheet'!$E$2,'Objectenoverzicht aantallen'!$A:$A,'Objectenoverzicht aantallen'!M:M)*'Calculatie sheet'!$I85+LOOKUP('Calculatie sheet'!$E$2,'Objectenoverzicht aantallen'!$A:$A,'Objectenoverzicht aantallen'!N:N)*'Calculatie sheet'!$I85+LOOKUP('Calculatie sheet'!$E$2,'Objectenoverzicht aantallen'!$A:$A,'Objectenoverzicht aantallen'!O:O)*'Calculatie sheet'!$I85)/1000</f>
        <v>0</v>
      </c>
      <c r="W4" s="760" t="s">
        <v>5</v>
      </c>
      <c r="X4" s="571">
        <f>(LOOKUP('Calculatie sheet'!$I$2,'Objectenoverzicht aantallen'!$A:$A,'Objectenoverzicht aantallen'!Q:Q)*'Calculatie sheet'!$I$85)/1000</f>
        <v>0</v>
      </c>
      <c r="Y4" s="571">
        <f>(LOOKUP('Calculatie sheet'!$I$2,'Objectenoverzicht aantallen'!$A:$A,'Objectenoverzicht aantallen'!R:R)*'Calculatie sheet'!$I$85)/1000</f>
        <v>0</v>
      </c>
      <c r="Z4" s="571">
        <f>(LOOKUP('Calculatie sheet'!$I$2,'Objectenoverzicht aantallen'!$A:$A,'Objectenoverzicht aantallen'!S:S)*'Calculatie sheet'!$I$85)/1000</f>
        <v>0</v>
      </c>
      <c r="AA4" s="571">
        <f>(LOOKUP('Calculatie sheet'!$I$2,'Objectenoverzicht aantallen'!$A:$A,'Objectenoverzicht aantallen'!T:T)*'Calculatie sheet'!$I$85)/1000</f>
        <v>0</v>
      </c>
      <c r="AB4" s="571">
        <f>(LOOKUP('Calculatie sheet'!$I$2,'Objectenoverzicht aantallen'!$A:$A,'Objectenoverzicht aantallen'!U:U)*'Calculatie sheet'!$I$85)/1000</f>
        <v>0</v>
      </c>
      <c r="AC4" s="571">
        <f>(LOOKUP('Calculatie sheet'!$I$2,'Objectenoverzicht aantallen'!$A:$A,'Objectenoverzicht aantallen'!V:V)*'Calculatie sheet'!$I$85)/1000</f>
        <v>0</v>
      </c>
      <c r="AD4" s="571">
        <f>(LOOKUP('Calculatie sheet'!$I$2,'Objectenoverzicht aantallen'!$A:$A,'Objectenoverzicht aantallen'!W:W)*'Calculatie sheet'!$I$85)/1000</f>
        <v>0</v>
      </c>
      <c r="AE4" s="571">
        <f>(LOOKUP('Calculatie sheet'!$I$2,'Objectenoverzicht aantallen'!$A:$A,'Objectenoverzicht aantallen'!X:X)*'Calculatie sheet'!$I$85)/1000</f>
        <v>0</v>
      </c>
      <c r="AF4" s="571">
        <f>(LOOKUP('Calculatie sheet'!$I$2,'Objectenoverzicht aantallen'!$A:$A,'Objectenoverzicht aantallen'!J:J)*'Calculatie sheet'!$I$85)/1000</f>
        <v>0</v>
      </c>
      <c r="AG4" s="571">
        <f>(LOOKUP('Calculatie sheet'!$I$2,'Objectenoverzicht aantallen'!$A:$A,'Objectenoverzicht aantallen'!Z:Z)*'Calculatie sheet'!$I$85)/1000</f>
        <v>0</v>
      </c>
      <c r="AH4" s="571">
        <f>(LOOKUP('Calculatie sheet'!$I$2,'Objectenoverzicht aantallen'!$A:$A,'Objectenoverzicht aantallen'!AA:AA)*'Calculatie sheet'!$I$85)/1000</f>
        <v>0</v>
      </c>
    </row>
    <row r="5" spans="1:34" x14ac:dyDescent="0.2">
      <c r="B5" s="577" t="s">
        <v>673</v>
      </c>
      <c r="C5" s="45">
        <f>'Calculatie sheet'!I86</f>
        <v>-73875.217999999993</v>
      </c>
      <c r="E5" s="577" t="s">
        <v>673</v>
      </c>
      <c r="H5" s="572">
        <f>C5*'Calculatie sheet'!$I$7</f>
        <v>0</v>
      </c>
      <c r="J5" s="577" t="s">
        <v>673</v>
      </c>
      <c r="K5" s="571">
        <f>(LOOKUP('Calculatie sheet'!$I$2,'Objectenoverzicht aantallen'!$A:$A,'Objectenoverzicht aantallen'!$C:$C)*'Calculatie sheet'!$I86+LOOKUP('Calculatie sheet'!$I$2,'Objectenoverzicht aantallen'!$A:$A,'Objectenoverzicht aantallen'!E:E)*'Calculatie sheet'!$I86)/1000</f>
        <v>0</v>
      </c>
      <c r="L5" s="571">
        <f>(LOOKUP('Calculatie sheet'!$I$2,'Objectenoverzicht aantallen'!$A:$A,'Objectenoverzicht aantallen'!$C:$C)*'Calculatie sheet'!$I86+LOOKUP('Calculatie sheet'!$E$2,'Objectenoverzicht aantallen'!$A:$A,'Objectenoverzicht aantallen'!E:E)*'Calculatie sheet'!$I86+LOOKUP('Calculatie sheet'!$E$2,'Objectenoverzicht aantallen'!$A:$A,'Objectenoverzicht aantallen'!F:F)*'Calculatie sheet'!$I86)/1000</f>
        <v>0</v>
      </c>
      <c r="M5" s="571">
        <f>(LOOKUP('Calculatie sheet'!$I$2,'Objectenoverzicht aantallen'!$A:$A,'Objectenoverzicht aantallen'!$C:$C)*'Calculatie sheet'!$I86+LOOKUP('Calculatie sheet'!$E$2,'Objectenoverzicht aantallen'!$A:$A,'Objectenoverzicht aantallen'!E:E)*'Calculatie sheet'!$I86+LOOKUP('Calculatie sheet'!$E$2,'Objectenoverzicht aantallen'!$A:$A,'Objectenoverzicht aantallen'!F:F)*'Calculatie sheet'!$I86+LOOKUP('Calculatie sheet'!$E$2,'Objectenoverzicht aantallen'!$A:$A,'Objectenoverzicht aantallen'!G:G)*'Calculatie sheet'!$I86)/1000</f>
        <v>0</v>
      </c>
      <c r="N5" s="571">
        <f>(LOOKUP('Calculatie sheet'!$I$2,'Objectenoverzicht aantallen'!$A:$A,'Objectenoverzicht aantallen'!$C:$C)*'Calculatie sheet'!$I86+LOOKUP('Calculatie sheet'!$E$2,'Objectenoverzicht aantallen'!$A:$A,'Objectenoverzicht aantallen'!E:E)*'Calculatie sheet'!$I86+LOOKUP('Calculatie sheet'!$E$2,'Objectenoverzicht aantallen'!$A:$A,'Objectenoverzicht aantallen'!F:F)*'Calculatie sheet'!$I86+LOOKUP('Calculatie sheet'!$E$2,'Objectenoverzicht aantallen'!$A:$A,'Objectenoverzicht aantallen'!G:G)*'Calculatie sheet'!$I86+LOOKUP('Calculatie sheet'!$E$2,'Objectenoverzicht aantallen'!$A:$A,'Objectenoverzicht aantallen'!H:H)*'Calculatie sheet'!$I86)/1000</f>
        <v>0</v>
      </c>
      <c r="O5" s="571">
        <f>(LOOKUP('Calculatie sheet'!$I$2,'Objectenoverzicht aantallen'!$A:$A,'Objectenoverzicht aantallen'!$C:$C)*'Calculatie sheet'!$I86+LOOKUP('Calculatie sheet'!$E$2,'Objectenoverzicht aantallen'!$A:$A,'Objectenoverzicht aantallen'!E:E)*'Calculatie sheet'!$I86+LOOKUP('Calculatie sheet'!$E$2,'Objectenoverzicht aantallen'!$A:$A,'Objectenoverzicht aantallen'!F:F)*'Calculatie sheet'!$I86+LOOKUP('Calculatie sheet'!$E$2,'Objectenoverzicht aantallen'!$A:$A,'Objectenoverzicht aantallen'!G:G)*'Calculatie sheet'!$I86+LOOKUP('Calculatie sheet'!$E$2,'Objectenoverzicht aantallen'!$A:$A,'Objectenoverzicht aantallen'!H:H)*'Calculatie sheet'!$I86+LOOKUP('Calculatie sheet'!$E$2,'Objectenoverzicht aantallen'!$A:$A,'Objectenoverzicht aantallen'!I:I)*'Calculatie sheet'!$I86)/1000</f>
        <v>0</v>
      </c>
      <c r="P5" s="571">
        <f>(LOOKUP('Calculatie sheet'!$I$2,'Objectenoverzicht aantallen'!$A:$A,'Objectenoverzicht aantallen'!$C:$C)*'Calculatie sheet'!$I86+LOOKUP('Calculatie sheet'!$E$2,'Objectenoverzicht aantallen'!$A:$A,'Objectenoverzicht aantallen'!E:E)*'Calculatie sheet'!$I86+LOOKUP('Calculatie sheet'!$E$2,'Objectenoverzicht aantallen'!$A:$A,'Objectenoverzicht aantallen'!F:F)*'Calculatie sheet'!$I86+LOOKUP('Calculatie sheet'!$E$2,'Objectenoverzicht aantallen'!$A:$A,'Objectenoverzicht aantallen'!G:G)*'Calculatie sheet'!$I86+LOOKUP('Calculatie sheet'!$E$2,'Objectenoverzicht aantallen'!$A:$A,'Objectenoverzicht aantallen'!H:H)*'Calculatie sheet'!$I86+LOOKUP('Calculatie sheet'!$E$2,'Objectenoverzicht aantallen'!$A:$A,'Objectenoverzicht aantallen'!I:I)*'Calculatie sheet'!$I86+LOOKUP('Calculatie sheet'!$E$2,'Objectenoverzicht aantallen'!$A:$A,'Objectenoverzicht aantallen'!J:J)*'Calculatie sheet'!$I86)/1000</f>
        <v>0</v>
      </c>
      <c r="Q5" s="571">
        <f>(LOOKUP('Calculatie sheet'!$I$2,'Objectenoverzicht aantallen'!$A:$A,'Objectenoverzicht aantallen'!$C:$C)*'Calculatie sheet'!$I86+LOOKUP('Calculatie sheet'!$E$2,'Objectenoverzicht aantallen'!$A:$A,'Objectenoverzicht aantallen'!E:E)*'Calculatie sheet'!$I86+LOOKUP('Calculatie sheet'!$E$2,'Objectenoverzicht aantallen'!$A:$A,'Objectenoverzicht aantallen'!F:F)*'Calculatie sheet'!$I86+LOOKUP('Calculatie sheet'!$E$2,'Objectenoverzicht aantallen'!$A:$A,'Objectenoverzicht aantallen'!G:G)*'Calculatie sheet'!$I86+LOOKUP('Calculatie sheet'!$E$2,'Objectenoverzicht aantallen'!$A:$A,'Objectenoverzicht aantallen'!H:H)*'Calculatie sheet'!$I86+LOOKUP('Calculatie sheet'!$E$2,'Objectenoverzicht aantallen'!$A:$A,'Objectenoverzicht aantallen'!I:I)*'Calculatie sheet'!$I86+LOOKUP('Calculatie sheet'!$E$2,'Objectenoverzicht aantallen'!$A:$A,'Objectenoverzicht aantallen'!J:J)*'Calculatie sheet'!$I86+LOOKUP('Calculatie sheet'!$E$2,'Objectenoverzicht aantallen'!$A:$A,'Objectenoverzicht aantallen'!K:K)*'Calculatie sheet'!$I86)/1000</f>
        <v>0</v>
      </c>
      <c r="R5" s="571">
        <f>(LOOKUP('Calculatie sheet'!$I$2,'Objectenoverzicht aantallen'!$A:$A,'Objectenoverzicht aantallen'!$C:$C)*'Calculatie sheet'!$I86+LOOKUP('Calculatie sheet'!$E$2,'Objectenoverzicht aantallen'!$A:$A,'Objectenoverzicht aantallen'!E:E)*'Calculatie sheet'!$I86+LOOKUP('Calculatie sheet'!$E$2,'Objectenoverzicht aantallen'!$A:$A,'Objectenoverzicht aantallen'!F:F)*'Calculatie sheet'!$I86+LOOKUP('Calculatie sheet'!$E$2,'Objectenoverzicht aantallen'!$A:$A,'Objectenoverzicht aantallen'!G:G)*'Calculatie sheet'!$I86+LOOKUP('Calculatie sheet'!$E$2,'Objectenoverzicht aantallen'!$A:$A,'Objectenoverzicht aantallen'!H:H)*'Calculatie sheet'!$I86+LOOKUP('Calculatie sheet'!$E$2,'Objectenoverzicht aantallen'!$A:$A,'Objectenoverzicht aantallen'!I:I)*'Calculatie sheet'!$I86+LOOKUP('Calculatie sheet'!$E$2,'Objectenoverzicht aantallen'!$A:$A,'Objectenoverzicht aantallen'!J:J)*'Calculatie sheet'!$I86+LOOKUP('Calculatie sheet'!$E$2,'Objectenoverzicht aantallen'!$A:$A,'Objectenoverzicht aantallen'!K:K)*'Calculatie sheet'!$I86+LOOKUP('Calculatie sheet'!$E$2,'Objectenoverzicht aantallen'!$A:$A,'Objectenoverzicht aantallen'!L:L)*'Calculatie sheet'!$I86)/1000</f>
        <v>0</v>
      </c>
      <c r="S5" s="571">
        <f>(LOOKUP('Calculatie sheet'!$I$2,'Objectenoverzicht aantallen'!$A:$A,'Objectenoverzicht aantallen'!$C:$C)*'Calculatie sheet'!$I86+LOOKUP('Calculatie sheet'!$E$2,'Objectenoverzicht aantallen'!$A:$A,'Objectenoverzicht aantallen'!E:E)*'Calculatie sheet'!$I86+LOOKUP('Calculatie sheet'!$E$2,'Objectenoverzicht aantallen'!$A:$A,'Objectenoverzicht aantallen'!F:F)*'Calculatie sheet'!$I86+LOOKUP('Calculatie sheet'!$E$2,'Objectenoverzicht aantallen'!$A:$A,'Objectenoverzicht aantallen'!G:G)*'Calculatie sheet'!$I86+LOOKUP('Calculatie sheet'!$E$2,'Objectenoverzicht aantallen'!$A:$A,'Objectenoverzicht aantallen'!H:H)*'Calculatie sheet'!$I86+LOOKUP('Calculatie sheet'!$E$2,'Objectenoverzicht aantallen'!$A:$A,'Objectenoverzicht aantallen'!I:I)*'Calculatie sheet'!$I86+LOOKUP('Calculatie sheet'!$E$2,'Objectenoverzicht aantallen'!$A:$A,'Objectenoverzicht aantallen'!J:J)*'Calculatie sheet'!$I86+LOOKUP('Calculatie sheet'!$E$2,'Objectenoverzicht aantallen'!$A:$A,'Objectenoverzicht aantallen'!K:K)*'Calculatie sheet'!$I86+LOOKUP('Calculatie sheet'!$E$2,'Objectenoverzicht aantallen'!$A:$A,'Objectenoverzicht aantallen'!L:L)*'Calculatie sheet'!$I86+LOOKUP('Calculatie sheet'!$E$2,'Objectenoverzicht aantallen'!$A:$A,'Objectenoverzicht aantallen'!M:M)*'Calculatie sheet'!$I86)/1000</f>
        <v>0</v>
      </c>
      <c r="T5" s="571">
        <f>(LOOKUP('Calculatie sheet'!$I$2,'Objectenoverzicht aantallen'!$A:$A,'Objectenoverzicht aantallen'!$C:$C)*'Calculatie sheet'!$I86+LOOKUP('Calculatie sheet'!$E$2,'Objectenoverzicht aantallen'!$A:$A,'Objectenoverzicht aantallen'!E:E)*'Calculatie sheet'!$I86+LOOKUP('Calculatie sheet'!$E$2,'Objectenoverzicht aantallen'!$A:$A,'Objectenoverzicht aantallen'!F:F)*'Calculatie sheet'!$I86+LOOKUP('Calculatie sheet'!$E$2,'Objectenoverzicht aantallen'!$A:$A,'Objectenoverzicht aantallen'!G:G)*'Calculatie sheet'!$I86+LOOKUP('Calculatie sheet'!$E$2,'Objectenoverzicht aantallen'!$A:$A,'Objectenoverzicht aantallen'!H:H)*'Calculatie sheet'!$I86+LOOKUP('Calculatie sheet'!$E$2,'Objectenoverzicht aantallen'!$A:$A,'Objectenoverzicht aantallen'!I:I)*'Calculatie sheet'!$I86+LOOKUP('Calculatie sheet'!$E$2,'Objectenoverzicht aantallen'!$A:$A,'Objectenoverzicht aantallen'!J:J)*'Calculatie sheet'!$I86+LOOKUP('Calculatie sheet'!$E$2,'Objectenoverzicht aantallen'!$A:$A,'Objectenoverzicht aantallen'!K:K)*'Calculatie sheet'!$I86+LOOKUP('Calculatie sheet'!$E$2,'Objectenoverzicht aantallen'!$A:$A,'Objectenoverzicht aantallen'!L:L)*'Calculatie sheet'!$I86+LOOKUP('Calculatie sheet'!$E$2,'Objectenoverzicht aantallen'!$A:$A,'Objectenoverzicht aantallen'!M:M)*'Calculatie sheet'!$I86+LOOKUP('Calculatie sheet'!$E$2,'Objectenoverzicht aantallen'!$A:$A,'Objectenoverzicht aantallen'!N:N)*'Calculatie sheet'!$I86)/1000</f>
        <v>0</v>
      </c>
      <c r="U5" s="571">
        <f>(LOOKUP('Calculatie sheet'!$I$2,'Objectenoverzicht aantallen'!$A:$A,'Objectenoverzicht aantallen'!$C:$C)*'Calculatie sheet'!$I86+LOOKUP('Calculatie sheet'!$E$2,'Objectenoverzicht aantallen'!$A:$A,'Objectenoverzicht aantallen'!E:E)*'Calculatie sheet'!$I86+LOOKUP('Calculatie sheet'!$E$2,'Objectenoverzicht aantallen'!$A:$A,'Objectenoverzicht aantallen'!F:F)*'Calculatie sheet'!$I86+LOOKUP('Calculatie sheet'!$E$2,'Objectenoverzicht aantallen'!$A:$A,'Objectenoverzicht aantallen'!G:G)*'Calculatie sheet'!$I86+LOOKUP('Calculatie sheet'!$E$2,'Objectenoverzicht aantallen'!$A:$A,'Objectenoverzicht aantallen'!H:H)*'Calculatie sheet'!$I86+LOOKUP('Calculatie sheet'!$E$2,'Objectenoverzicht aantallen'!$A:$A,'Objectenoverzicht aantallen'!I:I)*'Calculatie sheet'!$I86+LOOKUP('Calculatie sheet'!$E$2,'Objectenoverzicht aantallen'!$A:$A,'Objectenoverzicht aantallen'!J:J)*'Calculatie sheet'!$I86+LOOKUP('Calculatie sheet'!$E$2,'Objectenoverzicht aantallen'!$A:$A,'Objectenoverzicht aantallen'!K:K)*'Calculatie sheet'!$I86+LOOKUP('Calculatie sheet'!$E$2,'Objectenoverzicht aantallen'!$A:$A,'Objectenoverzicht aantallen'!L:L)*'Calculatie sheet'!$I86+LOOKUP('Calculatie sheet'!$E$2,'Objectenoverzicht aantallen'!$A:$A,'Objectenoverzicht aantallen'!M:M)*'Calculatie sheet'!$I86+LOOKUP('Calculatie sheet'!$E$2,'Objectenoverzicht aantallen'!$A:$A,'Objectenoverzicht aantallen'!N:N)*'Calculatie sheet'!$I86+LOOKUP('Calculatie sheet'!$E$2,'Objectenoverzicht aantallen'!$A:$A,'Objectenoverzicht aantallen'!O:O)*'Calculatie sheet'!$I86)/1000</f>
        <v>0</v>
      </c>
      <c r="W5" s="577" t="s">
        <v>673</v>
      </c>
      <c r="X5" s="571">
        <f>(LOOKUP('Calculatie sheet'!$I$2,'Objectenoverzicht aantallen'!$A:$A,'Objectenoverzicht aantallen'!Q:Q)*'Calculatie sheet'!$I$86)/1000</f>
        <v>0</v>
      </c>
      <c r="Y5" s="571">
        <f>(LOOKUP('Calculatie sheet'!$I$2,'Objectenoverzicht aantallen'!$A:$A,'Objectenoverzicht aantallen'!R:R)*'Calculatie sheet'!$I$86)/1000</f>
        <v>0</v>
      </c>
      <c r="Z5" s="571">
        <f>(LOOKUP('Calculatie sheet'!$I$2,'Objectenoverzicht aantallen'!$A:$A,'Objectenoverzicht aantallen'!S:S)*'Calculatie sheet'!$I$86)/1000</f>
        <v>0</v>
      </c>
      <c r="AA5" s="571">
        <f>(LOOKUP('Calculatie sheet'!$I$2,'Objectenoverzicht aantallen'!$A:$A,'Objectenoverzicht aantallen'!T:T)*'Calculatie sheet'!$I$86)/1000</f>
        <v>0</v>
      </c>
      <c r="AB5" s="571">
        <f>(LOOKUP('Calculatie sheet'!$I$2,'Objectenoverzicht aantallen'!$A:$A,'Objectenoverzicht aantallen'!U:U)*'Calculatie sheet'!$I$86)/1000</f>
        <v>0</v>
      </c>
      <c r="AC5" s="571">
        <f>(LOOKUP('Calculatie sheet'!$I$2,'Objectenoverzicht aantallen'!$A:$A,'Objectenoverzicht aantallen'!V:V)*'Calculatie sheet'!$I$86)/1000</f>
        <v>0</v>
      </c>
      <c r="AD5" s="571">
        <f>(LOOKUP('Calculatie sheet'!$I$2,'Objectenoverzicht aantallen'!$A:$A,'Objectenoverzicht aantallen'!W:W)*'Calculatie sheet'!$I$86)/1000</f>
        <v>0</v>
      </c>
      <c r="AE5" s="571">
        <f>(LOOKUP('Calculatie sheet'!$I$2,'Objectenoverzicht aantallen'!$A:$A,'Objectenoverzicht aantallen'!X:X)*'Calculatie sheet'!$I$86)/1000</f>
        <v>0</v>
      </c>
      <c r="AF5" s="571">
        <f>(LOOKUP('Calculatie sheet'!$I$2,'Objectenoverzicht aantallen'!$A:$A,'Objectenoverzicht aantallen'!J:J)*'Calculatie sheet'!$I$86)/1000</f>
        <v>0</v>
      </c>
      <c r="AG5" s="571">
        <f>(LOOKUP('Calculatie sheet'!$I$2,'Objectenoverzicht aantallen'!$A:$A,'Objectenoverzicht aantallen'!Z:Z)*'Calculatie sheet'!$I$86)/1000</f>
        <v>0</v>
      </c>
      <c r="AH5" s="571">
        <f>(LOOKUP('Calculatie sheet'!$I$2,'Objectenoverzicht aantallen'!$A:$A,'Objectenoverzicht aantallen'!AA:AA)*'Calculatie sheet'!$I$86)/1000</f>
        <v>0</v>
      </c>
    </row>
  </sheetData>
  <pageMargins left="0.7" right="0.7" top="0.75" bottom="0.75" header="0.3" footer="0.3"/>
  <pageSetup paperSize="9" orientation="portrait" horizontalDpi="0" verticalDpi="0"/>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4F97-E3B9-F64E-A67F-A4F674F68DEA}">
  <dimension ref="A1:AH5"/>
  <sheetViews>
    <sheetView topLeftCell="F1" workbookViewId="0">
      <selection activeCell="W2" sqref="W2:W5"/>
    </sheetView>
  </sheetViews>
  <sheetFormatPr baseColWidth="10" defaultColWidth="11" defaultRowHeight="16" x14ac:dyDescent="0.2"/>
  <cols>
    <col min="1" max="1" width="21.1640625" bestFit="1" customWidth="1"/>
    <col min="8" max="8" width="11.6640625" bestFit="1" customWidth="1"/>
    <col min="11" max="21" width="12.1640625" bestFit="1" customWidth="1"/>
  </cols>
  <sheetData>
    <row r="1" spans="1:34" x14ac:dyDescent="0.2">
      <c r="A1" s="149" t="str">
        <f>'Calculatie sheet'!J3</f>
        <v>Duiker (beton)</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sheet'!J83</f>
        <v>12513.099800000002</v>
      </c>
      <c r="E2" s="758" t="s">
        <v>965</v>
      </c>
      <c r="H2" s="572">
        <f>C2*'Calculatie sheet'!$J$7</f>
        <v>0</v>
      </c>
      <c r="J2" s="758" t="s">
        <v>965</v>
      </c>
      <c r="K2" s="571">
        <f>(LOOKUP('Calculatie sheet'!$J$2,'Objectenoverzicht aantallen'!$A:$A,'Objectenoverzicht aantallen'!$C:$C)*'Calculatie sheet'!$J83+LOOKUP('Calculatie sheet'!$E$2,'Objectenoverzicht aantallen'!$A:$A,'Objectenoverzicht aantallen'!E:E)*'Calculatie sheet'!$J83)/1000</f>
        <v>0</v>
      </c>
      <c r="L2" s="571">
        <f>(LOOKUP('Calculatie sheet'!$J$2,'Objectenoverzicht aantallen'!$A:$A,'Objectenoverzicht aantallen'!$C:$C)*'Calculatie sheet'!$J83+LOOKUP('Calculatie sheet'!$E$2,'Objectenoverzicht aantallen'!$A:$A,'Objectenoverzicht aantallen'!E:E)*'Calculatie sheet'!$J83+LOOKUP('Calculatie sheet'!$E$2,'Objectenoverzicht aantallen'!$A:$A,'Objectenoverzicht aantallen'!F:F)*'Calculatie sheet'!$J83)/1000</f>
        <v>0</v>
      </c>
      <c r="M2" s="571">
        <f>(LOOKUP('Calculatie sheet'!$J$2,'Objectenoverzicht aantallen'!$A:$A,'Objectenoverzicht aantallen'!$C:$C)*'Calculatie sheet'!$J83+LOOKUP('Calculatie sheet'!$E$2,'Objectenoverzicht aantallen'!$A:$A,'Objectenoverzicht aantallen'!E:E)*'Calculatie sheet'!$J83+LOOKUP('Calculatie sheet'!$E$2,'Objectenoverzicht aantallen'!$A:$A,'Objectenoverzicht aantallen'!F:F)*'Calculatie sheet'!$J83+LOOKUP('Calculatie sheet'!$E$2,'Objectenoverzicht aantallen'!$A:$A,'Objectenoverzicht aantallen'!G:G)*'Calculatie sheet'!$J83)/1000</f>
        <v>0</v>
      </c>
      <c r="N2" s="571">
        <f>(LOOKUP('Calculatie sheet'!$J$2,'Objectenoverzicht aantallen'!$A:$A,'Objectenoverzicht aantallen'!$C:$C)*'Calculatie sheet'!$J83+LOOKUP('Calculatie sheet'!$E$2,'Objectenoverzicht aantallen'!$A:$A,'Objectenoverzicht aantallen'!E:E)*'Calculatie sheet'!$J83+LOOKUP('Calculatie sheet'!$E$2,'Objectenoverzicht aantallen'!$A:$A,'Objectenoverzicht aantallen'!F:F)*'Calculatie sheet'!$J83+LOOKUP('Calculatie sheet'!$E$2,'Objectenoverzicht aantallen'!$A:$A,'Objectenoverzicht aantallen'!G:G)*'Calculatie sheet'!$J83+LOOKUP('Calculatie sheet'!$E$2,'Objectenoverzicht aantallen'!$A:$A,'Objectenoverzicht aantallen'!H:H)*'Calculatie sheet'!$J83)/1000</f>
        <v>0</v>
      </c>
      <c r="O2" s="571">
        <f>(LOOKUP('Calculatie sheet'!$J$2,'Objectenoverzicht aantallen'!$A:$A,'Objectenoverzicht aantallen'!$C:$C)*'Calculatie sheet'!$J83+LOOKUP('Calculatie sheet'!$E$2,'Objectenoverzicht aantallen'!$A:$A,'Objectenoverzicht aantallen'!E:E)*'Calculatie sheet'!$J83+LOOKUP('Calculatie sheet'!$E$2,'Objectenoverzicht aantallen'!$A:$A,'Objectenoverzicht aantallen'!F:F)*'Calculatie sheet'!$J83+LOOKUP('Calculatie sheet'!$E$2,'Objectenoverzicht aantallen'!$A:$A,'Objectenoverzicht aantallen'!G:G)*'Calculatie sheet'!$J83+LOOKUP('Calculatie sheet'!$E$2,'Objectenoverzicht aantallen'!$A:$A,'Objectenoverzicht aantallen'!H:H)*'Calculatie sheet'!$J83+LOOKUP('Calculatie sheet'!$E$2,'Objectenoverzicht aantallen'!$A:$A,'Objectenoverzicht aantallen'!I:I)*'Calculatie sheet'!$J83)/1000</f>
        <v>0</v>
      </c>
      <c r="P2" s="571">
        <f>(LOOKUP('Calculatie sheet'!$J$2,'Objectenoverzicht aantallen'!$A:$A,'Objectenoverzicht aantallen'!$C:$C)*'Calculatie sheet'!$J83+LOOKUP('Calculatie sheet'!$E$2,'Objectenoverzicht aantallen'!$A:$A,'Objectenoverzicht aantallen'!E:E)*'Calculatie sheet'!$J83+LOOKUP('Calculatie sheet'!$E$2,'Objectenoverzicht aantallen'!$A:$A,'Objectenoverzicht aantallen'!F:F)*'Calculatie sheet'!$J83+LOOKUP('Calculatie sheet'!$E$2,'Objectenoverzicht aantallen'!$A:$A,'Objectenoverzicht aantallen'!G:G)*'Calculatie sheet'!$J83+LOOKUP('Calculatie sheet'!$E$2,'Objectenoverzicht aantallen'!$A:$A,'Objectenoverzicht aantallen'!H:H)*'Calculatie sheet'!$J83+LOOKUP('Calculatie sheet'!$E$2,'Objectenoverzicht aantallen'!$A:$A,'Objectenoverzicht aantallen'!I:I)*'Calculatie sheet'!$J83+LOOKUP('Calculatie sheet'!$E$2,'Objectenoverzicht aantallen'!$A:$A,'Objectenoverzicht aantallen'!J:J)*'Calculatie sheet'!$J83)/1000</f>
        <v>0</v>
      </c>
      <c r="Q2" s="571">
        <f>(LOOKUP('Calculatie sheet'!$J$2,'Objectenoverzicht aantallen'!$A:$A,'Objectenoverzicht aantallen'!$C:$C)*'Calculatie sheet'!$J83+LOOKUP('Calculatie sheet'!$E$2,'Objectenoverzicht aantallen'!$A:$A,'Objectenoverzicht aantallen'!E:E)*'Calculatie sheet'!$J83+LOOKUP('Calculatie sheet'!$E$2,'Objectenoverzicht aantallen'!$A:$A,'Objectenoverzicht aantallen'!F:F)*'Calculatie sheet'!$J83+LOOKUP('Calculatie sheet'!$E$2,'Objectenoverzicht aantallen'!$A:$A,'Objectenoverzicht aantallen'!G:G)*'Calculatie sheet'!$J83+LOOKUP('Calculatie sheet'!$E$2,'Objectenoverzicht aantallen'!$A:$A,'Objectenoverzicht aantallen'!H:H)*'Calculatie sheet'!$J83+LOOKUP('Calculatie sheet'!$E$2,'Objectenoverzicht aantallen'!$A:$A,'Objectenoverzicht aantallen'!I:I)*'Calculatie sheet'!$J83+LOOKUP('Calculatie sheet'!$E$2,'Objectenoverzicht aantallen'!$A:$A,'Objectenoverzicht aantallen'!J:J)*'Calculatie sheet'!$J83+LOOKUP('Calculatie sheet'!$E$2,'Objectenoverzicht aantallen'!$A:$A,'Objectenoverzicht aantallen'!K:K)*'Calculatie sheet'!$J83)/1000</f>
        <v>0</v>
      </c>
      <c r="R2" s="571">
        <f>(LOOKUP('Calculatie sheet'!$J$2,'Objectenoverzicht aantallen'!$A:$A,'Objectenoverzicht aantallen'!$C:$C)*'Calculatie sheet'!$J83+LOOKUP('Calculatie sheet'!$E$2,'Objectenoverzicht aantallen'!$A:$A,'Objectenoverzicht aantallen'!E:E)*'Calculatie sheet'!$J83+LOOKUP('Calculatie sheet'!$E$2,'Objectenoverzicht aantallen'!$A:$A,'Objectenoverzicht aantallen'!F:F)*'Calculatie sheet'!$J83+LOOKUP('Calculatie sheet'!$E$2,'Objectenoverzicht aantallen'!$A:$A,'Objectenoverzicht aantallen'!G:G)*'Calculatie sheet'!$J83+LOOKUP('Calculatie sheet'!$E$2,'Objectenoverzicht aantallen'!$A:$A,'Objectenoverzicht aantallen'!H:H)*'Calculatie sheet'!$J83+LOOKUP('Calculatie sheet'!$E$2,'Objectenoverzicht aantallen'!$A:$A,'Objectenoverzicht aantallen'!I:I)*'Calculatie sheet'!$J83+LOOKUP('Calculatie sheet'!$E$2,'Objectenoverzicht aantallen'!$A:$A,'Objectenoverzicht aantallen'!J:J)*'Calculatie sheet'!$J83+LOOKUP('Calculatie sheet'!$E$2,'Objectenoverzicht aantallen'!$A:$A,'Objectenoverzicht aantallen'!K:K)*'Calculatie sheet'!$J83+LOOKUP('Calculatie sheet'!$E$2,'Objectenoverzicht aantallen'!$A:$A,'Objectenoverzicht aantallen'!L:L)*'Calculatie sheet'!$J83)/1000</f>
        <v>0</v>
      </c>
      <c r="S2" s="571">
        <f>(LOOKUP('Calculatie sheet'!$J$2,'Objectenoverzicht aantallen'!$A:$A,'Objectenoverzicht aantallen'!$C:$C)*'Calculatie sheet'!$J83+LOOKUP('Calculatie sheet'!$E$2,'Objectenoverzicht aantallen'!$A:$A,'Objectenoverzicht aantallen'!E:E)*'Calculatie sheet'!$J83+LOOKUP('Calculatie sheet'!$E$2,'Objectenoverzicht aantallen'!$A:$A,'Objectenoverzicht aantallen'!F:F)*'Calculatie sheet'!$J83+LOOKUP('Calculatie sheet'!$E$2,'Objectenoverzicht aantallen'!$A:$A,'Objectenoverzicht aantallen'!G:G)*'Calculatie sheet'!$J83+LOOKUP('Calculatie sheet'!$E$2,'Objectenoverzicht aantallen'!$A:$A,'Objectenoverzicht aantallen'!H:H)*'Calculatie sheet'!$J83+LOOKUP('Calculatie sheet'!$E$2,'Objectenoverzicht aantallen'!$A:$A,'Objectenoverzicht aantallen'!I:I)*'Calculatie sheet'!$J83+LOOKUP('Calculatie sheet'!$E$2,'Objectenoverzicht aantallen'!$A:$A,'Objectenoverzicht aantallen'!J:J)*'Calculatie sheet'!$J83+LOOKUP('Calculatie sheet'!$E$2,'Objectenoverzicht aantallen'!$A:$A,'Objectenoverzicht aantallen'!K:K)*'Calculatie sheet'!$J83+LOOKUP('Calculatie sheet'!$E$2,'Objectenoverzicht aantallen'!$A:$A,'Objectenoverzicht aantallen'!L:L)*'Calculatie sheet'!$J83+LOOKUP('Calculatie sheet'!$E$2,'Objectenoverzicht aantallen'!$A:$A,'Objectenoverzicht aantallen'!M:M)*'Calculatie sheet'!$J83)/1000</f>
        <v>0</v>
      </c>
      <c r="T2" s="571">
        <f>(LOOKUP('Calculatie sheet'!$J$2,'Objectenoverzicht aantallen'!$A:$A,'Objectenoverzicht aantallen'!$C:$C)*'Calculatie sheet'!$J83+LOOKUP('Calculatie sheet'!$E$2,'Objectenoverzicht aantallen'!$A:$A,'Objectenoverzicht aantallen'!E:E)*'Calculatie sheet'!$J83+LOOKUP('Calculatie sheet'!$E$2,'Objectenoverzicht aantallen'!$A:$A,'Objectenoverzicht aantallen'!F:F)*'Calculatie sheet'!$J83+LOOKUP('Calculatie sheet'!$E$2,'Objectenoverzicht aantallen'!$A:$A,'Objectenoverzicht aantallen'!G:G)*'Calculatie sheet'!$J83+LOOKUP('Calculatie sheet'!$E$2,'Objectenoverzicht aantallen'!$A:$A,'Objectenoverzicht aantallen'!H:H)*'Calculatie sheet'!$J83+LOOKUP('Calculatie sheet'!$E$2,'Objectenoverzicht aantallen'!$A:$A,'Objectenoverzicht aantallen'!I:I)*'Calculatie sheet'!$J83+LOOKUP('Calculatie sheet'!$E$2,'Objectenoverzicht aantallen'!$A:$A,'Objectenoverzicht aantallen'!J:J)*'Calculatie sheet'!$J83+LOOKUP('Calculatie sheet'!$E$2,'Objectenoverzicht aantallen'!$A:$A,'Objectenoverzicht aantallen'!K:K)*'Calculatie sheet'!$J83+LOOKUP('Calculatie sheet'!$E$2,'Objectenoverzicht aantallen'!$A:$A,'Objectenoverzicht aantallen'!L:L)*'Calculatie sheet'!$J83+LOOKUP('Calculatie sheet'!$E$2,'Objectenoverzicht aantallen'!$A:$A,'Objectenoverzicht aantallen'!M:M)*'Calculatie sheet'!$J83+LOOKUP('Calculatie sheet'!$E$2,'Objectenoverzicht aantallen'!$A:$A,'Objectenoverzicht aantallen'!N:N)*'Calculatie sheet'!$J83)/1000</f>
        <v>0</v>
      </c>
      <c r="U2" s="571">
        <f>(LOOKUP('Calculatie sheet'!$J$2,'Objectenoverzicht aantallen'!$A:$A,'Objectenoverzicht aantallen'!$C:$C)*'Calculatie sheet'!$J83+LOOKUP('Calculatie sheet'!$E$2,'Objectenoverzicht aantallen'!$A:$A,'Objectenoverzicht aantallen'!E:E)*'Calculatie sheet'!$J83+LOOKUP('Calculatie sheet'!$E$2,'Objectenoverzicht aantallen'!$A:$A,'Objectenoverzicht aantallen'!F:F)*'Calculatie sheet'!$J83+LOOKUP('Calculatie sheet'!$E$2,'Objectenoverzicht aantallen'!$A:$A,'Objectenoverzicht aantallen'!G:G)*'Calculatie sheet'!$J83+LOOKUP('Calculatie sheet'!$E$2,'Objectenoverzicht aantallen'!$A:$A,'Objectenoverzicht aantallen'!H:H)*'Calculatie sheet'!$J83+LOOKUP('Calculatie sheet'!$E$2,'Objectenoverzicht aantallen'!$A:$A,'Objectenoverzicht aantallen'!I:I)*'Calculatie sheet'!$J83+LOOKUP('Calculatie sheet'!$E$2,'Objectenoverzicht aantallen'!$A:$A,'Objectenoverzicht aantallen'!J:J)*'Calculatie sheet'!$J83+LOOKUP('Calculatie sheet'!$E$2,'Objectenoverzicht aantallen'!$A:$A,'Objectenoverzicht aantallen'!K:K)*'Calculatie sheet'!$J83+LOOKUP('Calculatie sheet'!$E$2,'Objectenoverzicht aantallen'!$A:$A,'Objectenoverzicht aantallen'!L:L)*'Calculatie sheet'!$J83+LOOKUP('Calculatie sheet'!$E$2,'Objectenoverzicht aantallen'!$A:$A,'Objectenoverzicht aantallen'!M:M)*'Calculatie sheet'!$J83+LOOKUP('Calculatie sheet'!$E$2,'Objectenoverzicht aantallen'!$A:$A,'Objectenoverzicht aantallen'!N:N)*'Calculatie sheet'!$J83+LOOKUP('Calculatie sheet'!$E$2,'Objectenoverzicht aantallen'!$A:$A,'Objectenoverzicht aantallen'!O:O)*'Calculatie sheet'!$J83)/1000</f>
        <v>0</v>
      </c>
      <c r="W2" s="758" t="s">
        <v>965</v>
      </c>
      <c r="X2" s="571">
        <f>(LOOKUP('Calculatie sheet'!$J$2,'Objectenoverzicht aantallen'!$A:$A,'Objectenoverzicht aantallen'!E:E)*'Calculatie sheet'!$J$83)/1000</f>
        <v>0</v>
      </c>
      <c r="Y2" s="571">
        <f>(LOOKUP('Calculatie sheet'!$J$2,'Objectenoverzicht aantallen'!$A:$A,'Objectenoverzicht aantallen'!F:F)*'Calculatie sheet'!$J$83)/1000</f>
        <v>0</v>
      </c>
      <c r="Z2" s="571">
        <f>(LOOKUP('Calculatie sheet'!$J$2,'Objectenoverzicht aantallen'!$A:$A,'Objectenoverzicht aantallen'!G:G)*'Calculatie sheet'!$J$83)/1000</f>
        <v>0</v>
      </c>
      <c r="AA2" s="571">
        <f>(LOOKUP('Calculatie sheet'!$J$2,'Objectenoverzicht aantallen'!$A:$A,'Objectenoverzicht aantallen'!H:H)*'Calculatie sheet'!$J$83)/1000</f>
        <v>0</v>
      </c>
      <c r="AB2" s="571">
        <f>(LOOKUP('Calculatie sheet'!$J$2,'Objectenoverzicht aantallen'!$A:$A,'Objectenoverzicht aantallen'!I:I)*'Calculatie sheet'!$J$83)/1000</f>
        <v>0</v>
      </c>
      <c r="AC2" s="571">
        <f>(LOOKUP('Calculatie sheet'!$J$2,'Objectenoverzicht aantallen'!$A:$A,'Objectenoverzicht aantallen'!J:J)*'Calculatie sheet'!$J$83)/1000</f>
        <v>0</v>
      </c>
      <c r="AD2" s="571">
        <f>(LOOKUP('Calculatie sheet'!$J$2,'Objectenoverzicht aantallen'!$A:$A,'Objectenoverzicht aantallen'!K:K)*'Calculatie sheet'!$J$83)/1000</f>
        <v>0</v>
      </c>
      <c r="AE2" s="571">
        <f>(LOOKUP('Calculatie sheet'!$J$2,'Objectenoverzicht aantallen'!$A:$A,'Objectenoverzicht aantallen'!L:L)*'Calculatie sheet'!$J$83)/1000</f>
        <v>0</v>
      </c>
      <c r="AF2" s="571">
        <f>(LOOKUP('Calculatie sheet'!$J$2,'Objectenoverzicht aantallen'!$A:$A,'Objectenoverzicht aantallen'!M:M)*'Calculatie sheet'!$J$83)/1000</f>
        <v>0</v>
      </c>
      <c r="AG2" s="571">
        <f>(LOOKUP('Calculatie sheet'!$J$2,'Objectenoverzicht aantallen'!$A:$A,'Objectenoverzicht aantallen'!N:N)*'Calculatie sheet'!$J$83)/1000</f>
        <v>0</v>
      </c>
      <c r="AH2" s="571">
        <f>(LOOKUP('Calculatie sheet'!$J$2,'Objectenoverzicht aantallen'!$A:$A,'Objectenoverzicht aantallen'!O:O)*'Calculatie sheet'!$J$83)/1000</f>
        <v>0</v>
      </c>
    </row>
    <row r="3" spans="1:34" s="31" customFormat="1" x14ac:dyDescent="0.2">
      <c r="B3" s="759" t="s">
        <v>966</v>
      </c>
      <c r="C3" s="45">
        <f>'Calculatie sheet'!J84</f>
        <v>658.58420000000069</v>
      </c>
      <c r="D3"/>
      <c r="E3" s="759" t="s">
        <v>966</v>
      </c>
      <c r="F3"/>
      <c r="H3" s="572">
        <f>C3*'Calculatie sheet'!$J$7</f>
        <v>0</v>
      </c>
      <c r="I3"/>
      <c r="J3" s="759" t="s">
        <v>966</v>
      </c>
      <c r="K3" s="571">
        <f>(LOOKUP('Calculatie sheet'!$J$2,'Objectenoverzicht aantallen'!$A:$A,'Objectenoverzicht aantallen'!$C:$C)*'Calculatie sheet'!$J84+LOOKUP('Calculatie sheet'!$J$2,'Objectenoverzicht aantallen'!$A:$A,'Objectenoverzicht aantallen'!E:E)*'Calculatie sheet'!$J84)/1000</f>
        <v>0</v>
      </c>
      <c r="L3" s="571">
        <f>(LOOKUP('Calculatie sheet'!$J$2,'Objectenoverzicht aantallen'!$A:$A,'Objectenoverzicht aantallen'!$C:$C)*'Calculatie sheet'!$J84+LOOKUP('Calculatie sheet'!$E$2,'Objectenoverzicht aantallen'!$A:$A,'Objectenoverzicht aantallen'!E:E)*'Calculatie sheet'!$J84+LOOKUP('Calculatie sheet'!$E$2,'Objectenoverzicht aantallen'!$A:$A,'Objectenoverzicht aantallen'!F:F)*'Calculatie sheet'!$J84)/1000</f>
        <v>0</v>
      </c>
      <c r="M3" s="571">
        <f>(LOOKUP('Calculatie sheet'!$J$2,'Objectenoverzicht aantallen'!$A:$A,'Objectenoverzicht aantallen'!$C:$C)*'Calculatie sheet'!$J84+LOOKUP('Calculatie sheet'!$E$2,'Objectenoverzicht aantallen'!$A:$A,'Objectenoverzicht aantallen'!E:E)*'Calculatie sheet'!$J84+LOOKUP('Calculatie sheet'!$E$2,'Objectenoverzicht aantallen'!$A:$A,'Objectenoverzicht aantallen'!F:F)*'Calculatie sheet'!$J84+LOOKUP('Calculatie sheet'!$E$2,'Objectenoverzicht aantallen'!$A:$A,'Objectenoverzicht aantallen'!G:G)*'Calculatie sheet'!$J84)/1000</f>
        <v>0</v>
      </c>
      <c r="N3" s="571">
        <f>(LOOKUP('Calculatie sheet'!$J$2,'Objectenoverzicht aantallen'!$A:$A,'Objectenoverzicht aantallen'!$C:$C)*'Calculatie sheet'!$J84+LOOKUP('Calculatie sheet'!$E$2,'Objectenoverzicht aantallen'!$A:$A,'Objectenoverzicht aantallen'!E:E)*'Calculatie sheet'!$J84+LOOKUP('Calculatie sheet'!$E$2,'Objectenoverzicht aantallen'!$A:$A,'Objectenoverzicht aantallen'!F:F)*'Calculatie sheet'!$J84+LOOKUP('Calculatie sheet'!$E$2,'Objectenoverzicht aantallen'!$A:$A,'Objectenoverzicht aantallen'!G:G)*'Calculatie sheet'!$J84+LOOKUP('Calculatie sheet'!$E$2,'Objectenoverzicht aantallen'!$A:$A,'Objectenoverzicht aantallen'!H:H)*'Calculatie sheet'!$J84)/1000</f>
        <v>0</v>
      </c>
      <c r="O3" s="571">
        <f>(LOOKUP('Calculatie sheet'!$J$2,'Objectenoverzicht aantallen'!$A:$A,'Objectenoverzicht aantallen'!$C:$C)*'Calculatie sheet'!$J84+LOOKUP('Calculatie sheet'!$E$2,'Objectenoverzicht aantallen'!$A:$A,'Objectenoverzicht aantallen'!E:E)*'Calculatie sheet'!$J84+LOOKUP('Calculatie sheet'!$E$2,'Objectenoverzicht aantallen'!$A:$A,'Objectenoverzicht aantallen'!F:F)*'Calculatie sheet'!$J84+LOOKUP('Calculatie sheet'!$E$2,'Objectenoverzicht aantallen'!$A:$A,'Objectenoverzicht aantallen'!G:G)*'Calculatie sheet'!$J84+LOOKUP('Calculatie sheet'!$E$2,'Objectenoverzicht aantallen'!$A:$A,'Objectenoverzicht aantallen'!H:H)*'Calculatie sheet'!$J84+LOOKUP('Calculatie sheet'!$E$2,'Objectenoverzicht aantallen'!$A:$A,'Objectenoverzicht aantallen'!I:I)*'Calculatie sheet'!$J84)/1000</f>
        <v>0</v>
      </c>
      <c r="P3" s="571">
        <f>(LOOKUP('Calculatie sheet'!$J$2,'Objectenoverzicht aantallen'!$A:$A,'Objectenoverzicht aantallen'!$C:$C)*'Calculatie sheet'!$J84+LOOKUP('Calculatie sheet'!$E$2,'Objectenoverzicht aantallen'!$A:$A,'Objectenoverzicht aantallen'!E:E)*'Calculatie sheet'!$J84+LOOKUP('Calculatie sheet'!$E$2,'Objectenoverzicht aantallen'!$A:$A,'Objectenoverzicht aantallen'!F:F)*'Calculatie sheet'!$J84+LOOKUP('Calculatie sheet'!$E$2,'Objectenoverzicht aantallen'!$A:$A,'Objectenoverzicht aantallen'!G:G)*'Calculatie sheet'!$J84+LOOKUP('Calculatie sheet'!$E$2,'Objectenoverzicht aantallen'!$A:$A,'Objectenoverzicht aantallen'!H:H)*'Calculatie sheet'!$J84+LOOKUP('Calculatie sheet'!$E$2,'Objectenoverzicht aantallen'!$A:$A,'Objectenoverzicht aantallen'!I:I)*'Calculatie sheet'!$J84+LOOKUP('Calculatie sheet'!$E$2,'Objectenoverzicht aantallen'!$A:$A,'Objectenoverzicht aantallen'!J:J)*'Calculatie sheet'!$J84)/1000</f>
        <v>0</v>
      </c>
      <c r="Q3" s="571">
        <f>(LOOKUP('Calculatie sheet'!$J$2,'Objectenoverzicht aantallen'!$A:$A,'Objectenoverzicht aantallen'!$C:$C)*'Calculatie sheet'!$J84+LOOKUP('Calculatie sheet'!$E$2,'Objectenoverzicht aantallen'!$A:$A,'Objectenoverzicht aantallen'!E:E)*'Calculatie sheet'!$J84+LOOKUP('Calculatie sheet'!$E$2,'Objectenoverzicht aantallen'!$A:$A,'Objectenoverzicht aantallen'!F:F)*'Calculatie sheet'!$J84+LOOKUP('Calculatie sheet'!$E$2,'Objectenoverzicht aantallen'!$A:$A,'Objectenoverzicht aantallen'!G:G)*'Calculatie sheet'!$J84+LOOKUP('Calculatie sheet'!$E$2,'Objectenoverzicht aantallen'!$A:$A,'Objectenoverzicht aantallen'!H:H)*'Calculatie sheet'!$J84+LOOKUP('Calculatie sheet'!$E$2,'Objectenoverzicht aantallen'!$A:$A,'Objectenoverzicht aantallen'!I:I)*'Calculatie sheet'!$J84+LOOKUP('Calculatie sheet'!$E$2,'Objectenoverzicht aantallen'!$A:$A,'Objectenoverzicht aantallen'!J:J)*'Calculatie sheet'!$J84+LOOKUP('Calculatie sheet'!$E$2,'Objectenoverzicht aantallen'!$A:$A,'Objectenoverzicht aantallen'!K:K)*'Calculatie sheet'!$J84)/1000</f>
        <v>0</v>
      </c>
      <c r="R3" s="571">
        <f>(LOOKUP('Calculatie sheet'!$J$2,'Objectenoverzicht aantallen'!$A:$A,'Objectenoverzicht aantallen'!$C:$C)*'Calculatie sheet'!$J84+LOOKUP('Calculatie sheet'!$E$2,'Objectenoverzicht aantallen'!$A:$A,'Objectenoverzicht aantallen'!E:E)*'Calculatie sheet'!$J84+LOOKUP('Calculatie sheet'!$E$2,'Objectenoverzicht aantallen'!$A:$A,'Objectenoverzicht aantallen'!F:F)*'Calculatie sheet'!$J84+LOOKUP('Calculatie sheet'!$E$2,'Objectenoverzicht aantallen'!$A:$A,'Objectenoverzicht aantallen'!G:G)*'Calculatie sheet'!$J84+LOOKUP('Calculatie sheet'!$E$2,'Objectenoverzicht aantallen'!$A:$A,'Objectenoverzicht aantallen'!H:H)*'Calculatie sheet'!$J84+LOOKUP('Calculatie sheet'!$E$2,'Objectenoverzicht aantallen'!$A:$A,'Objectenoverzicht aantallen'!I:I)*'Calculatie sheet'!$J84+LOOKUP('Calculatie sheet'!$E$2,'Objectenoverzicht aantallen'!$A:$A,'Objectenoverzicht aantallen'!J:J)*'Calculatie sheet'!$J84+LOOKUP('Calculatie sheet'!$E$2,'Objectenoverzicht aantallen'!$A:$A,'Objectenoverzicht aantallen'!K:K)*'Calculatie sheet'!$J84+LOOKUP('Calculatie sheet'!$E$2,'Objectenoverzicht aantallen'!$A:$A,'Objectenoverzicht aantallen'!L:L)*'Calculatie sheet'!$J84)/1000</f>
        <v>0</v>
      </c>
      <c r="S3" s="571">
        <f>(LOOKUP('Calculatie sheet'!$J$2,'Objectenoverzicht aantallen'!$A:$A,'Objectenoverzicht aantallen'!$C:$C)*'Calculatie sheet'!$J84+LOOKUP('Calculatie sheet'!$E$2,'Objectenoverzicht aantallen'!$A:$A,'Objectenoverzicht aantallen'!E:E)*'Calculatie sheet'!$J84+LOOKUP('Calculatie sheet'!$E$2,'Objectenoverzicht aantallen'!$A:$A,'Objectenoverzicht aantallen'!F:F)*'Calculatie sheet'!$J84+LOOKUP('Calculatie sheet'!$E$2,'Objectenoverzicht aantallen'!$A:$A,'Objectenoverzicht aantallen'!G:G)*'Calculatie sheet'!$J84+LOOKUP('Calculatie sheet'!$E$2,'Objectenoverzicht aantallen'!$A:$A,'Objectenoverzicht aantallen'!H:H)*'Calculatie sheet'!$J84+LOOKUP('Calculatie sheet'!$E$2,'Objectenoverzicht aantallen'!$A:$A,'Objectenoverzicht aantallen'!I:I)*'Calculatie sheet'!$J84+LOOKUP('Calculatie sheet'!$E$2,'Objectenoverzicht aantallen'!$A:$A,'Objectenoverzicht aantallen'!J:J)*'Calculatie sheet'!$J84+LOOKUP('Calculatie sheet'!$E$2,'Objectenoverzicht aantallen'!$A:$A,'Objectenoverzicht aantallen'!K:K)*'Calculatie sheet'!$J84+LOOKUP('Calculatie sheet'!$E$2,'Objectenoverzicht aantallen'!$A:$A,'Objectenoverzicht aantallen'!L:L)*'Calculatie sheet'!$J84+LOOKUP('Calculatie sheet'!$E$2,'Objectenoverzicht aantallen'!$A:$A,'Objectenoverzicht aantallen'!M:M)*'Calculatie sheet'!$J84)/1000</f>
        <v>0</v>
      </c>
      <c r="T3" s="571">
        <f>(LOOKUP('Calculatie sheet'!$J$2,'Objectenoverzicht aantallen'!$A:$A,'Objectenoverzicht aantallen'!$C:$C)*'Calculatie sheet'!$J84+LOOKUP('Calculatie sheet'!$E$2,'Objectenoverzicht aantallen'!$A:$A,'Objectenoverzicht aantallen'!E:E)*'Calculatie sheet'!$J84+LOOKUP('Calculatie sheet'!$E$2,'Objectenoverzicht aantallen'!$A:$A,'Objectenoverzicht aantallen'!F:F)*'Calculatie sheet'!$J84+LOOKUP('Calculatie sheet'!$E$2,'Objectenoverzicht aantallen'!$A:$A,'Objectenoverzicht aantallen'!G:G)*'Calculatie sheet'!$J84+LOOKUP('Calculatie sheet'!$E$2,'Objectenoverzicht aantallen'!$A:$A,'Objectenoverzicht aantallen'!H:H)*'Calculatie sheet'!$J84+LOOKUP('Calculatie sheet'!$E$2,'Objectenoverzicht aantallen'!$A:$A,'Objectenoverzicht aantallen'!I:I)*'Calculatie sheet'!$J84+LOOKUP('Calculatie sheet'!$E$2,'Objectenoverzicht aantallen'!$A:$A,'Objectenoverzicht aantallen'!J:J)*'Calculatie sheet'!$J84+LOOKUP('Calculatie sheet'!$E$2,'Objectenoverzicht aantallen'!$A:$A,'Objectenoverzicht aantallen'!K:K)*'Calculatie sheet'!$J84+LOOKUP('Calculatie sheet'!$E$2,'Objectenoverzicht aantallen'!$A:$A,'Objectenoverzicht aantallen'!L:L)*'Calculatie sheet'!$J84+LOOKUP('Calculatie sheet'!$E$2,'Objectenoverzicht aantallen'!$A:$A,'Objectenoverzicht aantallen'!M:M)*'Calculatie sheet'!$J84+LOOKUP('Calculatie sheet'!$E$2,'Objectenoverzicht aantallen'!$A:$A,'Objectenoverzicht aantallen'!N:N)*'Calculatie sheet'!$J84)/1000</f>
        <v>0</v>
      </c>
      <c r="U3" s="571">
        <f>(LOOKUP('Calculatie sheet'!$J$2,'Objectenoverzicht aantallen'!$A:$A,'Objectenoverzicht aantallen'!$C:$C)*'Calculatie sheet'!$J84+LOOKUP('Calculatie sheet'!$E$2,'Objectenoverzicht aantallen'!$A:$A,'Objectenoverzicht aantallen'!E:E)*'Calculatie sheet'!$J84+LOOKUP('Calculatie sheet'!$E$2,'Objectenoverzicht aantallen'!$A:$A,'Objectenoverzicht aantallen'!F:F)*'Calculatie sheet'!$J84+LOOKUP('Calculatie sheet'!$E$2,'Objectenoverzicht aantallen'!$A:$A,'Objectenoverzicht aantallen'!G:G)*'Calculatie sheet'!$J84+LOOKUP('Calculatie sheet'!$E$2,'Objectenoverzicht aantallen'!$A:$A,'Objectenoverzicht aantallen'!H:H)*'Calculatie sheet'!$J84+LOOKUP('Calculatie sheet'!$E$2,'Objectenoverzicht aantallen'!$A:$A,'Objectenoverzicht aantallen'!I:I)*'Calculatie sheet'!$J84+LOOKUP('Calculatie sheet'!$E$2,'Objectenoverzicht aantallen'!$A:$A,'Objectenoverzicht aantallen'!J:J)*'Calculatie sheet'!$J84+LOOKUP('Calculatie sheet'!$E$2,'Objectenoverzicht aantallen'!$A:$A,'Objectenoverzicht aantallen'!K:K)*'Calculatie sheet'!$J84+LOOKUP('Calculatie sheet'!$E$2,'Objectenoverzicht aantallen'!$A:$A,'Objectenoverzicht aantallen'!L:L)*'Calculatie sheet'!$J84+LOOKUP('Calculatie sheet'!$E$2,'Objectenoverzicht aantallen'!$A:$A,'Objectenoverzicht aantallen'!M:M)*'Calculatie sheet'!$J84+LOOKUP('Calculatie sheet'!$E$2,'Objectenoverzicht aantallen'!$A:$A,'Objectenoverzicht aantallen'!N:N)*'Calculatie sheet'!$J84+LOOKUP('Calculatie sheet'!$E$2,'Objectenoverzicht aantallen'!$A:$A,'Objectenoverzicht aantallen'!O:O)*'Calculatie sheet'!$J84)/1000</f>
        <v>0</v>
      </c>
      <c r="W3" s="759" t="s">
        <v>966</v>
      </c>
      <c r="X3" s="571">
        <f>(LOOKUP('Calculatie sheet'!$J$2,'Objectenoverzicht aantallen'!$A:$A,'Objectenoverzicht aantallen'!$P:$P)*'Calculatie sheet'!$J$84)/'Calculatie sheet'!$J$64/1000</f>
        <v>0</v>
      </c>
      <c r="Y3" s="571">
        <f>(LOOKUP('Calculatie sheet'!$J$2,'Objectenoverzicht aantallen'!$A:$A,'Objectenoverzicht aantallen'!$P:$P)*'Calculatie sheet'!$J$84)/'Calculatie sheet'!$J$64/1000</f>
        <v>0</v>
      </c>
      <c r="Z3" s="571">
        <f>(LOOKUP('Calculatie sheet'!$J$2,'Objectenoverzicht aantallen'!$A:$A,'Objectenoverzicht aantallen'!$P:$P)*'Calculatie sheet'!$J$84)/'Calculatie sheet'!$J$64/1000</f>
        <v>0</v>
      </c>
      <c r="AA3" s="571">
        <f>(LOOKUP('Calculatie sheet'!$J$2,'Objectenoverzicht aantallen'!$A:$A,'Objectenoverzicht aantallen'!$P:$P)*'Calculatie sheet'!$J$84)/'Calculatie sheet'!$J$64/1000</f>
        <v>0</v>
      </c>
      <c r="AB3" s="571">
        <f>(LOOKUP('Calculatie sheet'!$J$2,'Objectenoverzicht aantallen'!$A:$A,'Objectenoverzicht aantallen'!$P:$P)*'Calculatie sheet'!$J$84)/'Calculatie sheet'!$J$64/1000</f>
        <v>0</v>
      </c>
      <c r="AC3" s="571">
        <f>(LOOKUP('Calculatie sheet'!$J$2,'Objectenoverzicht aantallen'!$A:$A,'Objectenoverzicht aantallen'!$P:$P)*'Calculatie sheet'!$J$84)/'Calculatie sheet'!$J$64/1000</f>
        <v>0</v>
      </c>
      <c r="AD3" s="571">
        <f>(LOOKUP('Calculatie sheet'!$J$2,'Objectenoverzicht aantallen'!$A:$A,'Objectenoverzicht aantallen'!$P:$P)*'Calculatie sheet'!$J$84)/'Calculatie sheet'!$J$64/1000</f>
        <v>0</v>
      </c>
      <c r="AE3" s="571">
        <f>(LOOKUP('Calculatie sheet'!$J$2,'Objectenoverzicht aantallen'!$A:$A,'Objectenoverzicht aantallen'!$P:$P)*'Calculatie sheet'!$J$84)/'Calculatie sheet'!$J$64/1000</f>
        <v>0</v>
      </c>
      <c r="AF3" s="571">
        <f>(LOOKUP('Calculatie sheet'!$J$2,'Objectenoverzicht aantallen'!$A:$A,'Objectenoverzicht aantallen'!$P:$P)*'Calculatie sheet'!$J$84)/'Calculatie sheet'!$J$64/1000</f>
        <v>0</v>
      </c>
      <c r="AG3" s="571">
        <f>(LOOKUP('Calculatie sheet'!$J$2,'Objectenoverzicht aantallen'!$A:$A,'Objectenoverzicht aantallen'!$P:$P)*'Calculatie sheet'!$J$84)/'Calculatie sheet'!$J$64/1000</f>
        <v>0</v>
      </c>
      <c r="AH3" s="571">
        <f>(LOOKUP('Calculatie sheet'!$J$2,'Objectenoverzicht aantallen'!$A:$A,'Objectenoverzicht aantallen'!$P:$P)*'Calculatie sheet'!$J$84)/'Calculatie sheet'!$J$64/1000</f>
        <v>0</v>
      </c>
    </row>
    <row r="4" spans="1:34" x14ac:dyDescent="0.2">
      <c r="B4" s="760" t="s">
        <v>5</v>
      </c>
      <c r="C4" s="45">
        <f>'Calculatie sheet'!J85</f>
        <v>201163.40840000001</v>
      </c>
      <c r="E4" s="760" t="s">
        <v>5</v>
      </c>
      <c r="H4" s="572">
        <f>C4*'Calculatie sheet'!$J$7</f>
        <v>0</v>
      </c>
      <c r="J4" s="760" t="s">
        <v>5</v>
      </c>
      <c r="K4" s="571">
        <f>(LOOKUP('Calculatie sheet'!$J$2,'Objectenoverzicht aantallen'!$A:$A,'Objectenoverzicht aantallen'!$C:$C)*'Calculatie sheet'!$J85+LOOKUP('Calculatie sheet'!$J$2,'Objectenoverzicht aantallen'!$A:$A,'Objectenoverzicht aantallen'!E:E)*'Calculatie sheet'!$J85)/1000</f>
        <v>0</v>
      </c>
      <c r="L4" s="571">
        <f>(LOOKUP('Calculatie sheet'!$J$2,'Objectenoverzicht aantallen'!$A:$A,'Objectenoverzicht aantallen'!$C:$C)*'Calculatie sheet'!$J85+LOOKUP('Calculatie sheet'!$E$2,'Objectenoverzicht aantallen'!$A:$A,'Objectenoverzicht aantallen'!E:E)*'Calculatie sheet'!$J85+LOOKUP('Calculatie sheet'!$E$2,'Objectenoverzicht aantallen'!$A:$A,'Objectenoverzicht aantallen'!F:F)*'Calculatie sheet'!$J85)/1000</f>
        <v>0</v>
      </c>
      <c r="M4" s="571">
        <f>(LOOKUP('Calculatie sheet'!$J$2,'Objectenoverzicht aantallen'!$A:$A,'Objectenoverzicht aantallen'!$C:$C)*'Calculatie sheet'!$J85+LOOKUP('Calculatie sheet'!$E$2,'Objectenoverzicht aantallen'!$A:$A,'Objectenoverzicht aantallen'!E:E)*'Calculatie sheet'!$J85+LOOKUP('Calculatie sheet'!$E$2,'Objectenoverzicht aantallen'!$A:$A,'Objectenoverzicht aantallen'!F:F)*'Calculatie sheet'!$J85+LOOKUP('Calculatie sheet'!$E$2,'Objectenoverzicht aantallen'!$A:$A,'Objectenoverzicht aantallen'!G:G)*'Calculatie sheet'!$J85)/1000</f>
        <v>0</v>
      </c>
      <c r="N4" s="571">
        <f>(LOOKUP('Calculatie sheet'!$J$2,'Objectenoverzicht aantallen'!$A:$A,'Objectenoverzicht aantallen'!$C:$C)*'Calculatie sheet'!$J85+LOOKUP('Calculatie sheet'!$E$2,'Objectenoverzicht aantallen'!$A:$A,'Objectenoverzicht aantallen'!E:E)*'Calculatie sheet'!$J85+LOOKUP('Calculatie sheet'!$E$2,'Objectenoverzicht aantallen'!$A:$A,'Objectenoverzicht aantallen'!F:F)*'Calculatie sheet'!$J85+LOOKUP('Calculatie sheet'!$E$2,'Objectenoverzicht aantallen'!$A:$A,'Objectenoverzicht aantallen'!G:G)*'Calculatie sheet'!$J85+LOOKUP('Calculatie sheet'!$E$2,'Objectenoverzicht aantallen'!$A:$A,'Objectenoverzicht aantallen'!H:H)*'Calculatie sheet'!$J85)/1000</f>
        <v>0</v>
      </c>
      <c r="O4" s="571">
        <f>(LOOKUP('Calculatie sheet'!$J$2,'Objectenoverzicht aantallen'!$A:$A,'Objectenoverzicht aantallen'!$C:$C)*'Calculatie sheet'!$J85+LOOKUP('Calculatie sheet'!$E$2,'Objectenoverzicht aantallen'!$A:$A,'Objectenoverzicht aantallen'!E:E)*'Calculatie sheet'!$J85+LOOKUP('Calculatie sheet'!$E$2,'Objectenoverzicht aantallen'!$A:$A,'Objectenoverzicht aantallen'!F:F)*'Calculatie sheet'!$J85+LOOKUP('Calculatie sheet'!$E$2,'Objectenoverzicht aantallen'!$A:$A,'Objectenoverzicht aantallen'!G:G)*'Calculatie sheet'!$J85+LOOKUP('Calculatie sheet'!$E$2,'Objectenoverzicht aantallen'!$A:$A,'Objectenoverzicht aantallen'!H:H)*'Calculatie sheet'!$J85+LOOKUP('Calculatie sheet'!$E$2,'Objectenoverzicht aantallen'!$A:$A,'Objectenoverzicht aantallen'!I:I)*'Calculatie sheet'!$J85)/1000</f>
        <v>0</v>
      </c>
      <c r="P4" s="571">
        <f>(LOOKUP('Calculatie sheet'!$J$2,'Objectenoverzicht aantallen'!$A:$A,'Objectenoverzicht aantallen'!$C:$C)*'Calculatie sheet'!$J85+LOOKUP('Calculatie sheet'!$E$2,'Objectenoverzicht aantallen'!$A:$A,'Objectenoverzicht aantallen'!E:E)*'Calculatie sheet'!$J85+LOOKUP('Calculatie sheet'!$E$2,'Objectenoverzicht aantallen'!$A:$A,'Objectenoverzicht aantallen'!F:F)*'Calculatie sheet'!$J85+LOOKUP('Calculatie sheet'!$E$2,'Objectenoverzicht aantallen'!$A:$A,'Objectenoverzicht aantallen'!G:G)*'Calculatie sheet'!$J85+LOOKUP('Calculatie sheet'!$E$2,'Objectenoverzicht aantallen'!$A:$A,'Objectenoverzicht aantallen'!H:H)*'Calculatie sheet'!$J85+LOOKUP('Calculatie sheet'!$E$2,'Objectenoverzicht aantallen'!$A:$A,'Objectenoverzicht aantallen'!I:I)*'Calculatie sheet'!$J85+LOOKUP('Calculatie sheet'!$E$2,'Objectenoverzicht aantallen'!$A:$A,'Objectenoverzicht aantallen'!J:J)*'Calculatie sheet'!$J85)/1000</f>
        <v>0</v>
      </c>
      <c r="Q4" s="571">
        <f>(LOOKUP('Calculatie sheet'!$J$2,'Objectenoverzicht aantallen'!$A:$A,'Objectenoverzicht aantallen'!$C:$C)*'Calculatie sheet'!$J85+LOOKUP('Calculatie sheet'!$E$2,'Objectenoverzicht aantallen'!$A:$A,'Objectenoverzicht aantallen'!E:E)*'Calculatie sheet'!$J85+LOOKUP('Calculatie sheet'!$E$2,'Objectenoverzicht aantallen'!$A:$A,'Objectenoverzicht aantallen'!F:F)*'Calculatie sheet'!$J85+LOOKUP('Calculatie sheet'!$E$2,'Objectenoverzicht aantallen'!$A:$A,'Objectenoverzicht aantallen'!G:G)*'Calculatie sheet'!$J85+LOOKUP('Calculatie sheet'!$E$2,'Objectenoverzicht aantallen'!$A:$A,'Objectenoverzicht aantallen'!H:H)*'Calculatie sheet'!$J85+LOOKUP('Calculatie sheet'!$E$2,'Objectenoverzicht aantallen'!$A:$A,'Objectenoverzicht aantallen'!I:I)*'Calculatie sheet'!$J85+LOOKUP('Calculatie sheet'!$E$2,'Objectenoverzicht aantallen'!$A:$A,'Objectenoverzicht aantallen'!J:J)*'Calculatie sheet'!$J85+LOOKUP('Calculatie sheet'!$E$2,'Objectenoverzicht aantallen'!$A:$A,'Objectenoverzicht aantallen'!K:K)*'Calculatie sheet'!$J85)/1000</f>
        <v>0</v>
      </c>
      <c r="R4" s="571">
        <f>(LOOKUP('Calculatie sheet'!$J$2,'Objectenoverzicht aantallen'!$A:$A,'Objectenoverzicht aantallen'!$C:$C)*'Calculatie sheet'!$J85+LOOKUP('Calculatie sheet'!$E$2,'Objectenoverzicht aantallen'!$A:$A,'Objectenoverzicht aantallen'!E:E)*'Calculatie sheet'!$J85+LOOKUP('Calculatie sheet'!$E$2,'Objectenoverzicht aantallen'!$A:$A,'Objectenoverzicht aantallen'!F:F)*'Calculatie sheet'!$J85+LOOKUP('Calculatie sheet'!$E$2,'Objectenoverzicht aantallen'!$A:$A,'Objectenoverzicht aantallen'!G:G)*'Calculatie sheet'!$J85+LOOKUP('Calculatie sheet'!$E$2,'Objectenoverzicht aantallen'!$A:$A,'Objectenoverzicht aantallen'!H:H)*'Calculatie sheet'!$J85+LOOKUP('Calculatie sheet'!$E$2,'Objectenoverzicht aantallen'!$A:$A,'Objectenoverzicht aantallen'!I:I)*'Calculatie sheet'!$J85+LOOKUP('Calculatie sheet'!$E$2,'Objectenoverzicht aantallen'!$A:$A,'Objectenoverzicht aantallen'!J:J)*'Calculatie sheet'!$J85+LOOKUP('Calculatie sheet'!$E$2,'Objectenoverzicht aantallen'!$A:$A,'Objectenoverzicht aantallen'!K:K)*'Calculatie sheet'!$J85+LOOKUP('Calculatie sheet'!$E$2,'Objectenoverzicht aantallen'!$A:$A,'Objectenoverzicht aantallen'!L:L)*'Calculatie sheet'!$J85)/1000</f>
        <v>0</v>
      </c>
      <c r="S4" s="571">
        <f>(LOOKUP('Calculatie sheet'!$J$2,'Objectenoverzicht aantallen'!$A:$A,'Objectenoverzicht aantallen'!$C:$C)*'Calculatie sheet'!$J85+LOOKUP('Calculatie sheet'!$E$2,'Objectenoverzicht aantallen'!$A:$A,'Objectenoverzicht aantallen'!E:E)*'Calculatie sheet'!$J85+LOOKUP('Calculatie sheet'!$E$2,'Objectenoverzicht aantallen'!$A:$A,'Objectenoverzicht aantallen'!F:F)*'Calculatie sheet'!$J85+LOOKUP('Calculatie sheet'!$E$2,'Objectenoverzicht aantallen'!$A:$A,'Objectenoverzicht aantallen'!G:G)*'Calculatie sheet'!$J85+LOOKUP('Calculatie sheet'!$E$2,'Objectenoverzicht aantallen'!$A:$A,'Objectenoverzicht aantallen'!H:H)*'Calculatie sheet'!$J85+LOOKUP('Calculatie sheet'!$E$2,'Objectenoverzicht aantallen'!$A:$A,'Objectenoverzicht aantallen'!I:I)*'Calculatie sheet'!$J85+LOOKUP('Calculatie sheet'!$E$2,'Objectenoverzicht aantallen'!$A:$A,'Objectenoverzicht aantallen'!J:J)*'Calculatie sheet'!$J85+LOOKUP('Calculatie sheet'!$E$2,'Objectenoverzicht aantallen'!$A:$A,'Objectenoverzicht aantallen'!K:K)*'Calculatie sheet'!$J85+LOOKUP('Calculatie sheet'!$E$2,'Objectenoverzicht aantallen'!$A:$A,'Objectenoverzicht aantallen'!L:L)*'Calculatie sheet'!$J85+LOOKUP('Calculatie sheet'!$E$2,'Objectenoverzicht aantallen'!$A:$A,'Objectenoverzicht aantallen'!M:M)*'Calculatie sheet'!$J85)/1000</f>
        <v>0</v>
      </c>
      <c r="T4" s="571">
        <f>(LOOKUP('Calculatie sheet'!$J$2,'Objectenoverzicht aantallen'!$A:$A,'Objectenoverzicht aantallen'!$C:$C)*'Calculatie sheet'!$J85+LOOKUP('Calculatie sheet'!$E$2,'Objectenoverzicht aantallen'!$A:$A,'Objectenoverzicht aantallen'!E:E)*'Calculatie sheet'!$J85+LOOKUP('Calculatie sheet'!$E$2,'Objectenoverzicht aantallen'!$A:$A,'Objectenoverzicht aantallen'!F:F)*'Calculatie sheet'!$J85+LOOKUP('Calculatie sheet'!$E$2,'Objectenoverzicht aantallen'!$A:$A,'Objectenoverzicht aantallen'!G:G)*'Calculatie sheet'!$J85+LOOKUP('Calculatie sheet'!$E$2,'Objectenoverzicht aantallen'!$A:$A,'Objectenoverzicht aantallen'!H:H)*'Calculatie sheet'!$J85+LOOKUP('Calculatie sheet'!$E$2,'Objectenoverzicht aantallen'!$A:$A,'Objectenoverzicht aantallen'!I:I)*'Calculatie sheet'!$J85+LOOKUP('Calculatie sheet'!$E$2,'Objectenoverzicht aantallen'!$A:$A,'Objectenoverzicht aantallen'!J:J)*'Calculatie sheet'!$J85+LOOKUP('Calculatie sheet'!$E$2,'Objectenoverzicht aantallen'!$A:$A,'Objectenoverzicht aantallen'!K:K)*'Calculatie sheet'!$J85+LOOKUP('Calculatie sheet'!$E$2,'Objectenoverzicht aantallen'!$A:$A,'Objectenoverzicht aantallen'!L:L)*'Calculatie sheet'!$J85+LOOKUP('Calculatie sheet'!$E$2,'Objectenoverzicht aantallen'!$A:$A,'Objectenoverzicht aantallen'!M:M)*'Calculatie sheet'!$J85+LOOKUP('Calculatie sheet'!$E$2,'Objectenoverzicht aantallen'!$A:$A,'Objectenoverzicht aantallen'!N:N)*'Calculatie sheet'!$J85)/1000</f>
        <v>0</v>
      </c>
      <c r="U4" s="571">
        <f>(LOOKUP('Calculatie sheet'!$J$2,'Objectenoverzicht aantallen'!$A:$A,'Objectenoverzicht aantallen'!$C:$C)*'Calculatie sheet'!$J85+LOOKUP('Calculatie sheet'!$E$2,'Objectenoverzicht aantallen'!$A:$A,'Objectenoverzicht aantallen'!E:E)*'Calculatie sheet'!$J85+LOOKUP('Calculatie sheet'!$E$2,'Objectenoverzicht aantallen'!$A:$A,'Objectenoverzicht aantallen'!F:F)*'Calculatie sheet'!$J85+LOOKUP('Calculatie sheet'!$E$2,'Objectenoverzicht aantallen'!$A:$A,'Objectenoverzicht aantallen'!G:G)*'Calculatie sheet'!$J85+LOOKUP('Calculatie sheet'!$E$2,'Objectenoverzicht aantallen'!$A:$A,'Objectenoverzicht aantallen'!H:H)*'Calculatie sheet'!$J85+LOOKUP('Calculatie sheet'!$E$2,'Objectenoverzicht aantallen'!$A:$A,'Objectenoverzicht aantallen'!I:I)*'Calculatie sheet'!$J85+LOOKUP('Calculatie sheet'!$E$2,'Objectenoverzicht aantallen'!$A:$A,'Objectenoverzicht aantallen'!J:J)*'Calculatie sheet'!$J85+LOOKUP('Calculatie sheet'!$E$2,'Objectenoverzicht aantallen'!$A:$A,'Objectenoverzicht aantallen'!K:K)*'Calculatie sheet'!$J85+LOOKUP('Calculatie sheet'!$E$2,'Objectenoverzicht aantallen'!$A:$A,'Objectenoverzicht aantallen'!L:L)*'Calculatie sheet'!$J85+LOOKUP('Calculatie sheet'!$E$2,'Objectenoverzicht aantallen'!$A:$A,'Objectenoverzicht aantallen'!M:M)*'Calculatie sheet'!$J85+LOOKUP('Calculatie sheet'!$E$2,'Objectenoverzicht aantallen'!$A:$A,'Objectenoverzicht aantallen'!N:N)*'Calculatie sheet'!$J85+LOOKUP('Calculatie sheet'!$E$2,'Objectenoverzicht aantallen'!$A:$A,'Objectenoverzicht aantallen'!O:O)*'Calculatie sheet'!$J85)/1000</f>
        <v>0</v>
      </c>
      <c r="W4" s="760" t="s">
        <v>5</v>
      </c>
      <c r="X4" s="571">
        <f>(LOOKUP('Calculatie sheet'!$J$2,'Objectenoverzicht aantallen'!$A:$A,'Objectenoverzicht aantallen'!Q:Q)*'Calculatie sheet'!$J$85)/1000</f>
        <v>0</v>
      </c>
      <c r="Y4" s="571">
        <f>(LOOKUP('Calculatie sheet'!$J$2,'Objectenoverzicht aantallen'!$A:$A,'Objectenoverzicht aantallen'!R:R)*'Calculatie sheet'!$J$85)/1000</f>
        <v>0</v>
      </c>
      <c r="Z4" s="571">
        <f>(LOOKUP('Calculatie sheet'!$J$2,'Objectenoverzicht aantallen'!$A:$A,'Objectenoverzicht aantallen'!S:S)*'Calculatie sheet'!$J$85)/1000</f>
        <v>0</v>
      </c>
      <c r="AA4" s="571">
        <f>(LOOKUP('Calculatie sheet'!$J$2,'Objectenoverzicht aantallen'!$A:$A,'Objectenoverzicht aantallen'!T:T)*'Calculatie sheet'!$J$85)/1000</f>
        <v>0</v>
      </c>
      <c r="AB4" s="571">
        <f>(LOOKUP('Calculatie sheet'!$J$2,'Objectenoverzicht aantallen'!$A:$A,'Objectenoverzicht aantallen'!U:U)*'Calculatie sheet'!$J$85)/1000</f>
        <v>0</v>
      </c>
      <c r="AC4" s="571">
        <f>(LOOKUP('Calculatie sheet'!$J$2,'Objectenoverzicht aantallen'!$A:$A,'Objectenoverzicht aantallen'!V:V)*'Calculatie sheet'!$J$85)/1000</f>
        <v>0</v>
      </c>
      <c r="AD4" s="571">
        <f>(LOOKUP('Calculatie sheet'!$J$2,'Objectenoverzicht aantallen'!$A:$A,'Objectenoverzicht aantallen'!W:W)*'Calculatie sheet'!$J$85)/1000</f>
        <v>0</v>
      </c>
      <c r="AE4" s="571">
        <f>(LOOKUP('Calculatie sheet'!$J$2,'Objectenoverzicht aantallen'!$A:$A,'Objectenoverzicht aantallen'!X:X)*'Calculatie sheet'!$J$85)/1000</f>
        <v>0</v>
      </c>
      <c r="AF4" s="571">
        <f>(LOOKUP('Calculatie sheet'!$J$2,'Objectenoverzicht aantallen'!$A:$A,'Objectenoverzicht aantallen'!K:K)*'Calculatie sheet'!$J$85)/1000</f>
        <v>0</v>
      </c>
      <c r="AG4" s="571">
        <f>(LOOKUP('Calculatie sheet'!$J$2,'Objectenoverzicht aantallen'!$A:$A,'Objectenoverzicht aantallen'!Z:Z)*'Calculatie sheet'!$J$85)/1000</f>
        <v>0</v>
      </c>
      <c r="AH4" s="571">
        <f>(LOOKUP('Calculatie sheet'!$J$2,'Objectenoverzicht aantallen'!$A:$A,'Objectenoverzicht aantallen'!AA:AA)*'Calculatie sheet'!$J$85)/1000</f>
        <v>0</v>
      </c>
    </row>
    <row r="5" spans="1:34" x14ac:dyDescent="0.2">
      <c r="B5" s="577" t="s">
        <v>673</v>
      </c>
      <c r="C5" s="45">
        <f>'Calculatie sheet'!J86</f>
        <v>-25934.5916</v>
      </c>
      <c r="E5" s="577" t="s">
        <v>673</v>
      </c>
      <c r="H5" s="572">
        <f>C5*'Calculatie sheet'!$J$7</f>
        <v>0</v>
      </c>
      <c r="J5" s="577" t="s">
        <v>673</v>
      </c>
      <c r="K5" s="571">
        <f>(LOOKUP('Calculatie sheet'!$J$2,'Objectenoverzicht aantallen'!$A:$A,'Objectenoverzicht aantallen'!$C:$C)*'Calculatie sheet'!$J86+LOOKUP('Calculatie sheet'!$J$2,'Objectenoverzicht aantallen'!$A:$A,'Objectenoverzicht aantallen'!E:E)*'Calculatie sheet'!$J86)/1000</f>
        <v>0</v>
      </c>
      <c r="L5" s="571">
        <f>(LOOKUP('Calculatie sheet'!$J$2,'Objectenoverzicht aantallen'!$A:$A,'Objectenoverzicht aantallen'!$C:$C)*'Calculatie sheet'!$J86+LOOKUP('Calculatie sheet'!$E$2,'Objectenoverzicht aantallen'!$A:$A,'Objectenoverzicht aantallen'!E:E)*'Calculatie sheet'!$J86+LOOKUP('Calculatie sheet'!$E$2,'Objectenoverzicht aantallen'!$A:$A,'Objectenoverzicht aantallen'!F:F)*'Calculatie sheet'!$J86)/1000</f>
        <v>0</v>
      </c>
      <c r="M5" s="571">
        <f>(LOOKUP('Calculatie sheet'!$J$2,'Objectenoverzicht aantallen'!$A:$A,'Objectenoverzicht aantallen'!$C:$C)*'Calculatie sheet'!$J86+LOOKUP('Calculatie sheet'!$E$2,'Objectenoverzicht aantallen'!$A:$A,'Objectenoverzicht aantallen'!E:E)*'Calculatie sheet'!$J86+LOOKUP('Calculatie sheet'!$E$2,'Objectenoverzicht aantallen'!$A:$A,'Objectenoverzicht aantallen'!F:F)*'Calculatie sheet'!$J86+LOOKUP('Calculatie sheet'!$E$2,'Objectenoverzicht aantallen'!$A:$A,'Objectenoverzicht aantallen'!G:G)*'Calculatie sheet'!$J86)/1000</f>
        <v>0</v>
      </c>
      <c r="N5" s="571">
        <f>(LOOKUP('Calculatie sheet'!$J$2,'Objectenoverzicht aantallen'!$A:$A,'Objectenoverzicht aantallen'!$C:$C)*'Calculatie sheet'!$J86+LOOKUP('Calculatie sheet'!$E$2,'Objectenoverzicht aantallen'!$A:$A,'Objectenoverzicht aantallen'!E:E)*'Calculatie sheet'!$J86+LOOKUP('Calculatie sheet'!$E$2,'Objectenoverzicht aantallen'!$A:$A,'Objectenoverzicht aantallen'!F:F)*'Calculatie sheet'!$J86+LOOKUP('Calculatie sheet'!$E$2,'Objectenoverzicht aantallen'!$A:$A,'Objectenoverzicht aantallen'!G:G)*'Calculatie sheet'!$J86+LOOKUP('Calculatie sheet'!$E$2,'Objectenoverzicht aantallen'!$A:$A,'Objectenoverzicht aantallen'!H:H)*'Calculatie sheet'!$J86)/1000</f>
        <v>0</v>
      </c>
      <c r="O5" s="571">
        <f>(LOOKUP('Calculatie sheet'!$J$2,'Objectenoverzicht aantallen'!$A:$A,'Objectenoverzicht aantallen'!$C:$C)*'Calculatie sheet'!$J86+LOOKUP('Calculatie sheet'!$E$2,'Objectenoverzicht aantallen'!$A:$A,'Objectenoverzicht aantallen'!E:E)*'Calculatie sheet'!$J86+LOOKUP('Calculatie sheet'!$E$2,'Objectenoverzicht aantallen'!$A:$A,'Objectenoverzicht aantallen'!F:F)*'Calculatie sheet'!$J86+LOOKUP('Calculatie sheet'!$E$2,'Objectenoverzicht aantallen'!$A:$A,'Objectenoverzicht aantallen'!G:G)*'Calculatie sheet'!$J86+LOOKUP('Calculatie sheet'!$E$2,'Objectenoverzicht aantallen'!$A:$A,'Objectenoverzicht aantallen'!H:H)*'Calculatie sheet'!$J86+LOOKUP('Calculatie sheet'!$E$2,'Objectenoverzicht aantallen'!$A:$A,'Objectenoverzicht aantallen'!I:I)*'Calculatie sheet'!$J86)/1000</f>
        <v>0</v>
      </c>
      <c r="P5" s="571">
        <f>(LOOKUP('Calculatie sheet'!$J$2,'Objectenoverzicht aantallen'!$A:$A,'Objectenoverzicht aantallen'!$C:$C)*'Calculatie sheet'!$J86+LOOKUP('Calculatie sheet'!$E$2,'Objectenoverzicht aantallen'!$A:$A,'Objectenoverzicht aantallen'!E:E)*'Calculatie sheet'!$J86+LOOKUP('Calculatie sheet'!$E$2,'Objectenoverzicht aantallen'!$A:$A,'Objectenoverzicht aantallen'!F:F)*'Calculatie sheet'!$J86+LOOKUP('Calculatie sheet'!$E$2,'Objectenoverzicht aantallen'!$A:$A,'Objectenoverzicht aantallen'!G:G)*'Calculatie sheet'!$J86+LOOKUP('Calculatie sheet'!$E$2,'Objectenoverzicht aantallen'!$A:$A,'Objectenoverzicht aantallen'!H:H)*'Calculatie sheet'!$J86+LOOKUP('Calculatie sheet'!$E$2,'Objectenoverzicht aantallen'!$A:$A,'Objectenoverzicht aantallen'!I:I)*'Calculatie sheet'!$J86+LOOKUP('Calculatie sheet'!$E$2,'Objectenoverzicht aantallen'!$A:$A,'Objectenoverzicht aantallen'!J:J)*'Calculatie sheet'!$J86)/1000</f>
        <v>0</v>
      </c>
      <c r="Q5" s="571">
        <f>(LOOKUP('Calculatie sheet'!$J$2,'Objectenoverzicht aantallen'!$A:$A,'Objectenoverzicht aantallen'!$C:$C)*'Calculatie sheet'!$J86+LOOKUP('Calculatie sheet'!$E$2,'Objectenoverzicht aantallen'!$A:$A,'Objectenoverzicht aantallen'!E:E)*'Calculatie sheet'!$J86+LOOKUP('Calculatie sheet'!$E$2,'Objectenoverzicht aantallen'!$A:$A,'Objectenoverzicht aantallen'!F:F)*'Calculatie sheet'!$J86+LOOKUP('Calculatie sheet'!$E$2,'Objectenoverzicht aantallen'!$A:$A,'Objectenoverzicht aantallen'!G:G)*'Calculatie sheet'!$J86+LOOKUP('Calculatie sheet'!$E$2,'Objectenoverzicht aantallen'!$A:$A,'Objectenoverzicht aantallen'!H:H)*'Calculatie sheet'!$J86+LOOKUP('Calculatie sheet'!$E$2,'Objectenoverzicht aantallen'!$A:$A,'Objectenoverzicht aantallen'!I:I)*'Calculatie sheet'!$J86+LOOKUP('Calculatie sheet'!$E$2,'Objectenoverzicht aantallen'!$A:$A,'Objectenoverzicht aantallen'!J:J)*'Calculatie sheet'!$J86+LOOKUP('Calculatie sheet'!$E$2,'Objectenoverzicht aantallen'!$A:$A,'Objectenoverzicht aantallen'!K:K)*'Calculatie sheet'!$J86)/1000</f>
        <v>0</v>
      </c>
      <c r="R5" s="571">
        <f>(LOOKUP('Calculatie sheet'!$J$2,'Objectenoverzicht aantallen'!$A:$A,'Objectenoverzicht aantallen'!$C:$C)*'Calculatie sheet'!$J86+LOOKUP('Calculatie sheet'!$E$2,'Objectenoverzicht aantallen'!$A:$A,'Objectenoverzicht aantallen'!E:E)*'Calculatie sheet'!$J86+LOOKUP('Calculatie sheet'!$E$2,'Objectenoverzicht aantallen'!$A:$A,'Objectenoverzicht aantallen'!F:F)*'Calculatie sheet'!$J86+LOOKUP('Calculatie sheet'!$E$2,'Objectenoverzicht aantallen'!$A:$A,'Objectenoverzicht aantallen'!G:G)*'Calculatie sheet'!$J86+LOOKUP('Calculatie sheet'!$E$2,'Objectenoverzicht aantallen'!$A:$A,'Objectenoverzicht aantallen'!H:H)*'Calculatie sheet'!$J86+LOOKUP('Calculatie sheet'!$E$2,'Objectenoverzicht aantallen'!$A:$A,'Objectenoverzicht aantallen'!I:I)*'Calculatie sheet'!$J86+LOOKUP('Calculatie sheet'!$E$2,'Objectenoverzicht aantallen'!$A:$A,'Objectenoverzicht aantallen'!J:J)*'Calculatie sheet'!$J86+LOOKUP('Calculatie sheet'!$E$2,'Objectenoverzicht aantallen'!$A:$A,'Objectenoverzicht aantallen'!K:K)*'Calculatie sheet'!$J86+LOOKUP('Calculatie sheet'!$E$2,'Objectenoverzicht aantallen'!$A:$A,'Objectenoverzicht aantallen'!L:L)*'Calculatie sheet'!$J86)/1000</f>
        <v>0</v>
      </c>
      <c r="S5" s="571">
        <f>(LOOKUP('Calculatie sheet'!$J$2,'Objectenoverzicht aantallen'!$A:$A,'Objectenoverzicht aantallen'!$C:$C)*'Calculatie sheet'!$J86+LOOKUP('Calculatie sheet'!$E$2,'Objectenoverzicht aantallen'!$A:$A,'Objectenoverzicht aantallen'!E:E)*'Calculatie sheet'!$J86+LOOKUP('Calculatie sheet'!$E$2,'Objectenoverzicht aantallen'!$A:$A,'Objectenoverzicht aantallen'!F:F)*'Calculatie sheet'!$J86+LOOKUP('Calculatie sheet'!$E$2,'Objectenoverzicht aantallen'!$A:$A,'Objectenoverzicht aantallen'!G:G)*'Calculatie sheet'!$J86+LOOKUP('Calculatie sheet'!$E$2,'Objectenoverzicht aantallen'!$A:$A,'Objectenoverzicht aantallen'!H:H)*'Calculatie sheet'!$J86+LOOKUP('Calculatie sheet'!$E$2,'Objectenoverzicht aantallen'!$A:$A,'Objectenoverzicht aantallen'!I:I)*'Calculatie sheet'!$J86+LOOKUP('Calculatie sheet'!$E$2,'Objectenoverzicht aantallen'!$A:$A,'Objectenoverzicht aantallen'!J:J)*'Calculatie sheet'!$J86+LOOKUP('Calculatie sheet'!$E$2,'Objectenoverzicht aantallen'!$A:$A,'Objectenoverzicht aantallen'!K:K)*'Calculatie sheet'!$J86+LOOKUP('Calculatie sheet'!$E$2,'Objectenoverzicht aantallen'!$A:$A,'Objectenoverzicht aantallen'!L:L)*'Calculatie sheet'!$J86+LOOKUP('Calculatie sheet'!$E$2,'Objectenoverzicht aantallen'!$A:$A,'Objectenoverzicht aantallen'!M:M)*'Calculatie sheet'!$J86)/1000</f>
        <v>0</v>
      </c>
      <c r="T5" s="571">
        <f>(LOOKUP('Calculatie sheet'!$J$2,'Objectenoverzicht aantallen'!$A:$A,'Objectenoverzicht aantallen'!$C:$C)*'Calculatie sheet'!$J86+LOOKUP('Calculatie sheet'!$E$2,'Objectenoverzicht aantallen'!$A:$A,'Objectenoverzicht aantallen'!E:E)*'Calculatie sheet'!$J86+LOOKUP('Calculatie sheet'!$E$2,'Objectenoverzicht aantallen'!$A:$A,'Objectenoverzicht aantallen'!F:F)*'Calculatie sheet'!$J86+LOOKUP('Calculatie sheet'!$E$2,'Objectenoverzicht aantallen'!$A:$A,'Objectenoverzicht aantallen'!G:G)*'Calculatie sheet'!$J86+LOOKUP('Calculatie sheet'!$E$2,'Objectenoverzicht aantallen'!$A:$A,'Objectenoverzicht aantallen'!H:H)*'Calculatie sheet'!$J86+LOOKUP('Calculatie sheet'!$E$2,'Objectenoverzicht aantallen'!$A:$A,'Objectenoverzicht aantallen'!I:I)*'Calculatie sheet'!$J86+LOOKUP('Calculatie sheet'!$E$2,'Objectenoverzicht aantallen'!$A:$A,'Objectenoverzicht aantallen'!J:J)*'Calculatie sheet'!$J86+LOOKUP('Calculatie sheet'!$E$2,'Objectenoverzicht aantallen'!$A:$A,'Objectenoverzicht aantallen'!K:K)*'Calculatie sheet'!$J86+LOOKUP('Calculatie sheet'!$E$2,'Objectenoverzicht aantallen'!$A:$A,'Objectenoverzicht aantallen'!L:L)*'Calculatie sheet'!$J86+LOOKUP('Calculatie sheet'!$E$2,'Objectenoverzicht aantallen'!$A:$A,'Objectenoverzicht aantallen'!M:M)*'Calculatie sheet'!$J86+LOOKUP('Calculatie sheet'!$E$2,'Objectenoverzicht aantallen'!$A:$A,'Objectenoverzicht aantallen'!N:N)*'Calculatie sheet'!$J86)/1000</f>
        <v>0</v>
      </c>
      <c r="U5" s="571">
        <f>(LOOKUP('Calculatie sheet'!$J$2,'Objectenoverzicht aantallen'!$A:$A,'Objectenoverzicht aantallen'!$C:$C)*'Calculatie sheet'!$J86+LOOKUP('Calculatie sheet'!$E$2,'Objectenoverzicht aantallen'!$A:$A,'Objectenoverzicht aantallen'!E:E)*'Calculatie sheet'!$J86+LOOKUP('Calculatie sheet'!$E$2,'Objectenoverzicht aantallen'!$A:$A,'Objectenoverzicht aantallen'!F:F)*'Calculatie sheet'!$J86+LOOKUP('Calculatie sheet'!$E$2,'Objectenoverzicht aantallen'!$A:$A,'Objectenoverzicht aantallen'!G:G)*'Calculatie sheet'!$J86+LOOKUP('Calculatie sheet'!$E$2,'Objectenoverzicht aantallen'!$A:$A,'Objectenoverzicht aantallen'!H:H)*'Calculatie sheet'!$J86+LOOKUP('Calculatie sheet'!$E$2,'Objectenoverzicht aantallen'!$A:$A,'Objectenoverzicht aantallen'!I:I)*'Calculatie sheet'!$J86+LOOKUP('Calculatie sheet'!$E$2,'Objectenoverzicht aantallen'!$A:$A,'Objectenoverzicht aantallen'!J:J)*'Calculatie sheet'!$J86+LOOKUP('Calculatie sheet'!$E$2,'Objectenoverzicht aantallen'!$A:$A,'Objectenoverzicht aantallen'!K:K)*'Calculatie sheet'!$J86+LOOKUP('Calculatie sheet'!$E$2,'Objectenoverzicht aantallen'!$A:$A,'Objectenoverzicht aantallen'!L:L)*'Calculatie sheet'!$J86+LOOKUP('Calculatie sheet'!$E$2,'Objectenoverzicht aantallen'!$A:$A,'Objectenoverzicht aantallen'!M:M)*'Calculatie sheet'!$J86+LOOKUP('Calculatie sheet'!$E$2,'Objectenoverzicht aantallen'!$A:$A,'Objectenoverzicht aantallen'!N:N)*'Calculatie sheet'!$J86+LOOKUP('Calculatie sheet'!$E$2,'Objectenoverzicht aantallen'!$A:$A,'Objectenoverzicht aantallen'!O:O)*'Calculatie sheet'!$J86)/1000</f>
        <v>0</v>
      </c>
      <c r="W5" s="577" t="s">
        <v>673</v>
      </c>
      <c r="X5" s="571">
        <f>(LOOKUP('Calculatie sheet'!$J$2,'Objectenoverzicht aantallen'!$A:$A,'Objectenoverzicht aantallen'!Q:Q)*'Calculatie sheet'!$J$86)/1000</f>
        <v>0</v>
      </c>
      <c r="Y5" s="571">
        <f>(LOOKUP('Calculatie sheet'!$J$2,'Objectenoverzicht aantallen'!$A:$A,'Objectenoverzicht aantallen'!R:R)*'Calculatie sheet'!$J$86)/1000</f>
        <v>0</v>
      </c>
      <c r="Z5" s="571">
        <f>(LOOKUP('Calculatie sheet'!$J$2,'Objectenoverzicht aantallen'!$A:$A,'Objectenoverzicht aantallen'!S:S)*'Calculatie sheet'!$J$86)/1000</f>
        <v>0</v>
      </c>
      <c r="AA5" s="571">
        <f>(LOOKUP('Calculatie sheet'!$J$2,'Objectenoverzicht aantallen'!$A:$A,'Objectenoverzicht aantallen'!T:T)*'Calculatie sheet'!$J$86)/1000</f>
        <v>0</v>
      </c>
      <c r="AB5" s="571">
        <f>(LOOKUP('Calculatie sheet'!$J$2,'Objectenoverzicht aantallen'!$A:$A,'Objectenoverzicht aantallen'!U:U)*'Calculatie sheet'!$J$86)/1000</f>
        <v>0</v>
      </c>
      <c r="AC5" s="571">
        <f>(LOOKUP('Calculatie sheet'!$J$2,'Objectenoverzicht aantallen'!$A:$A,'Objectenoverzicht aantallen'!V:V)*'Calculatie sheet'!$J$86)/1000</f>
        <v>0</v>
      </c>
      <c r="AD5" s="571">
        <f>(LOOKUP('Calculatie sheet'!$J$2,'Objectenoverzicht aantallen'!$A:$A,'Objectenoverzicht aantallen'!W:W)*'Calculatie sheet'!$J$86)/1000</f>
        <v>0</v>
      </c>
      <c r="AE5" s="571">
        <f>(LOOKUP('Calculatie sheet'!$J$2,'Objectenoverzicht aantallen'!$A:$A,'Objectenoverzicht aantallen'!X:X)*'Calculatie sheet'!$J$86)/1000</f>
        <v>0</v>
      </c>
      <c r="AF5" s="571">
        <f>(LOOKUP('Calculatie sheet'!$J$2,'Objectenoverzicht aantallen'!$A:$A,'Objectenoverzicht aantallen'!K:K)*'Calculatie sheet'!$J$86)/1000</f>
        <v>0</v>
      </c>
      <c r="AG5" s="571">
        <f>(LOOKUP('Calculatie sheet'!$J$2,'Objectenoverzicht aantallen'!$A:$A,'Objectenoverzicht aantallen'!Z:Z)*'Calculatie sheet'!$J$86)/1000</f>
        <v>0</v>
      </c>
      <c r="AH5" s="571">
        <f>(LOOKUP('Calculatie sheet'!$J$2,'Objectenoverzicht aantallen'!$A:$A,'Objectenoverzicht aantallen'!AA:AA)*'Calculatie sheet'!$J$86)/1000</f>
        <v>0</v>
      </c>
    </row>
  </sheetData>
  <pageMargins left="0.7" right="0.7" top="0.75" bottom="0.75" header="0.3" footer="0.3"/>
  <pageSetup paperSize="9" orientation="portrait" horizontalDpi="0" verticalDpi="0"/>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880D-FD98-0747-AD71-19C189118B0A}">
  <dimension ref="A1:AH5"/>
  <sheetViews>
    <sheetView workbookViewId="0">
      <selection activeCell="W2" sqref="W2:W5"/>
    </sheetView>
  </sheetViews>
  <sheetFormatPr baseColWidth="10" defaultColWidth="11" defaultRowHeight="16" x14ac:dyDescent="0.2"/>
  <cols>
    <col min="1" max="1" width="21.1640625" bestFit="1" customWidth="1"/>
    <col min="11" max="21" width="12.1640625" bestFit="1" customWidth="1"/>
  </cols>
  <sheetData>
    <row r="1" spans="1:34" x14ac:dyDescent="0.2">
      <c r="A1" s="149" t="str">
        <f>'Calculatie sheet'!K3</f>
        <v>Duiker (PE)</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sheet'!K83</f>
        <v>33.06</v>
      </c>
      <c r="E2" s="758" t="s">
        <v>965</v>
      </c>
      <c r="H2" s="572">
        <f>C2*'Calculatie sheet'!$K$7</f>
        <v>0</v>
      </c>
      <c r="J2" s="758" t="s">
        <v>965</v>
      </c>
      <c r="K2" s="571">
        <f>(LOOKUP('Calculatie sheet'!$K$2,'Objectenoverzicht aantallen'!$A:$A,'Objectenoverzicht aantallen'!$C:$C)*'Calculatie sheet'!$K83+LOOKUP('Calculatie sheet'!$E$2,'Objectenoverzicht aantallen'!$A:$A,'Objectenoverzicht aantallen'!E:E)*'Calculatie sheet'!$K83)/1000</f>
        <v>0</v>
      </c>
      <c r="L2" s="571">
        <f>(LOOKUP('Calculatie sheet'!$K$2,'Objectenoverzicht aantallen'!$A:$A,'Objectenoverzicht aantallen'!$C:$C)*'Calculatie sheet'!$K83+LOOKUP('Calculatie sheet'!$E$2,'Objectenoverzicht aantallen'!$A:$A,'Objectenoverzicht aantallen'!E:E)*'Calculatie sheet'!$K83+LOOKUP('Calculatie sheet'!$E$2,'Objectenoverzicht aantallen'!$A:$A,'Objectenoverzicht aantallen'!F:F)*'Calculatie sheet'!$K83)/1000</f>
        <v>0</v>
      </c>
      <c r="M2" s="571">
        <f>(LOOKUP('Calculatie sheet'!$K$2,'Objectenoverzicht aantallen'!$A:$A,'Objectenoverzicht aantallen'!$C:$C)*'Calculatie sheet'!$K83+LOOKUP('Calculatie sheet'!$E$2,'Objectenoverzicht aantallen'!$A:$A,'Objectenoverzicht aantallen'!E:E)*'Calculatie sheet'!$K83+LOOKUP('Calculatie sheet'!$E$2,'Objectenoverzicht aantallen'!$A:$A,'Objectenoverzicht aantallen'!F:F)*'Calculatie sheet'!$K83+LOOKUP('Calculatie sheet'!$E$2,'Objectenoverzicht aantallen'!$A:$A,'Objectenoverzicht aantallen'!G:G)*'Calculatie sheet'!$K83)/1000</f>
        <v>0</v>
      </c>
      <c r="N2" s="571">
        <f>(LOOKUP('Calculatie sheet'!$K$2,'Objectenoverzicht aantallen'!$A:$A,'Objectenoverzicht aantallen'!$C:$C)*'Calculatie sheet'!$K83+LOOKUP('Calculatie sheet'!$E$2,'Objectenoverzicht aantallen'!$A:$A,'Objectenoverzicht aantallen'!E:E)*'Calculatie sheet'!$K83+LOOKUP('Calculatie sheet'!$E$2,'Objectenoverzicht aantallen'!$A:$A,'Objectenoverzicht aantallen'!F:F)*'Calculatie sheet'!$K83+LOOKUP('Calculatie sheet'!$E$2,'Objectenoverzicht aantallen'!$A:$A,'Objectenoverzicht aantallen'!G:G)*'Calculatie sheet'!$K83+LOOKUP('Calculatie sheet'!$E$2,'Objectenoverzicht aantallen'!$A:$A,'Objectenoverzicht aantallen'!H:H)*'Calculatie sheet'!$K83)/1000</f>
        <v>0</v>
      </c>
      <c r="O2" s="571">
        <f>(LOOKUP('Calculatie sheet'!$K$2,'Objectenoverzicht aantallen'!$A:$A,'Objectenoverzicht aantallen'!$C:$C)*'Calculatie sheet'!$K83+LOOKUP('Calculatie sheet'!$E$2,'Objectenoverzicht aantallen'!$A:$A,'Objectenoverzicht aantallen'!E:E)*'Calculatie sheet'!$K83+LOOKUP('Calculatie sheet'!$E$2,'Objectenoverzicht aantallen'!$A:$A,'Objectenoverzicht aantallen'!F:F)*'Calculatie sheet'!$K83+LOOKUP('Calculatie sheet'!$E$2,'Objectenoverzicht aantallen'!$A:$A,'Objectenoverzicht aantallen'!G:G)*'Calculatie sheet'!$K83+LOOKUP('Calculatie sheet'!$E$2,'Objectenoverzicht aantallen'!$A:$A,'Objectenoverzicht aantallen'!H:H)*'Calculatie sheet'!$K83+LOOKUP('Calculatie sheet'!$E$2,'Objectenoverzicht aantallen'!$A:$A,'Objectenoverzicht aantallen'!I:I)*'Calculatie sheet'!$K83)/1000</f>
        <v>0</v>
      </c>
      <c r="P2" s="571">
        <f>(LOOKUP('Calculatie sheet'!$K$2,'Objectenoverzicht aantallen'!$A:$A,'Objectenoverzicht aantallen'!$C:$C)*'Calculatie sheet'!$K83+LOOKUP('Calculatie sheet'!$E$2,'Objectenoverzicht aantallen'!$A:$A,'Objectenoverzicht aantallen'!E:E)*'Calculatie sheet'!$K83+LOOKUP('Calculatie sheet'!$E$2,'Objectenoverzicht aantallen'!$A:$A,'Objectenoverzicht aantallen'!F:F)*'Calculatie sheet'!$K83+LOOKUP('Calculatie sheet'!$E$2,'Objectenoverzicht aantallen'!$A:$A,'Objectenoverzicht aantallen'!G:G)*'Calculatie sheet'!$K83+LOOKUP('Calculatie sheet'!$E$2,'Objectenoverzicht aantallen'!$A:$A,'Objectenoverzicht aantallen'!H:H)*'Calculatie sheet'!$K83+LOOKUP('Calculatie sheet'!$E$2,'Objectenoverzicht aantallen'!$A:$A,'Objectenoverzicht aantallen'!I:I)*'Calculatie sheet'!$K83+LOOKUP('Calculatie sheet'!$E$2,'Objectenoverzicht aantallen'!$A:$A,'Objectenoverzicht aantallen'!J:J)*'Calculatie sheet'!$K83)/1000</f>
        <v>0</v>
      </c>
      <c r="Q2" s="571">
        <f>(LOOKUP('Calculatie sheet'!$K$2,'Objectenoverzicht aantallen'!$A:$A,'Objectenoverzicht aantallen'!$C:$C)*'Calculatie sheet'!$K83+LOOKUP('Calculatie sheet'!$E$2,'Objectenoverzicht aantallen'!$A:$A,'Objectenoverzicht aantallen'!E:E)*'Calculatie sheet'!$K83+LOOKUP('Calculatie sheet'!$E$2,'Objectenoverzicht aantallen'!$A:$A,'Objectenoverzicht aantallen'!F:F)*'Calculatie sheet'!$K83+LOOKUP('Calculatie sheet'!$E$2,'Objectenoverzicht aantallen'!$A:$A,'Objectenoverzicht aantallen'!G:G)*'Calculatie sheet'!$K83+LOOKUP('Calculatie sheet'!$E$2,'Objectenoverzicht aantallen'!$A:$A,'Objectenoverzicht aantallen'!H:H)*'Calculatie sheet'!$K83+LOOKUP('Calculatie sheet'!$E$2,'Objectenoverzicht aantallen'!$A:$A,'Objectenoverzicht aantallen'!I:I)*'Calculatie sheet'!$K83+LOOKUP('Calculatie sheet'!$E$2,'Objectenoverzicht aantallen'!$A:$A,'Objectenoverzicht aantallen'!J:J)*'Calculatie sheet'!$K83+LOOKUP('Calculatie sheet'!$E$2,'Objectenoverzicht aantallen'!$A:$A,'Objectenoverzicht aantallen'!K:K)*'Calculatie sheet'!$K83)/1000</f>
        <v>0</v>
      </c>
      <c r="R2" s="571">
        <f>(LOOKUP('Calculatie sheet'!$K$2,'Objectenoverzicht aantallen'!$A:$A,'Objectenoverzicht aantallen'!$C:$C)*'Calculatie sheet'!$K83+LOOKUP('Calculatie sheet'!$E$2,'Objectenoverzicht aantallen'!$A:$A,'Objectenoverzicht aantallen'!E:E)*'Calculatie sheet'!$K83+LOOKUP('Calculatie sheet'!$E$2,'Objectenoverzicht aantallen'!$A:$A,'Objectenoverzicht aantallen'!F:F)*'Calculatie sheet'!$K83+LOOKUP('Calculatie sheet'!$E$2,'Objectenoverzicht aantallen'!$A:$A,'Objectenoverzicht aantallen'!G:G)*'Calculatie sheet'!$K83+LOOKUP('Calculatie sheet'!$E$2,'Objectenoverzicht aantallen'!$A:$A,'Objectenoverzicht aantallen'!H:H)*'Calculatie sheet'!$K83+LOOKUP('Calculatie sheet'!$E$2,'Objectenoverzicht aantallen'!$A:$A,'Objectenoverzicht aantallen'!I:I)*'Calculatie sheet'!$K83+LOOKUP('Calculatie sheet'!$E$2,'Objectenoverzicht aantallen'!$A:$A,'Objectenoverzicht aantallen'!J:J)*'Calculatie sheet'!$K83+LOOKUP('Calculatie sheet'!$E$2,'Objectenoverzicht aantallen'!$A:$A,'Objectenoverzicht aantallen'!K:K)*'Calculatie sheet'!$K83+LOOKUP('Calculatie sheet'!$E$2,'Objectenoverzicht aantallen'!$A:$A,'Objectenoverzicht aantallen'!L:L)*'Calculatie sheet'!$K83)/1000</f>
        <v>0</v>
      </c>
      <c r="S2" s="571">
        <f>(LOOKUP('Calculatie sheet'!$K$2,'Objectenoverzicht aantallen'!$A:$A,'Objectenoverzicht aantallen'!$C:$C)*'Calculatie sheet'!$K83+LOOKUP('Calculatie sheet'!$E$2,'Objectenoverzicht aantallen'!$A:$A,'Objectenoverzicht aantallen'!E:E)*'Calculatie sheet'!$K83+LOOKUP('Calculatie sheet'!$E$2,'Objectenoverzicht aantallen'!$A:$A,'Objectenoverzicht aantallen'!F:F)*'Calculatie sheet'!$K83+LOOKUP('Calculatie sheet'!$E$2,'Objectenoverzicht aantallen'!$A:$A,'Objectenoverzicht aantallen'!G:G)*'Calculatie sheet'!$K83+LOOKUP('Calculatie sheet'!$E$2,'Objectenoverzicht aantallen'!$A:$A,'Objectenoverzicht aantallen'!H:H)*'Calculatie sheet'!$K83+LOOKUP('Calculatie sheet'!$E$2,'Objectenoverzicht aantallen'!$A:$A,'Objectenoverzicht aantallen'!I:I)*'Calculatie sheet'!$K83+LOOKUP('Calculatie sheet'!$E$2,'Objectenoverzicht aantallen'!$A:$A,'Objectenoverzicht aantallen'!J:J)*'Calculatie sheet'!$K83+LOOKUP('Calculatie sheet'!$E$2,'Objectenoverzicht aantallen'!$A:$A,'Objectenoverzicht aantallen'!K:K)*'Calculatie sheet'!$K83+LOOKUP('Calculatie sheet'!$E$2,'Objectenoverzicht aantallen'!$A:$A,'Objectenoverzicht aantallen'!L:L)*'Calculatie sheet'!$K83+LOOKUP('Calculatie sheet'!$E$2,'Objectenoverzicht aantallen'!$A:$A,'Objectenoverzicht aantallen'!M:M)*'Calculatie sheet'!$K83)/1000</f>
        <v>0</v>
      </c>
      <c r="T2" s="571">
        <f>(LOOKUP('Calculatie sheet'!$K$2,'Objectenoverzicht aantallen'!$A:$A,'Objectenoverzicht aantallen'!$C:$C)*'Calculatie sheet'!$K83+LOOKUP('Calculatie sheet'!$E$2,'Objectenoverzicht aantallen'!$A:$A,'Objectenoverzicht aantallen'!E:E)*'Calculatie sheet'!$K83+LOOKUP('Calculatie sheet'!$E$2,'Objectenoverzicht aantallen'!$A:$A,'Objectenoverzicht aantallen'!F:F)*'Calculatie sheet'!$K83+LOOKUP('Calculatie sheet'!$E$2,'Objectenoverzicht aantallen'!$A:$A,'Objectenoverzicht aantallen'!G:G)*'Calculatie sheet'!$K83+LOOKUP('Calculatie sheet'!$E$2,'Objectenoverzicht aantallen'!$A:$A,'Objectenoverzicht aantallen'!H:H)*'Calculatie sheet'!$K83+LOOKUP('Calculatie sheet'!$E$2,'Objectenoverzicht aantallen'!$A:$A,'Objectenoverzicht aantallen'!I:I)*'Calculatie sheet'!$K83+LOOKUP('Calculatie sheet'!$E$2,'Objectenoverzicht aantallen'!$A:$A,'Objectenoverzicht aantallen'!J:J)*'Calculatie sheet'!$K83+LOOKUP('Calculatie sheet'!$E$2,'Objectenoverzicht aantallen'!$A:$A,'Objectenoverzicht aantallen'!K:K)*'Calculatie sheet'!$K83+LOOKUP('Calculatie sheet'!$E$2,'Objectenoverzicht aantallen'!$A:$A,'Objectenoverzicht aantallen'!L:L)*'Calculatie sheet'!$K83+LOOKUP('Calculatie sheet'!$E$2,'Objectenoverzicht aantallen'!$A:$A,'Objectenoverzicht aantallen'!M:M)*'Calculatie sheet'!$K83+LOOKUP('Calculatie sheet'!$E$2,'Objectenoverzicht aantallen'!$A:$A,'Objectenoverzicht aantallen'!N:N)*'Calculatie sheet'!$K83)/1000</f>
        <v>0</v>
      </c>
      <c r="U2" s="571">
        <f>(LOOKUP('Calculatie sheet'!$K$2,'Objectenoverzicht aantallen'!$A:$A,'Objectenoverzicht aantallen'!$C:$C)*'Calculatie sheet'!$K83+LOOKUP('Calculatie sheet'!$E$2,'Objectenoverzicht aantallen'!$A:$A,'Objectenoverzicht aantallen'!E:E)*'Calculatie sheet'!$K83+LOOKUP('Calculatie sheet'!$E$2,'Objectenoverzicht aantallen'!$A:$A,'Objectenoverzicht aantallen'!F:F)*'Calculatie sheet'!$K83+LOOKUP('Calculatie sheet'!$E$2,'Objectenoverzicht aantallen'!$A:$A,'Objectenoverzicht aantallen'!G:G)*'Calculatie sheet'!$K83+LOOKUP('Calculatie sheet'!$E$2,'Objectenoverzicht aantallen'!$A:$A,'Objectenoverzicht aantallen'!H:H)*'Calculatie sheet'!$K83+LOOKUP('Calculatie sheet'!$E$2,'Objectenoverzicht aantallen'!$A:$A,'Objectenoverzicht aantallen'!I:I)*'Calculatie sheet'!$K83+LOOKUP('Calculatie sheet'!$E$2,'Objectenoverzicht aantallen'!$A:$A,'Objectenoverzicht aantallen'!J:J)*'Calculatie sheet'!$K83+LOOKUP('Calculatie sheet'!$E$2,'Objectenoverzicht aantallen'!$A:$A,'Objectenoverzicht aantallen'!K:K)*'Calculatie sheet'!$K83+LOOKUP('Calculatie sheet'!$E$2,'Objectenoverzicht aantallen'!$A:$A,'Objectenoverzicht aantallen'!L:L)*'Calculatie sheet'!$K83+LOOKUP('Calculatie sheet'!$E$2,'Objectenoverzicht aantallen'!$A:$A,'Objectenoverzicht aantallen'!M:M)*'Calculatie sheet'!$K83+LOOKUP('Calculatie sheet'!$E$2,'Objectenoverzicht aantallen'!$A:$A,'Objectenoverzicht aantallen'!N:N)*'Calculatie sheet'!$K83+LOOKUP('Calculatie sheet'!$E$2,'Objectenoverzicht aantallen'!$A:$A,'Objectenoverzicht aantallen'!O:O)*'Calculatie sheet'!$K83)/1000</f>
        <v>0</v>
      </c>
      <c r="W2" s="758" t="s">
        <v>965</v>
      </c>
      <c r="X2" s="571">
        <f>(LOOKUP('Calculatie sheet'!$K$2,'Objectenoverzicht aantallen'!$A:$A,'Objectenoverzicht aantallen'!E:E)*'Calculatie sheet'!$K$83)/1000</f>
        <v>0</v>
      </c>
      <c r="Y2" s="571">
        <f>(LOOKUP('Calculatie sheet'!$K$2,'Objectenoverzicht aantallen'!$A:$A,'Objectenoverzicht aantallen'!F:F)*'Calculatie sheet'!$K$83)/1000</f>
        <v>0</v>
      </c>
      <c r="Z2" s="571">
        <f>(LOOKUP('Calculatie sheet'!$K$2,'Objectenoverzicht aantallen'!$A:$A,'Objectenoverzicht aantallen'!G:G)*'Calculatie sheet'!$K$83)/1000</f>
        <v>0</v>
      </c>
      <c r="AA2" s="571">
        <f>(LOOKUP('Calculatie sheet'!$K$2,'Objectenoverzicht aantallen'!$A:$A,'Objectenoverzicht aantallen'!H:H)*'Calculatie sheet'!$K$83)/1000</f>
        <v>0</v>
      </c>
      <c r="AB2" s="571">
        <f>(LOOKUP('Calculatie sheet'!$K$2,'Objectenoverzicht aantallen'!$A:$A,'Objectenoverzicht aantallen'!I:I)*'Calculatie sheet'!$K$83)/1000</f>
        <v>0</v>
      </c>
      <c r="AC2" s="571">
        <f>(LOOKUP('Calculatie sheet'!$K$2,'Objectenoverzicht aantallen'!$A:$A,'Objectenoverzicht aantallen'!J:J)*'Calculatie sheet'!$K$83)/1000</f>
        <v>0</v>
      </c>
      <c r="AD2" s="571">
        <f>(LOOKUP('Calculatie sheet'!$K$2,'Objectenoverzicht aantallen'!$A:$A,'Objectenoverzicht aantallen'!K:K)*'Calculatie sheet'!$K$83)/1000</f>
        <v>0</v>
      </c>
      <c r="AE2" s="571">
        <f>(LOOKUP('Calculatie sheet'!$K$2,'Objectenoverzicht aantallen'!$A:$A,'Objectenoverzicht aantallen'!L:L)*'Calculatie sheet'!$K$83)/1000</f>
        <v>0</v>
      </c>
      <c r="AF2" s="571">
        <f>(LOOKUP('Calculatie sheet'!$K$2,'Objectenoverzicht aantallen'!$A:$A,'Objectenoverzicht aantallen'!M:M)*'Calculatie sheet'!$K$83)/1000</f>
        <v>0</v>
      </c>
      <c r="AG2" s="571">
        <f>(LOOKUP('Calculatie sheet'!$K$2,'Objectenoverzicht aantallen'!$A:$A,'Objectenoverzicht aantallen'!N:N)*'Calculatie sheet'!$K$83)/1000</f>
        <v>0</v>
      </c>
      <c r="AH2" s="571">
        <f>(LOOKUP('Calculatie sheet'!$K$2,'Objectenoverzicht aantallen'!$A:$A,'Objectenoverzicht aantallen'!O:O)*'Calculatie sheet'!$K$83)/1000</f>
        <v>0</v>
      </c>
    </row>
    <row r="3" spans="1:34" s="31" customFormat="1" x14ac:dyDescent="0.2">
      <c r="B3" s="759" t="s">
        <v>966</v>
      </c>
      <c r="C3" s="45">
        <f>'Calculatie sheet'!K84</f>
        <v>1.7400000000000018</v>
      </c>
      <c r="D3"/>
      <c r="E3" s="759" t="s">
        <v>966</v>
      </c>
      <c r="F3"/>
      <c r="H3" s="572">
        <f>C3*'Calculatie sheet'!$K$7</f>
        <v>0</v>
      </c>
      <c r="I3"/>
      <c r="J3" s="759" t="s">
        <v>966</v>
      </c>
      <c r="K3" s="571">
        <f>(LOOKUP('Calculatie sheet'!$K$2,'Objectenoverzicht aantallen'!$A:$A,'Objectenoverzicht aantallen'!$C:$C)*'Calculatie sheet'!$K84+LOOKUP('Calculatie sheet'!$K$2,'Objectenoverzicht aantallen'!$A:$A,'Objectenoverzicht aantallen'!E:E)*'Calculatie sheet'!$K84)/1000</f>
        <v>0</v>
      </c>
      <c r="L3" s="571">
        <f>(LOOKUP('Calculatie sheet'!$K$2,'Objectenoverzicht aantallen'!$A:$A,'Objectenoverzicht aantallen'!$C:$C)*'Calculatie sheet'!$K84+LOOKUP('Calculatie sheet'!$E$2,'Objectenoverzicht aantallen'!$A:$A,'Objectenoverzicht aantallen'!E:E)*'Calculatie sheet'!$K84+LOOKUP('Calculatie sheet'!$E$2,'Objectenoverzicht aantallen'!$A:$A,'Objectenoverzicht aantallen'!F:F)*'Calculatie sheet'!$K84)/1000</f>
        <v>0</v>
      </c>
      <c r="M3" s="571">
        <f>(LOOKUP('Calculatie sheet'!$K$2,'Objectenoverzicht aantallen'!$A:$A,'Objectenoverzicht aantallen'!$C:$C)*'Calculatie sheet'!$K84+LOOKUP('Calculatie sheet'!$E$2,'Objectenoverzicht aantallen'!$A:$A,'Objectenoverzicht aantallen'!E:E)*'Calculatie sheet'!$K84+LOOKUP('Calculatie sheet'!$E$2,'Objectenoverzicht aantallen'!$A:$A,'Objectenoverzicht aantallen'!F:F)*'Calculatie sheet'!$K84+LOOKUP('Calculatie sheet'!$E$2,'Objectenoverzicht aantallen'!$A:$A,'Objectenoverzicht aantallen'!G:G)*'Calculatie sheet'!$K84)/1000</f>
        <v>0</v>
      </c>
      <c r="N3" s="571">
        <f>(LOOKUP('Calculatie sheet'!$K$2,'Objectenoverzicht aantallen'!$A:$A,'Objectenoverzicht aantallen'!$C:$C)*'Calculatie sheet'!$K84+LOOKUP('Calculatie sheet'!$E$2,'Objectenoverzicht aantallen'!$A:$A,'Objectenoverzicht aantallen'!E:E)*'Calculatie sheet'!$K84+LOOKUP('Calculatie sheet'!$E$2,'Objectenoverzicht aantallen'!$A:$A,'Objectenoverzicht aantallen'!F:F)*'Calculatie sheet'!$K84+LOOKUP('Calculatie sheet'!$E$2,'Objectenoverzicht aantallen'!$A:$A,'Objectenoverzicht aantallen'!G:G)*'Calculatie sheet'!$K84+LOOKUP('Calculatie sheet'!$E$2,'Objectenoverzicht aantallen'!$A:$A,'Objectenoverzicht aantallen'!H:H)*'Calculatie sheet'!$K84)/1000</f>
        <v>0</v>
      </c>
      <c r="O3" s="571">
        <f>(LOOKUP('Calculatie sheet'!$K$2,'Objectenoverzicht aantallen'!$A:$A,'Objectenoverzicht aantallen'!$C:$C)*'Calculatie sheet'!$K84+LOOKUP('Calculatie sheet'!$E$2,'Objectenoverzicht aantallen'!$A:$A,'Objectenoverzicht aantallen'!E:E)*'Calculatie sheet'!$K84+LOOKUP('Calculatie sheet'!$E$2,'Objectenoverzicht aantallen'!$A:$A,'Objectenoverzicht aantallen'!F:F)*'Calculatie sheet'!$K84+LOOKUP('Calculatie sheet'!$E$2,'Objectenoverzicht aantallen'!$A:$A,'Objectenoverzicht aantallen'!G:G)*'Calculatie sheet'!$K84+LOOKUP('Calculatie sheet'!$E$2,'Objectenoverzicht aantallen'!$A:$A,'Objectenoverzicht aantallen'!H:H)*'Calculatie sheet'!$K84+LOOKUP('Calculatie sheet'!$E$2,'Objectenoverzicht aantallen'!$A:$A,'Objectenoverzicht aantallen'!I:I)*'Calculatie sheet'!$K84)/1000</f>
        <v>0</v>
      </c>
      <c r="P3" s="571">
        <f>(LOOKUP('Calculatie sheet'!$K$2,'Objectenoverzicht aantallen'!$A:$A,'Objectenoverzicht aantallen'!$C:$C)*'Calculatie sheet'!$K84+LOOKUP('Calculatie sheet'!$E$2,'Objectenoverzicht aantallen'!$A:$A,'Objectenoverzicht aantallen'!E:E)*'Calculatie sheet'!$K84+LOOKUP('Calculatie sheet'!$E$2,'Objectenoverzicht aantallen'!$A:$A,'Objectenoverzicht aantallen'!F:F)*'Calculatie sheet'!$K84+LOOKUP('Calculatie sheet'!$E$2,'Objectenoverzicht aantallen'!$A:$A,'Objectenoverzicht aantallen'!G:G)*'Calculatie sheet'!$K84+LOOKUP('Calculatie sheet'!$E$2,'Objectenoverzicht aantallen'!$A:$A,'Objectenoverzicht aantallen'!H:H)*'Calculatie sheet'!$K84+LOOKUP('Calculatie sheet'!$E$2,'Objectenoverzicht aantallen'!$A:$A,'Objectenoverzicht aantallen'!I:I)*'Calculatie sheet'!$K84+LOOKUP('Calculatie sheet'!$E$2,'Objectenoverzicht aantallen'!$A:$A,'Objectenoverzicht aantallen'!J:J)*'Calculatie sheet'!$K84)/1000</f>
        <v>0</v>
      </c>
      <c r="Q3" s="571">
        <f>(LOOKUP('Calculatie sheet'!$K$2,'Objectenoverzicht aantallen'!$A:$A,'Objectenoverzicht aantallen'!$C:$C)*'Calculatie sheet'!$K84+LOOKUP('Calculatie sheet'!$E$2,'Objectenoverzicht aantallen'!$A:$A,'Objectenoverzicht aantallen'!E:E)*'Calculatie sheet'!$K84+LOOKUP('Calculatie sheet'!$E$2,'Objectenoverzicht aantallen'!$A:$A,'Objectenoverzicht aantallen'!F:F)*'Calculatie sheet'!$K84+LOOKUP('Calculatie sheet'!$E$2,'Objectenoverzicht aantallen'!$A:$A,'Objectenoverzicht aantallen'!G:G)*'Calculatie sheet'!$K84+LOOKUP('Calculatie sheet'!$E$2,'Objectenoverzicht aantallen'!$A:$A,'Objectenoverzicht aantallen'!H:H)*'Calculatie sheet'!$K84+LOOKUP('Calculatie sheet'!$E$2,'Objectenoverzicht aantallen'!$A:$A,'Objectenoverzicht aantallen'!I:I)*'Calculatie sheet'!$K84+LOOKUP('Calculatie sheet'!$E$2,'Objectenoverzicht aantallen'!$A:$A,'Objectenoverzicht aantallen'!J:J)*'Calculatie sheet'!$K84+LOOKUP('Calculatie sheet'!$E$2,'Objectenoverzicht aantallen'!$A:$A,'Objectenoverzicht aantallen'!K:K)*'Calculatie sheet'!$K84)/1000</f>
        <v>0</v>
      </c>
      <c r="R3" s="571">
        <f>(LOOKUP('Calculatie sheet'!$K$2,'Objectenoverzicht aantallen'!$A:$A,'Objectenoverzicht aantallen'!$C:$C)*'Calculatie sheet'!$K84+LOOKUP('Calculatie sheet'!$E$2,'Objectenoverzicht aantallen'!$A:$A,'Objectenoverzicht aantallen'!E:E)*'Calculatie sheet'!$K84+LOOKUP('Calculatie sheet'!$E$2,'Objectenoverzicht aantallen'!$A:$A,'Objectenoverzicht aantallen'!F:F)*'Calculatie sheet'!$K84+LOOKUP('Calculatie sheet'!$E$2,'Objectenoverzicht aantallen'!$A:$A,'Objectenoverzicht aantallen'!G:G)*'Calculatie sheet'!$K84+LOOKUP('Calculatie sheet'!$E$2,'Objectenoverzicht aantallen'!$A:$A,'Objectenoverzicht aantallen'!H:H)*'Calculatie sheet'!$K84+LOOKUP('Calculatie sheet'!$E$2,'Objectenoverzicht aantallen'!$A:$A,'Objectenoverzicht aantallen'!I:I)*'Calculatie sheet'!$K84+LOOKUP('Calculatie sheet'!$E$2,'Objectenoverzicht aantallen'!$A:$A,'Objectenoverzicht aantallen'!J:J)*'Calculatie sheet'!$K84+LOOKUP('Calculatie sheet'!$E$2,'Objectenoverzicht aantallen'!$A:$A,'Objectenoverzicht aantallen'!K:K)*'Calculatie sheet'!$K84+LOOKUP('Calculatie sheet'!$E$2,'Objectenoverzicht aantallen'!$A:$A,'Objectenoverzicht aantallen'!L:L)*'Calculatie sheet'!$K84)/1000</f>
        <v>0</v>
      </c>
      <c r="S3" s="571">
        <f>(LOOKUP('Calculatie sheet'!$K$2,'Objectenoverzicht aantallen'!$A:$A,'Objectenoverzicht aantallen'!$C:$C)*'Calculatie sheet'!$K84+LOOKUP('Calculatie sheet'!$E$2,'Objectenoverzicht aantallen'!$A:$A,'Objectenoverzicht aantallen'!E:E)*'Calculatie sheet'!$K84+LOOKUP('Calculatie sheet'!$E$2,'Objectenoverzicht aantallen'!$A:$A,'Objectenoverzicht aantallen'!F:F)*'Calculatie sheet'!$K84+LOOKUP('Calculatie sheet'!$E$2,'Objectenoverzicht aantallen'!$A:$A,'Objectenoverzicht aantallen'!G:G)*'Calculatie sheet'!$K84+LOOKUP('Calculatie sheet'!$E$2,'Objectenoverzicht aantallen'!$A:$A,'Objectenoverzicht aantallen'!H:H)*'Calculatie sheet'!$K84+LOOKUP('Calculatie sheet'!$E$2,'Objectenoverzicht aantallen'!$A:$A,'Objectenoverzicht aantallen'!I:I)*'Calculatie sheet'!$K84+LOOKUP('Calculatie sheet'!$E$2,'Objectenoverzicht aantallen'!$A:$A,'Objectenoverzicht aantallen'!J:J)*'Calculatie sheet'!$K84+LOOKUP('Calculatie sheet'!$E$2,'Objectenoverzicht aantallen'!$A:$A,'Objectenoverzicht aantallen'!K:K)*'Calculatie sheet'!$K84+LOOKUP('Calculatie sheet'!$E$2,'Objectenoverzicht aantallen'!$A:$A,'Objectenoverzicht aantallen'!L:L)*'Calculatie sheet'!$K84+LOOKUP('Calculatie sheet'!$E$2,'Objectenoverzicht aantallen'!$A:$A,'Objectenoverzicht aantallen'!M:M)*'Calculatie sheet'!$K84)/1000</f>
        <v>0</v>
      </c>
      <c r="T3" s="571">
        <f>(LOOKUP('Calculatie sheet'!$K$2,'Objectenoverzicht aantallen'!$A:$A,'Objectenoverzicht aantallen'!$C:$C)*'Calculatie sheet'!$K84+LOOKUP('Calculatie sheet'!$E$2,'Objectenoverzicht aantallen'!$A:$A,'Objectenoverzicht aantallen'!E:E)*'Calculatie sheet'!$K84+LOOKUP('Calculatie sheet'!$E$2,'Objectenoverzicht aantallen'!$A:$A,'Objectenoverzicht aantallen'!F:F)*'Calculatie sheet'!$K84+LOOKUP('Calculatie sheet'!$E$2,'Objectenoverzicht aantallen'!$A:$A,'Objectenoverzicht aantallen'!G:G)*'Calculatie sheet'!$K84+LOOKUP('Calculatie sheet'!$E$2,'Objectenoverzicht aantallen'!$A:$A,'Objectenoverzicht aantallen'!H:H)*'Calculatie sheet'!$K84+LOOKUP('Calculatie sheet'!$E$2,'Objectenoverzicht aantallen'!$A:$A,'Objectenoverzicht aantallen'!I:I)*'Calculatie sheet'!$K84+LOOKUP('Calculatie sheet'!$E$2,'Objectenoverzicht aantallen'!$A:$A,'Objectenoverzicht aantallen'!J:J)*'Calculatie sheet'!$K84+LOOKUP('Calculatie sheet'!$E$2,'Objectenoverzicht aantallen'!$A:$A,'Objectenoverzicht aantallen'!K:K)*'Calculatie sheet'!$K84+LOOKUP('Calculatie sheet'!$E$2,'Objectenoverzicht aantallen'!$A:$A,'Objectenoverzicht aantallen'!L:L)*'Calculatie sheet'!$K84+LOOKUP('Calculatie sheet'!$E$2,'Objectenoverzicht aantallen'!$A:$A,'Objectenoverzicht aantallen'!M:M)*'Calculatie sheet'!$K84+LOOKUP('Calculatie sheet'!$E$2,'Objectenoverzicht aantallen'!$A:$A,'Objectenoverzicht aantallen'!N:N)*'Calculatie sheet'!$K84)/1000</f>
        <v>0</v>
      </c>
      <c r="U3" s="571">
        <f>(LOOKUP('Calculatie sheet'!$K$2,'Objectenoverzicht aantallen'!$A:$A,'Objectenoverzicht aantallen'!$C:$C)*'Calculatie sheet'!$K84+LOOKUP('Calculatie sheet'!$E$2,'Objectenoverzicht aantallen'!$A:$A,'Objectenoverzicht aantallen'!E:E)*'Calculatie sheet'!$K84+LOOKUP('Calculatie sheet'!$E$2,'Objectenoverzicht aantallen'!$A:$A,'Objectenoverzicht aantallen'!F:F)*'Calculatie sheet'!$K84+LOOKUP('Calculatie sheet'!$E$2,'Objectenoverzicht aantallen'!$A:$A,'Objectenoverzicht aantallen'!G:G)*'Calculatie sheet'!$K84+LOOKUP('Calculatie sheet'!$E$2,'Objectenoverzicht aantallen'!$A:$A,'Objectenoverzicht aantallen'!H:H)*'Calculatie sheet'!$K84+LOOKUP('Calculatie sheet'!$E$2,'Objectenoverzicht aantallen'!$A:$A,'Objectenoverzicht aantallen'!I:I)*'Calculatie sheet'!$K84+LOOKUP('Calculatie sheet'!$E$2,'Objectenoverzicht aantallen'!$A:$A,'Objectenoverzicht aantallen'!J:J)*'Calculatie sheet'!$K84+LOOKUP('Calculatie sheet'!$E$2,'Objectenoverzicht aantallen'!$A:$A,'Objectenoverzicht aantallen'!K:K)*'Calculatie sheet'!$K84+LOOKUP('Calculatie sheet'!$E$2,'Objectenoverzicht aantallen'!$A:$A,'Objectenoverzicht aantallen'!L:L)*'Calculatie sheet'!$K84+LOOKUP('Calculatie sheet'!$E$2,'Objectenoverzicht aantallen'!$A:$A,'Objectenoverzicht aantallen'!M:M)*'Calculatie sheet'!$K84+LOOKUP('Calculatie sheet'!$E$2,'Objectenoverzicht aantallen'!$A:$A,'Objectenoverzicht aantallen'!N:N)*'Calculatie sheet'!$K84+LOOKUP('Calculatie sheet'!$E$2,'Objectenoverzicht aantallen'!$A:$A,'Objectenoverzicht aantallen'!O:O)*'Calculatie sheet'!$K84)/1000</f>
        <v>0</v>
      </c>
      <c r="W3" s="759" t="s">
        <v>966</v>
      </c>
      <c r="X3" s="571">
        <f>(LOOKUP('Calculatie sheet'!$K$2,'Objectenoverzicht aantallen'!$A:$A,'Objectenoverzicht aantallen'!$P:$P)*'Calculatie sheet'!$K$84)/'Calculatie sheet'!$K$64/1000</f>
        <v>0</v>
      </c>
      <c r="Y3" s="571">
        <f>(LOOKUP('Calculatie sheet'!$K$2,'Objectenoverzicht aantallen'!$A:$A,'Objectenoverzicht aantallen'!$P:$P)*'Calculatie sheet'!$K$84)/'Calculatie sheet'!$K$64/1000</f>
        <v>0</v>
      </c>
      <c r="Z3" s="571">
        <f>(LOOKUP('Calculatie sheet'!$K$2,'Objectenoverzicht aantallen'!$A:$A,'Objectenoverzicht aantallen'!$P:$P)*'Calculatie sheet'!$K$84)/'Calculatie sheet'!$K$64/1000</f>
        <v>0</v>
      </c>
      <c r="AA3" s="571">
        <f>(LOOKUP('Calculatie sheet'!$K$2,'Objectenoverzicht aantallen'!$A:$A,'Objectenoverzicht aantallen'!$P:$P)*'Calculatie sheet'!$K$84)/'Calculatie sheet'!$K$64/1000</f>
        <v>0</v>
      </c>
      <c r="AB3" s="571">
        <f>(LOOKUP('Calculatie sheet'!$K$2,'Objectenoverzicht aantallen'!$A:$A,'Objectenoverzicht aantallen'!$P:$P)*'Calculatie sheet'!$K$84)/'Calculatie sheet'!$K$64/1000</f>
        <v>0</v>
      </c>
      <c r="AC3" s="571">
        <f>(LOOKUP('Calculatie sheet'!$K$2,'Objectenoverzicht aantallen'!$A:$A,'Objectenoverzicht aantallen'!$P:$P)*'Calculatie sheet'!$K$84)/'Calculatie sheet'!$K$64/1000</f>
        <v>0</v>
      </c>
      <c r="AD3" s="571">
        <f>(LOOKUP('Calculatie sheet'!$K$2,'Objectenoverzicht aantallen'!$A:$A,'Objectenoverzicht aantallen'!$P:$P)*'Calculatie sheet'!$K$84)/'Calculatie sheet'!$K$64/1000</f>
        <v>0</v>
      </c>
      <c r="AE3" s="571">
        <f>(LOOKUP('Calculatie sheet'!$K$2,'Objectenoverzicht aantallen'!$A:$A,'Objectenoverzicht aantallen'!$P:$P)*'Calculatie sheet'!$K$84)/'Calculatie sheet'!$K$64/1000</f>
        <v>0</v>
      </c>
      <c r="AF3" s="571">
        <f>(LOOKUP('Calculatie sheet'!$K$2,'Objectenoverzicht aantallen'!$A:$A,'Objectenoverzicht aantallen'!$P:$P)*'Calculatie sheet'!$K$84)/'Calculatie sheet'!$K$64/1000</f>
        <v>0</v>
      </c>
      <c r="AG3" s="571">
        <f>(LOOKUP('Calculatie sheet'!$K$2,'Objectenoverzicht aantallen'!$A:$A,'Objectenoverzicht aantallen'!$P:$P)*'Calculatie sheet'!$K$84)/'Calculatie sheet'!$K$64/1000</f>
        <v>0</v>
      </c>
      <c r="AH3" s="571">
        <f>(LOOKUP('Calculatie sheet'!$K$2,'Objectenoverzicht aantallen'!$A:$A,'Objectenoverzicht aantallen'!$P:$P)*'Calculatie sheet'!$K$84)/'Calculatie sheet'!$K$64/1000</f>
        <v>0</v>
      </c>
    </row>
    <row r="4" spans="1:34" x14ac:dyDescent="0.2">
      <c r="B4" s="760" t="s">
        <v>5</v>
      </c>
      <c r="C4" s="45">
        <f>'Calculatie sheet'!K85</f>
        <v>514.5</v>
      </c>
      <c r="E4" s="760" t="s">
        <v>5</v>
      </c>
      <c r="H4" s="572">
        <f>C4*'Calculatie sheet'!$K$7</f>
        <v>0</v>
      </c>
      <c r="J4" s="760" t="s">
        <v>5</v>
      </c>
      <c r="K4" s="571">
        <f>(LOOKUP('Calculatie sheet'!$K$2,'Objectenoverzicht aantallen'!$A:$A,'Objectenoverzicht aantallen'!$C:$C)*'Calculatie sheet'!$K85+LOOKUP('Calculatie sheet'!$K$2,'Objectenoverzicht aantallen'!$A:$A,'Objectenoverzicht aantallen'!E:E)*'Calculatie sheet'!$K85)/1000</f>
        <v>0</v>
      </c>
      <c r="L4" s="571">
        <f>(LOOKUP('Calculatie sheet'!$K$2,'Objectenoverzicht aantallen'!$A:$A,'Objectenoverzicht aantallen'!$C:$C)*'Calculatie sheet'!$K85+LOOKUP('Calculatie sheet'!$E$2,'Objectenoverzicht aantallen'!$A:$A,'Objectenoverzicht aantallen'!E:E)*'Calculatie sheet'!$K85+LOOKUP('Calculatie sheet'!$E$2,'Objectenoverzicht aantallen'!$A:$A,'Objectenoverzicht aantallen'!F:F)*'Calculatie sheet'!$K85)/1000</f>
        <v>0</v>
      </c>
      <c r="M4" s="571">
        <f>(LOOKUP('Calculatie sheet'!$K$2,'Objectenoverzicht aantallen'!$A:$A,'Objectenoverzicht aantallen'!$C:$C)*'Calculatie sheet'!$K85+LOOKUP('Calculatie sheet'!$E$2,'Objectenoverzicht aantallen'!$A:$A,'Objectenoverzicht aantallen'!E:E)*'Calculatie sheet'!$K85+LOOKUP('Calculatie sheet'!$E$2,'Objectenoverzicht aantallen'!$A:$A,'Objectenoverzicht aantallen'!F:F)*'Calculatie sheet'!$K85+LOOKUP('Calculatie sheet'!$E$2,'Objectenoverzicht aantallen'!$A:$A,'Objectenoverzicht aantallen'!G:G)*'Calculatie sheet'!$K85)/1000</f>
        <v>0</v>
      </c>
      <c r="N4" s="571">
        <f>(LOOKUP('Calculatie sheet'!$K$2,'Objectenoverzicht aantallen'!$A:$A,'Objectenoverzicht aantallen'!$C:$C)*'Calculatie sheet'!$K85+LOOKUP('Calculatie sheet'!$E$2,'Objectenoverzicht aantallen'!$A:$A,'Objectenoverzicht aantallen'!E:E)*'Calculatie sheet'!$K85+LOOKUP('Calculatie sheet'!$E$2,'Objectenoverzicht aantallen'!$A:$A,'Objectenoverzicht aantallen'!F:F)*'Calculatie sheet'!$K85+LOOKUP('Calculatie sheet'!$E$2,'Objectenoverzicht aantallen'!$A:$A,'Objectenoverzicht aantallen'!G:G)*'Calculatie sheet'!$K85+LOOKUP('Calculatie sheet'!$E$2,'Objectenoverzicht aantallen'!$A:$A,'Objectenoverzicht aantallen'!H:H)*'Calculatie sheet'!$K85)/1000</f>
        <v>0</v>
      </c>
      <c r="O4" s="571">
        <f>(LOOKUP('Calculatie sheet'!$K$2,'Objectenoverzicht aantallen'!$A:$A,'Objectenoverzicht aantallen'!$C:$C)*'Calculatie sheet'!$K85+LOOKUP('Calculatie sheet'!$E$2,'Objectenoverzicht aantallen'!$A:$A,'Objectenoverzicht aantallen'!E:E)*'Calculatie sheet'!$K85+LOOKUP('Calculatie sheet'!$E$2,'Objectenoverzicht aantallen'!$A:$A,'Objectenoverzicht aantallen'!F:F)*'Calculatie sheet'!$K85+LOOKUP('Calculatie sheet'!$E$2,'Objectenoverzicht aantallen'!$A:$A,'Objectenoverzicht aantallen'!G:G)*'Calculatie sheet'!$K85+LOOKUP('Calculatie sheet'!$E$2,'Objectenoverzicht aantallen'!$A:$A,'Objectenoverzicht aantallen'!H:H)*'Calculatie sheet'!$K85+LOOKUP('Calculatie sheet'!$E$2,'Objectenoverzicht aantallen'!$A:$A,'Objectenoverzicht aantallen'!I:I)*'Calculatie sheet'!$K85)/1000</f>
        <v>0</v>
      </c>
      <c r="P4" s="571">
        <f>(LOOKUP('Calculatie sheet'!$K$2,'Objectenoverzicht aantallen'!$A:$A,'Objectenoverzicht aantallen'!$C:$C)*'Calculatie sheet'!$K85+LOOKUP('Calculatie sheet'!$E$2,'Objectenoverzicht aantallen'!$A:$A,'Objectenoverzicht aantallen'!E:E)*'Calculatie sheet'!$K85+LOOKUP('Calculatie sheet'!$E$2,'Objectenoverzicht aantallen'!$A:$A,'Objectenoverzicht aantallen'!F:F)*'Calculatie sheet'!$K85+LOOKUP('Calculatie sheet'!$E$2,'Objectenoverzicht aantallen'!$A:$A,'Objectenoverzicht aantallen'!G:G)*'Calculatie sheet'!$K85+LOOKUP('Calculatie sheet'!$E$2,'Objectenoverzicht aantallen'!$A:$A,'Objectenoverzicht aantallen'!H:H)*'Calculatie sheet'!$K85+LOOKUP('Calculatie sheet'!$E$2,'Objectenoverzicht aantallen'!$A:$A,'Objectenoverzicht aantallen'!I:I)*'Calculatie sheet'!$K85+LOOKUP('Calculatie sheet'!$E$2,'Objectenoverzicht aantallen'!$A:$A,'Objectenoverzicht aantallen'!J:J)*'Calculatie sheet'!$K85)/1000</f>
        <v>0</v>
      </c>
      <c r="Q4" s="571">
        <f>(LOOKUP('Calculatie sheet'!$K$2,'Objectenoverzicht aantallen'!$A:$A,'Objectenoverzicht aantallen'!$C:$C)*'Calculatie sheet'!$K85+LOOKUP('Calculatie sheet'!$E$2,'Objectenoverzicht aantallen'!$A:$A,'Objectenoverzicht aantallen'!E:E)*'Calculatie sheet'!$K85+LOOKUP('Calculatie sheet'!$E$2,'Objectenoverzicht aantallen'!$A:$A,'Objectenoverzicht aantallen'!F:F)*'Calculatie sheet'!$K85+LOOKUP('Calculatie sheet'!$E$2,'Objectenoverzicht aantallen'!$A:$A,'Objectenoverzicht aantallen'!G:G)*'Calculatie sheet'!$K85+LOOKUP('Calculatie sheet'!$E$2,'Objectenoverzicht aantallen'!$A:$A,'Objectenoverzicht aantallen'!H:H)*'Calculatie sheet'!$K85+LOOKUP('Calculatie sheet'!$E$2,'Objectenoverzicht aantallen'!$A:$A,'Objectenoverzicht aantallen'!I:I)*'Calculatie sheet'!$K85+LOOKUP('Calculatie sheet'!$E$2,'Objectenoverzicht aantallen'!$A:$A,'Objectenoverzicht aantallen'!J:J)*'Calculatie sheet'!$K85+LOOKUP('Calculatie sheet'!$E$2,'Objectenoverzicht aantallen'!$A:$A,'Objectenoverzicht aantallen'!K:K)*'Calculatie sheet'!$K85)/1000</f>
        <v>0</v>
      </c>
      <c r="R4" s="571">
        <f>(LOOKUP('Calculatie sheet'!$K$2,'Objectenoverzicht aantallen'!$A:$A,'Objectenoverzicht aantallen'!$C:$C)*'Calculatie sheet'!$K85+LOOKUP('Calculatie sheet'!$E$2,'Objectenoverzicht aantallen'!$A:$A,'Objectenoverzicht aantallen'!E:E)*'Calculatie sheet'!$K85+LOOKUP('Calculatie sheet'!$E$2,'Objectenoverzicht aantallen'!$A:$A,'Objectenoverzicht aantallen'!F:F)*'Calculatie sheet'!$K85+LOOKUP('Calculatie sheet'!$E$2,'Objectenoverzicht aantallen'!$A:$A,'Objectenoverzicht aantallen'!G:G)*'Calculatie sheet'!$K85+LOOKUP('Calculatie sheet'!$E$2,'Objectenoverzicht aantallen'!$A:$A,'Objectenoverzicht aantallen'!H:H)*'Calculatie sheet'!$K85+LOOKUP('Calculatie sheet'!$E$2,'Objectenoverzicht aantallen'!$A:$A,'Objectenoverzicht aantallen'!I:I)*'Calculatie sheet'!$K85+LOOKUP('Calculatie sheet'!$E$2,'Objectenoverzicht aantallen'!$A:$A,'Objectenoverzicht aantallen'!J:J)*'Calculatie sheet'!$K85+LOOKUP('Calculatie sheet'!$E$2,'Objectenoverzicht aantallen'!$A:$A,'Objectenoverzicht aantallen'!K:K)*'Calculatie sheet'!$K85+LOOKUP('Calculatie sheet'!$E$2,'Objectenoverzicht aantallen'!$A:$A,'Objectenoverzicht aantallen'!L:L)*'Calculatie sheet'!$K85)/1000</f>
        <v>0</v>
      </c>
      <c r="S4" s="571">
        <f>(LOOKUP('Calculatie sheet'!$K$2,'Objectenoverzicht aantallen'!$A:$A,'Objectenoverzicht aantallen'!$C:$C)*'Calculatie sheet'!$K85+LOOKUP('Calculatie sheet'!$E$2,'Objectenoverzicht aantallen'!$A:$A,'Objectenoverzicht aantallen'!E:E)*'Calculatie sheet'!$K85+LOOKUP('Calculatie sheet'!$E$2,'Objectenoverzicht aantallen'!$A:$A,'Objectenoverzicht aantallen'!F:F)*'Calculatie sheet'!$K85+LOOKUP('Calculatie sheet'!$E$2,'Objectenoverzicht aantallen'!$A:$A,'Objectenoverzicht aantallen'!G:G)*'Calculatie sheet'!$K85+LOOKUP('Calculatie sheet'!$E$2,'Objectenoverzicht aantallen'!$A:$A,'Objectenoverzicht aantallen'!H:H)*'Calculatie sheet'!$K85+LOOKUP('Calculatie sheet'!$E$2,'Objectenoverzicht aantallen'!$A:$A,'Objectenoverzicht aantallen'!I:I)*'Calculatie sheet'!$K85+LOOKUP('Calculatie sheet'!$E$2,'Objectenoverzicht aantallen'!$A:$A,'Objectenoverzicht aantallen'!J:J)*'Calculatie sheet'!$K85+LOOKUP('Calculatie sheet'!$E$2,'Objectenoverzicht aantallen'!$A:$A,'Objectenoverzicht aantallen'!K:K)*'Calculatie sheet'!$K85+LOOKUP('Calculatie sheet'!$E$2,'Objectenoverzicht aantallen'!$A:$A,'Objectenoverzicht aantallen'!L:L)*'Calculatie sheet'!$K85+LOOKUP('Calculatie sheet'!$E$2,'Objectenoverzicht aantallen'!$A:$A,'Objectenoverzicht aantallen'!M:M)*'Calculatie sheet'!$K85)/1000</f>
        <v>0</v>
      </c>
      <c r="T4" s="571">
        <f>(LOOKUP('Calculatie sheet'!$K$2,'Objectenoverzicht aantallen'!$A:$A,'Objectenoverzicht aantallen'!$C:$C)*'Calculatie sheet'!$K85+LOOKUP('Calculatie sheet'!$E$2,'Objectenoverzicht aantallen'!$A:$A,'Objectenoverzicht aantallen'!E:E)*'Calculatie sheet'!$K85+LOOKUP('Calculatie sheet'!$E$2,'Objectenoverzicht aantallen'!$A:$A,'Objectenoverzicht aantallen'!F:F)*'Calculatie sheet'!$K85+LOOKUP('Calculatie sheet'!$E$2,'Objectenoverzicht aantallen'!$A:$A,'Objectenoverzicht aantallen'!G:G)*'Calculatie sheet'!$K85+LOOKUP('Calculatie sheet'!$E$2,'Objectenoverzicht aantallen'!$A:$A,'Objectenoverzicht aantallen'!H:H)*'Calculatie sheet'!$K85+LOOKUP('Calculatie sheet'!$E$2,'Objectenoverzicht aantallen'!$A:$A,'Objectenoverzicht aantallen'!I:I)*'Calculatie sheet'!$K85+LOOKUP('Calculatie sheet'!$E$2,'Objectenoverzicht aantallen'!$A:$A,'Objectenoverzicht aantallen'!J:J)*'Calculatie sheet'!$K85+LOOKUP('Calculatie sheet'!$E$2,'Objectenoverzicht aantallen'!$A:$A,'Objectenoverzicht aantallen'!K:K)*'Calculatie sheet'!$K85+LOOKUP('Calculatie sheet'!$E$2,'Objectenoverzicht aantallen'!$A:$A,'Objectenoverzicht aantallen'!L:L)*'Calculatie sheet'!$K85+LOOKUP('Calculatie sheet'!$E$2,'Objectenoverzicht aantallen'!$A:$A,'Objectenoverzicht aantallen'!M:M)*'Calculatie sheet'!$K85+LOOKUP('Calculatie sheet'!$E$2,'Objectenoverzicht aantallen'!$A:$A,'Objectenoverzicht aantallen'!N:N)*'Calculatie sheet'!$K85)/1000</f>
        <v>0</v>
      </c>
      <c r="U4" s="571">
        <f>(LOOKUP('Calculatie sheet'!$K$2,'Objectenoverzicht aantallen'!$A:$A,'Objectenoverzicht aantallen'!$C:$C)*'Calculatie sheet'!$K85+LOOKUP('Calculatie sheet'!$E$2,'Objectenoverzicht aantallen'!$A:$A,'Objectenoverzicht aantallen'!E:E)*'Calculatie sheet'!$K85+LOOKUP('Calculatie sheet'!$E$2,'Objectenoverzicht aantallen'!$A:$A,'Objectenoverzicht aantallen'!F:F)*'Calculatie sheet'!$K85+LOOKUP('Calculatie sheet'!$E$2,'Objectenoverzicht aantallen'!$A:$A,'Objectenoverzicht aantallen'!G:G)*'Calculatie sheet'!$K85+LOOKUP('Calculatie sheet'!$E$2,'Objectenoverzicht aantallen'!$A:$A,'Objectenoverzicht aantallen'!H:H)*'Calculatie sheet'!$K85+LOOKUP('Calculatie sheet'!$E$2,'Objectenoverzicht aantallen'!$A:$A,'Objectenoverzicht aantallen'!I:I)*'Calculatie sheet'!$K85+LOOKUP('Calculatie sheet'!$E$2,'Objectenoverzicht aantallen'!$A:$A,'Objectenoverzicht aantallen'!J:J)*'Calculatie sheet'!$K85+LOOKUP('Calculatie sheet'!$E$2,'Objectenoverzicht aantallen'!$A:$A,'Objectenoverzicht aantallen'!K:K)*'Calculatie sheet'!$K85+LOOKUP('Calculatie sheet'!$E$2,'Objectenoverzicht aantallen'!$A:$A,'Objectenoverzicht aantallen'!L:L)*'Calculatie sheet'!$K85+LOOKUP('Calculatie sheet'!$E$2,'Objectenoverzicht aantallen'!$A:$A,'Objectenoverzicht aantallen'!M:M)*'Calculatie sheet'!$K85+LOOKUP('Calculatie sheet'!$E$2,'Objectenoverzicht aantallen'!$A:$A,'Objectenoverzicht aantallen'!N:N)*'Calculatie sheet'!$K85+LOOKUP('Calculatie sheet'!$E$2,'Objectenoverzicht aantallen'!$A:$A,'Objectenoverzicht aantallen'!O:O)*'Calculatie sheet'!$K85)/1000</f>
        <v>0</v>
      </c>
      <c r="W4" s="760" t="s">
        <v>5</v>
      </c>
      <c r="X4" s="571">
        <f>(LOOKUP('Calculatie sheet'!$K$2,'Objectenoverzicht aantallen'!$A:$A,'Objectenoverzicht aantallen'!Q:Q)*'Calculatie sheet'!$K$85)/1000</f>
        <v>0</v>
      </c>
      <c r="Y4" s="571">
        <f>(LOOKUP('Calculatie sheet'!$K$2,'Objectenoverzicht aantallen'!$A:$A,'Objectenoverzicht aantallen'!R:R)*'Calculatie sheet'!$K$85)/1000</f>
        <v>0</v>
      </c>
      <c r="Z4" s="571">
        <f>(LOOKUP('Calculatie sheet'!$K$2,'Objectenoverzicht aantallen'!$A:$A,'Objectenoverzicht aantallen'!S:S)*'Calculatie sheet'!$K$85)/1000</f>
        <v>0</v>
      </c>
      <c r="AA4" s="571">
        <f>(LOOKUP('Calculatie sheet'!$K$2,'Objectenoverzicht aantallen'!$A:$A,'Objectenoverzicht aantallen'!T:T)*'Calculatie sheet'!$K$85)/1000</f>
        <v>0</v>
      </c>
      <c r="AB4" s="571">
        <f>(LOOKUP('Calculatie sheet'!$K$2,'Objectenoverzicht aantallen'!$A:$A,'Objectenoverzicht aantallen'!U:U)*'Calculatie sheet'!$K$85)/1000</f>
        <v>0</v>
      </c>
      <c r="AC4" s="571">
        <f>(LOOKUP('Calculatie sheet'!$K$2,'Objectenoverzicht aantallen'!$A:$A,'Objectenoverzicht aantallen'!V:V)*'Calculatie sheet'!$K$85)/1000</f>
        <v>0</v>
      </c>
      <c r="AD4" s="571">
        <f>(LOOKUP('Calculatie sheet'!$K$2,'Objectenoverzicht aantallen'!$A:$A,'Objectenoverzicht aantallen'!W:W)*'Calculatie sheet'!$K$85)/1000</f>
        <v>0</v>
      </c>
      <c r="AE4" s="571">
        <f>(LOOKUP('Calculatie sheet'!$K$2,'Objectenoverzicht aantallen'!$A:$A,'Objectenoverzicht aantallen'!X:X)*'Calculatie sheet'!$K$85)/1000</f>
        <v>0</v>
      </c>
      <c r="AF4" s="571">
        <f>(LOOKUP('Calculatie sheet'!$K$2,'Objectenoverzicht aantallen'!$A:$A,'Objectenoverzicht aantallen'!L:L)*'Calculatie sheet'!$K$85)/1000</f>
        <v>0</v>
      </c>
      <c r="AG4" s="571">
        <f>(LOOKUP('Calculatie sheet'!$K$2,'Objectenoverzicht aantallen'!$A:$A,'Objectenoverzicht aantallen'!Z:Z)*'Calculatie sheet'!$K$85)/1000</f>
        <v>0</v>
      </c>
      <c r="AH4" s="571">
        <f>(LOOKUP('Calculatie sheet'!$K$2,'Objectenoverzicht aantallen'!$A:$A,'Objectenoverzicht aantallen'!AA:AA)*'Calculatie sheet'!$K$85)/1000</f>
        <v>0</v>
      </c>
    </row>
    <row r="5" spans="1:34" x14ac:dyDescent="0.2">
      <c r="B5" s="577" t="s">
        <v>673</v>
      </c>
      <c r="C5" s="45">
        <f>'Calculatie sheet'!K86</f>
        <v>-85.499999999999986</v>
      </c>
      <c r="E5" s="577" t="s">
        <v>673</v>
      </c>
      <c r="H5" s="572">
        <f>C5*'Calculatie sheet'!$K$7</f>
        <v>0</v>
      </c>
      <c r="J5" s="577" t="s">
        <v>673</v>
      </c>
      <c r="K5" s="571">
        <f>(LOOKUP('Calculatie sheet'!$K$2,'Objectenoverzicht aantallen'!$A:$A,'Objectenoverzicht aantallen'!$C:$C)*'Calculatie sheet'!$K86+LOOKUP('Calculatie sheet'!$K$2,'Objectenoverzicht aantallen'!$A:$A,'Objectenoverzicht aantallen'!E:E)*'Calculatie sheet'!$K86)/1000</f>
        <v>0</v>
      </c>
      <c r="L5" s="571">
        <f>(LOOKUP('Calculatie sheet'!$K$2,'Objectenoverzicht aantallen'!$A:$A,'Objectenoverzicht aantallen'!$C:$C)*'Calculatie sheet'!$K86+LOOKUP('Calculatie sheet'!$E$2,'Objectenoverzicht aantallen'!$A:$A,'Objectenoverzicht aantallen'!E:E)*'Calculatie sheet'!$K86+LOOKUP('Calculatie sheet'!$E$2,'Objectenoverzicht aantallen'!$A:$A,'Objectenoverzicht aantallen'!F:F)*'Calculatie sheet'!$K86)/1000</f>
        <v>0</v>
      </c>
      <c r="M5" s="571">
        <f>(LOOKUP('Calculatie sheet'!$K$2,'Objectenoverzicht aantallen'!$A:$A,'Objectenoverzicht aantallen'!$C:$C)*'Calculatie sheet'!$K86+LOOKUP('Calculatie sheet'!$E$2,'Objectenoverzicht aantallen'!$A:$A,'Objectenoverzicht aantallen'!E:E)*'Calculatie sheet'!$K86+LOOKUP('Calculatie sheet'!$E$2,'Objectenoverzicht aantallen'!$A:$A,'Objectenoverzicht aantallen'!F:F)*'Calculatie sheet'!$K86+LOOKUP('Calculatie sheet'!$E$2,'Objectenoverzicht aantallen'!$A:$A,'Objectenoverzicht aantallen'!G:G)*'Calculatie sheet'!$K86)/1000</f>
        <v>0</v>
      </c>
      <c r="N5" s="571">
        <f>(LOOKUP('Calculatie sheet'!$K$2,'Objectenoverzicht aantallen'!$A:$A,'Objectenoverzicht aantallen'!$C:$C)*'Calculatie sheet'!$K86+LOOKUP('Calculatie sheet'!$E$2,'Objectenoverzicht aantallen'!$A:$A,'Objectenoverzicht aantallen'!E:E)*'Calculatie sheet'!$K86+LOOKUP('Calculatie sheet'!$E$2,'Objectenoverzicht aantallen'!$A:$A,'Objectenoverzicht aantallen'!F:F)*'Calculatie sheet'!$K86+LOOKUP('Calculatie sheet'!$E$2,'Objectenoverzicht aantallen'!$A:$A,'Objectenoverzicht aantallen'!G:G)*'Calculatie sheet'!$K86+LOOKUP('Calculatie sheet'!$E$2,'Objectenoverzicht aantallen'!$A:$A,'Objectenoverzicht aantallen'!H:H)*'Calculatie sheet'!$K86)/1000</f>
        <v>0</v>
      </c>
      <c r="O5" s="571">
        <f>(LOOKUP('Calculatie sheet'!$K$2,'Objectenoverzicht aantallen'!$A:$A,'Objectenoverzicht aantallen'!$C:$C)*'Calculatie sheet'!$K86+LOOKUP('Calculatie sheet'!$E$2,'Objectenoverzicht aantallen'!$A:$A,'Objectenoverzicht aantallen'!E:E)*'Calculatie sheet'!$K86+LOOKUP('Calculatie sheet'!$E$2,'Objectenoverzicht aantallen'!$A:$A,'Objectenoverzicht aantallen'!F:F)*'Calculatie sheet'!$K86+LOOKUP('Calculatie sheet'!$E$2,'Objectenoverzicht aantallen'!$A:$A,'Objectenoverzicht aantallen'!G:G)*'Calculatie sheet'!$K86+LOOKUP('Calculatie sheet'!$E$2,'Objectenoverzicht aantallen'!$A:$A,'Objectenoverzicht aantallen'!H:H)*'Calculatie sheet'!$K86+LOOKUP('Calculatie sheet'!$E$2,'Objectenoverzicht aantallen'!$A:$A,'Objectenoverzicht aantallen'!I:I)*'Calculatie sheet'!$K86)/1000</f>
        <v>0</v>
      </c>
      <c r="P5" s="571">
        <f>(LOOKUP('Calculatie sheet'!$K$2,'Objectenoverzicht aantallen'!$A:$A,'Objectenoverzicht aantallen'!$C:$C)*'Calculatie sheet'!$K86+LOOKUP('Calculatie sheet'!$E$2,'Objectenoverzicht aantallen'!$A:$A,'Objectenoverzicht aantallen'!E:E)*'Calculatie sheet'!$K86+LOOKUP('Calculatie sheet'!$E$2,'Objectenoverzicht aantallen'!$A:$A,'Objectenoverzicht aantallen'!F:F)*'Calculatie sheet'!$K86+LOOKUP('Calculatie sheet'!$E$2,'Objectenoverzicht aantallen'!$A:$A,'Objectenoverzicht aantallen'!G:G)*'Calculatie sheet'!$K86+LOOKUP('Calculatie sheet'!$E$2,'Objectenoverzicht aantallen'!$A:$A,'Objectenoverzicht aantallen'!H:H)*'Calculatie sheet'!$K86+LOOKUP('Calculatie sheet'!$E$2,'Objectenoverzicht aantallen'!$A:$A,'Objectenoverzicht aantallen'!I:I)*'Calculatie sheet'!$K86+LOOKUP('Calculatie sheet'!$E$2,'Objectenoverzicht aantallen'!$A:$A,'Objectenoverzicht aantallen'!J:J)*'Calculatie sheet'!$K86)/1000</f>
        <v>0</v>
      </c>
      <c r="Q5" s="571">
        <f>(LOOKUP('Calculatie sheet'!$K$2,'Objectenoverzicht aantallen'!$A:$A,'Objectenoverzicht aantallen'!$C:$C)*'Calculatie sheet'!$K86+LOOKUP('Calculatie sheet'!$E$2,'Objectenoverzicht aantallen'!$A:$A,'Objectenoverzicht aantallen'!E:E)*'Calculatie sheet'!$K86+LOOKUP('Calculatie sheet'!$E$2,'Objectenoverzicht aantallen'!$A:$A,'Objectenoverzicht aantallen'!F:F)*'Calculatie sheet'!$K86+LOOKUP('Calculatie sheet'!$E$2,'Objectenoverzicht aantallen'!$A:$A,'Objectenoverzicht aantallen'!G:G)*'Calculatie sheet'!$K86+LOOKUP('Calculatie sheet'!$E$2,'Objectenoverzicht aantallen'!$A:$A,'Objectenoverzicht aantallen'!H:H)*'Calculatie sheet'!$K86+LOOKUP('Calculatie sheet'!$E$2,'Objectenoverzicht aantallen'!$A:$A,'Objectenoverzicht aantallen'!I:I)*'Calculatie sheet'!$K86+LOOKUP('Calculatie sheet'!$E$2,'Objectenoverzicht aantallen'!$A:$A,'Objectenoverzicht aantallen'!J:J)*'Calculatie sheet'!$K86+LOOKUP('Calculatie sheet'!$E$2,'Objectenoverzicht aantallen'!$A:$A,'Objectenoverzicht aantallen'!K:K)*'Calculatie sheet'!$K86)/1000</f>
        <v>0</v>
      </c>
      <c r="R5" s="571">
        <f>(LOOKUP('Calculatie sheet'!$K$2,'Objectenoverzicht aantallen'!$A:$A,'Objectenoverzicht aantallen'!$C:$C)*'Calculatie sheet'!$K86+LOOKUP('Calculatie sheet'!$E$2,'Objectenoverzicht aantallen'!$A:$A,'Objectenoverzicht aantallen'!E:E)*'Calculatie sheet'!$K86+LOOKUP('Calculatie sheet'!$E$2,'Objectenoverzicht aantallen'!$A:$A,'Objectenoverzicht aantallen'!F:F)*'Calculatie sheet'!$K86+LOOKUP('Calculatie sheet'!$E$2,'Objectenoverzicht aantallen'!$A:$A,'Objectenoverzicht aantallen'!G:G)*'Calculatie sheet'!$K86+LOOKUP('Calculatie sheet'!$E$2,'Objectenoverzicht aantallen'!$A:$A,'Objectenoverzicht aantallen'!H:H)*'Calculatie sheet'!$K86+LOOKUP('Calculatie sheet'!$E$2,'Objectenoverzicht aantallen'!$A:$A,'Objectenoverzicht aantallen'!I:I)*'Calculatie sheet'!$K86+LOOKUP('Calculatie sheet'!$E$2,'Objectenoverzicht aantallen'!$A:$A,'Objectenoverzicht aantallen'!J:J)*'Calculatie sheet'!$K86+LOOKUP('Calculatie sheet'!$E$2,'Objectenoverzicht aantallen'!$A:$A,'Objectenoverzicht aantallen'!K:K)*'Calculatie sheet'!$K86+LOOKUP('Calculatie sheet'!$E$2,'Objectenoverzicht aantallen'!$A:$A,'Objectenoverzicht aantallen'!L:L)*'Calculatie sheet'!$K86)/1000</f>
        <v>0</v>
      </c>
      <c r="S5" s="571">
        <f>(LOOKUP('Calculatie sheet'!$K$2,'Objectenoverzicht aantallen'!$A:$A,'Objectenoverzicht aantallen'!$C:$C)*'Calculatie sheet'!$K86+LOOKUP('Calculatie sheet'!$E$2,'Objectenoverzicht aantallen'!$A:$A,'Objectenoverzicht aantallen'!E:E)*'Calculatie sheet'!$K86+LOOKUP('Calculatie sheet'!$E$2,'Objectenoverzicht aantallen'!$A:$A,'Objectenoverzicht aantallen'!F:F)*'Calculatie sheet'!$K86+LOOKUP('Calculatie sheet'!$E$2,'Objectenoverzicht aantallen'!$A:$A,'Objectenoverzicht aantallen'!G:G)*'Calculatie sheet'!$K86+LOOKUP('Calculatie sheet'!$E$2,'Objectenoverzicht aantallen'!$A:$A,'Objectenoverzicht aantallen'!H:H)*'Calculatie sheet'!$K86+LOOKUP('Calculatie sheet'!$E$2,'Objectenoverzicht aantallen'!$A:$A,'Objectenoverzicht aantallen'!I:I)*'Calculatie sheet'!$K86+LOOKUP('Calculatie sheet'!$E$2,'Objectenoverzicht aantallen'!$A:$A,'Objectenoverzicht aantallen'!J:J)*'Calculatie sheet'!$K86+LOOKUP('Calculatie sheet'!$E$2,'Objectenoverzicht aantallen'!$A:$A,'Objectenoverzicht aantallen'!K:K)*'Calculatie sheet'!$K86+LOOKUP('Calculatie sheet'!$E$2,'Objectenoverzicht aantallen'!$A:$A,'Objectenoverzicht aantallen'!L:L)*'Calculatie sheet'!$K86+LOOKUP('Calculatie sheet'!$E$2,'Objectenoverzicht aantallen'!$A:$A,'Objectenoverzicht aantallen'!M:M)*'Calculatie sheet'!$K86)/1000</f>
        <v>0</v>
      </c>
      <c r="T5" s="571">
        <f>(LOOKUP('Calculatie sheet'!$K$2,'Objectenoverzicht aantallen'!$A:$A,'Objectenoverzicht aantallen'!$C:$C)*'Calculatie sheet'!$K86+LOOKUP('Calculatie sheet'!$E$2,'Objectenoverzicht aantallen'!$A:$A,'Objectenoverzicht aantallen'!E:E)*'Calculatie sheet'!$K86+LOOKUP('Calculatie sheet'!$E$2,'Objectenoverzicht aantallen'!$A:$A,'Objectenoverzicht aantallen'!F:F)*'Calculatie sheet'!$K86+LOOKUP('Calculatie sheet'!$E$2,'Objectenoverzicht aantallen'!$A:$A,'Objectenoverzicht aantallen'!G:G)*'Calculatie sheet'!$K86+LOOKUP('Calculatie sheet'!$E$2,'Objectenoverzicht aantallen'!$A:$A,'Objectenoverzicht aantallen'!H:H)*'Calculatie sheet'!$K86+LOOKUP('Calculatie sheet'!$E$2,'Objectenoverzicht aantallen'!$A:$A,'Objectenoverzicht aantallen'!I:I)*'Calculatie sheet'!$K86+LOOKUP('Calculatie sheet'!$E$2,'Objectenoverzicht aantallen'!$A:$A,'Objectenoverzicht aantallen'!J:J)*'Calculatie sheet'!$K86+LOOKUP('Calculatie sheet'!$E$2,'Objectenoverzicht aantallen'!$A:$A,'Objectenoverzicht aantallen'!K:K)*'Calculatie sheet'!$K86+LOOKUP('Calculatie sheet'!$E$2,'Objectenoverzicht aantallen'!$A:$A,'Objectenoverzicht aantallen'!L:L)*'Calculatie sheet'!$K86+LOOKUP('Calculatie sheet'!$E$2,'Objectenoverzicht aantallen'!$A:$A,'Objectenoverzicht aantallen'!M:M)*'Calculatie sheet'!$K86+LOOKUP('Calculatie sheet'!$E$2,'Objectenoverzicht aantallen'!$A:$A,'Objectenoverzicht aantallen'!N:N)*'Calculatie sheet'!$K86)/1000</f>
        <v>0</v>
      </c>
      <c r="U5" s="571">
        <f>(LOOKUP('Calculatie sheet'!$K$2,'Objectenoverzicht aantallen'!$A:$A,'Objectenoverzicht aantallen'!$C:$C)*'Calculatie sheet'!$K86+LOOKUP('Calculatie sheet'!$E$2,'Objectenoverzicht aantallen'!$A:$A,'Objectenoverzicht aantallen'!E:E)*'Calculatie sheet'!$K86+LOOKUP('Calculatie sheet'!$E$2,'Objectenoverzicht aantallen'!$A:$A,'Objectenoverzicht aantallen'!F:F)*'Calculatie sheet'!$K86+LOOKUP('Calculatie sheet'!$E$2,'Objectenoverzicht aantallen'!$A:$A,'Objectenoverzicht aantallen'!G:G)*'Calculatie sheet'!$K86+LOOKUP('Calculatie sheet'!$E$2,'Objectenoverzicht aantallen'!$A:$A,'Objectenoverzicht aantallen'!H:H)*'Calculatie sheet'!$K86+LOOKUP('Calculatie sheet'!$E$2,'Objectenoverzicht aantallen'!$A:$A,'Objectenoverzicht aantallen'!I:I)*'Calculatie sheet'!$K86+LOOKUP('Calculatie sheet'!$E$2,'Objectenoverzicht aantallen'!$A:$A,'Objectenoverzicht aantallen'!J:J)*'Calculatie sheet'!$K86+LOOKUP('Calculatie sheet'!$E$2,'Objectenoverzicht aantallen'!$A:$A,'Objectenoverzicht aantallen'!K:K)*'Calculatie sheet'!$K86+LOOKUP('Calculatie sheet'!$E$2,'Objectenoverzicht aantallen'!$A:$A,'Objectenoverzicht aantallen'!L:L)*'Calculatie sheet'!$K86+LOOKUP('Calculatie sheet'!$E$2,'Objectenoverzicht aantallen'!$A:$A,'Objectenoverzicht aantallen'!M:M)*'Calculatie sheet'!$K86+LOOKUP('Calculatie sheet'!$E$2,'Objectenoverzicht aantallen'!$A:$A,'Objectenoverzicht aantallen'!N:N)*'Calculatie sheet'!$K86+LOOKUP('Calculatie sheet'!$E$2,'Objectenoverzicht aantallen'!$A:$A,'Objectenoverzicht aantallen'!O:O)*'Calculatie sheet'!$K86)/1000</f>
        <v>0</v>
      </c>
      <c r="W5" s="577" t="s">
        <v>673</v>
      </c>
      <c r="X5" s="571">
        <f>(LOOKUP('Calculatie sheet'!$K$2,'Objectenoverzicht aantallen'!$A:$A,'Objectenoverzicht aantallen'!Q:Q)*'Calculatie sheet'!$K$86)/1000</f>
        <v>0</v>
      </c>
      <c r="Y5" s="571">
        <f>(LOOKUP('Calculatie sheet'!$K$2,'Objectenoverzicht aantallen'!$A:$A,'Objectenoverzicht aantallen'!R:R)*'Calculatie sheet'!$K$86)/1000</f>
        <v>0</v>
      </c>
      <c r="Z5" s="571">
        <f>(LOOKUP('Calculatie sheet'!$K$2,'Objectenoverzicht aantallen'!$A:$A,'Objectenoverzicht aantallen'!S:S)*'Calculatie sheet'!$K$86)/1000</f>
        <v>0</v>
      </c>
      <c r="AA5" s="571">
        <f>(LOOKUP('Calculatie sheet'!$K$2,'Objectenoverzicht aantallen'!$A:$A,'Objectenoverzicht aantallen'!T:T)*'Calculatie sheet'!$K$86)/1000</f>
        <v>0</v>
      </c>
      <c r="AB5" s="571">
        <f>(LOOKUP('Calculatie sheet'!$K$2,'Objectenoverzicht aantallen'!$A:$A,'Objectenoverzicht aantallen'!U:U)*'Calculatie sheet'!$K$86)/1000</f>
        <v>0</v>
      </c>
      <c r="AC5" s="571">
        <f>(LOOKUP('Calculatie sheet'!$K$2,'Objectenoverzicht aantallen'!$A:$A,'Objectenoverzicht aantallen'!V:V)*'Calculatie sheet'!$K$86)/1000</f>
        <v>0</v>
      </c>
      <c r="AD5" s="571">
        <f>(LOOKUP('Calculatie sheet'!$K$2,'Objectenoverzicht aantallen'!$A:$A,'Objectenoverzicht aantallen'!W:W)*'Calculatie sheet'!$K$86)/1000</f>
        <v>0</v>
      </c>
      <c r="AE5" s="571">
        <f>(LOOKUP('Calculatie sheet'!$K$2,'Objectenoverzicht aantallen'!$A:$A,'Objectenoverzicht aantallen'!X:X)*'Calculatie sheet'!$K$86)/1000</f>
        <v>0</v>
      </c>
      <c r="AF5" s="571">
        <f>(LOOKUP('Calculatie sheet'!$K$2,'Objectenoverzicht aantallen'!$A:$A,'Objectenoverzicht aantallen'!L:L)*'Calculatie sheet'!$K$86)/1000</f>
        <v>0</v>
      </c>
      <c r="AG5" s="571">
        <f>(LOOKUP('Calculatie sheet'!$K$2,'Objectenoverzicht aantallen'!$A:$A,'Objectenoverzicht aantallen'!Z:Z)*'Calculatie sheet'!$K$86)/1000</f>
        <v>0</v>
      </c>
      <c r="AH5" s="571">
        <f>(LOOKUP('Calculatie sheet'!$K$2,'Objectenoverzicht aantallen'!$A:$A,'Objectenoverzicht aantallen'!AA:AA)*'Calculatie sheet'!$K$86)/1000</f>
        <v>0</v>
      </c>
    </row>
  </sheetData>
  <pageMargins left="0.7" right="0.7" top="0.75" bottom="0.75" header="0.3" footer="0.3"/>
  <pageSetup paperSize="9" orientation="portrait" horizontalDpi="0" verticalDpi="0"/>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25BD3-7A91-B64D-AC9E-EA516D301621}">
  <dimension ref="A1:AH5"/>
  <sheetViews>
    <sheetView topLeftCell="D1" workbookViewId="0">
      <selection activeCell="W2" sqref="W2:W5"/>
    </sheetView>
  </sheetViews>
  <sheetFormatPr baseColWidth="10" defaultColWidth="11" defaultRowHeight="16" x14ac:dyDescent="0.2"/>
  <cols>
    <col min="1" max="1" width="27.33203125" bestFit="1" customWidth="1"/>
    <col min="9" max="9" width="11.1640625" bestFit="1" customWidth="1"/>
    <col min="11" max="21" width="12.1640625" bestFit="1" customWidth="1"/>
  </cols>
  <sheetData>
    <row r="1" spans="1:34" x14ac:dyDescent="0.2">
      <c r="A1" s="149" t="str">
        <f>'Calculatie sheet'!L3</f>
        <v>Duiker &lt;1m (beton)</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sheet'!L83</f>
        <v>367.24149999999997</v>
      </c>
      <c r="E2" s="758" t="s">
        <v>965</v>
      </c>
      <c r="H2" s="572">
        <f>C2*'Calculatie sheet'!$L$7</f>
        <v>0</v>
      </c>
      <c r="J2" s="758" t="s">
        <v>965</v>
      </c>
      <c r="K2" s="571">
        <f>(LOOKUP('Calculatie sheet'!$L$2,'Objectenoverzicht aantallen'!$A:$A,'Objectenoverzicht aantallen'!$C:$C)*'Calculatie sheet'!$L83+LOOKUP('Calculatie sheet'!$E$2,'Objectenoverzicht aantallen'!$A:$A,'Objectenoverzicht aantallen'!E:E)*'Calculatie sheet'!$L83)/1000</f>
        <v>0</v>
      </c>
      <c r="L2" s="571">
        <f>(LOOKUP('Calculatie sheet'!$L$2,'Objectenoverzicht aantallen'!$A:$A,'Objectenoverzicht aantallen'!$C:$C)*'Calculatie sheet'!$L83+LOOKUP('Calculatie sheet'!$E$2,'Objectenoverzicht aantallen'!$A:$A,'Objectenoverzicht aantallen'!E:E)*'Calculatie sheet'!$L83+LOOKUP('Calculatie sheet'!$E$2,'Objectenoverzicht aantallen'!$A:$A,'Objectenoverzicht aantallen'!F:F)*'Calculatie sheet'!$L83)/1000</f>
        <v>0</v>
      </c>
      <c r="M2" s="571">
        <f>(LOOKUP('Calculatie sheet'!$L$2,'Objectenoverzicht aantallen'!$A:$A,'Objectenoverzicht aantallen'!$C:$C)*'Calculatie sheet'!$L83+LOOKUP('Calculatie sheet'!$E$2,'Objectenoverzicht aantallen'!$A:$A,'Objectenoverzicht aantallen'!E:E)*'Calculatie sheet'!$L83+LOOKUP('Calculatie sheet'!$E$2,'Objectenoverzicht aantallen'!$A:$A,'Objectenoverzicht aantallen'!F:F)*'Calculatie sheet'!$L83+LOOKUP('Calculatie sheet'!$E$2,'Objectenoverzicht aantallen'!$A:$A,'Objectenoverzicht aantallen'!G:G)*'Calculatie sheet'!$L83)/1000</f>
        <v>0</v>
      </c>
      <c r="N2" s="571">
        <f>(LOOKUP('Calculatie sheet'!$L$2,'Objectenoverzicht aantallen'!$A:$A,'Objectenoverzicht aantallen'!$C:$C)*'Calculatie sheet'!$L83+LOOKUP('Calculatie sheet'!$E$2,'Objectenoverzicht aantallen'!$A:$A,'Objectenoverzicht aantallen'!E:E)*'Calculatie sheet'!$L83+LOOKUP('Calculatie sheet'!$E$2,'Objectenoverzicht aantallen'!$A:$A,'Objectenoverzicht aantallen'!F:F)*'Calculatie sheet'!$L83+LOOKUP('Calculatie sheet'!$E$2,'Objectenoverzicht aantallen'!$A:$A,'Objectenoverzicht aantallen'!G:G)*'Calculatie sheet'!$L83+LOOKUP('Calculatie sheet'!$E$2,'Objectenoverzicht aantallen'!$A:$A,'Objectenoverzicht aantallen'!H:H)*'Calculatie sheet'!$L83)/1000</f>
        <v>0</v>
      </c>
      <c r="O2" s="571">
        <f>(LOOKUP('Calculatie sheet'!$L$2,'Objectenoverzicht aantallen'!$A:$A,'Objectenoverzicht aantallen'!$C:$C)*'Calculatie sheet'!$L83+LOOKUP('Calculatie sheet'!$E$2,'Objectenoverzicht aantallen'!$A:$A,'Objectenoverzicht aantallen'!E:E)*'Calculatie sheet'!$L83+LOOKUP('Calculatie sheet'!$E$2,'Objectenoverzicht aantallen'!$A:$A,'Objectenoverzicht aantallen'!F:F)*'Calculatie sheet'!$L83+LOOKUP('Calculatie sheet'!$E$2,'Objectenoverzicht aantallen'!$A:$A,'Objectenoverzicht aantallen'!G:G)*'Calculatie sheet'!$L83+LOOKUP('Calculatie sheet'!$E$2,'Objectenoverzicht aantallen'!$A:$A,'Objectenoverzicht aantallen'!H:H)*'Calculatie sheet'!$L83+LOOKUP('Calculatie sheet'!$E$2,'Objectenoverzicht aantallen'!$A:$A,'Objectenoverzicht aantallen'!I:I)*'Calculatie sheet'!$L83)/1000</f>
        <v>0</v>
      </c>
      <c r="P2" s="571">
        <f>(LOOKUP('Calculatie sheet'!$L$2,'Objectenoverzicht aantallen'!$A:$A,'Objectenoverzicht aantallen'!$C:$C)*'Calculatie sheet'!$L83+LOOKUP('Calculatie sheet'!$E$2,'Objectenoverzicht aantallen'!$A:$A,'Objectenoverzicht aantallen'!E:E)*'Calculatie sheet'!$L83+LOOKUP('Calculatie sheet'!$E$2,'Objectenoverzicht aantallen'!$A:$A,'Objectenoverzicht aantallen'!F:F)*'Calculatie sheet'!$L83+LOOKUP('Calculatie sheet'!$E$2,'Objectenoverzicht aantallen'!$A:$A,'Objectenoverzicht aantallen'!G:G)*'Calculatie sheet'!$L83+LOOKUP('Calculatie sheet'!$E$2,'Objectenoverzicht aantallen'!$A:$A,'Objectenoverzicht aantallen'!H:H)*'Calculatie sheet'!$L83+LOOKUP('Calculatie sheet'!$E$2,'Objectenoverzicht aantallen'!$A:$A,'Objectenoverzicht aantallen'!I:I)*'Calculatie sheet'!$L83+LOOKUP('Calculatie sheet'!$E$2,'Objectenoverzicht aantallen'!$A:$A,'Objectenoverzicht aantallen'!J:J)*'Calculatie sheet'!$L83)/1000</f>
        <v>0</v>
      </c>
      <c r="Q2" s="571">
        <f>(LOOKUP('Calculatie sheet'!$L$2,'Objectenoverzicht aantallen'!$A:$A,'Objectenoverzicht aantallen'!$C:$C)*'Calculatie sheet'!$L83+LOOKUP('Calculatie sheet'!$E$2,'Objectenoverzicht aantallen'!$A:$A,'Objectenoverzicht aantallen'!E:E)*'Calculatie sheet'!$L83+LOOKUP('Calculatie sheet'!$E$2,'Objectenoverzicht aantallen'!$A:$A,'Objectenoverzicht aantallen'!F:F)*'Calculatie sheet'!$L83+LOOKUP('Calculatie sheet'!$E$2,'Objectenoverzicht aantallen'!$A:$A,'Objectenoverzicht aantallen'!G:G)*'Calculatie sheet'!$L83+LOOKUP('Calculatie sheet'!$E$2,'Objectenoverzicht aantallen'!$A:$A,'Objectenoverzicht aantallen'!H:H)*'Calculatie sheet'!$L83+LOOKUP('Calculatie sheet'!$E$2,'Objectenoverzicht aantallen'!$A:$A,'Objectenoverzicht aantallen'!I:I)*'Calculatie sheet'!$L83+LOOKUP('Calculatie sheet'!$E$2,'Objectenoverzicht aantallen'!$A:$A,'Objectenoverzicht aantallen'!J:J)*'Calculatie sheet'!$L83+LOOKUP('Calculatie sheet'!$E$2,'Objectenoverzicht aantallen'!$A:$A,'Objectenoverzicht aantallen'!K:K)*'Calculatie sheet'!$L83)/1000</f>
        <v>0</v>
      </c>
      <c r="R2" s="571">
        <f>(LOOKUP('Calculatie sheet'!$L$2,'Objectenoverzicht aantallen'!$A:$A,'Objectenoverzicht aantallen'!$C:$C)*'Calculatie sheet'!$L83+LOOKUP('Calculatie sheet'!$E$2,'Objectenoverzicht aantallen'!$A:$A,'Objectenoverzicht aantallen'!E:E)*'Calculatie sheet'!$L83+LOOKUP('Calculatie sheet'!$E$2,'Objectenoverzicht aantallen'!$A:$A,'Objectenoverzicht aantallen'!F:F)*'Calculatie sheet'!$L83+LOOKUP('Calculatie sheet'!$E$2,'Objectenoverzicht aantallen'!$A:$A,'Objectenoverzicht aantallen'!G:G)*'Calculatie sheet'!$L83+LOOKUP('Calculatie sheet'!$E$2,'Objectenoverzicht aantallen'!$A:$A,'Objectenoverzicht aantallen'!H:H)*'Calculatie sheet'!$L83+LOOKUP('Calculatie sheet'!$E$2,'Objectenoverzicht aantallen'!$A:$A,'Objectenoverzicht aantallen'!I:I)*'Calculatie sheet'!$L83+LOOKUP('Calculatie sheet'!$E$2,'Objectenoverzicht aantallen'!$A:$A,'Objectenoverzicht aantallen'!J:J)*'Calculatie sheet'!$L83+LOOKUP('Calculatie sheet'!$E$2,'Objectenoverzicht aantallen'!$A:$A,'Objectenoverzicht aantallen'!K:K)*'Calculatie sheet'!$L83+LOOKUP('Calculatie sheet'!$E$2,'Objectenoverzicht aantallen'!$A:$A,'Objectenoverzicht aantallen'!L:L)*'Calculatie sheet'!$L83)/1000</f>
        <v>0</v>
      </c>
      <c r="S2" s="571">
        <f>(LOOKUP('Calculatie sheet'!$L$2,'Objectenoverzicht aantallen'!$A:$A,'Objectenoverzicht aantallen'!$C:$C)*'Calculatie sheet'!$L83+LOOKUP('Calculatie sheet'!$E$2,'Objectenoverzicht aantallen'!$A:$A,'Objectenoverzicht aantallen'!E:E)*'Calculatie sheet'!$L83+LOOKUP('Calculatie sheet'!$E$2,'Objectenoverzicht aantallen'!$A:$A,'Objectenoverzicht aantallen'!F:F)*'Calculatie sheet'!$L83+LOOKUP('Calculatie sheet'!$E$2,'Objectenoverzicht aantallen'!$A:$A,'Objectenoverzicht aantallen'!G:G)*'Calculatie sheet'!$L83+LOOKUP('Calculatie sheet'!$E$2,'Objectenoverzicht aantallen'!$A:$A,'Objectenoverzicht aantallen'!H:H)*'Calculatie sheet'!$L83+LOOKUP('Calculatie sheet'!$E$2,'Objectenoverzicht aantallen'!$A:$A,'Objectenoverzicht aantallen'!I:I)*'Calculatie sheet'!$L83+LOOKUP('Calculatie sheet'!$E$2,'Objectenoverzicht aantallen'!$A:$A,'Objectenoverzicht aantallen'!J:J)*'Calculatie sheet'!$L83+LOOKUP('Calculatie sheet'!$E$2,'Objectenoverzicht aantallen'!$A:$A,'Objectenoverzicht aantallen'!K:K)*'Calculatie sheet'!$L83+LOOKUP('Calculatie sheet'!$E$2,'Objectenoverzicht aantallen'!$A:$A,'Objectenoverzicht aantallen'!L:L)*'Calculatie sheet'!$L83+LOOKUP('Calculatie sheet'!$E$2,'Objectenoverzicht aantallen'!$A:$A,'Objectenoverzicht aantallen'!M:M)*'Calculatie sheet'!$L83)/1000</f>
        <v>0</v>
      </c>
      <c r="T2" s="571">
        <f>(LOOKUP('Calculatie sheet'!$L$2,'Objectenoverzicht aantallen'!$A:$A,'Objectenoverzicht aantallen'!$C:$C)*'Calculatie sheet'!$L83+LOOKUP('Calculatie sheet'!$E$2,'Objectenoverzicht aantallen'!$A:$A,'Objectenoverzicht aantallen'!E:E)*'Calculatie sheet'!$L83+LOOKUP('Calculatie sheet'!$E$2,'Objectenoverzicht aantallen'!$A:$A,'Objectenoverzicht aantallen'!F:F)*'Calculatie sheet'!$L83+LOOKUP('Calculatie sheet'!$E$2,'Objectenoverzicht aantallen'!$A:$A,'Objectenoverzicht aantallen'!G:G)*'Calculatie sheet'!$L83+LOOKUP('Calculatie sheet'!$E$2,'Objectenoverzicht aantallen'!$A:$A,'Objectenoverzicht aantallen'!H:H)*'Calculatie sheet'!$L83+LOOKUP('Calculatie sheet'!$E$2,'Objectenoverzicht aantallen'!$A:$A,'Objectenoverzicht aantallen'!I:I)*'Calculatie sheet'!$L83+LOOKUP('Calculatie sheet'!$E$2,'Objectenoverzicht aantallen'!$A:$A,'Objectenoverzicht aantallen'!J:J)*'Calculatie sheet'!$L83+LOOKUP('Calculatie sheet'!$E$2,'Objectenoverzicht aantallen'!$A:$A,'Objectenoverzicht aantallen'!K:K)*'Calculatie sheet'!$L83+LOOKUP('Calculatie sheet'!$E$2,'Objectenoverzicht aantallen'!$A:$A,'Objectenoverzicht aantallen'!L:L)*'Calculatie sheet'!$L83+LOOKUP('Calculatie sheet'!$E$2,'Objectenoverzicht aantallen'!$A:$A,'Objectenoverzicht aantallen'!M:M)*'Calculatie sheet'!$L83+LOOKUP('Calculatie sheet'!$E$2,'Objectenoverzicht aantallen'!$A:$A,'Objectenoverzicht aantallen'!N:N)*'Calculatie sheet'!$L83)/1000</f>
        <v>0</v>
      </c>
      <c r="U2" s="571">
        <f>(LOOKUP('Calculatie sheet'!$L$2,'Objectenoverzicht aantallen'!$A:$A,'Objectenoverzicht aantallen'!$C:$C)*'Calculatie sheet'!$L83+LOOKUP('Calculatie sheet'!$E$2,'Objectenoverzicht aantallen'!$A:$A,'Objectenoverzicht aantallen'!E:E)*'Calculatie sheet'!$L83+LOOKUP('Calculatie sheet'!$E$2,'Objectenoverzicht aantallen'!$A:$A,'Objectenoverzicht aantallen'!F:F)*'Calculatie sheet'!$L83+LOOKUP('Calculatie sheet'!$E$2,'Objectenoverzicht aantallen'!$A:$A,'Objectenoverzicht aantallen'!G:G)*'Calculatie sheet'!$L83+LOOKUP('Calculatie sheet'!$E$2,'Objectenoverzicht aantallen'!$A:$A,'Objectenoverzicht aantallen'!H:H)*'Calculatie sheet'!$L83+LOOKUP('Calculatie sheet'!$E$2,'Objectenoverzicht aantallen'!$A:$A,'Objectenoverzicht aantallen'!I:I)*'Calculatie sheet'!$L83+LOOKUP('Calculatie sheet'!$E$2,'Objectenoverzicht aantallen'!$A:$A,'Objectenoverzicht aantallen'!J:J)*'Calculatie sheet'!$L83+LOOKUP('Calculatie sheet'!$E$2,'Objectenoverzicht aantallen'!$A:$A,'Objectenoverzicht aantallen'!K:K)*'Calculatie sheet'!$L83+LOOKUP('Calculatie sheet'!$E$2,'Objectenoverzicht aantallen'!$A:$A,'Objectenoverzicht aantallen'!L:L)*'Calculatie sheet'!$L83+LOOKUP('Calculatie sheet'!$E$2,'Objectenoverzicht aantallen'!$A:$A,'Objectenoverzicht aantallen'!M:M)*'Calculatie sheet'!$L83+LOOKUP('Calculatie sheet'!$E$2,'Objectenoverzicht aantallen'!$A:$A,'Objectenoverzicht aantallen'!N:N)*'Calculatie sheet'!$L83+LOOKUP('Calculatie sheet'!$E$2,'Objectenoverzicht aantallen'!$A:$A,'Objectenoverzicht aantallen'!O:O)*'Calculatie sheet'!$L83)/1000</f>
        <v>0</v>
      </c>
      <c r="W2" s="758" t="s">
        <v>965</v>
      </c>
      <c r="X2" s="571">
        <f>(LOOKUP('Calculatie sheet'!$L$2,'Objectenoverzicht aantallen'!$A:$A,'Objectenoverzicht aantallen'!E:E)*'Calculatie sheet'!$L$83)/1000</f>
        <v>0</v>
      </c>
      <c r="Y2" s="571">
        <f>(LOOKUP('Calculatie sheet'!$L$2,'Objectenoverzicht aantallen'!$A:$A,'Objectenoverzicht aantallen'!F:F)*'Calculatie sheet'!$L$83)/1000</f>
        <v>0</v>
      </c>
      <c r="Z2" s="571">
        <f>(LOOKUP('Calculatie sheet'!$L$2,'Objectenoverzicht aantallen'!$A:$A,'Objectenoverzicht aantallen'!G:G)*'Calculatie sheet'!$L$83)/1000</f>
        <v>0</v>
      </c>
      <c r="AA2" s="571">
        <f>(LOOKUP('Calculatie sheet'!$L$2,'Objectenoverzicht aantallen'!$A:$A,'Objectenoverzicht aantallen'!H:H)*'Calculatie sheet'!$L$83)/1000</f>
        <v>0</v>
      </c>
      <c r="AB2" s="571">
        <f>(LOOKUP('Calculatie sheet'!$L$2,'Objectenoverzicht aantallen'!$A:$A,'Objectenoverzicht aantallen'!I:I)*'Calculatie sheet'!$L$83)/1000</f>
        <v>0</v>
      </c>
      <c r="AC2" s="571">
        <f>(LOOKUP('Calculatie sheet'!$L$2,'Objectenoverzicht aantallen'!$A:$A,'Objectenoverzicht aantallen'!J:J)*'Calculatie sheet'!$L$83)/1000</f>
        <v>0</v>
      </c>
      <c r="AD2" s="571">
        <f>(LOOKUP('Calculatie sheet'!$L$2,'Objectenoverzicht aantallen'!$A:$A,'Objectenoverzicht aantallen'!K:K)*'Calculatie sheet'!$L$83)/1000</f>
        <v>0</v>
      </c>
      <c r="AE2" s="571">
        <f>(LOOKUP('Calculatie sheet'!$L$2,'Objectenoverzicht aantallen'!$A:$A,'Objectenoverzicht aantallen'!L:L)*'Calculatie sheet'!$L$83)/1000</f>
        <v>0</v>
      </c>
      <c r="AF2" s="571">
        <f>(LOOKUP('Calculatie sheet'!$L$2,'Objectenoverzicht aantallen'!$A:$A,'Objectenoverzicht aantallen'!M:M)*'Calculatie sheet'!$L$83)/1000</f>
        <v>0</v>
      </c>
      <c r="AG2" s="571">
        <f>(LOOKUP('Calculatie sheet'!$L$2,'Objectenoverzicht aantallen'!$A:$A,'Objectenoverzicht aantallen'!N:N)*'Calculatie sheet'!$L$83)/1000</f>
        <v>0</v>
      </c>
      <c r="AH2" s="571">
        <f>(LOOKUP('Calculatie sheet'!$L$2,'Objectenoverzicht aantallen'!$A:$A,'Objectenoverzicht aantallen'!O:O)*'Calculatie sheet'!$L$83)/1000</f>
        <v>0</v>
      </c>
    </row>
    <row r="3" spans="1:34" s="31" customFormat="1" x14ac:dyDescent="0.2">
      <c r="B3" s="759" t="s">
        <v>966</v>
      </c>
      <c r="C3" s="45">
        <f>'Calculatie sheet'!L84</f>
        <v>19.328500000000016</v>
      </c>
      <c r="D3"/>
      <c r="E3" s="759" t="s">
        <v>966</v>
      </c>
      <c r="F3"/>
      <c r="H3" s="572">
        <f>C3*'Calculatie sheet'!$L$7</f>
        <v>0</v>
      </c>
      <c r="I3"/>
      <c r="J3" s="759" t="s">
        <v>966</v>
      </c>
      <c r="K3" s="571">
        <f>(LOOKUP('Calculatie sheet'!$L$2,'Objectenoverzicht aantallen'!$A:$A,'Objectenoverzicht aantallen'!$C:$C)*'Calculatie sheet'!$L84+LOOKUP('Calculatie sheet'!$L$2,'Objectenoverzicht aantallen'!$A:$A,'Objectenoverzicht aantallen'!E:E)*'Calculatie sheet'!$L84)/1000</f>
        <v>0</v>
      </c>
      <c r="L3" s="571">
        <f>(LOOKUP('Calculatie sheet'!$L$2,'Objectenoverzicht aantallen'!$A:$A,'Objectenoverzicht aantallen'!$C:$C)*'Calculatie sheet'!$L84+LOOKUP('Calculatie sheet'!$E$2,'Objectenoverzicht aantallen'!$A:$A,'Objectenoverzicht aantallen'!E:E)*'Calculatie sheet'!$L84+LOOKUP('Calculatie sheet'!$E$2,'Objectenoverzicht aantallen'!$A:$A,'Objectenoverzicht aantallen'!F:F)*'Calculatie sheet'!$L84)/1000</f>
        <v>0</v>
      </c>
      <c r="M3" s="571">
        <f>(LOOKUP('Calculatie sheet'!$L$2,'Objectenoverzicht aantallen'!$A:$A,'Objectenoverzicht aantallen'!$C:$C)*'Calculatie sheet'!$L84+LOOKUP('Calculatie sheet'!$E$2,'Objectenoverzicht aantallen'!$A:$A,'Objectenoverzicht aantallen'!E:E)*'Calculatie sheet'!$L84+LOOKUP('Calculatie sheet'!$E$2,'Objectenoverzicht aantallen'!$A:$A,'Objectenoverzicht aantallen'!F:F)*'Calculatie sheet'!$L84+LOOKUP('Calculatie sheet'!$E$2,'Objectenoverzicht aantallen'!$A:$A,'Objectenoverzicht aantallen'!G:G)*'Calculatie sheet'!$L84)/1000</f>
        <v>0</v>
      </c>
      <c r="N3" s="571">
        <f>(LOOKUP('Calculatie sheet'!$L$2,'Objectenoverzicht aantallen'!$A:$A,'Objectenoverzicht aantallen'!$C:$C)*'Calculatie sheet'!$L84+LOOKUP('Calculatie sheet'!$E$2,'Objectenoverzicht aantallen'!$A:$A,'Objectenoverzicht aantallen'!E:E)*'Calculatie sheet'!$L84+LOOKUP('Calculatie sheet'!$E$2,'Objectenoverzicht aantallen'!$A:$A,'Objectenoverzicht aantallen'!F:F)*'Calculatie sheet'!$L84+LOOKUP('Calculatie sheet'!$E$2,'Objectenoverzicht aantallen'!$A:$A,'Objectenoverzicht aantallen'!G:G)*'Calculatie sheet'!$L84+LOOKUP('Calculatie sheet'!$E$2,'Objectenoverzicht aantallen'!$A:$A,'Objectenoverzicht aantallen'!H:H)*'Calculatie sheet'!$L84)/1000</f>
        <v>0</v>
      </c>
      <c r="O3" s="571">
        <f>(LOOKUP('Calculatie sheet'!$L$2,'Objectenoverzicht aantallen'!$A:$A,'Objectenoverzicht aantallen'!$C:$C)*'Calculatie sheet'!$L84+LOOKUP('Calculatie sheet'!$E$2,'Objectenoverzicht aantallen'!$A:$A,'Objectenoverzicht aantallen'!E:E)*'Calculatie sheet'!$L84+LOOKUP('Calculatie sheet'!$E$2,'Objectenoverzicht aantallen'!$A:$A,'Objectenoverzicht aantallen'!F:F)*'Calculatie sheet'!$L84+LOOKUP('Calculatie sheet'!$E$2,'Objectenoverzicht aantallen'!$A:$A,'Objectenoverzicht aantallen'!G:G)*'Calculatie sheet'!$L84+LOOKUP('Calculatie sheet'!$E$2,'Objectenoverzicht aantallen'!$A:$A,'Objectenoverzicht aantallen'!H:H)*'Calculatie sheet'!$L84+LOOKUP('Calculatie sheet'!$E$2,'Objectenoverzicht aantallen'!$A:$A,'Objectenoverzicht aantallen'!I:I)*'Calculatie sheet'!$L84)/1000</f>
        <v>0</v>
      </c>
      <c r="P3" s="571">
        <f>(LOOKUP('Calculatie sheet'!$L$2,'Objectenoverzicht aantallen'!$A:$A,'Objectenoverzicht aantallen'!$C:$C)*'Calculatie sheet'!$L84+LOOKUP('Calculatie sheet'!$E$2,'Objectenoverzicht aantallen'!$A:$A,'Objectenoverzicht aantallen'!E:E)*'Calculatie sheet'!$L84+LOOKUP('Calculatie sheet'!$E$2,'Objectenoverzicht aantallen'!$A:$A,'Objectenoverzicht aantallen'!F:F)*'Calculatie sheet'!$L84+LOOKUP('Calculatie sheet'!$E$2,'Objectenoverzicht aantallen'!$A:$A,'Objectenoverzicht aantallen'!G:G)*'Calculatie sheet'!$L84+LOOKUP('Calculatie sheet'!$E$2,'Objectenoverzicht aantallen'!$A:$A,'Objectenoverzicht aantallen'!H:H)*'Calculatie sheet'!$L84+LOOKUP('Calculatie sheet'!$E$2,'Objectenoverzicht aantallen'!$A:$A,'Objectenoverzicht aantallen'!I:I)*'Calculatie sheet'!$L84+LOOKUP('Calculatie sheet'!$E$2,'Objectenoverzicht aantallen'!$A:$A,'Objectenoverzicht aantallen'!J:J)*'Calculatie sheet'!$L84)/1000</f>
        <v>0</v>
      </c>
      <c r="Q3" s="571">
        <f>(LOOKUP('Calculatie sheet'!$L$2,'Objectenoverzicht aantallen'!$A:$A,'Objectenoverzicht aantallen'!$C:$C)*'Calculatie sheet'!$L84+LOOKUP('Calculatie sheet'!$E$2,'Objectenoverzicht aantallen'!$A:$A,'Objectenoverzicht aantallen'!E:E)*'Calculatie sheet'!$L84+LOOKUP('Calculatie sheet'!$E$2,'Objectenoverzicht aantallen'!$A:$A,'Objectenoverzicht aantallen'!F:F)*'Calculatie sheet'!$L84+LOOKUP('Calculatie sheet'!$E$2,'Objectenoverzicht aantallen'!$A:$A,'Objectenoverzicht aantallen'!G:G)*'Calculatie sheet'!$L84+LOOKUP('Calculatie sheet'!$E$2,'Objectenoverzicht aantallen'!$A:$A,'Objectenoverzicht aantallen'!H:H)*'Calculatie sheet'!$L84+LOOKUP('Calculatie sheet'!$E$2,'Objectenoverzicht aantallen'!$A:$A,'Objectenoverzicht aantallen'!I:I)*'Calculatie sheet'!$L84+LOOKUP('Calculatie sheet'!$E$2,'Objectenoverzicht aantallen'!$A:$A,'Objectenoverzicht aantallen'!J:J)*'Calculatie sheet'!$L84+LOOKUP('Calculatie sheet'!$E$2,'Objectenoverzicht aantallen'!$A:$A,'Objectenoverzicht aantallen'!K:K)*'Calculatie sheet'!$L84)/1000</f>
        <v>0</v>
      </c>
      <c r="R3" s="571">
        <f>(LOOKUP('Calculatie sheet'!$L$2,'Objectenoverzicht aantallen'!$A:$A,'Objectenoverzicht aantallen'!$C:$C)*'Calculatie sheet'!$L84+LOOKUP('Calculatie sheet'!$E$2,'Objectenoverzicht aantallen'!$A:$A,'Objectenoverzicht aantallen'!E:E)*'Calculatie sheet'!$L84+LOOKUP('Calculatie sheet'!$E$2,'Objectenoverzicht aantallen'!$A:$A,'Objectenoverzicht aantallen'!F:F)*'Calculatie sheet'!$L84+LOOKUP('Calculatie sheet'!$E$2,'Objectenoverzicht aantallen'!$A:$A,'Objectenoverzicht aantallen'!G:G)*'Calculatie sheet'!$L84+LOOKUP('Calculatie sheet'!$E$2,'Objectenoverzicht aantallen'!$A:$A,'Objectenoverzicht aantallen'!H:H)*'Calculatie sheet'!$L84+LOOKUP('Calculatie sheet'!$E$2,'Objectenoverzicht aantallen'!$A:$A,'Objectenoverzicht aantallen'!I:I)*'Calculatie sheet'!$L84+LOOKUP('Calculatie sheet'!$E$2,'Objectenoverzicht aantallen'!$A:$A,'Objectenoverzicht aantallen'!J:J)*'Calculatie sheet'!$L84+LOOKUP('Calculatie sheet'!$E$2,'Objectenoverzicht aantallen'!$A:$A,'Objectenoverzicht aantallen'!K:K)*'Calculatie sheet'!$L84+LOOKUP('Calculatie sheet'!$E$2,'Objectenoverzicht aantallen'!$A:$A,'Objectenoverzicht aantallen'!L:L)*'Calculatie sheet'!$L84)/1000</f>
        <v>0</v>
      </c>
      <c r="S3" s="571">
        <f>(LOOKUP('Calculatie sheet'!$L$2,'Objectenoverzicht aantallen'!$A:$A,'Objectenoverzicht aantallen'!$C:$C)*'Calculatie sheet'!$L84+LOOKUP('Calculatie sheet'!$E$2,'Objectenoverzicht aantallen'!$A:$A,'Objectenoverzicht aantallen'!E:E)*'Calculatie sheet'!$L84+LOOKUP('Calculatie sheet'!$E$2,'Objectenoverzicht aantallen'!$A:$A,'Objectenoverzicht aantallen'!F:F)*'Calculatie sheet'!$L84+LOOKUP('Calculatie sheet'!$E$2,'Objectenoverzicht aantallen'!$A:$A,'Objectenoverzicht aantallen'!G:G)*'Calculatie sheet'!$L84+LOOKUP('Calculatie sheet'!$E$2,'Objectenoverzicht aantallen'!$A:$A,'Objectenoverzicht aantallen'!H:H)*'Calculatie sheet'!$L84+LOOKUP('Calculatie sheet'!$E$2,'Objectenoverzicht aantallen'!$A:$A,'Objectenoverzicht aantallen'!I:I)*'Calculatie sheet'!$L84+LOOKUP('Calculatie sheet'!$E$2,'Objectenoverzicht aantallen'!$A:$A,'Objectenoverzicht aantallen'!J:J)*'Calculatie sheet'!$L84+LOOKUP('Calculatie sheet'!$E$2,'Objectenoverzicht aantallen'!$A:$A,'Objectenoverzicht aantallen'!K:K)*'Calculatie sheet'!$L84+LOOKUP('Calculatie sheet'!$E$2,'Objectenoverzicht aantallen'!$A:$A,'Objectenoverzicht aantallen'!L:L)*'Calculatie sheet'!$L84+LOOKUP('Calculatie sheet'!$E$2,'Objectenoverzicht aantallen'!$A:$A,'Objectenoverzicht aantallen'!M:M)*'Calculatie sheet'!$L84)/1000</f>
        <v>0</v>
      </c>
      <c r="T3" s="571">
        <f>(LOOKUP('Calculatie sheet'!$L$2,'Objectenoverzicht aantallen'!$A:$A,'Objectenoverzicht aantallen'!$C:$C)*'Calculatie sheet'!$L84+LOOKUP('Calculatie sheet'!$E$2,'Objectenoverzicht aantallen'!$A:$A,'Objectenoverzicht aantallen'!E:E)*'Calculatie sheet'!$L84+LOOKUP('Calculatie sheet'!$E$2,'Objectenoverzicht aantallen'!$A:$A,'Objectenoverzicht aantallen'!F:F)*'Calculatie sheet'!$L84+LOOKUP('Calculatie sheet'!$E$2,'Objectenoverzicht aantallen'!$A:$A,'Objectenoverzicht aantallen'!G:G)*'Calculatie sheet'!$L84+LOOKUP('Calculatie sheet'!$E$2,'Objectenoverzicht aantallen'!$A:$A,'Objectenoverzicht aantallen'!H:H)*'Calculatie sheet'!$L84+LOOKUP('Calculatie sheet'!$E$2,'Objectenoverzicht aantallen'!$A:$A,'Objectenoverzicht aantallen'!I:I)*'Calculatie sheet'!$L84+LOOKUP('Calculatie sheet'!$E$2,'Objectenoverzicht aantallen'!$A:$A,'Objectenoverzicht aantallen'!J:J)*'Calculatie sheet'!$L84+LOOKUP('Calculatie sheet'!$E$2,'Objectenoverzicht aantallen'!$A:$A,'Objectenoverzicht aantallen'!K:K)*'Calculatie sheet'!$L84+LOOKUP('Calculatie sheet'!$E$2,'Objectenoverzicht aantallen'!$A:$A,'Objectenoverzicht aantallen'!L:L)*'Calculatie sheet'!$L84+LOOKUP('Calculatie sheet'!$E$2,'Objectenoverzicht aantallen'!$A:$A,'Objectenoverzicht aantallen'!M:M)*'Calculatie sheet'!$L84+LOOKUP('Calculatie sheet'!$E$2,'Objectenoverzicht aantallen'!$A:$A,'Objectenoverzicht aantallen'!N:N)*'Calculatie sheet'!$L84)/1000</f>
        <v>0</v>
      </c>
      <c r="U3" s="571">
        <f>(LOOKUP('Calculatie sheet'!$L$2,'Objectenoverzicht aantallen'!$A:$A,'Objectenoverzicht aantallen'!$C:$C)*'Calculatie sheet'!$L84+LOOKUP('Calculatie sheet'!$E$2,'Objectenoverzicht aantallen'!$A:$A,'Objectenoverzicht aantallen'!E:E)*'Calculatie sheet'!$L84+LOOKUP('Calculatie sheet'!$E$2,'Objectenoverzicht aantallen'!$A:$A,'Objectenoverzicht aantallen'!F:F)*'Calculatie sheet'!$L84+LOOKUP('Calculatie sheet'!$E$2,'Objectenoverzicht aantallen'!$A:$A,'Objectenoverzicht aantallen'!G:G)*'Calculatie sheet'!$L84+LOOKUP('Calculatie sheet'!$E$2,'Objectenoverzicht aantallen'!$A:$A,'Objectenoverzicht aantallen'!H:H)*'Calculatie sheet'!$L84+LOOKUP('Calculatie sheet'!$E$2,'Objectenoverzicht aantallen'!$A:$A,'Objectenoverzicht aantallen'!I:I)*'Calculatie sheet'!$L84+LOOKUP('Calculatie sheet'!$E$2,'Objectenoverzicht aantallen'!$A:$A,'Objectenoverzicht aantallen'!J:J)*'Calculatie sheet'!$L84+LOOKUP('Calculatie sheet'!$E$2,'Objectenoverzicht aantallen'!$A:$A,'Objectenoverzicht aantallen'!K:K)*'Calculatie sheet'!$L84+LOOKUP('Calculatie sheet'!$E$2,'Objectenoverzicht aantallen'!$A:$A,'Objectenoverzicht aantallen'!L:L)*'Calculatie sheet'!$L84+LOOKUP('Calculatie sheet'!$E$2,'Objectenoverzicht aantallen'!$A:$A,'Objectenoverzicht aantallen'!M:M)*'Calculatie sheet'!$L84+LOOKUP('Calculatie sheet'!$E$2,'Objectenoverzicht aantallen'!$A:$A,'Objectenoverzicht aantallen'!N:N)*'Calculatie sheet'!$L84+LOOKUP('Calculatie sheet'!$E$2,'Objectenoverzicht aantallen'!$A:$A,'Objectenoverzicht aantallen'!O:O)*'Calculatie sheet'!$L84)/1000</f>
        <v>0</v>
      </c>
      <c r="W3" s="759" t="s">
        <v>966</v>
      </c>
      <c r="X3" s="571">
        <f>(LOOKUP('Calculatie sheet'!$L$2,'Objectenoverzicht aantallen'!$A:$A,'Objectenoverzicht aantallen'!$P:$P)*'Calculatie sheet'!$L$84)/'Calculatie sheet'!$L$64/1000</f>
        <v>0</v>
      </c>
      <c r="Y3" s="571">
        <f>(LOOKUP('Calculatie sheet'!$L$2,'Objectenoverzicht aantallen'!$A:$A,'Objectenoverzicht aantallen'!$P:$P)*'Calculatie sheet'!$L$84)/'Calculatie sheet'!$L$64/1000</f>
        <v>0</v>
      </c>
      <c r="Z3" s="571">
        <f>(LOOKUP('Calculatie sheet'!$L$2,'Objectenoverzicht aantallen'!$A:$A,'Objectenoverzicht aantallen'!$P:$P)*'Calculatie sheet'!$L$84)/'Calculatie sheet'!$L$64/1000</f>
        <v>0</v>
      </c>
      <c r="AA3" s="571">
        <f>(LOOKUP('Calculatie sheet'!$L$2,'Objectenoverzicht aantallen'!$A:$A,'Objectenoverzicht aantallen'!$P:$P)*'Calculatie sheet'!$L$84)/'Calculatie sheet'!$L$64/1000</f>
        <v>0</v>
      </c>
      <c r="AB3" s="571">
        <f>(LOOKUP('Calculatie sheet'!$L$2,'Objectenoverzicht aantallen'!$A:$A,'Objectenoverzicht aantallen'!$P:$P)*'Calculatie sheet'!$L$84)/'Calculatie sheet'!$L$64/1000</f>
        <v>0</v>
      </c>
      <c r="AC3" s="571">
        <f>(LOOKUP('Calculatie sheet'!$L$2,'Objectenoverzicht aantallen'!$A:$A,'Objectenoverzicht aantallen'!$P:$P)*'Calculatie sheet'!$L$84)/'Calculatie sheet'!$L$64/1000</f>
        <v>0</v>
      </c>
      <c r="AD3" s="571">
        <f>(LOOKUP('Calculatie sheet'!$L$2,'Objectenoverzicht aantallen'!$A:$A,'Objectenoverzicht aantallen'!$P:$P)*'Calculatie sheet'!$L$84)/'Calculatie sheet'!$L$64/1000</f>
        <v>0</v>
      </c>
      <c r="AE3" s="571">
        <f>(LOOKUP('Calculatie sheet'!$L$2,'Objectenoverzicht aantallen'!$A:$A,'Objectenoverzicht aantallen'!$P:$P)*'Calculatie sheet'!$L$84)/'Calculatie sheet'!$L$64/1000</f>
        <v>0</v>
      </c>
      <c r="AF3" s="571">
        <f>(LOOKUP('Calculatie sheet'!$L$2,'Objectenoverzicht aantallen'!$A:$A,'Objectenoverzicht aantallen'!$P:$P)*'Calculatie sheet'!$L$84)/'Calculatie sheet'!$L$64/1000</f>
        <v>0</v>
      </c>
      <c r="AG3" s="571">
        <f>(LOOKUP('Calculatie sheet'!$L$2,'Objectenoverzicht aantallen'!$A:$A,'Objectenoverzicht aantallen'!$P:$P)*'Calculatie sheet'!$L$84)/'Calculatie sheet'!$L$64/1000</f>
        <v>0</v>
      </c>
      <c r="AH3" s="571">
        <f>(LOOKUP('Calculatie sheet'!$L$2,'Objectenoverzicht aantallen'!$A:$A,'Objectenoverzicht aantallen'!$P:$P)*'Calculatie sheet'!$L$84)/'Calculatie sheet'!$L$64/1000</f>
        <v>0</v>
      </c>
    </row>
    <row r="4" spans="1:34" x14ac:dyDescent="0.2">
      <c r="B4" s="760" t="s">
        <v>5</v>
      </c>
      <c r="C4" s="45">
        <f>'Calculatie sheet'!L85</f>
        <v>6115.8040000000001</v>
      </c>
      <c r="E4" s="760" t="s">
        <v>5</v>
      </c>
      <c r="H4" s="572">
        <f>C4*'Calculatie sheet'!$L$7</f>
        <v>0</v>
      </c>
      <c r="J4" s="760" t="s">
        <v>5</v>
      </c>
      <c r="K4" s="571">
        <f>(LOOKUP('Calculatie sheet'!$L$2,'Objectenoverzicht aantallen'!$A:$A,'Objectenoverzicht aantallen'!$C:$C)*'Calculatie sheet'!$L85+LOOKUP('Calculatie sheet'!$L$2,'Objectenoverzicht aantallen'!$A:$A,'Objectenoverzicht aantallen'!E:E)*'Calculatie sheet'!$L85)/1000</f>
        <v>0</v>
      </c>
      <c r="L4" s="571">
        <f>(LOOKUP('Calculatie sheet'!$L$2,'Objectenoverzicht aantallen'!$A:$A,'Objectenoverzicht aantallen'!$C:$C)*'Calculatie sheet'!$L85+LOOKUP('Calculatie sheet'!$E$2,'Objectenoverzicht aantallen'!$A:$A,'Objectenoverzicht aantallen'!E:E)*'Calculatie sheet'!$L85+LOOKUP('Calculatie sheet'!$E$2,'Objectenoverzicht aantallen'!$A:$A,'Objectenoverzicht aantallen'!F:F)*'Calculatie sheet'!$L85)/1000</f>
        <v>0</v>
      </c>
      <c r="M4" s="571">
        <f>(LOOKUP('Calculatie sheet'!$L$2,'Objectenoverzicht aantallen'!$A:$A,'Objectenoverzicht aantallen'!$C:$C)*'Calculatie sheet'!$L85+LOOKUP('Calculatie sheet'!$E$2,'Objectenoverzicht aantallen'!$A:$A,'Objectenoverzicht aantallen'!E:E)*'Calculatie sheet'!$L85+LOOKUP('Calculatie sheet'!$E$2,'Objectenoverzicht aantallen'!$A:$A,'Objectenoverzicht aantallen'!F:F)*'Calculatie sheet'!$L85+LOOKUP('Calculatie sheet'!$E$2,'Objectenoverzicht aantallen'!$A:$A,'Objectenoverzicht aantallen'!G:G)*'Calculatie sheet'!$L85)/1000</f>
        <v>0</v>
      </c>
      <c r="N4" s="571">
        <f>(LOOKUP('Calculatie sheet'!$L$2,'Objectenoverzicht aantallen'!$A:$A,'Objectenoverzicht aantallen'!$C:$C)*'Calculatie sheet'!$L85+LOOKUP('Calculatie sheet'!$E$2,'Objectenoverzicht aantallen'!$A:$A,'Objectenoverzicht aantallen'!E:E)*'Calculatie sheet'!$L85+LOOKUP('Calculatie sheet'!$E$2,'Objectenoverzicht aantallen'!$A:$A,'Objectenoverzicht aantallen'!F:F)*'Calculatie sheet'!$L85+LOOKUP('Calculatie sheet'!$E$2,'Objectenoverzicht aantallen'!$A:$A,'Objectenoverzicht aantallen'!G:G)*'Calculatie sheet'!$L85+LOOKUP('Calculatie sheet'!$E$2,'Objectenoverzicht aantallen'!$A:$A,'Objectenoverzicht aantallen'!H:H)*'Calculatie sheet'!$L85)/1000</f>
        <v>0</v>
      </c>
      <c r="O4" s="571">
        <f>(LOOKUP('Calculatie sheet'!$L$2,'Objectenoverzicht aantallen'!$A:$A,'Objectenoverzicht aantallen'!$C:$C)*'Calculatie sheet'!$L85+LOOKUP('Calculatie sheet'!$E$2,'Objectenoverzicht aantallen'!$A:$A,'Objectenoverzicht aantallen'!E:E)*'Calculatie sheet'!$L85+LOOKUP('Calculatie sheet'!$E$2,'Objectenoverzicht aantallen'!$A:$A,'Objectenoverzicht aantallen'!F:F)*'Calculatie sheet'!$L85+LOOKUP('Calculatie sheet'!$E$2,'Objectenoverzicht aantallen'!$A:$A,'Objectenoverzicht aantallen'!G:G)*'Calculatie sheet'!$L85+LOOKUP('Calculatie sheet'!$E$2,'Objectenoverzicht aantallen'!$A:$A,'Objectenoverzicht aantallen'!H:H)*'Calculatie sheet'!$L85+LOOKUP('Calculatie sheet'!$E$2,'Objectenoverzicht aantallen'!$A:$A,'Objectenoverzicht aantallen'!I:I)*'Calculatie sheet'!$L85)/1000</f>
        <v>0</v>
      </c>
      <c r="P4" s="571">
        <f>(LOOKUP('Calculatie sheet'!$L$2,'Objectenoverzicht aantallen'!$A:$A,'Objectenoverzicht aantallen'!$C:$C)*'Calculatie sheet'!$L85+LOOKUP('Calculatie sheet'!$E$2,'Objectenoverzicht aantallen'!$A:$A,'Objectenoverzicht aantallen'!E:E)*'Calculatie sheet'!$L85+LOOKUP('Calculatie sheet'!$E$2,'Objectenoverzicht aantallen'!$A:$A,'Objectenoverzicht aantallen'!F:F)*'Calculatie sheet'!$L85+LOOKUP('Calculatie sheet'!$E$2,'Objectenoverzicht aantallen'!$A:$A,'Objectenoverzicht aantallen'!G:G)*'Calculatie sheet'!$L85+LOOKUP('Calculatie sheet'!$E$2,'Objectenoverzicht aantallen'!$A:$A,'Objectenoverzicht aantallen'!H:H)*'Calculatie sheet'!$L85+LOOKUP('Calculatie sheet'!$E$2,'Objectenoverzicht aantallen'!$A:$A,'Objectenoverzicht aantallen'!I:I)*'Calculatie sheet'!$L85+LOOKUP('Calculatie sheet'!$E$2,'Objectenoverzicht aantallen'!$A:$A,'Objectenoverzicht aantallen'!J:J)*'Calculatie sheet'!$L85)/1000</f>
        <v>0</v>
      </c>
      <c r="Q4" s="571">
        <f>(LOOKUP('Calculatie sheet'!$L$2,'Objectenoverzicht aantallen'!$A:$A,'Objectenoverzicht aantallen'!$C:$C)*'Calculatie sheet'!$L85+LOOKUP('Calculatie sheet'!$E$2,'Objectenoverzicht aantallen'!$A:$A,'Objectenoverzicht aantallen'!E:E)*'Calculatie sheet'!$L85+LOOKUP('Calculatie sheet'!$E$2,'Objectenoverzicht aantallen'!$A:$A,'Objectenoverzicht aantallen'!F:F)*'Calculatie sheet'!$L85+LOOKUP('Calculatie sheet'!$E$2,'Objectenoverzicht aantallen'!$A:$A,'Objectenoverzicht aantallen'!G:G)*'Calculatie sheet'!$L85+LOOKUP('Calculatie sheet'!$E$2,'Objectenoverzicht aantallen'!$A:$A,'Objectenoverzicht aantallen'!H:H)*'Calculatie sheet'!$L85+LOOKUP('Calculatie sheet'!$E$2,'Objectenoverzicht aantallen'!$A:$A,'Objectenoverzicht aantallen'!I:I)*'Calculatie sheet'!$L85+LOOKUP('Calculatie sheet'!$E$2,'Objectenoverzicht aantallen'!$A:$A,'Objectenoverzicht aantallen'!J:J)*'Calculatie sheet'!$L85+LOOKUP('Calculatie sheet'!$E$2,'Objectenoverzicht aantallen'!$A:$A,'Objectenoverzicht aantallen'!K:K)*'Calculatie sheet'!$L85)/1000</f>
        <v>0</v>
      </c>
      <c r="R4" s="571">
        <f>(LOOKUP('Calculatie sheet'!$L$2,'Objectenoverzicht aantallen'!$A:$A,'Objectenoverzicht aantallen'!$C:$C)*'Calculatie sheet'!$L85+LOOKUP('Calculatie sheet'!$E$2,'Objectenoverzicht aantallen'!$A:$A,'Objectenoverzicht aantallen'!E:E)*'Calculatie sheet'!$L85+LOOKUP('Calculatie sheet'!$E$2,'Objectenoverzicht aantallen'!$A:$A,'Objectenoverzicht aantallen'!F:F)*'Calculatie sheet'!$L85+LOOKUP('Calculatie sheet'!$E$2,'Objectenoverzicht aantallen'!$A:$A,'Objectenoverzicht aantallen'!G:G)*'Calculatie sheet'!$L85+LOOKUP('Calculatie sheet'!$E$2,'Objectenoverzicht aantallen'!$A:$A,'Objectenoverzicht aantallen'!H:H)*'Calculatie sheet'!$L85+LOOKUP('Calculatie sheet'!$E$2,'Objectenoverzicht aantallen'!$A:$A,'Objectenoverzicht aantallen'!I:I)*'Calculatie sheet'!$L85+LOOKUP('Calculatie sheet'!$E$2,'Objectenoverzicht aantallen'!$A:$A,'Objectenoverzicht aantallen'!J:J)*'Calculatie sheet'!$L85+LOOKUP('Calculatie sheet'!$E$2,'Objectenoverzicht aantallen'!$A:$A,'Objectenoverzicht aantallen'!K:K)*'Calculatie sheet'!$L85+LOOKUP('Calculatie sheet'!$E$2,'Objectenoverzicht aantallen'!$A:$A,'Objectenoverzicht aantallen'!L:L)*'Calculatie sheet'!$L85)/1000</f>
        <v>0</v>
      </c>
      <c r="S4" s="571">
        <f>(LOOKUP('Calculatie sheet'!$L$2,'Objectenoverzicht aantallen'!$A:$A,'Objectenoverzicht aantallen'!$C:$C)*'Calculatie sheet'!$L85+LOOKUP('Calculatie sheet'!$E$2,'Objectenoverzicht aantallen'!$A:$A,'Objectenoverzicht aantallen'!E:E)*'Calculatie sheet'!$L85+LOOKUP('Calculatie sheet'!$E$2,'Objectenoverzicht aantallen'!$A:$A,'Objectenoverzicht aantallen'!F:F)*'Calculatie sheet'!$L85+LOOKUP('Calculatie sheet'!$E$2,'Objectenoverzicht aantallen'!$A:$A,'Objectenoverzicht aantallen'!G:G)*'Calculatie sheet'!$L85+LOOKUP('Calculatie sheet'!$E$2,'Objectenoverzicht aantallen'!$A:$A,'Objectenoverzicht aantallen'!H:H)*'Calculatie sheet'!$L85+LOOKUP('Calculatie sheet'!$E$2,'Objectenoverzicht aantallen'!$A:$A,'Objectenoverzicht aantallen'!I:I)*'Calculatie sheet'!$L85+LOOKUP('Calculatie sheet'!$E$2,'Objectenoverzicht aantallen'!$A:$A,'Objectenoverzicht aantallen'!J:J)*'Calculatie sheet'!$L85+LOOKUP('Calculatie sheet'!$E$2,'Objectenoverzicht aantallen'!$A:$A,'Objectenoverzicht aantallen'!K:K)*'Calculatie sheet'!$L85+LOOKUP('Calculatie sheet'!$E$2,'Objectenoverzicht aantallen'!$A:$A,'Objectenoverzicht aantallen'!L:L)*'Calculatie sheet'!$L85+LOOKUP('Calculatie sheet'!$E$2,'Objectenoverzicht aantallen'!$A:$A,'Objectenoverzicht aantallen'!M:M)*'Calculatie sheet'!$L85)/1000</f>
        <v>0</v>
      </c>
      <c r="T4" s="571">
        <f>(LOOKUP('Calculatie sheet'!$L$2,'Objectenoverzicht aantallen'!$A:$A,'Objectenoverzicht aantallen'!$C:$C)*'Calculatie sheet'!$L85+LOOKUP('Calculatie sheet'!$E$2,'Objectenoverzicht aantallen'!$A:$A,'Objectenoverzicht aantallen'!E:E)*'Calculatie sheet'!$L85+LOOKUP('Calculatie sheet'!$E$2,'Objectenoverzicht aantallen'!$A:$A,'Objectenoverzicht aantallen'!F:F)*'Calculatie sheet'!$L85+LOOKUP('Calculatie sheet'!$E$2,'Objectenoverzicht aantallen'!$A:$A,'Objectenoverzicht aantallen'!G:G)*'Calculatie sheet'!$L85+LOOKUP('Calculatie sheet'!$E$2,'Objectenoverzicht aantallen'!$A:$A,'Objectenoverzicht aantallen'!H:H)*'Calculatie sheet'!$L85+LOOKUP('Calculatie sheet'!$E$2,'Objectenoverzicht aantallen'!$A:$A,'Objectenoverzicht aantallen'!I:I)*'Calculatie sheet'!$L85+LOOKUP('Calculatie sheet'!$E$2,'Objectenoverzicht aantallen'!$A:$A,'Objectenoverzicht aantallen'!J:J)*'Calculatie sheet'!$L85+LOOKUP('Calculatie sheet'!$E$2,'Objectenoverzicht aantallen'!$A:$A,'Objectenoverzicht aantallen'!K:K)*'Calculatie sheet'!$L85+LOOKUP('Calculatie sheet'!$E$2,'Objectenoverzicht aantallen'!$A:$A,'Objectenoverzicht aantallen'!L:L)*'Calculatie sheet'!$L85+LOOKUP('Calculatie sheet'!$E$2,'Objectenoverzicht aantallen'!$A:$A,'Objectenoverzicht aantallen'!M:M)*'Calculatie sheet'!$L85+LOOKUP('Calculatie sheet'!$E$2,'Objectenoverzicht aantallen'!$A:$A,'Objectenoverzicht aantallen'!N:N)*'Calculatie sheet'!$L85)/1000</f>
        <v>0</v>
      </c>
      <c r="U4" s="571">
        <f>(LOOKUP('Calculatie sheet'!$L$2,'Objectenoverzicht aantallen'!$A:$A,'Objectenoverzicht aantallen'!$C:$C)*'Calculatie sheet'!$L85+LOOKUP('Calculatie sheet'!$E$2,'Objectenoverzicht aantallen'!$A:$A,'Objectenoverzicht aantallen'!E:E)*'Calculatie sheet'!$L85+LOOKUP('Calculatie sheet'!$E$2,'Objectenoverzicht aantallen'!$A:$A,'Objectenoverzicht aantallen'!F:F)*'Calculatie sheet'!$L85+LOOKUP('Calculatie sheet'!$E$2,'Objectenoverzicht aantallen'!$A:$A,'Objectenoverzicht aantallen'!G:G)*'Calculatie sheet'!$L85+LOOKUP('Calculatie sheet'!$E$2,'Objectenoverzicht aantallen'!$A:$A,'Objectenoverzicht aantallen'!H:H)*'Calculatie sheet'!$L85+LOOKUP('Calculatie sheet'!$E$2,'Objectenoverzicht aantallen'!$A:$A,'Objectenoverzicht aantallen'!I:I)*'Calculatie sheet'!$L85+LOOKUP('Calculatie sheet'!$E$2,'Objectenoverzicht aantallen'!$A:$A,'Objectenoverzicht aantallen'!J:J)*'Calculatie sheet'!$L85+LOOKUP('Calculatie sheet'!$E$2,'Objectenoverzicht aantallen'!$A:$A,'Objectenoverzicht aantallen'!K:K)*'Calculatie sheet'!$L85+LOOKUP('Calculatie sheet'!$E$2,'Objectenoverzicht aantallen'!$A:$A,'Objectenoverzicht aantallen'!L:L)*'Calculatie sheet'!$L85+LOOKUP('Calculatie sheet'!$E$2,'Objectenoverzicht aantallen'!$A:$A,'Objectenoverzicht aantallen'!M:M)*'Calculatie sheet'!$L85+LOOKUP('Calculatie sheet'!$E$2,'Objectenoverzicht aantallen'!$A:$A,'Objectenoverzicht aantallen'!N:N)*'Calculatie sheet'!$L85+LOOKUP('Calculatie sheet'!$E$2,'Objectenoverzicht aantallen'!$A:$A,'Objectenoverzicht aantallen'!O:O)*'Calculatie sheet'!$L85)/1000</f>
        <v>0</v>
      </c>
      <c r="W4" s="760" t="s">
        <v>5</v>
      </c>
      <c r="X4" s="571">
        <f>(LOOKUP('Calculatie sheet'!$L$2,'Objectenoverzicht aantallen'!$A:$A,'Objectenoverzicht aantallen'!Q:Q)*'Calculatie sheet'!$L$85)/1000</f>
        <v>0</v>
      </c>
      <c r="Y4" s="571">
        <f>(LOOKUP('Calculatie sheet'!$L$2,'Objectenoverzicht aantallen'!$A:$A,'Objectenoverzicht aantallen'!R:R)*'Calculatie sheet'!$L$85)/1000</f>
        <v>0</v>
      </c>
      <c r="Z4" s="571">
        <f>(LOOKUP('Calculatie sheet'!$L$2,'Objectenoverzicht aantallen'!$A:$A,'Objectenoverzicht aantallen'!S:S)*'Calculatie sheet'!$L$85)/1000</f>
        <v>0</v>
      </c>
      <c r="AA4" s="571">
        <f>(LOOKUP('Calculatie sheet'!$L$2,'Objectenoverzicht aantallen'!$A:$A,'Objectenoverzicht aantallen'!T:T)*'Calculatie sheet'!$L$85)/1000</f>
        <v>0</v>
      </c>
      <c r="AB4" s="571">
        <f>(LOOKUP('Calculatie sheet'!$L$2,'Objectenoverzicht aantallen'!$A:$A,'Objectenoverzicht aantallen'!U:U)*'Calculatie sheet'!$L$85)/1000</f>
        <v>0</v>
      </c>
      <c r="AC4" s="571">
        <f>(LOOKUP('Calculatie sheet'!$L$2,'Objectenoverzicht aantallen'!$A:$A,'Objectenoverzicht aantallen'!V:V)*'Calculatie sheet'!$L$85)/1000</f>
        <v>0</v>
      </c>
      <c r="AD4" s="571">
        <f>(LOOKUP('Calculatie sheet'!$L$2,'Objectenoverzicht aantallen'!$A:$A,'Objectenoverzicht aantallen'!W:W)*'Calculatie sheet'!$L$85)/1000</f>
        <v>0</v>
      </c>
      <c r="AE4" s="571">
        <f>(LOOKUP('Calculatie sheet'!$L$2,'Objectenoverzicht aantallen'!$A:$A,'Objectenoverzicht aantallen'!X:X)*'Calculatie sheet'!$L$85)/1000</f>
        <v>0</v>
      </c>
      <c r="AF4" s="571">
        <f>(LOOKUP('Calculatie sheet'!$L$2,'Objectenoverzicht aantallen'!$A:$A,'Objectenoverzicht aantallen'!M:M)*'Calculatie sheet'!$L$85)/1000</f>
        <v>0</v>
      </c>
      <c r="AG4" s="571">
        <f>(LOOKUP('Calculatie sheet'!$L$2,'Objectenoverzicht aantallen'!$A:$A,'Objectenoverzicht aantallen'!Z:Z)*'Calculatie sheet'!$L$85)/1000</f>
        <v>0</v>
      </c>
      <c r="AH4" s="571">
        <f>(LOOKUP('Calculatie sheet'!$L$2,'Objectenoverzicht aantallen'!$A:$A,'Objectenoverzicht aantallen'!AA:AA)*'Calculatie sheet'!$L$85)/1000</f>
        <v>0</v>
      </c>
    </row>
    <row r="5" spans="1:34" x14ac:dyDescent="0.2">
      <c r="B5" s="577" t="s">
        <v>673</v>
      </c>
      <c r="C5" s="45">
        <f>'Calculatie sheet'!L86</f>
        <v>-549.19600000000003</v>
      </c>
      <c r="E5" s="577" t="s">
        <v>673</v>
      </c>
      <c r="H5" s="572">
        <f>C5*'Calculatie sheet'!$L$7</f>
        <v>0</v>
      </c>
      <c r="J5" s="577" t="s">
        <v>673</v>
      </c>
      <c r="K5" s="571">
        <f>(LOOKUP('Calculatie sheet'!$L$2,'Objectenoverzicht aantallen'!$A:$A,'Objectenoverzicht aantallen'!$C:$C)*'Calculatie sheet'!$L86+LOOKUP('Calculatie sheet'!$L$2,'Objectenoverzicht aantallen'!$A:$A,'Objectenoverzicht aantallen'!E:E)*'Calculatie sheet'!$L86)/1000</f>
        <v>0</v>
      </c>
      <c r="L5" s="571">
        <f>(LOOKUP('Calculatie sheet'!$L$2,'Objectenoverzicht aantallen'!$A:$A,'Objectenoverzicht aantallen'!$C:$C)*'Calculatie sheet'!$L86+LOOKUP('Calculatie sheet'!$E$2,'Objectenoverzicht aantallen'!$A:$A,'Objectenoverzicht aantallen'!E:E)*'Calculatie sheet'!$L86+LOOKUP('Calculatie sheet'!$E$2,'Objectenoverzicht aantallen'!$A:$A,'Objectenoverzicht aantallen'!F:F)*'Calculatie sheet'!$L86)/1000</f>
        <v>0</v>
      </c>
      <c r="M5" s="571">
        <f>(LOOKUP('Calculatie sheet'!$L$2,'Objectenoverzicht aantallen'!$A:$A,'Objectenoverzicht aantallen'!$C:$C)*'Calculatie sheet'!$L86+LOOKUP('Calculatie sheet'!$E$2,'Objectenoverzicht aantallen'!$A:$A,'Objectenoverzicht aantallen'!E:E)*'Calculatie sheet'!$L86+LOOKUP('Calculatie sheet'!$E$2,'Objectenoverzicht aantallen'!$A:$A,'Objectenoverzicht aantallen'!F:F)*'Calculatie sheet'!$L86+LOOKUP('Calculatie sheet'!$E$2,'Objectenoverzicht aantallen'!$A:$A,'Objectenoverzicht aantallen'!G:G)*'Calculatie sheet'!$L86)/1000</f>
        <v>0</v>
      </c>
      <c r="N5" s="571">
        <f>(LOOKUP('Calculatie sheet'!$L$2,'Objectenoverzicht aantallen'!$A:$A,'Objectenoverzicht aantallen'!$C:$C)*'Calculatie sheet'!$L86+LOOKUP('Calculatie sheet'!$E$2,'Objectenoverzicht aantallen'!$A:$A,'Objectenoverzicht aantallen'!E:E)*'Calculatie sheet'!$L86+LOOKUP('Calculatie sheet'!$E$2,'Objectenoverzicht aantallen'!$A:$A,'Objectenoverzicht aantallen'!F:F)*'Calculatie sheet'!$L86+LOOKUP('Calculatie sheet'!$E$2,'Objectenoverzicht aantallen'!$A:$A,'Objectenoverzicht aantallen'!G:G)*'Calculatie sheet'!$L86+LOOKUP('Calculatie sheet'!$E$2,'Objectenoverzicht aantallen'!$A:$A,'Objectenoverzicht aantallen'!H:H)*'Calculatie sheet'!$L86)/1000</f>
        <v>0</v>
      </c>
      <c r="O5" s="571">
        <f>(LOOKUP('Calculatie sheet'!$L$2,'Objectenoverzicht aantallen'!$A:$A,'Objectenoverzicht aantallen'!$C:$C)*'Calculatie sheet'!$L86+LOOKUP('Calculatie sheet'!$E$2,'Objectenoverzicht aantallen'!$A:$A,'Objectenoverzicht aantallen'!E:E)*'Calculatie sheet'!$L86+LOOKUP('Calculatie sheet'!$E$2,'Objectenoverzicht aantallen'!$A:$A,'Objectenoverzicht aantallen'!F:F)*'Calculatie sheet'!$L86+LOOKUP('Calculatie sheet'!$E$2,'Objectenoverzicht aantallen'!$A:$A,'Objectenoverzicht aantallen'!G:G)*'Calculatie sheet'!$L86+LOOKUP('Calculatie sheet'!$E$2,'Objectenoverzicht aantallen'!$A:$A,'Objectenoverzicht aantallen'!H:H)*'Calculatie sheet'!$L86+LOOKUP('Calculatie sheet'!$E$2,'Objectenoverzicht aantallen'!$A:$A,'Objectenoverzicht aantallen'!I:I)*'Calculatie sheet'!$L86)/1000</f>
        <v>0</v>
      </c>
      <c r="P5" s="571">
        <f>(LOOKUP('Calculatie sheet'!$L$2,'Objectenoverzicht aantallen'!$A:$A,'Objectenoverzicht aantallen'!$C:$C)*'Calculatie sheet'!$L86+LOOKUP('Calculatie sheet'!$E$2,'Objectenoverzicht aantallen'!$A:$A,'Objectenoverzicht aantallen'!E:E)*'Calculatie sheet'!$L86+LOOKUP('Calculatie sheet'!$E$2,'Objectenoverzicht aantallen'!$A:$A,'Objectenoverzicht aantallen'!F:F)*'Calculatie sheet'!$L86+LOOKUP('Calculatie sheet'!$E$2,'Objectenoverzicht aantallen'!$A:$A,'Objectenoverzicht aantallen'!G:G)*'Calculatie sheet'!$L86+LOOKUP('Calculatie sheet'!$E$2,'Objectenoverzicht aantallen'!$A:$A,'Objectenoverzicht aantallen'!H:H)*'Calculatie sheet'!$L86+LOOKUP('Calculatie sheet'!$E$2,'Objectenoverzicht aantallen'!$A:$A,'Objectenoverzicht aantallen'!I:I)*'Calculatie sheet'!$L86+LOOKUP('Calculatie sheet'!$E$2,'Objectenoverzicht aantallen'!$A:$A,'Objectenoverzicht aantallen'!J:J)*'Calculatie sheet'!$L86)/1000</f>
        <v>0</v>
      </c>
      <c r="Q5" s="571">
        <f>(LOOKUP('Calculatie sheet'!$L$2,'Objectenoverzicht aantallen'!$A:$A,'Objectenoverzicht aantallen'!$C:$C)*'Calculatie sheet'!$L86+LOOKUP('Calculatie sheet'!$E$2,'Objectenoverzicht aantallen'!$A:$A,'Objectenoverzicht aantallen'!E:E)*'Calculatie sheet'!$L86+LOOKUP('Calculatie sheet'!$E$2,'Objectenoverzicht aantallen'!$A:$A,'Objectenoverzicht aantallen'!F:F)*'Calculatie sheet'!$L86+LOOKUP('Calculatie sheet'!$E$2,'Objectenoverzicht aantallen'!$A:$A,'Objectenoverzicht aantallen'!G:G)*'Calculatie sheet'!$L86+LOOKUP('Calculatie sheet'!$E$2,'Objectenoverzicht aantallen'!$A:$A,'Objectenoverzicht aantallen'!H:H)*'Calculatie sheet'!$L86+LOOKUP('Calculatie sheet'!$E$2,'Objectenoverzicht aantallen'!$A:$A,'Objectenoverzicht aantallen'!I:I)*'Calculatie sheet'!$L86+LOOKUP('Calculatie sheet'!$E$2,'Objectenoverzicht aantallen'!$A:$A,'Objectenoverzicht aantallen'!J:J)*'Calculatie sheet'!$L86+LOOKUP('Calculatie sheet'!$E$2,'Objectenoverzicht aantallen'!$A:$A,'Objectenoverzicht aantallen'!K:K)*'Calculatie sheet'!$L86)/1000</f>
        <v>0</v>
      </c>
      <c r="R5" s="571">
        <f>(LOOKUP('Calculatie sheet'!$L$2,'Objectenoverzicht aantallen'!$A:$A,'Objectenoverzicht aantallen'!$C:$C)*'Calculatie sheet'!$L86+LOOKUP('Calculatie sheet'!$E$2,'Objectenoverzicht aantallen'!$A:$A,'Objectenoverzicht aantallen'!E:E)*'Calculatie sheet'!$L86+LOOKUP('Calculatie sheet'!$E$2,'Objectenoverzicht aantallen'!$A:$A,'Objectenoverzicht aantallen'!F:F)*'Calculatie sheet'!$L86+LOOKUP('Calculatie sheet'!$E$2,'Objectenoverzicht aantallen'!$A:$A,'Objectenoverzicht aantallen'!G:G)*'Calculatie sheet'!$L86+LOOKUP('Calculatie sheet'!$E$2,'Objectenoverzicht aantallen'!$A:$A,'Objectenoverzicht aantallen'!H:H)*'Calculatie sheet'!$L86+LOOKUP('Calculatie sheet'!$E$2,'Objectenoverzicht aantallen'!$A:$A,'Objectenoverzicht aantallen'!I:I)*'Calculatie sheet'!$L86+LOOKUP('Calculatie sheet'!$E$2,'Objectenoverzicht aantallen'!$A:$A,'Objectenoverzicht aantallen'!J:J)*'Calculatie sheet'!$L86+LOOKUP('Calculatie sheet'!$E$2,'Objectenoverzicht aantallen'!$A:$A,'Objectenoverzicht aantallen'!K:K)*'Calculatie sheet'!$L86+LOOKUP('Calculatie sheet'!$E$2,'Objectenoverzicht aantallen'!$A:$A,'Objectenoverzicht aantallen'!L:L)*'Calculatie sheet'!$L86)/1000</f>
        <v>0</v>
      </c>
      <c r="S5" s="571">
        <f>(LOOKUP('Calculatie sheet'!$L$2,'Objectenoverzicht aantallen'!$A:$A,'Objectenoverzicht aantallen'!$C:$C)*'Calculatie sheet'!$L86+LOOKUP('Calculatie sheet'!$E$2,'Objectenoverzicht aantallen'!$A:$A,'Objectenoverzicht aantallen'!E:E)*'Calculatie sheet'!$L86+LOOKUP('Calculatie sheet'!$E$2,'Objectenoverzicht aantallen'!$A:$A,'Objectenoverzicht aantallen'!F:F)*'Calculatie sheet'!$L86+LOOKUP('Calculatie sheet'!$E$2,'Objectenoverzicht aantallen'!$A:$A,'Objectenoverzicht aantallen'!G:G)*'Calculatie sheet'!$L86+LOOKUP('Calculatie sheet'!$E$2,'Objectenoverzicht aantallen'!$A:$A,'Objectenoverzicht aantallen'!H:H)*'Calculatie sheet'!$L86+LOOKUP('Calculatie sheet'!$E$2,'Objectenoverzicht aantallen'!$A:$A,'Objectenoverzicht aantallen'!I:I)*'Calculatie sheet'!$L86+LOOKUP('Calculatie sheet'!$E$2,'Objectenoverzicht aantallen'!$A:$A,'Objectenoverzicht aantallen'!J:J)*'Calculatie sheet'!$L86+LOOKUP('Calculatie sheet'!$E$2,'Objectenoverzicht aantallen'!$A:$A,'Objectenoverzicht aantallen'!K:K)*'Calculatie sheet'!$L86+LOOKUP('Calculatie sheet'!$E$2,'Objectenoverzicht aantallen'!$A:$A,'Objectenoverzicht aantallen'!L:L)*'Calculatie sheet'!$L86+LOOKUP('Calculatie sheet'!$E$2,'Objectenoverzicht aantallen'!$A:$A,'Objectenoverzicht aantallen'!M:M)*'Calculatie sheet'!$L86)/1000</f>
        <v>0</v>
      </c>
      <c r="T5" s="571">
        <f>(LOOKUP('Calculatie sheet'!$L$2,'Objectenoverzicht aantallen'!$A:$A,'Objectenoverzicht aantallen'!$C:$C)*'Calculatie sheet'!$L86+LOOKUP('Calculatie sheet'!$E$2,'Objectenoverzicht aantallen'!$A:$A,'Objectenoverzicht aantallen'!E:E)*'Calculatie sheet'!$L86+LOOKUP('Calculatie sheet'!$E$2,'Objectenoverzicht aantallen'!$A:$A,'Objectenoverzicht aantallen'!F:F)*'Calculatie sheet'!$L86+LOOKUP('Calculatie sheet'!$E$2,'Objectenoverzicht aantallen'!$A:$A,'Objectenoverzicht aantallen'!G:G)*'Calculatie sheet'!$L86+LOOKUP('Calculatie sheet'!$E$2,'Objectenoverzicht aantallen'!$A:$A,'Objectenoverzicht aantallen'!H:H)*'Calculatie sheet'!$L86+LOOKUP('Calculatie sheet'!$E$2,'Objectenoverzicht aantallen'!$A:$A,'Objectenoverzicht aantallen'!I:I)*'Calculatie sheet'!$L86+LOOKUP('Calculatie sheet'!$E$2,'Objectenoverzicht aantallen'!$A:$A,'Objectenoverzicht aantallen'!J:J)*'Calculatie sheet'!$L86+LOOKUP('Calculatie sheet'!$E$2,'Objectenoverzicht aantallen'!$A:$A,'Objectenoverzicht aantallen'!K:K)*'Calculatie sheet'!$L86+LOOKUP('Calculatie sheet'!$E$2,'Objectenoverzicht aantallen'!$A:$A,'Objectenoverzicht aantallen'!L:L)*'Calculatie sheet'!$L86+LOOKUP('Calculatie sheet'!$E$2,'Objectenoverzicht aantallen'!$A:$A,'Objectenoverzicht aantallen'!M:M)*'Calculatie sheet'!$L86+LOOKUP('Calculatie sheet'!$E$2,'Objectenoverzicht aantallen'!$A:$A,'Objectenoverzicht aantallen'!N:N)*'Calculatie sheet'!$L86)/1000</f>
        <v>0</v>
      </c>
      <c r="U5" s="571">
        <f>(LOOKUP('Calculatie sheet'!$L$2,'Objectenoverzicht aantallen'!$A:$A,'Objectenoverzicht aantallen'!$C:$C)*'Calculatie sheet'!$L86+LOOKUP('Calculatie sheet'!$E$2,'Objectenoverzicht aantallen'!$A:$A,'Objectenoverzicht aantallen'!E:E)*'Calculatie sheet'!$L86+LOOKUP('Calculatie sheet'!$E$2,'Objectenoverzicht aantallen'!$A:$A,'Objectenoverzicht aantallen'!F:F)*'Calculatie sheet'!$L86+LOOKUP('Calculatie sheet'!$E$2,'Objectenoverzicht aantallen'!$A:$A,'Objectenoverzicht aantallen'!G:G)*'Calculatie sheet'!$L86+LOOKUP('Calculatie sheet'!$E$2,'Objectenoverzicht aantallen'!$A:$A,'Objectenoverzicht aantallen'!H:H)*'Calculatie sheet'!$L86+LOOKUP('Calculatie sheet'!$E$2,'Objectenoverzicht aantallen'!$A:$A,'Objectenoverzicht aantallen'!I:I)*'Calculatie sheet'!$L86+LOOKUP('Calculatie sheet'!$E$2,'Objectenoverzicht aantallen'!$A:$A,'Objectenoverzicht aantallen'!J:J)*'Calculatie sheet'!$L86+LOOKUP('Calculatie sheet'!$E$2,'Objectenoverzicht aantallen'!$A:$A,'Objectenoverzicht aantallen'!K:K)*'Calculatie sheet'!$L86+LOOKUP('Calculatie sheet'!$E$2,'Objectenoverzicht aantallen'!$A:$A,'Objectenoverzicht aantallen'!L:L)*'Calculatie sheet'!$L86+LOOKUP('Calculatie sheet'!$E$2,'Objectenoverzicht aantallen'!$A:$A,'Objectenoverzicht aantallen'!M:M)*'Calculatie sheet'!$L86+LOOKUP('Calculatie sheet'!$E$2,'Objectenoverzicht aantallen'!$A:$A,'Objectenoverzicht aantallen'!N:N)*'Calculatie sheet'!$L86+LOOKUP('Calculatie sheet'!$E$2,'Objectenoverzicht aantallen'!$A:$A,'Objectenoverzicht aantallen'!O:O)*'Calculatie sheet'!$L86)/1000</f>
        <v>0</v>
      </c>
      <c r="W5" s="577" t="s">
        <v>673</v>
      </c>
      <c r="X5" s="571">
        <f>(LOOKUP('Calculatie sheet'!$L$2,'Objectenoverzicht aantallen'!$A:$A,'Objectenoverzicht aantallen'!Q:Q)*'Calculatie sheet'!$L$86)/1000</f>
        <v>0</v>
      </c>
      <c r="Y5" s="571">
        <f>(LOOKUP('Calculatie sheet'!$L$2,'Objectenoverzicht aantallen'!$A:$A,'Objectenoverzicht aantallen'!R:R)*'Calculatie sheet'!$L$86)/1000</f>
        <v>0</v>
      </c>
      <c r="Z5" s="571">
        <f>(LOOKUP('Calculatie sheet'!$L$2,'Objectenoverzicht aantallen'!$A:$A,'Objectenoverzicht aantallen'!S:S)*'Calculatie sheet'!$L$86)/1000</f>
        <v>0</v>
      </c>
      <c r="AA5" s="571">
        <f>(LOOKUP('Calculatie sheet'!$L$2,'Objectenoverzicht aantallen'!$A:$A,'Objectenoverzicht aantallen'!T:T)*'Calculatie sheet'!$L$86)/1000</f>
        <v>0</v>
      </c>
      <c r="AB5" s="571">
        <f>(LOOKUP('Calculatie sheet'!$L$2,'Objectenoverzicht aantallen'!$A:$A,'Objectenoverzicht aantallen'!U:U)*'Calculatie sheet'!$L$86)/1000</f>
        <v>0</v>
      </c>
      <c r="AC5" s="571">
        <f>(LOOKUP('Calculatie sheet'!$L$2,'Objectenoverzicht aantallen'!$A:$A,'Objectenoverzicht aantallen'!V:V)*'Calculatie sheet'!$L$86)/1000</f>
        <v>0</v>
      </c>
      <c r="AD5" s="571">
        <f>(LOOKUP('Calculatie sheet'!$L$2,'Objectenoverzicht aantallen'!$A:$A,'Objectenoverzicht aantallen'!W:W)*'Calculatie sheet'!$L$86)/1000</f>
        <v>0</v>
      </c>
      <c r="AE5" s="571">
        <f>(LOOKUP('Calculatie sheet'!$L$2,'Objectenoverzicht aantallen'!$A:$A,'Objectenoverzicht aantallen'!X:X)*'Calculatie sheet'!$L$86)/1000</f>
        <v>0</v>
      </c>
      <c r="AF5" s="571">
        <f>(LOOKUP('Calculatie sheet'!$L$2,'Objectenoverzicht aantallen'!$A:$A,'Objectenoverzicht aantallen'!M:M)*'Calculatie sheet'!$L$86)/1000</f>
        <v>0</v>
      </c>
      <c r="AG5" s="571">
        <f>(LOOKUP('Calculatie sheet'!$L$2,'Objectenoverzicht aantallen'!$A:$A,'Objectenoverzicht aantallen'!Z:Z)*'Calculatie sheet'!$L$86)/1000</f>
        <v>0</v>
      </c>
      <c r="AH5" s="571">
        <f>(LOOKUP('Calculatie sheet'!$L$2,'Objectenoverzicht aantallen'!$A:$A,'Objectenoverzicht aantallen'!AA:AA)*'Calculatie sheet'!$L$86)/1000</f>
        <v>0</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D89C6-A750-EC45-B016-331957E5E861}">
  <sheetPr>
    <tabColor theme="7" tint="0.39997558519241921"/>
  </sheetPr>
  <dimension ref="A1:F30"/>
  <sheetViews>
    <sheetView zoomScale="130" zoomScaleNormal="130" workbookViewId="0">
      <selection activeCell="B11" sqref="B11"/>
    </sheetView>
  </sheetViews>
  <sheetFormatPr baseColWidth="10" defaultRowHeight="16" x14ac:dyDescent="0.2"/>
  <cols>
    <col min="1" max="1" width="12.6640625" bestFit="1" customWidth="1"/>
    <col min="2" max="2" width="55.6640625" customWidth="1"/>
    <col min="3" max="3" width="67" bestFit="1" customWidth="1"/>
    <col min="4" max="4" width="11.33203125" bestFit="1" customWidth="1"/>
    <col min="5" max="5" width="11.33203125" customWidth="1"/>
    <col min="6" max="6" width="16.1640625" bestFit="1" customWidth="1"/>
  </cols>
  <sheetData>
    <row r="1" spans="1:6" ht="26" x14ac:dyDescent="0.2">
      <c r="A1" s="824" t="s">
        <v>990</v>
      </c>
      <c r="B1" s="824"/>
    </row>
    <row r="2" spans="1:6" ht="17" thickBot="1" x14ac:dyDescent="0.25"/>
    <row r="3" spans="1:6" ht="20" thickBot="1" x14ac:dyDescent="0.3">
      <c r="A3" s="825" t="s">
        <v>696</v>
      </c>
      <c r="B3" s="826"/>
      <c r="C3" s="637">
        <v>2022</v>
      </c>
      <c r="D3" s="757"/>
    </row>
    <row r="4" spans="1:6" ht="17" thickBot="1" x14ac:dyDescent="0.25">
      <c r="A4" s="35" t="s">
        <v>979</v>
      </c>
      <c r="B4" s="6"/>
      <c r="C4" s="770">
        <v>1</v>
      </c>
    </row>
    <row r="5" spans="1:6" ht="17" thickBot="1" x14ac:dyDescent="0.25"/>
    <row r="6" spans="1:6" ht="21" thickBot="1" x14ac:dyDescent="0.25">
      <c r="A6" s="641" t="s">
        <v>970</v>
      </c>
      <c r="B6" s="641" t="s">
        <v>987</v>
      </c>
      <c r="C6" s="641" t="s">
        <v>980</v>
      </c>
      <c r="D6" s="641" t="s">
        <v>564</v>
      </c>
      <c r="E6" s="449">
        <f>C3</f>
        <v>2022</v>
      </c>
      <c r="F6" s="449" t="s">
        <v>363</v>
      </c>
    </row>
    <row r="7" spans="1:6" x14ac:dyDescent="0.2">
      <c r="A7" s="767" t="s">
        <v>644</v>
      </c>
      <c r="B7" s="768" t="s">
        <v>984</v>
      </c>
      <c r="C7" s="768" t="s">
        <v>981</v>
      </c>
      <c r="D7" s="780">
        <v>0</v>
      </c>
      <c r="E7" s="776">
        <v>0</v>
      </c>
      <c r="F7" s="771">
        <f>E7/$C$4</f>
        <v>0</v>
      </c>
    </row>
    <row r="8" spans="1:6" x14ac:dyDescent="0.2">
      <c r="A8" s="241"/>
      <c r="B8" t="s">
        <v>960</v>
      </c>
      <c r="C8" t="s">
        <v>982</v>
      </c>
      <c r="D8" s="781">
        <v>0</v>
      </c>
      <c r="E8" s="777">
        <v>0</v>
      </c>
      <c r="F8" s="772">
        <v>0</v>
      </c>
    </row>
    <row r="9" spans="1:6" x14ac:dyDescent="0.2">
      <c r="A9" s="241"/>
      <c r="B9" t="s">
        <v>962</v>
      </c>
      <c r="C9" t="s">
        <v>982</v>
      </c>
      <c r="D9" s="781">
        <v>0</v>
      </c>
      <c r="E9" s="777">
        <v>0</v>
      </c>
      <c r="F9" s="772">
        <f t="shared" ref="F9:F15" si="0">E9/$C$4</f>
        <v>0</v>
      </c>
    </row>
    <row r="10" spans="1:6" x14ac:dyDescent="0.2">
      <c r="A10" s="241"/>
      <c r="B10" t="s">
        <v>961</v>
      </c>
      <c r="C10" t="s">
        <v>982</v>
      </c>
      <c r="D10" s="781">
        <v>0</v>
      </c>
      <c r="E10" s="777">
        <v>0</v>
      </c>
      <c r="F10" s="772">
        <f t="shared" si="0"/>
        <v>0</v>
      </c>
    </row>
    <row r="11" spans="1:6" x14ac:dyDescent="0.2">
      <c r="A11" s="241"/>
      <c r="B11" t="s">
        <v>957</v>
      </c>
      <c r="C11" t="s">
        <v>983</v>
      </c>
      <c r="D11" s="781">
        <v>0</v>
      </c>
      <c r="E11" s="777">
        <v>0</v>
      </c>
      <c r="F11" s="772">
        <f t="shared" si="0"/>
        <v>0</v>
      </c>
    </row>
    <row r="12" spans="1:6" x14ac:dyDescent="0.2">
      <c r="A12" s="241"/>
      <c r="B12" t="s">
        <v>958</v>
      </c>
      <c r="C12" t="s">
        <v>983</v>
      </c>
      <c r="D12" s="781">
        <v>0</v>
      </c>
      <c r="E12" s="777">
        <v>0</v>
      </c>
      <c r="F12" s="772">
        <f t="shared" si="0"/>
        <v>0</v>
      </c>
    </row>
    <row r="13" spans="1:6" x14ac:dyDescent="0.2">
      <c r="A13" s="241"/>
      <c r="B13" t="s">
        <v>959</v>
      </c>
      <c r="C13" t="s">
        <v>983</v>
      </c>
      <c r="D13" s="781">
        <v>0</v>
      </c>
      <c r="E13" s="777">
        <v>0</v>
      </c>
      <c r="F13" s="772">
        <f t="shared" si="0"/>
        <v>0</v>
      </c>
    </row>
    <row r="14" spans="1:6" x14ac:dyDescent="0.2">
      <c r="A14" s="241"/>
      <c r="B14" t="s">
        <v>985</v>
      </c>
      <c r="C14" t="s">
        <v>986</v>
      </c>
      <c r="D14" s="781">
        <v>0</v>
      </c>
      <c r="E14" s="777">
        <v>0</v>
      </c>
      <c r="F14" s="772">
        <f t="shared" si="0"/>
        <v>0</v>
      </c>
    </row>
    <row r="15" spans="1:6" ht="17" thickBot="1" x14ac:dyDescent="0.25">
      <c r="A15" s="264"/>
      <c r="B15" s="142" t="s">
        <v>991</v>
      </c>
      <c r="C15" s="142" t="s">
        <v>989</v>
      </c>
      <c r="D15" s="782">
        <v>0</v>
      </c>
      <c r="E15" s="778">
        <v>0</v>
      </c>
      <c r="F15" s="773">
        <f t="shared" si="0"/>
        <v>0</v>
      </c>
    </row>
    <row r="16" spans="1:6" ht="17" thickBot="1" x14ac:dyDescent="0.25">
      <c r="D16" s="52"/>
      <c r="E16" s="52"/>
      <c r="F16" s="774">
        <f>SUM(F7:F15)</f>
        <v>0</v>
      </c>
    </row>
    <row r="17" spans="1:6" ht="17" thickBot="1" x14ac:dyDescent="0.25"/>
    <row r="18" spans="1:6" ht="21" thickBot="1" x14ac:dyDescent="0.25">
      <c r="A18" s="641" t="s">
        <v>970</v>
      </c>
      <c r="B18" s="641" t="s">
        <v>964</v>
      </c>
      <c r="C18" s="641" t="s">
        <v>700</v>
      </c>
      <c r="D18" s="641" t="s">
        <v>564</v>
      </c>
      <c r="E18" s="449">
        <f>C3</f>
        <v>2022</v>
      </c>
      <c r="F18" s="449" t="s">
        <v>988</v>
      </c>
    </row>
    <row r="19" spans="1:6" x14ac:dyDescent="0.2">
      <c r="A19" s="767" t="s">
        <v>964</v>
      </c>
      <c r="B19" s="768" t="s">
        <v>698</v>
      </c>
      <c r="C19" s="768" t="s">
        <v>971</v>
      </c>
      <c r="D19" s="784">
        <v>0</v>
      </c>
      <c r="E19" s="776">
        <v>0</v>
      </c>
    </row>
    <row r="20" spans="1:6" x14ac:dyDescent="0.2">
      <c r="A20" s="241"/>
      <c r="B20" t="s">
        <v>699</v>
      </c>
      <c r="C20" t="s">
        <v>971</v>
      </c>
      <c r="D20" s="785">
        <v>0</v>
      </c>
      <c r="E20" s="777">
        <v>0</v>
      </c>
    </row>
    <row r="21" spans="1:6" x14ac:dyDescent="0.2">
      <c r="A21" s="241"/>
      <c r="B21" t="s">
        <v>931</v>
      </c>
      <c r="C21" t="s">
        <v>971</v>
      </c>
      <c r="D21" s="785">
        <v>0</v>
      </c>
      <c r="E21" s="777">
        <v>0</v>
      </c>
    </row>
    <row r="22" spans="1:6" x14ac:dyDescent="0.2">
      <c r="A22" s="241"/>
      <c r="B22" t="s">
        <v>932</v>
      </c>
      <c r="C22" t="s">
        <v>971</v>
      </c>
      <c r="D22" s="785">
        <v>0</v>
      </c>
      <c r="E22" s="777">
        <v>0</v>
      </c>
    </row>
    <row r="23" spans="1:6" ht="17" thickBot="1" x14ac:dyDescent="0.25">
      <c r="A23" s="264"/>
      <c r="B23" s="142" t="s">
        <v>381</v>
      </c>
      <c r="C23" s="142" t="s">
        <v>971</v>
      </c>
      <c r="D23" s="786">
        <v>1</v>
      </c>
      <c r="E23" s="778">
        <v>0</v>
      </c>
    </row>
    <row r="24" spans="1:6" ht="17" thickBot="1" x14ac:dyDescent="0.25">
      <c r="C24" s="22" t="s">
        <v>203</v>
      </c>
      <c r="D24" s="783">
        <f>SUM(D19:D23)</f>
        <v>1</v>
      </c>
      <c r="E24" s="779">
        <f>SUM(E19:E23)</f>
        <v>0</v>
      </c>
      <c r="F24" s="787">
        <f>E24/D24</f>
        <v>0</v>
      </c>
    </row>
    <row r="25" spans="1:6" ht="17" thickBot="1" x14ac:dyDescent="0.25"/>
    <row r="26" spans="1:6" ht="21" thickBot="1" x14ac:dyDescent="0.25">
      <c r="A26" s="641" t="s">
        <v>976</v>
      </c>
      <c r="B26" s="641" t="s">
        <v>977</v>
      </c>
      <c r="C26" s="641" t="s">
        <v>978</v>
      </c>
      <c r="D26" s="828">
        <f>C3</f>
        <v>2022</v>
      </c>
      <c r="E26" s="829"/>
    </row>
    <row r="27" spans="1:6" x14ac:dyDescent="0.2">
      <c r="A27" s="767" t="s">
        <v>972</v>
      </c>
      <c r="B27" s="768" t="s">
        <v>634</v>
      </c>
      <c r="C27" s="768" t="s">
        <v>974</v>
      </c>
      <c r="D27" s="830">
        <v>0.19500000000000001</v>
      </c>
      <c r="E27" s="831"/>
    </row>
    <row r="28" spans="1:6" ht="17" thickBot="1" x14ac:dyDescent="0.25">
      <c r="A28" s="264"/>
      <c r="B28" s="142"/>
      <c r="C28" s="142" t="s">
        <v>973</v>
      </c>
      <c r="D28" s="832">
        <v>3.23</v>
      </c>
      <c r="E28" s="833"/>
    </row>
    <row r="30" spans="1:6" x14ac:dyDescent="0.2">
      <c r="A30" s="827" t="s">
        <v>975</v>
      </c>
      <c r="B30" s="827"/>
    </row>
  </sheetData>
  <mergeCells count="6">
    <mergeCell ref="A1:B1"/>
    <mergeCell ref="A3:B3"/>
    <mergeCell ref="A30:B30"/>
    <mergeCell ref="D26:E26"/>
    <mergeCell ref="D27:E27"/>
    <mergeCell ref="D28:E28"/>
  </mergeCells>
  <conditionalFormatting sqref="F16">
    <cfRule type="cellIs" dxfId="51" priority="10" operator="notEqual">
      <formula>1</formula>
    </cfRule>
  </conditionalFormatting>
  <conditionalFormatting sqref="F24">
    <cfRule type="cellIs" dxfId="50" priority="1" stopIfTrue="1" operator="lessThan">
      <formula>1</formula>
    </cfRule>
    <cfRule type="cellIs" dxfId="49" priority="6" stopIfTrue="1" operator="greaterThan">
      <formula>1</formula>
    </cfRule>
  </conditionalFormatting>
  <pageMargins left="0.7" right="0.7" top="0.75" bottom="0.75" header="0.3" footer="0.3"/>
  <pageSetup paperSize="9"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70EC-4FBB-8A4E-AB78-021B069531D4}">
  <dimension ref="A1:E29"/>
  <sheetViews>
    <sheetView workbookViewId="0">
      <selection activeCell="H23" sqref="H23"/>
    </sheetView>
  </sheetViews>
  <sheetFormatPr baseColWidth="10" defaultRowHeight="16" x14ac:dyDescent="0.2"/>
  <cols>
    <col min="1" max="1" width="38.1640625" bestFit="1" customWidth="1"/>
    <col min="2" max="2" width="16" bestFit="1" customWidth="1"/>
  </cols>
  <sheetData>
    <row r="1" spans="1:2" x14ac:dyDescent="0.2">
      <c r="A1" s="68"/>
      <c r="B1" s="68" t="s">
        <v>286</v>
      </c>
    </row>
    <row r="2" spans="1:2" x14ac:dyDescent="0.2">
      <c r="A2" s="68" t="s">
        <v>265</v>
      </c>
      <c r="B2" s="68">
        <v>0.04</v>
      </c>
    </row>
    <row r="3" spans="1:2" x14ac:dyDescent="0.2">
      <c r="A3" s="68"/>
      <c r="B3" s="68"/>
    </row>
    <row r="4" spans="1:2" x14ac:dyDescent="0.2">
      <c r="A4" s="68" t="s">
        <v>201</v>
      </c>
      <c r="B4" s="68"/>
    </row>
    <row r="5" spans="1:2" x14ac:dyDescent="0.2">
      <c r="A5" s="68" t="s">
        <v>272</v>
      </c>
      <c r="B5" s="68">
        <v>1</v>
      </c>
    </row>
    <row r="6" spans="1:2" x14ac:dyDescent="0.2">
      <c r="A6" s="68" t="s">
        <v>273</v>
      </c>
      <c r="B6" s="68">
        <f>B25</f>
        <v>16</v>
      </c>
    </row>
    <row r="7" spans="1:2" x14ac:dyDescent="0.2">
      <c r="A7" s="68"/>
      <c r="B7" s="68"/>
    </row>
    <row r="8" spans="1:2" x14ac:dyDescent="0.2">
      <c r="A8" s="68" t="s">
        <v>285</v>
      </c>
      <c r="B8" s="68"/>
    </row>
    <row r="9" spans="1:2" x14ac:dyDescent="0.2">
      <c r="A9" s="68" t="s">
        <v>287</v>
      </c>
      <c r="B9" s="68">
        <v>1</v>
      </c>
    </row>
    <row r="10" spans="1:2" x14ac:dyDescent="0.2">
      <c r="A10" s="68" t="s">
        <v>274</v>
      </c>
      <c r="B10" s="68">
        <v>1</v>
      </c>
    </row>
    <row r="11" spans="1:2" x14ac:dyDescent="0.2">
      <c r="A11" s="68" t="s">
        <v>288</v>
      </c>
      <c r="B11" s="68">
        <v>1</v>
      </c>
    </row>
    <row r="12" spans="1:2" x14ac:dyDescent="0.2">
      <c r="A12" s="68" t="s">
        <v>275</v>
      </c>
      <c r="B12" s="68">
        <v>1</v>
      </c>
    </row>
    <row r="13" spans="1:2" x14ac:dyDescent="0.2">
      <c r="A13" s="68" t="s">
        <v>279</v>
      </c>
      <c r="B13" s="68">
        <v>1</v>
      </c>
    </row>
    <row r="14" spans="1:2" x14ac:dyDescent="0.2">
      <c r="A14" s="68" t="s">
        <v>278</v>
      </c>
      <c r="B14" s="68">
        <v>1</v>
      </c>
    </row>
    <row r="15" spans="1:2" x14ac:dyDescent="0.2">
      <c r="A15" s="68" t="s">
        <v>280</v>
      </c>
      <c r="B15" s="68">
        <v>1</v>
      </c>
    </row>
    <row r="16" spans="1:2" x14ac:dyDescent="0.2">
      <c r="A16" s="68" t="s">
        <v>276</v>
      </c>
      <c r="B16" s="68">
        <v>1</v>
      </c>
    </row>
    <row r="17" spans="1:5" x14ac:dyDescent="0.2">
      <c r="A17" s="68" t="s">
        <v>277</v>
      </c>
      <c r="B17" s="68">
        <v>1</v>
      </c>
    </row>
    <row r="18" spans="1:5" x14ac:dyDescent="0.2">
      <c r="A18" s="68" t="s">
        <v>281</v>
      </c>
      <c r="B18" s="68">
        <v>1</v>
      </c>
    </row>
    <row r="19" spans="1:5" x14ac:dyDescent="0.2">
      <c r="A19" s="68" t="s">
        <v>282</v>
      </c>
      <c r="B19" s="68">
        <v>1</v>
      </c>
    </row>
    <row r="20" spans="1:5" x14ac:dyDescent="0.2">
      <c r="A20" s="68" t="s">
        <v>283</v>
      </c>
      <c r="B20" s="68">
        <v>1</v>
      </c>
    </row>
    <row r="21" spans="1:5" x14ac:dyDescent="0.2">
      <c r="A21" s="68" t="s">
        <v>284</v>
      </c>
      <c r="B21" s="68">
        <v>1</v>
      </c>
    </row>
    <row r="22" spans="1:5" x14ac:dyDescent="0.2">
      <c r="A22" s="68" t="s">
        <v>297</v>
      </c>
      <c r="B22" s="68">
        <v>1</v>
      </c>
    </row>
    <row r="23" spans="1:5" x14ac:dyDescent="0.2">
      <c r="A23" s="68" t="s">
        <v>296</v>
      </c>
      <c r="B23" s="68">
        <v>1</v>
      </c>
    </row>
    <row r="24" spans="1:5" x14ac:dyDescent="0.2">
      <c r="A24" s="68" t="s">
        <v>298</v>
      </c>
      <c r="B24" s="68">
        <v>1</v>
      </c>
    </row>
    <row r="25" spans="1:5" x14ac:dyDescent="0.2">
      <c r="A25" s="68" t="s">
        <v>167</v>
      </c>
      <c r="B25" s="68">
        <f>SUM(B9:B24)</f>
        <v>16</v>
      </c>
      <c r="D25" s="68" t="s">
        <v>264</v>
      </c>
    </row>
    <row r="27" spans="1:5" x14ac:dyDescent="0.2">
      <c r="D27" t="s">
        <v>340</v>
      </c>
    </row>
    <row r="28" spans="1:5" x14ac:dyDescent="0.2">
      <c r="D28" t="s">
        <v>341</v>
      </c>
    </row>
    <row r="29" spans="1:5" x14ac:dyDescent="0.2">
      <c r="D29">
        <v>2400</v>
      </c>
      <c r="E29" t="s">
        <v>258</v>
      </c>
    </row>
  </sheetData>
  <pageMargins left="0.7" right="0.7" top="0.75" bottom="0.75" header="0.3" footer="0.3"/>
  <pageSetup paperSize="9" orientation="portrait" horizontalDpi="0" verticalDpi="0"/>
  <drawing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CDBC5-1226-1B4C-A04C-C11998113EE0}">
  <dimension ref="A1:AH5"/>
  <sheetViews>
    <sheetView topLeftCell="N1" workbookViewId="0">
      <selection activeCell="W2" sqref="W2:W5"/>
    </sheetView>
  </sheetViews>
  <sheetFormatPr baseColWidth="10" defaultColWidth="11" defaultRowHeight="16" x14ac:dyDescent="0.2"/>
  <cols>
    <col min="1" max="1" width="27.33203125" bestFit="1" customWidth="1"/>
    <col min="2" max="2" width="15.6640625" bestFit="1" customWidth="1"/>
    <col min="11" max="21" width="12.1640625" bestFit="1" customWidth="1"/>
  </cols>
  <sheetData>
    <row r="1" spans="1:34" x14ac:dyDescent="0.2">
      <c r="A1" s="149" t="str">
        <f>'Calculatie sheet'!M3</f>
        <v>Duiker &lt;1m (PE)</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sheet'!M83</f>
        <v>16.53</v>
      </c>
      <c r="E2" s="758" t="s">
        <v>965</v>
      </c>
      <c r="H2" s="572">
        <f>C2*'Calculatie sheet'!$M$7</f>
        <v>0</v>
      </c>
      <c r="J2" s="758" t="s">
        <v>965</v>
      </c>
      <c r="K2" s="571">
        <f>(LOOKUP('Calculatie sheet'!$M$2,'Objectenoverzicht aantallen'!$A:$A,'Objectenoverzicht aantallen'!$C:$C)*'Calculatie sheet'!$M83+LOOKUP('Calculatie sheet'!$E$2,'Objectenoverzicht aantallen'!$A:$A,'Objectenoverzicht aantallen'!E:E)*'Calculatie sheet'!$M83)/1000</f>
        <v>0</v>
      </c>
      <c r="L2" s="571">
        <f>(LOOKUP('Calculatie sheet'!$M$2,'Objectenoverzicht aantallen'!$A:$A,'Objectenoverzicht aantallen'!$C:$C)*'Calculatie sheet'!$M83+LOOKUP('Calculatie sheet'!$E$2,'Objectenoverzicht aantallen'!$A:$A,'Objectenoverzicht aantallen'!E:E)*'Calculatie sheet'!$M83+LOOKUP('Calculatie sheet'!$E$2,'Objectenoverzicht aantallen'!$A:$A,'Objectenoverzicht aantallen'!F:F)*'Calculatie sheet'!$M83)/1000</f>
        <v>0</v>
      </c>
      <c r="M2" s="571">
        <f>(LOOKUP('Calculatie sheet'!$M$2,'Objectenoverzicht aantallen'!$A:$A,'Objectenoverzicht aantallen'!$C:$C)*'Calculatie sheet'!$M83+LOOKUP('Calculatie sheet'!$E$2,'Objectenoverzicht aantallen'!$A:$A,'Objectenoverzicht aantallen'!E:E)*'Calculatie sheet'!$M83+LOOKUP('Calculatie sheet'!$E$2,'Objectenoverzicht aantallen'!$A:$A,'Objectenoverzicht aantallen'!F:F)*'Calculatie sheet'!$M83+LOOKUP('Calculatie sheet'!$E$2,'Objectenoverzicht aantallen'!$A:$A,'Objectenoverzicht aantallen'!G:G)*'Calculatie sheet'!$M83)/1000</f>
        <v>0</v>
      </c>
      <c r="N2" s="571">
        <f>(LOOKUP('Calculatie sheet'!$M$2,'Objectenoverzicht aantallen'!$A:$A,'Objectenoverzicht aantallen'!$C:$C)*'Calculatie sheet'!$M83+LOOKUP('Calculatie sheet'!$E$2,'Objectenoverzicht aantallen'!$A:$A,'Objectenoverzicht aantallen'!E:E)*'Calculatie sheet'!$M83+LOOKUP('Calculatie sheet'!$E$2,'Objectenoverzicht aantallen'!$A:$A,'Objectenoverzicht aantallen'!F:F)*'Calculatie sheet'!$M83+LOOKUP('Calculatie sheet'!$E$2,'Objectenoverzicht aantallen'!$A:$A,'Objectenoverzicht aantallen'!G:G)*'Calculatie sheet'!$M83+LOOKUP('Calculatie sheet'!$E$2,'Objectenoverzicht aantallen'!$A:$A,'Objectenoverzicht aantallen'!H:H)*'Calculatie sheet'!$M83)/1000</f>
        <v>0</v>
      </c>
      <c r="O2" s="571">
        <f>(LOOKUP('Calculatie sheet'!$M$2,'Objectenoverzicht aantallen'!$A:$A,'Objectenoverzicht aantallen'!$C:$C)*'Calculatie sheet'!$M83+LOOKUP('Calculatie sheet'!$E$2,'Objectenoverzicht aantallen'!$A:$A,'Objectenoverzicht aantallen'!E:E)*'Calculatie sheet'!$M83+LOOKUP('Calculatie sheet'!$E$2,'Objectenoverzicht aantallen'!$A:$A,'Objectenoverzicht aantallen'!F:F)*'Calculatie sheet'!$M83+LOOKUP('Calculatie sheet'!$E$2,'Objectenoverzicht aantallen'!$A:$A,'Objectenoverzicht aantallen'!G:G)*'Calculatie sheet'!$M83+LOOKUP('Calculatie sheet'!$E$2,'Objectenoverzicht aantallen'!$A:$A,'Objectenoverzicht aantallen'!H:H)*'Calculatie sheet'!$M83+LOOKUP('Calculatie sheet'!$E$2,'Objectenoverzicht aantallen'!$A:$A,'Objectenoverzicht aantallen'!I:I)*'Calculatie sheet'!$M83)/1000</f>
        <v>0</v>
      </c>
      <c r="P2" s="571">
        <f>(LOOKUP('Calculatie sheet'!$M$2,'Objectenoverzicht aantallen'!$A:$A,'Objectenoverzicht aantallen'!$C:$C)*'Calculatie sheet'!$M83+LOOKUP('Calculatie sheet'!$E$2,'Objectenoverzicht aantallen'!$A:$A,'Objectenoverzicht aantallen'!E:E)*'Calculatie sheet'!$M83+LOOKUP('Calculatie sheet'!$E$2,'Objectenoverzicht aantallen'!$A:$A,'Objectenoverzicht aantallen'!F:F)*'Calculatie sheet'!$M83+LOOKUP('Calculatie sheet'!$E$2,'Objectenoverzicht aantallen'!$A:$A,'Objectenoverzicht aantallen'!G:G)*'Calculatie sheet'!$M83+LOOKUP('Calculatie sheet'!$E$2,'Objectenoverzicht aantallen'!$A:$A,'Objectenoverzicht aantallen'!H:H)*'Calculatie sheet'!$M83+LOOKUP('Calculatie sheet'!$E$2,'Objectenoverzicht aantallen'!$A:$A,'Objectenoverzicht aantallen'!I:I)*'Calculatie sheet'!$M83+LOOKUP('Calculatie sheet'!$E$2,'Objectenoverzicht aantallen'!$A:$A,'Objectenoverzicht aantallen'!J:J)*'Calculatie sheet'!$M83)/1000</f>
        <v>0</v>
      </c>
      <c r="Q2" s="571">
        <f>(LOOKUP('Calculatie sheet'!$M$2,'Objectenoverzicht aantallen'!$A:$A,'Objectenoverzicht aantallen'!$C:$C)*'Calculatie sheet'!$M83+LOOKUP('Calculatie sheet'!$E$2,'Objectenoverzicht aantallen'!$A:$A,'Objectenoverzicht aantallen'!E:E)*'Calculatie sheet'!$M83+LOOKUP('Calculatie sheet'!$E$2,'Objectenoverzicht aantallen'!$A:$A,'Objectenoverzicht aantallen'!F:F)*'Calculatie sheet'!$M83+LOOKUP('Calculatie sheet'!$E$2,'Objectenoverzicht aantallen'!$A:$A,'Objectenoverzicht aantallen'!G:G)*'Calculatie sheet'!$M83+LOOKUP('Calculatie sheet'!$E$2,'Objectenoverzicht aantallen'!$A:$A,'Objectenoverzicht aantallen'!H:H)*'Calculatie sheet'!$M83+LOOKUP('Calculatie sheet'!$E$2,'Objectenoverzicht aantallen'!$A:$A,'Objectenoverzicht aantallen'!I:I)*'Calculatie sheet'!$M83+LOOKUP('Calculatie sheet'!$E$2,'Objectenoverzicht aantallen'!$A:$A,'Objectenoverzicht aantallen'!J:J)*'Calculatie sheet'!$M83+LOOKUP('Calculatie sheet'!$E$2,'Objectenoverzicht aantallen'!$A:$A,'Objectenoverzicht aantallen'!K:K)*'Calculatie sheet'!$M83)/1000</f>
        <v>0</v>
      </c>
      <c r="R2" s="571">
        <f>(LOOKUP('Calculatie sheet'!$M$2,'Objectenoverzicht aantallen'!$A:$A,'Objectenoverzicht aantallen'!$C:$C)*'Calculatie sheet'!$M83+LOOKUP('Calculatie sheet'!$E$2,'Objectenoverzicht aantallen'!$A:$A,'Objectenoverzicht aantallen'!E:E)*'Calculatie sheet'!$M83+LOOKUP('Calculatie sheet'!$E$2,'Objectenoverzicht aantallen'!$A:$A,'Objectenoverzicht aantallen'!F:F)*'Calculatie sheet'!$M83+LOOKUP('Calculatie sheet'!$E$2,'Objectenoverzicht aantallen'!$A:$A,'Objectenoverzicht aantallen'!G:G)*'Calculatie sheet'!$M83+LOOKUP('Calculatie sheet'!$E$2,'Objectenoverzicht aantallen'!$A:$A,'Objectenoverzicht aantallen'!H:H)*'Calculatie sheet'!$M83+LOOKUP('Calculatie sheet'!$E$2,'Objectenoverzicht aantallen'!$A:$A,'Objectenoverzicht aantallen'!I:I)*'Calculatie sheet'!$M83+LOOKUP('Calculatie sheet'!$E$2,'Objectenoverzicht aantallen'!$A:$A,'Objectenoverzicht aantallen'!J:J)*'Calculatie sheet'!$M83+LOOKUP('Calculatie sheet'!$E$2,'Objectenoverzicht aantallen'!$A:$A,'Objectenoverzicht aantallen'!K:K)*'Calculatie sheet'!$M83+LOOKUP('Calculatie sheet'!$E$2,'Objectenoverzicht aantallen'!$A:$A,'Objectenoverzicht aantallen'!L:L)*'Calculatie sheet'!$M83)/1000</f>
        <v>0</v>
      </c>
      <c r="S2" s="571">
        <f>(LOOKUP('Calculatie sheet'!$M$2,'Objectenoverzicht aantallen'!$A:$A,'Objectenoverzicht aantallen'!$C:$C)*'Calculatie sheet'!$M83+LOOKUP('Calculatie sheet'!$E$2,'Objectenoverzicht aantallen'!$A:$A,'Objectenoverzicht aantallen'!E:E)*'Calculatie sheet'!$M83+LOOKUP('Calculatie sheet'!$E$2,'Objectenoverzicht aantallen'!$A:$A,'Objectenoverzicht aantallen'!F:F)*'Calculatie sheet'!$M83+LOOKUP('Calculatie sheet'!$E$2,'Objectenoverzicht aantallen'!$A:$A,'Objectenoverzicht aantallen'!G:G)*'Calculatie sheet'!$M83+LOOKUP('Calculatie sheet'!$E$2,'Objectenoverzicht aantallen'!$A:$A,'Objectenoverzicht aantallen'!H:H)*'Calculatie sheet'!$M83+LOOKUP('Calculatie sheet'!$E$2,'Objectenoverzicht aantallen'!$A:$A,'Objectenoverzicht aantallen'!I:I)*'Calculatie sheet'!$M83+LOOKUP('Calculatie sheet'!$E$2,'Objectenoverzicht aantallen'!$A:$A,'Objectenoverzicht aantallen'!J:J)*'Calculatie sheet'!$M83+LOOKUP('Calculatie sheet'!$E$2,'Objectenoverzicht aantallen'!$A:$A,'Objectenoverzicht aantallen'!K:K)*'Calculatie sheet'!$M83+LOOKUP('Calculatie sheet'!$E$2,'Objectenoverzicht aantallen'!$A:$A,'Objectenoverzicht aantallen'!L:L)*'Calculatie sheet'!$M83+LOOKUP('Calculatie sheet'!$E$2,'Objectenoverzicht aantallen'!$A:$A,'Objectenoverzicht aantallen'!M:M)*'Calculatie sheet'!$M83)/1000</f>
        <v>0</v>
      </c>
      <c r="T2" s="571">
        <f>(LOOKUP('Calculatie sheet'!$M$2,'Objectenoverzicht aantallen'!$A:$A,'Objectenoverzicht aantallen'!$C:$C)*'Calculatie sheet'!$M83+LOOKUP('Calculatie sheet'!$E$2,'Objectenoverzicht aantallen'!$A:$A,'Objectenoverzicht aantallen'!E:E)*'Calculatie sheet'!$M83+LOOKUP('Calculatie sheet'!$E$2,'Objectenoverzicht aantallen'!$A:$A,'Objectenoverzicht aantallen'!F:F)*'Calculatie sheet'!$M83+LOOKUP('Calculatie sheet'!$E$2,'Objectenoverzicht aantallen'!$A:$A,'Objectenoverzicht aantallen'!G:G)*'Calculatie sheet'!$M83+LOOKUP('Calculatie sheet'!$E$2,'Objectenoverzicht aantallen'!$A:$A,'Objectenoverzicht aantallen'!H:H)*'Calculatie sheet'!$M83+LOOKUP('Calculatie sheet'!$E$2,'Objectenoverzicht aantallen'!$A:$A,'Objectenoverzicht aantallen'!I:I)*'Calculatie sheet'!$M83+LOOKUP('Calculatie sheet'!$E$2,'Objectenoverzicht aantallen'!$A:$A,'Objectenoverzicht aantallen'!J:J)*'Calculatie sheet'!$M83+LOOKUP('Calculatie sheet'!$E$2,'Objectenoverzicht aantallen'!$A:$A,'Objectenoverzicht aantallen'!K:K)*'Calculatie sheet'!$M83+LOOKUP('Calculatie sheet'!$E$2,'Objectenoverzicht aantallen'!$A:$A,'Objectenoverzicht aantallen'!L:L)*'Calculatie sheet'!$M83+LOOKUP('Calculatie sheet'!$E$2,'Objectenoverzicht aantallen'!$A:$A,'Objectenoverzicht aantallen'!M:M)*'Calculatie sheet'!$M83+LOOKUP('Calculatie sheet'!$E$2,'Objectenoverzicht aantallen'!$A:$A,'Objectenoverzicht aantallen'!N:N)*'Calculatie sheet'!$M83)/1000</f>
        <v>0</v>
      </c>
      <c r="U2" s="571">
        <f>(LOOKUP('Calculatie sheet'!$M$2,'Objectenoverzicht aantallen'!$A:$A,'Objectenoverzicht aantallen'!$C:$C)*'Calculatie sheet'!$M83+LOOKUP('Calculatie sheet'!$E$2,'Objectenoverzicht aantallen'!$A:$A,'Objectenoverzicht aantallen'!E:E)*'Calculatie sheet'!$M83+LOOKUP('Calculatie sheet'!$E$2,'Objectenoverzicht aantallen'!$A:$A,'Objectenoverzicht aantallen'!F:F)*'Calculatie sheet'!$M83+LOOKUP('Calculatie sheet'!$E$2,'Objectenoverzicht aantallen'!$A:$A,'Objectenoverzicht aantallen'!G:G)*'Calculatie sheet'!$M83+LOOKUP('Calculatie sheet'!$E$2,'Objectenoverzicht aantallen'!$A:$A,'Objectenoverzicht aantallen'!H:H)*'Calculatie sheet'!$M83+LOOKUP('Calculatie sheet'!$E$2,'Objectenoverzicht aantallen'!$A:$A,'Objectenoverzicht aantallen'!I:I)*'Calculatie sheet'!$M83+LOOKUP('Calculatie sheet'!$E$2,'Objectenoverzicht aantallen'!$A:$A,'Objectenoverzicht aantallen'!J:J)*'Calculatie sheet'!$M83+LOOKUP('Calculatie sheet'!$E$2,'Objectenoverzicht aantallen'!$A:$A,'Objectenoverzicht aantallen'!K:K)*'Calculatie sheet'!$M83+LOOKUP('Calculatie sheet'!$E$2,'Objectenoverzicht aantallen'!$A:$A,'Objectenoverzicht aantallen'!L:L)*'Calculatie sheet'!$M83+LOOKUP('Calculatie sheet'!$E$2,'Objectenoverzicht aantallen'!$A:$A,'Objectenoverzicht aantallen'!M:M)*'Calculatie sheet'!$M83+LOOKUP('Calculatie sheet'!$E$2,'Objectenoverzicht aantallen'!$A:$A,'Objectenoverzicht aantallen'!N:N)*'Calculatie sheet'!$M83+LOOKUP('Calculatie sheet'!$E$2,'Objectenoverzicht aantallen'!$A:$A,'Objectenoverzicht aantallen'!O:O)*'Calculatie sheet'!$M83)/1000</f>
        <v>0</v>
      </c>
      <c r="W2" s="758" t="s">
        <v>965</v>
      </c>
      <c r="X2" s="571">
        <f>(LOOKUP('Calculatie sheet'!$M$2,'Objectenoverzicht aantallen'!$A:$A,'Objectenoverzicht aantallen'!E:E)*'Calculatie sheet'!$M$83)/1000</f>
        <v>0</v>
      </c>
      <c r="Y2" s="571">
        <f>(LOOKUP('Calculatie sheet'!$M$2,'Objectenoverzicht aantallen'!$A:$A,'Objectenoverzicht aantallen'!F:F)*'Calculatie sheet'!$M$83)/1000</f>
        <v>0</v>
      </c>
      <c r="Z2" s="571">
        <f>(LOOKUP('Calculatie sheet'!$M$2,'Objectenoverzicht aantallen'!$A:$A,'Objectenoverzicht aantallen'!G:G)*'Calculatie sheet'!$M$83)/1000</f>
        <v>0</v>
      </c>
      <c r="AA2" s="571">
        <f>(LOOKUP('Calculatie sheet'!$M$2,'Objectenoverzicht aantallen'!$A:$A,'Objectenoverzicht aantallen'!H:H)*'Calculatie sheet'!$M$83)/1000</f>
        <v>0</v>
      </c>
      <c r="AB2" s="571">
        <f>(LOOKUP('Calculatie sheet'!$M$2,'Objectenoverzicht aantallen'!$A:$A,'Objectenoverzicht aantallen'!I:I)*'Calculatie sheet'!$M$83)/1000</f>
        <v>0</v>
      </c>
      <c r="AC2" s="571">
        <f>(LOOKUP('Calculatie sheet'!$M$2,'Objectenoverzicht aantallen'!$A:$A,'Objectenoverzicht aantallen'!J:J)*'Calculatie sheet'!$M$83)/1000</f>
        <v>0</v>
      </c>
      <c r="AD2" s="571">
        <f>(LOOKUP('Calculatie sheet'!$M$2,'Objectenoverzicht aantallen'!$A:$A,'Objectenoverzicht aantallen'!K:K)*'Calculatie sheet'!$M$83)/1000</f>
        <v>0</v>
      </c>
      <c r="AE2" s="571">
        <f>(LOOKUP('Calculatie sheet'!$M$2,'Objectenoverzicht aantallen'!$A:$A,'Objectenoverzicht aantallen'!L:L)*'Calculatie sheet'!$M$83)/1000</f>
        <v>0</v>
      </c>
      <c r="AF2" s="571">
        <f>(LOOKUP('Calculatie sheet'!$M$2,'Objectenoverzicht aantallen'!$A:$A,'Objectenoverzicht aantallen'!M:M)*'Calculatie sheet'!$M$83)/1000</f>
        <v>0</v>
      </c>
      <c r="AG2" s="571">
        <f>(LOOKUP('Calculatie sheet'!$M$2,'Objectenoverzicht aantallen'!$A:$A,'Objectenoverzicht aantallen'!N:N)*'Calculatie sheet'!$M$83)/1000</f>
        <v>0</v>
      </c>
      <c r="AH2" s="571">
        <f>(LOOKUP('Calculatie sheet'!$M$2,'Objectenoverzicht aantallen'!$A:$A,'Objectenoverzicht aantallen'!O:O)*'Calculatie sheet'!$M$83)/1000</f>
        <v>0</v>
      </c>
    </row>
    <row r="3" spans="1:34" s="31" customFormat="1" x14ac:dyDescent="0.2">
      <c r="B3" s="759" t="s">
        <v>966</v>
      </c>
      <c r="C3" s="45">
        <f>'Calculatie sheet'!M84</f>
        <v>0.87000000000000088</v>
      </c>
      <c r="D3"/>
      <c r="E3" s="759" t="s">
        <v>966</v>
      </c>
      <c r="F3"/>
      <c r="H3" s="572">
        <f>C3*'Calculatie sheet'!$M$7</f>
        <v>0</v>
      </c>
      <c r="I3"/>
      <c r="J3" s="759" t="s">
        <v>966</v>
      </c>
      <c r="K3" s="571">
        <f>(LOOKUP('Calculatie sheet'!$M$2,'Objectenoverzicht aantallen'!$A:$A,'Objectenoverzicht aantallen'!$C:$C)*'Calculatie sheet'!$M84+LOOKUP('Calculatie sheet'!$M$2,'Objectenoverzicht aantallen'!$A:$A,'Objectenoverzicht aantallen'!E:E)*'Calculatie sheet'!$M84)/1000</f>
        <v>0</v>
      </c>
      <c r="L3" s="571">
        <f>(LOOKUP('Calculatie sheet'!$M$2,'Objectenoverzicht aantallen'!$A:$A,'Objectenoverzicht aantallen'!$C:$C)*'Calculatie sheet'!$M84+LOOKUP('Calculatie sheet'!$E$2,'Objectenoverzicht aantallen'!$A:$A,'Objectenoverzicht aantallen'!E:E)*'Calculatie sheet'!$M84+LOOKUP('Calculatie sheet'!$E$2,'Objectenoverzicht aantallen'!$A:$A,'Objectenoverzicht aantallen'!F:F)*'Calculatie sheet'!$M84)/1000</f>
        <v>0</v>
      </c>
      <c r="M3" s="571">
        <f>(LOOKUP('Calculatie sheet'!$M$2,'Objectenoverzicht aantallen'!$A:$A,'Objectenoverzicht aantallen'!$C:$C)*'Calculatie sheet'!$M84+LOOKUP('Calculatie sheet'!$E$2,'Objectenoverzicht aantallen'!$A:$A,'Objectenoverzicht aantallen'!E:E)*'Calculatie sheet'!$M84+LOOKUP('Calculatie sheet'!$E$2,'Objectenoverzicht aantallen'!$A:$A,'Objectenoverzicht aantallen'!F:F)*'Calculatie sheet'!$M84+LOOKUP('Calculatie sheet'!$E$2,'Objectenoverzicht aantallen'!$A:$A,'Objectenoverzicht aantallen'!G:G)*'Calculatie sheet'!$M84)/1000</f>
        <v>0</v>
      </c>
      <c r="N3" s="571">
        <f>(LOOKUP('Calculatie sheet'!$M$2,'Objectenoverzicht aantallen'!$A:$A,'Objectenoverzicht aantallen'!$C:$C)*'Calculatie sheet'!$M84+LOOKUP('Calculatie sheet'!$E$2,'Objectenoverzicht aantallen'!$A:$A,'Objectenoverzicht aantallen'!E:E)*'Calculatie sheet'!$M84+LOOKUP('Calculatie sheet'!$E$2,'Objectenoverzicht aantallen'!$A:$A,'Objectenoverzicht aantallen'!F:F)*'Calculatie sheet'!$M84+LOOKUP('Calculatie sheet'!$E$2,'Objectenoverzicht aantallen'!$A:$A,'Objectenoverzicht aantallen'!G:G)*'Calculatie sheet'!$M84+LOOKUP('Calculatie sheet'!$E$2,'Objectenoverzicht aantallen'!$A:$A,'Objectenoverzicht aantallen'!H:H)*'Calculatie sheet'!$M84)/1000</f>
        <v>0</v>
      </c>
      <c r="O3" s="571">
        <f>(LOOKUP('Calculatie sheet'!$M$2,'Objectenoverzicht aantallen'!$A:$A,'Objectenoverzicht aantallen'!$C:$C)*'Calculatie sheet'!$M84+LOOKUP('Calculatie sheet'!$E$2,'Objectenoverzicht aantallen'!$A:$A,'Objectenoverzicht aantallen'!E:E)*'Calculatie sheet'!$M84+LOOKUP('Calculatie sheet'!$E$2,'Objectenoverzicht aantallen'!$A:$A,'Objectenoverzicht aantallen'!F:F)*'Calculatie sheet'!$M84+LOOKUP('Calculatie sheet'!$E$2,'Objectenoverzicht aantallen'!$A:$A,'Objectenoverzicht aantallen'!G:G)*'Calculatie sheet'!$M84+LOOKUP('Calculatie sheet'!$E$2,'Objectenoverzicht aantallen'!$A:$A,'Objectenoverzicht aantallen'!H:H)*'Calculatie sheet'!$M84+LOOKUP('Calculatie sheet'!$E$2,'Objectenoverzicht aantallen'!$A:$A,'Objectenoverzicht aantallen'!I:I)*'Calculatie sheet'!$M84)/1000</f>
        <v>0</v>
      </c>
      <c r="P3" s="571">
        <f>(LOOKUP('Calculatie sheet'!$M$2,'Objectenoverzicht aantallen'!$A:$A,'Objectenoverzicht aantallen'!$C:$C)*'Calculatie sheet'!$M84+LOOKUP('Calculatie sheet'!$E$2,'Objectenoverzicht aantallen'!$A:$A,'Objectenoverzicht aantallen'!E:E)*'Calculatie sheet'!$M84+LOOKUP('Calculatie sheet'!$E$2,'Objectenoverzicht aantallen'!$A:$A,'Objectenoverzicht aantallen'!F:F)*'Calculatie sheet'!$M84+LOOKUP('Calculatie sheet'!$E$2,'Objectenoverzicht aantallen'!$A:$A,'Objectenoverzicht aantallen'!G:G)*'Calculatie sheet'!$M84+LOOKUP('Calculatie sheet'!$E$2,'Objectenoverzicht aantallen'!$A:$A,'Objectenoverzicht aantallen'!H:H)*'Calculatie sheet'!$M84+LOOKUP('Calculatie sheet'!$E$2,'Objectenoverzicht aantallen'!$A:$A,'Objectenoverzicht aantallen'!I:I)*'Calculatie sheet'!$M84+LOOKUP('Calculatie sheet'!$E$2,'Objectenoverzicht aantallen'!$A:$A,'Objectenoverzicht aantallen'!J:J)*'Calculatie sheet'!$M84)/1000</f>
        <v>0</v>
      </c>
      <c r="Q3" s="571">
        <f>(LOOKUP('Calculatie sheet'!$M$2,'Objectenoverzicht aantallen'!$A:$A,'Objectenoverzicht aantallen'!$C:$C)*'Calculatie sheet'!$M84+LOOKUP('Calculatie sheet'!$E$2,'Objectenoverzicht aantallen'!$A:$A,'Objectenoverzicht aantallen'!E:E)*'Calculatie sheet'!$M84+LOOKUP('Calculatie sheet'!$E$2,'Objectenoverzicht aantallen'!$A:$A,'Objectenoverzicht aantallen'!F:F)*'Calculatie sheet'!$M84+LOOKUP('Calculatie sheet'!$E$2,'Objectenoverzicht aantallen'!$A:$A,'Objectenoverzicht aantallen'!G:G)*'Calculatie sheet'!$M84+LOOKUP('Calculatie sheet'!$E$2,'Objectenoverzicht aantallen'!$A:$A,'Objectenoverzicht aantallen'!H:H)*'Calculatie sheet'!$M84+LOOKUP('Calculatie sheet'!$E$2,'Objectenoverzicht aantallen'!$A:$A,'Objectenoverzicht aantallen'!I:I)*'Calculatie sheet'!$M84+LOOKUP('Calculatie sheet'!$E$2,'Objectenoverzicht aantallen'!$A:$A,'Objectenoverzicht aantallen'!J:J)*'Calculatie sheet'!$M84+LOOKUP('Calculatie sheet'!$E$2,'Objectenoverzicht aantallen'!$A:$A,'Objectenoverzicht aantallen'!K:K)*'Calculatie sheet'!$M84)/1000</f>
        <v>0</v>
      </c>
      <c r="R3" s="571">
        <f>(LOOKUP('Calculatie sheet'!$M$2,'Objectenoverzicht aantallen'!$A:$A,'Objectenoverzicht aantallen'!$C:$C)*'Calculatie sheet'!$M84+LOOKUP('Calculatie sheet'!$E$2,'Objectenoverzicht aantallen'!$A:$A,'Objectenoverzicht aantallen'!E:E)*'Calculatie sheet'!$M84+LOOKUP('Calculatie sheet'!$E$2,'Objectenoverzicht aantallen'!$A:$A,'Objectenoverzicht aantallen'!F:F)*'Calculatie sheet'!$M84+LOOKUP('Calculatie sheet'!$E$2,'Objectenoverzicht aantallen'!$A:$A,'Objectenoverzicht aantallen'!G:G)*'Calculatie sheet'!$M84+LOOKUP('Calculatie sheet'!$E$2,'Objectenoverzicht aantallen'!$A:$A,'Objectenoverzicht aantallen'!H:H)*'Calculatie sheet'!$M84+LOOKUP('Calculatie sheet'!$E$2,'Objectenoverzicht aantallen'!$A:$A,'Objectenoverzicht aantallen'!I:I)*'Calculatie sheet'!$M84+LOOKUP('Calculatie sheet'!$E$2,'Objectenoverzicht aantallen'!$A:$A,'Objectenoverzicht aantallen'!J:J)*'Calculatie sheet'!$M84+LOOKUP('Calculatie sheet'!$E$2,'Objectenoverzicht aantallen'!$A:$A,'Objectenoverzicht aantallen'!K:K)*'Calculatie sheet'!$M84+LOOKUP('Calculatie sheet'!$E$2,'Objectenoverzicht aantallen'!$A:$A,'Objectenoverzicht aantallen'!L:L)*'Calculatie sheet'!$M84)/1000</f>
        <v>0</v>
      </c>
      <c r="S3" s="571">
        <f>(LOOKUP('Calculatie sheet'!$M$2,'Objectenoverzicht aantallen'!$A:$A,'Objectenoverzicht aantallen'!$C:$C)*'Calculatie sheet'!$M84+LOOKUP('Calculatie sheet'!$E$2,'Objectenoverzicht aantallen'!$A:$A,'Objectenoverzicht aantallen'!E:E)*'Calculatie sheet'!$M84+LOOKUP('Calculatie sheet'!$E$2,'Objectenoverzicht aantallen'!$A:$A,'Objectenoverzicht aantallen'!F:F)*'Calculatie sheet'!$M84+LOOKUP('Calculatie sheet'!$E$2,'Objectenoverzicht aantallen'!$A:$A,'Objectenoverzicht aantallen'!G:G)*'Calculatie sheet'!$M84+LOOKUP('Calculatie sheet'!$E$2,'Objectenoverzicht aantallen'!$A:$A,'Objectenoverzicht aantallen'!H:H)*'Calculatie sheet'!$M84+LOOKUP('Calculatie sheet'!$E$2,'Objectenoverzicht aantallen'!$A:$A,'Objectenoverzicht aantallen'!I:I)*'Calculatie sheet'!$M84+LOOKUP('Calculatie sheet'!$E$2,'Objectenoverzicht aantallen'!$A:$A,'Objectenoverzicht aantallen'!J:J)*'Calculatie sheet'!$M84+LOOKUP('Calculatie sheet'!$E$2,'Objectenoverzicht aantallen'!$A:$A,'Objectenoverzicht aantallen'!K:K)*'Calculatie sheet'!$M84+LOOKUP('Calculatie sheet'!$E$2,'Objectenoverzicht aantallen'!$A:$A,'Objectenoverzicht aantallen'!L:L)*'Calculatie sheet'!$M84+LOOKUP('Calculatie sheet'!$E$2,'Objectenoverzicht aantallen'!$A:$A,'Objectenoverzicht aantallen'!M:M)*'Calculatie sheet'!$M84)/1000</f>
        <v>0</v>
      </c>
      <c r="T3" s="571">
        <f>(LOOKUP('Calculatie sheet'!$M$2,'Objectenoverzicht aantallen'!$A:$A,'Objectenoverzicht aantallen'!$C:$C)*'Calculatie sheet'!$M84+LOOKUP('Calculatie sheet'!$E$2,'Objectenoverzicht aantallen'!$A:$A,'Objectenoverzicht aantallen'!E:E)*'Calculatie sheet'!$M84+LOOKUP('Calculatie sheet'!$E$2,'Objectenoverzicht aantallen'!$A:$A,'Objectenoverzicht aantallen'!F:F)*'Calculatie sheet'!$M84+LOOKUP('Calculatie sheet'!$E$2,'Objectenoverzicht aantallen'!$A:$A,'Objectenoverzicht aantallen'!G:G)*'Calculatie sheet'!$M84+LOOKUP('Calculatie sheet'!$E$2,'Objectenoverzicht aantallen'!$A:$A,'Objectenoverzicht aantallen'!H:H)*'Calculatie sheet'!$M84+LOOKUP('Calculatie sheet'!$E$2,'Objectenoverzicht aantallen'!$A:$A,'Objectenoverzicht aantallen'!I:I)*'Calculatie sheet'!$M84+LOOKUP('Calculatie sheet'!$E$2,'Objectenoverzicht aantallen'!$A:$A,'Objectenoverzicht aantallen'!J:J)*'Calculatie sheet'!$M84+LOOKUP('Calculatie sheet'!$E$2,'Objectenoverzicht aantallen'!$A:$A,'Objectenoverzicht aantallen'!K:K)*'Calculatie sheet'!$M84+LOOKUP('Calculatie sheet'!$E$2,'Objectenoverzicht aantallen'!$A:$A,'Objectenoverzicht aantallen'!L:L)*'Calculatie sheet'!$M84+LOOKUP('Calculatie sheet'!$E$2,'Objectenoverzicht aantallen'!$A:$A,'Objectenoverzicht aantallen'!M:M)*'Calculatie sheet'!$M84+LOOKUP('Calculatie sheet'!$E$2,'Objectenoverzicht aantallen'!$A:$A,'Objectenoverzicht aantallen'!N:N)*'Calculatie sheet'!$M84)/1000</f>
        <v>0</v>
      </c>
      <c r="U3" s="571">
        <f>(LOOKUP('Calculatie sheet'!$M$2,'Objectenoverzicht aantallen'!$A:$A,'Objectenoverzicht aantallen'!$C:$C)*'Calculatie sheet'!$M84+LOOKUP('Calculatie sheet'!$E$2,'Objectenoverzicht aantallen'!$A:$A,'Objectenoverzicht aantallen'!E:E)*'Calculatie sheet'!$M84+LOOKUP('Calculatie sheet'!$E$2,'Objectenoverzicht aantallen'!$A:$A,'Objectenoverzicht aantallen'!F:F)*'Calculatie sheet'!$M84+LOOKUP('Calculatie sheet'!$E$2,'Objectenoverzicht aantallen'!$A:$A,'Objectenoverzicht aantallen'!G:G)*'Calculatie sheet'!$M84+LOOKUP('Calculatie sheet'!$E$2,'Objectenoverzicht aantallen'!$A:$A,'Objectenoverzicht aantallen'!H:H)*'Calculatie sheet'!$M84+LOOKUP('Calculatie sheet'!$E$2,'Objectenoverzicht aantallen'!$A:$A,'Objectenoverzicht aantallen'!I:I)*'Calculatie sheet'!$M84+LOOKUP('Calculatie sheet'!$E$2,'Objectenoverzicht aantallen'!$A:$A,'Objectenoverzicht aantallen'!J:J)*'Calculatie sheet'!$M84+LOOKUP('Calculatie sheet'!$E$2,'Objectenoverzicht aantallen'!$A:$A,'Objectenoverzicht aantallen'!K:K)*'Calculatie sheet'!$M84+LOOKUP('Calculatie sheet'!$E$2,'Objectenoverzicht aantallen'!$A:$A,'Objectenoverzicht aantallen'!L:L)*'Calculatie sheet'!$M84+LOOKUP('Calculatie sheet'!$E$2,'Objectenoverzicht aantallen'!$A:$A,'Objectenoverzicht aantallen'!M:M)*'Calculatie sheet'!$M84+LOOKUP('Calculatie sheet'!$E$2,'Objectenoverzicht aantallen'!$A:$A,'Objectenoverzicht aantallen'!N:N)*'Calculatie sheet'!$M84+LOOKUP('Calculatie sheet'!$E$2,'Objectenoverzicht aantallen'!$A:$A,'Objectenoverzicht aantallen'!O:O)*'Calculatie sheet'!$M84)/1000</f>
        <v>0</v>
      </c>
      <c r="W3" s="759" t="s">
        <v>966</v>
      </c>
      <c r="X3" s="571">
        <f>(LOOKUP('Calculatie sheet'!$M$2,'Objectenoverzicht aantallen'!$A:$A,'Objectenoverzicht aantallen'!$P:$P)*'Calculatie sheet'!$M$84)/'Calculatie sheet'!$M$64/1000</f>
        <v>0</v>
      </c>
      <c r="Y3" s="571">
        <f>(LOOKUP('Calculatie sheet'!$M$2,'Objectenoverzicht aantallen'!$A:$A,'Objectenoverzicht aantallen'!$P:$P)*'Calculatie sheet'!$M$84)/'Calculatie sheet'!$M$64/1000</f>
        <v>0</v>
      </c>
      <c r="Z3" s="571">
        <f>(LOOKUP('Calculatie sheet'!$M$2,'Objectenoverzicht aantallen'!$A:$A,'Objectenoverzicht aantallen'!$P:$P)*'Calculatie sheet'!$M$84)/'Calculatie sheet'!$M$64/1000</f>
        <v>0</v>
      </c>
      <c r="AA3" s="571">
        <f>(LOOKUP('Calculatie sheet'!$M$2,'Objectenoverzicht aantallen'!$A:$A,'Objectenoverzicht aantallen'!$P:$P)*'Calculatie sheet'!$M$84)/'Calculatie sheet'!$M$64/1000</f>
        <v>0</v>
      </c>
      <c r="AB3" s="571">
        <f>(LOOKUP('Calculatie sheet'!$M$2,'Objectenoverzicht aantallen'!$A:$A,'Objectenoverzicht aantallen'!$P:$P)*'Calculatie sheet'!$M$84)/'Calculatie sheet'!$M$64/1000</f>
        <v>0</v>
      </c>
      <c r="AC3" s="571">
        <f>(LOOKUP('Calculatie sheet'!$M$2,'Objectenoverzicht aantallen'!$A:$A,'Objectenoverzicht aantallen'!$P:$P)*'Calculatie sheet'!$M$84)/'Calculatie sheet'!$M$64/1000</f>
        <v>0</v>
      </c>
      <c r="AD3" s="571">
        <f>(LOOKUP('Calculatie sheet'!$M$2,'Objectenoverzicht aantallen'!$A:$A,'Objectenoverzicht aantallen'!$P:$P)*'Calculatie sheet'!$M$84)/'Calculatie sheet'!$M$64/1000</f>
        <v>0</v>
      </c>
      <c r="AE3" s="571">
        <f>(LOOKUP('Calculatie sheet'!$M$2,'Objectenoverzicht aantallen'!$A:$A,'Objectenoverzicht aantallen'!$P:$P)*'Calculatie sheet'!$M$84)/'Calculatie sheet'!$M$64/1000</f>
        <v>0</v>
      </c>
      <c r="AF3" s="571">
        <f>(LOOKUP('Calculatie sheet'!$M$2,'Objectenoverzicht aantallen'!$A:$A,'Objectenoverzicht aantallen'!$P:$P)*'Calculatie sheet'!$M$84)/'Calculatie sheet'!$M$64/1000</f>
        <v>0</v>
      </c>
      <c r="AG3" s="571">
        <f>(LOOKUP('Calculatie sheet'!$M$2,'Objectenoverzicht aantallen'!$A:$A,'Objectenoverzicht aantallen'!$P:$P)*'Calculatie sheet'!$M$84)/'Calculatie sheet'!$M$64/1000</f>
        <v>0</v>
      </c>
      <c r="AH3" s="571">
        <f>(LOOKUP('Calculatie sheet'!$M$2,'Objectenoverzicht aantallen'!$A:$A,'Objectenoverzicht aantallen'!$P:$P)*'Calculatie sheet'!$M$84)/'Calculatie sheet'!$M$64/1000</f>
        <v>0</v>
      </c>
    </row>
    <row r="4" spans="1:34" x14ac:dyDescent="0.2">
      <c r="B4" s="760" t="s">
        <v>5</v>
      </c>
      <c r="C4" s="45">
        <f>'Calculatie sheet'!M85</f>
        <v>248.7</v>
      </c>
      <c r="E4" s="760" t="s">
        <v>5</v>
      </c>
      <c r="H4" s="572">
        <f>C4*'Calculatie sheet'!$M$7</f>
        <v>0</v>
      </c>
      <c r="J4" s="760" t="s">
        <v>5</v>
      </c>
      <c r="K4" s="571">
        <f>(LOOKUP('Calculatie sheet'!$M$2,'Objectenoverzicht aantallen'!$A:$A,'Objectenoverzicht aantallen'!$C:$C)*'Calculatie sheet'!$M85+LOOKUP('Calculatie sheet'!$M$2,'Objectenoverzicht aantallen'!$A:$A,'Objectenoverzicht aantallen'!E:E)*'Calculatie sheet'!$M85)/1000</f>
        <v>0</v>
      </c>
      <c r="L4" s="571">
        <f>(LOOKUP('Calculatie sheet'!$M$2,'Objectenoverzicht aantallen'!$A:$A,'Objectenoverzicht aantallen'!$C:$C)*'Calculatie sheet'!$M85+LOOKUP('Calculatie sheet'!$E$2,'Objectenoverzicht aantallen'!$A:$A,'Objectenoverzicht aantallen'!E:E)*'Calculatie sheet'!$M85+LOOKUP('Calculatie sheet'!$E$2,'Objectenoverzicht aantallen'!$A:$A,'Objectenoverzicht aantallen'!F:F)*'Calculatie sheet'!$M85)/1000</f>
        <v>0</v>
      </c>
      <c r="M4" s="571">
        <f>(LOOKUP('Calculatie sheet'!$M$2,'Objectenoverzicht aantallen'!$A:$A,'Objectenoverzicht aantallen'!$C:$C)*'Calculatie sheet'!$M85+LOOKUP('Calculatie sheet'!$E$2,'Objectenoverzicht aantallen'!$A:$A,'Objectenoverzicht aantallen'!E:E)*'Calculatie sheet'!$M85+LOOKUP('Calculatie sheet'!$E$2,'Objectenoverzicht aantallen'!$A:$A,'Objectenoverzicht aantallen'!F:F)*'Calculatie sheet'!$M85+LOOKUP('Calculatie sheet'!$E$2,'Objectenoverzicht aantallen'!$A:$A,'Objectenoverzicht aantallen'!G:G)*'Calculatie sheet'!$M85)/1000</f>
        <v>0</v>
      </c>
      <c r="N4" s="571">
        <f>(LOOKUP('Calculatie sheet'!$M$2,'Objectenoverzicht aantallen'!$A:$A,'Objectenoverzicht aantallen'!$C:$C)*'Calculatie sheet'!$M85+LOOKUP('Calculatie sheet'!$E$2,'Objectenoverzicht aantallen'!$A:$A,'Objectenoverzicht aantallen'!E:E)*'Calculatie sheet'!$M85+LOOKUP('Calculatie sheet'!$E$2,'Objectenoverzicht aantallen'!$A:$A,'Objectenoverzicht aantallen'!F:F)*'Calculatie sheet'!$M85+LOOKUP('Calculatie sheet'!$E$2,'Objectenoverzicht aantallen'!$A:$A,'Objectenoverzicht aantallen'!G:G)*'Calculatie sheet'!$M85+LOOKUP('Calculatie sheet'!$E$2,'Objectenoverzicht aantallen'!$A:$A,'Objectenoverzicht aantallen'!H:H)*'Calculatie sheet'!$M85)/1000</f>
        <v>0</v>
      </c>
      <c r="O4" s="571">
        <f>(LOOKUP('Calculatie sheet'!$M$2,'Objectenoverzicht aantallen'!$A:$A,'Objectenoverzicht aantallen'!$C:$C)*'Calculatie sheet'!$M85+LOOKUP('Calculatie sheet'!$E$2,'Objectenoverzicht aantallen'!$A:$A,'Objectenoverzicht aantallen'!E:E)*'Calculatie sheet'!$M85+LOOKUP('Calculatie sheet'!$E$2,'Objectenoverzicht aantallen'!$A:$A,'Objectenoverzicht aantallen'!F:F)*'Calculatie sheet'!$M85+LOOKUP('Calculatie sheet'!$E$2,'Objectenoverzicht aantallen'!$A:$A,'Objectenoverzicht aantallen'!G:G)*'Calculatie sheet'!$M85+LOOKUP('Calculatie sheet'!$E$2,'Objectenoverzicht aantallen'!$A:$A,'Objectenoverzicht aantallen'!H:H)*'Calculatie sheet'!$M85+LOOKUP('Calculatie sheet'!$E$2,'Objectenoverzicht aantallen'!$A:$A,'Objectenoverzicht aantallen'!I:I)*'Calculatie sheet'!$M85)/1000</f>
        <v>0</v>
      </c>
      <c r="P4" s="571">
        <f>(LOOKUP('Calculatie sheet'!$M$2,'Objectenoverzicht aantallen'!$A:$A,'Objectenoverzicht aantallen'!$C:$C)*'Calculatie sheet'!$M85+LOOKUP('Calculatie sheet'!$E$2,'Objectenoverzicht aantallen'!$A:$A,'Objectenoverzicht aantallen'!E:E)*'Calculatie sheet'!$M85+LOOKUP('Calculatie sheet'!$E$2,'Objectenoverzicht aantallen'!$A:$A,'Objectenoverzicht aantallen'!F:F)*'Calculatie sheet'!$M85+LOOKUP('Calculatie sheet'!$E$2,'Objectenoverzicht aantallen'!$A:$A,'Objectenoverzicht aantallen'!G:G)*'Calculatie sheet'!$M85+LOOKUP('Calculatie sheet'!$E$2,'Objectenoverzicht aantallen'!$A:$A,'Objectenoverzicht aantallen'!H:H)*'Calculatie sheet'!$M85+LOOKUP('Calculatie sheet'!$E$2,'Objectenoverzicht aantallen'!$A:$A,'Objectenoverzicht aantallen'!I:I)*'Calculatie sheet'!$M85+LOOKUP('Calculatie sheet'!$E$2,'Objectenoverzicht aantallen'!$A:$A,'Objectenoverzicht aantallen'!J:J)*'Calculatie sheet'!$M85)/1000</f>
        <v>0</v>
      </c>
      <c r="Q4" s="571">
        <f>(LOOKUP('Calculatie sheet'!$M$2,'Objectenoverzicht aantallen'!$A:$A,'Objectenoverzicht aantallen'!$C:$C)*'Calculatie sheet'!$M85+LOOKUP('Calculatie sheet'!$E$2,'Objectenoverzicht aantallen'!$A:$A,'Objectenoverzicht aantallen'!E:E)*'Calculatie sheet'!$M85+LOOKUP('Calculatie sheet'!$E$2,'Objectenoverzicht aantallen'!$A:$A,'Objectenoverzicht aantallen'!F:F)*'Calculatie sheet'!$M85+LOOKUP('Calculatie sheet'!$E$2,'Objectenoverzicht aantallen'!$A:$A,'Objectenoverzicht aantallen'!G:G)*'Calculatie sheet'!$M85+LOOKUP('Calculatie sheet'!$E$2,'Objectenoverzicht aantallen'!$A:$A,'Objectenoverzicht aantallen'!H:H)*'Calculatie sheet'!$M85+LOOKUP('Calculatie sheet'!$E$2,'Objectenoverzicht aantallen'!$A:$A,'Objectenoverzicht aantallen'!I:I)*'Calculatie sheet'!$M85+LOOKUP('Calculatie sheet'!$E$2,'Objectenoverzicht aantallen'!$A:$A,'Objectenoverzicht aantallen'!J:J)*'Calculatie sheet'!$M85+LOOKUP('Calculatie sheet'!$E$2,'Objectenoverzicht aantallen'!$A:$A,'Objectenoverzicht aantallen'!K:K)*'Calculatie sheet'!$M85)/1000</f>
        <v>0</v>
      </c>
      <c r="R4" s="571">
        <f>(LOOKUP('Calculatie sheet'!$M$2,'Objectenoverzicht aantallen'!$A:$A,'Objectenoverzicht aantallen'!$C:$C)*'Calculatie sheet'!$M85+LOOKUP('Calculatie sheet'!$E$2,'Objectenoverzicht aantallen'!$A:$A,'Objectenoverzicht aantallen'!E:E)*'Calculatie sheet'!$M85+LOOKUP('Calculatie sheet'!$E$2,'Objectenoverzicht aantallen'!$A:$A,'Objectenoverzicht aantallen'!F:F)*'Calculatie sheet'!$M85+LOOKUP('Calculatie sheet'!$E$2,'Objectenoverzicht aantallen'!$A:$A,'Objectenoverzicht aantallen'!G:G)*'Calculatie sheet'!$M85+LOOKUP('Calculatie sheet'!$E$2,'Objectenoverzicht aantallen'!$A:$A,'Objectenoverzicht aantallen'!H:H)*'Calculatie sheet'!$M85+LOOKUP('Calculatie sheet'!$E$2,'Objectenoverzicht aantallen'!$A:$A,'Objectenoverzicht aantallen'!I:I)*'Calculatie sheet'!$M85+LOOKUP('Calculatie sheet'!$E$2,'Objectenoverzicht aantallen'!$A:$A,'Objectenoverzicht aantallen'!J:J)*'Calculatie sheet'!$M85+LOOKUP('Calculatie sheet'!$E$2,'Objectenoverzicht aantallen'!$A:$A,'Objectenoverzicht aantallen'!K:K)*'Calculatie sheet'!$M85+LOOKUP('Calculatie sheet'!$E$2,'Objectenoverzicht aantallen'!$A:$A,'Objectenoverzicht aantallen'!L:L)*'Calculatie sheet'!$M85)/1000</f>
        <v>0</v>
      </c>
      <c r="S4" s="571">
        <f>(LOOKUP('Calculatie sheet'!$M$2,'Objectenoverzicht aantallen'!$A:$A,'Objectenoverzicht aantallen'!$C:$C)*'Calculatie sheet'!$M85+LOOKUP('Calculatie sheet'!$E$2,'Objectenoverzicht aantallen'!$A:$A,'Objectenoverzicht aantallen'!E:E)*'Calculatie sheet'!$M85+LOOKUP('Calculatie sheet'!$E$2,'Objectenoverzicht aantallen'!$A:$A,'Objectenoverzicht aantallen'!F:F)*'Calculatie sheet'!$M85+LOOKUP('Calculatie sheet'!$E$2,'Objectenoverzicht aantallen'!$A:$A,'Objectenoverzicht aantallen'!G:G)*'Calculatie sheet'!$M85+LOOKUP('Calculatie sheet'!$E$2,'Objectenoverzicht aantallen'!$A:$A,'Objectenoverzicht aantallen'!H:H)*'Calculatie sheet'!$M85+LOOKUP('Calculatie sheet'!$E$2,'Objectenoverzicht aantallen'!$A:$A,'Objectenoverzicht aantallen'!I:I)*'Calculatie sheet'!$M85+LOOKUP('Calculatie sheet'!$E$2,'Objectenoverzicht aantallen'!$A:$A,'Objectenoverzicht aantallen'!J:J)*'Calculatie sheet'!$M85+LOOKUP('Calculatie sheet'!$E$2,'Objectenoverzicht aantallen'!$A:$A,'Objectenoverzicht aantallen'!K:K)*'Calculatie sheet'!$M85+LOOKUP('Calculatie sheet'!$E$2,'Objectenoverzicht aantallen'!$A:$A,'Objectenoverzicht aantallen'!L:L)*'Calculatie sheet'!$M85+LOOKUP('Calculatie sheet'!$E$2,'Objectenoverzicht aantallen'!$A:$A,'Objectenoverzicht aantallen'!M:M)*'Calculatie sheet'!$M85)/1000</f>
        <v>0</v>
      </c>
      <c r="T4" s="571">
        <f>(LOOKUP('Calculatie sheet'!$M$2,'Objectenoverzicht aantallen'!$A:$A,'Objectenoverzicht aantallen'!$C:$C)*'Calculatie sheet'!$M85+LOOKUP('Calculatie sheet'!$E$2,'Objectenoverzicht aantallen'!$A:$A,'Objectenoverzicht aantallen'!E:E)*'Calculatie sheet'!$M85+LOOKUP('Calculatie sheet'!$E$2,'Objectenoverzicht aantallen'!$A:$A,'Objectenoverzicht aantallen'!F:F)*'Calculatie sheet'!$M85+LOOKUP('Calculatie sheet'!$E$2,'Objectenoverzicht aantallen'!$A:$A,'Objectenoverzicht aantallen'!G:G)*'Calculatie sheet'!$M85+LOOKUP('Calculatie sheet'!$E$2,'Objectenoverzicht aantallen'!$A:$A,'Objectenoverzicht aantallen'!H:H)*'Calculatie sheet'!$M85+LOOKUP('Calculatie sheet'!$E$2,'Objectenoverzicht aantallen'!$A:$A,'Objectenoverzicht aantallen'!I:I)*'Calculatie sheet'!$M85+LOOKUP('Calculatie sheet'!$E$2,'Objectenoverzicht aantallen'!$A:$A,'Objectenoverzicht aantallen'!J:J)*'Calculatie sheet'!$M85+LOOKUP('Calculatie sheet'!$E$2,'Objectenoverzicht aantallen'!$A:$A,'Objectenoverzicht aantallen'!K:K)*'Calculatie sheet'!$M85+LOOKUP('Calculatie sheet'!$E$2,'Objectenoverzicht aantallen'!$A:$A,'Objectenoverzicht aantallen'!L:L)*'Calculatie sheet'!$M85+LOOKUP('Calculatie sheet'!$E$2,'Objectenoverzicht aantallen'!$A:$A,'Objectenoverzicht aantallen'!M:M)*'Calculatie sheet'!$M85+LOOKUP('Calculatie sheet'!$E$2,'Objectenoverzicht aantallen'!$A:$A,'Objectenoverzicht aantallen'!N:N)*'Calculatie sheet'!$M85)/1000</f>
        <v>0</v>
      </c>
      <c r="U4" s="571">
        <f>(LOOKUP('Calculatie sheet'!$M$2,'Objectenoverzicht aantallen'!$A:$A,'Objectenoverzicht aantallen'!$C:$C)*'Calculatie sheet'!$M85+LOOKUP('Calculatie sheet'!$E$2,'Objectenoverzicht aantallen'!$A:$A,'Objectenoverzicht aantallen'!E:E)*'Calculatie sheet'!$M85+LOOKUP('Calculatie sheet'!$E$2,'Objectenoverzicht aantallen'!$A:$A,'Objectenoverzicht aantallen'!F:F)*'Calculatie sheet'!$M85+LOOKUP('Calculatie sheet'!$E$2,'Objectenoverzicht aantallen'!$A:$A,'Objectenoverzicht aantallen'!G:G)*'Calculatie sheet'!$M85+LOOKUP('Calculatie sheet'!$E$2,'Objectenoverzicht aantallen'!$A:$A,'Objectenoverzicht aantallen'!H:H)*'Calculatie sheet'!$M85+LOOKUP('Calculatie sheet'!$E$2,'Objectenoverzicht aantallen'!$A:$A,'Objectenoverzicht aantallen'!I:I)*'Calculatie sheet'!$M85+LOOKUP('Calculatie sheet'!$E$2,'Objectenoverzicht aantallen'!$A:$A,'Objectenoverzicht aantallen'!J:J)*'Calculatie sheet'!$M85+LOOKUP('Calculatie sheet'!$E$2,'Objectenoverzicht aantallen'!$A:$A,'Objectenoverzicht aantallen'!K:K)*'Calculatie sheet'!$M85+LOOKUP('Calculatie sheet'!$E$2,'Objectenoverzicht aantallen'!$A:$A,'Objectenoverzicht aantallen'!L:L)*'Calculatie sheet'!$M85+LOOKUP('Calculatie sheet'!$E$2,'Objectenoverzicht aantallen'!$A:$A,'Objectenoverzicht aantallen'!M:M)*'Calculatie sheet'!$M85+LOOKUP('Calculatie sheet'!$E$2,'Objectenoverzicht aantallen'!$A:$A,'Objectenoverzicht aantallen'!N:N)*'Calculatie sheet'!$M85+LOOKUP('Calculatie sheet'!$E$2,'Objectenoverzicht aantallen'!$A:$A,'Objectenoverzicht aantallen'!O:O)*'Calculatie sheet'!$M85)/1000</f>
        <v>0</v>
      </c>
      <c r="W4" s="760" t="s">
        <v>5</v>
      </c>
      <c r="X4" s="571">
        <f>(LOOKUP('Calculatie sheet'!$M$2,'Objectenoverzicht aantallen'!$A:$A,'Objectenoverzicht aantallen'!Q:Q)*'Calculatie sheet'!$M$85)/1000</f>
        <v>0</v>
      </c>
      <c r="Y4" s="571">
        <f>(LOOKUP('Calculatie sheet'!$M$2,'Objectenoverzicht aantallen'!$A:$A,'Objectenoverzicht aantallen'!R:R)*'Calculatie sheet'!$M$85)/1000</f>
        <v>0</v>
      </c>
      <c r="Z4" s="571">
        <f>(LOOKUP('Calculatie sheet'!$M$2,'Objectenoverzicht aantallen'!$A:$A,'Objectenoverzicht aantallen'!S:S)*'Calculatie sheet'!$M$85)/1000</f>
        <v>0</v>
      </c>
      <c r="AA4" s="571">
        <f>(LOOKUP('Calculatie sheet'!$M$2,'Objectenoverzicht aantallen'!$A:$A,'Objectenoverzicht aantallen'!T:T)*'Calculatie sheet'!$M$85)/1000</f>
        <v>0</v>
      </c>
      <c r="AB4" s="571">
        <f>(LOOKUP('Calculatie sheet'!$M$2,'Objectenoverzicht aantallen'!$A:$A,'Objectenoverzicht aantallen'!U:U)*'Calculatie sheet'!$M$85)/1000</f>
        <v>0</v>
      </c>
      <c r="AC4" s="571">
        <f>(LOOKUP('Calculatie sheet'!$M$2,'Objectenoverzicht aantallen'!$A:$A,'Objectenoverzicht aantallen'!V:V)*'Calculatie sheet'!$M$85)/1000</f>
        <v>0</v>
      </c>
      <c r="AD4" s="571">
        <f>(LOOKUP('Calculatie sheet'!$M$2,'Objectenoverzicht aantallen'!$A:$A,'Objectenoverzicht aantallen'!W:W)*'Calculatie sheet'!$M$85)/1000</f>
        <v>0</v>
      </c>
      <c r="AE4" s="571">
        <f>(LOOKUP('Calculatie sheet'!$M$2,'Objectenoverzicht aantallen'!$A:$A,'Objectenoverzicht aantallen'!X:X)*'Calculatie sheet'!$M$85)/1000</f>
        <v>0</v>
      </c>
      <c r="AF4" s="571">
        <f>(LOOKUP('Calculatie sheet'!$M$2,'Objectenoverzicht aantallen'!$A:$A,'Objectenoverzicht aantallen'!N:N)*'Calculatie sheet'!$M$85)/1000</f>
        <v>0</v>
      </c>
      <c r="AG4" s="571">
        <f>(LOOKUP('Calculatie sheet'!$M$2,'Objectenoverzicht aantallen'!$A:$A,'Objectenoverzicht aantallen'!Z:Z)*'Calculatie sheet'!$M$85)/1000</f>
        <v>0</v>
      </c>
      <c r="AH4" s="571">
        <f>(LOOKUP('Calculatie sheet'!$M$2,'Objectenoverzicht aantallen'!$A:$A,'Objectenoverzicht aantallen'!AA:AA)*'Calculatie sheet'!$M$85)/1000</f>
        <v>0</v>
      </c>
    </row>
    <row r="5" spans="1:34" x14ac:dyDescent="0.2">
      <c r="B5" s="577" t="s">
        <v>673</v>
      </c>
      <c r="C5" s="45">
        <f>'Calculatie sheet'!M86</f>
        <v>-51.300000000000004</v>
      </c>
      <c r="E5" s="577" t="s">
        <v>673</v>
      </c>
      <c r="H5" s="572">
        <f>C5*'Calculatie sheet'!$M$7</f>
        <v>0</v>
      </c>
      <c r="J5" s="577" t="s">
        <v>673</v>
      </c>
      <c r="K5" s="571">
        <f>(LOOKUP('Calculatie sheet'!$M$2,'Objectenoverzicht aantallen'!$A:$A,'Objectenoverzicht aantallen'!$C:$C)*'Calculatie sheet'!$M86+LOOKUP('Calculatie sheet'!$M$2,'Objectenoverzicht aantallen'!$A:$A,'Objectenoverzicht aantallen'!E:E)*'Calculatie sheet'!$M86)/1000</f>
        <v>0</v>
      </c>
      <c r="L5" s="571">
        <f>(LOOKUP('Calculatie sheet'!$M$2,'Objectenoverzicht aantallen'!$A:$A,'Objectenoverzicht aantallen'!$C:$C)*'Calculatie sheet'!$M86+LOOKUP('Calculatie sheet'!$E$2,'Objectenoverzicht aantallen'!$A:$A,'Objectenoverzicht aantallen'!E:E)*'Calculatie sheet'!$M86+LOOKUP('Calculatie sheet'!$E$2,'Objectenoverzicht aantallen'!$A:$A,'Objectenoverzicht aantallen'!F:F)*'Calculatie sheet'!$M86)/1000</f>
        <v>0</v>
      </c>
      <c r="M5" s="571">
        <f>(LOOKUP('Calculatie sheet'!$M$2,'Objectenoverzicht aantallen'!$A:$A,'Objectenoverzicht aantallen'!$C:$C)*'Calculatie sheet'!$M86+LOOKUP('Calculatie sheet'!$E$2,'Objectenoverzicht aantallen'!$A:$A,'Objectenoverzicht aantallen'!E:E)*'Calculatie sheet'!$M86+LOOKUP('Calculatie sheet'!$E$2,'Objectenoverzicht aantallen'!$A:$A,'Objectenoverzicht aantallen'!F:F)*'Calculatie sheet'!$M86+LOOKUP('Calculatie sheet'!$E$2,'Objectenoverzicht aantallen'!$A:$A,'Objectenoverzicht aantallen'!G:G)*'Calculatie sheet'!$M86)/1000</f>
        <v>0</v>
      </c>
      <c r="N5" s="571">
        <f>(LOOKUP('Calculatie sheet'!$M$2,'Objectenoverzicht aantallen'!$A:$A,'Objectenoverzicht aantallen'!$C:$C)*'Calculatie sheet'!$M86+LOOKUP('Calculatie sheet'!$E$2,'Objectenoverzicht aantallen'!$A:$A,'Objectenoverzicht aantallen'!E:E)*'Calculatie sheet'!$M86+LOOKUP('Calculatie sheet'!$E$2,'Objectenoverzicht aantallen'!$A:$A,'Objectenoverzicht aantallen'!F:F)*'Calculatie sheet'!$M86+LOOKUP('Calculatie sheet'!$E$2,'Objectenoverzicht aantallen'!$A:$A,'Objectenoverzicht aantallen'!G:G)*'Calculatie sheet'!$M86+LOOKUP('Calculatie sheet'!$E$2,'Objectenoverzicht aantallen'!$A:$A,'Objectenoverzicht aantallen'!H:H)*'Calculatie sheet'!$M86)/1000</f>
        <v>0</v>
      </c>
      <c r="O5" s="571">
        <f>(LOOKUP('Calculatie sheet'!$M$2,'Objectenoverzicht aantallen'!$A:$A,'Objectenoverzicht aantallen'!$C:$C)*'Calculatie sheet'!$M86+LOOKUP('Calculatie sheet'!$E$2,'Objectenoverzicht aantallen'!$A:$A,'Objectenoverzicht aantallen'!E:E)*'Calculatie sheet'!$M86+LOOKUP('Calculatie sheet'!$E$2,'Objectenoverzicht aantallen'!$A:$A,'Objectenoverzicht aantallen'!F:F)*'Calculatie sheet'!$M86+LOOKUP('Calculatie sheet'!$E$2,'Objectenoverzicht aantallen'!$A:$A,'Objectenoverzicht aantallen'!G:G)*'Calculatie sheet'!$M86+LOOKUP('Calculatie sheet'!$E$2,'Objectenoverzicht aantallen'!$A:$A,'Objectenoverzicht aantallen'!H:H)*'Calculatie sheet'!$M86+LOOKUP('Calculatie sheet'!$E$2,'Objectenoverzicht aantallen'!$A:$A,'Objectenoverzicht aantallen'!I:I)*'Calculatie sheet'!$M86)/1000</f>
        <v>0</v>
      </c>
      <c r="P5" s="571">
        <f>(LOOKUP('Calculatie sheet'!$M$2,'Objectenoverzicht aantallen'!$A:$A,'Objectenoverzicht aantallen'!$C:$C)*'Calculatie sheet'!$M86+LOOKUP('Calculatie sheet'!$E$2,'Objectenoverzicht aantallen'!$A:$A,'Objectenoverzicht aantallen'!E:E)*'Calculatie sheet'!$M86+LOOKUP('Calculatie sheet'!$E$2,'Objectenoverzicht aantallen'!$A:$A,'Objectenoverzicht aantallen'!F:F)*'Calculatie sheet'!$M86+LOOKUP('Calculatie sheet'!$E$2,'Objectenoverzicht aantallen'!$A:$A,'Objectenoverzicht aantallen'!G:G)*'Calculatie sheet'!$M86+LOOKUP('Calculatie sheet'!$E$2,'Objectenoverzicht aantallen'!$A:$A,'Objectenoverzicht aantallen'!H:H)*'Calculatie sheet'!$M86+LOOKUP('Calculatie sheet'!$E$2,'Objectenoverzicht aantallen'!$A:$A,'Objectenoverzicht aantallen'!I:I)*'Calculatie sheet'!$M86+LOOKUP('Calculatie sheet'!$E$2,'Objectenoverzicht aantallen'!$A:$A,'Objectenoverzicht aantallen'!J:J)*'Calculatie sheet'!$M86)/1000</f>
        <v>0</v>
      </c>
      <c r="Q5" s="571">
        <f>(LOOKUP('Calculatie sheet'!$M$2,'Objectenoverzicht aantallen'!$A:$A,'Objectenoverzicht aantallen'!$C:$C)*'Calculatie sheet'!$M86+LOOKUP('Calculatie sheet'!$E$2,'Objectenoverzicht aantallen'!$A:$A,'Objectenoverzicht aantallen'!E:E)*'Calculatie sheet'!$M86+LOOKUP('Calculatie sheet'!$E$2,'Objectenoverzicht aantallen'!$A:$A,'Objectenoverzicht aantallen'!F:F)*'Calculatie sheet'!$M86+LOOKUP('Calculatie sheet'!$E$2,'Objectenoverzicht aantallen'!$A:$A,'Objectenoverzicht aantallen'!G:G)*'Calculatie sheet'!$M86+LOOKUP('Calculatie sheet'!$E$2,'Objectenoverzicht aantallen'!$A:$A,'Objectenoverzicht aantallen'!H:H)*'Calculatie sheet'!$M86+LOOKUP('Calculatie sheet'!$E$2,'Objectenoverzicht aantallen'!$A:$A,'Objectenoverzicht aantallen'!I:I)*'Calculatie sheet'!$M86+LOOKUP('Calculatie sheet'!$E$2,'Objectenoverzicht aantallen'!$A:$A,'Objectenoverzicht aantallen'!J:J)*'Calculatie sheet'!$M86+LOOKUP('Calculatie sheet'!$E$2,'Objectenoverzicht aantallen'!$A:$A,'Objectenoverzicht aantallen'!K:K)*'Calculatie sheet'!$M86)/1000</f>
        <v>0</v>
      </c>
      <c r="R5" s="571">
        <f>(LOOKUP('Calculatie sheet'!$M$2,'Objectenoverzicht aantallen'!$A:$A,'Objectenoverzicht aantallen'!$C:$C)*'Calculatie sheet'!$M86+LOOKUP('Calculatie sheet'!$E$2,'Objectenoverzicht aantallen'!$A:$A,'Objectenoverzicht aantallen'!E:E)*'Calculatie sheet'!$M86+LOOKUP('Calculatie sheet'!$E$2,'Objectenoverzicht aantallen'!$A:$A,'Objectenoverzicht aantallen'!F:F)*'Calculatie sheet'!$M86+LOOKUP('Calculatie sheet'!$E$2,'Objectenoverzicht aantallen'!$A:$A,'Objectenoverzicht aantallen'!G:G)*'Calculatie sheet'!$M86+LOOKUP('Calculatie sheet'!$E$2,'Objectenoverzicht aantallen'!$A:$A,'Objectenoverzicht aantallen'!H:H)*'Calculatie sheet'!$M86+LOOKUP('Calculatie sheet'!$E$2,'Objectenoverzicht aantallen'!$A:$A,'Objectenoverzicht aantallen'!I:I)*'Calculatie sheet'!$M86+LOOKUP('Calculatie sheet'!$E$2,'Objectenoverzicht aantallen'!$A:$A,'Objectenoverzicht aantallen'!J:J)*'Calculatie sheet'!$M86+LOOKUP('Calculatie sheet'!$E$2,'Objectenoverzicht aantallen'!$A:$A,'Objectenoverzicht aantallen'!K:K)*'Calculatie sheet'!$M86+LOOKUP('Calculatie sheet'!$E$2,'Objectenoverzicht aantallen'!$A:$A,'Objectenoverzicht aantallen'!L:L)*'Calculatie sheet'!$M86)/1000</f>
        <v>0</v>
      </c>
      <c r="S5" s="571">
        <f>(LOOKUP('Calculatie sheet'!$M$2,'Objectenoverzicht aantallen'!$A:$A,'Objectenoverzicht aantallen'!$C:$C)*'Calculatie sheet'!$M86+LOOKUP('Calculatie sheet'!$E$2,'Objectenoverzicht aantallen'!$A:$A,'Objectenoverzicht aantallen'!E:E)*'Calculatie sheet'!$M86+LOOKUP('Calculatie sheet'!$E$2,'Objectenoverzicht aantallen'!$A:$A,'Objectenoverzicht aantallen'!F:F)*'Calculatie sheet'!$M86+LOOKUP('Calculatie sheet'!$E$2,'Objectenoverzicht aantallen'!$A:$A,'Objectenoverzicht aantallen'!G:G)*'Calculatie sheet'!$M86+LOOKUP('Calculatie sheet'!$E$2,'Objectenoverzicht aantallen'!$A:$A,'Objectenoverzicht aantallen'!H:H)*'Calculatie sheet'!$M86+LOOKUP('Calculatie sheet'!$E$2,'Objectenoverzicht aantallen'!$A:$A,'Objectenoverzicht aantallen'!I:I)*'Calculatie sheet'!$M86+LOOKUP('Calculatie sheet'!$E$2,'Objectenoverzicht aantallen'!$A:$A,'Objectenoverzicht aantallen'!J:J)*'Calculatie sheet'!$M86+LOOKUP('Calculatie sheet'!$E$2,'Objectenoverzicht aantallen'!$A:$A,'Objectenoverzicht aantallen'!K:K)*'Calculatie sheet'!$M86+LOOKUP('Calculatie sheet'!$E$2,'Objectenoverzicht aantallen'!$A:$A,'Objectenoverzicht aantallen'!L:L)*'Calculatie sheet'!$M86+LOOKUP('Calculatie sheet'!$E$2,'Objectenoverzicht aantallen'!$A:$A,'Objectenoverzicht aantallen'!M:M)*'Calculatie sheet'!$M86)/1000</f>
        <v>0</v>
      </c>
      <c r="T5" s="571">
        <f>(LOOKUP('Calculatie sheet'!$M$2,'Objectenoverzicht aantallen'!$A:$A,'Objectenoverzicht aantallen'!$C:$C)*'Calculatie sheet'!$M86+LOOKUP('Calculatie sheet'!$E$2,'Objectenoverzicht aantallen'!$A:$A,'Objectenoverzicht aantallen'!E:E)*'Calculatie sheet'!$M86+LOOKUP('Calculatie sheet'!$E$2,'Objectenoverzicht aantallen'!$A:$A,'Objectenoverzicht aantallen'!F:F)*'Calculatie sheet'!$M86+LOOKUP('Calculatie sheet'!$E$2,'Objectenoverzicht aantallen'!$A:$A,'Objectenoverzicht aantallen'!G:G)*'Calculatie sheet'!$M86+LOOKUP('Calculatie sheet'!$E$2,'Objectenoverzicht aantallen'!$A:$A,'Objectenoverzicht aantallen'!H:H)*'Calculatie sheet'!$M86+LOOKUP('Calculatie sheet'!$E$2,'Objectenoverzicht aantallen'!$A:$A,'Objectenoverzicht aantallen'!I:I)*'Calculatie sheet'!$M86+LOOKUP('Calculatie sheet'!$E$2,'Objectenoverzicht aantallen'!$A:$A,'Objectenoverzicht aantallen'!J:J)*'Calculatie sheet'!$M86+LOOKUP('Calculatie sheet'!$E$2,'Objectenoverzicht aantallen'!$A:$A,'Objectenoverzicht aantallen'!K:K)*'Calculatie sheet'!$M86+LOOKUP('Calculatie sheet'!$E$2,'Objectenoverzicht aantallen'!$A:$A,'Objectenoverzicht aantallen'!L:L)*'Calculatie sheet'!$M86+LOOKUP('Calculatie sheet'!$E$2,'Objectenoverzicht aantallen'!$A:$A,'Objectenoverzicht aantallen'!M:M)*'Calculatie sheet'!$M86+LOOKUP('Calculatie sheet'!$E$2,'Objectenoverzicht aantallen'!$A:$A,'Objectenoverzicht aantallen'!N:N)*'Calculatie sheet'!$M86)/1000</f>
        <v>0</v>
      </c>
      <c r="U5" s="571">
        <f>(LOOKUP('Calculatie sheet'!$M$2,'Objectenoverzicht aantallen'!$A:$A,'Objectenoverzicht aantallen'!$C:$C)*'Calculatie sheet'!$M86+LOOKUP('Calculatie sheet'!$E$2,'Objectenoverzicht aantallen'!$A:$A,'Objectenoverzicht aantallen'!E:E)*'Calculatie sheet'!$M86+LOOKUP('Calculatie sheet'!$E$2,'Objectenoverzicht aantallen'!$A:$A,'Objectenoverzicht aantallen'!F:F)*'Calculatie sheet'!$M86+LOOKUP('Calculatie sheet'!$E$2,'Objectenoverzicht aantallen'!$A:$A,'Objectenoverzicht aantallen'!G:G)*'Calculatie sheet'!$M86+LOOKUP('Calculatie sheet'!$E$2,'Objectenoverzicht aantallen'!$A:$A,'Objectenoverzicht aantallen'!H:H)*'Calculatie sheet'!$M86+LOOKUP('Calculatie sheet'!$E$2,'Objectenoverzicht aantallen'!$A:$A,'Objectenoverzicht aantallen'!I:I)*'Calculatie sheet'!$M86+LOOKUP('Calculatie sheet'!$E$2,'Objectenoverzicht aantallen'!$A:$A,'Objectenoverzicht aantallen'!J:J)*'Calculatie sheet'!$M86+LOOKUP('Calculatie sheet'!$E$2,'Objectenoverzicht aantallen'!$A:$A,'Objectenoverzicht aantallen'!K:K)*'Calculatie sheet'!$M86+LOOKUP('Calculatie sheet'!$E$2,'Objectenoverzicht aantallen'!$A:$A,'Objectenoverzicht aantallen'!L:L)*'Calculatie sheet'!$M86+LOOKUP('Calculatie sheet'!$E$2,'Objectenoverzicht aantallen'!$A:$A,'Objectenoverzicht aantallen'!M:M)*'Calculatie sheet'!$M86+LOOKUP('Calculatie sheet'!$E$2,'Objectenoverzicht aantallen'!$A:$A,'Objectenoverzicht aantallen'!N:N)*'Calculatie sheet'!$M86+LOOKUP('Calculatie sheet'!$E$2,'Objectenoverzicht aantallen'!$A:$A,'Objectenoverzicht aantallen'!O:O)*'Calculatie sheet'!$M86)/1000</f>
        <v>0</v>
      </c>
      <c r="W5" s="577" t="s">
        <v>673</v>
      </c>
      <c r="X5" s="571">
        <f>(LOOKUP('Calculatie sheet'!$M$2,'Objectenoverzicht aantallen'!$A:$A,'Objectenoverzicht aantallen'!Q:Q)*'Calculatie sheet'!$M$86)/1000</f>
        <v>0</v>
      </c>
      <c r="Y5" s="571">
        <f>(LOOKUP('Calculatie sheet'!$M$2,'Objectenoverzicht aantallen'!$A:$A,'Objectenoverzicht aantallen'!R:R)*'Calculatie sheet'!$M$86)/1000</f>
        <v>0</v>
      </c>
      <c r="Z5" s="571">
        <f>(LOOKUP('Calculatie sheet'!$M$2,'Objectenoverzicht aantallen'!$A:$A,'Objectenoverzicht aantallen'!S:S)*'Calculatie sheet'!$M$86)/1000</f>
        <v>0</v>
      </c>
      <c r="AA5" s="571">
        <f>(LOOKUP('Calculatie sheet'!$M$2,'Objectenoverzicht aantallen'!$A:$A,'Objectenoverzicht aantallen'!T:T)*'Calculatie sheet'!$M$86)/1000</f>
        <v>0</v>
      </c>
      <c r="AB5" s="571">
        <f>(LOOKUP('Calculatie sheet'!$M$2,'Objectenoverzicht aantallen'!$A:$A,'Objectenoverzicht aantallen'!U:U)*'Calculatie sheet'!$M$86)/1000</f>
        <v>0</v>
      </c>
      <c r="AC5" s="571">
        <f>(LOOKUP('Calculatie sheet'!$M$2,'Objectenoverzicht aantallen'!$A:$A,'Objectenoverzicht aantallen'!V:V)*'Calculatie sheet'!$M$86)/1000</f>
        <v>0</v>
      </c>
      <c r="AD5" s="571">
        <f>(LOOKUP('Calculatie sheet'!$M$2,'Objectenoverzicht aantallen'!$A:$A,'Objectenoverzicht aantallen'!W:W)*'Calculatie sheet'!$M$86)/1000</f>
        <v>0</v>
      </c>
      <c r="AE5" s="571">
        <f>(LOOKUP('Calculatie sheet'!$M$2,'Objectenoverzicht aantallen'!$A:$A,'Objectenoverzicht aantallen'!X:X)*'Calculatie sheet'!$M$86)/1000</f>
        <v>0</v>
      </c>
      <c r="AF5" s="571">
        <f>(LOOKUP('Calculatie sheet'!$M$2,'Objectenoverzicht aantallen'!$A:$A,'Objectenoverzicht aantallen'!N:N)*'Calculatie sheet'!$M$86)/1000</f>
        <v>0</v>
      </c>
      <c r="AG5" s="571">
        <f>(LOOKUP('Calculatie sheet'!$M$2,'Objectenoverzicht aantallen'!$A:$A,'Objectenoverzicht aantallen'!Z:Z)*'Calculatie sheet'!$M$86)/1000</f>
        <v>0</v>
      </c>
      <c r="AH5" s="571">
        <f>(LOOKUP('Calculatie sheet'!$M$2,'Objectenoverzicht aantallen'!$A:$A,'Objectenoverzicht aantallen'!AA:AA)*'Calculatie sheet'!$M$86)/1000</f>
        <v>0</v>
      </c>
    </row>
  </sheetData>
  <pageMargins left="0.7" right="0.7" top="0.75" bottom="0.75" header="0.3" footer="0.3"/>
  <pageSetup paperSize="9" orientation="portrait" horizontalDpi="0" verticalDpi="0"/>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A0B97-E3CD-9F41-989E-722E33B6A3A5}">
  <dimension ref="A1:AH5"/>
  <sheetViews>
    <sheetView topLeftCell="E1" workbookViewId="0">
      <selection activeCell="W2" sqref="W2:W5"/>
    </sheetView>
  </sheetViews>
  <sheetFormatPr baseColWidth="10" defaultColWidth="11" defaultRowHeight="16" x14ac:dyDescent="0.2"/>
  <cols>
    <col min="1" max="1" width="27.33203125" bestFit="1" customWidth="1"/>
    <col min="8" max="8" width="14.1640625" bestFit="1" customWidth="1"/>
    <col min="11" max="11" width="12.1640625" bestFit="1" customWidth="1"/>
    <col min="12" max="12" width="12.33203125" bestFit="1" customWidth="1"/>
    <col min="13" max="21" width="12.1640625" bestFit="1" customWidth="1"/>
  </cols>
  <sheetData>
    <row r="1" spans="1:34" x14ac:dyDescent="0.2">
      <c r="A1" s="149" t="str">
        <f>'Calculatie sheet'!N3</f>
        <v>Asfaltconstructie  &lt; 500 VA (licht belast)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sheet'!N83</f>
        <v>53.460636243300222</v>
      </c>
      <c r="E2" s="758" t="s">
        <v>965</v>
      </c>
      <c r="H2" s="572">
        <f>C2*'Calculatie sheet'!$N$7</f>
        <v>0</v>
      </c>
      <c r="J2" s="758" t="s">
        <v>965</v>
      </c>
      <c r="K2" s="571">
        <f>(LOOKUP('Calculatie sheet'!$N$2,'Objectenoverzicht aantallen'!$A:$A,'Objectenoverzicht aantallen'!$C:$C)*'Calculatie sheet'!$N83+LOOKUP('Calculatie sheet'!$E$2,'Objectenoverzicht aantallen'!$A:$A,'Objectenoverzicht aantallen'!E:E)*'Calculatie sheet'!$N83)/1000</f>
        <v>0</v>
      </c>
      <c r="L2" s="571">
        <f>(LOOKUP('Calculatie sheet'!$N$2,'Objectenoverzicht aantallen'!$A:$A,'Objectenoverzicht aantallen'!$C:$C)*'Calculatie sheet'!$N83+LOOKUP('Calculatie sheet'!$E$2,'Objectenoverzicht aantallen'!$A:$A,'Objectenoverzicht aantallen'!E:E)*'Calculatie sheet'!$N83+LOOKUP('Calculatie sheet'!$E$2,'Objectenoverzicht aantallen'!$A:$A,'Objectenoverzicht aantallen'!F:F)*'Calculatie sheet'!$N83)/1000</f>
        <v>0</v>
      </c>
      <c r="M2" s="571">
        <f>(LOOKUP('Calculatie sheet'!$N$2,'Objectenoverzicht aantallen'!$A:$A,'Objectenoverzicht aantallen'!$C:$C)*'Calculatie sheet'!$N83+LOOKUP('Calculatie sheet'!$E$2,'Objectenoverzicht aantallen'!$A:$A,'Objectenoverzicht aantallen'!E:E)*'Calculatie sheet'!$N83+LOOKUP('Calculatie sheet'!$E$2,'Objectenoverzicht aantallen'!$A:$A,'Objectenoverzicht aantallen'!F:F)*'Calculatie sheet'!$N83+LOOKUP('Calculatie sheet'!$E$2,'Objectenoverzicht aantallen'!$A:$A,'Objectenoverzicht aantallen'!G:G)*'Calculatie sheet'!$N83)/1000</f>
        <v>0</v>
      </c>
      <c r="N2" s="571">
        <f>(LOOKUP('Calculatie sheet'!$N$2,'Objectenoverzicht aantallen'!$A:$A,'Objectenoverzicht aantallen'!$C:$C)*'Calculatie sheet'!$N83+LOOKUP('Calculatie sheet'!$E$2,'Objectenoverzicht aantallen'!$A:$A,'Objectenoverzicht aantallen'!E:E)*'Calculatie sheet'!$N83+LOOKUP('Calculatie sheet'!$E$2,'Objectenoverzicht aantallen'!$A:$A,'Objectenoverzicht aantallen'!F:F)*'Calculatie sheet'!$N83+LOOKUP('Calculatie sheet'!$E$2,'Objectenoverzicht aantallen'!$A:$A,'Objectenoverzicht aantallen'!G:G)*'Calculatie sheet'!$N83+LOOKUP('Calculatie sheet'!$E$2,'Objectenoverzicht aantallen'!$A:$A,'Objectenoverzicht aantallen'!H:H)*'Calculatie sheet'!$N83)/1000</f>
        <v>0</v>
      </c>
      <c r="O2" s="571">
        <f>(LOOKUP('Calculatie sheet'!$N$2,'Objectenoverzicht aantallen'!$A:$A,'Objectenoverzicht aantallen'!$C:$C)*'Calculatie sheet'!$N83+LOOKUP('Calculatie sheet'!$E$2,'Objectenoverzicht aantallen'!$A:$A,'Objectenoverzicht aantallen'!E:E)*'Calculatie sheet'!$N83+LOOKUP('Calculatie sheet'!$E$2,'Objectenoverzicht aantallen'!$A:$A,'Objectenoverzicht aantallen'!F:F)*'Calculatie sheet'!$N83+LOOKUP('Calculatie sheet'!$E$2,'Objectenoverzicht aantallen'!$A:$A,'Objectenoverzicht aantallen'!G:G)*'Calculatie sheet'!$N83+LOOKUP('Calculatie sheet'!$E$2,'Objectenoverzicht aantallen'!$A:$A,'Objectenoverzicht aantallen'!H:H)*'Calculatie sheet'!$N83+LOOKUP('Calculatie sheet'!$E$2,'Objectenoverzicht aantallen'!$A:$A,'Objectenoverzicht aantallen'!I:I)*'Calculatie sheet'!$N83)/1000</f>
        <v>0</v>
      </c>
      <c r="P2" s="571">
        <f>(LOOKUP('Calculatie sheet'!$N$2,'Objectenoverzicht aantallen'!$A:$A,'Objectenoverzicht aantallen'!$C:$C)*'Calculatie sheet'!$N83+LOOKUP('Calculatie sheet'!$E$2,'Objectenoverzicht aantallen'!$A:$A,'Objectenoverzicht aantallen'!E:E)*'Calculatie sheet'!$N83+LOOKUP('Calculatie sheet'!$E$2,'Objectenoverzicht aantallen'!$A:$A,'Objectenoverzicht aantallen'!F:F)*'Calculatie sheet'!$N83+LOOKUP('Calculatie sheet'!$E$2,'Objectenoverzicht aantallen'!$A:$A,'Objectenoverzicht aantallen'!G:G)*'Calculatie sheet'!$N83+LOOKUP('Calculatie sheet'!$E$2,'Objectenoverzicht aantallen'!$A:$A,'Objectenoverzicht aantallen'!H:H)*'Calculatie sheet'!$N83+LOOKUP('Calculatie sheet'!$E$2,'Objectenoverzicht aantallen'!$A:$A,'Objectenoverzicht aantallen'!I:I)*'Calculatie sheet'!$N83+LOOKUP('Calculatie sheet'!$E$2,'Objectenoverzicht aantallen'!$A:$A,'Objectenoverzicht aantallen'!J:J)*'Calculatie sheet'!$N83)/1000</f>
        <v>0</v>
      </c>
      <c r="Q2" s="571">
        <f>(LOOKUP('Calculatie sheet'!$N$2,'Objectenoverzicht aantallen'!$A:$A,'Objectenoverzicht aantallen'!$C:$C)*'Calculatie sheet'!$N83+LOOKUP('Calculatie sheet'!$E$2,'Objectenoverzicht aantallen'!$A:$A,'Objectenoverzicht aantallen'!E:E)*'Calculatie sheet'!$N83+LOOKUP('Calculatie sheet'!$E$2,'Objectenoverzicht aantallen'!$A:$A,'Objectenoverzicht aantallen'!F:F)*'Calculatie sheet'!$N83+LOOKUP('Calculatie sheet'!$E$2,'Objectenoverzicht aantallen'!$A:$A,'Objectenoverzicht aantallen'!G:G)*'Calculatie sheet'!$N83+LOOKUP('Calculatie sheet'!$E$2,'Objectenoverzicht aantallen'!$A:$A,'Objectenoverzicht aantallen'!H:H)*'Calculatie sheet'!$N83+LOOKUP('Calculatie sheet'!$E$2,'Objectenoverzicht aantallen'!$A:$A,'Objectenoverzicht aantallen'!I:I)*'Calculatie sheet'!$N83+LOOKUP('Calculatie sheet'!$E$2,'Objectenoverzicht aantallen'!$A:$A,'Objectenoverzicht aantallen'!J:J)*'Calculatie sheet'!$N83+LOOKUP('Calculatie sheet'!$E$2,'Objectenoverzicht aantallen'!$A:$A,'Objectenoverzicht aantallen'!K:K)*'Calculatie sheet'!$N83)/1000</f>
        <v>0</v>
      </c>
      <c r="R2" s="571">
        <f>(LOOKUP('Calculatie sheet'!$N$2,'Objectenoverzicht aantallen'!$A:$A,'Objectenoverzicht aantallen'!$C:$C)*'Calculatie sheet'!$N83+LOOKUP('Calculatie sheet'!$E$2,'Objectenoverzicht aantallen'!$A:$A,'Objectenoverzicht aantallen'!E:E)*'Calculatie sheet'!$N83+LOOKUP('Calculatie sheet'!$E$2,'Objectenoverzicht aantallen'!$A:$A,'Objectenoverzicht aantallen'!F:F)*'Calculatie sheet'!$N83+LOOKUP('Calculatie sheet'!$E$2,'Objectenoverzicht aantallen'!$A:$A,'Objectenoverzicht aantallen'!G:G)*'Calculatie sheet'!$N83+LOOKUP('Calculatie sheet'!$E$2,'Objectenoverzicht aantallen'!$A:$A,'Objectenoverzicht aantallen'!H:H)*'Calculatie sheet'!$N83+LOOKUP('Calculatie sheet'!$E$2,'Objectenoverzicht aantallen'!$A:$A,'Objectenoverzicht aantallen'!I:I)*'Calculatie sheet'!$N83+LOOKUP('Calculatie sheet'!$E$2,'Objectenoverzicht aantallen'!$A:$A,'Objectenoverzicht aantallen'!J:J)*'Calculatie sheet'!$N83+LOOKUP('Calculatie sheet'!$E$2,'Objectenoverzicht aantallen'!$A:$A,'Objectenoverzicht aantallen'!K:K)*'Calculatie sheet'!$N83+LOOKUP('Calculatie sheet'!$E$2,'Objectenoverzicht aantallen'!$A:$A,'Objectenoverzicht aantallen'!L:L)*'Calculatie sheet'!$N83)/1000</f>
        <v>0</v>
      </c>
      <c r="S2" s="571">
        <f>(LOOKUP('Calculatie sheet'!$N$2,'Objectenoverzicht aantallen'!$A:$A,'Objectenoverzicht aantallen'!$C:$C)*'Calculatie sheet'!$N83+LOOKUP('Calculatie sheet'!$E$2,'Objectenoverzicht aantallen'!$A:$A,'Objectenoverzicht aantallen'!E:E)*'Calculatie sheet'!$N83+LOOKUP('Calculatie sheet'!$E$2,'Objectenoverzicht aantallen'!$A:$A,'Objectenoverzicht aantallen'!F:F)*'Calculatie sheet'!$N83+LOOKUP('Calculatie sheet'!$E$2,'Objectenoverzicht aantallen'!$A:$A,'Objectenoverzicht aantallen'!G:G)*'Calculatie sheet'!$N83+LOOKUP('Calculatie sheet'!$E$2,'Objectenoverzicht aantallen'!$A:$A,'Objectenoverzicht aantallen'!H:H)*'Calculatie sheet'!$N83+LOOKUP('Calculatie sheet'!$E$2,'Objectenoverzicht aantallen'!$A:$A,'Objectenoverzicht aantallen'!I:I)*'Calculatie sheet'!$N83+LOOKUP('Calculatie sheet'!$E$2,'Objectenoverzicht aantallen'!$A:$A,'Objectenoverzicht aantallen'!J:J)*'Calculatie sheet'!$N83+LOOKUP('Calculatie sheet'!$E$2,'Objectenoverzicht aantallen'!$A:$A,'Objectenoverzicht aantallen'!K:K)*'Calculatie sheet'!$N83+LOOKUP('Calculatie sheet'!$E$2,'Objectenoverzicht aantallen'!$A:$A,'Objectenoverzicht aantallen'!L:L)*'Calculatie sheet'!$N83+LOOKUP('Calculatie sheet'!$E$2,'Objectenoverzicht aantallen'!$A:$A,'Objectenoverzicht aantallen'!M:M)*'Calculatie sheet'!$N83)/1000</f>
        <v>0</v>
      </c>
      <c r="T2" s="571">
        <f>(LOOKUP('Calculatie sheet'!$N$2,'Objectenoverzicht aantallen'!$A:$A,'Objectenoverzicht aantallen'!$C:$C)*'Calculatie sheet'!$N83+LOOKUP('Calculatie sheet'!$E$2,'Objectenoverzicht aantallen'!$A:$A,'Objectenoverzicht aantallen'!E:E)*'Calculatie sheet'!$N83+LOOKUP('Calculatie sheet'!$E$2,'Objectenoverzicht aantallen'!$A:$A,'Objectenoverzicht aantallen'!F:F)*'Calculatie sheet'!$N83+LOOKUP('Calculatie sheet'!$E$2,'Objectenoverzicht aantallen'!$A:$A,'Objectenoverzicht aantallen'!G:G)*'Calculatie sheet'!$N83+LOOKUP('Calculatie sheet'!$E$2,'Objectenoverzicht aantallen'!$A:$A,'Objectenoverzicht aantallen'!H:H)*'Calculatie sheet'!$N83+LOOKUP('Calculatie sheet'!$E$2,'Objectenoverzicht aantallen'!$A:$A,'Objectenoverzicht aantallen'!I:I)*'Calculatie sheet'!$N83+LOOKUP('Calculatie sheet'!$E$2,'Objectenoverzicht aantallen'!$A:$A,'Objectenoverzicht aantallen'!J:J)*'Calculatie sheet'!$N83+LOOKUP('Calculatie sheet'!$E$2,'Objectenoverzicht aantallen'!$A:$A,'Objectenoverzicht aantallen'!K:K)*'Calculatie sheet'!$N83+LOOKUP('Calculatie sheet'!$E$2,'Objectenoverzicht aantallen'!$A:$A,'Objectenoverzicht aantallen'!L:L)*'Calculatie sheet'!$N83+LOOKUP('Calculatie sheet'!$E$2,'Objectenoverzicht aantallen'!$A:$A,'Objectenoverzicht aantallen'!M:M)*'Calculatie sheet'!$N83+LOOKUP('Calculatie sheet'!$E$2,'Objectenoverzicht aantallen'!$A:$A,'Objectenoverzicht aantallen'!N:N)*'Calculatie sheet'!$N83)/1000</f>
        <v>0</v>
      </c>
      <c r="U2" s="571">
        <f>(LOOKUP('Calculatie sheet'!$N$2,'Objectenoverzicht aantallen'!$A:$A,'Objectenoverzicht aantallen'!$C:$C)*'Calculatie sheet'!$N83+LOOKUP('Calculatie sheet'!$E$2,'Objectenoverzicht aantallen'!$A:$A,'Objectenoverzicht aantallen'!E:E)*'Calculatie sheet'!$N83+LOOKUP('Calculatie sheet'!$E$2,'Objectenoverzicht aantallen'!$A:$A,'Objectenoverzicht aantallen'!F:F)*'Calculatie sheet'!$N83+LOOKUP('Calculatie sheet'!$E$2,'Objectenoverzicht aantallen'!$A:$A,'Objectenoverzicht aantallen'!G:G)*'Calculatie sheet'!$N83+LOOKUP('Calculatie sheet'!$E$2,'Objectenoverzicht aantallen'!$A:$A,'Objectenoverzicht aantallen'!H:H)*'Calculatie sheet'!$N83+LOOKUP('Calculatie sheet'!$E$2,'Objectenoverzicht aantallen'!$A:$A,'Objectenoverzicht aantallen'!I:I)*'Calculatie sheet'!$N83+LOOKUP('Calculatie sheet'!$E$2,'Objectenoverzicht aantallen'!$A:$A,'Objectenoverzicht aantallen'!J:J)*'Calculatie sheet'!$N83+LOOKUP('Calculatie sheet'!$E$2,'Objectenoverzicht aantallen'!$A:$A,'Objectenoverzicht aantallen'!K:K)*'Calculatie sheet'!$N83+LOOKUP('Calculatie sheet'!$E$2,'Objectenoverzicht aantallen'!$A:$A,'Objectenoverzicht aantallen'!L:L)*'Calculatie sheet'!$N83+LOOKUP('Calculatie sheet'!$E$2,'Objectenoverzicht aantallen'!$A:$A,'Objectenoverzicht aantallen'!M:M)*'Calculatie sheet'!$N83+LOOKUP('Calculatie sheet'!$E$2,'Objectenoverzicht aantallen'!$A:$A,'Objectenoverzicht aantallen'!N:N)*'Calculatie sheet'!$N83+LOOKUP('Calculatie sheet'!$E$2,'Objectenoverzicht aantallen'!$A:$A,'Objectenoverzicht aantallen'!O:O)*'Calculatie sheet'!$N83)/1000</f>
        <v>0</v>
      </c>
      <c r="W2" s="758" t="s">
        <v>965</v>
      </c>
      <c r="X2" s="571">
        <f>(LOOKUP('Calculatie sheet'!$N$2,'Objectenoverzicht aantallen'!$A:$A,'Objectenoverzicht aantallen'!E:E)*'Calculatie sheet'!$N$83)/1000</f>
        <v>0</v>
      </c>
      <c r="Y2" s="571">
        <f>(LOOKUP('Calculatie sheet'!$N$2,'Objectenoverzicht aantallen'!$A:$A,'Objectenoverzicht aantallen'!F:F)*'Calculatie sheet'!$N$83)/1000</f>
        <v>0</v>
      </c>
      <c r="Z2" s="571">
        <f>(LOOKUP('Calculatie sheet'!$N$2,'Objectenoverzicht aantallen'!$A:$A,'Objectenoverzicht aantallen'!G:G)*'Calculatie sheet'!$N$83)/1000</f>
        <v>0</v>
      </c>
      <c r="AA2" s="571">
        <f>(LOOKUP('Calculatie sheet'!$N$2,'Objectenoverzicht aantallen'!$A:$A,'Objectenoverzicht aantallen'!H:H)*'Calculatie sheet'!$N$83)/1000</f>
        <v>0</v>
      </c>
      <c r="AB2" s="571">
        <f>(LOOKUP('Calculatie sheet'!$N$2,'Objectenoverzicht aantallen'!$A:$A,'Objectenoverzicht aantallen'!I:I)*'Calculatie sheet'!$N$83)/1000</f>
        <v>0</v>
      </c>
      <c r="AC2" s="571">
        <f>(LOOKUP('Calculatie sheet'!$N$2,'Objectenoverzicht aantallen'!$A:$A,'Objectenoverzicht aantallen'!J:J)*'Calculatie sheet'!$N$83)/1000</f>
        <v>0</v>
      </c>
      <c r="AD2" s="571">
        <f>(LOOKUP('Calculatie sheet'!$N$2,'Objectenoverzicht aantallen'!$A:$A,'Objectenoverzicht aantallen'!K:K)*'Calculatie sheet'!$N$83)/1000</f>
        <v>0</v>
      </c>
      <c r="AE2" s="571">
        <f>(LOOKUP('Calculatie sheet'!$N$2,'Objectenoverzicht aantallen'!$A:$A,'Objectenoverzicht aantallen'!L:L)*'Calculatie sheet'!$N$83)/1000</f>
        <v>0</v>
      </c>
      <c r="AF2" s="571">
        <f>(LOOKUP('Calculatie sheet'!$N$2,'Objectenoverzicht aantallen'!$A:$A,'Objectenoverzicht aantallen'!M:M)*'Calculatie sheet'!$N$83)/1000</f>
        <v>0</v>
      </c>
      <c r="AG2" s="571">
        <f>(LOOKUP('Calculatie sheet'!$N$2,'Objectenoverzicht aantallen'!$A:$A,'Objectenoverzicht aantallen'!N:N)*'Calculatie sheet'!$N$83)/1000</f>
        <v>0</v>
      </c>
      <c r="AH2" s="571">
        <f>(LOOKUP('Calculatie sheet'!$N$2,'Objectenoverzicht aantallen'!$A:$A,'Objectenoverzicht aantallen'!O:O)*'Calculatie sheet'!$N$83)/1000</f>
        <v>0</v>
      </c>
    </row>
    <row r="3" spans="1:34" s="31" customFormat="1" x14ac:dyDescent="0.2">
      <c r="B3" s="759" t="s">
        <v>966</v>
      </c>
      <c r="C3" s="45">
        <f>'Calculatie sheet'!N84</f>
        <v>16.139363756699783</v>
      </c>
      <c r="D3"/>
      <c r="E3" s="759" t="s">
        <v>966</v>
      </c>
      <c r="F3"/>
      <c r="H3" s="572">
        <f>C3*'Calculatie sheet'!$N$7</f>
        <v>0</v>
      </c>
      <c r="I3"/>
      <c r="J3" s="759" t="s">
        <v>966</v>
      </c>
      <c r="K3" s="571">
        <f>(LOOKUP('Calculatie sheet'!$N$2,'Objectenoverzicht aantallen'!$A:$A,'Objectenoverzicht aantallen'!$C:$C)*'Calculatie sheet'!$N84+LOOKUP('Calculatie sheet'!$N$2,'Objectenoverzicht aantallen'!$A:$A,'Objectenoverzicht aantallen'!E:E)*'Calculatie sheet'!$N84)/1000</f>
        <v>0</v>
      </c>
      <c r="L3" s="571">
        <f>(LOOKUP('Calculatie sheet'!$N$2,'Objectenoverzicht aantallen'!$A:$A,'Objectenoverzicht aantallen'!$C:$C)*'Calculatie sheet'!$N84+LOOKUP('Calculatie sheet'!$E$2,'Objectenoverzicht aantallen'!$A:$A,'Objectenoverzicht aantallen'!E:E)*'Calculatie sheet'!$N84+LOOKUP('Calculatie sheet'!$E$2,'Objectenoverzicht aantallen'!$A:$A,'Objectenoverzicht aantallen'!F:F)*'Calculatie sheet'!$N84)/1000</f>
        <v>0</v>
      </c>
      <c r="M3" s="571">
        <f>(LOOKUP('Calculatie sheet'!$N$2,'Objectenoverzicht aantallen'!$A:$A,'Objectenoverzicht aantallen'!$C:$C)*'Calculatie sheet'!$N84+LOOKUP('Calculatie sheet'!$E$2,'Objectenoverzicht aantallen'!$A:$A,'Objectenoverzicht aantallen'!E:E)*'Calculatie sheet'!$N84+LOOKUP('Calculatie sheet'!$E$2,'Objectenoverzicht aantallen'!$A:$A,'Objectenoverzicht aantallen'!F:F)*'Calculatie sheet'!$N84+LOOKUP('Calculatie sheet'!$E$2,'Objectenoverzicht aantallen'!$A:$A,'Objectenoverzicht aantallen'!G:G)*'Calculatie sheet'!$N84)/1000</f>
        <v>0</v>
      </c>
      <c r="N3" s="571">
        <f>(LOOKUP('Calculatie sheet'!$N$2,'Objectenoverzicht aantallen'!$A:$A,'Objectenoverzicht aantallen'!$C:$C)*'Calculatie sheet'!$N84+LOOKUP('Calculatie sheet'!$E$2,'Objectenoverzicht aantallen'!$A:$A,'Objectenoverzicht aantallen'!E:E)*'Calculatie sheet'!$N84+LOOKUP('Calculatie sheet'!$E$2,'Objectenoverzicht aantallen'!$A:$A,'Objectenoverzicht aantallen'!F:F)*'Calculatie sheet'!$N84+LOOKUP('Calculatie sheet'!$E$2,'Objectenoverzicht aantallen'!$A:$A,'Objectenoverzicht aantallen'!G:G)*'Calculatie sheet'!$N84+LOOKUP('Calculatie sheet'!$E$2,'Objectenoverzicht aantallen'!$A:$A,'Objectenoverzicht aantallen'!H:H)*'Calculatie sheet'!$N84)/1000</f>
        <v>0</v>
      </c>
      <c r="O3" s="571">
        <f>(LOOKUP('Calculatie sheet'!$N$2,'Objectenoverzicht aantallen'!$A:$A,'Objectenoverzicht aantallen'!$C:$C)*'Calculatie sheet'!$N84+LOOKUP('Calculatie sheet'!$E$2,'Objectenoverzicht aantallen'!$A:$A,'Objectenoverzicht aantallen'!E:E)*'Calculatie sheet'!$N84+LOOKUP('Calculatie sheet'!$E$2,'Objectenoverzicht aantallen'!$A:$A,'Objectenoverzicht aantallen'!F:F)*'Calculatie sheet'!$N84+LOOKUP('Calculatie sheet'!$E$2,'Objectenoverzicht aantallen'!$A:$A,'Objectenoverzicht aantallen'!G:G)*'Calculatie sheet'!$N84+LOOKUP('Calculatie sheet'!$E$2,'Objectenoverzicht aantallen'!$A:$A,'Objectenoverzicht aantallen'!H:H)*'Calculatie sheet'!$N84+LOOKUP('Calculatie sheet'!$E$2,'Objectenoverzicht aantallen'!$A:$A,'Objectenoverzicht aantallen'!I:I)*'Calculatie sheet'!$N84)/1000</f>
        <v>0</v>
      </c>
      <c r="P3" s="571">
        <f>(LOOKUP('Calculatie sheet'!$N$2,'Objectenoverzicht aantallen'!$A:$A,'Objectenoverzicht aantallen'!$C:$C)*'Calculatie sheet'!$N84+LOOKUP('Calculatie sheet'!$E$2,'Objectenoverzicht aantallen'!$A:$A,'Objectenoverzicht aantallen'!E:E)*'Calculatie sheet'!$N84+LOOKUP('Calculatie sheet'!$E$2,'Objectenoverzicht aantallen'!$A:$A,'Objectenoverzicht aantallen'!F:F)*'Calculatie sheet'!$N84+LOOKUP('Calculatie sheet'!$E$2,'Objectenoverzicht aantallen'!$A:$A,'Objectenoverzicht aantallen'!G:G)*'Calculatie sheet'!$N84+LOOKUP('Calculatie sheet'!$E$2,'Objectenoverzicht aantallen'!$A:$A,'Objectenoverzicht aantallen'!H:H)*'Calculatie sheet'!$N84+LOOKUP('Calculatie sheet'!$E$2,'Objectenoverzicht aantallen'!$A:$A,'Objectenoverzicht aantallen'!I:I)*'Calculatie sheet'!$N84+LOOKUP('Calculatie sheet'!$E$2,'Objectenoverzicht aantallen'!$A:$A,'Objectenoverzicht aantallen'!J:J)*'Calculatie sheet'!$N84)/1000</f>
        <v>0</v>
      </c>
      <c r="Q3" s="571">
        <f>(LOOKUP('Calculatie sheet'!$N$2,'Objectenoverzicht aantallen'!$A:$A,'Objectenoverzicht aantallen'!$C:$C)*'Calculatie sheet'!$N84+LOOKUP('Calculatie sheet'!$E$2,'Objectenoverzicht aantallen'!$A:$A,'Objectenoverzicht aantallen'!E:E)*'Calculatie sheet'!$N84+LOOKUP('Calculatie sheet'!$E$2,'Objectenoverzicht aantallen'!$A:$A,'Objectenoverzicht aantallen'!F:F)*'Calculatie sheet'!$N84+LOOKUP('Calculatie sheet'!$E$2,'Objectenoverzicht aantallen'!$A:$A,'Objectenoverzicht aantallen'!G:G)*'Calculatie sheet'!$N84+LOOKUP('Calculatie sheet'!$E$2,'Objectenoverzicht aantallen'!$A:$A,'Objectenoverzicht aantallen'!H:H)*'Calculatie sheet'!$N84+LOOKUP('Calculatie sheet'!$E$2,'Objectenoverzicht aantallen'!$A:$A,'Objectenoverzicht aantallen'!I:I)*'Calculatie sheet'!$N84+LOOKUP('Calculatie sheet'!$E$2,'Objectenoverzicht aantallen'!$A:$A,'Objectenoverzicht aantallen'!J:J)*'Calculatie sheet'!$N84+LOOKUP('Calculatie sheet'!$E$2,'Objectenoverzicht aantallen'!$A:$A,'Objectenoverzicht aantallen'!K:K)*'Calculatie sheet'!$N84)/1000</f>
        <v>0</v>
      </c>
      <c r="R3" s="571">
        <f>(LOOKUP('Calculatie sheet'!$N$2,'Objectenoverzicht aantallen'!$A:$A,'Objectenoverzicht aantallen'!$C:$C)*'Calculatie sheet'!$N84+LOOKUP('Calculatie sheet'!$E$2,'Objectenoverzicht aantallen'!$A:$A,'Objectenoverzicht aantallen'!E:E)*'Calculatie sheet'!$N84+LOOKUP('Calculatie sheet'!$E$2,'Objectenoverzicht aantallen'!$A:$A,'Objectenoverzicht aantallen'!F:F)*'Calculatie sheet'!$N84+LOOKUP('Calculatie sheet'!$E$2,'Objectenoverzicht aantallen'!$A:$A,'Objectenoverzicht aantallen'!G:G)*'Calculatie sheet'!$N84+LOOKUP('Calculatie sheet'!$E$2,'Objectenoverzicht aantallen'!$A:$A,'Objectenoverzicht aantallen'!H:H)*'Calculatie sheet'!$N84+LOOKUP('Calculatie sheet'!$E$2,'Objectenoverzicht aantallen'!$A:$A,'Objectenoverzicht aantallen'!I:I)*'Calculatie sheet'!$N84+LOOKUP('Calculatie sheet'!$E$2,'Objectenoverzicht aantallen'!$A:$A,'Objectenoverzicht aantallen'!J:J)*'Calculatie sheet'!$N84+LOOKUP('Calculatie sheet'!$E$2,'Objectenoverzicht aantallen'!$A:$A,'Objectenoverzicht aantallen'!K:K)*'Calculatie sheet'!$N84+LOOKUP('Calculatie sheet'!$E$2,'Objectenoverzicht aantallen'!$A:$A,'Objectenoverzicht aantallen'!L:L)*'Calculatie sheet'!$N84)/1000</f>
        <v>0</v>
      </c>
      <c r="S3" s="571">
        <f>(LOOKUP('Calculatie sheet'!$N$2,'Objectenoverzicht aantallen'!$A:$A,'Objectenoverzicht aantallen'!$C:$C)*'Calculatie sheet'!$N84+LOOKUP('Calculatie sheet'!$E$2,'Objectenoverzicht aantallen'!$A:$A,'Objectenoverzicht aantallen'!E:E)*'Calculatie sheet'!$N84+LOOKUP('Calculatie sheet'!$E$2,'Objectenoverzicht aantallen'!$A:$A,'Objectenoverzicht aantallen'!F:F)*'Calculatie sheet'!$N84+LOOKUP('Calculatie sheet'!$E$2,'Objectenoverzicht aantallen'!$A:$A,'Objectenoverzicht aantallen'!G:G)*'Calculatie sheet'!$N84+LOOKUP('Calculatie sheet'!$E$2,'Objectenoverzicht aantallen'!$A:$A,'Objectenoverzicht aantallen'!H:H)*'Calculatie sheet'!$N84+LOOKUP('Calculatie sheet'!$E$2,'Objectenoverzicht aantallen'!$A:$A,'Objectenoverzicht aantallen'!I:I)*'Calculatie sheet'!$N84+LOOKUP('Calculatie sheet'!$E$2,'Objectenoverzicht aantallen'!$A:$A,'Objectenoverzicht aantallen'!J:J)*'Calculatie sheet'!$N84+LOOKUP('Calculatie sheet'!$E$2,'Objectenoverzicht aantallen'!$A:$A,'Objectenoverzicht aantallen'!K:K)*'Calculatie sheet'!$N84+LOOKUP('Calculatie sheet'!$E$2,'Objectenoverzicht aantallen'!$A:$A,'Objectenoverzicht aantallen'!L:L)*'Calculatie sheet'!$N84+LOOKUP('Calculatie sheet'!$E$2,'Objectenoverzicht aantallen'!$A:$A,'Objectenoverzicht aantallen'!M:M)*'Calculatie sheet'!$N84)/1000</f>
        <v>0</v>
      </c>
      <c r="T3" s="571">
        <f>(LOOKUP('Calculatie sheet'!$N$2,'Objectenoverzicht aantallen'!$A:$A,'Objectenoverzicht aantallen'!$C:$C)*'Calculatie sheet'!$N84+LOOKUP('Calculatie sheet'!$E$2,'Objectenoverzicht aantallen'!$A:$A,'Objectenoverzicht aantallen'!E:E)*'Calculatie sheet'!$N84+LOOKUP('Calculatie sheet'!$E$2,'Objectenoverzicht aantallen'!$A:$A,'Objectenoverzicht aantallen'!F:F)*'Calculatie sheet'!$N84+LOOKUP('Calculatie sheet'!$E$2,'Objectenoverzicht aantallen'!$A:$A,'Objectenoverzicht aantallen'!G:G)*'Calculatie sheet'!$N84+LOOKUP('Calculatie sheet'!$E$2,'Objectenoverzicht aantallen'!$A:$A,'Objectenoverzicht aantallen'!H:H)*'Calculatie sheet'!$N84+LOOKUP('Calculatie sheet'!$E$2,'Objectenoverzicht aantallen'!$A:$A,'Objectenoverzicht aantallen'!I:I)*'Calculatie sheet'!$N84+LOOKUP('Calculatie sheet'!$E$2,'Objectenoverzicht aantallen'!$A:$A,'Objectenoverzicht aantallen'!J:J)*'Calculatie sheet'!$N84+LOOKUP('Calculatie sheet'!$E$2,'Objectenoverzicht aantallen'!$A:$A,'Objectenoverzicht aantallen'!K:K)*'Calculatie sheet'!$N84+LOOKUP('Calculatie sheet'!$E$2,'Objectenoverzicht aantallen'!$A:$A,'Objectenoverzicht aantallen'!L:L)*'Calculatie sheet'!$N84+LOOKUP('Calculatie sheet'!$E$2,'Objectenoverzicht aantallen'!$A:$A,'Objectenoverzicht aantallen'!M:M)*'Calculatie sheet'!$N84+LOOKUP('Calculatie sheet'!$E$2,'Objectenoverzicht aantallen'!$A:$A,'Objectenoverzicht aantallen'!N:N)*'Calculatie sheet'!$N84)/1000</f>
        <v>0</v>
      </c>
      <c r="U3" s="571">
        <f>(LOOKUP('Calculatie sheet'!$N$2,'Objectenoverzicht aantallen'!$A:$A,'Objectenoverzicht aantallen'!$C:$C)*'Calculatie sheet'!$N84+LOOKUP('Calculatie sheet'!$E$2,'Objectenoverzicht aantallen'!$A:$A,'Objectenoverzicht aantallen'!E:E)*'Calculatie sheet'!$N84+LOOKUP('Calculatie sheet'!$E$2,'Objectenoverzicht aantallen'!$A:$A,'Objectenoverzicht aantallen'!F:F)*'Calculatie sheet'!$N84+LOOKUP('Calculatie sheet'!$E$2,'Objectenoverzicht aantallen'!$A:$A,'Objectenoverzicht aantallen'!G:G)*'Calculatie sheet'!$N84+LOOKUP('Calculatie sheet'!$E$2,'Objectenoverzicht aantallen'!$A:$A,'Objectenoverzicht aantallen'!H:H)*'Calculatie sheet'!$N84+LOOKUP('Calculatie sheet'!$E$2,'Objectenoverzicht aantallen'!$A:$A,'Objectenoverzicht aantallen'!I:I)*'Calculatie sheet'!$N84+LOOKUP('Calculatie sheet'!$E$2,'Objectenoverzicht aantallen'!$A:$A,'Objectenoverzicht aantallen'!J:J)*'Calculatie sheet'!$N84+LOOKUP('Calculatie sheet'!$E$2,'Objectenoverzicht aantallen'!$A:$A,'Objectenoverzicht aantallen'!K:K)*'Calculatie sheet'!$N84+LOOKUP('Calculatie sheet'!$E$2,'Objectenoverzicht aantallen'!$A:$A,'Objectenoverzicht aantallen'!L:L)*'Calculatie sheet'!$N84+LOOKUP('Calculatie sheet'!$E$2,'Objectenoverzicht aantallen'!$A:$A,'Objectenoverzicht aantallen'!M:M)*'Calculatie sheet'!$N84+LOOKUP('Calculatie sheet'!$E$2,'Objectenoverzicht aantallen'!$A:$A,'Objectenoverzicht aantallen'!N:N)*'Calculatie sheet'!$N84+LOOKUP('Calculatie sheet'!$E$2,'Objectenoverzicht aantallen'!$A:$A,'Objectenoverzicht aantallen'!O:O)*'Calculatie sheet'!$N84)/1000</f>
        <v>0</v>
      </c>
      <c r="W3" s="759" t="s">
        <v>966</v>
      </c>
      <c r="X3" s="571">
        <f>(LOOKUP('Calculatie sheet'!$N$2,'Objectenoverzicht aantallen'!$A:$A,'Objectenoverzicht aantallen'!$P:$P)*'Calculatie sheet'!$N$84)/'Calculatie sheet'!$N$64/1000</f>
        <v>0</v>
      </c>
      <c r="Y3" s="571">
        <f>(LOOKUP('Calculatie sheet'!$N$2,'Objectenoverzicht aantallen'!$A:$A,'Objectenoverzicht aantallen'!$P:$P)*'Calculatie sheet'!$N$84)/'Calculatie sheet'!$N$64/1000</f>
        <v>0</v>
      </c>
      <c r="Z3" s="571">
        <f>(LOOKUP('Calculatie sheet'!$N$2,'Objectenoverzicht aantallen'!$A:$A,'Objectenoverzicht aantallen'!$P:$P)*'Calculatie sheet'!$N$84)/'Calculatie sheet'!$N$64/1000</f>
        <v>0</v>
      </c>
      <c r="AA3" s="571">
        <f>(LOOKUP('Calculatie sheet'!$N$2,'Objectenoverzicht aantallen'!$A:$A,'Objectenoverzicht aantallen'!$P:$P)*'Calculatie sheet'!$N$84)/'Calculatie sheet'!$N$64/1000</f>
        <v>0</v>
      </c>
      <c r="AB3" s="571">
        <f>(LOOKUP('Calculatie sheet'!$N$2,'Objectenoverzicht aantallen'!$A:$A,'Objectenoverzicht aantallen'!$P:$P)*'Calculatie sheet'!$N$84)/'Calculatie sheet'!$N$64/1000</f>
        <v>0</v>
      </c>
      <c r="AC3" s="571">
        <f>(LOOKUP('Calculatie sheet'!$N$2,'Objectenoverzicht aantallen'!$A:$A,'Objectenoverzicht aantallen'!$P:$P)*'Calculatie sheet'!$N$84)/'Calculatie sheet'!$N$64/1000</f>
        <v>0</v>
      </c>
      <c r="AD3" s="571">
        <f>(LOOKUP('Calculatie sheet'!$N$2,'Objectenoverzicht aantallen'!$A:$A,'Objectenoverzicht aantallen'!$P:$P)*'Calculatie sheet'!$N$84)/'Calculatie sheet'!$N$64/1000</f>
        <v>0</v>
      </c>
      <c r="AE3" s="571">
        <f>(LOOKUP('Calculatie sheet'!$N$2,'Objectenoverzicht aantallen'!$A:$A,'Objectenoverzicht aantallen'!$P:$P)*'Calculatie sheet'!$N$84)/'Calculatie sheet'!$N$64/1000</f>
        <v>0</v>
      </c>
      <c r="AF3" s="571">
        <f>(LOOKUP('Calculatie sheet'!$N$2,'Objectenoverzicht aantallen'!$A:$A,'Objectenoverzicht aantallen'!$P:$P)*'Calculatie sheet'!$N$84)/'Calculatie sheet'!$N$64/1000</f>
        <v>0</v>
      </c>
      <c r="AG3" s="571">
        <f>(LOOKUP('Calculatie sheet'!$N$2,'Objectenoverzicht aantallen'!$A:$A,'Objectenoverzicht aantallen'!$P:$P)*'Calculatie sheet'!$N$84)/'Calculatie sheet'!$N$64/1000</f>
        <v>0</v>
      </c>
      <c r="AH3" s="571">
        <f>(LOOKUP('Calculatie sheet'!$N$2,'Objectenoverzicht aantallen'!$A:$A,'Objectenoverzicht aantallen'!$P:$P)*'Calculatie sheet'!$N$84)/'Calculatie sheet'!$N$64/1000</f>
        <v>0</v>
      </c>
    </row>
    <row r="4" spans="1:34" x14ac:dyDescent="0.2">
      <c r="B4" s="760" t="s">
        <v>5</v>
      </c>
      <c r="C4" s="45">
        <f>'Calculatie sheet'!N85</f>
        <v>1013.0400000000001</v>
      </c>
      <c r="E4" s="760" t="s">
        <v>5</v>
      </c>
      <c r="H4" s="572">
        <f>C4*'Calculatie sheet'!$N$7</f>
        <v>0</v>
      </c>
      <c r="J4" s="760" t="s">
        <v>5</v>
      </c>
      <c r="K4" s="571">
        <f>(LOOKUP('Calculatie sheet'!$N$2,'Objectenoverzicht aantallen'!$A:$A,'Objectenoverzicht aantallen'!$C:$C)*'Calculatie sheet'!$N85+LOOKUP('Calculatie sheet'!$N$2,'Objectenoverzicht aantallen'!$A:$A,'Objectenoverzicht aantallen'!E:E)*'Calculatie sheet'!$N85)/1000</f>
        <v>0</v>
      </c>
      <c r="L4" s="571">
        <f>(LOOKUP('Calculatie sheet'!$N$2,'Objectenoverzicht aantallen'!$A:$A,'Objectenoverzicht aantallen'!$C:$C)*'Calculatie sheet'!$N85+LOOKUP('Calculatie sheet'!$E$2,'Objectenoverzicht aantallen'!$A:$A,'Objectenoverzicht aantallen'!E:E)*'Calculatie sheet'!$N85+LOOKUP('Calculatie sheet'!$E$2,'Objectenoverzicht aantallen'!$A:$A,'Objectenoverzicht aantallen'!F:F)*'Calculatie sheet'!$N85)/1000</f>
        <v>0</v>
      </c>
      <c r="M4" s="571">
        <f>(LOOKUP('Calculatie sheet'!$N$2,'Objectenoverzicht aantallen'!$A:$A,'Objectenoverzicht aantallen'!$C:$C)*'Calculatie sheet'!$N85+LOOKUP('Calculatie sheet'!$E$2,'Objectenoverzicht aantallen'!$A:$A,'Objectenoverzicht aantallen'!E:E)*'Calculatie sheet'!$N85+LOOKUP('Calculatie sheet'!$E$2,'Objectenoverzicht aantallen'!$A:$A,'Objectenoverzicht aantallen'!F:F)*'Calculatie sheet'!$N85+LOOKUP('Calculatie sheet'!$E$2,'Objectenoverzicht aantallen'!$A:$A,'Objectenoverzicht aantallen'!G:G)*'Calculatie sheet'!$N85)/1000</f>
        <v>0</v>
      </c>
      <c r="N4" s="571">
        <f>(LOOKUP('Calculatie sheet'!$N$2,'Objectenoverzicht aantallen'!$A:$A,'Objectenoverzicht aantallen'!$C:$C)*'Calculatie sheet'!$N85+LOOKUP('Calculatie sheet'!$E$2,'Objectenoverzicht aantallen'!$A:$A,'Objectenoverzicht aantallen'!E:E)*'Calculatie sheet'!$N85+LOOKUP('Calculatie sheet'!$E$2,'Objectenoverzicht aantallen'!$A:$A,'Objectenoverzicht aantallen'!F:F)*'Calculatie sheet'!$N85+LOOKUP('Calculatie sheet'!$E$2,'Objectenoverzicht aantallen'!$A:$A,'Objectenoverzicht aantallen'!G:G)*'Calculatie sheet'!$N85+LOOKUP('Calculatie sheet'!$E$2,'Objectenoverzicht aantallen'!$A:$A,'Objectenoverzicht aantallen'!H:H)*'Calculatie sheet'!$N85)/1000</f>
        <v>0</v>
      </c>
      <c r="O4" s="571">
        <f>(LOOKUP('Calculatie sheet'!$N$2,'Objectenoverzicht aantallen'!$A:$A,'Objectenoverzicht aantallen'!$C:$C)*'Calculatie sheet'!$N85+LOOKUP('Calculatie sheet'!$E$2,'Objectenoverzicht aantallen'!$A:$A,'Objectenoverzicht aantallen'!E:E)*'Calculatie sheet'!$N85+LOOKUP('Calculatie sheet'!$E$2,'Objectenoverzicht aantallen'!$A:$A,'Objectenoverzicht aantallen'!F:F)*'Calculatie sheet'!$N85+LOOKUP('Calculatie sheet'!$E$2,'Objectenoverzicht aantallen'!$A:$A,'Objectenoverzicht aantallen'!G:G)*'Calculatie sheet'!$N85+LOOKUP('Calculatie sheet'!$E$2,'Objectenoverzicht aantallen'!$A:$A,'Objectenoverzicht aantallen'!H:H)*'Calculatie sheet'!$N85+LOOKUP('Calculatie sheet'!$E$2,'Objectenoverzicht aantallen'!$A:$A,'Objectenoverzicht aantallen'!I:I)*'Calculatie sheet'!$N85)/1000</f>
        <v>0</v>
      </c>
      <c r="P4" s="571">
        <f>(LOOKUP('Calculatie sheet'!$N$2,'Objectenoverzicht aantallen'!$A:$A,'Objectenoverzicht aantallen'!$C:$C)*'Calculatie sheet'!$N85+LOOKUP('Calculatie sheet'!$E$2,'Objectenoverzicht aantallen'!$A:$A,'Objectenoverzicht aantallen'!E:E)*'Calculatie sheet'!$N85+LOOKUP('Calculatie sheet'!$E$2,'Objectenoverzicht aantallen'!$A:$A,'Objectenoverzicht aantallen'!F:F)*'Calculatie sheet'!$N85+LOOKUP('Calculatie sheet'!$E$2,'Objectenoverzicht aantallen'!$A:$A,'Objectenoverzicht aantallen'!G:G)*'Calculatie sheet'!$N85+LOOKUP('Calculatie sheet'!$E$2,'Objectenoverzicht aantallen'!$A:$A,'Objectenoverzicht aantallen'!H:H)*'Calculatie sheet'!$N85+LOOKUP('Calculatie sheet'!$E$2,'Objectenoverzicht aantallen'!$A:$A,'Objectenoverzicht aantallen'!I:I)*'Calculatie sheet'!$N85+LOOKUP('Calculatie sheet'!$E$2,'Objectenoverzicht aantallen'!$A:$A,'Objectenoverzicht aantallen'!J:J)*'Calculatie sheet'!$N85)/1000</f>
        <v>0</v>
      </c>
      <c r="Q4" s="571">
        <f>(LOOKUP('Calculatie sheet'!$N$2,'Objectenoverzicht aantallen'!$A:$A,'Objectenoverzicht aantallen'!$C:$C)*'Calculatie sheet'!$N85+LOOKUP('Calculatie sheet'!$E$2,'Objectenoverzicht aantallen'!$A:$A,'Objectenoverzicht aantallen'!E:E)*'Calculatie sheet'!$N85+LOOKUP('Calculatie sheet'!$E$2,'Objectenoverzicht aantallen'!$A:$A,'Objectenoverzicht aantallen'!F:F)*'Calculatie sheet'!$N85+LOOKUP('Calculatie sheet'!$E$2,'Objectenoverzicht aantallen'!$A:$A,'Objectenoverzicht aantallen'!G:G)*'Calculatie sheet'!$N85+LOOKUP('Calculatie sheet'!$E$2,'Objectenoverzicht aantallen'!$A:$A,'Objectenoverzicht aantallen'!H:H)*'Calculatie sheet'!$N85+LOOKUP('Calculatie sheet'!$E$2,'Objectenoverzicht aantallen'!$A:$A,'Objectenoverzicht aantallen'!I:I)*'Calculatie sheet'!$N85+LOOKUP('Calculatie sheet'!$E$2,'Objectenoverzicht aantallen'!$A:$A,'Objectenoverzicht aantallen'!J:J)*'Calculatie sheet'!$N85+LOOKUP('Calculatie sheet'!$E$2,'Objectenoverzicht aantallen'!$A:$A,'Objectenoverzicht aantallen'!K:K)*'Calculatie sheet'!$N85)/1000</f>
        <v>0</v>
      </c>
      <c r="R4" s="571">
        <f>(LOOKUP('Calculatie sheet'!$N$2,'Objectenoverzicht aantallen'!$A:$A,'Objectenoverzicht aantallen'!$C:$C)*'Calculatie sheet'!$N85+LOOKUP('Calculatie sheet'!$E$2,'Objectenoverzicht aantallen'!$A:$A,'Objectenoverzicht aantallen'!E:E)*'Calculatie sheet'!$N85+LOOKUP('Calculatie sheet'!$E$2,'Objectenoverzicht aantallen'!$A:$A,'Objectenoverzicht aantallen'!F:F)*'Calculatie sheet'!$N85+LOOKUP('Calculatie sheet'!$E$2,'Objectenoverzicht aantallen'!$A:$A,'Objectenoverzicht aantallen'!G:G)*'Calculatie sheet'!$N85+LOOKUP('Calculatie sheet'!$E$2,'Objectenoverzicht aantallen'!$A:$A,'Objectenoverzicht aantallen'!H:H)*'Calculatie sheet'!$N85+LOOKUP('Calculatie sheet'!$E$2,'Objectenoverzicht aantallen'!$A:$A,'Objectenoverzicht aantallen'!I:I)*'Calculatie sheet'!$N85+LOOKUP('Calculatie sheet'!$E$2,'Objectenoverzicht aantallen'!$A:$A,'Objectenoverzicht aantallen'!J:J)*'Calculatie sheet'!$N85+LOOKUP('Calculatie sheet'!$E$2,'Objectenoverzicht aantallen'!$A:$A,'Objectenoverzicht aantallen'!K:K)*'Calculatie sheet'!$N85+LOOKUP('Calculatie sheet'!$E$2,'Objectenoverzicht aantallen'!$A:$A,'Objectenoverzicht aantallen'!L:L)*'Calculatie sheet'!$N85)/1000</f>
        <v>0</v>
      </c>
      <c r="S4" s="571">
        <f>(LOOKUP('Calculatie sheet'!$N$2,'Objectenoverzicht aantallen'!$A:$A,'Objectenoverzicht aantallen'!$C:$C)*'Calculatie sheet'!$N85+LOOKUP('Calculatie sheet'!$E$2,'Objectenoverzicht aantallen'!$A:$A,'Objectenoverzicht aantallen'!E:E)*'Calculatie sheet'!$N85+LOOKUP('Calculatie sheet'!$E$2,'Objectenoverzicht aantallen'!$A:$A,'Objectenoverzicht aantallen'!F:F)*'Calculatie sheet'!$N85+LOOKUP('Calculatie sheet'!$E$2,'Objectenoverzicht aantallen'!$A:$A,'Objectenoverzicht aantallen'!G:G)*'Calculatie sheet'!$N85+LOOKUP('Calculatie sheet'!$E$2,'Objectenoverzicht aantallen'!$A:$A,'Objectenoverzicht aantallen'!H:H)*'Calculatie sheet'!$N85+LOOKUP('Calculatie sheet'!$E$2,'Objectenoverzicht aantallen'!$A:$A,'Objectenoverzicht aantallen'!I:I)*'Calculatie sheet'!$N85+LOOKUP('Calculatie sheet'!$E$2,'Objectenoverzicht aantallen'!$A:$A,'Objectenoverzicht aantallen'!J:J)*'Calculatie sheet'!$N85+LOOKUP('Calculatie sheet'!$E$2,'Objectenoverzicht aantallen'!$A:$A,'Objectenoverzicht aantallen'!K:K)*'Calculatie sheet'!$N85+LOOKUP('Calculatie sheet'!$E$2,'Objectenoverzicht aantallen'!$A:$A,'Objectenoverzicht aantallen'!L:L)*'Calculatie sheet'!$N85+LOOKUP('Calculatie sheet'!$E$2,'Objectenoverzicht aantallen'!$A:$A,'Objectenoverzicht aantallen'!M:M)*'Calculatie sheet'!$N85)/1000</f>
        <v>0</v>
      </c>
      <c r="T4" s="571">
        <f>(LOOKUP('Calculatie sheet'!$N$2,'Objectenoverzicht aantallen'!$A:$A,'Objectenoverzicht aantallen'!$C:$C)*'Calculatie sheet'!$N85+LOOKUP('Calculatie sheet'!$E$2,'Objectenoverzicht aantallen'!$A:$A,'Objectenoverzicht aantallen'!E:E)*'Calculatie sheet'!$N85+LOOKUP('Calculatie sheet'!$E$2,'Objectenoverzicht aantallen'!$A:$A,'Objectenoverzicht aantallen'!F:F)*'Calculatie sheet'!$N85+LOOKUP('Calculatie sheet'!$E$2,'Objectenoverzicht aantallen'!$A:$A,'Objectenoverzicht aantallen'!G:G)*'Calculatie sheet'!$N85+LOOKUP('Calculatie sheet'!$E$2,'Objectenoverzicht aantallen'!$A:$A,'Objectenoverzicht aantallen'!H:H)*'Calculatie sheet'!$N85+LOOKUP('Calculatie sheet'!$E$2,'Objectenoverzicht aantallen'!$A:$A,'Objectenoverzicht aantallen'!I:I)*'Calculatie sheet'!$N85+LOOKUP('Calculatie sheet'!$E$2,'Objectenoverzicht aantallen'!$A:$A,'Objectenoverzicht aantallen'!J:J)*'Calculatie sheet'!$N85+LOOKUP('Calculatie sheet'!$E$2,'Objectenoverzicht aantallen'!$A:$A,'Objectenoverzicht aantallen'!K:K)*'Calculatie sheet'!$N85+LOOKUP('Calculatie sheet'!$E$2,'Objectenoverzicht aantallen'!$A:$A,'Objectenoverzicht aantallen'!L:L)*'Calculatie sheet'!$N85+LOOKUP('Calculatie sheet'!$E$2,'Objectenoverzicht aantallen'!$A:$A,'Objectenoverzicht aantallen'!M:M)*'Calculatie sheet'!$N85+LOOKUP('Calculatie sheet'!$E$2,'Objectenoverzicht aantallen'!$A:$A,'Objectenoverzicht aantallen'!N:N)*'Calculatie sheet'!$N85)/1000</f>
        <v>0</v>
      </c>
      <c r="U4" s="571">
        <f>(LOOKUP('Calculatie sheet'!$N$2,'Objectenoverzicht aantallen'!$A:$A,'Objectenoverzicht aantallen'!$C:$C)*'Calculatie sheet'!$N85+LOOKUP('Calculatie sheet'!$E$2,'Objectenoverzicht aantallen'!$A:$A,'Objectenoverzicht aantallen'!E:E)*'Calculatie sheet'!$N85+LOOKUP('Calculatie sheet'!$E$2,'Objectenoverzicht aantallen'!$A:$A,'Objectenoverzicht aantallen'!F:F)*'Calculatie sheet'!$N85+LOOKUP('Calculatie sheet'!$E$2,'Objectenoverzicht aantallen'!$A:$A,'Objectenoverzicht aantallen'!G:G)*'Calculatie sheet'!$N85+LOOKUP('Calculatie sheet'!$E$2,'Objectenoverzicht aantallen'!$A:$A,'Objectenoverzicht aantallen'!H:H)*'Calculatie sheet'!$N85+LOOKUP('Calculatie sheet'!$E$2,'Objectenoverzicht aantallen'!$A:$A,'Objectenoverzicht aantallen'!I:I)*'Calculatie sheet'!$N85+LOOKUP('Calculatie sheet'!$E$2,'Objectenoverzicht aantallen'!$A:$A,'Objectenoverzicht aantallen'!J:J)*'Calculatie sheet'!$N85+LOOKUP('Calculatie sheet'!$E$2,'Objectenoverzicht aantallen'!$A:$A,'Objectenoverzicht aantallen'!K:K)*'Calculatie sheet'!$N85+LOOKUP('Calculatie sheet'!$E$2,'Objectenoverzicht aantallen'!$A:$A,'Objectenoverzicht aantallen'!L:L)*'Calculatie sheet'!$N85+LOOKUP('Calculatie sheet'!$E$2,'Objectenoverzicht aantallen'!$A:$A,'Objectenoverzicht aantallen'!M:M)*'Calculatie sheet'!$N85+LOOKUP('Calculatie sheet'!$E$2,'Objectenoverzicht aantallen'!$A:$A,'Objectenoverzicht aantallen'!N:N)*'Calculatie sheet'!$N85+LOOKUP('Calculatie sheet'!$E$2,'Objectenoverzicht aantallen'!$A:$A,'Objectenoverzicht aantallen'!O:O)*'Calculatie sheet'!$N85)/1000</f>
        <v>0</v>
      </c>
      <c r="W4" s="760" t="s">
        <v>5</v>
      </c>
      <c r="X4" s="571">
        <f>(LOOKUP('Calculatie sheet'!$N$2,'Objectenoverzicht aantallen'!$A:$A,'Objectenoverzicht aantallen'!Q:Q)*'Calculatie sheet'!$N$85)/1000</f>
        <v>0</v>
      </c>
      <c r="Y4" s="571">
        <f>(LOOKUP('Calculatie sheet'!$N$2,'Objectenoverzicht aantallen'!$A:$A,'Objectenoverzicht aantallen'!R:R)*'Calculatie sheet'!$N$85)/1000</f>
        <v>0</v>
      </c>
      <c r="Z4" s="571">
        <f>(LOOKUP('Calculatie sheet'!$N$2,'Objectenoverzicht aantallen'!$A:$A,'Objectenoverzicht aantallen'!S:S)*'Calculatie sheet'!$N$85)/1000</f>
        <v>0</v>
      </c>
      <c r="AA4" s="571">
        <f>(LOOKUP('Calculatie sheet'!$N$2,'Objectenoverzicht aantallen'!$A:$A,'Objectenoverzicht aantallen'!T:T)*'Calculatie sheet'!$N$85)/1000</f>
        <v>0</v>
      </c>
      <c r="AB4" s="571">
        <f>(LOOKUP('Calculatie sheet'!$N$2,'Objectenoverzicht aantallen'!$A:$A,'Objectenoverzicht aantallen'!U:U)*'Calculatie sheet'!$N$85)/1000</f>
        <v>0</v>
      </c>
      <c r="AC4" s="571">
        <f>(LOOKUP('Calculatie sheet'!$N$2,'Objectenoverzicht aantallen'!$A:$A,'Objectenoverzicht aantallen'!V:V)*'Calculatie sheet'!$N$85)/1000</f>
        <v>0</v>
      </c>
      <c r="AD4" s="571">
        <f>(LOOKUP('Calculatie sheet'!$N$2,'Objectenoverzicht aantallen'!$A:$A,'Objectenoverzicht aantallen'!W:W)*'Calculatie sheet'!$N$85)/1000</f>
        <v>0</v>
      </c>
      <c r="AE4" s="571">
        <f>(LOOKUP('Calculatie sheet'!$N$2,'Objectenoverzicht aantallen'!$A:$A,'Objectenoverzicht aantallen'!X:X)*'Calculatie sheet'!$N$85)/1000</f>
        <v>0</v>
      </c>
      <c r="AF4" s="571">
        <f>(LOOKUP('Calculatie sheet'!$N$2,'Objectenoverzicht aantallen'!$A:$A,'Objectenoverzicht aantallen'!O:O)*'Calculatie sheet'!$N$85)/1000</f>
        <v>0</v>
      </c>
      <c r="AG4" s="571">
        <f>(LOOKUP('Calculatie sheet'!$N$2,'Objectenoverzicht aantallen'!$A:$A,'Objectenoverzicht aantallen'!Z:Z)*'Calculatie sheet'!$N$85)/1000</f>
        <v>0</v>
      </c>
      <c r="AH4" s="571">
        <f>(LOOKUP('Calculatie sheet'!$N$2,'Objectenoverzicht aantallen'!$A:$A,'Objectenoverzicht aantallen'!AA:AA)*'Calculatie sheet'!$N$85)/1000</f>
        <v>0</v>
      </c>
    </row>
    <row r="5" spans="1:34" x14ac:dyDescent="0.2">
      <c r="B5" s="577" t="s">
        <v>673</v>
      </c>
      <c r="C5" s="45">
        <f>'Calculatie sheet'!N86</f>
        <v>-186.95999999999998</v>
      </c>
      <c r="E5" s="577" t="s">
        <v>673</v>
      </c>
      <c r="H5" s="572">
        <f>C5*'Calculatie sheet'!$N$7</f>
        <v>0</v>
      </c>
      <c r="J5" s="577" t="s">
        <v>673</v>
      </c>
      <c r="K5" s="571">
        <f>(LOOKUP('Calculatie sheet'!$N$2,'Objectenoverzicht aantallen'!$A:$A,'Objectenoverzicht aantallen'!$C:$C)*'Calculatie sheet'!$N86+LOOKUP('Calculatie sheet'!$N$2,'Objectenoverzicht aantallen'!$A:$A,'Objectenoverzicht aantallen'!E:E)*'Calculatie sheet'!$N86)/1000</f>
        <v>0</v>
      </c>
      <c r="L5" s="571">
        <f>(LOOKUP('Calculatie sheet'!$N$2,'Objectenoverzicht aantallen'!$A:$A,'Objectenoverzicht aantallen'!$C:$C)*'Calculatie sheet'!$N86+LOOKUP('Calculatie sheet'!$E$2,'Objectenoverzicht aantallen'!$A:$A,'Objectenoverzicht aantallen'!E:E)*'Calculatie sheet'!$N86+LOOKUP('Calculatie sheet'!$E$2,'Objectenoverzicht aantallen'!$A:$A,'Objectenoverzicht aantallen'!F:F)*'Calculatie sheet'!$N86)/1000</f>
        <v>0</v>
      </c>
      <c r="M5" s="571">
        <f>(LOOKUP('Calculatie sheet'!$N$2,'Objectenoverzicht aantallen'!$A:$A,'Objectenoverzicht aantallen'!$C:$C)*'Calculatie sheet'!$N86+LOOKUP('Calculatie sheet'!$E$2,'Objectenoverzicht aantallen'!$A:$A,'Objectenoverzicht aantallen'!E:E)*'Calculatie sheet'!$N86+LOOKUP('Calculatie sheet'!$E$2,'Objectenoverzicht aantallen'!$A:$A,'Objectenoverzicht aantallen'!F:F)*'Calculatie sheet'!$N86+LOOKUP('Calculatie sheet'!$E$2,'Objectenoverzicht aantallen'!$A:$A,'Objectenoverzicht aantallen'!G:G)*'Calculatie sheet'!$N86)/1000</f>
        <v>0</v>
      </c>
      <c r="N5" s="571">
        <f>(LOOKUP('Calculatie sheet'!$N$2,'Objectenoverzicht aantallen'!$A:$A,'Objectenoverzicht aantallen'!$C:$C)*'Calculatie sheet'!$N86+LOOKUP('Calculatie sheet'!$E$2,'Objectenoverzicht aantallen'!$A:$A,'Objectenoverzicht aantallen'!E:E)*'Calculatie sheet'!$N86+LOOKUP('Calculatie sheet'!$E$2,'Objectenoverzicht aantallen'!$A:$A,'Objectenoverzicht aantallen'!F:F)*'Calculatie sheet'!$N86+LOOKUP('Calculatie sheet'!$E$2,'Objectenoverzicht aantallen'!$A:$A,'Objectenoverzicht aantallen'!G:G)*'Calculatie sheet'!$N86+LOOKUP('Calculatie sheet'!$E$2,'Objectenoverzicht aantallen'!$A:$A,'Objectenoverzicht aantallen'!H:H)*'Calculatie sheet'!$N86)/1000</f>
        <v>0</v>
      </c>
      <c r="O5" s="571">
        <f>(LOOKUP('Calculatie sheet'!$N$2,'Objectenoverzicht aantallen'!$A:$A,'Objectenoverzicht aantallen'!$C:$C)*'Calculatie sheet'!$N86+LOOKUP('Calculatie sheet'!$E$2,'Objectenoverzicht aantallen'!$A:$A,'Objectenoverzicht aantallen'!E:E)*'Calculatie sheet'!$N86+LOOKUP('Calculatie sheet'!$E$2,'Objectenoverzicht aantallen'!$A:$A,'Objectenoverzicht aantallen'!F:F)*'Calculatie sheet'!$N86+LOOKUP('Calculatie sheet'!$E$2,'Objectenoverzicht aantallen'!$A:$A,'Objectenoverzicht aantallen'!G:G)*'Calculatie sheet'!$N86+LOOKUP('Calculatie sheet'!$E$2,'Objectenoverzicht aantallen'!$A:$A,'Objectenoverzicht aantallen'!H:H)*'Calculatie sheet'!$N86+LOOKUP('Calculatie sheet'!$E$2,'Objectenoverzicht aantallen'!$A:$A,'Objectenoverzicht aantallen'!I:I)*'Calculatie sheet'!$N86)/1000</f>
        <v>0</v>
      </c>
      <c r="P5" s="571">
        <f>(LOOKUP('Calculatie sheet'!$N$2,'Objectenoverzicht aantallen'!$A:$A,'Objectenoverzicht aantallen'!$C:$C)*'Calculatie sheet'!$N86+LOOKUP('Calculatie sheet'!$E$2,'Objectenoverzicht aantallen'!$A:$A,'Objectenoverzicht aantallen'!E:E)*'Calculatie sheet'!$N86+LOOKUP('Calculatie sheet'!$E$2,'Objectenoverzicht aantallen'!$A:$A,'Objectenoverzicht aantallen'!F:F)*'Calculatie sheet'!$N86+LOOKUP('Calculatie sheet'!$E$2,'Objectenoverzicht aantallen'!$A:$A,'Objectenoverzicht aantallen'!G:G)*'Calculatie sheet'!$N86+LOOKUP('Calculatie sheet'!$E$2,'Objectenoverzicht aantallen'!$A:$A,'Objectenoverzicht aantallen'!H:H)*'Calculatie sheet'!$N86+LOOKUP('Calculatie sheet'!$E$2,'Objectenoverzicht aantallen'!$A:$A,'Objectenoverzicht aantallen'!I:I)*'Calculatie sheet'!$N86+LOOKUP('Calculatie sheet'!$E$2,'Objectenoverzicht aantallen'!$A:$A,'Objectenoverzicht aantallen'!J:J)*'Calculatie sheet'!$N86)/1000</f>
        <v>0</v>
      </c>
      <c r="Q5" s="571">
        <f>(LOOKUP('Calculatie sheet'!$N$2,'Objectenoverzicht aantallen'!$A:$A,'Objectenoverzicht aantallen'!$C:$C)*'Calculatie sheet'!$N86+LOOKUP('Calculatie sheet'!$E$2,'Objectenoverzicht aantallen'!$A:$A,'Objectenoverzicht aantallen'!E:E)*'Calculatie sheet'!$N86+LOOKUP('Calculatie sheet'!$E$2,'Objectenoverzicht aantallen'!$A:$A,'Objectenoverzicht aantallen'!F:F)*'Calculatie sheet'!$N86+LOOKUP('Calculatie sheet'!$E$2,'Objectenoverzicht aantallen'!$A:$A,'Objectenoverzicht aantallen'!G:G)*'Calculatie sheet'!$N86+LOOKUP('Calculatie sheet'!$E$2,'Objectenoverzicht aantallen'!$A:$A,'Objectenoverzicht aantallen'!H:H)*'Calculatie sheet'!$N86+LOOKUP('Calculatie sheet'!$E$2,'Objectenoverzicht aantallen'!$A:$A,'Objectenoverzicht aantallen'!I:I)*'Calculatie sheet'!$N86+LOOKUP('Calculatie sheet'!$E$2,'Objectenoverzicht aantallen'!$A:$A,'Objectenoverzicht aantallen'!J:J)*'Calculatie sheet'!$N86+LOOKUP('Calculatie sheet'!$E$2,'Objectenoverzicht aantallen'!$A:$A,'Objectenoverzicht aantallen'!K:K)*'Calculatie sheet'!$N86)/1000</f>
        <v>0</v>
      </c>
      <c r="R5" s="571">
        <f>(LOOKUP('Calculatie sheet'!$N$2,'Objectenoverzicht aantallen'!$A:$A,'Objectenoverzicht aantallen'!$C:$C)*'Calculatie sheet'!$N86+LOOKUP('Calculatie sheet'!$E$2,'Objectenoverzicht aantallen'!$A:$A,'Objectenoverzicht aantallen'!E:E)*'Calculatie sheet'!$N86+LOOKUP('Calculatie sheet'!$E$2,'Objectenoverzicht aantallen'!$A:$A,'Objectenoverzicht aantallen'!F:F)*'Calculatie sheet'!$N86+LOOKUP('Calculatie sheet'!$E$2,'Objectenoverzicht aantallen'!$A:$A,'Objectenoverzicht aantallen'!G:G)*'Calculatie sheet'!$N86+LOOKUP('Calculatie sheet'!$E$2,'Objectenoverzicht aantallen'!$A:$A,'Objectenoverzicht aantallen'!H:H)*'Calculatie sheet'!$N86+LOOKUP('Calculatie sheet'!$E$2,'Objectenoverzicht aantallen'!$A:$A,'Objectenoverzicht aantallen'!I:I)*'Calculatie sheet'!$N86+LOOKUP('Calculatie sheet'!$E$2,'Objectenoverzicht aantallen'!$A:$A,'Objectenoverzicht aantallen'!J:J)*'Calculatie sheet'!$N86+LOOKUP('Calculatie sheet'!$E$2,'Objectenoverzicht aantallen'!$A:$A,'Objectenoverzicht aantallen'!K:K)*'Calculatie sheet'!$N86+LOOKUP('Calculatie sheet'!$E$2,'Objectenoverzicht aantallen'!$A:$A,'Objectenoverzicht aantallen'!L:L)*'Calculatie sheet'!$N86)/1000</f>
        <v>0</v>
      </c>
      <c r="S5" s="571">
        <f>(LOOKUP('Calculatie sheet'!$N$2,'Objectenoverzicht aantallen'!$A:$A,'Objectenoverzicht aantallen'!$C:$C)*'Calculatie sheet'!$N86+LOOKUP('Calculatie sheet'!$E$2,'Objectenoverzicht aantallen'!$A:$A,'Objectenoverzicht aantallen'!E:E)*'Calculatie sheet'!$N86+LOOKUP('Calculatie sheet'!$E$2,'Objectenoverzicht aantallen'!$A:$A,'Objectenoverzicht aantallen'!F:F)*'Calculatie sheet'!$N86+LOOKUP('Calculatie sheet'!$E$2,'Objectenoverzicht aantallen'!$A:$A,'Objectenoverzicht aantallen'!G:G)*'Calculatie sheet'!$N86+LOOKUP('Calculatie sheet'!$E$2,'Objectenoverzicht aantallen'!$A:$A,'Objectenoverzicht aantallen'!H:H)*'Calculatie sheet'!$N86+LOOKUP('Calculatie sheet'!$E$2,'Objectenoverzicht aantallen'!$A:$A,'Objectenoverzicht aantallen'!I:I)*'Calculatie sheet'!$N86+LOOKUP('Calculatie sheet'!$E$2,'Objectenoverzicht aantallen'!$A:$A,'Objectenoverzicht aantallen'!J:J)*'Calculatie sheet'!$N86+LOOKUP('Calculatie sheet'!$E$2,'Objectenoverzicht aantallen'!$A:$A,'Objectenoverzicht aantallen'!K:K)*'Calculatie sheet'!$N86+LOOKUP('Calculatie sheet'!$E$2,'Objectenoverzicht aantallen'!$A:$A,'Objectenoverzicht aantallen'!L:L)*'Calculatie sheet'!$N86+LOOKUP('Calculatie sheet'!$E$2,'Objectenoverzicht aantallen'!$A:$A,'Objectenoverzicht aantallen'!M:M)*'Calculatie sheet'!$N86)/1000</f>
        <v>0</v>
      </c>
      <c r="T5" s="571">
        <f>(LOOKUP('Calculatie sheet'!$N$2,'Objectenoverzicht aantallen'!$A:$A,'Objectenoverzicht aantallen'!$C:$C)*'Calculatie sheet'!$N86+LOOKUP('Calculatie sheet'!$E$2,'Objectenoverzicht aantallen'!$A:$A,'Objectenoverzicht aantallen'!E:E)*'Calculatie sheet'!$N86+LOOKUP('Calculatie sheet'!$E$2,'Objectenoverzicht aantallen'!$A:$A,'Objectenoverzicht aantallen'!F:F)*'Calculatie sheet'!$N86+LOOKUP('Calculatie sheet'!$E$2,'Objectenoverzicht aantallen'!$A:$A,'Objectenoverzicht aantallen'!G:G)*'Calculatie sheet'!$N86+LOOKUP('Calculatie sheet'!$E$2,'Objectenoverzicht aantallen'!$A:$A,'Objectenoverzicht aantallen'!H:H)*'Calculatie sheet'!$N86+LOOKUP('Calculatie sheet'!$E$2,'Objectenoverzicht aantallen'!$A:$A,'Objectenoverzicht aantallen'!I:I)*'Calculatie sheet'!$N86+LOOKUP('Calculatie sheet'!$E$2,'Objectenoverzicht aantallen'!$A:$A,'Objectenoverzicht aantallen'!J:J)*'Calculatie sheet'!$N86+LOOKUP('Calculatie sheet'!$E$2,'Objectenoverzicht aantallen'!$A:$A,'Objectenoverzicht aantallen'!K:K)*'Calculatie sheet'!$N86+LOOKUP('Calculatie sheet'!$E$2,'Objectenoverzicht aantallen'!$A:$A,'Objectenoverzicht aantallen'!L:L)*'Calculatie sheet'!$N86+LOOKUP('Calculatie sheet'!$E$2,'Objectenoverzicht aantallen'!$A:$A,'Objectenoverzicht aantallen'!M:M)*'Calculatie sheet'!$N86+LOOKUP('Calculatie sheet'!$E$2,'Objectenoverzicht aantallen'!$A:$A,'Objectenoverzicht aantallen'!N:N)*'Calculatie sheet'!$N86)/1000</f>
        <v>0</v>
      </c>
      <c r="U5" s="571">
        <f>(LOOKUP('Calculatie sheet'!$N$2,'Objectenoverzicht aantallen'!$A:$A,'Objectenoverzicht aantallen'!$C:$C)*'Calculatie sheet'!$N86+LOOKUP('Calculatie sheet'!$E$2,'Objectenoverzicht aantallen'!$A:$A,'Objectenoverzicht aantallen'!E:E)*'Calculatie sheet'!$N86+LOOKUP('Calculatie sheet'!$E$2,'Objectenoverzicht aantallen'!$A:$A,'Objectenoverzicht aantallen'!F:F)*'Calculatie sheet'!$N86+LOOKUP('Calculatie sheet'!$E$2,'Objectenoverzicht aantallen'!$A:$A,'Objectenoverzicht aantallen'!G:G)*'Calculatie sheet'!$N86+LOOKUP('Calculatie sheet'!$E$2,'Objectenoverzicht aantallen'!$A:$A,'Objectenoverzicht aantallen'!H:H)*'Calculatie sheet'!$N86+LOOKUP('Calculatie sheet'!$E$2,'Objectenoverzicht aantallen'!$A:$A,'Objectenoverzicht aantallen'!I:I)*'Calculatie sheet'!$N86+LOOKUP('Calculatie sheet'!$E$2,'Objectenoverzicht aantallen'!$A:$A,'Objectenoverzicht aantallen'!J:J)*'Calculatie sheet'!$N86+LOOKUP('Calculatie sheet'!$E$2,'Objectenoverzicht aantallen'!$A:$A,'Objectenoverzicht aantallen'!K:K)*'Calculatie sheet'!$N86+LOOKUP('Calculatie sheet'!$E$2,'Objectenoverzicht aantallen'!$A:$A,'Objectenoverzicht aantallen'!L:L)*'Calculatie sheet'!$N86+LOOKUP('Calculatie sheet'!$E$2,'Objectenoverzicht aantallen'!$A:$A,'Objectenoverzicht aantallen'!M:M)*'Calculatie sheet'!$N86+LOOKUP('Calculatie sheet'!$E$2,'Objectenoverzicht aantallen'!$A:$A,'Objectenoverzicht aantallen'!N:N)*'Calculatie sheet'!$N86+LOOKUP('Calculatie sheet'!$E$2,'Objectenoverzicht aantallen'!$A:$A,'Objectenoverzicht aantallen'!O:O)*'Calculatie sheet'!$N86)/1000</f>
        <v>0</v>
      </c>
      <c r="W5" s="577" t="s">
        <v>673</v>
      </c>
      <c r="X5" s="571">
        <f>(LOOKUP('Calculatie sheet'!$N$2,'Objectenoverzicht aantallen'!$A:$A,'Objectenoverzicht aantallen'!Q:Q)*'Calculatie sheet'!$N$86)/1000</f>
        <v>0</v>
      </c>
      <c r="Y5" s="571">
        <f>(LOOKUP('Calculatie sheet'!$N$2,'Objectenoverzicht aantallen'!$A:$A,'Objectenoverzicht aantallen'!R:R)*'Calculatie sheet'!$N$86)/1000</f>
        <v>0</v>
      </c>
      <c r="Z5" s="571">
        <f>(LOOKUP('Calculatie sheet'!$N$2,'Objectenoverzicht aantallen'!$A:$A,'Objectenoverzicht aantallen'!S:S)*'Calculatie sheet'!$N$86)/1000</f>
        <v>0</v>
      </c>
      <c r="AA5" s="571">
        <f>(LOOKUP('Calculatie sheet'!$N$2,'Objectenoverzicht aantallen'!$A:$A,'Objectenoverzicht aantallen'!T:T)*'Calculatie sheet'!$N$86)/1000</f>
        <v>0</v>
      </c>
      <c r="AB5" s="571">
        <f>(LOOKUP('Calculatie sheet'!$N$2,'Objectenoverzicht aantallen'!$A:$A,'Objectenoverzicht aantallen'!U:U)*'Calculatie sheet'!$N$86)/1000</f>
        <v>0</v>
      </c>
      <c r="AC5" s="571">
        <f>(LOOKUP('Calculatie sheet'!$N$2,'Objectenoverzicht aantallen'!$A:$A,'Objectenoverzicht aantallen'!V:V)*'Calculatie sheet'!$N$86)/1000</f>
        <v>0</v>
      </c>
      <c r="AD5" s="571">
        <f>(LOOKUP('Calculatie sheet'!$N$2,'Objectenoverzicht aantallen'!$A:$A,'Objectenoverzicht aantallen'!W:W)*'Calculatie sheet'!$N$86)/1000</f>
        <v>0</v>
      </c>
      <c r="AE5" s="571">
        <f>(LOOKUP('Calculatie sheet'!$N$2,'Objectenoverzicht aantallen'!$A:$A,'Objectenoverzicht aantallen'!X:X)*'Calculatie sheet'!$N$86)/1000</f>
        <v>0</v>
      </c>
      <c r="AF5" s="571">
        <f>(LOOKUP('Calculatie sheet'!$N$2,'Objectenoverzicht aantallen'!$A:$A,'Objectenoverzicht aantallen'!O:O)*'Calculatie sheet'!$N$86)/1000</f>
        <v>0</v>
      </c>
      <c r="AG5" s="571">
        <f>(LOOKUP('Calculatie sheet'!$N$2,'Objectenoverzicht aantallen'!$A:$A,'Objectenoverzicht aantallen'!Z:Z)*'Calculatie sheet'!$N$86)/1000</f>
        <v>0</v>
      </c>
      <c r="AH5" s="571">
        <f>(LOOKUP('Calculatie sheet'!$N$2,'Objectenoverzicht aantallen'!$A:$A,'Objectenoverzicht aantallen'!AA:AA)*'Calculatie sheet'!$N$86)/1000</f>
        <v>0</v>
      </c>
    </row>
  </sheetData>
  <pageMargins left="0.7" right="0.7" top="0.75" bottom="0.75" header="0.3" footer="0.3"/>
  <pageSetup paperSize="9" orientation="portrait" horizontalDpi="0" verticalDpi="0"/>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0A58-BE39-0C44-ABC1-F2CA2FA5F383}">
  <dimension ref="A1:AH5"/>
  <sheetViews>
    <sheetView topLeftCell="E1" workbookViewId="0">
      <selection activeCell="W2" sqref="W2:W5"/>
    </sheetView>
  </sheetViews>
  <sheetFormatPr baseColWidth="10" defaultColWidth="11" defaultRowHeight="16" x14ac:dyDescent="0.2"/>
  <cols>
    <col min="1" max="1" width="27.33203125" bestFit="1" customWidth="1"/>
    <col min="8" max="8" width="11.6640625" bestFit="1" customWidth="1"/>
    <col min="11" max="21" width="12.1640625" bestFit="1" customWidth="1"/>
  </cols>
  <sheetData>
    <row r="1" spans="1:34" x14ac:dyDescent="0.2">
      <c r="A1" s="149" t="str">
        <f>'Calculatie sheet'!O3</f>
        <v>Asfaltconstructie 500 &lt; VA &lt; 1.500 (normaal en zwaar belast)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sheet'!O83</f>
        <v>66.825795304125279</v>
      </c>
      <c r="E2" s="758" t="s">
        <v>965</v>
      </c>
      <c r="H2" s="572">
        <f>C2*'Calculatie sheet'!$O$7</f>
        <v>0</v>
      </c>
      <c r="J2" s="758" t="s">
        <v>965</v>
      </c>
      <c r="K2" s="571">
        <f>(LOOKUP('Calculatie sheet'!$O$2,'Objectenoverzicht aantallen'!$A:$A,'Objectenoverzicht aantallen'!$C:$C)*'Calculatie sheet'!$O83+LOOKUP('Calculatie sheet'!$E$2,'Objectenoverzicht aantallen'!$A:$A,'Objectenoverzicht aantallen'!E:E)*'Calculatie sheet'!$O83)/1000</f>
        <v>0</v>
      </c>
      <c r="L2" s="571">
        <f>(LOOKUP('Calculatie sheet'!$O$2,'Objectenoverzicht aantallen'!$A:$A,'Objectenoverzicht aantallen'!$C:$C)*'Calculatie sheet'!$O83+LOOKUP('Calculatie sheet'!$E$2,'Objectenoverzicht aantallen'!$A:$A,'Objectenoverzicht aantallen'!E:E)*'Calculatie sheet'!$O83+LOOKUP('Calculatie sheet'!$E$2,'Objectenoverzicht aantallen'!$A:$A,'Objectenoverzicht aantallen'!F:F)*'Calculatie sheet'!$O83)/1000</f>
        <v>0</v>
      </c>
      <c r="M2" s="571">
        <f>(LOOKUP('Calculatie sheet'!$O$2,'Objectenoverzicht aantallen'!$A:$A,'Objectenoverzicht aantallen'!$C:$C)*'Calculatie sheet'!$O83+LOOKUP('Calculatie sheet'!$E$2,'Objectenoverzicht aantallen'!$A:$A,'Objectenoverzicht aantallen'!E:E)*'Calculatie sheet'!$O83+LOOKUP('Calculatie sheet'!$E$2,'Objectenoverzicht aantallen'!$A:$A,'Objectenoverzicht aantallen'!F:F)*'Calculatie sheet'!$O83+LOOKUP('Calculatie sheet'!$E$2,'Objectenoverzicht aantallen'!$A:$A,'Objectenoverzicht aantallen'!G:G)*'Calculatie sheet'!$O83)/1000</f>
        <v>0</v>
      </c>
      <c r="N2" s="571">
        <f>(LOOKUP('Calculatie sheet'!$O$2,'Objectenoverzicht aantallen'!$A:$A,'Objectenoverzicht aantallen'!$C:$C)*'Calculatie sheet'!$O83+LOOKUP('Calculatie sheet'!$E$2,'Objectenoverzicht aantallen'!$A:$A,'Objectenoverzicht aantallen'!E:E)*'Calculatie sheet'!$O83+LOOKUP('Calculatie sheet'!$E$2,'Objectenoverzicht aantallen'!$A:$A,'Objectenoverzicht aantallen'!F:F)*'Calculatie sheet'!$O83+LOOKUP('Calculatie sheet'!$E$2,'Objectenoverzicht aantallen'!$A:$A,'Objectenoverzicht aantallen'!G:G)*'Calculatie sheet'!$O83+LOOKUP('Calculatie sheet'!$E$2,'Objectenoverzicht aantallen'!$A:$A,'Objectenoverzicht aantallen'!H:H)*'Calculatie sheet'!$O83)/1000</f>
        <v>0</v>
      </c>
      <c r="O2" s="571">
        <f>(LOOKUP('Calculatie sheet'!$O$2,'Objectenoverzicht aantallen'!$A:$A,'Objectenoverzicht aantallen'!$C:$C)*'Calculatie sheet'!$O83+LOOKUP('Calculatie sheet'!$E$2,'Objectenoverzicht aantallen'!$A:$A,'Objectenoverzicht aantallen'!E:E)*'Calculatie sheet'!$O83+LOOKUP('Calculatie sheet'!$E$2,'Objectenoverzicht aantallen'!$A:$A,'Objectenoverzicht aantallen'!F:F)*'Calculatie sheet'!$O83+LOOKUP('Calculatie sheet'!$E$2,'Objectenoverzicht aantallen'!$A:$A,'Objectenoverzicht aantallen'!G:G)*'Calculatie sheet'!$O83+LOOKUP('Calculatie sheet'!$E$2,'Objectenoverzicht aantallen'!$A:$A,'Objectenoverzicht aantallen'!H:H)*'Calculatie sheet'!$O83+LOOKUP('Calculatie sheet'!$E$2,'Objectenoverzicht aantallen'!$A:$A,'Objectenoverzicht aantallen'!I:I)*'Calculatie sheet'!$O83)/1000</f>
        <v>0</v>
      </c>
      <c r="P2" s="571">
        <f>(LOOKUP('Calculatie sheet'!$O$2,'Objectenoverzicht aantallen'!$A:$A,'Objectenoverzicht aantallen'!$C:$C)*'Calculatie sheet'!$O83+LOOKUP('Calculatie sheet'!$E$2,'Objectenoverzicht aantallen'!$A:$A,'Objectenoverzicht aantallen'!E:E)*'Calculatie sheet'!$O83+LOOKUP('Calculatie sheet'!$E$2,'Objectenoverzicht aantallen'!$A:$A,'Objectenoverzicht aantallen'!F:F)*'Calculatie sheet'!$O83+LOOKUP('Calculatie sheet'!$E$2,'Objectenoverzicht aantallen'!$A:$A,'Objectenoverzicht aantallen'!G:G)*'Calculatie sheet'!$O83+LOOKUP('Calculatie sheet'!$E$2,'Objectenoverzicht aantallen'!$A:$A,'Objectenoverzicht aantallen'!H:H)*'Calculatie sheet'!$O83+LOOKUP('Calculatie sheet'!$E$2,'Objectenoverzicht aantallen'!$A:$A,'Objectenoverzicht aantallen'!I:I)*'Calculatie sheet'!$O83+LOOKUP('Calculatie sheet'!$E$2,'Objectenoverzicht aantallen'!$A:$A,'Objectenoverzicht aantallen'!J:J)*'Calculatie sheet'!$O83)/1000</f>
        <v>0</v>
      </c>
      <c r="Q2" s="571">
        <f>(LOOKUP('Calculatie sheet'!$O$2,'Objectenoverzicht aantallen'!$A:$A,'Objectenoverzicht aantallen'!$C:$C)*'Calculatie sheet'!$O83+LOOKUP('Calculatie sheet'!$E$2,'Objectenoverzicht aantallen'!$A:$A,'Objectenoverzicht aantallen'!E:E)*'Calculatie sheet'!$O83+LOOKUP('Calculatie sheet'!$E$2,'Objectenoverzicht aantallen'!$A:$A,'Objectenoverzicht aantallen'!F:F)*'Calculatie sheet'!$O83+LOOKUP('Calculatie sheet'!$E$2,'Objectenoverzicht aantallen'!$A:$A,'Objectenoverzicht aantallen'!G:G)*'Calculatie sheet'!$O83+LOOKUP('Calculatie sheet'!$E$2,'Objectenoverzicht aantallen'!$A:$A,'Objectenoverzicht aantallen'!H:H)*'Calculatie sheet'!$O83+LOOKUP('Calculatie sheet'!$E$2,'Objectenoverzicht aantallen'!$A:$A,'Objectenoverzicht aantallen'!I:I)*'Calculatie sheet'!$O83+LOOKUP('Calculatie sheet'!$E$2,'Objectenoverzicht aantallen'!$A:$A,'Objectenoverzicht aantallen'!J:J)*'Calculatie sheet'!$O83+LOOKUP('Calculatie sheet'!$E$2,'Objectenoverzicht aantallen'!$A:$A,'Objectenoverzicht aantallen'!K:K)*'Calculatie sheet'!$O83)/1000</f>
        <v>0</v>
      </c>
      <c r="R2" s="571">
        <f>(LOOKUP('Calculatie sheet'!$O$2,'Objectenoverzicht aantallen'!$A:$A,'Objectenoverzicht aantallen'!$C:$C)*'Calculatie sheet'!$O83+LOOKUP('Calculatie sheet'!$E$2,'Objectenoverzicht aantallen'!$A:$A,'Objectenoverzicht aantallen'!E:E)*'Calculatie sheet'!$O83+LOOKUP('Calculatie sheet'!$E$2,'Objectenoverzicht aantallen'!$A:$A,'Objectenoverzicht aantallen'!F:F)*'Calculatie sheet'!$O83+LOOKUP('Calculatie sheet'!$E$2,'Objectenoverzicht aantallen'!$A:$A,'Objectenoverzicht aantallen'!G:G)*'Calculatie sheet'!$O83+LOOKUP('Calculatie sheet'!$E$2,'Objectenoverzicht aantallen'!$A:$A,'Objectenoverzicht aantallen'!H:H)*'Calculatie sheet'!$O83+LOOKUP('Calculatie sheet'!$E$2,'Objectenoverzicht aantallen'!$A:$A,'Objectenoverzicht aantallen'!I:I)*'Calculatie sheet'!$O83+LOOKUP('Calculatie sheet'!$E$2,'Objectenoverzicht aantallen'!$A:$A,'Objectenoverzicht aantallen'!J:J)*'Calculatie sheet'!$O83+LOOKUP('Calculatie sheet'!$E$2,'Objectenoverzicht aantallen'!$A:$A,'Objectenoverzicht aantallen'!K:K)*'Calculatie sheet'!$O83+LOOKUP('Calculatie sheet'!$E$2,'Objectenoverzicht aantallen'!$A:$A,'Objectenoverzicht aantallen'!L:L)*'Calculatie sheet'!$O83)/1000</f>
        <v>0</v>
      </c>
      <c r="S2" s="571">
        <f>(LOOKUP('Calculatie sheet'!$O$2,'Objectenoverzicht aantallen'!$A:$A,'Objectenoverzicht aantallen'!$C:$C)*'Calculatie sheet'!$O83+LOOKUP('Calculatie sheet'!$E$2,'Objectenoverzicht aantallen'!$A:$A,'Objectenoverzicht aantallen'!E:E)*'Calculatie sheet'!$O83+LOOKUP('Calculatie sheet'!$E$2,'Objectenoverzicht aantallen'!$A:$A,'Objectenoverzicht aantallen'!F:F)*'Calculatie sheet'!$O83+LOOKUP('Calculatie sheet'!$E$2,'Objectenoverzicht aantallen'!$A:$A,'Objectenoverzicht aantallen'!G:G)*'Calculatie sheet'!$O83+LOOKUP('Calculatie sheet'!$E$2,'Objectenoverzicht aantallen'!$A:$A,'Objectenoverzicht aantallen'!H:H)*'Calculatie sheet'!$O83+LOOKUP('Calculatie sheet'!$E$2,'Objectenoverzicht aantallen'!$A:$A,'Objectenoverzicht aantallen'!I:I)*'Calculatie sheet'!$O83+LOOKUP('Calculatie sheet'!$E$2,'Objectenoverzicht aantallen'!$A:$A,'Objectenoverzicht aantallen'!J:J)*'Calculatie sheet'!$O83+LOOKUP('Calculatie sheet'!$E$2,'Objectenoverzicht aantallen'!$A:$A,'Objectenoverzicht aantallen'!K:K)*'Calculatie sheet'!$O83+LOOKUP('Calculatie sheet'!$E$2,'Objectenoverzicht aantallen'!$A:$A,'Objectenoverzicht aantallen'!L:L)*'Calculatie sheet'!$O83+LOOKUP('Calculatie sheet'!$E$2,'Objectenoverzicht aantallen'!$A:$A,'Objectenoverzicht aantallen'!M:M)*'Calculatie sheet'!$O83)/1000</f>
        <v>0</v>
      </c>
      <c r="T2" s="571">
        <f>(LOOKUP('Calculatie sheet'!$O$2,'Objectenoverzicht aantallen'!$A:$A,'Objectenoverzicht aantallen'!$C:$C)*'Calculatie sheet'!$O83+LOOKUP('Calculatie sheet'!$E$2,'Objectenoverzicht aantallen'!$A:$A,'Objectenoverzicht aantallen'!E:E)*'Calculatie sheet'!$O83+LOOKUP('Calculatie sheet'!$E$2,'Objectenoverzicht aantallen'!$A:$A,'Objectenoverzicht aantallen'!F:F)*'Calculatie sheet'!$O83+LOOKUP('Calculatie sheet'!$E$2,'Objectenoverzicht aantallen'!$A:$A,'Objectenoverzicht aantallen'!G:G)*'Calculatie sheet'!$O83+LOOKUP('Calculatie sheet'!$E$2,'Objectenoverzicht aantallen'!$A:$A,'Objectenoverzicht aantallen'!H:H)*'Calculatie sheet'!$O83+LOOKUP('Calculatie sheet'!$E$2,'Objectenoverzicht aantallen'!$A:$A,'Objectenoverzicht aantallen'!I:I)*'Calculatie sheet'!$O83+LOOKUP('Calculatie sheet'!$E$2,'Objectenoverzicht aantallen'!$A:$A,'Objectenoverzicht aantallen'!J:J)*'Calculatie sheet'!$O83+LOOKUP('Calculatie sheet'!$E$2,'Objectenoverzicht aantallen'!$A:$A,'Objectenoverzicht aantallen'!K:K)*'Calculatie sheet'!$O83+LOOKUP('Calculatie sheet'!$E$2,'Objectenoverzicht aantallen'!$A:$A,'Objectenoverzicht aantallen'!L:L)*'Calculatie sheet'!$O83+LOOKUP('Calculatie sheet'!$E$2,'Objectenoverzicht aantallen'!$A:$A,'Objectenoverzicht aantallen'!M:M)*'Calculatie sheet'!$O83+LOOKUP('Calculatie sheet'!$E$2,'Objectenoverzicht aantallen'!$A:$A,'Objectenoverzicht aantallen'!N:N)*'Calculatie sheet'!$O83)/1000</f>
        <v>0</v>
      </c>
      <c r="U2" s="571">
        <f>(LOOKUP('Calculatie sheet'!$O$2,'Objectenoverzicht aantallen'!$A:$A,'Objectenoverzicht aantallen'!$C:$C)*'Calculatie sheet'!$O83+LOOKUP('Calculatie sheet'!$E$2,'Objectenoverzicht aantallen'!$A:$A,'Objectenoverzicht aantallen'!E:E)*'Calculatie sheet'!$O83+LOOKUP('Calculatie sheet'!$E$2,'Objectenoverzicht aantallen'!$A:$A,'Objectenoverzicht aantallen'!F:F)*'Calculatie sheet'!$O83+LOOKUP('Calculatie sheet'!$E$2,'Objectenoverzicht aantallen'!$A:$A,'Objectenoverzicht aantallen'!G:G)*'Calculatie sheet'!$O83+LOOKUP('Calculatie sheet'!$E$2,'Objectenoverzicht aantallen'!$A:$A,'Objectenoverzicht aantallen'!H:H)*'Calculatie sheet'!$O83+LOOKUP('Calculatie sheet'!$E$2,'Objectenoverzicht aantallen'!$A:$A,'Objectenoverzicht aantallen'!I:I)*'Calculatie sheet'!$O83+LOOKUP('Calculatie sheet'!$E$2,'Objectenoverzicht aantallen'!$A:$A,'Objectenoverzicht aantallen'!J:J)*'Calculatie sheet'!$O83+LOOKUP('Calculatie sheet'!$E$2,'Objectenoverzicht aantallen'!$A:$A,'Objectenoverzicht aantallen'!K:K)*'Calculatie sheet'!$O83+LOOKUP('Calculatie sheet'!$E$2,'Objectenoverzicht aantallen'!$A:$A,'Objectenoverzicht aantallen'!L:L)*'Calculatie sheet'!$O83+LOOKUP('Calculatie sheet'!$E$2,'Objectenoverzicht aantallen'!$A:$A,'Objectenoverzicht aantallen'!M:M)*'Calculatie sheet'!$O83+LOOKUP('Calculatie sheet'!$E$2,'Objectenoverzicht aantallen'!$A:$A,'Objectenoverzicht aantallen'!N:N)*'Calculatie sheet'!$O83+LOOKUP('Calculatie sheet'!$E$2,'Objectenoverzicht aantallen'!$A:$A,'Objectenoverzicht aantallen'!O:O)*'Calculatie sheet'!$O83)/1000</f>
        <v>0</v>
      </c>
      <c r="W2" s="758" t="s">
        <v>965</v>
      </c>
      <c r="X2" s="571">
        <f>(LOOKUP('Calculatie sheet'!$O$2,'Objectenoverzicht aantallen'!$A:$A,'Objectenoverzicht aantallen'!E:E)*'Calculatie sheet'!$O$83)/1000</f>
        <v>0</v>
      </c>
      <c r="Y2" s="571">
        <f>(LOOKUP('Calculatie sheet'!$O$2,'Objectenoverzicht aantallen'!$A:$A,'Objectenoverzicht aantallen'!F:F)*'Calculatie sheet'!$O$83)/1000</f>
        <v>0</v>
      </c>
      <c r="Z2" s="571">
        <f>(LOOKUP('Calculatie sheet'!$O$2,'Objectenoverzicht aantallen'!$A:$A,'Objectenoverzicht aantallen'!G:G)*'Calculatie sheet'!$O$83)/1000</f>
        <v>0</v>
      </c>
      <c r="AA2" s="571">
        <f>(LOOKUP('Calculatie sheet'!$O$2,'Objectenoverzicht aantallen'!$A:$A,'Objectenoverzicht aantallen'!H:H)*'Calculatie sheet'!$O$83)/1000</f>
        <v>0</v>
      </c>
      <c r="AB2" s="571">
        <f>(LOOKUP('Calculatie sheet'!$O$2,'Objectenoverzicht aantallen'!$A:$A,'Objectenoverzicht aantallen'!I:I)*'Calculatie sheet'!$O$83)/1000</f>
        <v>0</v>
      </c>
      <c r="AC2" s="571">
        <f>(LOOKUP('Calculatie sheet'!$O$2,'Objectenoverzicht aantallen'!$A:$A,'Objectenoverzicht aantallen'!J:J)*'Calculatie sheet'!$O$83)/1000</f>
        <v>0</v>
      </c>
      <c r="AD2" s="571">
        <f>(LOOKUP('Calculatie sheet'!$O$2,'Objectenoverzicht aantallen'!$A:$A,'Objectenoverzicht aantallen'!K:K)*'Calculatie sheet'!$O$83)/1000</f>
        <v>0</v>
      </c>
      <c r="AE2" s="571">
        <f>(LOOKUP('Calculatie sheet'!$O$2,'Objectenoverzicht aantallen'!$A:$A,'Objectenoverzicht aantallen'!L:L)*'Calculatie sheet'!$O$83)/1000</f>
        <v>0</v>
      </c>
      <c r="AF2" s="571">
        <f>(LOOKUP('Calculatie sheet'!$O$2,'Objectenoverzicht aantallen'!$A:$A,'Objectenoverzicht aantallen'!M:M)*'Calculatie sheet'!$O$83)/1000</f>
        <v>0</v>
      </c>
      <c r="AG2" s="571">
        <f>(LOOKUP('Calculatie sheet'!$O$2,'Objectenoverzicht aantallen'!$A:$A,'Objectenoverzicht aantallen'!N:N)*'Calculatie sheet'!$O$83)/1000</f>
        <v>0</v>
      </c>
      <c r="AH2" s="571">
        <f>(LOOKUP('Calculatie sheet'!$O$2,'Objectenoverzicht aantallen'!$A:$A,'Objectenoverzicht aantallen'!O:O)*'Calculatie sheet'!$O$83)/1000</f>
        <v>0</v>
      </c>
    </row>
    <row r="3" spans="1:34" s="31" customFormat="1" x14ac:dyDescent="0.2">
      <c r="B3" s="759" t="s">
        <v>966</v>
      </c>
      <c r="C3" s="45">
        <f>'Calculatie sheet'!O84</f>
        <v>20.174204695874728</v>
      </c>
      <c r="D3"/>
      <c r="E3" s="759" t="s">
        <v>966</v>
      </c>
      <c r="F3"/>
      <c r="H3" s="572">
        <f>C3*'Calculatie sheet'!$O$7</f>
        <v>0</v>
      </c>
      <c r="I3"/>
      <c r="J3" s="759" t="s">
        <v>966</v>
      </c>
      <c r="K3" s="571">
        <f>(LOOKUP('Calculatie sheet'!$O$2,'Objectenoverzicht aantallen'!$A:$A,'Objectenoverzicht aantallen'!$C:$C)*'Calculatie sheet'!$O84+LOOKUP('Calculatie sheet'!$O$2,'Objectenoverzicht aantallen'!$A:$A,'Objectenoverzicht aantallen'!E:E)*'Calculatie sheet'!$O84)/1000</f>
        <v>0</v>
      </c>
      <c r="L3" s="571">
        <f>(LOOKUP('Calculatie sheet'!$O$2,'Objectenoverzicht aantallen'!$A:$A,'Objectenoverzicht aantallen'!$C:$C)*'Calculatie sheet'!$O84+LOOKUP('Calculatie sheet'!$E$2,'Objectenoverzicht aantallen'!$A:$A,'Objectenoverzicht aantallen'!E:E)*'Calculatie sheet'!$O84+LOOKUP('Calculatie sheet'!$E$2,'Objectenoverzicht aantallen'!$A:$A,'Objectenoverzicht aantallen'!F:F)*'Calculatie sheet'!$O84)/1000</f>
        <v>0</v>
      </c>
      <c r="M3" s="571">
        <f>(LOOKUP('Calculatie sheet'!$O$2,'Objectenoverzicht aantallen'!$A:$A,'Objectenoverzicht aantallen'!$C:$C)*'Calculatie sheet'!$O84+LOOKUP('Calculatie sheet'!$E$2,'Objectenoverzicht aantallen'!$A:$A,'Objectenoverzicht aantallen'!E:E)*'Calculatie sheet'!$O84+LOOKUP('Calculatie sheet'!$E$2,'Objectenoverzicht aantallen'!$A:$A,'Objectenoverzicht aantallen'!F:F)*'Calculatie sheet'!$O84+LOOKUP('Calculatie sheet'!$E$2,'Objectenoverzicht aantallen'!$A:$A,'Objectenoverzicht aantallen'!G:G)*'Calculatie sheet'!$O84)/1000</f>
        <v>0</v>
      </c>
      <c r="N3" s="571">
        <f>(LOOKUP('Calculatie sheet'!$O$2,'Objectenoverzicht aantallen'!$A:$A,'Objectenoverzicht aantallen'!$C:$C)*'Calculatie sheet'!$O84+LOOKUP('Calculatie sheet'!$E$2,'Objectenoverzicht aantallen'!$A:$A,'Objectenoverzicht aantallen'!E:E)*'Calculatie sheet'!$O84+LOOKUP('Calculatie sheet'!$E$2,'Objectenoverzicht aantallen'!$A:$A,'Objectenoverzicht aantallen'!F:F)*'Calculatie sheet'!$O84+LOOKUP('Calculatie sheet'!$E$2,'Objectenoverzicht aantallen'!$A:$A,'Objectenoverzicht aantallen'!G:G)*'Calculatie sheet'!$O84+LOOKUP('Calculatie sheet'!$E$2,'Objectenoverzicht aantallen'!$A:$A,'Objectenoverzicht aantallen'!H:H)*'Calculatie sheet'!$O84)/1000</f>
        <v>0</v>
      </c>
      <c r="O3" s="571">
        <f>(LOOKUP('Calculatie sheet'!$O$2,'Objectenoverzicht aantallen'!$A:$A,'Objectenoverzicht aantallen'!$C:$C)*'Calculatie sheet'!$O84+LOOKUP('Calculatie sheet'!$E$2,'Objectenoverzicht aantallen'!$A:$A,'Objectenoverzicht aantallen'!E:E)*'Calculatie sheet'!$O84+LOOKUP('Calculatie sheet'!$E$2,'Objectenoverzicht aantallen'!$A:$A,'Objectenoverzicht aantallen'!F:F)*'Calculatie sheet'!$O84+LOOKUP('Calculatie sheet'!$E$2,'Objectenoverzicht aantallen'!$A:$A,'Objectenoverzicht aantallen'!G:G)*'Calculatie sheet'!$O84+LOOKUP('Calculatie sheet'!$E$2,'Objectenoverzicht aantallen'!$A:$A,'Objectenoverzicht aantallen'!H:H)*'Calculatie sheet'!$O84+LOOKUP('Calculatie sheet'!$E$2,'Objectenoverzicht aantallen'!$A:$A,'Objectenoverzicht aantallen'!I:I)*'Calculatie sheet'!$O84)/1000</f>
        <v>0</v>
      </c>
      <c r="P3" s="571">
        <f>(LOOKUP('Calculatie sheet'!$O$2,'Objectenoverzicht aantallen'!$A:$A,'Objectenoverzicht aantallen'!$C:$C)*'Calculatie sheet'!$O84+LOOKUP('Calculatie sheet'!$E$2,'Objectenoverzicht aantallen'!$A:$A,'Objectenoverzicht aantallen'!E:E)*'Calculatie sheet'!$O84+LOOKUP('Calculatie sheet'!$E$2,'Objectenoverzicht aantallen'!$A:$A,'Objectenoverzicht aantallen'!F:F)*'Calculatie sheet'!$O84+LOOKUP('Calculatie sheet'!$E$2,'Objectenoverzicht aantallen'!$A:$A,'Objectenoverzicht aantallen'!G:G)*'Calculatie sheet'!$O84+LOOKUP('Calculatie sheet'!$E$2,'Objectenoverzicht aantallen'!$A:$A,'Objectenoverzicht aantallen'!H:H)*'Calculatie sheet'!$O84+LOOKUP('Calculatie sheet'!$E$2,'Objectenoverzicht aantallen'!$A:$A,'Objectenoverzicht aantallen'!I:I)*'Calculatie sheet'!$O84+LOOKUP('Calculatie sheet'!$E$2,'Objectenoverzicht aantallen'!$A:$A,'Objectenoverzicht aantallen'!J:J)*'Calculatie sheet'!$O84)/1000</f>
        <v>0</v>
      </c>
      <c r="Q3" s="571">
        <f>(LOOKUP('Calculatie sheet'!$O$2,'Objectenoverzicht aantallen'!$A:$A,'Objectenoverzicht aantallen'!$C:$C)*'Calculatie sheet'!$O84+LOOKUP('Calculatie sheet'!$E$2,'Objectenoverzicht aantallen'!$A:$A,'Objectenoverzicht aantallen'!E:E)*'Calculatie sheet'!$O84+LOOKUP('Calculatie sheet'!$E$2,'Objectenoverzicht aantallen'!$A:$A,'Objectenoverzicht aantallen'!F:F)*'Calculatie sheet'!$O84+LOOKUP('Calculatie sheet'!$E$2,'Objectenoverzicht aantallen'!$A:$A,'Objectenoverzicht aantallen'!G:G)*'Calculatie sheet'!$O84+LOOKUP('Calculatie sheet'!$E$2,'Objectenoverzicht aantallen'!$A:$A,'Objectenoverzicht aantallen'!H:H)*'Calculatie sheet'!$O84+LOOKUP('Calculatie sheet'!$E$2,'Objectenoverzicht aantallen'!$A:$A,'Objectenoverzicht aantallen'!I:I)*'Calculatie sheet'!$O84+LOOKUP('Calculatie sheet'!$E$2,'Objectenoverzicht aantallen'!$A:$A,'Objectenoverzicht aantallen'!J:J)*'Calculatie sheet'!$O84+LOOKUP('Calculatie sheet'!$E$2,'Objectenoverzicht aantallen'!$A:$A,'Objectenoverzicht aantallen'!K:K)*'Calculatie sheet'!$O84)/1000</f>
        <v>0</v>
      </c>
      <c r="R3" s="571">
        <f>(LOOKUP('Calculatie sheet'!$O$2,'Objectenoverzicht aantallen'!$A:$A,'Objectenoverzicht aantallen'!$C:$C)*'Calculatie sheet'!$O84+LOOKUP('Calculatie sheet'!$E$2,'Objectenoverzicht aantallen'!$A:$A,'Objectenoverzicht aantallen'!E:E)*'Calculatie sheet'!$O84+LOOKUP('Calculatie sheet'!$E$2,'Objectenoverzicht aantallen'!$A:$A,'Objectenoverzicht aantallen'!F:F)*'Calculatie sheet'!$O84+LOOKUP('Calculatie sheet'!$E$2,'Objectenoverzicht aantallen'!$A:$A,'Objectenoverzicht aantallen'!G:G)*'Calculatie sheet'!$O84+LOOKUP('Calculatie sheet'!$E$2,'Objectenoverzicht aantallen'!$A:$A,'Objectenoverzicht aantallen'!H:H)*'Calculatie sheet'!$O84+LOOKUP('Calculatie sheet'!$E$2,'Objectenoverzicht aantallen'!$A:$A,'Objectenoverzicht aantallen'!I:I)*'Calculatie sheet'!$O84+LOOKUP('Calculatie sheet'!$E$2,'Objectenoverzicht aantallen'!$A:$A,'Objectenoverzicht aantallen'!J:J)*'Calculatie sheet'!$O84+LOOKUP('Calculatie sheet'!$E$2,'Objectenoverzicht aantallen'!$A:$A,'Objectenoverzicht aantallen'!K:K)*'Calculatie sheet'!$O84+LOOKUP('Calculatie sheet'!$E$2,'Objectenoverzicht aantallen'!$A:$A,'Objectenoverzicht aantallen'!L:L)*'Calculatie sheet'!$O84)/1000</f>
        <v>0</v>
      </c>
      <c r="S3" s="571">
        <f>(LOOKUP('Calculatie sheet'!$O$2,'Objectenoverzicht aantallen'!$A:$A,'Objectenoverzicht aantallen'!$C:$C)*'Calculatie sheet'!$O84+LOOKUP('Calculatie sheet'!$E$2,'Objectenoverzicht aantallen'!$A:$A,'Objectenoverzicht aantallen'!E:E)*'Calculatie sheet'!$O84+LOOKUP('Calculatie sheet'!$E$2,'Objectenoverzicht aantallen'!$A:$A,'Objectenoverzicht aantallen'!F:F)*'Calculatie sheet'!$O84+LOOKUP('Calculatie sheet'!$E$2,'Objectenoverzicht aantallen'!$A:$A,'Objectenoverzicht aantallen'!G:G)*'Calculatie sheet'!$O84+LOOKUP('Calculatie sheet'!$E$2,'Objectenoverzicht aantallen'!$A:$A,'Objectenoverzicht aantallen'!H:H)*'Calculatie sheet'!$O84+LOOKUP('Calculatie sheet'!$E$2,'Objectenoverzicht aantallen'!$A:$A,'Objectenoverzicht aantallen'!I:I)*'Calculatie sheet'!$O84+LOOKUP('Calculatie sheet'!$E$2,'Objectenoverzicht aantallen'!$A:$A,'Objectenoverzicht aantallen'!J:J)*'Calculatie sheet'!$O84+LOOKUP('Calculatie sheet'!$E$2,'Objectenoverzicht aantallen'!$A:$A,'Objectenoverzicht aantallen'!K:K)*'Calculatie sheet'!$O84+LOOKUP('Calculatie sheet'!$E$2,'Objectenoverzicht aantallen'!$A:$A,'Objectenoverzicht aantallen'!L:L)*'Calculatie sheet'!$O84+LOOKUP('Calculatie sheet'!$E$2,'Objectenoverzicht aantallen'!$A:$A,'Objectenoverzicht aantallen'!M:M)*'Calculatie sheet'!$O84)/1000</f>
        <v>0</v>
      </c>
      <c r="T3" s="571">
        <f>(LOOKUP('Calculatie sheet'!$O$2,'Objectenoverzicht aantallen'!$A:$A,'Objectenoverzicht aantallen'!$C:$C)*'Calculatie sheet'!$O84+LOOKUP('Calculatie sheet'!$E$2,'Objectenoverzicht aantallen'!$A:$A,'Objectenoverzicht aantallen'!E:E)*'Calculatie sheet'!$O84+LOOKUP('Calculatie sheet'!$E$2,'Objectenoverzicht aantallen'!$A:$A,'Objectenoverzicht aantallen'!F:F)*'Calculatie sheet'!$O84+LOOKUP('Calculatie sheet'!$E$2,'Objectenoverzicht aantallen'!$A:$A,'Objectenoverzicht aantallen'!G:G)*'Calculatie sheet'!$O84+LOOKUP('Calculatie sheet'!$E$2,'Objectenoverzicht aantallen'!$A:$A,'Objectenoverzicht aantallen'!H:H)*'Calculatie sheet'!$O84+LOOKUP('Calculatie sheet'!$E$2,'Objectenoverzicht aantallen'!$A:$A,'Objectenoverzicht aantallen'!I:I)*'Calculatie sheet'!$O84+LOOKUP('Calculatie sheet'!$E$2,'Objectenoverzicht aantallen'!$A:$A,'Objectenoverzicht aantallen'!J:J)*'Calculatie sheet'!$O84+LOOKUP('Calculatie sheet'!$E$2,'Objectenoverzicht aantallen'!$A:$A,'Objectenoverzicht aantallen'!K:K)*'Calculatie sheet'!$O84+LOOKUP('Calculatie sheet'!$E$2,'Objectenoverzicht aantallen'!$A:$A,'Objectenoverzicht aantallen'!L:L)*'Calculatie sheet'!$O84+LOOKUP('Calculatie sheet'!$E$2,'Objectenoverzicht aantallen'!$A:$A,'Objectenoverzicht aantallen'!M:M)*'Calculatie sheet'!$O84+LOOKUP('Calculatie sheet'!$E$2,'Objectenoverzicht aantallen'!$A:$A,'Objectenoverzicht aantallen'!N:N)*'Calculatie sheet'!$O84)/1000</f>
        <v>0</v>
      </c>
      <c r="U3" s="571">
        <f>(LOOKUP('Calculatie sheet'!$O$2,'Objectenoverzicht aantallen'!$A:$A,'Objectenoverzicht aantallen'!$C:$C)*'Calculatie sheet'!$O84+LOOKUP('Calculatie sheet'!$E$2,'Objectenoverzicht aantallen'!$A:$A,'Objectenoverzicht aantallen'!E:E)*'Calculatie sheet'!$O84+LOOKUP('Calculatie sheet'!$E$2,'Objectenoverzicht aantallen'!$A:$A,'Objectenoverzicht aantallen'!F:F)*'Calculatie sheet'!$O84+LOOKUP('Calculatie sheet'!$E$2,'Objectenoverzicht aantallen'!$A:$A,'Objectenoverzicht aantallen'!G:G)*'Calculatie sheet'!$O84+LOOKUP('Calculatie sheet'!$E$2,'Objectenoverzicht aantallen'!$A:$A,'Objectenoverzicht aantallen'!H:H)*'Calculatie sheet'!$O84+LOOKUP('Calculatie sheet'!$E$2,'Objectenoverzicht aantallen'!$A:$A,'Objectenoverzicht aantallen'!I:I)*'Calculatie sheet'!$O84+LOOKUP('Calculatie sheet'!$E$2,'Objectenoverzicht aantallen'!$A:$A,'Objectenoverzicht aantallen'!J:J)*'Calculatie sheet'!$O84+LOOKUP('Calculatie sheet'!$E$2,'Objectenoverzicht aantallen'!$A:$A,'Objectenoverzicht aantallen'!K:K)*'Calculatie sheet'!$O84+LOOKUP('Calculatie sheet'!$E$2,'Objectenoverzicht aantallen'!$A:$A,'Objectenoverzicht aantallen'!L:L)*'Calculatie sheet'!$O84+LOOKUP('Calculatie sheet'!$E$2,'Objectenoverzicht aantallen'!$A:$A,'Objectenoverzicht aantallen'!M:M)*'Calculatie sheet'!$O84+LOOKUP('Calculatie sheet'!$E$2,'Objectenoverzicht aantallen'!$A:$A,'Objectenoverzicht aantallen'!N:N)*'Calculatie sheet'!$O84+LOOKUP('Calculatie sheet'!$E$2,'Objectenoverzicht aantallen'!$A:$A,'Objectenoverzicht aantallen'!O:O)*'Calculatie sheet'!$O84)/1000</f>
        <v>0</v>
      </c>
      <c r="W3" s="759" t="s">
        <v>966</v>
      </c>
      <c r="X3" s="571">
        <f>(LOOKUP('Calculatie sheet'!$O$2,'Objectenoverzicht aantallen'!$A:$A,'Objectenoverzicht aantallen'!$P:$P)*'Calculatie sheet'!$O$84)/'Calculatie sheet'!$O$64/1000</f>
        <v>0</v>
      </c>
      <c r="Y3" s="571">
        <f>(LOOKUP('Calculatie sheet'!$O$2,'Objectenoverzicht aantallen'!$A:$A,'Objectenoverzicht aantallen'!$P:$P)*'Calculatie sheet'!$O$84)/'Calculatie sheet'!$O$64/1000</f>
        <v>0</v>
      </c>
      <c r="Z3" s="571">
        <f>(LOOKUP('Calculatie sheet'!$O$2,'Objectenoverzicht aantallen'!$A:$A,'Objectenoverzicht aantallen'!$P:$P)*'Calculatie sheet'!$O$84)/'Calculatie sheet'!$O$64/1000</f>
        <v>0</v>
      </c>
      <c r="AA3" s="571">
        <f>(LOOKUP('Calculatie sheet'!$O$2,'Objectenoverzicht aantallen'!$A:$A,'Objectenoverzicht aantallen'!$P:$P)*'Calculatie sheet'!$O$84)/'Calculatie sheet'!$O$64/1000</f>
        <v>0</v>
      </c>
      <c r="AB3" s="571">
        <f>(LOOKUP('Calculatie sheet'!$O$2,'Objectenoverzicht aantallen'!$A:$A,'Objectenoverzicht aantallen'!$P:$P)*'Calculatie sheet'!$O$84)/'Calculatie sheet'!$O$64/1000</f>
        <v>0</v>
      </c>
      <c r="AC3" s="571">
        <f>(LOOKUP('Calculatie sheet'!$O$2,'Objectenoverzicht aantallen'!$A:$A,'Objectenoverzicht aantallen'!$P:$P)*'Calculatie sheet'!$O$84)/'Calculatie sheet'!$O$64/1000</f>
        <v>0</v>
      </c>
      <c r="AD3" s="571">
        <f>(LOOKUP('Calculatie sheet'!$O$2,'Objectenoverzicht aantallen'!$A:$A,'Objectenoverzicht aantallen'!$P:$P)*'Calculatie sheet'!$O$84)/'Calculatie sheet'!$O$64/1000</f>
        <v>0</v>
      </c>
      <c r="AE3" s="571">
        <f>(LOOKUP('Calculatie sheet'!$O$2,'Objectenoverzicht aantallen'!$A:$A,'Objectenoverzicht aantallen'!$P:$P)*'Calculatie sheet'!$O$84)/'Calculatie sheet'!$O$64/1000</f>
        <v>0</v>
      </c>
      <c r="AF3" s="571">
        <f>(LOOKUP('Calculatie sheet'!$O$2,'Objectenoverzicht aantallen'!$A:$A,'Objectenoverzicht aantallen'!$P:$P)*'Calculatie sheet'!$O$84)/'Calculatie sheet'!$O$64/1000</f>
        <v>0</v>
      </c>
      <c r="AG3" s="571">
        <f>(LOOKUP('Calculatie sheet'!$O$2,'Objectenoverzicht aantallen'!$A:$A,'Objectenoverzicht aantallen'!$P:$P)*'Calculatie sheet'!$O$84)/'Calculatie sheet'!$O$64/1000</f>
        <v>0</v>
      </c>
      <c r="AH3" s="571">
        <f>(LOOKUP('Calculatie sheet'!$O$2,'Objectenoverzicht aantallen'!$A:$A,'Objectenoverzicht aantallen'!$P:$P)*'Calculatie sheet'!$O$84)/'Calculatie sheet'!$O$64/1000</f>
        <v>0</v>
      </c>
    </row>
    <row r="4" spans="1:34" x14ac:dyDescent="0.2">
      <c r="B4" s="760" t="s">
        <v>5</v>
      </c>
      <c r="C4" s="45">
        <f>'Calculatie sheet'!O85</f>
        <v>1249.8</v>
      </c>
      <c r="E4" s="760" t="s">
        <v>5</v>
      </c>
      <c r="H4" s="572">
        <f>C4*'Calculatie sheet'!$O$7</f>
        <v>0</v>
      </c>
      <c r="J4" s="760" t="s">
        <v>5</v>
      </c>
      <c r="K4" s="571">
        <f>(LOOKUP('Calculatie sheet'!$O$2,'Objectenoverzicht aantallen'!$A:$A,'Objectenoverzicht aantallen'!$C:$C)*'Calculatie sheet'!$O85+LOOKUP('Calculatie sheet'!$O$2,'Objectenoverzicht aantallen'!$A:$A,'Objectenoverzicht aantallen'!E:E)*'Calculatie sheet'!$O85)/1000</f>
        <v>0</v>
      </c>
      <c r="L4" s="571">
        <f>(LOOKUP('Calculatie sheet'!$O$2,'Objectenoverzicht aantallen'!$A:$A,'Objectenoverzicht aantallen'!$C:$C)*'Calculatie sheet'!$O85+LOOKUP('Calculatie sheet'!$E$2,'Objectenoverzicht aantallen'!$A:$A,'Objectenoverzicht aantallen'!E:E)*'Calculatie sheet'!$O85+LOOKUP('Calculatie sheet'!$E$2,'Objectenoverzicht aantallen'!$A:$A,'Objectenoverzicht aantallen'!F:F)*'Calculatie sheet'!$O85)/1000</f>
        <v>0</v>
      </c>
      <c r="M4" s="571">
        <f>(LOOKUP('Calculatie sheet'!$O$2,'Objectenoverzicht aantallen'!$A:$A,'Objectenoverzicht aantallen'!$C:$C)*'Calculatie sheet'!$O85+LOOKUP('Calculatie sheet'!$E$2,'Objectenoverzicht aantallen'!$A:$A,'Objectenoverzicht aantallen'!E:E)*'Calculatie sheet'!$O85+LOOKUP('Calculatie sheet'!$E$2,'Objectenoverzicht aantallen'!$A:$A,'Objectenoverzicht aantallen'!F:F)*'Calculatie sheet'!$O85+LOOKUP('Calculatie sheet'!$E$2,'Objectenoverzicht aantallen'!$A:$A,'Objectenoverzicht aantallen'!G:G)*'Calculatie sheet'!$O85)/1000</f>
        <v>0</v>
      </c>
      <c r="N4" s="571">
        <f>(LOOKUP('Calculatie sheet'!$O$2,'Objectenoverzicht aantallen'!$A:$A,'Objectenoverzicht aantallen'!$C:$C)*'Calculatie sheet'!$O85+LOOKUP('Calculatie sheet'!$E$2,'Objectenoverzicht aantallen'!$A:$A,'Objectenoverzicht aantallen'!E:E)*'Calculatie sheet'!$O85+LOOKUP('Calculatie sheet'!$E$2,'Objectenoverzicht aantallen'!$A:$A,'Objectenoverzicht aantallen'!F:F)*'Calculatie sheet'!$O85+LOOKUP('Calculatie sheet'!$E$2,'Objectenoverzicht aantallen'!$A:$A,'Objectenoverzicht aantallen'!G:G)*'Calculatie sheet'!$O85+LOOKUP('Calculatie sheet'!$E$2,'Objectenoverzicht aantallen'!$A:$A,'Objectenoverzicht aantallen'!H:H)*'Calculatie sheet'!$O85)/1000</f>
        <v>0</v>
      </c>
      <c r="O4" s="571">
        <f>(LOOKUP('Calculatie sheet'!$O$2,'Objectenoverzicht aantallen'!$A:$A,'Objectenoverzicht aantallen'!$C:$C)*'Calculatie sheet'!$O85+LOOKUP('Calculatie sheet'!$E$2,'Objectenoverzicht aantallen'!$A:$A,'Objectenoverzicht aantallen'!E:E)*'Calculatie sheet'!$O85+LOOKUP('Calculatie sheet'!$E$2,'Objectenoverzicht aantallen'!$A:$A,'Objectenoverzicht aantallen'!F:F)*'Calculatie sheet'!$O85+LOOKUP('Calculatie sheet'!$E$2,'Objectenoverzicht aantallen'!$A:$A,'Objectenoverzicht aantallen'!G:G)*'Calculatie sheet'!$O85+LOOKUP('Calculatie sheet'!$E$2,'Objectenoverzicht aantallen'!$A:$A,'Objectenoverzicht aantallen'!H:H)*'Calculatie sheet'!$O85+LOOKUP('Calculatie sheet'!$E$2,'Objectenoverzicht aantallen'!$A:$A,'Objectenoverzicht aantallen'!I:I)*'Calculatie sheet'!$O85)/1000</f>
        <v>0</v>
      </c>
      <c r="P4" s="571">
        <f>(LOOKUP('Calculatie sheet'!$O$2,'Objectenoverzicht aantallen'!$A:$A,'Objectenoverzicht aantallen'!$C:$C)*'Calculatie sheet'!$O85+LOOKUP('Calculatie sheet'!$E$2,'Objectenoverzicht aantallen'!$A:$A,'Objectenoverzicht aantallen'!E:E)*'Calculatie sheet'!$O85+LOOKUP('Calculatie sheet'!$E$2,'Objectenoverzicht aantallen'!$A:$A,'Objectenoverzicht aantallen'!F:F)*'Calculatie sheet'!$O85+LOOKUP('Calculatie sheet'!$E$2,'Objectenoverzicht aantallen'!$A:$A,'Objectenoverzicht aantallen'!G:G)*'Calculatie sheet'!$O85+LOOKUP('Calculatie sheet'!$E$2,'Objectenoverzicht aantallen'!$A:$A,'Objectenoverzicht aantallen'!H:H)*'Calculatie sheet'!$O85+LOOKUP('Calculatie sheet'!$E$2,'Objectenoverzicht aantallen'!$A:$A,'Objectenoverzicht aantallen'!I:I)*'Calculatie sheet'!$O85+LOOKUP('Calculatie sheet'!$E$2,'Objectenoverzicht aantallen'!$A:$A,'Objectenoverzicht aantallen'!J:J)*'Calculatie sheet'!$O85)/1000</f>
        <v>0</v>
      </c>
      <c r="Q4" s="571">
        <f>(LOOKUP('Calculatie sheet'!$O$2,'Objectenoverzicht aantallen'!$A:$A,'Objectenoverzicht aantallen'!$C:$C)*'Calculatie sheet'!$O85+LOOKUP('Calculatie sheet'!$E$2,'Objectenoverzicht aantallen'!$A:$A,'Objectenoverzicht aantallen'!E:E)*'Calculatie sheet'!$O85+LOOKUP('Calculatie sheet'!$E$2,'Objectenoverzicht aantallen'!$A:$A,'Objectenoverzicht aantallen'!F:F)*'Calculatie sheet'!$O85+LOOKUP('Calculatie sheet'!$E$2,'Objectenoverzicht aantallen'!$A:$A,'Objectenoverzicht aantallen'!G:G)*'Calculatie sheet'!$O85+LOOKUP('Calculatie sheet'!$E$2,'Objectenoverzicht aantallen'!$A:$A,'Objectenoverzicht aantallen'!H:H)*'Calculatie sheet'!$O85+LOOKUP('Calculatie sheet'!$E$2,'Objectenoverzicht aantallen'!$A:$A,'Objectenoverzicht aantallen'!I:I)*'Calculatie sheet'!$O85+LOOKUP('Calculatie sheet'!$E$2,'Objectenoverzicht aantallen'!$A:$A,'Objectenoverzicht aantallen'!J:J)*'Calculatie sheet'!$O85+LOOKUP('Calculatie sheet'!$E$2,'Objectenoverzicht aantallen'!$A:$A,'Objectenoverzicht aantallen'!K:K)*'Calculatie sheet'!$O85)/1000</f>
        <v>0</v>
      </c>
      <c r="R4" s="571">
        <f>(LOOKUP('Calculatie sheet'!$O$2,'Objectenoverzicht aantallen'!$A:$A,'Objectenoverzicht aantallen'!$C:$C)*'Calculatie sheet'!$O85+LOOKUP('Calculatie sheet'!$E$2,'Objectenoverzicht aantallen'!$A:$A,'Objectenoverzicht aantallen'!E:E)*'Calculatie sheet'!$O85+LOOKUP('Calculatie sheet'!$E$2,'Objectenoverzicht aantallen'!$A:$A,'Objectenoverzicht aantallen'!F:F)*'Calculatie sheet'!$O85+LOOKUP('Calculatie sheet'!$E$2,'Objectenoverzicht aantallen'!$A:$A,'Objectenoverzicht aantallen'!G:G)*'Calculatie sheet'!$O85+LOOKUP('Calculatie sheet'!$E$2,'Objectenoverzicht aantallen'!$A:$A,'Objectenoverzicht aantallen'!H:H)*'Calculatie sheet'!$O85+LOOKUP('Calculatie sheet'!$E$2,'Objectenoverzicht aantallen'!$A:$A,'Objectenoverzicht aantallen'!I:I)*'Calculatie sheet'!$O85+LOOKUP('Calculatie sheet'!$E$2,'Objectenoverzicht aantallen'!$A:$A,'Objectenoverzicht aantallen'!J:J)*'Calculatie sheet'!$O85+LOOKUP('Calculatie sheet'!$E$2,'Objectenoverzicht aantallen'!$A:$A,'Objectenoverzicht aantallen'!K:K)*'Calculatie sheet'!$O85+LOOKUP('Calculatie sheet'!$E$2,'Objectenoverzicht aantallen'!$A:$A,'Objectenoverzicht aantallen'!L:L)*'Calculatie sheet'!$O85)/1000</f>
        <v>0</v>
      </c>
      <c r="S4" s="571">
        <f>(LOOKUP('Calculatie sheet'!$O$2,'Objectenoverzicht aantallen'!$A:$A,'Objectenoverzicht aantallen'!$C:$C)*'Calculatie sheet'!$O85+LOOKUP('Calculatie sheet'!$E$2,'Objectenoverzicht aantallen'!$A:$A,'Objectenoverzicht aantallen'!E:E)*'Calculatie sheet'!$O85+LOOKUP('Calculatie sheet'!$E$2,'Objectenoverzicht aantallen'!$A:$A,'Objectenoverzicht aantallen'!F:F)*'Calculatie sheet'!$O85+LOOKUP('Calculatie sheet'!$E$2,'Objectenoverzicht aantallen'!$A:$A,'Objectenoverzicht aantallen'!G:G)*'Calculatie sheet'!$O85+LOOKUP('Calculatie sheet'!$E$2,'Objectenoverzicht aantallen'!$A:$A,'Objectenoverzicht aantallen'!H:H)*'Calculatie sheet'!$O85+LOOKUP('Calculatie sheet'!$E$2,'Objectenoverzicht aantallen'!$A:$A,'Objectenoverzicht aantallen'!I:I)*'Calculatie sheet'!$O85+LOOKUP('Calculatie sheet'!$E$2,'Objectenoverzicht aantallen'!$A:$A,'Objectenoverzicht aantallen'!J:J)*'Calculatie sheet'!$O85+LOOKUP('Calculatie sheet'!$E$2,'Objectenoverzicht aantallen'!$A:$A,'Objectenoverzicht aantallen'!K:K)*'Calculatie sheet'!$O85+LOOKUP('Calculatie sheet'!$E$2,'Objectenoverzicht aantallen'!$A:$A,'Objectenoverzicht aantallen'!L:L)*'Calculatie sheet'!$O85+LOOKUP('Calculatie sheet'!$E$2,'Objectenoverzicht aantallen'!$A:$A,'Objectenoverzicht aantallen'!M:M)*'Calculatie sheet'!$O85)/1000</f>
        <v>0</v>
      </c>
      <c r="T4" s="571">
        <f>(LOOKUP('Calculatie sheet'!$O$2,'Objectenoverzicht aantallen'!$A:$A,'Objectenoverzicht aantallen'!$C:$C)*'Calculatie sheet'!$O85+LOOKUP('Calculatie sheet'!$E$2,'Objectenoverzicht aantallen'!$A:$A,'Objectenoverzicht aantallen'!E:E)*'Calculatie sheet'!$O85+LOOKUP('Calculatie sheet'!$E$2,'Objectenoverzicht aantallen'!$A:$A,'Objectenoverzicht aantallen'!F:F)*'Calculatie sheet'!$O85+LOOKUP('Calculatie sheet'!$E$2,'Objectenoverzicht aantallen'!$A:$A,'Objectenoverzicht aantallen'!G:G)*'Calculatie sheet'!$O85+LOOKUP('Calculatie sheet'!$E$2,'Objectenoverzicht aantallen'!$A:$A,'Objectenoverzicht aantallen'!H:H)*'Calculatie sheet'!$O85+LOOKUP('Calculatie sheet'!$E$2,'Objectenoverzicht aantallen'!$A:$A,'Objectenoverzicht aantallen'!I:I)*'Calculatie sheet'!$O85+LOOKUP('Calculatie sheet'!$E$2,'Objectenoverzicht aantallen'!$A:$A,'Objectenoverzicht aantallen'!J:J)*'Calculatie sheet'!$O85+LOOKUP('Calculatie sheet'!$E$2,'Objectenoverzicht aantallen'!$A:$A,'Objectenoverzicht aantallen'!K:K)*'Calculatie sheet'!$O85+LOOKUP('Calculatie sheet'!$E$2,'Objectenoverzicht aantallen'!$A:$A,'Objectenoverzicht aantallen'!L:L)*'Calculatie sheet'!$O85+LOOKUP('Calculatie sheet'!$E$2,'Objectenoverzicht aantallen'!$A:$A,'Objectenoverzicht aantallen'!M:M)*'Calculatie sheet'!$O85+LOOKUP('Calculatie sheet'!$E$2,'Objectenoverzicht aantallen'!$A:$A,'Objectenoverzicht aantallen'!N:N)*'Calculatie sheet'!$O85)/1000</f>
        <v>0</v>
      </c>
      <c r="U4" s="571">
        <f>(LOOKUP('Calculatie sheet'!$O$2,'Objectenoverzicht aantallen'!$A:$A,'Objectenoverzicht aantallen'!$C:$C)*'Calculatie sheet'!$O85+LOOKUP('Calculatie sheet'!$E$2,'Objectenoverzicht aantallen'!$A:$A,'Objectenoverzicht aantallen'!E:E)*'Calculatie sheet'!$O85+LOOKUP('Calculatie sheet'!$E$2,'Objectenoverzicht aantallen'!$A:$A,'Objectenoverzicht aantallen'!F:F)*'Calculatie sheet'!$O85+LOOKUP('Calculatie sheet'!$E$2,'Objectenoverzicht aantallen'!$A:$A,'Objectenoverzicht aantallen'!G:G)*'Calculatie sheet'!$O85+LOOKUP('Calculatie sheet'!$E$2,'Objectenoverzicht aantallen'!$A:$A,'Objectenoverzicht aantallen'!H:H)*'Calculatie sheet'!$O85+LOOKUP('Calculatie sheet'!$E$2,'Objectenoverzicht aantallen'!$A:$A,'Objectenoverzicht aantallen'!I:I)*'Calculatie sheet'!$O85+LOOKUP('Calculatie sheet'!$E$2,'Objectenoverzicht aantallen'!$A:$A,'Objectenoverzicht aantallen'!J:J)*'Calculatie sheet'!$O85+LOOKUP('Calculatie sheet'!$E$2,'Objectenoverzicht aantallen'!$A:$A,'Objectenoverzicht aantallen'!K:K)*'Calculatie sheet'!$O85+LOOKUP('Calculatie sheet'!$E$2,'Objectenoverzicht aantallen'!$A:$A,'Objectenoverzicht aantallen'!L:L)*'Calculatie sheet'!$O85+LOOKUP('Calculatie sheet'!$E$2,'Objectenoverzicht aantallen'!$A:$A,'Objectenoverzicht aantallen'!M:M)*'Calculatie sheet'!$O85+LOOKUP('Calculatie sheet'!$E$2,'Objectenoverzicht aantallen'!$A:$A,'Objectenoverzicht aantallen'!N:N)*'Calculatie sheet'!$O85+LOOKUP('Calculatie sheet'!$E$2,'Objectenoverzicht aantallen'!$A:$A,'Objectenoverzicht aantallen'!O:O)*'Calculatie sheet'!$O85)/1000</f>
        <v>0</v>
      </c>
      <c r="W4" s="760" t="s">
        <v>5</v>
      </c>
      <c r="X4" s="571">
        <f>(LOOKUP('Calculatie sheet'!$O$2,'Objectenoverzicht aantallen'!$A:$A,'Objectenoverzicht aantallen'!Q:Q)*'Calculatie sheet'!$O$85)/1000</f>
        <v>0</v>
      </c>
      <c r="Y4" s="571">
        <f>(LOOKUP('Calculatie sheet'!$O$2,'Objectenoverzicht aantallen'!$A:$A,'Objectenoverzicht aantallen'!R:R)*'Calculatie sheet'!$O$85)/1000</f>
        <v>0</v>
      </c>
      <c r="Z4" s="571">
        <f>(LOOKUP('Calculatie sheet'!$O$2,'Objectenoverzicht aantallen'!$A:$A,'Objectenoverzicht aantallen'!S:S)*'Calculatie sheet'!$O$85)/1000</f>
        <v>0</v>
      </c>
      <c r="AA4" s="571">
        <f>(LOOKUP('Calculatie sheet'!$O$2,'Objectenoverzicht aantallen'!$A:$A,'Objectenoverzicht aantallen'!T:T)*'Calculatie sheet'!$O$85)/1000</f>
        <v>0</v>
      </c>
      <c r="AB4" s="571">
        <f>(LOOKUP('Calculatie sheet'!$O$2,'Objectenoverzicht aantallen'!$A:$A,'Objectenoverzicht aantallen'!U:U)*'Calculatie sheet'!$O$85)/1000</f>
        <v>0</v>
      </c>
      <c r="AC4" s="571">
        <f>(LOOKUP('Calculatie sheet'!$O$2,'Objectenoverzicht aantallen'!$A:$A,'Objectenoverzicht aantallen'!V:V)*'Calculatie sheet'!$O$85)/1000</f>
        <v>0</v>
      </c>
      <c r="AD4" s="571">
        <f>(LOOKUP('Calculatie sheet'!$O$2,'Objectenoverzicht aantallen'!$A:$A,'Objectenoverzicht aantallen'!W:W)*'Calculatie sheet'!$O$85)/1000</f>
        <v>0</v>
      </c>
      <c r="AE4" s="571">
        <f>(LOOKUP('Calculatie sheet'!$O$2,'Objectenoverzicht aantallen'!$A:$A,'Objectenoverzicht aantallen'!X:X)*'Calculatie sheet'!$O$85)/1000</f>
        <v>0</v>
      </c>
      <c r="AF4" s="571">
        <f>(LOOKUP('Calculatie sheet'!$O$2,'Objectenoverzicht aantallen'!$A:$A,'Objectenoverzicht aantallen'!Y:Y)*'Calculatie sheet'!$O$85)/1000</f>
        <v>0</v>
      </c>
      <c r="AG4" s="571">
        <f>(LOOKUP('Calculatie sheet'!$O$2,'Objectenoverzicht aantallen'!$A:$A,'Objectenoverzicht aantallen'!Z:Z)*'Calculatie sheet'!$O$85)/1000</f>
        <v>0</v>
      </c>
      <c r="AH4" s="571">
        <f>(LOOKUP('Calculatie sheet'!$O$2,'Objectenoverzicht aantallen'!$A:$A,'Objectenoverzicht aantallen'!AA:AA)*'Calculatie sheet'!$O$85)/1000</f>
        <v>0</v>
      </c>
    </row>
    <row r="5" spans="1:34" x14ac:dyDescent="0.2">
      <c r="B5" s="577" t="s">
        <v>673</v>
      </c>
      <c r="C5" s="45">
        <f>'Calculatie sheet'!O86</f>
        <v>-250.20000000000002</v>
      </c>
      <c r="E5" s="577" t="s">
        <v>673</v>
      </c>
      <c r="H5" s="572">
        <f>C5*'Calculatie sheet'!$O$7</f>
        <v>0</v>
      </c>
      <c r="J5" s="577" t="s">
        <v>673</v>
      </c>
      <c r="K5" s="571">
        <f>(LOOKUP('Calculatie sheet'!$O$2,'Objectenoverzicht aantallen'!$A:$A,'Objectenoverzicht aantallen'!$C:$C)*'Calculatie sheet'!$O86+LOOKUP('Calculatie sheet'!$O$2,'Objectenoverzicht aantallen'!$A:$A,'Objectenoverzicht aantallen'!E:E)*'Calculatie sheet'!$O86)/1000</f>
        <v>0</v>
      </c>
      <c r="L5" s="571">
        <f>(LOOKUP('Calculatie sheet'!$O$2,'Objectenoverzicht aantallen'!$A:$A,'Objectenoverzicht aantallen'!$C:$C)*'Calculatie sheet'!$O86+LOOKUP('Calculatie sheet'!$E$2,'Objectenoverzicht aantallen'!$A:$A,'Objectenoverzicht aantallen'!E:E)*'Calculatie sheet'!$O86+LOOKUP('Calculatie sheet'!$E$2,'Objectenoverzicht aantallen'!$A:$A,'Objectenoverzicht aantallen'!F:F)*'Calculatie sheet'!$O86)/1000</f>
        <v>0</v>
      </c>
      <c r="M5" s="571">
        <f>(LOOKUP('Calculatie sheet'!$O$2,'Objectenoverzicht aantallen'!$A:$A,'Objectenoverzicht aantallen'!$C:$C)*'Calculatie sheet'!$O86+LOOKUP('Calculatie sheet'!$E$2,'Objectenoverzicht aantallen'!$A:$A,'Objectenoverzicht aantallen'!E:E)*'Calculatie sheet'!$O86+LOOKUP('Calculatie sheet'!$E$2,'Objectenoverzicht aantallen'!$A:$A,'Objectenoverzicht aantallen'!F:F)*'Calculatie sheet'!$O86+LOOKUP('Calculatie sheet'!$E$2,'Objectenoverzicht aantallen'!$A:$A,'Objectenoverzicht aantallen'!G:G)*'Calculatie sheet'!$O86)/1000</f>
        <v>0</v>
      </c>
      <c r="N5" s="571">
        <f>(LOOKUP('Calculatie sheet'!$O$2,'Objectenoverzicht aantallen'!$A:$A,'Objectenoverzicht aantallen'!$C:$C)*'Calculatie sheet'!$O86+LOOKUP('Calculatie sheet'!$E$2,'Objectenoverzicht aantallen'!$A:$A,'Objectenoverzicht aantallen'!E:E)*'Calculatie sheet'!$O86+LOOKUP('Calculatie sheet'!$E$2,'Objectenoverzicht aantallen'!$A:$A,'Objectenoverzicht aantallen'!F:F)*'Calculatie sheet'!$O86+LOOKUP('Calculatie sheet'!$E$2,'Objectenoverzicht aantallen'!$A:$A,'Objectenoverzicht aantallen'!G:G)*'Calculatie sheet'!$O86+LOOKUP('Calculatie sheet'!$E$2,'Objectenoverzicht aantallen'!$A:$A,'Objectenoverzicht aantallen'!H:H)*'Calculatie sheet'!$O86)/1000</f>
        <v>0</v>
      </c>
      <c r="O5" s="571">
        <f>(LOOKUP('Calculatie sheet'!$O$2,'Objectenoverzicht aantallen'!$A:$A,'Objectenoverzicht aantallen'!$C:$C)*'Calculatie sheet'!$O86+LOOKUP('Calculatie sheet'!$E$2,'Objectenoverzicht aantallen'!$A:$A,'Objectenoverzicht aantallen'!E:E)*'Calculatie sheet'!$O86+LOOKUP('Calculatie sheet'!$E$2,'Objectenoverzicht aantallen'!$A:$A,'Objectenoverzicht aantallen'!F:F)*'Calculatie sheet'!$O86+LOOKUP('Calculatie sheet'!$E$2,'Objectenoverzicht aantallen'!$A:$A,'Objectenoverzicht aantallen'!G:G)*'Calculatie sheet'!$O86+LOOKUP('Calculatie sheet'!$E$2,'Objectenoverzicht aantallen'!$A:$A,'Objectenoverzicht aantallen'!H:H)*'Calculatie sheet'!$O86+LOOKUP('Calculatie sheet'!$E$2,'Objectenoverzicht aantallen'!$A:$A,'Objectenoverzicht aantallen'!I:I)*'Calculatie sheet'!$O86)/1000</f>
        <v>0</v>
      </c>
      <c r="P5" s="571">
        <f>(LOOKUP('Calculatie sheet'!$O$2,'Objectenoverzicht aantallen'!$A:$A,'Objectenoverzicht aantallen'!$C:$C)*'Calculatie sheet'!$O86+LOOKUP('Calculatie sheet'!$E$2,'Objectenoverzicht aantallen'!$A:$A,'Objectenoverzicht aantallen'!E:E)*'Calculatie sheet'!$O86+LOOKUP('Calculatie sheet'!$E$2,'Objectenoverzicht aantallen'!$A:$A,'Objectenoverzicht aantallen'!F:F)*'Calculatie sheet'!$O86+LOOKUP('Calculatie sheet'!$E$2,'Objectenoverzicht aantallen'!$A:$A,'Objectenoverzicht aantallen'!G:G)*'Calculatie sheet'!$O86+LOOKUP('Calculatie sheet'!$E$2,'Objectenoverzicht aantallen'!$A:$A,'Objectenoverzicht aantallen'!H:H)*'Calculatie sheet'!$O86+LOOKUP('Calculatie sheet'!$E$2,'Objectenoverzicht aantallen'!$A:$A,'Objectenoverzicht aantallen'!I:I)*'Calculatie sheet'!$O86+LOOKUP('Calculatie sheet'!$E$2,'Objectenoverzicht aantallen'!$A:$A,'Objectenoverzicht aantallen'!J:J)*'Calculatie sheet'!$O86)/1000</f>
        <v>0</v>
      </c>
      <c r="Q5" s="571">
        <f>(LOOKUP('Calculatie sheet'!$O$2,'Objectenoverzicht aantallen'!$A:$A,'Objectenoverzicht aantallen'!$C:$C)*'Calculatie sheet'!$O86+LOOKUP('Calculatie sheet'!$E$2,'Objectenoverzicht aantallen'!$A:$A,'Objectenoverzicht aantallen'!E:E)*'Calculatie sheet'!$O86+LOOKUP('Calculatie sheet'!$E$2,'Objectenoverzicht aantallen'!$A:$A,'Objectenoverzicht aantallen'!F:F)*'Calculatie sheet'!$O86+LOOKUP('Calculatie sheet'!$E$2,'Objectenoverzicht aantallen'!$A:$A,'Objectenoverzicht aantallen'!G:G)*'Calculatie sheet'!$O86+LOOKUP('Calculatie sheet'!$E$2,'Objectenoverzicht aantallen'!$A:$A,'Objectenoverzicht aantallen'!H:H)*'Calculatie sheet'!$O86+LOOKUP('Calculatie sheet'!$E$2,'Objectenoverzicht aantallen'!$A:$A,'Objectenoverzicht aantallen'!I:I)*'Calculatie sheet'!$O86+LOOKUP('Calculatie sheet'!$E$2,'Objectenoverzicht aantallen'!$A:$A,'Objectenoverzicht aantallen'!J:J)*'Calculatie sheet'!$O86+LOOKUP('Calculatie sheet'!$E$2,'Objectenoverzicht aantallen'!$A:$A,'Objectenoverzicht aantallen'!K:K)*'Calculatie sheet'!$O86)/1000</f>
        <v>0</v>
      </c>
      <c r="R5" s="571">
        <f>(LOOKUP('Calculatie sheet'!$O$2,'Objectenoverzicht aantallen'!$A:$A,'Objectenoverzicht aantallen'!$C:$C)*'Calculatie sheet'!$O86+LOOKUP('Calculatie sheet'!$E$2,'Objectenoverzicht aantallen'!$A:$A,'Objectenoverzicht aantallen'!E:E)*'Calculatie sheet'!$O86+LOOKUP('Calculatie sheet'!$E$2,'Objectenoverzicht aantallen'!$A:$A,'Objectenoverzicht aantallen'!F:F)*'Calculatie sheet'!$O86+LOOKUP('Calculatie sheet'!$E$2,'Objectenoverzicht aantallen'!$A:$A,'Objectenoverzicht aantallen'!G:G)*'Calculatie sheet'!$O86+LOOKUP('Calculatie sheet'!$E$2,'Objectenoverzicht aantallen'!$A:$A,'Objectenoverzicht aantallen'!H:H)*'Calculatie sheet'!$O86+LOOKUP('Calculatie sheet'!$E$2,'Objectenoverzicht aantallen'!$A:$A,'Objectenoverzicht aantallen'!I:I)*'Calculatie sheet'!$O86+LOOKUP('Calculatie sheet'!$E$2,'Objectenoverzicht aantallen'!$A:$A,'Objectenoverzicht aantallen'!J:J)*'Calculatie sheet'!$O86+LOOKUP('Calculatie sheet'!$E$2,'Objectenoverzicht aantallen'!$A:$A,'Objectenoverzicht aantallen'!K:K)*'Calculatie sheet'!$O86+LOOKUP('Calculatie sheet'!$E$2,'Objectenoverzicht aantallen'!$A:$A,'Objectenoverzicht aantallen'!L:L)*'Calculatie sheet'!$O86)/1000</f>
        <v>0</v>
      </c>
      <c r="S5" s="571">
        <f>(LOOKUP('Calculatie sheet'!$O$2,'Objectenoverzicht aantallen'!$A:$A,'Objectenoverzicht aantallen'!$C:$C)*'Calculatie sheet'!$O86+LOOKUP('Calculatie sheet'!$E$2,'Objectenoverzicht aantallen'!$A:$A,'Objectenoverzicht aantallen'!E:E)*'Calculatie sheet'!$O86+LOOKUP('Calculatie sheet'!$E$2,'Objectenoverzicht aantallen'!$A:$A,'Objectenoverzicht aantallen'!F:F)*'Calculatie sheet'!$O86+LOOKUP('Calculatie sheet'!$E$2,'Objectenoverzicht aantallen'!$A:$A,'Objectenoverzicht aantallen'!G:G)*'Calculatie sheet'!$O86+LOOKUP('Calculatie sheet'!$E$2,'Objectenoverzicht aantallen'!$A:$A,'Objectenoverzicht aantallen'!H:H)*'Calculatie sheet'!$O86+LOOKUP('Calculatie sheet'!$E$2,'Objectenoverzicht aantallen'!$A:$A,'Objectenoverzicht aantallen'!I:I)*'Calculatie sheet'!$O86+LOOKUP('Calculatie sheet'!$E$2,'Objectenoverzicht aantallen'!$A:$A,'Objectenoverzicht aantallen'!J:J)*'Calculatie sheet'!$O86+LOOKUP('Calculatie sheet'!$E$2,'Objectenoverzicht aantallen'!$A:$A,'Objectenoverzicht aantallen'!K:K)*'Calculatie sheet'!$O86+LOOKUP('Calculatie sheet'!$E$2,'Objectenoverzicht aantallen'!$A:$A,'Objectenoverzicht aantallen'!L:L)*'Calculatie sheet'!$O86+LOOKUP('Calculatie sheet'!$E$2,'Objectenoverzicht aantallen'!$A:$A,'Objectenoverzicht aantallen'!M:M)*'Calculatie sheet'!$O86)/1000</f>
        <v>0</v>
      </c>
      <c r="T5" s="571">
        <f>(LOOKUP('Calculatie sheet'!$O$2,'Objectenoverzicht aantallen'!$A:$A,'Objectenoverzicht aantallen'!$C:$C)*'Calculatie sheet'!$O86+LOOKUP('Calculatie sheet'!$E$2,'Objectenoverzicht aantallen'!$A:$A,'Objectenoverzicht aantallen'!E:E)*'Calculatie sheet'!$O86+LOOKUP('Calculatie sheet'!$E$2,'Objectenoverzicht aantallen'!$A:$A,'Objectenoverzicht aantallen'!F:F)*'Calculatie sheet'!$O86+LOOKUP('Calculatie sheet'!$E$2,'Objectenoverzicht aantallen'!$A:$A,'Objectenoverzicht aantallen'!G:G)*'Calculatie sheet'!$O86+LOOKUP('Calculatie sheet'!$E$2,'Objectenoverzicht aantallen'!$A:$A,'Objectenoverzicht aantallen'!H:H)*'Calculatie sheet'!$O86+LOOKUP('Calculatie sheet'!$E$2,'Objectenoverzicht aantallen'!$A:$A,'Objectenoverzicht aantallen'!I:I)*'Calculatie sheet'!$O86+LOOKUP('Calculatie sheet'!$E$2,'Objectenoverzicht aantallen'!$A:$A,'Objectenoverzicht aantallen'!J:J)*'Calculatie sheet'!$O86+LOOKUP('Calculatie sheet'!$E$2,'Objectenoverzicht aantallen'!$A:$A,'Objectenoverzicht aantallen'!K:K)*'Calculatie sheet'!$O86+LOOKUP('Calculatie sheet'!$E$2,'Objectenoverzicht aantallen'!$A:$A,'Objectenoverzicht aantallen'!L:L)*'Calculatie sheet'!$O86+LOOKUP('Calculatie sheet'!$E$2,'Objectenoverzicht aantallen'!$A:$A,'Objectenoverzicht aantallen'!M:M)*'Calculatie sheet'!$O86+LOOKUP('Calculatie sheet'!$E$2,'Objectenoverzicht aantallen'!$A:$A,'Objectenoverzicht aantallen'!N:N)*'Calculatie sheet'!$O86)/1000</f>
        <v>0</v>
      </c>
      <c r="U5" s="571">
        <f>(LOOKUP('Calculatie sheet'!$O$2,'Objectenoverzicht aantallen'!$A:$A,'Objectenoverzicht aantallen'!$C:$C)*'Calculatie sheet'!$O86+LOOKUP('Calculatie sheet'!$E$2,'Objectenoverzicht aantallen'!$A:$A,'Objectenoverzicht aantallen'!E:E)*'Calculatie sheet'!$O86+LOOKUP('Calculatie sheet'!$E$2,'Objectenoverzicht aantallen'!$A:$A,'Objectenoverzicht aantallen'!F:F)*'Calculatie sheet'!$O86+LOOKUP('Calculatie sheet'!$E$2,'Objectenoverzicht aantallen'!$A:$A,'Objectenoverzicht aantallen'!G:G)*'Calculatie sheet'!$O86+LOOKUP('Calculatie sheet'!$E$2,'Objectenoverzicht aantallen'!$A:$A,'Objectenoverzicht aantallen'!H:H)*'Calculatie sheet'!$O86+LOOKUP('Calculatie sheet'!$E$2,'Objectenoverzicht aantallen'!$A:$A,'Objectenoverzicht aantallen'!I:I)*'Calculatie sheet'!$O86+LOOKUP('Calculatie sheet'!$E$2,'Objectenoverzicht aantallen'!$A:$A,'Objectenoverzicht aantallen'!J:J)*'Calculatie sheet'!$O86+LOOKUP('Calculatie sheet'!$E$2,'Objectenoverzicht aantallen'!$A:$A,'Objectenoverzicht aantallen'!K:K)*'Calculatie sheet'!$O86+LOOKUP('Calculatie sheet'!$E$2,'Objectenoverzicht aantallen'!$A:$A,'Objectenoverzicht aantallen'!L:L)*'Calculatie sheet'!$O86+LOOKUP('Calculatie sheet'!$E$2,'Objectenoverzicht aantallen'!$A:$A,'Objectenoverzicht aantallen'!M:M)*'Calculatie sheet'!$O86+LOOKUP('Calculatie sheet'!$E$2,'Objectenoverzicht aantallen'!$A:$A,'Objectenoverzicht aantallen'!N:N)*'Calculatie sheet'!$O86+LOOKUP('Calculatie sheet'!$E$2,'Objectenoverzicht aantallen'!$A:$A,'Objectenoverzicht aantallen'!O:O)*'Calculatie sheet'!$O86)/1000</f>
        <v>0</v>
      </c>
      <c r="W5" s="577" t="s">
        <v>673</v>
      </c>
      <c r="X5" s="571">
        <f>(LOOKUP('Calculatie sheet'!$O$2,'Objectenoverzicht aantallen'!$A:$A,'Objectenoverzicht aantallen'!Q:Q)*'Calculatie sheet'!$O$86)/1000</f>
        <v>0</v>
      </c>
      <c r="Y5" s="571">
        <f>(LOOKUP('Calculatie sheet'!$O$2,'Objectenoverzicht aantallen'!$A:$A,'Objectenoverzicht aantallen'!R:R)*'Calculatie sheet'!$O$86)/1000</f>
        <v>0</v>
      </c>
      <c r="Z5" s="571">
        <f>(LOOKUP('Calculatie sheet'!$O$2,'Objectenoverzicht aantallen'!$A:$A,'Objectenoverzicht aantallen'!S:S)*'Calculatie sheet'!$O$86)/1000</f>
        <v>0</v>
      </c>
      <c r="AA5" s="571">
        <f>(LOOKUP('Calculatie sheet'!$O$2,'Objectenoverzicht aantallen'!$A:$A,'Objectenoverzicht aantallen'!T:T)*'Calculatie sheet'!$O$86)/1000</f>
        <v>0</v>
      </c>
      <c r="AB5" s="571">
        <f>(LOOKUP('Calculatie sheet'!$O$2,'Objectenoverzicht aantallen'!$A:$A,'Objectenoverzicht aantallen'!U:U)*'Calculatie sheet'!$O$86)/1000</f>
        <v>0</v>
      </c>
      <c r="AC5" s="571">
        <f>(LOOKUP('Calculatie sheet'!$O$2,'Objectenoverzicht aantallen'!$A:$A,'Objectenoverzicht aantallen'!V:V)*'Calculatie sheet'!$O$86)/1000</f>
        <v>0</v>
      </c>
      <c r="AD5" s="571">
        <f>(LOOKUP('Calculatie sheet'!$O$2,'Objectenoverzicht aantallen'!$A:$A,'Objectenoverzicht aantallen'!W:W)*'Calculatie sheet'!$O$86)/1000</f>
        <v>0</v>
      </c>
      <c r="AE5" s="571">
        <f>(LOOKUP('Calculatie sheet'!$O$2,'Objectenoverzicht aantallen'!$A:$A,'Objectenoverzicht aantallen'!X:X)*'Calculatie sheet'!$O$86)/1000</f>
        <v>0</v>
      </c>
      <c r="AF5" s="571">
        <f>(LOOKUP('Calculatie sheet'!$O$2,'Objectenoverzicht aantallen'!$A:$A,'Objectenoverzicht aantallen'!Y:Y)*'Calculatie sheet'!$O$86)/1000</f>
        <v>0</v>
      </c>
      <c r="AG5" s="571">
        <f>(LOOKUP('Calculatie sheet'!$O$2,'Objectenoverzicht aantallen'!$A:$A,'Objectenoverzicht aantallen'!Z:Z)*'Calculatie sheet'!$O$86)/1000</f>
        <v>0</v>
      </c>
      <c r="AH5" s="571">
        <f>(LOOKUP('Calculatie sheet'!$O$2,'Objectenoverzicht aantallen'!$A:$A,'Objectenoverzicht aantallen'!AA:AA)*'Calculatie sheet'!$O$86)/1000</f>
        <v>0</v>
      </c>
    </row>
  </sheetData>
  <pageMargins left="0.7" right="0.7" top="0.75" bottom="0.75" header="0.3" footer="0.3"/>
  <pageSetup paperSize="9" orientation="portrait" horizontalDpi="0" verticalDpi="0"/>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51F8-526D-8949-8429-DB4ECF31C574}">
  <dimension ref="A1:AH5"/>
  <sheetViews>
    <sheetView topLeftCell="E1" workbookViewId="0">
      <selection activeCell="W2" sqref="W2:W5"/>
    </sheetView>
  </sheetViews>
  <sheetFormatPr baseColWidth="10" defaultColWidth="11" defaultRowHeight="16" x14ac:dyDescent="0.2"/>
  <cols>
    <col min="1" max="1" width="27.33203125" bestFit="1" customWidth="1"/>
    <col min="8" max="8" width="12.6640625" bestFit="1" customWidth="1"/>
    <col min="11" max="21" width="12.1640625" bestFit="1" customWidth="1"/>
  </cols>
  <sheetData>
    <row r="1" spans="1:34" x14ac:dyDescent="0.2">
      <c r="A1" s="149" t="str">
        <f>'Calculatie sheet'!P3</f>
        <v>Gelders mengsel &lt;500 VA (licht belast)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sheet'!P83</f>
        <v>53.460636243300222</v>
      </c>
      <c r="E2" s="758" t="s">
        <v>965</v>
      </c>
      <c r="H2" s="572">
        <f>C2*'Calculatie sheet'!$P$7</f>
        <v>0</v>
      </c>
      <c r="J2" s="758" t="s">
        <v>965</v>
      </c>
      <c r="K2" s="571">
        <f>(LOOKUP('Calculatie sheet'!$P$2,'Objectenoverzicht aantallen'!$A:$A,'Objectenoverzicht aantallen'!$C:$C)*'Calculatie sheet'!$P83+LOOKUP('Calculatie sheet'!$E$2,'Objectenoverzicht aantallen'!$A:$A,'Objectenoverzicht aantallen'!E:E)*'Calculatie sheet'!$P83)/1000</f>
        <v>0</v>
      </c>
      <c r="L2" s="571">
        <f>(LOOKUP('Calculatie sheet'!$P$2,'Objectenoverzicht aantallen'!$A:$A,'Objectenoverzicht aantallen'!$C:$C)*'Calculatie sheet'!$P83+LOOKUP('Calculatie sheet'!$E$2,'Objectenoverzicht aantallen'!$A:$A,'Objectenoverzicht aantallen'!E:E)*'Calculatie sheet'!$P83+LOOKUP('Calculatie sheet'!$E$2,'Objectenoverzicht aantallen'!$A:$A,'Objectenoverzicht aantallen'!F:F)*'Calculatie sheet'!$P83)/1000</f>
        <v>0</v>
      </c>
      <c r="M2" s="571">
        <f>(LOOKUP('Calculatie sheet'!$P$2,'Objectenoverzicht aantallen'!$A:$A,'Objectenoverzicht aantallen'!$C:$C)*'Calculatie sheet'!$P83+LOOKUP('Calculatie sheet'!$E$2,'Objectenoverzicht aantallen'!$A:$A,'Objectenoverzicht aantallen'!E:E)*'Calculatie sheet'!$P83+LOOKUP('Calculatie sheet'!$E$2,'Objectenoverzicht aantallen'!$A:$A,'Objectenoverzicht aantallen'!F:F)*'Calculatie sheet'!$P83+LOOKUP('Calculatie sheet'!$E$2,'Objectenoverzicht aantallen'!$A:$A,'Objectenoverzicht aantallen'!G:G)*'Calculatie sheet'!$P83)/1000</f>
        <v>0</v>
      </c>
      <c r="N2" s="571">
        <f>(LOOKUP('Calculatie sheet'!$P$2,'Objectenoverzicht aantallen'!$A:$A,'Objectenoverzicht aantallen'!$C:$C)*'Calculatie sheet'!$P83+LOOKUP('Calculatie sheet'!$E$2,'Objectenoverzicht aantallen'!$A:$A,'Objectenoverzicht aantallen'!E:E)*'Calculatie sheet'!$P83+LOOKUP('Calculatie sheet'!$E$2,'Objectenoverzicht aantallen'!$A:$A,'Objectenoverzicht aantallen'!F:F)*'Calculatie sheet'!$P83+LOOKUP('Calculatie sheet'!$E$2,'Objectenoverzicht aantallen'!$A:$A,'Objectenoverzicht aantallen'!G:G)*'Calculatie sheet'!$P83+LOOKUP('Calculatie sheet'!$E$2,'Objectenoverzicht aantallen'!$A:$A,'Objectenoverzicht aantallen'!H:H)*'Calculatie sheet'!$P83)/1000</f>
        <v>0</v>
      </c>
      <c r="O2" s="571">
        <f>(LOOKUP('Calculatie sheet'!$P$2,'Objectenoverzicht aantallen'!$A:$A,'Objectenoverzicht aantallen'!$C:$C)*'Calculatie sheet'!$P83+LOOKUP('Calculatie sheet'!$E$2,'Objectenoverzicht aantallen'!$A:$A,'Objectenoverzicht aantallen'!E:E)*'Calculatie sheet'!$P83+LOOKUP('Calculatie sheet'!$E$2,'Objectenoverzicht aantallen'!$A:$A,'Objectenoverzicht aantallen'!F:F)*'Calculatie sheet'!$P83+LOOKUP('Calculatie sheet'!$E$2,'Objectenoverzicht aantallen'!$A:$A,'Objectenoverzicht aantallen'!G:G)*'Calculatie sheet'!$P83+LOOKUP('Calculatie sheet'!$E$2,'Objectenoverzicht aantallen'!$A:$A,'Objectenoverzicht aantallen'!H:H)*'Calculatie sheet'!$P83+LOOKUP('Calculatie sheet'!$E$2,'Objectenoverzicht aantallen'!$A:$A,'Objectenoverzicht aantallen'!I:I)*'Calculatie sheet'!$P83)/1000</f>
        <v>0</v>
      </c>
      <c r="P2" s="571">
        <f>(LOOKUP('Calculatie sheet'!$P$2,'Objectenoverzicht aantallen'!$A:$A,'Objectenoverzicht aantallen'!$C:$C)*'Calculatie sheet'!$P83+LOOKUP('Calculatie sheet'!$E$2,'Objectenoverzicht aantallen'!$A:$A,'Objectenoverzicht aantallen'!E:E)*'Calculatie sheet'!$P83+LOOKUP('Calculatie sheet'!$E$2,'Objectenoverzicht aantallen'!$A:$A,'Objectenoverzicht aantallen'!F:F)*'Calculatie sheet'!$P83+LOOKUP('Calculatie sheet'!$E$2,'Objectenoverzicht aantallen'!$A:$A,'Objectenoverzicht aantallen'!G:G)*'Calculatie sheet'!$P83+LOOKUP('Calculatie sheet'!$E$2,'Objectenoverzicht aantallen'!$A:$A,'Objectenoverzicht aantallen'!H:H)*'Calculatie sheet'!$P83+LOOKUP('Calculatie sheet'!$E$2,'Objectenoverzicht aantallen'!$A:$A,'Objectenoverzicht aantallen'!I:I)*'Calculatie sheet'!$P83+LOOKUP('Calculatie sheet'!$E$2,'Objectenoverzicht aantallen'!$A:$A,'Objectenoverzicht aantallen'!J:J)*'Calculatie sheet'!$P83)/1000</f>
        <v>0</v>
      </c>
      <c r="Q2" s="571">
        <f>(LOOKUP('Calculatie sheet'!$P$2,'Objectenoverzicht aantallen'!$A:$A,'Objectenoverzicht aantallen'!$C:$C)*'Calculatie sheet'!$P83+LOOKUP('Calculatie sheet'!$E$2,'Objectenoverzicht aantallen'!$A:$A,'Objectenoverzicht aantallen'!E:E)*'Calculatie sheet'!$P83+LOOKUP('Calculatie sheet'!$E$2,'Objectenoverzicht aantallen'!$A:$A,'Objectenoverzicht aantallen'!F:F)*'Calculatie sheet'!$P83+LOOKUP('Calculatie sheet'!$E$2,'Objectenoverzicht aantallen'!$A:$A,'Objectenoverzicht aantallen'!G:G)*'Calculatie sheet'!$P83+LOOKUP('Calculatie sheet'!$E$2,'Objectenoverzicht aantallen'!$A:$A,'Objectenoverzicht aantallen'!H:H)*'Calculatie sheet'!$P83+LOOKUP('Calculatie sheet'!$E$2,'Objectenoverzicht aantallen'!$A:$A,'Objectenoverzicht aantallen'!I:I)*'Calculatie sheet'!$P83+LOOKUP('Calculatie sheet'!$E$2,'Objectenoverzicht aantallen'!$A:$A,'Objectenoverzicht aantallen'!J:J)*'Calculatie sheet'!$P83+LOOKUP('Calculatie sheet'!$E$2,'Objectenoverzicht aantallen'!$A:$A,'Objectenoverzicht aantallen'!K:K)*'Calculatie sheet'!$P83)/1000</f>
        <v>0</v>
      </c>
      <c r="R2" s="571">
        <f>(LOOKUP('Calculatie sheet'!$P$2,'Objectenoverzicht aantallen'!$A:$A,'Objectenoverzicht aantallen'!$C:$C)*'Calculatie sheet'!$P83+LOOKUP('Calculatie sheet'!$E$2,'Objectenoverzicht aantallen'!$A:$A,'Objectenoverzicht aantallen'!E:E)*'Calculatie sheet'!$P83+LOOKUP('Calculatie sheet'!$E$2,'Objectenoverzicht aantallen'!$A:$A,'Objectenoverzicht aantallen'!F:F)*'Calculatie sheet'!$P83+LOOKUP('Calculatie sheet'!$E$2,'Objectenoverzicht aantallen'!$A:$A,'Objectenoverzicht aantallen'!G:G)*'Calculatie sheet'!$P83+LOOKUP('Calculatie sheet'!$E$2,'Objectenoverzicht aantallen'!$A:$A,'Objectenoverzicht aantallen'!H:H)*'Calculatie sheet'!$P83+LOOKUP('Calculatie sheet'!$E$2,'Objectenoverzicht aantallen'!$A:$A,'Objectenoverzicht aantallen'!I:I)*'Calculatie sheet'!$P83+LOOKUP('Calculatie sheet'!$E$2,'Objectenoverzicht aantallen'!$A:$A,'Objectenoverzicht aantallen'!J:J)*'Calculatie sheet'!$P83+LOOKUP('Calculatie sheet'!$E$2,'Objectenoverzicht aantallen'!$A:$A,'Objectenoverzicht aantallen'!K:K)*'Calculatie sheet'!$P83+LOOKUP('Calculatie sheet'!$E$2,'Objectenoverzicht aantallen'!$A:$A,'Objectenoverzicht aantallen'!L:L)*'Calculatie sheet'!$P83)/1000</f>
        <v>0</v>
      </c>
      <c r="S2" s="571">
        <f>(LOOKUP('Calculatie sheet'!$P$2,'Objectenoverzicht aantallen'!$A:$A,'Objectenoverzicht aantallen'!$C:$C)*'Calculatie sheet'!$P83+LOOKUP('Calculatie sheet'!$E$2,'Objectenoverzicht aantallen'!$A:$A,'Objectenoverzicht aantallen'!E:E)*'Calculatie sheet'!$P83+LOOKUP('Calculatie sheet'!$E$2,'Objectenoverzicht aantallen'!$A:$A,'Objectenoverzicht aantallen'!F:F)*'Calculatie sheet'!$P83+LOOKUP('Calculatie sheet'!$E$2,'Objectenoverzicht aantallen'!$A:$A,'Objectenoverzicht aantallen'!G:G)*'Calculatie sheet'!$P83+LOOKUP('Calculatie sheet'!$E$2,'Objectenoverzicht aantallen'!$A:$A,'Objectenoverzicht aantallen'!H:H)*'Calculatie sheet'!$P83+LOOKUP('Calculatie sheet'!$E$2,'Objectenoverzicht aantallen'!$A:$A,'Objectenoverzicht aantallen'!I:I)*'Calculatie sheet'!$P83+LOOKUP('Calculatie sheet'!$E$2,'Objectenoverzicht aantallen'!$A:$A,'Objectenoverzicht aantallen'!J:J)*'Calculatie sheet'!$P83+LOOKUP('Calculatie sheet'!$E$2,'Objectenoverzicht aantallen'!$A:$A,'Objectenoverzicht aantallen'!K:K)*'Calculatie sheet'!$P83+LOOKUP('Calculatie sheet'!$E$2,'Objectenoverzicht aantallen'!$A:$A,'Objectenoverzicht aantallen'!L:L)*'Calculatie sheet'!$P83+LOOKUP('Calculatie sheet'!$E$2,'Objectenoverzicht aantallen'!$A:$A,'Objectenoverzicht aantallen'!M:M)*'Calculatie sheet'!$P83)/1000</f>
        <v>0</v>
      </c>
      <c r="T2" s="571">
        <f>(LOOKUP('Calculatie sheet'!$P$2,'Objectenoverzicht aantallen'!$A:$A,'Objectenoverzicht aantallen'!$C:$C)*'Calculatie sheet'!$P83+LOOKUP('Calculatie sheet'!$E$2,'Objectenoverzicht aantallen'!$A:$A,'Objectenoverzicht aantallen'!E:E)*'Calculatie sheet'!$P83+LOOKUP('Calculatie sheet'!$E$2,'Objectenoverzicht aantallen'!$A:$A,'Objectenoverzicht aantallen'!F:F)*'Calculatie sheet'!$P83+LOOKUP('Calculatie sheet'!$E$2,'Objectenoverzicht aantallen'!$A:$A,'Objectenoverzicht aantallen'!G:G)*'Calculatie sheet'!$P83+LOOKUP('Calculatie sheet'!$E$2,'Objectenoverzicht aantallen'!$A:$A,'Objectenoverzicht aantallen'!H:H)*'Calculatie sheet'!$P83+LOOKUP('Calculatie sheet'!$E$2,'Objectenoverzicht aantallen'!$A:$A,'Objectenoverzicht aantallen'!I:I)*'Calculatie sheet'!$P83+LOOKUP('Calculatie sheet'!$E$2,'Objectenoverzicht aantallen'!$A:$A,'Objectenoverzicht aantallen'!J:J)*'Calculatie sheet'!$P83+LOOKUP('Calculatie sheet'!$E$2,'Objectenoverzicht aantallen'!$A:$A,'Objectenoverzicht aantallen'!K:K)*'Calculatie sheet'!$P83+LOOKUP('Calculatie sheet'!$E$2,'Objectenoverzicht aantallen'!$A:$A,'Objectenoverzicht aantallen'!L:L)*'Calculatie sheet'!$P83+LOOKUP('Calculatie sheet'!$E$2,'Objectenoverzicht aantallen'!$A:$A,'Objectenoverzicht aantallen'!M:M)*'Calculatie sheet'!$P83+LOOKUP('Calculatie sheet'!$E$2,'Objectenoverzicht aantallen'!$A:$A,'Objectenoverzicht aantallen'!N:N)*'Calculatie sheet'!$P83)/1000</f>
        <v>0</v>
      </c>
      <c r="U2" s="571">
        <f>(LOOKUP('Calculatie sheet'!$P$2,'Objectenoverzicht aantallen'!$A:$A,'Objectenoverzicht aantallen'!$C:$C)*'Calculatie sheet'!$P83+LOOKUP('Calculatie sheet'!$E$2,'Objectenoverzicht aantallen'!$A:$A,'Objectenoverzicht aantallen'!E:E)*'Calculatie sheet'!$P83+LOOKUP('Calculatie sheet'!$E$2,'Objectenoverzicht aantallen'!$A:$A,'Objectenoverzicht aantallen'!F:F)*'Calculatie sheet'!$P83+LOOKUP('Calculatie sheet'!$E$2,'Objectenoverzicht aantallen'!$A:$A,'Objectenoverzicht aantallen'!G:G)*'Calculatie sheet'!$P83+LOOKUP('Calculatie sheet'!$E$2,'Objectenoverzicht aantallen'!$A:$A,'Objectenoverzicht aantallen'!H:H)*'Calculatie sheet'!$P83+LOOKUP('Calculatie sheet'!$E$2,'Objectenoverzicht aantallen'!$A:$A,'Objectenoverzicht aantallen'!I:I)*'Calculatie sheet'!$P83+LOOKUP('Calculatie sheet'!$E$2,'Objectenoverzicht aantallen'!$A:$A,'Objectenoverzicht aantallen'!J:J)*'Calculatie sheet'!$P83+LOOKUP('Calculatie sheet'!$E$2,'Objectenoverzicht aantallen'!$A:$A,'Objectenoverzicht aantallen'!K:K)*'Calculatie sheet'!$P83+LOOKUP('Calculatie sheet'!$E$2,'Objectenoverzicht aantallen'!$A:$A,'Objectenoverzicht aantallen'!L:L)*'Calculatie sheet'!$P83+LOOKUP('Calculatie sheet'!$E$2,'Objectenoverzicht aantallen'!$A:$A,'Objectenoverzicht aantallen'!M:M)*'Calculatie sheet'!$P83+LOOKUP('Calculatie sheet'!$E$2,'Objectenoverzicht aantallen'!$A:$A,'Objectenoverzicht aantallen'!N:N)*'Calculatie sheet'!$P83+LOOKUP('Calculatie sheet'!$E$2,'Objectenoverzicht aantallen'!$A:$A,'Objectenoverzicht aantallen'!O:O)*'Calculatie sheet'!$P83)/1000</f>
        <v>0</v>
      </c>
      <c r="W2" s="758" t="s">
        <v>965</v>
      </c>
      <c r="X2" s="571">
        <f>(LOOKUP('Calculatie sheet'!$P$2,'Objectenoverzicht aantallen'!$A:$A,'Objectenoverzicht aantallen'!E:E)*'Calculatie sheet'!$P$83)/1000</f>
        <v>0</v>
      </c>
      <c r="Y2" s="571">
        <f>(LOOKUP('Calculatie sheet'!$P$2,'Objectenoverzicht aantallen'!$A:$A,'Objectenoverzicht aantallen'!F:F)*'Calculatie sheet'!$P$83)/1000</f>
        <v>0</v>
      </c>
      <c r="Z2" s="571">
        <f>(LOOKUP('Calculatie sheet'!$P$2,'Objectenoverzicht aantallen'!$A:$A,'Objectenoverzicht aantallen'!G:G)*'Calculatie sheet'!$P$83)/1000</f>
        <v>0</v>
      </c>
      <c r="AA2" s="571">
        <f>(LOOKUP('Calculatie sheet'!$P$2,'Objectenoverzicht aantallen'!$A:$A,'Objectenoverzicht aantallen'!H:H)*'Calculatie sheet'!$P$83)/1000</f>
        <v>0</v>
      </c>
      <c r="AB2" s="571">
        <f>(LOOKUP('Calculatie sheet'!$P$2,'Objectenoverzicht aantallen'!$A:$A,'Objectenoverzicht aantallen'!I:I)*'Calculatie sheet'!$P$83)/1000</f>
        <v>0</v>
      </c>
      <c r="AC2" s="571">
        <f>(LOOKUP('Calculatie sheet'!$P$2,'Objectenoverzicht aantallen'!$A:$A,'Objectenoverzicht aantallen'!J:J)*'Calculatie sheet'!$P$83)/1000</f>
        <v>0</v>
      </c>
      <c r="AD2" s="571">
        <f>(LOOKUP('Calculatie sheet'!$P$2,'Objectenoverzicht aantallen'!$A:$A,'Objectenoverzicht aantallen'!K:K)*'Calculatie sheet'!$P$83)/1000</f>
        <v>0</v>
      </c>
      <c r="AE2" s="571">
        <f>(LOOKUP('Calculatie sheet'!$P$2,'Objectenoverzicht aantallen'!$A:$A,'Objectenoverzicht aantallen'!L:L)*'Calculatie sheet'!$P$83)/1000</f>
        <v>0</v>
      </c>
      <c r="AF2" s="571">
        <f>(LOOKUP('Calculatie sheet'!$P$2,'Objectenoverzicht aantallen'!$A:$A,'Objectenoverzicht aantallen'!M:M)*'Calculatie sheet'!$P$83)/1000</f>
        <v>0</v>
      </c>
      <c r="AG2" s="571">
        <f>(LOOKUP('Calculatie sheet'!$P$2,'Objectenoverzicht aantallen'!$A:$A,'Objectenoverzicht aantallen'!N:N)*'Calculatie sheet'!$P$83)/1000</f>
        <v>0</v>
      </c>
      <c r="AH2" s="571">
        <f>(LOOKUP('Calculatie sheet'!$P$2,'Objectenoverzicht aantallen'!$A:$A,'Objectenoverzicht aantallen'!O:O)*'Calculatie sheet'!$P$83)/1000</f>
        <v>0</v>
      </c>
    </row>
    <row r="3" spans="1:34" s="31" customFormat="1" x14ac:dyDescent="0.2">
      <c r="B3" s="759" t="s">
        <v>966</v>
      </c>
      <c r="C3" s="45">
        <f>'Calculatie sheet'!P84</f>
        <v>16.139363756699783</v>
      </c>
      <c r="D3"/>
      <c r="E3" s="759" t="s">
        <v>966</v>
      </c>
      <c r="F3"/>
      <c r="H3" s="572">
        <f>C3*'Calculatie sheet'!$P$7</f>
        <v>0</v>
      </c>
      <c r="I3"/>
      <c r="J3" s="759" t="s">
        <v>966</v>
      </c>
      <c r="K3" s="571">
        <f>(LOOKUP('Calculatie sheet'!$P$2,'Objectenoverzicht aantallen'!$A:$A,'Objectenoverzicht aantallen'!$C:$C)*'Calculatie sheet'!$P84+LOOKUP('Calculatie sheet'!$P$2,'Objectenoverzicht aantallen'!$A:$A,'Objectenoverzicht aantallen'!E:E)*'Calculatie sheet'!$P84)/1000</f>
        <v>0</v>
      </c>
      <c r="L3" s="571">
        <f>(LOOKUP('Calculatie sheet'!$P$2,'Objectenoverzicht aantallen'!$A:$A,'Objectenoverzicht aantallen'!$C:$C)*'Calculatie sheet'!$P84+LOOKUP('Calculatie sheet'!$E$2,'Objectenoverzicht aantallen'!$A:$A,'Objectenoverzicht aantallen'!E:E)*'Calculatie sheet'!$P84+LOOKUP('Calculatie sheet'!$E$2,'Objectenoverzicht aantallen'!$A:$A,'Objectenoverzicht aantallen'!F:F)*'Calculatie sheet'!$P84)/1000</f>
        <v>0</v>
      </c>
      <c r="M3" s="571">
        <f>(LOOKUP('Calculatie sheet'!$P$2,'Objectenoverzicht aantallen'!$A:$A,'Objectenoverzicht aantallen'!$C:$C)*'Calculatie sheet'!$P84+LOOKUP('Calculatie sheet'!$E$2,'Objectenoverzicht aantallen'!$A:$A,'Objectenoverzicht aantallen'!E:E)*'Calculatie sheet'!$P84+LOOKUP('Calculatie sheet'!$E$2,'Objectenoverzicht aantallen'!$A:$A,'Objectenoverzicht aantallen'!F:F)*'Calculatie sheet'!$P84+LOOKUP('Calculatie sheet'!$E$2,'Objectenoverzicht aantallen'!$A:$A,'Objectenoverzicht aantallen'!G:G)*'Calculatie sheet'!$P84)/1000</f>
        <v>0</v>
      </c>
      <c r="N3" s="571">
        <f>(LOOKUP('Calculatie sheet'!$P$2,'Objectenoverzicht aantallen'!$A:$A,'Objectenoverzicht aantallen'!$C:$C)*'Calculatie sheet'!$P84+LOOKUP('Calculatie sheet'!$E$2,'Objectenoverzicht aantallen'!$A:$A,'Objectenoverzicht aantallen'!E:E)*'Calculatie sheet'!$P84+LOOKUP('Calculatie sheet'!$E$2,'Objectenoverzicht aantallen'!$A:$A,'Objectenoverzicht aantallen'!F:F)*'Calculatie sheet'!$P84+LOOKUP('Calculatie sheet'!$E$2,'Objectenoverzicht aantallen'!$A:$A,'Objectenoverzicht aantallen'!G:G)*'Calculatie sheet'!$P84+LOOKUP('Calculatie sheet'!$E$2,'Objectenoverzicht aantallen'!$A:$A,'Objectenoverzicht aantallen'!H:H)*'Calculatie sheet'!$P84)/1000</f>
        <v>0</v>
      </c>
      <c r="O3" s="571">
        <f>(LOOKUP('Calculatie sheet'!$P$2,'Objectenoverzicht aantallen'!$A:$A,'Objectenoverzicht aantallen'!$C:$C)*'Calculatie sheet'!$P84+LOOKUP('Calculatie sheet'!$E$2,'Objectenoverzicht aantallen'!$A:$A,'Objectenoverzicht aantallen'!E:E)*'Calculatie sheet'!$P84+LOOKUP('Calculatie sheet'!$E$2,'Objectenoverzicht aantallen'!$A:$A,'Objectenoverzicht aantallen'!F:F)*'Calculatie sheet'!$P84+LOOKUP('Calculatie sheet'!$E$2,'Objectenoverzicht aantallen'!$A:$A,'Objectenoverzicht aantallen'!G:G)*'Calculatie sheet'!$P84+LOOKUP('Calculatie sheet'!$E$2,'Objectenoverzicht aantallen'!$A:$A,'Objectenoverzicht aantallen'!H:H)*'Calculatie sheet'!$P84+LOOKUP('Calculatie sheet'!$E$2,'Objectenoverzicht aantallen'!$A:$A,'Objectenoverzicht aantallen'!I:I)*'Calculatie sheet'!$P84)/1000</f>
        <v>0</v>
      </c>
      <c r="P3" s="571">
        <f>(LOOKUP('Calculatie sheet'!$P$2,'Objectenoverzicht aantallen'!$A:$A,'Objectenoverzicht aantallen'!$C:$C)*'Calculatie sheet'!$P84+LOOKUP('Calculatie sheet'!$E$2,'Objectenoverzicht aantallen'!$A:$A,'Objectenoverzicht aantallen'!E:E)*'Calculatie sheet'!$P84+LOOKUP('Calculatie sheet'!$E$2,'Objectenoverzicht aantallen'!$A:$A,'Objectenoverzicht aantallen'!F:F)*'Calculatie sheet'!$P84+LOOKUP('Calculatie sheet'!$E$2,'Objectenoverzicht aantallen'!$A:$A,'Objectenoverzicht aantallen'!G:G)*'Calculatie sheet'!$P84+LOOKUP('Calculatie sheet'!$E$2,'Objectenoverzicht aantallen'!$A:$A,'Objectenoverzicht aantallen'!H:H)*'Calculatie sheet'!$P84+LOOKUP('Calculatie sheet'!$E$2,'Objectenoverzicht aantallen'!$A:$A,'Objectenoverzicht aantallen'!I:I)*'Calculatie sheet'!$P84+LOOKUP('Calculatie sheet'!$E$2,'Objectenoverzicht aantallen'!$A:$A,'Objectenoverzicht aantallen'!J:J)*'Calculatie sheet'!$P84)/1000</f>
        <v>0</v>
      </c>
      <c r="Q3" s="571">
        <f>(LOOKUP('Calculatie sheet'!$P$2,'Objectenoverzicht aantallen'!$A:$A,'Objectenoverzicht aantallen'!$C:$C)*'Calculatie sheet'!$P84+LOOKUP('Calculatie sheet'!$E$2,'Objectenoverzicht aantallen'!$A:$A,'Objectenoverzicht aantallen'!E:E)*'Calculatie sheet'!$P84+LOOKUP('Calculatie sheet'!$E$2,'Objectenoverzicht aantallen'!$A:$A,'Objectenoverzicht aantallen'!F:F)*'Calculatie sheet'!$P84+LOOKUP('Calculatie sheet'!$E$2,'Objectenoverzicht aantallen'!$A:$A,'Objectenoverzicht aantallen'!G:G)*'Calculatie sheet'!$P84+LOOKUP('Calculatie sheet'!$E$2,'Objectenoverzicht aantallen'!$A:$A,'Objectenoverzicht aantallen'!H:H)*'Calculatie sheet'!$P84+LOOKUP('Calculatie sheet'!$E$2,'Objectenoverzicht aantallen'!$A:$A,'Objectenoverzicht aantallen'!I:I)*'Calculatie sheet'!$P84+LOOKUP('Calculatie sheet'!$E$2,'Objectenoverzicht aantallen'!$A:$A,'Objectenoverzicht aantallen'!J:J)*'Calculatie sheet'!$P84+LOOKUP('Calculatie sheet'!$E$2,'Objectenoverzicht aantallen'!$A:$A,'Objectenoverzicht aantallen'!K:K)*'Calculatie sheet'!$P84)/1000</f>
        <v>0</v>
      </c>
      <c r="R3" s="571">
        <f>(LOOKUP('Calculatie sheet'!$P$2,'Objectenoverzicht aantallen'!$A:$A,'Objectenoverzicht aantallen'!$C:$C)*'Calculatie sheet'!$P84+LOOKUP('Calculatie sheet'!$E$2,'Objectenoverzicht aantallen'!$A:$A,'Objectenoverzicht aantallen'!E:E)*'Calculatie sheet'!$P84+LOOKUP('Calculatie sheet'!$E$2,'Objectenoverzicht aantallen'!$A:$A,'Objectenoverzicht aantallen'!F:F)*'Calculatie sheet'!$P84+LOOKUP('Calculatie sheet'!$E$2,'Objectenoverzicht aantallen'!$A:$A,'Objectenoverzicht aantallen'!G:G)*'Calculatie sheet'!$P84+LOOKUP('Calculatie sheet'!$E$2,'Objectenoverzicht aantallen'!$A:$A,'Objectenoverzicht aantallen'!H:H)*'Calculatie sheet'!$P84+LOOKUP('Calculatie sheet'!$E$2,'Objectenoverzicht aantallen'!$A:$A,'Objectenoverzicht aantallen'!I:I)*'Calculatie sheet'!$P84+LOOKUP('Calculatie sheet'!$E$2,'Objectenoverzicht aantallen'!$A:$A,'Objectenoverzicht aantallen'!J:J)*'Calculatie sheet'!$P84+LOOKUP('Calculatie sheet'!$E$2,'Objectenoverzicht aantallen'!$A:$A,'Objectenoverzicht aantallen'!K:K)*'Calculatie sheet'!$P84+LOOKUP('Calculatie sheet'!$E$2,'Objectenoverzicht aantallen'!$A:$A,'Objectenoverzicht aantallen'!L:L)*'Calculatie sheet'!$P84)/1000</f>
        <v>0</v>
      </c>
      <c r="S3" s="571">
        <f>(LOOKUP('Calculatie sheet'!$P$2,'Objectenoverzicht aantallen'!$A:$A,'Objectenoverzicht aantallen'!$C:$C)*'Calculatie sheet'!$P84+LOOKUP('Calculatie sheet'!$E$2,'Objectenoverzicht aantallen'!$A:$A,'Objectenoverzicht aantallen'!E:E)*'Calculatie sheet'!$P84+LOOKUP('Calculatie sheet'!$E$2,'Objectenoverzicht aantallen'!$A:$A,'Objectenoverzicht aantallen'!F:F)*'Calculatie sheet'!$P84+LOOKUP('Calculatie sheet'!$E$2,'Objectenoverzicht aantallen'!$A:$A,'Objectenoverzicht aantallen'!G:G)*'Calculatie sheet'!$P84+LOOKUP('Calculatie sheet'!$E$2,'Objectenoverzicht aantallen'!$A:$A,'Objectenoverzicht aantallen'!H:H)*'Calculatie sheet'!$P84+LOOKUP('Calculatie sheet'!$E$2,'Objectenoverzicht aantallen'!$A:$A,'Objectenoverzicht aantallen'!I:I)*'Calculatie sheet'!$P84+LOOKUP('Calculatie sheet'!$E$2,'Objectenoverzicht aantallen'!$A:$A,'Objectenoverzicht aantallen'!J:J)*'Calculatie sheet'!$P84+LOOKUP('Calculatie sheet'!$E$2,'Objectenoverzicht aantallen'!$A:$A,'Objectenoverzicht aantallen'!K:K)*'Calculatie sheet'!$P84+LOOKUP('Calculatie sheet'!$E$2,'Objectenoverzicht aantallen'!$A:$A,'Objectenoverzicht aantallen'!L:L)*'Calculatie sheet'!$P84+LOOKUP('Calculatie sheet'!$E$2,'Objectenoverzicht aantallen'!$A:$A,'Objectenoverzicht aantallen'!M:M)*'Calculatie sheet'!$P84)/1000</f>
        <v>0</v>
      </c>
      <c r="T3" s="571">
        <f>(LOOKUP('Calculatie sheet'!$P$2,'Objectenoverzicht aantallen'!$A:$A,'Objectenoverzicht aantallen'!$C:$C)*'Calculatie sheet'!$P84+LOOKUP('Calculatie sheet'!$E$2,'Objectenoverzicht aantallen'!$A:$A,'Objectenoverzicht aantallen'!E:E)*'Calculatie sheet'!$P84+LOOKUP('Calculatie sheet'!$E$2,'Objectenoverzicht aantallen'!$A:$A,'Objectenoverzicht aantallen'!F:F)*'Calculatie sheet'!$P84+LOOKUP('Calculatie sheet'!$E$2,'Objectenoverzicht aantallen'!$A:$A,'Objectenoverzicht aantallen'!G:G)*'Calculatie sheet'!$P84+LOOKUP('Calculatie sheet'!$E$2,'Objectenoverzicht aantallen'!$A:$A,'Objectenoverzicht aantallen'!H:H)*'Calculatie sheet'!$P84+LOOKUP('Calculatie sheet'!$E$2,'Objectenoverzicht aantallen'!$A:$A,'Objectenoverzicht aantallen'!I:I)*'Calculatie sheet'!$P84+LOOKUP('Calculatie sheet'!$E$2,'Objectenoverzicht aantallen'!$A:$A,'Objectenoverzicht aantallen'!J:J)*'Calculatie sheet'!$P84+LOOKUP('Calculatie sheet'!$E$2,'Objectenoverzicht aantallen'!$A:$A,'Objectenoverzicht aantallen'!K:K)*'Calculatie sheet'!$P84+LOOKUP('Calculatie sheet'!$E$2,'Objectenoverzicht aantallen'!$A:$A,'Objectenoverzicht aantallen'!L:L)*'Calculatie sheet'!$P84+LOOKUP('Calculatie sheet'!$E$2,'Objectenoverzicht aantallen'!$A:$A,'Objectenoverzicht aantallen'!M:M)*'Calculatie sheet'!$P84+LOOKUP('Calculatie sheet'!$E$2,'Objectenoverzicht aantallen'!$A:$A,'Objectenoverzicht aantallen'!N:N)*'Calculatie sheet'!$P84)/1000</f>
        <v>0</v>
      </c>
      <c r="U3" s="571">
        <f>(LOOKUP('Calculatie sheet'!$P$2,'Objectenoverzicht aantallen'!$A:$A,'Objectenoverzicht aantallen'!$C:$C)*'Calculatie sheet'!$P84+LOOKUP('Calculatie sheet'!$E$2,'Objectenoverzicht aantallen'!$A:$A,'Objectenoverzicht aantallen'!E:E)*'Calculatie sheet'!$P84+LOOKUP('Calculatie sheet'!$E$2,'Objectenoverzicht aantallen'!$A:$A,'Objectenoverzicht aantallen'!F:F)*'Calculatie sheet'!$P84+LOOKUP('Calculatie sheet'!$E$2,'Objectenoverzicht aantallen'!$A:$A,'Objectenoverzicht aantallen'!G:G)*'Calculatie sheet'!$P84+LOOKUP('Calculatie sheet'!$E$2,'Objectenoverzicht aantallen'!$A:$A,'Objectenoverzicht aantallen'!H:H)*'Calculatie sheet'!$P84+LOOKUP('Calculatie sheet'!$E$2,'Objectenoverzicht aantallen'!$A:$A,'Objectenoverzicht aantallen'!I:I)*'Calculatie sheet'!$P84+LOOKUP('Calculatie sheet'!$E$2,'Objectenoverzicht aantallen'!$A:$A,'Objectenoverzicht aantallen'!J:J)*'Calculatie sheet'!$P84+LOOKUP('Calculatie sheet'!$E$2,'Objectenoverzicht aantallen'!$A:$A,'Objectenoverzicht aantallen'!K:K)*'Calculatie sheet'!$P84+LOOKUP('Calculatie sheet'!$E$2,'Objectenoverzicht aantallen'!$A:$A,'Objectenoverzicht aantallen'!L:L)*'Calculatie sheet'!$P84+LOOKUP('Calculatie sheet'!$E$2,'Objectenoverzicht aantallen'!$A:$A,'Objectenoverzicht aantallen'!M:M)*'Calculatie sheet'!$P84+LOOKUP('Calculatie sheet'!$E$2,'Objectenoverzicht aantallen'!$A:$A,'Objectenoverzicht aantallen'!N:N)*'Calculatie sheet'!$P84+LOOKUP('Calculatie sheet'!$E$2,'Objectenoverzicht aantallen'!$A:$A,'Objectenoverzicht aantallen'!O:O)*'Calculatie sheet'!$P84)/1000</f>
        <v>0</v>
      </c>
      <c r="W3" s="759" t="s">
        <v>966</v>
      </c>
      <c r="X3" s="571">
        <f>(LOOKUP('Calculatie sheet'!$P$2,'Objectenoverzicht aantallen'!$A:$A,'Objectenoverzicht aantallen'!$P:$P)*'Calculatie sheet'!$P$84)/'Calculatie sheet'!$P$64/1000</f>
        <v>0</v>
      </c>
      <c r="Y3" s="571">
        <f>(LOOKUP('Calculatie sheet'!$P$2,'Objectenoverzicht aantallen'!$A:$A,'Objectenoverzicht aantallen'!$P:$P)*'Calculatie sheet'!$P$84)/'Calculatie sheet'!$P$64/1000</f>
        <v>0</v>
      </c>
      <c r="Z3" s="571">
        <f>(LOOKUP('Calculatie sheet'!$P$2,'Objectenoverzicht aantallen'!$A:$A,'Objectenoverzicht aantallen'!$P:$P)*'Calculatie sheet'!$P$84)/'Calculatie sheet'!$P$64/1000</f>
        <v>0</v>
      </c>
      <c r="AA3" s="571">
        <f>(LOOKUP('Calculatie sheet'!$P$2,'Objectenoverzicht aantallen'!$A:$A,'Objectenoverzicht aantallen'!$P:$P)*'Calculatie sheet'!$P$84)/'Calculatie sheet'!$P$64/1000</f>
        <v>0</v>
      </c>
      <c r="AB3" s="571">
        <f>(LOOKUP('Calculatie sheet'!$P$2,'Objectenoverzicht aantallen'!$A:$A,'Objectenoverzicht aantallen'!$P:$P)*'Calculatie sheet'!$P$84)/'Calculatie sheet'!$P$64/1000</f>
        <v>0</v>
      </c>
      <c r="AC3" s="571">
        <f>(LOOKUP('Calculatie sheet'!$P$2,'Objectenoverzicht aantallen'!$A:$A,'Objectenoverzicht aantallen'!$P:$P)*'Calculatie sheet'!$P$84)/'Calculatie sheet'!$P$64/1000</f>
        <v>0</v>
      </c>
      <c r="AD3" s="571">
        <f>(LOOKUP('Calculatie sheet'!$P$2,'Objectenoverzicht aantallen'!$A:$A,'Objectenoverzicht aantallen'!$P:$P)*'Calculatie sheet'!$P$84)/'Calculatie sheet'!$P$64/1000</f>
        <v>0</v>
      </c>
      <c r="AE3" s="571">
        <f>(LOOKUP('Calculatie sheet'!$P$2,'Objectenoverzicht aantallen'!$A:$A,'Objectenoverzicht aantallen'!$P:$P)*'Calculatie sheet'!$P$84)/'Calculatie sheet'!$P$64/1000</f>
        <v>0</v>
      </c>
      <c r="AF3" s="571">
        <f>(LOOKUP('Calculatie sheet'!$P$2,'Objectenoverzicht aantallen'!$A:$A,'Objectenoverzicht aantallen'!$P:$P)*'Calculatie sheet'!$P$84)/'Calculatie sheet'!$P$64/1000</f>
        <v>0</v>
      </c>
      <c r="AG3" s="571">
        <f>(LOOKUP('Calculatie sheet'!$P$2,'Objectenoverzicht aantallen'!$A:$A,'Objectenoverzicht aantallen'!$P:$P)*'Calculatie sheet'!$P$84)/'Calculatie sheet'!$P$64/1000</f>
        <v>0</v>
      </c>
      <c r="AH3" s="571">
        <f>(LOOKUP('Calculatie sheet'!$P$2,'Objectenoverzicht aantallen'!$A:$A,'Objectenoverzicht aantallen'!$P:$P)*'Calculatie sheet'!$P$84)/'Calculatie sheet'!$P$64/1000</f>
        <v>0</v>
      </c>
    </row>
    <row r="4" spans="1:34" x14ac:dyDescent="0.2">
      <c r="B4" s="760" t="s">
        <v>5</v>
      </c>
      <c r="C4" s="45">
        <f>'Calculatie sheet'!P85</f>
        <v>1046.1600000000001</v>
      </c>
      <c r="E4" s="760" t="s">
        <v>5</v>
      </c>
      <c r="H4" s="572">
        <f>C4*'Calculatie sheet'!$P$7</f>
        <v>0</v>
      </c>
      <c r="J4" s="760" t="s">
        <v>5</v>
      </c>
      <c r="K4" s="571">
        <f>(LOOKUP('Calculatie sheet'!$P$2,'Objectenoverzicht aantallen'!$A:$A,'Objectenoverzicht aantallen'!$C:$C)*'Calculatie sheet'!$P85+LOOKUP('Calculatie sheet'!$P$2,'Objectenoverzicht aantallen'!$A:$A,'Objectenoverzicht aantallen'!E:E)*'Calculatie sheet'!$P85)/1000</f>
        <v>0</v>
      </c>
      <c r="L4" s="571">
        <f>(LOOKUP('Calculatie sheet'!$P$2,'Objectenoverzicht aantallen'!$A:$A,'Objectenoverzicht aantallen'!$C:$C)*'Calculatie sheet'!$P85+LOOKUP('Calculatie sheet'!$E$2,'Objectenoverzicht aantallen'!$A:$A,'Objectenoverzicht aantallen'!E:E)*'Calculatie sheet'!$P85+LOOKUP('Calculatie sheet'!$E$2,'Objectenoverzicht aantallen'!$A:$A,'Objectenoverzicht aantallen'!F:F)*'Calculatie sheet'!$P85)/1000</f>
        <v>0</v>
      </c>
      <c r="M4" s="571">
        <f>(LOOKUP('Calculatie sheet'!$P$2,'Objectenoverzicht aantallen'!$A:$A,'Objectenoverzicht aantallen'!$C:$C)*'Calculatie sheet'!$P85+LOOKUP('Calculatie sheet'!$E$2,'Objectenoverzicht aantallen'!$A:$A,'Objectenoverzicht aantallen'!E:E)*'Calculatie sheet'!$P85+LOOKUP('Calculatie sheet'!$E$2,'Objectenoverzicht aantallen'!$A:$A,'Objectenoverzicht aantallen'!F:F)*'Calculatie sheet'!$P85+LOOKUP('Calculatie sheet'!$E$2,'Objectenoverzicht aantallen'!$A:$A,'Objectenoverzicht aantallen'!G:G)*'Calculatie sheet'!$P85)/1000</f>
        <v>0</v>
      </c>
      <c r="N4" s="571">
        <f>(LOOKUP('Calculatie sheet'!$P$2,'Objectenoverzicht aantallen'!$A:$A,'Objectenoverzicht aantallen'!$C:$C)*'Calculatie sheet'!$P85+LOOKUP('Calculatie sheet'!$E$2,'Objectenoverzicht aantallen'!$A:$A,'Objectenoverzicht aantallen'!E:E)*'Calculatie sheet'!$P85+LOOKUP('Calculatie sheet'!$E$2,'Objectenoverzicht aantallen'!$A:$A,'Objectenoverzicht aantallen'!F:F)*'Calculatie sheet'!$P85+LOOKUP('Calculatie sheet'!$E$2,'Objectenoverzicht aantallen'!$A:$A,'Objectenoverzicht aantallen'!G:G)*'Calculatie sheet'!$P85+LOOKUP('Calculatie sheet'!$E$2,'Objectenoverzicht aantallen'!$A:$A,'Objectenoverzicht aantallen'!H:H)*'Calculatie sheet'!$P85)/1000</f>
        <v>0</v>
      </c>
      <c r="O4" s="571">
        <f>(LOOKUP('Calculatie sheet'!$P$2,'Objectenoverzicht aantallen'!$A:$A,'Objectenoverzicht aantallen'!$C:$C)*'Calculatie sheet'!$P85+LOOKUP('Calculatie sheet'!$E$2,'Objectenoverzicht aantallen'!$A:$A,'Objectenoverzicht aantallen'!E:E)*'Calculatie sheet'!$P85+LOOKUP('Calculatie sheet'!$E$2,'Objectenoverzicht aantallen'!$A:$A,'Objectenoverzicht aantallen'!F:F)*'Calculatie sheet'!$P85+LOOKUP('Calculatie sheet'!$E$2,'Objectenoverzicht aantallen'!$A:$A,'Objectenoverzicht aantallen'!G:G)*'Calculatie sheet'!$P85+LOOKUP('Calculatie sheet'!$E$2,'Objectenoverzicht aantallen'!$A:$A,'Objectenoverzicht aantallen'!H:H)*'Calculatie sheet'!$P85+LOOKUP('Calculatie sheet'!$E$2,'Objectenoverzicht aantallen'!$A:$A,'Objectenoverzicht aantallen'!I:I)*'Calculatie sheet'!$P85)/1000</f>
        <v>0</v>
      </c>
      <c r="P4" s="571">
        <f>(LOOKUP('Calculatie sheet'!$P$2,'Objectenoverzicht aantallen'!$A:$A,'Objectenoverzicht aantallen'!$C:$C)*'Calculatie sheet'!$P85+LOOKUP('Calculatie sheet'!$E$2,'Objectenoverzicht aantallen'!$A:$A,'Objectenoverzicht aantallen'!E:E)*'Calculatie sheet'!$P85+LOOKUP('Calculatie sheet'!$E$2,'Objectenoverzicht aantallen'!$A:$A,'Objectenoverzicht aantallen'!F:F)*'Calculatie sheet'!$P85+LOOKUP('Calculatie sheet'!$E$2,'Objectenoverzicht aantallen'!$A:$A,'Objectenoverzicht aantallen'!G:G)*'Calculatie sheet'!$P85+LOOKUP('Calculatie sheet'!$E$2,'Objectenoverzicht aantallen'!$A:$A,'Objectenoverzicht aantallen'!H:H)*'Calculatie sheet'!$P85+LOOKUP('Calculatie sheet'!$E$2,'Objectenoverzicht aantallen'!$A:$A,'Objectenoverzicht aantallen'!I:I)*'Calculatie sheet'!$P85+LOOKUP('Calculatie sheet'!$E$2,'Objectenoverzicht aantallen'!$A:$A,'Objectenoverzicht aantallen'!J:J)*'Calculatie sheet'!$P85)/1000</f>
        <v>0</v>
      </c>
      <c r="Q4" s="571">
        <f>(LOOKUP('Calculatie sheet'!$P$2,'Objectenoverzicht aantallen'!$A:$A,'Objectenoverzicht aantallen'!$C:$C)*'Calculatie sheet'!$P85+LOOKUP('Calculatie sheet'!$E$2,'Objectenoverzicht aantallen'!$A:$A,'Objectenoverzicht aantallen'!E:E)*'Calculatie sheet'!$P85+LOOKUP('Calculatie sheet'!$E$2,'Objectenoverzicht aantallen'!$A:$A,'Objectenoverzicht aantallen'!F:F)*'Calculatie sheet'!$P85+LOOKUP('Calculatie sheet'!$E$2,'Objectenoverzicht aantallen'!$A:$A,'Objectenoverzicht aantallen'!G:G)*'Calculatie sheet'!$P85+LOOKUP('Calculatie sheet'!$E$2,'Objectenoverzicht aantallen'!$A:$A,'Objectenoverzicht aantallen'!H:H)*'Calculatie sheet'!$P85+LOOKUP('Calculatie sheet'!$E$2,'Objectenoverzicht aantallen'!$A:$A,'Objectenoverzicht aantallen'!I:I)*'Calculatie sheet'!$P85+LOOKUP('Calculatie sheet'!$E$2,'Objectenoverzicht aantallen'!$A:$A,'Objectenoverzicht aantallen'!J:J)*'Calculatie sheet'!$P85+LOOKUP('Calculatie sheet'!$E$2,'Objectenoverzicht aantallen'!$A:$A,'Objectenoverzicht aantallen'!K:K)*'Calculatie sheet'!$P85)/1000</f>
        <v>0</v>
      </c>
      <c r="R4" s="571">
        <f>(LOOKUP('Calculatie sheet'!$P$2,'Objectenoverzicht aantallen'!$A:$A,'Objectenoverzicht aantallen'!$C:$C)*'Calculatie sheet'!$P85+LOOKUP('Calculatie sheet'!$E$2,'Objectenoverzicht aantallen'!$A:$A,'Objectenoverzicht aantallen'!E:E)*'Calculatie sheet'!$P85+LOOKUP('Calculatie sheet'!$E$2,'Objectenoverzicht aantallen'!$A:$A,'Objectenoverzicht aantallen'!F:F)*'Calculatie sheet'!$P85+LOOKUP('Calculatie sheet'!$E$2,'Objectenoverzicht aantallen'!$A:$A,'Objectenoverzicht aantallen'!G:G)*'Calculatie sheet'!$P85+LOOKUP('Calculatie sheet'!$E$2,'Objectenoverzicht aantallen'!$A:$A,'Objectenoverzicht aantallen'!H:H)*'Calculatie sheet'!$P85+LOOKUP('Calculatie sheet'!$E$2,'Objectenoverzicht aantallen'!$A:$A,'Objectenoverzicht aantallen'!I:I)*'Calculatie sheet'!$P85+LOOKUP('Calculatie sheet'!$E$2,'Objectenoverzicht aantallen'!$A:$A,'Objectenoverzicht aantallen'!J:J)*'Calculatie sheet'!$P85+LOOKUP('Calculatie sheet'!$E$2,'Objectenoverzicht aantallen'!$A:$A,'Objectenoverzicht aantallen'!K:K)*'Calculatie sheet'!$P85+LOOKUP('Calculatie sheet'!$E$2,'Objectenoverzicht aantallen'!$A:$A,'Objectenoverzicht aantallen'!L:L)*'Calculatie sheet'!$P85)/1000</f>
        <v>0</v>
      </c>
      <c r="S4" s="571">
        <f>(LOOKUP('Calculatie sheet'!$P$2,'Objectenoverzicht aantallen'!$A:$A,'Objectenoverzicht aantallen'!$C:$C)*'Calculatie sheet'!$P85+LOOKUP('Calculatie sheet'!$E$2,'Objectenoverzicht aantallen'!$A:$A,'Objectenoverzicht aantallen'!E:E)*'Calculatie sheet'!$P85+LOOKUP('Calculatie sheet'!$E$2,'Objectenoverzicht aantallen'!$A:$A,'Objectenoverzicht aantallen'!F:F)*'Calculatie sheet'!$P85+LOOKUP('Calculatie sheet'!$E$2,'Objectenoverzicht aantallen'!$A:$A,'Objectenoverzicht aantallen'!G:G)*'Calculatie sheet'!$P85+LOOKUP('Calculatie sheet'!$E$2,'Objectenoverzicht aantallen'!$A:$A,'Objectenoverzicht aantallen'!H:H)*'Calculatie sheet'!$P85+LOOKUP('Calculatie sheet'!$E$2,'Objectenoverzicht aantallen'!$A:$A,'Objectenoverzicht aantallen'!I:I)*'Calculatie sheet'!$P85+LOOKUP('Calculatie sheet'!$E$2,'Objectenoverzicht aantallen'!$A:$A,'Objectenoverzicht aantallen'!J:J)*'Calculatie sheet'!$P85+LOOKUP('Calculatie sheet'!$E$2,'Objectenoverzicht aantallen'!$A:$A,'Objectenoverzicht aantallen'!K:K)*'Calculatie sheet'!$P85+LOOKUP('Calculatie sheet'!$E$2,'Objectenoverzicht aantallen'!$A:$A,'Objectenoverzicht aantallen'!L:L)*'Calculatie sheet'!$P85+LOOKUP('Calculatie sheet'!$E$2,'Objectenoverzicht aantallen'!$A:$A,'Objectenoverzicht aantallen'!M:M)*'Calculatie sheet'!$P85)/1000</f>
        <v>0</v>
      </c>
      <c r="T4" s="571">
        <f>(LOOKUP('Calculatie sheet'!$P$2,'Objectenoverzicht aantallen'!$A:$A,'Objectenoverzicht aantallen'!$C:$C)*'Calculatie sheet'!$P85+LOOKUP('Calculatie sheet'!$E$2,'Objectenoverzicht aantallen'!$A:$A,'Objectenoverzicht aantallen'!E:E)*'Calculatie sheet'!$P85+LOOKUP('Calculatie sheet'!$E$2,'Objectenoverzicht aantallen'!$A:$A,'Objectenoverzicht aantallen'!F:F)*'Calculatie sheet'!$P85+LOOKUP('Calculatie sheet'!$E$2,'Objectenoverzicht aantallen'!$A:$A,'Objectenoverzicht aantallen'!G:G)*'Calculatie sheet'!$P85+LOOKUP('Calculatie sheet'!$E$2,'Objectenoverzicht aantallen'!$A:$A,'Objectenoverzicht aantallen'!H:H)*'Calculatie sheet'!$P85+LOOKUP('Calculatie sheet'!$E$2,'Objectenoverzicht aantallen'!$A:$A,'Objectenoverzicht aantallen'!I:I)*'Calculatie sheet'!$P85+LOOKUP('Calculatie sheet'!$E$2,'Objectenoverzicht aantallen'!$A:$A,'Objectenoverzicht aantallen'!J:J)*'Calculatie sheet'!$P85+LOOKUP('Calculatie sheet'!$E$2,'Objectenoverzicht aantallen'!$A:$A,'Objectenoverzicht aantallen'!K:K)*'Calculatie sheet'!$P85+LOOKUP('Calculatie sheet'!$E$2,'Objectenoverzicht aantallen'!$A:$A,'Objectenoverzicht aantallen'!L:L)*'Calculatie sheet'!$P85+LOOKUP('Calculatie sheet'!$E$2,'Objectenoverzicht aantallen'!$A:$A,'Objectenoverzicht aantallen'!M:M)*'Calculatie sheet'!$P85+LOOKUP('Calculatie sheet'!$E$2,'Objectenoverzicht aantallen'!$A:$A,'Objectenoverzicht aantallen'!N:N)*'Calculatie sheet'!$P85)/1000</f>
        <v>0</v>
      </c>
      <c r="U4" s="571">
        <f>(LOOKUP('Calculatie sheet'!$P$2,'Objectenoverzicht aantallen'!$A:$A,'Objectenoverzicht aantallen'!$C:$C)*'Calculatie sheet'!$P85+LOOKUP('Calculatie sheet'!$E$2,'Objectenoverzicht aantallen'!$A:$A,'Objectenoverzicht aantallen'!E:E)*'Calculatie sheet'!$P85+LOOKUP('Calculatie sheet'!$E$2,'Objectenoverzicht aantallen'!$A:$A,'Objectenoverzicht aantallen'!F:F)*'Calculatie sheet'!$P85+LOOKUP('Calculatie sheet'!$E$2,'Objectenoverzicht aantallen'!$A:$A,'Objectenoverzicht aantallen'!G:G)*'Calculatie sheet'!$P85+LOOKUP('Calculatie sheet'!$E$2,'Objectenoverzicht aantallen'!$A:$A,'Objectenoverzicht aantallen'!H:H)*'Calculatie sheet'!$P85+LOOKUP('Calculatie sheet'!$E$2,'Objectenoverzicht aantallen'!$A:$A,'Objectenoverzicht aantallen'!I:I)*'Calculatie sheet'!$P85+LOOKUP('Calculatie sheet'!$E$2,'Objectenoverzicht aantallen'!$A:$A,'Objectenoverzicht aantallen'!J:J)*'Calculatie sheet'!$P85+LOOKUP('Calculatie sheet'!$E$2,'Objectenoverzicht aantallen'!$A:$A,'Objectenoverzicht aantallen'!K:K)*'Calculatie sheet'!$P85+LOOKUP('Calculatie sheet'!$E$2,'Objectenoverzicht aantallen'!$A:$A,'Objectenoverzicht aantallen'!L:L)*'Calculatie sheet'!$P85+LOOKUP('Calculatie sheet'!$E$2,'Objectenoverzicht aantallen'!$A:$A,'Objectenoverzicht aantallen'!M:M)*'Calculatie sheet'!$P85+LOOKUP('Calculatie sheet'!$E$2,'Objectenoverzicht aantallen'!$A:$A,'Objectenoverzicht aantallen'!N:N)*'Calculatie sheet'!$P85+LOOKUP('Calculatie sheet'!$E$2,'Objectenoverzicht aantallen'!$A:$A,'Objectenoverzicht aantallen'!O:O)*'Calculatie sheet'!$P85)/1000</f>
        <v>0</v>
      </c>
      <c r="W4" s="760" t="s">
        <v>5</v>
      </c>
      <c r="X4" s="571">
        <f>(LOOKUP('Calculatie sheet'!$P$2,'Objectenoverzicht aantallen'!$A:$A,'Objectenoverzicht aantallen'!Q:Q)*'Calculatie sheet'!$P$85)/1000</f>
        <v>0</v>
      </c>
      <c r="Y4" s="571">
        <f>(LOOKUP('Calculatie sheet'!$P$2,'Objectenoverzicht aantallen'!$A:$A,'Objectenoverzicht aantallen'!R:R)*'Calculatie sheet'!$P$85)/1000</f>
        <v>0</v>
      </c>
      <c r="Z4" s="571">
        <f>(LOOKUP('Calculatie sheet'!$P$2,'Objectenoverzicht aantallen'!$A:$A,'Objectenoverzicht aantallen'!S:S)*'Calculatie sheet'!$P$85)/1000</f>
        <v>0</v>
      </c>
      <c r="AA4" s="571">
        <f>(LOOKUP('Calculatie sheet'!$P$2,'Objectenoverzicht aantallen'!$A:$A,'Objectenoverzicht aantallen'!T:T)*'Calculatie sheet'!$P$85)/1000</f>
        <v>0</v>
      </c>
      <c r="AB4" s="571">
        <f>(LOOKUP('Calculatie sheet'!$P$2,'Objectenoverzicht aantallen'!$A:$A,'Objectenoverzicht aantallen'!U:U)*'Calculatie sheet'!$P$85)/1000</f>
        <v>0</v>
      </c>
      <c r="AC4" s="571">
        <f>(LOOKUP('Calculatie sheet'!$P$2,'Objectenoverzicht aantallen'!$A:$A,'Objectenoverzicht aantallen'!V:V)*'Calculatie sheet'!$P$85)/1000</f>
        <v>0</v>
      </c>
      <c r="AD4" s="571">
        <f>(LOOKUP('Calculatie sheet'!$P$2,'Objectenoverzicht aantallen'!$A:$A,'Objectenoverzicht aantallen'!W:W)*'Calculatie sheet'!$P$85)/1000</f>
        <v>0</v>
      </c>
      <c r="AE4" s="571">
        <f>(LOOKUP('Calculatie sheet'!$P$2,'Objectenoverzicht aantallen'!$A:$A,'Objectenoverzicht aantallen'!X:X)*'Calculatie sheet'!$P$85)/1000</f>
        <v>0</v>
      </c>
      <c r="AF4" s="571">
        <f>(LOOKUP('Calculatie sheet'!$P$2,'Objectenoverzicht aantallen'!$A:$A,'Objectenoverzicht aantallen'!Q:Q)*'Calculatie sheet'!$P$85)/1000</f>
        <v>0</v>
      </c>
      <c r="AG4" s="571">
        <f>(LOOKUP('Calculatie sheet'!$P$2,'Objectenoverzicht aantallen'!$A:$A,'Objectenoverzicht aantallen'!Z:Z)*'Calculatie sheet'!$P$85)/1000</f>
        <v>0</v>
      </c>
      <c r="AH4" s="571">
        <f>(LOOKUP('Calculatie sheet'!$P$2,'Objectenoverzicht aantallen'!$A:$A,'Objectenoverzicht aantallen'!AA:AA)*'Calculatie sheet'!$P$85)/1000</f>
        <v>0</v>
      </c>
    </row>
    <row r="5" spans="1:34" x14ac:dyDescent="0.2">
      <c r="B5" s="577" t="s">
        <v>673</v>
      </c>
      <c r="C5" s="45">
        <f>'Calculatie sheet'!P86</f>
        <v>-153.84</v>
      </c>
      <c r="E5" s="577" t="s">
        <v>673</v>
      </c>
      <c r="H5" s="572">
        <f>C5*'Calculatie sheet'!$P$7</f>
        <v>0</v>
      </c>
      <c r="J5" s="577" t="s">
        <v>673</v>
      </c>
      <c r="K5" s="571">
        <f>(LOOKUP('Calculatie sheet'!$P$2,'Objectenoverzicht aantallen'!$A:$A,'Objectenoverzicht aantallen'!$C:$C)*'Calculatie sheet'!$P86+LOOKUP('Calculatie sheet'!$P$2,'Objectenoverzicht aantallen'!$A:$A,'Objectenoverzicht aantallen'!E:E)*'Calculatie sheet'!$P86)/1000</f>
        <v>0</v>
      </c>
      <c r="L5" s="571">
        <f>(LOOKUP('Calculatie sheet'!$P$2,'Objectenoverzicht aantallen'!$A:$A,'Objectenoverzicht aantallen'!$C:$C)*'Calculatie sheet'!$P86+LOOKUP('Calculatie sheet'!$E$2,'Objectenoverzicht aantallen'!$A:$A,'Objectenoverzicht aantallen'!E:E)*'Calculatie sheet'!$P86+LOOKUP('Calculatie sheet'!$E$2,'Objectenoverzicht aantallen'!$A:$A,'Objectenoverzicht aantallen'!F:F)*'Calculatie sheet'!$P86)/1000</f>
        <v>0</v>
      </c>
      <c r="M5" s="571">
        <f>(LOOKUP('Calculatie sheet'!$P$2,'Objectenoverzicht aantallen'!$A:$A,'Objectenoverzicht aantallen'!$C:$C)*'Calculatie sheet'!$P86+LOOKUP('Calculatie sheet'!$E$2,'Objectenoverzicht aantallen'!$A:$A,'Objectenoverzicht aantallen'!E:E)*'Calculatie sheet'!$P86+LOOKUP('Calculatie sheet'!$E$2,'Objectenoverzicht aantallen'!$A:$A,'Objectenoverzicht aantallen'!F:F)*'Calculatie sheet'!$P86+LOOKUP('Calculatie sheet'!$E$2,'Objectenoverzicht aantallen'!$A:$A,'Objectenoverzicht aantallen'!G:G)*'Calculatie sheet'!$P86)/1000</f>
        <v>0</v>
      </c>
      <c r="N5" s="571">
        <f>(LOOKUP('Calculatie sheet'!$P$2,'Objectenoverzicht aantallen'!$A:$A,'Objectenoverzicht aantallen'!$C:$C)*'Calculatie sheet'!$P86+LOOKUP('Calculatie sheet'!$E$2,'Objectenoverzicht aantallen'!$A:$A,'Objectenoverzicht aantallen'!E:E)*'Calculatie sheet'!$P86+LOOKUP('Calculatie sheet'!$E$2,'Objectenoverzicht aantallen'!$A:$A,'Objectenoverzicht aantallen'!F:F)*'Calculatie sheet'!$P86+LOOKUP('Calculatie sheet'!$E$2,'Objectenoverzicht aantallen'!$A:$A,'Objectenoverzicht aantallen'!G:G)*'Calculatie sheet'!$P86+LOOKUP('Calculatie sheet'!$E$2,'Objectenoverzicht aantallen'!$A:$A,'Objectenoverzicht aantallen'!H:H)*'Calculatie sheet'!$P86)/1000</f>
        <v>0</v>
      </c>
      <c r="O5" s="571">
        <f>(LOOKUP('Calculatie sheet'!$P$2,'Objectenoverzicht aantallen'!$A:$A,'Objectenoverzicht aantallen'!$C:$C)*'Calculatie sheet'!$P86+LOOKUP('Calculatie sheet'!$E$2,'Objectenoverzicht aantallen'!$A:$A,'Objectenoverzicht aantallen'!E:E)*'Calculatie sheet'!$P86+LOOKUP('Calculatie sheet'!$E$2,'Objectenoverzicht aantallen'!$A:$A,'Objectenoverzicht aantallen'!F:F)*'Calculatie sheet'!$P86+LOOKUP('Calculatie sheet'!$E$2,'Objectenoverzicht aantallen'!$A:$A,'Objectenoverzicht aantallen'!G:G)*'Calculatie sheet'!$P86+LOOKUP('Calculatie sheet'!$E$2,'Objectenoverzicht aantallen'!$A:$A,'Objectenoverzicht aantallen'!H:H)*'Calculatie sheet'!$P86+LOOKUP('Calculatie sheet'!$E$2,'Objectenoverzicht aantallen'!$A:$A,'Objectenoverzicht aantallen'!I:I)*'Calculatie sheet'!$P86)/1000</f>
        <v>0</v>
      </c>
      <c r="P5" s="571">
        <f>(LOOKUP('Calculatie sheet'!$P$2,'Objectenoverzicht aantallen'!$A:$A,'Objectenoverzicht aantallen'!$C:$C)*'Calculatie sheet'!$P86+LOOKUP('Calculatie sheet'!$E$2,'Objectenoverzicht aantallen'!$A:$A,'Objectenoverzicht aantallen'!E:E)*'Calculatie sheet'!$P86+LOOKUP('Calculatie sheet'!$E$2,'Objectenoverzicht aantallen'!$A:$A,'Objectenoverzicht aantallen'!F:F)*'Calculatie sheet'!$P86+LOOKUP('Calculatie sheet'!$E$2,'Objectenoverzicht aantallen'!$A:$A,'Objectenoverzicht aantallen'!G:G)*'Calculatie sheet'!$P86+LOOKUP('Calculatie sheet'!$E$2,'Objectenoverzicht aantallen'!$A:$A,'Objectenoverzicht aantallen'!H:H)*'Calculatie sheet'!$P86+LOOKUP('Calculatie sheet'!$E$2,'Objectenoverzicht aantallen'!$A:$A,'Objectenoverzicht aantallen'!I:I)*'Calculatie sheet'!$P86+LOOKUP('Calculatie sheet'!$E$2,'Objectenoverzicht aantallen'!$A:$A,'Objectenoverzicht aantallen'!J:J)*'Calculatie sheet'!$P86)/1000</f>
        <v>0</v>
      </c>
      <c r="Q5" s="571">
        <f>(LOOKUP('Calculatie sheet'!$P$2,'Objectenoverzicht aantallen'!$A:$A,'Objectenoverzicht aantallen'!$C:$C)*'Calculatie sheet'!$P86+LOOKUP('Calculatie sheet'!$E$2,'Objectenoverzicht aantallen'!$A:$A,'Objectenoverzicht aantallen'!E:E)*'Calculatie sheet'!$P86+LOOKUP('Calculatie sheet'!$E$2,'Objectenoverzicht aantallen'!$A:$A,'Objectenoverzicht aantallen'!F:F)*'Calculatie sheet'!$P86+LOOKUP('Calculatie sheet'!$E$2,'Objectenoverzicht aantallen'!$A:$A,'Objectenoverzicht aantallen'!G:G)*'Calculatie sheet'!$P86+LOOKUP('Calculatie sheet'!$E$2,'Objectenoverzicht aantallen'!$A:$A,'Objectenoverzicht aantallen'!H:H)*'Calculatie sheet'!$P86+LOOKUP('Calculatie sheet'!$E$2,'Objectenoverzicht aantallen'!$A:$A,'Objectenoverzicht aantallen'!I:I)*'Calculatie sheet'!$P86+LOOKUP('Calculatie sheet'!$E$2,'Objectenoverzicht aantallen'!$A:$A,'Objectenoverzicht aantallen'!J:J)*'Calculatie sheet'!$P86+LOOKUP('Calculatie sheet'!$E$2,'Objectenoverzicht aantallen'!$A:$A,'Objectenoverzicht aantallen'!K:K)*'Calculatie sheet'!$P86)/1000</f>
        <v>0</v>
      </c>
      <c r="R5" s="571">
        <f>(LOOKUP('Calculatie sheet'!$P$2,'Objectenoverzicht aantallen'!$A:$A,'Objectenoverzicht aantallen'!$C:$C)*'Calculatie sheet'!$P86+LOOKUP('Calculatie sheet'!$E$2,'Objectenoverzicht aantallen'!$A:$A,'Objectenoverzicht aantallen'!E:E)*'Calculatie sheet'!$P86+LOOKUP('Calculatie sheet'!$E$2,'Objectenoverzicht aantallen'!$A:$A,'Objectenoverzicht aantallen'!F:F)*'Calculatie sheet'!$P86+LOOKUP('Calculatie sheet'!$E$2,'Objectenoverzicht aantallen'!$A:$A,'Objectenoverzicht aantallen'!G:G)*'Calculatie sheet'!$P86+LOOKUP('Calculatie sheet'!$E$2,'Objectenoverzicht aantallen'!$A:$A,'Objectenoverzicht aantallen'!H:H)*'Calculatie sheet'!$P86+LOOKUP('Calculatie sheet'!$E$2,'Objectenoverzicht aantallen'!$A:$A,'Objectenoverzicht aantallen'!I:I)*'Calculatie sheet'!$P86+LOOKUP('Calculatie sheet'!$E$2,'Objectenoverzicht aantallen'!$A:$A,'Objectenoverzicht aantallen'!J:J)*'Calculatie sheet'!$P86+LOOKUP('Calculatie sheet'!$E$2,'Objectenoverzicht aantallen'!$A:$A,'Objectenoverzicht aantallen'!K:K)*'Calculatie sheet'!$P86+LOOKUP('Calculatie sheet'!$E$2,'Objectenoverzicht aantallen'!$A:$A,'Objectenoverzicht aantallen'!L:L)*'Calculatie sheet'!$P86)/1000</f>
        <v>0</v>
      </c>
      <c r="S5" s="571">
        <f>(LOOKUP('Calculatie sheet'!$P$2,'Objectenoverzicht aantallen'!$A:$A,'Objectenoverzicht aantallen'!$C:$C)*'Calculatie sheet'!$P86+LOOKUP('Calculatie sheet'!$E$2,'Objectenoverzicht aantallen'!$A:$A,'Objectenoverzicht aantallen'!E:E)*'Calculatie sheet'!$P86+LOOKUP('Calculatie sheet'!$E$2,'Objectenoverzicht aantallen'!$A:$A,'Objectenoverzicht aantallen'!F:F)*'Calculatie sheet'!$P86+LOOKUP('Calculatie sheet'!$E$2,'Objectenoverzicht aantallen'!$A:$A,'Objectenoverzicht aantallen'!G:G)*'Calculatie sheet'!$P86+LOOKUP('Calculatie sheet'!$E$2,'Objectenoverzicht aantallen'!$A:$A,'Objectenoverzicht aantallen'!H:H)*'Calculatie sheet'!$P86+LOOKUP('Calculatie sheet'!$E$2,'Objectenoverzicht aantallen'!$A:$A,'Objectenoverzicht aantallen'!I:I)*'Calculatie sheet'!$P86+LOOKUP('Calculatie sheet'!$E$2,'Objectenoverzicht aantallen'!$A:$A,'Objectenoverzicht aantallen'!J:J)*'Calculatie sheet'!$P86+LOOKUP('Calculatie sheet'!$E$2,'Objectenoverzicht aantallen'!$A:$A,'Objectenoverzicht aantallen'!K:K)*'Calculatie sheet'!$P86+LOOKUP('Calculatie sheet'!$E$2,'Objectenoverzicht aantallen'!$A:$A,'Objectenoverzicht aantallen'!L:L)*'Calculatie sheet'!$P86+LOOKUP('Calculatie sheet'!$E$2,'Objectenoverzicht aantallen'!$A:$A,'Objectenoverzicht aantallen'!M:M)*'Calculatie sheet'!$P86)/1000</f>
        <v>0</v>
      </c>
      <c r="T5" s="571">
        <f>(LOOKUP('Calculatie sheet'!$P$2,'Objectenoverzicht aantallen'!$A:$A,'Objectenoverzicht aantallen'!$C:$C)*'Calculatie sheet'!$P86+LOOKUP('Calculatie sheet'!$E$2,'Objectenoverzicht aantallen'!$A:$A,'Objectenoverzicht aantallen'!E:E)*'Calculatie sheet'!$P86+LOOKUP('Calculatie sheet'!$E$2,'Objectenoverzicht aantallen'!$A:$A,'Objectenoverzicht aantallen'!F:F)*'Calculatie sheet'!$P86+LOOKUP('Calculatie sheet'!$E$2,'Objectenoverzicht aantallen'!$A:$A,'Objectenoverzicht aantallen'!G:G)*'Calculatie sheet'!$P86+LOOKUP('Calculatie sheet'!$E$2,'Objectenoverzicht aantallen'!$A:$A,'Objectenoverzicht aantallen'!H:H)*'Calculatie sheet'!$P86+LOOKUP('Calculatie sheet'!$E$2,'Objectenoverzicht aantallen'!$A:$A,'Objectenoverzicht aantallen'!I:I)*'Calculatie sheet'!$P86+LOOKUP('Calculatie sheet'!$E$2,'Objectenoverzicht aantallen'!$A:$A,'Objectenoverzicht aantallen'!J:J)*'Calculatie sheet'!$P86+LOOKUP('Calculatie sheet'!$E$2,'Objectenoverzicht aantallen'!$A:$A,'Objectenoverzicht aantallen'!K:K)*'Calculatie sheet'!$P86+LOOKUP('Calculatie sheet'!$E$2,'Objectenoverzicht aantallen'!$A:$A,'Objectenoverzicht aantallen'!L:L)*'Calculatie sheet'!$P86+LOOKUP('Calculatie sheet'!$E$2,'Objectenoverzicht aantallen'!$A:$A,'Objectenoverzicht aantallen'!M:M)*'Calculatie sheet'!$P86+LOOKUP('Calculatie sheet'!$E$2,'Objectenoverzicht aantallen'!$A:$A,'Objectenoverzicht aantallen'!N:N)*'Calculatie sheet'!$P86)/1000</f>
        <v>0</v>
      </c>
      <c r="U5" s="571">
        <f>(LOOKUP('Calculatie sheet'!$P$2,'Objectenoverzicht aantallen'!$A:$A,'Objectenoverzicht aantallen'!$C:$C)*'Calculatie sheet'!$P86+LOOKUP('Calculatie sheet'!$E$2,'Objectenoverzicht aantallen'!$A:$A,'Objectenoverzicht aantallen'!E:E)*'Calculatie sheet'!$P86+LOOKUP('Calculatie sheet'!$E$2,'Objectenoverzicht aantallen'!$A:$A,'Objectenoverzicht aantallen'!F:F)*'Calculatie sheet'!$P86+LOOKUP('Calculatie sheet'!$E$2,'Objectenoverzicht aantallen'!$A:$A,'Objectenoverzicht aantallen'!G:G)*'Calculatie sheet'!$P86+LOOKUP('Calculatie sheet'!$E$2,'Objectenoverzicht aantallen'!$A:$A,'Objectenoverzicht aantallen'!H:H)*'Calculatie sheet'!$P86+LOOKUP('Calculatie sheet'!$E$2,'Objectenoverzicht aantallen'!$A:$A,'Objectenoverzicht aantallen'!I:I)*'Calculatie sheet'!$P86+LOOKUP('Calculatie sheet'!$E$2,'Objectenoverzicht aantallen'!$A:$A,'Objectenoverzicht aantallen'!J:J)*'Calculatie sheet'!$P86+LOOKUP('Calculatie sheet'!$E$2,'Objectenoverzicht aantallen'!$A:$A,'Objectenoverzicht aantallen'!K:K)*'Calculatie sheet'!$P86+LOOKUP('Calculatie sheet'!$E$2,'Objectenoverzicht aantallen'!$A:$A,'Objectenoverzicht aantallen'!L:L)*'Calculatie sheet'!$P86+LOOKUP('Calculatie sheet'!$E$2,'Objectenoverzicht aantallen'!$A:$A,'Objectenoverzicht aantallen'!M:M)*'Calculatie sheet'!$P86+LOOKUP('Calculatie sheet'!$E$2,'Objectenoverzicht aantallen'!$A:$A,'Objectenoverzicht aantallen'!N:N)*'Calculatie sheet'!$P86+LOOKUP('Calculatie sheet'!$E$2,'Objectenoverzicht aantallen'!$A:$A,'Objectenoverzicht aantallen'!O:O)*'Calculatie sheet'!$P86)/1000</f>
        <v>0</v>
      </c>
      <c r="W5" s="577" t="s">
        <v>673</v>
      </c>
      <c r="X5" s="571">
        <f>(LOOKUP('Calculatie sheet'!$P$2,'Objectenoverzicht aantallen'!$A:$A,'Objectenoverzicht aantallen'!Q:Q)*'Calculatie sheet'!$P$86)/1000</f>
        <v>0</v>
      </c>
      <c r="Y5" s="571">
        <f>(LOOKUP('Calculatie sheet'!$P$2,'Objectenoverzicht aantallen'!$A:$A,'Objectenoverzicht aantallen'!R:R)*'Calculatie sheet'!$P$86)/1000</f>
        <v>0</v>
      </c>
      <c r="Z5" s="571">
        <f>(LOOKUP('Calculatie sheet'!$P$2,'Objectenoverzicht aantallen'!$A:$A,'Objectenoverzicht aantallen'!S:S)*'Calculatie sheet'!$P$86)/1000</f>
        <v>0</v>
      </c>
      <c r="AA5" s="571">
        <f>(LOOKUP('Calculatie sheet'!$P$2,'Objectenoverzicht aantallen'!$A:$A,'Objectenoverzicht aantallen'!T:T)*'Calculatie sheet'!$P$86)/1000</f>
        <v>0</v>
      </c>
      <c r="AB5" s="571">
        <f>(LOOKUP('Calculatie sheet'!$P$2,'Objectenoverzicht aantallen'!$A:$A,'Objectenoverzicht aantallen'!U:U)*'Calculatie sheet'!$P$86)/1000</f>
        <v>0</v>
      </c>
      <c r="AC5" s="571">
        <f>(LOOKUP('Calculatie sheet'!$P$2,'Objectenoverzicht aantallen'!$A:$A,'Objectenoverzicht aantallen'!V:V)*'Calculatie sheet'!$P$86)/1000</f>
        <v>0</v>
      </c>
      <c r="AD5" s="571">
        <f>(LOOKUP('Calculatie sheet'!$P$2,'Objectenoverzicht aantallen'!$A:$A,'Objectenoverzicht aantallen'!W:W)*'Calculatie sheet'!$P$86)/1000</f>
        <v>0</v>
      </c>
      <c r="AE5" s="571">
        <f>(LOOKUP('Calculatie sheet'!$P$2,'Objectenoverzicht aantallen'!$A:$A,'Objectenoverzicht aantallen'!X:X)*'Calculatie sheet'!$P$86)/1000</f>
        <v>0</v>
      </c>
      <c r="AF5" s="571">
        <f>(LOOKUP('Calculatie sheet'!$P$2,'Objectenoverzicht aantallen'!$A:$A,'Objectenoverzicht aantallen'!Q:Q)*'Calculatie sheet'!$P$86)/1000</f>
        <v>0</v>
      </c>
      <c r="AG5" s="571">
        <f>(LOOKUP('Calculatie sheet'!$P$2,'Objectenoverzicht aantallen'!$A:$A,'Objectenoverzicht aantallen'!Z:Z)*'Calculatie sheet'!$P$86)/1000</f>
        <v>0</v>
      </c>
      <c r="AH5" s="571">
        <f>(LOOKUP('Calculatie sheet'!$P$2,'Objectenoverzicht aantallen'!$A:$A,'Objectenoverzicht aantallen'!AA:AA)*'Calculatie sheet'!$P$86)/1000</f>
        <v>0</v>
      </c>
    </row>
  </sheetData>
  <pageMargins left="0.7" right="0.7" top="0.75" bottom="0.75" header="0.3" footer="0.3"/>
  <pageSetup paperSize="9" orientation="portrait" horizontalDpi="0" verticalDpi="0"/>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C4C18-2E7E-9044-A643-BB17F9E96BFF}">
  <dimension ref="A1:AH5"/>
  <sheetViews>
    <sheetView topLeftCell="D1" workbookViewId="0">
      <selection activeCell="W2" sqref="W2:W5"/>
    </sheetView>
  </sheetViews>
  <sheetFormatPr baseColWidth="10" defaultColWidth="11" defaultRowHeight="16" x14ac:dyDescent="0.2"/>
  <cols>
    <col min="1" max="1" width="27.33203125" bestFit="1" customWidth="1"/>
    <col min="8" max="8" width="12.6640625" bestFit="1" customWidth="1"/>
    <col min="11" max="21" width="12.1640625" bestFit="1" customWidth="1"/>
  </cols>
  <sheetData>
    <row r="1" spans="1:34" x14ac:dyDescent="0.2">
      <c r="A1" s="149" t="str">
        <f>'Calculatie sheet'!Q3</f>
        <v>Gelders mengsel 500 &lt; VA &lt; 1.500 (normaal en zwaar belast)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sheet'!Q83</f>
        <v>66.825795304125279</v>
      </c>
      <c r="E2" s="758" t="s">
        <v>965</v>
      </c>
      <c r="H2" s="572">
        <f>C2*'Calculatie sheet'!$Q$7</f>
        <v>0</v>
      </c>
      <c r="J2" s="758" t="s">
        <v>965</v>
      </c>
      <c r="K2" s="571">
        <f>(LOOKUP('Calculatie sheet'!$Q$2,'Objectenoverzicht aantallen'!$A:$A,'Objectenoverzicht aantallen'!$C:$C)*'Calculatie sheet'!$Q83+LOOKUP('Calculatie sheet'!$E$2,'Objectenoverzicht aantallen'!$A:$A,'Objectenoverzicht aantallen'!E:E)*'Calculatie sheet'!$Q83)/1000</f>
        <v>0</v>
      </c>
      <c r="L2" s="571">
        <f>(LOOKUP('Calculatie sheet'!$Q$2,'Objectenoverzicht aantallen'!$A:$A,'Objectenoverzicht aantallen'!$C:$C)*'Calculatie sheet'!$Q83+LOOKUP('Calculatie sheet'!$E$2,'Objectenoverzicht aantallen'!$A:$A,'Objectenoverzicht aantallen'!E:E)*'Calculatie sheet'!$Q83+LOOKUP('Calculatie sheet'!$E$2,'Objectenoverzicht aantallen'!$A:$A,'Objectenoverzicht aantallen'!F:F)*'Calculatie sheet'!$Q83)/1000</f>
        <v>0</v>
      </c>
      <c r="M2" s="571">
        <f>(LOOKUP('Calculatie sheet'!$Q$2,'Objectenoverzicht aantallen'!$A:$A,'Objectenoverzicht aantallen'!$C:$C)*'Calculatie sheet'!$Q83+LOOKUP('Calculatie sheet'!$E$2,'Objectenoverzicht aantallen'!$A:$A,'Objectenoverzicht aantallen'!E:E)*'Calculatie sheet'!$Q83+LOOKUP('Calculatie sheet'!$E$2,'Objectenoverzicht aantallen'!$A:$A,'Objectenoverzicht aantallen'!F:F)*'Calculatie sheet'!$Q83+LOOKUP('Calculatie sheet'!$E$2,'Objectenoverzicht aantallen'!$A:$A,'Objectenoverzicht aantallen'!G:G)*'Calculatie sheet'!$Q83)/1000</f>
        <v>0</v>
      </c>
      <c r="N2" s="571">
        <f>(LOOKUP('Calculatie sheet'!$Q$2,'Objectenoverzicht aantallen'!$A:$A,'Objectenoverzicht aantallen'!$C:$C)*'Calculatie sheet'!$Q83+LOOKUP('Calculatie sheet'!$E$2,'Objectenoverzicht aantallen'!$A:$A,'Objectenoverzicht aantallen'!E:E)*'Calculatie sheet'!$Q83+LOOKUP('Calculatie sheet'!$E$2,'Objectenoverzicht aantallen'!$A:$A,'Objectenoverzicht aantallen'!F:F)*'Calculatie sheet'!$Q83+LOOKUP('Calculatie sheet'!$E$2,'Objectenoverzicht aantallen'!$A:$A,'Objectenoverzicht aantallen'!G:G)*'Calculatie sheet'!$Q83+LOOKUP('Calculatie sheet'!$E$2,'Objectenoverzicht aantallen'!$A:$A,'Objectenoverzicht aantallen'!H:H)*'Calculatie sheet'!$Q83)/1000</f>
        <v>0</v>
      </c>
      <c r="O2" s="571">
        <f>(LOOKUP('Calculatie sheet'!$Q$2,'Objectenoverzicht aantallen'!$A:$A,'Objectenoverzicht aantallen'!$C:$C)*'Calculatie sheet'!$Q83+LOOKUP('Calculatie sheet'!$E$2,'Objectenoverzicht aantallen'!$A:$A,'Objectenoverzicht aantallen'!E:E)*'Calculatie sheet'!$Q83+LOOKUP('Calculatie sheet'!$E$2,'Objectenoverzicht aantallen'!$A:$A,'Objectenoverzicht aantallen'!F:F)*'Calculatie sheet'!$Q83+LOOKUP('Calculatie sheet'!$E$2,'Objectenoverzicht aantallen'!$A:$A,'Objectenoverzicht aantallen'!G:G)*'Calculatie sheet'!$Q83+LOOKUP('Calculatie sheet'!$E$2,'Objectenoverzicht aantallen'!$A:$A,'Objectenoverzicht aantallen'!H:H)*'Calculatie sheet'!$Q83+LOOKUP('Calculatie sheet'!$E$2,'Objectenoverzicht aantallen'!$A:$A,'Objectenoverzicht aantallen'!I:I)*'Calculatie sheet'!$Q83)/1000</f>
        <v>0</v>
      </c>
      <c r="P2" s="571">
        <f>(LOOKUP('Calculatie sheet'!$Q$2,'Objectenoverzicht aantallen'!$A:$A,'Objectenoverzicht aantallen'!$C:$C)*'Calculatie sheet'!$Q83+LOOKUP('Calculatie sheet'!$E$2,'Objectenoverzicht aantallen'!$A:$A,'Objectenoverzicht aantallen'!E:E)*'Calculatie sheet'!$Q83+LOOKUP('Calculatie sheet'!$E$2,'Objectenoverzicht aantallen'!$A:$A,'Objectenoverzicht aantallen'!F:F)*'Calculatie sheet'!$Q83+LOOKUP('Calculatie sheet'!$E$2,'Objectenoverzicht aantallen'!$A:$A,'Objectenoverzicht aantallen'!G:G)*'Calculatie sheet'!$Q83+LOOKUP('Calculatie sheet'!$E$2,'Objectenoverzicht aantallen'!$A:$A,'Objectenoverzicht aantallen'!H:H)*'Calculatie sheet'!$Q83+LOOKUP('Calculatie sheet'!$E$2,'Objectenoverzicht aantallen'!$A:$A,'Objectenoverzicht aantallen'!I:I)*'Calculatie sheet'!$Q83+LOOKUP('Calculatie sheet'!$E$2,'Objectenoverzicht aantallen'!$A:$A,'Objectenoverzicht aantallen'!J:J)*'Calculatie sheet'!$Q83)/1000</f>
        <v>0</v>
      </c>
      <c r="Q2" s="571">
        <f>(LOOKUP('Calculatie sheet'!$Q$2,'Objectenoverzicht aantallen'!$A:$A,'Objectenoverzicht aantallen'!$C:$C)*'Calculatie sheet'!$Q83+LOOKUP('Calculatie sheet'!$E$2,'Objectenoverzicht aantallen'!$A:$A,'Objectenoverzicht aantallen'!E:E)*'Calculatie sheet'!$Q83+LOOKUP('Calculatie sheet'!$E$2,'Objectenoverzicht aantallen'!$A:$A,'Objectenoverzicht aantallen'!F:F)*'Calculatie sheet'!$Q83+LOOKUP('Calculatie sheet'!$E$2,'Objectenoverzicht aantallen'!$A:$A,'Objectenoverzicht aantallen'!G:G)*'Calculatie sheet'!$Q83+LOOKUP('Calculatie sheet'!$E$2,'Objectenoverzicht aantallen'!$A:$A,'Objectenoverzicht aantallen'!H:H)*'Calculatie sheet'!$Q83+LOOKUP('Calculatie sheet'!$E$2,'Objectenoverzicht aantallen'!$A:$A,'Objectenoverzicht aantallen'!I:I)*'Calculatie sheet'!$Q83+LOOKUP('Calculatie sheet'!$E$2,'Objectenoverzicht aantallen'!$A:$A,'Objectenoverzicht aantallen'!J:J)*'Calculatie sheet'!$Q83+LOOKUP('Calculatie sheet'!$E$2,'Objectenoverzicht aantallen'!$A:$A,'Objectenoverzicht aantallen'!K:K)*'Calculatie sheet'!$Q83)/1000</f>
        <v>0</v>
      </c>
      <c r="R2" s="571">
        <f>(LOOKUP('Calculatie sheet'!$Q$2,'Objectenoverzicht aantallen'!$A:$A,'Objectenoverzicht aantallen'!$C:$C)*'Calculatie sheet'!$Q83+LOOKUP('Calculatie sheet'!$E$2,'Objectenoverzicht aantallen'!$A:$A,'Objectenoverzicht aantallen'!E:E)*'Calculatie sheet'!$Q83+LOOKUP('Calculatie sheet'!$E$2,'Objectenoverzicht aantallen'!$A:$A,'Objectenoverzicht aantallen'!F:F)*'Calculatie sheet'!$Q83+LOOKUP('Calculatie sheet'!$E$2,'Objectenoverzicht aantallen'!$A:$A,'Objectenoverzicht aantallen'!G:G)*'Calculatie sheet'!$Q83+LOOKUP('Calculatie sheet'!$E$2,'Objectenoverzicht aantallen'!$A:$A,'Objectenoverzicht aantallen'!H:H)*'Calculatie sheet'!$Q83+LOOKUP('Calculatie sheet'!$E$2,'Objectenoverzicht aantallen'!$A:$A,'Objectenoverzicht aantallen'!I:I)*'Calculatie sheet'!$Q83+LOOKUP('Calculatie sheet'!$E$2,'Objectenoverzicht aantallen'!$A:$A,'Objectenoverzicht aantallen'!J:J)*'Calculatie sheet'!$Q83+LOOKUP('Calculatie sheet'!$E$2,'Objectenoverzicht aantallen'!$A:$A,'Objectenoverzicht aantallen'!K:K)*'Calculatie sheet'!$Q83+LOOKUP('Calculatie sheet'!$E$2,'Objectenoverzicht aantallen'!$A:$A,'Objectenoverzicht aantallen'!L:L)*'Calculatie sheet'!$Q83)/1000</f>
        <v>0</v>
      </c>
      <c r="S2" s="571">
        <f>(LOOKUP('Calculatie sheet'!$Q$2,'Objectenoverzicht aantallen'!$A:$A,'Objectenoverzicht aantallen'!$C:$C)*'Calculatie sheet'!$Q83+LOOKUP('Calculatie sheet'!$E$2,'Objectenoverzicht aantallen'!$A:$A,'Objectenoverzicht aantallen'!E:E)*'Calculatie sheet'!$Q83+LOOKUP('Calculatie sheet'!$E$2,'Objectenoverzicht aantallen'!$A:$A,'Objectenoverzicht aantallen'!F:F)*'Calculatie sheet'!$Q83+LOOKUP('Calculatie sheet'!$E$2,'Objectenoverzicht aantallen'!$A:$A,'Objectenoverzicht aantallen'!G:G)*'Calculatie sheet'!$Q83+LOOKUP('Calculatie sheet'!$E$2,'Objectenoverzicht aantallen'!$A:$A,'Objectenoverzicht aantallen'!H:H)*'Calculatie sheet'!$Q83+LOOKUP('Calculatie sheet'!$E$2,'Objectenoverzicht aantallen'!$A:$A,'Objectenoverzicht aantallen'!I:I)*'Calculatie sheet'!$Q83+LOOKUP('Calculatie sheet'!$E$2,'Objectenoverzicht aantallen'!$A:$A,'Objectenoverzicht aantallen'!J:J)*'Calculatie sheet'!$Q83+LOOKUP('Calculatie sheet'!$E$2,'Objectenoverzicht aantallen'!$A:$A,'Objectenoverzicht aantallen'!K:K)*'Calculatie sheet'!$Q83+LOOKUP('Calculatie sheet'!$E$2,'Objectenoverzicht aantallen'!$A:$A,'Objectenoverzicht aantallen'!L:L)*'Calculatie sheet'!$Q83+LOOKUP('Calculatie sheet'!$E$2,'Objectenoverzicht aantallen'!$A:$A,'Objectenoverzicht aantallen'!M:M)*'Calculatie sheet'!$Q83)/1000</f>
        <v>0</v>
      </c>
      <c r="T2" s="571">
        <f>(LOOKUP('Calculatie sheet'!$Q$2,'Objectenoverzicht aantallen'!$A:$A,'Objectenoverzicht aantallen'!$C:$C)*'Calculatie sheet'!$Q83+LOOKUP('Calculatie sheet'!$E$2,'Objectenoverzicht aantallen'!$A:$A,'Objectenoverzicht aantallen'!E:E)*'Calculatie sheet'!$Q83+LOOKUP('Calculatie sheet'!$E$2,'Objectenoverzicht aantallen'!$A:$A,'Objectenoverzicht aantallen'!F:F)*'Calculatie sheet'!$Q83+LOOKUP('Calculatie sheet'!$E$2,'Objectenoverzicht aantallen'!$A:$A,'Objectenoverzicht aantallen'!G:G)*'Calculatie sheet'!$Q83+LOOKUP('Calculatie sheet'!$E$2,'Objectenoverzicht aantallen'!$A:$A,'Objectenoverzicht aantallen'!H:H)*'Calculatie sheet'!$Q83+LOOKUP('Calculatie sheet'!$E$2,'Objectenoverzicht aantallen'!$A:$A,'Objectenoverzicht aantallen'!I:I)*'Calculatie sheet'!$Q83+LOOKUP('Calculatie sheet'!$E$2,'Objectenoverzicht aantallen'!$A:$A,'Objectenoverzicht aantallen'!J:J)*'Calculatie sheet'!$Q83+LOOKUP('Calculatie sheet'!$E$2,'Objectenoverzicht aantallen'!$A:$A,'Objectenoverzicht aantallen'!K:K)*'Calculatie sheet'!$Q83+LOOKUP('Calculatie sheet'!$E$2,'Objectenoverzicht aantallen'!$A:$A,'Objectenoverzicht aantallen'!L:L)*'Calculatie sheet'!$Q83+LOOKUP('Calculatie sheet'!$E$2,'Objectenoverzicht aantallen'!$A:$A,'Objectenoverzicht aantallen'!M:M)*'Calculatie sheet'!$Q83+LOOKUP('Calculatie sheet'!$E$2,'Objectenoverzicht aantallen'!$A:$A,'Objectenoverzicht aantallen'!N:N)*'Calculatie sheet'!$Q83)/1000</f>
        <v>0</v>
      </c>
      <c r="U2" s="571">
        <f>(LOOKUP('Calculatie sheet'!$Q$2,'Objectenoverzicht aantallen'!$A:$A,'Objectenoverzicht aantallen'!$C:$C)*'Calculatie sheet'!$Q83+LOOKUP('Calculatie sheet'!$E$2,'Objectenoverzicht aantallen'!$A:$A,'Objectenoverzicht aantallen'!E:E)*'Calculatie sheet'!$Q83+LOOKUP('Calculatie sheet'!$E$2,'Objectenoverzicht aantallen'!$A:$A,'Objectenoverzicht aantallen'!F:F)*'Calculatie sheet'!$Q83+LOOKUP('Calculatie sheet'!$E$2,'Objectenoverzicht aantallen'!$A:$A,'Objectenoverzicht aantallen'!G:G)*'Calculatie sheet'!$Q83+LOOKUP('Calculatie sheet'!$E$2,'Objectenoverzicht aantallen'!$A:$A,'Objectenoverzicht aantallen'!H:H)*'Calculatie sheet'!$Q83+LOOKUP('Calculatie sheet'!$E$2,'Objectenoverzicht aantallen'!$A:$A,'Objectenoverzicht aantallen'!I:I)*'Calculatie sheet'!$Q83+LOOKUP('Calculatie sheet'!$E$2,'Objectenoverzicht aantallen'!$A:$A,'Objectenoverzicht aantallen'!J:J)*'Calculatie sheet'!$Q83+LOOKUP('Calculatie sheet'!$E$2,'Objectenoverzicht aantallen'!$A:$A,'Objectenoverzicht aantallen'!K:K)*'Calculatie sheet'!$Q83+LOOKUP('Calculatie sheet'!$E$2,'Objectenoverzicht aantallen'!$A:$A,'Objectenoverzicht aantallen'!L:L)*'Calculatie sheet'!$Q83+LOOKUP('Calculatie sheet'!$E$2,'Objectenoverzicht aantallen'!$A:$A,'Objectenoverzicht aantallen'!M:M)*'Calculatie sheet'!$Q83+LOOKUP('Calculatie sheet'!$E$2,'Objectenoverzicht aantallen'!$A:$A,'Objectenoverzicht aantallen'!N:N)*'Calculatie sheet'!$Q83+LOOKUP('Calculatie sheet'!$E$2,'Objectenoverzicht aantallen'!$A:$A,'Objectenoverzicht aantallen'!O:O)*'Calculatie sheet'!$Q83)/1000</f>
        <v>0</v>
      </c>
      <c r="W2" s="758" t="s">
        <v>965</v>
      </c>
      <c r="X2" s="571">
        <f>(LOOKUP('Calculatie sheet'!$Q$2,'Objectenoverzicht aantallen'!$A:$A,'Objectenoverzicht aantallen'!E:E)*'Calculatie sheet'!$Q$83)/1000</f>
        <v>0</v>
      </c>
      <c r="Y2" s="571">
        <f>(LOOKUP('Calculatie sheet'!$Q$2,'Objectenoverzicht aantallen'!$A:$A,'Objectenoverzicht aantallen'!F:F)*'Calculatie sheet'!$Q$83)/1000</f>
        <v>0</v>
      </c>
      <c r="Z2" s="571">
        <f>(LOOKUP('Calculatie sheet'!$Q$2,'Objectenoverzicht aantallen'!$A:$A,'Objectenoverzicht aantallen'!G:G)*'Calculatie sheet'!$Q$83)/1000</f>
        <v>0</v>
      </c>
      <c r="AA2" s="571">
        <f>(LOOKUP('Calculatie sheet'!$Q$2,'Objectenoverzicht aantallen'!$A:$A,'Objectenoverzicht aantallen'!H:H)*'Calculatie sheet'!$Q$83)/1000</f>
        <v>0</v>
      </c>
      <c r="AB2" s="571">
        <f>(LOOKUP('Calculatie sheet'!$Q$2,'Objectenoverzicht aantallen'!$A:$A,'Objectenoverzicht aantallen'!I:I)*'Calculatie sheet'!$Q$83)/1000</f>
        <v>0</v>
      </c>
      <c r="AC2" s="571">
        <f>(LOOKUP('Calculatie sheet'!$Q$2,'Objectenoverzicht aantallen'!$A:$A,'Objectenoverzicht aantallen'!J:J)*'Calculatie sheet'!$Q$83)/1000</f>
        <v>0</v>
      </c>
      <c r="AD2" s="571">
        <f>(LOOKUP('Calculatie sheet'!$Q$2,'Objectenoverzicht aantallen'!$A:$A,'Objectenoverzicht aantallen'!K:K)*'Calculatie sheet'!$Q$83)/1000</f>
        <v>0</v>
      </c>
      <c r="AE2" s="571">
        <f>(LOOKUP('Calculatie sheet'!$Q$2,'Objectenoverzicht aantallen'!$A:$A,'Objectenoverzicht aantallen'!L:L)*'Calculatie sheet'!$Q$83)/1000</f>
        <v>0</v>
      </c>
      <c r="AF2" s="571">
        <f>(LOOKUP('Calculatie sheet'!$Q$2,'Objectenoverzicht aantallen'!$A:$A,'Objectenoverzicht aantallen'!M:M)*'Calculatie sheet'!$Q$83)/1000</f>
        <v>0</v>
      </c>
      <c r="AG2" s="571">
        <f>(LOOKUP('Calculatie sheet'!$Q$2,'Objectenoverzicht aantallen'!$A:$A,'Objectenoverzicht aantallen'!N:N)*'Calculatie sheet'!$Q$83)/1000</f>
        <v>0</v>
      </c>
      <c r="AH2" s="571">
        <f>(LOOKUP('Calculatie sheet'!$Q$2,'Objectenoverzicht aantallen'!$A:$A,'Objectenoverzicht aantallen'!O:O)*'Calculatie sheet'!$Q$83)/1000</f>
        <v>0</v>
      </c>
    </row>
    <row r="3" spans="1:34" s="31" customFormat="1" x14ac:dyDescent="0.2">
      <c r="B3" s="759" t="s">
        <v>966</v>
      </c>
      <c r="C3" s="45">
        <f>'Calculatie sheet'!Q84</f>
        <v>20.174204695874728</v>
      </c>
      <c r="D3"/>
      <c r="E3" s="759" t="s">
        <v>966</v>
      </c>
      <c r="F3"/>
      <c r="H3" s="572">
        <f>C3*'Calculatie sheet'!$Q$7</f>
        <v>0</v>
      </c>
      <c r="I3"/>
      <c r="J3" s="759" t="s">
        <v>966</v>
      </c>
      <c r="K3" s="571">
        <f>(LOOKUP('Calculatie sheet'!$Q$2,'Objectenoverzicht aantallen'!$A:$A,'Objectenoverzicht aantallen'!$C:$C)*'Calculatie sheet'!$Q84+LOOKUP('Calculatie sheet'!$Q$2,'Objectenoverzicht aantallen'!$A:$A,'Objectenoverzicht aantallen'!E:E)*'Calculatie sheet'!$Q84)/1000</f>
        <v>0</v>
      </c>
      <c r="L3" s="571">
        <f>(LOOKUP('Calculatie sheet'!$Q$2,'Objectenoverzicht aantallen'!$A:$A,'Objectenoverzicht aantallen'!$C:$C)*'Calculatie sheet'!$Q84+LOOKUP('Calculatie sheet'!$E$2,'Objectenoverzicht aantallen'!$A:$A,'Objectenoverzicht aantallen'!E:E)*'Calculatie sheet'!$Q84+LOOKUP('Calculatie sheet'!$E$2,'Objectenoverzicht aantallen'!$A:$A,'Objectenoverzicht aantallen'!F:F)*'Calculatie sheet'!$Q84)/1000</f>
        <v>0</v>
      </c>
      <c r="M3" s="571">
        <f>(LOOKUP('Calculatie sheet'!$Q$2,'Objectenoverzicht aantallen'!$A:$A,'Objectenoverzicht aantallen'!$C:$C)*'Calculatie sheet'!$Q84+LOOKUP('Calculatie sheet'!$E$2,'Objectenoverzicht aantallen'!$A:$A,'Objectenoverzicht aantallen'!E:E)*'Calculatie sheet'!$Q84+LOOKUP('Calculatie sheet'!$E$2,'Objectenoverzicht aantallen'!$A:$A,'Objectenoverzicht aantallen'!F:F)*'Calculatie sheet'!$Q84+LOOKUP('Calculatie sheet'!$E$2,'Objectenoverzicht aantallen'!$A:$A,'Objectenoverzicht aantallen'!G:G)*'Calculatie sheet'!$Q84)/1000</f>
        <v>0</v>
      </c>
      <c r="N3" s="571">
        <f>(LOOKUP('Calculatie sheet'!$Q$2,'Objectenoverzicht aantallen'!$A:$A,'Objectenoverzicht aantallen'!$C:$C)*'Calculatie sheet'!$Q84+LOOKUP('Calculatie sheet'!$E$2,'Objectenoverzicht aantallen'!$A:$A,'Objectenoverzicht aantallen'!E:E)*'Calculatie sheet'!$Q84+LOOKUP('Calculatie sheet'!$E$2,'Objectenoverzicht aantallen'!$A:$A,'Objectenoverzicht aantallen'!F:F)*'Calculatie sheet'!$Q84+LOOKUP('Calculatie sheet'!$E$2,'Objectenoverzicht aantallen'!$A:$A,'Objectenoverzicht aantallen'!G:G)*'Calculatie sheet'!$Q84+LOOKUP('Calculatie sheet'!$E$2,'Objectenoverzicht aantallen'!$A:$A,'Objectenoverzicht aantallen'!H:H)*'Calculatie sheet'!$Q84)/1000</f>
        <v>0</v>
      </c>
      <c r="O3" s="571">
        <f>(LOOKUP('Calculatie sheet'!$Q$2,'Objectenoverzicht aantallen'!$A:$A,'Objectenoverzicht aantallen'!$C:$C)*'Calculatie sheet'!$Q84+LOOKUP('Calculatie sheet'!$E$2,'Objectenoverzicht aantallen'!$A:$A,'Objectenoverzicht aantallen'!E:E)*'Calculatie sheet'!$Q84+LOOKUP('Calculatie sheet'!$E$2,'Objectenoverzicht aantallen'!$A:$A,'Objectenoverzicht aantallen'!F:F)*'Calculatie sheet'!$Q84+LOOKUP('Calculatie sheet'!$E$2,'Objectenoverzicht aantallen'!$A:$A,'Objectenoverzicht aantallen'!G:G)*'Calculatie sheet'!$Q84+LOOKUP('Calculatie sheet'!$E$2,'Objectenoverzicht aantallen'!$A:$A,'Objectenoverzicht aantallen'!H:H)*'Calculatie sheet'!$Q84+LOOKUP('Calculatie sheet'!$E$2,'Objectenoverzicht aantallen'!$A:$A,'Objectenoverzicht aantallen'!I:I)*'Calculatie sheet'!$Q84)/1000</f>
        <v>0</v>
      </c>
      <c r="P3" s="571">
        <f>(LOOKUP('Calculatie sheet'!$Q$2,'Objectenoverzicht aantallen'!$A:$A,'Objectenoverzicht aantallen'!$C:$C)*'Calculatie sheet'!$Q84+LOOKUP('Calculatie sheet'!$E$2,'Objectenoverzicht aantallen'!$A:$A,'Objectenoverzicht aantallen'!E:E)*'Calculatie sheet'!$Q84+LOOKUP('Calculatie sheet'!$E$2,'Objectenoverzicht aantallen'!$A:$A,'Objectenoverzicht aantallen'!F:F)*'Calculatie sheet'!$Q84+LOOKUP('Calculatie sheet'!$E$2,'Objectenoverzicht aantallen'!$A:$A,'Objectenoverzicht aantallen'!G:G)*'Calculatie sheet'!$Q84+LOOKUP('Calculatie sheet'!$E$2,'Objectenoverzicht aantallen'!$A:$A,'Objectenoverzicht aantallen'!H:H)*'Calculatie sheet'!$Q84+LOOKUP('Calculatie sheet'!$E$2,'Objectenoverzicht aantallen'!$A:$A,'Objectenoverzicht aantallen'!I:I)*'Calculatie sheet'!$Q84+LOOKUP('Calculatie sheet'!$E$2,'Objectenoverzicht aantallen'!$A:$A,'Objectenoverzicht aantallen'!J:J)*'Calculatie sheet'!$Q84)/1000</f>
        <v>0</v>
      </c>
      <c r="Q3" s="571">
        <f>(LOOKUP('Calculatie sheet'!$Q$2,'Objectenoverzicht aantallen'!$A:$A,'Objectenoverzicht aantallen'!$C:$C)*'Calculatie sheet'!$Q84+LOOKUP('Calculatie sheet'!$E$2,'Objectenoverzicht aantallen'!$A:$A,'Objectenoverzicht aantallen'!E:E)*'Calculatie sheet'!$Q84+LOOKUP('Calculatie sheet'!$E$2,'Objectenoverzicht aantallen'!$A:$A,'Objectenoverzicht aantallen'!F:F)*'Calculatie sheet'!$Q84+LOOKUP('Calculatie sheet'!$E$2,'Objectenoverzicht aantallen'!$A:$A,'Objectenoverzicht aantallen'!G:G)*'Calculatie sheet'!$Q84+LOOKUP('Calculatie sheet'!$E$2,'Objectenoverzicht aantallen'!$A:$A,'Objectenoverzicht aantallen'!H:H)*'Calculatie sheet'!$Q84+LOOKUP('Calculatie sheet'!$E$2,'Objectenoverzicht aantallen'!$A:$A,'Objectenoverzicht aantallen'!I:I)*'Calculatie sheet'!$Q84+LOOKUP('Calculatie sheet'!$E$2,'Objectenoverzicht aantallen'!$A:$A,'Objectenoverzicht aantallen'!J:J)*'Calculatie sheet'!$Q84+LOOKUP('Calculatie sheet'!$E$2,'Objectenoverzicht aantallen'!$A:$A,'Objectenoverzicht aantallen'!K:K)*'Calculatie sheet'!$Q84)/1000</f>
        <v>0</v>
      </c>
      <c r="R3" s="571">
        <f>(LOOKUP('Calculatie sheet'!$Q$2,'Objectenoverzicht aantallen'!$A:$A,'Objectenoverzicht aantallen'!$C:$C)*'Calculatie sheet'!$Q84+LOOKUP('Calculatie sheet'!$E$2,'Objectenoverzicht aantallen'!$A:$A,'Objectenoverzicht aantallen'!E:E)*'Calculatie sheet'!$Q84+LOOKUP('Calculatie sheet'!$E$2,'Objectenoverzicht aantallen'!$A:$A,'Objectenoverzicht aantallen'!F:F)*'Calculatie sheet'!$Q84+LOOKUP('Calculatie sheet'!$E$2,'Objectenoverzicht aantallen'!$A:$A,'Objectenoverzicht aantallen'!G:G)*'Calculatie sheet'!$Q84+LOOKUP('Calculatie sheet'!$E$2,'Objectenoverzicht aantallen'!$A:$A,'Objectenoverzicht aantallen'!H:H)*'Calculatie sheet'!$Q84+LOOKUP('Calculatie sheet'!$E$2,'Objectenoverzicht aantallen'!$A:$A,'Objectenoverzicht aantallen'!I:I)*'Calculatie sheet'!$Q84+LOOKUP('Calculatie sheet'!$E$2,'Objectenoverzicht aantallen'!$A:$A,'Objectenoverzicht aantallen'!J:J)*'Calculatie sheet'!$Q84+LOOKUP('Calculatie sheet'!$E$2,'Objectenoverzicht aantallen'!$A:$A,'Objectenoverzicht aantallen'!K:K)*'Calculatie sheet'!$Q84+LOOKUP('Calculatie sheet'!$E$2,'Objectenoverzicht aantallen'!$A:$A,'Objectenoverzicht aantallen'!L:L)*'Calculatie sheet'!$Q84)/1000</f>
        <v>0</v>
      </c>
      <c r="S3" s="571">
        <f>(LOOKUP('Calculatie sheet'!$Q$2,'Objectenoverzicht aantallen'!$A:$A,'Objectenoverzicht aantallen'!$C:$C)*'Calculatie sheet'!$Q84+LOOKUP('Calculatie sheet'!$E$2,'Objectenoverzicht aantallen'!$A:$A,'Objectenoverzicht aantallen'!E:E)*'Calculatie sheet'!$Q84+LOOKUP('Calculatie sheet'!$E$2,'Objectenoverzicht aantallen'!$A:$A,'Objectenoverzicht aantallen'!F:F)*'Calculatie sheet'!$Q84+LOOKUP('Calculatie sheet'!$E$2,'Objectenoverzicht aantallen'!$A:$A,'Objectenoverzicht aantallen'!G:G)*'Calculatie sheet'!$Q84+LOOKUP('Calculatie sheet'!$E$2,'Objectenoverzicht aantallen'!$A:$A,'Objectenoverzicht aantallen'!H:H)*'Calculatie sheet'!$Q84+LOOKUP('Calculatie sheet'!$E$2,'Objectenoverzicht aantallen'!$A:$A,'Objectenoverzicht aantallen'!I:I)*'Calculatie sheet'!$Q84+LOOKUP('Calculatie sheet'!$E$2,'Objectenoverzicht aantallen'!$A:$A,'Objectenoverzicht aantallen'!J:J)*'Calculatie sheet'!$Q84+LOOKUP('Calculatie sheet'!$E$2,'Objectenoverzicht aantallen'!$A:$A,'Objectenoverzicht aantallen'!K:K)*'Calculatie sheet'!$Q84+LOOKUP('Calculatie sheet'!$E$2,'Objectenoverzicht aantallen'!$A:$A,'Objectenoverzicht aantallen'!L:L)*'Calculatie sheet'!$Q84+LOOKUP('Calculatie sheet'!$E$2,'Objectenoverzicht aantallen'!$A:$A,'Objectenoverzicht aantallen'!M:M)*'Calculatie sheet'!$Q84)/1000</f>
        <v>0</v>
      </c>
      <c r="T3" s="571">
        <f>(LOOKUP('Calculatie sheet'!$Q$2,'Objectenoverzicht aantallen'!$A:$A,'Objectenoverzicht aantallen'!$C:$C)*'Calculatie sheet'!$Q84+LOOKUP('Calculatie sheet'!$E$2,'Objectenoverzicht aantallen'!$A:$A,'Objectenoverzicht aantallen'!E:E)*'Calculatie sheet'!$Q84+LOOKUP('Calculatie sheet'!$E$2,'Objectenoverzicht aantallen'!$A:$A,'Objectenoverzicht aantallen'!F:F)*'Calculatie sheet'!$Q84+LOOKUP('Calculatie sheet'!$E$2,'Objectenoverzicht aantallen'!$A:$A,'Objectenoverzicht aantallen'!G:G)*'Calculatie sheet'!$Q84+LOOKUP('Calculatie sheet'!$E$2,'Objectenoverzicht aantallen'!$A:$A,'Objectenoverzicht aantallen'!H:H)*'Calculatie sheet'!$Q84+LOOKUP('Calculatie sheet'!$E$2,'Objectenoverzicht aantallen'!$A:$A,'Objectenoverzicht aantallen'!I:I)*'Calculatie sheet'!$Q84+LOOKUP('Calculatie sheet'!$E$2,'Objectenoverzicht aantallen'!$A:$A,'Objectenoverzicht aantallen'!J:J)*'Calculatie sheet'!$Q84+LOOKUP('Calculatie sheet'!$E$2,'Objectenoverzicht aantallen'!$A:$A,'Objectenoverzicht aantallen'!K:K)*'Calculatie sheet'!$Q84+LOOKUP('Calculatie sheet'!$E$2,'Objectenoverzicht aantallen'!$A:$A,'Objectenoverzicht aantallen'!L:L)*'Calculatie sheet'!$Q84+LOOKUP('Calculatie sheet'!$E$2,'Objectenoverzicht aantallen'!$A:$A,'Objectenoverzicht aantallen'!M:M)*'Calculatie sheet'!$Q84+LOOKUP('Calculatie sheet'!$E$2,'Objectenoverzicht aantallen'!$A:$A,'Objectenoverzicht aantallen'!N:N)*'Calculatie sheet'!$Q84)/1000</f>
        <v>0</v>
      </c>
      <c r="U3" s="571">
        <f>(LOOKUP('Calculatie sheet'!$Q$2,'Objectenoverzicht aantallen'!$A:$A,'Objectenoverzicht aantallen'!$C:$C)*'Calculatie sheet'!$Q84+LOOKUP('Calculatie sheet'!$E$2,'Objectenoverzicht aantallen'!$A:$A,'Objectenoverzicht aantallen'!E:E)*'Calculatie sheet'!$Q84+LOOKUP('Calculatie sheet'!$E$2,'Objectenoverzicht aantallen'!$A:$A,'Objectenoverzicht aantallen'!F:F)*'Calculatie sheet'!$Q84+LOOKUP('Calculatie sheet'!$E$2,'Objectenoverzicht aantallen'!$A:$A,'Objectenoverzicht aantallen'!G:G)*'Calculatie sheet'!$Q84+LOOKUP('Calculatie sheet'!$E$2,'Objectenoverzicht aantallen'!$A:$A,'Objectenoverzicht aantallen'!H:H)*'Calculatie sheet'!$Q84+LOOKUP('Calculatie sheet'!$E$2,'Objectenoverzicht aantallen'!$A:$A,'Objectenoverzicht aantallen'!I:I)*'Calculatie sheet'!$Q84+LOOKUP('Calculatie sheet'!$E$2,'Objectenoverzicht aantallen'!$A:$A,'Objectenoverzicht aantallen'!J:J)*'Calculatie sheet'!$Q84+LOOKUP('Calculatie sheet'!$E$2,'Objectenoverzicht aantallen'!$A:$A,'Objectenoverzicht aantallen'!K:K)*'Calculatie sheet'!$Q84+LOOKUP('Calculatie sheet'!$E$2,'Objectenoverzicht aantallen'!$A:$A,'Objectenoverzicht aantallen'!L:L)*'Calculatie sheet'!$Q84+LOOKUP('Calculatie sheet'!$E$2,'Objectenoverzicht aantallen'!$A:$A,'Objectenoverzicht aantallen'!M:M)*'Calculatie sheet'!$Q84+LOOKUP('Calculatie sheet'!$E$2,'Objectenoverzicht aantallen'!$A:$A,'Objectenoverzicht aantallen'!N:N)*'Calculatie sheet'!$Q84+LOOKUP('Calculatie sheet'!$E$2,'Objectenoverzicht aantallen'!$A:$A,'Objectenoverzicht aantallen'!O:O)*'Calculatie sheet'!$Q84)/1000</f>
        <v>0</v>
      </c>
      <c r="W3" s="759" t="s">
        <v>966</v>
      </c>
      <c r="X3" s="571">
        <f>(LOOKUP('Calculatie sheet'!$Q$2,'Objectenoverzicht aantallen'!$A:$A,'Objectenoverzicht aantallen'!$P:$P)*'Calculatie sheet'!$Q$84)/'Calculatie sheet'!$Q$64/1000</f>
        <v>0</v>
      </c>
      <c r="Y3" s="571">
        <f>(LOOKUP('Calculatie sheet'!$Q$2,'Objectenoverzicht aantallen'!$A:$A,'Objectenoverzicht aantallen'!$P:$P)*'Calculatie sheet'!$Q$84)/'Calculatie sheet'!$Q$64/1000</f>
        <v>0</v>
      </c>
      <c r="Z3" s="571">
        <f>(LOOKUP('Calculatie sheet'!$Q$2,'Objectenoverzicht aantallen'!$A:$A,'Objectenoverzicht aantallen'!$P:$P)*'Calculatie sheet'!$Q$84)/'Calculatie sheet'!$Q$64/1000</f>
        <v>0</v>
      </c>
      <c r="AA3" s="571">
        <f>(LOOKUP('Calculatie sheet'!$Q$2,'Objectenoverzicht aantallen'!$A:$A,'Objectenoverzicht aantallen'!$P:$P)*'Calculatie sheet'!$Q$84)/'Calculatie sheet'!$Q$64/1000</f>
        <v>0</v>
      </c>
      <c r="AB3" s="571">
        <f>(LOOKUP('Calculatie sheet'!$Q$2,'Objectenoverzicht aantallen'!$A:$A,'Objectenoverzicht aantallen'!$P:$P)*'Calculatie sheet'!$Q$84)/'Calculatie sheet'!$Q$64/1000</f>
        <v>0</v>
      </c>
      <c r="AC3" s="571">
        <f>(LOOKUP('Calculatie sheet'!$Q$2,'Objectenoverzicht aantallen'!$A:$A,'Objectenoverzicht aantallen'!$P:$P)*'Calculatie sheet'!$Q$84)/'Calculatie sheet'!$Q$64/1000</f>
        <v>0</v>
      </c>
      <c r="AD3" s="571">
        <f>(LOOKUP('Calculatie sheet'!$Q$2,'Objectenoverzicht aantallen'!$A:$A,'Objectenoverzicht aantallen'!$P:$P)*'Calculatie sheet'!$Q$84)/'Calculatie sheet'!$Q$64/1000</f>
        <v>0</v>
      </c>
      <c r="AE3" s="571">
        <f>(LOOKUP('Calculatie sheet'!$Q$2,'Objectenoverzicht aantallen'!$A:$A,'Objectenoverzicht aantallen'!$P:$P)*'Calculatie sheet'!$Q$84)/'Calculatie sheet'!$Q$64/1000</f>
        <v>0</v>
      </c>
      <c r="AF3" s="571">
        <f>(LOOKUP('Calculatie sheet'!$Q$2,'Objectenoverzicht aantallen'!$A:$A,'Objectenoverzicht aantallen'!$P:$P)*'Calculatie sheet'!$Q$84)/'Calculatie sheet'!$Q$64/1000</f>
        <v>0</v>
      </c>
      <c r="AG3" s="571">
        <f>(LOOKUP('Calculatie sheet'!$Q$2,'Objectenoverzicht aantallen'!$A:$A,'Objectenoverzicht aantallen'!$P:$P)*'Calculatie sheet'!$Q$84)/'Calculatie sheet'!$Q$64/1000</f>
        <v>0</v>
      </c>
      <c r="AH3" s="571">
        <f>(LOOKUP('Calculatie sheet'!$Q$2,'Objectenoverzicht aantallen'!$A:$A,'Objectenoverzicht aantallen'!$P:$P)*'Calculatie sheet'!$Q$84)/'Calculatie sheet'!$Q$64/1000</f>
        <v>0</v>
      </c>
    </row>
    <row r="4" spans="1:34" x14ac:dyDescent="0.2">
      <c r="B4" s="760" t="s">
        <v>5</v>
      </c>
      <c r="C4" s="45">
        <f>'Calculatie sheet'!Q85</f>
        <v>1288.5</v>
      </c>
      <c r="E4" s="760" t="s">
        <v>5</v>
      </c>
      <c r="H4" s="572">
        <f>C4*'Calculatie sheet'!$Q$7</f>
        <v>0</v>
      </c>
      <c r="J4" s="760" t="s">
        <v>5</v>
      </c>
      <c r="K4" s="571">
        <f>(LOOKUP('Calculatie sheet'!$Q$2,'Objectenoverzicht aantallen'!$A:$A,'Objectenoverzicht aantallen'!$C:$C)*'Calculatie sheet'!$Q85+LOOKUP('Calculatie sheet'!$Q$2,'Objectenoverzicht aantallen'!$A:$A,'Objectenoverzicht aantallen'!E:E)*'Calculatie sheet'!$Q85)/1000</f>
        <v>0</v>
      </c>
      <c r="L4" s="571">
        <f>(LOOKUP('Calculatie sheet'!$Q$2,'Objectenoverzicht aantallen'!$A:$A,'Objectenoverzicht aantallen'!$C:$C)*'Calculatie sheet'!$Q85+LOOKUP('Calculatie sheet'!$E$2,'Objectenoverzicht aantallen'!$A:$A,'Objectenoverzicht aantallen'!E:E)*'Calculatie sheet'!$Q85+LOOKUP('Calculatie sheet'!$E$2,'Objectenoverzicht aantallen'!$A:$A,'Objectenoverzicht aantallen'!F:F)*'Calculatie sheet'!$Q85)/1000</f>
        <v>0</v>
      </c>
      <c r="M4" s="571">
        <f>(LOOKUP('Calculatie sheet'!$Q$2,'Objectenoverzicht aantallen'!$A:$A,'Objectenoverzicht aantallen'!$C:$C)*'Calculatie sheet'!$Q85+LOOKUP('Calculatie sheet'!$E$2,'Objectenoverzicht aantallen'!$A:$A,'Objectenoverzicht aantallen'!E:E)*'Calculatie sheet'!$Q85+LOOKUP('Calculatie sheet'!$E$2,'Objectenoverzicht aantallen'!$A:$A,'Objectenoverzicht aantallen'!F:F)*'Calculatie sheet'!$Q85+LOOKUP('Calculatie sheet'!$E$2,'Objectenoverzicht aantallen'!$A:$A,'Objectenoverzicht aantallen'!G:G)*'Calculatie sheet'!$Q85)/1000</f>
        <v>0</v>
      </c>
      <c r="N4" s="571">
        <f>(LOOKUP('Calculatie sheet'!$Q$2,'Objectenoverzicht aantallen'!$A:$A,'Objectenoverzicht aantallen'!$C:$C)*'Calculatie sheet'!$Q85+LOOKUP('Calculatie sheet'!$E$2,'Objectenoverzicht aantallen'!$A:$A,'Objectenoverzicht aantallen'!E:E)*'Calculatie sheet'!$Q85+LOOKUP('Calculatie sheet'!$E$2,'Objectenoverzicht aantallen'!$A:$A,'Objectenoverzicht aantallen'!F:F)*'Calculatie sheet'!$Q85+LOOKUP('Calculatie sheet'!$E$2,'Objectenoverzicht aantallen'!$A:$A,'Objectenoverzicht aantallen'!G:G)*'Calculatie sheet'!$Q85+LOOKUP('Calculatie sheet'!$E$2,'Objectenoverzicht aantallen'!$A:$A,'Objectenoverzicht aantallen'!H:H)*'Calculatie sheet'!$Q85)/1000</f>
        <v>0</v>
      </c>
      <c r="O4" s="571">
        <f>(LOOKUP('Calculatie sheet'!$Q$2,'Objectenoverzicht aantallen'!$A:$A,'Objectenoverzicht aantallen'!$C:$C)*'Calculatie sheet'!$Q85+LOOKUP('Calculatie sheet'!$E$2,'Objectenoverzicht aantallen'!$A:$A,'Objectenoverzicht aantallen'!E:E)*'Calculatie sheet'!$Q85+LOOKUP('Calculatie sheet'!$E$2,'Objectenoverzicht aantallen'!$A:$A,'Objectenoverzicht aantallen'!F:F)*'Calculatie sheet'!$Q85+LOOKUP('Calculatie sheet'!$E$2,'Objectenoverzicht aantallen'!$A:$A,'Objectenoverzicht aantallen'!G:G)*'Calculatie sheet'!$Q85+LOOKUP('Calculatie sheet'!$E$2,'Objectenoverzicht aantallen'!$A:$A,'Objectenoverzicht aantallen'!H:H)*'Calculatie sheet'!$Q85+LOOKUP('Calculatie sheet'!$E$2,'Objectenoverzicht aantallen'!$A:$A,'Objectenoverzicht aantallen'!I:I)*'Calculatie sheet'!$Q85)/1000</f>
        <v>0</v>
      </c>
      <c r="P4" s="571">
        <f>(LOOKUP('Calculatie sheet'!$Q$2,'Objectenoverzicht aantallen'!$A:$A,'Objectenoverzicht aantallen'!$C:$C)*'Calculatie sheet'!$Q85+LOOKUP('Calculatie sheet'!$E$2,'Objectenoverzicht aantallen'!$A:$A,'Objectenoverzicht aantallen'!E:E)*'Calculatie sheet'!$Q85+LOOKUP('Calculatie sheet'!$E$2,'Objectenoverzicht aantallen'!$A:$A,'Objectenoverzicht aantallen'!F:F)*'Calculatie sheet'!$Q85+LOOKUP('Calculatie sheet'!$E$2,'Objectenoverzicht aantallen'!$A:$A,'Objectenoverzicht aantallen'!G:G)*'Calculatie sheet'!$Q85+LOOKUP('Calculatie sheet'!$E$2,'Objectenoverzicht aantallen'!$A:$A,'Objectenoverzicht aantallen'!H:H)*'Calculatie sheet'!$Q85+LOOKUP('Calculatie sheet'!$E$2,'Objectenoverzicht aantallen'!$A:$A,'Objectenoverzicht aantallen'!I:I)*'Calculatie sheet'!$Q85+LOOKUP('Calculatie sheet'!$E$2,'Objectenoverzicht aantallen'!$A:$A,'Objectenoverzicht aantallen'!J:J)*'Calculatie sheet'!$Q85)/1000</f>
        <v>0</v>
      </c>
      <c r="Q4" s="571">
        <f>(LOOKUP('Calculatie sheet'!$Q$2,'Objectenoverzicht aantallen'!$A:$A,'Objectenoverzicht aantallen'!$C:$C)*'Calculatie sheet'!$Q85+LOOKUP('Calculatie sheet'!$E$2,'Objectenoverzicht aantallen'!$A:$A,'Objectenoverzicht aantallen'!E:E)*'Calculatie sheet'!$Q85+LOOKUP('Calculatie sheet'!$E$2,'Objectenoverzicht aantallen'!$A:$A,'Objectenoverzicht aantallen'!F:F)*'Calculatie sheet'!$Q85+LOOKUP('Calculatie sheet'!$E$2,'Objectenoverzicht aantallen'!$A:$A,'Objectenoverzicht aantallen'!G:G)*'Calculatie sheet'!$Q85+LOOKUP('Calculatie sheet'!$E$2,'Objectenoverzicht aantallen'!$A:$A,'Objectenoverzicht aantallen'!H:H)*'Calculatie sheet'!$Q85+LOOKUP('Calculatie sheet'!$E$2,'Objectenoverzicht aantallen'!$A:$A,'Objectenoverzicht aantallen'!I:I)*'Calculatie sheet'!$Q85+LOOKUP('Calculatie sheet'!$E$2,'Objectenoverzicht aantallen'!$A:$A,'Objectenoverzicht aantallen'!J:J)*'Calculatie sheet'!$Q85+LOOKUP('Calculatie sheet'!$E$2,'Objectenoverzicht aantallen'!$A:$A,'Objectenoverzicht aantallen'!K:K)*'Calculatie sheet'!$Q85)/1000</f>
        <v>0</v>
      </c>
      <c r="R4" s="571">
        <f>(LOOKUP('Calculatie sheet'!$Q$2,'Objectenoverzicht aantallen'!$A:$A,'Objectenoverzicht aantallen'!$C:$C)*'Calculatie sheet'!$Q85+LOOKUP('Calculatie sheet'!$E$2,'Objectenoverzicht aantallen'!$A:$A,'Objectenoverzicht aantallen'!E:E)*'Calculatie sheet'!$Q85+LOOKUP('Calculatie sheet'!$E$2,'Objectenoverzicht aantallen'!$A:$A,'Objectenoverzicht aantallen'!F:F)*'Calculatie sheet'!$Q85+LOOKUP('Calculatie sheet'!$E$2,'Objectenoverzicht aantallen'!$A:$A,'Objectenoverzicht aantallen'!G:G)*'Calculatie sheet'!$Q85+LOOKUP('Calculatie sheet'!$E$2,'Objectenoverzicht aantallen'!$A:$A,'Objectenoverzicht aantallen'!H:H)*'Calculatie sheet'!$Q85+LOOKUP('Calculatie sheet'!$E$2,'Objectenoverzicht aantallen'!$A:$A,'Objectenoverzicht aantallen'!I:I)*'Calculatie sheet'!$Q85+LOOKUP('Calculatie sheet'!$E$2,'Objectenoverzicht aantallen'!$A:$A,'Objectenoverzicht aantallen'!J:J)*'Calculatie sheet'!$Q85+LOOKUP('Calculatie sheet'!$E$2,'Objectenoverzicht aantallen'!$A:$A,'Objectenoverzicht aantallen'!K:K)*'Calculatie sheet'!$Q85+LOOKUP('Calculatie sheet'!$E$2,'Objectenoverzicht aantallen'!$A:$A,'Objectenoverzicht aantallen'!L:L)*'Calculatie sheet'!$Q85)/1000</f>
        <v>0</v>
      </c>
      <c r="S4" s="571">
        <f>(LOOKUP('Calculatie sheet'!$Q$2,'Objectenoverzicht aantallen'!$A:$A,'Objectenoverzicht aantallen'!$C:$C)*'Calculatie sheet'!$Q85+LOOKUP('Calculatie sheet'!$E$2,'Objectenoverzicht aantallen'!$A:$A,'Objectenoverzicht aantallen'!E:E)*'Calculatie sheet'!$Q85+LOOKUP('Calculatie sheet'!$E$2,'Objectenoverzicht aantallen'!$A:$A,'Objectenoverzicht aantallen'!F:F)*'Calculatie sheet'!$Q85+LOOKUP('Calculatie sheet'!$E$2,'Objectenoverzicht aantallen'!$A:$A,'Objectenoverzicht aantallen'!G:G)*'Calculatie sheet'!$Q85+LOOKUP('Calculatie sheet'!$E$2,'Objectenoverzicht aantallen'!$A:$A,'Objectenoverzicht aantallen'!H:H)*'Calculatie sheet'!$Q85+LOOKUP('Calculatie sheet'!$E$2,'Objectenoverzicht aantallen'!$A:$A,'Objectenoverzicht aantallen'!I:I)*'Calculatie sheet'!$Q85+LOOKUP('Calculatie sheet'!$E$2,'Objectenoverzicht aantallen'!$A:$A,'Objectenoverzicht aantallen'!J:J)*'Calculatie sheet'!$Q85+LOOKUP('Calculatie sheet'!$E$2,'Objectenoverzicht aantallen'!$A:$A,'Objectenoverzicht aantallen'!K:K)*'Calculatie sheet'!$Q85+LOOKUP('Calculatie sheet'!$E$2,'Objectenoverzicht aantallen'!$A:$A,'Objectenoverzicht aantallen'!L:L)*'Calculatie sheet'!$Q85+LOOKUP('Calculatie sheet'!$E$2,'Objectenoverzicht aantallen'!$A:$A,'Objectenoverzicht aantallen'!M:M)*'Calculatie sheet'!$Q85)/1000</f>
        <v>0</v>
      </c>
      <c r="T4" s="571">
        <f>(LOOKUP('Calculatie sheet'!$Q$2,'Objectenoverzicht aantallen'!$A:$A,'Objectenoverzicht aantallen'!$C:$C)*'Calculatie sheet'!$Q85+LOOKUP('Calculatie sheet'!$E$2,'Objectenoverzicht aantallen'!$A:$A,'Objectenoverzicht aantallen'!E:E)*'Calculatie sheet'!$Q85+LOOKUP('Calculatie sheet'!$E$2,'Objectenoverzicht aantallen'!$A:$A,'Objectenoverzicht aantallen'!F:F)*'Calculatie sheet'!$Q85+LOOKUP('Calculatie sheet'!$E$2,'Objectenoverzicht aantallen'!$A:$A,'Objectenoverzicht aantallen'!G:G)*'Calculatie sheet'!$Q85+LOOKUP('Calculatie sheet'!$E$2,'Objectenoverzicht aantallen'!$A:$A,'Objectenoverzicht aantallen'!H:H)*'Calculatie sheet'!$Q85+LOOKUP('Calculatie sheet'!$E$2,'Objectenoverzicht aantallen'!$A:$A,'Objectenoverzicht aantallen'!I:I)*'Calculatie sheet'!$Q85+LOOKUP('Calculatie sheet'!$E$2,'Objectenoverzicht aantallen'!$A:$A,'Objectenoverzicht aantallen'!J:J)*'Calculatie sheet'!$Q85+LOOKUP('Calculatie sheet'!$E$2,'Objectenoverzicht aantallen'!$A:$A,'Objectenoverzicht aantallen'!K:K)*'Calculatie sheet'!$Q85+LOOKUP('Calculatie sheet'!$E$2,'Objectenoverzicht aantallen'!$A:$A,'Objectenoverzicht aantallen'!L:L)*'Calculatie sheet'!$Q85+LOOKUP('Calculatie sheet'!$E$2,'Objectenoverzicht aantallen'!$A:$A,'Objectenoverzicht aantallen'!M:M)*'Calculatie sheet'!$Q85+LOOKUP('Calculatie sheet'!$E$2,'Objectenoverzicht aantallen'!$A:$A,'Objectenoverzicht aantallen'!N:N)*'Calculatie sheet'!$Q85)/1000</f>
        <v>0</v>
      </c>
      <c r="U4" s="571">
        <f>(LOOKUP('Calculatie sheet'!$Q$2,'Objectenoverzicht aantallen'!$A:$A,'Objectenoverzicht aantallen'!$C:$C)*'Calculatie sheet'!$Q85+LOOKUP('Calculatie sheet'!$E$2,'Objectenoverzicht aantallen'!$A:$A,'Objectenoverzicht aantallen'!E:E)*'Calculatie sheet'!$Q85+LOOKUP('Calculatie sheet'!$E$2,'Objectenoverzicht aantallen'!$A:$A,'Objectenoverzicht aantallen'!F:F)*'Calculatie sheet'!$Q85+LOOKUP('Calculatie sheet'!$E$2,'Objectenoverzicht aantallen'!$A:$A,'Objectenoverzicht aantallen'!G:G)*'Calculatie sheet'!$Q85+LOOKUP('Calculatie sheet'!$E$2,'Objectenoverzicht aantallen'!$A:$A,'Objectenoverzicht aantallen'!H:H)*'Calculatie sheet'!$Q85+LOOKUP('Calculatie sheet'!$E$2,'Objectenoverzicht aantallen'!$A:$A,'Objectenoverzicht aantallen'!I:I)*'Calculatie sheet'!$Q85+LOOKUP('Calculatie sheet'!$E$2,'Objectenoverzicht aantallen'!$A:$A,'Objectenoverzicht aantallen'!J:J)*'Calculatie sheet'!$Q85+LOOKUP('Calculatie sheet'!$E$2,'Objectenoverzicht aantallen'!$A:$A,'Objectenoverzicht aantallen'!K:K)*'Calculatie sheet'!$Q85+LOOKUP('Calculatie sheet'!$E$2,'Objectenoverzicht aantallen'!$A:$A,'Objectenoverzicht aantallen'!L:L)*'Calculatie sheet'!$Q85+LOOKUP('Calculatie sheet'!$E$2,'Objectenoverzicht aantallen'!$A:$A,'Objectenoverzicht aantallen'!M:M)*'Calculatie sheet'!$Q85+LOOKUP('Calculatie sheet'!$E$2,'Objectenoverzicht aantallen'!$A:$A,'Objectenoverzicht aantallen'!N:N)*'Calculatie sheet'!$Q85+LOOKUP('Calculatie sheet'!$E$2,'Objectenoverzicht aantallen'!$A:$A,'Objectenoverzicht aantallen'!O:O)*'Calculatie sheet'!$Q85)/1000</f>
        <v>0</v>
      </c>
      <c r="W4" s="760" t="s">
        <v>5</v>
      </c>
      <c r="X4" s="571">
        <f>(LOOKUP('Calculatie sheet'!$Q$2,'Objectenoverzicht aantallen'!$A:$A,'Objectenoverzicht aantallen'!Q:Q)*'Calculatie sheet'!$Q$85)/1000</f>
        <v>0</v>
      </c>
      <c r="Y4" s="571">
        <f>(LOOKUP('Calculatie sheet'!$Q$2,'Objectenoverzicht aantallen'!$A:$A,'Objectenoverzicht aantallen'!R:R)*'Calculatie sheet'!$Q$85)/1000</f>
        <v>0</v>
      </c>
      <c r="Z4" s="571">
        <f>(LOOKUP('Calculatie sheet'!$Q$2,'Objectenoverzicht aantallen'!$A:$A,'Objectenoverzicht aantallen'!S:S)*'Calculatie sheet'!$Q$85)/1000</f>
        <v>0</v>
      </c>
      <c r="AA4" s="571">
        <f>(LOOKUP('Calculatie sheet'!$Q$2,'Objectenoverzicht aantallen'!$A:$A,'Objectenoverzicht aantallen'!T:T)*'Calculatie sheet'!$Q$85)/1000</f>
        <v>0</v>
      </c>
      <c r="AB4" s="571">
        <f>(LOOKUP('Calculatie sheet'!$Q$2,'Objectenoverzicht aantallen'!$A:$A,'Objectenoverzicht aantallen'!U:U)*'Calculatie sheet'!$Q$85)/1000</f>
        <v>0</v>
      </c>
      <c r="AC4" s="571">
        <f>(LOOKUP('Calculatie sheet'!$Q$2,'Objectenoverzicht aantallen'!$A:$A,'Objectenoverzicht aantallen'!V:V)*'Calculatie sheet'!$Q$85)/1000</f>
        <v>0</v>
      </c>
      <c r="AD4" s="571">
        <f>(LOOKUP('Calculatie sheet'!$Q$2,'Objectenoverzicht aantallen'!$A:$A,'Objectenoverzicht aantallen'!W:W)*'Calculatie sheet'!$Q$85)/1000</f>
        <v>0</v>
      </c>
      <c r="AE4" s="571">
        <f>(LOOKUP('Calculatie sheet'!$Q$2,'Objectenoverzicht aantallen'!$A:$A,'Objectenoverzicht aantallen'!X:X)*'Calculatie sheet'!$Q$85)/1000</f>
        <v>0</v>
      </c>
      <c r="AF4" s="571">
        <f>(LOOKUP('Calculatie sheet'!$Q$2,'Objectenoverzicht aantallen'!$A:$A,'Objectenoverzicht aantallen'!R:R)*'Calculatie sheet'!$Q$85)/1000</f>
        <v>0</v>
      </c>
      <c r="AG4" s="571">
        <f>(LOOKUP('Calculatie sheet'!$Q$2,'Objectenoverzicht aantallen'!$A:$A,'Objectenoverzicht aantallen'!Z:Z)*'Calculatie sheet'!$Q$85)/1000</f>
        <v>0</v>
      </c>
      <c r="AH4" s="571">
        <f>(LOOKUP('Calculatie sheet'!$Q$2,'Objectenoverzicht aantallen'!$A:$A,'Objectenoverzicht aantallen'!AA:AA)*'Calculatie sheet'!$Q$85)/1000</f>
        <v>0</v>
      </c>
    </row>
    <row r="5" spans="1:34" x14ac:dyDescent="0.2">
      <c r="B5" s="577" t="s">
        <v>673</v>
      </c>
      <c r="C5" s="45">
        <f>'Calculatie sheet'!Q86</f>
        <v>-211.49999999999997</v>
      </c>
      <c r="E5" s="577" t="s">
        <v>673</v>
      </c>
      <c r="H5" s="572">
        <f>C5*'Calculatie sheet'!$Q$7</f>
        <v>0</v>
      </c>
      <c r="J5" s="577" t="s">
        <v>673</v>
      </c>
      <c r="K5" s="571">
        <f>(LOOKUP('Calculatie sheet'!$Q$2,'Objectenoverzicht aantallen'!$A:$A,'Objectenoverzicht aantallen'!$C:$C)*'Calculatie sheet'!$Q86+LOOKUP('Calculatie sheet'!$Q$2,'Objectenoverzicht aantallen'!$A:$A,'Objectenoverzicht aantallen'!E:E)*'Calculatie sheet'!$Q86)/1000</f>
        <v>0</v>
      </c>
      <c r="L5" s="571">
        <f>(LOOKUP('Calculatie sheet'!$Q$2,'Objectenoverzicht aantallen'!$A:$A,'Objectenoverzicht aantallen'!$C:$C)*'Calculatie sheet'!$Q86+LOOKUP('Calculatie sheet'!$E$2,'Objectenoverzicht aantallen'!$A:$A,'Objectenoverzicht aantallen'!E:E)*'Calculatie sheet'!$Q86+LOOKUP('Calculatie sheet'!$E$2,'Objectenoverzicht aantallen'!$A:$A,'Objectenoverzicht aantallen'!F:F)*'Calculatie sheet'!$Q86)/1000</f>
        <v>0</v>
      </c>
      <c r="M5" s="571">
        <f>(LOOKUP('Calculatie sheet'!$Q$2,'Objectenoverzicht aantallen'!$A:$A,'Objectenoverzicht aantallen'!$C:$C)*'Calculatie sheet'!$Q86+LOOKUP('Calculatie sheet'!$E$2,'Objectenoverzicht aantallen'!$A:$A,'Objectenoverzicht aantallen'!E:E)*'Calculatie sheet'!$Q86+LOOKUP('Calculatie sheet'!$E$2,'Objectenoverzicht aantallen'!$A:$A,'Objectenoverzicht aantallen'!F:F)*'Calculatie sheet'!$Q86+LOOKUP('Calculatie sheet'!$E$2,'Objectenoverzicht aantallen'!$A:$A,'Objectenoverzicht aantallen'!G:G)*'Calculatie sheet'!$Q86)/1000</f>
        <v>0</v>
      </c>
      <c r="N5" s="571">
        <f>(LOOKUP('Calculatie sheet'!$Q$2,'Objectenoverzicht aantallen'!$A:$A,'Objectenoverzicht aantallen'!$C:$C)*'Calculatie sheet'!$Q86+LOOKUP('Calculatie sheet'!$E$2,'Objectenoverzicht aantallen'!$A:$A,'Objectenoverzicht aantallen'!E:E)*'Calculatie sheet'!$Q86+LOOKUP('Calculatie sheet'!$E$2,'Objectenoverzicht aantallen'!$A:$A,'Objectenoverzicht aantallen'!F:F)*'Calculatie sheet'!$Q86+LOOKUP('Calculatie sheet'!$E$2,'Objectenoverzicht aantallen'!$A:$A,'Objectenoverzicht aantallen'!G:G)*'Calculatie sheet'!$Q86+LOOKUP('Calculatie sheet'!$E$2,'Objectenoverzicht aantallen'!$A:$A,'Objectenoverzicht aantallen'!H:H)*'Calculatie sheet'!$Q86)/1000</f>
        <v>0</v>
      </c>
      <c r="O5" s="571">
        <f>(LOOKUP('Calculatie sheet'!$Q$2,'Objectenoverzicht aantallen'!$A:$A,'Objectenoverzicht aantallen'!$C:$C)*'Calculatie sheet'!$Q86+LOOKUP('Calculatie sheet'!$E$2,'Objectenoverzicht aantallen'!$A:$A,'Objectenoverzicht aantallen'!E:E)*'Calculatie sheet'!$Q86+LOOKUP('Calculatie sheet'!$E$2,'Objectenoverzicht aantallen'!$A:$A,'Objectenoverzicht aantallen'!F:F)*'Calculatie sheet'!$Q86+LOOKUP('Calculatie sheet'!$E$2,'Objectenoverzicht aantallen'!$A:$A,'Objectenoverzicht aantallen'!G:G)*'Calculatie sheet'!$Q86+LOOKUP('Calculatie sheet'!$E$2,'Objectenoverzicht aantallen'!$A:$A,'Objectenoverzicht aantallen'!H:H)*'Calculatie sheet'!$Q86+LOOKUP('Calculatie sheet'!$E$2,'Objectenoverzicht aantallen'!$A:$A,'Objectenoverzicht aantallen'!I:I)*'Calculatie sheet'!$Q86)/1000</f>
        <v>0</v>
      </c>
      <c r="P5" s="571">
        <f>(LOOKUP('Calculatie sheet'!$Q$2,'Objectenoverzicht aantallen'!$A:$A,'Objectenoverzicht aantallen'!$C:$C)*'Calculatie sheet'!$Q86+LOOKUP('Calculatie sheet'!$E$2,'Objectenoverzicht aantallen'!$A:$A,'Objectenoverzicht aantallen'!E:E)*'Calculatie sheet'!$Q86+LOOKUP('Calculatie sheet'!$E$2,'Objectenoverzicht aantallen'!$A:$A,'Objectenoverzicht aantallen'!F:F)*'Calculatie sheet'!$Q86+LOOKUP('Calculatie sheet'!$E$2,'Objectenoverzicht aantallen'!$A:$A,'Objectenoverzicht aantallen'!G:G)*'Calculatie sheet'!$Q86+LOOKUP('Calculatie sheet'!$E$2,'Objectenoverzicht aantallen'!$A:$A,'Objectenoverzicht aantallen'!H:H)*'Calculatie sheet'!$Q86+LOOKUP('Calculatie sheet'!$E$2,'Objectenoverzicht aantallen'!$A:$A,'Objectenoverzicht aantallen'!I:I)*'Calculatie sheet'!$Q86+LOOKUP('Calculatie sheet'!$E$2,'Objectenoverzicht aantallen'!$A:$A,'Objectenoverzicht aantallen'!J:J)*'Calculatie sheet'!$Q86)/1000</f>
        <v>0</v>
      </c>
      <c r="Q5" s="571">
        <f>(LOOKUP('Calculatie sheet'!$Q$2,'Objectenoverzicht aantallen'!$A:$A,'Objectenoverzicht aantallen'!$C:$C)*'Calculatie sheet'!$Q86+LOOKUP('Calculatie sheet'!$E$2,'Objectenoverzicht aantallen'!$A:$A,'Objectenoverzicht aantallen'!E:E)*'Calculatie sheet'!$Q86+LOOKUP('Calculatie sheet'!$E$2,'Objectenoverzicht aantallen'!$A:$A,'Objectenoverzicht aantallen'!F:F)*'Calculatie sheet'!$Q86+LOOKUP('Calculatie sheet'!$E$2,'Objectenoverzicht aantallen'!$A:$A,'Objectenoverzicht aantallen'!G:G)*'Calculatie sheet'!$Q86+LOOKUP('Calculatie sheet'!$E$2,'Objectenoverzicht aantallen'!$A:$A,'Objectenoverzicht aantallen'!H:H)*'Calculatie sheet'!$Q86+LOOKUP('Calculatie sheet'!$E$2,'Objectenoverzicht aantallen'!$A:$A,'Objectenoverzicht aantallen'!I:I)*'Calculatie sheet'!$Q86+LOOKUP('Calculatie sheet'!$E$2,'Objectenoverzicht aantallen'!$A:$A,'Objectenoverzicht aantallen'!J:J)*'Calculatie sheet'!$Q86+LOOKUP('Calculatie sheet'!$E$2,'Objectenoverzicht aantallen'!$A:$A,'Objectenoverzicht aantallen'!K:K)*'Calculatie sheet'!$Q86)/1000</f>
        <v>0</v>
      </c>
      <c r="R5" s="571">
        <f>(LOOKUP('Calculatie sheet'!$Q$2,'Objectenoverzicht aantallen'!$A:$A,'Objectenoverzicht aantallen'!$C:$C)*'Calculatie sheet'!$Q86+LOOKUP('Calculatie sheet'!$E$2,'Objectenoverzicht aantallen'!$A:$A,'Objectenoverzicht aantallen'!E:E)*'Calculatie sheet'!$Q86+LOOKUP('Calculatie sheet'!$E$2,'Objectenoverzicht aantallen'!$A:$A,'Objectenoverzicht aantallen'!F:F)*'Calculatie sheet'!$Q86+LOOKUP('Calculatie sheet'!$E$2,'Objectenoverzicht aantallen'!$A:$A,'Objectenoverzicht aantallen'!G:G)*'Calculatie sheet'!$Q86+LOOKUP('Calculatie sheet'!$E$2,'Objectenoverzicht aantallen'!$A:$A,'Objectenoverzicht aantallen'!H:H)*'Calculatie sheet'!$Q86+LOOKUP('Calculatie sheet'!$E$2,'Objectenoverzicht aantallen'!$A:$A,'Objectenoverzicht aantallen'!I:I)*'Calculatie sheet'!$Q86+LOOKUP('Calculatie sheet'!$E$2,'Objectenoverzicht aantallen'!$A:$A,'Objectenoverzicht aantallen'!J:J)*'Calculatie sheet'!$Q86+LOOKUP('Calculatie sheet'!$E$2,'Objectenoverzicht aantallen'!$A:$A,'Objectenoverzicht aantallen'!K:K)*'Calculatie sheet'!$Q86+LOOKUP('Calculatie sheet'!$E$2,'Objectenoverzicht aantallen'!$A:$A,'Objectenoverzicht aantallen'!L:L)*'Calculatie sheet'!$Q86)/1000</f>
        <v>0</v>
      </c>
      <c r="S5" s="571">
        <f>(LOOKUP('Calculatie sheet'!$Q$2,'Objectenoverzicht aantallen'!$A:$A,'Objectenoverzicht aantallen'!$C:$C)*'Calculatie sheet'!$Q86+LOOKUP('Calculatie sheet'!$E$2,'Objectenoverzicht aantallen'!$A:$A,'Objectenoverzicht aantallen'!E:E)*'Calculatie sheet'!$Q86+LOOKUP('Calculatie sheet'!$E$2,'Objectenoverzicht aantallen'!$A:$A,'Objectenoverzicht aantallen'!F:F)*'Calculatie sheet'!$Q86+LOOKUP('Calculatie sheet'!$E$2,'Objectenoverzicht aantallen'!$A:$A,'Objectenoverzicht aantallen'!G:G)*'Calculatie sheet'!$Q86+LOOKUP('Calculatie sheet'!$E$2,'Objectenoverzicht aantallen'!$A:$A,'Objectenoverzicht aantallen'!H:H)*'Calculatie sheet'!$Q86+LOOKUP('Calculatie sheet'!$E$2,'Objectenoverzicht aantallen'!$A:$A,'Objectenoverzicht aantallen'!I:I)*'Calculatie sheet'!$Q86+LOOKUP('Calculatie sheet'!$E$2,'Objectenoverzicht aantallen'!$A:$A,'Objectenoverzicht aantallen'!J:J)*'Calculatie sheet'!$Q86+LOOKUP('Calculatie sheet'!$E$2,'Objectenoverzicht aantallen'!$A:$A,'Objectenoverzicht aantallen'!K:K)*'Calculatie sheet'!$Q86+LOOKUP('Calculatie sheet'!$E$2,'Objectenoverzicht aantallen'!$A:$A,'Objectenoverzicht aantallen'!L:L)*'Calculatie sheet'!$Q86+LOOKUP('Calculatie sheet'!$E$2,'Objectenoverzicht aantallen'!$A:$A,'Objectenoverzicht aantallen'!M:M)*'Calculatie sheet'!$Q86)/1000</f>
        <v>0</v>
      </c>
      <c r="T5" s="571">
        <f>(LOOKUP('Calculatie sheet'!$Q$2,'Objectenoverzicht aantallen'!$A:$A,'Objectenoverzicht aantallen'!$C:$C)*'Calculatie sheet'!$Q86+LOOKUP('Calculatie sheet'!$E$2,'Objectenoverzicht aantallen'!$A:$A,'Objectenoverzicht aantallen'!E:E)*'Calculatie sheet'!$Q86+LOOKUP('Calculatie sheet'!$E$2,'Objectenoverzicht aantallen'!$A:$A,'Objectenoverzicht aantallen'!F:F)*'Calculatie sheet'!$Q86+LOOKUP('Calculatie sheet'!$E$2,'Objectenoverzicht aantallen'!$A:$A,'Objectenoverzicht aantallen'!G:G)*'Calculatie sheet'!$Q86+LOOKUP('Calculatie sheet'!$E$2,'Objectenoverzicht aantallen'!$A:$A,'Objectenoverzicht aantallen'!H:H)*'Calculatie sheet'!$Q86+LOOKUP('Calculatie sheet'!$E$2,'Objectenoverzicht aantallen'!$A:$A,'Objectenoverzicht aantallen'!I:I)*'Calculatie sheet'!$Q86+LOOKUP('Calculatie sheet'!$E$2,'Objectenoverzicht aantallen'!$A:$A,'Objectenoverzicht aantallen'!J:J)*'Calculatie sheet'!$Q86+LOOKUP('Calculatie sheet'!$E$2,'Objectenoverzicht aantallen'!$A:$A,'Objectenoverzicht aantallen'!K:K)*'Calculatie sheet'!$Q86+LOOKUP('Calculatie sheet'!$E$2,'Objectenoverzicht aantallen'!$A:$A,'Objectenoverzicht aantallen'!L:L)*'Calculatie sheet'!$Q86+LOOKUP('Calculatie sheet'!$E$2,'Objectenoverzicht aantallen'!$A:$A,'Objectenoverzicht aantallen'!M:M)*'Calculatie sheet'!$Q86+LOOKUP('Calculatie sheet'!$E$2,'Objectenoverzicht aantallen'!$A:$A,'Objectenoverzicht aantallen'!N:N)*'Calculatie sheet'!$Q86)/1000</f>
        <v>0</v>
      </c>
      <c r="U5" s="571">
        <f>(LOOKUP('Calculatie sheet'!$Q$2,'Objectenoverzicht aantallen'!$A:$A,'Objectenoverzicht aantallen'!$C:$C)*'Calculatie sheet'!$Q86+LOOKUP('Calculatie sheet'!$E$2,'Objectenoverzicht aantallen'!$A:$A,'Objectenoverzicht aantallen'!E:E)*'Calculatie sheet'!$Q86+LOOKUP('Calculatie sheet'!$E$2,'Objectenoverzicht aantallen'!$A:$A,'Objectenoverzicht aantallen'!F:F)*'Calculatie sheet'!$Q86+LOOKUP('Calculatie sheet'!$E$2,'Objectenoverzicht aantallen'!$A:$A,'Objectenoverzicht aantallen'!G:G)*'Calculatie sheet'!$Q86+LOOKUP('Calculatie sheet'!$E$2,'Objectenoverzicht aantallen'!$A:$A,'Objectenoverzicht aantallen'!H:H)*'Calculatie sheet'!$Q86+LOOKUP('Calculatie sheet'!$E$2,'Objectenoverzicht aantallen'!$A:$A,'Objectenoverzicht aantallen'!I:I)*'Calculatie sheet'!$Q86+LOOKUP('Calculatie sheet'!$E$2,'Objectenoverzicht aantallen'!$A:$A,'Objectenoverzicht aantallen'!J:J)*'Calculatie sheet'!$Q86+LOOKUP('Calculatie sheet'!$E$2,'Objectenoverzicht aantallen'!$A:$A,'Objectenoverzicht aantallen'!K:K)*'Calculatie sheet'!$Q86+LOOKUP('Calculatie sheet'!$E$2,'Objectenoverzicht aantallen'!$A:$A,'Objectenoverzicht aantallen'!L:L)*'Calculatie sheet'!$Q86+LOOKUP('Calculatie sheet'!$E$2,'Objectenoverzicht aantallen'!$A:$A,'Objectenoverzicht aantallen'!M:M)*'Calculatie sheet'!$Q86+LOOKUP('Calculatie sheet'!$E$2,'Objectenoverzicht aantallen'!$A:$A,'Objectenoverzicht aantallen'!N:N)*'Calculatie sheet'!$Q86+LOOKUP('Calculatie sheet'!$E$2,'Objectenoverzicht aantallen'!$A:$A,'Objectenoverzicht aantallen'!O:O)*'Calculatie sheet'!$Q86)/1000</f>
        <v>0</v>
      </c>
      <c r="W5" s="577" t="s">
        <v>673</v>
      </c>
      <c r="X5" s="571">
        <f>(LOOKUP('Calculatie sheet'!$Q$2,'Objectenoverzicht aantallen'!$A:$A,'Objectenoverzicht aantallen'!Q:Q)*'Calculatie sheet'!$Q$86)/1000</f>
        <v>0</v>
      </c>
      <c r="Y5" s="571">
        <f>(LOOKUP('Calculatie sheet'!$Q$2,'Objectenoverzicht aantallen'!$A:$A,'Objectenoverzicht aantallen'!R:R)*'Calculatie sheet'!$Q$86)/1000</f>
        <v>0</v>
      </c>
      <c r="Z5" s="571">
        <f>(LOOKUP('Calculatie sheet'!$Q$2,'Objectenoverzicht aantallen'!$A:$A,'Objectenoverzicht aantallen'!S:S)*'Calculatie sheet'!$Q$86)/1000</f>
        <v>0</v>
      </c>
      <c r="AA5" s="571">
        <f>(LOOKUP('Calculatie sheet'!$Q$2,'Objectenoverzicht aantallen'!$A:$A,'Objectenoverzicht aantallen'!T:T)*'Calculatie sheet'!$Q$86)/1000</f>
        <v>0</v>
      </c>
      <c r="AB5" s="571">
        <f>(LOOKUP('Calculatie sheet'!$Q$2,'Objectenoverzicht aantallen'!$A:$A,'Objectenoverzicht aantallen'!U:U)*'Calculatie sheet'!$Q$86)/1000</f>
        <v>0</v>
      </c>
      <c r="AC5" s="571">
        <f>(LOOKUP('Calculatie sheet'!$Q$2,'Objectenoverzicht aantallen'!$A:$A,'Objectenoverzicht aantallen'!V:V)*'Calculatie sheet'!$Q$86)/1000</f>
        <v>0</v>
      </c>
      <c r="AD5" s="571">
        <f>(LOOKUP('Calculatie sheet'!$Q$2,'Objectenoverzicht aantallen'!$A:$A,'Objectenoverzicht aantallen'!W:W)*'Calculatie sheet'!$Q$86)/1000</f>
        <v>0</v>
      </c>
      <c r="AE5" s="571">
        <f>(LOOKUP('Calculatie sheet'!$Q$2,'Objectenoverzicht aantallen'!$A:$A,'Objectenoverzicht aantallen'!X:X)*'Calculatie sheet'!$Q$86)/1000</f>
        <v>0</v>
      </c>
      <c r="AF5" s="571">
        <f>(LOOKUP('Calculatie sheet'!$Q$2,'Objectenoverzicht aantallen'!$A:$A,'Objectenoverzicht aantallen'!R:R)*'Calculatie sheet'!$Q$86)/1000</f>
        <v>0</v>
      </c>
      <c r="AG5" s="571">
        <f>(LOOKUP('Calculatie sheet'!$Q$2,'Objectenoverzicht aantallen'!$A:$A,'Objectenoverzicht aantallen'!Z:Z)*'Calculatie sheet'!$Q$86)/1000</f>
        <v>0</v>
      </c>
      <c r="AH5" s="571">
        <f>(LOOKUP('Calculatie sheet'!$Q$2,'Objectenoverzicht aantallen'!$A:$A,'Objectenoverzicht aantallen'!AA:AA)*'Calculatie sheet'!$Q$86)/1000</f>
        <v>0</v>
      </c>
    </row>
  </sheetData>
  <pageMargins left="0.7" right="0.7" top="0.75" bottom="0.75" header="0.3" footer="0.3"/>
  <pageSetup paperSize="9" orientation="portrait" horizontalDpi="0" verticalDpi="0"/>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E2E91-1DCC-4147-8489-A46C69A64DD1}">
  <dimension ref="A1:AH5"/>
  <sheetViews>
    <sheetView topLeftCell="J1" workbookViewId="0">
      <selection activeCell="W2" sqref="W2:W5"/>
    </sheetView>
  </sheetViews>
  <sheetFormatPr baseColWidth="10" defaultColWidth="11" defaultRowHeight="16" x14ac:dyDescent="0.2"/>
  <cols>
    <col min="1" max="1" width="27.33203125" bestFit="1" customWidth="1"/>
    <col min="8" max="8" width="12.6640625" bestFit="1" customWidth="1"/>
    <col min="11" max="21" width="12.1640625" bestFit="1" customWidth="1"/>
  </cols>
  <sheetData>
    <row r="1" spans="1:34" x14ac:dyDescent="0.2">
      <c r="A1" s="149" t="str">
        <f>'Calculatie sheet'!R3</f>
        <v>Dunne deklaag &lt; 500 VA (licht belast)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sheet'!R83</f>
        <v>53.460636243300222</v>
      </c>
      <c r="E2" s="758" t="s">
        <v>965</v>
      </c>
      <c r="H2" s="572">
        <f>C2*'Calculatie sheet'!$R$7</f>
        <v>0</v>
      </c>
      <c r="J2" s="758" t="s">
        <v>965</v>
      </c>
      <c r="K2" s="571">
        <f>(LOOKUP('Calculatie sheet'!$R$2,'Objectenoverzicht aantallen'!$A:$A,'Objectenoverzicht aantallen'!$C:$C)*'Calculatie sheet'!$R83+LOOKUP('Calculatie sheet'!$E$2,'Objectenoverzicht aantallen'!$A:$A,'Objectenoverzicht aantallen'!E:E)*'Calculatie sheet'!$R83)/1000</f>
        <v>0</v>
      </c>
      <c r="L2" s="571">
        <f>(LOOKUP('Calculatie sheet'!$R$2,'Objectenoverzicht aantallen'!$A:$A,'Objectenoverzicht aantallen'!$C:$C)*'Calculatie sheet'!$R83+LOOKUP('Calculatie sheet'!$E$2,'Objectenoverzicht aantallen'!$A:$A,'Objectenoverzicht aantallen'!E:E)*'Calculatie sheet'!$R83+LOOKUP('Calculatie sheet'!$E$2,'Objectenoverzicht aantallen'!$A:$A,'Objectenoverzicht aantallen'!F:F)*'Calculatie sheet'!$R83)/1000</f>
        <v>0</v>
      </c>
      <c r="M2" s="571">
        <f>(LOOKUP('Calculatie sheet'!$R$2,'Objectenoverzicht aantallen'!$A:$A,'Objectenoverzicht aantallen'!$C:$C)*'Calculatie sheet'!$R83+LOOKUP('Calculatie sheet'!$E$2,'Objectenoverzicht aantallen'!$A:$A,'Objectenoverzicht aantallen'!E:E)*'Calculatie sheet'!$R83+LOOKUP('Calculatie sheet'!$E$2,'Objectenoverzicht aantallen'!$A:$A,'Objectenoverzicht aantallen'!F:F)*'Calculatie sheet'!$R83+LOOKUP('Calculatie sheet'!$E$2,'Objectenoverzicht aantallen'!$A:$A,'Objectenoverzicht aantallen'!G:G)*'Calculatie sheet'!$R83)/1000</f>
        <v>0</v>
      </c>
      <c r="N2" s="571">
        <f>(LOOKUP('Calculatie sheet'!$R$2,'Objectenoverzicht aantallen'!$A:$A,'Objectenoverzicht aantallen'!$C:$C)*'Calculatie sheet'!$R83+LOOKUP('Calculatie sheet'!$E$2,'Objectenoverzicht aantallen'!$A:$A,'Objectenoverzicht aantallen'!E:E)*'Calculatie sheet'!$R83+LOOKUP('Calculatie sheet'!$E$2,'Objectenoverzicht aantallen'!$A:$A,'Objectenoverzicht aantallen'!F:F)*'Calculatie sheet'!$R83+LOOKUP('Calculatie sheet'!$E$2,'Objectenoverzicht aantallen'!$A:$A,'Objectenoverzicht aantallen'!G:G)*'Calculatie sheet'!$R83+LOOKUP('Calculatie sheet'!$E$2,'Objectenoverzicht aantallen'!$A:$A,'Objectenoverzicht aantallen'!H:H)*'Calculatie sheet'!$R83)/1000</f>
        <v>0</v>
      </c>
      <c r="O2" s="571">
        <f>(LOOKUP('Calculatie sheet'!$R$2,'Objectenoverzicht aantallen'!$A:$A,'Objectenoverzicht aantallen'!$C:$C)*'Calculatie sheet'!$R83+LOOKUP('Calculatie sheet'!$E$2,'Objectenoverzicht aantallen'!$A:$A,'Objectenoverzicht aantallen'!E:E)*'Calculatie sheet'!$R83+LOOKUP('Calculatie sheet'!$E$2,'Objectenoverzicht aantallen'!$A:$A,'Objectenoverzicht aantallen'!F:F)*'Calculatie sheet'!$R83+LOOKUP('Calculatie sheet'!$E$2,'Objectenoverzicht aantallen'!$A:$A,'Objectenoverzicht aantallen'!G:G)*'Calculatie sheet'!$R83+LOOKUP('Calculatie sheet'!$E$2,'Objectenoverzicht aantallen'!$A:$A,'Objectenoverzicht aantallen'!H:H)*'Calculatie sheet'!$R83+LOOKUP('Calculatie sheet'!$E$2,'Objectenoverzicht aantallen'!$A:$A,'Objectenoverzicht aantallen'!I:I)*'Calculatie sheet'!$R83)/1000</f>
        <v>0</v>
      </c>
      <c r="P2" s="571">
        <f>(LOOKUP('Calculatie sheet'!$R$2,'Objectenoverzicht aantallen'!$A:$A,'Objectenoverzicht aantallen'!$C:$C)*'Calculatie sheet'!$R83+LOOKUP('Calculatie sheet'!$E$2,'Objectenoverzicht aantallen'!$A:$A,'Objectenoverzicht aantallen'!E:E)*'Calculatie sheet'!$R83+LOOKUP('Calculatie sheet'!$E$2,'Objectenoverzicht aantallen'!$A:$A,'Objectenoverzicht aantallen'!F:F)*'Calculatie sheet'!$R83+LOOKUP('Calculatie sheet'!$E$2,'Objectenoverzicht aantallen'!$A:$A,'Objectenoverzicht aantallen'!G:G)*'Calculatie sheet'!$R83+LOOKUP('Calculatie sheet'!$E$2,'Objectenoverzicht aantallen'!$A:$A,'Objectenoverzicht aantallen'!H:H)*'Calculatie sheet'!$R83+LOOKUP('Calculatie sheet'!$E$2,'Objectenoverzicht aantallen'!$A:$A,'Objectenoverzicht aantallen'!I:I)*'Calculatie sheet'!$R83+LOOKUP('Calculatie sheet'!$E$2,'Objectenoverzicht aantallen'!$A:$A,'Objectenoverzicht aantallen'!J:J)*'Calculatie sheet'!$R83)/1000</f>
        <v>0</v>
      </c>
      <c r="Q2" s="571">
        <f>(LOOKUP('Calculatie sheet'!$R$2,'Objectenoverzicht aantallen'!$A:$A,'Objectenoverzicht aantallen'!$C:$C)*'Calculatie sheet'!$R83+LOOKUP('Calculatie sheet'!$E$2,'Objectenoverzicht aantallen'!$A:$A,'Objectenoverzicht aantallen'!E:E)*'Calculatie sheet'!$R83+LOOKUP('Calculatie sheet'!$E$2,'Objectenoverzicht aantallen'!$A:$A,'Objectenoverzicht aantallen'!F:F)*'Calculatie sheet'!$R83+LOOKUP('Calculatie sheet'!$E$2,'Objectenoverzicht aantallen'!$A:$A,'Objectenoverzicht aantallen'!G:G)*'Calculatie sheet'!$R83+LOOKUP('Calculatie sheet'!$E$2,'Objectenoverzicht aantallen'!$A:$A,'Objectenoverzicht aantallen'!H:H)*'Calculatie sheet'!$R83+LOOKUP('Calculatie sheet'!$E$2,'Objectenoverzicht aantallen'!$A:$A,'Objectenoverzicht aantallen'!I:I)*'Calculatie sheet'!$R83+LOOKUP('Calculatie sheet'!$E$2,'Objectenoverzicht aantallen'!$A:$A,'Objectenoverzicht aantallen'!J:J)*'Calculatie sheet'!$R83+LOOKUP('Calculatie sheet'!$E$2,'Objectenoverzicht aantallen'!$A:$A,'Objectenoverzicht aantallen'!K:K)*'Calculatie sheet'!$R83)/1000</f>
        <v>0</v>
      </c>
      <c r="R2" s="571">
        <f>(LOOKUP('Calculatie sheet'!$R$2,'Objectenoverzicht aantallen'!$A:$A,'Objectenoverzicht aantallen'!$C:$C)*'Calculatie sheet'!$R83+LOOKUP('Calculatie sheet'!$E$2,'Objectenoverzicht aantallen'!$A:$A,'Objectenoverzicht aantallen'!E:E)*'Calculatie sheet'!$R83+LOOKUP('Calculatie sheet'!$E$2,'Objectenoverzicht aantallen'!$A:$A,'Objectenoverzicht aantallen'!F:F)*'Calculatie sheet'!$R83+LOOKUP('Calculatie sheet'!$E$2,'Objectenoverzicht aantallen'!$A:$A,'Objectenoverzicht aantallen'!G:G)*'Calculatie sheet'!$R83+LOOKUP('Calculatie sheet'!$E$2,'Objectenoverzicht aantallen'!$A:$A,'Objectenoverzicht aantallen'!H:H)*'Calculatie sheet'!$R83+LOOKUP('Calculatie sheet'!$E$2,'Objectenoverzicht aantallen'!$A:$A,'Objectenoverzicht aantallen'!I:I)*'Calculatie sheet'!$R83+LOOKUP('Calculatie sheet'!$E$2,'Objectenoverzicht aantallen'!$A:$A,'Objectenoverzicht aantallen'!J:J)*'Calculatie sheet'!$R83+LOOKUP('Calculatie sheet'!$E$2,'Objectenoverzicht aantallen'!$A:$A,'Objectenoverzicht aantallen'!K:K)*'Calculatie sheet'!$R83+LOOKUP('Calculatie sheet'!$E$2,'Objectenoverzicht aantallen'!$A:$A,'Objectenoverzicht aantallen'!L:L)*'Calculatie sheet'!$R83)/1000</f>
        <v>0</v>
      </c>
      <c r="S2" s="571">
        <f>(LOOKUP('Calculatie sheet'!$R$2,'Objectenoverzicht aantallen'!$A:$A,'Objectenoverzicht aantallen'!$C:$C)*'Calculatie sheet'!$R83+LOOKUP('Calculatie sheet'!$E$2,'Objectenoverzicht aantallen'!$A:$A,'Objectenoverzicht aantallen'!E:E)*'Calculatie sheet'!$R83+LOOKUP('Calculatie sheet'!$E$2,'Objectenoverzicht aantallen'!$A:$A,'Objectenoverzicht aantallen'!F:F)*'Calculatie sheet'!$R83+LOOKUP('Calculatie sheet'!$E$2,'Objectenoverzicht aantallen'!$A:$A,'Objectenoverzicht aantallen'!G:G)*'Calculatie sheet'!$R83+LOOKUP('Calculatie sheet'!$E$2,'Objectenoverzicht aantallen'!$A:$A,'Objectenoverzicht aantallen'!H:H)*'Calculatie sheet'!$R83+LOOKUP('Calculatie sheet'!$E$2,'Objectenoverzicht aantallen'!$A:$A,'Objectenoverzicht aantallen'!I:I)*'Calculatie sheet'!$R83+LOOKUP('Calculatie sheet'!$E$2,'Objectenoverzicht aantallen'!$A:$A,'Objectenoverzicht aantallen'!J:J)*'Calculatie sheet'!$R83+LOOKUP('Calculatie sheet'!$E$2,'Objectenoverzicht aantallen'!$A:$A,'Objectenoverzicht aantallen'!K:K)*'Calculatie sheet'!$R83+LOOKUP('Calculatie sheet'!$E$2,'Objectenoverzicht aantallen'!$A:$A,'Objectenoverzicht aantallen'!L:L)*'Calculatie sheet'!$R83+LOOKUP('Calculatie sheet'!$E$2,'Objectenoverzicht aantallen'!$A:$A,'Objectenoverzicht aantallen'!M:M)*'Calculatie sheet'!$R83)/1000</f>
        <v>0</v>
      </c>
      <c r="T2" s="571">
        <f>(LOOKUP('Calculatie sheet'!$R$2,'Objectenoverzicht aantallen'!$A:$A,'Objectenoverzicht aantallen'!$C:$C)*'Calculatie sheet'!$R83+LOOKUP('Calculatie sheet'!$E$2,'Objectenoverzicht aantallen'!$A:$A,'Objectenoverzicht aantallen'!E:E)*'Calculatie sheet'!$R83+LOOKUP('Calculatie sheet'!$E$2,'Objectenoverzicht aantallen'!$A:$A,'Objectenoverzicht aantallen'!F:F)*'Calculatie sheet'!$R83+LOOKUP('Calculatie sheet'!$E$2,'Objectenoverzicht aantallen'!$A:$A,'Objectenoverzicht aantallen'!G:G)*'Calculatie sheet'!$R83+LOOKUP('Calculatie sheet'!$E$2,'Objectenoverzicht aantallen'!$A:$A,'Objectenoverzicht aantallen'!H:H)*'Calculatie sheet'!$R83+LOOKUP('Calculatie sheet'!$E$2,'Objectenoverzicht aantallen'!$A:$A,'Objectenoverzicht aantallen'!I:I)*'Calculatie sheet'!$R83+LOOKUP('Calculatie sheet'!$E$2,'Objectenoverzicht aantallen'!$A:$A,'Objectenoverzicht aantallen'!J:J)*'Calculatie sheet'!$R83+LOOKUP('Calculatie sheet'!$E$2,'Objectenoverzicht aantallen'!$A:$A,'Objectenoverzicht aantallen'!K:K)*'Calculatie sheet'!$R83+LOOKUP('Calculatie sheet'!$E$2,'Objectenoverzicht aantallen'!$A:$A,'Objectenoverzicht aantallen'!L:L)*'Calculatie sheet'!$R83+LOOKUP('Calculatie sheet'!$E$2,'Objectenoverzicht aantallen'!$A:$A,'Objectenoverzicht aantallen'!M:M)*'Calculatie sheet'!$R83+LOOKUP('Calculatie sheet'!$E$2,'Objectenoverzicht aantallen'!$A:$A,'Objectenoverzicht aantallen'!N:N)*'Calculatie sheet'!$R83)/1000</f>
        <v>0</v>
      </c>
      <c r="U2" s="571">
        <f>(LOOKUP('Calculatie sheet'!$R$2,'Objectenoverzicht aantallen'!$A:$A,'Objectenoverzicht aantallen'!$C:$C)*'Calculatie sheet'!$R83+LOOKUP('Calculatie sheet'!$E$2,'Objectenoverzicht aantallen'!$A:$A,'Objectenoverzicht aantallen'!E:E)*'Calculatie sheet'!$R83+LOOKUP('Calculatie sheet'!$E$2,'Objectenoverzicht aantallen'!$A:$A,'Objectenoverzicht aantallen'!F:F)*'Calculatie sheet'!$R83+LOOKUP('Calculatie sheet'!$E$2,'Objectenoverzicht aantallen'!$A:$A,'Objectenoverzicht aantallen'!G:G)*'Calculatie sheet'!$R83+LOOKUP('Calculatie sheet'!$E$2,'Objectenoverzicht aantallen'!$A:$A,'Objectenoverzicht aantallen'!H:H)*'Calculatie sheet'!$R83+LOOKUP('Calculatie sheet'!$E$2,'Objectenoverzicht aantallen'!$A:$A,'Objectenoverzicht aantallen'!I:I)*'Calculatie sheet'!$R83+LOOKUP('Calculatie sheet'!$E$2,'Objectenoverzicht aantallen'!$A:$A,'Objectenoverzicht aantallen'!J:J)*'Calculatie sheet'!$R83+LOOKUP('Calculatie sheet'!$E$2,'Objectenoverzicht aantallen'!$A:$A,'Objectenoverzicht aantallen'!K:K)*'Calculatie sheet'!$R83+LOOKUP('Calculatie sheet'!$E$2,'Objectenoverzicht aantallen'!$A:$A,'Objectenoverzicht aantallen'!L:L)*'Calculatie sheet'!$R83+LOOKUP('Calculatie sheet'!$E$2,'Objectenoverzicht aantallen'!$A:$A,'Objectenoverzicht aantallen'!M:M)*'Calculatie sheet'!$R83+LOOKUP('Calculatie sheet'!$E$2,'Objectenoverzicht aantallen'!$A:$A,'Objectenoverzicht aantallen'!N:N)*'Calculatie sheet'!$R83+LOOKUP('Calculatie sheet'!$E$2,'Objectenoverzicht aantallen'!$A:$A,'Objectenoverzicht aantallen'!O:O)*'Calculatie sheet'!$R83)/1000</f>
        <v>0</v>
      </c>
      <c r="W2" s="758" t="s">
        <v>965</v>
      </c>
      <c r="X2" s="571">
        <f>(LOOKUP('Calculatie sheet'!$R$2,'Objectenoverzicht aantallen'!$A:$A,'Objectenoverzicht aantallen'!E:E)*'Calculatie sheet'!$R$83)/1000</f>
        <v>0</v>
      </c>
      <c r="Y2" s="571">
        <f>(LOOKUP('Calculatie sheet'!$R$2,'Objectenoverzicht aantallen'!$A:$A,'Objectenoverzicht aantallen'!F:F)*'Calculatie sheet'!$R$83)/1000</f>
        <v>0</v>
      </c>
      <c r="Z2" s="571">
        <f>(LOOKUP('Calculatie sheet'!$R$2,'Objectenoverzicht aantallen'!$A:$A,'Objectenoverzicht aantallen'!G:G)*'Calculatie sheet'!$R$83)/1000</f>
        <v>0</v>
      </c>
      <c r="AA2" s="571">
        <f>(LOOKUP('Calculatie sheet'!$R$2,'Objectenoverzicht aantallen'!$A:$A,'Objectenoverzicht aantallen'!H:H)*'Calculatie sheet'!$R$83)/1000</f>
        <v>0</v>
      </c>
      <c r="AB2" s="571">
        <f>(LOOKUP('Calculatie sheet'!$R$2,'Objectenoverzicht aantallen'!$A:$A,'Objectenoverzicht aantallen'!I:I)*'Calculatie sheet'!$R$83)/1000</f>
        <v>0</v>
      </c>
      <c r="AC2" s="571">
        <f>(LOOKUP('Calculatie sheet'!$R$2,'Objectenoverzicht aantallen'!$A:$A,'Objectenoverzicht aantallen'!J:J)*'Calculatie sheet'!$R$83)/1000</f>
        <v>0</v>
      </c>
      <c r="AD2" s="571">
        <f>(LOOKUP('Calculatie sheet'!$R$2,'Objectenoverzicht aantallen'!$A:$A,'Objectenoverzicht aantallen'!K:K)*'Calculatie sheet'!$R$83)/1000</f>
        <v>0</v>
      </c>
      <c r="AE2" s="571">
        <f>(LOOKUP('Calculatie sheet'!$R$2,'Objectenoverzicht aantallen'!$A:$A,'Objectenoverzicht aantallen'!L:L)*'Calculatie sheet'!$R$83)/1000</f>
        <v>0</v>
      </c>
      <c r="AF2" s="571">
        <f>(LOOKUP('Calculatie sheet'!$R$2,'Objectenoverzicht aantallen'!$A:$A,'Objectenoverzicht aantallen'!M:M)*'Calculatie sheet'!$R$83)/1000</f>
        <v>0</v>
      </c>
      <c r="AG2" s="571">
        <f>(LOOKUP('Calculatie sheet'!$R$2,'Objectenoverzicht aantallen'!$A:$A,'Objectenoverzicht aantallen'!N:N)*'Calculatie sheet'!$R$83)/1000</f>
        <v>0</v>
      </c>
      <c r="AH2" s="571">
        <f>(LOOKUP('Calculatie sheet'!$R$2,'Objectenoverzicht aantallen'!$A:$A,'Objectenoverzicht aantallen'!O:O)*'Calculatie sheet'!$R$83)/1000</f>
        <v>0</v>
      </c>
    </row>
    <row r="3" spans="1:34" s="31" customFormat="1" x14ac:dyDescent="0.2">
      <c r="B3" s="759" t="s">
        <v>966</v>
      </c>
      <c r="C3" s="45">
        <f>'Calculatie sheet'!R84</f>
        <v>16.139363756699783</v>
      </c>
      <c r="D3"/>
      <c r="E3" s="759" t="s">
        <v>966</v>
      </c>
      <c r="F3"/>
      <c r="H3" s="572">
        <f>C3*'Calculatie sheet'!$R$7</f>
        <v>0</v>
      </c>
      <c r="I3"/>
      <c r="J3" s="759" t="s">
        <v>966</v>
      </c>
      <c r="K3" s="571">
        <f>(LOOKUP('Calculatie sheet'!$R$2,'Objectenoverzicht aantallen'!$A:$A,'Objectenoverzicht aantallen'!$C:$C)*'Calculatie sheet'!$R84+LOOKUP('Calculatie sheet'!$R$2,'Objectenoverzicht aantallen'!$A:$A,'Objectenoverzicht aantallen'!E:E)*'Calculatie sheet'!$R84)/1000</f>
        <v>0</v>
      </c>
      <c r="L3" s="571">
        <f>(LOOKUP('Calculatie sheet'!$R$2,'Objectenoverzicht aantallen'!$A:$A,'Objectenoverzicht aantallen'!$C:$C)*'Calculatie sheet'!$R84+LOOKUP('Calculatie sheet'!$E$2,'Objectenoverzicht aantallen'!$A:$A,'Objectenoverzicht aantallen'!E:E)*'Calculatie sheet'!$R84+LOOKUP('Calculatie sheet'!$E$2,'Objectenoverzicht aantallen'!$A:$A,'Objectenoverzicht aantallen'!F:F)*'Calculatie sheet'!$R84)/1000</f>
        <v>0</v>
      </c>
      <c r="M3" s="571">
        <f>(LOOKUP('Calculatie sheet'!$R$2,'Objectenoverzicht aantallen'!$A:$A,'Objectenoverzicht aantallen'!$C:$C)*'Calculatie sheet'!$R84+LOOKUP('Calculatie sheet'!$E$2,'Objectenoverzicht aantallen'!$A:$A,'Objectenoverzicht aantallen'!E:E)*'Calculatie sheet'!$R84+LOOKUP('Calculatie sheet'!$E$2,'Objectenoverzicht aantallen'!$A:$A,'Objectenoverzicht aantallen'!F:F)*'Calculatie sheet'!$R84+LOOKUP('Calculatie sheet'!$E$2,'Objectenoverzicht aantallen'!$A:$A,'Objectenoverzicht aantallen'!G:G)*'Calculatie sheet'!$R84)/1000</f>
        <v>0</v>
      </c>
      <c r="N3" s="571">
        <f>(LOOKUP('Calculatie sheet'!$R$2,'Objectenoverzicht aantallen'!$A:$A,'Objectenoverzicht aantallen'!$C:$C)*'Calculatie sheet'!$R84+LOOKUP('Calculatie sheet'!$E$2,'Objectenoverzicht aantallen'!$A:$A,'Objectenoverzicht aantallen'!E:E)*'Calculatie sheet'!$R84+LOOKUP('Calculatie sheet'!$E$2,'Objectenoverzicht aantallen'!$A:$A,'Objectenoverzicht aantallen'!F:F)*'Calculatie sheet'!$R84+LOOKUP('Calculatie sheet'!$E$2,'Objectenoverzicht aantallen'!$A:$A,'Objectenoverzicht aantallen'!G:G)*'Calculatie sheet'!$R84+LOOKUP('Calculatie sheet'!$E$2,'Objectenoverzicht aantallen'!$A:$A,'Objectenoverzicht aantallen'!H:H)*'Calculatie sheet'!$R84)/1000</f>
        <v>0</v>
      </c>
      <c r="O3" s="571">
        <f>(LOOKUP('Calculatie sheet'!$R$2,'Objectenoverzicht aantallen'!$A:$A,'Objectenoverzicht aantallen'!$C:$C)*'Calculatie sheet'!$R84+LOOKUP('Calculatie sheet'!$E$2,'Objectenoverzicht aantallen'!$A:$A,'Objectenoverzicht aantallen'!E:E)*'Calculatie sheet'!$R84+LOOKUP('Calculatie sheet'!$E$2,'Objectenoverzicht aantallen'!$A:$A,'Objectenoverzicht aantallen'!F:F)*'Calculatie sheet'!$R84+LOOKUP('Calculatie sheet'!$E$2,'Objectenoverzicht aantallen'!$A:$A,'Objectenoverzicht aantallen'!G:G)*'Calculatie sheet'!$R84+LOOKUP('Calculatie sheet'!$E$2,'Objectenoverzicht aantallen'!$A:$A,'Objectenoverzicht aantallen'!H:H)*'Calculatie sheet'!$R84+LOOKUP('Calculatie sheet'!$E$2,'Objectenoverzicht aantallen'!$A:$A,'Objectenoverzicht aantallen'!I:I)*'Calculatie sheet'!$R84)/1000</f>
        <v>0</v>
      </c>
      <c r="P3" s="571">
        <f>(LOOKUP('Calculatie sheet'!$R$2,'Objectenoverzicht aantallen'!$A:$A,'Objectenoverzicht aantallen'!$C:$C)*'Calculatie sheet'!$R84+LOOKUP('Calculatie sheet'!$E$2,'Objectenoverzicht aantallen'!$A:$A,'Objectenoverzicht aantallen'!E:E)*'Calculatie sheet'!$R84+LOOKUP('Calculatie sheet'!$E$2,'Objectenoverzicht aantallen'!$A:$A,'Objectenoverzicht aantallen'!F:F)*'Calculatie sheet'!$R84+LOOKUP('Calculatie sheet'!$E$2,'Objectenoverzicht aantallen'!$A:$A,'Objectenoverzicht aantallen'!G:G)*'Calculatie sheet'!$R84+LOOKUP('Calculatie sheet'!$E$2,'Objectenoverzicht aantallen'!$A:$A,'Objectenoverzicht aantallen'!H:H)*'Calculatie sheet'!$R84+LOOKUP('Calculatie sheet'!$E$2,'Objectenoverzicht aantallen'!$A:$A,'Objectenoverzicht aantallen'!I:I)*'Calculatie sheet'!$R84+LOOKUP('Calculatie sheet'!$E$2,'Objectenoverzicht aantallen'!$A:$A,'Objectenoverzicht aantallen'!J:J)*'Calculatie sheet'!$R84)/1000</f>
        <v>0</v>
      </c>
      <c r="Q3" s="571">
        <f>(LOOKUP('Calculatie sheet'!$R$2,'Objectenoverzicht aantallen'!$A:$A,'Objectenoverzicht aantallen'!$C:$C)*'Calculatie sheet'!$R84+LOOKUP('Calculatie sheet'!$E$2,'Objectenoverzicht aantallen'!$A:$A,'Objectenoverzicht aantallen'!E:E)*'Calculatie sheet'!$R84+LOOKUP('Calculatie sheet'!$E$2,'Objectenoverzicht aantallen'!$A:$A,'Objectenoverzicht aantallen'!F:F)*'Calculatie sheet'!$R84+LOOKUP('Calculatie sheet'!$E$2,'Objectenoverzicht aantallen'!$A:$A,'Objectenoverzicht aantallen'!G:G)*'Calculatie sheet'!$R84+LOOKUP('Calculatie sheet'!$E$2,'Objectenoverzicht aantallen'!$A:$A,'Objectenoverzicht aantallen'!H:H)*'Calculatie sheet'!$R84+LOOKUP('Calculatie sheet'!$E$2,'Objectenoverzicht aantallen'!$A:$A,'Objectenoverzicht aantallen'!I:I)*'Calculatie sheet'!$R84+LOOKUP('Calculatie sheet'!$E$2,'Objectenoverzicht aantallen'!$A:$A,'Objectenoverzicht aantallen'!J:J)*'Calculatie sheet'!$R84+LOOKUP('Calculatie sheet'!$E$2,'Objectenoverzicht aantallen'!$A:$A,'Objectenoverzicht aantallen'!K:K)*'Calculatie sheet'!$R84)/1000</f>
        <v>0</v>
      </c>
      <c r="R3" s="571">
        <f>(LOOKUP('Calculatie sheet'!$R$2,'Objectenoverzicht aantallen'!$A:$A,'Objectenoverzicht aantallen'!$C:$C)*'Calculatie sheet'!$R84+LOOKUP('Calculatie sheet'!$E$2,'Objectenoverzicht aantallen'!$A:$A,'Objectenoverzicht aantallen'!E:E)*'Calculatie sheet'!$R84+LOOKUP('Calculatie sheet'!$E$2,'Objectenoverzicht aantallen'!$A:$A,'Objectenoverzicht aantallen'!F:F)*'Calculatie sheet'!$R84+LOOKUP('Calculatie sheet'!$E$2,'Objectenoverzicht aantallen'!$A:$A,'Objectenoverzicht aantallen'!G:G)*'Calculatie sheet'!$R84+LOOKUP('Calculatie sheet'!$E$2,'Objectenoverzicht aantallen'!$A:$A,'Objectenoverzicht aantallen'!H:H)*'Calculatie sheet'!$R84+LOOKUP('Calculatie sheet'!$E$2,'Objectenoverzicht aantallen'!$A:$A,'Objectenoverzicht aantallen'!I:I)*'Calculatie sheet'!$R84+LOOKUP('Calculatie sheet'!$E$2,'Objectenoverzicht aantallen'!$A:$A,'Objectenoverzicht aantallen'!J:J)*'Calculatie sheet'!$R84+LOOKUP('Calculatie sheet'!$E$2,'Objectenoverzicht aantallen'!$A:$A,'Objectenoverzicht aantallen'!K:K)*'Calculatie sheet'!$R84+LOOKUP('Calculatie sheet'!$E$2,'Objectenoverzicht aantallen'!$A:$A,'Objectenoverzicht aantallen'!L:L)*'Calculatie sheet'!$R84)/1000</f>
        <v>0</v>
      </c>
      <c r="S3" s="571">
        <f>(LOOKUP('Calculatie sheet'!$R$2,'Objectenoverzicht aantallen'!$A:$A,'Objectenoverzicht aantallen'!$C:$C)*'Calculatie sheet'!$R84+LOOKUP('Calculatie sheet'!$E$2,'Objectenoverzicht aantallen'!$A:$A,'Objectenoverzicht aantallen'!E:E)*'Calculatie sheet'!$R84+LOOKUP('Calculatie sheet'!$E$2,'Objectenoverzicht aantallen'!$A:$A,'Objectenoverzicht aantallen'!F:F)*'Calculatie sheet'!$R84+LOOKUP('Calculatie sheet'!$E$2,'Objectenoverzicht aantallen'!$A:$A,'Objectenoverzicht aantallen'!G:G)*'Calculatie sheet'!$R84+LOOKUP('Calculatie sheet'!$E$2,'Objectenoverzicht aantallen'!$A:$A,'Objectenoverzicht aantallen'!H:H)*'Calculatie sheet'!$R84+LOOKUP('Calculatie sheet'!$E$2,'Objectenoverzicht aantallen'!$A:$A,'Objectenoverzicht aantallen'!I:I)*'Calculatie sheet'!$R84+LOOKUP('Calculatie sheet'!$E$2,'Objectenoverzicht aantallen'!$A:$A,'Objectenoverzicht aantallen'!J:J)*'Calculatie sheet'!$R84+LOOKUP('Calculatie sheet'!$E$2,'Objectenoverzicht aantallen'!$A:$A,'Objectenoverzicht aantallen'!K:K)*'Calculatie sheet'!$R84+LOOKUP('Calculatie sheet'!$E$2,'Objectenoverzicht aantallen'!$A:$A,'Objectenoverzicht aantallen'!L:L)*'Calculatie sheet'!$R84+LOOKUP('Calculatie sheet'!$E$2,'Objectenoverzicht aantallen'!$A:$A,'Objectenoverzicht aantallen'!M:M)*'Calculatie sheet'!$R84)/1000</f>
        <v>0</v>
      </c>
      <c r="T3" s="571">
        <f>(LOOKUP('Calculatie sheet'!$R$2,'Objectenoverzicht aantallen'!$A:$A,'Objectenoverzicht aantallen'!$C:$C)*'Calculatie sheet'!$R84+LOOKUP('Calculatie sheet'!$E$2,'Objectenoverzicht aantallen'!$A:$A,'Objectenoverzicht aantallen'!E:E)*'Calculatie sheet'!$R84+LOOKUP('Calculatie sheet'!$E$2,'Objectenoverzicht aantallen'!$A:$A,'Objectenoverzicht aantallen'!F:F)*'Calculatie sheet'!$R84+LOOKUP('Calculatie sheet'!$E$2,'Objectenoverzicht aantallen'!$A:$A,'Objectenoverzicht aantallen'!G:G)*'Calculatie sheet'!$R84+LOOKUP('Calculatie sheet'!$E$2,'Objectenoverzicht aantallen'!$A:$A,'Objectenoverzicht aantallen'!H:H)*'Calculatie sheet'!$R84+LOOKUP('Calculatie sheet'!$E$2,'Objectenoverzicht aantallen'!$A:$A,'Objectenoverzicht aantallen'!I:I)*'Calculatie sheet'!$R84+LOOKUP('Calculatie sheet'!$E$2,'Objectenoverzicht aantallen'!$A:$A,'Objectenoverzicht aantallen'!J:J)*'Calculatie sheet'!$R84+LOOKUP('Calculatie sheet'!$E$2,'Objectenoverzicht aantallen'!$A:$A,'Objectenoverzicht aantallen'!K:K)*'Calculatie sheet'!$R84+LOOKUP('Calculatie sheet'!$E$2,'Objectenoverzicht aantallen'!$A:$A,'Objectenoverzicht aantallen'!L:L)*'Calculatie sheet'!$R84+LOOKUP('Calculatie sheet'!$E$2,'Objectenoverzicht aantallen'!$A:$A,'Objectenoverzicht aantallen'!M:M)*'Calculatie sheet'!$R84+LOOKUP('Calculatie sheet'!$E$2,'Objectenoverzicht aantallen'!$A:$A,'Objectenoverzicht aantallen'!N:N)*'Calculatie sheet'!$R84)/1000</f>
        <v>0</v>
      </c>
      <c r="U3" s="571">
        <f>(LOOKUP('Calculatie sheet'!$R$2,'Objectenoverzicht aantallen'!$A:$A,'Objectenoverzicht aantallen'!$C:$C)*'Calculatie sheet'!$R84+LOOKUP('Calculatie sheet'!$E$2,'Objectenoverzicht aantallen'!$A:$A,'Objectenoverzicht aantallen'!E:E)*'Calculatie sheet'!$R84+LOOKUP('Calculatie sheet'!$E$2,'Objectenoverzicht aantallen'!$A:$A,'Objectenoverzicht aantallen'!F:F)*'Calculatie sheet'!$R84+LOOKUP('Calculatie sheet'!$E$2,'Objectenoverzicht aantallen'!$A:$A,'Objectenoverzicht aantallen'!G:G)*'Calculatie sheet'!$R84+LOOKUP('Calculatie sheet'!$E$2,'Objectenoverzicht aantallen'!$A:$A,'Objectenoverzicht aantallen'!H:H)*'Calculatie sheet'!$R84+LOOKUP('Calculatie sheet'!$E$2,'Objectenoverzicht aantallen'!$A:$A,'Objectenoverzicht aantallen'!I:I)*'Calculatie sheet'!$R84+LOOKUP('Calculatie sheet'!$E$2,'Objectenoverzicht aantallen'!$A:$A,'Objectenoverzicht aantallen'!J:J)*'Calculatie sheet'!$R84+LOOKUP('Calculatie sheet'!$E$2,'Objectenoverzicht aantallen'!$A:$A,'Objectenoverzicht aantallen'!K:K)*'Calculatie sheet'!$R84+LOOKUP('Calculatie sheet'!$E$2,'Objectenoverzicht aantallen'!$A:$A,'Objectenoverzicht aantallen'!L:L)*'Calculatie sheet'!$R84+LOOKUP('Calculatie sheet'!$E$2,'Objectenoverzicht aantallen'!$A:$A,'Objectenoverzicht aantallen'!M:M)*'Calculatie sheet'!$R84+LOOKUP('Calculatie sheet'!$E$2,'Objectenoverzicht aantallen'!$A:$A,'Objectenoverzicht aantallen'!N:N)*'Calculatie sheet'!$R84+LOOKUP('Calculatie sheet'!$E$2,'Objectenoverzicht aantallen'!$A:$A,'Objectenoverzicht aantallen'!O:O)*'Calculatie sheet'!$R84)/1000</f>
        <v>0</v>
      </c>
      <c r="W3" s="759" t="s">
        <v>966</v>
      </c>
      <c r="X3" s="571">
        <f>(LOOKUP('Calculatie sheet'!$R$2,'Objectenoverzicht aantallen'!$A:$A,'Objectenoverzicht aantallen'!$P:$P)*'Calculatie sheet'!$R$84)/'Calculatie sheet'!$R$64/1000</f>
        <v>0</v>
      </c>
      <c r="Y3" s="571">
        <f>(LOOKUP('Calculatie sheet'!$R$2,'Objectenoverzicht aantallen'!$A:$A,'Objectenoverzicht aantallen'!$P:$P)*'Calculatie sheet'!$R$84)/'Calculatie sheet'!$R$64/1000</f>
        <v>0</v>
      </c>
      <c r="Z3" s="571">
        <f>(LOOKUP('Calculatie sheet'!$R$2,'Objectenoverzicht aantallen'!$A:$A,'Objectenoverzicht aantallen'!$P:$P)*'Calculatie sheet'!$R$84)/'Calculatie sheet'!$R$64/1000</f>
        <v>0</v>
      </c>
      <c r="AA3" s="571">
        <f>(LOOKUP('Calculatie sheet'!$R$2,'Objectenoverzicht aantallen'!$A:$A,'Objectenoverzicht aantallen'!$P:$P)*'Calculatie sheet'!$R$84)/'Calculatie sheet'!$R$64/1000</f>
        <v>0</v>
      </c>
      <c r="AB3" s="571">
        <f>(LOOKUP('Calculatie sheet'!$R$2,'Objectenoverzicht aantallen'!$A:$A,'Objectenoverzicht aantallen'!$P:$P)*'Calculatie sheet'!$R$84)/'Calculatie sheet'!$R$64/1000</f>
        <v>0</v>
      </c>
      <c r="AC3" s="571">
        <f>(LOOKUP('Calculatie sheet'!$R$2,'Objectenoverzicht aantallen'!$A:$A,'Objectenoverzicht aantallen'!$P:$P)*'Calculatie sheet'!$R$84)/'Calculatie sheet'!$R$64/1000</f>
        <v>0</v>
      </c>
      <c r="AD3" s="571">
        <f>(LOOKUP('Calculatie sheet'!$R$2,'Objectenoverzicht aantallen'!$A:$A,'Objectenoverzicht aantallen'!$P:$P)*'Calculatie sheet'!$R$84)/'Calculatie sheet'!$R$64/1000</f>
        <v>0</v>
      </c>
      <c r="AE3" s="571">
        <f>(LOOKUP('Calculatie sheet'!$R$2,'Objectenoverzicht aantallen'!$A:$A,'Objectenoverzicht aantallen'!$P:$P)*'Calculatie sheet'!$R$84)/'Calculatie sheet'!$R$64/1000</f>
        <v>0</v>
      </c>
      <c r="AF3" s="571">
        <f>(LOOKUP('Calculatie sheet'!$R$2,'Objectenoverzicht aantallen'!$A:$A,'Objectenoverzicht aantallen'!$P:$P)*'Calculatie sheet'!$R$84)/'Calculatie sheet'!$R$64/1000</f>
        <v>0</v>
      </c>
      <c r="AG3" s="571">
        <f>(LOOKUP('Calculatie sheet'!$R$2,'Objectenoverzicht aantallen'!$A:$A,'Objectenoverzicht aantallen'!$P:$P)*'Calculatie sheet'!$R$84)/'Calculatie sheet'!$R$64/1000</f>
        <v>0</v>
      </c>
      <c r="AH3" s="571">
        <f>(LOOKUP('Calculatie sheet'!$R$2,'Objectenoverzicht aantallen'!$A:$A,'Objectenoverzicht aantallen'!$P:$P)*'Calculatie sheet'!$R$84)/'Calculatie sheet'!$R$64/1000</f>
        <v>0</v>
      </c>
    </row>
    <row r="4" spans="1:34" x14ac:dyDescent="0.2">
      <c r="B4" s="760" t="s">
        <v>5</v>
      </c>
      <c r="C4" s="45">
        <f>'Calculatie sheet'!R85</f>
        <v>1093.68</v>
      </c>
      <c r="E4" s="760" t="s">
        <v>5</v>
      </c>
      <c r="H4" s="572">
        <f>C4*'Calculatie sheet'!$R$7</f>
        <v>0</v>
      </c>
      <c r="J4" s="760" t="s">
        <v>5</v>
      </c>
      <c r="K4" s="571">
        <f>(LOOKUP('Calculatie sheet'!$R$2,'Objectenoverzicht aantallen'!$A:$A,'Objectenoverzicht aantallen'!$C:$C)*'Calculatie sheet'!$R85+LOOKUP('Calculatie sheet'!$R$2,'Objectenoverzicht aantallen'!$A:$A,'Objectenoverzicht aantallen'!E:E)*'Calculatie sheet'!$R85)/1000</f>
        <v>0</v>
      </c>
      <c r="L4" s="571">
        <f>(LOOKUP('Calculatie sheet'!$R$2,'Objectenoverzicht aantallen'!$A:$A,'Objectenoverzicht aantallen'!$C:$C)*'Calculatie sheet'!$R85+LOOKUP('Calculatie sheet'!$E$2,'Objectenoverzicht aantallen'!$A:$A,'Objectenoverzicht aantallen'!E:E)*'Calculatie sheet'!$R85+LOOKUP('Calculatie sheet'!$E$2,'Objectenoverzicht aantallen'!$A:$A,'Objectenoverzicht aantallen'!F:F)*'Calculatie sheet'!$R85)/1000</f>
        <v>0</v>
      </c>
      <c r="M4" s="571">
        <f>(LOOKUP('Calculatie sheet'!$R$2,'Objectenoverzicht aantallen'!$A:$A,'Objectenoverzicht aantallen'!$C:$C)*'Calculatie sheet'!$R85+LOOKUP('Calculatie sheet'!$E$2,'Objectenoverzicht aantallen'!$A:$A,'Objectenoverzicht aantallen'!E:E)*'Calculatie sheet'!$R85+LOOKUP('Calculatie sheet'!$E$2,'Objectenoverzicht aantallen'!$A:$A,'Objectenoverzicht aantallen'!F:F)*'Calculatie sheet'!$R85+LOOKUP('Calculatie sheet'!$E$2,'Objectenoverzicht aantallen'!$A:$A,'Objectenoverzicht aantallen'!G:G)*'Calculatie sheet'!$R85)/1000</f>
        <v>0</v>
      </c>
      <c r="N4" s="571">
        <f>(LOOKUP('Calculatie sheet'!$R$2,'Objectenoverzicht aantallen'!$A:$A,'Objectenoverzicht aantallen'!$C:$C)*'Calculatie sheet'!$R85+LOOKUP('Calculatie sheet'!$E$2,'Objectenoverzicht aantallen'!$A:$A,'Objectenoverzicht aantallen'!E:E)*'Calculatie sheet'!$R85+LOOKUP('Calculatie sheet'!$E$2,'Objectenoverzicht aantallen'!$A:$A,'Objectenoverzicht aantallen'!F:F)*'Calculatie sheet'!$R85+LOOKUP('Calculatie sheet'!$E$2,'Objectenoverzicht aantallen'!$A:$A,'Objectenoverzicht aantallen'!G:G)*'Calculatie sheet'!$R85+LOOKUP('Calculatie sheet'!$E$2,'Objectenoverzicht aantallen'!$A:$A,'Objectenoverzicht aantallen'!H:H)*'Calculatie sheet'!$R85)/1000</f>
        <v>0</v>
      </c>
      <c r="O4" s="571">
        <f>(LOOKUP('Calculatie sheet'!$R$2,'Objectenoverzicht aantallen'!$A:$A,'Objectenoverzicht aantallen'!$C:$C)*'Calculatie sheet'!$R85+LOOKUP('Calculatie sheet'!$E$2,'Objectenoverzicht aantallen'!$A:$A,'Objectenoverzicht aantallen'!E:E)*'Calculatie sheet'!$R85+LOOKUP('Calculatie sheet'!$E$2,'Objectenoverzicht aantallen'!$A:$A,'Objectenoverzicht aantallen'!F:F)*'Calculatie sheet'!$R85+LOOKUP('Calculatie sheet'!$E$2,'Objectenoverzicht aantallen'!$A:$A,'Objectenoverzicht aantallen'!G:G)*'Calculatie sheet'!$R85+LOOKUP('Calculatie sheet'!$E$2,'Objectenoverzicht aantallen'!$A:$A,'Objectenoverzicht aantallen'!H:H)*'Calculatie sheet'!$R85+LOOKUP('Calculatie sheet'!$E$2,'Objectenoverzicht aantallen'!$A:$A,'Objectenoverzicht aantallen'!I:I)*'Calculatie sheet'!$R85)/1000</f>
        <v>0</v>
      </c>
      <c r="P4" s="571">
        <f>(LOOKUP('Calculatie sheet'!$R$2,'Objectenoverzicht aantallen'!$A:$A,'Objectenoverzicht aantallen'!$C:$C)*'Calculatie sheet'!$R85+LOOKUP('Calculatie sheet'!$E$2,'Objectenoverzicht aantallen'!$A:$A,'Objectenoverzicht aantallen'!E:E)*'Calculatie sheet'!$R85+LOOKUP('Calculatie sheet'!$E$2,'Objectenoverzicht aantallen'!$A:$A,'Objectenoverzicht aantallen'!F:F)*'Calculatie sheet'!$R85+LOOKUP('Calculatie sheet'!$E$2,'Objectenoverzicht aantallen'!$A:$A,'Objectenoverzicht aantallen'!G:G)*'Calculatie sheet'!$R85+LOOKUP('Calculatie sheet'!$E$2,'Objectenoverzicht aantallen'!$A:$A,'Objectenoverzicht aantallen'!H:H)*'Calculatie sheet'!$R85+LOOKUP('Calculatie sheet'!$E$2,'Objectenoverzicht aantallen'!$A:$A,'Objectenoverzicht aantallen'!I:I)*'Calculatie sheet'!$R85+LOOKUP('Calculatie sheet'!$E$2,'Objectenoverzicht aantallen'!$A:$A,'Objectenoverzicht aantallen'!J:J)*'Calculatie sheet'!$R85)/1000</f>
        <v>0</v>
      </c>
      <c r="Q4" s="571">
        <f>(LOOKUP('Calculatie sheet'!$R$2,'Objectenoverzicht aantallen'!$A:$A,'Objectenoverzicht aantallen'!$C:$C)*'Calculatie sheet'!$R85+LOOKUP('Calculatie sheet'!$E$2,'Objectenoverzicht aantallen'!$A:$A,'Objectenoverzicht aantallen'!E:E)*'Calculatie sheet'!$R85+LOOKUP('Calculatie sheet'!$E$2,'Objectenoverzicht aantallen'!$A:$A,'Objectenoverzicht aantallen'!F:F)*'Calculatie sheet'!$R85+LOOKUP('Calculatie sheet'!$E$2,'Objectenoverzicht aantallen'!$A:$A,'Objectenoverzicht aantallen'!G:G)*'Calculatie sheet'!$R85+LOOKUP('Calculatie sheet'!$E$2,'Objectenoverzicht aantallen'!$A:$A,'Objectenoverzicht aantallen'!H:H)*'Calculatie sheet'!$R85+LOOKUP('Calculatie sheet'!$E$2,'Objectenoverzicht aantallen'!$A:$A,'Objectenoverzicht aantallen'!I:I)*'Calculatie sheet'!$R85+LOOKUP('Calculatie sheet'!$E$2,'Objectenoverzicht aantallen'!$A:$A,'Objectenoverzicht aantallen'!J:J)*'Calculatie sheet'!$R85+LOOKUP('Calculatie sheet'!$E$2,'Objectenoverzicht aantallen'!$A:$A,'Objectenoverzicht aantallen'!K:K)*'Calculatie sheet'!$R85)/1000</f>
        <v>0</v>
      </c>
      <c r="R4" s="571">
        <f>(LOOKUP('Calculatie sheet'!$R$2,'Objectenoverzicht aantallen'!$A:$A,'Objectenoverzicht aantallen'!$C:$C)*'Calculatie sheet'!$R85+LOOKUP('Calculatie sheet'!$E$2,'Objectenoverzicht aantallen'!$A:$A,'Objectenoverzicht aantallen'!E:E)*'Calculatie sheet'!$R85+LOOKUP('Calculatie sheet'!$E$2,'Objectenoverzicht aantallen'!$A:$A,'Objectenoverzicht aantallen'!F:F)*'Calculatie sheet'!$R85+LOOKUP('Calculatie sheet'!$E$2,'Objectenoverzicht aantallen'!$A:$A,'Objectenoverzicht aantallen'!G:G)*'Calculatie sheet'!$R85+LOOKUP('Calculatie sheet'!$E$2,'Objectenoverzicht aantallen'!$A:$A,'Objectenoverzicht aantallen'!H:H)*'Calculatie sheet'!$R85+LOOKUP('Calculatie sheet'!$E$2,'Objectenoverzicht aantallen'!$A:$A,'Objectenoverzicht aantallen'!I:I)*'Calculatie sheet'!$R85+LOOKUP('Calculatie sheet'!$E$2,'Objectenoverzicht aantallen'!$A:$A,'Objectenoverzicht aantallen'!J:J)*'Calculatie sheet'!$R85+LOOKUP('Calculatie sheet'!$E$2,'Objectenoverzicht aantallen'!$A:$A,'Objectenoverzicht aantallen'!K:K)*'Calculatie sheet'!$R85+LOOKUP('Calculatie sheet'!$E$2,'Objectenoverzicht aantallen'!$A:$A,'Objectenoverzicht aantallen'!L:L)*'Calculatie sheet'!$R85)/1000</f>
        <v>0</v>
      </c>
      <c r="S4" s="571">
        <f>(LOOKUP('Calculatie sheet'!$R$2,'Objectenoverzicht aantallen'!$A:$A,'Objectenoverzicht aantallen'!$C:$C)*'Calculatie sheet'!$R85+LOOKUP('Calculatie sheet'!$E$2,'Objectenoverzicht aantallen'!$A:$A,'Objectenoverzicht aantallen'!E:E)*'Calculatie sheet'!$R85+LOOKUP('Calculatie sheet'!$E$2,'Objectenoverzicht aantallen'!$A:$A,'Objectenoverzicht aantallen'!F:F)*'Calculatie sheet'!$R85+LOOKUP('Calculatie sheet'!$E$2,'Objectenoverzicht aantallen'!$A:$A,'Objectenoverzicht aantallen'!G:G)*'Calculatie sheet'!$R85+LOOKUP('Calculatie sheet'!$E$2,'Objectenoverzicht aantallen'!$A:$A,'Objectenoverzicht aantallen'!H:H)*'Calculatie sheet'!$R85+LOOKUP('Calculatie sheet'!$E$2,'Objectenoverzicht aantallen'!$A:$A,'Objectenoverzicht aantallen'!I:I)*'Calculatie sheet'!$R85+LOOKUP('Calculatie sheet'!$E$2,'Objectenoverzicht aantallen'!$A:$A,'Objectenoverzicht aantallen'!J:J)*'Calculatie sheet'!$R85+LOOKUP('Calculatie sheet'!$E$2,'Objectenoverzicht aantallen'!$A:$A,'Objectenoverzicht aantallen'!K:K)*'Calculatie sheet'!$R85+LOOKUP('Calculatie sheet'!$E$2,'Objectenoverzicht aantallen'!$A:$A,'Objectenoverzicht aantallen'!L:L)*'Calculatie sheet'!$R85+LOOKUP('Calculatie sheet'!$E$2,'Objectenoverzicht aantallen'!$A:$A,'Objectenoverzicht aantallen'!M:M)*'Calculatie sheet'!$R85)/1000</f>
        <v>0</v>
      </c>
      <c r="T4" s="571">
        <f>(LOOKUP('Calculatie sheet'!$R$2,'Objectenoverzicht aantallen'!$A:$A,'Objectenoverzicht aantallen'!$C:$C)*'Calculatie sheet'!$R85+LOOKUP('Calculatie sheet'!$E$2,'Objectenoverzicht aantallen'!$A:$A,'Objectenoverzicht aantallen'!E:E)*'Calculatie sheet'!$R85+LOOKUP('Calculatie sheet'!$E$2,'Objectenoverzicht aantallen'!$A:$A,'Objectenoverzicht aantallen'!F:F)*'Calculatie sheet'!$R85+LOOKUP('Calculatie sheet'!$E$2,'Objectenoverzicht aantallen'!$A:$A,'Objectenoverzicht aantallen'!G:G)*'Calculatie sheet'!$R85+LOOKUP('Calculatie sheet'!$E$2,'Objectenoverzicht aantallen'!$A:$A,'Objectenoverzicht aantallen'!H:H)*'Calculatie sheet'!$R85+LOOKUP('Calculatie sheet'!$E$2,'Objectenoverzicht aantallen'!$A:$A,'Objectenoverzicht aantallen'!I:I)*'Calculatie sheet'!$R85+LOOKUP('Calculatie sheet'!$E$2,'Objectenoverzicht aantallen'!$A:$A,'Objectenoverzicht aantallen'!J:J)*'Calculatie sheet'!$R85+LOOKUP('Calculatie sheet'!$E$2,'Objectenoverzicht aantallen'!$A:$A,'Objectenoverzicht aantallen'!K:K)*'Calculatie sheet'!$R85+LOOKUP('Calculatie sheet'!$E$2,'Objectenoverzicht aantallen'!$A:$A,'Objectenoverzicht aantallen'!L:L)*'Calculatie sheet'!$R85+LOOKUP('Calculatie sheet'!$E$2,'Objectenoverzicht aantallen'!$A:$A,'Objectenoverzicht aantallen'!M:M)*'Calculatie sheet'!$R85+LOOKUP('Calculatie sheet'!$E$2,'Objectenoverzicht aantallen'!$A:$A,'Objectenoverzicht aantallen'!N:N)*'Calculatie sheet'!$R85)/1000</f>
        <v>0</v>
      </c>
      <c r="U4" s="571">
        <f>(LOOKUP('Calculatie sheet'!$R$2,'Objectenoverzicht aantallen'!$A:$A,'Objectenoverzicht aantallen'!$C:$C)*'Calculatie sheet'!$R85+LOOKUP('Calculatie sheet'!$E$2,'Objectenoverzicht aantallen'!$A:$A,'Objectenoverzicht aantallen'!E:E)*'Calculatie sheet'!$R85+LOOKUP('Calculatie sheet'!$E$2,'Objectenoverzicht aantallen'!$A:$A,'Objectenoverzicht aantallen'!F:F)*'Calculatie sheet'!$R85+LOOKUP('Calculatie sheet'!$E$2,'Objectenoverzicht aantallen'!$A:$A,'Objectenoverzicht aantallen'!G:G)*'Calculatie sheet'!$R85+LOOKUP('Calculatie sheet'!$E$2,'Objectenoverzicht aantallen'!$A:$A,'Objectenoverzicht aantallen'!H:H)*'Calculatie sheet'!$R85+LOOKUP('Calculatie sheet'!$E$2,'Objectenoverzicht aantallen'!$A:$A,'Objectenoverzicht aantallen'!I:I)*'Calculatie sheet'!$R85+LOOKUP('Calculatie sheet'!$E$2,'Objectenoverzicht aantallen'!$A:$A,'Objectenoverzicht aantallen'!J:J)*'Calculatie sheet'!$R85+LOOKUP('Calculatie sheet'!$E$2,'Objectenoverzicht aantallen'!$A:$A,'Objectenoverzicht aantallen'!K:K)*'Calculatie sheet'!$R85+LOOKUP('Calculatie sheet'!$E$2,'Objectenoverzicht aantallen'!$A:$A,'Objectenoverzicht aantallen'!L:L)*'Calculatie sheet'!$R85+LOOKUP('Calculatie sheet'!$E$2,'Objectenoverzicht aantallen'!$A:$A,'Objectenoverzicht aantallen'!M:M)*'Calculatie sheet'!$R85+LOOKUP('Calculatie sheet'!$E$2,'Objectenoverzicht aantallen'!$A:$A,'Objectenoverzicht aantallen'!N:N)*'Calculatie sheet'!$R85+LOOKUP('Calculatie sheet'!$E$2,'Objectenoverzicht aantallen'!$A:$A,'Objectenoverzicht aantallen'!O:O)*'Calculatie sheet'!$R85)/1000</f>
        <v>0</v>
      </c>
      <c r="W4" s="760" t="s">
        <v>5</v>
      </c>
      <c r="X4" s="571">
        <f>(LOOKUP('Calculatie sheet'!$R$2,'Objectenoverzicht aantallen'!$A:$A,'Objectenoverzicht aantallen'!Q:Q)*'Calculatie sheet'!$R$85)/1000</f>
        <v>0</v>
      </c>
      <c r="Y4" s="571">
        <f>(LOOKUP('Calculatie sheet'!$R$2,'Objectenoverzicht aantallen'!$A:$A,'Objectenoverzicht aantallen'!R:R)*'Calculatie sheet'!$R$85)/1000</f>
        <v>0</v>
      </c>
      <c r="Z4" s="571">
        <f>(LOOKUP('Calculatie sheet'!$R$2,'Objectenoverzicht aantallen'!$A:$A,'Objectenoverzicht aantallen'!S:S)*'Calculatie sheet'!$R$85)/1000</f>
        <v>0</v>
      </c>
      <c r="AA4" s="571">
        <f>(LOOKUP('Calculatie sheet'!$R$2,'Objectenoverzicht aantallen'!$A:$A,'Objectenoverzicht aantallen'!T:T)*'Calculatie sheet'!$R$85)/1000</f>
        <v>0</v>
      </c>
      <c r="AB4" s="571">
        <f>(LOOKUP('Calculatie sheet'!$R$2,'Objectenoverzicht aantallen'!$A:$A,'Objectenoverzicht aantallen'!U:U)*'Calculatie sheet'!$R$85)/1000</f>
        <v>0</v>
      </c>
      <c r="AC4" s="571">
        <f>(LOOKUP('Calculatie sheet'!$R$2,'Objectenoverzicht aantallen'!$A:$A,'Objectenoverzicht aantallen'!V:V)*'Calculatie sheet'!$R$85)/1000</f>
        <v>0</v>
      </c>
      <c r="AD4" s="571">
        <f>(LOOKUP('Calculatie sheet'!$R$2,'Objectenoverzicht aantallen'!$A:$A,'Objectenoverzicht aantallen'!W:W)*'Calculatie sheet'!$R$85)/1000</f>
        <v>0</v>
      </c>
      <c r="AE4" s="571">
        <f>(LOOKUP('Calculatie sheet'!$R$2,'Objectenoverzicht aantallen'!$A:$A,'Objectenoverzicht aantallen'!X:X)*'Calculatie sheet'!$R$85)/1000</f>
        <v>0</v>
      </c>
      <c r="AF4" s="571">
        <f>(LOOKUP('Calculatie sheet'!$R$2,'Objectenoverzicht aantallen'!$A:$A,'Objectenoverzicht aantallen'!S:S)*'Calculatie sheet'!$R$85)/1000</f>
        <v>0</v>
      </c>
      <c r="AG4" s="571">
        <f>(LOOKUP('Calculatie sheet'!$R$2,'Objectenoverzicht aantallen'!$A:$A,'Objectenoverzicht aantallen'!Z:Z)*'Calculatie sheet'!$R$85)/1000</f>
        <v>0</v>
      </c>
      <c r="AH4" s="571">
        <f>(LOOKUP('Calculatie sheet'!$R$2,'Objectenoverzicht aantallen'!$A:$A,'Objectenoverzicht aantallen'!AA:AA)*'Calculatie sheet'!$R$85)/1000</f>
        <v>0</v>
      </c>
    </row>
    <row r="5" spans="1:34" x14ac:dyDescent="0.2">
      <c r="B5" s="577" t="s">
        <v>673</v>
      </c>
      <c r="C5" s="45">
        <f>'Calculatie sheet'!R86</f>
        <v>-106.32</v>
      </c>
      <c r="E5" s="577" t="s">
        <v>673</v>
      </c>
      <c r="H5" s="572">
        <f>C5*'Calculatie sheet'!$R$7</f>
        <v>0</v>
      </c>
      <c r="J5" s="577" t="s">
        <v>673</v>
      </c>
      <c r="K5" s="571">
        <f>(LOOKUP('Calculatie sheet'!$R$2,'Objectenoverzicht aantallen'!$A:$A,'Objectenoverzicht aantallen'!$C:$C)*'Calculatie sheet'!$R86+LOOKUP('Calculatie sheet'!$R$2,'Objectenoverzicht aantallen'!$A:$A,'Objectenoverzicht aantallen'!E:E)*'Calculatie sheet'!$R86)/1000</f>
        <v>0</v>
      </c>
      <c r="L5" s="571">
        <f>(LOOKUP('Calculatie sheet'!$R$2,'Objectenoverzicht aantallen'!$A:$A,'Objectenoverzicht aantallen'!$C:$C)*'Calculatie sheet'!$R86+LOOKUP('Calculatie sheet'!$E$2,'Objectenoverzicht aantallen'!$A:$A,'Objectenoverzicht aantallen'!E:E)*'Calculatie sheet'!$R86+LOOKUP('Calculatie sheet'!$E$2,'Objectenoverzicht aantallen'!$A:$A,'Objectenoverzicht aantallen'!F:F)*'Calculatie sheet'!$R86)/1000</f>
        <v>0</v>
      </c>
      <c r="M5" s="571">
        <f>(LOOKUP('Calculatie sheet'!$R$2,'Objectenoverzicht aantallen'!$A:$A,'Objectenoverzicht aantallen'!$C:$C)*'Calculatie sheet'!$R86+LOOKUP('Calculatie sheet'!$E$2,'Objectenoverzicht aantallen'!$A:$A,'Objectenoverzicht aantallen'!E:E)*'Calculatie sheet'!$R86+LOOKUP('Calculatie sheet'!$E$2,'Objectenoverzicht aantallen'!$A:$A,'Objectenoverzicht aantallen'!F:F)*'Calculatie sheet'!$R86+LOOKUP('Calculatie sheet'!$E$2,'Objectenoverzicht aantallen'!$A:$A,'Objectenoverzicht aantallen'!G:G)*'Calculatie sheet'!$R86)/1000</f>
        <v>0</v>
      </c>
      <c r="N5" s="571">
        <f>(LOOKUP('Calculatie sheet'!$R$2,'Objectenoverzicht aantallen'!$A:$A,'Objectenoverzicht aantallen'!$C:$C)*'Calculatie sheet'!$R86+LOOKUP('Calculatie sheet'!$E$2,'Objectenoverzicht aantallen'!$A:$A,'Objectenoverzicht aantallen'!E:E)*'Calculatie sheet'!$R86+LOOKUP('Calculatie sheet'!$E$2,'Objectenoverzicht aantallen'!$A:$A,'Objectenoverzicht aantallen'!F:F)*'Calculatie sheet'!$R86+LOOKUP('Calculatie sheet'!$E$2,'Objectenoverzicht aantallen'!$A:$A,'Objectenoverzicht aantallen'!G:G)*'Calculatie sheet'!$R86+LOOKUP('Calculatie sheet'!$E$2,'Objectenoverzicht aantallen'!$A:$A,'Objectenoverzicht aantallen'!H:H)*'Calculatie sheet'!$R86)/1000</f>
        <v>0</v>
      </c>
      <c r="O5" s="571">
        <f>(LOOKUP('Calculatie sheet'!$R$2,'Objectenoverzicht aantallen'!$A:$A,'Objectenoverzicht aantallen'!$C:$C)*'Calculatie sheet'!$R86+LOOKUP('Calculatie sheet'!$E$2,'Objectenoverzicht aantallen'!$A:$A,'Objectenoverzicht aantallen'!E:E)*'Calculatie sheet'!$R86+LOOKUP('Calculatie sheet'!$E$2,'Objectenoverzicht aantallen'!$A:$A,'Objectenoverzicht aantallen'!F:F)*'Calculatie sheet'!$R86+LOOKUP('Calculatie sheet'!$E$2,'Objectenoverzicht aantallen'!$A:$A,'Objectenoverzicht aantallen'!G:G)*'Calculatie sheet'!$R86+LOOKUP('Calculatie sheet'!$E$2,'Objectenoverzicht aantallen'!$A:$A,'Objectenoverzicht aantallen'!H:H)*'Calculatie sheet'!$R86+LOOKUP('Calculatie sheet'!$E$2,'Objectenoverzicht aantallen'!$A:$A,'Objectenoverzicht aantallen'!I:I)*'Calculatie sheet'!$R86)/1000</f>
        <v>0</v>
      </c>
      <c r="P5" s="571">
        <f>(LOOKUP('Calculatie sheet'!$R$2,'Objectenoverzicht aantallen'!$A:$A,'Objectenoverzicht aantallen'!$C:$C)*'Calculatie sheet'!$R86+LOOKUP('Calculatie sheet'!$E$2,'Objectenoverzicht aantallen'!$A:$A,'Objectenoverzicht aantallen'!E:E)*'Calculatie sheet'!$R86+LOOKUP('Calculatie sheet'!$E$2,'Objectenoverzicht aantallen'!$A:$A,'Objectenoverzicht aantallen'!F:F)*'Calculatie sheet'!$R86+LOOKUP('Calculatie sheet'!$E$2,'Objectenoverzicht aantallen'!$A:$A,'Objectenoverzicht aantallen'!G:G)*'Calculatie sheet'!$R86+LOOKUP('Calculatie sheet'!$E$2,'Objectenoverzicht aantallen'!$A:$A,'Objectenoverzicht aantallen'!H:H)*'Calculatie sheet'!$R86+LOOKUP('Calculatie sheet'!$E$2,'Objectenoverzicht aantallen'!$A:$A,'Objectenoverzicht aantallen'!I:I)*'Calculatie sheet'!$R86+LOOKUP('Calculatie sheet'!$E$2,'Objectenoverzicht aantallen'!$A:$A,'Objectenoverzicht aantallen'!J:J)*'Calculatie sheet'!$R86)/1000</f>
        <v>0</v>
      </c>
      <c r="Q5" s="571">
        <f>(LOOKUP('Calculatie sheet'!$R$2,'Objectenoverzicht aantallen'!$A:$A,'Objectenoverzicht aantallen'!$C:$C)*'Calculatie sheet'!$R86+LOOKUP('Calculatie sheet'!$E$2,'Objectenoverzicht aantallen'!$A:$A,'Objectenoverzicht aantallen'!E:E)*'Calculatie sheet'!$R86+LOOKUP('Calculatie sheet'!$E$2,'Objectenoverzicht aantallen'!$A:$A,'Objectenoverzicht aantallen'!F:F)*'Calculatie sheet'!$R86+LOOKUP('Calculatie sheet'!$E$2,'Objectenoverzicht aantallen'!$A:$A,'Objectenoverzicht aantallen'!G:G)*'Calculatie sheet'!$R86+LOOKUP('Calculatie sheet'!$E$2,'Objectenoverzicht aantallen'!$A:$A,'Objectenoverzicht aantallen'!H:H)*'Calculatie sheet'!$R86+LOOKUP('Calculatie sheet'!$E$2,'Objectenoverzicht aantallen'!$A:$A,'Objectenoverzicht aantallen'!I:I)*'Calculatie sheet'!$R86+LOOKUP('Calculatie sheet'!$E$2,'Objectenoverzicht aantallen'!$A:$A,'Objectenoverzicht aantallen'!J:J)*'Calculatie sheet'!$R86+LOOKUP('Calculatie sheet'!$E$2,'Objectenoverzicht aantallen'!$A:$A,'Objectenoverzicht aantallen'!K:K)*'Calculatie sheet'!$R86)/1000</f>
        <v>0</v>
      </c>
      <c r="R5" s="571">
        <f>(LOOKUP('Calculatie sheet'!$R$2,'Objectenoverzicht aantallen'!$A:$A,'Objectenoverzicht aantallen'!$C:$C)*'Calculatie sheet'!$R86+LOOKUP('Calculatie sheet'!$E$2,'Objectenoverzicht aantallen'!$A:$A,'Objectenoverzicht aantallen'!E:E)*'Calculatie sheet'!$R86+LOOKUP('Calculatie sheet'!$E$2,'Objectenoverzicht aantallen'!$A:$A,'Objectenoverzicht aantallen'!F:F)*'Calculatie sheet'!$R86+LOOKUP('Calculatie sheet'!$E$2,'Objectenoverzicht aantallen'!$A:$A,'Objectenoverzicht aantallen'!G:G)*'Calculatie sheet'!$R86+LOOKUP('Calculatie sheet'!$E$2,'Objectenoverzicht aantallen'!$A:$A,'Objectenoverzicht aantallen'!H:H)*'Calculatie sheet'!$R86+LOOKUP('Calculatie sheet'!$E$2,'Objectenoverzicht aantallen'!$A:$A,'Objectenoverzicht aantallen'!I:I)*'Calculatie sheet'!$R86+LOOKUP('Calculatie sheet'!$E$2,'Objectenoverzicht aantallen'!$A:$A,'Objectenoverzicht aantallen'!J:J)*'Calculatie sheet'!$R86+LOOKUP('Calculatie sheet'!$E$2,'Objectenoverzicht aantallen'!$A:$A,'Objectenoverzicht aantallen'!K:K)*'Calculatie sheet'!$R86+LOOKUP('Calculatie sheet'!$E$2,'Objectenoverzicht aantallen'!$A:$A,'Objectenoverzicht aantallen'!L:L)*'Calculatie sheet'!$R86)/1000</f>
        <v>0</v>
      </c>
      <c r="S5" s="571">
        <f>(LOOKUP('Calculatie sheet'!$R$2,'Objectenoverzicht aantallen'!$A:$A,'Objectenoverzicht aantallen'!$C:$C)*'Calculatie sheet'!$R86+LOOKUP('Calculatie sheet'!$E$2,'Objectenoverzicht aantallen'!$A:$A,'Objectenoverzicht aantallen'!E:E)*'Calculatie sheet'!$R86+LOOKUP('Calculatie sheet'!$E$2,'Objectenoverzicht aantallen'!$A:$A,'Objectenoverzicht aantallen'!F:F)*'Calculatie sheet'!$R86+LOOKUP('Calculatie sheet'!$E$2,'Objectenoverzicht aantallen'!$A:$A,'Objectenoverzicht aantallen'!G:G)*'Calculatie sheet'!$R86+LOOKUP('Calculatie sheet'!$E$2,'Objectenoverzicht aantallen'!$A:$A,'Objectenoverzicht aantallen'!H:H)*'Calculatie sheet'!$R86+LOOKUP('Calculatie sheet'!$E$2,'Objectenoverzicht aantallen'!$A:$A,'Objectenoverzicht aantallen'!I:I)*'Calculatie sheet'!$R86+LOOKUP('Calculatie sheet'!$E$2,'Objectenoverzicht aantallen'!$A:$A,'Objectenoverzicht aantallen'!J:J)*'Calculatie sheet'!$R86+LOOKUP('Calculatie sheet'!$E$2,'Objectenoverzicht aantallen'!$A:$A,'Objectenoverzicht aantallen'!K:K)*'Calculatie sheet'!$R86+LOOKUP('Calculatie sheet'!$E$2,'Objectenoverzicht aantallen'!$A:$A,'Objectenoverzicht aantallen'!L:L)*'Calculatie sheet'!$R86+LOOKUP('Calculatie sheet'!$E$2,'Objectenoverzicht aantallen'!$A:$A,'Objectenoverzicht aantallen'!M:M)*'Calculatie sheet'!$R86)/1000</f>
        <v>0</v>
      </c>
      <c r="T5" s="571">
        <f>(LOOKUP('Calculatie sheet'!$R$2,'Objectenoverzicht aantallen'!$A:$A,'Objectenoverzicht aantallen'!$C:$C)*'Calculatie sheet'!$R86+LOOKUP('Calculatie sheet'!$E$2,'Objectenoverzicht aantallen'!$A:$A,'Objectenoverzicht aantallen'!E:E)*'Calculatie sheet'!$R86+LOOKUP('Calculatie sheet'!$E$2,'Objectenoverzicht aantallen'!$A:$A,'Objectenoverzicht aantallen'!F:F)*'Calculatie sheet'!$R86+LOOKUP('Calculatie sheet'!$E$2,'Objectenoverzicht aantallen'!$A:$A,'Objectenoverzicht aantallen'!G:G)*'Calculatie sheet'!$R86+LOOKUP('Calculatie sheet'!$E$2,'Objectenoverzicht aantallen'!$A:$A,'Objectenoverzicht aantallen'!H:H)*'Calculatie sheet'!$R86+LOOKUP('Calculatie sheet'!$E$2,'Objectenoverzicht aantallen'!$A:$A,'Objectenoverzicht aantallen'!I:I)*'Calculatie sheet'!$R86+LOOKUP('Calculatie sheet'!$E$2,'Objectenoverzicht aantallen'!$A:$A,'Objectenoverzicht aantallen'!J:J)*'Calculatie sheet'!$R86+LOOKUP('Calculatie sheet'!$E$2,'Objectenoverzicht aantallen'!$A:$A,'Objectenoverzicht aantallen'!K:K)*'Calculatie sheet'!$R86+LOOKUP('Calculatie sheet'!$E$2,'Objectenoverzicht aantallen'!$A:$A,'Objectenoverzicht aantallen'!L:L)*'Calculatie sheet'!$R86+LOOKUP('Calculatie sheet'!$E$2,'Objectenoverzicht aantallen'!$A:$A,'Objectenoverzicht aantallen'!M:M)*'Calculatie sheet'!$R86+LOOKUP('Calculatie sheet'!$E$2,'Objectenoverzicht aantallen'!$A:$A,'Objectenoverzicht aantallen'!N:N)*'Calculatie sheet'!$R86)/1000</f>
        <v>0</v>
      </c>
      <c r="U5" s="571">
        <f>(LOOKUP('Calculatie sheet'!$R$2,'Objectenoverzicht aantallen'!$A:$A,'Objectenoverzicht aantallen'!$C:$C)*'Calculatie sheet'!$R86+LOOKUP('Calculatie sheet'!$E$2,'Objectenoverzicht aantallen'!$A:$A,'Objectenoverzicht aantallen'!E:E)*'Calculatie sheet'!$R86+LOOKUP('Calculatie sheet'!$E$2,'Objectenoverzicht aantallen'!$A:$A,'Objectenoverzicht aantallen'!F:F)*'Calculatie sheet'!$R86+LOOKUP('Calculatie sheet'!$E$2,'Objectenoverzicht aantallen'!$A:$A,'Objectenoverzicht aantallen'!G:G)*'Calculatie sheet'!$R86+LOOKUP('Calculatie sheet'!$E$2,'Objectenoverzicht aantallen'!$A:$A,'Objectenoverzicht aantallen'!H:H)*'Calculatie sheet'!$R86+LOOKUP('Calculatie sheet'!$E$2,'Objectenoverzicht aantallen'!$A:$A,'Objectenoverzicht aantallen'!I:I)*'Calculatie sheet'!$R86+LOOKUP('Calculatie sheet'!$E$2,'Objectenoverzicht aantallen'!$A:$A,'Objectenoverzicht aantallen'!J:J)*'Calculatie sheet'!$R86+LOOKUP('Calculatie sheet'!$E$2,'Objectenoverzicht aantallen'!$A:$A,'Objectenoverzicht aantallen'!K:K)*'Calculatie sheet'!$R86+LOOKUP('Calculatie sheet'!$E$2,'Objectenoverzicht aantallen'!$A:$A,'Objectenoverzicht aantallen'!L:L)*'Calculatie sheet'!$R86+LOOKUP('Calculatie sheet'!$E$2,'Objectenoverzicht aantallen'!$A:$A,'Objectenoverzicht aantallen'!M:M)*'Calculatie sheet'!$R86+LOOKUP('Calculatie sheet'!$E$2,'Objectenoverzicht aantallen'!$A:$A,'Objectenoverzicht aantallen'!N:N)*'Calculatie sheet'!$R86+LOOKUP('Calculatie sheet'!$E$2,'Objectenoverzicht aantallen'!$A:$A,'Objectenoverzicht aantallen'!O:O)*'Calculatie sheet'!$R86)/1000</f>
        <v>0</v>
      </c>
      <c r="W5" s="577" t="s">
        <v>673</v>
      </c>
      <c r="X5" s="571">
        <f>(LOOKUP('Calculatie sheet'!$R$2,'Objectenoverzicht aantallen'!$A:$A,'Objectenoverzicht aantallen'!Q:Q)*'Calculatie sheet'!$R$86)/1000</f>
        <v>0</v>
      </c>
      <c r="Y5" s="571">
        <f>(LOOKUP('Calculatie sheet'!$R$2,'Objectenoverzicht aantallen'!$A:$A,'Objectenoverzicht aantallen'!R:R)*'Calculatie sheet'!$R$86)/1000</f>
        <v>0</v>
      </c>
      <c r="Z5" s="571">
        <f>(LOOKUP('Calculatie sheet'!$R$2,'Objectenoverzicht aantallen'!$A:$A,'Objectenoverzicht aantallen'!S:S)*'Calculatie sheet'!$R$86)/1000</f>
        <v>0</v>
      </c>
      <c r="AA5" s="571">
        <f>(LOOKUP('Calculatie sheet'!$R$2,'Objectenoverzicht aantallen'!$A:$A,'Objectenoverzicht aantallen'!T:T)*'Calculatie sheet'!$R$86)/1000</f>
        <v>0</v>
      </c>
      <c r="AB5" s="571">
        <f>(LOOKUP('Calculatie sheet'!$R$2,'Objectenoverzicht aantallen'!$A:$A,'Objectenoverzicht aantallen'!U:U)*'Calculatie sheet'!$R$86)/1000</f>
        <v>0</v>
      </c>
      <c r="AC5" s="571">
        <f>(LOOKUP('Calculatie sheet'!$R$2,'Objectenoverzicht aantallen'!$A:$A,'Objectenoverzicht aantallen'!V:V)*'Calculatie sheet'!$R$86)/1000</f>
        <v>0</v>
      </c>
      <c r="AD5" s="571">
        <f>(LOOKUP('Calculatie sheet'!$R$2,'Objectenoverzicht aantallen'!$A:$A,'Objectenoverzicht aantallen'!W:W)*'Calculatie sheet'!$R$86)/1000</f>
        <v>0</v>
      </c>
      <c r="AE5" s="571">
        <f>(LOOKUP('Calculatie sheet'!$R$2,'Objectenoverzicht aantallen'!$A:$A,'Objectenoverzicht aantallen'!X:X)*'Calculatie sheet'!$R$86)/1000</f>
        <v>0</v>
      </c>
      <c r="AF5" s="571">
        <f>(LOOKUP('Calculatie sheet'!$R$2,'Objectenoverzicht aantallen'!$A:$A,'Objectenoverzicht aantallen'!S:S)*'Calculatie sheet'!$R$86)/1000</f>
        <v>0</v>
      </c>
      <c r="AG5" s="571">
        <f>(LOOKUP('Calculatie sheet'!$R$2,'Objectenoverzicht aantallen'!$A:$A,'Objectenoverzicht aantallen'!Z:Z)*'Calculatie sheet'!$R$86)/1000</f>
        <v>0</v>
      </c>
      <c r="AH5" s="571">
        <f>(LOOKUP('Calculatie sheet'!$R$2,'Objectenoverzicht aantallen'!$A:$A,'Objectenoverzicht aantallen'!AA:AA)*'Calculatie sheet'!$R$86)/1000</f>
        <v>0</v>
      </c>
    </row>
  </sheetData>
  <pageMargins left="0.7" right="0.7" top="0.75" bottom="0.75" header="0.3" footer="0.3"/>
  <pageSetup paperSize="9" orientation="portrait" horizontalDpi="0" verticalDpi="0"/>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A6741-6C39-9D4C-A0BB-536B08688BD3}">
  <dimension ref="A1:AH5"/>
  <sheetViews>
    <sheetView topLeftCell="E1" workbookViewId="0">
      <selection activeCell="W2" sqref="W2:W5"/>
    </sheetView>
  </sheetViews>
  <sheetFormatPr baseColWidth="10" defaultColWidth="11" defaultRowHeight="16" x14ac:dyDescent="0.2"/>
  <cols>
    <col min="1" max="1" width="27.33203125" bestFit="1" customWidth="1"/>
    <col min="8" max="8" width="10.6640625" bestFit="1" customWidth="1"/>
    <col min="11" max="21" width="12.1640625" bestFit="1" customWidth="1"/>
  </cols>
  <sheetData>
    <row r="1" spans="1:34" x14ac:dyDescent="0.2">
      <c r="A1" s="149" t="str">
        <f>'Calculatie sheet'!S3</f>
        <v>Dunne deklaag 500 &lt; VA &lt; 1.500 (normaal en zwaar belast)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sheet'!S83</f>
        <v>66.825795304125279</v>
      </c>
      <c r="E2" s="758" t="s">
        <v>965</v>
      </c>
      <c r="H2" s="572">
        <f>C2*'Calculatie sheet'!$S$7</f>
        <v>0</v>
      </c>
      <c r="J2" s="758" t="s">
        <v>965</v>
      </c>
      <c r="K2" s="571">
        <f>(LOOKUP('Calculatie sheet'!$S$2,'Objectenoverzicht aantallen'!$A:$A,'Objectenoverzicht aantallen'!$C:$C)*'Calculatie sheet'!$S83+LOOKUP('Calculatie sheet'!$E$2,'Objectenoverzicht aantallen'!$A:$A,'Objectenoverzicht aantallen'!E:E)*'Calculatie sheet'!$S83)/1000</f>
        <v>0</v>
      </c>
      <c r="L2" s="571">
        <f>(LOOKUP('Calculatie sheet'!$S$2,'Objectenoverzicht aantallen'!$A:$A,'Objectenoverzicht aantallen'!$C:$C)*'Calculatie sheet'!$S83+LOOKUP('Calculatie sheet'!$E$2,'Objectenoverzicht aantallen'!$A:$A,'Objectenoverzicht aantallen'!E:E)*'Calculatie sheet'!$S83+LOOKUP('Calculatie sheet'!$E$2,'Objectenoverzicht aantallen'!$A:$A,'Objectenoverzicht aantallen'!F:F)*'Calculatie sheet'!$S83)/1000</f>
        <v>0</v>
      </c>
      <c r="M2" s="571">
        <f>(LOOKUP('Calculatie sheet'!$S$2,'Objectenoverzicht aantallen'!$A:$A,'Objectenoverzicht aantallen'!$C:$C)*'Calculatie sheet'!$S83+LOOKUP('Calculatie sheet'!$E$2,'Objectenoverzicht aantallen'!$A:$A,'Objectenoverzicht aantallen'!E:E)*'Calculatie sheet'!$S83+LOOKUP('Calculatie sheet'!$E$2,'Objectenoverzicht aantallen'!$A:$A,'Objectenoverzicht aantallen'!F:F)*'Calculatie sheet'!$S83+LOOKUP('Calculatie sheet'!$E$2,'Objectenoverzicht aantallen'!$A:$A,'Objectenoverzicht aantallen'!G:G)*'Calculatie sheet'!$S83)/1000</f>
        <v>0</v>
      </c>
      <c r="N2" s="571">
        <f>(LOOKUP('Calculatie sheet'!$S$2,'Objectenoverzicht aantallen'!$A:$A,'Objectenoverzicht aantallen'!$C:$C)*'Calculatie sheet'!$S83+LOOKUP('Calculatie sheet'!$E$2,'Objectenoverzicht aantallen'!$A:$A,'Objectenoverzicht aantallen'!E:E)*'Calculatie sheet'!$S83+LOOKUP('Calculatie sheet'!$E$2,'Objectenoverzicht aantallen'!$A:$A,'Objectenoverzicht aantallen'!F:F)*'Calculatie sheet'!$S83+LOOKUP('Calculatie sheet'!$E$2,'Objectenoverzicht aantallen'!$A:$A,'Objectenoverzicht aantallen'!G:G)*'Calculatie sheet'!$S83+LOOKUP('Calculatie sheet'!$E$2,'Objectenoverzicht aantallen'!$A:$A,'Objectenoverzicht aantallen'!H:H)*'Calculatie sheet'!$S83)/1000</f>
        <v>0</v>
      </c>
      <c r="O2" s="571">
        <f>(LOOKUP('Calculatie sheet'!$S$2,'Objectenoverzicht aantallen'!$A:$A,'Objectenoverzicht aantallen'!$C:$C)*'Calculatie sheet'!$S83+LOOKUP('Calculatie sheet'!$E$2,'Objectenoverzicht aantallen'!$A:$A,'Objectenoverzicht aantallen'!E:E)*'Calculatie sheet'!$S83+LOOKUP('Calculatie sheet'!$E$2,'Objectenoverzicht aantallen'!$A:$A,'Objectenoverzicht aantallen'!F:F)*'Calculatie sheet'!$S83+LOOKUP('Calculatie sheet'!$E$2,'Objectenoverzicht aantallen'!$A:$A,'Objectenoverzicht aantallen'!G:G)*'Calculatie sheet'!$S83+LOOKUP('Calculatie sheet'!$E$2,'Objectenoverzicht aantallen'!$A:$A,'Objectenoverzicht aantallen'!H:H)*'Calculatie sheet'!$S83+LOOKUP('Calculatie sheet'!$E$2,'Objectenoverzicht aantallen'!$A:$A,'Objectenoverzicht aantallen'!I:I)*'Calculatie sheet'!$S83)/1000</f>
        <v>0</v>
      </c>
      <c r="P2" s="571">
        <f>(LOOKUP('Calculatie sheet'!$S$2,'Objectenoverzicht aantallen'!$A:$A,'Objectenoverzicht aantallen'!$C:$C)*'Calculatie sheet'!$S83+LOOKUP('Calculatie sheet'!$E$2,'Objectenoverzicht aantallen'!$A:$A,'Objectenoverzicht aantallen'!E:E)*'Calculatie sheet'!$S83+LOOKUP('Calculatie sheet'!$E$2,'Objectenoverzicht aantallen'!$A:$A,'Objectenoverzicht aantallen'!F:F)*'Calculatie sheet'!$S83+LOOKUP('Calculatie sheet'!$E$2,'Objectenoverzicht aantallen'!$A:$A,'Objectenoverzicht aantallen'!G:G)*'Calculatie sheet'!$S83+LOOKUP('Calculatie sheet'!$E$2,'Objectenoverzicht aantallen'!$A:$A,'Objectenoverzicht aantallen'!H:H)*'Calculatie sheet'!$S83+LOOKUP('Calculatie sheet'!$E$2,'Objectenoverzicht aantallen'!$A:$A,'Objectenoverzicht aantallen'!I:I)*'Calculatie sheet'!$S83+LOOKUP('Calculatie sheet'!$E$2,'Objectenoverzicht aantallen'!$A:$A,'Objectenoverzicht aantallen'!J:J)*'Calculatie sheet'!$S83)/1000</f>
        <v>0</v>
      </c>
      <c r="Q2" s="571">
        <f>(LOOKUP('Calculatie sheet'!$S$2,'Objectenoverzicht aantallen'!$A:$A,'Objectenoverzicht aantallen'!$C:$C)*'Calculatie sheet'!$S83+LOOKUP('Calculatie sheet'!$E$2,'Objectenoverzicht aantallen'!$A:$A,'Objectenoverzicht aantallen'!E:E)*'Calculatie sheet'!$S83+LOOKUP('Calculatie sheet'!$E$2,'Objectenoverzicht aantallen'!$A:$A,'Objectenoverzicht aantallen'!F:F)*'Calculatie sheet'!$S83+LOOKUP('Calculatie sheet'!$E$2,'Objectenoverzicht aantallen'!$A:$A,'Objectenoverzicht aantallen'!G:G)*'Calculatie sheet'!$S83+LOOKUP('Calculatie sheet'!$E$2,'Objectenoverzicht aantallen'!$A:$A,'Objectenoverzicht aantallen'!H:H)*'Calculatie sheet'!$S83+LOOKUP('Calculatie sheet'!$E$2,'Objectenoverzicht aantallen'!$A:$A,'Objectenoverzicht aantallen'!I:I)*'Calculatie sheet'!$S83+LOOKUP('Calculatie sheet'!$E$2,'Objectenoverzicht aantallen'!$A:$A,'Objectenoverzicht aantallen'!J:J)*'Calculatie sheet'!$S83+LOOKUP('Calculatie sheet'!$E$2,'Objectenoverzicht aantallen'!$A:$A,'Objectenoverzicht aantallen'!K:K)*'Calculatie sheet'!$S83)/1000</f>
        <v>0</v>
      </c>
      <c r="R2" s="571">
        <f>(LOOKUP('Calculatie sheet'!$S$2,'Objectenoverzicht aantallen'!$A:$A,'Objectenoverzicht aantallen'!$C:$C)*'Calculatie sheet'!$S83+LOOKUP('Calculatie sheet'!$E$2,'Objectenoverzicht aantallen'!$A:$A,'Objectenoverzicht aantallen'!E:E)*'Calculatie sheet'!$S83+LOOKUP('Calculatie sheet'!$E$2,'Objectenoverzicht aantallen'!$A:$A,'Objectenoverzicht aantallen'!F:F)*'Calculatie sheet'!$S83+LOOKUP('Calculatie sheet'!$E$2,'Objectenoverzicht aantallen'!$A:$A,'Objectenoverzicht aantallen'!G:G)*'Calculatie sheet'!$S83+LOOKUP('Calculatie sheet'!$E$2,'Objectenoverzicht aantallen'!$A:$A,'Objectenoverzicht aantallen'!H:H)*'Calculatie sheet'!$S83+LOOKUP('Calculatie sheet'!$E$2,'Objectenoverzicht aantallen'!$A:$A,'Objectenoverzicht aantallen'!I:I)*'Calculatie sheet'!$S83+LOOKUP('Calculatie sheet'!$E$2,'Objectenoverzicht aantallen'!$A:$A,'Objectenoverzicht aantallen'!J:J)*'Calculatie sheet'!$S83+LOOKUP('Calculatie sheet'!$E$2,'Objectenoverzicht aantallen'!$A:$A,'Objectenoverzicht aantallen'!K:K)*'Calculatie sheet'!$S83+LOOKUP('Calculatie sheet'!$E$2,'Objectenoverzicht aantallen'!$A:$A,'Objectenoverzicht aantallen'!L:L)*'Calculatie sheet'!$S83)/1000</f>
        <v>0</v>
      </c>
      <c r="S2" s="571">
        <f>(LOOKUP('Calculatie sheet'!$S$2,'Objectenoverzicht aantallen'!$A:$A,'Objectenoverzicht aantallen'!$C:$C)*'Calculatie sheet'!$S83+LOOKUP('Calculatie sheet'!$E$2,'Objectenoverzicht aantallen'!$A:$A,'Objectenoverzicht aantallen'!E:E)*'Calculatie sheet'!$S83+LOOKUP('Calculatie sheet'!$E$2,'Objectenoverzicht aantallen'!$A:$A,'Objectenoverzicht aantallen'!F:F)*'Calculatie sheet'!$S83+LOOKUP('Calculatie sheet'!$E$2,'Objectenoverzicht aantallen'!$A:$A,'Objectenoverzicht aantallen'!G:G)*'Calculatie sheet'!$S83+LOOKUP('Calculatie sheet'!$E$2,'Objectenoverzicht aantallen'!$A:$A,'Objectenoverzicht aantallen'!H:H)*'Calculatie sheet'!$S83+LOOKUP('Calculatie sheet'!$E$2,'Objectenoverzicht aantallen'!$A:$A,'Objectenoverzicht aantallen'!I:I)*'Calculatie sheet'!$S83+LOOKUP('Calculatie sheet'!$E$2,'Objectenoverzicht aantallen'!$A:$A,'Objectenoverzicht aantallen'!J:J)*'Calculatie sheet'!$S83+LOOKUP('Calculatie sheet'!$E$2,'Objectenoverzicht aantallen'!$A:$A,'Objectenoverzicht aantallen'!K:K)*'Calculatie sheet'!$S83+LOOKUP('Calculatie sheet'!$E$2,'Objectenoverzicht aantallen'!$A:$A,'Objectenoverzicht aantallen'!L:L)*'Calculatie sheet'!$S83+LOOKUP('Calculatie sheet'!$E$2,'Objectenoverzicht aantallen'!$A:$A,'Objectenoverzicht aantallen'!M:M)*'Calculatie sheet'!$S83)/1000</f>
        <v>0</v>
      </c>
      <c r="T2" s="571">
        <f>(LOOKUP('Calculatie sheet'!$S$2,'Objectenoverzicht aantallen'!$A:$A,'Objectenoverzicht aantallen'!$C:$C)*'Calculatie sheet'!$S83+LOOKUP('Calculatie sheet'!$E$2,'Objectenoverzicht aantallen'!$A:$A,'Objectenoverzicht aantallen'!E:E)*'Calculatie sheet'!$S83+LOOKUP('Calculatie sheet'!$E$2,'Objectenoverzicht aantallen'!$A:$A,'Objectenoverzicht aantallen'!F:F)*'Calculatie sheet'!$S83+LOOKUP('Calculatie sheet'!$E$2,'Objectenoverzicht aantallen'!$A:$A,'Objectenoverzicht aantallen'!G:G)*'Calculatie sheet'!$S83+LOOKUP('Calculatie sheet'!$E$2,'Objectenoverzicht aantallen'!$A:$A,'Objectenoverzicht aantallen'!H:H)*'Calculatie sheet'!$S83+LOOKUP('Calculatie sheet'!$E$2,'Objectenoverzicht aantallen'!$A:$A,'Objectenoverzicht aantallen'!I:I)*'Calculatie sheet'!$S83+LOOKUP('Calculatie sheet'!$E$2,'Objectenoverzicht aantallen'!$A:$A,'Objectenoverzicht aantallen'!J:J)*'Calculatie sheet'!$S83+LOOKUP('Calculatie sheet'!$E$2,'Objectenoverzicht aantallen'!$A:$A,'Objectenoverzicht aantallen'!K:K)*'Calculatie sheet'!$S83+LOOKUP('Calculatie sheet'!$E$2,'Objectenoverzicht aantallen'!$A:$A,'Objectenoverzicht aantallen'!L:L)*'Calculatie sheet'!$S83+LOOKUP('Calculatie sheet'!$E$2,'Objectenoverzicht aantallen'!$A:$A,'Objectenoverzicht aantallen'!M:M)*'Calculatie sheet'!$S83+LOOKUP('Calculatie sheet'!$E$2,'Objectenoverzicht aantallen'!$A:$A,'Objectenoverzicht aantallen'!N:N)*'Calculatie sheet'!$S83)/1000</f>
        <v>0</v>
      </c>
      <c r="U2" s="571">
        <f>(LOOKUP('Calculatie sheet'!$S$2,'Objectenoverzicht aantallen'!$A:$A,'Objectenoverzicht aantallen'!$C:$C)*'Calculatie sheet'!$S83+LOOKUP('Calculatie sheet'!$E$2,'Objectenoverzicht aantallen'!$A:$A,'Objectenoverzicht aantallen'!E:E)*'Calculatie sheet'!$S83+LOOKUP('Calculatie sheet'!$E$2,'Objectenoverzicht aantallen'!$A:$A,'Objectenoverzicht aantallen'!F:F)*'Calculatie sheet'!$S83+LOOKUP('Calculatie sheet'!$E$2,'Objectenoverzicht aantallen'!$A:$A,'Objectenoverzicht aantallen'!G:G)*'Calculatie sheet'!$S83+LOOKUP('Calculatie sheet'!$E$2,'Objectenoverzicht aantallen'!$A:$A,'Objectenoverzicht aantallen'!H:H)*'Calculatie sheet'!$S83+LOOKUP('Calculatie sheet'!$E$2,'Objectenoverzicht aantallen'!$A:$A,'Objectenoverzicht aantallen'!I:I)*'Calculatie sheet'!$S83+LOOKUP('Calculatie sheet'!$E$2,'Objectenoverzicht aantallen'!$A:$A,'Objectenoverzicht aantallen'!J:J)*'Calculatie sheet'!$S83+LOOKUP('Calculatie sheet'!$E$2,'Objectenoverzicht aantallen'!$A:$A,'Objectenoverzicht aantallen'!K:K)*'Calculatie sheet'!$S83+LOOKUP('Calculatie sheet'!$E$2,'Objectenoverzicht aantallen'!$A:$A,'Objectenoverzicht aantallen'!L:L)*'Calculatie sheet'!$S83+LOOKUP('Calculatie sheet'!$E$2,'Objectenoverzicht aantallen'!$A:$A,'Objectenoverzicht aantallen'!M:M)*'Calculatie sheet'!$S83+LOOKUP('Calculatie sheet'!$E$2,'Objectenoverzicht aantallen'!$A:$A,'Objectenoverzicht aantallen'!N:N)*'Calculatie sheet'!$S83+LOOKUP('Calculatie sheet'!$E$2,'Objectenoverzicht aantallen'!$A:$A,'Objectenoverzicht aantallen'!O:O)*'Calculatie sheet'!$S83)/1000</f>
        <v>0</v>
      </c>
      <c r="W2" s="758" t="s">
        <v>965</v>
      </c>
      <c r="X2" s="571">
        <f>(LOOKUP('Calculatie sheet'!$S$2,'Objectenoverzicht aantallen'!$A:$A,'Objectenoverzicht aantallen'!E:E)*'Calculatie sheet'!$S$83)/1000</f>
        <v>0</v>
      </c>
      <c r="Y2" s="571">
        <f>(LOOKUP('Calculatie sheet'!$S$2,'Objectenoverzicht aantallen'!$A:$A,'Objectenoverzicht aantallen'!F:F)*'Calculatie sheet'!$S$83)/1000</f>
        <v>0</v>
      </c>
      <c r="Z2" s="571">
        <f>(LOOKUP('Calculatie sheet'!$S$2,'Objectenoverzicht aantallen'!$A:$A,'Objectenoverzicht aantallen'!G:G)*'Calculatie sheet'!$S$83)/1000</f>
        <v>0</v>
      </c>
      <c r="AA2" s="571">
        <f>(LOOKUP('Calculatie sheet'!$S$2,'Objectenoverzicht aantallen'!$A:$A,'Objectenoverzicht aantallen'!H:H)*'Calculatie sheet'!$S$83)/1000</f>
        <v>0</v>
      </c>
      <c r="AB2" s="571">
        <f>(LOOKUP('Calculatie sheet'!$S$2,'Objectenoverzicht aantallen'!$A:$A,'Objectenoverzicht aantallen'!I:I)*'Calculatie sheet'!$S$83)/1000</f>
        <v>0</v>
      </c>
      <c r="AC2" s="571">
        <f>(LOOKUP('Calculatie sheet'!$S$2,'Objectenoverzicht aantallen'!$A:$A,'Objectenoverzicht aantallen'!J:J)*'Calculatie sheet'!$S$83)/1000</f>
        <v>0</v>
      </c>
      <c r="AD2" s="571">
        <f>(LOOKUP('Calculatie sheet'!$S$2,'Objectenoverzicht aantallen'!$A:$A,'Objectenoverzicht aantallen'!K:K)*'Calculatie sheet'!$S$83)/1000</f>
        <v>0</v>
      </c>
      <c r="AE2" s="571">
        <f>(LOOKUP('Calculatie sheet'!$S$2,'Objectenoverzicht aantallen'!$A:$A,'Objectenoverzicht aantallen'!L:L)*'Calculatie sheet'!$S$83)/1000</f>
        <v>0</v>
      </c>
      <c r="AF2" s="571">
        <f>(LOOKUP('Calculatie sheet'!$S$2,'Objectenoverzicht aantallen'!$A:$A,'Objectenoverzicht aantallen'!M:M)*'Calculatie sheet'!$S$83)/1000</f>
        <v>0</v>
      </c>
      <c r="AG2" s="571">
        <f>(LOOKUP('Calculatie sheet'!$S$2,'Objectenoverzicht aantallen'!$A:$A,'Objectenoverzicht aantallen'!N:N)*'Calculatie sheet'!$S$83)/1000</f>
        <v>0</v>
      </c>
      <c r="AH2" s="571">
        <f>(LOOKUP('Calculatie sheet'!$S$2,'Objectenoverzicht aantallen'!$A:$A,'Objectenoverzicht aantallen'!O:O)*'Calculatie sheet'!$S$83)/1000</f>
        <v>0</v>
      </c>
    </row>
    <row r="3" spans="1:34" s="31" customFormat="1" x14ac:dyDescent="0.2">
      <c r="B3" s="759" t="s">
        <v>966</v>
      </c>
      <c r="C3" s="45">
        <f>'Calculatie sheet'!S84</f>
        <v>20.174204695874728</v>
      </c>
      <c r="D3"/>
      <c r="E3" s="759" t="s">
        <v>966</v>
      </c>
      <c r="F3"/>
      <c r="H3" s="572">
        <f>C3*'Calculatie sheet'!$S$7</f>
        <v>0</v>
      </c>
      <c r="I3"/>
      <c r="J3" s="759" t="s">
        <v>966</v>
      </c>
      <c r="K3" s="571">
        <f>(LOOKUP('Calculatie sheet'!$S$2,'Objectenoverzicht aantallen'!$A:$A,'Objectenoverzicht aantallen'!$C:$C)*'Calculatie sheet'!$S84+LOOKUP('Calculatie sheet'!$S$2,'Objectenoverzicht aantallen'!$A:$A,'Objectenoverzicht aantallen'!E:E)*'Calculatie sheet'!$S84)/1000</f>
        <v>0</v>
      </c>
      <c r="L3" s="571">
        <f>(LOOKUP('Calculatie sheet'!$S$2,'Objectenoverzicht aantallen'!$A:$A,'Objectenoverzicht aantallen'!$C:$C)*'Calculatie sheet'!$S84+LOOKUP('Calculatie sheet'!$E$2,'Objectenoverzicht aantallen'!$A:$A,'Objectenoverzicht aantallen'!E:E)*'Calculatie sheet'!$S84+LOOKUP('Calculatie sheet'!$E$2,'Objectenoverzicht aantallen'!$A:$A,'Objectenoverzicht aantallen'!F:F)*'Calculatie sheet'!$S84)/1000</f>
        <v>0</v>
      </c>
      <c r="M3" s="571">
        <f>(LOOKUP('Calculatie sheet'!$S$2,'Objectenoverzicht aantallen'!$A:$A,'Objectenoverzicht aantallen'!$C:$C)*'Calculatie sheet'!$S84+LOOKUP('Calculatie sheet'!$E$2,'Objectenoverzicht aantallen'!$A:$A,'Objectenoverzicht aantallen'!E:E)*'Calculatie sheet'!$S84+LOOKUP('Calculatie sheet'!$E$2,'Objectenoverzicht aantallen'!$A:$A,'Objectenoverzicht aantallen'!F:F)*'Calculatie sheet'!$S84+LOOKUP('Calculatie sheet'!$E$2,'Objectenoverzicht aantallen'!$A:$A,'Objectenoverzicht aantallen'!G:G)*'Calculatie sheet'!$S84)/1000</f>
        <v>0</v>
      </c>
      <c r="N3" s="571">
        <f>(LOOKUP('Calculatie sheet'!$S$2,'Objectenoverzicht aantallen'!$A:$A,'Objectenoverzicht aantallen'!$C:$C)*'Calculatie sheet'!$S84+LOOKUP('Calculatie sheet'!$E$2,'Objectenoverzicht aantallen'!$A:$A,'Objectenoverzicht aantallen'!E:E)*'Calculatie sheet'!$S84+LOOKUP('Calculatie sheet'!$E$2,'Objectenoverzicht aantallen'!$A:$A,'Objectenoverzicht aantallen'!F:F)*'Calculatie sheet'!$S84+LOOKUP('Calculatie sheet'!$E$2,'Objectenoverzicht aantallen'!$A:$A,'Objectenoverzicht aantallen'!G:G)*'Calculatie sheet'!$S84+LOOKUP('Calculatie sheet'!$E$2,'Objectenoverzicht aantallen'!$A:$A,'Objectenoverzicht aantallen'!H:H)*'Calculatie sheet'!$S84)/1000</f>
        <v>0</v>
      </c>
      <c r="O3" s="571">
        <f>(LOOKUP('Calculatie sheet'!$S$2,'Objectenoverzicht aantallen'!$A:$A,'Objectenoverzicht aantallen'!$C:$C)*'Calculatie sheet'!$S84+LOOKUP('Calculatie sheet'!$E$2,'Objectenoverzicht aantallen'!$A:$A,'Objectenoverzicht aantallen'!E:E)*'Calculatie sheet'!$S84+LOOKUP('Calculatie sheet'!$E$2,'Objectenoverzicht aantallen'!$A:$A,'Objectenoverzicht aantallen'!F:F)*'Calculatie sheet'!$S84+LOOKUP('Calculatie sheet'!$E$2,'Objectenoverzicht aantallen'!$A:$A,'Objectenoverzicht aantallen'!G:G)*'Calculatie sheet'!$S84+LOOKUP('Calculatie sheet'!$E$2,'Objectenoverzicht aantallen'!$A:$A,'Objectenoverzicht aantallen'!H:H)*'Calculatie sheet'!$S84+LOOKUP('Calculatie sheet'!$E$2,'Objectenoverzicht aantallen'!$A:$A,'Objectenoverzicht aantallen'!I:I)*'Calculatie sheet'!$S84)/1000</f>
        <v>0</v>
      </c>
      <c r="P3" s="571">
        <f>(LOOKUP('Calculatie sheet'!$S$2,'Objectenoverzicht aantallen'!$A:$A,'Objectenoverzicht aantallen'!$C:$C)*'Calculatie sheet'!$S84+LOOKUP('Calculatie sheet'!$E$2,'Objectenoverzicht aantallen'!$A:$A,'Objectenoverzicht aantallen'!E:E)*'Calculatie sheet'!$S84+LOOKUP('Calculatie sheet'!$E$2,'Objectenoverzicht aantallen'!$A:$A,'Objectenoverzicht aantallen'!F:F)*'Calculatie sheet'!$S84+LOOKUP('Calculatie sheet'!$E$2,'Objectenoverzicht aantallen'!$A:$A,'Objectenoverzicht aantallen'!G:G)*'Calculatie sheet'!$S84+LOOKUP('Calculatie sheet'!$E$2,'Objectenoverzicht aantallen'!$A:$A,'Objectenoverzicht aantallen'!H:H)*'Calculatie sheet'!$S84+LOOKUP('Calculatie sheet'!$E$2,'Objectenoverzicht aantallen'!$A:$A,'Objectenoverzicht aantallen'!I:I)*'Calculatie sheet'!$S84+LOOKUP('Calculatie sheet'!$E$2,'Objectenoverzicht aantallen'!$A:$A,'Objectenoverzicht aantallen'!J:J)*'Calculatie sheet'!$S84)/1000</f>
        <v>0</v>
      </c>
      <c r="Q3" s="571">
        <f>(LOOKUP('Calculatie sheet'!$S$2,'Objectenoverzicht aantallen'!$A:$A,'Objectenoverzicht aantallen'!$C:$C)*'Calculatie sheet'!$S84+LOOKUP('Calculatie sheet'!$E$2,'Objectenoverzicht aantallen'!$A:$A,'Objectenoverzicht aantallen'!E:E)*'Calculatie sheet'!$S84+LOOKUP('Calculatie sheet'!$E$2,'Objectenoverzicht aantallen'!$A:$A,'Objectenoverzicht aantallen'!F:F)*'Calculatie sheet'!$S84+LOOKUP('Calculatie sheet'!$E$2,'Objectenoverzicht aantallen'!$A:$A,'Objectenoverzicht aantallen'!G:G)*'Calculatie sheet'!$S84+LOOKUP('Calculatie sheet'!$E$2,'Objectenoverzicht aantallen'!$A:$A,'Objectenoverzicht aantallen'!H:H)*'Calculatie sheet'!$S84+LOOKUP('Calculatie sheet'!$E$2,'Objectenoverzicht aantallen'!$A:$A,'Objectenoverzicht aantallen'!I:I)*'Calculatie sheet'!$S84+LOOKUP('Calculatie sheet'!$E$2,'Objectenoverzicht aantallen'!$A:$A,'Objectenoverzicht aantallen'!J:J)*'Calculatie sheet'!$S84+LOOKUP('Calculatie sheet'!$E$2,'Objectenoverzicht aantallen'!$A:$A,'Objectenoverzicht aantallen'!K:K)*'Calculatie sheet'!$S84)/1000</f>
        <v>0</v>
      </c>
      <c r="R3" s="571">
        <f>(LOOKUP('Calculatie sheet'!$S$2,'Objectenoverzicht aantallen'!$A:$A,'Objectenoverzicht aantallen'!$C:$C)*'Calculatie sheet'!$S84+LOOKUP('Calculatie sheet'!$E$2,'Objectenoverzicht aantallen'!$A:$A,'Objectenoverzicht aantallen'!E:E)*'Calculatie sheet'!$S84+LOOKUP('Calculatie sheet'!$E$2,'Objectenoverzicht aantallen'!$A:$A,'Objectenoverzicht aantallen'!F:F)*'Calculatie sheet'!$S84+LOOKUP('Calculatie sheet'!$E$2,'Objectenoverzicht aantallen'!$A:$A,'Objectenoverzicht aantallen'!G:G)*'Calculatie sheet'!$S84+LOOKUP('Calculatie sheet'!$E$2,'Objectenoverzicht aantallen'!$A:$A,'Objectenoverzicht aantallen'!H:H)*'Calculatie sheet'!$S84+LOOKUP('Calculatie sheet'!$E$2,'Objectenoverzicht aantallen'!$A:$A,'Objectenoverzicht aantallen'!I:I)*'Calculatie sheet'!$S84+LOOKUP('Calculatie sheet'!$E$2,'Objectenoverzicht aantallen'!$A:$A,'Objectenoverzicht aantallen'!J:J)*'Calculatie sheet'!$S84+LOOKUP('Calculatie sheet'!$E$2,'Objectenoverzicht aantallen'!$A:$A,'Objectenoverzicht aantallen'!K:K)*'Calculatie sheet'!$S84+LOOKUP('Calculatie sheet'!$E$2,'Objectenoverzicht aantallen'!$A:$A,'Objectenoverzicht aantallen'!L:L)*'Calculatie sheet'!$S84)/1000</f>
        <v>0</v>
      </c>
      <c r="S3" s="571">
        <f>(LOOKUP('Calculatie sheet'!$S$2,'Objectenoverzicht aantallen'!$A:$A,'Objectenoverzicht aantallen'!$C:$C)*'Calculatie sheet'!$S84+LOOKUP('Calculatie sheet'!$E$2,'Objectenoverzicht aantallen'!$A:$A,'Objectenoverzicht aantallen'!E:E)*'Calculatie sheet'!$S84+LOOKUP('Calculatie sheet'!$E$2,'Objectenoverzicht aantallen'!$A:$A,'Objectenoverzicht aantallen'!F:F)*'Calculatie sheet'!$S84+LOOKUP('Calculatie sheet'!$E$2,'Objectenoverzicht aantallen'!$A:$A,'Objectenoverzicht aantallen'!G:G)*'Calculatie sheet'!$S84+LOOKUP('Calculatie sheet'!$E$2,'Objectenoverzicht aantallen'!$A:$A,'Objectenoverzicht aantallen'!H:H)*'Calculatie sheet'!$S84+LOOKUP('Calculatie sheet'!$E$2,'Objectenoverzicht aantallen'!$A:$A,'Objectenoverzicht aantallen'!I:I)*'Calculatie sheet'!$S84+LOOKUP('Calculatie sheet'!$E$2,'Objectenoverzicht aantallen'!$A:$A,'Objectenoverzicht aantallen'!J:J)*'Calculatie sheet'!$S84+LOOKUP('Calculatie sheet'!$E$2,'Objectenoverzicht aantallen'!$A:$A,'Objectenoverzicht aantallen'!K:K)*'Calculatie sheet'!$S84+LOOKUP('Calculatie sheet'!$E$2,'Objectenoverzicht aantallen'!$A:$A,'Objectenoverzicht aantallen'!L:L)*'Calculatie sheet'!$S84+LOOKUP('Calculatie sheet'!$E$2,'Objectenoverzicht aantallen'!$A:$A,'Objectenoverzicht aantallen'!M:M)*'Calculatie sheet'!$S84)/1000</f>
        <v>0</v>
      </c>
      <c r="T3" s="571">
        <f>(LOOKUP('Calculatie sheet'!$S$2,'Objectenoverzicht aantallen'!$A:$A,'Objectenoverzicht aantallen'!$C:$C)*'Calculatie sheet'!$S84+LOOKUP('Calculatie sheet'!$E$2,'Objectenoverzicht aantallen'!$A:$A,'Objectenoverzicht aantallen'!E:E)*'Calculatie sheet'!$S84+LOOKUP('Calculatie sheet'!$E$2,'Objectenoverzicht aantallen'!$A:$A,'Objectenoverzicht aantallen'!F:F)*'Calculatie sheet'!$S84+LOOKUP('Calculatie sheet'!$E$2,'Objectenoverzicht aantallen'!$A:$A,'Objectenoverzicht aantallen'!G:G)*'Calculatie sheet'!$S84+LOOKUP('Calculatie sheet'!$E$2,'Objectenoverzicht aantallen'!$A:$A,'Objectenoverzicht aantallen'!H:H)*'Calculatie sheet'!$S84+LOOKUP('Calculatie sheet'!$E$2,'Objectenoverzicht aantallen'!$A:$A,'Objectenoverzicht aantallen'!I:I)*'Calculatie sheet'!$S84+LOOKUP('Calculatie sheet'!$E$2,'Objectenoverzicht aantallen'!$A:$A,'Objectenoverzicht aantallen'!J:J)*'Calculatie sheet'!$S84+LOOKUP('Calculatie sheet'!$E$2,'Objectenoverzicht aantallen'!$A:$A,'Objectenoverzicht aantallen'!K:K)*'Calculatie sheet'!$S84+LOOKUP('Calculatie sheet'!$E$2,'Objectenoverzicht aantallen'!$A:$A,'Objectenoverzicht aantallen'!L:L)*'Calculatie sheet'!$S84+LOOKUP('Calculatie sheet'!$E$2,'Objectenoverzicht aantallen'!$A:$A,'Objectenoverzicht aantallen'!M:M)*'Calculatie sheet'!$S84+LOOKUP('Calculatie sheet'!$E$2,'Objectenoverzicht aantallen'!$A:$A,'Objectenoverzicht aantallen'!N:N)*'Calculatie sheet'!$S84)/1000</f>
        <v>0</v>
      </c>
      <c r="U3" s="571">
        <f>(LOOKUP('Calculatie sheet'!$S$2,'Objectenoverzicht aantallen'!$A:$A,'Objectenoverzicht aantallen'!$C:$C)*'Calculatie sheet'!$S84+LOOKUP('Calculatie sheet'!$E$2,'Objectenoverzicht aantallen'!$A:$A,'Objectenoverzicht aantallen'!E:E)*'Calculatie sheet'!$S84+LOOKUP('Calculatie sheet'!$E$2,'Objectenoverzicht aantallen'!$A:$A,'Objectenoverzicht aantallen'!F:F)*'Calculatie sheet'!$S84+LOOKUP('Calculatie sheet'!$E$2,'Objectenoverzicht aantallen'!$A:$A,'Objectenoverzicht aantallen'!G:G)*'Calculatie sheet'!$S84+LOOKUP('Calculatie sheet'!$E$2,'Objectenoverzicht aantallen'!$A:$A,'Objectenoverzicht aantallen'!H:H)*'Calculatie sheet'!$S84+LOOKUP('Calculatie sheet'!$E$2,'Objectenoverzicht aantallen'!$A:$A,'Objectenoverzicht aantallen'!I:I)*'Calculatie sheet'!$S84+LOOKUP('Calculatie sheet'!$E$2,'Objectenoverzicht aantallen'!$A:$A,'Objectenoverzicht aantallen'!J:J)*'Calculatie sheet'!$S84+LOOKUP('Calculatie sheet'!$E$2,'Objectenoverzicht aantallen'!$A:$A,'Objectenoverzicht aantallen'!K:K)*'Calculatie sheet'!$S84+LOOKUP('Calculatie sheet'!$E$2,'Objectenoverzicht aantallen'!$A:$A,'Objectenoverzicht aantallen'!L:L)*'Calculatie sheet'!$S84+LOOKUP('Calculatie sheet'!$E$2,'Objectenoverzicht aantallen'!$A:$A,'Objectenoverzicht aantallen'!M:M)*'Calculatie sheet'!$S84+LOOKUP('Calculatie sheet'!$E$2,'Objectenoverzicht aantallen'!$A:$A,'Objectenoverzicht aantallen'!N:N)*'Calculatie sheet'!$S84+LOOKUP('Calculatie sheet'!$E$2,'Objectenoverzicht aantallen'!$A:$A,'Objectenoverzicht aantallen'!O:O)*'Calculatie sheet'!$S84)/1000</f>
        <v>0</v>
      </c>
      <c r="W3" s="759" t="s">
        <v>966</v>
      </c>
      <c r="X3" s="571">
        <f>(LOOKUP('Calculatie sheet'!$S$2,'Objectenoverzicht aantallen'!$A:$A,'Objectenoverzicht aantallen'!$P:$P)*'Calculatie sheet'!$S$84)/'Calculatie sheet'!$S$64/1000</f>
        <v>0</v>
      </c>
      <c r="Y3" s="571">
        <f>(LOOKUP('Calculatie sheet'!$S$2,'Objectenoverzicht aantallen'!$A:$A,'Objectenoverzicht aantallen'!$P:$P)*'Calculatie sheet'!$S$84)/'Calculatie sheet'!$S$64/1000</f>
        <v>0</v>
      </c>
      <c r="Z3" s="571">
        <f>(LOOKUP('Calculatie sheet'!$S$2,'Objectenoverzicht aantallen'!$A:$A,'Objectenoverzicht aantallen'!$P:$P)*'Calculatie sheet'!$S$84)/'Calculatie sheet'!$S$64/1000</f>
        <v>0</v>
      </c>
      <c r="AA3" s="571">
        <f>(LOOKUP('Calculatie sheet'!$S$2,'Objectenoverzicht aantallen'!$A:$A,'Objectenoverzicht aantallen'!$P:$P)*'Calculatie sheet'!$S$84)/'Calculatie sheet'!$S$64/1000</f>
        <v>0</v>
      </c>
      <c r="AB3" s="571">
        <f>(LOOKUP('Calculatie sheet'!$S$2,'Objectenoverzicht aantallen'!$A:$A,'Objectenoverzicht aantallen'!$P:$P)*'Calculatie sheet'!$S$84)/'Calculatie sheet'!$S$64/1000</f>
        <v>0</v>
      </c>
      <c r="AC3" s="571">
        <f>(LOOKUP('Calculatie sheet'!$S$2,'Objectenoverzicht aantallen'!$A:$A,'Objectenoverzicht aantallen'!$P:$P)*'Calculatie sheet'!$S$84)/'Calculatie sheet'!$S$64/1000</f>
        <v>0</v>
      </c>
      <c r="AD3" s="571">
        <f>(LOOKUP('Calculatie sheet'!$S$2,'Objectenoverzicht aantallen'!$A:$A,'Objectenoverzicht aantallen'!$P:$P)*'Calculatie sheet'!$S$84)/'Calculatie sheet'!$S$64/1000</f>
        <v>0</v>
      </c>
      <c r="AE3" s="571">
        <f>(LOOKUP('Calculatie sheet'!$S$2,'Objectenoverzicht aantallen'!$A:$A,'Objectenoverzicht aantallen'!$P:$P)*'Calculatie sheet'!$S$84)/'Calculatie sheet'!$S$64/1000</f>
        <v>0</v>
      </c>
      <c r="AF3" s="571">
        <f>(LOOKUP('Calculatie sheet'!$S$2,'Objectenoverzicht aantallen'!$A:$A,'Objectenoverzicht aantallen'!$P:$P)*'Calculatie sheet'!$S$84)/'Calculatie sheet'!$S$64/1000</f>
        <v>0</v>
      </c>
      <c r="AG3" s="571">
        <f>(LOOKUP('Calculatie sheet'!$S$2,'Objectenoverzicht aantallen'!$A:$A,'Objectenoverzicht aantallen'!$P:$P)*'Calculatie sheet'!$S$84)/'Calculatie sheet'!$S$64/1000</f>
        <v>0</v>
      </c>
      <c r="AH3" s="571">
        <f>(LOOKUP('Calculatie sheet'!$S$2,'Objectenoverzicht aantallen'!$A:$A,'Objectenoverzicht aantallen'!$P:$P)*'Calculatie sheet'!$S$84)/'Calculatie sheet'!$S$64/1000</f>
        <v>0</v>
      </c>
    </row>
    <row r="4" spans="1:34" x14ac:dyDescent="0.2">
      <c r="B4" s="760" t="s">
        <v>5</v>
      </c>
      <c r="C4" s="45">
        <f>'Calculatie sheet'!S85</f>
        <v>1347.8999999999999</v>
      </c>
      <c r="E4" s="760" t="s">
        <v>5</v>
      </c>
      <c r="H4" s="572">
        <f>C4*'Calculatie sheet'!$S$7</f>
        <v>0</v>
      </c>
      <c r="J4" s="760" t="s">
        <v>5</v>
      </c>
      <c r="K4" s="571">
        <f>(LOOKUP('Calculatie sheet'!$S$2,'Objectenoverzicht aantallen'!$A:$A,'Objectenoverzicht aantallen'!$C:$C)*'Calculatie sheet'!$S85+LOOKUP('Calculatie sheet'!$S$2,'Objectenoverzicht aantallen'!$A:$A,'Objectenoverzicht aantallen'!E:E)*'Calculatie sheet'!$S85)/1000</f>
        <v>0</v>
      </c>
      <c r="L4" s="571">
        <f>(LOOKUP('Calculatie sheet'!$S$2,'Objectenoverzicht aantallen'!$A:$A,'Objectenoverzicht aantallen'!$C:$C)*'Calculatie sheet'!$S85+LOOKUP('Calculatie sheet'!$E$2,'Objectenoverzicht aantallen'!$A:$A,'Objectenoverzicht aantallen'!E:E)*'Calculatie sheet'!$S85+LOOKUP('Calculatie sheet'!$E$2,'Objectenoverzicht aantallen'!$A:$A,'Objectenoverzicht aantallen'!F:F)*'Calculatie sheet'!$S85)/1000</f>
        <v>0</v>
      </c>
      <c r="M4" s="571">
        <f>(LOOKUP('Calculatie sheet'!$S$2,'Objectenoverzicht aantallen'!$A:$A,'Objectenoverzicht aantallen'!$C:$C)*'Calculatie sheet'!$S85+LOOKUP('Calculatie sheet'!$E$2,'Objectenoverzicht aantallen'!$A:$A,'Objectenoverzicht aantallen'!E:E)*'Calculatie sheet'!$S85+LOOKUP('Calculatie sheet'!$E$2,'Objectenoverzicht aantallen'!$A:$A,'Objectenoverzicht aantallen'!F:F)*'Calculatie sheet'!$S85+LOOKUP('Calculatie sheet'!$E$2,'Objectenoverzicht aantallen'!$A:$A,'Objectenoverzicht aantallen'!G:G)*'Calculatie sheet'!$S85)/1000</f>
        <v>0</v>
      </c>
      <c r="N4" s="571">
        <f>(LOOKUP('Calculatie sheet'!$S$2,'Objectenoverzicht aantallen'!$A:$A,'Objectenoverzicht aantallen'!$C:$C)*'Calculatie sheet'!$S85+LOOKUP('Calculatie sheet'!$E$2,'Objectenoverzicht aantallen'!$A:$A,'Objectenoverzicht aantallen'!E:E)*'Calculatie sheet'!$S85+LOOKUP('Calculatie sheet'!$E$2,'Objectenoverzicht aantallen'!$A:$A,'Objectenoverzicht aantallen'!F:F)*'Calculatie sheet'!$S85+LOOKUP('Calculatie sheet'!$E$2,'Objectenoverzicht aantallen'!$A:$A,'Objectenoverzicht aantallen'!G:G)*'Calculatie sheet'!$S85+LOOKUP('Calculatie sheet'!$E$2,'Objectenoverzicht aantallen'!$A:$A,'Objectenoverzicht aantallen'!H:H)*'Calculatie sheet'!$S85)/1000</f>
        <v>0</v>
      </c>
      <c r="O4" s="571">
        <f>(LOOKUP('Calculatie sheet'!$S$2,'Objectenoverzicht aantallen'!$A:$A,'Objectenoverzicht aantallen'!$C:$C)*'Calculatie sheet'!$S85+LOOKUP('Calculatie sheet'!$E$2,'Objectenoverzicht aantallen'!$A:$A,'Objectenoverzicht aantallen'!E:E)*'Calculatie sheet'!$S85+LOOKUP('Calculatie sheet'!$E$2,'Objectenoverzicht aantallen'!$A:$A,'Objectenoverzicht aantallen'!F:F)*'Calculatie sheet'!$S85+LOOKUP('Calculatie sheet'!$E$2,'Objectenoverzicht aantallen'!$A:$A,'Objectenoverzicht aantallen'!G:G)*'Calculatie sheet'!$S85+LOOKUP('Calculatie sheet'!$E$2,'Objectenoverzicht aantallen'!$A:$A,'Objectenoverzicht aantallen'!H:H)*'Calculatie sheet'!$S85+LOOKUP('Calculatie sheet'!$E$2,'Objectenoverzicht aantallen'!$A:$A,'Objectenoverzicht aantallen'!I:I)*'Calculatie sheet'!$S85)/1000</f>
        <v>0</v>
      </c>
      <c r="P4" s="571">
        <f>(LOOKUP('Calculatie sheet'!$S$2,'Objectenoverzicht aantallen'!$A:$A,'Objectenoverzicht aantallen'!$C:$C)*'Calculatie sheet'!$S85+LOOKUP('Calculatie sheet'!$E$2,'Objectenoverzicht aantallen'!$A:$A,'Objectenoverzicht aantallen'!E:E)*'Calculatie sheet'!$S85+LOOKUP('Calculatie sheet'!$E$2,'Objectenoverzicht aantallen'!$A:$A,'Objectenoverzicht aantallen'!F:F)*'Calculatie sheet'!$S85+LOOKUP('Calculatie sheet'!$E$2,'Objectenoverzicht aantallen'!$A:$A,'Objectenoverzicht aantallen'!G:G)*'Calculatie sheet'!$S85+LOOKUP('Calculatie sheet'!$E$2,'Objectenoverzicht aantallen'!$A:$A,'Objectenoverzicht aantallen'!H:H)*'Calculatie sheet'!$S85+LOOKUP('Calculatie sheet'!$E$2,'Objectenoverzicht aantallen'!$A:$A,'Objectenoverzicht aantallen'!I:I)*'Calculatie sheet'!$S85+LOOKUP('Calculatie sheet'!$E$2,'Objectenoverzicht aantallen'!$A:$A,'Objectenoverzicht aantallen'!J:J)*'Calculatie sheet'!$S85)/1000</f>
        <v>0</v>
      </c>
      <c r="Q4" s="571">
        <f>(LOOKUP('Calculatie sheet'!$S$2,'Objectenoverzicht aantallen'!$A:$A,'Objectenoverzicht aantallen'!$C:$C)*'Calculatie sheet'!$S85+LOOKUP('Calculatie sheet'!$E$2,'Objectenoverzicht aantallen'!$A:$A,'Objectenoverzicht aantallen'!E:E)*'Calculatie sheet'!$S85+LOOKUP('Calculatie sheet'!$E$2,'Objectenoverzicht aantallen'!$A:$A,'Objectenoverzicht aantallen'!F:F)*'Calculatie sheet'!$S85+LOOKUP('Calculatie sheet'!$E$2,'Objectenoverzicht aantallen'!$A:$A,'Objectenoverzicht aantallen'!G:G)*'Calculatie sheet'!$S85+LOOKUP('Calculatie sheet'!$E$2,'Objectenoverzicht aantallen'!$A:$A,'Objectenoverzicht aantallen'!H:H)*'Calculatie sheet'!$S85+LOOKUP('Calculatie sheet'!$E$2,'Objectenoverzicht aantallen'!$A:$A,'Objectenoverzicht aantallen'!I:I)*'Calculatie sheet'!$S85+LOOKUP('Calculatie sheet'!$E$2,'Objectenoverzicht aantallen'!$A:$A,'Objectenoverzicht aantallen'!J:J)*'Calculatie sheet'!$S85+LOOKUP('Calculatie sheet'!$E$2,'Objectenoverzicht aantallen'!$A:$A,'Objectenoverzicht aantallen'!K:K)*'Calculatie sheet'!$S85)/1000</f>
        <v>0</v>
      </c>
      <c r="R4" s="571">
        <f>(LOOKUP('Calculatie sheet'!$S$2,'Objectenoverzicht aantallen'!$A:$A,'Objectenoverzicht aantallen'!$C:$C)*'Calculatie sheet'!$S85+LOOKUP('Calculatie sheet'!$E$2,'Objectenoverzicht aantallen'!$A:$A,'Objectenoverzicht aantallen'!E:E)*'Calculatie sheet'!$S85+LOOKUP('Calculatie sheet'!$E$2,'Objectenoverzicht aantallen'!$A:$A,'Objectenoverzicht aantallen'!F:F)*'Calculatie sheet'!$S85+LOOKUP('Calculatie sheet'!$E$2,'Objectenoverzicht aantallen'!$A:$A,'Objectenoverzicht aantallen'!G:G)*'Calculatie sheet'!$S85+LOOKUP('Calculatie sheet'!$E$2,'Objectenoverzicht aantallen'!$A:$A,'Objectenoverzicht aantallen'!H:H)*'Calculatie sheet'!$S85+LOOKUP('Calculatie sheet'!$E$2,'Objectenoverzicht aantallen'!$A:$A,'Objectenoverzicht aantallen'!I:I)*'Calculatie sheet'!$S85+LOOKUP('Calculatie sheet'!$E$2,'Objectenoverzicht aantallen'!$A:$A,'Objectenoverzicht aantallen'!J:J)*'Calculatie sheet'!$S85+LOOKUP('Calculatie sheet'!$E$2,'Objectenoverzicht aantallen'!$A:$A,'Objectenoverzicht aantallen'!K:K)*'Calculatie sheet'!$S85+LOOKUP('Calculatie sheet'!$E$2,'Objectenoverzicht aantallen'!$A:$A,'Objectenoverzicht aantallen'!L:L)*'Calculatie sheet'!$S85)/1000</f>
        <v>0</v>
      </c>
      <c r="S4" s="571">
        <f>(LOOKUP('Calculatie sheet'!$S$2,'Objectenoverzicht aantallen'!$A:$A,'Objectenoverzicht aantallen'!$C:$C)*'Calculatie sheet'!$S85+LOOKUP('Calculatie sheet'!$E$2,'Objectenoverzicht aantallen'!$A:$A,'Objectenoverzicht aantallen'!E:E)*'Calculatie sheet'!$S85+LOOKUP('Calculatie sheet'!$E$2,'Objectenoverzicht aantallen'!$A:$A,'Objectenoverzicht aantallen'!F:F)*'Calculatie sheet'!$S85+LOOKUP('Calculatie sheet'!$E$2,'Objectenoverzicht aantallen'!$A:$A,'Objectenoverzicht aantallen'!G:G)*'Calculatie sheet'!$S85+LOOKUP('Calculatie sheet'!$E$2,'Objectenoverzicht aantallen'!$A:$A,'Objectenoverzicht aantallen'!H:H)*'Calculatie sheet'!$S85+LOOKUP('Calculatie sheet'!$E$2,'Objectenoverzicht aantallen'!$A:$A,'Objectenoverzicht aantallen'!I:I)*'Calculatie sheet'!$S85+LOOKUP('Calculatie sheet'!$E$2,'Objectenoverzicht aantallen'!$A:$A,'Objectenoverzicht aantallen'!J:J)*'Calculatie sheet'!$S85+LOOKUP('Calculatie sheet'!$E$2,'Objectenoverzicht aantallen'!$A:$A,'Objectenoverzicht aantallen'!K:K)*'Calculatie sheet'!$S85+LOOKUP('Calculatie sheet'!$E$2,'Objectenoverzicht aantallen'!$A:$A,'Objectenoverzicht aantallen'!L:L)*'Calculatie sheet'!$S85+LOOKUP('Calculatie sheet'!$E$2,'Objectenoverzicht aantallen'!$A:$A,'Objectenoverzicht aantallen'!M:M)*'Calculatie sheet'!$S85)/1000</f>
        <v>0</v>
      </c>
      <c r="T4" s="571">
        <f>(LOOKUP('Calculatie sheet'!$S$2,'Objectenoverzicht aantallen'!$A:$A,'Objectenoverzicht aantallen'!$C:$C)*'Calculatie sheet'!$S85+LOOKUP('Calculatie sheet'!$E$2,'Objectenoverzicht aantallen'!$A:$A,'Objectenoverzicht aantallen'!E:E)*'Calculatie sheet'!$S85+LOOKUP('Calculatie sheet'!$E$2,'Objectenoverzicht aantallen'!$A:$A,'Objectenoverzicht aantallen'!F:F)*'Calculatie sheet'!$S85+LOOKUP('Calculatie sheet'!$E$2,'Objectenoverzicht aantallen'!$A:$A,'Objectenoverzicht aantallen'!G:G)*'Calculatie sheet'!$S85+LOOKUP('Calculatie sheet'!$E$2,'Objectenoverzicht aantallen'!$A:$A,'Objectenoverzicht aantallen'!H:H)*'Calculatie sheet'!$S85+LOOKUP('Calculatie sheet'!$E$2,'Objectenoverzicht aantallen'!$A:$A,'Objectenoverzicht aantallen'!I:I)*'Calculatie sheet'!$S85+LOOKUP('Calculatie sheet'!$E$2,'Objectenoverzicht aantallen'!$A:$A,'Objectenoverzicht aantallen'!J:J)*'Calculatie sheet'!$S85+LOOKUP('Calculatie sheet'!$E$2,'Objectenoverzicht aantallen'!$A:$A,'Objectenoverzicht aantallen'!K:K)*'Calculatie sheet'!$S85+LOOKUP('Calculatie sheet'!$E$2,'Objectenoverzicht aantallen'!$A:$A,'Objectenoverzicht aantallen'!L:L)*'Calculatie sheet'!$S85+LOOKUP('Calculatie sheet'!$E$2,'Objectenoverzicht aantallen'!$A:$A,'Objectenoverzicht aantallen'!M:M)*'Calculatie sheet'!$S85+LOOKUP('Calculatie sheet'!$E$2,'Objectenoverzicht aantallen'!$A:$A,'Objectenoverzicht aantallen'!N:N)*'Calculatie sheet'!$S85)/1000</f>
        <v>0</v>
      </c>
      <c r="U4" s="571">
        <f>(LOOKUP('Calculatie sheet'!$S$2,'Objectenoverzicht aantallen'!$A:$A,'Objectenoverzicht aantallen'!$C:$C)*'Calculatie sheet'!$S85+LOOKUP('Calculatie sheet'!$E$2,'Objectenoverzicht aantallen'!$A:$A,'Objectenoverzicht aantallen'!E:E)*'Calculatie sheet'!$S85+LOOKUP('Calculatie sheet'!$E$2,'Objectenoverzicht aantallen'!$A:$A,'Objectenoverzicht aantallen'!F:F)*'Calculatie sheet'!$S85+LOOKUP('Calculatie sheet'!$E$2,'Objectenoverzicht aantallen'!$A:$A,'Objectenoverzicht aantallen'!G:G)*'Calculatie sheet'!$S85+LOOKUP('Calculatie sheet'!$E$2,'Objectenoverzicht aantallen'!$A:$A,'Objectenoverzicht aantallen'!H:H)*'Calculatie sheet'!$S85+LOOKUP('Calculatie sheet'!$E$2,'Objectenoverzicht aantallen'!$A:$A,'Objectenoverzicht aantallen'!I:I)*'Calculatie sheet'!$S85+LOOKUP('Calculatie sheet'!$E$2,'Objectenoverzicht aantallen'!$A:$A,'Objectenoverzicht aantallen'!J:J)*'Calculatie sheet'!$S85+LOOKUP('Calculatie sheet'!$E$2,'Objectenoverzicht aantallen'!$A:$A,'Objectenoverzicht aantallen'!K:K)*'Calculatie sheet'!$S85+LOOKUP('Calculatie sheet'!$E$2,'Objectenoverzicht aantallen'!$A:$A,'Objectenoverzicht aantallen'!L:L)*'Calculatie sheet'!$S85+LOOKUP('Calculatie sheet'!$E$2,'Objectenoverzicht aantallen'!$A:$A,'Objectenoverzicht aantallen'!M:M)*'Calculatie sheet'!$S85+LOOKUP('Calculatie sheet'!$E$2,'Objectenoverzicht aantallen'!$A:$A,'Objectenoverzicht aantallen'!N:N)*'Calculatie sheet'!$S85+LOOKUP('Calculatie sheet'!$E$2,'Objectenoverzicht aantallen'!$A:$A,'Objectenoverzicht aantallen'!O:O)*'Calculatie sheet'!$S85)/1000</f>
        <v>0</v>
      </c>
      <c r="W4" s="760" t="s">
        <v>5</v>
      </c>
      <c r="X4" s="571">
        <f>(LOOKUP('Calculatie sheet'!$S$2,'Objectenoverzicht aantallen'!$A:$A,'Objectenoverzicht aantallen'!Q:Q)*'Calculatie sheet'!$S$85)/1000</f>
        <v>0</v>
      </c>
      <c r="Y4" s="571">
        <f>(LOOKUP('Calculatie sheet'!$S$2,'Objectenoverzicht aantallen'!$A:$A,'Objectenoverzicht aantallen'!R:R)*'Calculatie sheet'!$S$85)/1000</f>
        <v>0</v>
      </c>
      <c r="Z4" s="571">
        <f>(LOOKUP('Calculatie sheet'!$S$2,'Objectenoverzicht aantallen'!$A:$A,'Objectenoverzicht aantallen'!S:S)*'Calculatie sheet'!$S$85)/1000</f>
        <v>0</v>
      </c>
      <c r="AA4" s="571">
        <f>(LOOKUP('Calculatie sheet'!$S$2,'Objectenoverzicht aantallen'!$A:$A,'Objectenoverzicht aantallen'!T:T)*'Calculatie sheet'!$S$85)/1000</f>
        <v>0</v>
      </c>
      <c r="AB4" s="571">
        <f>(LOOKUP('Calculatie sheet'!$S$2,'Objectenoverzicht aantallen'!$A:$A,'Objectenoverzicht aantallen'!U:U)*'Calculatie sheet'!$S$85)/1000</f>
        <v>0</v>
      </c>
      <c r="AC4" s="571">
        <f>(LOOKUP('Calculatie sheet'!$S$2,'Objectenoverzicht aantallen'!$A:$A,'Objectenoverzicht aantallen'!V:V)*'Calculatie sheet'!$S$85)/1000</f>
        <v>0</v>
      </c>
      <c r="AD4" s="571">
        <f>(LOOKUP('Calculatie sheet'!$S$2,'Objectenoverzicht aantallen'!$A:$A,'Objectenoverzicht aantallen'!W:W)*'Calculatie sheet'!$S$85)/1000</f>
        <v>0</v>
      </c>
      <c r="AE4" s="571">
        <f>(LOOKUP('Calculatie sheet'!$S$2,'Objectenoverzicht aantallen'!$A:$A,'Objectenoverzicht aantallen'!X:X)*'Calculatie sheet'!$S$85)/1000</f>
        <v>0</v>
      </c>
      <c r="AF4" s="571">
        <f>(LOOKUP('Calculatie sheet'!$S$2,'Objectenoverzicht aantallen'!$A:$A,'Objectenoverzicht aantallen'!T:T)*'Calculatie sheet'!$S$85)/1000</f>
        <v>0</v>
      </c>
      <c r="AG4" s="571">
        <f>(LOOKUP('Calculatie sheet'!$S$2,'Objectenoverzicht aantallen'!$A:$A,'Objectenoverzicht aantallen'!Z:Z)*'Calculatie sheet'!$S$85)/1000</f>
        <v>0</v>
      </c>
      <c r="AH4" s="571">
        <f>(LOOKUP('Calculatie sheet'!$S$2,'Objectenoverzicht aantallen'!$A:$A,'Objectenoverzicht aantallen'!AA:AA)*'Calculatie sheet'!$S$85)/1000</f>
        <v>0</v>
      </c>
    </row>
    <row r="5" spans="1:34" x14ac:dyDescent="0.2">
      <c r="B5" s="577" t="s">
        <v>673</v>
      </c>
      <c r="C5" s="45">
        <f>'Calculatie sheet'!S86</f>
        <v>-152.1</v>
      </c>
      <c r="E5" s="577" t="s">
        <v>673</v>
      </c>
      <c r="H5" s="572">
        <f>C5*'Calculatie sheet'!$S$7</f>
        <v>0</v>
      </c>
      <c r="J5" s="577" t="s">
        <v>673</v>
      </c>
      <c r="K5" s="571">
        <f>(LOOKUP('Calculatie sheet'!$S$2,'Objectenoverzicht aantallen'!$A:$A,'Objectenoverzicht aantallen'!$C:$C)*'Calculatie sheet'!$S86+LOOKUP('Calculatie sheet'!$S$2,'Objectenoverzicht aantallen'!$A:$A,'Objectenoverzicht aantallen'!E:E)*'Calculatie sheet'!$S86)/1000</f>
        <v>0</v>
      </c>
      <c r="L5" s="571">
        <f>(LOOKUP('Calculatie sheet'!$S$2,'Objectenoverzicht aantallen'!$A:$A,'Objectenoverzicht aantallen'!$C:$C)*'Calculatie sheet'!$S86+LOOKUP('Calculatie sheet'!$E$2,'Objectenoverzicht aantallen'!$A:$A,'Objectenoverzicht aantallen'!E:E)*'Calculatie sheet'!$S86+LOOKUP('Calculatie sheet'!$E$2,'Objectenoverzicht aantallen'!$A:$A,'Objectenoverzicht aantallen'!F:F)*'Calculatie sheet'!$S86)/1000</f>
        <v>0</v>
      </c>
      <c r="M5" s="571">
        <f>(LOOKUP('Calculatie sheet'!$S$2,'Objectenoverzicht aantallen'!$A:$A,'Objectenoverzicht aantallen'!$C:$C)*'Calculatie sheet'!$S86+LOOKUP('Calculatie sheet'!$E$2,'Objectenoverzicht aantallen'!$A:$A,'Objectenoverzicht aantallen'!E:E)*'Calculatie sheet'!$S86+LOOKUP('Calculatie sheet'!$E$2,'Objectenoverzicht aantallen'!$A:$A,'Objectenoverzicht aantallen'!F:F)*'Calculatie sheet'!$S86+LOOKUP('Calculatie sheet'!$E$2,'Objectenoverzicht aantallen'!$A:$A,'Objectenoverzicht aantallen'!G:G)*'Calculatie sheet'!$S86)/1000</f>
        <v>0</v>
      </c>
      <c r="N5" s="571">
        <f>(LOOKUP('Calculatie sheet'!$S$2,'Objectenoverzicht aantallen'!$A:$A,'Objectenoverzicht aantallen'!$C:$C)*'Calculatie sheet'!$S86+LOOKUP('Calculatie sheet'!$E$2,'Objectenoverzicht aantallen'!$A:$A,'Objectenoverzicht aantallen'!E:E)*'Calculatie sheet'!$S86+LOOKUP('Calculatie sheet'!$E$2,'Objectenoverzicht aantallen'!$A:$A,'Objectenoverzicht aantallen'!F:F)*'Calculatie sheet'!$S86+LOOKUP('Calculatie sheet'!$E$2,'Objectenoverzicht aantallen'!$A:$A,'Objectenoverzicht aantallen'!G:G)*'Calculatie sheet'!$S86+LOOKUP('Calculatie sheet'!$E$2,'Objectenoverzicht aantallen'!$A:$A,'Objectenoverzicht aantallen'!H:H)*'Calculatie sheet'!$S86)/1000</f>
        <v>0</v>
      </c>
      <c r="O5" s="571">
        <f>(LOOKUP('Calculatie sheet'!$S$2,'Objectenoverzicht aantallen'!$A:$A,'Objectenoverzicht aantallen'!$C:$C)*'Calculatie sheet'!$S86+LOOKUP('Calculatie sheet'!$E$2,'Objectenoverzicht aantallen'!$A:$A,'Objectenoverzicht aantallen'!E:E)*'Calculatie sheet'!$S86+LOOKUP('Calculatie sheet'!$E$2,'Objectenoverzicht aantallen'!$A:$A,'Objectenoverzicht aantallen'!F:F)*'Calculatie sheet'!$S86+LOOKUP('Calculatie sheet'!$E$2,'Objectenoverzicht aantallen'!$A:$A,'Objectenoverzicht aantallen'!G:G)*'Calculatie sheet'!$S86+LOOKUP('Calculatie sheet'!$E$2,'Objectenoverzicht aantallen'!$A:$A,'Objectenoverzicht aantallen'!H:H)*'Calculatie sheet'!$S86+LOOKUP('Calculatie sheet'!$E$2,'Objectenoverzicht aantallen'!$A:$A,'Objectenoverzicht aantallen'!I:I)*'Calculatie sheet'!$S86)/1000</f>
        <v>0</v>
      </c>
      <c r="P5" s="571">
        <f>(LOOKUP('Calculatie sheet'!$S$2,'Objectenoverzicht aantallen'!$A:$A,'Objectenoverzicht aantallen'!$C:$C)*'Calculatie sheet'!$S86+LOOKUP('Calculatie sheet'!$E$2,'Objectenoverzicht aantallen'!$A:$A,'Objectenoverzicht aantallen'!E:E)*'Calculatie sheet'!$S86+LOOKUP('Calculatie sheet'!$E$2,'Objectenoverzicht aantallen'!$A:$A,'Objectenoverzicht aantallen'!F:F)*'Calculatie sheet'!$S86+LOOKUP('Calculatie sheet'!$E$2,'Objectenoverzicht aantallen'!$A:$A,'Objectenoverzicht aantallen'!G:G)*'Calculatie sheet'!$S86+LOOKUP('Calculatie sheet'!$E$2,'Objectenoverzicht aantallen'!$A:$A,'Objectenoverzicht aantallen'!H:H)*'Calculatie sheet'!$S86+LOOKUP('Calculatie sheet'!$E$2,'Objectenoverzicht aantallen'!$A:$A,'Objectenoverzicht aantallen'!I:I)*'Calculatie sheet'!$S86+LOOKUP('Calculatie sheet'!$E$2,'Objectenoverzicht aantallen'!$A:$A,'Objectenoverzicht aantallen'!J:J)*'Calculatie sheet'!$S86)/1000</f>
        <v>0</v>
      </c>
      <c r="Q5" s="571">
        <f>(LOOKUP('Calculatie sheet'!$S$2,'Objectenoverzicht aantallen'!$A:$A,'Objectenoverzicht aantallen'!$C:$C)*'Calculatie sheet'!$S86+LOOKUP('Calculatie sheet'!$E$2,'Objectenoverzicht aantallen'!$A:$A,'Objectenoverzicht aantallen'!E:E)*'Calculatie sheet'!$S86+LOOKUP('Calculatie sheet'!$E$2,'Objectenoverzicht aantallen'!$A:$A,'Objectenoverzicht aantallen'!F:F)*'Calculatie sheet'!$S86+LOOKUP('Calculatie sheet'!$E$2,'Objectenoverzicht aantallen'!$A:$A,'Objectenoverzicht aantallen'!G:G)*'Calculatie sheet'!$S86+LOOKUP('Calculatie sheet'!$E$2,'Objectenoverzicht aantallen'!$A:$A,'Objectenoverzicht aantallen'!H:H)*'Calculatie sheet'!$S86+LOOKUP('Calculatie sheet'!$E$2,'Objectenoverzicht aantallen'!$A:$A,'Objectenoverzicht aantallen'!I:I)*'Calculatie sheet'!$S86+LOOKUP('Calculatie sheet'!$E$2,'Objectenoverzicht aantallen'!$A:$A,'Objectenoverzicht aantallen'!J:J)*'Calculatie sheet'!$S86+LOOKUP('Calculatie sheet'!$E$2,'Objectenoverzicht aantallen'!$A:$A,'Objectenoverzicht aantallen'!K:K)*'Calculatie sheet'!$S86)/1000</f>
        <v>0</v>
      </c>
      <c r="R5" s="571">
        <f>(LOOKUP('Calculatie sheet'!$S$2,'Objectenoverzicht aantallen'!$A:$A,'Objectenoverzicht aantallen'!$C:$C)*'Calculatie sheet'!$S86+LOOKUP('Calculatie sheet'!$E$2,'Objectenoverzicht aantallen'!$A:$A,'Objectenoverzicht aantallen'!E:E)*'Calculatie sheet'!$S86+LOOKUP('Calculatie sheet'!$E$2,'Objectenoverzicht aantallen'!$A:$A,'Objectenoverzicht aantallen'!F:F)*'Calculatie sheet'!$S86+LOOKUP('Calculatie sheet'!$E$2,'Objectenoverzicht aantallen'!$A:$A,'Objectenoverzicht aantallen'!G:G)*'Calculatie sheet'!$S86+LOOKUP('Calculatie sheet'!$E$2,'Objectenoverzicht aantallen'!$A:$A,'Objectenoverzicht aantallen'!H:H)*'Calculatie sheet'!$S86+LOOKUP('Calculatie sheet'!$E$2,'Objectenoverzicht aantallen'!$A:$A,'Objectenoverzicht aantallen'!I:I)*'Calculatie sheet'!$S86+LOOKUP('Calculatie sheet'!$E$2,'Objectenoverzicht aantallen'!$A:$A,'Objectenoverzicht aantallen'!J:J)*'Calculatie sheet'!$S86+LOOKUP('Calculatie sheet'!$E$2,'Objectenoverzicht aantallen'!$A:$A,'Objectenoverzicht aantallen'!K:K)*'Calculatie sheet'!$S86+LOOKUP('Calculatie sheet'!$E$2,'Objectenoverzicht aantallen'!$A:$A,'Objectenoverzicht aantallen'!L:L)*'Calculatie sheet'!$S86)/1000</f>
        <v>0</v>
      </c>
      <c r="S5" s="571">
        <f>(LOOKUP('Calculatie sheet'!$S$2,'Objectenoverzicht aantallen'!$A:$A,'Objectenoverzicht aantallen'!$C:$C)*'Calculatie sheet'!$S86+LOOKUP('Calculatie sheet'!$E$2,'Objectenoverzicht aantallen'!$A:$A,'Objectenoverzicht aantallen'!E:E)*'Calculatie sheet'!$S86+LOOKUP('Calculatie sheet'!$E$2,'Objectenoverzicht aantallen'!$A:$A,'Objectenoverzicht aantallen'!F:F)*'Calculatie sheet'!$S86+LOOKUP('Calculatie sheet'!$E$2,'Objectenoverzicht aantallen'!$A:$A,'Objectenoverzicht aantallen'!G:G)*'Calculatie sheet'!$S86+LOOKUP('Calculatie sheet'!$E$2,'Objectenoverzicht aantallen'!$A:$A,'Objectenoverzicht aantallen'!H:H)*'Calculatie sheet'!$S86+LOOKUP('Calculatie sheet'!$E$2,'Objectenoverzicht aantallen'!$A:$A,'Objectenoverzicht aantallen'!I:I)*'Calculatie sheet'!$S86+LOOKUP('Calculatie sheet'!$E$2,'Objectenoverzicht aantallen'!$A:$A,'Objectenoverzicht aantallen'!J:J)*'Calculatie sheet'!$S86+LOOKUP('Calculatie sheet'!$E$2,'Objectenoverzicht aantallen'!$A:$A,'Objectenoverzicht aantallen'!K:K)*'Calculatie sheet'!$S86+LOOKUP('Calculatie sheet'!$E$2,'Objectenoverzicht aantallen'!$A:$A,'Objectenoverzicht aantallen'!L:L)*'Calculatie sheet'!$S86+LOOKUP('Calculatie sheet'!$E$2,'Objectenoverzicht aantallen'!$A:$A,'Objectenoverzicht aantallen'!M:M)*'Calculatie sheet'!$S86)/1000</f>
        <v>0</v>
      </c>
      <c r="T5" s="571">
        <f>(LOOKUP('Calculatie sheet'!$S$2,'Objectenoverzicht aantallen'!$A:$A,'Objectenoverzicht aantallen'!$C:$C)*'Calculatie sheet'!$S86+LOOKUP('Calculatie sheet'!$E$2,'Objectenoverzicht aantallen'!$A:$A,'Objectenoverzicht aantallen'!E:E)*'Calculatie sheet'!$S86+LOOKUP('Calculatie sheet'!$E$2,'Objectenoverzicht aantallen'!$A:$A,'Objectenoverzicht aantallen'!F:F)*'Calculatie sheet'!$S86+LOOKUP('Calculatie sheet'!$E$2,'Objectenoverzicht aantallen'!$A:$A,'Objectenoverzicht aantallen'!G:G)*'Calculatie sheet'!$S86+LOOKUP('Calculatie sheet'!$E$2,'Objectenoverzicht aantallen'!$A:$A,'Objectenoverzicht aantallen'!H:H)*'Calculatie sheet'!$S86+LOOKUP('Calculatie sheet'!$E$2,'Objectenoverzicht aantallen'!$A:$A,'Objectenoverzicht aantallen'!I:I)*'Calculatie sheet'!$S86+LOOKUP('Calculatie sheet'!$E$2,'Objectenoverzicht aantallen'!$A:$A,'Objectenoverzicht aantallen'!J:J)*'Calculatie sheet'!$S86+LOOKUP('Calculatie sheet'!$E$2,'Objectenoverzicht aantallen'!$A:$A,'Objectenoverzicht aantallen'!K:K)*'Calculatie sheet'!$S86+LOOKUP('Calculatie sheet'!$E$2,'Objectenoverzicht aantallen'!$A:$A,'Objectenoverzicht aantallen'!L:L)*'Calculatie sheet'!$S86+LOOKUP('Calculatie sheet'!$E$2,'Objectenoverzicht aantallen'!$A:$A,'Objectenoverzicht aantallen'!M:M)*'Calculatie sheet'!$S86+LOOKUP('Calculatie sheet'!$E$2,'Objectenoverzicht aantallen'!$A:$A,'Objectenoverzicht aantallen'!N:N)*'Calculatie sheet'!$S86)/1000</f>
        <v>0</v>
      </c>
      <c r="U5" s="571">
        <f>(LOOKUP('Calculatie sheet'!$S$2,'Objectenoverzicht aantallen'!$A:$A,'Objectenoverzicht aantallen'!$C:$C)*'Calculatie sheet'!$S86+LOOKUP('Calculatie sheet'!$E$2,'Objectenoverzicht aantallen'!$A:$A,'Objectenoverzicht aantallen'!E:E)*'Calculatie sheet'!$S86+LOOKUP('Calculatie sheet'!$E$2,'Objectenoverzicht aantallen'!$A:$A,'Objectenoverzicht aantallen'!F:F)*'Calculatie sheet'!$S86+LOOKUP('Calculatie sheet'!$E$2,'Objectenoverzicht aantallen'!$A:$A,'Objectenoverzicht aantallen'!G:G)*'Calculatie sheet'!$S86+LOOKUP('Calculatie sheet'!$E$2,'Objectenoverzicht aantallen'!$A:$A,'Objectenoverzicht aantallen'!H:H)*'Calculatie sheet'!$S86+LOOKUP('Calculatie sheet'!$E$2,'Objectenoverzicht aantallen'!$A:$A,'Objectenoverzicht aantallen'!I:I)*'Calculatie sheet'!$S86+LOOKUP('Calculatie sheet'!$E$2,'Objectenoverzicht aantallen'!$A:$A,'Objectenoverzicht aantallen'!J:J)*'Calculatie sheet'!$S86+LOOKUP('Calculatie sheet'!$E$2,'Objectenoverzicht aantallen'!$A:$A,'Objectenoverzicht aantallen'!K:K)*'Calculatie sheet'!$S86+LOOKUP('Calculatie sheet'!$E$2,'Objectenoverzicht aantallen'!$A:$A,'Objectenoverzicht aantallen'!L:L)*'Calculatie sheet'!$S86+LOOKUP('Calculatie sheet'!$E$2,'Objectenoverzicht aantallen'!$A:$A,'Objectenoverzicht aantallen'!M:M)*'Calculatie sheet'!$S86+LOOKUP('Calculatie sheet'!$E$2,'Objectenoverzicht aantallen'!$A:$A,'Objectenoverzicht aantallen'!N:N)*'Calculatie sheet'!$S86+LOOKUP('Calculatie sheet'!$E$2,'Objectenoverzicht aantallen'!$A:$A,'Objectenoverzicht aantallen'!O:O)*'Calculatie sheet'!$S86)/1000</f>
        <v>0</v>
      </c>
      <c r="W5" s="577" t="s">
        <v>673</v>
      </c>
      <c r="X5" s="571">
        <f>(LOOKUP('Calculatie sheet'!$S$2,'Objectenoverzicht aantallen'!$A:$A,'Objectenoverzicht aantallen'!Q:Q)*'Calculatie sheet'!$S$86)/1000</f>
        <v>0</v>
      </c>
      <c r="Y5" s="571">
        <f>(LOOKUP('Calculatie sheet'!$S$2,'Objectenoverzicht aantallen'!$A:$A,'Objectenoverzicht aantallen'!R:R)*'Calculatie sheet'!$S$86)/1000</f>
        <v>0</v>
      </c>
      <c r="Z5" s="571">
        <f>(LOOKUP('Calculatie sheet'!$S$2,'Objectenoverzicht aantallen'!$A:$A,'Objectenoverzicht aantallen'!S:S)*'Calculatie sheet'!$S$86)/1000</f>
        <v>0</v>
      </c>
      <c r="AA5" s="571">
        <f>(LOOKUP('Calculatie sheet'!$S$2,'Objectenoverzicht aantallen'!$A:$A,'Objectenoverzicht aantallen'!T:T)*'Calculatie sheet'!$S$86)/1000</f>
        <v>0</v>
      </c>
      <c r="AB5" s="571">
        <f>(LOOKUP('Calculatie sheet'!$S$2,'Objectenoverzicht aantallen'!$A:$A,'Objectenoverzicht aantallen'!U:U)*'Calculatie sheet'!$S$86)/1000</f>
        <v>0</v>
      </c>
      <c r="AC5" s="571">
        <f>(LOOKUP('Calculatie sheet'!$S$2,'Objectenoverzicht aantallen'!$A:$A,'Objectenoverzicht aantallen'!V:V)*'Calculatie sheet'!$S$86)/1000</f>
        <v>0</v>
      </c>
      <c r="AD5" s="571">
        <f>(LOOKUP('Calculatie sheet'!$S$2,'Objectenoverzicht aantallen'!$A:$A,'Objectenoverzicht aantallen'!W:W)*'Calculatie sheet'!$S$86)/1000</f>
        <v>0</v>
      </c>
      <c r="AE5" s="571">
        <f>(LOOKUP('Calculatie sheet'!$S$2,'Objectenoverzicht aantallen'!$A:$A,'Objectenoverzicht aantallen'!X:X)*'Calculatie sheet'!$S$86)/1000</f>
        <v>0</v>
      </c>
      <c r="AF5" s="571">
        <f>(LOOKUP('Calculatie sheet'!$S$2,'Objectenoverzicht aantallen'!$A:$A,'Objectenoverzicht aantallen'!T:T)*'Calculatie sheet'!$S$86)/1000</f>
        <v>0</v>
      </c>
      <c r="AG5" s="571">
        <f>(LOOKUP('Calculatie sheet'!$S$2,'Objectenoverzicht aantallen'!$A:$A,'Objectenoverzicht aantallen'!Z:Z)*'Calculatie sheet'!$S$86)/1000</f>
        <v>0</v>
      </c>
      <c r="AH5" s="571">
        <f>(LOOKUP('Calculatie sheet'!$S$2,'Objectenoverzicht aantallen'!$A:$A,'Objectenoverzicht aantallen'!AA:AA)*'Calculatie sheet'!$S$86)/1000</f>
        <v>0</v>
      </c>
    </row>
  </sheetData>
  <pageMargins left="0.7" right="0.7" top="0.75" bottom="0.75" header="0.3" footer="0.3"/>
  <pageSetup paperSize="9" orientation="portrait" horizontalDpi="0" verticalDpi="0"/>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5640-5D87-2541-9F4A-481135246CFA}">
  <dimension ref="A1:AH5"/>
  <sheetViews>
    <sheetView topLeftCell="D1" workbookViewId="0">
      <selection activeCell="W2" sqref="W2:W5"/>
    </sheetView>
  </sheetViews>
  <sheetFormatPr baseColWidth="10" defaultColWidth="11" defaultRowHeight="16" x14ac:dyDescent="0.2"/>
  <cols>
    <col min="1" max="1" width="27.33203125" bestFit="1" customWidth="1"/>
    <col min="8" max="8" width="11.6640625" bestFit="1" customWidth="1"/>
    <col min="11" max="21" width="12.1640625" bestFit="1" customWidth="1"/>
  </cols>
  <sheetData>
    <row r="1" spans="1:34" x14ac:dyDescent="0.2">
      <c r="A1" s="149" t="str">
        <f>'Calculatie sheet'!T3</f>
        <v>Betonstraatstenen</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sheet'!T83</f>
        <v>6.4152763491960281</v>
      </c>
      <c r="E2" s="758" t="s">
        <v>965</v>
      </c>
      <c r="H2" s="572">
        <f>C2*'Calculatie sheet'!$T$7</f>
        <v>0</v>
      </c>
      <c r="J2" s="758" t="s">
        <v>965</v>
      </c>
      <c r="K2" s="571">
        <f>(LOOKUP('Calculatie sheet'!$T$2,'Objectenoverzicht aantallen'!$A:$A,'Objectenoverzicht aantallen'!$C:$C)*'Calculatie sheet'!$T83+LOOKUP('Calculatie sheet'!$E$2,'Objectenoverzicht aantallen'!$A:$A,'Objectenoverzicht aantallen'!E:E)*'Calculatie sheet'!$T83)/1000</f>
        <v>0</v>
      </c>
      <c r="L2" s="571">
        <f>(LOOKUP('Calculatie sheet'!$T$2,'Objectenoverzicht aantallen'!$A:$A,'Objectenoverzicht aantallen'!$C:$C)*'Calculatie sheet'!$T83+LOOKUP('Calculatie sheet'!$E$2,'Objectenoverzicht aantallen'!$A:$A,'Objectenoverzicht aantallen'!E:E)*'Calculatie sheet'!$T83+LOOKUP('Calculatie sheet'!$E$2,'Objectenoverzicht aantallen'!$A:$A,'Objectenoverzicht aantallen'!F:F)*'Calculatie sheet'!$T83)/1000</f>
        <v>0</v>
      </c>
      <c r="M2" s="571">
        <f>(LOOKUP('Calculatie sheet'!$T$2,'Objectenoverzicht aantallen'!$A:$A,'Objectenoverzicht aantallen'!$C:$C)*'Calculatie sheet'!$T83+LOOKUP('Calculatie sheet'!$E$2,'Objectenoverzicht aantallen'!$A:$A,'Objectenoverzicht aantallen'!E:E)*'Calculatie sheet'!$T83+LOOKUP('Calculatie sheet'!$E$2,'Objectenoverzicht aantallen'!$A:$A,'Objectenoverzicht aantallen'!F:F)*'Calculatie sheet'!$T83+LOOKUP('Calculatie sheet'!$E$2,'Objectenoverzicht aantallen'!$A:$A,'Objectenoverzicht aantallen'!G:G)*'Calculatie sheet'!$T83)/1000</f>
        <v>0</v>
      </c>
      <c r="N2" s="571">
        <f>(LOOKUP('Calculatie sheet'!$T$2,'Objectenoverzicht aantallen'!$A:$A,'Objectenoverzicht aantallen'!$C:$C)*'Calculatie sheet'!$T83+LOOKUP('Calculatie sheet'!$E$2,'Objectenoverzicht aantallen'!$A:$A,'Objectenoverzicht aantallen'!E:E)*'Calculatie sheet'!$T83+LOOKUP('Calculatie sheet'!$E$2,'Objectenoverzicht aantallen'!$A:$A,'Objectenoverzicht aantallen'!F:F)*'Calculatie sheet'!$T83+LOOKUP('Calculatie sheet'!$E$2,'Objectenoverzicht aantallen'!$A:$A,'Objectenoverzicht aantallen'!G:G)*'Calculatie sheet'!$T83+LOOKUP('Calculatie sheet'!$E$2,'Objectenoverzicht aantallen'!$A:$A,'Objectenoverzicht aantallen'!H:H)*'Calculatie sheet'!$T83)/1000</f>
        <v>0</v>
      </c>
      <c r="O2" s="571">
        <f>(LOOKUP('Calculatie sheet'!$T$2,'Objectenoverzicht aantallen'!$A:$A,'Objectenoverzicht aantallen'!$C:$C)*'Calculatie sheet'!$T83+LOOKUP('Calculatie sheet'!$E$2,'Objectenoverzicht aantallen'!$A:$A,'Objectenoverzicht aantallen'!E:E)*'Calculatie sheet'!$T83+LOOKUP('Calculatie sheet'!$E$2,'Objectenoverzicht aantallen'!$A:$A,'Objectenoverzicht aantallen'!F:F)*'Calculatie sheet'!$T83+LOOKUP('Calculatie sheet'!$E$2,'Objectenoverzicht aantallen'!$A:$A,'Objectenoverzicht aantallen'!G:G)*'Calculatie sheet'!$T83+LOOKUP('Calculatie sheet'!$E$2,'Objectenoverzicht aantallen'!$A:$A,'Objectenoverzicht aantallen'!H:H)*'Calculatie sheet'!$T83+LOOKUP('Calculatie sheet'!$E$2,'Objectenoverzicht aantallen'!$A:$A,'Objectenoverzicht aantallen'!I:I)*'Calculatie sheet'!$T83)/1000</f>
        <v>0</v>
      </c>
      <c r="P2" s="571">
        <f>(LOOKUP('Calculatie sheet'!$T$2,'Objectenoverzicht aantallen'!$A:$A,'Objectenoverzicht aantallen'!$C:$C)*'Calculatie sheet'!$T83+LOOKUP('Calculatie sheet'!$E$2,'Objectenoverzicht aantallen'!$A:$A,'Objectenoverzicht aantallen'!E:E)*'Calculatie sheet'!$T83+LOOKUP('Calculatie sheet'!$E$2,'Objectenoverzicht aantallen'!$A:$A,'Objectenoverzicht aantallen'!F:F)*'Calculatie sheet'!$T83+LOOKUP('Calculatie sheet'!$E$2,'Objectenoverzicht aantallen'!$A:$A,'Objectenoverzicht aantallen'!G:G)*'Calculatie sheet'!$T83+LOOKUP('Calculatie sheet'!$E$2,'Objectenoverzicht aantallen'!$A:$A,'Objectenoverzicht aantallen'!H:H)*'Calculatie sheet'!$T83+LOOKUP('Calculatie sheet'!$E$2,'Objectenoverzicht aantallen'!$A:$A,'Objectenoverzicht aantallen'!I:I)*'Calculatie sheet'!$T83+LOOKUP('Calculatie sheet'!$E$2,'Objectenoverzicht aantallen'!$A:$A,'Objectenoverzicht aantallen'!J:J)*'Calculatie sheet'!$T83)/1000</f>
        <v>0</v>
      </c>
      <c r="Q2" s="571">
        <f>(LOOKUP('Calculatie sheet'!$T$2,'Objectenoverzicht aantallen'!$A:$A,'Objectenoverzicht aantallen'!$C:$C)*'Calculatie sheet'!$T83+LOOKUP('Calculatie sheet'!$E$2,'Objectenoverzicht aantallen'!$A:$A,'Objectenoverzicht aantallen'!E:E)*'Calculatie sheet'!$T83+LOOKUP('Calculatie sheet'!$E$2,'Objectenoverzicht aantallen'!$A:$A,'Objectenoverzicht aantallen'!F:F)*'Calculatie sheet'!$T83+LOOKUP('Calculatie sheet'!$E$2,'Objectenoverzicht aantallen'!$A:$A,'Objectenoverzicht aantallen'!G:G)*'Calculatie sheet'!$T83+LOOKUP('Calculatie sheet'!$E$2,'Objectenoverzicht aantallen'!$A:$A,'Objectenoverzicht aantallen'!H:H)*'Calculatie sheet'!$T83+LOOKUP('Calculatie sheet'!$E$2,'Objectenoverzicht aantallen'!$A:$A,'Objectenoverzicht aantallen'!I:I)*'Calculatie sheet'!$T83+LOOKUP('Calculatie sheet'!$E$2,'Objectenoverzicht aantallen'!$A:$A,'Objectenoverzicht aantallen'!J:J)*'Calculatie sheet'!$T83+LOOKUP('Calculatie sheet'!$E$2,'Objectenoverzicht aantallen'!$A:$A,'Objectenoverzicht aantallen'!K:K)*'Calculatie sheet'!$T83)/1000</f>
        <v>0</v>
      </c>
      <c r="R2" s="571">
        <f>(LOOKUP('Calculatie sheet'!$T$2,'Objectenoverzicht aantallen'!$A:$A,'Objectenoverzicht aantallen'!$C:$C)*'Calculatie sheet'!$T83+LOOKUP('Calculatie sheet'!$E$2,'Objectenoverzicht aantallen'!$A:$A,'Objectenoverzicht aantallen'!E:E)*'Calculatie sheet'!$T83+LOOKUP('Calculatie sheet'!$E$2,'Objectenoverzicht aantallen'!$A:$A,'Objectenoverzicht aantallen'!F:F)*'Calculatie sheet'!$T83+LOOKUP('Calculatie sheet'!$E$2,'Objectenoverzicht aantallen'!$A:$A,'Objectenoverzicht aantallen'!G:G)*'Calculatie sheet'!$T83+LOOKUP('Calculatie sheet'!$E$2,'Objectenoverzicht aantallen'!$A:$A,'Objectenoverzicht aantallen'!H:H)*'Calculatie sheet'!$T83+LOOKUP('Calculatie sheet'!$E$2,'Objectenoverzicht aantallen'!$A:$A,'Objectenoverzicht aantallen'!I:I)*'Calculatie sheet'!$T83+LOOKUP('Calculatie sheet'!$E$2,'Objectenoverzicht aantallen'!$A:$A,'Objectenoverzicht aantallen'!J:J)*'Calculatie sheet'!$T83+LOOKUP('Calculatie sheet'!$E$2,'Objectenoverzicht aantallen'!$A:$A,'Objectenoverzicht aantallen'!K:K)*'Calculatie sheet'!$T83+LOOKUP('Calculatie sheet'!$E$2,'Objectenoverzicht aantallen'!$A:$A,'Objectenoverzicht aantallen'!L:L)*'Calculatie sheet'!$T83)/1000</f>
        <v>0</v>
      </c>
      <c r="S2" s="571">
        <f>(LOOKUP('Calculatie sheet'!$T$2,'Objectenoverzicht aantallen'!$A:$A,'Objectenoverzicht aantallen'!$C:$C)*'Calculatie sheet'!$T83+LOOKUP('Calculatie sheet'!$E$2,'Objectenoverzicht aantallen'!$A:$A,'Objectenoverzicht aantallen'!E:E)*'Calculatie sheet'!$T83+LOOKUP('Calculatie sheet'!$E$2,'Objectenoverzicht aantallen'!$A:$A,'Objectenoverzicht aantallen'!F:F)*'Calculatie sheet'!$T83+LOOKUP('Calculatie sheet'!$E$2,'Objectenoverzicht aantallen'!$A:$A,'Objectenoverzicht aantallen'!G:G)*'Calculatie sheet'!$T83+LOOKUP('Calculatie sheet'!$E$2,'Objectenoverzicht aantallen'!$A:$A,'Objectenoverzicht aantallen'!H:H)*'Calculatie sheet'!$T83+LOOKUP('Calculatie sheet'!$E$2,'Objectenoverzicht aantallen'!$A:$A,'Objectenoverzicht aantallen'!I:I)*'Calculatie sheet'!$T83+LOOKUP('Calculatie sheet'!$E$2,'Objectenoverzicht aantallen'!$A:$A,'Objectenoverzicht aantallen'!J:J)*'Calculatie sheet'!$T83+LOOKUP('Calculatie sheet'!$E$2,'Objectenoverzicht aantallen'!$A:$A,'Objectenoverzicht aantallen'!K:K)*'Calculatie sheet'!$T83+LOOKUP('Calculatie sheet'!$E$2,'Objectenoverzicht aantallen'!$A:$A,'Objectenoverzicht aantallen'!L:L)*'Calculatie sheet'!$T83+LOOKUP('Calculatie sheet'!$E$2,'Objectenoverzicht aantallen'!$A:$A,'Objectenoverzicht aantallen'!M:M)*'Calculatie sheet'!$T83)/1000</f>
        <v>0</v>
      </c>
      <c r="T2" s="571">
        <f>(LOOKUP('Calculatie sheet'!$T$2,'Objectenoverzicht aantallen'!$A:$A,'Objectenoverzicht aantallen'!$C:$C)*'Calculatie sheet'!$T83+LOOKUP('Calculatie sheet'!$E$2,'Objectenoverzicht aantallen'!$A:$A,'Objectenoverzicht aantallen'!E:E)*'Calculatie sheet'!$T83+LOOKUP('Calculatie sheet'!$E$2,'Objectenoverzicht aantallen'!$A:$A,'Objectenoverzicht aantallen'!F:F)*'Calculatie sheet'!$T83+LOOKUP('Calculatie sheet'!$E$2,'Objectenoverzicht aantallen'!$A:$A,'Objectenoverzicht aantallen'!G:G)*'Calculatie sheet'!$T83+LOOKUP('Calculatie sheet'!$E$2,'Objectenoverzicht aantallen'!$A:$A,'Objectenoverzicht aantallen'!H:H)*'Calculatie sheet'!$T83+LOOKUP('Calculatie sheet'!$E$2,'Objectenoverzicht aantallen'!$A:$A,'Objectenoverzicht aantallen'!I:I)*'Calculatie sheet'!$T83+LOOKUP('Calculatie sheet'!$E$2,'Objectenoverzicht aantallen'!$A:$A,'Objectenoverzicht aantallen'!J:J)*'Calculatie sheet'!$T83+LOOKUP('Calculatie sheet'!$E$2,'Objectenoverzicht aantallen'!$A:$A,'Objectenoverzicht aantallen'!K:K)*'Calculatie sheet'!$T83+LOOKUP('Calculatie sheet'!$E$2,'Objectenoverzicht aantallen'!$A:$A,'Objectenoverzicht aantallen'!L:L)*'Calculatie sheet'!$T83+LOOKUP('Calculatie sheet'!$E$2,'Objectenoverzicht aantallen'!$A:$A,'Objectenoverzicht aantallen'!M:M)*'Calculatie sheet'!$T83+LOOKUP('Calculatie sheet'!$E$2,'Objectenoverzicht aantallen'!$A:$A,'Objectenoverzicht aantallen'!N:N)*'Calculatie sheet'!$T83)/1000</f>
        <v>0</v>
      </c>
      <c r="U2" s="571">
        <f>(LOOKUP('Calculatie sheet'!$T$2,'Objectenoverzicht aantallen'!$A:$A,'Objectenoverzicht aantallen'!$C:$C)*'Calculatie sheet'!$T83+LOOKUP('Calculatie sheet'!$E$2,'Objectenoverzicht aantallen'!$A:$A,'Objectenoverzicht aantallen'!E:E)*'Calculatie sheet'!$T83+LOOKUP('Calculatie sheet'!$E$2,'Objectenoverzicht aantallen'!$A:$A,'Objectenoverzicht aantallen'!F:F)*'Calculatie sheet'!$T83+LOOKUP('Calculatie sheet'!$E$2,'Objectenoverzicht aantallen'!$A:$A,'Objectenoverzicht aantallen'!G:G)*'Calculatie sheet'!$T83+LOOKUP('Calculatie sheet'!$E$2,'Objectenoverzicht aantallen'!$A:$A,'Objectenoverzicht aantallen'!H:H)*'Calculatie sheet'!$T83+LOOKUP('Calculatie sheet'!$E$2,'Objectenoverzicht aantallen'!$A:$A,'Objectenoverzicht aantallen'!I:I)*'Calculatie sheet'!$T83+LOOKUP('Calculatie sheet'!$E$2,'Objectenoverzicht aantallen'!$A:$A,'Objectenoverzicht aantallen'!J:J)*'Calculatie sheet'!$T83+LOOKUP('Calculatie sheet'!$E$2,'Objectenoverzicht aantallen'!$A:$A,'Objectenoverzicht aantallen'!K:K)*'Calculatie sheet'!$T83+LOOKUP('Calculatie sheet'!$E$2,'Objectenoverzicht aantallen'!$A:$A,'Objectenoverzicht aantallen'!L:L)*'Calculatie sheet'!$T83+LOOKUP('Calculatie sheet'!$E$2,'Objectenoverzicht aantallen'!$A:$A,'Objectenoverzicht aantallen'!M:M)*'Calculatie sheet'!$T83+LOOKUP('Calculatie sheet'!$E$2,'Objectenoverzicht aantallen'!$A:$A,'Objectenoverzicht aantallen'!N:N)*'Calculatie sheet'!$T83+LOOKUP('Calculatie sheet'!$E$2,'Objectenoverzicht aantallen'!$A:$A,'Objectenoverzicht aantallen'!O:O)*'Calculatie sheet'!$T83)/1000</f>
        <v>0</v>
      </c>
      <c r="W2" s="758" t="s">
        <v>965</v>
      </c>
      <c r="X2" s="571">
        <f>(LOOKUP('Calculatie sheet'!$T$2,'Objectenoverzicht aantallen'!$A:$A,'Objectenoverzicht aantallen'!E:E)*'Calculatie sheet'!$T$83)/1000</f>
        <v>0</v>
      </c>
      <c r="Y2" s="571">
        <f>(LOOKUP('Calculatie sheet'!$T$2,'Objectenoverzicht aantallen'!$A:$A,'Objectenoverzicht aantallen'!F:F)*'Calculatie sheet'!$T$83)/1000</f>
        <v>0</v>
      </c>
      <c r="Z2" s="571">
        <f>(LOOKUP('Calculatie sheet'!$T$2,'Objectenoverzicht aantallen'!$A:$A,'Objectenoverzicht aantallen'!G:G)*'Calculatie sheet'!$T$83)/1000</f>
        <v>0</v>
      </c>
      <c r="AA2" s="571">
        <f>(LOOKUP('Calculatie sheet'!$T$2,'Objectenoverzicht aantallen'!$A:$A,'Objectenoverzicht aantallen'!H:H)*'Calculatie sheet'!$T$83)/1000</f>
        <v>0</v>
      </c>
      <c r="AB2" s="571">
        <f>(LOOKUP('Calculatie sheet'!$T$2,'Objectenoverzicht aantallen'!$A:$A,'Objectenoverzicht aantallen'!I:I)*'Calculatie sheet'!$T$83)/1000</f>
        <v>0</v>
      </c>
      <c r="AC2" s="571">
        <f>(LOOKUP('Calculatie sheet'!$T$2,'Objectenoverzicht aantallen'!$A:$A,'Objectenoverzicht aantallen'!J:J)*'Calculatie sheet'!$T$83)/1000</f>
        <v>0</v>
      </c>
      <c r="AD2" s="571">
        <f>(LOOKUP('Calculatie sheet'!$T$2,'Objectenoverzicht aantallen'!$A:$A,'Objectenoverzicht aantallen'!K:K)*'Calculatie sheet'!$T$83)/1000</f>
        <v>0</v>
      </c>
      <c r="AE2" s="571">
        <f>(LOOKUP('Calculatie sheet'!$T$2,'Objectenoverzicht aantallen'!$A:$A,'Objectenoverzicht aantallen'!L:L)*'Calculatie sheet'!$T$83)/1000</f>
        <v>0</v>
      </c>
      <c r="AF2" s="571">
        <f>(LOOKUP('Calculatie sheet'!$T$2,'Objectenoverzicht aantallen'!$A:$A,'Objectenoverzicht aantallen'!M:M)*'Calculatie sheet'!$T$83)/1000</f>
        <v>0</v>
      </c>
      <c r="AG2" s="571">
        <f>(LOOKUP('Calculatie sheet'!$T$2,'Objectenoverzicht aantallen'!$A:$A,'Objectenoverzicht aantallen'!N:N)*'Calculatie sheet'!$T$83)/1000</f>
        <v>0</v>
      </c>
      <c r="AH2" s="571">
        <f>(LOOKUP('Calculatie sheet'!$T$2,'Objectenoverzicht aantallen'!$A:$A,'Objectenoverzicht aantallen'!O:O)*'Calculatie sheet'!$T$83)/1000</f>
        <v>0</v>
      </c>
    </row>
    <row r="3" spans="1:34" s="31" customFormat="1" x14ac:dyDescent="0.2">
      <c r="B3" s="759" t="s">
        <v>966</v>
      </c>
      <c r="C3" s="45">
        <f>'Calculatie sheet'!T84</f>
        <v>1.9367236508039745</v>
      </c>
      <c r="D3"/>
      <c r="E3" s="759" t="s">
        <v>966</v>
      </c>
      <c r="F3"/>
      <c r="H3" s="572">
        <f>C3*'Calculatie sheet'!$T$7</f>
        <v>0</v>
      </c>
      <c r="I3"/>
      <c r="J3" s="759" t="s">
        <v>966</v>
      </c>
      <c r="K3" s="571">
        <f>(LOOKUP('Calculatie sheet'!$T$2,'Objectenoverzicht aantallen'!$A:$A,'Objectenoverzicht aantallen'!$C:$C)*'Calculatie sheet'!$T84+LOOKUP('Calculatie sheet'!$T$2,'Objectenoverzicht aantallen'!$A:$A,'Objectenoverzicht aantallen'!E:E)*'Calculatie sheet'!$T84)/1000</f>
        <v>0</v>
      </c>
      <c r="L3" s="571">
        <f>(LOOKUP('Calculatie sheet'!$T$2,'Objectenoverzicht aantallen'!$A:$A,'Objectenoverzicht aantallen'!$C:$C)*'Calculatie sheet'!$T84+LOOKUP('Calculatie sheet'!$E$2,'Objectenoverzicht aantallen'!$A:$A,'Objectenoverzicht aantallen'!E:E)*'Calculatie sheet'!$T84+LOOKUP('Calculatie sheet'!$E$2,'Objectenoverzicht aantallen'!$A:$A,'Objectenoverzicht aantallen'!F:F)*'Calculatie sheet'!$T84)/1000</f>
        <v>0</v>
      </c>
      <c r="M3" s="571">
        <f>(LOOKUP('Calculatie sheet'!$T$2,'Objectenoverzicht aantallen'!$A:$A,'Objectenoverzicht aantallen'!$C:$C)*'Calculatie sheet'!$T84+LOOKUP('Calculatie sheet'!$E$2,'Objectenoverzicht aantallen'!$A:$A,'Objectenoverzicht aantallen'!E:E)*'Calculatie sheet'!$T84+LOOKUP('Calculatie sheet'!$E$2,'Objectenoverzicht aantallen'!$A:$A,'Objectenoverzicht aantallen'!F:F)*'Calculatie sheet'!$T84+LOOKUP('Calculatie sheet'!$E$2,'Objectenoverzicht aantallen'!$A:$A,'Objectenoverzicht aantallen'!G:G)*'Calculatie sheet'!$T84)/1000</f>
        <v>0</v>
      </c>
      <c r="N3" s="571">
        <f>(LOOKUP('Calculatie sheet'!$T$2,'Objectenoverzicht aantallen'!$A:$A,'Objectenoverzicht aantallen'!$C:$C)*'Calculatie sheet'!$T84+LOOKUP('Calculatie sheet'!$E$2,'Objectenoverzicht aantallen'!$A:$A,'Objectenoverzicht aantallen'!E:E)*'Calculatie sheet'!$T84+LOOKUP('Calculatie sheet'!$E$2,'Objectenoverzicht aantallen'!$A:$A,'Objectenoverzicht aantallen'!F:F)*'Calculatie sheet'!$T84+LOOKUP('Calculatie sheet'!$E$2,'Objectenoverzicht aantallen'!$A:$A,'Objectenoverzicht aantallen'!G:G)*'Calculatie sheet'!$T84+LOOKUP('Calculatie sheet'!$E$2,'Objectenoverzicht aantallen'!$A:$A,'Objectenoverzicht aantallen'!H:H)*'Calculatie sheet'!$T84)/1000</f>
        <v>0</v>
      </c>
      <c r="O3" s="571">
        <f>(LOOKUP('Calculatie sheet'!$T$2,'Objectenoverzicht aantallen'!$A:$A,'Objectenoverzicht aantallen'!$C:$C)*'Calculatie sheet'!$T84+LOOKUP('Calculatie sheet'!$E$2,'Objectenoverzicht aantallen'!$A:$A,'Objectenoverzicht aantallen'!E:E)*'Calculatie sheet'!$T84+LOOKUP('Calculatie sheet'!$E$2,'Objectenoverzicht aantallen'!$A:$A,'Objectenoverzicht aantallen'!F:F)*'Calculatie sheet'!$T84+LOOKUP('Calculatie sheet'!$E$2,'Objectenoverzicht aantallen'!$A:$A,'Objectenoverzicht aantallen'!G:G)*'Calculatie sheet'!$T84+LOOKUP('Calculatie sheet'!$E$2,'Objectenoverzicht aantallen'!$A:$A,'Objectenoverzicht aantallen'!H:H)*'Calculatie sheet'!$T84+LOOKUP('Calculatie sheet'!$E$2,'Objectenoverzicht aantallen'!$A:$A,'Objectenoverzicht aantallen'!I:I)*'Calculatie sheet'!$T84)/1000</f>
        <v>0</v>
      </c>
      <c r="P3" s="571">
        <f>(LOOKUP('Calculatie sheet'!$T$2,'Objectenoverzicht aantallen'!$A:$A,'Objectenoverzicht aantallen'!$C:$C)*'Calculatie sheet'!$T84+LOOKUP('Calculatie sheet'!$E$2,'Objectenoverzicht aantallen'!$A:$A,'Objectenoverzicht aantallen'!E:E)*'Calculatie sheet'!$T84+LOOKUP('Calculatie sheet'!$E$2,'Objectenoverzicht aantallen'!$A:$A,'Objectenoverzicht aantallen'!F:F)*'Calculatie sheet'!$T84+LOOKUP('Calculatie sheet'!$E$2,'Objectenoverzicht aantallen'!$A:$A,'Objectenoverzicht aantallen'!G:G)*'Calculatie sheet'!$T84+LOOKUP('Calculatie sheet'!$E$2,'Objectenoverzicht aantallen'!$A:$A,'Objectenoverzicht aantallen'!H:H)*'Calculatie sheet'!$T84+LOOKUP('Calculatie sheet'!$E$2,'Objectenoverzicht aantallen'!$A:$A,'Objectenoverzicht aantallen'!I:I)*'Calculatie sheet'!$T84+LOOKUP('Calculatie sheet'!$E$2,'Objectenoverzicht aantallen'!$A:$A,'Objectenoverzicht aantallen'!J:J)*'Calculatie sheet'!$T84)/1000</f>
        <v>0</v>
      </c>
      <c r="Q3" s="571">
        <f>(LOOKUP('Calculatie sheet'!$T$2,'Objectenoverzicht aantallen'!$A:$A,'Objectenoverzicht aantallen'!$C:$C)*'Calculatie sheet'!$T84+LOOKUP('Calculatie sheet'!$E$2,'Objectenoverzicht aantallen'!$A:$A,'Objectenoverzicht aantallen'!E:E)*'Calculatie sheet'!$T84+LOOKUP('Calculatie sheet'!$E$2,'Objectenoverzicht aantallen'!$A:$A,'Objectenoverzicht aantallen'!F:F)*'Calculatie sheet'!$T84+LOOKUP('Calculatie sheet'!$E$2,'Objectenoverzicht aantallen'!$A:$A,'Objectenoverzicht aantallen'!G:G)*'Calculatie sheet'!$T84+LOOKUP('Calculatie sheet'!$E$2,'Objectenoverzicht aantallen'!$A:$A,'Objectenoverzicht aantallen'!H:H)*'Calculatie sheet'!$T84+LOOKUP('Calculatie sheet'!$E$2,'Objectenoverzicht aantallen'!$A:$A,'Objectenoverzicht aantallen'!I:I)*'Calculatie sheet'!$T84+LOOKUP('Calculatie sheet'!$E$2,'Objectenoverzicht aantallen'!$A:$A,'Objectenoverzicht aantallen'!J:J)*'Calculatie sheet'!$T84+LOOKUP('Calculatie sheet'!$E$2,'Objectenoverzicht aantallen'!$A:$A,'Objectenoverzicht aantallen'!K:K)*'Calculatie sheet'!$T84)/1000</f>
        <v>0</v>
      </c>
      <c r="R3" s="571">
        <f>(LOOKUP('Calculatie sheet'!$T$2,'Objectenoverzicht aantallen'!$A:$A,'Objectenoverzicht aantallen'!$C:$C)*'Calculatie sheet'!$T84+LOOKUP('Calculatie sheet'!$E$2,'Objectenoverzicht aantallen'!$A:$A,'Objectenoverzicht aantallen'!E:E)*'Calculatie sheet'!$T84+LOOKUP('Calculatie sheet'!$E$2,'Objectenoverzicht aantallen'!$A:$A,'Objectenoverzicht aantallen'!F:F)*'Calculatie sheet'!$T84+LOOKUP('Calculatie sheet'!$E$2,'Objectenoverzicht aantallen'!$A:$A,'Objectenoverzicht aantallen'!G:G)*'Calculatie sheet'!$T84+LOOKUP('Calculatie sheet'!$E$2,'Objectenoverzicht aantallen'!$A:$A,'Objectenoverzicht aantallen'!H:H)*'Calculatie sheet'!$T84+LOOKUP('Calculatie sheet'!$E$2,'Objectenoverzicht aantallen'!$A:$A,'Objectenoverzicht aantallen'!I:I)*'Calculatie sheet'!$T84+LOOKUP('Calculatie sheet'!$E$2,'Objectenoverzicht aantallen'!$A:$A,'Objectenoverzicht aantallen'!J:J)*'Calculatie sheet'!$T84+LOOKUP('Calculatie sheet'!$E$2,'Objectenoverzicht aantallen'!$A:$A,'Objectenoverzicht aantallen'!K:K)*'Calculatie sheet'!$T84+LOOKUP('Calculatie sheet'!$E$2,'Objectenoverzicht aantallen'!$A:$A,'Objectenoverzicht aantallen'!L:L)*'Calculatie sheet'!$T84)/1000</f>
        <v>0</v>
      </c>
      <c r="S3" s="571">
        <f>(LOOKUP('Calculatie sheet'!$T$2,'Objectenoverzicht aantallen'!$A:$A,'Objectenoverzicht aantallen'!$C:$C)*'Calculatie sheet'!$T84+LOOKUP('Calculatie sheet'!$E$2,'Objectenoverzicht aantallen'!$A:$A,'Objectenoverzicht aantallen'!E:E)*'Calculatie sheet'!$T84+LOOKUP('Calculatie sheet'!$E$2,'Objectenoverzicht aantallen'!$A:$A,'Objectenoverzicht aantallen'!F:F)*'Calculatie sheet'!$T84+LOOKUP('Calculatie sheet'!$E$2,'Objectenoverzicht aantallen'!$A:$A,'Objectenoverzicht aantallen'!G:G)*'Calculatie sheet'!$T84+LOOKUP('Calculatie sheet'!$E$2,'Objectenoverzicht aantallen'!$A:$A,'Objectenoverzicht aantallen'!H:H)*'Calculatie sheet'!$T84+LOOKUP('Calculatie sheet'!$E$2,'Objectenoverzicht aantallen'!$A:$A,'Objectenoverzicht aantallen'!I:I)*'Calculatie sheet'!$T84+LOOKUP('Calculatie sheet'!$E$2,'Objectenoverzicht aantallen'!$A:$A,'Objectenoverzicht aantallen'!J:J)*'Calculatie sheet'!$T84+LOOKUP('Calculatie sheet'!$E$2,'Objectenoverzicht aantallen'!$A:$A,'Objectenoverzicht aantallen'!K:K)*'Calculatie sheet'!$T84+LOOKUP('Calculatie sheet'!$E$2,'Objectenoverzicht aantallen'!$A:$A,'Objectenoverzicht aantallen'!L:L)*'Calculatie sheet'!$T84+LOOKUP('Calculatie sheet'!$E$2,'Objectenoverzicht aantallen'!$A:$A,'Objectenoverzicht aantallen'!M:M)*'Calculatie sheet'!$T84)/1000</f>
        <v>0</v>
      </c>
      <c r="T3" s="571">
        <f>(LOOKUP('Calculatie sheet'!$T$2,'Objectenoverzicht aantallen'!$A:$A,'Objectenoverzicht aantallen'!$C:$C)*'Calculatie sheet'!$T84+LOOKUP('Calculatie sheet'!$E$2,'Objectenoverzicht aantallen'!$A:$A,'Objectenoverzicht aantallen'!E:E)*'Calculatie sheet'!$T84+LOOKUP('Calculatie sheet'!$E$2,'Objectenoverzicht aantallen'!$A:$A,'Objectenoverzicht aantallen'!F:F)*'Calculatie sheet'!$T84+LOOKUP('Calculatie sheet'!$E$2,'Objectenoverzicht aantallen'!$A:$A,'Objectenoverzicht aantallen'!G:G)*'Calculatie sheet'!$T84+LOOKUP('Calculatie sheet'!$E$2,'Objectenoverzicht aantallen'!$A:$A,'Objectenoverzicht aantallen'!H:H)*'Calculatie sheet'!$T84+LOOKUP('Calculatie sheet'!$E$2,'Objectenoverzicht aantallen'!$A:$A,'Objectenoverzicht aantallen'!I:I)*'Calculatie sheet'!$T84+LOOKUP('Calculatie sheet'!$E$2,'Objectenoverzicht aantallen'!$A:$A,'Objectenoverzicht aantallen'!J:J)*'Calculatie sheet'!$T84+LOOKUP('Calculatie sheet'!$E$2,'Objectenoverzicht aantallen'!$A:$A,'Objectenoverzicht aantallen'!K:K)*'Calculatie sheet'!$T84+LOOKUP('Calculatie sheet'!$E$2,'Objectenoverzicht aantallen'!$A:$A,'Objectenoverzicht aantallen'!L:L)*'Calculatie sheet'!$T84+LOOKUP('Calculatie sheet'!$E$2,'Objectenoverzicht aantallen'!$A:$A,'Objectenoverzicht aantallen'!M:M)*'Calculatie sheet'!$T84+LOOKUP('Calculatie sheet'!$E$2,'Objectenoverzicht aantallen'!$A:$A,'Objectenoverzicht aantallen'!N:N)*'Calculatie sheet'!$T84)/1000</f>
        <v>0</v>
      </c>
      <c r="U3" s="571">
        <f>(LOOKUP('Calculatie sheet'!$T$2,'Objectenoverzicht aantallen'!$A:$A,'Objectenoverzicht aantallen'!$C:$C)*'Calculatie sheet'!$T84+LOOKUP('Calculatie sheet'!$E$2,'Objectenoverzicht aantallen'!$A:$A,'Objectenoverzicht aantallen'!E:E)*'Calculatie sheet'!$T84+LOOKUP('Calculatie sheet'!$E$2,'Objectenoverzicht aantallen'!$A:$A,'Objectenoverzicht aantallen'!F:F)*'Calculatie sheet'!$T84+LOOKUP('Calculatie sheet'!$E$2,'Objectenoverzicht aantallen'!$A:$A,'Objectenoverzicht aantallen'!G:G)*'Calculatie sheet'!$T84+LOOKUP('Calculatie sheet'!$E$2,'Objectenoverzicht aantallen'!$A:$A,'Objectenoverzicht aantallen'!H:H)*'Calculatie sheet'!$T84+LOOKUP('Calculatie sheet'!$E$2,'Objectenoverzicht aantallen'!$A:$A,'Objectenoverzicht aantallen'!I:I)*'Calculatie sheet'!$T84+LOOKUP('Calculatie sheet'!$E$2,'Objectenoverzicht aantallen'!$A:$A,'Objectenoverzicht aantallen'!J:J)*'Calculatie sheet'!$T84+LOOKUP('Calculatie sheet'!$E$2,'Objectenoverzicht aantallen'!$A:$A,'Objectenoverzicht aantallen'!K:K)*'Calculatie sheet'!$T84+LOOKUP('Calculatie sheet'!$E$2,'Objectenoverzicht aantallen'!$A:$A,'Objectenoverzicht aantallen'!L:L)*'Calculatie sheet'!$T84+LOOKUP('Calculatie sheet'!$E$2,'Objectenoverzicht aantallen'!$A:$A,'Objectenoverzicht aantallen'!M:M)*'Calculatie sheet'!$T84+LOOKUP('Calculatie sheet'!$E$2,'Objectenoverzicht aantallen'!$A:$A,'Objectenoverzicht aantallen'!N:N)*'Calculatie sheet'!$T84+LOOKUP('Calculatie sheet'!$E$2,'Objectenoverzicht aantallen'!$A:$A,'Objectenoverzicht aantallen'!O:O)*'Calculatie sheet'!$T84)/1000</f>
        <v>0</v>
      </c>
      <c r="W3" s="759" t="s">
        <v>966</v>
      </c>
      <c r="X3" s="571">
        <f>(LOOKUP('Calculatie sheet'!$T$2,'Objectenoverzicht aantallen'!$A:$A,'Objectenoverzicht aantallen'!$P:$P)*'Calculatie sheet'!$T$84)/'Calculatie sheet'!$T$64/1000</f>
        <v>0</v>
      </c>
      <c r="Y3" s="571">
        <f>(LOOKUP('Calculatie sheet'!$T$2,'Objectenoverzicht aantallen'!$A:$A,'Objectenoverzicht aantallen'!$P:$P)*'Calculatie sheet'!$T$84)/'Calculatie sheet'!$T$64/1000</f>
        <v>0</v>
      </c>
      <c r="Z3" s="571">
        <f>(LOOKUP('Calculatie sheet'!$T$2,'Objectenoverzicht aantallen'!$A:$A,'Objectenoverzicht aantallen'!$P:$P)*'Calculatie sheet'!$T$84)/'Calculatie sheet'!$T$64/1000</f>
        <v>0</v>
      </c>
      <c r="AA3" s="571">
        <f>(LOOKUP('Calculatie sheet'!$T$2,'Objectenoverzicht aantallen'!$A:$A,'Objectenoverzicht aantallen'!$P:$P)*'Calculatie sheet'!$T$84)/'Calculatie sheet'!$T$64/1000</f>
        <v>0</v>
      </c>
      <c r="AB3" s="571">
        <f>(LOOKUP('Calculatie sheet'!$T$2,'Objectenoverzicht aantallen'!$A:$A,'Objectenoverzicht aantallen'!$P:$P)*'Calculatie sheet'!$T$84)/'Calculatie sheet'!$T$64/1000</f>
        <v>0</v>
      </c>
      <c r="AC3" s="571">
        <f>(LOOKUP('Calculatie sheet'!$T$2,'Objectenoverzicht aantallen'!$A:$A,'Objectenoverzicht aantallen'!$P:$P)*'Calculatie sheet'!$T$84)/'Calculatie sheet'!$T$64/1000</f>
        <v>0</v>
      </c>
      <c r="AD3" s="571">
        <f>(LOOKUP('Calculatie sheet'!$T$2,'Objectenoverzicht aantallen'!$A:$A,'Objectenoverzicht aantallen'!$P:$P)*'Calculatie sheet'!$T$84)/'Calculatie sheet'!$T$64/1000</f>
        <v>0</v>
      </c>
      <c r="AE3" s="571">
        <f>(LOOKUP('Calculatie sheet'!$T$2,'Objectenoverzicht aantallen'!$A:$A,'Objectenoverzicht aantallen'!$P:$P)*'Calculatie sheet'!$T$84)/'Calculatie sheet'!$T$64/1000</f>
        <v>0</v>
      </c>
      <c r="AF3" s="571">
        <f>(LOOKUP('Calculatie sheet'!$T$2,'Objectenoverzicht aantallen'!$A:$A,'Objectenoverzicht aantallen'!$P:$P)*'Calculatie sheet'!$T$84)/'Calculatie sheet'!$T$64/1000</f>
        <v>0</v>
      </c>
      <c r="AG3" s="571">
        <f>(LOOKUP('Calculatie sheet'!$T$2,'Objectenoverzicht aantallen'!$A:$A,'Objectenoverzicht aantallen'!$P:$P)*'Calculatie sheet'!$T$84)/'Calculatie sheet'!$T$64/1000</f>
        <v>0</v>
      </c>
      <c r="AH3" s="571">
        <f>(LOOKUP('Calculatie sheet'!$T$2,'Objectenoverzicht aantallen'!$A:$A,'Objectenoverzicht aantallen'!$P:$P)*'Calculatie sheet'!$T$84)/'Calculatie sheet'!$T$64/1000</f>
        <v>0</v>
      </c>
    </row>
    <row r="4" spans="1:34" x14ac:dyDescent="0.2">
      <c r="B4" s="760" t="s">
        <v>5</v>
      </c>
      <c r="C4" s="45">
        <f>'Calculatie sheet'!T85</f>
        <v>141.696</v>
      </c>
      <c r="E4" s="760" t="s">
        <v>5</v>
      </c>
      <c r="H4" s="572">
        <f>C4*'Calculatie sheet'!$T$7</f>
        <v>0</v>
      </c>
      <c r="J4" s="760" t="s">
        <v>5</v>
      </c>
      <c r="K4" s="571">
        <f>(LOOKUP('Calculatie sheet'!$T$2,'Objectenoverzicht aantallen'!$A:$A,'Objectenoverzicht aantallen'!$C:$C)*'Calculatie sheet'!$T85+LOOKUP('Calculatie sheet'!$T$2,'Objectenoverzicht aantallen'!$A:$A,'Objectenoverzicht aantallen'!E:E)*'Calculatie sheet'!$T85)/1000</f>
        <v>0</v>
      </c>
      <c r="L4" s="571">
        <f>(LOOKUP('Calculatie sheet'!$T$2,'Objectenoverzicht aantallen'!$A:$A,'Objectenoverzicht aantallen'!$C:$C)*'Calculatie sheet'!$T85+LOOKUP('Calculatie sheet'!$E$2,'Objectenoverzicht aantallen'!$A:$A,'Objectenoverzicht aantallen'!E:E)*'Calculatie sheet'!$T85+LOOKUP('Calculatie sheet'!$E$2,'Objectenoverzicht aantallen'!$A:$A,'Objectenoverzicht aantallen'!F:F)*'Calculatie sheet'!$T85)/1000</f>
        <v>0</v>
      </c>
      <c r="M4" s="571">
        <f>(LOOKUP('Calculatie sheet'!$T$2,'Objectenoverzicht aantallen'!$A:$A,'Objectenoverzicht aantallen'!$C:$C)*'Calculatie sheet'!$T85+LOOKUP('Calculatie sheet'!$E$2,'Objectenoverzicht aantallen'!$A:$A,'Objectenoverzicht aantallen'!E:E)*'Calculatie sheet'!$T85+LOOKUP('Calculatie sheet'!$E$2,'Objectenoverzicht aantallen'!$A:$A,'Objectenoverzicht aantallen'!F:F)*'Calculatie sheet'!$T85+LOOKUP('Calculatie sheet'!$E$2,'Objectenoverzicht aantallen'!$A:$A,'Objectenoverzicht aantallen'!G:G)*'Calculatie sheet'!$T85)/1000</f>
        <v>0</v>
      </c>
      <c r="N4" s="571">
        <f>(LOOKUP('Calculatie sheet'!$T$2,'Objectenoverzicht aantallen'!$A:$A,'Objectenoverzicht aantallen'!$C:$C)*'Calculatie sheet'!$T85+LOOKUP('Calculatie sheet'!$E$2,'Objectenoverzicht aantallen'!$A:$A,'Objectenoverzicht aantallen'!E:E)*'Calculatie sheet'!$T85+LOOKUP('Calculatie sheet'!$E$2,'Objectenoverzicht aantallen'!$A:$A,'Objectenoverzicht aantallen'!F:F)*'Calculatie sheet'!$T85+LOOKUP('Calculatie sheet'!$E$2,'Objectenoverzicht aantallen'!$A:$A,'Objectenoverzicht aantallen'!G:G)*'Calculatie sheet'!$T85+LOOKUP('Calculatie sheet'!$E$2,'Objectenoverzicht aantallen'!$A:$A,'Objectenoverzicht aantallen'!H:H)*'Calculatie sheet'!$T85)/1000</f>
        <v>0</v>
      </c>
      <c r="O4" s="571">
        <f>(LOOKUP('Calculatie sheet'!$T$2,'Objectenoverzicht aantallen'!$A:$A,'Objectenoverzicht aantallen'!$C:$C)*'Calculatie sheet'!$T85+LOOKUP('Calculatie sheet'!$E$2,'Objectenoverzicht aantallen'!$A:$A,'Objectenoverzicht aantallen'!E:E)*'Calculatie sheet'!$T85+LOOKUP('Calculatie sheet'!$E$2,'Objectenoverzicht aantallen'!$A:$A,'Objectenoverzicht aantallen'!F:F)*'Calculatie sheet'!$T85+LOOKUP('Calculatie sheet'!$E$2,'Objectenoverzicht aantallen'!$A:$A,'Objectenoverzicht aantallen'!G:G)*'Calculatie sheet'!$T85+LOOKUP('Calculatie sheet'!$E$2,'Objectenoverzicht aantallen'!$A:$A,'Objectenoverzicht aantallen'!H:H)*'Calculatie sheet'!$T85+LOOKUP('Calculatie sheet'!$E$2,'Objectenoverzicht aantallen'!$A:$A,'Objectenoverzicht aantallen'!I:I)*'Calculatie sheet'!$T85)/1000</f>
        <v>0</v>
      </c>
      <c r="P4" s="571">
        <f>(LOOKUP('Calculatie sheet'!$T$2,'Objectenoverzicht aantallen'!$A:$A,'Objectenoverzicht aantallen'!$C:$C)*'Calculatie sheet'!$T85+LOOKUP('Calculatie sheet'!$E$2,'Objectenoverzicht aantallen'!$A:$A,'Objectenoverzicht aantallen'!E:E)*'Calculatie sheet'!$T85+LOOKUP('Calculatie sheet'!$E$2,'Objectenoverzicht aantallen'!$A:$A,'Objectenoverzicht aantallen'!F:F)*'Calculatie sheet'!$T85+LOOKUP('Calculatie sheet'!$E$2,'Objectenoverzicht aantallen'!$A:$A,'Objectenoverzicht aantallen'!G:G)*'Calculatie sheet'!$T85+LOOKUP('Calculatie sheet'!$E$2,'Objectenoverzicht aantallen'!$A:$A,'Objectenoverzicht aantallen'!H:H)*'Calculatie sheet'!$T85+LOOKUP('Calculatie sheet'!$E$2,'Objectenoverzicht aantallen'!$A:$A,'Objectenoverzicht aantallen'!I:I)*'Calculatie sheet'!$T85+LOOKUP('Calculatie sheet'!$E$2,'Objectenoverzicht aantallen'!$A:$A,'Objectenoverzicht aantallen'!J:J)*'Calculatie sheet'!$T85)/1000</f>
        <v>0</v>
      </c>
      <c r="Q4" s="571">
        <f>(LOOKUP('Calculatie sheet'!$T$2,'Objectenoverzicht aantallen'!$A:$A,'Objectenoverzicht aantallen'!$C:$C)*'Calculatie sheet'!$T85+LOOKUP('Calculatie sheet'!$E$2,'Objectenoverzicht aantallen'!$A:$A,'Objectenoverzicht aantallen'!E:E)*'Calculatie sheet'!$T85+LOOKUP('Calculatie sheet'!$E$2,'Objectenoverzicht aantallen'!$A:$A,'Objectenoverzicht aantallen'!F:F)*'Calculatie sheet'!$T85+LOOKUP('Calculatie sheet'!$E$2,'Objectenoverzicht aantallen'!$A:$A,'Objectenoverzicht aantallen'!G:G)*'Calculatie sheet'!$T85+LOOKUP('Calculatie sheet'!$E$2,'Objectenoverzicht aantallen'!$A:$A,'Objectenoverzicht aantallen'!H:H)*'Calculatie sheet'!$T85+LOOKUP('Calculatie sheet'!$E$2,'Objectenoverzicht aantallen'!$A:$A,'Objectenoverzicht aantallen'!I:I)*'Calculatie sheet'!$T85+LOOKUP('Calculatie sheet'!$E$2,'Objectenoverzicht aantallen'!$A:$A,'Objectenoverzicht aantallen'!J:J)*'Calculatie sheet'!$T85+LOOKUP('Calculatie sheet'!$E$2,'Objectenoverzicht aantallen'!$A:$A,'Objectenoverzicht aantallen'!K:K)*'Calculatie sheet'!$T85)/1000</f>
        <v>0</v>
      </c>
      <c r="R4" s="571">
        <f>(LOOKUP('Calculatie sheet'!$T$2,'Objectenoverzicht aantallen'!$A:$A,'Objectenoverzicht aantallen'!$C:$C)*'Calculatie sheet'!$T85+LOOKUP('Calculatie sheet'!$E$2,'Objectenoverzicht aantallen'!$A:$A,'Objectenoverzicht aantallen'!E:E)*'Calculatie sheet'!$T85+LOOKUP('Calculatie sheet'!$E$2,'Objectenoverzicht aantallen'!$A:$A,'Objectenoverzicht aantallen'!F:F)*'Calculatie sheet'!$T85+LOOKUP('Calculatie sheet'!$E$2,'Objectenoverzicht aantallen'!$A:$A,'Objectenoverzicht aantallen'!G:G)*'Calculatie sheet'!$T85+LOOKUP('Calculatie sheet'!$E$2,'Objectenoverzicht aantallen'!$A:$A,'Objectenoverzicht aantallen'!H:H)*'Calculatie sheet'!$T85+LOOKUP('Calculatie sheet'!$E$2,'Objectenoverzicht aantallen'!$A:$A,'Objectenoverzicht aantallen'!I:I)*'Calculatie sheet'!$T85+LOOKUP('Calculatie sheet'!$E$2,'Objectenoverzicht aantallen'!$A:$A,'Objectenoverzicht aantallen'!J:J)*'Calculatie sheet'!$T85+LOOKUP('Calculatie sheet'!$E$2,'Objectenoverzicht aantallen'!$A:$A,'Objectenoverzicht aantallen'!K:K)*'Calculatie sheet'!$T85+LOOKUP('Calculatie sheet'!$E$2,'Objectenoverzicht aantallen'!$A:$A,'Objectenoverzicht aantallen'!L:L)*'Calculatie sheet'!$T85)/1000</f>
        <v>0</v>
      </c>
      <c r="S4" s="571">
        <f>(LOOKUP('Calculatie sheet'!$T$2,'Objectenoverzicht aantallen'!$A:$A,'Objectenoverzicht aantallen'!$C:$C)*'Calculatie sheet'!$T85+LOOKUP('Calculatie sheet'!$E$2,'Objectenoverzicht aantallen'!$A:$A,'Objectenoverzicht aantallen'!E:E)*'Calculatie sheet'!$T85+LOOKUP('Calculatie sheet'!$E$2,'Objectenoverzicht aantallen'!$A:$A,'Objectenoverzicht aantallen'!F:F)*'Calculatie sheet'!$T85+LOOKUP('Calculatie sheet'!$E$2,'Objectenoverzicht aantallen'!$A:$A,'Objectenoverzicht aantallen'!G:G)*'Calculatie sheet'!$T85+LOOKUP('Calculatie sheet'!$E$2,'Objectenoverzicht aantallen'!$A:$A,'Objectenoverzicht aantallen'!H:H)*'Calculatie sheet'!$T85+LOOKUP('Calculatie sheet'!$E$2,'Objectenoverzicht aantallen'!$A:$A,'Objectenoverzicht aantallen'!I:I)*'Calculatie sheet'!$T85+LOOKUP('Calculatie sheet'!$E$2,'Objectenoverzicht aantallen'!$A:$A,'Objectenoverzicht aantallen'!J:J)*'Calculatie sheet'!$T85+LOOKUP('Calculatie sheet'!$E$2,'Objectenoverzicht aantallen'!$A:$A,'Objectenoverzicht aantallen'!K:K)*'Calculatie sheet'!$T85+LOOKUP('Calculatie sheet'!$E$2,'Objectenoverzicht aantallen'!$A:$A,'Objectenoverzicht aantallen'!L:L)*'Calculatie sheet'!$T85+LOOKUP('Calculatie sheet'!$E$2,'Objectenoverzicht aantallen'!$A:$A,'Objectenoverzicht aantallen'!M:M)*'Calculatie sheet'!$T85)/1000</f>
        <v>0</v>
      </c>
      <c r="T4" s="571">
        <f>(LOOKUP('Calculatie sheet'!$T$2,'Objectenoverzicht aantallen'!$A:$A,'Objectenoverzicht aantallen'!$C:$C)*'Calculatie sheet'!$T85+LOOKUP('Calculatie sheet'!$E$2,'Objectenoverzicht aantallen'!$A:$A,'Objectenoverzicht aantallen'!E:E)*'Calculatie sheet'!$T85+LOOKUP('Calculatie sheet'!$E$2,'Objectenoverzicht aantallen'!$A:$A,'Objectenoverzicht aantallen'!F:F)*'Calculatie sheet'!$T85+LOOKUP('Calculatie sheet'!$E$2,'Objectenoverzicht aantallen'!$A:$A,'Objectenoverzicht aantallen'!G:G)*'Calculatie sheet'!$T85+LOOKUP('Calculatie sheet'!$E$2,'Objectenoverzicht aantallen'!$A:$A,'Objectenoverzicht aantallen'!H:H)*'Calculatie sheet'!$T85+LOOKUP('Calculatie sheet'!$E$2,'Objectenoverzicht aantallen'!$A:$A,'Objectenoverzicht aantallen'!I:I)*'Calculatie sheet'!$T85+LOOKUP('Calculatie sheet'!$E$2,'Objectenoverzicht aantallen'!$A:$A,'Objectenoverzicht aantallen'!J:J)*'Calculatie sheet'!$T85+LOOKUP('Calculatie sheet'!$E$2,'Objectenoverzicht aantallen'!$A:$A,'Objectenoverzicht aantallen'!K:K)*'Calculatie sheet'!$T85+LOOKUP('Calculatie sheet'!$E$2,'Objectenoverzicht aantallen'!$A:$A,'Objectenoverzicht aantallen'!L:L)*'Calculatie sheet'!$T85+LOOKUP('Calculatie sheet'!$E$2,'Objectenoverzicht aantallen'!$A:$A,'Objectenoverzicht aantallen'!M:M)*'Calculatie sheet'!$T85+LOOKUP('Calculatie sheet'!$E$2,'Objectenoverzicht aantallen'!$A:$A,'Objectenoverzicht aantallen'!N:N)*'Calculatie sheet'!$T85)/1000</f>
        <v>0</v>
      </c>
      <c r="U4" s="571">
        <f>(LOOKUP('Calculatie sheet'!$T$2,'Objectenoverzicht aantallen'!$A:$A,'Objectenoverzicht aantallen'!$C:$C)*'Calculatie sheet'!$T85+LOOKUP('Calculatie sheet'!$E$2,'Objectenoverzicht aantallen'!$A:$A,'Objectenoverzicht aantallen'!E:E)*'Calculatie sheet'!$T85+LOOKUP('Calculatie sheet'!$E$2,'Objectenoverzicht aantallen'!$A:$A,'Objectenoverzicht aantallen'!F:F)*'Calculatie sheet'!$T85+LOOKUP('Calculatie sheet'!$E$2,'Objectenoverzicht aantallen'!$A:$A,'Objectenoverzicht aantallen'!G:G)*'Calculatie sheet'!$T85+LOOKUP('Calculatie sheet'!$E$2,'Objectenoverzicht aantallen'!$A:$A,'Objectenoverzicht aantallen'!H:H)*'Calculatie sheet'!$T85+LOOKUP('Calculatie sheet'!$E$2,'Objectenoverzicht aantallen'!$A:$A,'Objectenoverzicht aantallen'!I:I)*'Calculatie sheet'!$T85+LOOKUP('Calculatie sheet'!$E$2,'Objectenoverzicht aantallen'!$A:$A,'Objectenoverzicht aantallen'!J:J)*'Calculatie sheet'!$T85+LOOKUP('Calculatie sheet'!$E$2,'Objectenoverzicht aantallen'!$A:$A,'Objectenoverzicht aantallen'!K:K)*'Calculatie sheet'!$T85+LOOKUP('Calculatie sheet'!$E$2,'Objectenoverzicht aantallen'!$A:$A,'Objectenoverzicht aantallen'!L:L)*'Calculatie sheet'!$T85+LOOKUP('Calculatie sheet'!$E$2,'Objectenoverzicht aantallen'!$A:$A,'Objectenoverzicht aantallen'!M:M)*'Calculatie sheet'!$T85+LOOKUP('Calculatie sheet'!$E$2,'Objectenoverzicht aantallen'!$A:$A,'Objectenoverzicht aantallen'!N:N)*'Calculatie sheet'!$T85+LOOKUP('Calculatie sheet'!$E$2,'Objectenoverzicht aantallen'!$A:$A,'Objectenoverzicht aantallen'!O:O)*'Calculatie sheet'!$T85)/1000</f>
        <v>0</v>
      </c>
      <c r="W4" s="760" t="s">
        <v>5</v>
      </c>
      <c r="X4" s="571">
        <f>(LOOKUP('Calculatie sheet'!$T$2,'Objectenoverzicht aantallen'!$A:$A,'Objectenoverzicht aantallen'!Q:Q)*'Calculatie sheet'!$T$85)/1000</f>
        <v>0</v>
      </c>
      <c r="Y4" s="571">
        <f>(LOOKUP('Calculatie sheet'!$T$2,'Objectenoverzicht aantallen'!$A:$A,'Objectenoverzicht aantallen'!R:R)*'Calculatie sheet'!$T$85)/1000</f>
        <v>0</v>
      </c>
      <c r="Z4" s="571">
        <f>(LOOKUP('Calculatie sheet'!$T$2,'Objectenoverzicht aantallen'!$A:$A,'Objectenoverzicht aantallen'!S:S)*'Calculatie sheet'!$T$85)/1000</f>
        <v>0</v>
      </c>
      <c r="AA4" s="571">
        <f>(LOOKUP('Calculatie sheet'!$T$2,'Objectenoverzicht aantallen'!$A:$A,'Objectenoverzicht aantallen'!T:T)*'Calculatie sheet'!$T$85)/1000</f>
        <v>0</v>
      </c>
      <c r="AB4" s="571">
        <f>(LOOKUP('Calculatie sheet'!$T$2,'Objectenoverzicht aantallen'!$A:$A,'Objectenoverzicht aantallen'!U:U)*'Calculatie sheet'!$T$85)/1000</f>
        <v>0</v>
      </c>
      <c r="AC4" s="571">
        <f>(LOOKUP('Calculatie sheet'!$T$2,'Objectenoverzicht aantallen'!$A:$A,'Objectenoverzicht aantallen'!V:V)*'Calculatie sheet'!$T$85)/1000</f>
        <v>0</v>
      </c>
      <c r="AD4" s="571">
        <f>(LOOKUP('Calculatie sheet'!$T$2,'Objectenoverzicht aantallen'!$A:$A,'Objectenoverzicht aantallen'!W:W)*'Calculatie sheet'!$T$85)/1000</f>
        <v>0</v>
      </c>
      <c r="AE4" s="571">
        <f>(LOOKUP('Calculatie sheet'!$T$2,'Objectenoverzicht aantallen'!$A:$A,'Objectenoverzicht aantallen'!X:X)*'Calculatie sheet'!$T$85)/1000</f>
        <v>0</v>
      </c>
      <c r="AF4" s="571">
        <f>(LOOKUP('Calculatie sheet'!$T$2,'Objectenoverzicht aantallen'!$A:$A,'Objectenoverzicht aantallen'!U:U)*'Calculatie sheet'!$T$85)/1000</f>
        <v>0</v>
      </c>
      <c r="AG4" s="571">
        <f>(LOOKUP('Calculatie sheet'!$T$2,'Objectenoverzicht aantallen'!$A:$A,'Objectenoverzicht aantallen'!Z:Z)*'Calculatie sheet'!$T$85)/1000</f>
        <v>0</v>
      </c>
      <c r="AH4" s="571">
        <f>(LOOKUP('Calculatie sheet'!$T$2,'Objectenoverzicht aantallen'!$A:$A,'Objectenoverzicht aantallen'!AA:AA)*'Calculatie sheet'!$T$85)/1000</f>
        <v>0</v>
      </c>
    </row>
    <row r="5" spans="1:34" x14ac:dyDescent="0.2">
      <c r="B5" s="577" t="s">
        <v>673</v>
      </c>
      <c r="C5" s="45">
        <f>'Calculatie sheet'!T86</f>
        <v>-2.3040000000000003</v>
      </c>
      <c r="E5" s="577" t="s">
        <v>673</v>
      </c>
      <c r="H5" s="572">
        <f>C5*'Calculatie sheet'!$T$7</f>
        <v>0</v>
      </c>
      <c r="J5" s="577" t="s">
        <v>673</v>
      </c>
      <c r="K5" s="571">
        <f>(LOOKUP('Calculatie sheet'!$T$2,'Objectenoverzicht aantallen'!$A:$A,'Objectenoverzicht aantallen'!$C:$C)*'Calculatie sheet'!$T86+LOOKUP('Calculatie sheet'!$T$2,'Objectenoverzicht aantallen'!$A:$A,'Objectenoverzicht aantallen'!E:E)*'Calculatie sheet'!$T86)/1000</f>
        <v>0</v>
      </c>
      <c r="L5" s="571">
        <f>(LOOKUP('Calculatie sheet'!$T$2,'Objectenoverzicht aantallen'!$A:$A,'Objectenoverzicht aantallen'!$C:$C)*'Calculatie sheet'!$T86+LOOKUP('Calculatie sheet'!$E$2,'Objectenoverzicht aantallen'!$A:$A,'Objectenoverzicht aantallen'!E:E)*'Calculatie sheet'!$T86+LOOKUP('Calculatie sheet'!$E$2,'Objectenoverzicht aantallen'!$A:$A,'Objectenoverzicht aantallen'!F:F)*'Calculatie sheet'!$T86)/1000</f>
        <v>0</v>
      </c>
      <c r="M5" s="571">
        <f>(LOOKUP('Calculatie sheet'!$T$2,'Objectenoverzicht aantallen'!$A:$A,'Objectenoverzicht aantallen'!$C:$C)*'Calculatie sheet'!$T86+LOOKUP('Calculatie sheet'!$E$2,'Objectenoverzicht aantallen'!$A:$A,'Objectenoverzicht aantallen'!E:E)*'Calculatie sheet'!$T86+LOOKUP('Calculatie sheet'!$E$2,'Objectenoverzicht aantallen'!$A:$A,'Objectenoverzicht aantallen'!F:F)*'Calculatie sheet'!$T86+LOOKUP('Calculatie sheet'!$E$2,'Objectenoverzicht aantallen'!$A:$A,'Objectenoverzicht aantallen'!G:G)*'Calculatie sheet'!$T86)/1000</f>
        <v>0</v>
      </c>
      <c r="N5" s="571">
        <f>(LOOKUP('Calculatie sheet'!$T$2,'Objectenoverzicht aantallen'!$A:$A,'Objectenoverzicht aantallen'!$C:$C)*'Calculatie sheet'!$T86+LOOKUP('Calculatie sheet'!$E$2,'Objectenoverzicht aantallen'!$A:$A,'Objectenoverzicht aantallen'!E:E)*'Calculatie sheet'!$T86+LOOKUP('Calculatie sheet'!$E$2,'Objectenoverzicht aantallen'!$A:$A,'Objectenoverzicht aantallen'!F:F)*'Calculatie sheet'!$T86+LOOKUP('Calculatie sheet'!$E$2,'Objectenoverzicht aantallen'!$A:$A,'Objectenoverzicht aantallen'!G:G)*'Calculatie sheet'!$T86+LOOKUP('Calculatie sheet'!$E$2,'Objectenoverzicht aantallen'!$A:$A,'Objectenoverzicht aantallen'!H:H)*'Calculatie sheet'!$T86)/1000</f>
        <v>0</v>
      </c>
      <c r="O5" s="571">
        <f>(LOOKUP('Calculatie sheet'!$T$2,'Objectenoverzicht aantallen'!$A:$A,'Objectenoverzicht aantallen'!$C:$C)*'Calculatie sheet'!$T86+LOOKUP('Calculatie sheet'!$E$2,'Objectenoverzicht aantallen'!$A:$A,'Objectenoverzicht aantallen'!E:E)*'Calculatie sheet'!$T86+LOOKUP('Calculatie sheet'!$E$2,'Objectenoverzicht aantallen'!$A:$A,'Objectenoverzicht aantallen'!F:F)*'Calculatie sheet'!$T86+LOOKUP('Calculatie sheet'!$E$2,'Objectenoverzicht aantallen'!$A:$A,'Objectenoverzicht aantallen'!G:G)*'Calculatie sheet'!$T86+LOOKUP('Calculatie sheet'!$E$2,'Objectenoverzicht aantallen'!$A:$A,'Objectenoverzicht aantallen'!H:H)*'Calculatie sheet'!$T86+LOOKUP('Calculatie sheet'!$E$2,'Objectenoverzicht aantallen'!$A:$A,'Objectenoverzicht aantallen'!I:I)*'Calculatie sheet'!$T86)/1000</f>
        <v>0</v>
      </c>
      <c r="P5" s="571">
        <f>(LOOKUP('Calculatie sheet'!$T$2,'Objectenoverzicht aantallen'!$A:$A,'Objectenoverzicht aantallen'!$C:$C)*'Calculatie sheet'!$T86+LOOKUP('Calculatie sheet'!$E$2,'Objectenoverzicht aantallen'!$A:$A,'Objectenoverzicht aantallen'!E:E)*'Calculatie sheet'!$T86+LOOKUP('Calculatie sheet'!$E$2,'Objectenoverzicht aantallen'!$A:$A,'Objectenoverzicht aantallen'!F:F)*'Calculatie sheet'!$T86+LOOKUP('Calculatie sheet'!$E$2,'Objectenoverzicht aantallen'!$A:$A,'Objectenoverzicht aantallen'!G:G)*'Calculatie sheet'!$T86+LOOKUP('Calculatie sheet'!$E$2,'Objectenoverzicht aantallen'!$A:$A,'Objectenoverzicht aantallen'!H:H)*'Calculatie sheet'!$T86+LOOKUP('Calculatie sheet'!$E$2,'Objectenoverzicht aantallen'!$A:$A,'Objectenoverzicht aantallen'!I:I)*'Calculatie sheet'!$T86+LOOKUP('Calculatie sheet'!$E$2,'Objectenoverzicht aantallen'!$A:$A,'Objectenoverzicht aantallen'!J:J)*'Calculatie sheet'!$T86)/1000</f>
        <v>0</v>
      </c>
      <c r="Q5" s="571">
        <f>(LOOKUP('Calculatie sheet'!$T$2,'Objectenoverzicht aantallen'!$A:$A,'Objectenoverzicht aantallen'!$C:$C)*'Calculatie sheet'!$T86+LOOKUP('Calculatie sheet'!$E$2,'Objectenoverzicht aantallen'!$A:$A,'Objectenoverzicht aantallen'!E:E)*'Calculatie sheet'!$T86+LOOKUP('Calculatie sheet'!$E$2,'Objectenoverzicht aantallen'!$A:$A,'Objectenoverzicht aantallen'!F:F)*'Calculatie sheet'!$T86+LOOKUP('Calculatie sheet'!$E$2,'Objectenoverzicht aantallen'!$A:$A,'Objectenoverzicht aantallen'!G:G)*'Calculatie sheet'!$T86+LOOKUP('Calculatie sheet'!$E$2,'Objectenoverzicht aantallen'!$A:$A,'Objectenoverzicht aantallen'!H:H)*'Calculatie sheet'!$T86+LOOKUP('Calculatie sheet'!$E$2,'Objectenoverzicht aantallen'!$A:$A,'Objectenoverzicht aantallen'!I:I)*'Calculatie sheet'!$T86+LOOKUP('Calculatie sheet'!$E$2,'Objectenoverzicht aantallen'!$A:$A,'Objectenoverzicht aantallen'!J:J)*'Calculatie sheet'!$T86+LOOKUP('Calculatie sheet'!$E$2,'Objectenoverzicht aantallen'!$A:$A,'Objectenoverzicht aantallen'!K:K)*'Calculatie sheet'!$T86)/1000</f>
        <v>0</v>
      </c>
      <c r="R5" s="571">
        <f>(LOOKUP('Calculatie sheet'!$T$2,'Objectenoverzicht aantallen'!$A:$A,'Objectenoverzicht aantallen'!$C:$C)*'Calculatie sheet'!$T86+LOOKUP('Calculatie sheet'!$E$2,'Objectenoverzicht aantallen'!$A:$A,'Objectenoverzicht aantallen'!E:E)*'Calculatie sheet'!$T86+LOOKUP('Calculatie sheet'!$E$2,'Objectenoverzicht aantallen'!$A:$A,'Objectenoverzicht aantallen'!F:F)*'Calculatie sheet'!$T86+LOOKUP('Calculatie sheet'!$E$2,'Objectenoverzicht aantallen'!$A:$A,'Objectenoverzicht aantallen'!G:G)*'Calculatie sheet'!$T86+LOOKUP('Calculatie sheet'!$E$2,'Objectenoverzicht aantallen'!$A:$A,'Objectenoverzicht aantallen'!H:H)*'Calculatie sheet'!$T86+LOOKUP('Calculatie sheet'!$E$2,'Objectenoverzicht aantallen'!$A:$A,'Objectenoverzicht aantallen'!I:I)*'Calculatie sheet'!$T86+LOOKUP('Calculatie sheet'!$E$2,'Objectenoverzicht aantallen'!$A:$A,'Objectenoverzicht aantallen'!J:J)*'Calculatie sheet'!$T86+LOOKUP('Calculatie sheet'!$E$2,'Objectenoverzicht aantallen'!$A:$A,'Objectenoverzicht aantallen'!K:K)*'Calculatie sheet'!$T86+LOOKUP('Calculatie sheet'!$E$2,'Objectenoverzicht aantallen'!$A:$A,'Objectenoverzicht aantallen'!L:L)*'Calculatie sheet'!$T86)/1000</f>
        <v>0</v>
      </c>
      <c r="S5" s="571">
        <f>(LOOKUP('Calculatie sheet'!$T$2,'Objectenoverzicht aantallen'!$A:$A,'Objectenoverzicht aantallen'!$C:$C)*'Calculatie sheet'!$T86+LOOKUP('Calculatie sheet'!$E$2,'Objectenoverzicht aantallen'!$A:$A,'Objectenoverzicht aantallen'!E:E)*'Calculatie sheet'!$T86+LOOKUP('Calculatie sheet'!$E$2,'Objectenoverzicht aantallen'!$A:$A,'Objectenoverzicht aantallen'!F:F)*'Calculatie sheet'!$T86+LOOKUP('Calculatie sheet'!$E$2,'Objectenoverzicht aantallen'!$A:$A,'Objectenoverzicht aantallen'!G:G)*'Calculatie sheet'!$T86+LOOKUP('Calculatie sheet'!$E$2,'Objectenoverzicht aantallen'!$A:$A,'Objectenoverzicht aantallen'!H:H)*'Calculatie sheet'!$T86+LOOKUP('Calculatie sheet'!$E$2,'Objectenoverzicht aantallen'!$A:$A,'Objectenoverzicht aantallen'!I:I)*'Calculatie sheet'!$T86+LOOKUP('Calculatie sheet'!$E$2,'Objectenoverzicht aantallen'!$A:$A,'Objectenoverzicht aantallen'!J:J)*'Calculatie sheet'!$T86+LOOKUP('Calculatie sheet'!$E$2,'Objectenoverzicht aantallen'!$A:$A,'Objectenoverzicht aantallen'!K:K)*'Calculatie sheet'!$T86+LOOKUP('Calculatie sheet'!$E$2,'Objectenoverzicht aantallen'!$A:$A,'Objectenoverzicht aantallen'!L:L)*'Calculatie sheet'!$T86+LOOKUP('Calculatie sheet'!$E$2,'Objectenoverzicht aantallen'!$A:$A,'Objectenoverzicht aantallen'!M:M)*'Calculatie sheet'!$T86)/1000</f>
        <v>0</v>
      </c>
      <c r="T5" s="571">
        <f>(LOOKUP('Calculatie sheet'!$T$2,'Objectenoverzicht aantallen'!$A:$A,'Objectenoverzicht aantallen'!$C:$C)*'Calculatie sheet'!$T86+LOOKUP('Calculatie sheet'!$E$2,'Objectenoverzicht aantallen'!$A:$A,'Objectenoverzicht aantallen'!E:E)*'Calculatie sheet'!$T86+LOOKUP('Calculatie sheet'!$E$2,'Objectenoverzicht aantallen'!$A:$A,'Objectenoverzicht aantallen'!F:F)*'Calculatie sheet'!$T86+LOOKUP('Calculatie sheet'!$E$2,'Objectenoverzicht aantallen'!$A:$A,'Objectenoverzicht aantallen'!G:G)*'Calculatie sheet'!$T86+LOOKUP('Calculatie sheet'!$E$2,'Objectenoverzicht aantallen'!$A:$A,'Objectenoverzicht aantallen'!H:H)*'Calculatie sheet'!$T86+LOOKUP('Calculatie sheet'!$E$2,'Objectenoverzicht aantallen'!$A:$A,'Objectenoverzicht aantallen'!I:I)*'Calculatie sheet'!$T86+LOOKUP('Calculatie sheet'!$E$2,'Objectenoverzicht aantallen'!$A:$A,'Objectenoverzicht aantallen'!J:J)*'Calculatie sheet'!$T86+LOOKUP('Calculatie sheet'!$E$2,'Objectenoverzicht aantallen'!$A:$A,'Objectenoverzicht aantallen'!K:K)*'Calculatie sheet'!$T86+LOOKUP('Calculatie sheet'!$E$2,'Objectenoverzicht aantallen'!$A:$A,'Objectenoverzicht aantallen'!L:L)*'Calculatie sheet'!$T86+LOOKUP('Calculatie sheet'!$E$2,'Objectenoverzicht aantallen'!$A:$A,'Objectenoverzicht aantallen'!M:M)*'Calculatie sheet'!$T86+LOOKUP('Calculatie sheet'!$E$2,'Objectenoverzicht aantallen'!$A:$A,'Objectenoverzicht aantallen'!N:N)*'Calculatie sheet'!$T86)/1000</f>
        <v>0</v>
      </c>
      <c r="U5" s="571">
        <f>(LOOKUP('Calculatie sheet'!$T$2,'Objectenoverzicht aantallen'!$A:$A,'Objectenoverzicht aantallen'!$C:$C)*'Calculatie sheet'!$T86+LOOKUP('Calculatie sheet'!$E$2,'Objectenoverzicht aantallen'!$A:$A,'Objectenoverzicht aantallen'!E:E)*'Calculatie sheet'!$T86+LOOKUP('Calculatie sheet'!$E$2,'Objectenoverzicht aantallen'!$A:$A,'Objectenoverzicht aantallen'!F:F)*'Calculatie sheet'!$T86+LOOKUP('Calculatie sheet'!$E$2,'Objectenoverzicht aantallen'!$A:$A,'Objectenoverzicht aantallen'!G:G)*'Calculatie sheet'!$T86+LOOKUP('Calculatie sheet'!$E$2,'Objectenoverzicht aantallen'!$A:$A,'Objectenoverzicht aantallen'!H:H)*'Calculatie sheet'!$T86+LOOKUP('Calculatie sheet'!$E$2,'Objectenoverzicht aantallen'!$A:$A,'Objectenoverzicht aantallen'!I:I)*'Calculatie sheet'!$T86+LOOKUP('Calculatie sheet'!$E$2,'Objectenoverzicht aantallen'!$A:$A,'Objectenoverzicht aantallen'!J:J)*'Calculatie sheet'!$T86+LOOKUP('Calculatie sheet'!$E$2,'Objectenoverzicht aantallen'!$A:$A,'Objectenoverzicht aantallen'!K:K)*'Calculatie sheet'!$T86+LOOKUP('Calculatie sheet'!$E$2,'Objectenoverzicht aantallen'!$A:$A,'Objectenoverzicht aantallen'!L:L)*'Calculatie sheet'!$T86+LOOKUP('Calculatie sheet'!$E$2,'Objectenoverzicht aantallen'!$A:$A,'Objectenoverzicht aantallen'!M:M)*'Calculatie sheet'!$T86+LOOKUP('Calculatie sheet'!$E$2,'Objectenoverzicht aantallen'!$A:$A,'Objectenoverzicht aantallen'!N:N)*'Calculatie sheet'!$T86+LOOKUP('Calculatie sheet'!$E$2,'Objectenoverzicht aantallen'!$A:$A,'Objectenoverzicht aantallen'!O:O)*'Calculatie sheet'!$T86)/1000</f>
        <v>0</v>
      </c>
      <c r="W5" s="577" t="s">
        <v>673</v>
      </c>
      <c r="X5" s="571">
        <f>(LOOKUP('Calculatie sheet'!$T$2,'Objectenoverzicht aantallen'!$A:$A,'Objectenoverzicht aantallen'!Q:Q)*'Calculatie sheet'!$T$86)/1000</f>
        <v>0</v>
      </c>
      <c r="Y5" s="571">
        <f>(LOOKUP('Calculatie sheet'!$T$2,'Objectenoverzicht aantallen'!$A:$A,'Objectenoverzicht aantallen'!R:R)*'Calculatie sheet'!$T$86)/1000</f>
        <v>0</v>
      </c>
      <c r="Z5" s="571">
        <f>(LOOKUP('Calculatie sheet'!$T$2,'Objectenoverzicht aantallen'!$A:$A,'Objectenoverzicht aantallen'!S:S)*'Calculatie sheet'!$T$86)/1000</f>
        <v>0</v>
      </c>
      <c r="AA5" s="571">
        <f>(LOOKUP('Calculatie sheet'!$T$2,'Objectenoverzicht aantallen'!$A:$A,'Objectenoverzicht aantallen'!T:T)*'Calculatie sheet'!$T$86)/1000</f>
        <v>0</v>
      </c>
      <c r="AB5" s="571">
        <f>(LOOKUP('Calculatie sheet'!$T$2,'Objectenoverzicht aantallen'!$A:$A,'Objectenoverzicht aantallen'!U:U)*'Calculatie sheet'!$T$86)/1000</f>
        <v>0</v>
      </c>
      <c r="AC5" s="571">
        <f>(LOOKUP('Calculatie sheet'!$T$2,'Objectenoverzicht aantallen'!$A:$A,'Objectenoverzicht aantallen'!V:V)*'Calculatie sheet'!$T$86)/1000</f>
        <v>0</v>
      </c>
      <c r="AD5" s="571">
        <f>(LOOKUP('Calculatie sheet'!$T$2,'Objectenoverzicht aantallen'!$A:$A,'Objectenoverzicht aantallen'!W:W)*'Calculatie sheet'!$T$86)/1000</f>
        <v>0</v>
      </c>
      <c r="AE5" s="571">
        <f>(LOOKUP('Calculatie sheet'!$T$2,'Objectenoverzicht aantallen'!$A:$A,'Objectenoverzicht aantallen'!X:X)*'Calculatie sheet'!$T$86)/1000</f>
        <v>0</v>
      </c>
      <c r="AF5" s="571">
        <f>(LOOKUP('Calculatie sheet'!$T$2,'Objectenoverzicht aantallen'!$A:$A,'Objectenoverzicht aantallen'!U:U)*'Calculatie sheet'!$T$86)/1000</f>
        <v>0</v>
      </c>
      <c r="AG5" s="571">
        <f>(LOOKUP('Calculatie sheet'!$T$2,'Objectenoverzicht aantallen'!$A:$A,'Objectenoverzicht aantallen'!Z:Z)*'Calculatie sheet'!$T$86)/1000</f>
        <v>0</v>
      </c>
      <c r="AH5" s="571">
        <f>(LOOKUP('Calculatie sheet'!$T$2,'Objectenoverzicht aantallen'!$A:$A,'Objectenoverzicht aantallen'!AA:AA)*'Calculatie sheet'!$T$86)/1000</f>
        <v>0</v>
      </c>
    </row>
  </sheetData>
  <pageMargins left="0.7" right="0.7" top="0.75" bottom="0.75" header="0.3" footer="0.3"/>
  <pageSetup paperSize="9" orientation="portrait" horizontalDpi="0" verticalDpi="0"/>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863D-D796-E344-85B8-4F05CC50AA96}">
  <dimension ref="A1:AH5"/>
  <sheetViews>
    <sheetView topLeftCell="D1" workbookViewId="0">
      <selection activeCell="W2" sqref="W2:W5"/>
    </sheetView>
  </sheetViews>
  <sheetFormatPr baseColWidth="10" defaultColWidth="11" defaultRowHeight="16" x14ac:dyDescent="0.2"/>
  <cols>
    <col min="1" max="1" width="27.33203125" bestFit="1" customWidth="1"/>
    <col min="11" max="21" width="12.1640625" bestFit="1" customWidth="1"/>
  </cols>
  <sheetData>
    <row r="1" spans="1:34" x14ac:dyDescent="0.2">
      <c r="A1" s="149" t="str">
        <f>'Calculatie sheet'!U3</f>
        <v>Straatbakstenen</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sheet'!U83</f>
        <v>6.3484505538919009</v>
      </c>
      <c r="E2" s="758" t="s">
        <v>965</v>
      </c>
      <c r="H2" s="572">
        <f>C2*'Calculatie sheet'!$U$7</f>
        <v>0</v>
      </c>
      <c r="J2" s="758" t="s">
        <v>965</v>
      </c>
      <c r="K2" s="571">
        <f>(LOOKUP('Calculatie sheet'!$U$2,'Objectenoverzicht aantallen'!$A:$A,'Objectenoverzicht aantallen'!$C:$C)*'Calculatie sheet'!$U83+LOOKUP('Calculatie sheet'!$E$2,'Objectenoverzicht aantallen'!$A:$A,'Objectenoverzicht aantallen'!E:E)*'Calculatie sheet'!$U83)/1000</f>
        <v>0</v>
      </c>
      <c r="L2" s="571">
        <f>(LOOKUP('Calculatie sheet'!$U$2,'Objectenoverzicht aantallen'!$A:$A,'Objectenoverzicht aantallen'!$C:$C)*'Calculatie sheet'!$U83+LOOKUP('Calculatie sheet'!$E$2,'Objectenoverzicht aantallen'!$A:$A,'Objectenoverzicht aantallen'!E:E)*'Calculatie sheet'!$U83+LOOKUP('Calculatie sheet'!$E$2,'Objectenoverzicht aantallen'!$A:$A,'Objectenoverzicht aantallen'!F:F)*'Calculatie sheet'!$U83)/1000</f>
        <v>0</v>
      </c>
      <c r="M2" s="571">
        <f>(LOOKUP('Calculatie sheet'!$U$2,'Objectenoverzicht aantallen'!$A:$A,'Objectenoverzicht aantallen'!$C:$C)*'Calculatie sheet'!$U83+LOOKUP('Calculatie sheet'!$E$2,'Objectenoverzicht aantallen'!$A:$A,'Objectenoverzicht aantallen'!E:E)*'Calculatie sheet'!$U83+LOOKUP('Calculatie sheet'!$E$2,'Objectenoverzicht aantallen'!$A:$A,'Objectenoverzicht aantallen'!F:F)*'Calculatie sheet'!$U83+LOOKUP('Calculatie sheet'!$E$2,'Objectenoverzicht aantallen'!$A:$A,'Objectenoverzicht aantallen'!G:G)*'Calculatie sheet'!$U83)/1000</f>
        <v>0</v>
      </c>
      <c r="N2" s="571">
        <f>(LOOKUP('Calculatie sheet'!$U$2,'Objectenoverzicht aantallen'!$A:$A,'Objectenoverzicht aantallen'!$C:$C)*'Calculatie sheet'!$U83+LOOKUP('Calculatie sheet'!$E$2,'Objectenoverzicht aantallen'!$A:$A,'Objectenoverzicht aantallen'!E:E)*'Calculatie sheet'!$U83+LOOKUP('Calculatie sheet'!$E$2,'Objectenoverzicht aantallen'!$A:$A,'Objectenoverzicht aantallen'!F:F)*'Calculatie sheet'!$U83+LOOKUP('Calculatie sheet'!$E$2,'Objectenoverzicht aantallen'!$A:$A,'Objectenoverzicht aantallen'!G:G)*'Calculatie sheet'!$U83+LOOKUP('Calculatie sheet'!$E$2,'Objectenoverzicht aantallen'!$A:$A,'Objectenoverzicht aantallen'!H:H)*'Calculatie sheet'!$U83)/1000</f>
        <v>0</v>
      </c>
      <c r="O2" s="571">
        <f>(LOOKUP('Calculatie sheet'!$U$2,'Objectenoverzicht aantallen'!$A:$A,'Objectenoverzicht aantallen'!$C:$C)*'Calculatie sheet'!$U83+LOOKUP('Calculatie sheet'!$E$2,'Objectenoverzicht aantallen'!$A:$A,'Objectenoverzicht aantallen'!E:E)*'Calculatie sheet'!$U83+LOOKUP('Calculatie sheet'!$E$2,'Objectenoverzicht aantallen'!$A:$A,'Objectenoverzicht aantallen'!F:F)*'Calculatie sheet'!$U83+LOOKUP('Calculatie sheet'!$E$2,'Objectenoverzicht aantallen'!$A:$A,'Objectenoverzicht aantallen'!G:G)*'Calculatie sheet'!$U83+LOOKUP('Calculatie sheet'!$E$2,'Objectenoverzicht aantallen'!$A:$A,'Objectenoverzicht aantallen'!H:H)*'Calculatie sheet'!$U83+LOOKUP('Calculatie sheet'!$E$2,'Objectenoverzicht aantallen'!$A:$A,'Objectenoverzicht aantallen'!I:I)*'Calculatie sheet'!$U83)/1000</f>
        <v>0</v>
      </c>
      <c r="P2" s="571">
        <f>(LOOKUP('Calculatie sheet'!$U$2,'Objectenoverzicht aantallen'!$A:$A,'Objectenoverzicht aantallen'!$C:$C)*'Calculatie sheet'!$U83+LOOKUP('Calculatie sheet'!$E$2,'Objectenoverzicht aantallen'!$A:$A,'Objectenoverzicht aantallen'!E:E)*'Calculatie sheet'!$U83+LOOKUP('Calculatie sheet'!$E$2,'Objectenoverzicht aantallen'!$A:$A,'Objectenoverzicht aantallen'!F:F)*'Calculatie sheet'!$U83+LOOKUP('Calculatie sheet'!$E$2,'Objectenoverzicht aantallen'!$A:$A,'Objectenoverzicht aantallen'!G:G)*'Calculatie sheet'!$U83+LOOKUP('Calculatie sheet'!$E$2,'Objectenoverzicht aantallen'!$A:$A,'Objectenoverzicht aantallen'!H:H)*'Calculatie sheet'!$U83+LOOKUP('Calculatie sheet'!$E$2,'Objectenoverzicht aantallen'!$A:$A,'Objectenoverzicht aantallen'!I:I)*'Calculatie sheet'!$U83+LOOKUP('Calculatie sheet'!$E$2,'Objectenoverzicht aantallen'!$A:$A,'Objectenoverzicht aantallen'!J:J)*'Calculatie sheet'!$U83)/1000</f>
        <v>0</v>
      </c>
      <c r="Q2" s="571">
        <f>(LOOKUP('Calculatie sheet'!$U$2,'Objectenoverzicht aantallen'!$A:$A,'Objectenoverzicht aantallen'!$C:$C)*'Calculatie sheet'!$U83+LOOKUP('Calculatie sheet'!$E$2,'Objectenoverzicht aantallen'!$A:$A,'Objectenoverzicht aantallen'!E:E)*'Calculatie sheet'!$U83+LOOKUP('Calculatie sheet'!$E$2,'Objectenoverzicht aantallen'!$A:$A,'Objectenoverzicht aantallen'!F:F)*'Calculatie sheet'!$U83+LOOKUP('Calculatie sheet'!$E$2,'Objectenoverzicht aantallen'!$A:$A,'Objectenoverzicht aantallen'!G:G)*'Calculatie sheet'!$U83+LOOKUP('Calculatie sheet'!$E$2,'Objectenoverzicht aantallen'!$A:$A,'Objectenoverzicht aantallen'!H:H)*'Calculatie sheet'!$U83+LOOKUP('Calculatie sheet'!$E$2,'Objectenoverzicht aantallen'!$A:$A,'Objectenoverzicht aantallen'!I:I)*'Calculatie sheet'!$U83+LOOKUP('Calculatie sheet'!$E$2,'Objectenoverzicht aantallen'!$A:$A,'Objectenoverzicht aantallen'!J:J)*'Calculatie sheet'!$U83+LOOKUP('Calculatie sheet'!$E$2,'Objectenoverzicht aantallen'!$A:$A,'Objectenoverzicht aantallen'!K:K)*'Calculatie sheet'!$U83)/1000</f>
        <v>0</v>
      </c>
      <c r="R2" s="571">
        <f>(LOOKUP('Calculatie sheet'!$U$2,'Objectenoverzicht aantallen'!$A:$A,'Objectenoverzicht aantallen'!$C:$C)*'Calculatie sheet'!$U83+LOOKUP('Calculatie sheet'!$E$2,'Objectenoverzicht aantallen'!$A:$A,'Objectenoverzicht aantallen'!E:E)*'Calculatie sheet'!$U83+LOOKUP('Calculatie sheet'!$E$2,'Objectenoverzicht aantallen'!$A:$A,'Objectenoverzicht aantallen'!F:F)*'Calculatie sheet'!$U83+LOOKUP('Calculatie sheet'!$E$2,'Objectenoverzicht aantallen'!$A:$A,'Objectenoverzicht aantallen'!G:G)*'Calculatie sheet'!$U83+LOOKUP('Calculatie sheet'!$E$2,'Objectenoverzicht aantallen'!$A:$A,'Objectenoverzicht aantallen'!H:H)*'Calculatie sheet'!$U83+LOOKUP('Calculatie sheet'!$E$2,'Objectenoverzicht aantallen'!$A:$A,'Objectenoverzicht aantallen'!I:I)*'Calculatie sheet'!$U83+LOOKUP('Calculatie sheet'!$E$2,'Objectenoverzicht aantallen'!$A:$A,'Objectenoverzicht aantallen'!J:J)*'Calculatie sheet'!$U83+LOOKUP('Calculatie sheet'!$E$2,'Objectenoverzicht aantallen'!$A:$A,'Objectenoverzicht aantallen'!K:K)*'Calculatie sheet'!$U83+LOOKUP('Calculatie sheet'!$E$2,'Objectenoverzicht aantallen'!$A:$A,'Objectenoverzicht aantallen'!L:L)*'Calculatie sheet'!$U83)/1000</f>
        <v>0</v>
      </c>
      <c r="S2" s="571">
        <f>(LOOKUP('Calculatie sheet'!$U$2,'Objectenoverzicht aantallen'!$A:$A,'Objectenoverzicht aantallen'!$C:$C)*'Calculatie sheet'!$U83+LOOKUP('Calculatie sheet'!$E$2,'Objectenoverzicht aantallen'!$A:$A,'Objectenoverzicht aantallen'!E:E)*'Calculatie sheet'!$U83+LOOKUP('Calculatie sheet'!$E$2,'Objectenoverzicht aantallen'!$A:$A,'Objectenoverzicht aantallen'!F:F)*'Calculatie sheet'!$U83+LOOKUP('Calculatie sheet'!$E$2,'Objectenoverzicht aantallen'!$A:$A,'Objectenoverzicht aantallen'!G:G)*'Calculatie sheet'!$U83+LOOKUP('Calculatie sheet'!$E$2,'Objectenoverzicht aantallen'!$A:$A,'Objectenoverzicht aantallen'!H:H)*'Calculatie sheet'!$U83+LOOKUP('Calculatie sheet'!$E$2,'Objectenoverzicht aantallen'!$A:$A,'Objectenoverzicht aantallen'!I:I)*'Calculatie sheet'!$U83+LOOKUP('Calculatie sheet'!$E$2,'Objectenoverzicht aantallen'!$A:$A,'Objectenoverzicht aantallen'!J:J)*'Calculatie sheet'!$U83+LOOKUP('Calculatie sheet'!$E$2,'Objectenoverzicht aantallen'!$A:$A,'Objectenoverzicht aantallen'!K:K)*'Calculatie sheet'!$U83+LOOKUP('Calculatie sheet'!$E$2,'Objectenoverzicht aantallen'!$A:$A,'Objectenoverzicht aantallen'!L:L)*'Calculatie sheet'!$U83+LOOKUP('Calculatie sheet'!$E$2,'Objectenoverzicht aantallen'!$A:$A,'Objectenoverzicht aantallen'!M:M)*'Calculatie sheet'!$U83)/1000</f>
        <v>0</v>
      </c>
      <c r="T2" s="571">
        <f>(LOOKUP('Calculatie sheet'!$U$2,'Objectenoverzicht aantallen'!$A:$A,'Objectenoverzicht aantallen'!$C:$C)*'Calculatie sheet'!$U83+LOOKUP('Calculatie sheet'!$E$2,'Objectenoverzicht aantallen'!$A:$A,'Objectenoverzicht aantallen'!E:E)*'Calculatie sheet'!$U83+LOOKUP('Calculatie sheet'!$E$2,'Objectenoverzicht aantallen'!$A:$A,'Objectenoverzicht aantallen'!F:F)*'Calculatie sheet'!$U83+LOOKUP('Calculatie sheet'!$E$2,'Objectenoverzicht aantallen'!$A:$A,'Objectenoverzicht aantallen'!G:G)*'Calculatie sheet'!$U83+LOOKUP('Calculatie sheet'!$E$2,'Objectenoverzicht aantallen'!$A:$A,'Objectenoverzicht aantallen'!H:H)*'Calculatie sheet'!$U83+LOOKUP('Calculatie sheet'!$E$2,'Objectenoverzicht aantallen'!$A:$A,'Objectenoverzicht aantallen'!I:I)*'Calculatie sheet'!$U83+LOOKUP('Calculatie sheet'!$E$2,'Objectenoverzicht aantallen'!$A:$A,'Objectenoverzicht aantallen'!J:J)*'Calculatie sheet'!$U83+LOOKUP('Calculatie sheet'!$E$2,'Objectenoverzicht aantallen'!$A:$A,'Objectenoverzicht aantallen'!K:K)*'Calculatie sheet'!$U83+LOOKUP('Calculatie sheet'!$E$2,'Objectenoverzicht aantallen'!$A:$A,'Objectenoverzicht aantallen'!L:L)*'Calculatie sheet'!$U83+LOOKUP('Calculatie sheet'!$E$2,'Objectenoverzicht aantallen'!$A:$A,'Objectenoverzicht aantallen'!M:M)*'Calculatie sheet'!$U83+LOOKUP('Calculatie sheet'!$E$2,'Objectenoverzicht aantallen'!$A:$A,'Objectenoverzicht aantallen'!N:N)*'Calculatie sheet'!$U83)/1000</f>
        <v>0</v>
      </c>
      <c r="U2" s="571">
        <f>(LOOKUP('Calculatie sheet'!$U$2,'Objectenoverzicht aantallen'!$A:$A,'Objectenoverzicht aantallen'!$C:$C)*'Calculatie sheet'!$U83+LOOKUP('Calculatie sheet'!$E$2,'Objectenoverzicht aantallen'!$A:$A,'Objectenoverzicht aantallen'!E:E)*'Calculatie sheet'!$U83+LOOKUP('Calculatie sheet'!$E$2,'Objectenoverzicht aantallen'!$A:$A,'Objectenoverzicht aantallen'!F:F)*'Calculatie sheet'!$U83+LOOKUP('Calculatie sheet'!$E$2,'Objectenoverzicht aantallen'!$A:$A,'Objectenoverzicht aantallen'!G:G)*'Calculatie sheet'!$U83+LOOKUP('Calculatie sheet'!$E$2,'Objectenoverzicht aantallen'!$A:$A,'Objectenoverzicht aantallen'!H:H)*'Calculatie sheet'!$U83+LOOKUP('Calculatie sheet'!$E$2,'Objectenoverzicht aantallen'!$A:$A,'Objectenoverzicht aantallen'!I:I)*'Calculatie sheet'!$U83+LOOKUP('Calculatie sheet'!$E$2,'Objectenoverzicht aantallen'!$A:$A,'Objectenoverzicht aantallen'!J:J)*'Calculatie sheet'!$U83+LOOKUP('Calculatie sheet'!$E$2,'Objectenoverzicht aantallen'!$A:$A,'Objectenoverzicht aantallen'!K:K)*'Calculatie sheet'!$U83+LOOKUP('Calculatie sheet'!$E$2,'Objectenoverzicht aantallen'!$A:$A,'Objectenoverzicht aantallen'!L:L)*'Calculatie sheet'!$U83+LOOKUP('Calculatie sheet'!$E$2,'Objectenoverzicht aantallen'!$A:$A,'Objectenoverzicht aantallen'!M:M)*'Calculatie sheet'!$U83+LOOKUP('Calculatie sheet'!$E$2,'Objectenoverzicht aantallen'!$A:$A,'Objectenoverzicht aantallen'!N:N)*'Calculatie sheet'!$U83+LOOKUP('Calculatie sheet'!$E$2,'Objectenoverzicht aantallen'!$A:$A,'Objectenoverzicht aantallen'!O:O)*'Calculatie sheet'!$U83)/1000</f>
        <v>0</v>
      </c>
      <c r="W2" s="758" t="s">
        <v>965</v>
      </c>
      <c r="X2" s="571">
        <f>(LOOKUP('Calculatie sheet'!$U$2,'Objectenoverzicht aantallen'!$A:$A,'Objectenoverzicht aantallen'!E:E)*'Calculatie sheet'!$U$83)/1000</f>
        <v>0</v>
      </c>
      <c r="Y2" s="571">
        <f>(LOOKUP('Calculatie sheet'!$U$2,'Objectenoverzicht aantallen'!$A:$A,'Objectenoverzicht aantallen'!F:F)*'Calculatie sheet'!$U$83)/1000</f>
        <v>0</v>
      </c>
      <c r="Z2" s="571">
        <f>(LOOKUP('Calculatie sheet'!$U$2,'Objectenoverzicht aantallen'!$A:$A,'Objectenoverzicht aantallen'!G:G)*'Calculatie sheet'!$U$83)/1000</f>
        <v>0</v>
      </c>
      <c r="AA2" s="571">
        <f>(LOOKUP('Calculatie sheet'!$U$2,'Objectenoverzicht aantallen'!$A:$A,'Objectenoverzicht aantallen'!H:H)*'Calculatie sheet'!$U$83)/1000</f>
        <v>0</v>
      </c>
      <c r="AB2" s="571">
        <f>(LOOKUP('Calculatie sheet'!$U$2,'Objectenoverzicht aantallen'!$A:$A,'Objectenoverzicht aantallen'!I:I)*'Calculatie sheet'!$U$83)/1000</f>
        <v>0</v>
      </c>
      <c r="AC2" s="571">
        <f>(LOOKUP('Calculatie sheet'!$U$2,'Objectenoverzicht aantallen'!$A:$A,'Objectenoverzicht aantallen'!J:J)*'Calculatie sheet'!$U$83)/1000</f>
        <v>0</v>
      </c>
      <c r="AD2" s="571">
        <f>(LOOKUP('Calculatie sheet'!$U$2,'Objectenoverzicht aantallen'!$A:$A,'Objectenoverzicht aantallen'!K:K)*'Calculatie sheet'!$U$83)/1000</f>
        <v>0</v>
      </c>
      <c r="AE2" s="571">
        <f>(LOOKUP('Calculatie sheet'!$U$2,'Objectenoverzicht aantallen'!$A:$A,'Objectenoverzicht aantallen'!L:L)*'Calculatie sheet'!$U$83)/1000</f>
        <v>0</v>
      </c>
      <c r="AF2" s="571">
        <f>(LOOKUP('Calculatie sheet'!$U$2,'Objectenoverzicht aantallen'!$A:$A,'Objectenoverzicht aantallen'!M:M)*'Calculatie sheet'!$U$83)/1000</f>
        <v>0</v>
      </c>
      <c r="AG2" s="571">
        <f>(LOOKUP('Calculatie sheet'!$U$2,'Objectenoverzicht aantallen'!$A:$A,'Objectenoverzicht aantallen'!N:N)*'Calculatie sheet'!$U$83)/1000</f>
        <v>0</v>
      </c>
      <c r="AH2" s="571">
        <f>(LOOKUP('Calculatie sheet'!$U$2,'Objectenoverzicht aantallen'!$A:$A,'Objectenoverzicht aantallen'!O:O)*'Calculatie sheet'!$U$83)/1000</f>
        <v>0</v>
      </c>
    </row>
    <row r="3" spans="1:34" s="31" customFormat="1" x14ac:dyDescent="0.2">
      <c r="B3" s="759" t="s">
        <v>966</v>
      </c>
      <c r="C3" s="45">
        <f>'Calculatie sheet'!U84</f>
        <v>1.9165494461080992</v>
      </c>
      <c r="D3"/>
      <c r="E3" s="759" t="s">
        <v>966</v>
      </c>
      <c r="F3"/>
      <c r="H3" s="572">
        <f>C3*'Calculatie sheet'!$U$7</f>
        <v>0</v>
      </c>
      <c r="I3"/>
      <c r="J3" s="759" t="s">
        <v>966</v>
      </c>
      <c r="K3" s="571">
        <f>(LOOKUP('Calculatie sheet'!$U$2,'Objectenoverzicht aantallen'!$A:$A,'Objectenoverzicht aantallen'!$C:$C)*'Calculatie sheet'!$U84+LOOKUP('Calculatie sheet'!$U$2,'Objectenoverzicht aantallen'!$A:$A,'Objectenoverzicht aantallen'!E:E)*'Calculatie sheet'!$U84)/1000</f>
        <v>0</v>
      </c>
      <c r="L3" s="571">
        <f>(LOOKUP('Calculatie sheet'!$U$2,'Objectenoverzicht aantallen'!$A:$A,'Objectenoverzicht aantallen'!$C:$C)*'Calculatie sheet'!$U84+LOOKUP('Calculatie sheet'!$E$2,'Objectenoverzicht aantallen'!$A:$A,'Objectenoverzicht aantallen'!E:E)*'Calculatie sheet'!$U84+LOOKUP('Calculatie sheet'!$E$2,'Objectenoverzicht aantallen'!$A:$A,'Objectenoverzicht aantallen'!F:F)*'Calculatie sheet'!$U84)/1000</f>
        <v>0</v>
      </c>
      <c r="M3" s="571">
        <f>(LOOKUP('Calculatie sheet'!$U$2,'Objectenoverzicht aantallen'!$A:$A,'Objectenoverzicht aantallen'!$C:$C)*'Calculatie sheet'!$U84+LOOKUP('Calculatie sheet'!$E$2,'Objectenoverzicht aantallen'!$A:$A,'Objectenoverzicht aantallen'!E:E)*'Calculatie sheet'!$U84+LOOKUP('Calculatie sheet'!$E$2,'Objectenoverzicht aantallen'!$A:$A,'Objectenoverzicht aantallen'!F:F)*'Calculatie sheet'!$U84+LOOKUP('Calculatie sheet'!$E$2,'Objectenoverzicht aantallen'!$A:$A,'Objectenoverzicht aantallen'!G:G)*'Calculatie sheet'!$U84)/1000</f>
        <v>0</v>
      </c>
      <c r="N3" s="571">
        <f>(LOOKUP('Calculatie sheet'!$U$2,'Objectenoverzicht aantallen'!$A:$A,'Objectenoverzicht aantallen'!$C:$C)*'Calculatie sheet'!$U84+LOOKUP('Calculatie sheet'!$E$2,'Objectenoverzicht aantallen'!$A:$A,'Objectenoverzicht aantallen'!E:E)*'Calculatie sheet'!$U84+LOOKUP('Calculatie sheet'!$E$2,'Objectenoverzicht aantallen'!$A:$A,'Objectenoverzicht aantallen'!F:F)*'Calculatie sheet'!$U84+LOOKUP('Calculatie sheet'!$E$2,'Objectenoverzicht aantallen'!$A:$A,'Objectenoverzicht aantallen'!G:G)*'Calculatie sheet'!$U84+LOOKUP('Calculatie sheet'!$E$2,'Objectenoverzicht aantallen'!$A:$A,'Objectenoverzicht aantallen'!H:H)*'Calculatie sheet'!$U84)/1000</f>
        <v>0</v>
      </c>
      <c r="O3" s="571">
        <f>(LOOKUP('Calculatie sheet'!$U$2,'Objectenoverzicht aantallen'!$A:$A,'Objectenoverzicht aantallen'!$C:$C)*'Calculatie sheet'!$U84+LOOKUP('Calculatie sheet'!$E$2,'Objectenoverzicht aantallen'!$A:$A,'Objectenoverzicht aantallen'!E:E)*'Calculatie sheet'!$U84+LOOKUP('Calculatie sheet'!$E$2,'Objectenoverzicht aantallen'!$A:$A,'Objectenoverzicht aantallen'!F:F)*'Calculatie sheet'!$U84+LOOKUP('Calculatie sheet'!$E$2,'Objectenoverzicht aantallen'!$A:$A,'Objectenoverzicht aantallen'!G:G)*'Calculatie sheet'!$U84+LOOKUP('Calculatie sheet'!$E$2,'Objectenoverzicht aantallen'!$A:$A,'Objectenoverzicht aantallen'!H:H)*'Calculatie sheet'!$U84+LOOKUP('Calculatie sheet'!$E$2,'Objectenoverzicht aantallen'!$A:$A,'Objectenoverzicht aantallen'!I:I)*'Calculatie sheet'!$U84)/1000</f>
        <v>0</v>
      </c>
      <c r="P3" s="571">
        <f>(LOOKUP('Calculatie sheet'!$U$2,'Objectenoverzicht aantallen'!$A:$A,'Objectenoverzicht aantallen'!$C:$C)*'Calculatie sheet'!$U84+LOOKUP('Calculatie sheet'!$E$2,'Objectenoverzicht aantallen'!$A:$A,'Objectenoverzicht aantallen'!E:E)*'Calculatie sheet'!$U84+LOOKUP('Calculatie sheet'!$E$2,'Objectenoverzicht aantallen'!$A:$A,'Objectenoverzicht aantallen'!F:F)*'Calculatie sheet'!$U84+LOOKUP('Calculatie sheet'!$E$2,'Objectenoverzicht aantallen'!$A:$A,'Objectenoverzicht aantallen'!G:G)*'Calculatie sheet'!$U84+LOOKUP('Calculatie sheet'!$E$2,'Objectenoverzicht aantallen'!$A:$A,'Objectenoverzicht aantallen'!H:H)*'Calculatie sheet'!$U84+LOOKUP('Calculatie sheet'!$E$2,'Objectenoverzicht aantallen'!$A:$A,'Objectenoverzicht aantallen'!I:I)*'Calculatie sheet'!$U84+LOOKUP('Calculatie sheet'!$E$2,'Objectenoverzicht aantallen'!$A:$A,'Objectenoverzicht aantallen'!J:J)*'Calculatie sheet'!$U84)/1000</f>
        <v>0</v>
      </c>
      <c r="Q3" s="571">
        <f>(LOOKUP('Calculatie sheet'!$U$2,'Objectenoverzicht aantallen'!$A:$A,'Objectenoverzicht aantallen'!$C:$C)*'Calculatie sheet'!$U84+LOOKUP('Calculatie sheet'!$E$2,'Objectenoverzicht aantallen'!$A:$A,'Objectenoverzicht aantallen'!E:E)*'Calculatie sheet'!$U84+LOOKUP('Calculatie sheet'!$E$2,'Objectenoverzicht aantallen'!$A:$A,'Objectenoverzicht aantallen'!F:F)*'Calculatie sheet'!$U84+LOOKUP('Calculatie sheet'!$E$2,'Objectenoverzicht aantallen'!$A:$A,'Objectenoverzicht aantallen'!G:G)*'Calculatie sheet'!$U84+LOOKUP('Calculatie sheet'!$E$2,'Objectenoverzicht aantallen'!$A:$A,'Objectenoverzicht aantallen'!H:H)*'Calculatie sheet'!$U84+LOOKUP('Calculatie sheet'!$E$2,'Objectenoverzicht aantallen'!$A:$A,'Objectenoverzicht aantallen'!I:I)*'Calculatie sheet'!$U84+LOOKUP('Calculatie sheet'!$E$2,'Objectenoverzicht aantallen'!$A:$A,'Objectenoverzicht aantallen'!J:J)*'Calculatie sheet'!$U84+LOOKUP('Calculatie sheet'!$E$2,'Objectenoverzicht aantallen'!$A:$A,'Objectenoverzicht aantallen'!K:K)*'Calculatie sheet'!$U84)/1000</f>
        <v>0</v>
      </c>
      <c r="R3" s="571">
        <f>(LOOKUP('Calculatie sheet'!$U$2,'Objectenoverzicht aantallen'!$A:$A,'Objectenoverzicht aantallen'!$C:$C)*'Calculatie sheet'!$U84+LOOKUP('Calculatie sheet'!$E$2,'Objectenoverzicht aantallen'!$A:$A,'Objectenoverzicht aantallen'!E:E)*'Calculatie sheet'!$U84+LOOKUP('Calculatie sheet'!$E$2,'Objectenoverzicht aantallen'!$A:$A,'Objectenoverzicht aantallen'!F:F)*'Calculatie sheet'!$U84+LOOKUP('Calculatie sheet'!$E$2,'Objectenoverzicht aantallen'!$A:$A,'Objectenoverzicht aantallen'!G:G)*'Calculatie sheet'!$U84+LOOKUP('Calculatie sheet'!$E$2,'Objectenoverzicht aantallen'!$A:$A,'Objectenoverzicht aantallen'!H:H)*'Calculatie sheet'!$U84+LOOKUP('Calculatie sheet'!$E$2,'Objectenoverzicht aantallen'!$A:$A,'Objectenoverzicht aantallen'!I:I)*'Calculatie sheet'!$U84+LOOKUP('Calculatie sheet'!$E$2,'Objectenoverzicht aantallen'!$A:$A,'Objectenoverzicht aantallen'!J:J)*'Calculatie sheet'!$U84+LOOKUP('Calculatie sheet'!$E$2,'Objectenoverzicht aantallen'!$A:$A,'Objectenoverzicht aantallen'!K:K)*'Calculatie sheet'!$U84+LOOKUP('Calculatie sheet'!$E$2,'Objectenoverzicht aantallen'!$A:$A,'Objectenoverzicht aantallen'!L:L)*'Calculatie sheet'!$U84)/1000</f>
        <v>0</v>
      </c>
      <c r="S3" s="571">
        <f>(LOOKUP('Calculatie sheet'!$U$2,'Objectenoverzicht aantallen'!$A:$A,'Objectenoverzicht aantallen'!$C:$C)*'Calculatie sheet'!$U84+LOOKUP('Calculatie sheet'!$E$2,'Objectenoverzicht aantallen'!$A:$A,'Objectenoverzicht aantallen'!E:E)*'Calculatie sheet'!$U84+LOOKUP('Calculatie sheet'!$E$2,'Objectenoverzicht aantallen'!$A:$A,'Objectenoverzicht aantallen'!F:F)*'Calculatie sheet'!$U84+LOOKUP('Calculatie sheet'!$E$2,'Objectenoverzicht aantallen'!$A:$A,'Objectenoverzicht aantallen'!G:G)*'Calculatie sheet'!$U84+LOOKUP('Calculatie sheet'!$E$2,'Objectenoverzicht aantallen'!$A:$A,'Objectenoverzicht aantallen'!H:H)*'Calculatie sheet'!$U84+LOOKUP('Calculatie sheet'!$E$2,'Objectenoverzicht aantallen'!$A:$A,'Objectenoverzicht aantallen'!I:I)*'Calculatie sheet'!$U84+LOOKUP('Calculatie sheet'!$E$2,'Objectenoverzicht aantallen'!$A:$A,'Objectenoverzicht aantallen'!J:J)*'Calculatie sheet'!$U84+LOOKUP('Calculatie sheet'!$E$2,'Objectenoverzicht aantallen'!$A:$A,'Objectenoverzicht aantallen'!K:K)*'Calculatie sheet'!$U84+LOOKUP('Calculatie sheet'!$E$2,'Objectenoverzicht aantallen'!$A:$A,'Objectenoverzicht aantallen'!L:L)*'Calculatie sheet'!$U84+LOOKUP('Calculatie sheet'!$E$2,'Objectenoverzicht aantallen'!$A:$A,'Objectenoverzicht aantallen'!M:M)*'Calculatie sheet'!$U84)/1000</f>
        <v>0</v>
      </c>
      <c r="T3" s="571">
        <f>(LOOKUP('Calculatie sheet'!$U$2,'Objectenoverzicht aantallen'!$A:$A,'Objectenoverzicht aantallen'!$C:$C)*'Calculatie sheet'!$U84+LOOKUP('Calculatie sheet'!$E$2,'Objectenoverzicht aantallen'!$A:$A,'Objectenoverzicht aantallen'!E:E)*'Calculatie sheet'!$U84+LOOKUP('Calculatie sheet'!$E$2,'Objectenoverzicht aantallen'!$A:$A,'Objectenoverzicht aantallen'!F:F)*'Calculatie sheet'!$U84+LOOKUP('Calculatie sheet'!$E$2,'Objectenoverzicht aantallen'!$A:$A,'Objectenoverzicht aantallen'!G:G)*'Calculatie sheet'!$U84+LOOKUP('Calculatie sheet'!$E$2,'Objectenoverzicht aantallen'!$A:$A,'Objectenoverzicht aantallen'!H:H)*'Calculatie sheet'!$U84+LOOKUP('Calculatie sheet'!$E$2,'Objectenoverzicht aantallen'!$A:$A,'Objectenoverzicht aantallen'!I:I)*'Calculatie sheet'!$U84+LOOKUP('Calculatie sheet'!$E$2,'Objectenoverzicht aantallen'!$A:$A,'Objectenoverzicht aantallen'!J:J)*'Calculatie sheet'!$U84+LOOKUP('Calculatie sheet'!$E$2,'Objectenoverzicht aantallen'!$A:$A,'Objectenoverzicht aantallen'!K:K)*'Calculatie sheet'!$U84+LOOKUP('Calculatie sheet'!$E$2,'Objectenoverzicht aantallen'!$A:$A,'Objectenoverzicht aantallen'!L:L)*'Calculatie sheet'!$U84+LOOKUP('Calculatie sheet'!$E$2,'Objectenoverzicht aantallen'!$A:$A,'Objectenoverzicht aantallen'!M:M)*'Calculatie sheet'!$U84+LOOKUP('Calculatie sheet'!$E$2,'Objectenoverzicht aantallen'!$A:$A,'Objectenoverzicht aantallen'!N:N)*'Calculatie sheet'!$U84)/1000</f>
        <v>0</v>
      </c>
      <c r="U3" s="571">
        <f>(LOOKUP('Calculatie sheet'!$U$2,'Objectenoverzicht aantallen'!$A:$A,'Objectenoverzicht aantallen'!$C:$C)*'Calculatie sheet'!$U84+LOOKUP('Calculatie sheet'!$E$2,'Objectenoverzicht aantallen'!$A:$A,'Objectenoverzicht aantallen'!E:E)*'Calculatie sheet'!$U84+LOOKUP('Calculatie sheet'!$E$2,'Objectenoverzicht aantallen'!$A:$A,'Objectenoverzicht aantallen'!F:F)*'Calculatie sheet'!$U84+LOOKUP('Calculatie sheet'!$E$2,'Objectenoverzicht aantallen'!$A:$A,'Objectenoverzicht aantallen'!G:G)*'Calculatie sheet'!$U84+LOOKUP('Calculatie sheet'!$E$2,'Objectenoverzicht aantallen'!$A:$A,'Objectenoverzicht aantallen'!H:H)*'Calculatie sheet'!$U84+LOOKUP('Calculatie sheet'!$E$2,'Objectenoverzicht aantallen'!$A:$A,'Objectenoverzicht aantallen'!I:I)*'Calculatie sheet'!$U84+LOOKUP('Calculatie sheet'!$E$2,'Objectenoverzicht aantallen'!$A:$A,'Objectenoverzicht aantallen'!J:J)*'Calculatie sheet'!$U84+LOOKUP('Calculatie sheet'!$E$2,'Objectenoverzicht aantallen'!$A:$A,'Objectenoverzicht aantallen'!K:K)*'Calculatie sheet'!$U84+LOOKUP('Calculatie sheet'!$E$2,'Objectenoverzicht aantallen'!$A:$A,'Objectenoverzicht aantallen'!L:L)*'Calculatie sheet'!$U84+LOOKUP('Calculatie sheet'!$E$2,'Objectenoverzicht aantallen'!$A:$A,'Objectenoverzicht aantallen'!M:M)*'Calculatie sheet'!$U84+LOOKUP('Calculatie sheet'!$E$2,'Objectenoverzicht aantallen'!$A:$A,'Objectenoverzicht aantallen'!N:N)*'Calculatie sheet'!$U84+LOOKUP('Calculatie sheet'!$E$2,'Objectenoverzicht aantallen'!$A:$A,'Objectenoverzicht aantallen'!O:O)*'Calculatie sheet'!$U84)/1000</f>
        <v>0</v>
      </c>
      <c r="W3" s="759" t="s">
        <v>966</v>
      </c>
      <c r="X3" s="571">
        <f>(LOOKUP('Calculatie sheet'!$U$2,'Objectenoverzicht aantallen'!$A:$A,'Objectenoverzicht aantallen'!$P:$P)*'Calculatie sheet'!$U$84)/'Calculatie sheet'!$U$64/1000</f>
        <v>0</v>
      </c>
      <c r="Y3" s="571">
        <f>(LOOKUP('Calculatie sheet'!$U$2,'Objectenoverzicht aantallen'!$A:$A,'Objectenoverzicht aantallen'!$P:$P)*'Calculatie sheet'!$U$84)/'Calculatie sheet'!$U$64/1000</f>
        <v>0</v>
      </c>
      <c r="Z3" s="571">
        <f>(LOOKUP('Calculatie sheet'!$U$2,'Objectenoverzicht aantallen'!$A:$A,'Objectenoverzicht aantallen'!$P:$P)*'Calculatie sheet'!$U$84)/'Calculatie sheet'!$U$64/1000</f>
        <v>0</v>
      </c>
      <c r="AA3" s="571">
        <f>(LOOKUP('Calculatie sheet'!$U$2,'Objectenoverzicht aantallen'!$A:$A,'Objectenoverzicht aantallen'!$P:$P)*'Calculatie sheet'!$U$84)/'Calculatie sheet'!$U$64/1000</f>
        <v>0</v>
      </c>
      <c r="AB3" s="571">
        <f>(LOOKUP('Calculatie sheet'!$U$2,'Objectenoverzicht aantallen'!$A:$A,'Objectenoverzicht aantallen'!$P:$P)*'Calculatie sheet'!$U$84)/'Calculatie sheet'!$U$64/1000</f>
        <v>0</v>
      </c>
      <c r="AC3" s="571">
        <f>(LOOKUP('Calculatie sheet'!$U$2,'Objectenoverzicht aantallen'!$A:$A,'Objectenoverzicht aantallen'!$P:$P)*'Calculatie sheet'!$U$84)/'Calculatie sheet'!$U$64/1000</f>
        <v>0</v>
      </c>
      <c r="AD3" s="571">
        <f>(LOOKUP('Calculatie sheet'!$U$2,'Objectenoverzicht aantallen'!$A:$A,'Objectenoverzicht aantallen'!$P:$P)*'Calculatie sheet'!$U$84)/'Calculatie sheet'!$U$64/1000</f>
        <v>0</v>
      </c>
      <c r="AE3" s="571">
        <f>(LOOKUP('Calculatie sheet'!$U$2,'Objectenoverzicht aantallen'!$A:$A,'Objectenoverzicht aantallen'!$P:$P)*'Calculatie sheet'!$U$84)/'Calculatie sheet'!$U$64/1000</f>
        <v>0</v>
      </c>
      <c r="AF3" s="571">
        <f>(LOOKUP('Calculatie sheet'!$U$2,'Objectenoverzicht aantallen'!$A:$A,'Objectenoverzicht aantallen'!$P:$P)*'Calculatie sheet'!$U$84)/'Calculatie sheet'!$U$64/1000</f>
        <v>0</v>
      </c>
      <c r="AG3" s="571">
        <f>(LOOKUP('Calculatie sheet'!$U$2,'Objectenoverzicht aantallen'!$A:$A,'Objectenoverzicht aantallen'!$P:$P)*'Calculatie sheet'!$U$84)/'Calculatie sheet'!$U$64/1000</f>
        <v>0</v>
      </c>
      <c r="AH3" s="571">
        <f>(LOOKUP('Calculatie sheet'!$U$2,'Objectenoverzicht aantallen'!$A:$A,'Objectenoverzicht aantallen'!$P:$P)*'Calculatie sheet'!$U$84)/'Calculatie sheet'!$U$64/1000</f>
        <v>0</v>
      </c>
    </row>
    <row r="4" spans="1:34" x14ac:dyDescent="0.2">
      <c r="B4" s="760" t="s">
        <v>5</v>
      </c>
      <c r="C4" s="45">
        <f>'Calculatie sheet'!U85</f>
        <v>-65.892000000000024</v>
      </c>
      <c r="E4" s="760" t="s">
        <v>5</v>
      </c>
      <c r="H4" s="572">
        <f>C4*'Calculatie sheet'!$U$7</f>
        <v>0</v>
      </c>
      <c r="J4" s="760" t="s">
        <v>5</v>
      </c>
      <c r="K4" s="571">
        <f>(LOOKUP('Calculatie sheet'!$U$2,'Objectenoverzicht aantallen'!$A:$A,'Objectenoverzicht aantallen'!$C:$C)*'Calculatie sheet'!$U85+LOOKUP('Calculatie sheet'!$U$2,'Objectenoverzicht aantallen'!$A:$A,'Objectenoverzicht aantallen'!E:E)*'Calculatie sheet'!$U85)/1000</f>
        <v>0</v>
      </c>
      <c r="L4" s="571">
        <f>(LOOKUP('Calculatie sheet'!$U$2,'Objectenoverzicht aantallen'!$A:$A,'Objectenoverzicht aantallen'!$C:$C)*'Calculatie sheet'!$U85+LOOKUP('Calculatie sheet'!$E$2,'Objectenoverzicht aantallen'!$A:$A,'Objectenoverzicht aantallen'!E:E)*'Calculatie sheet'!$U85+LOOKUP('Calculatie sheet'!$E$2,'Objectenoverzicht aantallen'!$A:$A,'Objectenoverzicht aantallen'!F:F)*'Calculatie sheet'!$U85)/1000</f>
        <v>0</v>
      </c>
      <c r="M4" s="571">
        <f>(LOOKUP('Calculatie sheet'!$U$2,'Objectenoverzicht aantallen'!$A:$A,'Objectenoverzicht aantallen'!$C:$C)*'Calculatie sheet'!$U85+LOOKUP('Calculatie sheet'!$E$2,'Objectenoverzicht aantallen'!$A:$A,'Objectenoverzicht aantallen'!E:E)*'Calculatie sheet'!$U85+LOOKUP('Calculatie sheet'!$E$2,'Objectenoverzicht aantallen'!$A:$A,'Objectenoverzicht aantallen'!F:F)*'Calculatie sheet'!$U85+LOOKUP('Calculatie sheet'!$E$2,'Objectenoverzicht aantallen'!$A:$A,'Objectenoverzicht aantallen'!G:G)*'Calculatie sheet'!$U85)/1000</f>
        <v>0</v>
      </c>
      <c r="N4" s="571">
        <f>(LOOKUP('Calculatie sheet'!$U$2,'Objectenoverzicht aantallen'!$A:$A,'Objectenoverzicht aantallen'!$C:$C)*'Calculatie sheet'!$U85+LOOKUP('Calculatie sheet'!$E$2,'Objectenoverzicht aantallen'!$A:$A,'Objectenoverzicht aantallen'!E:E)*'Calculatie sheet'!$U85+LOOKUP('Calculatie sheet'!$E$2,'Objectenoverzicht aantallen'!$A:$A,'Objectenoverzicht aantallen'!F:F)*'Calculatie sheet'!$U85+LOOKUP('Calculatie sheet'!$E$2,'Objectenoverzicht aantallen'!$A:$A,'Objectenoverzicht aantallen'!G:G)*'Calculatie sheet'!$U85+LOOKUP('Calculatie sheet'!$E$2,'Objectenoverzicht aantallen'!$A:$A,'Objectenoverzicht aantallen'!H:H)*'Calculatie sheet'!$U85)/1000</f>
        <v>0</v>
      </c>
      <c r="O4" s="571">
        <f>(LOOKUP('Calculatie sheet'!$U$2,'Objectenoverzicht aantallen'!$A:$A,'Objectenoverzicht aantallen'!$C:$C)*'Calculatie sheet'!$U85+LOOKUP('Calculatie sheet'!$E$2,'Objectenoverzicht aantallen'!$A:$A,'Objectenoverzicht aantallen'!E:E)*'Calculatie sheet'!$U85+LOOKUP('Calculatie sheet'!$E$2,'Objectenoverzicht aantallen'!$A:$A,'Objectenoverzicht aantallen'!F:F)*'Calculatie sheet'!$U85+LOOKUP('Calculatie sheet'!$E$2,'Objectenoverzicht aantallen'!$A:$A,'Objectenoverzicht aantallen'!G:G)*'Calculatie sheet'!$U85+LOOKUP('Calculatie sheet'!$E$2,'Objectenoverzicht aantallen'!$A:$A,'Objectenoverzicht aantallen'!H:H)*'Calculatie sheet'!$U85+LOOKUP('Calculatie sheet'!$E$2,'Objectenoverzicht aantallen'!$A:$A,'Objectenoverzicht aantallen'!I:I)*'Calculatie sheet'!$U85)/1000</f>
        <v>0</v>
      </c>
      <c r="P4" s="571">
        <f>(LOOKUP('Calculatie sheet'!$U$2,'Objectenoverzicht aantallen'!$A:$A,'Objectenoverzicht aantallen'!$C:$C)*'Calculatie sheet'!$U85+LOOKUP('Calculatie sheet'!$E$2,'Objectenoverzicht aantallen'!$A:$A,'Objectenoverzicht aantallen'!E:E)*'Calculatie sheet'!$U85+LOOKUP('Calculatie sheet'!$E$2,'Objectenoverzicht aantallen'!$A:$A,'Objectenoverzicht aantallen'!F:F)*'Calculatie sheet'!$U85+LOOKUP('Calculatie sheet'!$E$2,'Objectenoverzicht aantallen'!$A:$A,'Objectenoverzicht aantallen'!G:G)*'Calculatie sheet'!$U85+LOOKUP('Calculatie sheet'!$E$2,'Objectenoverzicht aantallen'!$A:$A,'Objectenoverzicht aantallen'!H:H)*'Calculatie sheet'!$U85+LOOKUP('Calculatie sheet'!$E$2,'Objectenoverzicht aantallen'!$A:$A,'Objectenoverzicht aantallen'!I:I)*'Calculatie sheet'!$U85+LOOKUP('Calculatie sheet'!$E$2,'Objectenoverzicht aantallen'!$A:$A,'Objectenoverzicht aantallen'!J:J)*'Calculatie sheet'!$U85)/1000</f>
        <v>0</v>
      </c>
      <c r="Q4" s="571">
        <f>(LOOKUP('Calculatie sheet'!$U$2,'Objectenoverzicht aantallen'!$A:$A,'Objectenoverzicht aantallen'!$C:$C)*'Calculatie sheet'!$U85+LOOKUP('Calculatie sheet'!$E$2,'Objectenoverzicht aantallen'!$A:$A,'Objectenoverzicht aantallen'!E:E)*'Calculatie sheet'!$U85+LOOKUP('Calculatie sheet'!$E$2,'Objectenoverzicht aantallen'!$A:$A,'Objectenoverzicht aantallen'!F:F)*'Calculatie sheet'!$U85+LOOKUP('Calculatie sheet'!$E$2,'Objectenoverzicht aantallen'!$A:$A,'Objectenoverzicht aantallen'!G:G)*'Calculatie sheet'!$U85+LOOKUP('Calculatie sheet'!$E$2,'Objectenoverzicht aantallen'!$A:$A,'Objectenoverzicht aantallen'!H:H)*'Calculatie sheet'!$U85+LOOKUP('Calculatie sheet'!$E$2,'Objectenoverzicht aantallen'!$A:$A,'Objectenoverzicht aantallen'!I:I)*'Calculatie sheet'!$U85+LOOKUP('Calculatie sheet'!$E$2,'Objectenoverzicht aantallen'!$A:$A,'Objectenoverzicht aantallen'!J:J)*'Calculatie sheet'!$U85+LOOKUP('Calculatie sheet'!$E$2,'Objectenoverzicht aantallen'!$A:$A,'Objectenoverzicht aantallen'!K:K)*'Calculatie sheet'!$U85)/1000</f>
        <v>0</v>
      </c>
      <c r="R4" s="571">
        <f>(LOOKUP('Calculatie sheet'!$U$2,'Objectenoverzicht aantallen'!$A:$A,'Objectenoverzicht aantallen'!$C:$C)*'Calculatie sheet'!$U85+LOOKUP('Calculatie sheet'!$E$2,'Objectenoverzicht aantallen'!$A:$A,'Objectenoverzicht aantallen'!E:E)*'Calculatie sheet'!$U85+LOOKUP('Calculatie sheet'!$E$2,'Objectenoverzicht aantallen'!$A:$A,'Objectenoverzicht aantallen'!F:F)*'Calculatie sheet'!$U85+LOOKUP('Calculatie sheet'!$E$2,'Objectenoverzicht aantallen'!$A:$A,'Objectenoverzicht aantallen'!G:G)*'Calculatie sheet'!$U85+LOOKUP('Calculatie sheet'!$E$2,'Objectenoverzicht aantallen'!$A:$A,'Objectenoverzicht aantallen'!H:H)*'Calculatie sheet'!$U85+LOOKUP('Calculatie sheet'!$E$2,'Objectenoverzicht aantallen'!$A:$A,'Objectenoverzicht aantallen'!I:I)*'Calculatie sheet'!$U85+LOOKUP('Calculatie sheet'!$E$2,'Objectenoverzicht aantallen'!$A:$A,'Objectenoverzicht aantallen'!J:J)*'Calculatie sheet'!$U85+LOOKUP('Calculatie sheet'!$E$2,'Objectenoverzicht aantallen'!$A:$A,'Objectenoverzicht aantallen'!K:K)*'Calculatie sheet'!$U85+LOOKUP('Calculatie sheet'!$E$2,'Objectenoverzicht aantallen'!$A:$A,'Objectenoverzicht aantallen'!L:L)*'Calculatie sheet'!$U85)/1000</f>
        <v>0</v>
      </c>
      <c r="S4" s="571">
        <f>(LOOKUP('Calculatie sheet'!$U$2,'Objectenoverzicht aantallen'!$A:$A,'Objectenoverzicht aantallen'!$C:$C)*'Calculatie sheet'!$U85+LOOKUP('Calculatie sheet'!$E$2,'Objectenoverzicht aantallen'!$A:$A,'Objectenoverzicht aantallen'!E:E)*'Calculatie sheet'!$U85+LOOKUP('Calculatie sheet'!$E$2,'Objectenoverzicht aantallen'!$A:$A,'Objectenoverzicht aantallen'!F:F)*'Calculatie sheet'!$U85+LOOKUP('Calculatie sheet'!$E$2,'Objectenoverzicht aantallen'!$A:$A,'Objectenoverzicht aantallen'!G:G)*'Calculatie sheet'!$U85+LOOKUP('Calculatie sheet'!$E$2,'Objectenoverzicht aantallen'!$A:$A,'Objectenoverzicht aantallen'!H:H)*'Calculatie sheet'!$U85+LOOKUP('Calculatie sheet'!$E$2,'Objectenoverzicht aantallen'!$A:$A,'Objectenoverzicht aantallen'!I:I)*'Calculatie sheet'!$U85+LOOKUP('Calculatie sheet'!$E$2,'Objectenoverzicht aantallen'!$A:$A,'Objectenoverzicht aantallen'!J:J)*'Calculatie sheet'!$U85+LOOKUP('Calculatie sheet'!$E$2,'Objectenoverzicht aantallen'!$A:$A,'Objectenoverzicht aantallen'!K:K)*'Calculatie sheet'!$U85+LOOKUP('Calculatie sheet'!$E$2,'Objectenoverzicht aantallen'!$A:$A,'Objectenoverzicht aantallen'!L:L)*'Calculatie sheet'!$U85+LOOKUP('Calculatie sheet'!$E$2,'Objectenoverzicht aantallen'!$A:$A,'Objectenoverzicht aantallen'!M:M)*'Calculatie sheet'!$U85)/1000</f>
        <v>0</v>
      </c>
      <c r="T4" s="571">
        <f>(LOOKUP('Calculatie sheet'!$U$2,'Objectenoverzicht aantallen'!$A:$A,'Objectenoverzicht aantallen'!$C:$C)*'Calculatie sheet'!$U85+LOOKUP('Calculatie sheet'!$E$2,'Objectenoverzicht aantallen'!$A:$A,'Objectenoverzicht aantallen'!E:E)*'Calculatie sheet'!$U85+LOOKUP('Calculatie sheet'!$E$2,'Objectenoverzicht aantallen'!$A:$A,'Objectenoverzicht aantallen'!F:F)*'Calculatie sheet'!$U85+LOOKUP('Calculatie sheet'!$E$2,'Objectenoverzicht aantallen'!$A:$A,'Objectenoverzicht aantallen'!G:G)*'Calculatie sheet'!$U85+LOOKUP('Calculatie sheet'!$E$2,'Objectenoverzicht aantallen'!$A:$A,'Objectenoverzicht aantallen'!H:H)*'Calculatie sheet'!$U85+LOOKUP('Calculatie sheet'!$E$2,'Objectenoverzicht aantallen'!$A:$A,'Objectenoverzicht aantallen'!I:I)*'Calculatie sheet'!$U85+LOOKUP('Calculatie sheet'!$E$2,'Objectenoverzicht aantallen'!$A:$A,'Objectenoverzicht aantallen'!J:J)*'Calculatie sheet'!$U85+LOOKUP('Calculatie sheet'!$E$2,'Objectenoverzicht aantallen'!$A:$A,'Objectenoverzicht aantallen'!K:K)*'Calculatie sheet'!$U85+LOOKUP('Calculatie sheet'!$E$2,'Objectenoverzicht aantallen'!$A:$A,'Objectenoverzicht aantallen'!L:L)*'Calculatie sheet'!$U85+LOOKUP('Calculatie sheet'!$E$2,'Objectenoverzicht aantallen'!$A:$A,'Objectenoverzicht aantallen'!M:M)*'Calculatie sheet'!$U85+LOOKUP('Calculatie sheet'!$E$2,'Objectenoverzicht aantallen'!$A:$A,'Objectenoverzicht aantallen'!N:N)*'Calculatie sheet'!$U85)/1000</f>
        <v>0</v>
      </c>
      <c r="U4" s="571">
        <f>(LOOKUP('Calculatie sheet'!$U$2,'Objectenoverzicht aantallen'!$A:$A,'Objectenoverzicht aantallen'!$C:$C)*'Calculatie sheet'!$U85+LOOKUP('Calculatie sheet'!$E$2,'Objectenoverzicht aantallen'!$A:$A,'Objectenoverzicht aantallen'!E:E)*'Calculatie sheet'!$U85+LOOKUP('Calculatie sheet'!$E$2,'Objectenoverzicht aantallen'!$A:$A,'Objectenoverzicht aantallen'!F:F)*'Calculatie sheet'!$U85+LOOKUP('Calculatie sheet'!$E$2,'Objectenoverzicht aantallen'!$A:$A,'Objectenoverzicht aantallen'!G:G)*'Calculatie sheet'!$U85+LOOKUP('Calculatie sheet'!$E$2,'Objectenoverzicht aantallen'!$A:$A,'Objectenoverzicht aantallen'!H:H)*'Calculatie sheet'!$U85+LOOKUP('Calculatie sheet'!$E$2,'Objectenoverzicht aantallen'!$A:$A,'Objectenoverzicht aantallen'!I:I)*'Calculatie sheet'!$U85+LOOKUP('Calculatie sheet'!$E$2,'Objectenoverzicht aantallen'!$A:$A,'Objectenoverzicht aantallen'!J:J)*'Calculatie sheet'!$U85+LOOKUP('Calculatie sheet'!$E$2,'Objectenoverzicht aantallen'!$A:$A,'Objectenoverzicht aantallen'!K:K)*'Calculatie sheet'!$U85+LOOKUP('Calculatie sheet'!$E$2,'Objectenoverzicht aantallen'!$A:$A,'Objectenoverzicht aantallen'!L:L)*'Calculatie sheet'!$U85+LOOKUP('Calculatie sheet'!$E$2,'Objectenoverzicht aantallen'!$A:$A,'Objectenoverzicht aantallen'!M:M)*'Calculatie sheet'!$U85+LOOKUP('Calculatie sheet'!$E$2,'Objectenoverzicht aantallen'!$A:$A,'Objectenoverzicht aantallen'!N:N)*'Calculatie sheet'!$U85+LOOKUP('Calculatie sheet'!$E$2,'Objectenoverzicht aantallen'!$A:$A,'Objectenoverzicht aantallen'!O:O)*'Calculatie sheet'!$U85)/1000</f>
        <v>0</v>
      </c>
      <c r="W4" s="760" t="s">
        <v>5</v>
      </c>
      <c r="X4" s="571">
        <f>(LOOKUP('Calculatie sheet'!$U$2,'Objectenoverzicht aantallen'!$A:$A,'Objectenoverzicht aantallen'!Q:Q)*'Calculatie sheet'!$U$85)/1000</f>
        <v>0</v>
      </c>
      <c r="Y4" s="571">
        <f>(LOOKUP('Calculatie sheet'!$U$2,'Objectenoverzicht aantallen'!$A:$A,'Objectenoverzicht aantallen'!R:R)*'Calculatie sheet'!$U$85)/1000</f>
        <v>0</v>
      </c>
      <c r="Z4" s="571">
        <f>(LOOKUP('Calculatie sheet'!$U$2,'Objectenoverzicht aantallen'!$A:$A,'Objectenoverzicht aantallen'!S:S)*'Calculatie sheet'!$U$85)/1000</f>
        <v>0</v>
      </c>
      <c r="AA4" s="571">
        <f>(LOOKUP('Calculatie sheet'!$U$2,'Objectenoverzicht aantallen'!$A:$A,'Objectenoverzicht aantallen'!T:T)*'Calculatie sheet'!$U$85)/1000</f>
        <v>0</v>
      </c>
      <c r="AB4" s="571">
        <f>(LOOKUP('Calculatie sheet'!$U$2,'Objectenoverzicht aantallen'!$A:$A,'Objectenoverzicht aantallen'!U:U)*'Calculatie sheet'!$U$85)/1000</f>
        <v>0</v>
      </c>
      <c r="AC4" s="571">
        <f>(LOOKUP('Calculatie sheet'!$U$2,'Objectenoverzicht aantallen'!$A:$A,'Objectenoverzicht aantallen'!V:V)*'Calculatie sheet'!$U$85)/1000</f>
        <v>0</v>
      </c>
      <c r="AD4" s="571">
        <f>(LOOKUP('Calculatie sheet'!$U$2,'Objectenoverzicht aantallen'!$A:$A,'Objectenoverzicht aantallen'!W:W)*'Calculatie sheet'!$U$85)/1000</f>
        <v>0</v>
      </c>
      <c r="AE4" s="571">
        <f>(LOOKUP('Calculatie sheet'!$U$2,'Objectenoverzicht aantallen'!$A:$A,'Objectenoverzicht aantallen'!X:X)*'Calculatie sheet'!$U$85)/1000</f>
        <v>0</v>
      </c>
      <c r="AF4" s="571">
        <f>(LOOKUP('Calculatie sheet'!$U$2,'Objectenoverzicht aantallen'!$A:$A,'Objectenoverzicht aantallen'!V:V)*'Calculatie sheet'!$U$85)/1000</f>
        <v>0</v>
      </c>
      <c r="AG4" s="571">
        <f>(LOOKUP('Calculatie sheet'!$U$2,'Objectenoverzicht aantallen'!$A:$A,'Objectenoverzicht aantallen'!Z:Z)*'Calculatie sheet'!$U$85)/1000</f>
        <v>0</v>
      </c>
      <c r="AH4" s="571">
        <f>(LOOKUP('Calculatie sheet'!$U$2,'Objectenoverzicht aantallen'!$A:$A,'Objectenoverzicht aantallen'!AA:AA)*'Calculatie sheet'!$U$85)/1000</f>
        <v>0</v>
      </c>
    </row>
    <row r="5" spans="1:34" x14ac:dyDescent="0.2">
      <c r="B5" s="577" t="s">
        <v>673</v>
      </c>
      <c r="C5" s="45">
        <f>'Calculatie sheet'!U86</f>
        <v>-208.39200000000002</v>
      </c>
      <c r="E5" s="577" t="s">
        <v>673</v>
      </c>
      <c r="H5" s="572">
        <f>C5*'Calculatie sheet'!$U$7</f>
        <v>0</v>
      </c>
      <c r="J5" s="577" t="s">
        <v>673</v>
      </c>
      <c r="K5" s="571">
        <f>(LOOKUP('Calculatie sheet'!$U$2,'Objectenoverzicht aantallen'!$A:$A,'Objectenoverzicht aantallen'!$C:$C)*'Calculatie sheet'!$U86+LOOKUP('Calculatie sheet'!$U$2,'Objectenoverzicht aantallen'!$A:$A,'Objectenoverzicht aantallen'!E:E)*'Calculatie sheet'!$U86)/1000</f>
        <v>0</v>
      </c>
      <c r="L5" s="571">
        <f>(LOOKUP('Calculatie sheet'!$U$2,'Objectenoverzicht aantallen'!$A:$A,'Objectenoverzicht aantallen'!$C:$C)*'Calculatie sheet'!$U86+LOOKUP('Calculatie sheet'!$E$2,'Objectenoverzicht aantallen'!$A:$A,'Objectenoverzicht aantallen'!E:E)*'Calculatie sheet'!$U86+LOOKUP('Calculatie sheet'!$E$2,'Objectenoverzicht aantallen'!$A:$A,'Objectenoverzicht aantallen'!F:F)*'Calculatie sheet'!$U86)/1000</f>
        <v>0</v>
      </c>
      <c r="M5" s="571">
        <f>(LOOKUP('Calculatie sheet'!$U$2,'Objectenoverzicht aantallen'!$A:$A,'Objectenoverzicht aantallen'!$C:$C)*'Calculatie sheet'!$U86+LOOKUP('Calculatie sheet'!$E$2,'Objectenoverzicht aantallen'!$A:$A,'Objectenoverzicht aantallen'!E:E)*'Calculatie sheet'!$U86+LOOKUP('Calculatie sheet'!$E$2,'Objectenoverzicht aantallen'!$A:$A,'Objectenoverzicht aantallen'!F:F)*'Calculatie sheet'!$U86+LOOKUP('Calculatie sheet'!$E$2,'Objectenoverzicht aantallen'!$A:$A,'Objectenoverzicht aantallen'!G:G)*'Calculatie sheet'!$U86)/1000</f>
        <v>0</v>
      </c>
      <c r="N5" s="571">
        <f>(LOOKUP('Calculatie sheet'!$U$2,'Objectenoverzicht aantallen'!$A:$A,'Objectenoverzicht aantallen'!$C:$C)*'Calculatie sheet'!$U86+LOOKUP('Calculatie sheet'!$E$2,'Objectenoverzicht aantallen'!$A:$A,'Objectenoverzicht aantallen'!E:E)*'Calculatie sheet'!$U86+LOOKUP('Calculatie sheet'!$E$2,'Objectenoverzicht aantallen'!$A:$A,'Objectenoverzicht aantallen'!F:F)*'Calculatie sheet'!$U86+LOOKUP('Calculatie sheet'!$E$2,'Objectenoverzicht aantallen'!$A:$A,'Objectenoverzicht aantallen'!G:G)*'Calculatie sheet'!$U86+LOOKUP('Calculatie sheet'!$E$2,'Objectenoverzicht aantallen'!$A:$A,'Objectenoverzicht aantallen'!H:H)*'Calculatie sheet'!$U86)/1000</f>
        <v>0</v>
      </c>
      <c r="O5" s="571">
        <f>(LOOKUP('Calculatie sheet'!$U$2,'Objectenoverzicht aantallen'!$A:$A,'Objectenoverzicht aantallen'!$C:$C)*'Calculatie sheet'!$U86+LOOKUP('Calculatie sheet'!$E$2,'Objectenoverzicht aantallen'!$A:$A,'Objectenoverzicht aantallen'!E:E)*'Calculatie sheet'!$U86+LOOKUP('Calculatie sheet'!$E$2,'Objectenoverzicht aantallen'!$A:$A,'Objectenoverzicht aantallen'!F:F)*'Calculatie sheet'!$U86+LOOKUP('Calculatie sheet'!$E$2,'Objectenoverzicht aantallen'!$A:$A,'Objectenoverzicht aantallen'!G:G)*'Calculatie sheet'!$U86+LOOKUP('Calculatie sheet'!$E$2,'Objectenoverzicht aantallen'!$A:$A,'Objectenoverzicht aantallen'!H:H)*'Calculatie sheet'!$U86+LOOKUP('Calculatie sheet'!$E$2,'Objectenoverzicht aantallen'!$A:$A,'Objectenoverzicht aantallen'!I:I)*'Calculatie sheet'!$U86)/1000</f>
        <v>0</v>
      </c>
      <c r="P5" s="571">
        <f>(LOOKUP('Calculatie sheet'!$U$2,'Objectenoverzicht aantallen'!$A:$A,'Objectenoverzicht aantallen'!$C:$C)*'Calculatie sheet'!$U86+LOOKUP('Calculatie sheet'!$E$2,'Objectenoverzicht aantallen'!$A:$A,'Objectenoverzicht aantallen'!E:E)*'Calculatie sheet'!$U86+LOOKUP('Calculatie sheet'!$E$2,'Objectenoverzicht aantallen'!$A:$A,'Objectenoverzicht aantallen'!F:F)*'Calculatie sheet'!$U86+LOOKUP('Calculatie sheet'!$E$2,'Objectenoverzicht aantallen'!$A:$A,'Objectenoverzicht aantallen'!G:G)*'Calculatie sheet'!$U86+LOOKUP('Calculatie sheet'!$E$2,'Objectenoverzicht aantallen'!$A:$A,'Objectenoverzicht aantallen'!H:H)*'Calculatie sheet'!$U86+LOOKUP('Calculatie sheet'!$E$2,'Objectenoverzicht aantallen'!$A:$A,'Objectenoverzicht aantallen'!I:I)*'Calculatie sheet'!$U86+LOOKUP('Calculatie sheet'!$E$2,'Objectenoverzicht aantallen'!$A:$A,'Objectenoverzicht aantallen'!J:J)*'Calculatie sheet'!$U86)/1000</f>
        <v>0</v>
      </c>
      <c r="Q5" s="571">
        <f>(LOOKUP('Calculatie sheet'!$U$2,'Objectenoverzicht aantallen'!$A:$A,'Objectenoverzicht aantallen'!$C:$C)*'Calculatie sheet'!$U86+LOOKUP('Calculatie sheet'!$E$2,'Objectenoverzicht aantallen'!$A:$A,'Objectenoverzicht aantallen'!E:E)*'Calculatie sheet'!$U86+LOOKUP('Calculatie sheet'!$E$2,'Objectenoverzicht aantallen'!$A:$A,'Objectenoverzicht aantallen'!F:F)*'Calculatie sheet'!$U86+LOOKUP('Calculatie sheet'!$E$2,'Objectenoverzicht aantallen'!$A:$A,'Objectenoverzicht aantallen'!G:G)*'Calculatie sheet'!$U86+LOOKUP('Calculatie sheet'!$E$2,'Objectenoverzicht aantallen'!$A:$A,'Objectenoverzicht aantallen'!H:H)*'Calculatie sheet'!$U86+LOOKUP('Calculatie sheet'!$E$2,'Objectenoverzicht aantallen'!$A:$A,'Objectenoverzicht aantallen'!I:I)*'Calculatie sheet'!$U86+LOOKUP('Calculatie sheet'!$E$2,'Objectenoverzicht aantallen'!$A:$A,'Objectenoverzicht aantallen'!J:J)*'Calculatie sheet'!$U86+LOOKUP('Calculatie sheet'!$E$2,'Objectenoverzicht aantallen'!$A:$A,'Objectenoverzicht aantallen'!K:K)*'Calculatie sheet'!$U86)/1000</f>
        <v>0</v>
      </c>
      <c r="R5" s="571">
        <f>(LOOKUP('Calculatie sheet'!$U$2,'Objectenoverzicht aantallen'!$A:$A,'Objectenoverzicht aantallen'!$C:$C)*'Calculatie sheet'!$U86+LOOKUP('Calculatie sheet'!$E$2,'Objectenoverzicht aantallen'!$A:$A,'Objectenoverzicht aantallen'!E:E)*'Calculatie sheet'!$U86+LOOKUP('Calculatie sheet'!$E$2,'Objectenoverzicht aantallen'!$A:$A,'Objectenoverzicht aantallen'!F:F)*'Calculatie sheet'!$U86+LOOKUP('Calculatie sheet'!$E$2,'Objectenoverzicht aantallen'!$A:$A,'Objectenoverzicht aantallen'!G:G)*'Calculatie sheet'!$U86+LOOKUP('Calculatie sheet'!$E$2,'Objectenoverzicht aantallen'!$A:$A,'Objectenoverzicht aantallen'!H:H)*'Calculatie sheet'!$U86+LOOKUP('Calculatie sheet'!$E$2,'Objectenoverzicht aantallen'!$A:$A,'Objectenoverzicht aantallen'!I:I)*'Calculatie sheet'!$U86+LOOKUP('Calculatie sheet'!$E$2,'Objectenoverzicht aantallen'!$A:$A,'Objectenoverzicht aantallen'!J:J)*'Calculatie sheet'!$U86+LOOKUP('Calculatie sheet'!$E$2,'Objectenoverzicht aantallen'!$A:$A,'Objectenoverzicht aantallen'!K:K)*'Calculatie sheet'!$U86+LOOKUP('Calculatie sheet'!$E$2,'Objectenoverzicht aantallen'!$A:$A,'Objectenoverzicht aantallen'!L:L)*'Calculatie sheet'!$U86)/1000</f>
        <v>0</v>
      </c>
      <c r="S5" s="571">
        <f>(LOOKUP('Calculatie sheet'!$U$2,'Objectenoverzicht aantallen'!$A:$A,'Objectenoverzicht aantallen'!$C:$C)*'Calculatie sheet'!$U86+LOOKUP('Calculatie sheet'!$E$2,'Objectenoverzicht aantallen'!$A:$A,'Objectenoverzicht aantallen'!E:E)*'Calculatie sheet'!$U86+LOOKUP('Calculatie sheet'!$E$2,'Objectenoverzicht aantallen'!$A:$A,'Objectenoverzicht aantallen'!F:F)*'Calculatie sheet'!$U86+LOOKUP('Calculatie sheet'!$E$2,'Objectenoverzicht aantallen'!$A:$A,'Objectenoverzicht aantallen'!G:G)*'Calculatie sheet'!$U86+LOOKUP('Calculatie sheet'!$E$2,'Objectenoverzicht aantallen'!$A:$A,'Objectenoverzicht aantallen'!H:H)*'Calculatie sheet'!$U86+LOOKUP('Calculatie sheet'!$E$2,'Objectenoverzicht aantallen'!$A:$A,'Objectenoverzicht aantallen'!I:I)*'Calculatie sheet'!$U86+LOOKUP('Calculatie sheet'!$E$2,'Objectenoverzicht aantallen'!$A:$A,'Objectenoverzicht aantallen'!J:J)*'Calculatie sheet'!$U86+LOOKUP('Calculatie sheet'!$E$2,'Objectenoverzicht aantallen'!$A:$A,'Objectenoverzicht aantallen'!K:K)*'Calculatie sheet'!$U86+LOOKUP('Calculatie sheet'!$E$2,'Objectenoverzicht aantallen'!$A:$A,'Objectenoverzicht aantallen'!L:L)*'Calculatie sheet'!$U86+LOOKUP('Calculatie sheet'!$E$2,'Objectenoverzicht aantallen'!$A:$A,'Objectenoverzicht aantallen'!M:M)*'Calculatie sheet'!$U86)/1000</f>
        <v>0</v>
      </c>
      <c r="T5" s="571">
        <f>(LOOKUP('Calculatie sheet'!$U$2,'Objectenoverzicht aantallen'!$A:$A,'Objectenoverzicht aantallen'!$C:$C)*'Calculatie sheet'!$U86+LOOKUP('Calculatie sheet'!$E$2,'Objectenoverzicht aantallen'!$A:$A,'Objectenoverzicht aantallen'!E:E)*'Calculatie sheet'!$U86+LOOKUP('Calculatie sheet'!$E$2,'Objectenoverzicht aantallen'!$A:$A,'Objectenoverzicht aantallen'!F:F)*'Calculatie sheet'!$U86+LOOKUP('Calculatie sheet'!$E$2,'Objectenoverzicht aantallen'!$A:$A,'Objectenoverzicht aantallen'!G:G)*'Calculatie sheet'!$U86+LOOKUP('Calculatie sheet'!$E$2,'Objectenoverzicht aantallen'!$A:$A,'Objectenoverzicht aantallen'!H:H)*'Calculatie sheet'!$U86+LOOKUP('Calculatie sheet'!$E$2,'Objectenoverzicht aantallen'!$A:$A,'Objectenoverzicht aantallen'!I:I)*'Calculatie sheet'!$U86+LOOKUP('Calculatie sheet'!$E$2,'Objectenoverzicht aantallen'!$A:$A,'Objectenoverzicht aantallen'!J:J)*'Calculatie sheet'!$U86+LOOKUP('Calculatie sheet'!$E$2,'Objectenoverzicht aantallen'!$A:$A,'Objectenoverzicht aantallen'!K:K)*'Calculatie sheet'!$U86+LOOKUP('Calculatie sheet'!$E$2,'Objectenoverzicht aantallen'!$A:$A,'Objectenoverzicht aantallen'!L:L)*'Calculatie sheet'!$U86+LOOKUP('Calculatie sheet'!$E$2,'Objectenoverzicht aantallen'!$A:$A,'Objectenoverzicht aantallen'!M:M)*'Calculatie sheet'!$U86+LOOKUP('Calculatie sheet'!$E$2,'Objectenoverzicht aantallen'!$A:$A,'Objectenoverzicht aantallen'!N:N)*'Calculatie sheet'!$U86)/1000</f>
        <v>0</v>
      </c>
      <c r="U5" s="571">
        <f>(LOOKUP('Calculatie sheet'!$U$2,'Objectenoverzicht aantallen'!$A:$A,'Objectenoverzicht aantallen'!$C:$C)*'Calculatie sheet'!$U86+LOOKUP('Calculatie sheet'!$E$2,'Objectenoverzicht aantallen'!$A:$A,'Objectenoverzicht aantallen'!E:E)*'Calculatie sheet'!$U86+LOOKUP('Calculatie sheet'!$E$2,'Objectenoverzicht aantallen'!$A:$A,'Objectenoverzicht aantallen'!F:F)*'Calculatie sheet'!$U86+LOOKUP('Calculatie sheet'!$E$2,'Objectenoverzicht aantallen'!$A:$A,'Objectenoverzicht aantallen'!G:G)*'Calculatie sheet'!$U86+LOOKUP('Calculatie sheet'!$E$2,'Objectenoverzicht aantallen'!$A:$A,'Objectenoverzicht aantallen'!H:H)*'Calculatie sheet'!$U86+LOOKUP('Calculatie sheet'!$E$2,'Objectenoverzicht aantallen'!$A:$A,'Objectenoverzicht aantallen'!I:I)*'Calculatie sheet'!$U86+LOOKUP('Calculatie sheet'!$E$2,'Objectenoverzicht aantallen'!$A:$A,'Objectenoverzicht aantallen'!J:J)*'Calculatie sheet'!$U86+LOOKUP('Calculatie sheet'!$E$2,'Objectenoverzicht aantallen'!$A:$A,'Objectenoverzicht aantallen'!K:K)*'Calculatie sheet'!$U86+LOOKUP('Calculatie sheet'!$E$2,'Objectenoverzicht aantallen'!$A:$A,'Objectenoverzicht aantallen'!L:L)*'Calculatie sheet'!$U86+LOOKUP('Calculatie sheet'!$E$2,'Objectenoverzicht aantallen'!$A:$A,'Objectenoverzicht aantallen'!M:M)*'Calculatie sheet'!$U86+LOOKUP('Calculatie sheet'!$E$2,'Objectenoverzicht aantallen'!$A:$A,'Objectenoverzicht aantallen'!N:N)*'Calculatie sheet'!$U86+LOOKUP('Calculatie sheet'!$E$2,'Objectenoverzicht aantallen'!$A:$A,'Objectenoverzicht aantallen'!O:O)*'Calculatie sheet'!$U86)/1000</f>
        <v>0</v>
      </c>
      <c r="W5" s="577" t="s">
        <v>673</v>
      </c>
      <c r="X5" s="571">
        <f>(LOOKUP('Calculatie sheet'!$U$2,'Objectenoverzicht aantallen'!$A:$A,'Objectenoverzicht aantallen'!Q:Q)*'Calculatie sheet'!$U$86)/1000</f>
        <v>0</v>
      </c>
      <c r="Y5" s="571">
        <f>(LOOKUP('Calculatie sheet'!$U$2,'Objectenoverzicht aantallen'!$A:$A,'Objectenoverzicht aantallen'!R:R)*'Calculatie sheet'!$U$86)/1000</f>
        <v>0</v>
      </c>
      <c r="Z5" s="571">
        <f>(LOOKUP('Calculatie sheet'!$U$2,'Objectenoverzicht aantallen'!$A:$A,'Objectenoverzicht aantallen'!S:S)*'Calculatie sheet'!$U$86)/1000</f>
        <v>0</v>
      </c>
      <c r="AA5" s="571">
        <f>(LOOKUP('Calculatie sheet'!$U$2,'Objectenoverzicht aantallen'!$A:$A,'Objectenoverzicht aantallen'!T:T)*'Calculatie sheet'!$U$86)/1000</f>
        <v>0</v>
      </c>
      <c r="AB5" s="571">
        <f>(LOOKUP('Calculatie sheet'!$U$2,'Objectenoverzicht aantallen'!$A:$A,'Objectenoverzicht aantallen'!U:U)*'Calculatie sheet'!$U$86)/1000</f>
        <v>0</v>
      </c>
      <c r="AC5" s="571">
        <f>(LOOKUP('Calculatie sheet'!$U$2,'Objectenoverzicht aantallen'!$A:$A,'Objectenoverzicht aantallen'!V:V)*'Calculatie sheet'!$U$86)/1000</f>
        <v>0</v>
      </c>
      <c r="AD5" s="571">
        <f>(LOOKUP('Calculatie sheet'!$U$2,'Objectenoverzicht aantallen'!$A:$A,'Objectenoverzicht aantallen'!W:W)*'Calculatie sheet'!$U$86)/1000</f>
        <v>0</v>
      </c>
      <c r="AE5" s="571">
        <f>(LOOKUP('Calculatie sheet'!$U$2,'Objectenoverzicht aantallen'!$A:$A,'Objectenoverzicht aantallen'!X:X)*'Calculatie sheet'!$U$86)/1000</f>
        <v>0</v>
      </c>
      <c r="AF5" s="571">
        <f>(LOOKUP('Calculatie sheet'!$U$2,'Objectenoverzicht aantallen'!$A:$A,'Objectenoverzicht aantallen'!V:V)*'Calculatie sheet'!$U$86)/1000</f>
        <v>0</v>
      </c>
      <c r="AG5" s="571">
        <f>(LOOKUP('Calculatie sheet'!$U$2,'Objectenoverzicht aantallen'!$A:$A,'Objectenoverzicht aantallen'!Z:Z)*'Calculatie sheet'!$U$86)/1000</f>
        <v>0</v>
      </c>
      <c r="AH5" s="571">
        <f>(LOOKUP('Calculatie sheet'!$U$2,'Objectenoverzicht aantallen'!$A:$A,'Objectenoverzicht aantallen'!AA:AA)*'Calculatie sheet'!$U$86)/1000</f>
        <v>0</v>
      </c>
    </row>
  </sheetData>
  <pageMargins left="0.7" right="0.7" top="0.75" bottom="0.75" header="0.3" footer="0.3"/>
  <pageSetup paperSize="9" orientation="portrait" horizontalDpi="0" verticalDpi="0"/>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88C7-61EB-C841-BCAB-0F7A3D69C1BD}">
  <dimension ref="A1:AH5"/>
  <sheetViews>
    <sheetView topLeftCell="D1" workbookViewId="0">
      <selection activeCell="W2" sqref="W2:W5"/>
    </sheetView>
  </sheetViews>
  <sheetFormatPr baseColWidth="10" defaultColWidth="11" defaultRowHeight="16" x14ac:dyDescent="0.2"/>
  <cols>
    <col min="1" max="1" width="27.33203125" bestFit="1" customWidth="1"/>
    <col min="11" max="21" width="12.1640625" bestFit="1" customWidth="1"/>
  </cols>
  <sheetData>
    <row r="1" spans="1:34" x14ac:dyDescent="0.2">
      <c r="A1" s="149" t="str">
        <f>'Calculatie sheet'!V3</f>
        <v>Betontegels</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sheet'!V83</f>
        <v>4.7045359894104193</v>
      </c>
      <c r="E2" s="758" t="s">
        <v>965</v>
      </c>
      <c r="H2" s="572">
        <f>C2*'Calculatie sheet'!$V$7</f>
        <v>0</v>
      </c>
      <c r="J2" s="758" t="s">
        <v>965</v>
      </c>
      <c r="K2" s="571">
        <f>(LOOKUP('Calculatie sheet'!$V$2,'Objectenoverzicht aantallen'!$A:$A,'Objectenoverzicht aantallen'!$C:$C)*'Calculatie sheet'!$V83+LOOKUP('Calculatie sheet'!$E$2,'Objectenoverzicht aantallen'!$A:$A,'Objectenoverzicht aantallen'!E:E)*'Calculatie sheet'!$V83)/1000</f>
        <v>0</v>
      </c>
      <c r="L2" s="571">
        <f>(LOOKUP('Calculatie sheet'!$V$2,'Objectenoverzicht aantallen'!$A:$A,'Objectenoverzicht aantallen'!$C:$C)*'Calculatie sheet'!$V83+LOOKUP('Calculatie sheet'!$E$2,'Objectenoverzicht aantallen'!$A:$A,'Objectenoverzicht aantallen'!E:E)*'Calculatie sheet'!$V83+LOOKUP('Calculatie sheet'!$E$2,'Objectenoverzicht aantallen'!$A:$A,'Objectenoverzicht aantallen'!F:F)*'Calculatie sheet'!$V83)/1000</f>
        <v>0</v>
      </c>
      <c r="M2" s="571">
        <f>(LOOKUP('Calculatie sheet'!$V$2,'Objectenoverzicht aantallen'!$A:$A,'Objectenoverzicht aantallen'!$C:$C)*'Calculatie sheet'!$V83+LOOKUP('Calculatie sheet'!$E$2,'Objectenoverzicht aantallen'!$A:$A,'Objectenoverzicht aantallen'!E:E)*'Calculatie sheet'!$V83+LOOKUP('Calculatie sheet'!$E$2,'Objectenoverzicht aantallen'!$A:$A,'Objectenoverzicht aantallen'!F:F)*'Calculatie sheet'!$V83+LOOKUP('Calculatie sheet'!$E$2,'Objectenoverzicht aantallen'!$A:$A,'Objectenoverzicht aantallen'!G:G)*'Calculatie sheet'!$V83)/1000</f>
        <v>0</v>
      </c>
      <c r="N2" s="571">
        <f>(LOOKUP('Calculatie sheet'!$V$2,'Objectenoverzicht aantallen'!$A:$A,'Objectenoverzicht aantallen'!$C:$C)*'Calculatie sheet'!$V83+LOOKUP('Calculatie sheet'!$E$2,'Objectenoverzicht aantallen'!$A:$A,'Objectenoverzicht aantallen'!E:E)*'Calculatie sheet'!$V83+LOOKUP('Calculatie sheet'!$E$2,'Objectenoverzicht aantallen'!$A:$A,'Objectenoverzicht aantallen'!F:F)*'Calculatie sheet'!$V83+LOOKUP('Calculatie sheet'!$E$2,'Objectenoverzicht aantallen'!$A:$A,'Objectenoverzicht aantallen'!G:G)*'Calculatie sheet'!$V83+LOOKUP('Calculatie sheet'!$E$2,'Objectenoverzicht aantallen'!$A:$A,'Objectenoverzicht aantallen'!H:H)*'Calculatie sheet'!$V83)/1000</f>
        <v>0</v>
      </c>
      <c r="O2" s="571">
        <f>(LOOKUP('Calculatie sheet'!$V$2,'Objectenoverzicht aantallen'!$A:$A,'Objectenoverzicht aantallen'!$C:$C)*'Calculatie sheet'!$V83+LOOKUP('Calculatie sheet'!$E$2,'Objectenoverzicht aantallen'!$A:$A,'Objectenoverzicht aantallen'!E:E)*'Calculatie sheet'!$V83+LOOKUP('Calculatie sheet'!$E$2,'Objectenoverzicht aantallen'!$A:$A,'Objectenoverzicht aantallen'!F:F)*'Calculatie sheet'!$V83+LOOKUP('Calculatie sheet'!$E$2,'Objectenoverzicht aantallen'!$A:$A,'Objectenoverzicht aantallen'!G:G)*'Calculatie sheet'!$V83+LOOKUP('Calculatie sheet'!$E$2,'Objectenoverzicht aantallen'!$A:$A,'Objectenoverzicht aantallen'!H:H)*'Calculatie sheet'!$V83+LOOKUP('Calculatie sheet'!$E$2,'Objectenoverzicht aantallen'!$A:$A,'Objectenoverzicht aantallen'!I:I)*'Calculatie sheet'!$V83)/1000</f>
        <v>0</v>
      </c>
      <c r="P2" s="571">
        <f>(LOOKUP('Calculatie sheet'!$V$2,'Objectenoverzicht aantallen'!$A:$A,'Objectenoverzicht aantallen'!$C:$C)*'Calculatie sheet'!$V83+LOOKUP('Calculatie sheet'!$E$2,'Objectenoverzicht aantallen'!$A:$A,'Objectenoverzicht aantallen'!E:E)*'Calculatie sheet'!$V83+LOOKUP('Calculatie sheet'!$E$2,'Objectenoverzicht aantallen'!$A:$A,'Objectenoverzicht aantallen'!F:F)*'Calculatie sheet'!$V83+LOOKUP('Calculatie sheet'!$E$2,'Objectenoverzicht aantallen'!$A:$A,'Objectenoverzicht aantallen'!G:G)*'Calculatie sheet'!$V83+LOOKUP('Calculatie sheet'!$E$2,'Objectenoverzicht aantallen'!$A:$A,'Objectenoverzicht aantallen'!H:H)*'Calculatie sheet'!$V83+LOOKUP('Calculatie sheet'!$E$2,'Objectenoverzicht aantallen'!$A:$A,'Objectenoverzicht aantallen'!I:I)*'Calculatie sheet'!$V83+LOOKUP('Calculatie sheet'!$E$2,'Objectenoverzicht aantallen'!$A:$A,'Objectenoverzicht aantallen'!J:J)*'Calculatie sheet'!$V83)/1000</f>
        <v>0</v>
      </c>
      <c r="Q2" s="571">
        <f>(LOOKUP('Calculatie sheet'!$V$2,'Objectenoverzicht aantallen'!$A:$A,'Objectenoverzicht aantallen'!$C:$C)*'Calculatie sheet'!$V83+LOOKUP('Calculatie sheet'!$E$2,'Objectenoverzicht aantallen'!$A:$A,'Objectenoverzicht aantallen'!E:E)*'Calculatie sheet'!$V83+LOOKUP('Calculatie sheet'!$E$2,'Objectenoverzicht aantallen'!$A:$A,'Objectenoverzicht aantallen'!F:F)*'Calculatie sheet'!$V83+LOOKUP('Calculatie sheet'!$E$2,'Objectenoverzicht aantallen'!$A:$A,'Objectenoverzicht aantallen'!G:G)*'Calculatie sheet'!$V83+LOOKUP('Calculatie sheet'!$E$2,'Objectenoverzicht aantallen'!$A:$A,'Objectenoverzicht aantallen'!H:H)*'Calculatie sheet'!$V83+LOOKUP('Calculatie sheet'!$E$2,'Objectenoverzicht aantallen'!$A:$A,'Objectenoverzicht aantallen'!I:I)*'Calculatie sheet'!$V83+LOOKUP('Calculatie sheet'!$E$2,'Objectenoverzicht aantallen'!$A:$A,'Objectenoverzicht aantallen'!J:J)*'Calculatie sheet'!$V83+LOOKUP('Calculatie sheet'!$E$2,'Objectenoverzicht aantallen'!$A:$A,'Objectenoverzicht aantallen'!K:K)*'Calculatie sheet'!$V83)/1000</f>
        <v>0</v>
      </c>
      <c r="R2" s="571">
        <f>(LOOKUP('Calculatie sheet'!$V$2,'Objectenoverzicht aantallen'!$A:$A,'Objectenoverzicht aantallen'!$C:$C)*'Calculatie sheet'!$V83+LOOKUP('Calculatie sheet'!$E$2,'Objectenoverzicht aantallen'!$A:$A,'Objectenoverzicht aantallen'!E:E)*'Calculatie sheet'!$V83+LOOKUP('Calculatie sheet'!$E$2,'Objectenoverzicht aantallen'!$A:$A,'Objectenoverzicht aantallen'!F:F)*'Calculatie sheet'!$V83+LOOKUP('Calculatie sheet'!$E$2,'Objectenoverzicht aantallen'!$A:$A,'Objectenoverzicht aantallen'!G:G)*'Calculatie sheet'!$V83+LOOKUP('Calculatie sheet'!$E$2,'Objectenoverzicht aantallen'!$A:$A,'Objectenoverzicht aantallen'!H:H)*'Calculatie sheet'!$V83+LOOKUP('Calculatie sheet'!$E$2,'Objectenoverzicht aantallen'!$A:$A,'Objectenoverzicht aantallen'!I:I)*'Calculatie sheet'!$V83+LOOKUP('Calculatie sheet'!$E$2,'Objectenoverzicht aantallen'!$A:$A,'Objectenoverzicht aantallen'!J:J)*'Calculatie sheet'!$V83+LOOKUP('Calculatie sheet'!$E$2,'Objectenoverzicht aantallen'!$A:$A,'Objectenoverzicht aantallen'!K:K)*'Calculatie sheet'!$V83+LOOKUP('Calculatie sheet'!$E$2,'Objectenoverzicht aantallen'!$A:$A,'Objectenoverzicht aantallen'!L:L)*'Calculatie sheet'!$V83)/1000</f>
        <v>0</v>
      </c>
      <c r="S2" s="571">
        <f>(LOOKUP('Calculatie sheet'!$V$2,'Objectenoverzicht aantallen'!$A:$A,'Objectenoverzicht aantallen'!$C:$C)*'Calculatie sheet'!$V83+LOOKUP('Calculatie sheet'!$E$2,'Objectenoverzicht aantallen'!$A:$A,'Objectenoverzicht aantallen'!E:E)*'Calculatie sheet'!$V83+LOOKUP('Calculatie sheet'!$E$2,'Objectenoverzicht aantallen'!$A:$A,'Objectenoverzicht aantallen'!F:F)*'Calculatie sheet'!$V83+LOOKUP('Calculatie sheet'!$E$2,'Objectenoverzicht aantallen'!$A:$A,'Objectenoverzicht aantallen'!G:G)*'Calculatie sheet'!$V83+LOOKUP('Calculatie sheet'!$E$2,'Objectenoverzicht aantallen'!$A:$A,'Objectenoverzicht aantallen'!H:H)*'Calculatie sheet'!$V83+LOOKUP('Calculatie sheet'!$E$2,'Objectenoverzicht aantallen'!$A:$A,'Objectenoverzicht aantallen'!I:I)*'Calculatie sheet'!$V83+LOOKUP('Calculatie sheet'!$E$2,'Objectenoverzicht aantallen'!$A:$A,'Objectenoverzicht aantallen'!J:J)*'Calculatie sheet'!$V83+LOOKUP('Calculatie sheet'!$E$2,'Objectenoverzicht aantallen'!$A:$A,'Objectenoverzicht aantallen'!K:K)*'Calculatie sheet'!$V83+LOOKUP('Calculatie sheet'!$E$2,'Objectenoverzicht aantallen'!$A:$A,'Objectenoverzicht aantallen'!L:L)*'Calculatie sheet'!$V83+LOOKUP('Calculatie sheet'!$E$2,'Objectenoverzicht aantallen'!$A:$A,'Objectenoverzicht aantallen'!M:M)*'Calculatie sheet'!$V83)/1000</f>
        <v>0</v>
      </c>
      <c r="T2" s="571">
        <f>(LOOKUP('Calculatie sheet'!$V$2,'Objectenoverzicht aantallen'!$A:$A,'Objectenoverzicht aantallen'!$C:$C)*'Calculatie sheet'!$V83+LOOKUP('Calculatie sheet'!$E$2,'Objectenoverzicht aantallen'!$A:$A,'Objectenoverzicht aantallen'!E:E)*'Calculatie sheet'!$V83+LOOKUP('Calculatie sheet'!$E$2,'Objectenoverzicht aantallen'!$A:$A,'Objectenoverzicht aantallen'!F:F)*'Calculatie sheet'!$V83+LOOKUP('Calculatie sheet'!$E$2,'Objectenoverzicht aantallen'!$A:$A,'Objectenoverzicht aantallen'!G:G)*'Calculatie sheet'!$V83+LOOKUP('Calculatie sheet'!$E$2,'Objectenoverzicht aantallen'!$A:$A,'Objectenoverzicht aantallen'!H:H)*'Calculatie sheet'!$V83+LOOKUP('Calculatie sheet'!$E$2,'Objectenoverzicht aantallen'!$A:$A,'Objectenoverzicht aantallen'!I:I)*'Calculatie sheet'!$V83+LOOKUP('Calculatie sheet'!$E$2,'Objectenoverzicht aantallen'!$A:$A,'Objectenoverzicht aantallen'!J:J)*'Calculatie sheet'!$V83+LOOKUP('Calculatie sheet'!$E$2,'Objectenoverzicht aantallen'!$A:$A,'Objectenoverzicht aantallen'!K:K)*'Calculatie sheet'!$V83+LOOKUP('Calculatie sheet'!$E$2,'Objectenoverzicht aantallen'!$A:$A,'Objectenoverzicht aantallen'!L:L)*'Calculatie sheet'!$V83+LOOKUP('Calculatie sheet'!$E$2,'Objectenoverzicht aantallen'!$A:$A,'Objectenoverzicht aantallen'!M:M)*'Calculatie sheet'!$V83+LOOKUP('Calculatie sheet'!$E$2,'Objectenoverzicht aantallen'!$A:$A,'Objectenoverzicht aantallen'!N:N)*'Calculatie sheet'!$V83)/1000</f>
        <v>0</v>
      </c>
      <c r="U2" s="571">
        <f>(LOOKUP('Calculatie sheet'!$V$2,'Objectenoverzicht aantallen'!$A:$A,'Objectenoverzicht aantallen'!$C:$C)*'Calculatie sheet'!$V83+LOOKUP('Calculatie sheet'!$E$2,'Objectenoverzicht aantallen'!$A:$A,'Objectenoverzicht aantallen'!E:E)*'Calculatie sheet'!$V83+LOOKUP('Calculatie sheet'!$E$2,'Objectenoverzicht aantallen'!$A:$A,'Objectenoverzicht aantallen'!F:F)*'Calculatie sheet'!$V83+LOOKUP('Calculatie sheet'!$E$2,'Objectenoverzicht aantallen'!$A:$A,'Objectenoverzicht aantallen'!G:G)*'Calculatie sheet'!$V83+LOOKUP('Calculatie sheet'!$E$2,'Objectenoverzicht aantallen'!$A:$A,'Objectenoverzicht aantallen'!H:H)*'Calculatie sheet'!$V83+LOOKUP('Calculatie sheet'!$E$2,'Objectenoverzicht aantallen'!$A:$A,'Objectenoverzicht aantallen'!I:I)*'Calculatie sheet'!$V83+LOOKUP('Calculatie sheet'!$E$2,'Objectenoverzicht aantallen'!$A:$A,'Objectenoverzicht aantallen'!J:J)*'Calculatie sheet'!$V83+LOOKUP('Calculatie sheet'!$E$2,'Objectenoverzicht aantallen'!$A:$A,'Objectenoverzicht aantallen'!K:K)*'Calculatie sheet'!$V83+LOOKUP('Calculatie sheet'!$E$2,'Objectenoverzicht aantallen'!$A:$A,'Objectenoverzicht aantallen'!L:L)*'Calculatie sheet'!$V83+LOOKUP('Calculatie sheet'!$E$2,'Objectenoverzicht aantallen'!$A:$A,'Objectenoverzicht aantallen'!M:M)*'Calculatie sheet'!$V83+LOOKUP('Calculatie sheet'!$E$2,'Objectenoverzicht aantallen'!$A:$A,'Objectenoverzicht aantallen'!N:N)*'Calculatie sheet'!$V83+LOOKUP('Calculatie sheet'!$E$2,'Objectenoverzicht aantallen'!$A:$A,'Objectenoverzicht aantallen'!O:O)*'Calculatie sheet'!$V83)/1000</f>
        <v>0</v>
      </c>
      <c r="W2" s="758" t="s">
        <v>965</v>
      </c>
      <c r="X2" s="571">
        <f>(LOOKUP('Calculatie sheet'!$V$2,'Objectenoverzicht aantallen'!$A:$A,'Objectenoverzicht aantallen'!E:E)*'Calculatie sheet'!$V$83)/1000</f>
        <v>0</v>
      </c>
      <c r="Y2" s="571">
        <f>(LOOKUP('Calculatie sheet'!$V$2,'Objectenoverzicht aantallen'!$A:$A,'Objectenoverzicht aantallen'!F:F)*'Calculatie sheet'!$V$83)/1000</f>
        <v>0</v>
      </c>
      <c r="Z2" s="571">
        <f>(LOOKUP('Calculatie sheet'!$V$2,'Objectenoverzicht aantallen'!$A:$A,'Objectenoverzicht aantallen'!G:G)*'Calculatie sheet'!$V$83)/1000</f>
        <v>0</v>
      </c>
      <c r="AA2" s="571">
        <f>(LOOKUP('Calculatie sheet'!$V$2,'Objectenoverzicht aantallen'!$A:$A,'Objectenoverzicht aantallen'!H:H)*'Calculatie sheet'!$V$83)/1000</f>
        <v>0</v>
      </c>
      <c r="AB2" s="571">
        <f>(LOOKUP('Calculatie sheet'!$V$2,'Objectenoverzicht aantallen'!$A:$A,'Objectenoverzicht aantallen'!I:I)*'Calculatie sheet'!$V$83)/1000</f>
        <v>0</v>
      </c>
      <c r="AC2" s="571">
        <f>(LOOKUP('Calculatie sheet'!$V$2,'Objectenoverzicht aantallen'!$A:$A,'Objectenoverzicht aantallen'!J:J)*'Calculatie sheet'!$V$83)/1000</f>
        <v>0</v>
      </c>
      <c r="AD2" s="571">
        <f>(LOOKUP('Calculatie sheet'!$V$2,'Objectenoverzicht aantallen'!$A:$A,'Objectenoverzicht aantallen'!K:K)*'Calculatie sheet'!$V$83)/1000</f>
        <v>0</v>
      </c>
      <c r="AE2" s="571">
        <f>(LOOKUP('Calculatie sheet'!$V$2,'Objectenoverzicht aantallen'!$A:$A,'Objectenoverzicht aantallen'!L:L)*'Calculatie sheet'!$V$83)/1000</f>
        <v>0</v>
      </c>
      <c r="AF2" s="571">
        <f>(LOOKUP('Calculatie sheet'!$V$2,'Objectenoverzicht aantallen'!$A:$A,'Objectenoverzicht aantallen'!M:M)*'Calculatie sheet'!$V$83)/1000</f>
        <v>0</v>
      </c>
      <c r="AG2" s="571">
        <f>(LOOKUP('Calculatie sheet'!$V$2,'Objectenoverzicht aantallen'!$A:$A,'Objectenoverzicht aantallen'!N:N)*'Calculatie sheet'!$V$83)/1000</f>
        <v>0</v>
      </c>
      <c r="AH2" s="571">
        <f>(LOOKUP('Calculatie sheet'!$V$2,'Objectenoverzicht aantallen'!$A:$A,'Objectenoverzicht aantallen'!O:O)*'Calculatie sheet'!$V$83)/1000</f>
        <v>0</v>
      </c>
    </row>
    <row r="3" spans="1:34" s="31" customFormat="1" x14ac:dyDescent="0.2">
      <c r="B3" s="759" t="s">
        <v>966</v>
      </c>
      <c r="C3" s="45">
        <f>'Calculatie sheet'!V84</f>
        <v>1.420264010589581</v>
      </c>
      <c r="D3"/>
      <c r="E3" s="759" t="s">
        <v>966</v>
      </c>
      <c r="F3"/>
      <c r="H3" s="572">
        <f>C3*'Calculatie sheet'!$V$7</f>
        <v>0</v>
      </c>
      <c r="I3"/>
      <c r="J3" s="759" t="s">
        <v>966</v>
      </c>
      <c r="K3" s="571">
        <f>(LOOKUP('Calculatie sheet'!$V$2,'Objectenoverzicht aantallen'!$A:$A,'Objectenoverzicht aantallen'!$C:$C)*'Calculatie sheet'!$V84+LOOKUP('Calculatie sheet'!$V$2,'Objectenoverzicht aantallen'!$A:$A,'Objectenoverzicht aantallen'!E:E)*'Calculatie sheet'!$V84)/1000</f>
        <v>0</v>
      </c>
      <c r="L3" s="571">
        <f>(LOOKUP('Calculatie sheet'!$V$2,'Objectenoverzicht aantallen'!$A:$A,'Objectenoverzicht aantallen'!$C:$C)*'Calculatie sheet'!$V84+LOOKUP('Calculatie sheet'!$E$2,'Objectenoverzicht aantallen'!$A:$A,'Objectenoverzicht aantallen'!E:E)*'Calculatie sheet'!$V84+LOOKUP('Calculatie sheet'!$E$2,'Objectenoverzicht aantallen'!$A:$A,'Objectenoverzicht aantallen'!F:F)*'Calculatie sheet'!$V84)/1000</f>
        <v>0</v>
      </c>
      <c r="M3" s="571">
        <f>(LOOKUP('Calculatie sheet'!$V$2,'Objectenoverzicht aantallen'!$A:$A,'Objectenoverzicht aantallen'!$C:$C)*'Calculatie sheet'!$V84+LOOKUP('Calculatie sheet'!$E$2,'Objectenoverzicht aantallen'!$A:$A,'Objectenoverzicht aantallen'!E:E)*'Calculatie sheet'!$V84+LOOKUP('Calculatie sheet'!$E$2,'Objectenoverzicht aantallen'!$A:$A,'Objectenoverzicht aantallen'!F:F)*'Calculatie sheet'!$V84+LOOKUP('Calculatie sheet'!$E$2,'Objectenoverzicht aantallen'!$A:$A,'Objectenoverzicht aantallen'!G:G)*'Calculatie sheet'!$V84)/1000</f>
        <v>0</v>
      </c>
      <c r="N3" s="571">
        <f>(LOOKUP('Calculatie sheet'!$V$2,'Objectenoverzicht aantallen'!$A:$A,'Objectenoverzicht aantallen'!$C:$C)*'Calculatie sheet'!$V84+LOOKUP('Calculatie sheet'!$E$2,'Objectenoverzicht aantallen'!$A:$A,'Objectenoverzicht aantallen'!E:E)*'Calculatie sheet'!$V84+LOOKUP('Calculatie sheet'!$E$2,'Objectenoverzicht aantallen'!$A:$A,'Objectenoverzicht aantallen'!F:F)*'Calculatie sheet'!$V84+LOOKUP('Calculatie sheet'!$E$2,'Objectenoverzicht aantallen'!$A:$A,'Objectenoverzicht aantallen'!G:G)*'Calculatie sheet'!$V84+LOOKUP('Calculatie sheet'!$E$2,'Objectenoverzicht aantallen'!$A:$A,'Objectenoverzicht aantallen'!H:H)*'Calculatie sheet'!$V84)/1000</f>
        <v>0</v>
      </c>
      <c r="O3" s="571">
        <f>(LOOKUP('Calculatie sheet'!$V$2,'Objectenoverzicht aantallen'!$A:$A,'Objectenoverzicht aantallen'!$C:$C)*'Calculatie sheet'!$V84+LOOKUP('Calculatie sheet'!$E$2,'Objectenoverzicht aantallen'!$A:$A,'Objectenoverzicht aantallen'!E:E)*'Calculatie sheet'!$V84+LOOKUP('Calculatie sheet'!$E$2,'Objectenoverzicht aantallen'!$A:$A,'Objectenoverzicht aantallen'!F:F)*'Calculatie sheet'!$V84+LOOKUP('Calculatie sheet'!$E$2,'Objectenoverzicht aantallen'!$A:$A,'Objectenoverzicht aantallen'!G:G)*'Calculatie sheet'!$V84+LOOKUP('Calculatie sheet'!$E$2,'Objectenoverzicht aantallen'!$A:$A,'Objectenoverzicht aantallen'!H:H)*'Calculatie sheet'!$V84+LOOKUP('Calculatie sheet'!$E$2,'Objectenoverzicht aantallen'!$A:$A,'Objectenoverzicht aantallen'!I:I)*'Calculatie sheet'!$V84)/1000</f>
        <v>0</v>
      </c>
      <c r="P3" s="571">
        <f>(LOOKUP('Calculatie sheet'!$V$2,'Objectenoverzicht aantallen'!$A:$A,'Objectenoverzicht aantallen'!$C:$C)*'Calculatie sheet'!$V84+LOOKUP('Calculatie sheet'!$E$2,'Objectenoverzicht aantallen'!$A:$A,'Objectenoverzicht aantallen'!E:E)*'Calculatie sheet'!$V84+LOOKUP('Calculatie sheet'!$E$2,'Objectenoverzicht aantallen'!$A:$A,'Objectenoverzicht aantallen'!F:F)*'Calculatie sheet'!$V84+LOOKUP('Calculatie sheet'!$E$2,'Objectenoverzicht aantallen'!$A:$A,'Objectenoverzicht aantallen'!G:G)*'Calculatie sheet'!$V84+LOOKUP('Calculatie sheet'!$E$2,'Objectenoverzicht aantallen'!$A:$A,'Objectenoverzicht aantallen'!H:H)*'Calculatie sheet'!$V84+LOOKUP('Calculatie sheet'!$E$2,'Objectenoverzicht aantallen'!$A:$A,'Objectenoverzicht aantallen'!I:I)*'Calculatie sheet'!$V84+LOOKUP('Calculatie sheet'!$E$2,'Objectenoverzicht aantallen'!$A:$A,'Objectenoverzicht aantallen'!J:J)*'Calculatie sheet'!$V84)/1000</f>
        <v>0</v>
      </c>
      <c r="Q3" s="571">
        <f>(LOOKUP('Calculatie sheet'!$V$2,'Objectenoverzicht aantallen'!$A:$A,'Objectenoverzicht aantallen'!$C:$C)*'Calculatie sheet'!$V84+LOOKUP('Calculatie sheet'!$E$2,'Objectenoverzicht aantallen'!$A:$A,'Objectenoverzicht aantallen'!E:E)*'Calculatie sheet'!$V84+LOOKUP('Calculatie sheet'!$E$2,'Objectenoverzicht aantallen'!$A:$A,'Objectenoverzicht aantallen'!F:F)*'Calculatie sheet'!$V84+LOOKUP('Calculatie sheet'!$E$2,'Objectenoverzicht aantallen'!$A:$A,'Objectenoverzicht aantallen'!G:G)*'Calculatie sheet'!$V84+LOOKUP('Calculatie sheet'!$E$2,'Objectenoverzicht aantallen'!$A:$A,'Objectenoverzicht aantallen'!H:H)*'Calculatie sheet'!$V84+LOOKUP('Calculatie sheet'!$E$2,'Objectenoverzicht aantallen'!$A:$A,'Objectenoverzicht aantallen'!I:I)*'Calculatie sheet'!$V84+LOOKUP('Calculatie sheet'!$E$2,'Objectenoverzicht aantallen'!$A:$A,'Objectenoverzicht aantallen'!J:J)*'Calculatie sheet'!$V84+LOOKUP('Calculatie sheet'!$E$2,'Objectenoverzicht aantallen'!$A:$A,'Objectenoverzicht aantallen'!K:K)*'Calculatie sheet'!$V84)/1000</f>
        <v>0</v>
      </c>
      <c r="R3" s="571">
        <f>(LOOKUP('Calculatie sheet'!$V$2,'Objectenoverzicht aantallen'!$A:$A,'Objectenoverzicht aantallen'!$C:$C)*'Calculatie sheet'!$V84+LOOKUP('Calculatie sheet'!$E$2,'Objectenoverzicht aantallen'!$A:$A,'Objectenoverzicht aantallen'!E:E)*'Calculatie sheet'!$V84+LOOKUP('Calculatie sheet'!$E$2,'Objectenoverzicht aantallen'!$A:$A,'Objectenoverzicht aantallen'!F:F)*'Calculatie sheet'!$V84+LOOKUP('Calculatie sheet'!$E$2,'Objectenoverzicht aantallen'!$A:$A,'Objectenoverzicht aantallen'!G:G)*'Calculatie sheet'!$V84+LOOKUP('Calculatie sheet'!$E$2,'Objectenoverzicht aantallen'!$A:$A,'Objectenoverzicht aantallen'!H:H)*'Calculatie sheet'!$V84+LOOKUP('Calculatie sheet'!$E$2,'Objectenoverzicht aantallen'!$A:$A,'Objectenoverzicht aantallen'!I:I)*'Calculatie sheet'!$V84+LOOKUP('Calculatie sheet'!$E$2,'Objectenoverzicht aantallen'!$A:$A,'Objectenoverzicht aantallen'!J:J)*'Calculatie sheet'!$V84+LOOKUP('Calculatie sheet'!$E$2,'Objectenoverzicht aantallen'!$A:$A,'Objectenoverzicht aantallen'!K:K)*'Calculatie sheet'!$V84+LOOKUP('Calculatie sheet'!$E$2,'Objectenoverzicht aantallen'!$A:$A,'Objectenoverzicht aantallen'!L:L)*'Calculatie sheet'!$V84)/1000</f>
        <v>0</v>
      </c>
      <c r="S3" s="571">
        <f>(LOOKUP('Calculatie sheet'!$V$2,'Objectenoverzicht aantallen'!$A:$A,'Objectenoverzicht aantallen'!$C:$C)*'Calculatie sheet'!$V84+LOOKUP('Calculatie sheet'!$E$2,'Objectenoverzicht aantallen'!$A:$A,'Objectenoverzicht aantallen'!E:E)*'Calculatie sheet'!$V84+LOOKUP('Calculatie sheet'!$E$2,'Objectenoverzicht aantallen'!$A:$A,'Objectenoverzicht aantallen'!F:F)*'Calculatie sheet'!$V84+LOOKUP('Calculatie sheet'!$E$2,'Objectenoverzicht aantallen'!$A:$A,'Objectenoverzicht aantallen'!G:G)*'Calculatie sheet'!$V84+LOOKUP('Calculatie sheet'!$E$2,'Objectenoverzicht aantallen'!$A:$A,'Objectenoverzicht aantallen'!H:H)*'Calculatie sheet'!$V84+LOOKUP('Calculatie sheet'!$E$2,'Objectenoverzicht aantallen'!$A:$A,'Objectenoverzicht aantallen'!I:I)*'Calculatie sheet'!$V84+LOOKUP('Calculatie sheet'!$E$2,'Objectenoverzicht aantallen'!$A:$A,'Objectenoverzicht aantallen'!J:J)*'Calculatie sheet'!$V84+LOOKUP('Calculatie sheet'!$E$2,'Objectenoverzicht aantallen'!$A:$A,'Objectenoverzicht aantallen'!K:K)*'Calculatie sheet'!$V84+LOOKUP('Calculatie sheet'!$E$2,'Objectenoverzicht aantallen'!$A:$A,'Objectenoverzicht aantallen'!L:L)*'Calculatie sheet'!$V84+LOOKUP('Calculatie sheet'!$E$2,'Objectenoverzicht aantallen'!$A:$A,'Objectenoverzicht aantallen'!M:M)*'Calculatie sheet'!$V84)/1000</f>
        <v>0</v>
      </c>
      <c r="T3" s="571">
        <f>(LOOKUP('Calculatie sheet'!$V$2,'Objectenoverzicht aantallen'!$A:$A,'Objectenoverzicht aantallen'!$C:$C)*'Calculatie sheet'!$V84+LOOKUP('Calculatie sheet'!$E$2,'Objectenoverzicht aantallen'!$A:$A,'Objectenoverzicht aantallen'!E:E)*'Calculatie sheet'!$V84+LOOKUP('Calculatie sheet'!$E$2,'Objectenoverzicht aantallen'!$A:$A,'Objectenoverzicht aantallen'!F:F)*'Calculatie sheet'!$V84+LOOKUP('Calculatie sheet'!$E$2,'Objectenoverzicht aantallen'!$A:$A,'Objectenoverzicht aantallen'!G:G)*'Calculatie sheet'!$V84+LOOKUP('Calculatie sheet'!$E$2,'Objectenoverzicht aantallen'!$A:$A,'Objectenoverzicht aantallen'!H:H)*'Calculatie sheet'!$V84+LOOKUP('Calculatie sheet'!$E$2,'Objectenoverzicht aantallen'!$A:$A,'Objectenoverzicht aantallen'!I:I)*'Calculatie sheet'!$V84+LOOKUP('Calculatie sheet'!$E$2,'Objectenoverzicht aantallen'!$A:$A,'Objectenoverzicht aantallen'!J:J)*'Calculatie sheet'!$V84+LOOKUP('Calculatie sheet'!$E$2,'Objectenoverzicht aantallen'!$A:$A,'Objectenoverzicht aantallen'!K:K)*'Calculatie sheet'!$V84+LOOKUP('Calculatie sheet'!$E$2,'Objectenoverzicht aantallen'!$A:$A,'Objectenoverzicht aantallen'!L:L)*'Calculatie sheet'!$V84+LOOKUP('Calculatie sheet'!$E$2,'Objectenoverzicht aantallen'!$A:$A,'Objectenoverzicht aantallen'!M:M)*'Calculatie sheet'!$V84+LOOKUP('Calculatie sheet'!$E$2,'Objectenoverzicht aantallen'!$A:$A,'Objectenoverzicht aantallen'!N:N)*'Calculatie sheet'!$V84)/1000</f>
        <v>0</v>
      </c>
      <c r="U3" s="571">
        <f>(LOOKUP('Calculatie sheet'!$V$2,'Objectenoverzicht aantallen'!$A:$A,'Objectenoverzicht aantallen'!$C:$C)*'Calculatie sheet'!$V84+LOOKUP('Calculatie sheet'!$E$2,'Objectenoverzicht aantallen'!$A:$A,'Objectenoverzicht aantallen'!E:E)*'Calculatie sheet'!$V84+LOOKUP('Calculatie sheet'!$E$2,'Objectenoverzicht aantallen'!$A:$A,'Objectenoverzicht aantallen'!F:F)*'Calculatie sheet'!$V84+LOOKUP('Calculatie sheet'!$E$2,'Objectenoverzicht aantallen'!$A:$A,'Objectenoverzicht aantallen'!G:G)*'Calculatie sheet'!$V84+LOOKUP('Calculatie sheet'!$E$2,'Objectenoverzicht aantallen'!$A:$A,'Objectenoverzicht aantallen'!H:H)*'Calculatie sheet'!$V84+LOOKUP('Calculatie sheet'!$E$2,'Objectenoverzicht aantallen'!$A:$A,'Objectenoverzicht aantallen'!I:I)*'Calculatie sheet'!$V84+LOOKUP('Calculatie sheet'!$E$2,'Objectenoverzicht aantallen'!$A:$A,'Objectenoverzicht aantallen'!J:J)*'Calculatie sheet'!$V84+LOOKUP('Calculatie sheet'!$E$2,'Objectenoverzicht aantallen'!$A:$A,'Objectenoverzicht aantallen'!K:K)*'Calculatie sheet'!$V84+LOOKUP('Calculatie sheet'!$E$2,'Objectenoverzicht aantallen'!$A:$A,'Objectenoverzicht aantallen'!L:L)*'Calculatie sheet'!$V84+LOOKUP('Calculatie sheet'!$E$2,'Objectenoverzicht aantallen'!$A:$A,'Objectenoverzicht aantallen'!M:M)*'Calculatie sheet'!$V84+LOOKUP('Calculatie sheet'!$E$2,'Objectenoverzicht aantallen'!$A:$A,'Objectenoverzicht aantallen'!N:N)*'Calculatie sheet'!$V84+LOOKUP('Calculatie sheet'!$E$2,'Objectenoverzicht aantallen'!$A:$A,'Objectenoverzicht aantallen'!O:O)*'Calculatie sheet'!$V84)/1000</f>
        <v>0</v>
      </c>
      <c r="W3" s="759" t="s">
        <v>966</v>
      </c>
      <c r="X3" s="571">
        <f>(LOOKUP('Calculatie sheet'!$V$2,'Objectenoverzicht aantallen'!$A:$A,'Objectenoverzicht aantallen'!$P:$P)*'Calculatie sheet'!$V$84)/'Calculatie sheet'!$V$64/1000</f>
        <v>0</v>
      </c>
      <c r="Y3" s="571">
        <f>(LOOKUP('Calculatie sheet'!$V$2,'Objectenoverzicht aantallen'!$A:$A,'Objectenoverzicht aantallen'!$P:$P)*'Calculatie sheet'!$V$84)/'Calculatie sheet'!$V$64/1000</f>
        <v>0</v>
      </c>
      <c r="Z3" s="571">
        <f>(LOOKUP('Calculatie sheet'!$V$2,'Objectenoverzicht aantallen'!$A:$A,'Objectenoverzicht aantallen'!$P:$P)*'Calculatie sheet'!$V$84)/'Calculatie sheet'!$V$64/1000</f>
        <v>0</v>
      </c>
      <c r="AA3" s="571">
        <f>(LOOKUP('Calculatie sheet'!$V$2,'Objectenoverzicht aantallen'!$A:$A,'Objectenoverzicht aantallen'!$P:$P)*'Calculatie sheet'!$V$84)/'Calculatie sheet'!$V$64/1000</f>
        <v>0</v>
      </c>
      <c r="AB3" s="571">
        <f>(LOOKUP('Calculatie sheet'!$V$2,'Objectenoverzicht aantallen'!$A:$A,'Objectenoverzicht aantallen'!$P:$P)*'Calculatie sheet'!$V$84)/'Calculatie sheet'!$V$64/1000</f>
        <v>0</v>
      </c>
      <c r="AC3" s="571">
        <f>(LOOKUP('Calculatie sheet'!$V$2,'Objectenoverzicht aantallen'!$A:$A,'Objectenoverzicht aantallen'!$P:$P)*'Calculatie sheet'!$V$84)/'Calculatie sheet'!$V$64/1000</f>
        <v>0</v>
      </c>
      <c r="AD3" s="571">
        <f>(LOOKUP('Calculatie sheet'!$V$2,'Objectenoverzicht aantallen'!$A:$A,'Objectenoverzicht aantallen'!$P:$P)*'Calculatie sheet'!$V$84)/'Calculatie sheet'!$V$64/1000</f>
        <v>0</v>
      </c>
      <c r="AE3" s="571">
        <f>(LOOKUP('Calculatie sheet'!$V$2,'Objectenoverzicht aantallen'!$A:$A,'Objectenoverzicht aantallen'!$P:$P)*'Calculatie sheet'!$V$84)/'Calculatie sheet'!$V$64/1000</f>
        <v>0</v>
      </c>
      <c r="AF3" s="571">
        <f>(LOOKUP('Calculatie sheet'!$V$2,'Objectenoverzicht aantallen'!$A:$A,'Objectenoverzicht aantallen'!$P:$P)*'Calculatie sheet'!$V$84)/'Calculatie sheet'!$V$64/1000</f>
        <v>0</v>
      </c>
      <c r="AG3" s="571">
        <f>(LOOKUP('Calculatie sheet'!$V$2,'Objectenoverzicht aantallen'!$A:$A,'Objectenoverzicht aantallen'!$P:$P)*'Calculatie sheet'!$V$84)/'Calculatie sheet'!$V$64/1000</f>
        <v>0</v>
      </c>
      <c r="AH3" s="571">
        <f>(LOOKUP('Calculatie sheet'!$V$2,'Objectenoverzicht aantallen'!$A:$A,'Objectenoverzicht aantallen'!$P:$P)*'Calculatie sheet'!$V$84)/'Calculatie sheet'!$V$64/1000</f>
        <v>0</v>
      </c>
    </row>
    <row r="4" spans="1:34" x14ac:dyDescent="0.2">
      <c r="B4" s="760" t="s">
        <v>5</v>
      </c>
      <c r="C4" s="45">
        <f>'Calculatie sheet'!V85</f>
        <v>104.35391999999999</v>
      </c>
      <c r="E4" s="760" t="s">
        <v>5</v>
      </c>
      <c r="H4" s="572">
        <f>C4*'Calculatie sheet'!$V$7</f>
        <v>0</v>
      </c>
      <c r="J4" s="760" t="s">
        <v>5</v>
      </c>
      <c r="K4" s="571">
        <f>(LOOKUP('Calculatie sheet'!$V$2,'Objectenoverzicht aantallen'!$A:$A,'Objectenoverzicht aantallen'!$C:$C)*'Calculatie sheet'!$V85+LOOKUP('Calculatie sheet'!$V$2,'Objectenoverzicht aantallen'!$A:$A,'Objectenoverzicht aantallen'!E:E)*'Calculatie sheet'!$V85)/1000</f>
        <v>0</v>
      </c>
      <c r="L4" s="571">
        <f>(LOOKUP('Calculatie sheet'!$V$2,'Objectenoverzicht aantallen'!$A:$A,'Objectenoverzicht aantallen'!$C:$C)*'Calculatie sheet'!$V85+LOOKUP('Calculatie sheet'!$E$2,'Objectenoverzicht aantallen'!$A:$A,'Objectenoverzicht aantallen'!E:E)*'Calculatie sheet'!$V85+LOOKUP('Calculatie sheet'!$E$2,'Objectenoverzicht aantallen'!$A:$A,'Objectenoverzicht aantallen'!F:F)*'Calculatie sheet'!$V85)/1000</f>
        <v>0</v>
      </c>
      <c r="M4" s="571">
        <f>(LOOKUP('Calculatie sheet'!$V$2,'Objectenoverzicht aantallen'!$A:$A,'Objectenoverzicht aantallen'!$C:$C)*'Calculatie sheet'!$V85+LOOKUP('Calculatie sheet'!$E$2,'Objectenoverzicht aantallen'!$A:$A,'Objectenoverzicht aantallen'!E:E)*'Calculatie sheet'!$V85+LOOKUP('Calculatie sheet'!$E$2,'Objectenoverzicht aantallen'!$A:$A,'Objectenoverzicht aantallen'!F:F)*'Calculatie sheet'!$V85+LOOKUP('Calculatie sheet'!$E$2,'Objectenoverzicht aantallen'!$A:$A,'Objectenoverzicht aantallen'!G:G)*'Calculatie sheet'!$V85)/1000</f>
        <v>0</v>
      </c>
      <c r="N4" s="571">
        <f>(LOOKUP('Calculatie sheet'!$V$2,'Objectenoverzicht aantallen'!$A:$A,'Objectenoverzicht aantallen'!$C:$C)*'Calculatie sheet'!$V85+LOOKUP('Calculatie sheet'!$E$2,'Objectenoverzicht aantallen'!$A:$A,'Objectenoverzicht aantallen'!E:E)*'Calculatie sheet'!$V85+LOOKUP('Calculatie sheet'!$E$2,'Objectenoverzicht aantallen'!$A:$A,'Objectenoverzicht aantallen'!F:F)*'Calculatie sheet'!$V85+LOOKUP('Calculatie sheet'!$E$2,'Objectenoverzicht aantallen'!$A:$A,'Objectenoverzicht aantallen'!G:G)*'Calculatie sheet'!$V85+LOOKUP('Calculatie sheet'!$E$2,'Objectenoverzicht aantallen'!$A:$A,'Objectenoverzicht aantallen'!H:H)*'Calculatie sheet'!$V85)/1000</f>
        <v>0</v>
      </c>
      <c r="O4" s="571">
        <f>(LOOKUP('Calculatie sheet'!$V$2,'Objectenoverzicht aantallen'!$A:$A,'Objectenoverzicht aantallen'!$C:$C)*'Calculatie sheet'!$V85+LOOKUP('Calculatie sheet'!$E$2,'Objectenoverzicht aantallen'!$A:$A,'Objectenoverzicht aantallen'!E:E)*'Calculatie sheet'!$V85+LOOKUP('Calculatie sheet'!$E$2,'Objectenoverzicht aantallen'!$A:$A,'Objectenoverzicht aantallen'!F:F)*'Calculatie sheet'!$V85+LOOKUP('Calculatie sheet'!$E$2,'Objectenoverzicht aantallen'!$A:$A,'Objectenoverzicht aantallen'!G:G)*'Calculatie sheet'!$V85+LOOKUP('Calculatie sheet'!$E$2,'Objectenoverzicht aantallen'!$A:$A,'Objectenoverzicht aantallen'!H:H)*'Calculatie sheet'!$V85+LOOKUP('Calculatie sheet'!$E$2,'Objectenoverzicht aantallen'!$A:$A,'Objectenoverzicht aantallen'!I:I)*'Calculatie sheet'!$V85)/1000</f>
        <v>0</v>
      </c>
      <c r="P4" s="571">
        <f>(LOOKUP('Calculatie sheet'!$V$2,'Objectenoverzicht aantallen'!$A:$A,'Objectenoverzicht aantallen'!$C:$C)*'Calculatie sheet'!$V85+LOOKUP('Calculatie sheet'!$E$2,'Objectenoverzicht aantallen'!$A:$A,'Objectenoverzicht aantallen'!E:E)*'Calculatie sheet'!$V85+LOOKUP('Calculatie sheet'!$E$2,'Objectenoverzicht aantallen'!$A:$A,'Objectenoverzicht aantallen'!F:F)*'Calculatie sheet'!$V85+LOOKUP('Calculatie sheet'!$E$2,'Objectenoverzicht aantallen'!$A:$A,'Objectenoverzicht aantallen'!G:G)*'Calculatie sheet'!$V85+LOOKUP('Calculatie sheet'!$E$2,'Objectenoverzicht aantallen'!$A:$A,'Objectenoverzicht aantallen'!H:H)*'Calculatie sheet'!$V85+LOOKUP('Calculatie sheet'!$E$2,'Objectenoverzicht aantallen'!$A:$A,'Objectenoverzicht aantallen'!I:I)*'Calculatie sheet'!$V85+LOOKUP('Calculatie sheet'!$E$2,'Objectenoverzicht aantallen'!$A:$A,'Objectenoverzicht aantallen'!J:J)*'Calculatie sheet'!$V85)/1000</f>
        <v>0</v>
      </c>
      <c r="Q4" s="571">
        <f>(LOOKUP('Calculatie sheet'!$V$2,'Objectenoverzicht aantallen'!$A:$A,'Objectenoverzicht aantallen'!$C:$C)*'Calculatie sheet'!$V85+LOOKUP('Calculatie sheet'!$E$2,'Objectenoverzicht aantallen'!$A:$A,'Objectenoverzicht aantallen'!E:E)*'Calculatie sheet'!$V85+LOOKUP('Calculatie sheet'!$E$2,'Objectenoverzicht aantallen'!$A:$A,'Objectenoverzicht aantallen'!F:F)*'Calculatie sheet'!$V85+LOOKUP('Calculatie sheet'!$E$2,'Objectenoverzicht aantallen'!$A:$A,'Objectenoverzicht aantallen'!G:G)*'Calculatie sheet'!$V85+LOOKUP('Calculatie sheet'!$E$2,'Objectenoverzicht aantallen'!$A:$A,'Objectenoverzicht aantallen'!H:H)*'Calculatie sheet'!$V85+LOOKUP('Calculatie sheet'!$E$2,'Objectenoverzicht aantallen'!$A:$A,'Objectenoverzicht aantallen'!I:I)*'Calculatie sheet'!$V85+LOOKUP('Calculatie sheet'!$E$2,'Objectenoverzicht aantallen'!$A:$A,'Objectenoverzicht aantallen'!J:J)*'Calculatie sheet'!$V85+LOOKUP('Calculatie sheet'!$E$2,'Objectenoverzicht aantallen'!$A:$A,'Objectenoverzicht aantallen'!K:K)*'Calculatie sheet'!$V85)/1000</f>
        <v>0</v>
      </c>
      <c r="R4" s="571">
        <f>(LOOKUP('Calculatie sheet'!$V$2,'Objectenoverzicht aantallen'!$A:$A,'Objectenoverzicht aantallen'!$C:$C)*'Calculatie sheet'!$V85+LOOKUP('Calculatie sheet'!$E$2,'Objectenoverzicht aantallen'!$A:$A,'Objectenoverzicht aantallen'!E:E)*'Calculatie sheet'!$V85+LOOKUP('Calculatie sheet'!$E$2,'Objectenoverzicht aantallen'!$A:$A,'Objectenoverzicht aantallen'!F:F)*'Calculatie sheet'!$V85+LOOKUP('Calculatie sheet'!$E$2,'Objectenoverzicht aantallen'!$A:$A,'Objectenoverzicht aantallen'!G:G)*'Calculatie sheet'!$V85+LOOKUP('Calculatie sheet'!$E$2,'Objectenoverzicht aantallen'!$A:$A,'Objectenoverzicht aantallen'!H:H)*'Calculatie sheet'!$V85+LOOKUP('Calculatie sheet'!$E$2,'Objectenoverzicht aantallen'!$A:$A,'Objectenoverzicht aantallen'!I:I)*'Calculatie sheet'!$V85+LOOKUP('Calculatie sheet'!$E$2,'Objectenoverzicht aantallen'!$A:$A,'Objectenoverzicht aantallen'!J:J)*'Calculatie sheet'!$V85+LOOKUP('Calculatie sheet'!$E$2,'Objectenoverzicht aantallen'!$A:$A,'Objectenoverzicht aantallen'!K:K)*'Calculatie sheet'!$V85+LOOKUP('Calculatie sheet'!$E$2,'Objectenoverzicht aantallen'!$A:$A,'Objectenoverzicht aantallen'!L:L)*'Calculatie sheet'!$V85)/1000</f>
        <v>0</v>
      </c>
      <c r="S4" s="571">
        <f>(LOOKUP('Calculatie sheet'!$V$2,'Objectenoverzicht aantallen'!$A:$A,'Objectenoverzicht aantallen'!$C:$C)*'Calculatie sheet'!$V85+LOOKUP('Calculatie sheet'!$E$2,'Objectenoverzicht aantallen'!$A:$A,'Objectenoverzicht aantallen'!E:E)*'Calculatie sheet'!$V85+LOOKUP('Calculatie sheet'!$E$2,'Objectenoverzicht aantallen'!$A:$A,'Objectenoverzicht aantallen'!F:F)*'Calculatie sheet'!$V85+LOOKUP('Calculatie sheet'!$E$2,'Objectenoverzicht aantallen'!$A:$A,'Objectenoverzicht aantallen'!G:G)*'Calculatie sheet'!$V85+LOOKUP('Calculatie sheet'!$E$2,'Objectenoverzicht aantallen'!$A:$A,'Objectenoverzicht aantallen'!H:H)*'Calculatie sheet'!$V85+LOOKUP('Calculatie sheet'!$E$2,'Objectenoverzicht aantallen'!$A:$A,'Objectenoverzicht aantallen'!I:I)*'Calculatie sheet'!$V85+LOOKUP('Calculatie sheet'!$E$2,'Objectenoverzicht aantallen'!$A:$A,'Objectenoverzicht aantallen'!J:J)*'Calculatie sheet'!$V85+LOOKUP('Calculatie sheet'!$E$2,'Objectenoverzicht aantallen'!$A:$A,'Objectenoverzicht aantallen'!K:K)*'Calculatie sheet'!$V85+LOOKUP('Calculatie sheet'!$E$2,'Objectenoverzicht aantallen'!$A:$A,'Objectenoverzicht aantallen'!L:L)*'Calculatie sheet'!$V85+LOOKUP('Calculatie sheet'!$E$2,'Objectenoverzicht aantallen'!$A:$A,'Objectenoverzicht aantallen'!M:M)*'Calculatie sheet'!$V85)/1000</f>
        <v>0</v>
      </c>
      <c r="T4" s="571">
        <f>(LOOKUP('Calculatie sheet'!$V$2,'Objectenoverzicht aantallen'!$A:$A,'Objectenoverzicht aantallen'!$C:$C)*'Calculatie sheet'!$V85+LOOKUP('Calculatie sheet'!$E$2,'Objectenoverzicht aantallen'!$A:$A,'Objectenoverzicht aantallen'!E:E)*'Calculatie sheet'!$V85+LOOKUP('Calculatie sheet'!$E$2,'Objectenoverzicht aantallen'!$A:$A,'Objectenoverzicht aantallen'!F:F)*'Calculatie sheet'!$V85+LOOKUP('Calculatie sheet'!$E$2,'Objectenoverzicht aantallen'!$A:$A,'Objectenoverzicht aantallen'!G:G)*'Calculatie sheet'!$V85+LOOKUP('Calculatie sheet'!$E$2,'Objectenoverzicht aantallen'!$A:$A,'Objectenoverzicht aantallen'!H:H)*'Calculatie sheet'!$V85+LOOKUP('Calculatie sheet'!$E$2,'Objectenoverzicht aantallen'!$A:$A,'Objectenoverzicht aantallen'!I:I)*'Calculatie sheet'!$V85+LOOKUP('Calculatie sheet'!$E$2,'Objectenoverzicht aantallen'!$A:$A,'Objectenoverzicht aantallen'!J:J)*'Calculatie sheet'!$V85+LOOKUP('Calculatie sheet'!$E$2,'Objectenoverzicht aantallen'!$A:$A,'Objectenoverzicht aantallen'!K:K)*'Calculatie sheet'!$V85+LOOKUP('Calculatie sheet'!$E$2,'Objectenoverzicht aantallen'!$A:$A,'Objectenoverzicht aantallen'!L:L)*'Calculatie sheet'!$V85+LOOKUP('Calculatie sheet'!$E$2,'Objectenoverzicht aantallen'!$A:$A,'Objectenoverzicht aantallen'!M:M)*'Calculatie sheet'!$V85+LOOKUP('Calculatie sheet'!$E$2,'Objectenoverzicht aantallen'!$A:$A,'Objectenoverzicht aantallen'!N:N)*'Calculatie sheet'!$V85)/1000</f>
        <v>0</v>
      </c>
      <c r="U4" s="571">
        <f>(LOOKUP('Calculatie sheet'!$V$2,'Objectenoverzicht aantallen'!$A:$A,'Objectenoverzicht aantallen'!$C:$C)*'Calculatie sheet'!$V85+LOOKUP('Calculatie sheet'!$E$2,'Objectenoverzicht aantallen'!$A:$A,'Objectenoverzicht aantallen'!E:E)*'Calculatie sheet'!$V85+LOOKUP('Calculatie sheet'!$E$2,'Objectenoverzicht aantallen'!$A:$A,'Objectenoverzicht aantallen'!F:F)*'Calculatie sheet'!$V85+LOOKUP('Calculatie sheet'!$E$2,'Objectenoverzicht aantallen'!$A:$A,'Objectenoverzicht aantallen'!G:G)*'Calculatie sheet'!$V85+LOOKUP('Calculatie sheet'!$E$2,'Objectenoverzicht aantallen'!$A:$A,'Objectenoverzicht aantallen'!H:H)*'Calculatie sheet'!$V85+LOOKUP('Calculatie sheet'!$E$2,'Objectenoverzicht aantallen'!$A:$A,'Objectenoverzicht aantallen'!I:I)*'Calculatie sheet'!$V85+LOOKUP('Calculatie sheet'!$E$2,'Objectenoverzicht aantallen'!$A:$A,'Objectenoverzicht aantallen'!J:J)*'Calculatie sheet'!$V85+LOOKUP('Calculatie sheet'!$E$2,'Objectenoverzicht aantallen'!$A:$A,'Objectenoverzicht aantallen'!K:K)*'Calculatie sheet'!$V85+LOOKUP('Calculatie sheet'!$E$2,'Objectenoverzicht aantallen'!$A:$A,'Objectenoverzicht aantallen'!L:L)*'Calculatie sheet'!$V85+LOOKUP('Calculatie sheet'!$E$2,'Objectenoverzicht aantallen'!$A:$A,'Objectenoverzicht aantallen'!M:M)*'Calculatie sheet'!$V85+LOOKUP('Calculatie sheet'!$E$2,'Objectenoverzicht aantallen'!$A:$A,'Objectenoverzicht aantallen'!N:N)*'Calculatie sheet'!$V85+LOOKUP('Calculatie sheet'!$E$2,'Objectenoverzicht aantallen'!$A:$A,'Objectenoverzicht aantallen'!O:O)*'Calculatie sheet'!$V85)/1000</f>
        <v>0</v>
      </c>
      <c r="W4" s="760" t="s">
        <v>5</v>
      </c>
      <c r="X4" s="571">
        <f>(LOOKUP('Calculatie sheet'!$V$2,'Objectenoverzicht aantallen'!$A:$A,'Objectenoverzicht aantallen'!Q:Q)*'Calculatie sheet'!$V$85)/1000</f>
        <v>0</v>
      </c>
      <c r="Y4" s="571">
        <f>(LOOKUP('Calculatie sheet'!$V$2,'Objectenoverzicht aantallen'!$A:$A,'Objectenoverzicht aantallen'!R:R)*'Calculatie sheet'!$V$85)/1000</f>
        <v>0</v>
      </c>
      <c r="Z4" s="571">
        <f>(LOOKUP('Calculatie sheet'!$V$2,'Objectenoverzicht aantallen'!$A:$A,'Objectenoverzicht aantallen'!S:S)*'Calculatie sheet'!$V$85)/1000</f>
        <v>0</v>
      </c>
      <c r="AA4" s="571">
        <f>(LOOKUP('Calculatie sheet'!$V$2,'Objectenoverzicht aantallen'!$A:$A,'Objectenoverzicht aantallen'!T:T)*'Calculatie sheet'!$V$85)/1000</f>
        <v>0</v>
      </c>
      <c r="AB4" s="571">
        <f>(LOOKUP('Calculatie sheet'!$V$2,'Objectenoverzicht aantallen'!$A:$A,'Objectenoverzicht aantallen'!U:U)*'Calculatie sheet'!$V$85)/1000</f>
        <v>0</v>
      </c>
      <c r="AC4" s="571">
        <f>(LOOKUP('Calculatie sheet'!$V$2,'Objectenoverzicht aantallen'!$A:$A,'Objectenoverzicht aantallen'!V:V)*'Calculatie sheet'!$V$85)/1000</f>
        <v>0</v>
      </c>
      <c r="AD4" s="571">
        <f>(LOOKUP('Calculatie sheet'!$V$2,'Objectenoverzicht aantallen'!$A:$A,'Objectenoverzicht aantallen'!W:W)*'Calculatie sheet'!$V$85)/1000</f>
        <v>0</v>
      </c>
      <c r="AE4" s="571">
        <f>(LOOKUP('Calculatie sheet'!$V$2,'Objectenoverzicht aantallen'!$A:$A,'Objectenoverzicht aantallen'!X:X)*'Calculatie sheet'!$V$85)/1000</f>
        <v>0</v>
      </c>
      <c r="AF4" s="571">
        <f>(LOOKUP('Calculatie sheet'!$V$2,'Objectenoverzicht aantallen'!$A:$A,'Objectenoverzicht aantallen'!W:W)*'Calculatie sheet'!$V$85)/1000</f>
        <v>0</v>
      </c>
      <c r="AG4" s="571">
        <f>(LOOKUP('Calculatie sheet'!$V$2,'Objectenoverzicht aantallen'!$A:$A,'Objectenoverzicht aantallen'!Z:Z)*'Calculatie sheet'!$V$85)/1000</f>
        <v>0</v>
      </c>
      <c r="AH4" s="571">
        <f>(LOOKUP('Calculatie sheet'!$V$2,'Objectenoverzicht aantallen'!$A:$A,'Objectenoverzicht aantallen'!AA:AA)*'Calculatie sheet'!$V$85)/1000</f>
        <v>0</v>
      </c>
    </row>
    <row r="5" spans="1:34" x14ac:dyDescent="0.2">
      <c r="B5" s="577" t="s">
        <v>673</v>
      </c>
      <c r="C5" s="45">
        <f>'Calculatie sheet'!V86</f>
        <v>-1.2460799999999999</v>
      </c>
      <c r="E5" s="577" t="s">
        <v>673</v>
      </c>
      <c r="H5" s="572">
        <f>C5*'Calculatie sheet'!$V$7</f>
        <v>0</v>
      </c>
      <c r="J5" s="577" t="s">
        <v>673</v>
      </c>
      <c r="K5" s="571">
        <f>(LOOKUP('Calculatie sheet'!$V$2,'Objectenoverzicht aantallen'!$A:$A,'Objectenoverzicht aantallen'!$C:$C)*'Calculatie sheet'!$V86+LOOKUP('Calculatie sheet'!$V$2,'Objectenoverzicht aantallen'!$A:$A,'Objectenoverzicht aantallen'!E:E)*'Calculatie sheet'!$V86)/1000</f>
        <v>0</v>
      </c>
      <c r="L5" s="571">
        <f>(LOOKUP('Calculatie sheet'!$V$2,'Objectenoverzicht aantallen'!$A:$A,'Objectenoverzicht aantallen'!$C:$C)*'Calculatie sheet'!$V86+LOOKUP('Calculatie sheet'!$E$2,'Objectenoverzicht aantallen'!$A:$A,'Objectenoverzicht aantallen'!E:E)*'Calculatie sheet'!$V86+LOOKUP('Calculatie sheet'!$E$2,'Objectenoverzicht aantallen'!$A:$A,'Objectenoverzicht aantallen'!F:F)*'Calculatie sheet'!$V86)/1000</f>
        <v>0</v>
      </c>
      <c r="M5" s="571">
        <f>(LOOKUP('Calculatie sheet'!$V$2,'Objectenoverzicht aantallen'!$A:$A,'Objectenoverzicht aantallen'!$C:$C)*'Calculatie sheet'!$V86+LOOKUP('Calculatie sheet'!$E$2,'Objectenoverzicht aantallen'!$A:$A,'Objectenoverzicht aantallen'!E:E)*'Calculatie sheet'!$V86+LOOKUP('Calculatie sheet'!$E$2,'Objectenoverzicht aantallen'!$A:$A,'Objectenoverzicht aantallen'!F:F)*'Calculatie sheet'!$V86+LOOKUP('Calculatie sheet'!$E$2,'Objectenoverzicht aantallen'!$A:$A,'Objectenoverzicht aantallen'!G:G)*'Calculatie sheet'!$V86)/1000</f>
        <v>0</v>
      </c>
      <c r="N5" s="571">
        <f>(LOOKUP('Calculatie sheet'!$V$2,'Objectenoverzicht aantallen'!$A:$A,'Objectenoverzicht aantallen'!$C:$C)*'Calculatie sheet'!$V86+LOOKUP('Calculatie sheet'!$E$2,'Objectenoverzicht aantallen'!$A:$A,'Objectenoverzicht aantallen'!E:E)*'Calculatie sheet'!$V86+LOOKUP('Calculatie sheet'!$E$2,'Objectenoverzicht aantallen'!$A:$A,'Objectenoverzicht aantallen'!F:F)*'Calculatie sheet'!$V86+LOOKUP('Calculatie sheet'!$E$2,'Objectenoverzicht aantallen'!$A:$A,'Objectenoverzicht aantallen'!G:G)*'Calculatie sheet'!$V86+LOOKUP('Calculatie sheet'!$E$2,'Objectenoverzicht aantallen'!$A:$A,'Objectenoverzicht aantallen'!H:H)*'Calculatie sheet'!$V86)/1000</f>
        <v>0</v>
      </c>
      <c r="O5" s="571">
        <f>(LOOKUP('Calculatie sheet'!$V$2,'Objectenoverzicht aantallen'!$A:$A,'Objectenoverzicht aantallen'!$C:$C)*'Calculatie sheet'!$V86+LOOKUP('Calculatie sheet'!$E$2,'Objectenoverzicht aantallen'!$A:$A,'Objectenoverzicht aantallen'!E:E)*'Calculatie sheet'!$V86+LOOKUP('Calculatie sheet'!$E$2,'Objectenoverzicht aantallen'!$A:$A,'Objectenoverzicht aantallen'!F:F)*'Calculatie sheet'!$V86+LOOKUP('Calculatie sheet'!$E$2,'Objectenoverzicht aantallen'!$A:$A,'Objectenoverzicht aantallen'!G:G)*'Calculatie sheet'!$V86+LOOKUP('Calculatie sheet'!$E$2,'Objectenoverzicht aantallen'!$A:$A,'Objectenoverzicht aantallen'!H:H)*'Calculatie sheet'!$V86+LOOKUP('Calculatie sheet'!$E$2,'Objectenoverzicht aantallen'!$A:$A,'Objectenoverzicht aantallen'!I:I)*'Calculatie sheet'!$V86)/1000</f>
        <v>0</v>
      </c>
      <c r="P5" s="571">
        <f>(LOOKUP('Calculatie sheet'!$V$2,'Objectenoverzicht aantallen'!$A:$A,'Objectenoverzicht aantallen'!$C:$C)*'Calculatie sheet'!$V86+LOOKUP('Calculatie sheet'!$E$2,'Objectenoverzicht aantallen'!$A:$A,'Objectenoverzicht aantallen'!E:E)*'Calculatie sheet'!$V86+LOOKUP('Calculatie sheet'!$E$2,'Objectenoverzicht aantallen'!$A:$A,'Objectenoverzicht aantallen'!F:F)*'Calculatie sheet'!$V86+LOOKUP('Calculatie sheet'!$E$2,'Objectenoverzicht aantallen'!$A:$A,'Objectenoverzicht aantallen'!G:G)*'Calculatie sheet'!$V86+LOOKUP('Calculatie sheet'!$E$2,'Objectenoverzicht aantallen'!$A:$A,'Objectenoverzicht aantallen'!H:H)*'Calculatie sheet'!$V86+LOOKUP('Calculatie sheet'!$E$2,'Objectenoverzicht aantallen'!$A:$A,'Objectenoverzicht aantallen'!I:I)*'Calculatie sheet'!$V86+LOOKUP('Calculatie sheet'!$E$2,'Objectenoverzicht aantallen'!$A:$A,'Objectenoverzicht aantallen'!J:J)*'Calculatie sheet'!$V86)/1000</f>
        <v>0</v>
      </c>
      <c r="Q5" s="571">
        <f>(LOOKUP('Calculatie sheet'!$V$2,'Objectenoverzicht aantallen'!$A:$A,'Objectenoverzicht aantallen'!$C:$C)*'Calculatie sheet'!$V86+LOOKUP('Calculatie sheet'!$E$2,'Objectenoverzicht aantallen'!$A:$A,'Objectenoverzicht aantallen'!E:E)*'Calculatie sheet'!$V86+LOOKUP('Calculatie sheet'!$E$2,'Objectenoverzicht aantallen'!$A:$A,'Objectenoverzicht aantallen'!F:F)*'Calculatie sheet'!$V86+LOOKUP('Calculatie sheet'!$E$2,'Objectenoverzicht aantallen'!$A:$A,'Objectenoverzicht aantallen'!G:G)*'Calculatie sheet'!$V86+LOOKUP('Calculatie sheet'!$E$2,'Objectenoverzicht aantallen'!$A:$A,'Objectenoverzicht aantallen'!H:H)*'Calculatie sheet'!$V86+LOOKUP('Calculatie sheet'!$E$2,'Objectenoverzicht aantallen'!$A:$A,'Objectenoverzicht aantallen'!I:I)*'Calculatie sheet'!$V86+LOOKUP('Calculatie sheet'!$E$2,'Objectenoverzicht aantallen'!$A:$A,'Objectenoverzicht aantallen'!J:J)*'Calculatie sheet'!$V86+LOOKUP('Calculatie sheet'!$E$2,'Objectenoverzicht aantallen'!$A:$A,'Objectenoverzicht aantallen'!K:K)*'Calculatie sheet'!$V86)/1000</f>
        <v>0</v>
      </c>
      <c r="R5" s="571">
        <f>(LOOKUP('Calculatie sheet'!$V$2,'Objectenoverzicht aantallen'!$A:$A,'Objectenoverzicht aantallen'!$C:$C)*'Calculatie sheet'!$V86+LOOKUP('Calculatie sheet'!$E$2,'Objectenoverzicht aantallen'!$A:$A,'Objectenoverzicht aantallen'!E:E)*'Calculatie sheet'!$V86+LOOKUP('Calculatie sheet'!$E$2,'Objectenoverzicht aantallen'!$A:$A,'Objectenoverzicht aantallen'!F:F)*'Calculatie sheet'!$V86+LOOKUP('Calculatie sheet'!$E$2,'Objectenoverzicht aantallen'!$A:$A,'Objectenoverzicht aantallen'!G:G)*'Calculatie sheet'!$V86+LOOKUP('Calculatie sheet'!$E$2,'Objectenoverzicht aantallen'!$A:$A,'Objectenoverzicht aantallen'!H:H)*'Calculatie sheet'!$V86+LOOKUP('Calculatie sheet'!$E$2,'Objectenoverzicht aantallen'!$A:$A,'Objectenoverzicht aantallen'!I:I)*'Calculatie sheet'!$V86+LOOKUP('Calculatie sheet'!$E$2,'Objectenoverzicht aantallen'!$A:$A,'Objectenoverzicht aantallen'!J:J)*'Calculatie sheet'!$V86+LOOKUP('Calculatie sheet'!$E$2,'Objectenoverzicht aantallen'!$A:$A,'Objectenoverzicht aantallen'!K:K)*'Calculatie sheet'!$V86+LOOKUP('Calculatie sheet'!$E$2,'Objectenoverzicht aantallen'!$A:$A,'Objectenoverzicht aantallen'!L:L)*'Calculatie sheet'!$V86)/1000</f>
        <v>0</v>
      </c>
      <c r="S5" s="571">
        <f>(LOOKUP('Calculatie sheet'!$V$2,'Objectenoverzicht aantallen'!$A:$A,'Objectenoverzicht aantallen'!$C:$C)*'Calculatie sheet'!$V86+LOOKUP('Calculatie sheet'!$E$2,'Objectenoverzicht aantallen'!$A:$A,'Objectenoverzicht aantallen'!E:E)*'Calculatie sheet'!$V86+LOOKUP('Calculatie sheet'!$E$2,'Objectenoverzicht aantallen'!$A:$A,'Objectenoverzicht aantallen'!F:F)*'Calculatie sheet'!$V86+LOOKUP('Calculatie sheet'!$E$2,'Objectenoverzicht aantallen'!$A:$A,'Objectenoverzicht aantallen'!G:G)*'Calculatie sheet'!$V86+LOOKUP('Calculatie sheet'!$E$2,'Objectenoverzicht aantallen'!$A:$A,'Objectenoverzicht aantallen'!H:H)*'Calculatie sheet'!$V86+LOOKUP('Calculatie sheet'!$E$2,'Objectenoverzicht aantallen'!$A:$A,'Objectenoverzicht aantallen'!I:I)*'Calculatie sheet'!$V86+LOOKUP('Calculatie sheet'!$E$2,'Objectenoverzicht aantallen'!$A:$A,'Objectenoverzicht aantallen'!J:J)*'Calculatie sheet'!$V86+LOOKUP('Calculatie sheet'!$E$2,'Objectenoverzicht aantallen'!$A:$A,'Objectenoverzicht aantallen'!K:K)*'Calculatie sheet'!$V86+LOOKUP('Calculatie sheet'!$E$2,'Objectenoverzicht aantallen'!$A:$A,'Objectenoverzicht aantallen'!L:L)*'Calculatie sheet'!$V86+LOOKUP('Calculatie sheet'!$E$2,'Objectenoverzicht aantallen'!$A:$A,'Objectenoverzicht aantallen'!M:M)*'Calculatie sheet'!$V86)/1000</f>
        <v>0</v>
      </c>
      <c r="T5" s="571">
        <f>(LOOKUP('Calculatie sheet'!$V$2,'Objectenoverzicht aantallen'!$A:$A,'Objectenoverzicht aantallen'!$C:$C)*'Calculatie sheet'!$V86+LOOKUP('Calculatie sheet'!$E$2,'Objectenoverzicht aantallen'!$A:$A,'Objectenoverzicht aantallen'!E:E)*'Calculatie sheet'!$V86+LOOKUP('Calculatie sheet'!$E$2,'Objectenoverzicht aantallen'!$A:$A,'Objectenoverzicht aantallen'!F:F)*'Calculatie sheet'!$V86+LOOKUP('Calculatie sheet'!$E$2,'Objectenoverzicht aantallen'!$A:$A,'Objectenoverzicht aantallen'!G:G)*'Calculatie sheet'!$V86+LOOKUP('Calculatie sheet'!$E$2,'Objectenoverzicht aantallen'!$A:$A,'Objectenoverzicht aantallen'!H:H)*'Calculatie sheet'!$V86+LOOKUP('Calculatie sheet'!$E$2,'Objectenoverzicht aantallen'!$A:$A,'Objectenoverzicht aantallen'!I:I)*'Calculatie sheet'!$V86+LOOKUP('Calculatie sheet'!$E$2,'Objectenoverzicht aantallen'!$A:$A,'Objectenoverzicht aantallen'!J:J)*'Calculatie sheet'!$V86+LOOKUP('Calculatie sheet'!$E$2,'Objectenoverzicht aantallen'!$A:$A,'Objectenoverzicht aantallen'!K:K)*'Calculatie sheet'!$V86+LOOKUP('Calculatie sheet'!$E$2,'Objectenoverzicht aantallen'!$A:$A,'Objectenoverzicht aantallen'!L:L)*'Calculatie sheet'!$V86+LOOKUP('Calculatie sheet'!$E$2,'Objectenoverzicht aantallen'!$A:$A,'Objectenoverzicht aantallen'!M:M)*'Calculatie sheet'!$V86+LOOKUP('Calculatie sheet'!$E$2,'Objectenoverzicht aantallen'!$A:$A,'Objectenoverzicht aantallen'!N:N)*'Calculatie sheet'!$V86)/1000</f>
        <v>0</v>
      </c>
      <c r="U5" s="571">
        <f>(LOOKUP('Calculatie sheet'!$V$2,'Objectenoverzicht aantallen'!$A:$A,'Objectenoverzicht aantallen'!$C:$C)*'Calculatie sheet'!$V86+LOOKUP('Calculatie sheet'!$E$2,'Objectenoverzicht aantallen'!$A:$A,'Objectenoverzicht aantallen'!E:E)*'Calculatie sheet'!$V86+LOOKUP('Calculatie sheet'!$E$2,'Objectenoverzicht aantallen'!$A:$A,'Objectenoverzicht aantallen'!F:F)*'Calculatie sheet'!$V86+LOOKUP('Calculatie sheet'!$E$2,'Objectenoverzicht aantallen'!$A:$A,'Objectenoverzicht aantallen'!G:G)*'Calculatie sheet'!$V86+LOOKUP('Calculatie sheet'!$E$2,'Objectenoverzicht aantallen'!$A:$A,'Objectenoverzicht aantallen'!H:H)*'Calculatie sheet'!$V86+LOOKUP('Calculatie sheet'!$E$2,'Objectenoverzicht aantallen'!$A:$A,'Objectenoverzicht aantallen'!I:I)*'Calculatie sheet'!$V86+LOOKUP('Calculatie sheet'!$E$2,'Objectenoverzicht aantallen'!$A:$A,'Objectenoverzicht aantallen'!J:J)*'Calculatie sheet'!$V86+LOOKUP('Calculatie sheet'!$E$2,'Objectenoverzicht aantallen'!$A:$A,'Objectenoverzicht aantallen'!K:K)*'Calculatie sheet'!$V86+LOOKUP('Calculatie sheet'!$E$2,'Objectenoverzicht aantallen'!$A:$A,'Objectenoverzicht aantallen'!L:L)*'Calculatie sheet'!$V86+LOOKUP('Calculatie sheet'!$E$2,'Objectenoverzicht aantallen'!$A:$A,'Objectenoverzicht aantallen'!M:M)*'Calculatie sheet'!$V86+LOOKUP('Calculatie sheet'!$E$2,'Objectenoverzicht aantallen'!$A:$A,'Objectenoverzicht aantallen'!N:N)*'Calculatie sheet'!$V86+LOOKUP('Calculatie sheet'!$E$2,'Objectenoverzicht aantallen'!$A:$A,'Objectenoverzicht aantallen'!O:O)*'Calculatie sheet'!$V86)/1000</f>
        <v>0</v>
      </c>
      <c r="W5" s="577" t="s">
        <v>673</v>
      </c>
      <c r="X5" s="571">
        <f>(LOOKUP('Calculatie sheet'!$V$2,'Objectenoverzicht aantallen'!$A:$A,'Objectenoverzicht aantallen'!Q:Q)*'Calculatie sheet'!$V$86)/1000</f>
        <v>0</v>
      </c>
      <c r="Y5" s="571">
        <f>(LOOKUP('Calculatie sheet'!$V$2,'Objectenoverzicht aantallen'!$A:$A,'Objectenoverzicht aantallen'!R:R)*'Calculatie sheet'!$V$86)/1000</f>
        <v>0</v>
      </c>
      <c r="Z5" s="571">
        <f>(LOOKUP('Calculatie sheet'!$V$2,'Objectenoverzicht aantallen'!$A:$A,'Objectenoverzicht aantallen'!S:S)*'Calculatie sheet'!$V$86)/1000</f>
        <v>0</v>
      </c>
      <c r="AA5" s="571">
        <f>(LOOKUP('Calculatie sheet'!$V$2,'Objectenoverzicht aantallen'!$A:$A,'Objectenoverzicht aantallen'!T:T)*'Calculatie sheet'!$V$86)/1000</f>
        <v>0</v>
      </c>
      <c r="AB5" s="571">
        <f>(LOOKUP('Calculatie sheet'!$V$2,'Objectenoverzicht aantallen'!$A:$A,'Objectenoverzicht aantallen'!U:U)*'Calculatie sheet'!$V$86)/1000</f>
        <v>0</v>
      </c>
      <c r="AC5" s="571">
        <f>(LOOKUP('Calculatie sheet'!$V$2,'Objectenoverzicht aantallen'!$A:$A,'Objectenoverzicht aantallen'!V:V)*'Calculatie sheet'!$V$86)/1000</f>
        <v>0</v>
      </c>
      <c r="AD5" s="571">
        <f>(LOOKUP('Calculatie sheet'!$V$2,'Objectenoverzicht aantallen'!$A:$A,'Objectenoverzicht aantallen'!W:W)*'Calculatie sheet'!$V$86)/1000</f>
        <v>0</v>
      </c>
      <c r="AE5" s="571">
        <f>(LOOKUP('Calculatie sheet'!$V$2,'Objectenoverzicht aantallen'!$A:$A,'Objectenoverzicht aantallen'!X:X)*'Calculatie sheet'!$V$86)/1000</f>
        <v>0</v>
      </c>
      <c r="AF5" s="571">
        <f>(LOOKUP('Calculatie sheet'!$V$2,'Objectenoverzicht aantallen'!$A:$A,'Objectenoverzicht aantallen'!W:W)*'Calculatie sheet'!$V$86)/1000</f>
        <v>0</v>
      </c>
      <c r="AG5" s="571">
        <f>(LOOKUP('Calculatie sheet'!$V$2,'Objectenoverzicht aantallen'!$A:$A,'Objectenoverzicht aantallen'!Z:Z)*'Calculatie sheet'!$V$86)/1000</f>
        <v>0</v>
      </c>
      <c r="AH5" s="571">
        <f>(LOOKUP('Calculatie sheet'!$V$2,'Objectenoverzicht aantallen'!$A:$A,'Objectenoverzicht aantallen'!AA:AA)*'Calculatie sheet'!$V$86)/1000</f>
        <v>0</v>
      </c>
    </row>
  </sheetData>
  <pageMargins left="0.7" right="0.7" top="0.75" bottom="0.75" header="0.3" footer="0.3"/>
  <pageSetup paperSize="9"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CA85D-7D9F-F04D-B714-A3F46EF9E218}">
  <dimension ref="A1:E26"/>
  <sheetViews>
    <sheetView workbookViewId="0">
      <selection activeCell="H23" sqref="H23"/>
    </sheetView>
  </sheetViews>
  <sheetFormatPr baseColWidth="10" defaultRowHeight="16" x14ac:dyDescent="0.2"/>
  <cols>
    <col min="1" max="1" width="38.1640625" bestFit="1" customWidth="1"/>
    <col min="2" max="2" width="16" bestFit="1" customWidth="1"/>
  </cols>
  <sheetData>
    <row r="1" spans="1:2" x14ac:dyDescent="0.2">
      <c r="A1" s="68"/>
      <c r="B1" s="68" t="s">
        <v>286</v>
      </c>
    </row>
    <row r="2" spans="1:2" x14ac:dyDescent="0.2">
      <c r="A2" s="68" t="s">
        <v>265</v>
      </c>
      <c r="B2" s="68">
        <v>0.04</v>
      </c>
    </row>
    <row r="3" spans="1:2" x14ac:dyDescent="0.2">
      <c r="A3" s="68"/>
      <c r="B3" s="68"/>
    </row>
    <row r="4" spans="1:2" x14ac:dyDescent="0.2">
      <c r="A4" s="68" t="s">
        <v>201</v>
      </c>
      <c r="B4" s="68"/>
    </row>
    <row r="5" spans="1:2" x14ac:dyDescent="0.2">
      <c r="A5" s="68" t="s">
        <v>272</v>
      </c>
      <c r="B5" s="68">
        <f>B11</f>
        <v>1</v>
      </c>
    </row>
    <row r="6" spans="1:2" x14ac:dyDescent="0.2">
      <c r="A6" s="68" t="s">
        <v>273</v>
      </c>
      <c r="B6" s="68">
        <f>B19</f>
        <v>3</v>
      </c>
    </row>
    <row r="7" spans="1:2" x14ac:dyDescent="0.2">
      <c r="A7" s="68"/>
      <c r="B7" s="68"/>
    </row>
    <row r="9" spans="1:2" x14ac:dyDescent="0.2">
      <c r="A9" s="68" t="s">
        <v>299</v>
      </c>
    </row>
    <row r="10" spans="1:2" x14ac:dyDescent="0.2">
      <c r="A10" s="68" t="s">
        <v>300</v>
      </c>
      <c r="B10">
        <v>1</v>
      </c>
    </row>
    <row r="11" spans="1:2" x14ac:dyDescent="0.2">
      <c r="A11" s="68" t="s">
        <v>167</v>
      </c>
      <c r="B11">
        <f>SUM(B10:B10)</f>
        <v>1</v>
      </c>
    </row>
    <row r="12" spans="1:2" x14ac:dyDescent="0.2">
      <c r="A12" s="68"/>
      <c r="B12" s="68"/>
    </row>
    <row r="13" spans="1:2" x14ac:dyDescent="0.2">
      <c r="A13" s="68"/>
      <c r="B13" s="68"/>
    </row>
    <row r="14" spans="1:2" x14ac:dyDescent="0.2">
      <c r="A14" s="68"/>
      <c r="B14" s="68"/>
    </row>
    <row r="15" spans="1:2" x14ac:dyDescent="0.2">
      <c r="A15" s="68" t="s">
        <v>285</v>
      </c>
      <c r="B15" s="68"/>
    </row>
    <row r="16" spans="1:2" x14ac:dyDescent="0.2">
      <c r="A16" s="68" t="s">
        <v>297</v>
      </c>
      <c r="B16" s="68">
        <v>1</v>
      </c>
    </row>
    <row r="17" spans="1:5" x14ac:dyDescent="0.2">
      <c r="A17" s="68" t="s">
        <v>296</v>
      </c>
      <c r="B17" s="68">
        <v>1</v>
      </c>
    </row>
    <row r="18" spans="1:5" x14ac:dyDescent="0.2">
      <c r="A18" s="68" t="s">
        <v>298</v>
      </c>
      <c r="B18" s="68">
        <v>1</v>
      </c>
    </row>
    <row r="19" spans="1:5" x14ac:dyDescent="0.2">
      <c r="A19" s="68" t="s">
        <v>167</v>
      </c>
      <c r="B19" s="68">
        <f>SUM(B16:B18)</f>
        <v>3</v>
      </c>
    </row>
    <row r="20" spans="1:5" x14ac:dyDescent="0.2">
      <c r="A20" s="68"/>
      <c r="B20" s="68"/>
    </row>
    <row r="21" spans="1:5" x14ac:dyDescent="0.2">
      <c r="B21" s="68"/>
    </row>
    <row r="22" spans="1:5" x14ac:dyDescent="0.2">
      <c r="B22" s="68"/>
      <c r="D22" s="68" t="s">
        <v>264</v>
      </c>
    </row>
    <row r="24" spans="1:5" x14ac:dyDescent="0.2">
      <c r="D24" t="s">
        <v>340</v>
      </c>
    </row>
    <row r="25" spans="1:5" x14ac:dyDescent="0.2">
      <c r="D25" t="s">
        <v>341</v>
      </c>
    </row>
    <row r="26" spans="1:5" x14ac:dyDescent="0.2">
      <c r="D26">
        <v>2400</v>
      </c>
      <c r="E26" t="s">
        <v>258</v>
      </c>
    </row>
  </sheetData>
  <pageMargins left="0.7" right="0.7" top="0.75" bottom="0.75" header="0.3" footer="0.3"/>
  <pageSetup paperSize="9" orientation="portrait" horizontalDpi="0" verticalDpi="0"/>
  <drawing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3F07-925A-7344-9819-BB2942B82E65}">
  <dimension ref="A1:AH5"/>
  <sheetViews>
    <sheetView topLeftCell="D1" workbookViewId="0">
      <selection activeCell="W2" sqref="W2:W5"/>
    </sheetView>
  </sheetViews>
  <sheetFormatPr baseColWidth="10" defaultColWidth="11" defaultRowHeight="16" x14ac:dyDescent="0.2"/>
  <cols>
    <col min="1" max="1" width="27.33203125" bestFit="1" customWidth="1"/>
    <col min="11" max="21" width="12.1640625" bestFit="1" customWidth="1"/>
  </cols>
  <sheetData>
    <row r="1" spans="1:34" x14ac:dyDescent="0.2">
      <c r="A1" s="149" t="str">
        <f>'Calculatie sheet'!W3</f>
        <v>Parallelwegen</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sheet'!W83</f>
        <v>49.005583223025205</v>
      </c>
      <c r="E2" s="758" t="s">
        <v>965</v>
      </c>
      <c r="H2" s="572">
        <f>C2*'Calculatie sheet'!$W$7</f>
        <v>0</v>
      </c>
      <c r="J2" s="758" t="s">
        <v>965</v>
      </c>
      <c r="K2" s="571">
        <f>(LOOKUP('Calculatie sheet'!$W$2,'Objectenoverzicht aantallen'!$A:$A,'Objectenoverzicht aantallen'!$C:$C)*'Calculatie sheet'!$W83+LOOKUP('Calculatie sheet'!$E$2,'Objectenoverzicht aantallen'!$A:$A,'Objectenoverzicht aantallen'!E:E)*'Calculatie sheet'!$W83)/1000</f>
        <v>0</v>
      </c>
      <c r="L2" s="571">
        <f>(LOOKUP('Calculatie sheet'!$W$2,'Objectenoverzicht aantallen'!$A:$A,'Objectenoverzicht aantallen'!$C:$C)*'Calculatie sheet'!$W83+LOOKUP('Calculatie sheet'!$E$2,'Objectenoverzicht aantallen'!$A:$A,'Objectenoverzicht aantallen'!E:E)*'Calculatie sheet'!$W83+LOOKUP('Calculatie sheet'!$E$2,'Objectenoverzicht aantallen'!$A:$A,'Objectenoverzicht aantallen'!F:F)*'Calculatie sheet'!$W83)/1000</f>
        <v>0</v>
      </c>
      <c r="M2" s="571">
        <f>(LOOKUP('Calculatie sheet'!$W$2,'Objectenoverzicht aantallen'!$A:$A,'Objectenoverzicht aantallen'!$C:$C)*'Calculatie sheet'!$W83+LOOKUP('Calculatie sheet'!$E$2,'Objectenoverzicht aantallen'!$A:$A,'Objectenoverzicht aantallen'!E:E)*'Calculatie sheet'!$W83+LOOKUP('Calculatie sheet'!$E$2,'Objectenoverzicht aantallen'!$A:$A,'Objectenoverzicht aantallen'!F:F)*'Calculatie sheet'!$W83+LOOKUP('Calculatie sheet'!$E$2,'Objectenoverzicht aantallen'!$A:$A,'Objectenoverzicht aantallen'!G:G)*'Calculatie sheet'!$W83)/1000</f>
        <v>0</v>
      </c>
      <c r="N2" s="571">
        <f>(LOOKUP('Calculatie sheet'!$W$2,'Objectenoverzicht aantallen'!$A:$A,'Objectenoverzicht aantallen'!$C:$C)*'Calculatie sheet'!$W83+LOOKUP('Calculatie sheet'!$E$2,'Objectenoverzicht aantallen'!$A:$A,'Objectenoverzicht aantallen'!E:E)*'Calculatie sheet'!$W83+LOOKUP('Calculatie sheet'!$E$2,'Objectenoverzicht aantallen'!$A:$A,'Objectenoverzicht aantallen'!F:F)*'Calculatie sheet'!$W83+LOOKUP('Calculatie sheet'!$E$2,'Objectenoverzicht aantallen'!$A:$A,'Objectenoverzicht aantallen'!G:G)*'Calculatie sheet'!$W83+LOOKUP('Calculatie sheet'!$E$2,'Objectenoverzicht aantallen'!$A:$A,'Objectenoverzicht aantallen'!H:H)*'Calculatie sheet'!$W83)/1000</f>
        <v>0</v>
      </c>
      <c r="O2" s="571">
        <f>(LOOKUP('Calculatie sheet'!$W$2,'Objectenoverzicht aantallen'!$A:$A,'Objectenoverzicht aantallen'!$C:$C)*'Calculatie sheet'!$W83+LOOKUP('Calculatie sheet'!$E$2,'Objectenoverzicht aantallen'!$A:$A,'Objectenoverzicht aantallen'!E:E)*'Calculatie sheet'!$W83+LOOKUP('Calculatie sheet'!$E$2,'Objectenoverzicht aantallen'!$A:$A,'Objectenoverzicht aantallen'!F:F)*'Calculatie sheet'!$W83+LOOKUP('Calculatie sheet'!$E$2,'Objectenoverzicht aantallen'!$A:$A,'Objectenoverzicht aantallen'!G:G)*'Calculatie sheet'!$W83+LOOKUP('Calculatie sheet'!$E$2,'Objectenoverzicht aantallen'!$A:$A,'Objectenoverzicht aantallen'!H:H)*'Calculatie sheet'!$W83+LOOKUP('Calculatie sheet'!$E$2,'Objectenoverzicht aantallen'!$A:$A,'Objectenoverzicht aantallen'!I:I)*'Calculatie sheet'!$W83)/1000</f>
        <v>0</v>
      </c>
      <c r="P2" s="571">
        <f>(LOOKUP('Calculatie sheet'!$W$2,'Objectenoverzicht aantallen'!$A:$A,'Objectenoverzicht aantallen'!$C:$C)*'Calculatie sheet'!$W83+LOOKUP('Calculatie sheet'!$E$2,'Objectenoverzicht aantallen'!$A:$A,'Objectenoverzicht aantallen'!E:E)*'Calculatie sheet'!$W83+LOOKUP('Calculatie sheet'!$E$2,'Objectenoverzicht aantallen'!$A:$A,'Objectenoverzicht aantallen'!F:F)*'Calculatie sheet'!$W83+LOOKUP('Calculatie sheet'!$E$2,'Objectenoverzicht aantallen'!$A:$A,'Objectenoverzicht aantallen'!G:G)*'Calculatie sheet'!$W83+LOOKUP('Calculatie sheet'!$E$2,'Objectenoverzicht aantallen'!$A:$A,'Objectenoverzicht aantallen'!H:H)*'Calculatie sheet'!$W83+LOOKUP('Calculatie sheet'!$E$2,'Objectenoverzicht aantallen'!$A:$A,'Objectenoverzicht aantallen'!I:I)*'Calculatie sheet'!$W83+LOOKUP('Calculatie sheet'!$E$2,'Objectenoverzicht aantallen'!$A:$A,'Objectenoverzicht aantallen'!J:J)*'Calculatie sheet'!$W83)/1000</f>
        <v>0</v>
      </c>
      <c r="Q2" s="571">
        <f>(LOOKUP('Calculatie sheet'!$W$2,'Objectenoverzicht aantallen'!$A:$A,'Objectenoverzicht aantallen'!$C:$C)*'Calculatie sheet'!$W83+LOOKUP('Calculatie sheet'!$E$2,'Objectenoverzicht aantallen'!$A:$A,'Objectenoverzicht aantallen'!E:E)*'Calculatie sheet'!$W83+LOOKUP('Calculatie sheet'!$E$2,'Objectenoverzicht aantallen'!$A:$A,'Objectenoverzicht aantallen'!F:F)*'Calculatie sheet'!$W83+LOOKUP('Calculatie sheet'!$E$2,'Objectenoverzicht aantallen'!$A:$A,'Objectenoverzicht aantallen'!G:G)*'Calculatie sheet'!$W83+LOOKUP('Calculatie sheet'!$E$2,'Objectenoverzicht aantallen'!$A:$A,'Objectenoverzicht aantallen'!H:H)*'Calculatie sheet'!$W83+LOOKUP('Calculatie sheet'!$E$2,'Objectenoverzicht aantallen'!$A:$A,'Objectenoverzicht aantallen'!I:I)*'Calculatie sheet'!$W83+LOOKUP('Calculatie sheet'!$E$2,'Objectenoverzicht aantallen'!$A:$A,'Objectenoverzicht aantallen'!J:J)*'Calculatie sheet'!$W83+LOOKUP('Calculatie sheet'!$E$2,'Objectenoverzicht aantallen'!$A:$A,'Objectenoverzicht aantallen'!K:K)*'Calculatie sheet'!$W83)/1000</f>
        <v>0</v>
      </c>
      <c r="R2" s="571">
        <f>(LOOKUP('Calculatie sheet'!$W$2,'Objectenoverzicht aantallen'!$A:$A,'Objectenoverzicht aantallen'!$C:$C)*'Calculatie sheet'!$W83+LOOKUP('Calculatie sheet'!$E$2,'Objectenoverzicht aantallen'!$A:$A,'Objectenoverzicht aantallen'!E:E)*'Calculatie sheet'!$W83+LOOKUP('Calculatie sheet'!$E$2,'Objectenoverzicht aantallen'!$A:$A,'Objectenoverzicht aantallen'!F:F)*'Calculatie sheet'!$W83+LOOKUP('Calculatie sheet'!$E$2,'Objectenoverzicht aantallen'!$A:$A,'Objectenoverzicht aantallen'!G:G)*'Calculatie sheet'!$W83+LOOKUP('Calculatie sheet'!$E$2,'Objectenoverzicht aantallen'!$A:$A,'Objectenoverzicht aantallen'!H:H)*'Calculatie sheet'!$W83+LOOKUP('Calculatie sheet'!$E$2,'Objectenoverzicht aantallen'!$A:$A,'Objectenoverzicht aantallen'!I:I)*'Calculatie sheet'!$W83+LOOKUP('Calculatie sheet'!$E$2,'Objectenoverzicht aantallen'!$A:$A,'Objectenoverzicht aantallen'!J:J)*'Calculatie sheet'!$W83+LOOKUP('Calculatie sheet'!$E$2,'Objectenoverzicht aantallen'!$A:$A,'Objectenoverzicht aantallen'!K:K)*'Calculatie sheet'!$W83+LOOKUP('Calculatie sheet'!$E$2,'Objectenoverzicht aantallen'!$A:$A,'Objectenoverzicht aantallen'!L:L)*'Calculatie sheet'!$W83)/1000</f>
        <v>0</v>
      </c>
      <c r="S2" s="571">
        <f>(LOOKUP('Calculatie sheet'!$W$2,'Objectenoverzicht aantallen'!$A:$A,'Objectenoverzicht aantallen'!$C:$C)*'Calculatie sheet'!$W83+LOOKUP('Calculatie sheet'!$E$2,'Objectenoverzicht aantallen'!$A:$A,'Objectenoverzicht aantallen'!E:E)*'Calculatie sheet'!$W83+LOOKUP('Calculatie sheet'!$E$2,'Objectenoverzicht aantallen'!$A:$A,'Objectenoverzicht aantallen'!F:F)*'Calculatie sheet'!$W83+LOOKUP('Calculatie sheet'!$E$2,'Objectenoverzicht aantallen'!$A:$A,'Objectenoverzicht aantallen'!G:G)*'Calculatie sheet'!$W83+LOOKUP('Calculatie sheet'!$E$2,'Objectenoverzicht aantallen'!$A:$A,'Objectenoverzicht aantallen'!H:H)*'Calculatie sheet'!$W83+LOOKUP('Calculatie sheet'!$E$2,'Objectenoverzicht aantallen'!$A:$A,'Objectenoverzicht aantallen'!I:I)*'Calculatie sheet'!$W83+LOOKUP('Calculatie sheet'!$E$2,'Objectenoverzicht aantallen'!$A:$A,'Objectenoverzicht aantallen'!J:J)*'Calculatie sheet'!$W83+LOOKUP('Calculatie sheet'!$E$2,'Objectenoverzicht aantallen'!$A:$A,'Objectenoverzicht aantallen'!K:K)*'Calculatie sheet'!$W83+LOOKUP('Calculatie sheet'!$E$2,'Objectenoverzicht aantallen'!$A:$A,'Objectenoverzicht aantallen'!L:L)*'Calculatie sheet'!$W83+LOOKUP('Calculatie sheet'!$E$2,'Objectenoverzicht aantallen'!$A:$A,'Objectenoverzicht aantallen'!M:M)*'Calculatie sheet'!$W83)/1000</f>
        <v>0</v>
      </c>
      <c r="T2" s="571">
        <f>(LOOKUP('Calculatie sheet'!$W$2,'Objectenoverzicht aantallen'!$A:$A,'Objectenoverzicht aantallen'!$C:$C)*'Calculatie sheet'!$W83+LOOKUP('Calculatie sheet'!$E$2,'Objectenoverzicht aantallen'!$A:$A,'Objectenoverzicht aantallen'!E:E)*'Calculatie sheet'!$W83+LOOKUP('Calculatie sheet'!$E$2,'Objectenoverzicht aantallen'!$A:$A,'Objectenoverzicht aantallen'!F:F)*'Calculatie sheet'!$W83+LOOKUP('Calculatie sheet'!$E$2,'Objectenoverzicht aantallen'!$A:$A,'Objectenoverzicht aantallen'!G:G)*'Calculatie sheet'!$W83+LOOKUP('Calculatie sheet'!$E$2,'Objectenoverzicht aantallen'!$A:$A,'Objectenoverzicht aantallen'!H:H)*'Calculatie sheet'!$W83+LOOKUP('Calculatie sheet'!$E$2,'Objectenoverzicht aantallen'!$A:$A,'Objectenoverzicht aantallen'!I:I)*'Calculatie sheet'!$W83+LOOKUP('Calculatie sheet'!$E$2,'Objectenoverzicht aantallen'!$A:$A,'Objectenoverzicht aantallen'!J:J)*'Calculatie sheet'!$W83+LOOKUP('Calculatie sheet'!$E$2,'Objectenoverzicht aantallen'!$A:$A,'Objectenoverzicht aantallen'!K:K)*'Calculatie sheet'!$W83+LOOKUP('Calculatie sheet'!$E$2,'Objectenoverzicht aantallen'!$A:$A,'Objectenoverzicht aantallen'!L:L)*'Calculatie sheet'!$W83+LOOKUP('Calculatie sheet'!$E$2,'Objectenoverzicht aantallen'!$A:$A,'Objectenoverzicht aantallen'!M:M)*'Calculatie sheet'!$W83+LOOKUP('Calculatie sheet'!$E$2,'Objectenoverzicht aantallen'!$A:$A,'Objectenoverzicht aantallen'!N:N)*'Calculatie sheet'!$W83)/1000</f>
        <v>0</v>
      </c>
      <c r="U2" s="571">
        <f>(LOOKUP('Calculatie sheet'!$W$2,'Objectenoverzicht aantallen'!$A:$A,'Objectenoverzicht aantallen'!$C:$C)*'Calculatie sheet'!$W83+LOOKUP('Calculatie sheet'!$E$2,'Objectenoverzicht aantallen'!$A:$A,'Objectenoverzicht aantallen'!E:E)*'Calculatie sheet'!$W83+LOOKUP('Calculatie sheet'!$E$2,'Objectenoverzicht aantallen'!$A:$A,'Objectenoverzicht aantallen'!F:F)*'Calculatie sheet'!$W83+LOOKUP('Calculatie sheet'!$E$2,'Objectenoverzicht aantallen'!$A:$A,'Objectenoverzicht aantallen'!G:G)*'Calculatie sheet'!$W83+LOOKUP('Calculatie sheet'!$E$2,'Objectenoverzicht aantallen'!$A:$A,'Objectenoverzicht aantallen'!H:H)*'Calculatie sheet'!$W83+LOOKUP('Calculatie sheet'!$E$2,'Objectenoverzicht aantallen'!$A:$A,'Objectenoverzicht aantallen'!I:I)*'Calculatie sheet'!$W83+LOOKUP('Calculatie sheet'!$E$2,'Objectenoverzicht aantallen'!$A:$A,'Objectenoverzicht aantallen'!J:J)*'Calculatie sheet'!$W83+LOOKUP('Calculatie sheet'!$E$2,'Objectenoverzicht aantallen'!$A:$A,'Objectenoverzicht aantallen'!K:K)*'Calculatie sheet'!$W83+LOOKUP('Calculatie sheet'!$E$2,'Objectenoverzicht aantallen'!$A:$A,'Objectenoverzicht aantallen'!L:L)*'Calculatie sheet'!$W83+LOOKUP('Calculatie sheet'!$E$2,'Objectenoverzicht aantallen'!$A:$A,'Objectenoverzicht aantallen'!M:M)*'Calculatie sheet'!$W83+LOOKUP('Calculatie sheet'!$E$2,'Objectenoverzicht aantallen'!$A:$A,'Objectenoverzicht aantallen'!N:N)*'Calculatie sheet'!$W83+LOOKUP('Calculatie sheet'!$E$2,'Objectenoverzicht aantallen'!$A:$A,'Objectenoverzicht aantallen'!O:O)*'Calculatie sheet'!$W83)/1000</f>
        <v>0</v>
      </c>
      <c r="W2" s="758" t="s">
        <v>965</v>
      </c>
      <c r="X2" s="571">
        <f>(LOOKUP('Calculatie sheet'!$W$2,'Objectenoverzicht aantallen'!$A:$A,'Objectenoverzicht aantallen'!E:E)*'Calculatie sheet'!$W$83)/1000</f>
        <v>0</v>
      </c>
      <c r="Y2" s="571">
        <f>(LOOKUP('Calculatie sheet'!$W$2,'Objectenoverzicht aantallen'!$A:$A,'Objectenoverzicht aantallen'!F:F)*'Calculatie sheet'!$W$83)/1000</f>
        <v>0</v>
      </c>
      <c r="Z2" s="571">
        <f>(LOOKUP('Calculatie sheet'!$W$2,'Objectenoverzicht aantallen'!$A:$A,'Objectenoverzicht aantallen'!G:G)*'Calculatie sheet'!$W$83)/1000</f>
        <v>0</v>
      </c>
      <c r="AA2" s="571">
        <f>(LOOKUP('Calculatie sheet'!$W$2,'Objectenoverzicht aantallen'!$A:$A,'Objectenoverzicht aantallen'!H:H)*'Calculatie sheet'!$W$83)/1000</f>
        <v>0</v>
      </c>
      <c r="AB2" s="571">
        <f>(LOOKUP('Calculatie sheet'!$W$2,'Objectenoverzicht aantallen'!$A:$A,'Objectenoverzicht aantallen'!I:I)*'Calculatie sheet'!$W$83)/1000</f>
        <v>0</v>
      </c>
      <c r="AC2" s="571">
        <f>(LOOKUP('Calculatie sheet'!$W$2,'Objectenoverzicht aantallen'!$A:$A,'Objectenoverzicht aantallen'!J:J)*'Calculatie sheet'!$W$83)/1000</f>
        <v>0</v>
      </c>
      <c r="AD2" s="571">
        <f>(LOOKUP('Calculatie sheet'!$W$2,'Objectenoverzicht aantallen'!$A:$A,'Objectenoverzicht aantallen'!K:K)*'Calculatie sheet'!$W$83)/1000</f>
        <v>0</v>
      </c>
      <c r="AE2" s="571">
        <f>(LOOKUP('Calculatie sheet'!$W$2,'Objectenoverzicht aantallen'!$A:$A,'Objectenoverzicht aantallen'!L:L)*'Calculatie sheet'!$W$83)/1000</f>
        <v>0</v>
      </c>
      <c r="AF2" s="571">
        <f>(LOOKUP('Calculatie sheet'!$W$2,'Objectenoverzicht aantallen'!$A:$A,'Objectenoverzicht aantallen'!M:M)*'Calculatie sheet'!$W$83)/1000</f>
        <v>0</v>
      </c>
      <c r="AG2" s="571">
        <f>(LOOKUP('Calculatie sheet'!$W$2,'Objectenoverzicht aantallen'!$A:$A,'Objectenoverzicht aantallen'!N:N)*'Calculatie sheet'!$W$83)/1000</f>
        <v>0</v>
      </c>
      <c r="AH2" s="571">
        <f>(LOOKUP('Calculatie sheet'!$W$2,'Objectenoverzicht aantallen'!$A:$A,'Objectenoverzicht aantallen'!O:O)*'Calculatie sheet'!$W$83)/1000</f>
        <v>0</v>
      </c>
    </row>
    <row r="3" spans="1:34" s="31" customFormat="1" x14ac:dyDescent="0.2">
      <c r="B3" s="759" t="s">
        <v>966</v>
      </c>
      <c r="C3" s="45">
        <f>'Calculatie sheet'!W84</f>
        <v>14.794416776974801</v>
      </c>
      <c r="D3"/>
      <c r="E3" s="759" t="s">
        <v>966</v>
      </c>
      <c r="F3"/>
      <c r="H3" s="572">
        <f>C3*'Calculatie sheet'!$W$7</f>
        <v>0</v>
      </c>
      <c r="I3"/>
      <c r="J3" s="759" t="s">
        <v>966</v>
      </c>
      <c r="K3" s="571">
        <f>(LOOKUP('Calculatie sheet'!$W$2,'Objectenoverzicht aantallen'!$A:$A,'Objectenoverzicht aantallen'!$C:$C)*'Calculatie sheet'!$W84+LOOKUP('Calculatie sheet'!$W$2,'Objectenoverzicht aantallen'!$A:$A,'Objectenoverzicht aantallen'!E:E)*'Calculatie sheet'!$W84)/1000</f>
        <v>0</v>
      </c>
      <c r="L3" s="571">
        <f>(LOOKUP('Calculatie sheet'!$W$2,'Objectenoverzicht aantallen'!$A:$A,'Objectenoverzicht aantallen'!$C:$C)*'Calculatie sheet'!$W84+LOOKUP('Calculatie sheet'!$E$2,'Objectenoverzicht aantallen'!$A:$A,'Objectenoverzicht aantallen'!E:E)*'Calculatie sheet'!$W84+LOOKUP('Calculatie sheet'!$E$2,'Objectenoverzicht aantallen'!$A:$A,'Objectenoverzicht aantallen'!F:F)*'Calculatie sheet'!$W84)/1000</f>
        <v>0</v>
      </c>
      <c r="M3" s="571">
        <f>(LOOKUP('Calculatie sheet'!$W$2,'Objectenoverzicht aantallen'!$A:$A,'Objectenoverzicht aantallen'!$C:$C)*'Calculatie sheet'!$W84+LOOKUP('Calculatie sheet'!$E$2,'Objectenoverzicht aantallen'!$A:$A,'Objectenoverzicht aantallen'!E:E)*'Calculatie sheet'!$W84+LOOKUP('Calculatie sheet'!$E$2,'Objectenoverzicht aantallen'!$A:$A,'Objectenoverzicht aantallen'!F:F)*'Calculatie sheet'!$W84+LOOKUP('Calculatie sheet'!$E$2,'Objectenoverzicht aantallen'!$A:$A,'Objectenoverzicht aantallen'!G:G)*'Calculatie sheet'!$W84)/1000</f>
        <v>0</v>
      </c>
      <c r="N3" s="571">
        <f>(LOOKUP('Calculatie sheet'!$W$2,'Objectenoverzicht aantallen'!$A:$A,'Objectenoverzicht aantallen'!$C:$C)*'Calculatie sheet'!$W84+LOOKUP('Calculatie sheet'!$E$2,'Objectenoverzicht aantallen'!$A:$A,'Objectenoverzicht aantallen'!E:E)*'Calculatie sheet'!$W84+LOOKUP('Calculatie sheet'!$E$2,'Objectenoverzicht aantallen'!$A:$A,'Objectenoverzicht aantallen'!F:F)*'Calculatie sheet'!$W84+LOOKUP('Calculatie sheet'!$E$2,'Objectenoverzicht aantallen'!$A:$A,'Objectenoverzicht aantallen'!G:G)*'Calculatie sheet'!$W84+LOOKUP('Calculatie sheet'!$E$2,'Objectenoverzicht aantallen'!$A:$A,'Objectenoverzicht aantallen'!H:H)*'Calculatie sheet'!$W84)/1000</f>
        <v>0</v>
      </c>
      <c r="O3" s="571">
        <f>(LOOKUP('Calculatie sheet'!$W$2,'Objectenoverzicht aantallen'!$A:$A,'Objectenoverzicht aantallen'!$C:$C)*'Calculatie sheet'!$W84+LOOKUP('Calculatie sheet'!$E$2,'Objectenoverzicht aantallen'!$A:$A,'Objectenoverzicht aantallen'!E:E)*'Calculatie sheet'!$W84+LOOKUP('Calculatie sheet'!$E$2,'Objectenoverzicht aantallen'!$A:$A,'Objectenoverzicht aantallen'!F:F)*'Calculatie sheet'!$W84+LOOKUP('Calculatie sheet'!$E$2,'Objectenoverzicht aantallen'!$A:$A,'Objectenoverzicht aantallen'!G:G)*'Calculatie sheet'!$W84+LOOKUP('Calculatie sheet'!$E$2,'Objectenoverzicht aantallen'!$A:$A,'Objectenoverzicht aantallen'!H:H)*'Calculatie sheet'!$W84+LOOKUP('Calculatie sheet'!$E$2,'Objectenoverzicht aantallen'!$A:$A,'Objectenoverzicht aantallen'!I:I)*'Calculatie sheet'!$W84)/1000</f>
        <v>0</v>
      </c>
      <c r="P3" s="571">
        <f>(LOOKUP('Calculatie sheet'!$W$2,'Objectenoverzicht aantallen'!$A:$A,'Objectenoverzicht aantallen'!$C:$C)*'Calculatie sheet'!$W84+LOOKUP('Calculatie sheet'!$E$2,'Objectenoverzicht aantallen'!$A:$A,'Objectenoverzicht aantallen'!E:E)*'Calculatie sheet'!$W84+LOOKUP('Calculatie sheet'!$E$2,'Objectenoverzicht aantallen'!$A:$A,'Objectenoverzicht aantallen'!F:F)*'Calculatie sheet'!$W84+LOOKUP('Calculatie sheet'!$E$2,'Objectenoverzicht aantallen'!$A:$A,'Objectenoverzicht aantallen'!G:G)*'Calculatie sheet'!$W84+LOOKUP('Calculatie sheet'!$E$2,'Objectenoverzicht aantallen'!$A:$A,'Objectenoverzicht aantallen'!H:H)*'Calculatie sheet'!$W84+LOOKUP('Calculatie sheet'!$E$2,'Objectenoverzicht aantallen'!$A:$A,'Objectenoverzicht aantallen'!I:I)*'Calculatie sheet'!$W84+LOOKUP('Calculatie sheet'!$E$2,'Objectenoverzicht aantallen'!$A:$A,'Objectenoverzicht aantallen'!J:J)*'Calculatie sheet'!$W84)/1000</f>
        <v>0</v>
      </c>
      <c r="Q3" s="571">
        <f>(LOOKUP('Calculatie sheet'!$W$2,'Objectenoverzicht aantallen'!$A:$A,'Objectenoverzicht aantallen'!$C:$C)*'Calculatie sheet'!$W84+LOOKUP('Calculatie sheet'!$E$2,'Objectenoverzicht aantallen'!$A:$A,'Objectenoverzicht aantallen'!E:E)*'Calculatie sheet'!$W84+LOOKUP('Calculatie sheet'!$E$2,'Objectenoverzicht aantallen'!$A:$A,'Objectenoverzicht aantallen'!F:F)*'Calculatie sheet'!$W84+LOOKUP('Calculatie sheet'!$E$2,'Objectenoverzicht aantallen'!$A:$A,'Objectenoverzicht aantallen'!G:G)*'Calculatie sheet'!$W84+LOOKUP('Calculatie sheet'!$E$2,'Objectenoverzicht aantallen'!$A:$A,'Objectenoverzicht aantallen'!H:H)*'Calculatie sheet'!$W84+LOOKUP('Calculatie sheet'!$E$2,'Objectenoverzicht aantallen'!$A:$A,'Objectenoverzicht aantallen'!I:I)*'Calculatie sheet'!$W84+LOOKUP('Calculatie sheet'!$E$2,'Objectenoverzicht aantallen'!$A:$A,'Objectenoverzicht aantallen'!J:J)*'Calculatie sheet'!$W84+LOOKUP('Calculatie sheet'!$E$2,'Objectenoverzicht aantallen'!$A:$A,'Objectenoverzicht aantallen'!K:K)*'Calculatie sheet'!$W84)/1000</f>
        <v>0</v>
      </c>
      <c r="R3" s="571">
        <f>(LOOKUP('Calculatie sheet'!$W$2,'Objectenoverzicht aantallen'!$A:$A,'Objectenoverzicht aantallen'!$C:$C)*'Calculatie sheet'!$W84+LOOKUP('Calculatie sheet'!$E$2,'Objectenoverzicht aantallen'!$A:$A,'Objectenoverzicht aantallen'!E:E)*'Calculatie sheet'!$W84+LOOKUP('Calculatie sheet'!$E$2,'Objectenoverzicht aantallen'!$A:$A,'Objectenoverzicht aantallen'!F:F)*'Calculatie sheet'!$W84+LOOKUP('Calculatie sheet'!$E$2,'Objectenoverzicht aantallen'!$A:$A,'Objectenoverzicht aantallen'!G:G)*'Calculatie sheet'!$W84+LOOKUP('Calculatie sheet'!$E$2,'Objectenoverzicht aantallen'!$A:$A,'Objectenoverzicht aantallen'!H:H)*'Calculatie sheet'!$W84+LOOKUP('Calculatie sheet'!$E$2,'Objectenoverzicht aantallen'!$A:$A,'Objectenoverzicht aantallen'!I:I)*'Calculatie sheet'!$W84+LOOKUP('Calculatie sheet'!$E$2,'Objectenoverzicht aantallen'!$A:$A,'Objectenoverzicht aantallen'!J:J)*'Calculatie sheet'!$W84+LOOKUP('Calculatie sheet'!$E$2,'Objectenoverzicht aantallen'!$A:$A,'Objectenoverzicht aantallen'!K:K)*'Calculatie sheet'!$W84+LOOKUP('Calculatie sheet'!$E$2,'Objectenoverzicht aantallen'!$A:$A,'Objectenoverzicht aantallen'!L:L)*'Calculatie sheet'!$W84)/1000</f>
        <v>0</v>
      </c>
      <c r="S3" s="571">
        <f>(LOOKUP('Calculatie sheet'!$W$2,'Objectenoverzicht aantallen'!$A:$A,'Objectenoverzicht aantallen'!$C:$C)*'Calculatie sheet'!$W84+LOOKUP('Calculatie sheet'!$E$2,'Objectenoverzicht aantallen'!$A:$A,'Objectenoverzicht aantallen'!E:E)*'Calculatie sheet'!$W84+LOOKUP('Calculatie sheet'!$E$2,'Objectenoverzicht aantallen'!$A:$A,'Objectenoverzicht aantallen'!F:F)*'Calculatie sheet'!$W84+LOOKUP('Calculatie sheet'!$E$2,'Objectenoverzicht aantallen'!$A:$A,'Objectenoverzicht aantallen'!G:G)*'Calculatie sheet'!$W84+LOOKUP('Calculatie sheet'!$E$2,'Objectenoverzicht aantallen'!$A:$A,'Objectenoverzicht aantallen'!H:H)*'Calculatie sheet'!$W84+LOOKUP('Calculatie sheet'!$E$2,'Objectenoverzicht aantallen'!$A:$A,'Objectenoverzicht aantallen'!I:I)*'Calculatie sheet'!$W84+LOOKUP('Calculatie sheet'!$E$2,'Objectenoverzicht aantallen'!$A:$A,'Objectenoverzicht aantallen'!J:J)*'Calculatie sheet'!$W84+LOOKUP('Calculatie sheet'!$E$2,'Objectenoverzicht aantallen'!$A:$A,'Objectenoverzicht aantallen'!K:K)*'Calculatie sheet'!$W84+LOOKUP('Calculatie sheet'!$E$2,'Objectenoverzicht aantallen'!$A:$A,'Objectenoverzicht aantallen'!L:L)*'Calculatie sheet'!$W84+LOOKUP('Calculatie sheet'!$E$2,'Objectenoverzicht aantallen'!$A:$A,'Objectenoverzicht aantallen'!M:M)*'Calculatie sheet'!$W84)/1000</f>
        <v>0</v>
      </c>
      <c r="T3" s="571">
        <f>(LOOKUP('Calculatie sheet'!$W$2,'Objectenoverzicht aantallen'!$A:$A,'Objectenoverzicht aantallen'!$C:$C)*'Calculatie sheet'!$W84+LOOKUP('Calculatie sheet'!$E$2,'Objectenoverzicht aantallen'!$A:$A,'Objectenoverzicht aantallen'!E:E)*'Calculatie sheet'!$W84+LOOKUP('Calculatie sheet'!$E$2,'Objectenoverzicht aantallen'!$A:$A,'Objectenoverzicht aantallen'!F:F)*'Calculatie sheet'!$W84+LOOKUP('Calculatie sheet'!$E$2,'Objectenoverzicht aantallen'!$A:$A,'Objectenoverzicht aantallen'!G:G)*'Calculatie sheet'!$W84+LOOKUP('Calculatie sheet'!$E$2,'Objectenoverzicht aantallen'!$A:$A,'Objectenoverzicht aantallen'!H:H)*'Calculatie sheet'!$W84+LOOKUP('Calculatie sheet'!$E$2,'Objectenoverzicht aantallen'!$A:$A,'Objectenoverzicht aantallen'!I:I)*'Calculatie sheet'!$W84+LOOKUP('Calculatie sheet'!$E$2,'Objectenoverzicht aantallen'!$A:$A,'Objectenoverzicht aantallen'!J:J)*'Calculatie sheet'!$W84+LOOKUP('Calculatie sheet'!$E$2,'Objectenoverzicht aantallen'!$A:$A,'Objectenoverzicht aantallen'!K:K)*'Calculatie sheet'!$W84+LOOKUP('Calculatie sheet'!$E$2,'Objectenoverzicht aantallen'!$A:$A,'Objectenoverzicht aantallen'!L:L)*'Calculatie sheet'!$W84+LOOKUP('Calculatie sheet'!$E$2,'Objectenoverzicht aantallen'!$A:$A,'Objectenoverzicht aantallen'!M:M)*'Calculatie sheet'!$W84+LOOKUP('Calculatie sheet'!$E$2,'Objectenoverzicht aantallen'!$A:$A,'Objectenoverzicht aantallen'!N:N)*'Calculatie sheet'!$W84)/1000</f>
        <v>0</v>
      </c>
      <c r="U3" s="571">
        <f>(LOOKUP('Calculatie sheet'!$W$2,'Objectenoverzicht aantallen'!$A:$A,'Objectenoverzicht aantallen'!$C:$C)*'Calculatie sheet'!$W84+LOOKUP('Calculatie sheet'!$E$2,'Objectenoverzicht aantallen'!$A:$A,'Objectenoverzicht aantallen'!E:E)*'Calculatie sheet'!$W84+LOOKUP('Calculatie sheet'!$E$2,'Objectenoverzicht aantallen'!$A:$A,'Objectenoverzicht aantallen'!F:F)*'Calculatie sheet'!$W84+LOOKUP('Calculatie sheet'!$E$2,'Objectenoverzicht aantallen'!$A:$A,'Objectenoverzicht aantallen'!G:G)*'Calculatie sheet'!$W84+LOOKUP('Calculatie sheet'!$E$2,'Objectenoverzicht aantallen'!$A:$A,'Objectenoverzicht aantallen'!H:H)*'Calculatie sheet'!$W84+LOOKUP('Calculatie sheet'!$E$2,'Objectenoverzicht aantallen'!$A:$A,'Objectenoverzicht aantallen'!I:I)*'Calculatie sheet'!$W84+LOOKUP('Calculatie sheet'!$E$2,'Objectenoverzicht aantallen'!$A:$A,'Objectenoverzicht aantallen'!J:J)*'Calculatie sheet'!$W84+LOOKUP('Calculatie sheet'!$E$2,'Objectenoverzicht aantallen'!$A:$A,'Objectenoverzicht aantallen'!K:K)*'Calculatie sheet'!$W84+LOOKUP('Calculatie sheet'!$E$2,'Objectenoverzicht aantallen'!$A:$A,'Objectenoverzicht aantallen'!L:L)*'Calculatie sheet'!$W84+LOOKUP('Calculatie sheet'!$E$2,'Objectenoverzicht aantallen'!$A:$A,'Objectenoverzicht aantallen'!M:M)*'Calculatie sheet'!$W84+LOOKUP('Calculatie sheet'!$E$2,'Objectenoverzicht aantallen'!$A:$A,'Objectenoverzicht aantallen'!N:N)*'Calculatie sheet'!$W84+LOOKUP('Calculatie sheet'!$E$2,'Objectenoverzicht aantallen'!$A:$A,'Objectenoverzicht aantallen'!O:O)*'Calculatie sheet'!$W84)/1000</f>
        <v>0</v>
      </c>
      <c r="W3" s="759" t="s">
        <v>966</v>
      </c>
      <c r="X3" s="571">
        <f>(LOOKUP('Calculatie sheet'!$W$2,'Objectenoverzicht aantallen'!$A:$A,'Objectenoverzicht aantallen'!$P:$P)*'Calculatie sheet'!$W$84)/'Calculatie sheet'!$W$64/1000</f>
        <v>0</v>
      </c>
      <c r="Y3" s="571">
        <f>(LOOKUP('Calculatie sheet'!$W$2,'Objectenoverzicht aantallen'!$A:$A,'Objectenoverzicht aantallen'!$P:$P)*'Calculatie sheet'!$W$84)/'Calculatie sheet'!$W$64/1000</f>
        <v>0</v>
      </c>
      <c r="Z3" s="571">
        <f>(LOOKUP('Calculatie sheet'!$W$2,'Objectenoverzicht aantallen'!$A:$A,'Objectenoverzicht aantallen'!$P:$P)*'Calculatie sheet'!$W$84)/'Calculatie sheet'!$W$64/1000</f>
        <v>0</v>
      </c>
      <c r="AA3" s="571">
        <f>(LOOKUP('Calculatie sheet'!$W$2,'Objectenoverzicht aantallen'!$A:$A,'Objectenoverzicht aantallen'!$P:$P)*'Calculatie sheet'!$W$84)/'Calculatie sheet'!$W$64/1000</f>
        <v>0</v>
      </c>
      <c r="AB3" s="571">
        <f>(LOOKUP('Calculatie sheet'!$W$2,'Objectenoverzicht aantallen'!$A:$A,'Objectenoverzicht aantallen'!$P:$P)*'Calculatie sheet'!$W$84)/'Calculatie sheet'!$W$64/1000</f>
        <v>0</v>
      </c>
      <c r="AC3" s="571">
        <f>(LOOKUP('Calculatie sheet'!$W$2,'Objectenoverzicht aantallen'!$A:$A,'Objectenoverzicht aantallen'!$P:$P)*'Calculatie sheet'!$W$84)/'Calculatie sheet'!$W$64/1000</f>
        <v>0</v>
      </c>
      <c r="AD3" s="571">
        <f>(LOOKUP('Calculatie sheet'!$W$2,'Objectenoverzicht aantallen'!$A:$A,'Objectenoverzicht aantallen'!$P:$P)*'Calculatie sheet'!$W$84)/'Calculatie sheet'!$W$64/1000</f>
        <v>0</v>
      </c>
      <c r="AE3" s="571">
        <f>(LOOKUP('Calculatie sheet'!$W$2,'Objectenoverzicht aantallen'!$A:$A,'Objectenoverzicht aantallen'!$P:$P)*'Calculatie sheet'!$W$84)/'Calculatie sheet'!$W$64/1000</f>
        <v>0</v>
      </c>
      <c r="AF3" s="571">
        <f>(LOOKUP('Calculatie sheet'!$W$2,'Objectenoverzicht aantallen'!$A:$A,'Objectenoverzicht aantallen'!$P:$P)*'Calculatie sheet'!$W$84)/'Calculatie sheet'!$W$64/1000</f>
        <v>0</v>
      </c>
      <c r="AG3" s="571">
        <f>(LOOKUP('Calculatie sheet'!$W$2,'Objectenoverzicht aantallen'!$A:$A,'Objectenoverzicht aantallen'!$P:$P)*'Calculatie sheet'!$W$84)/'Calculatie sheet'!$W$64/1000</f>
        <v>0</v>
      </c>
      <c r="AH3" s="571">
        <f>(LOOKUP('Calculatie sheet'!$W$2,'Objectenoverzicht aantallen'!$A:$A,'Objectenoverzicht aantallen'!$P:$P)*'Calculatie sheet'!$W$84)/'Calculatie sheet'!$W$64/1000</f>
        <v>0</v>
      </c>
    </row>
    <row r="4" spans="1:34" x14ac:dyDescent="0.2">
      <c r="B4" s="760" t="s">
        <v>5</v>
      </c>
      <c r="C4" s="45">
        <f>'Calculatie sheet'!W85</f>
        <v>942.37</v>
      </c>
      <c r="E4" s="760" t="s">
        <v>5</v>
      </c>
      <c r="H4" s="572">
        <f>C4*'Calculatie sheet'!$W$7</f>
        <v>0</v>
      </c>
      <c r="J4" s="760" t="s">
        <v>5</v>
      </c>
      <c r="K4" s="571">
        <f>(LOOKUP('Calculatie sheet'!$W$2,'Objectenoverzicht aantallen'!$A:$A,'Objectenoverzicht aantallen'!$C:$C)*'Calculatie sheet'!$W85+LOOKUP('Calculatie sheet'!$W$2,'Objectenoverzicht aantallen'!$A:$A,'Objectenoverzicht aantallen'!E:E)*'Calculatie sheet'!$W85)/1000</f>
        <v>0</v>
      </c>
      <c r="L4" s="571">
        <f>(LOOKUP('Calculatie sheet'!$W$2,'Objectenoverzicht aantallen'!$A:$A,'Objectenoverzicht aantallen'!$C:$C)*'Calculatie sheet'!$W85+LOOKUP('Calculatie sheet'!$E$2,'Objectenoverzicht aantallen'!$A:$A,'Objectenoverzicht aantallen'!E:E)*'Calculatie sheet'!$W85+LOOKUP('Calculatie sheet'!$E$2,'Objectenoverzicht aantallen'!$A:$A,'Objectenoverzicht aantallen'!F:F)*'Calculatie sheet'!$W85)/1000</f>
        <v>0</v>
      </c>
      <c r="M4" s="571">
        <f>(LOOKUP('Calculatie sheet'!$W$2,'Objectenoverzicht aantallen'!$A:$A,'Objectenoverzicht aantallen'!$C:$C)*'Calculatie sheet'!$W85+LOOKUP('Calculatie sheet'!$E$2,'Objectenoverzicht aantallen'!$A:$A,'Objectenoverzicht aantallen'!E:E)*'Calculatie sheet'!$W85+LOOKUP('Calculatie sheet'!$E$2,'Objectenoverzicht aantallen'!$A:$A,'Objectenoverzicht aantallen'!F:F)*'Calculatie sheet'!$W85+LOOKUP('Calculatie sheet'!$E$2,'Objectenoverzicht aantallen'!$A:$A,'Objectenoverzicht aantallen'!G:G)*'Calculatie sheet'!$W85)/1000</f>
        <v>0</v>
      </c>
      <c r="N4" s="571">
        <f>(LOOKUP('Calculatie sheet'!$W$2,'Objectenoverzicht aantallen'!$A:$A,'Objectenoverzicht aantallen'!$C:$C)*'Calculatie sheet'!$W85+LOOKUP('Calculatie sheet'!$E$2,'Objectenoverzicht aantallen'!$A:$A,'Objectenoverzicht aantallen'!E:E)*'Calculatie sheet'!$W85+LOOKUP('Calculatie sheet'!$E$2,'Objectenoverzicht aantallen'!$A:$A,'Objectenoverzicht aantallen'!F:F)*'Calculatie sheet'!$W85+LOOKUP('Calculatie sheet'!$E$2,'Objectenoverzicht aantallen'!$A:$A,'Objectenoverzicht aantallen'!G:G)*'Calculatie sheet'!$W85+LOOKUP('Calculatie sheet'!$E$2,'Objectenoverzicht aantallen'!$A:$A,'Objectenoverzicht aantallen'!H:H)*'Calculatie sheet'!$W85)/1000</f>
        <v>0</v>
      </c>
      <c r="O4" s="571">
        <f>(LOOKUP('Calculatie sheet'!$W$2,'Objectenoverzicht aantallen'!$A:$A,'Objectenoverzicht aantallen'!$C:$C)*'Calculatie sheet'!$W85+LOOKUP('Calculatie sheet'!$E$2,'Objectenoverzicht aantallen'!$A:$A,'Objectenoverzicht aantallen'!E:E)*'Calculatie sheet'!$W85+LOOKUP('Calculatie sheet'!$E$2,'Objectenoverzicht aantallen'!$A:$A,'Objectenoverzicht aantallen'!F:F)*'Calculatie sheet'!$W85+LOOKUP('Calculatie sheet'!$E$2,'Objectenoverzicht aantallen'!$A:$A,'Objectenoverzicht aantallen'!G:G)*'Calculatie sheet'!$W85+LOOKUP('Calculatie sheet'!$E$2,'Objectenoverzicht aantallen'!$A:$A,'Objectenoverzicht aantallen'!H:H)*'Calculatie sheet'!$W85+LOOKUP('Calculatie sheet'!$E$2,'Objectenoverzicht aantallen'!$A:$A,'Objectenoverzicht aantallen'!I:I)*'Calculatie sheet'!$W85)/1000</f>
        <v>0</v>
      </c>
      <c r="P4" s="571">
        <f>(LOOKUP('Calculatie sheet'!$W$2,'Objectenoverzicht aantallen'!$A:$A,'Objectenoverzicht aantallen'!$C:$C)*'Calculatie sheet'!$W85+LOOKUP('Calculatie sheet'!$E$2,'Objectenoverzicht aantallen'!$A:$A,'Objectenoverzicht aantallen'!E:E)*'Calculatie sheet'!$W85+LOOKUP('Calculatie sheet'!$E$2,'Objectenoverzicht aantallen'!$A:$A,'Objectenoverzicht aantallen'!F:F)*'Calculatie sheet'!$W85+LOOKUP('Calculatie sheet'!$E$2,'Objectenoverzicht aantallen'!$A:$A,'Objectenoverzicht aantallen'!G:G)*'Calculatie sheet'!$W85+LOOKUP('Calculatie sheet'!$E$2,'Objectenoverzicht aantallen'!$A:$A,'Objectenoverzicht aantallen'!H:H)*'Calculatie sheet'!$W85+LOOKUP('Calculatie sheet'!$E$2,'Objectenoverzicht aantallen'!$A:$A,'Objectenoverzicht aantallen'!I:I)*'Calculatie sheet'!$W85+LOOKUP('Calculatie sheet'!$E$2,'Objectenoverzicht aantallen'!$A:$A,'Objectenoverzicht aantallen'!J:J)*'Calculatie sheet'!$W85)/1000</f>
        <v>0</v>
      </c>
      <c r="Q4" s="571">
        <f>(LOOKUP('Calculatie sheet'!$W$2,'Objectenoverzicht aantallen'!$A:$A,'Objectenoverzicht aantallen'!$C:$C)*'Calculatie sheet'!$W85+LOOKUP('Calculatie sheet'!$E$2,'Objectenoverzicht aantallen'!$A:$A,'Objectenoverzicht aantallen'!E:E)*'Calculatie sheet'!$W85+LOOKUP('Calculatie sheet'!$E$2,'Objectenoverzicht aantallen'!$A:$A,'Objectenoverzicht aantallen'!F:F)*'Calculatie sheet'!$W85+LOOKUP('Calculatie sheet'!$E$2,'Objectenoverzicht aantallen'!$A:$A,'Objectenoverzicht aantallen'!G:G)*'Calculatie sheet'!$W85+LOOKUP('Calculatie sheet'!$E$2,'Objectenoverzicht aantallen'!$A:$A,'Objectenoverzicht aantallen'!H:H)*'Calculatie sheet'!$W85+LOOKUP('Calculatie sheet'!$E$2,'Objectenoverzicht aantallen'!$A:$A,'Objectenoverzicht aantallen'!I:I)*'Calculatie sheet'!$W85+LOOKUP('Calculatie sheet'!$E$2,'Objectenoverzicht aantallen'!$A:$A,'Objectenoverzicht aantallen'!J:J)*'Calculatie sheet'!$W85+LOOKUP('Calculatie sheet'!$E$2,'Objectenoverzicht aantallen'!$A:$A,'Objectenoverzicht aantallen'!K:K)*'Calculatie sheet'!$W85)/1000</f>
        <v>0</v>
      </c>
      <c r="R4" s="571">
        <f>(LOOKUP('Calculatie sheet'!$W$2,'Objectenoverzicht aantallen'!$A:$A,'Objectenoverzicht aantallen'!$C:$C)*'Calculatie sheet'!$W85+LOOKUP('Calculatie sheet'!$E$2,'Objectenoverzicht aantallen'!$A:$A,'Objectenoverzicht aantallen'!E:E)*'Calculatie sheet'!$W85+LOOKUP('Calculatie sheet'!$E$2,'Objectenoverzicht aantallen'!$A:$A,'Objectenoverzicht aantallen'!F:F)*'Calculatie sheet'!$W85+LOOKUP('Calculatie sheet'!$E$2,'Objectenoverzicht aantallen'!$A:$A,'Objectenoverzicht aantallen'!G:G)*'Calculatie sheet'!$W85+LOOKUP('Calculatie sheet'!$E$2,'Objectenoverzicht aantallen'!$A:$A,'Objectenoverzicht aantallen'!H:H)*'Calculatie sheet'!$W85+LOOKUP('Calculatie sheet'!$E$2,'Objectenoverzicht aantallen'!$A:$A,'Objectenoverzicht aantallen'!I:I)*'Calculatie sheet'!$W85+LOOKUP('Calculatie sheet'!$E$2,'Objectenoverzicht aantallen'!$A:$A,'Objectenoverzicht aantallen'!J:J)*'Calculatie sheet'!$W85+LOOKUP('Calculatie sheet'!$E$2,'Objectenoverzicht aantallen'!$A:$A,'Objectenoverzicht aantallen'!K:K)*'Calculatie sheet'!$W85+LOOKUP('Calculatie sheet'!$E$2,'Objectenoverzicht aantallen'!$A:$A,'Objectenoverzicht aantallen'!L:L)*'Calculatie sheet'!$W85)/1000</f>
        <v>0</v>
      </c>
      <c r="S4" s="571">
        <f>(LOOKUP('Calculatie sheet'!$W$2,'Objectenoverzicht aantallen'!$A:$A,'Objectenoverzicht aantallen'!$C:$C)*'Calculatie sheet'!$W85+LOOKUP('Calculatie sheet'!$E$2,'Objectenoverzicht aantallen'!$A:$A,'Objectenoverzicht aantallen'!E:E)*'Calculatie sheet'!$W85+LOOKUP('Calculatie sheet'!$E$2,'Objectenoverzicht aantallen'!$A:$A,'Objectenoverzicht aantallen'!F:F)*'Calculatie sheet'!$W85+LOOKUP('Calculatie sheet'!$E$2,'Objectenoverzicht aantallen'!$A:$A,'Objectenoverzicht aantallen'!G:G)*'Calculatie sheet'!$W85+LOOKUP('Calculatie sheet'!$E$2,'Objectenoverzicht aantallen'!$A:$A,'Objectenoverzicht aantallen'!H:H)*'Calculatie sheet'!$W85+LOOKUP('Calculatie sheet'!$E$2,'Objectenoverzicht aantallen'!$A:$A,'Objectenoverzicht aantallen'!I:I)*'Calculatie sheet'!$W85+LOOKUP('Calculatie sheet'!$E$2,'Objectenoverzicht aantallen'!$A:$A,'Objectenoverzicht aantallen'!J:J)*'Calculatie sheet'!$W85+LOOKUP('Calculatie sheet'!$E$2,'Objectenoverzicht aantallen'!$A:$A,'Objectenoverzicht aantallen'!K:K)*'Calculatie sheet'!$W85+LOOKUP('Calculatie sheet'!$E$2,'Objectenoverzicht aantallen'!$A:$A,'Objectenoverzicht aantallen'!L:L)*'Calculatie sheet'!$W85+LOOKUP('Calculatie sheet'!$E$2,'Objectenoverzicht aantallen'!$A:$A,'Objectenoverzicht aantallen'!M:M)*'Calculatie sheet'!$W85)/1000</f>
        <v>0</v>
      </c>
      <c r="T4" s="571">
        <f>(LOOKUP('Calculatie sheet'!$W$2,'Objectenoverzicht aantallen'!$A:$A,'Objectenoverzicht aantallen'!$C:$C)*'Calculatie sheet'!$W85+LOOKUP('Calculatie sheet'!$E$2,'Objectenoverzicht aantallen'!$A:$A,'Objectenoverzicht aantallen'!E:E)*'Calculatie sheet'!$W85+LOOKUP('Calculatie sheet'!$E$2,'Objectenoverzicht aantallen'!$A:$A,'Objectenoverzicht aantallen'!F:F)*'Calculatie sheet'!$W85+LOOKUP('Calculatie sheet'!$E$2,'Objectenoverzicht aantallen'!$A:$A,'Objectenoverzicht aantallen'!G:G)*'Calculatie sheet'!$W85+LOOKUP('Calculatie sheet'!$E$2,'Objectenoverzicht aantallen'!$A:$A,'Objectenoverzicht aantallen'!H:H)*'Calculatie sheet'!$W85+LOOKUP('Calculatie sheet'!$E$2,'Objectenoverzicht aantallen'!$A:$A,'Objectenoverzicht aantallen'!I:I)*'Calculatie sheet'!$W85+LOOKUP('Calculatie sheet'!$E$2,'Objectenoverzicht aantallen'!$A:$A,'Objectenoverzicht aantallen'!J:J)*'Calculatie sheet'!$W85+LOOKUP('Calculatie sheet'!$E$2,'Objectenoverzicht aantallen'!$A:$A,'Objectenoverzicht aantallen'!K:K)*'Calculatie sheet'!$W85+LOOKUP('Calculatie sheet'!$E$2,'Objectenoverzicht aantallen'!$A:$A,'Objectenoverzicht aantallen'!L:L)*'Calculatie sheet'!$W85+LOOKUP('Calculatie sheet'!$E$2,'Objectenoverzicht aantallen'!$A:$A,'Objectenoverzicht aantallen'!M:M)*'Calculatie sheet'!$W85+LOOKUP('Calculatie sheet'!$E$2,'Objectenoverzicht aantallen'!$A:$A,'Objectenoverzicht aantallen'!N:N)*'Calculatie sheet'!$W85)/1000</f>
        <v>0</v>
      </c>
      <c r="U4" s="571">
        <f>(LOOKUP('Calculatie sheet'!$W$2,'Objectenoverzicht aantallen'!$A:$A,'Objectenoverzicht aantallen'!$C:$C)*'Calculatie sheet'!$W85+LOOKUP('Calculatie sheet'!$E$2,'Objectenoverzicht aantallen'!$A:$A,'Objectenoverzicht aantallen'!E:E)*'Calculatie sheet'!$W85+LOOKUP('Calculatie sheet'!$E$2,'Objectenoverzicht aantallen'!$A:$A,'Objectenoverzicht aantallen'!F:F)*'Calculatie sheet'!$W85+LOOKUP('Calculatie sheet'!$E$2,'Objectenoverzicht aantallen'!$A:$A,'Objectenoverzicht aantallen'!G:G)*'Calculatie sheet'!$W85+LOOKUP('Calculatie sheet'!$E$2,'Objectenoverzicht aantallen'!$A:$A,'Objectenoverzicht aantallen'!H:H)*'Calculatie sheet'!$W85+LOOKUP('Calculatie sheet'!$E$2,'Objectenoverzicht aantallen'!$A:$A,'Objectenoverzicht aantallen'!I:I)*'Calculatie sheet'!$W85+LOOKUP('Calculatie sheet'!$E$2,'Objectenoverzicht aantallen'!$A:$A,'Objectenoverzicht aantallen'!J:J)*'Calculatie sheet'!$W85+LOOKUP('Calculatie sheet'!$E$2,'Objectenoverzicht aantallen'!$A:$A,'Objectenoverzicht aantallen'!K:K)*'Calculatie sheet'!$W85+LOOKUP('Calculatie sheet'!$E$2,'Objectenoverzicht aantallen'!$A:$A,'Objectenoverzicht aantallen'!L:L)*'Calculatie sheet'!$W85+LOOKUP('Calculatie sheet'!$E$2,'Objectenoverzicht aantallen'!$A:$A,'Objectenoverzicht aantallen'!M:M)*'Calculatie sheet'!$W85+LOOKUP('Calculatie sheet'!$E$2,'Objectenoverzicht aantallen'!$A:$A,'Objectenoverzicht aantallen'!N:N)*'Calculatie sheet'!$W85+LOOKUP('Calculatie sheet'!$E$2,'Objectenoverzicht aantallen'!$A:$A,'Objectenoverzicht aantallen'!O:O)*'Calculatie sheet'!$W85)/1000</f>
        <v>0</v>
      </c>
      <c r="W4" s="760" t="s">
        <v>5</v>
      </c>
      <c r="X4" s="571">
        <f>(LOOKUP('Calculatie sheet'!$W$2,'Objectenoverzicht aantallen'!$A:$A,'Objectenoverzicht aantallen'!Q:Q)*'Calculatie sheet'!$W$85)/1000</f>
        <v>0</v>
      </c>
      <c r="Y4" s="571">
        <f>(LOOKUP('Calculatie sheet'!$W$2,'Objectenoverzicht aantallen'!$A:$A,'Objectenoverzicht aantallen'!R:R)*'Calculatie sheet'!$W$85)/1000</f>
        <v>0</v>
      </c>
      <c r="Z4" s="571">
        <f>(LOOKUP('Calculatie sheet'!$W$2,'Objectenoverzicht aantallen'!$A:$A,'Objectenoverzicht aantallen'!S:S)*'Calculatie sheet'!$W$85)/1000</f>
        <v>0</v>
      </c>
      <c r="AA4" s="571">
        <f>(LOOKUP('Calculatie sheet'!$W$2,'Objectenoverzicht aantallen'!$A:$A,'Objectenoverzicht aantallen'!T:T)*'Calculatie sheet'!$W$85)/1000</f>
        <v>0</v>
      </c>
      <c r="AB4" s="571">
        <f>(LOOKUP('Calculatie sheet'!$W$2,'Objectenoverzicht aantallen'!$A:$A,'Objectenoverzicht aantallen'!U:U)*'Calculatie sheet'!$W$85)/1000</f>
        <v>0</v>
      </c>
      <c r="AC4" s="571">
        <f>(LOOKUP('Calculatie sheet'!$W$2,'Objectenoverzicht aantallen'!$A:$A,'Objectenoverzicht aantallen'!V:V)*'Calculatie sheet'!$W$85)/1000</f>
        <v>0</v>
      </c>
      <c r="AD4" s="571">
        <f>(LOOKUP('Calculatie sheet'!$W$2,'Objectenoverzicht aantallen'!$A:$A,'Objectenoverzicht aantallen'!W:W)*'Calculatie sheet'!$W$85)/1000</f>
        <v>0</v>
      </c>
      <c r="AE4" s="571">
        <f>(LOOKUP('Calculatie sheet'!$W$2,'Objectenoverzicht aantallen'!$A:$A,'Objectenoverzicht aantallen'!X:X)*'Calculatie sheet'!$W$85)/1000</f>
        <v>0</v>
      </c>
      <c r="AF4" s="571">
        <f>(LOOKUP('Calculatie sheet'!$W$2,'Objectenoverzicht aantallen'!$A:$A,'Objectenoverzicht aantallen'!X:X)*'Calculatie sheet'!$W$85)/1000</f>
        <v>0</v>
      </c>
      <c r="AG4" s="571">
        <f>(LOOKUP('Calculatie sheet'!$W$2,'Objectenoverzicht aantallen'!$A:$A,'Objectenoverzicht aantallen'!Z:Z)*'Calculatie sheet'!$W$85)/1000</f>
        <v>0</v>
      </c>
      <c r="AH4" s="571">
        <f>(LOOKUP('Calculatie sheet'!$W$2,'Objectenoverzicht aantallen'!$A:$A,'Objectenoverzicht aantallen'!AA:AA)*'Calculatie sheet'!$W$85)/1000</f>
        <v>0</v>
      </c>
    </row>
    <row r="5" spans="1:34" x14ac:dyDescent="0.2">
      <c r="B5" s="577" t="s">
        <v>673</v>
      </c>
      <c r="C5" s="45">
        <f>'Calculatie sheet'!W86</f>
        <v>-157.63000000000002</v>
      </c>
      <c r="E5" s="577" t="s">
        <v>673</v>
      </c>
      <c r="H5" s="572">
        <f>C5*'Calculatie sheet'!$W$7</f>
        <v>0</v>
      </c>
      <c r="J5" s="577" t="s">
        <v>673</v>
      </c>
      <c r="K5" s="571">
        <f>(LOOKUP('Calculatie sheet'!$W$2,'Objectenoverzicht aantallen'!$A:$A,'Objectenoverzicht aantallen'!$C:$C)*'Calculatie sheet'!$W86+LOOKUP('Calculatie sheet'!$W$2,'Objectenoverzicht aantallen'!$A:$A,'Objectenoverzicht aantallen'!E:E)*'Calculatie sheet'!$W86)/1000</f>
        <v>0</v>
      </c>
      <c r="L5" s="571">
        <f>(LOOKUP('Calculatie sheet'!$W$2,'Objectenoverzicht aantallen'!$A:$A,'Objectenoverzicht aantallen'!$C:$C)*'Calculatie sheet'!$W86+LOOKUP('Calculatie sheet'!$E$2,'Objectenoverzicht aantallen'!$A:$A,'Objectenoverzicht aantallen'!E:E)*'Calculatie sheet'!$W86+LOOKUP('Calculatie sheet'!$E$2,'Objectenoverzicht aantallen'!$A:$A,'Objectenoverzicht aantallen'!F:F)*'Calculatie sheet'!$W86)/1000</f>
        <v>0</v>
      </c>
      <c r="M5" s="571">
        <f>(LOOKUP('Calculatie sheet'!$W$2,'Objectenoverzicht aantallen'!$A:$A,'Objectenoverzicht aantallen'!$C:$C)*'Calculatie sheet'!$W86+LOOKUP('Calculatie sheet'!$E$2,'Objectenoverzicht aantallen'!$A:$A,'Objectenoverzicht aantallen'!E:E)*'Calculatie sheet'!$W86+LOOKUP('Calculatie sheet'!$E$2,'Objectenoverzicht aantallen'!$A:$A,'Objectenoverzicht aantallen'!F:F)*'Calculatie sheet'!$W86+LOOKUP('Calculatie sheet'!$E$2,'Objectenoverzicht aantallen'!$A:$A,'Objectenoverzicht aantallen'!G:G)*'Calculatie sheet'!$W86)/1000</f>
        <v>0</v>
      </c>
      <c r="N5" s="571">
        <f>(LOOKUP('Calculatie sheet'!$W$2,'Objectenoverzicht aantallen'!$A:$A,'Objectenoverzicht aantallen'!$C:$C)*'Calculatie sheet'!$W86+LOOKUP('Calculatie sheet'!$E$2,'Objectenoverzicht aantallen'!$A:$A,'Objectenoverzicht aantallen'!E:E)*'Calculatie sheet'!$W86+LOOKUP('Calculatie sheet'!$E$2,'Objectenoverzicht aantallen'!$A:$A,'Objectenoverzicht aantallen'!F:F)*'Calculatie sheet'!$W86+LOOKUP('Calculatie sheet'!$E$2,'Objectenoverzicht aantallen'!$A:$A,'Objectenoverzicht aantallen'!G:G)*'Calculatie sheet'!$W86+LOOKUP('Calculatie sheet'!$E$2,'Objectenoverzicht aantallen'!$A:$A,'Objectenoverzicht aantallen'!H:H)*'Calculatie sheet'!$W86)/1000</f>
        <v>0</v>
      </c>
      <c r="O5" s="571">
        <f>(LOOKUP('Calculatie sheet'!$W$2,'Objectenoverzicht aantallen'!$A:$A,'Objectenoverzicht aantallen'!$C:$C)*'Calculatie sheet'!$W86+LOOKUP('Calculatie sheet'!$E$2,'Objectenoverzicht aantallen'!$A:$A,'Objectenoverzicht aantallen'!E:E)*'Calculatie sheet'!$W86+LOOKUP('Calculatie sheet'!$E$2,'Objectenoverzicht aantallen'!$A:$A,'Objectenoverzicht aantallen'!F:F)*'Calculatie sheet'!$W86+LOOKUP('Calculatie sheet'!$E$2,'Objectenoverzicht aantallen'!$A:$A,'Objectenoverzicht aantallen'!G:G)*'Calculatie sheet'!$W86+LOOKUP('Calculatie sheet'!$E$2,'Objectenoverzicht aantallen'!$A:$A,'Objectenoverzicht aantallen'!H:H)*'Calculatie sheet'!$W86+LOOKUP('Calculatie sheet'!$E$2,'Objectenoverzicht aantallen'!$A:$A,'Objectenoverzicht aantallen'!I:I)*'Calculatie sheet'!$W86)/1000</f>
        <v>0</v>
      </c>
      <c r="P5" s="571">
        <f>(LOOKUP('Calculatie sheet'!$W$2,'Objectenoverzicht aantallen'!$A:$A,'Objectenoverzicht aantallen'!$C:$C)*'Calculatie sheet'!$W86+LOOKUP('Calculatie sheet'!$E$2,'Objectenoverzicht aantallen'!$A:$A,'Objectenoverzicht aantallen'!E:E)*'Calculatie sheet'!$W86+LOOKUP('Calculatie sheet'!$E$2,'Objectenoverzicht aantallen'!$A:$A,'Objectenoverzicht aantallen'!F:F)*'Calculatie sheet'!$W86+LOOKUP('Calculatie sheet'!$E$2,'Objectenoverzicht aantallen'!$A:$A,'Objectenoverzicht aantallen'!G:G)*'Calculatie sheet'!$W86+LOOKUP('Calculatie sheet'!$E$2,'Objectenoverzicht aantallen'!$A:$A,'Objectenoverzicht aantallen'!H:H)*'Calculatie sheet'!$W86+LOOKUP('Calculatie sheet'!$E$2,'Objectenoverzicht aantallen'!$A:$A,'Objectenoverzicht aantallen'!I:I)*'Calculatie sheet'!$W86+LOOKUP('Calculatie sheet'!$E$2,'Objectenoverzicht aantallen'!$A:$A,'Objectenoverzicht aantallen'!J:J)*'Calculatie sheet'!$W86)/1000</f>
        <v>0</v>
      </c>
      <c r="Q5" s="571">
        <f>(LOOKUP('Calculatie sheet'!$W$2,'Objectenoverzicht aantallen'!$A:$A,'Objectenoverzicht aantallen'!$C:$C)*'Calculatie sheet'!$W86+LOOKUP('Calculatie sheet'!$E$2,'Objectenoverzicht aantallen'!$A:$A,'Objectenoverzicht aantallen'!E:E)*'Calculatie sheet'!$W86+LOOKUP('Calculatie sheet'!$E$2,'Objectenoverzicht aantallen'!$A:$A,'Objectenoverzicht aantallen'!F:F)*'Calculatie sheet'!$W86+LOOKUP('Calculatie sheet'!$E$2,'Objectenoverzicht aantallen'!$A:$A,'Objectenoverzicht aantallen'!G:G)*'Calculatie sheet'!$W86+LOOKUP('Calculatie sheet'!$E$2,'Objectenoverzicht aantallen'!$A:$A,'Objectenoverzicht aantallen'!H:H)*'Calculatie sheet'!$W86+LOOKUP('Calculatie sheet'!$E$2,'Objectenoverzicht aantallen'!$A:$A,'Objectenoverzicht aantallen'!I:I)*'Calculatie sheet'!$W86+LOOKUP('Calculatie sheet'!$E$2,'Objectenoverzicht aantallen'!$A:$A,'Objectenoverzicht aantallen'!J:J)*'Calculatie sheet'!$W86+LOOKUP('Calculatie sheet'!$E$2,'Objectenoverzicht aantallen'!$A:$A,'Objectenoverzicht aantallen'!K:K)*'Calculatie sheet'!$W86)/1000</f>
        <v>0</v>
      </c>
      <c r="R5" s="571">
        <f>(LOOKUP('Calculatie sheet'!$W$2,'Objectenoverzicht aantallen'!$A:$A,'Objectenoverzicht aantallen'!$C:$C)*'Calculatie sheet'!$W86+LOOKUP('Calculatie sheet'!$E$2,'Objectenoverzicht aantallen'!$A:$A,'Objectenoverzicht aantallen'!E:E)*'Calculatie sheet'!$W86+LOOKUP('Calculatie sheet'!$E$2,'Objectenoverzicht aantallen'!$A:$A,'Objectenoverzicht aantallen'!F:F)*'Calculatie sheet'!$W86+LOOKUP('Calculatie sheet'!$E$2,'Objectenoverzicht aantallen'!$A:$A,'Objectenoverzicht aantallen'!G:G)*'Calculatie sheet'!$W86+LOOKUP('Calculatie sheet'!$E$2,'Objectenoverzicht aantallen'!$A:$A,'Objectenoverzicht aantallen'!H:H)*'Calculatie sheet'!$W86+LOOKUP('Calculatie sheet'!$E$2,'Objectenoverzicht aantallen'!$A:$A,'Objectenoverzicht aantallen'!I:I)*'Calculatie sheet'!$W86+LOOKUP('Calculatie sheet'!$E$2,'Objectenoverzicht aantallen'!$A:$A,'Objectenoverzicht aantallen'!J:J)*'Calculatie sheet'!$W86+LOOKUP('Calculatie sheet'!$E$2,'Objectenoverzicht aantallen'!$A:$A,'Objectenoverzicht aantallen'!K:K)*'Calculatie sheet'!$W86+LOOKUP('Calculatie sheet'!$E$2,'Objectenoverzicht aantallen'!$A:$A,'Objectenoverzicht aantallen'!L:L)*'Calculatie sheet'!$W86)/1000</f>
        <v>0</v>
      </c>
      <c r="S5" s="571">
        <f>(LOOKUP('Calculatie sheet'!$W$2,'Objectenoverzicht aantallen'!$A:$A,'Objectenoverzicht aantallen'!$C:$C)*'Calculatie sheet'!$W86+LOOKUP('Calculatie sheet'!$E$2,'Objectenoverzicht aantallen'!$A:$A,'Objectenoverzicht aantallen'!E:E)*'Calculatie sheet'!$W86+LOOKUP('Calculatie sheet'!$E$2,'Objectenoverzicht aantallen'!$A:$A,'Objectenoverzicht aantallen'!F:F)*'Calculatie sheet'!$W86+LOOKUP('Calculatie sheet'!$E$2,'Objectenoverzicht aantallen'!$A:$A,'Objectenoverzicht aantallen'!G:G)*'Calculatie sheet'!$W86+LOOKUP('Calculatie sheet'!$E$2,'Objectenoverzicht aantallen'!$A:$A,'Objectenoverzicht aantallen'!H:H)*'Calculatie sheet'!$W86+LOOKUP('Calculatie sheet'!$E$2,'Objectenoverzicht aantallen'!$A:$A,'Objectenoverzicht aantallen'!I:I)*'Calculatie sheet'!$W86+LOOKUP('Calculatie sheet'!$E$2,'Objectenoverzicht aantallen'!$A:$A,'Objectenoverzicht aantallen'!J:J)*'Calculatie sheet'!$W86+LOOKUP('Calculatie sheet'!$E$2,'Objectenoverzicht aantallen'!$A:$A,'Objectenoverzicht aantallen'!K:K)*'Calculatie sheet'!$W86+LOOKUP('Calculatie sheet'!$E$2,'Objectenoverzicht aantallen'!$A:$A,'Objectenoverzicht aantallen'!L:L)*'Calculatie sheet'!$W86+LOOKUP('Calculatie sheet'!$E$2,'Objectenoverzicht aantallen'!$A:$A,'Objectenoverzicht aantallen'!M:M)*'Calculatie sheet'!$W86)/1000</f>
        <v>0</v>
      </c>
      <c r="T5" s="571">
        <f>(LOOKUP('Calculatie sheet'!$W$2,'Objectenoverzicht aantallen'!$A:$A,'Objectenoverzicht aantallen'!$C:$C)*'Calculatie sheet'!$W86+LOOKUP('Calculatie sheet'!$E$2,'Objectenoverzicht aantallen'!$A:$A,'Objectenoverzicht aantallen'!E:E)*'Calculatie sheet'!$W86+LOOKUP('Calculatie sheet'!$E$2,'Objectenoverzicht aantallen'!$A:$A,'Objectenoverzicht aantallen'!F:F)*'Calculatie sheet'!$W86+LOOKUP('Calculatie sheet'!$E$2,'Objectenoverzicht aantallen'!$A:$A,'Objectenoverzicht aantallen'!G:G)*'Calculatie sheet'!$W86+LOOKUP('Calculatie sheet'!$E$2,'Objectenoverzicht aantallen'!$A:$A,'Objectenoverzicht aantallen'!H:H)*'Calculatie sheet'!$W86+LOOKUP('Calculatie sheet'!$E$2,'Objectenoverzicht aantallen'!$A:$A,'Objectenoverzicht aantallen'!I:I)*'Calculatie sheet'!$W86+LOOKUP('Calculatie sheet'!$E$2,'Objectenoverzicht aantallen'!$A:$A,'Objectenoverzicht aantallen'!J:J)*'Calculatie sheet'!$W86+LOOKUP('Calculatie sheet'!$E$2,'Objectenoverzicht aantallen'!$A:$A,'Objectenoverzicht aantallen'!K:K)*'Calculatie sheet'!$W86+LOOKUP('Calculatie sheet'!$E$2,'Objectenoverzicht aantallen'!$A:$A,'Objectenoverzicht aantallen'!L:L)*'Calculatie sheet'!$W86+LOOKUP('Calculatie sheet'!$E$2,'Objectenoverzicht aantallen'!$A:$A,'Objectenoverzicht aantallen'!M:M)*'Calculatie sheet'!$W86+LOOKUP('Calculatie sheet'!$E$2,'Objectenoverzicht aantallen'!$A:$A,'Objectenoverzicht aantallen'!N:N)*'Calculatie sheet'!$W86)/1000</f>
        <v>0</v>
      </c>
      <c r="U5" s="571">
        <f>(LOOKUP('Calculatie sheet'!$W$2,'Objectenoverzicht aantallen'!$A:$A,'Objectenoverzicht aantallen'!$C:$C)*'Calculatie sheet'!$W86+LOOKUP('Calculatie sheet'!$E$2,'Objectenoverzicht aantallen'!$A:$A,'Objectenoverzicht aantallen'!E:E)*'Calculatie sheet'!$W86+LOOKUP('Calculatie sheet'!$E$2,'Objectenoverzicht aantallen'!$A:$A,'Objectenoverzicht aantallen'!F:F)*'Calculatie sheet'!$W86+LOOKUP('Calculatie sheet'!$E$2,'Objectenoverzicht aantallen'!$A:$A,'Objectenoverzicht aantallen'!G:G)*'Calculatie sheet'!$W86+LOOKUP('Calculatie sheet'!$E$2,'Objectenoverzicht aantallen'!$A:$A,'Objectenoverzicht aantallen'!H:H)*'Calculatie sheet'!$W86+LOOKUP('Calculatie sheet'!$E$2,'Objectenoverzicht aantallen'!$A:$A,'Objectenoverzicht aantallen'!I:I)*'Calculatie sheet'!$W86+LOOKUP('Calculatie sheet'!$E$2,'Objectenoverzicht aantallen'!$A:$A,'Objectenoverzicht aantallen'!J:J)*'Calculatie sheet'!$W86+LOOKUP('Calculatie sheet'!$E$2,'Objectenoverzicht aantallen'!$A:$A,'Objectenoverzicht aantallen'!K:K)*'Calculatie sheet'!$W86+LOOKUP('Calculatie sheet'!$E$2,'Objectenoverzicht aantallen'!$A:$A,'Objectenoverzicht aantallen'!L:L)*'Calculatie sheet'!$W86+LOOKUP('Calculatie sheet'!$E$2,'Objectenoverzicht aantallen'!$A:$A,'Objectenoverzicht aantallen'!M:M)*'Calculatie sheet'!$W86+LOOKUP('Calculatie sheet'!$E$2,'Objectenoverzicht aantallen'!$A:$A,'Objectenoverzicht aantallen'!N:N)*'Calculatie sheet'!$W86+LOOKUP('Calculatie sheet'!$E$2,'Objectenoverzicht aantallen'!$A:$A,'Objectenoverzicht aantallen'!O:O)*'Calculatie sheet'!$W86)/1000</f>
        <v>0</v>
      </c>
      <c r="W5" s="577" t="s">
        <v>673</v>
      </c>
      <c r="X5" s="571">
        <f>(LOOKUP('Calculatie sheet'!$W$2,'Objectenoverzicht aantallen'!$A:$A,'Objectenoverzicht aantallen'!Q:Q)*'Calculatie sheet'!$W$86)/1000</f>
        <v>0</v>
      </c>
      <c r="Y5" s="571">
        <f>(LOOKUP('Calculatie sheet'!$W$2,'Objectenoverzicht aantallen'!$A:$A,'Objectenoverzicht aantallen'!R:R)*'Calculatie sheet'!$W$86)/1000</f>
        <v>0</v>
      </c>
      <c r="Z5" s="571">
        <f>(LOOKUP('Calculatie sheet'!$W$2,'Objectenoverzicht aantallen'!$A:$A,'Objectenoverzicht aantallen'!S:S)*'Calculatie sheet'!$W$86)/1000</f>
        <v>0</v>
      </c>
      <c r="AA5" s="571">
        <f>(LOOKUP('Calculatie sheet'!$W$2,'Objectenoverzicht aantallen'!$A:$A,'Objectenoverzicht aantallen'!T:T)*'Calculatie sheet'!$W$86)/1000</f>
        <v>0</v>
      </c>
      <c r="AB5" s="571">
        <f>(LOOKUP('Calculatie sheet'!$W$2,'Objectenoverzicht aantallen'!$A:$A,'Objectenoverzicht aantallen'!U:U)*'Calculatie sheet'!$W$86)/1000</f>
        <v>0</v>
      </c>
      <c r="AC5" s="571">
        <f>(LOOKUP('Calculatie sheet'!$W$2,'Objectenoverzicht aantallen'!$A:$A,'Objectenoverzicht aantallen'!V:V)*'Calculatie sheet'!$W$86)/1000</f>
        <v>0</v>
      </c>
      <c r="AD5" s="571">
        <f>(LOOKUP('Calculatie sheet'!$W$2,'Objectenoverzicht aantallen'!$A:$A,'Objectenoverzicht aantallen'!W:W)*'Calculatie sheet'!$W$86)/1000</f>
        <v>0</v>
      </c>
      <c r="AE5" s="571">
        <f>(LOOKUP('Calculatie sheet'!$W$2,'Objectenoverzicht aantallen'!$A:$A,'Objectenoverzicht aantallen'!X:X)*'Calculatie sheet'!$W$86)/1000</f>
        <v>0</v>
      </c>
      <c r="AF5" s="571">
        <f>(LOOKUP('Calculatie sheet'!$W$2,'Objectenoverzicht aantallen'!$A:$A,'Objectenoverzicht aantallen'!X:X)*'Calculatie sheet'!$W$86)/1000</f>
        <v>0</v>
      </c>
      <c r="AG5" s="571">
        <f>(LOOKUP('Calculatie sheet'!$W$2,'Objectenoverzicht aantallen'!$A:$A,'Objectenoverzicht aantallen'!Z:Z)*'Calculatie sheet'!$W$86)/1000</f>
        <v>0</v>
      </c>
      <c r="AH5" s="571">
        <f>(LOOKUP('Calculatie sheet'!$W$2,'Objectenoverzicht aantallen'!$A:$A,'Objectenoverzicht aantallen'!AA:AA)*'Calculatie sheet'!$W$86)/1000</f>
        <v>0</v>
      </c>
    </row>
  </sheetData>
  <pageMargins left="0.7" right="0.7" top="0.75" bottom="0.75" header="0.3" footer="0.3"/>
  <pageSetup paperSize="9" orientation="portrait" horizontalDpi="0" verticalDpi="0"/>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1C3F4-26C1-3F40-8E97-68D9398973D5}">
  <dimension ref="A1:AH5"/>
  <sheetViews>
    <sheetView zoomScale="70" zoomScaleNormal="70" workbookViewId="0">
      <selection activeCell="W2" sqref="W2:W5"/>
    </sheetView>
  </sheetViews>
  <sheetFormatPr baseColWidth="10" defaultColWidth="11" defaultRowHeight="16" x14ac:dyDescent="0.2"/>
  <cols>
    <col min="1" max="1" width="27.33203125" bestFit="1" customWidth="1"/>
    <col min="11" max="21" width="12.1640625" bestFit="1" customWidth="1"/>
  </cols>
  <sheetData>
    <row r="1" spans="1:34" x14ac:dyDescent="0.2">
      <c r="A1" s="149" t="str">
        <f>'Calculatie sheet'!X3</f>
        <v>Fietspaden (asfalt)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sheet'!X83</f>
        <v>42.323003692612673</v>
      </c>
      <c r="E2" s="758" t="s">
        <v>965</v>
      </c>
      <c r="H2" s="572">
        <f>C2*'Calculatie sheet'!$X$7</f>
        <v>0</v>
      </c>
      <c r="J2" s="758" t="s">
        <v>965</v>
      </c>
      <c r="K2" s="571">
        <f>(LOOKUP('Calculatie sheet'!$X$2,'Objectenoverzicht aantallen'!$A:$A,'Objectenoverzicht aantallen'!$C:$C)*'Calculatie sheet'!$X83+LOOKUP('Calculatie sheet'!$E$2,'Objectenoverzicht aantallen'!$A:$A,'Objectenoverzicht aantallen'!E:E)*'Calculatie sheet'!$X83)/1000</f>
        <v>0</v>
      </c>
      <c r="L2" s="571">
        <f>(LOOKUP('Calculatie sheet'!$X$2,'Objectenoverzicht aantallen'!$A:$A,'Objectenoverzicht aantallen'!$C:$C)*'Calculatie sheet'!$X83+LOOKUP('Calculatie sheet'!$E$2,'Objectenoverzicht aantallen'!$A:$A,'Objectenoverzicht aantallen'!E:E)*'Calculatie sheet'!$X83+LOOKUP('Calculatie sheet'!$E$2,'Objectenoverzicht aantallen'!$A:$A,'Objectenoverzicht aantallen'!F:F)*'Calculatie sheet'!$X83)/1000</f>
        <v>0</v>
      </c>
      <c r="M2" s="571">
        <f>(LOOKUP('Calculatie sheet'!$X$2,'Objectenoverzicht aantallen'!$A:$A,'Objectenoverzicht aantallen'!$C:$C)*'Calculatie sheet'!$X83+LOOKUP('Calculatie sheet'!$E$2,'Objectenoverzicht aantallen'!$A:$A,'Objectenoverzicht aantallen'!E:E)*'Calculatie sheet'!$X83+LOOKUP('Calculatie sheet'!$E$2,'Objectenoverzicht aantallen'!$A:$A,'Objectenoverzicht aantallen'!F:F)*'Calculatie sheet'!$X83+LOOKUP('Calculatie sheet'!$E$2,'Objectenoverzicht aantallen'!$A:$A,'Objectenoverzicht aantallen'!G:G)*'Calculatie sheet'!$X83)/1000</f>
        <v>0</v>
      </c>
      <c r="N2" s="571">
        <f>(LOOKUP('Calculatie sheet'!$X$2,'Objectenoverzicht aantallen'!$A:$A,'Objectenoverzicht aantallen'!$C:$C)*'Calculatie sheet'!$X83+LOOKUP('Calculatie sheet'!$E$2,'Objectenoverzicht aantallen'!$A:$A,'Objectenoverzicht aantallen'!E:E)*'Calculatie sheet'!$X83+LOOKUP('Calculatie sheet'!$E$2,'Objectenoverzicht aantallen'!$A:$A,'Objectenoverzicht aantallen'!F:F)*'Calculatie sheet'!$X83+LOOKUP('Calculatie sheet'!$E$2,'Objectenoverzicht aantallen'!$A:$A,'Objectenoverzicht aantallen'!G:G)*'Calculatie sheet'!$X83+LOOKUP('Calculatie sheet'!$E$2,'Objectenoverzicht aantallen'!$A:$A,'Objectenoverzicht aantallen'!H:H)*'Calculatie sheet'!$X83)/1000</f>
        <v>0</v>
      </c>
      <c r="O2" s="571">
        <f>(LOOKUP('Calculatie sheet'!$X$2,'Objectenoverzicht aantallen'!$A:$A,'Objectenoverzicht aantallen'!$C:$C)*'Calculatie sheet'!$X83+LOOKUP('Calculatie sheet'!$E$2,'Objectenoverzicht aantallen'!$A:$A,'Objectenoverzicht aantallen'!E:E)*'Calculatie sheet'!$X83+LOOKUP('Calculatie sheet'!$E$2,'Objectenoverzicht aantallen'!$A:$A,'Objectenoverzicht aantallen'!F:F)*'Calculatie sheet'!$X83+LOOKUP('Calculatie sheet'!$E$2,'Objectenoverzicht aantallen'!$A:$A,'Objectenoverzicht aantallen'!G:G)*'Calculatie sheet'!$X83+LOOKUP('Calculatie sheet'!$E$2,'Objectenoverzicht aantallen'!$A:$A,'Objectenoverzicht aantallen'!H:H)*'Calculatie sheet'!$X83+LOOKUP('Calculatie sheet'!$E$2,'Objectenoverzicht aantallen'!$A:$A,'Objectenoverzicht aantallen'!I:I)*'Calculatie sheet'!$X83)/1000</f>
        <v>0</v>
      </c>
      <c r="P2" s="571">
        <f>(LOOKUP('Calculatie sheet'!$X$2,'Objectenoverzicht aantallen'!$A:$A,'Objectenoverzicht aantallen'!$C:$C)*'Calculatie sheet'!$X83+LOOKUP('Calculatie sheet'!$E$2,'Objectenoverzicht aantallen'!$A:$A,'Objectenoverzicht aantallen'!E:E)*'Calculatie sheet'!$X83+LOOKUP('Calculatie sheet'!$E$2,'Objectenoverzicht aantallen'!$A:$A,'Objectenoverzicht aantallen'!F:F)*'Calculatie sheet'!$X83+LOOKUP('Calculatie sheet'!$E$2,'Objectenoverzicht aantallen'!$A:$A,'Objectenoverzicht aantallen'!G:G)*'Calculatie sheet'!$X83+LOOKUP('Calculatie sheet'!$E$2,'Objectenoverzicht aantallen'!$A:$A,'Objectenoverzicht aantallen'!H:H)*'Calculatie sheet'!$X83+LOOKUP('Calculatie sheet'!$E$2,'Objectenoverzicht aantallen'!$A:$A,'Objectenoverzicht aantallen'!I:I)*'Calculatie sheet'!$X83+LOOKUP('Calculatie sheet'!$E$2,'Objectenoverzicht aantallen'!$A:$A,'Objectenoverzicht aantallen'!J:J)*'Calculatie sheet'!$X83)/1000</f>
        <v>0</v>
      </c>
      <c r="Q2" s="571">
        <f>(LOOKUP('Calculatie sheet'!$X$2,'Objectenoverzicht aantallen'!$A:$A,'Objectenoverzicht aantallen'!$C:$C)*'Calculatie sheet'!$X83+LOOKUP('Calculatie sheet'!$E$2,'Objectenoverzicht aantallen'!$A:$A,'Objectenoverzicht aantallen'!E:E)*'Calculatie sheet'!$X83+LOOKUP('Calculatie sheet'!$E$2,'Objectenoverzicht aantallen'!$A:$A,'Objectenoverzicht aantallen'!F:F)*'Calculatie sheet'!$X83+LOOKUP('Calculatie sheet'!$E$2,'Objectenoverzicht aantallen'!$A:$A,'Objectenoverzicht aantallen'!G:G)*'Calculatie sheet'!$X83+LOOKUP('Calculatie sheet'!$E$2,'Objectenoverzicht aantallen'!$A:$A,'Objectenoverzicht aantallen'!H:H)*'Calculatie sheet'!$X83+LOOKUP('Calculatie sheet'!$E$2,'Objectenoverzicht aantallen'!$A:$A,'Objectenoverzicht aantallen'!I:I)*'Calculatie sheet'!$X83+LOOKUP('Calculatie sheet'!$E$2,'Objectenoverzicht aantallen'!$A:$A,'Objectenoverzicht aantallen'!J:J)*'Calculatie sheet'!$X83+LOOKUP('Calculatie sheet'!$E$2,'Objectenoverzicht aantallen'!$A:$A,'Objectenoverzicht aantallen'!K:K)*'Calculatie sheet'!$X83)/1000</f>
        <v>0</v>
      </c>
      <c r="R2" s="571">
        <f>(LOOKUP('Calculatie sheet'!$X$2,'Objectenoverzicht aantallen'!$A:$A,'Objectenoverzicht aantallen'!$C:$C)*'Calculatie sheet'!$X83+LOOKUP('Calculatie sheet'!$E$2,'Objectenoverzicht aantallen'!$A:$A,'Objectenoverzicht aantallen'!E:E)*'Calculatie sheet'!$X83+LOOKUP('Calculatie sheet'!$E$2,'Objectenoverzicht aantallen'!$A:$A,'Objectenoverzicht aantallen'!F:F)*'Calculatie sheet'!$X83+LOOKUP('Calculatie sheet'!$E$2,'Objectenoverzicht aantallen'!$A:$A,'Objectenoverzicht aantallen'!G:G)*'Calculatie sheet'!$X83+LOOKUP('Calculatie sheet'!$E$2,'Objectenoverzicht aantallen'!$A:$A,'Objectenoverzicht aantallen'!H:H)*'Calculatie sheet'!$X83+LOOKUP('Calculatie sheet'!$E$2,'Objectenoverzicht aantallen'!$A:$A,'Objectenoverzicht aantallen'!I:I)*'Calculatie sheet'!$X83+LOOKUP('Calculatie sheet'!$E$2,'Objectenoverzicht aantallen'!$A:$A,'Objectenoverzicht aantallen'!J:J)*'Calculatie sheet'!$X83+LOOKUP('Calculatie sheet'!$E$2,'Objectenoverzicht aantallen'!$A:$A,'Objectenoverzicht aantallen'!K:K)*'Calculatie sheet'!$X83+LOOKUP('Calculatie sheet'!$E$2,'Objectenoverzicht aantallen'!$A:$A,'Objectenoverzicht aantallen'!L:L)*'Calculatie sheet'!$X83)/1000</f>
        <v>0</v>
      </c>
      <c r="S2" s="571">
        <f>(LOOKUP('Calculatie sheet'!$X$2,'Objectenoverzicht aantallen'!$A:$A,'Objectenoverzicht aantallen'!$C:$C)*'Calculatie sheet'!$X83+LOOKUP('Calculatie sheet'!$E$2,'Objectenoverzicht aantallen'!$A:$A,'Objectenoverzicht aantallen'!E:E)*'Calculatie sheet'!$X83+LOOKUP('Calculatie sheet'!$E$2,'Objectenoverzicht aantallen'!$A:$A,'Objectenoverzicht aantallen'!F:F)*'Calculatie sheet'!$X83+LOOKUP('Calculatie sheet'!$E$2,'Objectenoverzicht aantallen'!$A:$A,'Objectenoverzicht aantallen'!G:G)*'Calculatie sheet'!$X83+LOOKUP('Calculatie sheet'!$E$2,'Objectenoverzicht aantallen'!$A:$A,'Objectenoverzicht aantallen'!H:H)*'Calculatie sheet'!$X83+LOOKUP('Calculatie sheet'!$E$2,'Objectenoverzicht aantallen'!$A:$A,'Objectenoverzicht aantallen'!I:I)*'Calculatie sheet'!$X83+LOOKUP('Calculatie sheet'!$E$2,'Objectenoverzicht aantallen'!$A:$A,'Objectenoverzicht aantallen'!J:J)*'Calculatie sheet'!$X83+LOOKUP('Calculatie sheet'!$E$2,'Objectenoverzicht aantallen'!$A:$A,'Objectenoverzicht aantallen'!K:K)*'Calculatie sheet'!$X83+LOOKUP('Calculatie sheet'!$E$2,'Objectenoverzicht aantallen'!$A:$A,'Objectenoverzicht aantallen'!L:L)*'Calculatie sheet'!$X83+LOOKUP('Calculatie sheet'!$E$2,'Objectenoverzicht aantallen'!$A:$A,'Objectenoverzicht aantallen'!M:M)*'Calculatie sheet'!$X83)/1000</f>
        <v>0</v>
      </c>
      <c r="T2" s="571">
        <f>(LOOKUP('Calculatie sheet'!$X$2,'Objectenoverzicht aantallen'!$A:$A,'Objectenoverzicht aantallen'!$C:$C)*'Calculatie sheet'!$X83+LOOKUP('Calculatie sheet'!$E$2,'Objectenoverzicht aantallen'!$A:$A,'Objectenoverzicht aantallen'!E:E)*'Calculatie sheet'!$X83+LOOKUP('Calculatie sheet'!$E$2,'Objectenoverzicht aantallen'!$A:$A,'Objectenoverzicht aantallen'!F:F)*'Calculatie sheet'!$X83+LOOKUP('Calculatie sheet'!$E$2,'Objectenoverzicht aantallen'!$A:$A,'Objectenoverzicht aantallen'!G:G)*'Calculatie sheet'!$X83+LOOKUP('Calculatie sheet'!$E$2,'Objectenoverzicht aantallen'!$A:$A,'Objectenoverzicht aantallen'!H:H)*'Calculatie sheet'!$X83+LOOKUP('Calculatie sheet'!$E$2,'Objectenoverzicht aantallen'!$A:$A,'Objectenoverzicht aantallen'!I:I)*'Calculatie sheet'!$X83+LOOKUP('Calculatie sheet'!$E$2,'Objectenoverzicht aantallen'!$A:$A,'Objectenoverzicht aantallen'!J:J)*'Calculatie sheet'!$X83+LOOKUP('Calculatie sheet'!$E$2,'Objectenoverzicht aantallen'!$A:$A,'Objectenoverzicht aantallen'!K:K)*'Calculatie sheet'!$X83+LOOKUP('Calculatie sheet'!$E$2,'Objectenoverzicht aantallen'!$A:$A,'Objectenoverzicht aantallen'!L:L)*'Calculatie sheet'!$X83+LOOKUP('Calculatie sheet'!$E$2,'Objectenoverzicht aantallen'!$A:$A,'Objectenoverzicht aantallen'!M:M)*'Calculatie sheet'!$X83+LOOKUP('Calculatie sheet'!$E$2,'Objectenoverzicht aantallen'!$A:$A,'Objectenoverzicht aantallen'!N:N)*'Calculatie sheet'!$X83)/1000</f>
        <v>0</v>
      </c>
      <c r="U2" s="571">
        <f>(LOOKUP('Calculatie sheet'!$X$2,'Objectenoverzicht aantallen'!$A:$A,'Objectenoverzicht aantallen'!$C:$C)*'Calculatie sheet'!$X83+LOOKUP('Calculatie sheet'!$E$2,'Objectenoverzicht aantallen'!$A:$A,'Objectenoverzicht aantallen'!E:E)*'Calculatie sheet'!$X83+LOOKUP('Calculatie sheet'!$E$2,'Objectenoverzicht aantallen'!$A:$A,'Objectenoverzicht aantallen'!F:F)*'Calculatie sheet'!$X83+LOOKUP('Calculatie sheet'!$E$2,'Objectenoverzicht aantallen'!$A:$A,'Objectenoverzicht aantallen'!G:G)*'Calculatie sheet'!$X83+LOOKUP('Calculatie sheet'!$E$2,'Objectenoverzicht aantallen'!$A:$A,'Objectenoverzicht aantallen'!H:H)*'Calculatie sheet'!$X83+LOOKUP('Calculatie sheet'!$E$2,'Objectenoverzicht aantallen'!$A:$A,'Objectenoverzicht aantallen'!I:I)*'Calculatie sheet'!$X83+LOOKUP('Calculatie sheet'!$E$2,'Objectenoverzicht aantallen'!$A:$A,'Objectenoverzicht aantallen'!J:J)*'Calculatie sheet'!$X83+LOOKUP('Calculatie sheet'!$E$2,'Objectenoverzicht aantallen'!$A:$A,'Objectenoverzicht aantallen'!K:K)*'Calculatie sheet'!$X83+LOOKUP('Calculatie sheet'!$E$2,'Objectenoverzicht aantallen'!$A:$A,'Objectenoverzicht aantallen'!L:L)*'Calculatie sheet'!$X83+LOOKUP('Calculatie sheet'!$E$2,'Objectenoverzicht aantallen'!$A:$A,'Objectenoverzicht aantallen'!M:M)*'Calculatie sheet'!$X83+LOOKUP('Calculatie sheet'!$E$2,'Objectenoverzicht aantallen'!$A:$A,'Objectenoverzicht aantallen'!N:N)*'Calculatie sheet'!$X83+LOOKUP('Calculatie sheet'!$E$2,'Objectenoverzicht aantallen'!$A:$A,'Objectenoverzicht aantallen'!O:O)*'Calculatie sheet'!$X83)/1000</f>
        <v>0</v>
      </c>
      <c r="W2" s="758" t="s">
        <v>965</v>
      </c>
      <c r="X2" s="571">
        <f>(LOOKUP('Calculatie sheet'!$X$2,'Objectenoverzicht aantallen'!$A:$A,'Objectenoverzicht aantallen'!E:E)*'Calculatie sheet'!$X$83)/1000</f>
        <v>0</v>
      </c>
      <c r="Y2" s="571">
        <f>(LOOKUP('Calculatie sheet'!$X$2,'Objectenoverzicht aantallen'!$A:$A,'Objectenoverzicht aantallen'!F:F)*'Calculatie sheet'!$X$83)/1000</f>
        <v>0</v>
      </c>
      <c r="Z2" s="571">
        <f>(LOOKUP('Calculatie sheet'!$X$2,'Objectenoverzicht aantallen'!$A:$A,'Objectenoverzicht aantallen'!G:G)*'Calculatie sheet'!$X$83)/1000</f>
        <v>0</v>
      </c>
      <c r="AA2" s="571">
        <f>(LOOKUP('Calculatie sheet'!$X$2,'Objectenoverzicht aantallen'!$A:$A,'Objectenoverzicht aantallen'!H:H)*'Calculatie sheet'!$X$83)/1000</f>
        <v>0</v>
      </c>
      <c r="AB2" s="571">
        <f>(LOOKUP('Calculatie sheet'!$X$2,'Objectenoverzicht aantallen'!$A:$A,'Objectenoverzicht aantallen'!I:I)*'Calculatie sheet'!$X$83)/1000</f>
        <v>0</v>
      </c>
      <c r="AC2" s="571">
        <f>(LOOKUP('Calculatie sheet'!$X$2,'Objectenoverzicht aantallen'!$A:$A,'Objectenoverzicht aantallen'!J:J)*'Calculatie sheet'!$X$83)/1000</f>
        <v>0</v>
      </c>
      <c r="AD2" s="571">
        <f>(LOOKUP('Calculatie sheet'!$X$2,'Objectenoverzicht aantallen'!$A:$A,'Objectenoverzicht aantallen'!K:K)*'Calculatie sheet'!$X$83)/1000</f>
        <v>0</v>
      </c>
      <c r="AE2" s="571">
        <f>(LOOKUP('Calculatie sheet'!$X$2,'Objectenoverzicht aantallen'!$A:$A,'Objectenoverzicht aantallen'!L:L)*'Calculatie sheet'!$X$83)/1000</f>
        <v>0</v>
      </c>
      <c r="AF2" s="571">
        <f>(LOOKUP('Calculatie sheet'!$X$2,'Objectenoverzicht aantallen'!$A:$A,'Objectenoverzicht aantallen'!M:M)*'Calculatie sheet'!$X$83)/1000</f>
        <v>0</v>
      </c>
      <c r="AG2" s="571">
        <f>(LOOKUP('Calculatie sheet'!$X$2,'Objectenoverzicht aantallen'!$A:$A,'Objectenoverzicht aantallen'!N:N)*'Calculatie sheet'!$X$83)/1000</f>
        <v>0</v>
      </c>
      <c r="AH2" s="571">
        <f>(LOOKUP('Calculatie sheet'!$X$2,'Objectenoverzicht aantallen'!$A:$A,'Objectenoverzicht aantallen'!O:O)*'Calculatie sheet'!$X$83)/1000</f>
        <v>0</v>
      </c>
    </row>
    <row r="3" spans="1:34" s="31" customFormat="1" x14ac:dyDescent="0.2">
      <c r="B3" s="759" t="s">
        <v>966</v>
      </c>
      <c r="C3" s="45">
        <f>'Calculatie sheet'!X84</f>
        <v>12.776996307387328</v>
      </c>
      <c r="D3"/>
      <c r="E3" s="759" t="s">
        <v>966</v>
      </c>
      <c r="F3"/>
      <c r="H3" s="572">
        <f>C3*'Calculatie sheet'!$X$7</f>
        <v>0</v>
      </c>
      <c r="I3"/>
      <c r="J3" s="759" t="s">
        <v>966</v>
      </c>
      <c r="K3" s="571">
        <f>(LOOKUP('Calculatie sheet'!$X$2,'Objectenoverzicht aantallen'!$A:$A,'Objectenoverzicht aantallen'!$C:$C)*'Calculatie sheet'!$X84+LOOKUP('Calculatie sheet'!$X$2,'Objectenoverzicht aantallen'!$A:$A,'Objectenoverzicht aantallen'!E:E)*'Calculatie sheet'!$X84)/1000</f>
        <v>0</v>
      </c>
      <c r="L3" s="571">
        <f>(LOOKUP('Calculatie sheet'!$X$2,'Objectenoverzicht aantallen'!$A:$A,'Objectenoverzicht aantallen'!$C:$C)*'Calculatie sheet'!$X84+LOOKUP('Calculatie sheet'!$E$2,'Objectenoverzicht aantallen'!$A:$A,'Objectenoverzicht aantallen'!E:E)*'Calculatie sheet'!$X84+LOOKUP('Calculatie sheet'!$E$2,'Objectenoverzicht aantallen'!$A:$A,'Objectenoverzicht aantallen'!F:F)*'Calculatie sheet'!$X84)/1000</f>
        <v>0</v>
      </c>
      <c r="M3" s="571">
        <f>(LOOKUP('Calculatie sheet'!$X$2,'Objectenoverzicht aantallen'!$A:$A,'Objectenoverzicht aantallen'!$C:$C)*'Calculatie sheet'!$X84+LOOKUP('Calculatie sheet'!$E$2,'Objectenoverzicht aantallen'!$A:$A,'Objectenoverzicht aantallen'!E:E)*'Calculatie sheet'!$X84+LOOKUP('Calculatie sheet'!$E$2,'Objectenoverzicht aantallen'!$A:$A,'Objectenoverzicht aantallen'!F:F)*'Calculatie sheet'!$X84+LOOKUP('Calculatie sheet'!$E$2,'Objectenoverzicht aantallen'!$A:$A,'Objectenoverzicht aantallen'!G:G)*'Calculatie sheet'!$X84)/1000</f>
        <v>0</v>
      </c>
      <c r="N3" s="571">
        <f>(LOOKUP('Calculatie sheet'!$X$2,'Objectenoverzicht aantallen'!$A:$A,'Objectenoverzicht aantallen'!$C:$C)*'Calculatie sheet'!$X84+LOOKUP('Calculatie sheet'!$E$2,'Objectenoverzicht aantallen'!$A:$A,'Objectenoverzicht aantallen'!E:E)*'Calculatie sheet'!$X84+LOOKUP('Calculatie sheet'!$E$2,'Objectenoverzicht aantallen'!$A:$A,'Objectenoverzicht aantallen'!F:F)*'Calculatie sheet'!$X84+LOOKUP('Calculatie sheet'!$E$2,'Objectenoverzicht aantallen'!$A:$A,'Objectenoverzicht aantallen'!G:G)*'Calculatie sheet'!$X84+LOOKUP('Calculatie sheet'!$E$2,'Objectenoverzicht aantallen'!$A:$A,'Objectenoverzicht aantallen'!H:H)*'Calculatie sheet'!$X84)/1000</f>
        <v>0</v>
      </c>
      <c r="O3" s="571">
        <f>(LOOKUP('Calculatie sheet'!$X$2,'Objectenoverzicht aantallen'!$A:$A,'Objectenoverzicht aantallen'!$C:$C)*'Calculatie sheet'!$X84+LOOKUP('Calculatie sheet'!$E$2,'Objectenoverzicht aantallen'!$A:$A,'Objectenoverzicht aantallen'!E:E)*'Calculatie sheet'!$X84+LOOKUP('Calculatie sheet'!$E$2,'Objectenoverzicht aantallen'!$A:$A,'Objectenoverzicht aantallen'!F:F)*'Calculatie sheet'!$X84+LOOKUP('Calculatie sheet'!$E$2,'Objectenoverzicht aantallen'!$A:$A,'Objectenoverzicht aantallen'!G:G)*'Calculatie sheet'!$X84+LOOKUP('Calculatie sheet'!$E$2,'Objectenoverzicht aantallen'!$A:$A,'Objectenoverzicht aantallen'!H:H)*'Calculatie sheet'!$X84+LOOKUP('Calculatie sheet'!$E$2,'Objectenoverzicht aantallen'!$A:$A,'Objectenoverzicht aantallen'!I:I)*'Calculatie sheet'!$X84)/1000</f>
        <v>0</v>
      </c>
      <c r="P3" s="571">
        <f>(LOOKUP('Calculatie sheet'!$X$2,'Objectenoverzicht aantallen'!$A:$A,'Objectenoverzicht aantallen'!$C:$C)*'Calculatie sheet'!$X84+LOOKUP('Calculatie sheet'!$E$2,'Objectenoverzicht aantallen'!$A:$A,'Objectenoverzicht aantallen'!E:E)*'Calculatie sheet'!$X84+LOOKUP('Calculatie sheet'!$E$2,'Objectenoverzicht aantallen'!$A:$A,'Objectenoverzicht aantallen'!F:F)*'Calculatie sheet'!$X84+LOOKUP('Calculatie sheet'!$E$2,'Objectenoverzicht aantallen'!$A:$A,'Objectenoverzicht aantallen'!G:G)*'Calculatie sheet'!$X84+LOOKUP('Calculatie sheet'!$E$2,'Objectenoverzicht aantallen'!$A:$A,'Objectenoverzicht aantallen'!H:H)*'Calculatie sheet'!$X84+LOOKUP('Calculatie sheet'!$E$2,'Objectenoverzicht aantallen'!$A:$A,'Objectenoverzicht aantallen'!I:I)*'Calculatie sheet'!$X84+LOOKUP('Calculatie sheet'!$E$2,'Objectenoverzicht aantallen'!$A:$A,'Objectenoverzicht aantallen'!J:J)*'Calculatie sheet'!$X84)/1000</f>
        <v>0</v>
      </c>
      <c r="Q3" s="571">
        <f>(LOOKUP('Calculatie sheet'!$X$2,'Objectenoverzicht aantallen'!$A:$A,'Objectenoverzicht aantallen'!$C:$C)*'Calculatie sheet'!$X84+LOOKUP('Calculatie sheet'!$E$2,'Objectenoverzicht aantallen'!$A:$A,'Objectenoverzicht aantallen'!E:E)*'Calculatie sheet'!$X84+LOOKUP('Calculatie sheet'!$E$2,'Objectenoverzicht aantallen'!$A:$A,'Objectenoverzicht aantallen'!F:F)*'Calculatie sheet'!$X84+LOOKUP('Calculatie sheet'!$E$2,'Objectenoverzicht aantallen'!$A:$A,'Objectenoverzicht aantallen'!G:G)*'Calculatie sheet'!$X84+LOOKUP('Calculatie sheet'!$E$2,'Objectenoverzicht aantallen'!$A:$A,'Objectenoverzicht aantallen'!H:H)*'Calculatie sheet'!$X84+LOOKUP('Calculatie sheet'!$E$2,'Objectenoverzicht aantallen'!$A:$A,'Objectenoverzicht aantallen'!I:I)*'Calculatie sheet'!$X84+LOOKUP('Calculatie sheet'!$E$2,'Objectenoverzicht aantallen'!$A:$A,'Objectenoverzicht aantallen'!J:J)*'Calculatie sheet'!$X84+LOOKUP('Calculatie sheet'!$E$2,'Objectenoverzicht aantallen'!$A:$A,'Objectenoverzicht aantallen'!K:K)*'Calculatie sheet'!$X84)/1000</f>
        <v>0</v>
      </c>
      <c r="R3" s="571">
        <f>(LOOKUP('Calculatie sheet'!$X$2,'Objectenoverzicht aantallen'!$A:$A,'Objectenoverzicht aantallen'!$C:$C)*'Calculatie sheet'!$X84+LOOKUP('Calculatie sheet'!$E$2,'Objectenoverzicht aantallen'!$A:$A,'Objectenoverzicht aantallen'!E:E)*'Calculatie sheet'!$X84+LOOKUP('Calculatie sheet'!$E$2,'Objectenoverzicht aantallen'!$A:$A,'Objectenoverzicht aantallen'!F:F)*'Calculatie sheet'!$X84+LOOKUP('Calculatie sheet'!$E$2,'Objectenoverzicht aantallen'!$A:$A,'Objectenoverzicht aantallen'!G:G)*'Calculatie sheet'!$X84+LOOKUP('Calculatie sheet'!$E$2,'Objectenoverzicht aantallen'!$A:$A,'Objectenoverzicht aantallen'!H:H)*'Calculatie sheet'!$X84+LOOKUP('Calculatie sheet'!$E$2,'Objectenoverzicht aantallen'!$A:$A,'Objectenoverzicht aantallen'!I:I)*'Calculatie sheet'!$X84+LOOKUP('Calculatie sheet'!$E$2,'Objectenoverzicht aantallen'!$A:$A,'Objectenoverzicht aantallen'!J:J)*'Calculatie sheet'!$X84+LOOKUP('Calculatie sheet'!$E$2,'Objectenoverzicht aantallen'!$A:$A,'Objectenoverzicht aantallen'!K:K)*'Calculatie sheet'!$X84+LOOKUP('Calculatie sheet'!$E$2,'Objectenoverzicht aantallen'!$A:$A,'Objectenoverzicht aantallen'!L:L)*'Calculatie sheet'!$X84)/1000</f>
        <v>0</v>
      </c>
      <c r="S3" s="571">
        <f>(LOOKUP('Calculatie sheet'!$X$2,'Objectenoverzicht aantallen'!$A:$A,'Objectenoverzicht aantallen'!$C:$C)*'Calculatie sheet'!$X84+LOOKUP('Calculatie sheet'!$E$2,'Objectenoverzicht aantallen'!$A:$A,'Objectenoverzicht aantallen'!E:E)*'Calculatie sheet'!$X84+LOOKUP('Calculatie sheet'!$E$2,'Objectenoverzicht aantallen'!$A:$A,'Objectenoverzicht aantallen'!F:F)*'Calculatie sheet'!$X84+LOOKUP('Calculatie sheet'!$E$2,'Objectenoverzicht aantallen'!$A:$A,'Objectenoverzicht aantallen'!G:G)*'Calculatie sheet'!$X84+LOOKUP('Calculatie sheet'!$E$2,'Objectenoverzicht aantallen'!$A:$A,'Objectenoverzicht aantallen'!H:H)*'Calculatie sheet'!$X84+LOOKUP('Calculatie sheet'!$E$2,'Objectenoverzicht aantallen'!$A:$A,'Objectenoverzicht aantallen'!I:I)*'Calculatie sheet'!$X84+LOOKUP('Calculatie sheet'!$E$2,'Objectenoverzicht aantallen'!$A:$A,'Objectenoverzicht aantallen'!J:J)*'Calculatie sheet'!$X84+LOOKUP('Calculatie sheet'!$E$2,'Objectenoverzicht aantallen'!$A:$A,'Objectenoverzicht aantallen'!K:K)*'Calculatie sheet'!$X84+LOOKUP('Calculatie sheet'!$E$2,'Objectenoverzicht aantallen'!$A:$A,'Objectenoverzicht aantallen'!L:L)*'Calculatie sheet'!$X84+LOOKUP('Calculatie sheet'!$E$2,'Objectenoverzicht aantallen'!$A:$A,'Objectenoverzicht aantallen'!M:M)*'Calculatie sheet'!$X84)/1000</f>
        <v>0</v>
      </c>
      <c r="T3" s="571">
        <f>(LOOKUP('Calculatie sheet'!$X$2,'Objectenoverzicht aantallen'!$A:$A,'Objectenoverzicht aantallen'!$C:$C)*'Calculatie sheet'!$X84+LOOKUP('Calculatie sheet'!$E$2,'Objectenoverzicht aantallen'!$A:$A,'Objectenoverzicht aantallen'!E:E)*'Calculatie sheet'!$X84+LOOKUP('Calculatie sheet'!$E$2,'Objectenoverzicht aantallen'!$A:$A,'Objectenoverzicht aantallen'!F:F)*'Calculatie sheet'!$X84+LOOKUP('Calculatie sheet'!$E$2,'Objectenoverzicht aantallen'!$A:$A,'Objectenoverzicht aantallen'!G:G)*'Calculatie sheet'!$X84+LOOKUP('Calculatie sheet'!$E$2,'Objectenoverzicht aantallen'!$A:$A,'Objectenoverzicht aantallen'!H:H)*'Calculatie sheet'!$X84+LOOKUP('Calculatie sheet'!$E$2,'Objectenoverzicht aantallen'!$A:$A,'Objectenoverzicht aantallen'!I:I)*'Calculatie sheet'!$X84+LOOKUP('Calculatie sheet'!$E$2,'Objectenoverzicht aantallen'!$A:$A,'Objectenoverzicht aantallen'!J:J)*'Calculatie sheet'!$X84+LOOKUP('Calculatie sheet'!$E$2,'Objectenoverzicht aantallen'!$A:$A,'Objectenoverzicht aantallen'!K:K)*'Calculatie sheet'!$X84+LOOKUP('Calculatie sheet'!$E$2,'Objectenoverzicht aantallen'!$A:$A,'Objectenoverzicht aantallen'!L:L)*'Calculatie sheet'!$X84+LOOKUP('Calculatie sheet'!$E$2,'Objectenoverzicht aantallen'!$A:$A,'Objectenoverzicht aantallen'!M:M)*'Calculatie sheet'!$X84+LOOKUP('Calculatie sheet'!$E$2,'Objectenoverzicht aantallen'!$A:$A,'Objectenoverzicht aantallen'!N:N)*'Calculatie sheet'!$X84)/1000</f>
        <v>0</v>
      </c>
      <c r="U3" s="571">
        <f>(LOOKUP('Calculatie sheet'!$X$2,'Objectenoverzicht aantallen'!$A:$A,'Objectenoverzicht aantallen'!$C:$C)*'Calculatie sheet'!$X84+LOOKUP('Calculatie sheet'!$E$2,'Objectenoverzicht aantallen'!$A:$A,'Objectenoverzicht aantallen'!E:E)*'Calculatie sheet'!$X84+LOOKUP('Calculatie sheet'!$E$2,'Objectenoverzicht aantallen'!$A:$A,'Objectenoverzicht aantallen'!F:F)*'Calculatie sheet'!$X84+LOOKUP('Calculatie sheet'!$E$2,'Objectenoverzicht aantallen'!$A:$A,'Objectenoverzicht aantallen'!G:G)*'Calculatie sheet'!$X84+LOOKUP('Calculatie sheet'!$E$2,'Objectenoverzicht aantallen'!$A:$A,'Objectenoverzicht aantallen'!H:H)*'Calculatie sheet'!$X84+LOOKUP('Calculatie sheet'!$E$2,'Objectenoverzicht aantallen'!$A:$A,'Objectenoverzicht aantallen'!I:I)*'Calculatie sheet'!$X84+LOOKUP('Calculatie sheet'!$E$2,'Objectenoverzicht aantallen'!$A:$A,'Objectenoverzicht aantallen'!J:J)*'Calculatie sheet'!$X84+LOOKUP('Calculatie sheet'!$E$2,'Objectenoverzicht aantallen'!$A:$A,'Objectenoverzicht aantallen'!K:K)*'Calculatie sheet'!$X84+LOOKUP('Calculatie sheet'!$E$2,'Objectenoverzicht aantallen'!$A:$A,'Objectenoverzicht aantallen'!L:L)*'Calculatie sheet'!$X84+LOOKUP('Calculatie sheet'!$E$2,'Objectenoverzicht aantallen'!$A:$A,'Objectenoverzicht aantallen'!M:M)*'Calculatie sheet'!$X84+LOOKUP('Calculatie sheet'!$E$2,'Objectenoverzicht aantallen'!$A:$A,'Objectenoverzicht aantallen'!N:N)*'Calculatie sheet'!$X84+LOOKUP('Calculatie sheet'!$E$2,'Objectenoverzicht aantallen'!$A:$A,'Objectenoverzicht aantallen'!O:O)*'Calculatie sheet'!$X84)/1000</f>
        <v>0</v>
      </c>
      <c r="W3" s="759" t="s">
        <v>966</v>
      </c>
      <c r="X3" s="571">
        <f>(LOOKUP('Calculatie sheet'!$X$2,'Objectenoverzicht aantallen'!$A:$A,'Objectenoverzicht aantallen'!$P:$P)*'Calculatie sheet'!$X$84)/'Calculatie sheet'!$X$64/1000</f>
        <v>0</v>
      </c>
      <c r="Y3" s="571">
        <f>(LOOKUP('Calculatie sheet'!$X$2,'Objectenoverzicht aantallen'!$A:$A,'Objectenoverzicht aantallen'!$P:$P)*'Calculatie sheet'!$X$84)/'Calculatie sheet'!$X$64/1000</f>
        <v>0</v>
      </c>
      <c r="Z3" s="571">
        <f>(LOOKUP('Calculatie sheet'!$X$2,'Objectenoverzicht aantallen'!$A:$A,'Objectenoverzicht aantallen'!$P:$P)*'Calculatie sheet'!$X$84)/'Calculatie sheet'!$X$64/1000</f>
        <v>0</v>
      </c>
      <c r="AA3" s="571">
        <f>(LOOKUP('Calculatie sheet'!$X$2,'Objectenoverzicht aantallen'!$A:$A,'Objectenoverzicht aantallen'!$P:$P)*'Calculatie sheet'!$X$84)/'Calculatie sheet'!$X$64/1000</f>
        <v>0</v>
      </c>
      <c r="AB3" s="571">
        <f>(LOOKUP('Calculatie sheet'!$X$2,'Objectenoverzicht aantallen'!$A:$A,'Objectenoverzicht aantallen'!$P:$P)*'Calculatie sheet'!$X$84)/'Calculatie sheet'!$X$64/1000</f>
        <v>0</v>
      </c>
      <c r="AC3" s="571">
        <f>(LOOKUP('Calculatie sheet'!$X$2,'Objectenoverzicht aantallen'!$A:$A,'Objectenoverzicht aantallen'!$P:$P)*'Calculatie sheet'!$X$84)/'Calculatie sheet'!$X$64/1000</f>
        <v>0</v>
      </c>
      <c r="AD3" s="571">
        <f>(LOOKUP('Calculatie sheet'!$X$2,'Objectenoverzicht aantallen'!$A:$A,'Objectenoverzicht aantallen'!$P:$P)*'Calculatie sheet'!$X$84)/'Calculatie sheet'!$X$64/1000</f>
        <v>0</v>
      </c>
      <c r="AE3" s="571">
        <f>(LOOKUP('Calculatie sheet'!$X$2,'Objectenoverzicht aantallen'!$A:$A,'Objectenoverzicht aantallen'!$P:$P)*'Calculatie sheet'!$X$84)/'Calculatie sheet'!$X$64/1000</f>
        <v>0</v>
      </c>
      <c r="AF3" s="571">
        <f>(LOOKUP('Calculatie sheet'!$X$2,'Objectenoverzicht aantallen'!$A:$A,'Objectenoverzicht aantallen'!$P:$P)*'Calculatie sheet'!$X$84)/'Calculatie sheet'!$X$64/1000</f>
        <v>0</v>
      </c>
      <c r="AG3" s="571">
        <f>(LOOKUP('Calculatie sheet'!$X$2,'Objectenoverzicht aantallen'!$A:$A,'Objectenoverzicht aantallen'!$P:$P)*'Calculatie sheet'!$X$84)/'Calculatie sheet'!$X$64/1000</f>
        <v>0</v>
      </c>
      <c r="AH3" s="571">
        <f>(LOOKUP('Calculatie sheet'!$X$2,'Objectenoverzicht aantallen'!$A:$A,'Objectenoverzicht aantallen'!$P:$P)*'Calculatie sheet'!$X$84)/'Calculatie sheet'!$X$64/1000</f>
        <v>0</v>
      </c>
    </row>
    <row r="4" spans="1:34" x14ac:dyDescent="0.2">
      <c r="B4" s="760" t="s">
        <v>5</v>
      </c>
      <c r="C4" s="45">
        <f>'Calculatie sheet'!X85</f>
        <v>804.17500000000007</v>
      </c>
      <c r="E4" s="760" t="s">
        <v>5</v>
      </c>
      <c r="H4" s="572">
        <f>C4*'Calculatie sheet'!$X$7</f>
        <v>0</v>
      </c>
      <c r="J4" s="760" t="s">
        <v>5</v>
      </c>
      <c r="K4" s="571">
        <f>(LOOKUP('Calculatie sheet'!$X$2,'Objectenoverzicht aantallen'!$A:$A,'Objectenoverzicht aantallen'!$C:$C)*'Calculatie sheet'!$X85+LOOKUP('Calculatie sheet'!$X$2,'Objectenoverzicht aantallen'!$A:$A,'Objectenoverzicht aantallen'!E:E)*'Calculatie sheet'!$X85)/1000</f>
        <v>0</v>
      </c>
      <c r="L4" s="571">
        <f>(LOOKUP('Calculatie sheet'!$X$2,'Objectenoverzicht aantallen'!$A:$A,'Objectenoverzicht aantallen'!$C:$C)*'Calculatie sheet'!$X85+LOOKUP('Calculatie sheet'!$E$2,'Objectenoverzicht aantallen'!$A:$A,'Objectenoverzicht aantallen'!E:E)*'Calculatie sheet'!$X85+LOOKUP('Calculatie sheet'!$E$2,'Objectenoverzicht aantallen'!$A:$A,'Objectenoverzicht aantallen'!F:F)*'Calculatie sheet'!$X85)/1000</f>
        <v>0</v>
      </c>
      <c r="M4" s="571">
        <f>(LOOKUP('Calculatie sheet'!$X$2,'Objectenoverzicht aantallen'!$A:$A,'Objectenoverzicht aantallen'!$C:$C)*'Calculatie sheet'!$X85+LOOKUP('Calculatie sheet'!$E$2,'Objectenoverzicht aantallen'!$A:$A,'Objectenoverzicht aantallen'!E:E)*'Calculatie sheet'!$X85+LOOKUP('Calculatie sheet'!$E$2,'Objectenoverzicht aantallen'!$A:$A,'Objectenoverzicht aantallen'!F:F)*'Calculatie sheet'!$X85+LOOKUP('Calculatie sheet'!$E$2,'Objectenoverzicht aantallen'!$A:$A,'Objectenoverzicht aantallen'!G:G)*'Calculatie sheet'!$X85)/1000</f>
        <v>0</v>
      </c>
      <c r="N4" s="571">
        <f>(LOOKUP('Calculatie sheet'!$X$2,'Objectenoverzicht aantallen'!$A:$A,'Objectenoverzicht aantallen'!$C:$C)*'Calculatie sheet'!$X85+LOOKUP('Calculatie sheet'!$E$2,'Objectenoverzicht aantallen'!$A:$A,'Objectenoverzicht aantallen'!E:E)*'Calculatie sheet'!$X85+LOOKUP('Calculatie sheet'!$E$2,'Objectenoverzicht aantallen'!$A:$A,'Objectenoverzicht aantallen'!F:F)*'Calculatie sheet'!$X85+LOOKUP('Calculatie sheet'!$E$2,'Objectenoverzicht aantallen'!$A:$A,'Objectenoverzicht aantallen'!G:G)*'Calculatie sheet'!$X85+LOOKUP('Calculatie sheet'!$E$2,'Objectenoverzicht aantallen'!$A:$A,'Objectenoverzicht aantallen'!H:H)*'Calculatie sheet'!$X85)/1000</f>
        <v>0</v>
      </c>
      <c r="O4" s="571">
        <f>(LOOKUP('Calculatie sheet'!$X$2,'Objectenoverzicht aantallen'!$A:$A,'Objectenoverzicht aantallen'!$C:$C)*'Calculatie sheet'!$X85+LOOKUP('Calculatie sheet'!$E$2,'Objectenoverzicht aantallen'!$A:$A,'Objectenoverzicht aantallen'!E:E)*'Calculatie sheet'!$X85+LOOKUP('Calculatie sheet'!$E$2,'Objectenoverzicht aantallen'!$A:$A,'Objectenoverzicht aantallen'!F:F)*'Calculatie sheet'!$X85+LOOKUP('Calculatie sheet'!$E$2,'Objectenoverzicht aantallen'!$A:$A,'Objectenoverzicht aantallen'!G:G)*'Calculatie sheet'!$X85+LOOKUP('Calculatie sheet'!$E$2,'Objectenoverzicht aantallen'!$A:$A,'Objectenoverzicht aantallen'!H:H)*'Calculatie sheet'!$X85+LOOKUP('Calculatie sheet'!$E$2,'Objectenoverzicht aantallen'!$A:$A,'Objectenoverzicht aantallen'!I:I)*'Calculatie sheet'!$X85)/1000</f>
        <v>0</v>
      </c>
      <c r="P4" s="571">
        <f>(LOOKUP('Calculatie sheet'!$X$2,'Objectenoverzicht aantallen'!$A:$A,'Objectenoverzicht aantallen'!$C:$C)*'Calculatie sheet'!$X85+LOOKUP('Calculatie sheet'!$E$2,'Objectenoverzicht aantallen'!$A:$A,'Objectenoverzicht aantallen'!E:E)*'Calculatie sheet'!$X85+LOOKUP('Calculatie sheet'!$E$2,'Objectenoverzicht aantallen'!$A:$A,'Objectenoverzicht aantallen'!F:F)*'Calculatie sheet'!$X85+LOOKUP('Calculatie sheet'!$E$2,'Objectenoverzicht aantallen'!$A:$A,'Objectenoverzicht aantallen'!G:G)*'Calculatie sheet'!$X85+LOOKUP('Calculatie sheet'!$E$2,'Objectenoverzicht aantallen'!$A:$A,'Objectenoverzicht aantallen'!H:H)*'Calculatie sheet'!$X85+LOOKUP('Calculatie sheet'!$E$2,'Objectenoverzicht aantallen'!$A:$A,'Objectenoverzicht aantallen'!I:I)*'Calculatie sheet'!$X85+LOOKUP('Calculatie sheet'!$E$2,'Objectenoverzicht aantallen'!$A:$A,'Objectenoverzicht aantallen'!J:J)*'Calculatie sheet'!$X85)/1000</f>
        <v>0</v>
      </c>
      <c r="Q4" s="571">
        <f>(LOOKUP('Calculatie sheet'!$X$2,'Objectenoverzicht aantallen'!$A:$A,'Objectenoverzicht aantallen'!$C:$C)*'Calculatie sheet'!$X85+LOOKUP('Calculatie sheet'!$E$2,'Objectenoverzicht aantallen'!$A:$A,'Objectenoverzicht aantallen'!E:E)*'Calculatie sheet'!$X85+LOOKUP('Calculatie sheet'!$E$2,'Objectenoverzicht aantallen'!$A:$A,'Objectenoverzicht aantallen'!F:F)*'Calculatie sheet'!$X85+LOOKUP('Calculatie sheet'!$E$2,'Objectenoverzicht aantallen'!$A:$A,'Objectenoverzicht aantallen'!G:G)*'Calculatie sheet'!$X85+LOOKUP('Calculatie sheet'!$E$2,'Objectenoverzicht aantallen'!$A:$A,'Objectenoverzicht aantallen'!H:H)*'Calculatie sheet'!$X85+LOOKUP('Calculatie sheet'!$E$2,'Objectenoverzicht aantallen'!$A:$A,'Objectenoverzicht aantallen'!I:I)*'Calculatie sheet'!$X85+LOOKUP('Calculatie sheet'!$E$2,'Objectenoverzicht aantallen'!$A:$A,'Objectenoverzicht aantallen'!J:J)*'Calculatie sheet'!$X85+LOOKUP('Calculatie sheet'!$E$2,'Objectenoverzicht aantallen'!$A:$A,'Objectenoverzicht aantallen'!K:K)*'Calculatie sheet'!$X85)/1000</f>
        <v>0</v>
      </c>
      <c r="R4" s="571">
        <f>(LOOKUP('Calculatie sheet'!$X$2,'Objectenoverzicht aantallen'!$A:$A,'Objectenoverzicht aantallen'!$C:$C)*'Calculatie sheet'!$X85+LOOKUP('Calculatie sheet'!$E$2,'Objectenoverzicht aantallen'!$A:$A,'Objectenoverzicht aantallen'!E:E)*'Calculatie sheet'!$X85+LOOKUP('Calculatie sheet'!$E$2,'Objectenoverzicht aantallen'!$A:$A,'Objectenoverzicht aantallen'!F:F)*'Calculatie sheet'!$X85+LOOKUP('Calculatie sheet'!$E$2,'Objectenoverzicht aantallen'!$A:$A,'Objectenoverzicht aantallen'!G:G)*'Calculatie sheet'!$X85+LOOKUP('Calculatie sheet'!$E$2,'Objectenoverzicht aantallen'!$A:$A,'Objectenoverzicht aantallen'!H:H)*'Calculatie sheet'!$X85+LOOKUP('Calculatie sheet'!$E$2,'Objectenoverzicht aantallen'!$A:$A,'Objectenoverzicht aantallen'!I:I)*'Calculatie sheet'!$X85+LOOKUP('Calculatie sheet'!$E$2,'Objectenoverzicht aantallen'!$A:$A,'Objectenoverzicht aantallen'!J:J)*'Calculatie sheet'!$X85+LOOKUP('Calculatie sheet'!$E$2,'Objectenoverzicht aantallen'!$A:$A,'Objectenoverzicht aantallen'!K:K)*'Calculatie sheet'!$X85+LOOKUP('Calculatie sheet'!$E$2,'Objectenoverzicht aantallen'!$A:$A,'Objectenoverzicht aantallen'!L:L)*'Calculatie sheet'!$X85)/1000</f>
        <v>0</v>
      </c>
      <c r="S4" s="571">
        <f>(LOOKUP('Calculatie sheet'!$X$2,'Objectenoverzicht aantallen'!$A:$A,'Objectenoverzicht aantallen'!$C:$C)*'Calculatie sheet'!$X85+LOOKUP('Calculatie sheet'!$E$2,'Objectenoverzicht aantallen'!$A:$A,'Objectenoverzicht aantallen'!E:E)*'Calculatie sheet'!$X85+LOOKUP('Calculatie sheet'!$E$2,'Objectenoverzicht aantallen'!$A:$A,'Objectenoverzicht aantallen'!F:F)*'Calculatie sheet'!$X85+LOOKUP('Calculatie sheet'!$E$2,'Objectenoverzicht aantallen'!$A:$A,'Objectenoverzicht aantallen'!G:G)*'Calculatie sheet'!$X85+LOOKUP('Calculatie sheet'!$E$2,'Objectenoverzicht aantallen'!$A:$A,'Objectenoverzicht aantallen'!H:H)*'Calculatie sheet'!$X85+LOOKUP('Calculatie sheet'!$E$2,'Objectenoverzicht aantallen'!$A:$A,'Objectenoverzicht aantallen'!I:I)*'Calculatie sheet'!$X85+LOOKUP('Calculatie sheet'!$E$2,'Objectenoverzicht aantallen'!$A:$A,'Objectenoverzicht aantallen'!J:J)*'Calculatie sheet'!$X85+LOOKUP('Calculatie sheet'!$E$2,'Objectenoverzicht aantallen'!$A:$A,'Objectenoverzicht aantallen'!K:K)*'Calculatie sheet'!$X85+LOOKUP('Calculatie sheet'!$E$2,'Objectenoverzicht aantallen'!$A:$A,'Objectenoverzicht aantallen'!L:L)*'Calculatie sheet'!$X85+LOOKUP('Calculatie sheet'!$E$2,'Objectenoverzicht aantallen'!$A:$A,'Objectenoverzicht aantallen'!M:M)*'Calculatie sheet'!$X85)/1000</f>
        <v>0</v>
      </c>
      <c r="T4" s="571">
        <f>(LOOKUP('Calculatie sheet'!$X$2,'Objectenoverzicht aantallen'!$A:$A,'Objectenoverzicht aantallen'!$C:$C)*'Calculatie sheet'!$X85+LOOKUP('Calculatie sheet'!$E$2,'Objectenoverzicht aantallen'!$A:$A,'Objectenoverzicht aantallen'!E:E)*'Calculatie sheet'!$X85+LOOKUP('Calculatie sheet'!$E$2,'Objectenoverzicht aantallen'!$A:$A,'Objectenoverzicht aantallen'!F:F)*'Calculatie sheet'!$X85+LOOKUP('Calculatie sheet'!$E$2,'Objectenoverzicht aantallen'!$A:$A,'Objectenoverzicht aantallen'!G:G)*'Calculatie sheet'!$X85+LOOKUP('Calculatie sheet'!$E$2,'Objectenoverzicht aantallen'!$A:$A,'Objectenoverzicht aantallen'!H:H)*'Calculatie sheet'!$X85+LOOKUP('Calculatie sheet'!$E$2,'Objectenoverzicht aantallen'!$A:$A,'Objectenoverzicht aantallen'!I:I)*'Calculatie sheet'!$X85+LOOKUP('Calculatie sheet'!$E$2,'Objectenoverzicht aantallen'!$A:$A,'Objectenoverzicht aantallen'!J:J)*'Calculatie sheet'!$X85+LOOKUP('Calculatie sheet'!$E$2,'Objectenoverzicht aantallen'!$A:$A,'Objectenoverzicht aantallen'!K:K)*'Calculatie sheet'!$X85+LOOKUP('Calculatie sheet'!$E$2,'Objectenoverzicht aantallen'!$A:$A,'Objectenoverzicht aantallen'!L:L)*'Calculatie sheet'!$X85+LOOKUP('Calculatie sheet'!$E$2,'Objectenoverzicht aantallen'!$A:$A,'Objectenoverzicht aantallen'!M:M)*'Calculatie sheet'!$X85+LOOKUP('Calculatie sheet'!$E$2,'Objectenoverzicht aantallen'!$A:$A,'Objectenoverzicht aantallen'!N:N)*'Calculatie sheet'!$X85)/1000</f>
        <v>0</v>
      </c>
      <c r="U4" s="571">
        <f>(LOOKUP('Calculatie sheet'!$X$2,'Objectenoverzicht aantallen'!$A:$A,'Objectenoverzicht aantallen'!$C:$C)*'Calculatie sheet'!$X85+LOOKUP('Calculatie sheet'!$E$2,'Objectenoverzicht aantallen'!$A:$A,'Objectenoverzicht aantallen'!E:E)*'Calculatie sheet'!$X85+LOOKUP('Calculatie sheet'!$E$2,'Objectenoverzicht aantallen'!$A:$A,'Objectenoverzicht aantallen'!F:F)*'Calculatie sheet'!$X85+LOOKUP('Calculatie sheet'!$E$2,'Objectenoverzicht aantallen'!$A:$A,'Objectenoverzicht aantallen'!G:G)*'Calculatie sheet'!$X85+LOOKUP('Calculatie sheet'!$E$2,'Objectenoverzicht aantallen'!$A:$A,'Objectenoverzicht aantallen'!H:H)*'Calculatie sheet'!$X85+LOOKUP('Calculatie sheet'!$E$2,'Objectenoverzicht aantallen'!$A:$A,'Objectenoverzicht aantallen'!I:I)*'Calculatie sheet'!$X85+LOOKUP('Calculatie sheet'!$E$2,'Objectenoverzicht aantallen'!$A:$A,'Objectenoverzicht aantallen'!J:J)*'Calculatie sheet'!$X85+LOOKUP('Calculatie sheet'!$E$2,'Objectenoverzicht aantallen'!$A:$A,'Objectenoverzicht aantallen'!K:K)*'Calculatie sheet'!$X85+LOOKUP('Calculatie sheet'!$E$2,'Objectenoverzicht aantallen'!$A:$A,'Objectenoverzicht aantallen'!L:L)*'Calculatie sheet'!$X85+LOOKUP('Calculatie sheet'!$E$2,'Objectenoverzicht aantallen'!$A:$A,'Objectenoverzicht aantallen'!M:M)*'Calculatie sheet'!$X85+LOOKUP('Calculatie sheet'!$E$2,'Objectenoverzicht aantallen'!$A:$A,'Objectenoverzicht aantallen'!N:N)*'Calculatie sheet'!$X85+LOOKUP('Calculatie sheet'!$E$2,'Objectenoverzicht aantallen'!$A:$A,'Objectenoverzicht aantallen'!O:O)*'Calculatie sheet'!$X85)/1000</f>
        <v>0</v>
      </c>
      <c r="W4" s="760" t="s">
        <v>5</v>
      </c>
      <c r="X4" s="571">
        <f>(LOOKUP('Calculatie sheet'!$X$2,'Objectenoverzicht aantallen'!$A:$A,'Objectenoverzicht aantallen'!Q:Q)*'Calculatie sheet'!$X$85)/1000</f>
        <v>0</v>
      </c>
      <c r="Y4" s="571">
        <f>(LOOKUP('Calculatie sheet'!$X$2,'Objectenoverzicht aantallen'!$A:$A,'Objectenoverzicht aantallen'!R:R)*'Calculatie sheet'!$X$85)/1000</f>
        <v>0</v>
      </c>
      <c r="Z4" s="571">
        <f>(LOOKUP('Calculatie sheet'!$X$2,'Objectenoverzicht aantallen'!$A:$A,'Objectenoverzicht aantallen'!S:S)*'Calculatie sheet'!$X$85)/1000</f>
        <v>0</v>
      </c>
      <c r="AA4" s="571">
        <f>(LOOKUP('Calculatie sheet'!$X$2,'Objectenoverzicht aantallen'!$A:$A,'Objectenoverzicht aantallen'!T:T)*'Calculatie sheet'!$X$85)/1000</f>
        <v>0</v>
      </c>
      <c r="AB4" s="571">
        <f>(LOOKUP('Calculatie sheet'!$X$2,'Objectenoverzicht aantallen'!$A:$A,'Objectenoverzicht aantallen'!U:U)*'Calculatie sheet'!$X$85)/1000</f>
        <v>0</v>
      </c>
      <c r="AC4" s="571">
        <f>(LOOKUP('Calculatie sheet'!$X$2,'Objectenoverzicht aantallen'!$A:$A,'Objectenoverzicht aantallen'!V:V)*'Calculatie sheet'!$X$85)/1000</f>
        <v>0</v>
      </c>
      <c r="AD4" s="571">
        <f>(LOOKUP('Calculatie sheet'!$X$2,'Objectenoverzicht aantallen'!$A:$A,'Objectenoverzicht aantallen'!W:W)*'Calculatie sheet'!$X$85)/1000</f>
        <v>0</v>
      </c>
      <c r="AE4" s="571">
        <f>(LOOKUP('Calculatie sheet'!$X$2,'Objectenoverzicht aantallen'!$A:$A,'Objectenoverzicht aantallen'!X:X)*'Calculatie sheet'!$X$85)/1000</f>
        <v>0</v>
      </c>
      <c r="AF4" s="571">
        <f>(LOOKUP('Calculatie sheet'!$X$2,'Objectenoverzicht aantallen'!$A:$A,'Objectenoverzicht aantallen'!Y:Y)*'Calculatie sheet'!$X$85)/1000</f>
        <v>0</v>
      </c>
      <c r="AG4" s="571">
        <f>(LOOKUP('Calculatie sheet'!$X$2,'Objectenoverzicht aantallen'!$A:$A,'Objectenoverzicht aantallen'!Z:Z)*'Calculatie sheet'!$X$85)/1000</f>
        <v>0</v>
      </c>
      <c r="AH4" s="571">
        <f>(LOOKUP('Calculatie sheet'!$X$2,'Objectenoverzicht aantallen'!$A:$A,'Objectenoverzicht aantallen'!AA:AA)*'Calculatie sheet'!$X$85)/1000</f>
        <v>0</v>
      </c>
    </row>
    <row r="5" spans="1:34" x14ac:dyDescent="0.2">
      <c r="B5" s="577" t="s">
        <v>673</v>
      </c>
      <c r="C5" s="45">
        <f>'Calculatie sheet'!X86</f>
        <v>-145.82499999999999</v>
      </c>
      <c r="E5" s="577" t="s">
        <v>673</v>
      </c>
      <c r="H5" s="572">
        <f>C5*'Calculatie sheet'!$X$7</f>
        <v>0</v>
      </c>
      <c r="J5" s="577" t="s">
        <v>673</v>
      </c>
      <c r="K5" s="571">
        <f>(LOOKUP('Calculatie sheet'!$X$2,'Objectenoverzicht aantallen'!$A:$A,'Objectenoverzicht aantallen'!$C:$C)*'Calculatie sheet'!$X86+LOOKUP('Calculatie sheet'!$X$2,'Objectenoverzicht aantallen'!$A:$A,'Objectenoverzicht aantallen'!E:E)*'Calculatie sheet'!$X86)/1000</f>
        <v>0</v>
      </c>
      <c r="L5" s="571">
        <f>(LOOKUP('Calculatie sheet'!$X$2,'Objectenoverzicht aantallen'!$A:$A,'Objectenoverzicht aantallen'!$C:$C)*'Calculatie sheet'!$X86+LOOKUP('Calculatie sheet'!$E$2,'Objectenoverzicht aantallen'!$A:$A,'Objectenoverzicht aantallen'!E:E)*'Calculatie sheet'!$X86+LOOKUP('Calculatie sheet'!$E$2,'Objectenoverzicht aantallen'!$A:$A,'Objectenoverzicht aantallen'!F:F)*'Calculatie sheet'!$X86)/1000</f>
        <v>0</v>
      </c>
      <c r="M5" s="571">
        <f>(LOOKUP('Calculatie sheet'!$X$2,'Objectenoverzicht aantallen'!$A:$A,'Objectenoverzicht aantallen'!$C:$C)*'Calculatie sheet'!$X86+LOOKUP('Calculatie sheet'!$E$2,'Objectenoverzicht aantallen'!$A:$A,'Objectenoverzicht aantallen'!E:E)*'Calculatie sheet'!$X86+LOOKUP('Calculatie sheet'!$E$2,'Objectenoverzicht aantallen'!$A:$A,'Objectenoverzicht aantallen'!F:F)*'Calculatie sheet'!$X86+LOOKUP('Calculatie sheet'!$E$2,'Objectenoverzicht aantallen'!$A:$A,'Objectenoverzicht aantallen'!G:G)*'Calculatie sheet'!$X86)/1000</f>
        <v>0</v>
      </c>
      <c r="N5" s="571">
        <f>(LOOKUP('Calculatie sheet'!$X$2,'Objectenoverzicht aantallen'!$A:$A,'Objectenoverzicht aantallen'!$C:$C)*'Calculatie sheet'!$X86+LOOKUP('Calculatie sheet'!$E$2,'Objectenoverzicht aantallen'!$A:$A,'Objectenoverzicht aantallen'!E:E)*'Calculatie sheet'!$X86+LOOKUP('Calculatie sheet'!$E$2,'Objectenoverzicht aantallen'!$A:$A,'Objectenoverzicht aantallen'!F:F)*'Calculatie sheet'!$X86+LOOKUP('Calculatie sheet'!$E$2,'Objectenoverzicht aantallen'!$A:$A,'Objectenoverzicht aantallen'!G:G)*'Calculatie sheet'!$X86+LOOKUP('Calculatie sheet'!$E$2,'Objectenoverzicht aantallen'!$A:$A,'Objectenoverzicht aantallen'!H:H)*'Calculatie sheet'!$X86)/1000</f>
        <v>0</v>
      </c>
      <c r="O5" s="571">
        <f>(LOOKUP('Calculatie sheet'!$X$2,'Objectenoverzicht aantallen'!$A:$A,'Objectenoverzicht aantallen'!$C:$C)*'Calculatie sheet'!$X86+LOOKUP('Calculatie sheet'!$E$2,'Objectenoverzicht aantallen'!$A:$A,'Objectenoverzicht aantallen'!E:E)*'Calculatie sheet'!$X86+LOOKUP('Calculatie sheet'!$E$2,'Objectenoverzicht aantallen'!$A:$A,'Objectenoverzicht aantallen'!F:F)*'Calculatie sheet'!$X86+LOOKUP('Calculatie sheet'!$E$2,'Objectenoverzicht aantallen'!$A:$A,'Objectenoverzicht aantallen'!G:G)*'Calculatie sheet'!$X86+LOOKUP('Calculatie sheet'!$E$2,'Objectenoverzicht aantallen'!$A:$A,'Objectenoverzicht aantallen'!H:H)*'Calculatie sheet'!$X86+LOOKUP('Calculatie sheet'!$E$2,'Objectenoverzicht aantallen'!$A:$A,'Objectenoverzicht aantallen'!I:I)*'Calculatie sheet'!$X86)/1000</f>
        <v>0</v>
      </c>
      <c r="P5" s="571">
        <f>(LOOKUP('Calculatie sheet'!$X$2,'Objectenoverzicht aantallen'!$A:$A,'Objectenoverzicht aantallen'!$C:$C)*'Calculatie sheet'!$X86+LOOKUP('Calculatie sheet'!$E$2,'Objectenoverzicht aantallen'!$A:$A,'Objectenoverzicht aantallen'!E:E)*'Calculatie sheet'!$X86+LOOKUP('Calculatie sheet'!$E$2,'Objectenoverzicht aantallen'!$A:$A,'Objectenoverzicht aantallen'!F:F)*'Calculatie sheet'!$X86+LOOKUP('Calculatie sheet'!$E$2,'Objectenoverzicht aantallen'!$A:$A,'Objectenoverzicht aantallen'!G:G)*'Calculatie sheet'!$X86+LOOKUP('Calculatie sheet'!$E$2,'Objectenoverzicht aantallen'!$A:$A,'Objectenoverzicht aantallen'!H:H)*'Calculatie sheet'!$X86+LOOKUP('Calculatie sheet'!$E$2,'Objectenoverzicht aantallen'!$A:$A,'Objectenoverzicht aantallen'!I:I)*'Calculatie sheet'!$X86+LOOKUP('Calculatie sheet'!$E$2,'Objectenoverzicht aantallen'!$A:$A,'Objectenoverzicht aantallen'!J:J)*'Calculatie sheet'!$X86)/1000</f>
        <v>0</v>
      </c>
      <c r="Q5" s="571">
        <f>(LOOKUP('Calculatie sheet'!$X$2,'Objectenoverzicht aantallen'!$A:$A,'Objectenoverzicht aantallen'!$C:$C)*'Calculatie sheet'!$X86+LOOKUP('Calculatie sheet'!$E$2,'Objectenoverzicht aantallen'!$A:$A,'Objectenoverzicht aantallen'!E:E)*'Calculatie sheet'!$X86+LOOKUP('Calculatie sheet'!$E$2,'Objectenoverzicht aantallen'!$A:$A,'Objectenoverzicht aantallen'!F:F)*'Calculatie sheet'!$X86+LOOKUP('Calculatie sheet'!$E$2,'Objectenoverzicht aantallen'!$A:$A,'Objectenoverzicht aantallen'!G:G)*'Calculatie sheet'!$X86+LOOKUP('Calculatie sheet'!$E$2,'Objectenoverzicht aantallen'!$A:$A,'Objectenoverzicht aantallen'!H:H)*'Calculatie sheet'!$X86+LOOKUP('Calculatie sheet'!$E$2,'Objectenoverzicht aantallen'!$A:$A,'Objectenoverzicht aantallen'!I:I)*'Calculatie sheet'!$X86+LOOKUP('Calculatie sheet'!$E$2,'Objectenoverzicht aantallen'!$A:$A,'Objectenoverzicht aantallen'!J:J)*'Calculatie sheet'!$X86+LOOKUP('Calculatie sheet'!$E$2,'Objectenoverzicht aantallen'!$A:$A,'Objectenoverzicht aantallen'!K:K)*'Calculatie sheet'!$X86)/1000</f>
        <v>0</v>
      </c>
      <c r="R5" s="571">
        <f>(LOOKUP('Calculatie sheet'!$X$2,'Objectenoverzicht aantallen'!$A:$A,'Objectenoverzicht aantallen'!$C:$C)*'Calculatie sheet'!$X86+LOOKUP('Calculatie sheet'!$E$2,'Objectenoverzicht aantallen'!$A:$A,'Objectenoverzicht aantallen'!E:E)*'Calculatie sheet'!$X86+LOOKUP('Calculatie sheet'!$E$2,'Objectenoverzicht aantallen'!$A:$A,'Objectenoverzicht aantallen'!F:F)*'Calculatie sheet'!$X86+LOOKUP('Calculatie sheet'!$E$2,'Objectenoverzicht aantallen'!$A:$A,'Objectenoverzicht aantallen'!G:G)*'Calculatie sheet'!$X86+LOOKUP('Calculatie sheet'!$E$2,'Objectenoverzicht aantallen'!$A:$A,'Objectenoverzicht aantallen'!H:H)*'Calculatie sheet'!$X86+LOOKUP('Calculatie sheet'!$E$2,'Objectenoverzicht aantallen'!$A:$A,'Objectenoverzicht aantallen'!I:I)*'Calculatie sheet'!$X86+LOOKUP('Calculatie sheet'!$E$2,'Objectenoverzicht aantallen'!$A:$A,'Objectenoverzicht aantallen'!J:J)*'Calculatie sheet'!$X86+LOOKUP('Calculatie sheet'!$E$2,'Objectenoverzicht aantallen'!$A:$A,'Objectenoverzicht aantallen'!K:K)*'Calculatie sheet'!$X86+LOOKUP('Calculatie sheet'!$E$2,'Objectenoverzicht aantallen'!$A:$A,'Objectenoverzicht aantallen'!L:L)*'Calculatie sheet'!$X86)/1000</f>
        <v>0</v>
      </c>
      <c r="S5" s="571">
        <f>(LOOKUP('Calculatie sheet'!$X$2,'Objectenoverzicht aantallen'!$A:$A,'Objectenoverzicht aantallen'!$C:$C)*'Calculatie sheet'!$X86+LOOKUP('Calculatie sheet'!$E$2,'Objectenoverzicht aantallen'!$A:$A,'Objectenoverzicht aantallen'!E:E)*'Calculatie sheet'!$X86+LOOKUP('Calculatie sheet'!$E$2,'Objectenoverzicht aantallen'!$A:$A,'Objectenoverzicht aantallen'!F:F)*'Calculatie sheet'!$X86+LOOKUP('Calculatie sheet'!$E$2,'Objectenoverzicht aantallen'!$A:$A,'Objectenoverzicht aantallen'!G:G)*'Calculatie sheet'!$X86+LOOKUP('Calculatie sheet'!$E$2,'Objectenoverzicht aantallen'!$A:$A,'Objectenoverzicht aantallen'!H:H)*'Calculatie sheet'!$X86+LOOKUP('Calculatie sheet'!$E$2,'Objectenoverzicht aantallen'!$A:$A,'Objectenoverzicht aantallen'!I:I)*'Calculatie sheet'!$X86+LOOKUP('Calculatie sheet'!$E$2,'Objectenoverzicht aantallen'!$A:$A,'Objectenoverzicht aantallen'!J:J)*'Calculatie sheet'!$X86+LOOKUP('Calculatie sheet'!$E$2,'Objectenoverzicht aantallen'!$A:$A,'Objectenoverzicht aantallen'!K:K)*'Calculatie sheet'!$X86+LOOKUP('Calculatie sheet'!$E$2,'Objectenoverzicht aantallen'!$A:$A,'Objectenoverzicht aantallen'!L:L)*'Calculatie sheet'!$X86+LOOKUP('Calculatie sheet'!$E$2,'Objectenoverzicht aantallen'!$A:$A,'Objectenoverzicht aantallen'!M:M)*'Calculatie sheet'!$X86)/1000</f>
        <v>0</v>
      </c>
      <c r="T5" s="571">
        <f>(LOOKUP('Calculatie sheet'!$X$2,'Objectenoverzicht aantallen'!$A:$A,'Objectenoverzicht aantallen'!$C:$C)*'Calculatie sheet'!$X86+LOOKUP('Calculatie sheet'!$E$2,'Objectenoverzicht aantallen'!$A:$A,'Objectenoverzicht aantallen'!E:E)*'Calculatie sheet'!$X86+LOOKUP('Calculatie sheet'!$E$2,'Objectenoverzicht aantallen'!$A:$A,'Objectenoverzicht aantallen'!F:F)*'Calculatie sheet'!$X86+LOOKUP('Calculatie sheet'!$E$2,'Objectenoverzicht aantallen'!$A:$A,'Objectenoverzicht aantallen'!G:G)*'Calculatie sheet'!$X86+LOOKUP('Calculatie sheet'!$E$2,'Objectenoverzicht aantallen'!$A:$A,'Objectenoverzicht aantallen'!H:H)*'Calculatie sheet'!$X86+LOOKUP('Calculatie sheet'!$E$2,'Objectenoverzicht aantallen'!$A:$A,'Objectenoverzicht aantallen'!I:I)*'Calculatie sheet'!$X86+LOOKUP('Calculatie sheet'!$E$2,'Objectenoverzicht aantallen'!$A:$A,'Objectenoverzicht aantallen'!J:J)*'Calculatie sheet'!$X86+LOOKUP('Calculatie sheet'!$E$2,'Objectenoverzicht aantallen'!$A:$A,'Objectenoverzicht aantallen'!K:K)*'Calculatie sheet'!$X86+LOOKUP('Calculatie sheet'!$E$2,'Objectenoverzicht aantallen'!$A:$A,'Objectenoverzicht aantallen'!L:L)*'Calculatie sheet'!$X86+LOOKUP('Calculatie sheet'!$E$2,'Objectenoverzicht aantallen'!$A:$A,'Objectenoverzicht aantallen'!M:M)*'Calculatie sheet'!$X86+LOOKUP('Calculatie sheet'!$E$2,'Objectenoverzicht aantallen'!$A:$A,'Objectenoverzicht aantallen'!N:N)*'Calculatie sheet'!$X86)/1000</f>
        <v>0</v>
      </c>
      <c r="U5" s="571">
        <f>(LOOKUP('Calculatie sheet'!$X$2,'Objectenoverzicht aantallen'!$A:$A,'Objectenoverzicht aantallen'!$C:$C)*'Calculatie sheet'!$X86+LOOKUP('Calculatie sheet'!$E$2,'Objectenoverzicht aantallen'!$A:$A,'Objectenoverzicht aantallen'!E:E)*'Calculatie sheet'!$X86+LOOKUP('Calculatie sheet'!$E$2,'Objectenoverzicht aantallen'!$A:$A,'Objectenoverzicht aantallen'!F:F)*'Calculatie sheet'!$X86+LOOKUP('Calculatie sheet'!$E$2,'Objectenoverzicht aantallen'!$A:$A,'Objectenoverzicht aantallen'!G:G)*'Calculatie sheet'!$X86+LOOKUP('Calculatie sheet'!$E$2,'Objectenoverzicht aantallen'!$A:$A,'Objectenoverzicht aantallen'!H:H)*'Calculatie sheet'!$X86+LOOKUP('Calculatie sheet'!$E$2,'Objectenoverzicht aantallen'!$A:$A,'Objectenoverzicht aantallen'!I:I)*'Calculatie sheet'!$X86+LOOKUP('Calculatie sheet'!$E$2,'Objectenoverzicht aantallen'!$A:$A,'Objectenoverzicht aantallen'!J:J)*'Calculatie sheet'!$X86+LOOKUP('Calculatie sheet'!$E$2,'Objectenoverzicht aantallen'!$A:$A,'Objectenoverzicht aantallen'!K:K)*'Calculatie sheet'!$X86+LOOKUP('Calculatie sheet'!$E$2,'Objectenoverzicht aantallen'!$A:$A,'Objectenoverzicht aantallen'!L:L)*'Calculatie sheet'!$X86+LOOKUP('Calculatie sheet'!$E$2,'Objectenoverzicht aantallen'!$A:$A,'Objectenoverzicht aantallen'!M:M)*'Calculatie sheet'!$X86+LOOKUP('Calculatie sheet'!$E$2,'Objectenoverzicht aantallen'!$A:$A,'Objectenoverzicht aantallen'!N:N)*'Calculatie sheet'!$X86+LOOKUP('Calculatie sheet'!$E$2,'Objectenoverzicht aantallen'!$A:$A,'Objectenoverzicht aantallen'!O:O)*'Calculatie sheet'!$X86)/1000</f>
        <v>0</v>
      </c>
      <c r="W5" s="577" t="s">
        <v>673</v>
      </c>
      <c r="X5" s="571">
        <f>(LOOKUP('Calculatie sheet'!$X$2,'Objectenoverzicht aantallen'!$A:$A,'Objectenoverzicht aantallen'!Q:Q)*'Calculatie sheet'!$X$86)/1000</f>
        <v>0</v>
      </c>
      <c r="Y5" s="571">
        <f>(LOOKUP('Calculatie sheet'!$X$2,'Objectenoverzicht aantallen'!$A:$A,'Objectenoverzicht aantallen'!R:R)*'Calculatie sheet'!$X$86)/1000</f>
        <v>0</v>
      </c>
      <c r="Z5" s="571">
        <f>(LOOKUP('Calculatie sheet'!$X$2,'Objectenoverzicht aantallen'!$A:$A,'Objectenoverzicht aantallen'!S:S)*'Calculatie sheet'!$X$86)/1000</f>
        <v>0</v>
      </c>
      <c r="AA5" s="571">
        <f>(LOOKUP('Calculatie sheet'!$X$2,'Objectenoverzicht aantallen'!$A:$A,'Objectenoverzicht aantallen'!T:T)*'Calculatie sheet'!$X$86)/1000</f>
        <v>0</v>
      </c>
      <c r="AB5" s="571">
        <f>(LOOKUP('Calculatie sheet'!$X$2,'Objectenoverzicht aantallen'!$A:$A,'Objectenoverzicht aantallen'!U:U)*'Calculatie sheet'!$X$86)/1000</f>
        <v>0</v>
      </c>
      <c r="AC5" s="571">
        <f>(LOOKUP('Calculatie sheet'!$X$2,'Objectenoverzicht aantallen'!$A:$A,'Objectenoverzicht aantallen'!V:V)*'Calculatie sheet'!$X$86)/1000</f>
        <v>0</v>
      </c>
      <c r="AD5" s="571">
        <f>(LOOKUP('Calculatie sheet'!$X$2,'Objectenoverzicht aantallen'!$A:$A,'Objectenoverzicht aantallen'!W:W)*'Calculatie sheet'!$X$86)/1000</f>
        <v>0</v>
      </c>
      <c r="AE5" s="571">
        <f>(LOOKUP('Calculatie sheet'!$X$2,'Objectenoverzicht aantallen'!$A:$A,'Objectenoverzicht aantallen'!X:X)*'Calculatie sheet'!$X$86)/1000</f>
        <v>0</v>
      </c>
      <c r="AF5" s="571">
        <f>(LOOKUP('Calculatie sheet'!$X$2,'Objectenoverzicht aantallen'!$A:$A,'Objectenoverzicht aantallen'!Y:Y)*'Calculatie sheet'!$X$86)/1000</f>
        <v>0</v>
      </c>
      <c r="AG5" s="571">
        <f>(LOOKUP('Calculatie sheet'!$X$2,'Objectenoverzicht aantallen'!$A:$A,'Objectenoverzicht aantallen'!Z:Z)*'Calculatie sheet'!$X$86)/1000</f>
        <v>0</v>
      </c>
      <c r="AH5" s="571">
        <f>(LOOKUP('Calculatie sheet'!$X$2,'Objectenoverzicht aantallen'!$A:$A,'Objectenoverzicht aantallen'!AA:AA)*'Calculatie sheet'!$X$86)/1000</f>
        <v>0</v>
      </c>
    </row>
  </sheetData>
  <pageMargins left="0.7" right="0.7" top="0.75" bottom="0.75" header="0.3" footer="0.3"/>
  <pageSetup paperSize="9" orientation="portrait" horizontalDpi="0" verticalDpi="0"/>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DA9A-4A1C-8743-BBAF-B54CBD8E7982}">
  <dimension ref="A1:AH5"/>
  <sheetViews>
    <sheetView topLeftCell="F1" workbookViewId="0">
      <selection activeCell="W2" sqref="W2:W5"/>
    </sheetView>
  </sheetViews>
  <sheetFormatPr baseColWidth="10" defaultColWidth="11" defaultRowHeight="16" x14ac:dyDescent="0.2"/>
  <cols>
    <col min="1" max="1" width="27.33203125" bestFit="1" customWidth="1"/>
    <col min="11" max="21" width="12.1640625" bestFit="1" customWidth="1"/>
  </cols>
  <sheetData>
    <row r="1" spans="1:34" x14ac:dyDescent="0.2">
      <c r="A1" s="149" t="str">
        <f>'Calculatie sheet'!Y3</f>
        <v>Paden van betontegels</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sheet'!Y83</f>
        <v>49.005583223025205</v>
      </c>
      <c r="E2" s="758" t="s">
        <v>965</v>
      </c>
      <c r="H2" s="572">
        <f>C2*'Calculatie sheet'!$Y$7</f>
        <v>0</v>
      </c>
      <c r="J2" s="758" t="s">
        <v>965</v>
      </c>
      <c r="K2" s="571">
        <f>(LOOKUP('Calculatie sheet'!$Y$2,'Objectenoverzicht aantallen'!$A:$A,'Objectenoverzicht aantallen'!$C:$C)*'Calculatie sheet'!$Y83+LOOKUP('Calculatie sheet'!$E$2,'Objectenoverzicht aantallen'!$A:$A,'Objectenoverzicht aantallen'!E:E)*'Calculatie sheet'!$Y83)/1000</f>
        <v>0</v>
      </c>
      <c r="L2" s="571">
        <f>(LOOKUP('Calculatie sheet'!$Y$2,'Objectenoverzicht aantallen'!$A:$A,'Objectenoverzicht aantallen'!$C:$C)*'Calculatie sheet'!$Y83+LOOKUP('Calculatie sheet'!$E$2,'Objectenoverzicht aantallen'!$A:$A,'Objectenoverzicht aantallen'!E:E)*'Calculatie sheet'!$Y83+LOOKUP('Calculatie sheet'!$E$2,'Objectenoverzicht aantallen'!$A:$A,'Objectenoverzicht aantallen'!F:F)*'Calculatie sheet'!$Y83)/1000</f>
        <v>0</v>
      </c>
      <c r="M2" s="571">
        <f>(LOOKUP('Calculatie sheet'!$Y$2,'Objectenoverzicht aantallen'!$A:$A,'Objectenoverzicht aantallen'!$C:$C)*'Calculatie sheet'!$Y83+LOOKUP('Calculatie sheet'!$E$2,'Objectenoverzicht aantallen'!$A:$A,'Objectenoverzicht aantallen'!E:E)*'Calculatie sheet'!$Y83+LOOKUP('Calculatie sheet'!$E$2,'Objectenoverzicht aantallen'!$A:$A,'Objectenoverzicht aantallen'!F:F)*'Calculatie sheet'!$Y83+LOOKUP('Calculatie sheet'!$E$2,'Objectenoverzicht aantallen'!$A:$A,'Objectenoverzicht aantallen'!G:G)*'Calculatie sheet'!$Y83)/1000</f>
        <v>0</v>
      </c>
      <c r="N2" s="571">
        <f>(LOOKUP('Calculatie sheet'!$Y$2,'Objectenoverzicht aantallen'!$A:$A,'Objectenoverzicht aantallen'!$C:$C)*'Calculatie sheet'!$Y83+LOOKUP('Calculatie sheet'!$E$2,'Objectenoverzicht aantallen'!$A:$A,'Objectenoverzicht aantallen'!E:E)*'Calculatie sheet'!$Y83+LOOKUP('Calculatie sheet'!$E$2,'Objectenoverzicht aantallen'!$A:$A,'Objectenoverzicht aantallen'!F:F)*'Calculatie sheet'!$Y83+LOOKUP('Calculatie sheet'!$E$2,'Objectenoverzicht aantallen'!$A:$A,'Objectenoverzicht aantallen'!G:G)*'Calculatie sheet'!$Y83+LOOKUP('Calculatie sheet'!$E$2,'Objectenoverzicht aantallen'!$A:$A,'Objectenoverzicht aantallen'!H:H)*'Calculatie sheet'!$Y83)/1000</f>
        <v>0</v>
      </c>
      <c r="O2" s="571">
        <f>(LOOKUP('Calculatie sheet'!$Y$2,'Objectenoverzicht aantallen'!$A:$A,'Objectenoverzicht aantallen'!$C:$C)*'Calculatie sheet'!$Y83+LOOKUP('Calculatie sheet'!$E$2,'Objectenoverzicht aantallen'!$A:$A,'Objectenoverzicht aantallen'!E:E)*'Calculatie sheet'!$Y83+LOOKUP('Calculatie sheet'!$E$2,'Objectenoverzicht aantallen'!$A:$A,'Objectenoverzicht aantallen'!F:F)*'Calculatie sheet'!$Y83+LOOKUP('Calculatie sheet'!$E$2,'Objectenoverzicht aantallen'!$A:$A,'Objectenoverzicht aantallen'!G:G)*'Calculatie sheet'!$Y83+LOOKUP('Calculatie sheet'!$E$2,'Objectenoverzicht aantallen'!$A:$A,'Objectenoverzicht aantallen'!H:H)*'Calculatie sheet'!$Y83+LOOKUP('Calculatie sheet'!$E$2,'Objectenoverzicht aantallen'!$A:$A,'Objectenoverzicht aantallen'!I:I)*'Calculatie sheet'!$Y83)/1000</f>
        <v>0</v>
      </c>
      <c r="P2" s="571">
        <f>(LOOKUP('Calculatie sheet'!$Y$2,'Objectenoverzicht aantallen'!$A:$A,'Objectenoverzicht aantallen'!$C:$C)*'Calculatie sheet'!$Y83+LOOKUP('Calculatie sheet'!$E$2,'Objectenoverzicht aantallen'!$A:$A,'Objectenoverzicht aantallen'!E:E)*'Calculatie sheet'!$Y83+LOOKUP('Calculatie sheet'!$E$2,'Objectenoverzicht aantallen'!$A:$A,'Objectenoverzicht aantallen'!F:F)*'Calculatie sheet'!$Y83+LOOKUP('Calculatie sheet'!$E$2,'Objectenoverzicht aantallen'!$A:$A,'Objectenoverzicht aantallen'!G:G)*'Calculatie sheet'!$Y83+LOOKUP('Calculatie sheet'!$E$2,'Objectenoverzicht aantallen'!$A:$A,'Objectenoverzicht aantallen'!H:H)*'Calculatie sheet'!$Y83+LOOKUP('Calculatie sheet'!$E$2,'Objectenoverzicht aantallen'!$A:$A,'Objectenoverzicht aantallen'!I:I)*'Calculatie sheet'!$Y83+LOOKUP('Calculatie sheet'!$E$2,'Objectenoverzicht aantallen'!$A:$A,'Objectenoverzicht aantallen'!J:J)*'Calculatie sheet'!$Y83)/1000</f>
        <v>0</v>
      </c>
      <c r="Q2" s="571">
        <f>(LOOKUP('Calculatie sheet'!$Y$2,'Objectenoverzicht aantallen'!$A:$A,'Objectenoverzicht aantallen'!$C:$C)*'Calculatie sheet'!$Y83+LOOKUP('Calculatie sheet'!$E$2,'Objectenoverzicht aantallen'!$A:$A,'Objectenoverzicht aantallen'!E:E)*'Calculatie sheet'!$Y83+LOOKUP('Calculatie sheet'!$E$2,'Objectenoverzicht aantallen'!$A:$A,'Objectenoverzicht aantallen'!F:F)*'Calculatie sheet'!$Y83+LOOKUP('Calculatie sheet'!$E$2,'Objectenoverzicht aantallen'!$A:$A,'Objectenoverzicht aantallen'!G:G)*'Calculatie sheet'!$Y83+LOOKUP('Calculatie sheet'!$E$2,'Objectenoverzicht aantallen'!$A:$A,'Objectenoverzicht aantallen'!H:H)*'Calculatie sheet'!$Y83+LOOKUP('Calculatie sheet'!$E$2,'Objectenoverzicht aantallen'!$A:$A,'Objectenoverzicht aantallen'!I:I)*'Calculatie sheet'!$Y83+LOOKUP('Calculatie sheet'!$E$2,'Objectenoverzicht aantallen'!$A:$A,'Objectenoverzicht aantallen'!J:J)*'Calculatie sheet'!$Y83+LOOKUP('Calculatie sheet'!$E$2,'Objectenoverzicht aantallen'!$A:$A,'Objectenoverzicht aantallen'!K:K)*'Calculatie sheet'!$Y83)/1000</f>
        <v>0</v>
      </c>
      <c r="R2" s="571">
        <f>(LOOKUP('Calculatie sheet'!$Y$2,'Objectenoverzicht aantallen'!$A:$A,'Objectenoverzicht aantallen'!$C:$C)*'Calculatie sheet'!$Y83+LOOKUP('Calculatie sheet'!$E$2,'Objectenoverzicht aantallen'!$A:$A,'Objectenoverzicht aantallen'!E:E)*'Calculatie sheet'!$Y83+LOOKUP('Calculatie sheet'!$E$2,'Objectenoverzicht aantallen'!$A:$A,'Objectenoverzicht aantallen'!F:F)*'Calculatie sheet'!$Y83+LOOKUP('Calculatie sheet'!$E$2,'Objectenoverzicht aantallen'!$A:$A,'Objectenoverzicht aantallen'!G:G)*'Calculatie sheet'!$Y83+LOOKUP('Calculatie sheet'!$E$2,'Objectenoverzicht aantallen'!$A:$A,'Objectenoverzicht aantallen'!H:H)*'Calculatie sheet'!$Y83+LOOKUP('Calculatie sheet'!$E$2,'Objectenoverzicht aantallen'!$A:$A,'Objectenoverzicht aantallen'!I:I)*'Calculatie sheet'!$Y83+LOOKUP('Calculatie sheet'!$E$2,'Objectenoverzicht aantallen'!$A:$A,'Objectenoverzicht aantallen'!J:J)*'Calculatie sheet'!$Y83+LOOKUP('Calculatie sheet'!$E$2,'Objectenoverzicht aantallen'!$A:$A,'Objectenoverzicht aantallen'!K:K)*'Calculatie sheet'!$Y83+LOOKUP('Calculatie sheet'!$E$2,'Objectenoverzicht aantallen'!$A:$A,'Objectenoverzicht aantallen'!L:L)*'Calculatie sheet'!$Y83)/1000</f>
        <v>0</v>
      </c>
      <c r="S2" s="571">
        <f>(LOOKUP('Calculatie sheet'!$Y$2,'Objectenoverzicht aantallen'!$A:$A,'Objectenoverzicht aantallen'!$C:$C)*'Calculatie sheet'!$Y83+LOOKUP('Calculatie sheet'!$E$2,'Objectenoverzicht aantallen'!$A:$A,'Objectenoverzicht aantallen'!E:E)*'Calculatie sheet'!$Y83+LOOKUP('Calculatie sheet'!$E$2,'Objectenoverzicht aantallen'!$A:$A,'Objectenoverzicht aantallen'!F:F)*'Calculatie sheet'!$Y83+LOOKUP('Calculatie sheet'!$E$2,'Objectenoverzicht aantallen'!$A:$A,'Objectenoverzicht aantallen'!G:G)*'Calculatie sheet'!$Y83+LOOKUP('Calculatie sheet'!$E$2,'Objectenoverzicht aantallen'!$A:$A,'Objectenoverzicht aantallen'!H:H)*'Calculatie sheet'!$Y83+LOOKUP('Calculatie sheet'!$E$2,'Objectenoverzicht aantallen'!$A:$A,'Objectenoverzicht aantallen'!I:I)*'Calculatie sheet'!$Y83+LOOKUP('Calculatie sheet'!$E$2,'Objectenoverzicht aantallen'!$A:$A,'Objectenoverzicht aantallen'!J:J)*'Calculatie sheet'!$Y83+LOOKUP('Calculatie sheet'!$E$2,'Objectenoverzicht aantallen'!$A:$A,'Objectenoverzicht aantallen'!K:K)*'Calculatie sheet'!$Y83+LOOKUP('Calculatie sheet'!$E$2,'Objectenoverzicht aantallen'!$A:$A,'Objectenoverzicht aantallen'!L:L)*'Calculatie sheet'!$Y83+LOOKUP('Calculatie sheet'!$E$2,'Objectenoverzicht aantallen'!$A:$A,'Objectenoverzicht aantallen'!M:M)*'Calculatie sheet'!$Y83)/1000</f>
        <v>0</v>
      </c>
      <c r="T2" s="571">
        <f>(LOOKUP('Calculatie sheet'!$Y$2,'Objectenoverzicht aantallen'!$A:$A,'Objectenoverzicht aantallen'!$C:$C)*'Calculatie sheet'!$Y83+LOOKUP('Calculatie sheet'!$E$2,'Objectenoverzicht aantallen'!$A:$A,'Objectenoverzicht aantallen'!E:E)*'Calculatie sheet'!$Y83+LOOKUP('Calculatie sheet'!$E$2,'Objectenoverzicht aantallen'!$A:$A,'Objectenoverzicht aantallen'!F:F)*'Calculatie sheet'!$Y83+LOOKUP('Calculatie sheet'!$E$2,'Objectenoverzicht aantallen'!$A:$A,'Objectenoverzicht aantallen'!G:G)*'Calculatie sheet'!$Y83+LOOKUP('Calculatie sheet'!$E$2,'Objectenoverzicht aantallen'!$A:$A,'Objectenoverzicht aantallen'!H:H)*'Calculatie sheet'!$Y83+LOOKUP('Calculatie sheet'!$E$2,'Objectenoverzicht aantallen'!$A:$A,'Objectenoverzicht aantallen'!I:I)*'Calculatie sheet'!$Y83+LOOKUP('Calculatie sheet'!$E$2,'Objectenoverzicht aantallen'!$A:$A,'Objectenoverzicht aantallen'!J:J)*'Calculatie sheet'!$Y83+LOOKUP('Calculatie sheet'!$E$2,'Objectenoverzicht aantallen'!$A:$A,'Objectenoverzicht aantallen'!K:K)*'Calculatie sheet'!$Y83+LOOKUP('Calculatie sheet'!$E$2,'Objectenoverzicht aantallen'!$A:$A,'Objectenoverzicht aantallen'!L:L)*'Calculatie sheet'!$Y83+LOOKUP('Calculatie sheet'!$E$2,'Objectenoverzicht aantallen'!$A:$A,'Objectenoverzicht aantallen'!M:M)*'Calculatie sheet'!$Y83+LOOKUP('Calculatie sheet'!$E$2,'Objectenoverzicht aantallen'!$A:$A,'Objectenoverzicht aantallen'!N:N)*'Calculatie sheet'!$Y83)/1000</f>
        <v>0</v>
      </c>
      <c r="U2" s="571">
        <f>(LOOKUP('Calculatie sheet'!$Y$2,'Objectenoverzicht aantallen'!$A:$A,'Objectenoverzicht aantallen'!$C:$C)*'Calculatie sheet'!$Y83+LOOKUP('Calculatie sheet'!$E$2,'Objectenoverzicht aantallen'!$A:$A,'Objectenoverzicht aantallen'!E:E)*'Calculatie sheet'!$Y83+LOOKUP('Calculatie sheet'!$E$2,'Objectenoverzicht aantallen'!$A:$A,'Objectenoverzicht aantallen'!F:F)*'Calculatie sheet'!$Y83+LOOKUP('Calculatie sheet'!$E$2,'Objectenoverzicht aantallen'!$A:$A,'Objectenoverzicht aantallen'!G:G)*'Calculatie sheet'!$Y83+LOOKUP('Calculatie sheet'!$E$2,'Objectenoverzicht aantallen'!$A:$A,'Objectenoverzicht aantallen'!H:H)*'Calculatie sheet'!$Y83+LOOKUP('Calculatie sheet'!$E$2,'Objectenoverzicht aantallen'!$A:$A,'Objectenoverzicht aantallen'!I:I)*'Calculatie sheet'!$Y83+LOOKUP('Calculatie sheet'!$E$2,'Objectenoverzicht aantallen'!$A:$A,'Objectenoverzicht aantallen'!J:J)*'Calculatie sheet'!$Y83+LOOKUP('Calculatie sheet'!$E$2,'Objectenoverzicht aantallen'!$A:$A,'Objectenoverzicht aantallen'!K:K)*'Calculatie sheet'!$Y83+LOOKUP('Calculatie sheet'!$E$2,'Objectenoverzicht aantallen'!$A:$A,'Objectenoverzicht aantallen'!L:L)*'Calculatie sheet'!$Y83+LOOKUP('Calculatie sheet'!$E$2,'Objectenoverzicht aantallen'!$A:$A,'Objectenoverzicht aantallen'!M:M)*'Calculatie sheet'!$Y83+LOOKUP('Calculatie sheet'!$E$2,'Objectenoverzicht aantallen'!$A:$A,'Objectenoverzicht aantallen'!N:N)*'Calculatie sheet'!$Y83+LOOKUP('Calculatie sheet'!$E$2,'Objectenoverzicht aantallen'!$A:$A,'Objectenoverzicht aantallen'!O:O)*'Calculatie sheet'!$Y83)/1000</f>
        <v>0</v>
      </c>
      <c r="W2" s="758" t="s">
        <v>965</v>
      </c>
      <c r="X2" s="571">
        <f>(LOOKUP('Calculatie sheet'!$Y$2,'Objectenoverzicht aantallen'!$A:$A,'Objectenoverzicht aantallen'!E:E)*'Calculatie sheet'!$Y$83)/1000</f>
        <v>0</v>
      </c>
      <c r="Y2" s="571">
        <f>(LOOKUP('Calculatie sheet'!$Y$2,'Objectenoverzicht aantallen'!$A:$A,'Objectenoverzicht aantallen'!F:F)*'Calculatie sheet'!$Y$83)/1000</f>
        <v>0</v>
      </c>
      <c r="Z2" s="571">
        <f>(LOOKUP('Calculatie sheet'!$Y$2,'Objectenoverzicht aantallen'!$A:$A,'Objectenoverzicht aantallen'!G:G)*'Calculatie sheet'!$Y$83)/1000</f>
        <v>0</v>
      </c>
      <c r="AA2" s="571">
        <f>(LOOKUP('Calculatie sheet'!$Y$2,'Objectenoverzicht aantallen'!$A:$A,'Objectenoverzicht aantallen'!H:H)*'Calculatie sheet'!$Y$83)/1000</f>
        <v>0</v>
      </c>
      <c r="AB2" s="571">
        <f>(LOOKUP('Calculatie sheet'!$Y$2,'Objectenoverzicht aantallen'!$A:$A,'Objectenoverzicht aantallen'!I:I)*'Calculatie sheet'!$Y$83)/1000</f>
        <v>0</v>
      </c>
      <c r="AC2" s="571">
        <f>(LOOKUP('Calculatie sheet'!$Y$2,'Objectenoverzicht aantallen'!$A:$A,'Objectenoverzicht aantallen'!J:J)*'Calculatie sheet'!$Y$83)/1000</f>
        <v>0</v>
      </c>
      <c r="AD2" s="571">
        <f>(LOOKUP('Calculatie sheet'!$Y$2,'Objectenoverzicht aantallen'!$A:$A,'Objectenoverzicht aantallen'!K:K)*'Calculatie sheet'!$Y$83)/1000</f>
        <v>0</v>
      </c>
      <c r="AE2" s="571">
        <f>(LOOKUP('Calculatie sheet'!$Y$2,'Objectenoverzicht aantallen'!$A:$A,'Objectenoverzicht aantallen'!L:L)*'Calculatie sheet'!$Y$83)/1000</f>
        <v>0</v>
      </c>
      <c r="AF2" s="571">
        <f>(LOOKUP('Calculatie sheet'!$Y$2,'Objectenoverzicht aantallen'!$A:$A,'Objectenoverzicht aantallen'!M:M)*'Calculatie sheet'!$Y$83)/1000</f>
        <v>0</v>
      </c>
      <c r="AG2" s="571">
        <f>(LOOKUP('Calculatie sheet'!$Y$2,'Objectenoverzicht aantallen'!$A:$A,'Objectenoverzicht aantallen'!N:N)*'Calculatie sheet'!$Y$83)/1000</f>
        <v>0</v>
      </c>
      <c r="AH2" s="571">
        <f>(LOOKUP('Calculatie sheet'!$Y$2,'Objectenoverzicht aantallen'!$A:$A,'Objectenoverzicht aantallen'!O:O)*'Calculatie sheet'!$Y$83)/1000</f>
        <v>0</v>
      </c>
    </row>
    <row r="3" spans="1:34" s="31" customFormat="1" x14ac:dyDescent="0.2">
      <c r="B3" s="759" t="s">
        <v>966</v>
      </c>
      <c r="C3" s="45">
        <f>'Calculatie sheet'!Y84</f>
        <v>14.794416776974801</v>
      </c>
      <c r="D3"/>
      <c r="E3" s="759" t="s">
        <v>966</v>
      </c>
      <c r="F3"/>
      <c r="H3" s="572">
        <f>C3*'Calculatie sheet'!$Y$7</f>
        <v>0</v>
      </c>
      <c r="I3"/>
      <c r="J3" s="759" t="s">
        <v>966</v>
      </c>
      <c r="K3" s="571">
        <f>(LOOKUP('Calculatie sheet'!$Y$2,'Objectenoverzicht aantallen'!$A:$A,'Objectenoverzicht aantallen'!$C:$C)*'Calculatie sheet'!$Y84+LOOKUP('Calculatie sheet'!$Y$2,'Objectenoverzicht aantallen'!$A:$A,'Objectenoverzicht aantallen'!E:E)*'Calculatie sheet'!$Y84)/1000</f>
        <v>0</v>
      </c>
      <c r="L3" s="571">
        <f>(LOOKUP('Calculatie sheet'!$Y$2,'Objectenoverzicht aantallen'!$A:$A,'Objectenoverzicht aantallen'!$C:$C)*'Calculatie sheet'!$Y84+LOOKUP('Calculatie sheet'!$E$2,'Objectenoverzicht aantallen'!$A:$A,'Objectenoverzicht aantallen'!E:E)*'Calculatie sheet'!$Y84+LOOKUP('Calculatie sheet'!$E$2,'Objectenoverzicht aantallen'!$A:$A,'Objectenoverzicht aantallen'!F:F)*'Calculatie sheet'!$Y84)/1000</f>
        <v>0</v>
      </c>
      <c r="M3" s="571">
        <f>(LOOKUP('Calculatie sheet'!$Y$2,'Objectenoverzicht aantallen'!$A:$A,'Objectenoverzicht aantallen'!$C:$C)*'Calculatie sheet'!$Y84+LOOKUP('Calculatie sheet'!$E$2,'Objectenoverzicht aantallen'!$A:$A,'Objectenoverzicht aantallen'!E:E)*'Calculatie sheet'!$Y84+LOOKUP('Calculatie sheet'!$E$2,'Objectenoverzicht aantallen'!$A:$A,'Objectenoverzicht aantallen'!F:F)*'Calculatie sheet'!$Y84+LOOKUP('Calculatie sheet'!$E$2,'Objectenoverzicht aantallen'!$A:$A,'Objectenoverzicht aantallen'!G:G)*'Calculatie sheet'!$Y84)/1000</f>
        <v>0</v>
      </c>
      <c r="N3" s="571">
        <f>(LOOKUP('Calculatie sheet'!$Y$2,'Objectenoverzicht aantallen'!$A:$A,'Objectenoverzicht aantallen'!$C:$C)*'Calculatie sheet'!$Y84+LOOKUP('Calculatie sheet'!$E$2,'Objectenoverzicht aantallen'!$A:$A,'Objectenoverzicht aantallen'!E:E)*'Calculatie sheet'!$Y84+LOOKUP('Calculatie sheet'!$E$2,'Objectenoverzicht aantallen'!$A:$A,'Objectenoverzicht aantallen'!F:F)*'Calculatie sheet'!$Y84+LOOKUP('Calculatie sheet'!$E$2,'Objectenoverzicht aantallen'!$A:$A,'Objectenoverzicht aantallen'!G:G)*'Calculatie sheet'!$Y84+LOOKUP('Calculatie sheet'!$E$2,'Objectenoverzicht aantallen'!$A:$A,'Objectenoverzicht aantallen'!H:H)*'Calculatie sheet'!$Y84)/1000</f>
        <v>0</v>
      </c>
      <c r="O3" s="571">
        <f>(LOOKUP('Calculatie sheet'!$Y$2,'Objectenoverzicht aantallen'!$A:$A,'Objectenoverzicht aantallen'!$C:$C)*'Calculatie sheet'!$Y84+LOOKUP('Calculatie sheet'!$E$2,'Objectenoverzicht aantallen'!$A:$A,'Objectenoverzicht aantallen'!E:E)*'Calculatie sheet'!$Y84+LOOKUP('Calculatie sheet'!$E$2,'Objectenoverzicht aantallen'!$A:$A,'Objectenoverzicht aantallen'!F:F)*'Calculatie sheet'!$Y84+LOOKUP('Calculatie sheet'!$E$2,'Objectenoverzicht aantallen'!$A:$A,'Objectenoverzicht aantallen'!G:G)*'Calculatie sheet'!$Y84+LOOKUP('Calculatie sheet'!$E$2,'Objectenoverzicht aantallen'!$A:$A,'Objectenoverzicht aantallen'!H:H)*'Calculatie sheet'!$Y84+LOOKUP('Calculatie sheet'!$E$2,'Objectenoverzicht aantallen'!$A:$A,'Objectenoverzicht aantallen'!I:I)*'Calculatie sheet'!$Y84)/1000</f>
        <v>0</v>
      </c>
      <c r="P3" s="571">
        <f>(LOOKUP('Calculatie sheet'!$Y$2,'Objectenoverzicht aantallen'!$A:$A,'Objectenoverzicht aantallen'!$C:$C)*'Calculatie sheet'!$Y84+LOOKUP('Calculatie sheet'!$E$2,'Objectenoverzicht aantallen'!$A:$A,'Objectenoverzicht aantallen'!E:E)*'Calculatie sheet'!$Y84+LOOKUP('Calculatie sheet'!$E$2,'Objectenoverzicht aantallen'!$A:$A,'Objectenoverzicht aantallen'!F:F)*'Calculatie sheet'!$Y84+LOOKUP('Calculatie sheet'!$E$2,'Objectenoverzicht aantallen'!$A:$A,'Objectenoverzicht aantallen'!G:G)*'Calculatie sheet'!$Y84+LOOKUP('Calculatie sheet'!$E$2,'Objectenoverzicht aantallen'!$A:$A,'Objectenoverzicht aantallen'!H:H)*'Calculatie sheet'!$Y84+LOOKUP('Calculatie sheet'!$E$2,'Objectenoverzicht aantallen'!$A:$A,'Objectenoverzicht aantallen'!I:I)*'Calculatie sheet'!$Y84+LOOKUP('Calculatie sheet'!$E$2,'Objectenoverzicht aantallen'!$A:$A,'Objectenoverzicht aantallen'!J:J)*'Calculatie sheet'!$Y84)/1000</f>
        <v>0</v>
      </c>
      <c r="Q3" s="571">
        <f>(LOOKUP('Calculatie sheet'!$Y$2,'Objectenoverzicht aantallen'!$A:$A,'Objectenoverzicht aantallen'!$C:$C)*'Calculatie sheet'!$Y84+LOOKUP('Calculatie sheet'!$E$2,'Objectenoverzicht aantallen'!$A:$A,'Objectenoverzicht aantallen'!E:E)*'Calculatie sheet'!$Y84+LOOKUP('Calculatie sheet'!$E$2,'Objectenoverzicht aantallen'!$A:$A,'Objectenoverzicht aantallen'!F:F)*'Calculatie sheet'!$Y84+LOOKUP('Calculatie sheet'!$E$2,'Objectenoverzicht aantallen'!$A:$A,'Objectenoverzicht aantallen'!G:G)*'Calculatie sheet'!$Y84+LOOKUP('Calculatie sheet'!$E$2,'Objectenoverzicht aantallen'!$A:$A,'Objectenoverzicht aantallen'!H:H)*'Calculatie sheet'!$Y84+LOOKUP('Calculatie sheet'!$E$2,'Objectenoverzicht aantallen'!$A:$A,'Objectenoverzicht aantallen'!I:I)*'Calculatie sheet'!$Y84+LOOKUP('Calculatie sheet'!$E$2,'Objectenoverzicht aantallen'!$A:$A,'Objectenoverzicht aantallen'!J:J)*'Calculatie sheet'!$Y84+LOOKUP('Calculatie sheet'!$E$2,'Objectenoverzicht aantallen'!$A:$A,'Objectenoverzicht aantallen'!K:K)*'Calculatie sheet'!$Y84)/1000</f>
        <v>0</v>
      </c>
      <c r="R3" s="571">
        <f>(LOOKUP('Calculatie sheet'!$Y$2,'Objectenoverzicht aantallen'!$A:$A,'Objectenoverzicht aantallen'!$C:$C)*'Calculatie sheet'!$Y84+LOOKUP('Calculatie sheet'!$E$2,'Objectenoverzicht aantallen'!$A:$A,'Objectenoverzicht aantallen'!E:E)*'Calculatie sheet'!$Y84+LOOKUP('Calculatie sheet'!$E$2,'Objectenoverzicht aantallen'!$A:$A,'Objectenoverzicht aantallen'!F:F)*'Calculatie sheet'!$Y84+LOOKUP('Calculatie sheet'!$E$2,'Objectenoverzicht aantallen'!$A:$A,'Objectenoverzicht aantallen'!G:G)*'Calculatie sheet'!$Y84+LOOKUP('Calculatie sheet'!$E$2,'Objectenoverzicht aantallen'!$A:$A,'Objectenoverzicht aantallen'!H:H)*'Calculatie sheet'!$Y84+LOOKUP('Calculatie sheet'!$E$2,'Objectenoverzicht aantallen'!$A:$A,'Objectenoverzicht aantallen'!I:I)*'Calculatie sheet'!$Y84+LOOKUP('Calculatie sheet'!$E$2,'Objectenoverzicht aantallen'!$A:$A,'Objectenoverzicht aantallen'!J:J)*'Calculatie sheet'!$Y84+LOOKUP('Calculatie sheet'!$E$2,'Objectenoverzicht aantallen'!$A:$A,'Objectenoverzicht aantallen'!K:K)*'Calculatie sheet'!$Y84+LOOKUP('Calculatie sheet'!$E$2,'Objectenoverzicht aantallen'!$A:$A,'Objectenoverzicht aantallen'!L:L)*'Calculatie sheet'!$Y84)/1000</f>
        <v>0</v>
      </c>
      <c r="S3" s="571">
        <f>(LOOKUP('Calculatie sheet'!$Y$2,'Objectenoverzicht aantallen'!$A:$A,'Objectenoverzicht aantallen'!$C:$C)*'Calculatie sheet'!$Y84+LOOKUP('Calculatie sheet'!$E$2,'Objectenoverzicht aantallen'!$A:$A,'Objectenoverzicht aantallen'!E:E)*'Calculatie sheet'!$Y84+LOOKUP('Calculatie sheet'!$E$2,'Objectenoverzicht aantallen'!$A:$A,'Objectenoverzicht aantallen'!F:F)*'Calculatie sheet'!$Y84+LOOKUP('Calculatie sheet'!$E$2,'Objectenoverzicht aantallen'!$A:$A,'Objectenoverzicht aantallen'!G:G)*'Calculatie sheet'!$Y84+LOOKUP('Calculatie sheet'!$E$2,'Objectenoverzicht aantallen'!$A:$A,'Objectenoverzicht aantallen'!H:H)*'Calculatie sheet'!$Y84+LOOKUP('Calculatie sheet'!$E$2,'Objectenoverzicht aantallen'!$A:$A,'Objectenoverzicht aantallen'!I:I)*'Calculatie sheet'!$Y84+LOOKUP('Calculatie sheet'!$E$2,'Objectenoverzicht aantallen'!$A:$A,'Objectenoverzicht aantallen'!J:J)*'Calculatie sheet'!$Y84+LOOKUP('Calculatie sheet'!$E$2,'Objectenoverzicht aantallen'!$A:$A,'Objectenoverzicht aantallen'!K:K)*'Calculatie sheet'!$Y84+LOOKUP('Calculatie sheet'!$E$2,'Objectenoverzicht aantallen'!$A:$A,'Objectenoverzicht aantallen'!L:L)*'Calculatie sheet'!$Y84+LOOKUP('Calculatie sheet'!$E$2,'Objectenoverzicht aantallen'!$A:$A,'Objectenoverzicht aantallen'!M:M)*'Calculatie sheet'!$Y84)/1000</f>
        <v>0</v>
      </c>
      <c r="T3" s="571">
        <f>(LOOKUP('Calculatie sheet'!$Y$2,'Objectenoverzicht aantallen'!$A:$A,'Objectenoverzicht aantallen'!$C:$C)*'Calculatie sheet'!$Y84+LOOKUP('Calculatie sheet'!$E$2,'Objectenoverzicht aantallen'!$A:$A,'Objectenoverzicht aantallen'!E:E)*'Calculatie sheet'!$Y84+LOOKUP('Calculatie sheet'!$E$2,'Objectenoverzicht aantallen'!$A:$A,'Objectenoverzicht aantallen'!F:F)*'Calculatie sheet'!$Y84+LOOKUP('Calculatie sheet'!$E$2,'Objectenoverzicht aantallen'!$A:$A,'Objectenoverzicht aantallen'!G:G)*'Calculatie sheet'!$Y84+LOOKUP('Calculatie sheet'!$E$2,'Objectenoverzicht aantallen'!$A:$A,'Objectenoverzicht aantallen'!H:H)*'Calculatie sheet'!$Y84+LOOKUP('Calculatie sheet'!$E$2,'Objectenoverzicht aantallen'!$A:$A,'Objectenoverzicht aantallen'!I:I)*'Calculatie sheet'!$Y84+LOOKUP('Calculatie sheet'!$E$2,'Objectenoverzicht aantallen'!$A:$A,'Objectenoverzicht aantallen'!J:J)*'Calculatie sheet'!$Y84+LOOKUP('Calculatie sheet'!$E$2,'Objectenoverzicht aantallen'!$A:$A,'Objectenoverzicht aantallen'!K:K)*'Calculatie sheet'!$Y84+LOOKUP('Calculatie sheet'!$E$2,'Objectenoverzicht aantallen'!$A:$A,'Objectenoverzicht aantallen'!L:L)*'Calculatie sheet'!$Y84+LOOKUP('Calculatie sheet'!$E$2,'Objectenoverzicht aantallen'!$A:$A,'Objectenoverzicht aantallen'!M:M)*'Calculatie sheet'!$Y84+LOOKUP('Calculatie sheet'!$E$2,'Objectenoverzicht aantallen'!$A:$A,'Objectenoverzicht aantallen'!N:N)*'Calculatie sheet'!$Y84)/1000</f>
        <v>0</v>
      </c>
      <c r="U3" s="571">
        <f>(LOOKUP('Calculatie sheet'!$Y$2,'Objectenoverzicht aantallen'!$A:$A,'Objectenoverzicht aantallen'!$C:$C)*'Calculatie sheet'!$Y84+LOOKUP('Calculatie sheet'!$E$2,'Objectenoverzicht aantallen'!$A:$A,'Objectenoverzicht aantallen'!E:E)*'Calculatie sheet'!$Y84+LOOKUP('Calculatie sheet'!$E$2,'Objectenoverzicht aantallen'!$A:$A,'Objectenoverzicht aantallen'!F:F)*'Calculatie sheet'!$Y84+LOOKUP('Calculatie sheet'!$E$2,'Objectenoverzicht aantallen'!$A:$A,'Objectenoverzicht aantallen'!G:G)*'Calculatie sheet'!$Y84+LOOKUP('Calculatie sheet'!$E$2,'Objectenoverzicht aantallen'!$A:$A,'Objectenoverzicht aantallen'!H:H)*'Calculatie sheet'!$Y84+LOOKUP('Calculatie sheet'!$E$2,'Objectenoverzicht aantallen'!$A:$A,'Objectenoverzicht aantallen'!I:I)*'Calculatie sheet'!$Y84+LOOKUP('Calculatie sheet'!$E$2,'Objectenoverzicht aantallen'!$A:$A,'Objectenoverzicht aantallen'!J:J)*'Calculatie sheet'!$Y84+LOOKUP('Calculatie sheet'!$E$2,'Objectenoverzicht aantallen'!$A:$A,'Objectenoverzicht aantallen'!K:K)*'Calculatie sheet'!$Y84+LOOKUP('Calculatie sheet'!$E$2,'Objectenoverzicht aantallen'!$A:$A,'Objectenoverzicht aantallen'!L:L)*'Calculatie sheet'!$Y84+LOOKUP('Calculatie sheet'!$E$2,'Objectenoverzicht aantallen'!$A:$A,'Objectenoverzicht aantallen'!M:M)*'Calculatie sheet'!$Y84+LOOKUP('Calculatie sheet'!$E$2,'Objectenoverzicht aantallen'!$A:$A,'Objectenoverzicht aantallen'!N:N)*'Calculatie sheet'!$Y84+LOOKUP('Calculatie sheet'!$E$2,'Objectenoverzicht aantallen'!$A:$A,'Objectenoverzicht aantallen'!O:O)*'Calculatie sheet'!$Y84)/1000</f>
        <v>0</v>
      </c>
      <c r="W3" s="759" t="s">
        <v>966</v>
      </c>
      <c r="X3" s="571">
        <f>(LOOKUP('Calculatie sheet'!$Y$2,'Objectenoverzicht aantallen'!$A:$A,'Objectenoverzicht aantallen'!$P:$P)*'Calculatie sheet'!$Y$84)/'Calculatie sheet'!$Y$64/1000</f>
        <v>0</v>
      </c>
      <c r="Y3" s="571">
        <f>(LOOKUP('Calculatie sheet'!$Y$2,'Objectenoverzicht aantallen'!$A:$A,'Objectenoverzicht aantallen'!$P:$P)*'Calculatie sheet'!$Y$84)/'Calculatie sheet'!$Y$64/1000</f>
        <v>0</v>
      </c>
      <c r="Z3" s="571">
        <f>(LOOKUP('Calculatie sheet'!$Y$2,'Objectenoverzicht aantallen'!$A:$A,'Objectenoverzicht aantallen'!$P:$P)*'Calculatie sheet'!$Y$84)/'Calculatie sheet'!$Y$64/1000</f>
        <v>0</v>
      </c>
      <c r="AA3" s="571">
        <f>(LOOKUP('Calculatie sheet'!$Y$2,'Objectenoverzicht aantallen'!$A:$A,'Objectenoverzicht aantallen'!$P:$P)*'Calculatie sheet'!$Y$84)/'Calculatie sheet'!$Y$64/1000</f>
        <v>0</v>
      </c>
      <c r="AB3" s="571">
        <f>(LOOKUP('Calculatie sheet'!$Y$2,'Objectenoverzicht aantallen'!$A:$A,'Objectenoverzicht aantallen'!$P:$P)*'Calculatie sheet'!$Y$84)/'Calculatie sheet'!$Y$64/1000</f>
        <v>0</v>
      </c>
      <c r="AC3" s="571">
        <f>(LOOKUP('Calculatie sheet'!$Y$2,'Objectenoverzicht aantallen'!$A:$A,'Objectenoverzicht aantallen'!$P:$P)*'Calculatie sheet'!$Y$84)/'Calculatie sheet'!$Y$64/1000</f>
        <v>0</v>
      </c>
      <c r="AD3" s="571">
        <f>(LOOKUP('Calculatie sheet'!$Y$2,'Objectenoverzicht aantallen'!$A:$A,'Objectenoverzicht aantallen'!$P:$P)*'Calculatie sheet'!$Y$84)/'Calculatie sheet'!$Y$64/1000</f>
        <v>0</v>
      </c>
      <c r="AE3" s="571">
        <f>(LOOKUP('Calculatie sheet'!$Y$2,'Objectenoverzicht aantallen'!$A:$A,'Objectenoverzicht aantallen'!$P:$P)*'Calculatie sheet'!$Y$84)/'Calculatie sheet'!$Y$64/1000</f>
        <v>0</v>
      </c>
      <c r="AF3" s="571">
        <f>(LOOKUP('Calculatie sheet'!$Y$2,'Objectenoverzicht aantallen'!$A:$A,'Objectenoverzicht aantallen'!$P:$P)*'Calculatie sheet'!$Y$84)/'Calculatie sheet'!$Y$64/1000</f>
        <v>0</v>
      </c>
      <c r="AG3" s="571">
        <f>(LOOKUP('Calculatie sheet'!$Y$2,'Objectenoverzicht aantallen'!$A:$A,'Objectenoverzicht aantallen'!$P:$P)*'Calculatie sheet'!$Y$84)/'Calculatie sheet'!$Y$64/1000</f>
        <v>0</v>
      </c>
      <c r="AH3" s="571">
        <f>(LOOKUP('Calculatie sheet'!$Y$2,'Objectenoverzicht aantallen'!$A:$A,'Objectenoverzicht aantallen'!$P:$P)*'Calculatie sheet'!$Y$84)/'Calculatie sheet'!$Y$64/1000</f>
        <v>0</v>
      </c>
    </row>
    <row r="4" spans="1:34" x14ac:dyDescent="0.2">
      <c r="B4" s="760" t="s">
        <v>5</v>
      </c>
      <c r="C4" s="45">
        <f>'Calculatie sheet'!Y85</f>
        <v>1057.3200000000002</v>
      </c>
      <c r="E4" s="760" t="s">
        <v>5</v>
      </c>
      <c r="H4" s="572">
        <f>C4*'Calculatie sheet'!$Y$7</f>
        <v>0</v>
      </c>
      <c r="J4" s="760" t="s">
        <v>5</v>
      </c>
      <c r="K4" s="571">
        <f>(LOOKUP('Calculatie sheet'!$Y$2,'Objectenoverzicht aantallen'!$A:$A,'Objectenoverzicht aantallen'!$C:$C)*'Calculatie sheet'!$Y85+LOOKUP('Calculatie sheet'!$Y$2,'Objectenoverzicht aantallen'!$A:$A,'Objectenoverzicht aantallen'!E:E)*'Calculatie sheet'!$Y85)/1000</f>
        <v>0</v>
      </c>
      <c r="L4" s="571">
        <f>(LOOKUP('Calculatie sheet'!$Y$2,'Objectenoverzicht aantallen'!$A:$A,'Objectenoverzicht aantallen'!$C:$C)*'Calculatie sheet'!$Y85+LOOKUP('Calculatie sheet'!$E$2,'Objectenoverzicht aantallen'!$A:$A,'Objectenoverzicht aantallen'!E:E)*'Calculatie sheet'!$Y85+LOOKUP('Calculatie sheet'!$E$2,'Objectenoverzicht aantallen'!$A:$A,'Objectenoverzicht aantallen'!F:F)*'Calculatie sheet'!$Y85)/1000</f>
        <v>0</v>
      </c>
      <c r="M4" s="571">
        <f>(LOOKUP('Calculatie sheet'!$Y$2,'Objectenoverzicht aantallen'!$A:$A,'Objectenoverzicht aantallen'!$C:$C)*'Calculatie sheet'!$Y85+LOOKUP('Calculatie sheet'!$E$2,'Objectenoverzicht aantallen'!$A:$A,'Objectenoverzicht aantallen'!E:E)*'Calculatie sheet'!$Y85+LOOKUP('Calculatie sheet'!$E$2,'Objectenoverzicht aantallen'!$A:$A,'Objectenoverzicht aantallen'!F:F)*'Calculatie sheet'!$Y85+LOOKUP('Calculatie sheet'!$E$2,'Objectenoverzicht aantallen'!$A:$A,'Objectenoverzicht aantallen'!G:G)*'Calculatie sheet'!$Y85)/1000</f>
        <v>0</v>
      </c>
      <c r="N4" s="571">
        <f>(LOOKUP('Calculatie sheet'!$Y$2,'Objectenoverzicht aantallen'!$A:$A,'Objectenoverzicht aantallen'!$C:$C)*'Calculatie sheet'!$Y85+LOOKUP('Calculatie sheet'!$E$2,'Objectenoverzicht aantallen'!$A:$A,'Objectenoverzicht aantallen'!E:E)*'Calculatie sheet'!$Y85+LOOKUP('Calculatie sheet'!$E$2,'Objectenoverzicht aantallen'!$A:$A,'Objectenoverzicht aantallen'!F:F)*'Calculatie sheet'!$Y85+LOOKUP('Calculatie sheet'!$E$2,'Objectenoverzicht aantallen'!$A:$A,'Objectenoverzicht aantallen'!G:G)*'Calculatie sheet'!$Y85+LOOKUP('Calculatie sheet'!$E$2,'Objectenoverzicht aantallen'!$A:$A,'Objectenoverzicht aantallen'!H:H)*'Calculatie sheet'!$Y85)/1000</f>
        <v>0</v>
      </c>
      <c r="O4" s="571">
        <f>(LOOKUP('Calculatie sheet'!$Y$2,'Objectenoverzicht aantallen'!$A:$A,'Objectenoverzicht aantallen'!$C:$C)*'Calculatie sheet'!$Y85+LOOKUP('Calculatie sheet'!$E$2,'Objectenoverzicht aantallen'!$A:$A,'Objectenoverzicht aantallen'!E:E)*'Calculatie sheet'!$Y85+LOOKUP('Calculatie sheet'!$E$2,'Objectenoverzicht aantallen'!$A:$A,'Objectenoverzicht aantallen'!F:F)*'Calculatie sheet'!$Y85+LOOKUP('Calculatie sheet'!$E$2,'Objectenoverzicht aantallen'!$A:$A,'Objectenoverzicht aantallen'!G:G)*'Calculatie sheet'!$Y85+LOOKUP('Calculatie sheet'!$E$2,'Objectenoverzicht aantallen'!$A:$A,'Objectenoverzicht aantallen'!H:H)*'Calculatie sheet'!$Y85+LOOKUP('Calculatie sheet'!$E$2,'Objectenoverzicht aantallen'!$A:$A,'Objectenoverzicht aantallen'!I:I)*'Calculatie sheet'!$Y85)/1000</f>
        <v>0</v>
      </c>
      <c r="P4" s="571">
        <f>(LOOKUP('Calculatie sheet'!$Y$2,'Objectenoverzicht aantallen'!$A:$A,'Objectenoverzicht aantallen'!$C:$C)*'Calculatie sheet'!$Y85+LOOKUP('Calculatie sheet'!$E$2,'Objectenoverzicht aantallen'!$A:$A,'Objectenoverzicht aantallen'!E:E)*'Calculatie sheet'!$Y85+LOOKUP('Calculatie sheet'!$E$2,'Objectenoverzicht aantallen'!$A:$A,'Objectenoverzicht aantallen'!F:F)*'Calculatie sheet'!$Y85+LOOKUP('Calculatie sheet'!$E$2,'Objectenoverzicht aantallen'!$A:$A,'Objectenoverzicht aantallen'!G:G)*'Calculatie sheet'!$Y85+LOOKUP('Calculatie sheet'!$E$2,'Objectenoverzicht aantallen'!$A:$A,'Objectenoverzicht aantallen'!H:H)*'Calculatie sheet'!$Y85+LOOKUP('Calculatie sheet'!$E$2,'Objectenoverzicht aantallen'!$A:$A,'Objectenoverzicht aantallen'!I:I)*'Calculatie sheet'!$Y85+LOOKUP('Calculatie sheet'!$E$2,'Objectenoverzicht aantallen'!$A:$A,'Objectenoverzicht aantallen'!J:J)*'Calculatie sheet'!$Y85)/1000</f>
        <v>0</v>
      </c>
      <c r="Q4" s="571">
        <f>(LOOKUP('Calculatie sheet'!$Y$2,'Objectenoverzicht aantallen'!$A:$A,'Objectenoverzicht aantallen'!$C:$C)*'Calculatie sheet'!$Y85+LOOKUP('Calculatie sheet'!$E$2,'Objectenoverzicht aantallen'!$A:$A,'Objectenoverzicht aantallen'!E:E)*'Calculatie sheet'!$Y85+LOOKUP('Calculatie sheet'!$E$2,'Objectenoverzicht aantallen'!$A:$A,'Objectenoverzicht aantallen'!F:F)*'Calculatie sheet'!$Y85+LOOKUP('Calculatie sheet'!$E$2,'Objectenoverzicht aantallen'!$A:$A,'Objectenoverzicht aantallen'!G:G)*'Calculatie sheet'!$Y85+LOOKUP('Calculatie sheet'!$E$2,'Objectenoverzicht aantallen'!$A:$A,'Objectenoverzicht aantallen'!H:H)*'Calculatie sheet'!$Y85+LOOKUP('Calculatie sheet'!$E$2,'Objectenoverzicht aantallen'!$A:$A,'Objectenoverzicht aantallen'!I:I)*'Calculatie sheet'!$Y85+LOOKUP('Calculatie sheet'!$E$2,'Objectenoverzicht aantallen'!$A:$A,'Objectenoverzicht aantallen'!J:J)*'Calculatie sheet'!$Y85+LOOKUP('Calculatie sheet'!$E$2,'Objectenoverzicht aantallen'!$A:$A,'Objectenoverzicht aantallen'!K:K)*'Calculatie sheet'!$Y85)/1000</f>
        <v>0</v>
      </c>
      <c r="R4" s="571">
        <f>(LOOKUP('Calculatie sheet'!$Y$2,'Objectenoverzicht aantallen'!$A:$A,'Objectenoverzicht aantallen'!$C:$C)*'Calculatie sheet'!$Y85+LOOKUP('Calculatie sheet'!$E$2,'Objectenoverzicht aantallen'!$A:$A,'Objectenoverzicht aantallen'!E:E)*'Calculatie sheet'!$Y85+LOOKUP('Calculatie sheet'!$E$2,'Objectenoverzicht aantallen'!$A:$A,'Objectenoverzicht aantallen'!F:F)*'Calculatie sheet'!$Y85+LOOKUP('Calculatie sheet'!$E$2,'Objectenoverzicht aantallen'!$A:$A,'Objectenoverzicht aantallen'!G:G)*'Calculatie sheet'!$Y85+LOOKUP('Calculatie sheet'!$E$2,'Objectenoverzicht aantallen'!$A:$A,'Objectenoverzicht aantallen'!H:H)*'Calculatie sheet'!$Y85+LOOKUP('Calculatie sheet'!$E$2,'Objectenoverzicht aantallen'!$A:$A,'Objectenoverzicht aantallen'!I:I)*'Calculatie sheet'!$Y85+LOOKUP('Calculatie sheet'!$E$2,'Objectenoverzicht aantallen'!$A:$A,'Objectenoverzicht aantallen'!J:J)*'Calculatie sheet'!$Y85+LOOKUP('Calculatie sheet'!$E$2,'Objectenoverzicht aantallen'!$A:$A,'Objectenoverzicht aantallen'!K:K)*'Calculatie sheet'!$Y85+LOOKUP('Calculatie sheet'!$E$2,'Objectenoverzicht aantallen'!$A:$A,'Objectenoverzicht aantallen'!L:L)*'Calculatie sheet'!$Y85)/1000</f>
        <v>0</v>
      </c>
      <c r="S4" s="571">
        <f>(LOOKUP('Calculatie sheet'!$Y$2,'Objectenoverzicht aantallen'!$A:$A,'Objectenoverzicht aantallen'!$C:$C)*'Calculatie sheet'!$Y85+LOOKUP('Calculatie sheet'!$E$2,'Objectenoverzicht aantallen'!$A:$A,'Objectenoverzicht aantallen'!E:E)*'Calculatie sheet'!$Y85+LOOKUP('Calculatie sheet'!$E$2,'Objectenoverzicht aantallen'!$A:$A,'Objectenoverzicht aantallen'!F:F)*'Calculatie sheet'!$Y85+LOOKUP('Calculatie sheet'!$E$2,'Objectenoverzicht aantallen'!$A:$A,'Objectenoverzicht aantallen'!G:G)*'Calculatie sheet'!$Y85+LOOKUP('Calculatie sheet'!$E$2,'Objectenoverzicht aantallen'!$A:$A,'Objectenoverzicht aantallen'!H:H)*'Calculatie sheet'!$Y85+LOOKUP('Calculatie sheet'!$E$2,'Objectenoverzicht aantallen'!$A:$A,'Objectenoverzicht aantallen'!I:I)*'Calculatie sheet'!$Y85+LOOKUP('Calculatie sheet'!$E$2,'Objectenoverzicht aantallen'!$A:$A,'Objectenoverzicht aantallen'!J:J)*'Calculatie sheet'!$Y85+LOOKUP('Calculatie sheet'!$E$2,'Objectenoverzicht aantallen'!$A:$A,'Objectenoverzicht aantallen'!K:K)*'Calculatie sheet'!$Y85+LOOKUP('Calculatie sheet'!$E$2,'Objectenoverzicht aantallen'!$A:$A,'Objectenoverzicht aantallen'!L:L)*'Calculatie sheet'!$Y85+LOOKUP('Calculatie sheet'!$E$2,'Objectenoverzicht aantallen'!$A:$A,'Objectenoverzicht aantallen'!M:M)*'Calculatie sheet'!$Y85)/1000</f>
        <v>0</v>
      </c>
      <c r="T4" s="571">
        <f>(LOOKUP('Calculatie sheet'!$Y$2,'Objectenoverzicht aantallen'!$A:$A,'Objectenoverzicht aantallen'!$C:$C)*'Calculatie sheet'!$Y85+LOOKUP('Calculatie sheet'!$E$2,'Objectenoverzicht aantallen'!$A:$A,'Objectenoverzicht aantallen'!E:E)*'Calculatie sheet'!$Y85+LOOKUP('Calculatie sheet'!$E$2,'Objectenoverzicht aantallen'!$A:$A,'Objectenoverzicht aantallen'!F:F)*'Calculatie sheet'!$Y85+LOOKUP('Calculatie sheet'!$E$2,'Objectenoverzicht aantallen'!$A:$A,'Objectenoverzicht aantallen'!G:G)*'Calculatie sheet'!$Y85+LOOKUP('Calculatie sheet'!$E$2,'Objectenoverzicht aantallen'!$A:$A,'Objectenoverzicht aantallen'!H:H)*'Calculatie sheet'!$Y85+LOOKUP('Calculatie sheet'!$E$2,'Objectenoverzicht aantallen'!$A:$A,'Objectenoverzicht aantallen'!I:I)*'Calculatie sheet'!$Y85+LOOKUP('Calculatie sheet'!$E$2,'Objectenoverzicht aantallen'!$A:$A,'Objectenoverzicht aantallen'!J:J)*'Calculatie sheet'!$Y85+LOOKUP('Calculatie sheet'!$E$2,'Objectenoverzicht aantallen'!$A:$A,'Objectenoverzicht aantallen'!K:K)*'Calculatie sheet'!$Y85+LOOKUP('Calculatie sheet'!$E$2,'Objectenoverzicht aantallen'!$A:$A,'Objectenoverzicht aantallen'!L:L)*'Calculatie sheet'!$Y85+LOOKUP('Calculatie sheet'!$E$2,'Objectenoverzicht aantallen'!$A:$A,'Objectenoverzicht aantallen'!M:M)*'Calculatie sheet'!$Y85+LOOKUP('Calculatie sheet'!$E$2,'Objectenoverzicht aantallen'!$A:$A,'Objectenoverzicht aantallen'!N:N)*'Calculatie sheet'!$Y85)/1000</f>
        <v>0</v>
      </c>
      <c r="U4" s="571">
        <f>(LOOKUP('Calculatie sheet'!$Y$2,'Objectenoverzicht aantallen'!$A:$A,'Objectenoverzicht aantallen'!$C:$C)*'Calculatie sheet'!$Y85+LOOKUP('Calculatie sheet'!$E$2,'Objectenoverzicht aantallen'!$A:$A,'Objectenoverzicht aantallen'!E:E)*'Calculatie sheet'!$Y85+LOOKUP('Calculatie sheet'!$E$2,'Objectenoverzicht aantallen'!$A:$A,'Objectenoverzicht aantallen'!F:F)*'Calculatie sheet'!$Y85+LOOKUP('Calculatie sheet'!$E$2,'Objectenoverzicht aantallen'!$A:$A,'Objectenoverzicht aantallen'!G:G)*'Calculatie sheet'!$Y85+LOOKUP('Calculatie sheet'!$E$2,'Objectenoverzicht aantallen'!$A:$A,'Objectenoverzicht aantallen'!H:H)*'Calculatie sheet'!$Y85+LOOKUP('Calculatie sheet'!$E$2,'Objectenoverzicht aantallen'!$A:$A,'Objectenoverzicht aantallen'!I:I)*'Calculatie sheet'!$Y85+LOOKUP('Calculatie sheet'!$E$2,'Objectenoverzicht aantallen'!$A:$A,'Objectenoverzicht aantallen'!J:J)*'Calculatie sheet'!$Y85+LOOKUP('Calculatie sheet'!$E$2,'Objectenoverzicht aantallen'!$A:$A,'Objectenoverzicht aantallen'!K:K)*'Calculatie sheet'!$Y85+LOOKUP('Calculatie sheet'!$E$2,'Objectenoverzicht aantallen'!$A:$A,'Objectenoverzicht aantallen'!L:L)*'Calculatie sheet'!$Y85+LOOKUP('Calculatie sheet'!$E$2,'Objectenoverzicht aantallen'!$A:$A,'Objectenoverzicht aantallen'!M:M)*'Calculatie sheet'!$Y85+LOOKUP('Calculatie sheet'!$E$2,'Objectenoverzicht aantallen'!$A:$A,'Objectenoverzicht aantallen'!N:N)*'Calculatie sheet'!$Y85+LOOKUP('Calculatie sheet'!$E$2,'Objectenoverzicht aantallen'!$A:$A,'Objectenoverzicht aantallen'!O:O)*'Calculatie sheet'!$Y85)/1000</f>
        <v>0</v>
      </c>
      <c r="W4" s="760" t="s">
        <v>5</v>
      </c>
      <c r="X4" s="571">
        <f>(LOOKUP('Calculatie sheet'!$Y$2,'Objectenoverzicht aantallen'!$A:$A,'Objectenoverzicht aantallen'!Q:Q)*'Calculatie sheet'!$Y$85)/1000</f>
        <v>0</v>
      </c>
      <c r="Y4" s="571">
        <f>(LOOKUP('Calculatie sheet'!$Y$2,'Objectenoverzicht aantallen'!$A:$A,'Objectenoverzicht aantallen'!R:R)*'Calculatie sheet'!$Y$85)/1000</f>
        <v>0</v>
      </c>
      <c r="Z4" s="571">
        <f>(LOOKUP('Calculatie sheet'!$Y$2,'Objectenoverzicht aantallen'!$A:$A,'Objectenoverzicht aantallen'!S:S)*'Calculatie sheet'!$Y$85)/1000</f>
        <v>0</v>
      </c>
      <c r="AA4" s="571">
        <f>(LOOKUP('Calculatie sheet'!$Y$2,'Objectenoverzicht aantallen'!$A:$A,'Objectenoverzicht aantallen'!T:T)*'Calculatie sheet'!$Y$85)/1000</f>
        <v>0</v>
      </c>
      <c r="AB4" s="571">
        <f>(LOOKUP('Calculatie sheet'!$Y$2,'Objectenoverzicht aantallen'!$A:$A,'Objectenoverzicht aantallen'!U:U)*'Calculatie sheet'!$Y$85)/1000</f>
        <v>0</v>
      </c>
      <c r="AC4" s="571">
        <f>(LOOKUP('Calculatie sheet'!$Y$2,'Objectenoverzicht aantallen'!$A:$A,'Objectenoverzicht aantallen'!V:V)*'Calculatie sheet'!$Y$85)/1000</f>
        <v>0</v>
      </c>
      <c r="AD4" s="571">
        <f>(LOOKUP('Calculatie sheet'!$Y$2,'Objectenoverzicht aantallen'!$A:$A,'Objectenoverzicht aantallen'!W:W)*'Calculatie sheet'!$Y$85)/1000</f>
        <v>0</v>
      </c>
      <c r="AE4" s="571">
        <f>(LOOKUP('Calculatie sheet'!$Y$2,'Objectenoverzicht aantallen'!$A:$A,'Objectenoverzicht aantallen'!X:X)*'Calculatie sheet'!$Y$85)/1000</f>
        <v>0</v>
      </c>
      <c r="AF4" s="571">
        <f>(LOOKUP('Calculatie sheet'!$Y$2,'Objectenoverzicht aantallen'!$A:$A,'Objectenoverzicht aantallen'!Z:Z)*'Calculatie sheet'!$Y$85)/1000</f>
        <v>0</v>
      </c>
      <c r="AG4" s="571">
        <f>(LOOKUP('Calculatie sheet'!$Y$2,'Objectenoverzicht aantallen'!$A:$A,'Objectenoverzicht aantallen'!Z:Z)*'Calculatie sheet'!$Y$85)/1000</f>
        <v>0</v>
      </c>
      <c r="AH4" s="571">
        <f>(LOOKUP('Calculatie sheet'!$Y$2,'Objectenoverzicht aantallen'!$A:$A,'Objectenoverzicht aantallen'!AA:AA)*'Calculatie sheet'!$Y$85)/1000</f>
        <v>0</v>
      </c>
    </row>
    <row r="5" spans="1:34" x14ac:dyDescent="0.2">
      <c r="B5" s="577" t="s">
        <v>673</v>
      </c>
      <c r="C5" s="45">
        <f>'Calculatie sheet'!Y86</f>
        <v>-42.68</v>
      </c>
      <c r="E5" s="577" t="s">
        <v>673</v>
      </c>
      <c r="H5" s="572">
        <f>C5*'Calculatie sheet'!$Y$7</f>
        <v>0</v>
      </c>
      <c r="J5" s="577" t="s">
        <v>673</v>
      </c>
      <c r="K5" s="571">
        <f>(LOOKUP('Calculatie sheet'!$Y$2,'Objectenoverzicht aantallen'!$A:$A,'Objectenoverzicht aantallen'!$C:$C)*'Calculatie sheet'!$Y86+LOOKUP('Calculatie sheet'!$Y$2,'Objectenoverzicht aantallen'!$A:$A,'Objectenoverzicht aantallen'!E:E)*'Calculatie sheet'!$Y86)/1000</f>
        <v>0</v>
      </c>
      <c r="L5" s="571">
        <f>(LOOKUP('Calculatie sheet'!$Y$2,'Objectenoverzicht aantallen'!$A:$A,'Objectenoverzicht aantallen'!$C:$C)*'Calculatie sheet'!$Y86+LOOKUP('Calculatie sheet'!$E$2,'Objectenoverzicht aantallen'!$A:$A,'Objectenoverzicht aantallen'!E:E)*'Calculatie sheet'!$Y86+LOOKUP('Calculatie sheet'!$E$2,'Objectenoverzicht aantallen'!$A:$A,'Objectenoverzicht aantallen'!F:F)*'Calculatie sheet'!$Y86)/1000</f>
        <v>0</v>
      </c>
      <c r="M5" s="571">
        <f>(LOOKUP('Calculatie sheet'!$Y$2,'Objectenoverzicht aantallen'!$A:$A,'Objectenoverzicht aantallen'!$C:$C)*'Calculatie sheet'!$Y86+LOOKUP('Calculatie sheet'!$E$2,'Objectenoverzicht aantallen'!$A:$A,'Objectenoverzicht aantallen'!E:E)*'Calculatie sheet'!$Y86+LOOKUP('Calculatie sheet'!$E$2,'Objectenoverzicht aantallen'!$A:$A,'Objectenoverzicht aantallen'!F:F)*'Calculatie sheet'!$Y86+LOOKUP('Calculatie sheet'!$E$2,'Objectenoverzicht aantallen'!$A:$A,'Objectenoverzicht aantallen'!G:G)*'Calculatie sheet'!$Y86)/1000</f>
        <v>0</v>
      </c>
      <c r="N5" s="571">
        <f>(LOOKUP('Calculatie sheet'!$Y$2,'Objectenoverzicht aantallen'!$A:$A,'Objectenoverzicht aantallen'!$C:$C)*'Calculatie sheet'!$Y86+LOOKUP('Calculatie sheet'!$E$2,'Objectenoverzicht aantallen'!$A:$A,'Objectenoverzicht aantallen'!E:E)*'Calculatie sheet'!$Y86+LOOKUP('Calculatie sheet'!$E$2,'Objectenoverzicht aantallen'!$A:$A,'Objectenoverzicht aantallen'!F:F)*'Calculatie sheet'!$Y86+LOOKUP('Calculatie sheet'!$E$2,'Objectenoverzicht aantallen'!$A:$A,'Objectenoverzicht aantallen'!G:G)*'Calculatie sheet'!$Y86+LOOKUP('Calculatie sheet'!$E$2,'Objectenoverzicht aantallen'!$A:$A,'Objectenoverzicht aantallen'!H:H)*'Calculatie sheet'!$Y86)/1000</f>
        <v>0</v>
      </c>
      <c r="O5" s="571">
        <f>(LOOKUP('Calculatie sheet'!$Y$2,'Objectenoverzicht aantallen'!$A:$A,'Objectenoverzicht aantallen'!$C:$C)*'Calculatie sheet'!$Y86+LOOKUP('Calculatie sheet'!$E$2,'Objectenoverzicht aantallen'!$A:$A,'Objectenoverzicht aantallen'!E:E)*'Calculatie sheet'!$Y86+LOOKUP('Calculatie sheet'!$E$2,'Objectenoverzicht aantallen'!$A:$A,'Objectenoverzicht aantallen'!F:F)*'Calculatie sheet'!$Y86+LOOKUP('Calculatie sheet'!$E$2,'Objectenoverzicht aantallen'!$A:$A,'Objectenoverzicht aantallen'!G:G)*'Calculatie sheet'!$Y86+LOOKUP('Calculatie sheet'!$E$2,'Objectenoverzicht aantallen'!$A:$A,'Objectenoverzicht aantallen'!H:H)*'Calculatie sheet'!$Y86+LOOKUP('Calculatie sheet'!$E$2,'Objectenoverzicht aantallen'!$A:$A,'Objectenoverzicht aantallen'!I:I)*'Calculatie sheet'!$Y86)/1000</f>
        <v>0</v>
      </c>
      <c r="P5" s="571">
        <f>(LOOKUP('Calculatie sheet'!$Y$2,'Objectenoverzicht aantallen'!$A:$A,'Objectenoverzicht aantallen'!$C:$C)*'Calculatie sheet'!$Y86+LOOKUP('Calculatie sheet'!$E$2,'Objectenoverzicht aantallen'!$A:$A,'Objectenoverzicht aantallen'!E:E)*'Calculatie sheet'!$Y86+LOOKUP('Calculatie sheet'!$E$2,'Objectenoverzicht aantallen'!$A:$A,'Objectenoverzicht aantallen'!F:F)*'Calculatie sheet'!$Y86+LOOKUP('Calculatie sheet'!$E$2,'Objectenoverzicht aantallen'!$A:$A,'Objectenoverzicht aantallen'!G:G)*'Calculatie sheet'!$Y86+LOOKUP('Calculatie sheet'!$E$2,'Objectenoverzicht aantallen'!$A:$A,'Objectenoverzicht aantallen'!H:H)*'Calculatie sheet'!$Y86+LOOKUP('Calculatie sheet'!$E$2,'Objectenoverzicht aantallen'!$A:$A,'Objectenoverzicht aantallen'!I:I)*'Calculatie sheet'!$Y86+LOOKUP('Calculatie sheet'!$E$2,'Objectenoverzicht aantallen'!$A:$A,'Objectenoverzicht aantallen'!J:J)*'Calculatie sheet'!$Y86)/1000</f>
        <v>0</v>
      </c>
      <c r="Q5" s="571">
        <f>(LOOKUP('Calculatie sheet'!$Y$2,'Objectenoverzicht aantallen'!$A:$A,'Objectenoverzicht aantallen'!$C:$C)*'Calculatie sheet'!$Y86+LOOKUP('Calculatie sheet'!$E$2,'Objectenoverzicht aantallen'!$A:$A,'Objectenoverzicht aantallen'!E:E)*'Calculatie sheet'!$Y86+LOOKUP('Calculatie sheet'!$E$2,'Objectenoverzicht aantallen'!$A:$A,'Objectenoverzicht aantallen'!F:F)*'Calculatie sheet'!$Y86+LOOKUP('Calculatie sheet'!$E$2,'Objectenoverzicht aantallen'!$A:$A,'Objectenoverzicht aantallen'!G:G)*'Calculatie sheet'!$Y86+LOOKUP('Calculatie sheet'!$E$2,'Objectenoverzicht aantallen'!$A:$A,'Objectenoverzicht aantallen'!H:H)*'Calculatie sheet'!$Y86+LOOKUP('Calculatie sheet'!$E$2,'Objectenoverzicht aantallen'!$A:$A,'Objectenoverzicht aantallen'!I:I)*'Calculatie sheet'!$Y86+LOOKUP('Calculatie sheet'!$E$2,'Objectenoverzicht aantallen'!$A:$A,'Objectenoverzicht aantallen'!J:J)*'Calculatie sheet'!$Y86+LOOKUP('Calculatie sheet'!$E$2,'Objectenoverzicht aantallen'!$A:$A,'Objectenoverzicht aantallen'!K:K)*'Calculatie sheet'!$Y86)/1000</f>
        <v>0</v>
      </c>
      <c r="R5" s="571">
        <f>(LOOKUP('Calculatie sheet'!$Y$2,'Objectenoverzicht aantallen'!$A:$A,'Objectenoverzicht aantallen'!$C:$C)*'Calculatie sheet'!$Y86+LOOKUP('Calculatie sheet'!$E$2,'Objectenoverzicht aantallen'!$A:$A,'Objectenoverzicht aantallen'!E:E)*'Calculatie sheet'!$Y86+LOOKUP('Calculatie sheet'!$E$2,'Objectenoverzicht aantallen'!$A:$A,'Objectenoverzicht aantallen'!F:F)*'Calculatie sheet'!$Y86+LOOKUP('Calculatie sheet'!$E$2,'Objectenoverzicht aantallen'!$A:$A,'Objectenoverzicht aantallen'!G:G)*'Calculatie sheet'!$Y86+LOOKUP('Calculatie sheet'!$E$2,'Objectenoverzicht aantallen'!$A:$A,'Objectenoverzicht aantallen'!H:H)*'Calculatie sheet'!$Y86+LOOKUP('Calculatie sheet'!$E$2,'Objectenoverzicht aantallen'!$A:$A,'Objectenoverzicht aantallen'!I:I)*'Calculatie sheet'!$Y86+LOOKUP('Calculatie sheet'!$E$2,'Objectenoverzicht aantallen'!$A:$A,'Objectenoverzicht aantallen'!J:J)*'Calculatie sheet'!$Y86+LOOKUP('Calculatie sheet'!$E$2,'Objectenoverzicht aantallen'!$A:$A,'Objectenoverzicht aantallen'!K:K)*'Calculatie sheet'!$Y86+LOOKUP('Calculatie sheet'!$E$2,'Objectenoverzicht aantallen'!$A:$A,'Objectenoverzicht aantallen'!L:L)*'Calculatie sheet'!$Y86)/1000</f>
        <v>0</v>
      </c>
      <c r="S5" s="571">
        <f>(LOOKUP('Calculatie sheet'!$Y$2,'Objectenoverzicht aantallen'!$A:$A,'Objectenoverzicht aantallen'!$C:$C)*'Calculatie sheet'!$Y86+LOOKUP('Calculatie sheet'!$E$2,'Objectenoverzicht aantallen'!$A:$A,'Objectenoverzicht aantallen'!E:E)*'Calculatie sheet'!$Y86+LOOKUP('Calculatie sheet'!$E$2,'Objectenoverzicht aantallen'!$A:$A,'Objectenoverzicht aantallen'!F:F)*'Calculatie sheet'!$Y86+LOOKUP('Calculatie sheet'!$E$2,'Objectenoverzicht aantallen'!$A:$A,'Objectenoverzicht aantallen'!G:G)*'Calculatie sheet'!$Y86+LOOKUP('Calculatie sheet'!$E$2,'Objectenoverzicht aantallen'!$A:$A,'Objectenoverzicht aantallen'!H:H)*'Calculatie sheet'!$Y86+LOOKUP('Calculatie sheet'!$E$2,'Objectenoverzicht aantallen'!$A:$A,'Objectenoverzicht aantallen'!I:I)*'Calculatie sheet'!$Y86+LOOKUP('Calculatie sheet'!$E$2,'Objectenoverzicht aantallen'!$A:$A,'Objectenoverzicht aantallen'!J:J)*'Calculatie sheet'!$Y86+LOOKUP('Calculatie sheet'!$E$2,'Objectenoverzicht aantallen'!$A:$A,'Objectenoverzicht aantallen'!K:K)*'Calculatie sheet'!$Y86+LOOKUP('Calculatie sheet'!$E$2,'Objectenoverzicht aantallen'!$A:$A,'Objectenoverzicht aantallen'!L:L)*'Calculatie sheet'!$Y86+LOOKUP('Calculatie sheet'!$E$2,'Objectenoverzicht aantallen'!$A:$A,'Objectenoverzicht aantallen'!M:M)*'Calculatie sheet'!$Y86)/1000</f>
        <v>0</v>
      </c>
      <c r="T5" s="571">
        <f>(LOOKUP('Calculatie sheet'!$Y$2,'Objectenoverzicht aantallen'!$A:$A,'Objectenoverzicht aantallen'!$C:$C)*'Calculatie sheet'!$Y86+LOOKUP('Calculatie sheet'!$E$2,'Objectenoverzicht aantallen'!$A:$A,'Objectenoverzicht aantallen'!E:E)*'Calculatie sheet'!$Y86+LOOKUP('Calculatie sheet'!$E$2,'Objectenoverzicht aantallen'!$A:$A,'Objectenoverzicht aantallen'!F:F)*'Calculatie sheet'!$Y86+LOOKUP('Calculatie sheet'!$E$2,'Objectenoverzicht aantallen'!$A:$A,'Objectenoverzicht aantallen'!G:G)*'Calculatie sheet'!$Y86+LOOKUP('Calculatie sheet'!$E$2,'Objectenoverzicht aantallen'!$A:$A,'Objectenoverzicht aantallen'!H:H)*'Calculatie sheet'!$Y86+LOOKUP('Calculatie sheet'!$E$2,'Objectenoverzicht aantallen'!$A:$A,'Objectenoverzicht aantallen'!I:I)*'Calculatie sheet'!$Y86+LOOKUP('Calculatie sheet'!$E$2,'Objectenoverzicht aantallen'!$A:$A,'Objectenoverzicht aantallen'!J:J)*'Calculatie sheet'!$Y86+LOOKUP('Calculatie sheet'!$E$2,'Objectenoverzicht aantallen'!$A:$A,'Objectenoverzicht aantallen'!K:K)*'Calculatie sheet'!$Y86+LOOKUP('Calculatie sheet'!$E$2,'Objectenoverzicht aantallen'!$A:$A,'Objectenoverzicht aantallen'!L:L)*'Calculatie sheet'!$Y86+LOOKUP('Calculatie sheet'!$E$2,'Objectenoverzicht aantallen'!$A:$A,'Objectenoverzicht aantallen'!M:M)*'Calculatie sheet'!$Y86+LOOKUP('Calculatie sheet'!$E$2,'Objectenoverzicht aantallen'!$A:$A,'Objectenoverzicht aantallen'!N:N)*'Calculatie sheet'!$Y86)/1000</f>
        <v>0</v>
      </c>
      <c r="U5" s="571">
        <f>(LOOKUP('Calculatie sheet'!$Y$2,'Objectenoverzicht aantallen'!$A:$A,'Objectenoverzicht aantallen'!$C:$C)*'Calculatie sheet'!$Y86+LOOKUP('Calculatie sheet'!$E$2,'Objectenoverzicht aantallen'!$A:$A,'Objectenoverzicht aantallen'!E:E)*'Calculatie sheet'!$Y86+LOOKUP('Calculatie sheet'!$E$2,'Objectenoverzicht aantallen'!$A:$A,'Objectenoverzicht aantallen'!F:F)*'Calculatie sheet'!$Y86+LOOKUP('Calculatie sheet'!$E$2,'Objectenoverzicht aantallen'!$A:$A,'Objectenoverzicht aantallen'!G:G)*'Calculatie sheet'!$Y86+LOOKUP('Calculatie sheet'!$E$2,'Objectenoverzicht aantallen'!$A:$A,'Objectenoverzicht aantallen'!H:H)*'Calculatie sheet'!$Y86+LOOKUP('Calculatie sheet'!$E$2,'Objectenoverzicht aantallen'!$A:$A,'Objectenoverzicht aantallen'!I:I)*'Calculatie sheet'!$Y86+LOOKUP('Calculatie sheet'!$E$2,'Objectenoverzicht aantallen'!$A:$A,'Objectenoverzicht aantallen'!J:J)*'Calculatie sheet'!$Y86+LOOKUP('Calculatie sheet'!$E$2,'Objectenoverzicht aantallen'!$A:$A,'Objectenoverzicht aantallen'!K:K)*'Calculatie sheet'!$Y86+LOOKUP('Calculatie sheet'!$E$2,'Objectenoverzicht aantallen'!$A:$A,'Objectenoverzicht aantallen'!L:L)*'Calculatie sheet'!$Y86+LOOKUP('Calculatie sheet'!$E$2,'Objectenoverzicht aantallen'!$A:$A,'Objectenoverzicht aantallen'!M:M)*'Calculatie sheet'!$Y86+LOOKUP('Calculatie sheet'!$E$2,'Objectenoverzicht aantallen'!$A:$A,'Objectenoverzicht aantallen'!N:N)*'Calculatie sheet'!$Y86+LOOKUP('Calculatie sheet'!$E$2,'Objectenoverzicht aantallen'!$A:$A,'Objectenoverzicht aantallen'!O:O)*'Calculatie sheet'!$Y86)/1000</f>
        <v>0</v>
      </c>
      <c r="W5" s="577" t="s">
        <v>673</v>
      </c>
      <c r="X5" s="571">
        <f>(LOOKUP('Calculatie sheet'!$Y$2,'Objectenoverzicht aantallen'!$A:$A,'Objectenoverzicht aantallen'!Q:Q)*'Calculatie sheet'!$Y$86)/1000</f>
        <v>0</v>
      </c>
      <c r="Y5" s="571">
        <f>(LOOKUP('Calculatie sheet'!$Y$2,'Objectenoverzicht aantallen'!$A:$A,'Objectenoverzicht aantallen'!R:R)*'Calculatie sheet'!$Y$86)/1000</f>
        <v>0</v>
      </c>
      <c r="Z5" s="571">
        <f>(LOOKUP('Calculatie sheet'!$Y$2,'Objectenoverzicht aantallen'!$A:$A,'Objectenoverzicht aantallen'!S:S)*'Calculatie sheet'!$Y$86)/1000</f>
        <v>0</v>
      </c>
      <c r="AA5" s="571">
        <f>(LOOKUP('Calculatie sheet'!$Y$2,'Objectenoverzicht aantallen'!$A:$A,'Objectenoverzicht aantallen'!T:T)*'Calculatie sheet'!$Y$86)/1000</f>
        <v>0</v>
      </c>
      <c r="AB5" s="571">
        <f>(LOOKUP('Calculatie sheet'!$Y$2,'Objectenoverzicht aantallen'!$A:$A,'Objectenoverzicht aantallen'!U:U)*'Calculatie sheet'!$Y$86)/1000</f>
        <v>0</v>
      </c>
      <c r="AC5" s="571">
        <f>(LOOKUP('Calculatie sheet'!$Y$2,'Objectenoverzicht aantallen'!$A:$A,'Objectenoverzicht aantallen'!V:V)*'Calculatie sheet'!$Y$86)/1000</f>
        <v>0</v>
      </c>
      <c r="AD5" s="571">
        <f>(LOOKUP('Calculatie sheet'!$Y$2,'Objectenoverzicht aantallen'!$A:$A,'Objectenoverzicht aantallen'!W:W)*'Calculatie sheet'!$Y$86)/1000</f>
        <v>0</v>
      </c>
      <c r="AE5" s="571">
        <f>(LOOKUP('Calculatie sheet'!$Y$2,'Objectenoverzicht aantallen'!$A:$A,'Objectenoverzicht aantallen'!X:X)*'Calculatie sheet'!$Y$86)/1000</f>
        <v>0</v>
      </c>
      <c r="AF5" s="571">
        <f>(LOOKUP('Calculatie sheet'!$Y$2,'Objectenoverzicht aantallen'!$A:$A,'Objectenoverzicht aantallen'!Z:Z)*'Calculatie sheet'!$Y$86)/1000</f>
        <v>0</v>
      </c>
      <c r="AG5" s="571">
        <f>(LOOKUP('Calculatie sheet'!$Y$2,'Objectenoverzicht aantallen'!$A:$A,'Objectenoverzicht aantallen'!Z:Z)*'Calculatie sheet'!$Y$86)/1000</f>
        <v>0</v>
      </c>
      <c r="AH5" s="571">
        <f>(LOOKUP('Calculatie sheet'!$Y$2,'Objectenoverzicht aantallen'!$A:$A,'Objectenoverzicht aantallen'!AA:AA)*'Calculatie sheet'!$Y$86)/1000</f>
        <v>0</v>
      </c>
    </row>
  </sheetData>
  <pageMargins left="0.7" right="0.7" top="0.75" bottom="0.75" header="0.3" footer="0.3"/>
  <pageSetup paperSize="9" orientation="portrait" horizontalDpi="0" verticalDpi="0"/>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1655D-8FB6-3045-A637-B0779A225370}">
  <dimension ref="A1:AH5"/>
  <sheetViews>
    <sheetView topLeftCell="E1" workbookViewId="0">
      <selection activeCell="W2" sqref="W2:W5"/>
    </sheetView>
  </sheetViews>
  <sheetFormatPr baseColWidth="10" defaultColWidth="11" defaultRowHeight="16" x14ac:dyDescent="0.2"/>
  <cols>
    <col min="1" max="1" width="27.33203125" bestFit="1" customWidth="1"/>
    <col min="11" max="21" width="12.1640625" bestFit="1" customWidth="1"/>
  </cols>
  <sheetData>
    <row r="1" spans="1:34" x14ac:dyDescent="0.2">
      <c r="A1" s="149" t="str">
        <f>'Calculatie sheet'!Z3</f>
        <v>Paden tegelconstructie</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sheet'!Z83</f>
        <v>44.550530202750181</v>
      </c>
      <c r="E2" s="758" t="s">
        <v>965</v>
      </c>
      <c r="H2" s="572">
        <f>C2*'Calculatie sheet'!$Z$7</f>
        <v>0</v>
      </c>
      <c r="J2" s="758" t="s">
        <v>965</v>
      </c>
      <c r="K2" s="571">
        <f>(LOOKUP('Calculatie sheet'!$Z$2,'Objectenoverzicht aantallen'!$A:$A,'Objectenoverzicht aantallen'!$C:$C)*'Calculatie sheet'!$Z83+LOOKUP('Calculatie sheet'!$E$2,'Objectenoverzicht aantallen'!$A:$A,'Objectenoverzicht aantallen'!E:E)*'Calculatie sheet'!$Z83)/1000</f>
        <v>0</v>
      </c>
      <c r="L2" s="571">
        <f>(LOOKUP('Calculatie sheet'!$Z$2,'Objectenoverzicht aantallen'!$A:$A,'Objectenoverzicht aantallen'!$C:$C)*'Calculatie sheet'!$Z83+LOOKUP('Calculatie sheet'!$E$2,'Objectenoverzicht aantallen'!$A:$A,'Objectenoverzicht aantallen'!E:E)*'Calculatie sheet'!$Z83+LOOKUP('Calculatie sheet'!$E$2,'Objectenoverzicht aantallen'!$A:$A,'Objectenoverzicht aantallen'!F:F)*'Calculatie sheet'!$Z83)/1000</f>
        <v>0</v>
      </c>
      <c r="M2" s="571">
        <f>(LOOKUP('Calculatie sheet'!$Z$2,'Objectenoverzicht aantallen'!$A:$A,'Objectenoverzicht aantallen'!$C:$C)*'Calculatie sheet'!$Z83+LOOKUP('Calculatie sheet'!$E$2,'Objectenoverzicht aantallen'!$A:$A,'Objectenoverzicht aantallen'!E:E)*'Calculatie sheet'!$Z83+LOOKUP('Calculatie sheet'!$E$2,'Objectenoverzicht aantallen'!$A:$A,'Objectenoverzicht aantallen'!F:F)*'Calculatie sheet'!$Z83+LOOKUP('Calculatie sheet'!$E$2,'Objectenoverzicht aantallen'!$A:$A,'Objectenoverzicht aantallen'!G:G)*'Calculatie sheet'!$Z83)/1000</f>
        <v>0</v>
      </c>
      <c r="N2" s="571">
        <f>(LOOKUP('Calculatie sheet'!$Z$2,'Objectenoverzicht aantallen'!$A:$A,'Objectenoverzicht aantallen'!$C:$C)*'Calculatie sheet'!$Z83+LOOKUP('Calculatie sheet'!$E$2,'Objectenoverzicht aantallen'!$A:$A,'Objectenoverzicht aantallen'!E:E)*'Calculatie sheet'!$Z83+LOOKUP('Calculatie sheet'!$E$2,'Objectenoverzicht aantallen'!$A:$A,'Objectenoverzicht aantallen'!F:F)*'Calculatie sheet'!$Z83+LOOKUP('Calculatie sheet'!$E$2,'Objectenoverzicht aantallen'!$A:$A,'Objectenoverzicht aantallen'!G:G)*'Calculatie sheet'!$Z83+LOOKUP('Calculatie sheet'!$E$2,'Objectenoverzicht aantallen'!$A:$A,'Objectenoverzicht aantallen'!H:H)*'Calculatie sheet'!$Z83)/1000</f>
        <v>0</v>
      </c>
      <c r="O2" s="571">
        <f>(LOOKUP('Calculatie sheet'!$Z$2,'Objectenoverzicht aantallen'!$A:$A,'Objectenoverzicht aantallen'!$C:$C)*'Calculatie sheet'!$Z83+LOOKUP('Calculatie sheet'!$E$2,'Objectenoverzicht aantallen'!$A:$A,'Objectenoverzicht aantallen'!E:E)*'Calculatie sheet'!$Z83+LOOKUP('Calculatie sheet'!$E$2,'Objectenoverzicht aantallen'!$A:$A,'Objectenoverzicht aantallen'!F:F)*'Calculatie sheet'!$Z83+LOOKUP('Calculatie sheet'!$E$2,'Objectenoverzicht aantallen'!$A:$A,'Objectenoverzicht aantallen'!G:G)*'Calculatie sheet'!$Z83+LOOKUP('Calculatie sheet'!$E$2,'Objectenoverzicht aantallen'!$A:$A,'Objectenoverzicht aantallen'!H:H)*'Calculatie sheet'!$Z83+LOOKUP('Calculatie sheet'!$E$2,'Objectenoverzicht aantallen'!$A:$A,'Objectenoverzicht aantallen'!I:I)*'Calculatie sheet'!$Z83)/1000</f>
        <v>0</v>
      </c>
      <c r="P2" s="571">
        <f>(LOOKUP('Calculatie sheet'!$Z$2,'Objectenoverzicht aantallen'!$A:$A,'Objectenoverzicht aantallen'!$C:$C)*'Calculatie sheet'!$Z83+LOOKUP('Calculatie sheet'!$E$2,'Objectenoverzicht aantallen'!$A:$A,'Objectenoverzicht aantallen'!E:E)*'Calculatie sheet'!$Z83+LOOKUP('Calculatie sheet'!$E$2,'Objectenoverzicht aantallen'!$A:$A,'Objectenoverzicht aantallen'!F:F)*'Calculatie sheet'!$Z83+LOOKUP('Calculatie sheet'!$E$2,'Objectenoverzicht aantallen'!$A:$A,'Objectenoverzicht aantallen'!G:G)*'Calculatie sheet'!$Z83+LOOKUP('Calculatie sheet'!$E$2,'Objectenoverzicht aantallen'!$A:$A,'Objectenoverzicht aantallen'!H:H)*'Calculatie sheet'!$Z83+LOOKUP('Calculatie sheet'!$E$2,'Objectenoverzicht aantallen'!$A:$A,'Objectenoverzicht aantallen'!I:I)*'Calculatie sheet'!$Z83+LOOKUP('Calculatie sheet'!$E$2,'Objectenoverzicht aantallen'!$A:$A,'Objectenoverzicht aantallen'!J:J)*'Calculatie sheet'!$Z83)/1000</f>
        <v>0</v>
      </c>
      <c r="Q2" s="571">
        <f>(LOOKUP('Calculatie sheet'!$Z$2,'Objectenoverzicht aantallen'!$A:$A,'Objectenoverzicht aantallen'!$C:$C)*'Calculatie sheet'!$Z83+LOOKUP('Calculatie sheet'!$E$2,'Objectenoverzicht aantallen'!$A:$A,'Objectenoverzicht aantallen'!E:E)*'Calculatie sheet'!$Z83+LOOKUP('Calculatie sheet'!$E$2,'Objectenoverzicht aantallen'!$A:$A,'Objectenoverzicht aantallen'!F:F)*'Calculatie sheet'!$Z83+LOOKUP('Calculatie sheet'!$E$2,'Objectenoverzicht aantallen'!$A:$A,'Objectenoverzicht aantallen'!G:G)*'Calculatie sheet'!$Z83+LOOKUP('Calculatie sheet'!$E$2,'Objectenoverzicht aantallen'!$A:$A,'Objectenoverzicht aantallen'!H:H)*'Calculatie sheet'!$Z83+LOOKUP('Calculatie sheet'!$E$2,'Objectenoverzicht aantallen'!$A:$A,'Objectenoverzicht aantallen'!I:I)*'Calculatie sheet'!$Z83+LOOKUP('Calculatie sheet'!$E$2,'Objectenoverzicht aantallen'!$A:$A,'Objectenoverzicht aantallen'!J:J)*'Calculatie sheet'!$Z83+LOOKUP('Calculatie sheet'!$E$2,'Objectenoverzicht aantallen'!$A:$A,'Objectenoverzicht aantallen'!K:K)*'Calculatie sheet'!$Z83)/1000</f>
        <v>0</v>
      </c>
      <c r="R2" s="571">
        <f>(LOOKUP('Calculatie sheet'!$Z$2,'Objectenoverzicht aantallen'!$A:$A,'Objectenoverzicht aantallen'!$C:$C)*'Calculatie sheet'!$Z83+LOOKUP('Calculatie sheet'!$E$2,'Objectenoverzicht aantallen'!$A:$A,'Objectenoverzicht aantallen'!E:E)*'Calculatie sheet'!$Z83+LOOKUP('Calculatie sheet'!$E$2,'Objectenoverzicht aantallen'!$A:$A,'Objectenoverzicht aantallen'!F:F)*'Calculatie sheet'!$Z83+LOOKUP('Calculatie sheet'!$E$2,'Objectenoverzicht aantallen'!$A:$A,'Objectenoverzicht aantallen'!G:G)*'Calculatie sheet'!$Z83+LOOKUP('Calculatie sheet'!$E$2,'Objectenoverzicht aantallen'!$A:$A,'Objectenoverzicht aantallen'!H:H)*'Calculatie sheet'!$Z83+LOOKUP('Calculatie sheet'!$E$2,'Objectenoverzicht aantallen'!$A:$A,'Objectenoverzicht aantallen'!I:I)*'Calculatie sheet'!$Z83+LOOKUP('Calculatie sheet'!$E$2,'Objectenoverzicht aantallen'!$A:$A,'Objectenoverzicht aantallen'!J:J)*'Calculatie sheet'!$Z83+LOOKUP('Calculatie sheet'!$E$2,'Objectenoverzicht aantallen'!$A:$A,'Objectenoverzicht aantallen'!K:K)*'Calculatie sheet'!$Z83+LOOKUP('Calculatie sheet'!$E$2,'Objectenoverzicht aantallen'!$A:$A,'Objectenoverzicht aantallen'!L:L)*'Calculatie sheet'!$Z83)/1000</f>
        <v>0</v>
      </c>
      <c r="S2" s="571">
        <f>(LOOKUP('Calculatie sheet'!$Z$2,'Objectenoverzicht aantallen'!$A:$A,'Objectenoverzicht aantallen'!$C:$C)*'Calculatie sheet'!$Z83+LOOKUP('Calculatie sheet'!$E$2,'Objectenoverzicht aantallen'!$A:$A,'Objectenoverzicht aantallen'!E:E)*'Calculatie sheet'!$Z83+LOOKUP('Calculatie sheet'!$E$2,'Objectenoverzicht aantallen'!$A:$A,'Objectenoverzicht aantallen'!F:F)*'Calculatie sheet'!$Z83+LOOKUP('Calculatie sheet'!$E$2,'Objectenoverzicht aantallen'!$A:$A,'Objectenoverzicht aantallen'!G:G)*'Calculatie sheet'!$Z83+LOOKUP('Calculatie sheet'!$E$2,'Objectenoverzicht aantallen'!$A:$A,'Objectenoverzicht aantallen'!H:H)*'Calculatie sheet'!$Z83+LOOKUP('Calculatie sheet'!$E$2,'Objectenoverzicht aantallen'!$A:$A,'Objectenoverzicht aantallen'!I:I)*'Calculatie sheet'!$Z83+LOOKUP('Calculatie sheet'!$E$2,'Objectenoverzicht aantallen'!$A:$A,'Objectenoverzicht aantallen'!J:J)*'Calculatie sheet'!$Z83+LOOKUP('Calculatie sheet'!$E$2,'Objectenoverzicht aantallen'!$A:$A,'Objectenoverzicht aantallen'!K:K)*'Calculatie sheet'!$Z83+LOOKUP('Calculatie sheet'!$E$2,'Objectenoverzicht aantallen'!$A:$A,'Objectenoverzicht aantallen'!L:L)*'Calculatie sheet'!$Z83+LOOKUP('Calculatie sheet'!$E$2,'Objectenoverzicht aantallen'!$A:$A,'Objectenoverzicht aantallen'!M:M)*'Calculatie sheet'!$Z83)/1000</f>
        <v>0</v>
      </c>
      <c r="T2" s="571">
        <f>(LOOKUP('Calculatie sheet'!$Z$2,'Objectenoverzicht aantallen'!$A:$A,'Objectenoverzicht aantallen'!$C:$C)*'Calculatie sheet'!$Z83+LOOKUP('Calculatie sheet'!$E$2,'Objectenoverzicht aantallen'!$A:$A,'Objectenoverzicht aantallen'!E:E)*'Calculatie sheet'!$Z83+LOOKUP('Calculatie sheet'!$E$2,'Objectenoverzicht aantallen'!$A:$A,'Objectenoverzicht aantallen'!F:F)*'Calculatie sheet'!$Z83+LOOKUP('Calculatie sheet'!$E$2,'Objectenoverzicht aantallen'!$A:$A,'Objectenoverzicht aantallen'!G:G)*'Calculatie sheet'!$Z83+LOOKUP('Calculatie sheet'!$E$2,'Objectenoverzicht aantallen'!$A:$A,'Objectenoverzicht aantallen'!H:H)*'Calculatie sheet'!$Z83+LOOKUP('Calculatie sheet'!$E$2,'Objectenoverzicht aantallen'!$A:$A,'Objectenoverzicht aantallen'!I:I)*'Calculatie sheet'!$Z83+LOOKUP('Calculatie sheet'!$E$2,'Objectenoverzicht aantallen'!$A:$A,'Objectenoverzicht aantallen'!J:J)*'Calculatie sheet'!$Z83+LOOKUP('Calculatie sheet'!$E$2,'Objectenoverzicht aantallen'!$A:$A,'Objectenoverzicht aantallen'!K:K)*'Calculatie sheet'!$Z83+LOOKUP('Calculatie sheet'!$E$2,'Objectenoverzicht aantallen'!$A:$A,'Objectenoverzicht aantallen'!L:L)*'Calculatie sheet'!$Z83+LOOKUP('Calculatie sheet'!$E$2,'Objectenoverzicht aantallen'!$A:$A,'Objectenoverzicht aantallen'!M:M)*'Calculatie sheet'!$Z83+LOOKUP('Calculatie sheet'!$E$2,'Objectenoverzicht aantallen'!$A:$A,'Objectenoverzicht aantallen'!N:N)*'Calculatie sheet'!$Z83)/1000</f>
        <v>0</v>
      </c>
      <c r="U2" s="571">
        <f>(LOOKUP('Calculatie sheet'!$Z$2,'Objectenoverzicht aantallen'!$A:$A,'Objectenoverzicht aantallen'!$C:$C)*'Calculatie sheet'!$Z83+LOOKUP('Calculatie sheet'!$E$2,'Objectenoverzicht aantallen'!$A:$A,'Objectenoverzicht aantallen'!E:E)*'Calculatie sheet'!$Z83+LOOKUP('Calculatie sheet'!$E$2,'Objectenoverzicht aantallen'!$A:$A,'Objectenoverzicht aantallen'!F:F)*'Calculatie sheet'!$Z83+LOOKUP('Calculatie sheet'!$E$2,'Objectenoverzicht aantallen'!$A:$A,'Objectenoverzicht aantallen'!G:G)*'Calculatie sheet'!$Z83+LOOKUP('Calculatie sheet'!$E$2,'Objectenoverzicht aantallen'!$A:$A,'Objectenoverzicht aantallen'!H:H)*'Calculatie sheet'!$Z83+LOOKUP('Calculatie sheet'!$E$2,'Objectenoverzicht aantallen'!$A:$A,'Objectenoverzicht aantallen'!I:I)*'Calculatie sheet'!$Z83+LOOKUP('Calculatie sheet'!$E$2,'Objectenoverzicht aantallen'!$A:$A,'Objectenoverzicht aantallen'!J:J)*'Calculatie sheet'!$Z83+LOOKUP('Calculatie sheet'!$E$2,'Objectenoverzicht aantallen'!$A:$A,'Objectenoverzicht aantallen'!K:K)*'Calculatie sheet'!$Z83+LOOKUP('Calculatie sheet'!$E$2,'Objectenoverzicht aantallen'!$A:$A,'Objectenoverzicht aantallen'!L:L)*'Calculatie sheet'!$Z83+LOOKUP('Calculatie sheet'!$E$2,'Objectenoverzicht aantallen'!$A:$A,'Objectenoverzicht aantallen'!M:M)*'Calculatie sheet'!$Z83+LOOKUP('Calculatie sheet'!$E$2,'Objectenoverzicht aantallen'!$A:$A,'Objectenoverzicht aantallen'!N:N)*'Calculatie sheet'!$Z83+LOOKUP('Calculatie sheet'!$E$2,'Objectenoverzicht aantallen'!$A:$A,'Objectenoverzicht aantallen'!O:O)*'Calculatie sheet'!$Z83)/1000</f>
        <v>0</v>
      </c>
      <c r="W2" s="758" t="s">
        <v>965</v>
      </c>
      <c r="X2" s="571">
        <f>(LOOKUP('Calculatie sheet'!$Z$2,'Objectenoverzicht aantallen'!$A:$A,'Objectenoverzicht aantallen'!E:E)*'Calculatie sheet'!$Z$83)/1000</f>
        <v>0</v>
      </c>
      <c r="Y2" s="571">
        <f>(LOOKUP('Calculatie sheet'!$Z$2,'Objectenoverzicht aantallen'!$A:$A,'Objectenoverzicht aantallen'!F:F)*'Calculatie sheet'!$Z$83)/1000</f>
        <v>0</v>
      </c>
      <c r="Z2" s="571">
        <f>(LOOKUP('Calculatie sheet'!$Z$2,'Objectenoverzicht aantallen'!$A:$A,'Objectenoverzicht aantallen'!G:G)*'Calculatie sheet'!$Z$83)/1000</f>
        <v>0</v>
      </c>
      <c r="AA2" s="571">
        <f>(LOOKUP('Calculatie sheet'!$Z$2,'Objectenoverzicht aantallen'!$A:$A,'Objectenoverzicht aantallen'!H:H)*'Calculatie sheet'!$Z$83)/1000</f>
        <v>0</v>
      </c>
      <c r="AB2" s="571">
        <f>(LOOKUP('Calculatie sheet'!$Z$2,'Objectenoverzicht aantallen'!$A:$A,'Objectenoverzicht aantallen'!I:I)*'Calculatie sheet'!$Z$83)/1000</f>
        <v>0</v>
      </c>
      <c r="AC2" s="571">
        <f>(LOOKUP('Calculatie sheet'!$Z$2,'Objectenoverzicht aantallen'!$A:$A,'Objectenoverzicht aantallen'!J:J)*'Calculatie sheet'!$Z$83)/1000</f>
        <v>0</v>
      </c>
      <c r="AD2" s="571">
        <f>(LOOKUP('Calculatie sheet'!$Z$2,'Objectenoverzicht aantallen'!$A:$A,'Objectenoverzicht aantallen'!K:K)*'Calculatie sheet'!$Z$83)/1000</f>
        <v>0</v>
      </c>
      <c r="AE2" s="571">
        <f>(LOOKUP('Calculatie sheet'!$Z$2,'Objectenoverzicht aantallen'!$A:$A,'Objectenoverzicht aantallen'!L:L)*'Calculatie sheet'!$Z$83)/1000</f>
        <v>0</v>
      </c>
      <c r="AF2" s="571">
        <f>(LOOKUP('Calculatie sheet'!$Z$2,'Objectenoverzicht aantallen'!$A:$A,'Objectenoverzicht aantallen'!M:M)*'Calculatie sheet'!$Z$83)/1000</f>
        <v>0</v>
      </c>
      <c r="AG2" s="571">
        <f>(LOOKUP('Calculatie sheet'!$Z$2,'Objectenoverzicht aantallen'!$A:$A,'Objectenoverzicht aantallen'!N:N)*'Calculatie sheet'!$Z$83)/1000</f>
        <v>0</v>
      </c>
      <c r="AH2" s="571">
        <f>(LOOKUP('Calculatie sheet'!$Z$2,'Objectenoverzicht aantallen'!$A:$A,'Objectenoverzicht aantallen'!O:O)*'Calculatie sheet'!$Z$83)/1000</f>
        <v>0</v>
      </c>
    </row>
    <row r="3" spans="1:34" s="31" customFormat="1" x14ac:dyDescent="0.2">
      <c r="B3" s="759" t="s">
        <v>966</v>
      </c>
      <c r="C3" s="45">
        <f>'Calculatie sheet'!Z84</f>
        <v>13.449469797249819</v>
      </c>
      <c r="D3"/>
      <c r="E3" s="759" t="s">
        <v>966</v>
      </c>
      <c r="F3"/>
      <c r="H3" s="572">
        <f>C3*'Calculatie sheet'!$Z$7</f>
        <v>0</v>
      </c>
      <c r="I3"/>
      <c r="J3" s="759" t="s">
        <v>966</v>
      </c>
      <c r="K3" s="571">
        <f>(LOOKUP('Calculatie sheet'!$Z$2,'Objectenoverzicht aantallen'!$A:$A,'Objectenoverzicht aantallen'!$C:$C)*'Calculatie sheet'!$Z84+LOOKUP('Calculatie sheet'!$Z$2,'Objectenoverzicht aantallen'!$A:$A,'Objectenoverzicht aantallen'!E:E)*'Calculatie sheet'!$Z84)/1000</f>
        <v>0</v>
      </c>
      <c r="L3" s="571">
        <f>(LOOKUP('Calculatie sheet'!$Z$2,'Objectenoverzicht aantallen'!$A:$A,'Objectenoverzicht aantallen'!$C:$C)*'Calculatie sheet'!$Z84+LOOKUP('Calculatie sheet'!$E$2,'Objectenoverzicht aantallen'!$A:$A,'Objectenoverzicht aantallen'!E:E)*'Calculatie sheet'!$Z84+LOOKUP('Calculatie sheet'!$E$2,'Objectenoverzicht aantallen'!$A:$A,'Objectenoverzicht aantallen'!F:F)*'Calculatie sheet'!$Z84)/1000</f>
        <v>0</v>
      </c>
      <c r="M3" s="571">
        <f>(LOOKUP('Calculatie sheet'!$Z$2,'Objectenoverzicht aantallen'!$A:$A,'Objectenoverzicht aantallen'!$C:$C)*'Calculatie sheet'!$Z84+LOOKUP('Calculatie sheet'!$E$2,'Objectenoverzicht aantallen'!$A:$A,'Objectenoverzicht aantallen'!E:E)*'Calculatie sheet'!$Z84+LOOKUP('Calculatie sheet'!$E$2,'Objectenoverzicht aantallen'!$A:$A,'Objectenoverzicht aantallen'!F:F)*'Calculatie sheet'!$Z84+LOOKUP('Calculatie sheet'!$E$2,'Objectenoverzicht aantallen'!$A:$A,'Objectenoverzicht aantallen'!G:G)*'Calculatie sheet'!$Z84)/1000</f>
        <v>0</v>
      </c>
      <c r="N3" s="571">
        <f>(LOOKUP('Calculatie sheet'!$Z$2,'Objectenoverzicht aantallen'!$A:$A,'Objectenoverzicht aantallen'!$C:$C)*'Calculatie sheet'!$Z84+LOOKUP('Calculatie sheet'!$E$2,'Objectenoverzicht aantallen'!$A:$A,'Objectenoverzicht aantallen'!E:E)*'Calculatie sheet'!$Z84+LOOKUP('Calculatie sheet'!$E$2,'Objectenoverzicht aantallen'!$A:$A,'Objectenoverzicht aantallen'!F:F)*'Calculatie sheet'!$Z84+LOOKUP('Calculatie sheet'!$E$2,'Objectenoverzicht aantallen'!$A:$A,'Objectenoverzicht aantallen'!G:G)*'Calculatie sheet'!$Z84+LOOKUP('Calculatie sheet'!$E$2,'Objectenoverzicht aantallen'!$A:$A,'Objectenoverzicht aantallen'!H:H)*'Calculatie sheet'!$Z84)/1000</f>
        <v>0</v>
      </c>
      <c r="O3" s="571">
        <f>(LOOKUP('Calculatie sheet'!$Z$2,'Objectenoverzicht aantallen'!$A:$A,'Objectenoverzicht aantallen'!$C:$C)*'Calculatie sheet'!$Z84+LOOKUP('Calculatie sheet'!$E$2,'Objectenoverzicht aantallen'!$A:$A,'Objectenoverzicht aantallen'!E:E)*'Calculatie sheet'!$Z84+LOOKUP('Calculatie sheet'!$E$2,'Objectenoverzicht aantallen'!$A:$A,'Objectenoverzicht aantallen'!F:F)*'Calculatie sheet'!$Z84+LOOKUP('Calculatie sheet'!$E$2,'Objectenoverzicht aantallen'!$A:$A,'Objectenoverzicht aantallen'!G:G)*'Calculatie sheet'!$Z84+LOOKUP('Calculatie sheet'!$E$2,'Objectenoverzicht aantallen'!$A:$A,'Objectenoverzicht aantallen'!H:H)*'Calculatie sheet'!$Z84+LOOKUP('Calculatie sheet'!$E$2,'Objectenoverzicht aantallen'!$A:$A,'Objectenoverzicht aantallen'!I:I)*'Calculatie sheet'!$Z84)/1000</f>
        <v>0</v>
      </c>
      <c r="P3" s="571">
        <f>(LOOKUP('Calculatie sheet'!$Z$2,'Objectenoverzicht aantallen'!$A:$A,'Objectenoverzicht aantallen'!$C:$C)*'Calculatie sheet'!$Z84+LOOKUP('Calculatie sheet'!$E$2,'Objectenoverzicht aantallen'!$A:$A,'Objectenoverzicht aantallen'!E:E)*'Calculatie sheet'!$Z84+LOOKUP('Calculatie sheet'!$E$2,'Objectenoverzicht aantallen'!$A:$A,'Objectenoverzicht aantallen'!F:F)*'Calculatie sheet'!$Z84+LOOKUP('Calculatie sheet'!$E$2,'Objectenoverzicht aantallen'!$A:$A,'Objectenoverzicht aantallen'!G:G)*'Calculatie sheet'!$Z84+LOOKUP('Calculatie sheet'!$E$2,'Objectenoverzicht aantallen'!$A:$A,'Objectenoverzicht aantallen'!H:H)*'Calculatie sheet'!$Z84+LOOKUP('Calculatie sheet'!$E$2,'Objectenoverzicht aantallen'!$A:$A,'Objectenoverzicht aantallen'!I:I)*'Calculatie sheet'!$Z84+LOOKUP('Calculatie sheet'!$E$2,'Objectenoverzicht aantallen'!$A:$A,'Objectenoverzicht aantallen'!J:J)*'Calculatie sheet'!$Z84)/1000</f>
        <v>0</v>
      </c>
      <c r="Q3" s="571">
        <f>(LOOKUP('Calculatie sheet'!$Z$2,'Objectenoverzicht aantallen'!$A:$A,'Objectenoverzicht aantallen'!$C:$C)*'Calculatie sheet'!$Z84+LOOKUP('Calculatie sheet'!$E$2,'Objectenoverzicht aantallen'!$A:$A,'Objectenoverzicht aantallen'!E:E)*'Calculatie sheet'!$Z84+LOOKUP('Calculatie sheet'!$E$2,'Objectenoverzicht aantallen'!$A:$A,'Objectenoverzicht aantallen'!F:F)*'Calculatie sheet'!$Z84+LOOKUP('Calculatie sheet'!$E$2,'Objectenoverzicht aantallen'!$A:$A,'Objectenoverzicht aantallen'!G:G)*'Calculatie sheet'!$Z84+LOOKUP('Calculatie sheet'!$E$2,'Objectenoverzicht aantallen'!$A:$A,'Objectenoverzicht aantallen'!H:H)*'Calculatie sheet'!$Z84+LOOKUP('Calculatie sheet'!$E$2,'Objectenoverzicht aantallen'!$A:$A,'Objectenoverzicht aantallen'!I:I)*'Calculatie sheet'!$Z84+LOOKUP('Calculatie sheet'!$E$2,'Objectenoverzicht aantallen'!$A:$A,'Objectenoverzicht aantallen'!J:J)*'Calculatie sheet'!$Z84+LOOKUP('Calculatie sheet'!$E$2,'Objectenoverzicht aantallen'!$A:$A,'Objectenoverzicht aantallen'!K:K)*'Calculatie sheet'!$Z84)/1000</f>
        <v>0</v>
      </c>
      <c r="R3" s="571">
        <f>(LOOKUP('Calculatie sheet'!$Z$2,'Objectenoverzicht aantallen'!$A:$A,'Objectenoverzicht aantallen'!$C:$C)*'Calculatie sheet'!$Z84+LOOKUP('Calculatie sheet'!$E$2,'Objectenoverzicht aantallen'!$A:$A,'Objectenoverzicht aantallen'!E:E)*'Calculatie sheet'!$Z84+LOOKUP('Calculatie sheet'!$E$2,'Objectenoverzicht aantallen'!$A:$A,'Objectenoverzicht aantallen'!F:F)*'Calculatie sheet'!$Z84+LOOKUP('Calculatie sheet'!$E$2,'Objectenoverzicht aantallen'!$A:$A,'Objectenoverzicht aantallen'!G:G)*'Calculatie sheet'!$Z84+LOOKUP('Calculatie sheet'!$E$2,'Objectenoverzicht aantallen'!$A:$A,'Objectenoverzicht aantallen'!H:H)*'Calculatie sheet'!$Z84+LOOKUP('Calculatie sheet'!$E$2,'Objectenoverzicht aantallen'!$A:$A,'Objectenoverzicht aantallen'!I:I)*'Calculatie sheet'!$Z84+LOOKUP('Calculatie sheet'!$E$2,'Objectenoverzicht aantallen'!$A:$A,'Objectenoverzicht aantallen'!J:J)*'Calculatie sheet'!$Z84+LOOKUP('Calculatie sheet'!$E$2,'Objectenoverzicht aantallen'!$A:$A,'Objectenoverzicht aantallen'!K:K)*'Calculatie sheet'!$Z84+LOOKUP('Calculatie sheet'!$E$2,'Objectenoverzicht aantallen'!$A:$A,'Objectenoverzicht aantallen'!L:L)*'Calculatie sheet'!$Z84)/1000</f>
        <v>0</v>
      </c>
      <c r="S3" s="571">
        <f>(LOOKUP('Calculatie sheet'!$Z$2,'Objectenoverzicht aantallen'!$A:$A,'Objectenoverzicht aantallen'!$C:$C)*'Calculatie sheet'!$Z84+LOOKUP('Calculatie sheet'!$E$2,'Objectenoverzicht aantallen'!$A:$A,'Objectenoverzicht aantallen'!E:E)*'Calculatie sheet'!$Z84+LOOKUP('Calculatie sheet'!$E$2,'Objectenoverzicht aantallen'!$A:$A,'Objectenoverzicht aantallen'!F:F)*'Calculatie sheet'!$Z84+LOOKUP('Calculatie sheet'!$E$2,'Objectenoverzicht aantallen'!$A:$A,'Objectenoverzicht aantallen'!G:G)*'Calculatie sheet'!$Z84+LOOKUP('Calculatie sheet'!$E$2,'Objectenoverzicht aantallen'!$A:$A,'Objectenoverzicht aantallen'!H:H)*'Calculatie sheet'!$Z84+LOOKUP('Calculatie sheet'!$E$2,'Objectenoverzicht aantallen'!$A:$A,'Objectenoverzicht aantallen'!I:I)*'Calculatie sheet'!$Z84+LOOKUP('Calculatie sheet'!$E$2,'Objectenoverzicht aantallen'!$A:$A,'Objectenoverzicht aantallen'!J:J)*'Calculatie sheet'!$Z84+LOOKUP('Calculatie sheet'!$E$2,'Objectenoverzicht aantallen'!$A:$A,'Objectenoverzicht aantallen'!K:K)*'Calculatie sheet'!$Z84+LOOKUP('Calculatie sheet'!$E$2,'Objectenoverzicht aantallen'!$A:$A,'Objectenoverzicht aantallen'!L:L)*'Calculatie sheet'!$Z84+LOOKUP('Calculatie sheet'!$E$2,'Objectenoverzicht aantallen'!$A:$A,'Objectenoverzicht aantallen'!M:M)*'Calculatie sheet'!$Z84)/1000</f>
        <v>0</v>
      </c>
      <c r="T3" s="571">
        <f>(LOOKUP('Calculatie sheet'!$Z$2,'Objectenoverzicht aantallen'!$A:$A,'Objectenoverzicht aantallen'!$C:$C)*'Calculatie sheet'!$Z84+LOOKUP('Calculatie sheet'!$E$2,'Objectenoverzicht aantallen'!$A:$A,'Objectenoverzicht aantallen'!E:E)*'Calculatie sheet'!$Z84+LOOKUP('Calculatie sheet'!$E$2,'Objectenoverzicht aantallen'!$A:$A,'Objectenoverzicht aantallen'!F:F)*'Calculatie sheet'!$Z84+LOOKUP('Calculatie sheet'!$E$2,'Objectenoverzicht aantallen'!$A:$A,'Objectenoverzicht aantallen'!G:G)*'Calculatie sheet'!$Z84+LOOKUP('Calculatie sheet'!$E$2,'Objectenoverzicht aantallen'!$A:$A,'Objectenoverzicht aantallen'!H:H)*'Calculatie sheet'!$Z84+LOOKUP('Calculatie sheet'!$E$2,'Objectenoverzicht aantallen'!$A:$A,'Objectenoverzicht aantallen'!I:I)*'Calculatie sheet'!$Z84+LOOKUP('Calculatie sheet'!$E$2,'Objectenoverzicht aantallen'!$A:$A,'Objectenoverzicht aantallen'!J:J)*'Calculatie sheet'!$Z84+LOOKUP('Calculatie sheet'!$E$2,'Objectenoverzicht aantallen'!$A:$A,'Objectenoverzicht aantallen'!K:K)*'Calculatie sheet'!$Z84+LOOKUP('Calculatie sheet'!$E$2,'Objectenoverzicht aantallen'!$A:$A,'Objectenoverzicht aantallen'!L:L)*'Calculatie sheet'!$Z84+LOOKUP('Calculatie sheet'!$E$2,'Objectenoverzicht aantallen'!$A:$A,'Objectenoverzicht aantallen'!M:M)*'Calculatie sheet'!$Z84+LOOKUP('Calculatie sheet'!$E$2,'Objectenoverzicht aantallen'!$A:$A,'Objectenoverzicht aantallen'!N:N)*'Calculatie sheet'!$Z84)/1000</f>
        <v>0</v>
      </c>
      <c r="U3" s="571">
        <f>(LOOKUP('Calculatie sheet'!$Z$2,'Objectenoverzicht aantallen'!$A:$A,'Objectenoverzicht aantallen'!$C:$C)*'Calculatie sheet'!$Z84+LOOKUP('Calculatie sheet'!$E$2,'Objectenoverzicht aantallen'!$A:$A,'Objectenoverzicht aantallen'!E:E)*'Calculatie sheet'!$Z84+LOOKUP('Calculatie sheet'!$E$2,'Objectenoverzicht aantallen'!$A:$A,'Objectenoverzicht aantallen'!F:F)*'Calculatie sheet'!$Z84+LOOKUP('Calculatie sheet'!$E$2,'Objectenoverzicht aantallen'!$A:$A,'Objectenoverzicht aantallen'!G:G)*'Calculatie sheet'!$Z84+LOOKUP('Calculatie sheet'!$E$2,'Objectenoverzicht aantallen'!$A:$A,'Objectenoverzicht aantallen'!H:H)*'Calculatie sheet'!$Z84+LOOKUP('Calculatie sheet'!$E$2,'Objectenoverzicht aantallen'!$A:$A,'Objectenoverzicht aantallen'!I:I)*'Calculatie sheet'!$Z84+LOOKUP('Calculatie sheet'!$E$2,'Objectenoverzicht aantallen'!$A:$A,'Objectenoverzicht aantallen'!J:J)*'Calculatie sheet'!$Z84+LOOKUP('Calculatie sheet'!$E$2,'Objectenoverzicht aantallen'!$A:$A,'Objectenoverzicht aantallen'!K:K)*'Calculatie sheet'!$Z84+LOOKUP('Calculatie sheet'!$E$2,'Objectenoverzicht aantallen'!$A:$A,'Objectenoverzicht aantallen'!L:L)*'Calculatie sheet'!$Z84+LOOKUP('Calculatie sheet'!$E$2,'Objectenoverzicht aantallen'!$A:$A,'Objectenoverzicht aantallen'!M:M)*'Calculatie sheet'!$Z84+LOOKUP('Calculatie sheet'!$E$2,'Objectenoverzicht aantallen'!$A:$A,'Objectenoverzicht aantallen'!N:N)*'Calculatie sheet'!$Z84+LOOKUP('Calculatie sheet'!$E$2,'Objectenoverzicht aantallen'!$A:$A,'Objectenoverzicht aantallen'!O:O)*'Calculatie sheet'!$Z84)/1000</f>
        <v>0</v>
      </c>
      <c r="W3" s="759" t="s">
        <v>966</v>
      </c>
      <c r="X3" s="571">
        <f>(LOOKUP('Calculatie sheet'!$Z$2,'Objectenoverzicht aantallen'!$A:$A,'Objectenoverzicht aantallen'!$P:$P)*'Calculatie sheet'!$Z$84)/'Calculatie sheet'!$Z$64/1000</f>
        <v>0</v>
      </c>
      <c r="Y3" s="571">
        <f>(LOOKUP('Calculatie sheet'!$Z$2,'Objectenoverzicht aantallen'!$A:$A,'Objectenoverzicht aantallen'!$P:$P)*'Calculatie sheet'!$Z$84)/'Calculatie sheet'!$Z$64/1000</f>
        <v>0</v>
      </c>
      <c r="Z3" s="571">
        <f>(LOOKUP('Calculatie sheet'!$Z$2,'Objectenoverzicht aantallen'!$A:$A,'Objectenoverzicht aantallen'!$P:$P)*'Calculatie sheet'!$Z$84)/'Calculatie sheet'!$Z$64/1000</f>
        <v>0</v>
      </c>
      <c r="AA3" s="571">
        <f>(LOOKUP('Calculatie sheet'!$Z$2,'Objectenoverzicht aantallen'!$A:$A,'Objectenoverzicht aantallen'!$P:$P)*'Calculatie sheet'!$Z$84)/'Calculatie sheet'!$Z$64/1000</f>
        <v>0</v>
      </c>
      <c r="AB3" s="571">
        <f>(LOOKUP('Calculatie sheet'!$Z$2,'Objectenoverzicht aantallen'!$A:$A,'Objectenoverzicht aantallen'!$P:$P)*'Calculatie sheet'!$Z$84)/'Calculatie sheet'!$Z$64/1000</f>
        <v>0</v>
      </c>
      <c r="AC3" s="571">
        <f>(LOOKUP('Calculatie sheet'!$Z$2,'Objectenoverzicht aantallen'!$A:$A,'Objectenoverzicht aantallen'!$P:$P)*'Calculatie sheet'!$Z$84)/'Calculatie sheet'!$Z$64/1000</f>
        <v>0</v>
      </c>
      <c r="AD3" s="571">
        <f>(LOOKUP('Calculatie sheet'!$Z$2,'Objectenoverzicht aantallen'!$A:$A,'Objectenoverzicht aantallen'!$P:$P)*'Calculatie sheet'!$Z$84)/'Calculatie sheet'!$Z$64/1000</f>
        <v>0</v>
      </c>
      <c r="AE3" s="571">
        <f>(LOOKUP('Calculatie sheet'!$Z$2,'Objectenoverzicht aantallen'!$A:$A,'Objectenoverzicht aantallen'!$P:$P)*'Calculatie sheet'!$Z$84)/'Calculatie sheet'!$Z$64/1000</f>
        <v>0</v>
      </c>
      <c r="AF3" s="571">
        <f>(LOOKUP('Calculatie sheet'!$Z$2,'Objectenoverzicht aantallen'!$A:$A,'Objectenoverzicht aantallen'!$P:$P)*'Calculatie sheet'!$Z$84)/'Calculatie sheet'!$Z$64/1000</f>
        <v>0</v>
      </c>
      <c r="AG3" s="571">
        <f>(LOOKUP('Calculatie sheet'!$Z$2,'Objectenoverzicht aantallen'!$A:$A,'Objectenoverzicht aantallen'!$P:$P)*'Calculatie sheet'!$Z$84)/'Calculatie sheet'!$Z$64/1000</f>
        <v>0</v>
      </c>
      <c r="AH3" s="571">
        <f>(LOOKUP('Calculatie sheet'!$Z$2,'Objectenoverzicht aantallen'!$A:$A,'Objectenoverzicht aantallen'!$P:$P)*'Calculatie sheet'!$Z$84)/'Calculatie sheet'!$Z$64/1000</f>
        <v>0</v>
      </c>
    </row>
    <row r="4" spans="1:34" x14ac:dyDescent="0.2">
      <c r="B4" s="760" t="s">
        <v>5</v>
      </c>
      <c r="C4" s="45">
        <f>'Calculatie sheet'!Z85</f>
        <v>962.7</v>
      </c>
      <c r="E4" s="760" t="s">
        <v>5</v>
      </c>
      <c r="H4" s="572">
        <f>C4*'Calculatie sheet'!$Z$7</f>
        <v>0</v>
      </c>
      <c r="J4" s="760" t="s">
        <v>5</v>
      </c>
      <c r="K4" s="571">
        <f>(LOOKUP('Calculatie sheet'!$Z$2,'Objectenoverzicht aantallen'!$A:$A,'Objectenoverzicht aantallen'!$C:$C)*'Calculatie sheet'!$Z85+LOOKUP('Calculatie sheet'!$Z$2,'Objectenoverzicht aantallen'!$A:$A,'Objectenoverzicht aantallen'!E:E)*'Calculatie sheet'!$Z85)/1000</f>
        <v>0</v>
      </c>
      <c r="L4" s="571">
        <f>(LOOKUP('Calculatie sheet'!$Z$2,'Objectenoverzicht aantallen'!$A:$A,'Objectenoverzicht aantallen'!$C:$C)*'Calculatie sheet'!$Z85+LOOKUP('Calculatie sheet'!$E$2,'Objectenoverzicht aantallen'!$A:$A,'Objectenoverzicht aantallen'!E:E)*'Calculatie sheet'!$Z85+LOOKUP('Calculatie sheet'!$E$2,'Objectenoverzicht aantallen'!$A:$A,'Objectenoverzicht aantallen'!F:F)*'Calculatie sheet'!$Z85)/1000</f>
        <v>0</v>
      </c>
      <c r="M4" s="571">
        <f>(LOOKUP('Calculatie sheet'!$Z$2,'Objectenoverzicht aantallen'!$A:$A,'Objectenoverzicht aantallen'!$C:$C)*'Calculatie sheet'!$Z85+LOOKUP('Calculatie sheet'!$E$2,'Objectenoverzicht aantallen'!$A:$A,'Objectenoverzicht aantallen'!E:E)*'Calculatie sheet'!$Z85+LOOKUP('Calculatie sheet'!$E$2,'Objectenoverzicht aantallen'!$A:$A,'Objectenoverzicht aantallen'!F:F)*'Calculatie sheet'!$Z85+LOOKUP('Calculatie sheet'!$E$2,'Objectenoverzicht aantallen'!$A:$A,'Objectenoverzicht aantallen'!G:G)*'Calculatie sheet'!$Z85)/1000</f>
        <v>0</v>
      </c>
      <c r="N4" s="571">
        <f>(LOOKUP('Calculatie sheet'!$Z$2,'Objectenoverzicht aantallen'!$A:$A,'Objectenoverzicht aantallen'!$C:$C)*'Calculatie sheet'!$Z85+LOOKUP('Calculatie sheet'!$E$2,'Objectenoverzicht aantallen'!$A:$A,'Objectenoverzicht aantallen'!E:E)*'Calculatie sheet'!$Z85+LOOKUP('Calculatie sheet'!$E$2,'Objectenoverzicht aantallen'!$A:$A,'Objectenoverzicht aantallen'!F:F)*'Calculatie sheet'!$Z85+LOOKUP('Calculatie sheet'!$E$2,'Objectenoverzicht aantallen'!$A:$A,'Objectenoverzicht aantallen'!G:G)*'Calculatie sheet'!$Z85+LOOKUP('Calculatie sheet'!$E$2,'Objectenoverzicht aantallen'!$A:$A,'Objectenoverzicht aantallen'!H:H)*'Calculatie sheet'!$Z85)/1000</f>
        <v>0</v>
      </c>
      <c r="O4" s="571">
        <f>(LOOKUP('Calculatie sheet'!$Z$2,'Objectenoverzicht aantallen'!$A:$A,'Objectenoverzicht aantallen'!$C:$C)*'Calculatie sheet'!$Z85+LOOKUP('Calculatie sheet'!$E$2,'Objectenoverzicht aantallen'!$A:$A,'Objectenoverzicht aantallen'!E:E)*'Calculatie sheet'!$Z85+LOOKUP('Calculatie sheet'!$E$2,'Objectenoverzicht aantallen'!$A:$A,'Objectenoverzicht aantallen'!F:F)*'Calculatie sheet'!$Z85+LOOKUP('Calculatie sheet'!$E$2,'Objectenoverzicht aantallen'!$A:$A,'Objectenoverzicht aantallen'!G:G)*'Calculatie sheet'!$Z85+LOOKUP('Calculatie sheet'!$E$2,'Objectenoverzicht aantallen'!$A:$A,'Objectenoverzicht aantallen'!H:H)*'Calculatie sheet'!$Z85+LOOKUP('Calculatie sheet'!$E$2,'Objectenoverzicht aantallen'!$A:$A,'Objectenoverzicht aantallen'!I:I)*'Calculatie sheet'!$Z85)/1000</f>
        <v>0</v>
      </c>
      <c r="P4" s="571">
        <f>(LOOKUP('Calculatie sheet'!$Z$2,'Objectenoverzicht aantallen'!$A:$A,'Objectenoverzicht aantallen'!$C:$C)*'Calculatie sheet'!$Z85+LOOKUP('Calculatie sheet'!$E$2,'Objectenoverzicht aantallen'!$A:$A,'Objectenoverzicht aantallen'!E:E)*'Calculatie sheet'!$Z85+LOOKUP('Calculatie sheet'!$E$2,'Objectenoverzicht aantallen'!$A:$A,'Objectenoverzicht aantallen'!F:F)*'Calculatie sheet'!$Z85+LOOKUP('Calculatie sheet'!$E$2,'Objectenoverzicht aantallen'!$A:$A,'Objectenoverzicht aantallen'!G:G)*'Calculatie sheet'!$Z85+LOOKUP('Calculatie sheet'!$E$2,'Objectenoverzicht aantallen'!$A:$A,'Objectenoverzicht aantallen'!H:H)*'Calculatie sheet'!$Z85+LOOKUP('Calculatie sheet'!$E$2,'Objectenoverzicht aantallen'!$A:$A,'Objectenoverzicht aantallen'!I:I)*'Calculatie sheet'!$Z85+LOOKUP('Calculatie sheet'!$E$2,'Objectenoverzicht aantallen'!$A:$A,'Objectenoverzicht aantallen'!J:J)*'Calculatie sheet'!$Z85)/1000</f>
        <v>0</v>
      </c>
      <c r="Q4" s="571">
        <f>(LOOKUP('Calculatie sheet'!$Z$2,'Objectenoverzicht aantallen'!$A:$A,'Objectenoverzicht aantallen'!$C:$C)*'Calculatie sheet'!$Z85+LOOKUP('Calculatie sheet'!$E$2,'Objectenoverzicht aantallen'!$A:$A,'Objectenoverzicht aantallen'!E:E)*'Calculatie sheet'!$Z85+LOOKUP('Calculatie sheet'!$E$2,'Objectenoverzicht aantallen'!$A:$A,'Objectenoverzicht aantallen'!F:F)*'Calculatie sheet'!$Z85+LOOKUP('Calculatie sheet'!$E$2,'Objectenoverzicht aantallen'!$A:$A,'Objectenoverzicht aantallen'!G:G)*'Calculatie sheet'!$Z85+LOOKUP('Calculatie sheet'!$E$2,'Objectenoverzicht aantallen'!$A:$A,'Objectenoverzicht aantallen'!H:H)*'Calculatie sheet'!$Z85+LOOKUP('Calculatie sheet'!$E$2,'Objectenoverzicht aantallen'!$A:$A,'Objectenoverzicht aantallen'!I:I)*'Calculatie sheet'!$Z85+LOOKUP('Calculatie sheet'!$E$2,'Objectenoverzicht aantallen'!$A:$A,'Objectenoverzicht aantallen'!J:J)*'Calculatie sheet'!$Z85+LOOKUP('Calculatie sheet'!$E$2,'Objectenoverzicht aantallen'!$A:$A,'Objectenoverzicht aantallen'!K:K)*'Calculatie sheet'!$Z85)/1000</f>
        <v>0</v>
      </c>
      <c r="R4" s="571">
        <f>(LOOKUP('Calculatie sheet'!$Z$2,'Objectenoverzicht aantallen'!$A:$A,'Objectenoverzicht aantallen'!$C:$C)*'Calculatie sheet'!$Z85+LOOKUP('Calculatie sheet'!$E$2,'Objectenoverzicht aantallen'!$A:$A,'Objectenoverzicht aantallen'!E:E)*'Calculatie sheet'!$Z85+LOOKUP('Calculatie sheet'!$E$2,'Objectenoverzicht aantallen'!$A:$A,'Objectenoverzicht aantallen'!F:F)*'Calculatie sheet'!$Z85+LOOKUP('Calculatie sheet'!$E$2,'Objectenoverzicht aantallen'!$A:$A,'Objectenoverzicht aantallen'!G:G)*'Calculatie sheet'!$Z85+LOOKUP('Calculatie sheet'!$E$2,'Objectenoverzicht aantallen'!$A:$A,'Objectenoverzicht aantallen'!H:H)*'Calculatie sheet'!$Z85+LOOKUP('Calculatie sheet'!$E$2,'Objectenoverzicht aantallen'!$A:$A,'Objectenoverzicht aantallen'!I:I)*'Calculatie sheet'!$Z85+LOOKUP('Calculatie sheet'!$E$2,'Objectenoverzicht aantallen'!$A:$A,'Objectenoverzicht aantallen'!J:J)*'Calculatie sheet'!$Z85+LOOKUP('Calculatie sheet'!$E$2,'Objectenoverzicht aantallen'!$A:$A,'Objectenoverzicht aantallen'!K:K)*'Calculatie sheet'!$Z85+LOOKUP('Calculatie sheet'!$E$2,'Objectenoverzicht aantallen'!$A:$A,'Objectenoverzicht aantallen'!L:L)*'Calculatie sheet'!$Z85)/1000</f>
        <v>0</v>
      </c>
      <c r="S4" s="571">
        <f>(LOOKUP('Calculatie sheet'!$Z$2,'Objectenoverzicht aantallen'!$A:$A,'Objectenoverzicht aantallen'!$C:$C)*'Calculatie sheet'!$Z85+LOOKUP('Calculatie sheet'!$E$2,'Objectenoverzicht aantallen'!$A:$A,'Objectenoverzicht aantallen'!E:E)*'Calculatie sheet'!$Z85+LOOKUP('Calculatie sheet'!$E$2,'Objectenoverzicht aantallen'!$A:$A,'Objectenoverzicht aantallen'!F:F)*'Calculatie sheet'!$Z85+LOOKUP('Calculatie sheet'!$E$2,'Objectenoverzicht aantallen'!$A:$A,'Objectenoverzicht aantallen'!G:G)*'Calculatie sheet'!$Z85+LOOKUP('Calculatie sheet'!$E$2,'Objectenoverzicht aantallen'!$A:$A,'Objectenoverzicht aantallen'!H:H)*'Calculatie sheet'!$Z85+LOOKUP('Calculatie sheet'!$E$2,'Objectenoverzicht aantallen'!$A:$A,'Objectenoverzicht aantallen'!I:I)*'Calculatie sheet'!$Z85+LOOKUP('Calculatie sheet'!$E$2,'Objectenoverzicht aantallen'!$A:$A,'Objectenoverzicht aantallen'!J:J)*'Calculatie sheet'!$Z85+LOOKUP('Calculatie sheet'!$E$2,'Objectenoverzicht aantallen'!$A:$A,'Objectenoverzicht aantallen'!K:K)*'Calculatie sheet'!$Z85+LOOKUP('Calculatie sheet'!$E$2,'Objectenoverzicht aantallen'!$A:$A,'Objectenoverzicht aantallen'!L:L)*'Calculatie sheet'!$Z85+LOOKUP('Calculatie sheet'!$E$2,'Objectenoverzicht aantallen'!$A:$A,'Objectenoverzicht aantallen'!M:M)*'Calculatie sheet'!$Z85)/1000</f>
        <v>0</v>
      </c>
      <c r="T4" s="571">
        <f>(LOOKUP('Calculatie sheet'!$Z$2,'Objectenoverzicht aantallen'!$A:$A,'Objectenoverzicht aantallen'!$C:$C)*'Calculatie sheet'!$Z85+LOOKUP('Calculatie sheet'!$E$2,'Objectenoverzicht aantallen'!$A:$A,'Objectenoverzicht aantallen'!E:E)*'Calculatie sheet'!$Z85+LOOKUP('Calculatie sheet'!$E$2,'Objectenoverzicht aantallen'!$A:$A,'Objectenoverzicht aantallen'!F:F)*'Calculatie sheet'!$Z85+LOOKUP('Calculatie sheet'!$E$2,'Objectenoverzicht aantallen'!$A:$A,'Objectenoverzicht aantallen'!G:G)*'Calculatie sheet'!$Z85+LOOKUP('Calculatie sheet'!$E$2,'Objectenoverzicht aantallen'!$A:$A,'Objectenoverzicht aantallen'!H:H)*'Calculatie sheet'!$Z85+LOOKUP('Calculatie sheet'!$E$2,'Objectenoverzicht aantallen'!$A:$A,'Objectenoverzicht aantallen'!I:I)*'Calculatie sheet'!$Z85+LOOKUP('Calculatie sheet'!$E$2,'Objectenoverzicht aantallen'!$A:$A,'Objectenoverzicht aantallen'!J:J)*'Calculatie sheet'!$Z85+LOOKUP('Calculatie sheet'!$E$2,'Objectenoverzicht aantallen'!$A:$A,'Objectenoverzicht aantallen'!K:K)*'Calculatie sheet'!$Z85+LOOKUP('Calculatie sheet'!$E$2,'Objectenoverzicht aantallen'!$A:$A,'Objectenoverzicht aantallen'!L:L)*'Calculatie sheet'!$Z85+LOOKUP('Calculatie sheet'!$E$2,'Objectenoverzicht aantallen'!$A:$A,'Objectenoverzicht aantallen'!M:M)*'Calculatie sheet'!$Z85+LOOKUP('Calculatie sheet'!$E$2,'Objectenoverzicht aantallen'!$A:$A,'Objectenoverzicht aantallen'!N:N)*'Calculatie sheet'!$Z85)/1000</f>
        <v>0</v>
      </c>
      <c r="U4" s="571">
        <f>(LOOKUP('Calculatie sheet'!$Z$2,'Objectenoverzicht aantallen'!$A:$A,'Objectenoverzicht aantallen'!$C:$C)*'Calculatie sheet'!$Z85+LOOKUP('Calculatie sheet'!$E$2,'Objectenoverzicht aantallen'!$A:$A,'Objectenoverzicht aantallen'!E:E)*'Calculatie sheet'!$Z85+LOOKUP('Calculatie sheet'!$E$2,'Objectenoverzicht aantallen'!$A:$A,'Objectenoverzicht aantallen'!F:F)*'Calculatie sheet'!$Z85+LOOKUP('Calculatie sheet'!$E$2,'Objectenoverzicht aantallen'!$A:$A,'Objectenoverzicht aantallen'!G:G)*'Calculatie sheet'!$Z85+LOOKUP('Calculatie sheet'!$E$2,'Objectenoverzicht aantallen'!$A:$A,'Objectenoverzicht aantallen'!H:H)*'Calculatie sheet'!$Z85+LOOKUP('Calculatie sheet'!$E$2,'Objectenoverzicht aantallen'!$A:$A,'Objectenoverzicht aantallen'!I:I)*'Calculatie sheet'!$Z85+LOOKUP('Calculatie sheet'!$E$2,'Objectenoverzicht aantallen'!$A:$A,'Objectenoverzicht aantallen'!J:J)*'Calculatie sheet'!$Z85+LOOKUP('Calculatie sheet'!$E$2,'Objectenoverzicht aantallen'!$A:$A,'Objectenoverzicht aantallen'!K:K)*'Calculatie sheet'!$Z85+LOOKUP('Calculatie sheet'!$E$2,'Objectenoverzicht aantallen'!$A:$A,'Objectenoverzicht aantallen'!L:L)*'Calculatie sheet'!$Z85+LOOKUP('Calculatie sheet'!$E$2,'Objectenoverzicht aantallen'!$A:$A,'Objectenoverzicht aantallen'!M:M)*'Calculatie sheet'!$Z85+LOOKUP('Calculatie sheet'!$E$2,'Objectenoverzicht aantallen'!$A:$A,'Objectenoverzicht aantallen'!N:N)*'Calculatie sheet'!$Z85+LOOKUP('Calculatie sheet'!$E$2,'Objectenoverzicht aantallen'!$A:$A,'Objectenoverzicht aantallen'!O:O)*'Calculatie sheet'!$Z85)/1000</f>
        <v>0</v>
      </c>
      <c r="W4" s="760" t="s">
        <v>5</v>
      </c>
      <c r="X4" s="571">
        <f>(LOOKUP('Calculatie sheet'!$Z$2,'Objectenoverzicht aantallen'!$A:$A,'Objectenoverzicht aantallen'!Q:Q)*'Calculatie sheet'!$Z$85)/1000</f>
        <v>0</v>
      </c>
      <c r="Y4" s="571">
        <f>(LOOKUP('Calculatie sheet'!$Z$2,'Objectenoverzicht aantallen'!$A:$A,'Objectenoverzicht aantallen'!R:R)*'Calculatie sheet'!$Z$85)/1000</f>
        <v>0</v>
      </c>
      <c r="Z4" s="571">
        <f>(LOOKUP('Calculatie sheet'!$Z$2,'Objectenoverzicht aantallen'!$A:$A,'Objectenoverzicht aantallen'!S:S)*'Calculatie sheet'!$Z$85)/1000</f>
        <v>0</v>
      </c>
      <c r="AA4" s="571">
        <f>(LOOKUP('Calculatie sheet'!$Z$2,'Objectenoverzicht aantallen'!$A:$A,'Objectenoverzicht aantallen'!T:T)*'Calculatie sheet'!$Z$85)/1000</f>
        <v>0</v>
      </c>
      <c r="AB4" s="571">
        <f>(LOOKUP('Calculatie sheet'!$Z$2,'Objectenoverzicht aantallen'!$A:$A,'Objectenoverzicht aantallen'!U:U)*'Calculatie sheet'!$Z$85)/1000</f>
        <v>0</v>
      </c>
      <c r="AC4" s="571">
        <f>(LOOKUP('Calculatie sheet'!$Z$2,'Objectenoverzicht aantallen'!$A:$A,'Objectenoverzicht aantallen'!V:V)*'Calculatie sheet'!$Z$85)/1000</f>
        <v>0</v>
      </c>
      <c r="AD4" s="571">
        <f>(LOOKUP('Calculatie sheet'!$Z$2,'Objectenoverzicht aantallen'!$A:$A,'Objectenoverzicht aantallen'!W:W)*'Calculatie sheet'!$Z$85)/1000</f>
        <v>0</v>
      </c>
      <c r="AE4" s="571">
        <f>(LOOKUP('Calculatie sheet'!$Z$2,'Objectenoverzicht aantallen'!$A:$A,'Objectenoverzicht aantallen'!X:X)*'Calculatie sheet'!$Z$85)/1000</f>
        <v>0</v>
      </c>
      <c r="AF4" s="571">
        <f>(LOOKUP('Calculatie sheet'!$Z$2,'Objectenoverzicht aantallen'!$A:$A,'Objectenoverzicht aantallen'!AA:AA)*'Calculatie sheet'!$Z$85)/1000</f>
        <v>0</v>
      </c>
      <c r="AG4" s="571">
        <f>(LOOKUP('Calculatie sheet'!$Z$2,'Objectenoverzicht aantallen'!$A:$A,'Objectenoverzicht aantallen'!Z:Z)*'Calculatie sheet'!$Z$85)/1000</f>
        <v>0</v>
      </c>
      <c r="AH4" s="571">
        <f>(LOOKUP('Calculatie sheet'!$Z$2,'Objectenoverzicht aantallen'!$A:$A,'Objectenoverzicht aantallen'!AA:AA)*'Calculatie sheet'!$Z$85)/1000</f>
        <v>0</v>
      </c>
    </row>
    <row r="5" spans="1:34" x14ac:dyDescent="0.2">
      <c r="B5" s="577" t="s">
        <v>673</v>
      </c>
      <c r="C5" s="45">
        <f>'Calculatie sheet'!Z86</f>
        <v>-37.299999999999997</v>
      </c>
      <c r="E5" s="577" t="s">
        <v>673</v>
      </c>
      <c r="H5" s="572">
        <f>C5*'Calculatie sheet'!$Z$7</f>
        <v>0</v>
      </c>
      <c r="J5" s="577" t="s">
        <v>673</v>
      </c>
      <c r="K5" s="571">
        <f>(LOOKUP('Calculatie sheet'!$Z$2,'Objectenoverzicht aantallen'!$A:$A,'Objectenoverzicht aantallen'!$C:$C)*'Calculatie sheet'!$Z86+LOOKUP('Calculatie sheet'!$Z$2,'Objectenoverzicht aantallen'!$A:$A,'Objectenoverzicht aantallen'!E:E)*'Calculatie sheet'!$Z86)/1000</f>
        <v>0</v>
      </c>
      <c r="L5" s="571">
        <f>(LOOKUP('Calculatie sheet'!$Z$2,'Objectenoverzicht aantallen'!$A:$A,'Objectenoverzicht aantallen'!$C:$C)*'Calculatie sheet'!$Z86+LOOKUP('Calculatie sheet'!$E$2,'Objectenoverzicht aantallen'!$A:$A,'Objectenoverzicht aantallen'!E:E)*'Calculatie sheet'!$Z86+LOOKUP('Calculatie sheet'!$E$2,'Objectenoverzicht aantallen'!$A:$A,'Objectenoverzicht aantallen'!F:F)*'Calculatie sheet'!$Z86)/1000</f>
        <v>0</v>
      </c>
      <c r="M5" s="571">
        <f>(LOOKUP('Calculatie sheet'!$Z$2,'Objectenoverzicht aantallen'!$A:$A,'Objectenoverzicht aantallen'!$C:$C)*'Calculatie sheet'!$Z86+LOOKUP('Calculatie sheet'!$E$2,'Objectenoverzicht aantallen'!$A:$A,'Objectenoverzicht aantallen'!E:E)*'Calculatie sheet'!$Z86+LOOKUP('Calculatie sheet'!$E$2,'Objectenoverzicht aantallen'!$A:$A,'Objectenoverzicht aantallen'!F:F)*'Calculatie sheet'!$Z86+LOOKUP('Calculatie sheet'!$E$2,'Objectenoverzicht aantallen'!$A:$A,'Objectenoverzicht aantallen'!G:G)*'Calculatie sheet'!$Z86)/1000</f>
        <v>0</v>
      </c>
      <c r="N5" s="571">
        <f>(LOOKUP('Calculatie sheet'!$Z$2,'Objectenoverzicht aantallen'!$A:$A,'Objectenoverzicht aantallen'!$C:$C)*'Calculatie sheet'!$Z86+LOOKUP('Calculatie sheet'!$E$2,'Objectenoverzicht aantallen'!$A:$A,'Objectenoverzicht aantallen'!E:E)*'Calculatie sheet'!$Z86+LOOKUP('Calculatie sheet'!$E$2,'Objectenoverzicht aantallen'!$A:$A,'Objectenoverzicht aantallen'!F:F)*'Calculatie sheet'!$Z86+LOOKUP('Calculatie sheet'!$E$2,'Objectenoverzicht aantallen'!$A:$A,'Objectenoverzicht aantallen'!G:G)*'Calculatie sheet'!$Z86+LOOKUP('Calculatie sheet'!$E$2,'Objectenoverzicht aantallen'!$A:$A,'Objectenoverzicht aantallen'!H:H)*'Calculatie sheet'!$Z86)/1000</f>
        <v>0</v>
      </c>
      <c r="O5" s="571">
        <f>(LOOKUP('Calculatie sheet'!$Z$2,'Objectenoverzicht aantallen'!$A:$A,'Objectenoverzicht aantallen'!$C:$C)*'Calculatie sheet'!$Z86+LOOKUP('Calculatie sheet'!$E$2,'Objectenoverzicht aantallen'!$A:$A,'Objectenoverzicht aantallen'!E:E)*'Calculatie sheet'!$Z86+LOOKUP('Calculatie sheet'!$E$2,'Objectenoverzicht aantallen'!$A:$A,'Objectenoverzicht aantallen'!F:F)*'Calculatie sheet'!$Z86+LOOKUP('Calculatie sheet'!$E$2,'Objectenoverzicht aantallen'!$A:$A,'Objectenoverzicht aantallen'!G:G)*'Calculatie sheet'!$Z86+LOOKUP('Calculatie sheet'!$E$2,'Objectenoverzicht aantallen'!$A:$A,'Objectenoverzicht aantallen'!H:H)*'Calculatie sheet'!$Z86+LOOKUP('Calculatie sheet'!$E$2,'Objectenoverzicht aantallen'!$A:$A,'Objectenoverzicht aantallen'!I:I)*'Calculatie sheet'!$Z86)/1000</f>
        <v>0</v>
      </c>
      <c r="P5" s="571">
        <f>(LOOKUP('Calculatie sheet'!$Z$2,'Objectenoverzicht aantallen'!$A:$A,'Objectenoverzicht aantallen'!$C:$C)*'Calculatie sheet'!$Z86+LOOKUP('Calculatie sheet'!$E$2,'Objectenoverzicht aantallen'!$A:$A,'Objectenoverzicht aantallen'!E:E)*'Calculatie sheet'!$Z86+LOOKUP('Calculatie sheet'!$E$2,'Objectenoverzicht aantallen'!$A:$A,'Objectenoverzicht aantallen'!F:F)*'Calculatie sheet'!$Z86+LOOKUP('Calculatie sheet'!$E$2,'Objectenoverzicht aantallen'!$A:$A,'Objectenoverzicht aantallen'!G:G)*'Calculatie sheet'!$Z86+LOOKUP('Calculatie sheet'!$E$2,'Objectenoverzicht aantallen'!$A:$A,'Objectenoverzicht aantallen'!H:H)*'Calculatie sheet'!$Z86+LOOKUP('Calculatie sheet'!$E$2,'Objectenoverzicht aantallen'!$A:$A,'Objectenoverzicht aantallen'!I:I)*'Calculatie sheet'!$Z86+LOOKUP('Calculatie sheet'!$E$2,'Objectenoverzicht aantallen'!$A:$A,'Objectenoverzicht aantallen'!J:J)*'Calculatie sheet'!$Z86)/1000</f>
        <v>0</v>
      </c>
      <c r="Q5" s="571">
        <f>(LOOKUP('Calculatie sheet'!$Z$2,'Objectenoverzicht aantallen'!$A:$A,'Objectenoverzicht aantallen'!$C:$C)*'Calculatie sheet'!$Z86+LOOKUP('Calculatie sheet'!$E$2,'Objectenoverzicht aantallen'!$A:$A,'Objectenoverzicht aantallen'!E:E)*'Calculatie sheet'!$Z86+LOOKUP('Calculatie sheet'!$E$2,'Objectenoverzicht aantallen'!$A:$A,'Objectenoverzicht aantallen'!F:F)*'Calculatie sheet'!$Z86+LOOKUP('Calculatie sheet'!$E$2,'Objectenoverzicht aantallen'!$A:$A,'Objectenoverzicht aantallen'!G:G)*'Calculatie sheet'!$Z86+LOOKUP('Calculatie sheet'!$E$2,'Objectenoverzicht aantallen'!$A:$A,'Objectenoverzicht aantallen'!H:H)*'Calculatie sheet'!$Z86+LOOKUP('Calculatie sheet'!$E$2,'Objectenoverzicht aantallen'!$A:$A,'Objectenoverzicht aantallen'!I:I)*'Calculatie sheet'!$Z86+LOOKUP('Calculatie sheet'!$E$2,'Objectenoverzicht aantallen'!$A:$A,'Objectenoverzicht aantallen'!J:J)*'Calculatie sheet'!$Z86+LOOKUP('Calculatie sheet'!$E$2,'Objectenoverzicht aantallen'!$A:$A,'Objectenoverzicht aantallen'!K:K)*'Calculatie sheet'!$Z86)/1000</f>
        <v>0</v>
      </c>
      <c r="R5" s="571">
        <f>(LOOKUP('Calculatie sheet'!$Z$2,'Objectenoverzicht aantallen'!$A:$A,'Objectenoverzicht aantallen'!$C:$C)*'Calculatie sheet'!$Z86+LOOKUP('Calculatie sheet'!$E$2,'Objectenoverzicht aantallen'!$A:$A,'Objectenoverzicht aantallen'!E:E)*'Calculatie sheet'!$Z86+LOOKUP('Calculatie sheet'!$E$2,'Objectenoverzicht aantallen'!$A:$A,'Objectenoverzicht aantallen'!F:F)*'Calculatie sheet'!$Z86+LOOKUP('Calculatie sheet'!$E$2,'Objectenoverzicht aantallen'!$A:$A,'Objectenoverzicht aantallen'!G:G)*'Calculatie sheet'!$Z86+LOOKUP('Calculatie sheet'!$E$2,'Objectenoverzicht aantallen'!$A:$A,'Objectenoverzicht aantallen'!H:H)*'Calculatie sheet'!$Z86+LOOKUP('Calculatie sheet'!$E$2,'Objectenoverzicht aantallen'!$A:$A,'Objectenoverzicht aantallen'!I:I)*'Calculatie sheet'!$Z86+LOOKUP('Calculatie sheet'!$E$2,'Objectenoverzicht aantallen'!$A:$A,'Objectenoverzicht aantallen'!J:J)*'Calculatie sheet'!$Z86+LOOKUP('Calculatie sheet'!$E$2,'Objectenoverzicht aantallen'!$A:$A,'Objectenoverzicht aantallen'!K:K)*'Calculatie sheet'!$Z86+LOOKUP('Calculatie sheet'!$E$2,'Objectenoverzicht aantallen'!$A:$A,'Objectenoverzicht aantallen'!L:L)*'Calculatie sheet'!$Z86)/1000</f>
        <v>0</v>
      </c>
      <c r="S5" s="571">
        <f>(LOOKUP('Calculatie sheet'!$Z$2,'Objectenoverzicht aantallen'!$A:$A,'Objectenoverzicht aantallen'!$C:$C)*'Calculatie sheet'!$Z86+LOOKUP('Calculatie sheet'!$E$2,'Objectenoverzicht aantallen'!$A:$A,'Objectenoverzicht aantallen'!E:E)*'Calculatie sheet'!$Z86+LOOKUP('Calculatie sheet'!$E$2,'Objectenoverzicht aantallen'!$A:$A,'Objectenoverzicht aantallen'!F:F)*'Calculatie sheet'!$Z86+LOOKUP('Calculatie sheet'!$E$2,'Objectenoverzicht aantallen'!$A:$A,'Objectenoverzicht aantallen'!G:G)*'Calculatie sheet'!$Z86+LOOKUP('Calculatie sheet'!$E$2,'Objectenoverzicht aantallen'!$A:$A,'Objectenoverzicht aantallen'!H:H)*'Calculatie sheet'!$Z86+LOOKUP('Calculatie sheet'!$E$2,'Objectenoverzicht aantallen'!$A:$A,'Objectenoverzicht aantallen'!I:I)*'Calculatie sheet'!$Z86+LOOKUP('Calculatie sheet'!$E$2,'Objectenoverzicht aantallen'!$A:$A,'Objectenoverzicht aantallen'!J:J)*'Calculatie sheet'!$Z86+LOOKUP('Calculatie sheet'!$E$2,'Objectenoverzicht aantallen'!$A:$A,'Objectenoverzicht aantallen'!K:K)*'Calculatie sheet'!$Z86+LOOKUP('Calculatie sheet'!$E$2,'Objectenoverzicht aantallen'!$A:$A,'Objectenoverzicht aantallen'!L:L)*'Calculatie sheet'!$Z86+LOOKUP('Calculatie sheet'!$E$2,'Objectenoverzicht aantallen'!$A:$A,'Objectenoverzicht aantallen'!M:M)*'Calculatie sheet'!$Z86)/1000</f>
        <v>0</v>
      </c>
      <c r="T5" s="571">
        <f>(LOOKUP('Calculatie sheet'!$Z$2,'Objectenoverzicht aantallen'!$A:$A,'Objectenoverzicht aantallen'!$C:$C)*'Calculatie sheet'!$Z86+LOOKUP('Calculatie sheet'!$E$2,'Objectenoverzicht aantallen'!$A:$A,'Objectenoverzicht aantallen'!E:E)*'Calculatie sheet'!$Z86+LOOKUP('Calculatie sheet'!$E$2,'Objectenoverzicht aantallen'!$A:$A,'Objectenoverzicht aantallen'!F:F)*'Calculatie sheet'!$Z86+LOOKUP('Calculatie sheet'!$E$2,'Objectenoverzicht aantallen'!$A:$A,'Objectenoverzicht aantallen'!G:G)*'Calculatie sheet'!$Z86+LOOKUP('Calculatie sheet'!$E$2,'Objectenoverzicht aantallen'!$A:$A,'Objectenoverzicht aantallen'!H:H)*'Calculatie sheet'!$Z86+LOOKUP('Calculatie sheet'!$E$2,'Objectenoverzicht aantallen'!$A:$A,'Objectenoverzicht aantallen'!I:I)*'Calculatie sheet'!$Z86+LOOKUP('Calculatie sheet'!$E$2,'Objectenoverzicht aantallen'!$A:$A,'Objectenoverzicht aantallen'!J:J)*'Calculatie sheet'!$Z86+LOOKUP('Calculatie sheet'!$E$2,'Objectenoverzicht aantallen'!$A:$A,'Objectenoverzicht aantallen'!K:K)*'Calculatie sheet'!$Z86+LOOKUP('Calculatie sheet'!$E$2,'Objectenoverzicht aantallen'!$A:$A,'Objectenoverzicht aantallen'!L:L)*'Calculatie sheet'!$Z86+LOOKUP('Calculatie sheet'!$E$2,'Objectenoverzicht aantallen'!$A:$A,'Objectenoverzicht aantallen'!M:M)*'Calculatie sheet'!$Z86+LOOKUP('Calculatie sheet'!$E$2,'Objectenoverzicht aantallen'!$A:$A,'Objectenoverzicht aantallen'!N:N)*'Calculatie sheet'!$Z86)/1000</f>
        <v>0</v>
      </c>
      <c r="U5" s="571">
        <f>(LOOKUP('Calculatie sheet'!$Z$2,'Objectenoverzicht aantallen'!$A:$A,'Objectenoverzicht aantallen'!$C:$C)*'Calculatie sheet'!$Z86+LOOKUP('Calculatie sheet'!$E$2,'Objectenoverzicht aantallen'!$A:$A,'Objectenoverzicht aantallen'!E:E)*'Calculatie sheet'!$Z86+LOOKUP('Calculatie sheet'!$E$2,'Objectenoverzicht aantallen'!$A:$A,'Objectenoverzicht aantallen'!F:F)*'Calculatie sheet'!$Z86+LOOKUP('Calculatie sheet'!$E$2,'Objectenoverzicht aantallen'!$A:$A,'Objectenoverzicht aantallen'!G:G)*'Calculatie sheet'!$Z86+LOOKUP('Calculatie sheet'!$E$2,'Objectenoverzicht aantallen'!$A:$A,'Objectenoverzicht aantallen'!H:H)*'Calculatie sheet'!$Z86+LOOKUP('Calculatie sheet'!$E$2,'Objectenoverzicht aantallen'!$A:$A,'Objectenoverzicht aantallen'!I:I)*'Calculatie sheet'!$Z86+LOOKUP('Calculatie sheet'!$E$2,'Objectenoverzicht aantallen'!$A:$A,'Objectenoverzicht aantallen'!J:J)*'Calculatie sheet'!$Z86+LOOKUP('Calculatie sheet'!$E$2,'Objectenoverzicht aantallen'!$A:$A,'Objectenoverzicht aantallen'!K:K)*'Calculatie sheet'!$Z86+LOOKUP('Calculatie sheet'!$E$2,'Objectenoverzicht aantallen'!$A:$A,'Objectenoverzicht aantallen'!L:L)*'Calculatie sheet'!$Z86+LOOKUP('Calculatie sheet'!$E$2,'Objectenoverzicht aantallen'!$A:$A,'Objectenoverzicht aantallen'!M:M)*'Calculatie sheet'!$Z86+LOOKUP('Calculatie sheet'!$E$2,'Objectenoverzicht aantallen'!$A:$A,'Objectenoverzicht aantallen'!N:N)*'Calculatie sheet'!$Z86+LOOKUP('Calculatie sheet'!$E$2,'Objectenoverzicht aantallen'!$A:$A,'Objectenoverzicht aantallen'!O:O)*'Calculatie sheet'!$Z86)/1000</f>
        <v>0</v>
      </c>
      <c r="W5" s="577" t="s">
        <v>673</v>
      </c>
      <c r="X5" s="571">
        <f>(LOOKUP('Calculatie sheet'!$Z$2,'Objectenoverzicht aantallen'!$A:$A,'Objectenoverzicht aantallen'!Q:Q)*'Calculatie sheet'!$Z$86)/1000</f>
        <v>0</v>
      </c>
      <c r="Y5" s="571">
        <f>(LOOKUP('Calculatie sheet'!$Z$2,'Objectenoverzicht aantallen'!$A:$A,'Objectenoverzicht aantallen'!R:R)*'Calculatie sheet'!$Z$86)/1000</f>
        <v>0</v>
      </c>
      <c r="Z5" s="571">
        <f>(LOOKUP('Calculatie sheet'!$Z$2,'Objectenoverzicht aantallen'!$A:$A,'Objectenoverzicht aantallen'!S:S)*'Calculatie sheet'!$Z$86)/1000</f>
        <v>0</v>
      </c>
      <c r="AA5" s="571">
        <f>(LOOKUP('Calculatie sheet'!$Z$2,'Objectenoverzicht aantallen'!$A:$A,'Objectenoverzicht aantallen'!T:T)*'Calculatie sheet'!$Z$86)/1000</f>
        <v>0</v>
      </c>
      <c r="AB5" s="571">
        <f>(LOOKUP('Calculatie sheet'!$Z$2,'Objectenoverzicht aantallen'!$A:$A,'Objectenoverzicht aantallen'!U:U)*'Calculatie sheet'!$Z$86)/1000</f>
        <v>0</v>
      </c>
      <c r="AC5" s="571">
        <f>(LOOKUP('Calculatie sheet'!$Z$2,'Objectenoverzicht aantallen'!$A:$A,'Objectenoverzicht aantallen'!V:V)*'Calculatie sheet'!$Z$86)/1000</f>
        <v>0</v>
      </c>
      <c r="AD5" s="571">
        <f>(LOOKUP('Calculatie sheet'!$Z$2,'Objectenoverzicht aantallen'!$A:$A,'Objectenoverzicht aantallen'!W:W)*'Calculatie sheet'!$Z$86)/1000</f>
        <v>0</v>
      </c>
      <c r="AE5" s="571">
        <f>(LOOKUP('Calculatie sheet'!$Z$2,'Objectenoverzicht aantallen'!$A:$A,'Objectenoverzicht aantallen'!X:X)*'Calculatie sheet'!$Z$86)/1000</f>
        <v>0</v>
      </c>
      <c r="AF5" s="571">
        <f>(LOOKUP('Calculatie sheet'!$Z$2,'Objectenoverzicht aantallen'!$A:$A,'Objectenoverzicht aantallen'!AA:AA)*'Calculatie sheet'!$Z$86)/1000</f>
        <v>0</v>
      </c>
      <c r="AG5" s="571">
        <f>(LOOKUP('Calculatie sheet'!$Z$2,'Objectenoverzicht aantallen'!$A:$A,'Objectenoverzicht aantallen'!Z:Z)*'Calculatie sheet'!$Z$86)/1000</f>
        <v>0</v>
      </c>
      <c r="AH5" s="571">
        <f>(LOOKUP('Calculatie sheet'!$Z$2,'Objectenoverzicht aantallen'!$A:$A,'Objectenoverzicht aantallen'!AA:AA)*'Calculatie sheet'!$Z$86)/1000</f>
        <v>0</v>
      </c>
    </row>
  </sheetData>
  <pageMargins left="0.7" right="0.7" top="0.75" bottom="0.75" header="0.3" footer="0.3"/>
  <pageSetup paperSize="9" orientation="portrait" horizontalDpi="0" verticalDpi="0"/>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57B02-D72F-8747-8260-39B38FA27F2B}">
  <dimension ref="A1:AI5"/>
  <sheetViews>
    <sheetView topLeftCell="G1" workbookViewId="0">
      <selection activeCell="W2" sqref="W2:W5"/>
    </sheetView>
  </sheetViews>
  <sheetFormatPr baseColWidth="10" defaultRowHeight="16" x14ac:dyDescent="0.2"/>
  <cols>
    <col min="1" max="1" width="15.1640625" bestFit="1" customWidth="1"/>
  </cols>
  <sheetData>
    <row r="1" spans="1:35" x14ac:dyDescent="0.2">
      <c r="A1" s="149" t="str">
        <f>'Calculatie sheet'!AA3</f>
        <v>Spoorlijn (antiek)</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5" x14ac:dyDescent="0.2">
      <c r="B2" s="758" t="s">
        <v>965</v>
      </c>
      <c r="C2" s="45">
        <f>'Calculatie sheet'!AA83</f>
        <v>237368.04499999998</v>
      </c>
      <c r="E2" s="758" t="s">
        <v>965</v>
      </c>
      <c r="H2" s="572">
        <f>C2*'Calculatie sheet'!$AA$7</f>
        <v>0</v>
      </c>
      <c r="J2" s="758" t="s">
        <v>965</v>
      </c>
      <c r="K2" s="571">
        <f>(LOOKUP('Calculatie sheet'!$AA$2,'Objectenoverzicht aantallen'!$A:$A,'Objectenoverzicht aantallen'!$C:$C)*'Calculatie sheet'!$AA83+LOOKUP('Calculatie sheet'!$E$2,'Objectenoverzicht aantallen'!$A:$A,'Objectenoverzicht aantallen'!E:E)*'Calculatie sheet'!$AA83)/1000</f>
        <v>0</v>
      </c>
      <c r="L2" s="571">
        <f>(LOOKUP('Calculatie sheet'!$AA$2,'Objectenoverzicht aantallen'!$A:$A,'Objectenoverzicht aantallen'!$C:$C)*'Calculatie sheet'!$AA83+LOOKUP('Calculatie sheet'!$E$2,'Objectenoverzicht aantallen'!$A:$A,'Objectenoverzicht aantallen'!E:E)*'Calculatie sheet'!$AA83+LOOKUP('Calculatie sheet'!$E$2,'Objectenoverzicht aantallen'!$A:$A,'Objectenoverzicht aantallen'!F:F)*'Calculatie sheet'!$AA83)/1000</f>
        <v>0</v>
      </c>
      <c r="M2" s="571">
        <f>(LOOKUP('Calculatie sheet'!$AA$2,'Objectenoverzicht aantallen'!$A:$A,'Objectenoverzicht aantallen'!$C:$C)*'Calculatie sheet'!$AA83+LOOKUP('Calculatie sheet'!$E$2,'Objectenoverzicht aantallen'!$A:$A,'Objectenoverzicht aantallen'!E:E)*'Calculatie sheet'!$AA83+LOOKUP('Calculatie sheet'!$E$2,'Objectenoverzicht aantallen'!$A:$A,'Objectenoverzicht aantallen'!F:F)*'Calculatie sheet'!$AA83+LOOKUP('Calculatie sheet'!$E$2,'Objectenoverzicht aantallen'!$A:$A,'Objectenoverzicht aantallen'!G:G)*'Calculatie sheet'!$AA83)/1000</f>
        <v>0</v>
      </c>
      <c r="N2" s="571">
        <f>(LOOKUP('Calculatie sheet'!$AA$2,'Objectenoverzicht aantallen'!$A:$A,'Objectenoverzicht aantallen'!$C:$C)*'Calculatie sheet'!$AA83+LOOKUP('Calculatie sheet'!$E$2,'Objectenoverzicht aantallen'!$A:$A,'Objectenoverzicht aantallen'!E:E)*'Calculatie sheet'!$AA83+LOOKUP('Calculatie sheet'!$E$2,'Objectenoverzicht aantallen'!$A:$A,'Objectenoverzicht aantallen'!F:F)*'Calculatie sheet'!$AA83+LOOKUP('Calculatie sheet'!$E$2,'Objectenoverzicht aantallen'!$A:$A,'Objectenoverzicht aantallen'!G:G)*'Calculatie sheet'!$AA83+LOOKUP('Calculatie sheet'!$E$2,'Objectenoverzicht aantallen'!$A:$A,'Objectenoverzicht aantallen'!H:H)*'Calculatie sheet'!$AA83)/1000</f>
        <v>0</v>
      </c>
      <c r="O2" s="571">
        <f>(LOOKUP('Calculatie sheet'!$AA$2,'Objectenoverzicht aantallen'!$A:$A,'Objectenoverzicht aantallen'!$C:$C)*'Calculatie sheet'!$AA83+LOOKUP('Calculatie sheet'!$E$2,'Objectenoverzicht aantallen'!$A:$A,'Objectenoverzicht aantallen'!E:E)*'Calculatie sheet'!$AA83+LOOKUP('Calculatie sheet'!$E$2,'Objectenoverzicht aantallen'!$A:$A,'Objectenoverzicht aantallen'!F:F)*'Calculatie sheet'!$AA83+LOOKUP('Calculatie sheet'!$E$2,'Objectenoverzicht aantallen'!$A:$A,'Objectenoverzicht aantallen'!G:G)*'Calculatie sheet'!$AA83+LOOKUP('Calculatie sheet'!$E$2,'Objectenoverzicht aantallen'!$A:$A,'Objectenoverzicht aantallen'!H:H)*'Calculatie sheet'!$AA83+LOOKUP('Calculatie sheet'!$E$2,'Objectenoverzicht aantallen'!$A:$A,'Objectenoverzicht aantallen'!I:I)*'Calculatie sheet'!$AA83)/1000</f>
        <v>0</v>
      </c>
      <c r="P2" s="571">
        <f>(LOOKUP('Calculatie sheet'!$AA$2,'Objectenoverzicht aantallen'!$A:$A,'Objectenoverzicht aantallen'!$C:$C)*'Calculatie sheet'!$AA83+LOOKUP('Calculatie sheet'!$E$2,'Objectenoverzicht aantallen'!$A:$A,'Objectenoverzicht aantallen'!E:E)*'Calculatie sheet'!$AA83+LOOKUP('Calculatie sheet'!$E$2,'Objectenoverzicht aantallen'!$A:$A,'Objectenoverzicht aantallen'!F:F)*'Calculatie sheet'!$AA83+LOOKUP('Calculatie sheet'!$E$2,'Objectenoverzicht aantallen'!$A:$A,'Objectenoverzicht aantallen'!G:G)*'Calculatie sheet'!$AA83+LOOKUP('Calculatie sheet'!$E$2,'Objectenoverzicht aantallen'!$A:$A,'Objectenoverzicht aantallen'!H:H)*'Calculatie sheet'!$AA83+LOOKUP('Calculatie sheet'!$E$2,'Objectenoverzicht aantallen'!$A:$A,'Objectenoverzicht aantallen'!I:I)*'Calculatie sheet'!$AA83+LOOKUP('Calculatie sheet'!$E$2,'Objectenoverzicht aantallen'!$A:$A,'Objectenoverzicht aantallen'!J:J)*'Calculatie sheet'!$AA83)/1000</f>
        <v>0</v>
      </c>
      <c r="Q2" s="571">
        <f>(LOOKUP('Calculatie sheet'!$AA$2,'Objectenoverzicht aantallen'!$A:$A,'Objectenoverzicht aantallen'!$C:$C)*'Calculatie sheet'!$AA83+LOOKUP('Calculatie sheet'!$E$2,'Objectenoverzicht aantallen'!$A:$A,'Objectenoverzicht aantallen'!E:E)*'Calculatie sheet'!$AA83+LOOKUP('Calculatie sheet'!$E$2,'Objectenoverzicht aantallen'!$A:$A,'Objectenoverzicht aantallen'!F:F)*'Calculatie sheet'!$AA83+LOOKUP('Calculatie sheet'!$E$2,'Objectenoverzicht aantallen'!$A:$A,'Objectenoverzicht aantallen'!G:G)*'Calculatie sheet'!$AA83+LOOKUP('Calculatie sheet'!$E$2,'Objectenoverzicht aantallen'!$A:$A,'Objectenoverzicht aantallen'!H:H)*'Calculatie sheet'!$AA83+LOOKUP('Calculatie sheet'!$E$2,'Objectenoverzicht aantallen'!$A:$A,'Objectenoverzicht aantallen'!I:I)*'Calculatie sheet'!$AA83+LOOKUP('Calculatie sheet'!$E$2,'Objectenoverzicht aantallen'!$A:$A,'Objectenoverzicht aantallen'!J:J)*'Calculatie sheet'!$AA83+LOOKUP('Calculatie sheet'!$E$2,'Objectenoverzicht aantallen'!$A:$A,'Objectenoverzicht aantallen'!K:K)*'Calculatie sheet'!$AA83)/1000</f>
        <v>0</v>
      </c>
      <c r="R2" s="571">
        <f>(LOOKUP('Calculatie sheet'!$AA$2,'Objectenoverzicht aantallen'!$A:$A,'Objectenoverzicht aantallen'!$C:$C)*'Calculatie sheet'!$AA83+LOOKUP('Calculatie sheet'!$E$2,'Objectenoverzicht aantallen'!$A:$A,'Objectenoverzicht aantallen'!E:E)*'Calculatie sheet'!$AA83+LOOKUP('Calculatie sheet'!$E$2,'Objectenoverzicht aantallen'!$A:$A,'Objectenoverzicht aantallen'!F:F)*'Calculatie sheet'!$AA83+LOOKUP('Calculatie sheet'!$E$2,'Objectenoverzicht aantallen'!$A:$A,'Objectenoverzicht aantallen'!G:G)*'Calculatie sheet'!$AA83+LOOKUP('Calculatie sheet'!$E$2,'Objectenoverzicht aantallen'!$A:$A,'Objectenoverzicht aantallen'!H:H)*'Calculatie sheet'!$AA83+LOOKUP('Calculatie sheet'!$E$2,'Objectenoverzicht aantallen'!$A:$A,'Objectenoverzicht aantallen'!I:I)*'Calculatie sheet'!$AA83+LOOKUP('Calculatie sheet'!$E$2,'Objectenoverzicht aantallen'!$A:$A,'Objectenoverzicht aantallen'!J:J)*'Calculatie sheet'!$AA83+LOOKUP('Calculatie sheet'!$E$2,'Objectenoverzicht aantallen'!$A:$A,'Objectenoverzicht aantallen'!K:K)*'Calculatie sheet'!$AA83+LOOKUP('Calculatie sheet'!$E$2,'Objectenoverzicht aantallen'!$A:$A,'Objectenoverzicht aantallen'!L:L)*'Calculatie sheet'!$AA83)/1000</f>
        <v>0</v>
      </c>
      <c r="S2" s="571">
        <f>(LOOKUP('Calculatie sheet'!$AA$2,'Objectenoverzicht aantallen'!$A:$A,'Objectenoverzicht aantallen'!$C:$C)*'Calculatie sheet'!$AA83+LOOKUP('Calculatie sheet'!$E$2,'Objectenoverzicht aantallen'!$A:$A,'Objectenoverzicht aantallen'!E:E)*'Calculatie sheet'!$AA83+LOOKUP('Calculatie sheet'!$E$2,'Objectenoverzicht aantallen'!$A:$A,'Objectenoverzicht aantallen'!F:F)*'Calculatie sheet'!$AA83+LOOKUP('Calculatie sheet'!$E$2,'Objectenoverzicht aantallen'!$A:$A,'Objectenoverzicht aantallen'!G:G)*'Calculatie sheet'!$AA83+LOOKUP('Calculatie sheet'!$E$2,'Objectenoverzicht aantallen'!$A:$A,'Objectenoverzicht aantallen'!H:H)*'Calculatie sheet'!$AA83+LOOKUP('Calculatie sheet'!$E$2,'Objectenoverzicht aantallen'!$A:$A,'Objectenoverzicht aantallen'!I:I)*'Calculatie sheet'!$AA83+LOOKUP('Calculatie sheet'!$E$2,'Objectenoverzicht aantallen'!$A:$A,'Objectenoverzicht aantallen'!J:J)*'Calculatie sheet'!$AA83+LOOKUP('Calculatie sheet'!$E$2,'Objectenoverzicht aantallen'!$A:$A,'Objectenoverzicht aantallen'!K:K)*'Calculatie sheet'!$AA83+LOOKUP('Calculatie sheet'!$E$2,'Objectenoverzicht aantallen'!$A:$A,'Objectenoverzicht aantallen'!L:L)*'Calculatie sheet'!$AA83+LOOKUP('Calculatie sheet'!$E$2,'Objectenoverzicht aantallen'!$A:$A,'Objectenoverzicht aantallen'!M:M)*'Calculatie sheet'!$AA83)/1000</f>
        <v>0</v>
      </c>
      <c r="T2" s="571">
        <f>(LOOKUP('Calculatie sheet'!$AA$2,'Objectenoverzicht aantallen'!$A:$A,'Objectenoverzicht aantallen'!$C:$C)*'Calculatie sheet'!$AA83+LOOKUP('Calculatie sheet'!$E$2,'Objectenoverzicht aantallen'!$A:$A,'Objectenoverzicht aantallen'!E:E)*'Calculatie sheet'!$AA83+LOOKUP('Calculatie sheet'!$E$2,'Objectenoverzicht aantallen'!$A:$A,'Objectenoverzicht aantallen'!F:F)*'Calculatie sheet'!$AA83+LOOKUP('Calculatie sheet'!$E$2,'Objectenoverzicht aantallen'!$A:$A,'Objectenoverzicht aantallen'!G:G)*'Calculatie sheet'!$AA83+LOOKUP('Calculatie sheet'!$E$2,'Objectenoverzicht aantallen'!$A:$A,'Objectenoverzicht aantallen'!H:H)*'Calculatie sheet'!$AA83+LOOKUP('Calculatie sheet'!$E$2,'Objectenoverzicht aantallen'!$A:$A,'Objectenoverzicht aantallen'!I:I)*'Calculatie sheet'!$AA83+LOOKUP('Calculatie sheet'!$E$2,'Objectenoverzicht aantallen'!$A:$A,'Objectenoverzicht aantallen'!J:J)*'Calculatie sheet'!$AA83+LOOKUP('Calculatie sheet'!$E$2,'Objectenoverzicht aantallen'!$A:$A,'Objectenoverzicht aantallen'!K:K)*'Calculatie sheet'!$AA83+LOOKUP('Calculatie sheet'!$E$2,'Objectenoverzicht aantallen'!$A:$A,'Objectenoverzicht aantallen'!L:L)*'Calculatie sheet'!$AA83+LOOKUP('Calculatie sheet'!$E$2,'Objectenoverzicht aantallen'!$A:$A,'Objectenoverzicht aantallen'!M:M)*'Calculatie sheet'!$AA83+LOOKUP('Calculatie sheet'!$E$2,'Objectenoverzicht aantallen'!$A:$A,'Objectenoverzicht aantallen'!N:N)*'Calculatie sheet'!$AA83)/1000</f>
        <v>0</v>
      </c>
      <c r="U2" s="571">
        <f>(LOOKUP('Calculatie sheet'!$AA$2,'Objectenoverzicht aantallen'!$A:$A,'Objectenoverzicht aantallen'!$C:$C)*'Calculatie sheet'!$AA83+LOOKUP('Calculatie sheet'!$E$2,'Objectenoverzicht aantallen'!$A:$A,'Objectenoverzicht aantallen'!E:E)*'Calculatie sheet'!$AA83+LOOKUP('Calculatie sheet'!$E$2,'Objectenoverzicht aantallen'!$A:$A,'Objectenoverzicht aantallen'!F:F)*'Calculatie sheet'!$AA83+LOOKUP('Calculatie sheet'!$E$2,'Objectenoverzicht aantallen'!$A:$A,'Objectenoverzicht aantallen'!G:G)*'Calculatie sheet'!$AA83+LOOKUP('Calculatie sheet'!$E$2,'Objectenoverzicht aantallen'!$A:$A,'Objectenoverzicht aantallen'!H:H)*'Calculatie sheet'!$AA83+LOOKUP('Calculatie sheet'!$E$2,'Objectenoverzicht aantallen'!$A:$A,'Objectenoverzicht aantallen'!I:I)*'Calculatie sheet'!$AA83+LOOKUP('Calculatie sheet'!$E$2,'Objectenoverzicht aantallen'!$A:$A,'Objectenoverzicht aantallen'!J:J)*'Calculatie sheet'!$AA83+LOOKUP('Calculatie sheet'!$E$2,'Objectenoverzicht aantallen'!$A:$A,'Objectenoverzicht aantallen'!K:K)*'Calculatie sheet'!$AA83+LOOKUP('Calculatie sheet'!$E$2,'Objectenoverzicht aantallen'!$A:$A,'Objectenoverzicht aantallen'!L:L)*'Calculatie sheet'!$AA83+LOOKUP('Calculatie sheet'!$E$2,'Objectenoverzicht aantallen'!$A:$A,'Objectenoverzicht aantallen'!M:M)*'Calculatie sheet'!$AA83+LOOKUP('Calculatie sheet'!$E$2,'Objectenoverzicht aantallen'!$A:$A,'Objectenoverzicht aantallen'!N:N)*'Calculatie sheet'!$AA83+LOOKUP('Calculatie sheet'!$E$2,'Objectenoverzicht aantallen'!$A:$A,'Objectenoverzicht aantallen'!O:O)*'Calculatie sheet'!$AA83)/1000</f>
        <v>0</v>
      </c>
      <c r="W2" s="758" t="s">
        <v>965</v>
      </c>
      <c r="X2" s="571">
        <f>(LOOKUP('Calculatie sheet'!$AA$2,'Objectenoverzicht aantallen'!$A:$A,'Objectenoverzicht aantallen'!E:E)*'Calculatie sheet'!$AA$83)/1000</f>
        <v>0</v>
      </c>
      <c r="Y2" s="571">
        <f>(LOOKUP('Calculatie sheet'!$AA$2,'Objectenoverzicht aantallen'!$A:$A,'Objectenoverzicht aantallen'!F:F)*'Calculatie sheet'!$AA$83)/1000</f>
        <v>0</v>
      </c>
      <c r="Z2" s="571">
        <f>(LOOKUP('Calculatie sheet'!$AA$2,'Objectenoverzicht aantallen'!$A:$A,'Objectenoverzicht aantallen'!G:G)*'Calculatie sheet'!$AA$83)/1000</f>
        <v>0</v>
      </c>
      <c r="AA2" s="571">
        <f>(LOOKUP('Calculatie sheet'!$AA$2,'Objectenoverzicht aantallen'!$A:$A,'Objectenoverzicht aantallen'!H:H)*'Calculatie sheet'!$AA$83)/1000</f>
        <v>0</v>
      </c>
      <c r="AB2" s="571">
        <f>(LOOKUP('Calculatie sheet'!$AA$2,'Objectenoverzicht aantallen'!$A:$A,'Objectenoverzicht aantallen'!I:I)*'Calculatie sheet'!$AA$83)/1000</f>
        <v>0</v>
      </c>
      <c r="AC2" s="571">
        <f>(LOOKUP('Calculatie sheet'!$AA$2,'Objectenoverzicht aantallen'!$A:$A,'Objectenoverzicht aantallen'!J:J)*'Calculatie sheet'!$AA$83)/1000</f>
        <v>0</v>
      </c>
      <c r="AD2" s="571">
        <f>(LOOKUP('Calculatie sheet'!$AA$2,'Objectenoverzicht aantallen'!$A:$A,'Objectenoverzicht aantallen'!K:K)*'Calculatie sheet'!$AA$83)/1000</f>
        <v>0</v>
      </c>
      <c r="AE2" s="571">
        <f>(LOOKUP('Calculatie sheet'!$AA$2,'Objectenoverzicht aantallen'!$A:$A,'Objectenoverzicht aantallen'!L:L)*'Calculatie sheet'!$AA$83)/1000</f>
        <v>0</v>
      </c>
      <c r="AF2" s="571">
        <f>(LOOKUP('Calculatie sheet'!$AA$2,'Objectenoverzicht aantallen'!$A:$A,'Objectenoverzicht aantallen'!M:M)*'Calculatie sheet'!$AA$83)/1000</f>
        <v>0</v>
      </c>
      <c r="AG2" s="571">
        <f>(LOOKUP('Calculatie sheet'!$AA$2,'Objectenoverzicht aantallen'!$A:$A,'Objectenoverzicht aantallen'!N:N)*'Calculatie sheet'!$AA$83)/1000</f>
        <v>0</v>
      </c>
      <c r="AH2" s="571">
        <f>(LOOKUP('Calculatie sheet'!$AA$2,'Objectenoverzicht aantallen'!$A:$A,'Objectenoverzicht aantallen'!O:O)*'Calculatie sheet'!$AA$83)/1000</f>
        <v>0</v>
      </c>
    </row>
    <row r="3" spans="1:35" x14ac:dyDescent="0.2">
      <c r="A3" s="31"/>
      <c r="B3" s="759" t="s">
        <v>966</v>
      </c>
      <c r="C3" s="45">
        <f>'Calculatie sheet'!AA84</f>
        <v>12493.055000000011</v>
      </c>
      <c r="E3" s="759" t="s">
        <v>966</v>
      </c>
      <c r="G3" s="31"/>
      <c r="H3" s="572">
        <f>C3*'Calculatie sheet'!$AA$7</f>
        <v>0</v>
      </c>
      <c r="J3" s="759" t="s">
        <v>966</v>
      </c>
      <c r="K3" s="571">
        <f>(LOOKUP('Calculatie sheet'!$AA$2,'Objectenoverzicht aantallen'!$A:$A,'Objectenoverzicht aantallen'!$C:$C)*'Calculatie sheet'!$AA84+LOOKUP('Calculatie sheet'!$AA$2,'Objectenoverzicht aantallen'!$A:$A,'Objectenoverzicht aantallen'!E:E)*'Calculatie sheet'!$AA84)/1000</f>
        <v>0</v>
      </c>
      <c r="L3" s="571">
        <f>(LOOKUP('Calculatie sheet'!$AA$2,'Objectenoverzicht aantallen'!$A:$A,'Objectenoverzicht aantallen'!$C:$C)*'Calculatie sheet'!$AA84+LOOKUP('Calculatie sheet'!$E$2,'Objectenoverzicht aantallen'!$A:$A,'Objectenoverzicht aantallen'!E:E)*'Calculatie sheet'!$AA84+LOOKUP('Calculatie sheet'!$E$2,'Objectenoverzicht aantallen'!$A:$A,'Objectenoverzicht aantallen'!F:F)*'Calculatie sheet'!$AA84)/1000</f>
        <v>0</v>
      </c>
      <c r="M3" s="571">
        <f>(LOOKUP('Calculatie sheet'!$AA$2,'Objectenoverzicht aantallen'!$A:$A,'Objectenoverzicht aantallen'!$C:$C)*'Calculatie sheet'!$AA84+LOOKUP('Calculatie sheet'!$E$2,'Objectenoverzicht aantallen'!$A:$A,'Objectenoverzicht aantallen'!E:E)*'Calculatie sheet'!$AA84+LOOKUP('Calculatie sheet'!$E$2,'Objectenoverzicht aantallen'!$A:$A,'Objectenoverzicht aantallen'!F:F)*'Calculatie sheet'!$AA84+LOOKUP('Calculatie sheet'!$E$2,'Objectenoverzicht aantallen'!$A:$A,'Objectenoverzicht aantallen'!G:G)*'Calculatie sheet'!$AA84)/1000</f>
        <v>0</v>
      </c>
      <c r="N3" s="571">
        <f>(LOOKUP('Calculatie sheet'!$AA$2,'Objectenoverzicht aantallen'!$A:$A,'Objectenoverzicht aantallen'!$C:$C)*'Calculatie sheet'!$AA84+LOOKUP('Calculatie sheet'!$E$2,'Objectenoverzicht aantallen'!$A:$A,'Objectenoverzicht aantallen'!E:E)*'Calculatie sheet'!$AA84+LOOKUP('Calculatie sheet'!$E$2,'Objectenoverzicht aantallen'!$A:$A,'Objectenoverzicht aantallen'!F:F)*'Calculatie sheet'!$AA84+LOOKUP('Calculatie sheet'!$E$2,'Objectenoverzicht aantallen'!$A:$A,'Objectenoverzicht aantallen'!G:G)*'Calculatie sheet'!$AA84+LOOKUP('Calculatie sheet'!$E$2,'Objectenoverzicht aantallen'!$A:$A,'Objectenoverzicht aantallen'!H:H)*'Calculatie sheet'!$AA84)/1000</f>
        <v>0</v>
      </c>
      <c r="O3" s="571">
        <f>(LOOKUP('Calculatie sheet'!$AA$2,'Objectenoverzicht aantallen'!$A:$A,'Objectenoverzicht aantallen'!$C:$C)*'Calculatie sheet'!$AA84+LOOKUP('Calculatie sheet'!$E$2,'Objectenoverzicht aantallen'!$A:$A,'Objectenoverzicht aantallen'!E:E)*'Calculatie sheet'!$AA84+LOOKUP('Calculatie sheet'!$E$2,'Objectenoverzicht aantallen'!$A:$A,'Objectenoverzicht aantallen'!F:F)*'Calculatie sheet'!$AA84+LOOKUP('Calculatie sheet'!$E$2,'Objectenoverzicht aantallen'!$A:$A,'Objectenoverzicht aantallen'!G:G)*'Calculatie sheet'!$AA84+LOOKUP('Calculatie sheet'!$E$2,'Objectenoverzicht aantallen'!$A:$A,'Objectenoverzicht aantallen'!H:H)*'Calculatie sheet'!$AA84+LOOKUP('Calculatie sheet'!$E$2,'Objectenoverzicht aantallen'!$A:$A,'Objectenoverzicht aantallen'!I:I)*'Calculatie sheet'!$AA84)/1000</f>
        <v>0</v>
      </c>
      <c r="P3" s="571">
        <f>(LOOKUP('Calculatie sheet'!$AA$2,'Objectenoverzicht aantallen'!$A:$A,'Objectenoverzicht aantallen'!$C:$C)*'Calculatie sheet'!$AA84+LOOKUP('Calculatie sheet'!$E$2,'Objectenoverzicht aantallen'!$A:$A,'Objectenoverzicht aantallen'!E:E)*'Calculatie sheet'!$AA84+LOOKUP('Calculatie sheet'!$E$2,'Objectenoverzicht aantallen'!$A:$A,'Objectenoverzicht aantallen'!F:F)*'Calculatie sheet'!$AA84+LOOKUP('Calculatie sheet'!$E$2,'Objectenoverzicht aantallen'!$A:$A,'Objectenoverzicht aantallen'!G:G)*'Calculatie sheet'!$AA84+LOOKUP('Calculatie sheet'!$E$2,'Objectenoverzicht aantallen'!$A:$A,'Objectenoverzicht aantallen'!H:H)*'Calculatie sheet'!$AA84+LOOKUP('Calculatie sheet'!$E$2,'Objectenoverzicht aantallen'!$A:$A,'Objectenoverzicht aantallen'!I:I)*'Calculatie sheet'!$AA84+LOOKUP('Calculatie sheet'!$E$2,'Objectenoverzicht aantallen'!$A:$A,'Objectenoverzicht aantallen'!J:J)*'Calculatie sheet'!$AA84)/1000</f>
        <v>0</v>
      </c>
      <c r="Q3" s="571">
        <f>(LOOKUP('Calculatie sheet'!$AA$2,'Objectenoverzicht aantallen'!$A:$A,'Objectenoverzicht aantallen'!$C:$C)*'Calculatie sheet'!$AA84+LOOKUP('Calculatie sheet'!$E$2,'Objectenoverzicht aantallen'!$A:$A,'Objectenoverzicht aantallen'!E:E)*'Calculatie sheet'!$AA84+LOOKUP('Calculatie sheet'!$E$2,'Objectenoverzicht aantallen'!$A:$A,'Objectenoverzicht aantallen'!F:F)*'Calculatie sheet'!$AA84+LOOKUP('Calculatie sheet'!$E$2,'Objectenoverzicht aantallen'!$A:$A,'Objectenoverzicht aantallen'!G:G)*'Calculatie sheet'!$AA84+LOOKUP('Calculatie sheet'!$E$2,'Objectenoverzicht aantallen'!$A:$A,'Objectenoverzicht aantallen'!H:H)*'Calculatie sheet'!$AA84+LOOKUP('Calculatie sheet'!$E$2,'Objectenoverzicht aantallen'!$A:$A,'Objectenoverzicht aantallen'!I:I)*'Calculatie sheet'!$AA84+LOOKUP('Calculatie sheet'!$E$2,'Objectenoverzicht aantallen'!$A:$A,'Objectenoverzicht aantallen'!J:J)*'Calculatie sheet'!$AA84+LOOKUP('Calculatie sheet'!$E$2,'Objectenoverzicht aantallen'!$A:$A,'Objectenoverzicht aantallen'!K:K)*'Calculatie sheet'!$AA84)/1000</f>
        <v>0</v>
      </c>
      <c r="R3" s="571">
        <f>(LOOKUP('Calculatie sheet'!$AA$2,'Objectenoverzicht aantallen'!$A:$A,'Objectenoverzicht aantallen'!$C:$C)*'Calculatie sheet'!$AA84+LOOKUP('Calculatie sheet'!$E$2,'Objectenoverzicht aantallen'!$A:$A,'Objectenoverzicht aantallen'!E:E)*'Calculatie sheet'!$AA84+LOOKUP('Calculatie sheet'!$E$2,'Objectenoverzicht aantallen'!$A:$A,'Objectenoverzicht aantallen'!F:F)*'Calculatie sheet'!$AA84+LOOKUP('Calculatie sheet'!$E$2,'Objectenoverzicht aantallen'!$A:$A,'Objectenoverzicht aantallen'!G:G)*'Calculatie sheet'!$AA84+LOOKUP('Calculatie sheet'!$E$2,'Objectenoverzicht aantallen'!$A:$A,'Objectenoverzicht aantallen'!H:H)*'Calculatie sheet'!$AA84+LOOKUP('Calculatie sheet'!$E$2,'Objectenoverzicht aantallen'!$A:$A,'Objectenoverzicht aantallen'!I:I)*'Calculatie sheet'!$AA84+LOOKUP('Calculatie sheet'!$E$2,'Objectenoverzicht aantallen'!$A:$A,'Objectenoverzicht aantallen'!J:J)*'Calculatie sheet'!$AA84+LOOKUP('Calculatie sheet'!$E$2,'Objectenoverzicht aantallen'!$A:$A,'Objectenoverzicht aantallen'!K:K)*'Calculatie sheet'!$AA84+LOOKUP('Calculatie sheet'!$E$2,'Objectenoverzicht aantallen'!$A:$A,'Objectenoverzicht aantallen'!L:L)*'Calculatie sheet'!$AA84)/1000</f>
        <v>0</v>
      </c>
      <c r="S3" s="571">
        <f>(LOOKUP('Calculatie sheet'!$AA$2,'Objectenoverzicht aantallen'!$A:$A,'Objectenoverzicht aantallen'!$C:$C)*'Calculatie sheet'!$AA84+LOOKUP('Calculatie sheet'!$E$2,'Objectenoverzicht aantallen'!$A:$A,'Objectenoverzicht aantallen'!E:E)*'Calculatie sheet'!$AA84+LOOKUP('Calculatie sheet'!$E$2,'Objectenoverzicht aantallen'!$A:$A,'Objectenoverzicht aantallen'!F:F)*'Calculatie sheet'!$AA84+LOOKUP('Calculatie sheet'!$E$2,'Objectenoverzicht aantallen'!$A:$A,'Objectenoverzicht aantallen'!G:G)*'Calculatie sheet'!$AA84+LOOKUP('Calculatie sheet'!$E$2,'Objectenoverzicht aantallen'!$A:$A,'Objectenoverzicht aantallen'!H:H)*'Calculatie sheet'!$AA84+LOOKUP('Calculatie sheet'!$E$2,'Objectenoverzicht aantallen'!$A:$A,'Objectenoverzicht aantallen'!I:I)*'Calculatie sheet'!$AA84+LOOKUP('Calculatie sheet'!$E$2,'Objectenoverzicht aantallen'!$A:$A,'Objectenoverzicht aantallen'!J:J)*'Calculatie sheet'!$AA84+LOOKUP('Calculatie sheet'!$E$2,'Objectenoverzicht aantallen'!$A:$A,'Objectenoverzicht aantallen'!K:K)*'Calculatie sheet'!$AA84+LOOKUP('Calculatie sheet'!$E$2,'Objectenoverzicht aantallen'!$A:$A,'Objectenoverzicht aantallen'!L:L)*'Calculatie sheet'!$AA84+LOOKUP('Calculatie sheet'!$E$2,'Objectenoverzicht aantallen'!$A:$A,'Objectenoverzicht aantallen'!M:M)*'Calculatie sheet'!$AA84)/1000</f>
        <v>0</v>
      </c>
      <c r="T3" s="571">
        <f>(LOOKUP('Calculatie sheet'!$AA$2,'Objectenoverzicht aantallen'!$A:$A,'Objectenoverzicht aantallen'!$C:$C)*'Calculatie sheet'!$AA84+LOOKUP('Calculatie sheet'!$E$2,'Objectenoverzicht aantallen'!$A:$A,'Objectenoverzicht aantallen'!E:E)*'Calculatie sheet'!$AA84+LOOKUP('Calculatie sheet'!$E$2,'Objectenoverzicht aantallen'!$A:$A,'Objectenoverzicht aantallen'!F:F)*'Calculatie sheet'!$AA84+LOOKUP('Calculatie sheet'!$E$2,'Objectenoverzicht aantallen'!$A:$A,'Objectenoverzicht aantallen'!G:G)*'Calculatie sheet'!$AA84+LOOKUP('Calculatie sheet'!$E$2,'Objectenoverzicht aantallen'!$A:$A,'Objectenoverzicht aantallen'!H:H)*'Calculatie sheet'!$AA84+LOOKUP('Calculatie sheet'!$E$2,'Objectenoverzicht aantallen'!$A:$A,'Objectenoverzicht aantallen'!I:I)*'Calculatie sheet'!$AA84+LOOKUP('Calculatie sheet'!$E$2,'Objectenoverzicht aantallen'!$A:$A,'Objectenoverzicht aantallen'!J:J)*'Calculatie sheet'!$AA84+LOOKUP('Calculatie sheet'!$E$2,'Objectenoverzicht aantallen'!$A:$A,'Objectenoverzicht aantallen'!K:K)*'Calculatie sheet'!$AA84+LOOKUP('Calculatie sheet'!$E$2,'Objectenoverzicht aantallen'!$A:$A,'Objectenoverzicht aantallen'!L:L)*'Calculatie sheet'!$AA84+LOOKUP('Calculatie sheet'!$E$2,'Objectenoverzicht aantallen'!$A:$A,'Objectenoverzicht aantallen'!M:M)*'Calculatie sheet'!$AA84+LOOKUP('Calculatie sheet'!$E$2,'Objectenoverzicht aantallen'!$A:$A,'Objectenoverzicht aantallen'!N:N)*'Calculatie sheet'!$AA84)/1000</f>
        <v>0</v>
      </c>
      <c r="U3" s="571">
        <f>(LOOKUP('Calculatie sheet'!$AA$2,'Objectenoverzicht aantallen'!$A:$A,'Objectenoverzicht aantallen'!$C:$C)*'Calculatie sheet'!$AA84+LOOKUP('Calculatie sheet'!$E$2,'Objectenoverzicht aantallen'!$A:$A,'Objectenoverzicht aantallen'!E:E)*'Calculatie sheet'!$AA84+LOOKUP('Calculatie sheet'!$E$2,'Objectenoverzicht aantallen'!$A:$A,'Objectenoverzicht aantallen'!F:F)*'Calculatie sheet'!$AA84+LOOKUP('Calculatie sheet'!$E$2,'Objectenoverzicht aantallen'!$A:$A,'Objectenoverzicht aantallen'!G:G)*'Calculatie sheet'!$AA84+LOOKUP('Calculatie sheet'!$E$2,'Objectenoverzicht aantallen'!$A:$A,'Objectenoverzicht aantallen'!H:H)*'Calculatie sheet'!$AA84+LOOKUP('Calculatie sheet'!$E$2,'Objectenoverzicht aantallen'!$A:$A,'Objectenoverzicht aantallen'!I:I)*'Calculatie sheet'!$AA84+LOOKUP('Calculatie sheet'!$E$2,'Objectenoverzicht aantallen'!$A:$A,'Objectenoverzicht aantallen'!J:J)*'Calculatie sheet'!$AA84+LOOKUP('Calculatie sheet'!$E$2,'Objectenoverzicht aantallen'!$A:$A,'Objectenoverzicht aantallen'!K:K)*'Calculatie sheet'!$AA84+LOOKUP('Calculatie sheet'!$E$2,'Objectenoverzicht aantallen'!$A:$A,'Objectenoverzicht aantallen'!L:L)*'Calculatie sheet'!$AA84+LOOKUP('Calculatie sheet'!$E$2,'Objectenoverzicht aantallen'!$A:$A,'Objectenoverzicht aantallen'!M:M)*'Calculatie sheet'!$AA84+LOOKUP('Calculatie sheet'!$E$2,'Objectenoverzicht aantallen'!$A:$A,'Objectenoverzicht aantallen'!N:N)*'Calculatie sheet'!$AA84+LOOKUP('Calculatie sheet'!$E$2,'Objectenoverzicht aantallen'!$A:$A,'Objectenoverzicht aantallen'!O:O)*'Calculatie sheet'!$AA84)/1000</f>
        <v>0</v>
      </c>
      <c r="V3" s="31"/>
      <c r="W3" s="759" t="s">
        <v>966</v>
      </c>
      <c r="X3" s="571">
        <f>(LOOKUP('Calculatie sheet'!$AA$2,'Objectenoverzicht aantallen'!$A:$A,'Objectenoverzicht aantallen'!$P:$P)*'Calculatie sheet'!$AA$84)/'Calculatie sheet'!$AA$64/1000</f>
        <v>0</v>
      </c>
      <c r="Y3" s="571">
        <f>(LOOKUP('Calculatie sheet'!$AA$2,'Objectenoverzicht aantallen'!$A:$A,'Objectenoverzicht aantallen'!$P:$P)*'Calculatie sheet'!$AA$84)/'Calculatie sheet'!$AA$64/1000</f>
        <v>0</v>
      </c>
      <c r="Z3" s="571">
        <f>(LOOKUP('Calculatie sheet'!$AA$2,'Objectenoverzicht aantallen'!$A:$A,'Objectenoverzicht aantallen'!$P:$P)*'Calculatie sheet'!$AA$84)/'Calculatie sheet'!$AA$64/1000</f>
        <v>0</v>
      </c>
      <c r="AA3" s="571">
        <f>(LOOKUP('Calculatie sheet'!$AA$2,'Objectenoverzicht aantallen'!$A:$A,'Objectenoverzicht aantallen'!$P:$P)*'Calculatie sheet'!$AA$84)/'Calculatie sheet'!$AA$64/1000</f>
        <v>0</v>
      </c>
      <c r="AB3" s="571">
        <f>(LOOKUP('Calculatie sheet'!$AA$2,'Objectenoverzicht aantallen'!$A:$A,'Objectenoverzicht aantallen'!$P:$P)*'Calculatie sheet'!$AA$84)/'Calculatie sheet'!$AA$64/1000</f>
        <v>0</v>
      </c>
      <c r="AC3" s="571">
        <f>(LOOKUP('Calculatie sheet'!$AA$2,'Objectenoverzicht aantallen'!$A:$A,'Objectenoverzicht aantallen'!$P:$P)*'Calculatie sheet'!$AA$84)/'Calculatie sheet'!$AA$64/1000</f>
        <v>0</v>
      </c>
      <c r="AD3" s="571">
        <f>(LOOKUP('Calculatie sheet'!$AA$2,'Objectenoverzicht aantallen'!$A:$A,'Objectenoverzicht aantallen'!$P:$P)*'Calculatie sheet'!$AA$84)/'Calculatie sheet'!$AA$64/1000</f>
        <v>0</v>
      </c>
      <c r="AE3" s="571">
        <f>(LOOKUP('Calculatie sheet'!$AA$2,'Objectenoverzicht aantallen'!$A:$A,'Objectenoverzicht aantallen'!$P:$P)*'Calculatie sheet'!$AA$84)/'Calculatie sheet'!$AA$64/1000</f>
        <v>0</v>
      </c>
      <c r="AF3" s="571">
        <f>(LOOKUP('Calculatie sheet'!$AA$2,'Objectenoverzicht aantallen'!$A:$A,'Objectenoverzicht aantallen'!$P:$P)*'Calculatie sheet'!$AA$84)/'Calculatie sheet'!$AA$64/1000</f>
        <v>0</v>
      </c>
      <c r="AG3" s="571">
        <f>(LOOKUP('Calculatie sheet'!$AA$2,'Objectenoverzicht aantallen'!$A:$A,'Objectenoverzicht aantallen'!$P:$P)*'Calculatie sheet'!$AA$84)/'Calculatie sheet'!$AA$64/1000</f>
        <v>0</v>
      </c>
      <c r="AH3" s="571">
        <f>(LOOKUP('Calculatie sheet'!$AA$2,'Objectenoverzicht aantallen'!$A:$A,'Objectenoverzicht aantallen'!$P:$P)*'Calculatie sheet'!$AA$84)/'Calculatie sheet'!$AA$64/1000</f>
        <v>0</v>
      </c>
      <c r="AI3" s="31"/>
    </row>
    <row r="4" spans="1:35" x14ac:dyDescent="0.2">
      <c r="B4" s="760" t="s">
        <v>5</v>
      </c>
      <c r="C4" s="45">
        <f>'Calculatie sheet'!AA85</f>
        <v>3696651.895</v>
      </c>
      <c r="E4" s="760" t="s">
        <v>5</v>
      </c>
      <c r="H4" s="572">
        <f>C4*'Calculatie sheet'!$AA$7</f>
        <v>0</v>
      </c>
      <c r="J4" s="760" t="s">
        <v>5</v>
      </c>
      <c r="K4" s="571">
        <f>(LOOKUP('Calculatie sheet'!$AA$2,'Objectenoverzicht aantallen'!$A:$A,'Objectenoverzicht aantallen'!$C:$C)*'Calculatie sheet'!$AA85+LOOKUP('Calculatie sheet'!$AA$2,'Objectenoverzicht aantallen'!$A:$A,'Objectenoverzicht aantallen'!E:E)*'Calculatie sheet'!$AA85)/1000</f>
        <v>0</v>
      </c>
      <c r="L4" s="571">
        <f>(LOOKUP('Calculatie sheet'!$AA$2,'Objectenoverzicht aantallen'!$A:$A,'Objectenoverzicht aantallen'!$C:$C)*'Calculatie sheet'!$AA85+LOOKUP('Calculatie sheet'!$E$2,'Objectenoverzicht aantallen'!$A:$A,'Objectenoverzicht aantallen'!E:E)*'Calculatie sheet'!$AA85+LOOKUP('Calculatie sheet'!$E$2,'Objectenoverzicht aantallen'!$A:$A,'Objectenoverzicht aantallen'!F:F)*'Calculatie sheet'!$AA85)/1000</f>
        <v>0</v>
      </c>
      <c r="M4" s="571">
        <f>(LOOKUP('Calculatie sheet'!$AA$2,'Objectenoverzicht aantallen'!$A:$A,'Objectenoverzicht aantallen'!$C:$C)*'Calculatie sheet'!$AA85+LOOKUP('Calculatie sheet'!$E$2,'Objectenoverzicht aantallen'!$A:$A,'Objectenoverzicht aantallen'!E:E)*'Calculatie sheet'!$AA85+LOOKUP('Calculatie sheet'!$E$2,'Objectenoverzicht aantallen'!$A:$A,'Objectenoverzicht aantallen'!F:F)*'Calculatie sheet'!$AA85+LOOKUP('Calculatie sheet'!$E$2,'Objectenoverzicht aantallen'!$A:$A,'Objectenoverzicht aantallen'!G:G)*'Calculatie sheet'!$AA85)/1000</f>
        <v>0</v>
      </c>
      <c r="N4" s="571">
        <f>(LOOKUP('Calculatie sheet'!$AA$2,'Objectenoverzicht aantallen'!$A:$A,'Objectenoverzicht aantallen'!$C:$C)*'Calculatie sheet'!$AA85+LOOKUP('Calculatie sheet'!$E$2,'Objectenoverzicht aantallen'!$A:$A,'Objectenoverzicht aantallen'!E:E)*'Calculatie sheet'!$AA85+LOOKUP('Calculatie sheet'!$E$2,'Objectenoverzicht aantallen'!$A:$A,'Objectenoverzicht aantallen'!F:F)*'Calculatie sheet'!$AA85+LOOKUP('Calculatie sheet'!$E$2,'Objectenoverzicht aantallen'!$A:$A,'Objectenoverzicht aantallen'!G:G)*'Calculatie sheet'!$AA85+LOOKUP('Calculatie sheet'!$E$2,'Objectenoverzicht aantallen'!$A:$A,'Objectenoverzicht aantallen'!H:H)*'Calculatie sheet'!$AA85)/1000</f>
        <v>0</v>
      </c>
      <c r="O4" s="571">
        <f>(LOOKUP('Calculatie sheet'!$AA$2,'Objectenoverzicht aantallen'!$A:$A,'Objectenoverzicht aantallen'!$C:$C)*'Calculatie sheet'!$AA85+LOOKUP('Calculatie sheet'!$E$2,'Objectenoverzicht aantallen'!$A:$A,'Objectenoverzicht aantallen'!E:E)*'Calculatie sheet'!$AA85+LOOKUP('Calculatie sheet'!$E$2,'Objectenoverzicht aantallen'!$A:$A,'Objectenoverzicht aantallen'!F:F)*'Calculatie sheet'!$AA85+LOOKUP('Calculatie sheet'!$E$2,'Objectenoverzicht aantallen'!$A:$A,'Objectenoverzicht aantallen'!G:G)*'Calculatie sheet'!$AA85+LOOKUP('Calculatie sheet'!$E$2,'Objectenoverzicht aantallen'!$A:$A,'Objectenoverzicht aantallen'!H:H)*'Calculatie sheet'!$AA85+LOOKUP('Calculatie sheet'!$E$2,'Objectenoverzicht aantallen'!$A:$A,'Objectenoverzicht aantallen'!I:I)*'Calculatie sheet'!$AA85)/1000</f>
        <v>0</v>
      </c>
      <c r="P4" s="571">
        <f>(LOOKUP('Calculatie sheet'!$AA$2,'Objectenoverzicht aantallen'!$A:$A,'Objectenoverzicht aantallen'!$C:$C)*'Calculatie sheet'!$AA85+LOOKUP('Calculatie sheet'!$E$2,'Objectenoverzicht aantallen'!$A:$A,'Objectenoverzicht aantallen'!E:E)*'Calculatie sheet'!$AA85+LOOKUP('Calculatie sheet'!$E$2,'Objectenoverzicht aantallen'!$A:$A,'Objectenoverzicht aantallen'!F:F)*'Calculatie sheet'!$AA85+LOOKUP('Calculatie sheet'!$E$2,'Objectenoverzicht aantallen'!$A:$A,'Objectenoverzicht aantallen'!G:G)*'Calculatie sheet'!$AA85+LOOKUP('Calculatie sheet'!$E$2,'Objectenoverzicht aantallen'!$A:$A,'Objectenoverzicht aantallen'!H:H)*'Calculatie sheet'!$AA85+LOOKUP('Calculatie sheet'!$E$2,'Objectenoverzicht aantallen'!$A:$A,'Objectenoverzicht aantallen'!I:I)*'Calculatie sheet'!$AA85+LOOKUP('Calculatie sheet'!$E$2,'Objectenoverzicht aantallen'!$A:$A,'Objectenoverzicht aantallen'!J:J)*'Calculatie sheet'!$AA85)/1000</f>
        <v>0</v>
      </c>
      <c r="Q4" s="571">
        <f>(LOOKUP('Calculatie sheet'!$AA$2,'Objectenoverzicht aantallen'!$A:$A,'Objectenoverzicht aantallen'!$C:$C)*'Calculatie sheet'!$AA85+LOOKUP('Calculatie sheet'!$E$2,'Objectenoverzicht aantallen'!$A:$A,'Objectenoverzicht aantallen'!E:E)*'Calculatie sheet'!$AA85+LOOKUP('Calculatie sheet'!$E$2,'Objectenoverzicht aantallen'!$A:$A,'Objectenoverzicht aantallen'!F:F)*'Calculatie sheet'!$AA85+LOOKUP('Calculatie sheet'!$E$2,'Objectenoverzicht aantallen'!$A:$A,'Objectenoverzicht aantallen'!G:G)*'Calculatie sheet'!$AA85+LOOKUP('Calculatie sheet'!$E$2,'Objectenoverzicht aantallen'!$A:$A,'Objectenoverzicht aantallen'!H:H)*'Calculatie sheet'!$AA85+LOOKUP('Calculatie sheet'!$E$2,'Objectenoverzicht aantallen'!$A:$A,'Objectenoverzicht aantallen'!I:I)*'Calculatie sheet'!$AA85+LOOKUP('Calculatie sheet'!$E$2,'Objectenoverzicht aantallen'!$A:$A,'Objectenoverzicht aantallen'!J:J)*'Calculatie sheet'!$AA85+LOOKUP('Calculatie sheet'!$E$2,'Objectenoverzicht aantallen'!$A:$A,'Objectenoverzicht aantallen'!K:K)*'Calculatie sheet'!$AA85)/1000</f>
        <v>0</v>
      </c>
      <c r="R4" s="571">
        <f>(LOOKUP('Calculatie sheet'!$AA$2,'Objectenoverzicht aantallen'!$A:$A,'Objectenoverzicht aantallen'!$C:$C)*'Calculatie sheet'!$AA85+LOOKUP('Calculatie sheet'!$E$2,'Objectenoverzicht aantallen'!$A:$A,'Objectenoverzicht aantallen'!E:E)*'Calculatie sheet'!$AA85+LOOKUP('Calculatie sheet'!$E$2,'Objectenoverzicht aantallen'!$A:$A,'Objectenoverzicht aantallen'!F:F)*'Calculatie sheet'!$AA85+LOOKUP('Calculatie sheet'!$E$2,'Objectenoverzicht aantallen'!$A:$A,'Objectenoverzicht aantallen'!G:G)*'Calculatie sheet'!$AA85+LOOKUP('Calculatie sheet'!$E$2,'Objectenoverzicht aantallen'!$A:$A,'Objectenoverzicht aantallen'!H:H)*'Calculatie sheet'!$AA85+LOOKUP('Calculatie sheet'!$E$2,'Objectenoverzicht aantallen'!$A:$A,'Objectenoverzicht aantallen'!I:I)*'Calculatie sheet'!$AA85+LOOKUP('Calculatie sheet'!$E$2,'Objectenoverzicht aantallen'!$A:$A,'Objectenoverzicht aantallen'!J:J)*'Calculatie sheet'!$AA85+LOOKUP('Calculatie sheet'!$E$2,'Objectenoverzicht aantallen'!$A:$A,'Objectenoverzicht aantallen'!K:K)*'Calculatie sheet'!$AA85+LOOKUP('Calculatie sheet'!$E$2,'Objectenoverzicht aantallen'!$A:$A,'Objectenoverzicht aantallen'!L:L)*'Calculatie sheet'!$AA85)/1000</f>
        <v>0</v>
      </c>
      <c r="S4" s="571">
        <f>(LOOKUP('Calculatie sheet'!$AA$2,'Objectenoverzicht aantallen'!$A:$A,'Objectenoverzicht aantallen'!$C:$C)*'Calculatie sheet'!$AA85+LOOKUP('Calculatie sheet'!$E$2,'Objectenoverzicht aantallen'!$A:$A,'Objectenoverzicht aantallen'!E:E)*'Calculatie sheet'!$AA85+LOOKUP('Calculatie sheet'!$E$2,'Objectenoverzicht aantallen'!$A:$A,'Objectenoverzicht aantallen'!F:F)*'Calculatie sheet'!$AA85+LOOKUP('Calculatie sheet'!$E$2,'Objectenoverzicht aantallen'!$A:$A,'Objectenoverzicht aantallen'!G:G)*'Calculatie sheet'!$AA85+LOOKUP('Calculatie sheet'!$E$2,'Objectenoverzicht aantallen'!$A:$A,'Objectenoverzicht aantallen'!H:H)*'Calculatie sheet'!$AA85+LOOKUP('Calculatie sheet'!$E$2,'Objectenoverzicht aantallen'!$A:$A,'Objectenoverzicht aantallen'!I:I)*'Calculatie sheet'!$AA85+LOOKUP('Calculatie sheet'!$E$2,'Objectenoverzicht aantallen'!$A:$A,'Objectenoverzicht aantallen'!J:J)*'Calculatie sheet'!$AA85+LOOKUP('Calculatie sheet'!$E$2,'Objectenoverzicht aantallen'!$A:$A,'Objectenoverzicht aantallen'!K:K)*'Calculatie sheet'!$AA85+LOOKUP('Calculatie sheet'!$E$2,'Objectenoverzicht aantallen'!$A:$A,'Objectenoverzicht aantallen'!L:L)*'Calculatie sheet'!$AA85+LOOKUP('Calculatie sheet'!$E$2,'Objectenoverzicht aantallen'!$A:$A,'Objectenoverzicht aantallen'!M:M)*'Calculatie sheet'!$AA85)/1000</f>
        <v>0</v>
      </c>
      <c r="T4" s="571">
        <f>(LOOKUP('Calculatie sheet'!$AA$2,'Objectenoverzicht aantallen'!$A:$A,'Objectenoverzicht aantallen'!$C:$C)*'Calculatie sheet'!$AA85+LOOKUP('Calculatie sheet'!$E$2,'Objectenoverzicht aantallen'!$A:$A,'Objectenoverzicht aantallen'!E:E)*'Calculatie sheet'!$AA85+LOOKUP('Calculatie sheet'!$E$2,'Objectenoverzicht aantallen'!$A:$A,'Objectenoverzicht aantallen'!F:F)*'Calculatie sheet'!$AA85+LOOKUP('Calculatie sheet'!$E$2,'Objectenoverzicht aantallen'!$A:$A,'Objectenoverzicht aantallen'!G:G)*'Calculatie sheet'!$AA85+LOOKUP('Calculatie sheet'!$E$2,'Objectenoverzicht aantallen'!$A:$A,'Objectenoverzicht aantallen'!H:H)*'Calculatie sheet'!$AA85+LOOKUP('Calculatie sheet'!$E$2,'Objectenoverzicht aantallen'!$A:$A,'Objectenoverzicht aantallen'!I:I)*'Calculatie sheet'!$AA85+LOOKUP('Calculatie sheet'!$E$2,'Objectenoverzicht aantallen'!$A:$A,'Objectenoverzicht aantallen'!J:J)*'Calculatie sheet'!$AA85+LOOKUP('Calculatie sheet'!$E$2,'Objectenoverzicht aantallen'!$A:$A,'Objectenoverzicht aantallen'!K:K)*'Calculatie sheet'!$AA85+LOOKUP('Calculatie sheet'!$E$2,'Objectenoverzicht aantallen'!$A:$A,'Objectenoverzicht aantallen'!L:L)*'Calculatie sheet'!$AA85+LOOKUP('Calculatie sheet'!$E$2,'Objectenoverzicht aantallen'!$A:$A,'Objectenoverzicht aantallen'!M:M)*'Calculatie sheet'!$AA85+LOOKUP('Calculatie sheet'!$E$2,'Objectenoverzicht aantallen'!$A:$A,'Objectenoverzicht aantallen'!N:N)*'Calculatie sheet'!$AA85)/1000</f>
        <v>0</v>
      </c>
      <c r="U4" s="571">
        <f>(LOOKUP('Calculatie sheet'!$AA$2,'Objectenoverzicht aantallen'!$A:$A,'Objectenoverzicht aantallen'!$C:$C)*'Calculatie sheet'!$AA85+LOOKUP('Calculatie sheet'!$E$2,'Objectenoverzicht aantallen'!$A:$A,'Objectenoverzicht aantallen'!E:E)*'Calculatie sheet'!$AA85+LOOKUP('Calculatie sheet'!$E$2,'Objectenoverzicht aantallen'!$A:$A,'Objectenoverzicht aantallen'!F:F)*'Calculatie sheet'!$AA85+LOOKUP('Calculatie sheet'!$E$2,'Objectenoverzicht aantallen'!$A:$A,'Objectenoverzicht aantallen'!G:G)*'Calculatie sheet'!$AA85+LOOKUP('Calculatie sheet'!$E$2,'Objectenoverzicht aantallen'!$A:$A,'Objectenoverzicht aantallen'!H:H)*'Calculatie sheet'!$AA85+LOOKUP('Calculatie sheet'!$E$2,'Objectenoverzicht aantallen'!$A:$A,'Objectenoverzicht aantallen'!I:I)*'Calculatie sheet'!$AA85+LOOKUP('Calculatie sheet'!$E$2,'Objectenoverzicht aantallen'!$A:$A,'Objectenoverzicht aantallen'!J:J)*'Calculatie sheet'!$AA85+LOOKUP('Calculatie sheet'!$E$2,'Objectenoverzicht aantallen'!$A:$A,'Objectenoverzicht aantallen'!K:K)*'Calculatie sheet'!$AA85+LOOKUP('Calculatie sheet'!$E$2,'Objectenoverzicht aantallen'!$A:$A,'Objectenoverzicht aantallen'!L:L)*'Calculatie sheet'!$AA85+LOOKUP('Calculatie sheet'!$E$2,'Objectenoverzicht aantallen'!$A:$A,'Objectenoverzicht aantallen'!M:M)*'Calculatie sheet'!$AA85+LOOKUP('Calculatie sheet'!$E$2,'Objectenoverzicht aantallen'!$A:$A,'Objectenoverzicht aantallen'!N:N)*'Calculatie sheet'!$AA85+LOOKUP('Calculatie sheet'!$E$2,'Objectenoverzicht aantallen'!$A:$A,'Objectenoverzicht aantallen'!O:O)*'Calculatie sheet'!$AA85)/1000</f>
        <v>0</v>
      </c>
      <c r="W4" s="760" t="s">
        <v>5</v>
      </c>
      <c r="X4" s="571">
        <f>(LOOKUP('Calculatie sheet'!$AA$2,'Objectenoverzicht aantallen'!$A:$A,'Objectenoverzicht aantallen'!Q:Q)*'Calculatie sheet'!$AA$85)/1000</f>
        <v>0</v>
      </c>
      <c r="Y4" s="571">
        <f>(LOOKUP('Calculatie sheet'!$AA$2,'Objectenoverzicht aantallen'!$A:$A,'Objectenoverzicht aantallen'!R:R)*'Calculatie sheet'!$AA$85)/1000</f>
        <v>0</v>
      </c>
      <c r="Z4" s="571">
        <f>(LOOKUP('Calculatie sheet'!$AA$2,'Objectenoverzicht aantallen'!$A:$A,'Objectenoverzicht aantallen'!S:S)*'Calculatie sheet'!$AA$85)/1000</f>
        <v>0</v>
      </c>
      <c r="AA4" s="571">
        <f>(LOOKUP('Calculatie sheet'!$AA$2,'Objectenoverzicht aantallen'!$A:$A,'Objectenoverzicht aantallen'!T:T)*'Calculatie sheet'!$AA$85)/1000</f>
        <v>0</v>
      </c>
      <c r="AB4" s="571">
        <f>(LOOKUP('Calculatie sheet'!$AA$2,'Objectenoverzicht aantallen'!$A:$A,'Objectenoverzicht aantallen'!U:U)*'Calculatie sheet'!$AA$85)/1000</f>
        <v>0</v>
      </c>
      <c r="AC4" s="571">
        <f>(LOOKUP('Calculatie sheet'!$AA$2,'Objectenoverzicht aantallen'!$A:$A,'Objectenoverzicht aantallen'!V:V)*'Calculatie sheet'!$AA$85)/1000</f>
        <v>0</v>
      </c>
      <c r="AD4" s="571">
        <f>(LOOKUP('Calculatie sheet'!$AA$2,'Objectenoverzicht aantallen'!$A:$A,'Objectenoverzicht aantallen'!W:W)*'Calculatie sheet'!$AA$85)/1000</f>
        <v>0</v>
      </c>
      <c r="AE4" s="571">
        <f>(LOOKUP('Calculatie sheet'!$AA$2,'Objectenoverzicht aantallen'!$A:$A,'Objectenoverzicht aantallen'!X:X)*'Calculatie sheet'!$AA$85)/1000</f>
        <v>0</v>
      </c>
      <c r="AF4" s="571">
        <f>(LOOKUP('Calculatie sheet'!$AA$2,'Objectenoverzicht aantallen'!$A:$A,'Objectenoverzicht aantallen'!AA:AA)*'Calculatie sheet'!$AA$85)/1000</f>
        <v>0</v>
      </c>
      <c r="AG4" s="571">
        <f>(LOOKUP('Calculatie sheet'!$AA$2,'Objectenoverzicht aantallen'!$A:$A,'Objectenoverzicht aantallen'!Z:Z)*'Calculatie sheet'!$AA$85)/1000</f>
        <v>0</v>
      </c>
      <c r="AH4" s="571">
        <f>(LOOKUP('Calculatie sheet'!$AA$2,'Objectenoverzicht aantallen'!$A:$A,'Objectenoverzicht aantallen'!AA:AA)*'Calculatie sheet'!$AA$85)/1000</f>
        <v>0</v>
      </c>
    </row>
    <row r="5" spans="1:35" x14ac:dyDescent="0.2">
      <c r="B5" s="577" t="s">
        <v>673</v>
      </c>
      <c r="C5" s="45">
        <f>'Calculatie sheet'!AA86</f>
        <v>-611298.10499999998</v>
      </c>
      <c r="E5" s="577" t="s">
        <v>673</v>
      </c>
      <c r="H5" s="572">
        <f>C5*'Calculatie sheet'!$AA$7</f>
        <v>0</v>
      </c>
      <c r="J5" s="577" t="s">
        <v>673</v>
      </c>
      <c r="K5" s="571">
        <f>(LOOKUP('Calculatie sheet'!$AA$2,'Objectenoverzicht aantallen'!$A:$A,'Objectenoverzicht aantallen'!$C:$C)*'Calculatie sheet'!$AA86+LOOKUP('Calculatie sheet'!$AA$2,'Objectenoverzicht aantallen'!$A:$A,'Objectenoverzicht aantallen'!E:E)*'Calculatie sheet'!$AA86)/1000</f>
        <v>0</v>
      </c>
      <c r="L5" s="571">
        <f>(LOOKUP('Calculatie sheet'!$AA$2,'Objectenoverzicht aantallen'!$A:$A,'Objectenoverzicht aantallen'!$C:$C)*'Calculatie sheet'!$AA86+LOOKUP('Calculatie sheet'!$E$2,'Objectenoverzicht aantallen'!$A:$A,'Objectenoverzicht aantallen'!E:E)*'Calculatie sheet'!$AA86+LOOKUP('Calculatie sheet'!$E$2,'Objectenoverzicht aantallen'!$A:$A,'Objectenoverzicht aantallen'!F:F)*'Calculatie sheet'!$AA86)/1000</f>
        <v>0</v>
      </c>
      <c r="M5" s="571">
        <f>(LOOKUP('Calculatie sheet'!$AA$2,'Objectenoverzicht aantallen'!$A:$A,'Objectenoverzicht aantallen'!$C:$C)*'Calculatie sheet'!$AA86+LOOKUP('Calculatie sheet'!$E$2,'Objectenoverzicht aantallen'!$A:$A,'Objectenoverzicht aantallen'!E:E)*'Calculatie sheet'!$AA86+LOOKUP('Calculatie sheet'!$E$2,'Objectenoverzicht aantallen'!$A:$A,'Objectenoverzicht aantallen'!F:F)*'Calculatie sheet'!$AA86+LOOKUP('Calculatie sheet'!$E$2,'Objectenoverzicht aantallen'!$A:$A,'Objectenoverzicht aantallen'!G:G)*'Calculatie sheet'!$AA86)/1000</f>
        <v>0</v>
      </c>
      <c r="N5" s="571">
        <f>(LOOKUP('Calculatie sheet'!$AA$2,'Objectenoverzicht aantallen'!$A:$A,'Objectenoverzicht aantallen'!$C:$C)*'Calculatie sheet'!$AA86+LOOKUP('Calculatie sheet'!$E$2,'Objectenoverzicht aantallen'!$A:$A,'Objectenoverzicht aantallen'!E:E)*'Calculatie sheet'!$AA86+LOOKUP('Calculatie sheet'!$E$2,'Objectenoverzicht aantallen'!$A:$A,'Objectenoverzicht aantallen'!F:F)*'Calculatie sheet'!$AA86+LOOKUP('Calculatie sheet'!$E$2,'Objectenoverzicht aantallen'!$A:$A,'Objectenoverzicht aantallen'!G:G)*'Calculatie sheet'!$AA86+LOOKUP('Calculatie sheet'!$E$2,'Objectenoverzicht aantallen'!$A:$A,'Objectenoverzicht aantallen'!H:H)*'Calculatie sheet'!$AA86)/1000</f>
        <v>0</v>
      </c>
      <c r="O5" s="571">
        <f>(LOOKUP('Calculatie sheet'!$AA$2,'Objectenoverzicht aantallen'!$A:$A,'Objectenoverzicht aantallen'!$C:$C)*'Calculatie sheet'!$AA86+LOOKUP('Calculatie sheet'!$E$2,'Objectenoverzicht aantallen'!$A:$A,'Objectenoverzicht aantallen'!E:E)*'Calculatie sheet'!$AA86+LOOKUP('Calculatie sheet'!$E$2,'Objectenoverzicht aantallen'!$A:$A,'Objectenoverzicht aantallen'!F:F)*'Calculatie sheet'!$AA86+LOOKUP('Calculatie sheet'!$E$2,'Objectenoverzicht aantallen'!$A:$A,'Objectenoverzicht aantallen'!G:G)*'Calculatie sheet'!$AA86+LOOKUP('Calculatie sheet'!$E$2,'Objectenoverzicht aantallen'!$A:$A,'Objectenoverzicht aantallen'!H:H)*'Calculatie sheet'!$AA86+LOOKUP('Calculatie sheet'!$E$2,'Objectenoverzicht aantallen'!$A:$A,'Objectenoverzicht aantallen'!I:I)*'Calculatie sheet'!$AA86)/1000</f>
        <v>0</v>
      </c>
      <c r="P5" s="571">
        <f>(LOOKUP('Calculatie sheet'!$AA$2,'Objectenoverzicht aantallen'!$A:$A,'Objectenoverzicht aantallen'!$C:$C)*'Calculatie sheet'!$AA86+LOOKUP('Calculatie sheet'!$E$2,'Objectenoverzicht aantallen'!$A:$A,'Objectenoverzicht aantallen'!E:E)*'Calculatie sheet'!$AA86+LOOKUP('Calculatie sheet'!$E$2,'Objectenoverzicht aantallen'!$A:$A,'Objectenoverzicht aantallen'!F:F)*'Calculatie sheet'!$AA86+LOOKUP('Calculatie sheet'!$E$2,'Objectenoverzicht aantallen'!$A:$A,'Objectenoverzicht aantallen'!G:G)*'Calculatie sheet'!$AA86+LOOKUP('Calculatie sheet'!$E$2,'Objectenoverzicht aantallen'!$A:$A,'Objectenoverzicht aantallen'!H:H)*'Calculatie sheet'!$AA86+LOOKUP('Calculatie sheet'!$E$2,'Objectenoverzicht aantallen'!$A:$A,'Objectenoverzicht aantallen'!I:I)*'Calculatie sheet'!$AA86+LOOKUP('Calculatie sheet'!$E$2,'Objectenoverzicht aantallen'!$A:$A,'Objectenoverzicht aantallen'!J:J)*'Calculatie sheet'!$AA86)/1000</f>
        <v>0</v>
      </c>
      <c r="Q5" s="571">
        <f>(LOOKUP('Calculatie sheet'!$AA$2,'Objectenoverzicht aantallen'!$A:$A,'Objectenoverzicht aantallen'!$C:$C)*'Calculatie sheet'!$AA86+LOOKUP('Calculatie sheet'!$E$2,'Objectenoverzicht aantallen'!$A:$A,'Objectenoverzicht aantallen'!E:E)*'Calculatie sheet'!$AA86+LOOKUP('Calculatie sheet'!$E$2,'Objectenoverzicht aantallen'!$A:$A,'Objectenoverzicht aantallen'!F:F)*'Calculatie sheet'!$AA86+LOOKUP('Calculatie sheet'!$E$2,'Objectenoverzicht aantallen'!$A:$A,'Objectenoverzicht aantallen'!G:G)*'Calculatie sheet'!$AA86+LOOKUP('Calculatie sheet'!$E$2,'Objectenoverzicht aantallen'!$A:$A,'Objectenoverzicht aantallen'!H:H)*'Calculatie sheet'!$AA86+LOOKUP('Calculatie sheet'!$E$2,'Objectenoverzicht aantallen'!$A:$A,'Objectenoverzicht aantallen'!I:I)*'Calculatie sheet'!$AA86+LOOKUP('Calculatie sheet'!$E$2,'Objectenoverzicht aantallen'!$A:$A,'Objectenoverzicht aantallen'!J:J)*'Calculatie sheet'!$AA86+LOOKUP('Calculatie sheet'!$E$2,'Objectenoverzicht aantallen'!$A:$A,'Objectenoverzicht aantallen'!K:K)*'Calculatie sheet'!$AA86)/1000</f>
        <v>0</v>
      </c>
      <c r="R5" s="571">
        <f>(LOOKUP('Calculatie sheet'!$AA$2,'Objectenoverzicht aantallen'!$A:$A,'Objectenoverzicht aantallen'!$C:$C)*'Calculatie sheet'!$AA86+LOOKUP('Calculatie sheet'!$E$2,'Objectenoverzicht aantallen'!$A:$A,'Objectenoverzicht aantallen'!E:E)*'Calculatie sheet'!$AA86+LOOKUP('Calculatie sheet'!$E$2,'Objectenoverzicht aantallen'!$A:$A,'Objectenoverzicht aantallen'!F:F)*'Calculatie sheet'!$AA86+LOOKUP('Calculatie sheet'!$E$2,'Objectenoverzicht aantallen'!$A:$A,'Objectenoverzicht aantallen'!G:G)*'Calculatie sheet'!$AA86+LOOKUP('Calculatie sheet'!$E$2,'Objectenoverzicht aantallen'!$A:$A,'Objectenoverzicht aantallen'!H:H)*'Calculatie sheet'!$AA86+LOOKUP('Calculatie sheet'!$E$2,'Objectenoverzicht aantallen'!$A:$A,'Objectenoverzicht aantallen'!I:I)*'Calculatie sheet'!$AA86+LOOKUP('Calculatie sheet'!$E$2,'Objectenoverzicht aantallen'!$A:$A,'Objectenoverzicht aantallen'!J:J)*'Calculatie sheet'!$AA86+LOOKUP('Calculatie sheet'!$E$2,'Objectenoverzicht aantallen'!$A:$A,'Objectenoverzicht aantallen'!K:K)*'Calculatie sheet'!$AA86+LOOKUP('Calculatie sheet'!$E$2,'Objectenoverzicht aantallen'!$A:$A,'Objectenoverzicht aantallen'!L:L)*'Calculatie sheet'!$AA86)/1000</f>
        <v>0</v>
      </c>
      <c r="S5" s="571">
        <f>(LOOKUP('Calculatie sheet'!$AA$2,'Objectenoverzicht aantallen'!$A:$A,'Objectenoverzicht aantallen'!$C:$C)*'Calculatie sheet'!$AA86+LOOKUP('Calculatie sheet'!$E$2,'Objectenoverzicht aantallen'!$A:$A,'Objectenoverzicht aantallen'!E:E)*'Calculatie sheet'!$AA86+LOOKUP('Calculatie sheet'!$E$2,'Objectenoverzicht aantallen'!$A:$A,'Objectenoverzicht aantallen'!F:F)*'Calculatie sheet'!$AA86+LOOKUP('Calculatie sheet'!$E$2,'Objectenoverzicht aantallen'!$A:$A,'Objectenoverzicht aantallen'!G:G)*'Calculatie sheet'!$AA86+LOOKUP('Calculatie sheet'!$E$2,'Objectenoverzicht aantallen'!$A:$A,'Objectenoverzicht aantallen'!H:H)*'Calculatie sheet'!$AA86+LOOKUP('Calculatie sheet'!$E$2,'Objectenoverzicht aantallen'!$A:$A,'Objectenoverzicht aantallen'!I:I)*'Calculatie sheet'!$AA86+LOOKUP('Calculatie sheet'!$E$2,'Objectenoverzicht aantallen'!$A:$A,'Objectenoverzicht aantallen'!J:J)*'Calculatie sheet'!$AA86+LOOKUP('Calculatie sheet'!$E$2,'Objectenoverzicht aantallen'!$A:$A,'Objectenoverzicht aantallen'!K:K)*'Calculatie sheet'!$AA86+LOOKUP('Calculatie sheet'!$E$2,'Objectenoverzicht aantallen'!$A:$A,'Objectenoverzicht aantallen'!L:L)*'Calculatie sheet'!$AA86+LOOKUP('Calculatie sheet'!$E$2,'Objectenoverzicht aantallen'!$A:$A,'Objectenoverzicht aantallen'!M:M)*'Calculatie sheet'!$AA86)/1000</f>
        <v>0</v>
      </c>
      <c r="T5" s="571">
        <f>(LOOKUP('Calculatie sheet'!$AA$2,'Objectenoverzicht aantallen'!$A:$A,'Objectenoverzicht aantallen'!$C:$C)*'Calculatie sheet'!$AA86+LOOKUP('Calculatie sheet'!$E$2,'Objectenoverzicht aantallen'!$A:$A,'Objectenoverzicht aantallen'!E:E)*'Calculatie sheet'!$AA86+LOOKUP('Calculatie sheet'!$E$2,'Objectenoverzicht aantallen'!$A:$A,'Objectenoverzicht aantallen'!F:F)*'Calculatie sheet'!$AA86+LOOKUP('Calculatie sheet'!$E$2,'Objectenoverzicht aantallen'!$A:$A,'Objectenoverzicht aantallen'!G:G)*'Calculatie sheet'!$AA86+LOOKUP('Calculatie sheet'!$E$2,'Objectenoverzicht aantallen'!$A:$A,'Objectenoverzicht aantallen'!H:H)*'Calculatie sheet'!$AA86+LOOKUP('Calculatie sheet'!$E$2,'Objectenoverzicht aantallen'!$A:$A,'Objectenoverzicht aantallen'!I:I)*'Calculatie sheet'!$AA86+LOOKUP('Calculatie sheet'!$E$2,'Objectenoverzicht aantallen'!$A:$A,'Objectenoverzicht aantallen'!J:J)*'Calculatie sheet'!$AA86+LOOKUP('Calculatie sheet'!$E$2,'Objectenoverzicht aantallen'!$A:$A,'Objectenoverzicht aantallen'!K:K)*'Calculatie sheet'!$AA86+LOOKUP('Calculatie sheet'!$E$2,'Objectenoverzicht aantallen'!$A:$A,'Objectenoverzicht aantallen'!L:L)*'Calculatie sheet'!$AA86+LOOKUP('Calculatie sheet'!$E$2,'Objectenoverzicht aantallen'!$A:$A,'Objectenoverzicht aantallen'!M:M)*'Calculatie sheet'!$AA86+LOOKUP('Calculatie sheet'!$E$2,'Objectenoverzicht aantallen'!$A:$A,'Objectenoverzicht aantallen'!N:N)*'Calculatie sheet'!$AA86)/1000</f>
        <v>0</v>
      </c>
      <c r="U5" s="571">
        <f>(LOOKUP('Calculatie sheet'!$AA$2,'Objectenoverzicht aantallen'!$A:$A,'Objectenoverzicht aantallen'!$C:$C)*'Calculatie sheet'!$AA86+LOOKUP('Calculatie sheet'!$E$2,'Objectenoverzicht aantallen'!$A:$A,'Objectenoverzicht aantallen'!E:E)*'Calculatie sheet'!$AA86+LOOKUP('Calculatie sheet'!$E$2,'Objectenoverzicht aantallen'!$A:$A,'Objectenoverzicht aantallen'!F:F)*'Calculatie sheet'!$AA86+LOOKUP('Calculatie sheet'!$E$2,'Objectenoverzicht aantallen'!$A:$A,'Objectenoverzicht aantallen'!G:G)*'Calculatie sheet'!$AA86+LOOKUP('Calculatie sheet'!$E$2,'Objectenoverzicht aantallen'!$A:$A,'Objectenoverzicht aantallen'!H:H)*'Calculatie sheet'!$AA86+LOOKUP('Calculatie sheet'!$E$2,'Objectenoverzicht aantallen'!$A:$A,'Objectenoverzicht aantallen'!I:I)*'Calculatie sheet'!$AA86+LOOKUP('Calculatie sheet'!$E$2,'Objectenoverzicht aantallen'!$A:$A,'Objectenoverzicht aantallen'!J:J)*'Calculatie sheet'!$AA86+LOOKUP('Calculatie sheet'!$E$2,'Objectenoverzicht aantallen'!$A:$A,'Objectenoverzicht aantallen'!K:K)*'Calculatie sheet'!$AA86+LOOKUP('Calculatie sheet'!$E$2,'Objectenoverzicht aantallen'!$A:$A,'Objectenoverzicht aantallen'!L:L)*'Calculatie sheet'!$AA86+LOOKUP('Calculatie sheet'!$E$2,'Objectenoverzicht aantallen'!$A:$A,'Objectenoverzicht aantallen'!M:M)*'Calculatie sheet'!$AA86+LOOKUP('Calculatie sheet'!$E$2,'Objectenoverzicht aantallen'!$A:$A,'Objectenoverzicht aantallen'!N:N)*'Calculatie sheet'!$AA86+LOOKUP('Calculatie sheet'!$E$2,'Objectenoverzicht aantallen'!$A:$A,'Objectenoverzicht aantallen'!O:O)*'Calculatie sheet'!$AA86)/1000</f>
        <v>0</v>
      </c>
      <c r="W5" s="577" t="s">
        <v>673</v>
      </c>
      <c r="X5" s="571">
        <f>(LOOKUP('Calculatie sheet'!$AA$2,'Objectenoverzicht aantallen'!$A:$A,'Objectenoverzicht aantallen'!Q:Q)*'Calculatie sheet'!$AA$86)/1000</f>
        <v>0</v>
      </c>
      <c r="Y5" s="571">
        <f>(LOOKUP('Calculatie sheet'!$AA$2,'Objectenoverzicht aantallen'!$A:$A,'Objectenoverzicht aantallen'!R:R)*'Calculatie sheet'!$AA$86)/1000</f>
        <v>0</v>
      </c>
      <c r="Z5" s="571">
        <f>(LOOKUP('Calculatie sheet'!$AA$2,'Objectenoverzicht aantallen'!$A:$A,'Objectenoverzicht aantallen'!S:S)*'Calculatie sheet'!$AA$86)/1000</f>
        <v>0</v>
      </c>
      <c r="AA5" s="571">
        <f>(LOOKUP('Calculatie sheet'!$AA$2,'Objectenoverzicht aantallen'!$A:$A,'Objectenoverzicht aantallen'!T:T)*'Calculatie sheet'!$AA$86)/1000</f>
        <v>0</v>
      </c>
      <c r="AB5" s="571">
        <f>(LOOKUP('Calculatie sheet'!$AA$2,'Objectenoverzicht aantallen'!$A:$A,'Objectenoverzicht aantallen'!U:U)*'Calculatie sheet'!$AA$86)/1000</f>
        <v>0</v>
      </c>
      <c r="AC5" s="571">
        <f>(LOOKUP('Calculatie sheet'!$AA$2,'Objectenoverzicht aantallen'!$A:$A,'Objectenoverzicht aantallen'!V:V)*'Calculatie sheet'!$AA$86)/1000</f>
        <v>0</v>
      </c>
      <c r="AD5" s="571">
        <f>(LOOKUP('Calculatie sheet'!$AA$2,'Objectenoverzicht aantallen'!$A:$A,'Objectenoverzicht aantallen'!W:W)*'Calculatie sheet'!$AA$86)/1000</f>
        <v>0</v>
      </c>
      <c r="AE5" s="571">
        <f>(LOOKUP('Calculatie sheet'!$AA$2,'Objectenoverzicht aantallen'!$A:$A,'Objectenoverzicht aantallen'!X:X)*'Calculatie sheet'!$AA$86)/1000</f>
        <v>0</v>
      </c>
      <c r="AF5" s="571">
        <f>(LOOKUP('Calculatie sheet'!$AA$2,'Objectenoverzicht aantallen'!$A:$A,'Objectenoverzicht aantallen'!AA:AA)*'Calculatie sheet'!$AA$86)/1000</f>
        <v>0</v>
      </c>
      <c r="AG5" s="571">
        <f>(LOOKUP('Calculatie sheet'!$AA$2,'Objectenoverzicht aantallen'!$A:$A,'Objectenoverzicht aantallen'!Z:Z)*'Calculatie sheet'!$AA$86)/1000</f>
        <v>0</v>
      </c>
      <c r="AH5" s="571">
        <f>(LOOKUP('Calculatie sheet'!$AA$2,'Objectenoverzicht aantallen'!$A:$A,'Objectenoverzicht aantallen'!AA:AA)*'Calculatie sheet'!$AA$86)/1000</f>
        <v>0</v>
      </c>
    </row>
  </sheetData>
  <pageMargins left="0.7" right="0.7" top="0.75" bottom="0.75" header="0.3" footer="0.3"/>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4356-8F2C-CB48-B832-AC7AF40A32FF}">
  <dimension ref="A1:AI5"/>
  <sheetViews>
    <sheetView topLeftCell="L1" workbookViewId="0">
      <selection activeCell="W2" sqref="W2:W5"/>
    </sheetView>
  </sheetViews>
  <sheetFormatPr baseColWidth="10" defaultRowHeight="16" x14ac:dyDescent="0.2"/>
  <cols>
    <col min="1" max="1" width="20" bestFit="1" customWidth="1"/>
  </cols>
  <sheetData>
    <row r="1" spans="1:35" x14ac:dyDescent="0.2">
      <c r="A1" s="149" t="str">
        <f>'Calculatie sheet'!AB3</f>
        <v>Spoorstaven</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5" x14ac:dyDescent="0.2">
      <c r="B2" s="758" t="s">
        <v>965</v>
      </c>
      <c r="C2" s="45">
        <f>'Calculatie sheet'!AB83</f>
        <v>3.0178270000000005</v>
      </c>
      <c r="E2" s="758" t="s">
        <v>965</v>
      </c>
      <c r="H2" s="572">
        <f>C2*'Calculatie sheet'!$AB$7</f>
        <v>0</v>
      </c>
      <c r="J2" s="758" t="s">
        <v>965</v>
      </c>
      <c r="K2" s="571">
        <f>(LOOKUP('Calculatie sheet'!$AB$2,'Objectenoverzicht aantallen'!$A:$A,'Objectenoverzicht aantallen'!$C:$C)*'Calculatie sheet'!$AB83+LOOKUP('Calculatie sheet'!$E$2,'Objectenoverzicht aantallen'!$A:$A,'Objectenoverzicht aantallen'!E:E)*'Calculatie sheet'!$AB83)/1000</f>
        <v>0</v>
      </c>
      <c r="L2" s="571">
        <f>(LOOKUP('Calculatie sheet'!$AB$2,'Objectenoverzicht aantallen'!$A:$A,'Objectenoverzicht aantallen'!$C:$C)*'Calculatie sheet'!$AB83+LOOKUP('Calculatie sheet'!$E$2,'Objectenoverzicht aantallen'!$A:$A,'Objectenoverzicht aantallen'!E:E)*'Calculatie sheet'!$AB83+LOOKUP('Calculatie sheet'!$E$2,'Objectenoverzicht aantallen'!$A:$A,'Objectenoverzicht aantallen'!F:F)*'Calculatie sheet'!$AB83)/1000</f>
        <v>0</v>
      </c>
      <c r="M2" s="571">
        <f>(LOOKUP('Calculatie sheet'!$AB$2,'Objectenoverzicht aantallen'!$A:$A,'Objectenoverzicht aantallen'!$C:$C)*'Calculatie sheet'!$AB83+LOOKUP('Calculatie sheet'!$E$2,'Objectenoverzicht aantallen'!$A:$A,'Objectenoverzicht aantallen'!E:E)*'Calculatie sheet'!$AB83+LOOKUP('Calculatie sheet'!$E$2,'Objectenoverzicht aantallen'!$A:$A,'Objectenoverzicht aantallen'!F:F)*'Calculatie sheet'!$AB83+LOOKUP('Calculatie sheet'!$E$2,'Objectenoverzicht aantallen'!$A:$A,'Objectenoverzicht aantallen'!G:G)*'Calculatie sheet'!$AB83)/1000</f>
        <v>0</v>
      </c>
      <c r="N2" s="571">
        <f>(LOOKUP('Calculatie sheet'!$AB$2,'Objectenoverzicht aantallen'!$A:$A,'Objectenoverzicht aantallen'!$C:$C)*'Calculatie sheet'!$AB83+LOOKUP('Calculatie sheet'!$E$2,'Objectenoverzicht aantallen'!$A:$A,'Objectenoverzicht aantallen'!E:E)*'Calculatie sheet'!$AB83+LOOKUP('Calculatie sheet'!$E$2,'Objectenoverzicht aantallen'!$A:$A,'Objectenoverzicht aantallen'!F:F)*'Calculatie sheet'!$AB83+LOOKUP('Calculatie sheet'!$E$2,'Objectenoverzicht aantallen'!$A:$A,'Objectenoverzicht aantallen'!G:G)*'Calculatie sheet'!$AB83+LOOKUP('Calculatie sheet'!$E$2,'Objectenoverzicht aantallen'!$A:$A,'Objectenoverzicht aantallen'!H:H)*'Calculatie sheet'!$AB83)/1000</f>
        <v>0</v>
      </c>
      <c r="O2" s="571">
        <f>(LOOKUP('Calculatie sheet'!$AB$2,'Objectenoverzicht aantallen'!$A:$A,'Objectenoverzicht aantallen'!$C:$C)*'Calculatie sheet'!$AB83+LOOKUP('Calculatie sheet'!$E$2,'Objectenoverzicht aantallen'!$A:$A,'Objectenoverzicht aantallen'!E:E)*'Calculatie sheet'!$AB83+LOOKUP('Calculatie sheet'!$E$2,'Objectenoverzicht aantallen'!$A:$A,'Objectenoverzicht aantallen'!F:F)*'Calculatie sheet'!$AB83+LOOKUP('Calculatie sheet'!$E$2,'Objectenoverzicht aantallen'!$A:$A,'Objectenoverzicht aantallen'!G:G)*'Calculatie sheet'!$AB83+LOOKUP('Calculatie sheet'!$E$2,'Objectenoverzicht aantallen'!$A:$A,'Objectenoverzicht aantallen'!H:H)*'Calculatie sheet'!$AB83+LOOKUP('Calculatie sheet'!$E$2,'Objectenoverzicht aantallen'!$A:$A,'Objectenoverzicht aantallen'!I:I)*'Calculatie sheet'!$AB83)/1000</f>
        <v>0</v>
      </c>
      <c r="P2" s="571">
        <f>(LOOKUP('Calculatie sheet'!$AB$2,'Objectenoverzicht aantallen'!$A:$A,'Objectenoverzicht aantallen'!$C:$C)*'Calculatie sheet'!$AB83+LOOKUP('Calculatie sheet'!$E$2,'Objectenoverzicht aantallen'!$A:$A,'Objectenoverzicht aantallen'!E:E)*'Calculatie sheet'!$AB83+LOOKUP('Calculatie sheet'!$E$2,'Objectenoverzicht aantallen'!$A:$A,'Objectenoverzicht aantallen'!F:F)*'Calculatie sheet'!$AB83+LOOKUP('Calculatie sheet'!$E$2,'Objectenoverzicht aantallen'!$A:$A,'Objectenoverzicht aantallen'!G:G)*'Calculatie sheet'!$AB83+LOOKUP('Calculatie sheet'!$E$2,'Objectenoverzicht aantallen'!$A:$A,'Objectenoverzicht aantallen'!H:H)*'Calculatie sheet'!$AB83+LOOKUP('Calculatie sheet'!$E$2,'Objectenoverzicht aantallen'!$A:$A,'Objectenoverzicht aantallen'!I:I)*'Calculatie sheet'!$AB83+LOOKUP('Calculatie sheet'!$E$2,'Objectenoverzicht aantallen'!$A:$A,'Objectenoverzicht aantallen'!J:J)*'Calculatie sheet'!$AB83)/1000</f>
        <v>0</v>
      </c>
      <c r="Q2" s="571">
        <f>(LOOKUP('Calculatie sheet'!$AB$2,'Objectenoverzicht aantallen'!$A:$A,'Objectenoverzicht aantallen'!$C:$C)*'Calculatie sheet'!$AB83+LOOKUP('Calculatie sheet'!$E$2,'Objectenoverzicht aantallen'!$A:$A,'Objectenoverzicht aantallen'!E:E)*'Calculatie sheet'!$AB83+LOOKUP('Calculatie sheet'!$E$2,'Objectenoverzicht aantallen'!$A:$A,'Objectenoverzicht aantallen'!F:F)*'Calculatie sheet'!$AB83+LOOKUP('Calculatie sheet'!$E$2,'Objectenoverzicht aantallen'!$A:$A,'Objectenoverzicht aantallen'!G:G)*'Calculatie sheet'!$AB83+LOOKUP('Calculatie sheet'!$E$2,'Objectenoverzicht aantallen'!$A:$A,'Objectenoverzicht aantallen'!H:H)*'Calculatie sheet'!$AB83+LOOKUP('Calculatie sheet'!$E$2,'Objectenoverzicht aantallen'!$A:$A,'Objectenoverzicht aantallen'!I:I)*'Calculatie sheet'!$AB83+LOOKUP('Calculatie sheet'!$E$2,'Objectenoverzicht aantallen'!$A:$A,'Objectenoverzicht aantallen'!J:J)*'Calculatie sheet'!$AB83+LOOKUP('Calculatie sheet'!$E$2,'Objectenoverzicht aantallen'!$A:$A,'Objectenoverzicht aantallen'!K:K)*'Calculatie sheet'!$AB83)/1000</f>
        <v>0</v>
      </c>
      <c r="R2" s="571">
        <f>(LOOKUP('Calculatie sheet'!$AB$2,'Objectenoverzicht aantallen'!$A:$A,'Objectenoverzicht aantallen'!$C:$C)*'Calculatie sheet'!$AB83+LOOKUP('Calculatie sheet'!$E$2,'Objectenoverzicht aantallen'!$A:$A,'Objectenoverzicht aantallen'!E:E)*'Calculatie sheet'!$AB83+LOOKUP('Calculatie sheet'!$E$2,'Objectenoverzicht aantallen'!$A:$A,'Objectenoverzicht aantallen'!F:F)*'Calculatie sheet'!$AB83+LOOKUP('Calculatie sheet'!$E$2,'Objectenoverzicht aantallen'!$A:$A,'Objectenoverzicht aantallen'!G:G)*'Calculatie sheet'!$AB83+LOOKUP('Calculatie sheet'!$E$2,'Objectenoverzicht aantallen'!$A:$A,'Objectenoverzicht aantallen'!H:H)*'Calculatie sheet'!$AB83+LOOKUP('Calculatie sheet'!$E$2,'Objectenoverzicht aantallen'!$A:$A,'Objectenoverzicht aantallen'!I:I)*'Calculatie sheet'!$AB83+LOOKUP('Calculatie sheet'!$E$2,'Objectenoverzicht aantallen'!$A:$A,'Objectenoverzicht aantallen'!J:J)*'Calculatie sheet'!$AB83+LOOKUP('Calculatie sheet'!$E$2,'Objectenoverzicht aantallen'!$A:$A,'Objectenoverzicht aantallen'!K:K)*'Calculatie sheet'!$AB83+LOOKUP('Calculatie sheet'!$E$2,'Objectenoverzicht aantallen'!$A:$A,'Objectenoverzicht aantallen'!L:L)*'Calculatie sheet'!$AB83)/1000</f>
        <v>0</v>
      </c>
      <c r="S2" s="571">
        <f>(LOOKUP('Calculatie sheet'!$AB$2,'Objectenoverzicht aantallen'!$A:$A,'Objectenoverzicht aantallen'!$C:$C)*'Calculatie sheet'!$AB83+LOOKUP('Calculatie sheet'!$E$2,'Objectenoverzicht aantallen'!$A:$A,'Objectenoverzicht aantallen'!E:E)*'Calculatie sheet'!$AB83+LOOKUP('Calculatie sheet'!$E$2,'Objectenoverzicht aantallen'!$A:$A,'Objectenoverzicht aantallen'!F:F)*'Calculatie sheet'!$AB83+LOOKUP('Calculatie sheet'!$E$2,'Objectenoverzicht aantallen'!$A:$A,'Objectenoverzicht aantallen'!G:G)*'Calculatie sheet'!$AB83+LOOKUP('Calculatie sheet'!$E$2,'Objectenoverzicht aantallen'!$A:$A,'Objectenoverzicht aantallen'!H:H)*'Calculatie sheet'!$AB83+LOOKUP('Calculatie sheet'!$E$2,'Objectenoverzicht aantallen'!$A:$A,'Objectenoverzicht aantallen'!I:I)*'Calculatie sheet'!$AB83+LOOKUP('Calculatie sheet'!$E$2,'Objectenoverzicht aantallen'!$A:$A,'Objectenoverzicht aantallen'!J:J)*'Calculatie sheet'!$AB83+LOOKUP('Calculatie sheet'!$E$2,'Objectenoverzicht aantallen'!$A:$A,'Objectenoverzicht aantallen'!K:K)*'Calculatie sheet'!$AB83+LOOKUP('Calculatie sheet'!$E$2,'Objectenoverzicht aantallen'!$A:$A,'Objectenoverzicht aantallen'!L:L)*'Calculatie sheet'!$AB83+LOOKUP('Calculatie sheet'!$E$2,'Objectenoverzicht aantallen'!$A:$A,'Objectenoverzicht aantallen'!M:M)*'Calculatie sheet'!$AB83)/1000</f>
        <v>0</v>
      </c>
      <c r="T2" s="571">
        <f>(LOOKUP('Calculatie sheet'!$AB$2,'Objectenoverzicht aantallen'!$A:$A,'Objectenoverzicht aantallen'!$C:$C)*'Calculatie sheet'!$AB83+LOOKUP('Calculatie sheet'!$E$2,'Objectenoverzicht aantallen'!$A:$A,'Objectenoverzicht aantallen'!E:E)*'Calculatie sheet'!$AB83+LOOKUP('Calculatie sheet'!$E$2,'Objectenoverzicht aantallen'!$A:$A,'Objectenoverzicht aantallen'!F:F)*'Calculatie sheet'!$AB83+LOOKUP('Calculatie sheet'!$E$2,'Objectenoverzicht aantallen'!$A:$A,'Objectenoverzicht aantallen'!G:G)*'Calculatie sheet'!$AB83+LOOKUP('Calculatie sheet'!$E$2,'Objectenoverzicht aantallen'!$A:$A,'Objectenoverzicht aantallen'!H:H)*'Calculatie sheet'!$AB83+LOOKUP('Calculatie sheet'!$E$2,'Objectenoverzicht aantallen'!$A:$A,'Objectenoverzicht aantallen'!I:I)*'Calculatie sheet'!$AB83+LOOKUP('Calculatie sheet'!$E$2,'Objectenoverzicht aantallen'!$A:$A,'Objectenoverzicht aantallen'!J:J)*'Calculatie sheet'!$AB83+LOOKUP('Calculatie sheet'!$E$2,'Objectenoverzicht aantallen'!$A:$A,'Objectenoverzicht aantallen'!K:K)*'Calculatie sheet'!$AB83+LOOKUP('Calculatie sheet'!$E$2,'Objectenoverzicht aantallen'!$A:$A,'Objectenoverzicht aantallen'!L:L)*'Calculatie sheet'!$AB83+LOOKUP('Calculatie sheet'!$E$2,'Objectenoverzicht aantallen'!$A:$A,'Objectenoverzicht aantallen'!M:M)*'Calculatie sheet'!$AB83+LOOKUP('Calculatie sheet'!$E$2,'Objectenoverzicht aantallen'!$A:$A,'Objectenoverzicht aantallen'!N:N)*'Calculatie sheet'!$AB83)/1000</f>
        <v>0</v>
      </c>
      <c r="U2" s="571">
        <f>(LOOKUP('Calculatie sheet'!$AB$2,'Objectenoverzicht aantallen'!$A:$A,'Objectenoverzicht aantallen'!$C:$C)*'Calculatie sheet'!$AB83+LOOKUP('Calculatie sheet'!$E$2,'Objectenoverzicht aantallen'!$A:$A,'Objectenoverzicht aantallen'!E:E)*'Calculatie sheet'!$AB83+LOOKUP('Calculatie sheet'!$E$2,'Objectenoverzicht aantallen'!$A:$A,'Objectenoverzicht aantallen'!F:F)*'Calculatie sheet'!$AB83+LOOKUP('Calculatie sheet'!$E$2,'Objectenoverzicht aantallen'!$A:$A,'Objectenoverzicht aantallen'!G:G)*'Calculatie sheet'!$AB83+LOOKUP('Calculatie sheet'!$E$2,'Objectenoverzicht aantallen'!$A:$A,'Objectenoverzicht aantallen'!H:H)*'Calculatie sheet'!$AB83+LOOKUP('Calculatie sheet'!$E$2,'Objectenoverzicht aantallen'!$A:$A,'Objectenoverzicht aantallen'!I:I)*'Calculatie sheet'!$AB83+LOOKUP('Calculatie sheet'!$E$2,'Objectenoverzicht aantallen'!$A:$A,'Objectenoverzicht aantallen'!J:J)*'Calculatie sheet'!$AB83+LOOKUP('Calculatie sheet'!$E$2,'Objectenoverzicht aantallen'!$A:$A,'Objectenoverzicht aantallen'!K:K)*'Calculatie sheet'!$AB83+LOOKUP('Calculatie sheet'!$E$2,'Objectenoverzicht aantallen'!$A:$A,'Objectenoverzicht aantallen'!L:L)*'Calculatie sheet'!$AB83+LOOKUP('Calculatie sheet'!$E$2,'Objectenoverzicht aantallen'!$A:$A,'Objectenoverzicht aantallen'!M:M)*'Calculatie sheet'!$AB83+LOOKUP('Calculatie sheet'!$E$2,'Objectenoverzicht aantallen'!$A:$A,'Objectenoverzicht aantallen'!N:N)*'Calculatie sheet'!$AB83+LOOKUP('Calculatie sheet'!$E$2,'Objectenoverzicht aantallen'!$A:$A,'Objectenoverzicht aantallen'!O:O)*'Calculatie sheet'!$AB83)/1000</f>
        <v>0</v>
      </c>
      <c r="W2" s="758" t="s">
        <v>965</v>
      </c>
      <c r="X2" s="571">
        <f>(LOOKUP('Calculatie sheet'!$AB$2,'Objectenoverzicht aantallen'!$A:$A,'Objectenoverzicht aantallen'!E:E)*'Calculatie sheet'!$AB$83)/1000</f>
        <v>0</v>
      </c>
      <c r="Y2" s="571">
        <f>(LOOKUP('Calculatie sheet'!$AB$2,'Objectenoverzicht aantallen'!$A:$A,'Objectenoverzicht aantallen'!F:F)*'Calculatie sheet'!$AB$83)/1000</f>
        <v>0</v>
      </c>
      <c r="Z2" s="571">
        <f>(LOOKUP('Calculatie sheet'!$AB$2,'Objectenoverzicht aantallen'!$A:$A,'Objectenoverzicht aantallen'!G:G)*'Calculatie sheet'!$AB$83)/1000</f>
        <v>0</v>
      </c>
      <c r="AA2" s="571">
        <f>(LOOKUP('Calculatie sheet'!$AB$2,'Objectenoverzicht aantallen'!$A:$A,'Objectenoverzicht aantallen'!H:H)*'Calculatie sheet'!$AB$83)/1000</f>
        <v>0</v>
      </c>
      <c r="AB2" s="571">
        <f>(LOOKUP('Calculatie sheet'!$AB$2,'Objectenoverzicht aantallen'!$A:$A,'Objectenoverzicht aantallen'!I:I)*'Calculatie sheet'!$AB$83)/1000</f>
        <v>0</v>
      </c>
      <c r="AC2" s="571">
        <f>(LOOKUP('Calculatie sheet'!$AB$2,'Objectenoverzicht aantallen'!$A:$A,'Objectenoverzicht aantallen'!J:J)*'Calculatie sheet'!$AB$83)/1000</f>
        <v>0</v>
      </c>
      <c r="AD2" s="571">
        <f>(LOOKUP('Calculatie sheet'!$AB$2,'Objectenoverzicht aantallen'!$A:$A,'Objectenoverzicht aantallen'!K:K)*'Calculatie sheet'!$AB$83)/1000</f>
        <v>0</v>
      </c>
      <c r="AE2" s="571">
        <f>(LOOKUP('Calculatie sheet'!$AB$2,'Objectenoverzicht aantallen'!$A:$A,'Objectenoverzicht aantallen'!L:L)*'Calculatie sheet'!$AB$83)/1000</f>
        <v>0</v>
      </c>
      <c r="AF2" s="571">
        <f>(LOOKUP('Calculatie sheet'!$AB$2,'Objectenoverzicht aantallen'!$A:$A,'Objectenoverzicht aantallen'!M:M)*'Calculatie sheet'!$AB$83)/1000</f>
        <v>0</v>
      </c>
      <c r="AG2" s="571">
        <f>(LOOKUP('Calculatie sheet'!$AB$2,'Objectenoverzicht aantallen'!$A:$A,'Objectenoverzicht aantallen'!N:N)*'Calculatie sheet'!$AB$83)/1000</f>
        <v>0</v>
      </c>
      <c r="AH2" s="571">
        <f>(LOOKUP('Calculatie sheet'!$AB$2,'Objectenoverzicht aantallen'!$A:$A,'Objectenoverzicht aantallen'!O:O)*'Calculatie sheet'!$AB$83)/1000</f>
        <v>0</v>
      </c>
    </row>
    <row r="3" spans="1:35" x14ac:dyDescent="0.2">
      <c r="A3" s="31"/>
      <c r="B3" s="759" t="s">
        <v>966</v>
      </c>
      <c r="C3" s="45">
        <f>'Calculatie sheet'!AB84</f>
        <v>0.15883300000000017</v>
      </c>
      <c r="E3" s="759" t="s">
        <v>966</v>
      </c>
      <c r="G3" s="31"/>
      <c r="H3" s="572">
        <f>C3*'Calculatie sheet'!$AB$7</f>
        <v>0</v>
      </c>
      <c r="J3" s="759" t="s">
        <v>966</v>
      </c>
      <c r="K3" s="571">
        <f>(LOOKUP('Calculatie sheet'!$AB$2,'Objectenoverzicht aantallen'!$A:$A,'Objectenoverzicht aantallen'!$C:$C)*'Calculatie sheet'!$AB84+LOOKUP('Calculatie sheet'!$AB$2,'Objectenoverzicht aantallen'!$A:$A,'Objectenoverzicht aantallen'!E:E)*'Calculatie sheet'!$AB84)/1000</f>
        <v>0</v>
      </c>
      <c r="L3" s="571">
        <f>(LOOKUP('Calculatie sheet'!$AB$2,'Objectenoverzicht aantallen'!$A:$A,'Objectenoverzicht aantallen'!$C:$C)*'Calculatie sheet'!$AB84+LOOKUP('Calculatie sheet'!$E$2,'Objectenoverzicht aantallen'!$A:$A,'Objectenoverzicht aantallen'!E:E)*'Calculatie sheet'!$AB84+LOOKUP('Calculatie sheet'!$E$2,'Objectenoverzicht aantallen'!$A:$A,'Objectenoverzicht aantallen'!F:F)*'Calculatie sheet'!$AB84)/1000</f>
        <v>0</v>
      </c>
      <c r="M3" s="571">
        <f>(LOOKUP('Calculatie sheet'!$AB$2,'Objectenoverzicht aantallen'!$A:$A,'Objectenoverzicht aantallen'!$C:$C)*'Calculatie sheet'!$AB84+LOOKUP('Calculatie sheet'!$E$2,'Objectenoverzicht aantallen'!$A:$A,'Objectenoverzicht aantallen'!E:E)*'Calculatie sheet'!$AB84+LOOKUP('Calculatie sheet'!$E$2,'Objectenoverzicht aantallen'!$A:$A,'Objectenoverzicht aantallen'!F:F)*'Calculatie sheet'!$AB84+LOOKUP('Calculatie sheet'!$E$2,'Objectenoverzicht aantallen'!$A:$A,'Objectenoverzicht aantallen'!G:G)*'Calculatie sheet'!$AB84)/1000</f>
        <v>0</v>
      </c>
      <c r="N3" s="571">
        <f>(LOOKUP('Calculatie sheet'!$AB$2,'Objectenoverzicht aantallen'!$A:$A,'Objectenoverzicht aantallen'!$C:$C)*'Calculatie sheet'!$AB84+LOOKUP('Calculatie sheet'!$E$2,'Objectenoverzicht aantallen'!$A:$A,'Objectenoverzicht aantallen'!E:E)*'Calculatie sheet'!$AB84+LOOKUP('Calculatie sheet'!$E$2,'Objectenoverzicht aantallen'!$A:$A,'Objectenoverzicht aantallen'!F:F)*'Calculatie sheet'!$AB84+LOOKUP('Calculatie sheet'!$E$2,'Objectenoverzicht aantallen'!$A:$A,'Objectenoverzicht aantallen'!G:G)*'Calculatie sheet'!$AB84+LOOKUP('Calculatie sheet'!$E$2,'Objectenoverzicht aantallen'!$A:$A,'Objectenoverzicht aantallen'!H:H)*'Calculatie sheet'!$AB84)/1000</f>
        <v>0</v>
      </c>
      <c r="O3" s="571">
        <f>(LOOKUP('Calculatie sheet'!$AB$2,'Objectenoverzicht aantallen'!$A:$A,'Objectenoverzicht aantallen'!$C:$C)*'Calculatie sheet'!$AB84+LOOKUP('Calculatie sheet'!$E$2,'Objectenoverzicht aantallen'!$A:$A,'Objectenoverzicht aantallen'!E:E)*'Calculatie sheet'!$AB84+LOOKUP('Calculatie sheet'!$E$2,'Objectenoverzicht aantallen'!$A:$A,'Objectenoverzicht aantallen'!F:F)*'Calculatie sheet'!$AB84+LOOKUP('Calculatie sheet'!$E$2,'Objectenoverzicht aantallen'!$A:$A,'Objectenoverzicht aantallen'!G:G)*'Calculatie sheet'!$AB84+LOOKUP('Calculatie sheet'!$E$2,'Objectenoverzicht aantallen'!$A:$A,'Objectenoverzicht aantallen'!H:H)*'Calculatie sheet'!$AB84+LOOKUP('Calculatie sheet'!$E$2,'Objectenoverzicht aantallen'!$A:$A,'Objectenoverzicht aantallen'!I:I)*'Calculatie sheet'!$AB84)/1000</f>
        <v>0</v>
      </c>
      <c r="P3" s="571">
        <f>(LOOKUP('Calculatie sheet'!$AB$2,'Objectenoverzicht aantallen'!$A:$A,'Objectenoverzicht aantallen'!$C:$C)*'Calculatie sheet'!$AB84+LOOKUP('Calculatie sheet'!$E$2,'Objectenoverzicht aantallen'!$A:$A,'Objectenoverzicht aantallen'!E:E)*'Calculatie sheet'!$AB84+LOOKUP('Calculatie sheet'!$E$2,'Objectenoverzicht aantallen'!$A:$A,'Objectenoverzicht aantallen'!F:F)*'Calculatie sheet'!$AB84+LOOKUP('Calculatie sheet'!$E$2,'Objectenoverzicht aantallen'!$A:$A,'Objectenoverzicht aantallen'!G:G)*'Calculatie sheet'!$AB84+LOOKUP('Calculatie sheet'!$E$2,'Objectenoverzicht aantallen'!$A:$A,'Objectenoverzicht aantallen'!H:H)*'Calculatie sheet'!$AB84+LOOKUP('Calculatie sheet'!$E$2,'Objectenoverzicht aantallen'!$A:$A,'Objectenoverzicht aantallen'!I:I)*'Calculatie sheet'!$AB84+LOOKUP('Calculatie sheet'!$E$2,'Objectenoverzicht aantallen'!$A:$A,'Objectenoverzicht aantallen'!J:J)*'Calculatie sheet'!$AB84)/1000</f>
        <v>0</v>
      </c>
      <c r="Q3" s="571">
        <f>(LOOKUP('Calculatie sheet'!$AB$2,'Objectenoverzicht aantallen'!$A:$A,'Objectenoverzicht aantallen'!$C:$C)*'Calculatie sheet'!$AB84+LOOKUP('Calculatie sheet'!$E$2,'Objectenoverzicht aantallen'!$A:$A,'Objectenoverzicht aantallen'!E:E)*'Calculatie sheet'!$AB84+LOOKUP('Calculatie sheet'!$E$2,'Objectenoverzicht aantallen'!$A:$A,'Objectenoverzicht aantallen'!F:F)*'Calculatie sheet'!$AB84+LOOKUP('Calculatie sheet'!$E$2,'Objectenoverzicht aantallen'!$A:$A,'Objectenoverzicht aantallen'!G:G)*'Calculatie sheet'!$AB84+LOOKUP('Calculatie sheet'!$E$2,'Objectenoverzicht aantallen'!$A:$A,'Objectenoverzicht aantallen'!H:H)*'Calculatie sheet'!$AB84+LOOKUP('Calculatie sheet'!$E$2,'Objectenoverzicht aantallen'!$A:$A,'Objectenoverzicht aantallen'!I:I)*'Calculatie sheet'!$AB84+LOOKUP('Calculatie sheet'!$E$2,'Objectenoverzicht aantallen'!$A:$A,'Objectenoverzicht aantallen'!J:J)*'Calculatie sheet'!$AB84+LOOKUP('Calculatie sheet'!$E$2,'Objectenoverzicht aantallen'!$A:$A,'Objectenoverzicht aantallen'!K:K)*'Calculatie sheet'!$AB84)/1000</f>
        <v>0</v>
      </c>
      <c r="R3" s="571">
        <f>(LOOKUP('Calculatie sheet'!$AB$2,'Objectenoverzicht aantallen'!$A:$A,'Objectenoverzicht aantallen'!$C:$C)*'Calculatie sheet'!$AB84+LOOKUP('Calculatie sheet'!$E$2,'Objectenoverzicht aantallen'!$A:$A,'Objectenoverzicht aantallen'!E:E)*'Calculatie sheet'!$AB84+LOOKUP('Calculatie sheet'!$E$2,'Objectenoverzicht aantallen'!$A:$A,'Objectenoverzicht aantallen'!F:F)*'Calculatie sheet'!$AB84+LOOKUP('Calculatie sheet'!$E$2,'Objectenoverzicht aantallen'!$A:$A,'Objectenoverzicht aantallen'!G:G)*'Calculatie sheet'!$AB84+LOOKUP('Calculatie sheet'!$E$2,'Objectenoverzicht aantallen'!$A:$A,'Objectenoverzicht aantallen'!H:H)*'Calculatie sheet'!$AB84+LOOKUP('Calculatie sheet'!$E$2,'Objectenoverzicht aantallen'!$A:$A,'Objectenoverzicht aantallen'!I:I)*'Calculatie sheet'!$AB84+LOOKUP('Calculatie sheet'!$E$2,'Objectenoverzicht aantallen'!$A:$A,'Objectenoverzicht aantallen'!J:J)*'Calculatie sheet'!$AB84+LOOKUP('Calculatie sheet'!$E$2,'Objectenoverzicht aantallen'!$A:$A,'Objectenoverzicht aantallen'!K:K)*'Calculatie sheet'!$AB84+LOOKUP('Calculatie sheet'!$E$2,'Objectenoverzicht aantallen'!$A:$A,'Objectenoverzicht aantallen'!L:L)*'Calculatie sheet'!$AB84)/1000</f>
        <v>0</v>
      </c>
      <c r="S3" s="571">
        <f>(LOOKUP('Calculatie sheet'!$AB$2,'Objectenoverzicht aantallen'!$A:$A,'Objectenoverzicht aantallen'!$C:$C)*'Calculatie sheet'!$AB84+LOOKUP('Calculatie sheet'!$E$2,'Objectenoverzicht aantallen'!$A:$A,'Objectenoverzicht aantallen'!E:E)*'Calculatie sheet'!$AB84+LOOKUP('Calculatie sheet'!$E$2,'Objectenoverzicht aantallen'!$A:$A,'Objectenoverzicht aantallen'!F:F)*'Calculatie sheet'!$AB84+LOOKUP('Calculatie sheet'!$E$2,'Objectenoverzicht aantallen'!$A:$A,'Objectenoverzicht aantallen'!G:G)*'Calculatie sheet'!$AB84+LOOKUP('Calculatie sheet'!$E$2,'Objectenoverzicht aantallen'!$A:$A,'Objectenoverzicht aantallen'!H:H)*'Calculatie sheet'!$AB84+LOOKUP('Calculatie sheet'!$E$2,'Objectenoverzicht aantallen'!$A:$A,'Objectenoverzicht aantallen'!I:I)*'Calculatie sheet'!$AB84+LOOKUP('Calculatie sheet'!$E$2,'Objectenoverzicht aantallen'!$A:$A,'Objectenoverzicht aantallen'!J:J)*'Calculatie sheet'!$AB84+LOOKUP('Calculatie sheet'!$E$2,'Objectenoverzicht aantallen'!$A:$A,'Objectenoverzicht aantallen'!K:K)*'Calculatie sheet'!$AB84+LOOKUP('Calculatie sheet'!$E$2,'Objectenoverzicht aantallen'!$A:$A,'Objectenoverzicht aantallen'!L:L)*'Calculatie sheet'!$AB84+LOOKUP('Calculatie sheet'!$E$2,'Objectenoverzicht aantallen'!$A:$A,'Objectenoverzicht aantallen'!M:M)*'Calculatie sheet'!$AB84)/1000</f>
        <v>0</v>
      </c>
      <c r="T3" s="571">
        <f>(LOOKUP('Calculatie sheet'!$AB$2,'Objectenoverzicht aantallen'!$A:$A,'Objectenoverzicht aantallen'!$C:$C)*'Calculatie sheet'!$AB84+LOOKUP('Calculatie sheet'!$E$2,'Objectenoverzicht aantallen'!$A:$A,'Objectenoverzicht aantallen'!E:E)*'Calculatie sheet'!$AB84+LOOKUP('Calculatie sheet'!$E$2,'Objectenoverzicht aantallen'!$A:$A,'Objectenoverzicht aantallen'!F:F)*'Calculatie sheet'!$AB84+LOOKUP('Calculatie sheet'!$E$2,'Objectenoverzicht aantallen'!$A:$A,'Objectenoverzicht aantallen'!G:G)*'Calculatie sheet'!$AB84+LOOKUP('Calculatie sheet'!$E$2,'Objectenoverzicht aantallen'!$A:$A,'Objectenoverzicht aantallen'!H:H)*'Calculatie sheet'!$AB84+LOOKUP('Calculatie sheet'!$E$2,'Objectenoverzicht aantallen'!$A:$A,'Objectenoverzicht aantallen'!I:I)*'Calculatie sheet'!$AB84+LOOKUP('Calculatie sheet'!$E$2,'Objectenoverzicht aantallen'!$A:$A,'Objectenoverzicht aantallen'!J:J)*'Calculatie sheet'!$AB84+LOOKUP('Calculatie sheet'!$E$2,'Objectenoverzicht aantallen'!$A:$A,'Objectenoverzicht aantallen'!K:K)*'Calculatie sheet'!$AB84+LOOKUP('Calculatie sheet'!$E$2,'Objectenoverzicht aantallen'!$A:$A,'Objectenoverzicht aantallen'!L:L)*'Calculatie sheet'!$AB84+LOOKUP('Calculatie sheet'!$E$2,'Objectenoverzicht aantallen'!$A:$A,'Objectenoverzicht aantallen'!M:M)*'Calculatie sheet'!$AB84+LOOKUP('Calculatie sheet'!$E$2,'Objectenoverzicht aantallen'!$A:$A,'Objectenoverzicht aantallen'!N:N)*'Calculatie sheet'!$AB84)/1000</f>
        <v>0</v>
      </c>
      <c r="U3" s="571">
        <f>(LOOKUP('Calculatie sheet'!$AB$2,'Objectenoverzicht aantallen'!$A:$A,'Objectenoverzicht aantallen'!$C:$C)*'Calculatie sheet'!$AB84+LOOKUP('Calculatie sheet'!$E$2,'Objectenoverzicht aantallen'!$A:$A,'Objectenoverzicht aantallen'!E:E)*'Calculatie sheet'!$AB84+LOOKUP('Calculatie sheet'!$E$2,'Objectenoverzicht aantallen'!$A:$A,'Objectenoverzicht aantallen'!F:F)*'Calculatie sheet'!$AB84+LOOKUP('Calculatie sheet'!$E$2,'Objectenoverzicht aantallen'!$A:$A,'Objectenoverzicht aantallen'!G:G)*'Calculatie sheet'!$AB84+LOOKUP('Calculatie sheet'!$E$2,'Objectenoverzicht aantallen'!$A:$A,'Objectenoverzicht aantallen'!H:H)*'Calculatie sheet'!$AB84+LOOKUP('Calculatie sheet'!$E$2,'Objectenoverzicht aantallen'!$A:$A,'Objectenoverzicht aantallen'!I:I)*'Calculatie sheet'!$AB84+LOOKUP('Calculatie sheet'!$E$2,'Objectenoverzicht aantallen'!$A:$A,'Objectenoverzicht aantallen'!J:J)*'Calculatie sheet'!$AB84+LOOKUP('Calculatie sheet'!$E$2,'Objectenoverzicht aantallen'!$A:$A,'Objectenoverzicht aantallen'!K:K)*'Calculatie sheet'!$AB84+LOOKUP('Calculatie sheet'!$E$2,'Objectenoverzicht aantallen'!$A:$A,'Objectenoverzicht aantallen'!L:L)*'Calculatie sheet'!$AB84+LOOKUP('Calculatie sheet'!$E$2,'Objectenoverzicht aantallen'!$A:$A,'Objectenoverzicht aantallen'!M:M)*'Calculatie sheet'!$AB84+LOOKUP('Calculatie sheet'!$E$2,'Objectenoverzicht aantallen'!$A:$A,'Objectenoverzicht aantallen'!N:N)*'Calculatie sheet'!$AB84+LOOKUP('Calculatie sheet'!$E$2,'Objectenoverzicht aantallen'!$A:$A,'Objectenoverzicht aantallen'!O:O)*'Calculatie sheet'!$AB84)/1000</f>
        <v>0</v>
      </c>
      <c r="V3" s="31"/>
      <c r="W3" s="759" t="s">
        <v>966</v>
      </c>
      <c r="X3" s="571">
        <f>(LOOKUP('Calculatie sheet'!$AB$2,'Objectenoverzicht aantallen'!$A:$A,'Objectenoverzicht aantallen'!$P:$P)*'Calculatie sheet'!$AB$84)/'Calculatie sheet'!$AB$64/1000</f>
        <v>0</v>
      </c>
      <c r="Y3" s="571">
        <f>(LOOKUP('Calculatie sheet'!$AB$2,'Objectenoverzicht aantallen'!$A:$A,'Objectenoverzicht aantallen'!$P:$P)*'Calculatie sheet'!$AB$84)/'Calculatie sheet'!$AB$64/1000</f>
        <v>0</v>
      </c>
      <c r="Z3" s="571">
        <f>(LOOKUP('Calculatie sheet'!$AB$2,'Objectenoverzicht aantallen'!$A:$A,'Objectenoverzicht aantallen'!$P:$P)*'Calculatie sheet'!$AB$84)/'Calculatie sheet'!$AB$64/1000</f>
        <v>0</v>
      </c>
      <c r="AA3" s="571">
        <f>(LOOKUP('Calculatie sheet'!$AB$2,'Objectenoverzicht aantallen'!$A:$A,'Objectenoverzicht aantallen'!$P:$P)*'Calculatie sheet'!$AB$84)/'Calculatie sheet'!$AB$64/1000</f>
        <v>0</v>
      </c>
      <c r="AB3" s="571">
        <f>(LOOKUP('Calculatie sheet'!$AB$2,'Objectenoverzicht aantallen'!$A:$A,'Objectenoverzicht aantallen'!$P:$P)*'Calculatie sheet'!$AB$84)/'Calculatie sheet'!$AB$64/1000</f>
        <v>0</v>
      </c>
      <c r="AC3" s="571">
        <f>(LOOKUP('Calculatie sheet'!$AB$2,'Objectenoverzicht aantallen'!$A:$A,'Objectenoverzicht aantallen'!$P:$P)*'Calculatie sheet'!$AB$84)/'Calculatie sheet'!$AB$64/1000</f>
        <v>0</v>
      </c>
      <c r="AD3" s="571">
        <f>(LOOKUP('Calculatie sheet'!$AB$2,'Objectenoverzicht aantallen'!$A:$A,'Objectenoverzicht aantallen'!$P:$P)*'Calculatie sheet'!$AB$84)/'Calculatie sheet'!$AB$64/1000</f>
        <v>0</v>
      </c>
      <c r="AE3" s="571">
        <f>(LOOKUP('Calculatie sheet'!$AB$2,'Objectenoverzicht aantallen'!$A:$A,'Objectenoverzicht aantallen'!$P:$P)*'Calculatie sheet'!$AB$84)/'Calculatie sheet'!$AB$64/1000</f>
        <v>0</v>
      </c>
      <c r="AF3" s="571">
        <f>(LOOKUP('Calculatie sheet'!$AB$2,'Objectenoverzicht aantallen'!$A:$A,'Objectenoverzicht aantallen'!$P:$P)*'Calculatie sheet'!$AB$84)/'Calculatie sheet'!$AB$64/1000</f>
        <v>0</v>
      </c>
      <c r="AG3" s="571">
        <f>(LOOKUP('Calculatie sheet'!$AB$2,'Objectenoverzicht aantallen'!$A:$A,'Objectenoverzicht aantallen'!$P:$P)*'Calculatie sheet'!$AB$84)/'Calculatie sheet'!$AB$64/1000</f>
        <v>0</v>
      </c>
      <c r="AH3" s="571">
        <f>(LOOKUP('Calculatie sheet'!$AB$2,'Objectenoverzicht aantallen'!$A:$A,'Objectenoverzicht aantallen'!$P:$P)*'Calculatie sheet'!$AB$84)/'Calculatie sheet'!$AB$64/1000</f>
        <v>0</v>
      </c>
      <c r="AI3" s="31"/>
    </row>
    <row r="4" spans="1:35" x14ac:dyDescent="0.2">
      <c r="B4" s="760" t="s">
        <v>5</v>
      </c>
      <c r="C4" s="45">
        <f>'Calculatie sheet'!AB85</f>
        <v>20.166314</v>
      </c>
      <c r="E4" s="760" t="s">
        <v>5</v>
      </c>
      <c r="H4" s="572">
        <f>C4*'Calculatie sheet'!$AB$7</f>
        <v>0</v>
      </c>
      <c r="J4" s="760" t="s">
        <v>5</v>
      </c>
      <c r="K4" s="571">
        <f>(LOOKUP('Calculatie sheet'!$AB$2,'Objectenoverzicht aantallen'!$A:$A,'Objectenoverzicht aantallen'!$C:$C)*'Calculatie sheet'!$AB85+LOOKUP('Calculatie sheet'!$AB$2,'Objectenoverzicht aantallen'!$A:$A,'Objectenoverzicht aantallen'!E:E)*'Calculatie sheet'!$AB85)/1000</f>
        <v>0</v>
      </c>
      <c r="L4" s="571">
        <f>(LOOKUP('Calculatie sheet'!$AB$2,'Objectenoverzicht aantallen'!$A:$A,'Objectenoverzicht aantallen'!$C:$C)*'Calculatie sheet'!$AB85+LOOKUP('Calculatie sheet'!$E$2,'Objectenoverzicht aantallen'!$A:$A,'Objectenoverzicht aantallen'!E:E)*'Calculatie sheet'!$AB85+LOOKUP('Calculatie sheet'!$E$2,'Objectenoverzicht aantallen'!$A:$A,'Objectenoverzicht aantallen'!F:F)*'Calculatie sheet'!$AB85)/1000</f>
        <v>0</v>
      </c>
      <c r="M4" s="571">
        <f>(LOOKUP('Calculatie sheet'!$AB$2,'Objectenoverzicht aantallen'!$A:$A,'Objectenoverzicht aantallen'!$C:$C)*'Calculatie sheet'!$AB85+LOOKUP('Calculatie sheet'!$E$2,'Objectenoverzicht aantallen'!$A:$A,'Objectenoverzicht aantallen'!E:E)*'Calculatie sheet'!$AB85+LOOKUP('Calculatie sheet'!$E$2,'Objectenoverzicht aantallen'!$A:$A,'Objectenoverzicht aantallen'!F:F)*'Calculatie sheet'!$AB85+LOOKUP('Calculatie sheet'!$E$2,'Objectenoverzicht aantallen'!$A:$A,'Objectenoverzicht aantallen'!G:G)*'Calculatie sheet'!$AB85)/1000</f>
        <v>0</v>
      </c>
      <c r="N4" s="571">
        <f>(LOOKUP('Calculatie sheet'!$AB$2,'Objectenoverzicht aantallen'!$A:$A,'Objectenoverzicht aantallen'!$C:$C)*'Calculatie sheet'!$AB85+LOOKUP('Calculatie sheet'!$E$2,'Objectenoverzicht aantallen'!$A:$A,'Objectenoverzicht aantallen'!E:E)*'Calculatie sheet'!$AB85+LOOKUP('Calculatie sheet'!$E$2,'Objectenoverzicht aantallen'!$A:$A,'Objectenoverzicht aantallen'!F:F)*'Calculatie sheet'!$AB85+LOOKUP('Calculatie sheet'!$E$2,'Objectenoverzicht aantallen'!$A:$A,'Objectenoverzicht aantallen'!G:G)*'Calculatie sheet'!$AB85+LOOKUP('Calculatie sheet'!$E$2,'Objectenoverzicht aantallen'!$A:$A,'Objectenoverzicht aantallen'!H:H)*'Calculatie sheet'!$AB85)/1000</f>
        <v>0</v>
      </c>
      <c r="O4" s="571">
        <f>(LOOKUP('Calculatie sheet'!$AB$2,'Objectenoverzicht aantallen'!$A:$A,'Objectenoverzicht aantallen'!$C:$C)*'Calculatie sheet'!$AB85+LOOKUP('Calculatie sheet'!$E$2,'Objectenoverzicht aantallen'!$A:$A,'Objectenoverzicht aantallen'!E:E)*'Calculatie sheet'!$AB85+LOOKUP('Calculatie sheet'!$E$2,'Objectenoverzicht aantallen'!$A:$A,'Objectenoverzicht aantallen'!F:F)*'Calculatie sheet'!$AB85+LOOKUP('Calculatie sheet'!$E$2,'Objectenoverzicht aantallen'!$A:$A,'Objectenoverzicht aantallen'!G:G)*'Calculatie sheet'!$AB85+LOOKUP('Calculatie sheet'!$E$2,'Objectenoverzicht aantallen'!$A:$A,'Objectenoverzicht aantallen'!H:H)*'Calculatie sheet'!$AB85+LOOKUP('Calculatie sheet'!$E$2,'Objectenoverzicht aantallen'!$A:$A,'Objectenoverzicht aantallen'!I:I)*'Calculatie sheet'!$AB85)/1000</f>
        <v>0</v>
      </c>
      <c r="P4" s="571">
        <f>(LOOKUP('Calculatie sheet'!$AB$2,'Objectenoverzicht aantallen'!$A:$A,'Objectenoverzicht aantallen'!$C:$C)*'Calculatie sheet'!$AB85+LOOKUP('Calculatie sheet'!$E$2,'Objectenoverzicht aantallen'!$A:$A,'Objectenoverzicht aantallen'!E:E)*'Calculatie sheet'!$AB85+LOOKUP('Calculatie sheet'!$E$2,'Objectenoverzicht aantallen'!$A:$A,'Objectenoverzicht aantallen'!F:F)*'Calculatie sheet'!$AB85+LOOKUP('Calculatie sheet'!$E$2,'Objectenoverzicht aantallen'!$A:$A,'Objectenoverzicht aantallen'!G:G)*'Calculatie sheet'!$AB85+LOOKUP('Calculatie sheet'!$E$2,'Objectenoverzicht aantallen'!$A:$A,'Objectenoverzicht aantallen'!H:H)*'Calculatie sheet'!$AB85+LOOKUP('Calculatie sheet'!$E$2,'Objectenoverzicht aantallen'!$A:$A,'Objectenoverzicht aantallen'!I:I)*'Calculatie sheet'!$AB85+LOOKUP('Calculatie sheet'!$E$2,'Objectenoverzicht aantallen'!$A:$A,'Objectenoverzicht aantallen'!J:J)*'Calculatie sheet'!$AB85)/1000</f>
        <v>0</v>
      </c>
      <c r="Q4" s="571">
        <f>(LOOKUP('Calculatie sheet'!$AB$2,'Objectenoverzicht aantallen'!$A:$A,'Objectenoverzicht aantallen'!$C:$C)*'Calculatie sheet'!$AB85+LOOKUP('Calculatie sheet'!$E$2,'Objectenoverzicht aantallen'!$A:$A,'Objectenoverzicht aantallen'!E:E)*'Calculatie sheet'!$AB85+LOOKUP('Calculatie sheet'!$E$2,'Objectenoverzicht aantallen'!$A:$A,'Objectenoverzicht aantallen'!F:F)*'Calculatie sheet'!$AB85+LOOKUP('Calculatie sheet'!$E$2,'Objectenoverzicht aantallen'!$A:$A,'Objectenoverzicht aantallen'!G:G)*'Calculatie sheet'!$AB85+LOOKUP('Calculatie sheet'!$E$2,'Objectenoverzicht aantallen'!$A:$A,'Objectenoverzicht aantallen'!H:H)*'Calculatie sheet'!$AB85+LOOKUP('Calculatie sheet'!$E$2,'Objectenoverzicht aantallen'!$A:$A,'Objectenoverzicht aantallen'!I:I)*'Calculatie sheet'!$AB85+LOOKUP('Calculatie sheet'!$E$2,'Objectenoverzicht aantallen'!$A:$A,'Objectenoverzicht aantallen'!J:J)*'Calculatie sheet'!$AB85+LOOKUP('Calculatie sheet'!$E$2,'Objectenoverzicht aantallen'!$A:$A,'Objectenoverzicht aantallen'!K:K)*'Calculatie sheet'!$AB85)/1000</f>
        <v>0</v>
      </c>
      <c r="R4" s="571">
        <f>(LOOKUP('Calculatie sheet'!$AB$2,'Objectenoverzicht aantallen'!$A:$A,'Objectenoverzicht aantallen'!$C:$C)*'Calculatie sheet'!$AB85+LOOKUP('Calculatie sheet'!$E$2,'Objectenoverzicht aantallen'!$A:$A,'Objectenoverzicht aantallen'!E:E)*'Calculatie sheet'!$AB85+LOOKUP('Calculatie sheet'!$E$2,'Objectenoverzicht aantallen'!$A:$A,'Objectenoverzicht aantallen'!F:F)*'Calculatie sheet'!$AB85+LOOKUP('Calculatie sheet'!$E$2,'Objectenoverzicht aantallen'!$A:$A,'Objectenoverzicht aantallen'!G:G)*'Calculatie sheet'!$AB85+LOOKUP('Calculatie sheet'!$E$2,'Objectenoverzicht aantallen'!$A:$A,'Objectenoverzicht aantallen'!H:H)*'Calculatie sheet'!$AB85+LOOKUP('Calculatie sheet'!$E$2,'Objectenoverzicht aantallen'!$A:$A,'Objectenoverzicht aantallen'!I:I)*'Calculatie sheet'!$AB85+LOOKUP('Calculatie sheet'!$E$2,'Objectenoverzicht aantallen'!$A:$A,'Objectenoverzicht aantallen'!J:J)*'Calculatie sheet'!$AB85+LOOKUP('Calculatie sheet'!$E$2,'Objectenoverzicht aantallen'!$A:$A,'Objectenoverzicht aantallen'!K:K)*'Calculatie sheet'!$AB85+LOOKUP('Calculatie sheet'!$E$2,'Objectenoverzicht aantallen'!$A:$A,'Objectenoverzicht aantallen'!L:L)*'Calculatie sheet'!$AB85)/1000</f>
        <v>0</v>
      </c>
      <c r="S4" s="571">
        <f>(LOOKUP('Calculatie sheet'!$AB$2,'Objectenoverzicht aantallen'!$A:$A,'Objectenoverzicht aantallen'!$C:$C)*'Calculatie sheet'!$AB85+LOOKUP('Calculatie sheet'!$E$2,'Objectenoverzicht aantallen'!$A:$A,'Objectenoverzicht aantallen'!E:E)*'Calculatie sheet'!$AB85+LOOKUP('Calculatie sheet'!$E$2,'Objectenoverzicht aantallen'!$A:$A,'Objectenoverzicht aantallen'!F:F)*'Calculatie sheet'!$AB85+LOOKUP('Calculatie sheet'!$E$2,'Objectenoverzicht aantallen'!$A:$A,'Objectenoverzicht aantallen'!G:G)*'Calculatie sheet'!$AB85+LOOKUP('Calculatie sheet'!$E$2,'Objectenoverzicht aantallen'!$A:$A,'Objectenoverzicht aantallen'!H:H)*'Calculatie sheet'!$AB85+LOOKUP('Calculatie sheet'!$E$2,'Objectenoverzicht aantallen'!$A:$A,'Objectenoverzicht aantallen'!I:I)*'Calculatie sheet'!$AB85+LOOKUP('Calculatie sheet'!$E$2,'Objectenoverzicht aantallen'!$A:$A,'Objectenoverzicht aantallen'!J:J)*'Calculatie sheet'!$AB85+LOOKUP('Calculatie sheet'!$E$2,'Objectenoverzicht aantallen'!$A:$A,'Objectenoverzicht aantallen'!K:K)*'Calculatie sheet'!$AB85+LOOKUP('Calculatie sheet'!$E$2,'Objectenoverzicht aantallen'!$A:$A,'Objectenoverzicht aantallen'!L:L)*'Calculatie sheet'!$AB85+LOOKUP('Calculatie sheet'!$E$2,'Objectenoverzicht aantallen'!$A:$A,'Objectenoverzicht aantallen'!M:M)*'Calculatie sheet'!$AB85)/1000</f>
        <v>0</v>
      </c>
      <c r="T4" s="571">
        <f>(LOOKUP('Calculatie sheet'!$AB$2,'Objectenoverzicht aantallen'!$A:$A,'Objectenoverzicht aantallen'!$C:$C)*'Calculatie sheet'!$AB85+LOOKUP('Calculatie sheet'!$E$2,'Objectenoverzicht aantallen'!$A:$A,'Objectenoverzicht aantallen'!E:E)*'Calculatie sheet'!$AB85+LOOKUP('Calculatie sheet'!$E$2,'Objectenoverzicht aantallen'!$A:$A,'Objectenoverzicht aantallen'!F:F)*'Calculatie sheet'!$AB85+LOOKUP('Calculatie sheet'!$E$2,'Objectenoverzicht aantallen'!$A:$A,'Objectenoverzicht aantallen'!G:G)*'Calculatie sheet'!$AB85+LOOKUP('Calculatie sheet'!$E$2,'Objectenoverzicht aantallen'!$A:$A,'Objectenoverzicht aantallen'!H:H)*'Calculatie sheet'!$AB85+LOOKUP('Calculatie sheet'!$E$2,'Objectenoverzicht aantallen'!$A:$A,'Objectenoverzicht aantallen'!I:I)*'Calculatie sheet'!$AB85+LOOKUP('Calculatie sheet'!$E$2,'Objectenoverzicht aantallen'!$A:$A,'Objectenoverzicht aantallen'!J:J)*'Calculatie sheet'!$AB85+LOOKUP('Calculatie sheet'!$E$2,'Objectenoverzicht aantallen'!$A:$A,'Objectenoverzicht aantallen'!K:K)*'Calculatie sheet'!$AB85+LOOKUP('Calculatie sheet'!$E$2,'Objectenoverzicht aantallen'!$A:$A,'Objectenoverzicht aantallen'!L:L)*'Calculatie sheet'!$AB85+LOOKUP('Calculatie sheet'!$E$2,'Objectenoverzicht aantallen'!$A:$A,'Objectenoverzicht aantallen'!M:M)*'Calculatie sheet'!$AB85+LOOKUP('Calculatie sheet'!$E$2,'Objectenoverzicht aantallen'!$A:$A,'Objectenoverzicht aantallen'!N:N)*'Calculatie sheet'!$AB85)/1000</f>
        <v>0</v>
      </c>
      <c r="U4" s="571">
        <f>(LOOKUP('Calculatie sheet'!$AB$2,'Objectenoverzicht aantallen'!$A:$A,'Objectenoverzicht aantallen'!$C:$C)*'Calculatie sheet'!$AB85+LOOKUP('Calculatie sheet'!$E$2,'Objectenoverzicht aantallen'!$A:$A,'Objectenoverzicht aantallen'!E:E)*'Calculatie sheet'!$AB85+LOOKUP('Calculatie sheet'!$E$2,'Objectenoverzicht aantallen'!$A:$A,'Objectenoverzicht aantallen'!F:F)*'Calculatie sheet'!$AB85+LOOKUP('Calculatie sheet'!$E$2,'Objectenoverzicht aantallen'!$A:$A,'Objectenoverzicht aantallen'!G:G)*'Calculatie sheet'!$AB85+LOOKUP('Calculatie sheet'!$E$2,'Objectenoverzicht aantallen'!$A:$A,'Objectenoverzicht aantallen'!H:H)*'Calculatie sheet'!$AB85+LOOKUP('Calculatie sheet'!$E$2,'Objectenoverzicht aantallen'!$A:$A,'Objectenoverzicht aantallen'!I:I)*'Calculatie sheet'!$AB85+LOOKUP('Calculatie sheet'!$E$2,'Objectenoverzicht aantallen'!$A:$A,'Objectenoverzicht aantallen'!J:J)*'Calculatie sheet'!$AB85+LOOKUP('Calculatie sheet'!$E$2,'Objectenoverzicht aantallen'!$A:$A,'Objectenoverzicht aantallen'!K:K)*'Calculatie sheet'!$AB85+LOOKUP('Calculatie sheet'!$E$2,'Objectenoverzicht aantallen'!$A:$A,'Objectenoverzicht aantallen'!L:L)*'Calculatie sheet'!$AB85+LOOKUP('Calculatie sheet'!$E$2,'Objectenoverzicht aantallen'!$A:$A,'Objectenoverzicht aantallen'!M:M)*'Calculatie sheet'!$AB85+LOOKUP('Calculatie sheet'!$E$2,'Objectenoverzicht aantallen'!$A:$A,'Objectenoverzicht aantallen'!N:N)*'Calculatie sheet'!$AB85+LOOKUP('Calculatie sheet'!$E$2,'Objectenoverzicht aantallen'!$A:$A,'Objectenoverzicht aantallen'!O:O)*'Calculatie sheet'!$AB85)/1000</f>
        <v>0</v>
      </c>
      <c r="W4" s="760" t="s">
        <v>5</v>
      </c>
      <c r="X4" s="571">
        <f>(LOOKUP('Calculatie sheet'!$AB$2,'Objectenoverzicht aantallen'!$A:$A,'Objectenoverzicht aantallen'!Q:Q)*'Calculatie sheet'!$AB$85)/1000</f>
        <v>0</v>
      </c>
      <c r="Y4" s="571">
        <f>(LOOKUP('Calculatie sheet'!$AB$2,'Objectenoverzicht aantallen'!$A:$A,'Objectenoverzicht aantallen'!R:R)*'Calculatie sheet'!$AB$85)/1000</f>
        <v>0</v>
      </c>
      <c r="Z4" s="571">
        <f>(LOOKUP('Calculatie sheet'!$AB$2,'Objectenoverzicht aantallen'!$A:$A,'Objectenoverzicht aantallen'!S:S)*'Calculatie sheet'!$AB$85)/1000</f>
        <v>0</v>
      </c>
      <c r="AA4" s="571">
        <f>(LOOKUP('Calculatie sheet'!$AB$2,'Objectenoverzicht aantallen'!$A:$A,'Objectenoverzicht aantallen'!T:T)*'Calculatie sheet'!$AB$85)/1000</f>
        <v>0</v>
      </c>
      <c r="AB4" s="571">
        <f>(LOOKUP('Calculatie sheet'!$AB$2,'Objectenoverzicht aantallen'!$A:$A,'Objectenoverzicht aantallen'!U:U)*'Calculatie sheet'!$AB$85)/1000</f>
        <v>0</v>
      </c>
      <c r="AC4" s="571">
        <f>(LOOKUP('Calculatie sheet'!$AB$2,'Objectenoverzicht aantallen'!$A:$A,'Objectenoverzicht aantallen'!V:V)*'Calculatie sheet'!$AB$85)/1000</f>
        <v>0</v>
      </c>
      <c r="AD4" s="571">
        <f>(LOOKUP('Calculatie sheet'!$AB$2,'Objectenoverzicht aantallen'!$A:$A,'Objectenoverzicht aantallen'!W:W)*'Calculatie sheet'!$AB$85)/1000</f>
        <v>0</v>
      </c>
      <c r="AE4" s="571">
        <f>(LOOKUP('Calculatie sheet'!$AB$2,'Objectenoverzicht aantallen'!$A:$A,'Objectenoverzicht aantallen'!X:X)*'Calculatie sheet'!$AB$85)/1000</f>
        <v>0</v>
      </c>
      <c r="AF4" s="571">
        <f>(LOOKUP('Calculatie sheet'!$AB$2,'Objectenoverzicht aantallen'!$A:$A,'Objectenoverzicht aantallen'!AA:AA)*'Calculatie sheet'!$AB$85)/1000</f>
        <v>0</v>
      </c>
      <c r="AG4" s="571">
        <f>(LOOKUP('Calculatie sheet'!$AB$2,'Objectenoverzicht aantallen'!$A:$A,'Objectenoverzicht aantallen'!Z:Z)*'Calculatie sheet'!$AB$85)/1000</f>
        <v>0</v>
      </c>
      <c r="AH4" s="571">
        <f>(LOOKUP('Calculatie sheet'!$AB$2,'Objectenoverzicht aantallen'!$A:$A,'Objectenoverzicht aantallen'!AA:AA)*'Calculatie sheet'!$AB$85)/1000</f>
        <v>0</v>
      </c>
    </row>
    <row r="5" spans="1:35" x14ac:dyDescent="0.2">
      <c r="B5" s="577" t="s">
        <v>673</v>
      </c>
      <c r="C5" s="45">
        <f>'Calculatie sheet'!AB86</f>
        <v>-34.603686000000003</v>
      </c>
      <c r="E5" s="577" t="s">
        <v>673</v>
      </c>
      <c r="H5" s="572">
        <f>C5*'Calculatie sheet'!$AB$7</f>
        <v>0</v>
      </c>
      <c r="J5" s="577" t="s">
        <v>673</v>
      </c>
      <c r="K5" s="571">
        <f>(LOOKUP('Calculatie sheet'!$AB$2,'Objectenoverzicht aantallen'!$A:$A,'Objectenoverzicht aantallen'!$C:$C)*'Calculatie sheet'!$AB86+LOOKUP('Calculatie sheet'!$AB$2,'Objectenoverzicht aantallen'!$A:$A,'Objectenoverzicht aantallen'!E:E)*'Calculatie sheet'!$AB86)/1000</f>
        <v>0</v>
      </c>
      <c r="L5" s="571">
        <f>(LOOKUP('Calculatie sheet'!$AB$2,'Objectenoverzicht aantallen'!$A:$A,'Objectenoverzicht aantallen'!$C:$C)*'Calculatie sheet'!$AB86+LOOKUP('Calculatie sheet'!$E$2,'Objectenoverzicht aantallen'!$A:$A,'Objectenoverzicht aantallen'!E:E)*'Calculatie sheet'!$AB86+LOOKUP('Calculatie sheet'!$E$2,'Objectenoverzicht aantallen'!$A:$A,'Objectenoverzicht aantallen'!F:F)*'Calculatie sheet'!$AB86)/1000</f>
        <v>0</v>
      </c>
      <c r="M5" s="571">
        <f>(LOOKUP('Calculatie sheet'!$AB$2,'Objectenoverzicht aantallen'!$A:$A,'Objectenoverzicht aantallen'!$C:$C)*'Calculatie sheet'!$AB86+LOOKUP('Calculatie sheet'!$E$2,'Objectenoverzicht aantallen'!$A:$A,'Objectenoverzicht aantallen'!E:E)*'Calculatie sheet'!$AB86+LOOKUP('Calculatie sheet'!$E$2,'Objectenoverzicht aantallen'!$A:$A,'Objectenoverzicht aantallen'!F:F)*'Calculatie sheet'!$AB86+LOOKUP('Calculatie sheet'!$E$2,'Objectenoverzicht aantallen'!$A:$A,'Objectenoverzicht aantallen'!G:G)*'Calculatie sheet'!$AB86)/1000</f>
        <v>0</v>
      </c>
      <c r="N5" s="571">
        <f>(LOOKUP('Calculatie sheet'!$AB$2,'Objectenoverzicht aantallen'!$A:$A,'Objectenoverzicht aantallen'!$C:$C)*'Calculatie sheet'!$AB86+LOOKUP('Calculatie sheet'!$E$2,'Objectenoverzicht aantallen'!$A:$A,'Objectenoverzicht aantallen'!E:E)*'Calculatie sheet'!$AB86+LOOKUP('Calculatie sheet'!$E$2,'Objectenoverzicht aantallen'!$A:$A,'Objectenoverzicht aantallen'!F:F)*'Calculatie sheet'!$AB86+LOOKUP('Calculatie sheet'!$E$2,'Objectenoverzicht aantallen'!$A:$A,'Objectenoverzicht aantallen'!G:G)*'Calculatie sheet'!$AB86+LOOKUP('Calculatie sheet'!$E$2,'Objectenoverzicht aantallen'!$A:$A,'Objectenoverzicht aantallen'!H:H)*'Calculatie sheet'!$AB86)/1000</f>
        <v>0</v>
      </c>
      <c r="O5" s="571">
        <f>(LOOKUP('Calculatie sheet'!$AB$2,'Objectenoverzicht aantallen'!$A:$A,'Objectenoverzicht aantallen'!$C:$C)*'Calculatie sheet'!$AB86+LOOKUP('Calculatie sheet'!$E$2,'Objectenoverzicht aantallen'!$A:$A,'Objectenoverzicht aantallen'!E:E)*'Calculatie sheet'!$AB86+LOOKUP('Calculatie sheet'!$E$2,'Objectenoverzicht aantallen'!$A:$A,'Objectenoverzicht aantallen'!F:F)*'Calculatie sheet'!$AB86+LOOKUP('Calculatie sheet'!$E$2,'Objectenoverzicht aantallen'!$A:$A,'Objectenoverzicht aantallen'!G:G)*'Calculatie sheet'!$AB86+LOOKUP('Calculatie sheet'!$E$2,'Objectenoverzicht aantallen'!$A:$A,'Objectenoverzicht aantallen'!H:H)*'Calculatie sheet'!$AB86+LOOKUP('Calculatie sheet'!$E$2,'Objectenoverzicht aantallen'!$A:$A,'Objectenoverzicht aantallen'!I:I)*'Calculatie sheet'!$AB86)/1000</f>
        <v>0</v>
      </c>
      <c r="P5" s="571">
        <f>(LOOKUP('Calculatie sheet'!$AB$2,'Objectenoverzicht aantallen'!$A:$A,'Objectenoverzicht aantallen'!$C:$C)*'Calculatie sheet'!$AB86+LOOKUP('Calculatie sheet'!$E$2,'Objectenoverzicht aantallen'!$A:$A,'Objectenoverzicht aantallen'!E:E)*'Calculatie sheet'!$AB86+LOOKUP('Calculatie sheet'!$E$2,'Objectenoverzicht aantallen'!$A:$A,'Objectenoverzicht aantallen'!F:F)*'Calculatie sheet'!$AB86+LOOKUP('Calculatie sheet'!$E$2,'Objectenoverzicht aantallen'!$A:$A,'Objectenoverzicht aantallen'!G:G)*'Calculatie sheet'!$AB86+LOOKUP('Calculatie sheet'!$E$2,'Objectenoverzicht aantallen'!$A:$A,'Objectenoverzicht aantallen'!H:H)*'Calculatie sheet'!$AB86+LOOKUP('Calculatie sheet'!$E$2,'Objectenoverzicht aantallen'!$A:$A,'Objectenoverzicht aantallen'!I:I)*'Calculatie sheet'!$AB86+LOOKUP('Calculatie sheet'!$E$2,'Objectenoverzicht aantallen'!$A:$A,'Objectenoverzicht aantallen'!J:J)*'Calculatie sheet'!$AB86)/1000</f>
        <v>0</v>
      </c>
      <c r="Q5" s="571">
        <f>(LOOKUP('Calculatie sheet'!$AB$2,'Objectenoverzicht aantallen'!$A:$A,'Objectenoverzicht aantallen'!$C:$C)*'Calculatie sheet'!$AB86+LOOKUP('Calculatie sheet'!$E$2,'Objectenoverzicht aantallen'!$A:$A,'Objectenoverzicht aantallen'!E:E)*'Calculatie sheet'!$AB86+LOOKUP('Calculatie sheet'!$E$2,'Objectenoverzicht aantallen'!$A:$A,'Objectenoverzicht aantallen'!F:F)*'Calculatie sheet'!$AB86+LOOKUP('Calculatie sheet'!$E$2,'Objectenoverzicht aantallen'!$A:$A,'Objectenoverzicht aantallen'!G:G)*'Calculatie sheet'!$AB86+LOOKUP('Calculatie sheet'!$E$2,'Objectenoverzicht aantallen'!$A:$A,'Objectenoverzicht aantallen'!H:H)*'Calculatie sheet'!$AB86+LOOKUP('Calculatie sheet'!$E$2,'Objectenoverzicht aantallen'!$A:$A,'Objectenoverzicht aantallen'!I:I)*'Calculatie sheet'!$AB86+LOOKUP('Calculatie sheet'!$E$2,'Objectenoverzicht aantallen'!$A:$A,'Objectenoverzicht aantallen'!J:J)*'Calculatie sheet'!$AB86+LOOKUP('Calculatie sheet'!$E$2,'Objectenoverzicht aantallen'!$A:$A,'Objectenoverzicht aantallen'!K:K)*'Calculatie sheet'!$AB86)/1000</f>
        <v>0</v>
      </c>
      <c r="R5" s="571">
        <f>(LOOKUP('Calculatie sheet'!$AB$2,'Objectenoverzicht aantallen'!$A:$A,'Objectenoverzicht aantallen'!$C:$C)*'Calculatie sheet'!$AB86+LOOKUP('Calculatie sheet'!$E$2,'Objectenoverzicht aantallen'!$A:$A,'Objectenoverzicht aantallen'!E:E)*'Calculatie sheet'!$AB86+LOOKUP('Calculatie sheet'!$E$2,'Objectenoverzicht aantallen'!$A:$A,'Objectenoverzicht aantallen'!F:F)*'Calculatie sheet'!$AB86+LOOKUP('Calculatie sheet'!$E$2,'Objectenoverzicht aantallen'!$A:$A,'Objectenoverzicht aantallen'!G:G)*'Calculatie sheet'!$AB86+LOOKUP('Calculatie sheet'!$E$2,'Objectenoverzicht aantallen'!$A:$A,'Objectenoverzicht aantallen'!H:H)*'Calculatie sheet'!$AB86+LOOKUP('Calculatie sheet'!$E$2,'Objectenoverzicht aantallen'!$A:$A,'Objectenoverzicht aantallen'!I:I)*'Calculatie sheet'!$AB86+LOOKUP('Calculatie sheet'!$E$2,'Objectenoverzicht aantallen'!$A:$A,'Objectenoverzicht aantallen'!J:J)*'Calculatie sheet'!$AB86+LOOKUP('Calculatie sheet'!$E$2,'Objectenoverzicht aantallen'!$A:$A,'Objectenoverzicht aantallen'!K:K)*'Calculatie sheet'!$AB86+LOOKUP('Calculatie sheet'!$E$2,'Objectenoverzicht aantallen'!$A:$A,'Objectenoverzicht aantallen'!L:L)*'Calculatie sheet'!$AB86)/1000</f>
        <v>0</v>
      </c>
      <c r="S5" s="571">
        <f>(LOOKUP('Calculatie sheet'!$AB$2,'Objectenoverzicht aantallen'!$A:$A,'Objectenoverzicht aantallen'!$C:$C)*'Calculatie sheet'!$AB86+LOOKUP('Calculatie sheet'!$E$2,'Objectenoverzicht aantallen'!$A:$A,'Objectenoverzicht aantallen'!E:E)*'Calculatie sheet'!$AB86+LOOKUP('Calculatie sheet'!$E$2,'Objectenoverzicht aantallen'!$A:$A,'Objectenoverzicht aantallen'!F:F)*'Calculatie sheet'!$AB86+LOOKUP('Calculatie sheet'!$E$2,'Objectenoverzicht aantallen'!$A:$A,'Objectenoverzicht aantallen'!G:G)*'Calculatie sheet'!$AB86+LOOKUP('Calculatie sheet'!$E$2,'Objectenoverzicht aantallen'!$A:$A,'Objectenoverzicht aantallen'!H:H)*'Calculatie sheet'!$AB86+LOOKUP('Calculatie sheet'!$E$2,'Objectenoverzicht aantallen'!$A:$A,'Objectenoverzicht aantallen'!I:I)*'Calculatie sheet'!$AB86+LOOKUP('Calculatie sheet'!$E$2,'Objectenoverzicht aantallen'!$A:$A,'Objectenoverzicht aantallen'!J:J)*'Calculatie sheet'!$AB86+LOOKUP('Calculatie sheet'!$E$2,'Objectenoverzicht aantallen'!$A:$A,'Objectenoverzicht aantallen'!K:K)*'Calculatie sheet'!$AB86+LOOKUP('Calculatie sheet'!$E$2,'Objectenoverzicht aantallen'!$A:$A,'Objectenoverzicht aantallen'!L:L)*'Calculatie sheet'!$AB86+LOOKUP('Calculatie sheet'!$E$2,'Objectenoverzicht aantallen'!$A:$A,'Objectenoverzicht aantallen'!M:M)*'Calculatie sheet'!$AB86)/1000</f>
        <v>0</v>
      </c>
      <c r="T5" s="571">
        <f>(LOOKUP('Calculatie sheet'!$AB$2,'Objectenoverzicht aantallen'!$A:$A,'Objectenoverzicht aantallen'!$C:$C)*'Calculatie sheet'!$AB86+LOOKUP('Calculatie sheet'!$E$2,'Objectenoverzicht aantallen'!$A:$A,'Objectenoverzicht aantallen'!E:E)*'Calculatie sheet'!$AB86+LOOKUP('Calculatie sheet'!$E$2,'Objectenoverzicht aantallen'!$A:$A,'Objectenoverzicht aantallen'!F:F)*'Calculatie sheet'!$AB86+LOOKUP('Calculatie sheet'!$E$2,'Objectenoverzicht aantallen'!$A:$A,'Objectenoverzicht aantallen'!G:G)*'Calculatie sheet'!$AB86+LOOKUP('Calculatie sheet'!$E$2,'Objectenoverzicht aantallen'!$A:$A,'Objectenoverzicht aantallen'!H:H)*'Calculatie sheet'!$AB86+LOOKUP('Calculatie sheet'!$E$2,'Objectenoverzicht aantallen'!$A:$A,'Objectenoverzicht aantallen'!I:I)*'Calculatie sheet'!$AB86+LOOKUP('Calculatie sheet'!$E$2,'Objectenoverzicht aantallen'!$A:$A,'Objectenoverzicht aantallen'!J:J)*'Calculatie sheet'!$AB86+LOOKUP('Calculatie sheet'!$E$2,'Objectenoverzicht aantallen'!$A:$A,'Objectenoverzicht aantallen'!K:K)*'Calculatie sheet'!$AB86+LOOKUP('Calculatie sheet'!$E$2,'Objectenoverzicht aantallen'!$A:$A,'Objectenoverzicht aantallen'!L:L)*'Calculatie sheet'!$AB86+LOOKUP('Calculatie sheet'!$E$2,'Objectenoverzicht aantallen'!$A:$A,'Objectenoverzicht aantallen'!M:M)*'Calculatie sheet'!$AB86+LOOKUP('Calculatie sheet'!$E$2,'Objectenoverzicht aantallen'!$A:$A,'Objectenoverzicht aantallen'!N:N)*'Calculatie sheet'!$AB86)/1000</f>
        <v>0</v>
      </c>
      <c r="U5" s="571">
        <f>(LOOKUP('Calculatie sheet'!$AB$2,'Objectenoverzicht aantallen'!$A:$A,'Objectenoverzicht aantallen'!$C:$C)*'Calculatie sheet'!$AB86+LOOKUP('Calculatie sheet'!$E$2,'Objectenoverzicht aantallen'!$A:$A,'Objectenoverzicht aantallen'!E:E)*'Calculatie sheet'!$AB86+LOOKUP('Calculatie sheet'!$E$2,'Objectenoverzicht aantallen'!$A:$A,'Objectenoverzicht aantallen'!F:F)*'Calculatie sheet'!$AB86+LOOKUP('Calculatie sheet'!$E$2,'Objectenoverzicht aantallen'!$A:$A,'Objectenoverzicht aantallen'!G:G)*'Calculatie sheet'!$AB86+LOOKUP('Calculatie sheet'!$E$2,'Objectenoverzicht aantallen'!$A:$A,'Objectenoverzicht aantallen'!H:H)*'Calculatie sheet'!$AB86+LOOKUP('Calculatie sheet'!$E$2,'Objectenoverzicht aantallen'!$A:$A,'Objectenoverzicht aantallen'!I:I)*'Calculatie sheet'!$AB86+LOOKUP('Calculatie sheet'!$E$2,'Objectenoverzicht aantallen'!$A:$A,'Objectenoverzicht aantallen'!J:J)*'Calculatie sheet'!$AB86+LOOKUP('Calculatie sheet'!$E$2,'Objectenoverzicht aantallen'!$A:$A,'Objectenoverzicht aantallen'!K:K)*'Calculatie sheet'!$AB86+LOOKUP('Calculatie sheet'!$E$2,'Objectenoverzicht aantallen'!$A:$A,'Objectenoverzicht aantallen'!L:L)*'Calculatie sheet'!$AB86+LOOKUP('Calculatie sheet'!$E$2,'Objectenoverzicht aantallen'!$A:$A,'Objectenoverzicht aantallen'!M:M)*'Calculatie sheet'!$AB86+LOOKUP('Calculatie sheet'!$E$2,'Objectenoverzicht aantallen'!$A:$A,'Objectenoverzicht aantallen'!N:N)*'Calculatie sheet'!$AB86+LOOKUP('Calculatie sheet'!$E$2,'Objectenoverzicht aantallen'!$A:$A,'Objectenoverzicht aantallen'!O:O)*'Calculatie sheet'!$AB86)/1000</f>
        <v>0</v>
      </c>
      <c r="W5" s="577" t="s">
        <v>673</v>
      </c>
      <c r="X5" s="571">
        <f>(LOOKUP('Calculatie sheet'!$AB$2,'Objectenoverzicht aantallen'!$A:$A,'Objectenoverzicht aantallen'!Q:Q)*'Calculatie sheet'!$AB$86)/1000</f>
        <v>0</v>
      </c>
      <c r="Y5" s="571">
        <f>(LOOKUP('Calculatie sheet'!$AB$2,'Objectenoverzicht aantallen'!$A:$A,'Objectenoverzicht aantallen'!R:R)*'Calculatie sheet'!$AB$86)/1000</f>
        <v>0</v>
      </c>
      <c r="Z5" s="571">
        <f>(LOOKUP('Calculatie sheet'!$AB$2,'Objectenoverzicht aantallen'!$A:$A,'Objectenoverzicht aantallen'!S:S)*'Calculatie sheet'!$AB$86)/1000</f>
        <v>0</v>
      </c>
      <c r="AA5" s="571">
        <f>(LOOKUP('Calculatie sheet'!$AB$2,'Objectenoverzicht aantallen'!$A:$A,'Objectenoverzicht aantallen'!T:T)*'Calculatie sheet'!$AB$86)/1000</f>
        <v>0</v>
      </c>
      <c r="AB5" s="571">
        <f>(LOOKUP('Calculatie sheet'!$AB$2,'Objectenoverzicht aantallen'!$A:$A,'Objectenoverzicht aantallen'!U:U)*'Calculatie sheet'!$AB$86)/1000</f>
        <v>0</v>
      </c>
      <c r="AC5" s="571">
        <f>(LOOKUP('Calculatie sheet'!$AB$2,'Objectenoverzicht aantallen'!$A:$A,'Objectenoverzicht aantallen'!V:V)*'Calculatie sheet'!$AB$86)/1000</f>
        <v>0</v>
      </c>
      <c r="AD5" s="571">
        <f>(LOOKUP('Calculatie sheet'!$AB$2,'Objectenoverzicht aantallen'!$A:$A,'Objectenoverzicht aantallen'!W:W)*'Calculatie sheet'!$AB$86)/1000</f>
        <v>0</v>
      </c>
      <c r="AE5" s="571">
        <f>(LOOKUP('Calculatie sheet'!$AB$2,'Objectenoverzicht aantallen'!$A:$A,'Objectenoverzicht aantallen'!X:X)*'Calculatie sheet'!$AB$86)/1000</f>
        <v>0</v>
      </c>
      <c r="AF5" s="571">
        <f>(LOOKUP('Calculatie sheet'!$AB$2,'Objectenoverzicht aantallen'!$A:$A,'Objectenoverzicht aantallen'!AA:AA)*'Calculatie sheet'!$AB$86)/1000</f>
        <v>0</v>
      </c>
      <c r="AG5" s="571">
        <f>(LOOKUP('Calculatie sheet'!$AB$2,'Objectenoverzicht aantallen'!$A:$A,'Objectenoverzicht aantallen'!Z:Z)*'Calculatie sheet'!$AB$86)/1000</f>
        <v>0</v>
      </c>
      <c r="AH5" s="571">
        <f>(LOOKUP('Calculatie sheet'!$AB$2,'Objectenoverzicht aantallen'!$A:$A,'Objectenoverzicht aantallen'!AA:AA)*'Calculatie sheet'!$AB$86)/1000</f>
        <v>0</v>
      </c>
    </row>
  </sheetData>
  <pageMargins left="0.7" right="0.7" top="0.75" bottom="0.75" header="0.3" footer="0.3"/>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37CF6-06C2-CE4E-83D3-E136716E12E4}">
  <dimension ref="A1:AH5"/>
  <sheetViews>
    <sheetView topLeftCell="F1" workbookViewId="0">
      <selection activeCell="W2" sqref="W2:W5"/>
    </sheetView>
  </sheetViews>
  <sheetFormatPr baseColWidth="10" defaultRowHeight="16" x14ac:dyDescent="0.2"/>
  <cols>
    <col min="1" max="1" width="11.83203125" bestFit="1" customWidth="1"/>
  </cols>
  <sheetData>
    <row r="1" spans="1:34" x14ac:dyDescent="0.2">
      <c r="A1" s="149" t="str">
        <f>'Calculatie sheet'!AC3</f>
        <v>Dwarsliggers</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sheet'!AC83</f>
        <v>21.296150000000001</v>
      </c>
      <c r="E2" s="758" t="s">
        <v>965</v>
      </c>
      <c r="H2" s="572">
        <f>C2*'Calculatie sheet'!$AC$7</f>
        <v>0</v>
      </c>
      <c r="J2" s="758" t="s">
        <v>965</v>
      </c>
      <c r="K2" s="571">
        <f>(LOOKUP('Calculatie sheet'!$AC$2,'Objectenoverzicht aantallen'!$A:$A,'Objectenoverzicht aantallen'!$C:$C)*'Calculatie sheet'!$AC83+LOOKUP('Calculatie sheet'!$E$2,'Objectenoverzicht aantallen'!$A:$A,'Objectenoverzicht aantallen'!E:E)*'Calculatie sheet'!$AC83)/1000</f>
        <v>0</v>
      </c>
      <c r="L2" s="571">
        <f>(LOOKUP('Calculatie sheet'!$AC$2,'Objectenoverzicht aantallen'!$A:$A,'Objectenoverzicht aantallen'!$C:$C)*'Calculatie sheet'!$AC83+LOOKUP('Calculatie sheet'!$E$2,'Objectenoverzicht aantallen'!$A:$A,'Objectenoverzicht aantallen'!E:E)*'Calculatie sheet'!$AC83+LOOKUP('Calculatie sheet'!$E$2,'Objectenoverzicht aantallen'!$A:$A,'Objectenoverzicht aantallen'!F:F)*'Calculatie sheet'!$AC83)/1000</f>
        <v>0</v>
      </c>
      <c r="M2" s="571">
        <f>(LOOKUP('Calculatie sheet'!$AC$2,'Objectenoverzicht aantallen'!$A:$A,'Objectenoverzicht aantallen'!$C:$C)*'Calculatie sheet'!$AC83+LOOKUP('Calculatie sheet'!$E$2,'Objectenoverzicht aantallen'!$A:$A,'Objectenoverzicht aantallen'!E:E)*'Calculatie sheet'!$AC83+LOOKUP('Calculatie sheet'!$E$2,'Objectenoverzicht aantallen'!$A:$A,'Objectenoverzicht aantallen'!F:F)*'Calculatie sheet'!$AC83+LOOKUP('Calculatie sheet'!$E$2,'Objectenoverzicht aantallen'!$A:$A,'Objectenoverzicht aantallen'!G:G)*'Calculatie sheet'!$AC83)/1000</f>
        <v>0</v>
      </c>
      <c r="N2" s="571">
        <f>(LOOKUP('Calculatie sheet'!$AC$2,'Objectenoverzicht aantallen'!$A:$A,'Objectenoverzicht aantallen'!$C:$C)*'Calculatie sheet'!$AC83+LOOKUP('Calculatie sheet'!$E$2,'Objectenoverzicht aantallen'!$A:$A,'Objectenoverzicht aantallen'!E:E)*'Calculatie sheet'!$AC83+LOOKUP('Calculatie sheet'!$E$2,'Objectenoverzicht aantallen'!$A:$A,'Objectenoverzicht aantallen'!F:F)*'Calculatie sheet'!$AC83+LOOKUP('Calculatie sheet'!$E$2,'Objectenoverzicht aantallen'!$A:$A,'Objectenoverzicht aantallen'!G:G)*'Calculatie sheet'!$AC83+LOOKUP('Calculatie sheet'!$E$2,'Objectenoverzicht aantallen'!$A:$A,'Objectenoverzicht aantallen'!H:H)*'Calculatie sheet'!$AC83)/1000</f>
        <v>0</v>
      </c>
      <c r="O2" s="571">
        <f>(LOOKUP('Calculatie sheet'!$AC$2,'Objectenoverzicht aantallen'!$A:$A,'Objectenoverzicht aantallen'!$C:$C)*'Calculatie sheet'!$AC83+LOOKUP('Calculatie sheet'!$E$2,'Objectenoverzicht aantallen'!$A:$A,'Objectenoverzicht aantallen'!E:E)*'Calculatie sheet'!$AC83+LOOKUP('Calculatie sheet'!$E$2,'Objectenoverzicht aantallen'!$A:$A,'Objectenoverzicht aantallen'!F:F)*'Calculatie sheet'!$AC83+LOOKUP('Calculatie sheet'!$E$2,'Objectenoverzicht aantallen'!$A:$A,'Objectenoverzicht aantallen'!G:G)*'Calculatie sheet'!$AC83+LOOKUP('Calculatie sheet'!$E$2,'Objectenoverzicht aantallen'!$A:$A,'Objectenoverzicht aantallen'!H:H)*'Calculatie sheet'!$AC83+LOOKUP('Calculatie sheet'!$E$2,'Objectenoverzicht aantallen'!$A:$A,'Objectenoverzicht aantallen'!I:I)*'Calculatie sheet'!$AC83)/1000</f>
        <v>0</v>
      </c>
      <c r="P2" s="571">
        <f>(LOOKUP('Calculatie sheet'!$AC$2,'Objectenoverzicht aantallen'!$A:$A,'Objectenoverzicht aantallen'!$C:$C)*'Calculatie sheet'!$AC83+LOOKUP('Calculatie sheet'!$E$2,'Objectenoverzicht aantallen'!$A:$A,'Objectenoverzicht aantallen'!E:E)*'Calculatie sheet'!$AC83+LOOKUP('Calculatie sheet'!$E$2,'Objectenoverzicht aantallen'!$A:$A,'Objectenoverzicht aantallen'!F:F)*'Calculatie sheet'!$AC83+LOOKUP('Calculatie sheet'!$E$2,'Objectenoverzicht aantallen'!$A:$A,'Objectenoverzicht aantallen'!G:G)*'Calculatie sheet'!$AC83+LOOKUP('Calculatie sheet'!$E$2,'Objectenoverzicht aantallen'!$A:$A,'Objectenoverzicht aantallen'!H:H)*'Calculatie sheet'!$AC83+LOOKUP('Calculatie sheet'!$E$2,'Objectenoverzicht aantallen'!$A:$A,'Objectenoverzicht aantallen'!I:I)*'Calculatie sheet'!$AC83+LOOKUP('Calculatie sheet'!$E$2,'Objectenoverzicht aantallen'!$A:$A,'Objectenoverzicht aantallen'!J:J)*'Calculatie sheet'!$AC83)/1000</f>
        <v>0</v>
      </c>
      <c r="Q2" s="571">
        <f>(LOOKUP('Calculatie sheet'!$AC$2,'Objectenoverzicht aantallen'!$A:$A,'Objectenoverzicht aantallen'!$C:$C)*'Calculatie sheet'!$AC83+LOOKUP('Calculatie sheet'!$E$2,'Objectenoverzicht aantallen'!$A:$A,'Objectenoverzicht aantallen'!E:E)*'Calculatie sheet'!$AC83+LOOKUP('Calculatie sheet'!$E$2,'Objectenoverzicht aantallen'!$A:$A,'Objectenoverzicht aantallen'!F:F)*'Calculatie sheet'!$AC83+LOOKUP('Calculatie sheet'!$E$2,'Objectenoverzicht aantallen'!$A:$A,'Objectenoverzicht aantallen'!G:G)*'Calculatie sheet'!$AC83+LOOKUP('Calculatie sheet'!$E$2,'Objectenoverzicht aantallen'!$A:$A,'Objectenoverzicht aantallen'!H:H)*'Calculatie sheet'!$AC83+LOOKUP('Calculatie sheet'!$E$2,'Objectenoverzicht aantallen'!$A:$A,'Objectenoverzicht aantallen'!I:I)*'Calculatie sheet'!$AC83+LOOKUP('Calculatie sheet'!$E$2,'Objectenoverzicht aantallen'!$A:$A,'Objectenoverzicht aantallen'!J:J)*'Calculatie sheet'!$AC83+LOOKUP('Calculatie sheet'!$E$2,'Objectenoverzicht aantallen'!$A:$A,'Objectenoverzicht aantallen'!K:K)*'Calculatie sheet'!$AC83)/1000</f>
        <v>0</v>
      </c>
      <c r="R2" s="571">
        <f>(LOOKUP('Calculatie sheet'!$AC$2,'Objectenoverzicht aantallen'!$A:$A,'Objectenoverzicht aantallen'!$C:$C)*'Calculatie sheet'!$AC83+LOOKUP('Calculatie sheet'!$E$2,'Objectenoverzicht aantallen'!$A:$A,'Objectenoverzicht aantallen'!E:E)*'Calculatie sheet'!$AC83+LOOKUP('Calculatie sheet'!$E$2,'Objectenoverzicht aantallen'!$A:$A,'Objectenoverzicht aantallen'!F:F)*'Calculatie sheet'!$AC83+LOOKUP('Calculatie sheet'!$E$2,'Objectenoverzicht aantallen'!$A:$A,'Objectenoverzicht aantallen'!G:G)*'Calculatie sheet'!$AC83+LOOKUP('Calculatie sheet'!$E$2,'Objectenoverzicht aantallen'!$A:$A,'Objectenoverzicht aantallen'!H:H)*'Calculatie sheet'!$AC83+LOOKUP('Calculatie sheet'!$E$2,'Objectenoverzicht aantallen'!$A:$A,'Objectenoverzicht aantallen'!I:I)*'Calculatie sheet'!$AC83+LOOKUP('Calculatie sheet'!$E$2,'Objectenoverzicht aantallen'!$A:$A,'Objectenoverzicht aantallen'!J:J)*'Calculatie sheet'!$AC83+LOOKUP('Calculatie sheet'!$E$2,'Objectenoverzicht aantallen'!$A:$A,'Objectenoverzicht aantallen'!K:K)*'Calculatie sheet'!$AC83+LOOKUP('Calculatie sheet'!$E$2,'Objectenoverzicht aantallen'!$A:$A,'Objectenoverzicht aantallen'!L:L)*'Calculatie sheet'!$AC83)/1000</f>
        <v>0</v>
      </c>
      <c r="S2" s="571">
        <f>(LOOKUP('Calculatie sheet'!$AC$2,'Objectenoverzicht aantallen'!$A:$A,'Objectenoverzicht aantallen'!$C:$C)*'Calculatie sheet'!$AC83+LOOKUP('Calculatie sheet'!$E$2,'Objectenoverzicht aantallen'!$A:$A,'Objectenoverzicht aantallen'!E:E)*'Calculatie sheet'!$AC83+LOOKUP('Calculatie sheet'!$E$2,'Objectenoverzicht aantallen'!$A:$A,'Objectenoverzicht aantallen'!F:F)*'Calculatie sheet'!$AC83+LOOKUP('Calculatie sheet'!$E$2,'Objectenoverzicht aantallen'!$A:$A,'Objectenoverzicht aantallen'!G:G)*'Calculatie sheet'!$AC83+LOOKUP('Calculatie sheet'!$E$2,'Objectenoverzicht aantallen'!$A:$A,'Objectenoverzicht aantallen'!H:H)*'Calculatie sheet'!$AC83+LOOKUP('Calculatie sheet'!$E$2,'Objectenoverzicht aantallen'!$A:$A,'Objectenoverzicht aantallen'!I:I)*'Calculatie sheet'!$AC83+LOOKUP('Calculatie sheet'!$E$2,'Objectenoverzicht aantallen'!$A:$A,'Objectenoverzicht aantallen'!J:J)*'Calculatie sheet'!$AC83+LOOKUP('Calculatie sheet'!$E$2,'Objectenoverzicht aantallen'!$A:$A,'Objectenoverzicht aantallen'!K:K)*'Calculatie sheet'!$AC83+LOOKUP('Calculatie sheet'!$E$2,'Objectenoverzicht aantallen'!$A:$A,'Objectenoverzicht aantallen'!L:L)*'Calculatie sheet'!$AC83+LOOKUP('Calculatie sheet'!$E$2,'Objectenoverzicht aantallen'!$A:$A,'Objectenoverzicht aantallen'!M:M)*'Calculatie sheet'!$AC83)/1000</f>
        <v>0</v>
      </c>
      <c r="T2" s="571">
        <f>(LOOKUP('Calculatie sheet'!$AC$2,'Objectenoverzicht aantallen'!$A:$A,'Objectenoverzicht aantallen'!$C:$C)*'Calculatie sheet'!$AC83+LOOKUP('Calculatie sheet'!$E$2,'Objectenoverzicht aantallen'!$A:$A,'Objectenoverzicht aantallen'!E:E)*'Calculatie sheet'!$AC83+LOOKUP('Calculatie sheet'!$E$2,'Objectenoverzicht aantallen'!$A:$A,'Objectenoverzicht aantallen'!F:F)*'Calculatie sheet'!$AC83+LOOKUP('Calculatie sheet'!$E$2,'Objectenoverzicht aantallen'!$A:$A,'Objectenoverzicht aantallen'!G:G)*'Calculatie sheet'!$AC83+LOOKUP('Calculatie sheet'!$E$2,'Objectenoverzicht aantallen'!$A:$A,'Objectenoverzicht aantallen'!H:H)*'Calculatie sheet'!$AC83+LOOKUP('Calculatie sheet'!$E$2,'Objectenoverzicht aantallen'!$A:$A,'Objectenoverzicht aantallen'!I:I)*'Calculatie sheet'!$AC83+LOOKUP('Calculatie sheet'!$E$2,'Objectenoverzicht aantallen'!$A:$A,'Objectenoverzicht aantallen'!J:J)*'Calculatie sheet'!$AC83+LOOKUP('Calculatie sheet'!$E$2,'Objectenoverzicht aantallen'!$A:$A,'Objectenoverzicht aantallen'!K:K)*'Calculatie sheet'!$AC83+LOOKUP('Calculatie sheet'!$E$2,'Objectenoverzicht aantallen'!$A:$A,'Objectenoverzicht aantallen'!L:L)*'Calculatie sheet'!$AC83+LOOKUP('Calculatie sheet'!$E$2,'Objectenoverzicht aantallen'!$A:$A,'Objectenoverzicht aantallen'!M:M)*'Calculatie sheet'!$AC83+LOOKUP('Calculatie sheet'!$E$2,'Objectenoverzicht aantallen'!$A:$A,'Objectenoverzicht aantallen'!N:N)*'Calculatie sheet'!$AC83)/1000</f>
        <v>0</v>
      </c>
      <c r="U2" s="571">
        <f>(LOOKUP('Calculatie sheet'!$AC$2,'Objectenoverzicht aantallen'!$A:$A,'Objectenoverzicht aantallen'!$C:$C)*'Calculatie sheet'!$AC83+LOOKUP('Calculatie sheet'!$E$2,'Objectenoverzicht aantallen'!$A:$A,'Objectenoverzicht aantallen'!E:E)*'Calculatie sheet'!$AC83+LOOKUP('Calculatie sheet'!$E$2,'Objectenoverzicht aantallen'!$A:$A,'Objectenoverzicht aantallen'!F:F)*'Calculatie sheet'!$AC83+LOOKUP('Calculatie sheet'!$E$2,'Objectenoverzicht aantallen'!$A:$A,'Objectenoverzicht aantallen'!G:G)*'Calculatie sheet'!$AC83+LOOKUP('Calculatie sheet'!$E$2,'Objectenoverzicht aantallen'!$A:$A,'Objectenoverzicht aantallen'!H:H)*'Calculatie sheet'!$AC83+LOOKUP('Calculatie sheet'!$E$2,'Objectenoverzicht aantallen'!$A:$A,'Objectenoverzicht aantallen'!I:I)*'Calculatie sheet'!$AC83+LOOKUP('Calculatie sheet'!$E$2,'Objectenoverzicht aantallen'!$A:$A,'Objectenoverzicht aantallen'!J:J)*'Calculatie sheet'!$AC83+LOOKUP('Calculatie sheet'!$E$2,'Objectenoverzicht aantallen'!$A:$A,'Objectenoverzicht aantallen'!K:K)*'Calculatie sheet'!$AC83+LOOKUP('Calculatie sheet'!$E$2,'Objectenoverzicht aantallen'!$A:$A,'Objectenoverzicht aantallen'!L:L)*'Calculatie sheet'!$AC83+LOOKUP('Calculatie sheet'!$E$2,'Objectenoverzicht aantallen'!$A:$A,'Objectenoverzicht aantallen'!M:M)*'Calculatie sheet'!$AC83+LOOKUP('Calculatie sheet'!$E$2,'Objectenoverzicht aantallen'!$A:$A,'Objectenoverzicht aantallen'!N:N)*'Calculatie sheet'!$AC83+LOOKUP('Calculatie sheet'!$E$2,'Objectenoverzicht aantallen'!$A:$A,'Objectenoverzicht aantallen'!O:O)*'Calculatie sheet'!$AC83)/1000</f>
        <v>0</v>
      </c>
      <c r="W2" s="758" t="s">
        <v>965</v>
      </c>
      <c r="X2" s="571">
        <f>(LOOKUP('Calculatie sheet'!$AC$2,'Objectenoverzicht aantallen'!$A:$A,'Objectenoverzicht aantallen'!E:E)*'Calculatie sheet'!$AC$83)/1000</f>
        <v>0</v>
      </c>
      <c r="Y2" s="571">
        <f>(LOOKUP('Calculatie sheet'!$AC$2,'Objectenoverzicht aantallen'!$A:$A,'Objectenoverzicht aantallen'!F:F)*'Calculatie sheet'!$AC$83)/1000</f>
        <v>0</v>
      </c>
      <c r="Z2" s="571">
        <f>(LOOKUP('Calculatie sheet'!$AC$2,'Objectenoverzicht aantallen'!$A:$A,'Objectenoverzicht aantallen'!G:G)*'Calculatie sheet'!$AC$83)/1000</f>
        <v>0</v>
      </c>
      <c r="AA2" s="571">
        <f>(LOOKUP('Calculatie sheet'!$AC$2,'Objectenoverzicht aantallen'!$A:$A,'Objectenoverzicht aantallen'!H:H)*'Calculatie sheet'!$AC$83)/1000</f>
        <v>0</v>
      </c>
      <c r="AB2" s="571">
        <f>(LOOKUP('Calculatie sheet'!$AC$2,'Objectenoverzicht aantallen'!$A:$A,'Objectenoverzicht aantallen'!I:I)*'Calculatie sheet'!$AC$83)/1000</f>
        <v>0</v>
      </c>
      <c r="AC2" s="571">
        <f>(LOOKUP('Calculatie sheet'!$AC$2,'Objectenoverzicht aantallen'!$A:$A,'Objectenoverzicht aantallen'!J:J)*'Calculatie sheet'!$AC$83)/1000</f>
        <v>0</v>
      </c>
      <c r="AD2" s="571">
        <f>(LOOKUP('Calculatie sheet'!$AC$2,'Objectenoverzicht aantallen'!$A:$A,'Objectenoverzicht aantallen'!K:K)*'Calculatie sheet'!$AC$83)/1000</f>
        <v>0</v>
      </c>
      <c r="AE2" s="571">
        <f>(LOOKUP('Calculatie sheet'!$AC$2,'Objectenoverzicht aantallen'!$A:$A,'Objectenoverzicht aantallen'!L:L)*'Calculatie sheet'!$AC$83)/1000</f>
        <v>0</v>
      </c>
      <c r="AF2" s="571">
        <f>(LOOKUP('Calculatie sheet'!$AC$2,'Objectenoverzicht aantallen'!$A:$A,'Objectenoverzicht aantallen'!M:M)*'Calculatie sheet'!$AC$83)/1000</f>
        <v>0</v>
      </c>
      <c r="AG2" s="571">
        <f>(LOOKUP('Calculatie sheet'!$AC$2,'Objectenoverzicht aantallen'!$A:$A,'Objectenoverzicht aantallen'!N:N)*'Calculatie sheet'!$AC$83)/1000</f>
        <v>0</v>
      </c>
      <c r="AH2" s="571">
        <f>(LOOKUP('Calculatie sheet'!$AC$2,'Objectenoverzicht aantallen'!$A:$A,'Objectenoverzicht aantallen'!O:O)*'Calculatie sheet'!$AC$83)/1000</f>
        <v>0</v>
      </c>
    </row>
    <row r="3" spans="1:34" x14ac:dyDescent="0.2">
      <c r="A3" s="31"/>
      <c r="B3" s="759" t="s">
        <v>966</v>
      </c>
      <c r="C3" s="45">
        <f>'Calculatie sheet'!AC84</f>
        <v>1.120850000000001</v>
      </c>
      <c r="E3" s="759" t="s">
        <v>966</v>
      </c>
      <c r="G3" s="31"/>
      <c r="H3" s="572">
        <f>C3*'Calculatie sheet'!$AC$7</f>
        <v>0</v>
      </c>
      <c r="J3" s="759" t="s">
        <v>966</v>
      </c>
      <c r="K3" s="571">
        <f>(LOOKUP('Calculatie sheet'!$AC$2,'Objectenoverzicht aantallen'!$A:$A,'Objectenoverzicht aantallen'!$C:$C)*'Calculatie sheet'!$AC84+LOOKUP('Calculatie sheet'!$AC$2,'Objectenoverzicht aantallen'!$A:$A,'Objectenoverzicht aantallen'!E:E)*'Calculatie sheet'!$AC84)/1000</f>
        <v>0</v>
      </c>
      <c r="L3" s="571">
        <f>(LOOKUP('Calculatie sheet'!$AC$2,'Objectenoverzicht aantallen'!$A:$A,'Objectenoverzicht aantallen'!$C:$C)*'Calculatie sheet'!$AC84+LOOKUP('Calculatie sheet'!$E$2,'Objectenoverzicht aantallen'!$A:$A,'Objectenoverzicht aantallen'!E:E)*'Calculatie sheet'!$AC84+LOOKUP('Calculatie sheet'!$E$2,'Objectenoverzicht aantallen'!$A:$A,'Objectenoverzicht aantallen'!F:F)*'Calculatie sheet'!$AC84)/1000</f>
        <v>0</v>
      </c>
      <c r="M3" s="571">
        <f>(LOOKUP('Calculatie sheet'!$AC$2,'Objectenoverzicht aantallen'!$A:$A,'Objectenoverzicht aantallen'!$C:$C)*'Calculatie sheet'!$AC84+LOOKUP('Calculatie sheet'!$E$2,'Objectenoverzicht aantallen'!$A:$A,'Objectenoverzicht aantallen'!E:E)*'Calculatie sheet'!$AC84+LOOKUP('Calculatie sheet'!$E$2,'Objectenoverzicht aantallen'!$A:$A,'Objectenoverzicht aantallen'!F:F)*'Calculatie sheet'!$AC84+LOOKUP('Calculatie sheet'!$E$2,'Objectenoverzicht aantallen'!$A:$A,'Objectenoverzicht aantallen'!G:G)*'Calculatie sheet'!$AC84)/1000</f>
        <v>0</v>
      </c>
      <c r="N3" s="571">
        <f>(LOOKUP('Calculatie sheet'!$AC$2,'Objectenoverzicht aantallen'!$A:$A,'Objectenoverzicht aantallen'!$C:$C)*'Calculatie sheet'!$AC84+LOOKUP('Calculatie sheet'!$E$2,'Objectenoverzicht aantallen'!$A:$A,'Objectenoverzicht aantallen'!E:E)*'Calculatie sheet'!$AC84+LOOKUP('Calculatie sheet'!$E$2,'Objectenoverzicht aantallen'!$A:$A,'Objectenoverzicht aantallen'!F:F)*'Calculatie sheet'!$AC84+LOOKUP('Calculatie sheet'!$E$2,'Objectenoverzicht aantallen'!$A:$A,'Objectenoverzicht aantallen'!G:G)*'Calculatie sheet'!$AC84+LOOKUP('Calculatie sheet'!$E$2,'Objectenoverzicht aantallen'!$A:$A,'Objectenoverzicht aantallen'!H:H)*'Calculatie sheet'!$AC84)/1000</f>
        <v>0</v>
      </c>
      <c r="O3" s="571">
        <f>(LOOKUP('Calculatie sheet'!$AC$2,'Objectenoverzicht aantallen'!$A:$A,'Objectenoverzicht aantallen'!$C:$C)*'Calculatie sheet'!$AC84+LOOKUP('Calculatie sheet'!$E$2,'Objectenoverzicht aantallen'!$A:$A,'Objectenoverzicht aantallen'!E:E)*'Calculatie sheet'!$AC84+LOOKUP('Calculatie sheet'!$E$2,'Objectenoverzicht aantallen'!$A:$A,'Objectenoverzicht aantallen'!F:F)*'Calculatie sheet'!$AC84+LOOKUP('Calculatie sheet'!$E$2,'Objectenoverzicht aantallen'!$A:$A,'Objectenoverzicht aantallen'!G:G)*'Calculatie sheet'!$AC84+LOOKUP('Calculatie sheet'!$E$2,'Objectenoverzicht aantallen'!$A:$A,'Objectenoverzicht aantallen'!H:H)*'Calculatie sheet'!$AC84+LOOKUP('Calculatie sheet'!$E$2,'Objectenoverzicht aantallen'!$A:$A,'Objectenoverzicht aantallen'!I:I)*'Calculatie sheet'!$AC84)/1000</f>
        <v>0</v>
      </c>
      <c r="P3" s="571">
        <f>(LOOKUP('Calculatie sheet'!$AC$2,'Objectenoverzicht aantallen'!$A:$A,'Objectenoverzicht aantallen'!$C:$C)*'Calculatie sheet'!$AC84+LOOKUP('Calculatie sheet'!$E$2,'Objectenoverzicht aantallen'!$A:$A,'Objectenoverzicht aantallen'!E:E)*'Calculatie sheet'!$AC84+LOOKUP('Calculatie sheet'!$E$2,'Objectenoverzicht aantallen'!$A:$A,'Objectenoverzicht aantallen'!F:F)*'Calculatie sheet'!$AC84+LOOKUP('Calculatie sheet'!$E$2,'Objectenoverzicht aantallen'!$A:$A,'Objectenoverzicht aantallen'!G:G)*'Calculatie sheet'!$AC84+LOOKUP('Calculatie sheet'!$E$2,'Objectenoverzicht aantallen'!$A:$A,'Objectenoverzicht aantallen'!H:H)*'Calculatie sheet'!$AC84+LOOKUP('Calculatie sheet'!$E$2,'Objectenoverzicht aantallen'!$A:$A,'Objectenoverzicht aantallen'!I:I)*'Calculatie sheet'!$AC84+LOOKUP('Calculatie sheet'!$E$2,'Objectenoverzicht aantallen'!$A:$A,'Objectenoverzicht aantallen'!J:J)*'Calculatie sheet'!$AC84)/1000</f>
        <v>0</v>
      </c>
      <c r="Q3" s="571">
        <f>(LOOKUP('Calculatie sheet'!$AC$2,'Objectenoverzicht aantallen'!$A:$A,'Objectenoverzicht aantallen'!$C:$C)*'Calculatie sheet'!$AC84+LOOKUP('Calculatie sheet'!$E$2,'Objectenoverzicht aantallen'!$A:$A,'Objectenoverzicht aantallen'!E:E)*'Calculatie sheet'!$AC84+LOOKUP('Calculatie sheet'!$E$2,'Objectenoverzicht aantallen'!$A:$A,'Objectenoverzicht aantallen'!F:F)*'Calculatie sheet'!$AC84+LOOKUP('Calculatie sheet'!$E$2,'Objectenoverzicht aantallen'!$A:$A,'Objectenoverzicht aantallen'!G:G)*'Calculatie sheet'!$AC84+LOOKUP('Calculatie sheet'!$E$2,'Objectenoverzicht aantallen'!$A:$A,'Objectenoverzicht aantallen'!H:H)*'Calculatie sheet'!$AC84+LOOKUP('Calculatie sheet'!$E$2,'Objectenoverzicht aantallen'!$A:$A,'Objectenoverzicht aantallen'!I:I)*'Calculatie sheet'!$AC84+LOOKUP('Calculatie sheet'!$E$2,'Objectenoverzicht aantallen'!$A:$A,'Objectenoverzicht aantallen'!J:J)*'Calculatie sheet'!$AC84+LOOKUP('Calculatie sheet'!$E$2,'Objectenoverzicht aantallen'!$A:$A,'Objectenoverzicht aantallen'!K:K)*'Calculatie sheet'!$AC84)/1000</f>
        <v>0</v>
      </c>
      <c r="R3" s="571">
        <f>(LOOKUP('Calculatie sheet'!$AC$2,'Objectenoverzicht aantallen'!$A:$A,'Objectenoverzicht aantallen'!$C:$C)*'Calculatie sheet'!$AC84+LOOKUP('Calculatie sheet'!$E$2,'Objectenoverzicht aantallen'!$A:$A,'Objectenoverzicht aantallen'!E:E)*'Calculatie sheet'!$AC84+LOOKUP('Calculatie sheet'!$E$2,'Objectenoverzicht aantallen'!$A:$A,'Objectenoverzicht aantallen'!F:F)*'Calculatie sheet'!$AC84+LOOKUP('Calculatie sheet'!$E$2,'Objectenoverzicht aantallen'!$A:$A,'Objectenoverzicht aantallen'!G:G)*'Calculatie sheet'!$AC84+LOOKUP('Calculatie sheet'!$E$2,'Objectenoverzicht aantallen'!$A:$A,'Objectenoverzicht aantallen'!H:H)*'Calculatie sheet'!$AC84+LOOKUP('Calculatie sheet'!$E$2,'Objectenoverzicht aantallen'!$A:$A,'Objectenoverzicht aantallen'!I:I)*'Calculatie sheet'!$AC84+LOOKUP('Calculatie sheet'!$E$2,'Objectenoverzicht aantallen'!$A:$A,'Objectenoverzicht aantallen'!J:J)*'Calculatie sheet'!$AC84+LOOKUP('Calculatie sheet'!$E$2,'Objectenoverzicht aantallen'!$A:$A,'Objectenoverzicht aantallen'!K:K)*'Calculatie sheet'!$AC84+LOOKUP('Calculatie sheet'!$E$2,'Objectenoverzicht aantallen'!$A:$A,'Objectenoverzicht aantallen'!L:L)*'Calculatie sheet'!$AC84)/1000</f>
        <v>0</v>
      </c>
      <c r="S3" s="571">
        <f>(LOOKUP('Calculatie sheet'!$AC$2,'Objectenoverzicht aantallen'!$A:$A,'Objectenoverzicht aantallen'!$C:$C)*'Calculatie sheet'!$AC84+LOOKUP('Calculatie sheet'!$E$2,'Objectenoverzicht aantallen'!$A:$A,'Objectenoverzicht aantallen'!E:E)*'Calculatie sheet'!$AC84+LOOKUP('Calculatie sheet'!$E$2,'Objectenoverzicht aantallen'!$A:$A,'Objectenoverzicht aantallen'!F:F)*'Calculatie sheet'!$AC84+LOOKUP('Calculatie sheet'!$E$2,'Objectenoverzicht aantallen'!$A:$A,'Objectenoverzicht aantallen'!G:G)*'Calculatie sheet'!$AC84+LOOKUP('Calculatie sheet'!$E$2,'Objectenoverzicht aantallen'!$A:$A,'Objectenoverzicht aantallen'!H:H)*'Calculatie sheet'!$AC84+LOOKUP('Calculatie sheet'!$E$2,'Objectenoverzicht aantallen'!$A:$A,'Objectenoverzicht aantallen'!I:I)*'Calculatie sheet'!$AC84+LOOKUP('Calculatie sheet'!$E$2,'Objectenoverzicht aantallen'!$A:$A,'Objectenoverzicht aantallen'!J:J)*'Calculatie sheet'!$AC84+LOOKUP('Calculatie sheet'!$E$2,'Objectenoverzicht aantallen'!$A:$A,'Objectenoverzicht aantallen'!K:K)*'Calculatie sheet'!$AC84+LOOKUP('Calculatie sheet'!$E$2,'Objectenoverzicht aantallen'!$A:$A,'Objectenoverzicht aantallen'!L:L)*'Calculatie sheet'!$AC84+LOOKUP('Calculatie sheet'!$E$2,'Objectenoverzicht aantallen'!$A:$A,'Objectenoverzicht aantallen'!M:M)*'Calculatie sheet'!$AC84)/1000</f>
        <v>0</v>
      </c>
      <c r="T3" s="571">
        <f>(LOOKUP('Calculatie sheet'!$AC$2,'Objectenoverzicht aantallen'!$A:$A,'Objectenoverzicht aantallen'!$C:$C)*'Calculatie sheet'!$AC84+LOOKUP('Calculatie sheet'!$E$2,'Objectenoverzicht aantallen'!$A:$A,'Objectenoverzicht aantallen'!E:E)*'Calculatie sheet'!$AC84+LOOKUP('Calculatie sheet'!$E$2,'Objectenoverzicht aantallen'!$A:$A,'Objectenoverzicht aantallen'!F:F)*'Calculatie sheet'!$AC84+LOOKUP('Calculatie sheet'!$E$2,'Objectenoverzicht aantallen'!$A:$A,'Objectenoverzicht aantallen'!G:G)*'Calculatie sheet'!$AC84+LOOKUP('Calculatie sheet'!$E$2,'Objectenoverzicht aantallen'!$A:$A,'Objectenoverzicht aantallen'!H:H)*'Calculatie sheet'!$AC84+LOOKUP('Calculatie sheet'!$E$2,'Objectenoverzicht aantallen'!$A:$A,'Objectenoverzicht aantallen'!I:I)*'Calculatie sheet'!$AC84+LOOKUP('Calculatie sheet'!$E$2,'Objectenoverzicht aantallen'!$A:$A,'Objectenoverzicht aantallen'!J:J)*'Calculatie sheet'!$AC84+LOOKUP('Calculatie sheet'!$E$2,'Objectenoverzicht aantallen'!$A:$A,'Objectenoverzicht aantallen'!K:K)*'Calculatie sheet'!$AC84+LOOKUP('Calculatie sheet'!$E$2,'Objectenoverzicht aantallen'!$A:$A,'Objectenoverzicht aantallen'!L:L)*'Calculatie sheet'!$AC84+LOOKUP('Calculatie sheet'!$E$2,'Objectenoverzicht aantallen'!$A:$A,'Objectenoverzicht aantallen'!M:M)*'Calculatie sheet'!$AC84+LOOKUP('Calculatie sheet'!$E$2,'Objectenoverzicht aantallen'!$A:$A,'Objectenoverzicht aantallen'!N:N)*'Calculatie sheet'!$AC84)/1000</f>
        <v>0</v>
      </c>
      <c r="U3" s="571">
        <f>(LOOKUP('Calculatie sheet'!$AC$2,'Objectenoverzicht aantallen'!$A:$A,'Objectenoverzicht aantallen'!$C:$C)*'Calculatie sheet'!$AC84+LOOKUP('Calculatie sheet'!$E$2,'Objectenoverzicht aantallen'!$A:$A,'Objectenoverzicht aantallen'!E:E)*'Calculatie sheet'!$AC84+LOOKUP('Calculatie sheet'!$E$2,'Objectenoverzicht aantallen'!$A:$A,'Objectenoverzicht aantallen'!F:F)*'Calculatie sheet'!$AC84+LOOKUP('Calculatie sheet'!$E$2,'Objectenoverzicht aantallen'!$A:$A,'Objectenoverzicht aantallen'!G:G)*'Calculatie sheet'!$AC84+LOOKUP('Calculatie sheet'!$E$2,'Objectenoverzicht aantallen'!$A:$A,'Objectenoverzicht aantallen'!H:H)*'Calculatie sheet'!$AC84+LOOKUP('Calculatie sheet'!$E$2,'Objectenoverzicht aantallen'!$A:$A,'Objectenoverzicht aantallen'!I:I)*'Calculatie sheet'!$AC84+LOOKUP('Calculatie sheet'!$E$2,'Objectenoverzicht aantallen'!$A:$A,'Objectenoverzicht aantallen'!J:J)*'Calculatie sheet'!$AC84+LOOKUP('Calculatie sheet'!$E$2,'Objectenoverzicht aantallen'!$A:$A,'Objectenoverzicht aantallen'!K:K)*'Calculatie sheet'!$AC84+LOOKUP('Calculatie sheet'!$E$2,'Objectenoverzicht aantallen'!$A:$A,'Objectenoverzicht aantallen'!L:L)*'Calculatie sheet'!$AC84+LOOKUP('Calculatie sheet'!$E$2,'Objectenoverzicht aantallen'!$A:$A,'Objectenoverzicht aantallen'!M:M)*'Calculatie sheet'!$AC84+LOOKUP('Calculatie sheet'!$E$2,'Objectenoverzicht aantallen'!$A:$A,'Objectenoverzicht aantallen'!N:N)*'Calculatie sheet'!$AC84+LOOKUP('Calculatie sheet'!$E$2,'Objectenoverzicht aantallen'!$A:$A,'Objectenoverzicht aantallen'!O:O)*'Calculatie sheet'!$AC84)/1000</f>
        <v>0</v>
      </c>
      <c r="V3" s="31"/>
      <c r="W3" s="759" t="s">
        <v>966</v>
      </c>
      <c r="X3" s="571">
        <f>(LOOKUP('Calculatie sheet'!$AC$2,'Objectenoverzicht aantallen'!$A:$A,'Objectenoverzicht aantallen'!$P:$P)*'Calculatie sheet'!$AC$84)/'Calculatie sheet'!$AC$64/1000</f>
        <v>0</v>
      </c>
      <c r="Y3" s="571">
        <f>(LOOKUP('Calculatie sheet'!$AC$2,'Objectenoverzicht aantallen'!$A:$A,'Objectenoverzicht aantallen'!$P:$P)*'Calculatie sheet'!$AC$84)/'Calculatie sheet'!$AC$64/1000</f>
        <v>0</v>
      </c>
      <c r="Z3" s="571">
        <f>(LOOKUP('Calculatie sheet'!$AC$2,'Objectenoverzicht aantallen'!$A:$A,'Objectenoverzicht aantallen'!$P:$P)*'Calculatie sheet'!$AC$84)/'Calculatie sheet'!$AC$64/1000</f>
        <v>0</v>
      </c>
      <c r="AA3" s="571">
        <f>(LOOKUP('Calculatie sheet'!$AC$2,'Objectenoverzicht aantallen'!$A:$A,'Objectenoverzicht aantallen'!$P:$P)*'Calculatie sheet'!$AC$84)/'Calculatie sheet'!$AC$64/1000</f>
        <v>0</v>
      </c>
      <c r="AB3" s="571">
        <f>(LOOKUP('Calculatie sheet'!$AC$2,'Objectenoverzicht aantallen'!$A:$A,'Objectenoverzicht aantallen'!$P:$P)*'Calculatie sheet'!$AC$84)/'Calculatie sheet'!$AC$64/1000</f>
        <v>0</v>
      </c>
      <c r="AC3" s="571">
        <f>(LOOKUP('Calculatie sheet'!$AC$2,'Objectenoverzicht aantallen'!$A:$A,'Objectenoverzicht aantallen'!$P:$P)*'Calculatie sheet'!$AC$84)/'Calculatie sheet'!$AC$64/1000</f>
        <v>0</v>
      </c>
      <c r="AD3" s="571">
        <f>(LOOKUP('Calculatie sheet'!$AC$2,'Objectenoverzicht aantallen'!$A:$A,'Objectenoverzicht aantallen'!$P:$P)*'Calculatie sheet'!$AC$84)/'Calculatie sheet'!$AC$64/1000</f>
        <v>0</v>
      </c>
      <c r="AE3" s="571">
        <f>(LOOKUP('Calculatie sheet'!$AC$2,'Objectenoverzicht aantallen'!$A:$A,'Objectenoverzicht aantallen'!$P:$P)*'Calculatie sheet'!$AC$84)/'Calculatie sheet'!$AC$64/1000</f>
        <v>0</v>
      </c>
      <c r="AF3" s="571">
        <f>(LOOKUP('Calculatie sheet'!$AC$2,'Objectenoverzicht aantallen'!$A:$A,'Objectenoverzicht aantallen'!$P:$P)*'Calculatie sheet'!$AC$84)/'Calculatie sheet'!$AC$64/1000</f>
        <v>0</v>
      </c>
      <c r="AG3" s="571">
        <f>(LOOKUP('Calculatie sheet'!$AC$2,'Objectenoverzicht aantallen'!$A:$A,'Objectenoverzicht aantallen'!$P:$P)*'Calculatie sheet'!$AC$84)/'Calculatie sheet'!$AC$64/1000</f>
        <v>0</v>
      </c>
      <c r="AH3" s="571">
        <f>(LOOKUP('Calculatie sheet'!$AC$2,'Objectenoverzicht aantallen'!$A:$A,'Objectenoverzicht aantallen'!$P:$P)*'Calculatie sheet'!$AC$84)/'Calculatie sheet'!$AC$64/1000</f>
        <v>0</v>
      </c>
    </row>
    <row r="4" spans="1:34" x14ac:dyDescent="0.2">
      <c r="B4" s="760" t="s">
        <v>5</v>
      </c>
      <c r="C4" s="45">
        <f>'Calculatie sheet'!AC85</f>
        <v>264.63655</v>
      </c>
      <c r="E4" s="760" t="s">
        <v>5</v>
      </c>
      <c r="H4" s="572">
        <f>C4*'Calculatie sheet'!$AC$7</f>
        <v>0</v>
      </c>
      <c r="J4" s="760" t="s">
        <v>5</v>
      </c>
      <c r="K4" s="571">
        <f>(LOOKUP('Calculatie sheet'!$AC$2,'Objectenoverzicht aantallen'!$A:$A,'Objectenoverzicht aantallen'!$C:$C)*'Calculatie sheet'!$AC85+LOOKUP('Calculatie sheet'!$AC$2,'Objectenoverzicht aantallen'!$A:$A,'Objectenoverzicht aantallen'!E:E)*'Calculatie sheet'!$AC85)/1000</f>
        <v>0</v>
      </c>
      <c r="L4" s="571">
        <f>(LOOKUP('Calculatie sheet'!$AC$2,'Objectenoverzicht aantallen'!$A:$A,'Objectenoverzicht aantallen'!$C:$C)*'Calculatie sheet'!$AC85+LOOKUP('Calculatie sheet'!$E$2,'Objectenoverzicht aantallen'!$A:$A,'Objectenoverzicht aantallen'!E:E)*'Calculatie sheet'!$AC85+LOOKUP('Calculatie sheet'!$E$2,'Objectenoverzicht aantallen'!$A:$A,'Objectenoverzicht aantallen'!F:F)*'Calculatie sheet'!$AC85)/1000</f>
        <v>0</v>
      </c>
      <c r="M4" s="571">
        <f>(LOOKUP('Calculatie sheet'!$AC$2,'Objectenoverzicht aantallen'!$A:$A,'Objectenoverzicht aantallen'!$C:$C)*'Calculatie sheet'!$AC85+LOOKUP('Calculatie sheet'!$E$2,'Objectenoverzicht aantallen'!$A:$A,'Objectenoverzicht aantallen'!E:E)*'Calculatie sheet'!$AC85+LOOKUP('Calculatie sheet'!$E$2,'Objectenoverzicht aantallen'!$A:$A,'Objectenoverzicht aantallen'!F:F)*'Calculatie sheet'!$AC85+LOOKUP('Calculatie sheet'!$E$2,'Objectenoverzicht aantallen'!$A:$A,'Objectenoverzicht aantallen'!G:G)*'Calculatie sheet'!$AC85)/1000</f>
        <v>0</v>
      </c>
      <c r="N4" s="571">
        <f>(LOOKUP('Calculatie sheet'!$AC$2,'Objectenoverzicht aantallen'!$A:$A,'Objectenoverzicht aantallen'!$C:$C)*'Calculatie sheet'!$AC85+LOOKUP('Calculatie sheet'!$E$2,'Objectenoverzicht aantallen'!$A:$A,'Objectenoverzicht aantallen'!E:E)*'Calculatie sheet'!$AC85+LOOKUP('Calculatie sheet'!$E$2,'Objectenoverzicht aantallen'!$A:$A,'Objectenoverzicht aantallen'!F:F)*'Calculatie sheet'!$AC85+LOOKUP('Calculatie sheet'!$E$2,'Objectenoverzicht aantallen'!$A:$A,'Objectenoverzicht aantallen'!G:G)*'Calculatie sheet'!$AC85+LOOKUP('Calculatie sheet'!$E$2,'Objectenoverzicht aantallen'!$A:$A,'Objectenoverzicht aantallen'!H:H)*'Calculatie sheet'!$AC85)/1000</f>
        <v>0</v>
      </c>
      <c r="O4" s="571">
        <f>(LOOKUP('Calculatie sheet'!$AC$2,'Objectenoverzicht aantallen'!$A:$A,'Objectenoverzicht aantallen'!$C:$C)*'Calculatie sheet'!$AC85+LOOKUP('Calculatie sheet'!$E$2,'Objectenoverzicht aantallen'!$A:$A,'Objectenoverzicht aantallen'!E:E)*'Calculatie sheet'!$AC85+LOOKUP('Calculatie sheet'!$E$2,'Objectenoverzicht aantallen'!$A:$A,'Objectenoverzicht aantallen'!F:F)*'Calculatie sheet'!$AC85+LOOKUP('Calculatie sheet'!$E$2,'Objectenoverzicht aantallen'!$A:$A,'Objectenoverzicht aantallen'!G:G)*'Calculatie sheet'!$AC85+LOOKUP('Calculatie sheet'!$E$2,'Objectenoverzicht aantallen'!$A:$A,'Objectenoverzicht aantallen'!H:H)*'Calculatie sheet'!$AC85+LOOKUP('Calculatie sheet'!$E$2,'Objectenoverzicht aantallen'!$A:$A,'Objectenoverzicht aantallen'!I:I)*'Calculatie sheet'!$AC85)/1000</f>
        <v>0</v>
      </c>
      <c r="P4" s="571">
        <f>(LOOKUP('Calculatie sheet'!$AC$2,'Objectenoverzicht aantallen'!$A:$A,'Objectenoverzicht aantallen'!$C:$C)*'Calculatie sheet'!$AC85+LOOKUP('Calculatie sheet'!$E$2,'Objectenoverzicht aantallen'!$A:$A,'Objectenoverzicht aantallen'!E:E)*'Calculatie sheet'!$AC85+LOOKUP('Calculatie sheet'!$E$2,'Objectenoverzicht aantallen'!$A:$A,'Objectenoverzicht aantallen'!F:F)*'Calculatie sheet'!$AC85+LOOKUP('Calculatie sheet'!$E$2,'Objectenoverzicht aantallen'!$A:$A,'Objectenoverzicht aantallen'!G:G)*'Calculatie sheet'!$AC85+LOOKUP('Calculatie sheet'!$E$2,'Objectenoverzicht aantallen'!$A:$A,'Objectenoverzicht aantallen'!H:H)*'Calculatie sheet'!$AC85+LOOKUP('Calculatie sheet'!$E$2,'Objectenoverzicht aantallen'!$A:$A,'Objectenoverzicht aantallen'!I:I)*'Calculatie sheet'!$AC85+LOOKUP('Calculatie sheet'!$E$2,'Objectenoverzicht aantallen'!$A:$A,'Objectenoverzicht aantallen'!J:J)*'Calculatie sheet'!$AC85)/1000</f>
        <v>0</v>
      </c>
      <c r="Q4" s="571">
        <f>(LOOKUP('Calculatie sheet'!$AC$2,'Objectenoverzicht aantallen'!$A:$A,'Objectenoverzicht aantallen'!$C:$C)*'Calculatie sheet'!$AC85+LOOKUP('Calculatie sheet'!$E$2,'Objectenoverzicht aantallen'!$A:$A,'Objectenoverzicht aantallen'!E:E)*'Calculatie sheet'!$AC85+LOOKUP('Calculatie sheet'!$E$2,'Objectenoverzicht aantallen'!$A:$A,'Objectenoverzicht aantallen'!F:F)*'Calculatie sheet'!$AC85+LOOKUP('Calculatie sheet'!$E$2,'Objectenoverzicht aantallen'!$A:$A,'Objectenoverzicht aantallen'!G:G)*'Calculatie sheet'!$AC85+LOOKUP('Calculatie sheet'!$E$2,'Objectenoverzicht aantallen'!$A:$A,'Objectenoverzicht aantallen'!H:H)*'Calculatie sheet'!$AC85+LOOKUP('Calculatie sheet'!$E$2,'Objectenoverzicht aantallen'!$A:$A,'Objectenoverzicht aantallen'!I:I)*'Calculatie sheet'!$AC85+LOOKUP('Calculatie sheet'!$E$2,'Objectenoverzicht aantallen'!$A:$A,'Objectenoverzicht aantallen'!J:J)*'Calculatie sheet'!$AC85+LOOKUP('Calculatie sheet'!$E$2,'Objectenoverzicht aantallen'!$A:$A,'Objectenoverzicht aantallen'!K:K)*'Calculatie sheet'!$AC85)/1000</f>
        <v>0</v>
      </c>
      <c r="R4" s="571">
        <f>(LOOKUP('Calculatie sheet'!$AC$2,'Objectenoverzicht aantallen'!$A:$A,'Objectenoverzicht aantallen'!$C:$C)*'Calculatie sheet'!$AC85+LOOKUP('Calculatie sheet'!$E$2,'Objectenoverzicht aantallen'!$A:$A,'Objectenoverzicht aantallen'!E:E)*'Calculatie sheet'!$AC85+LOOKUP('Calculatie sheet'!$E$2,'Objectenoverzicht aantallen'!$A:$A,'Objectenoverzicht aantallen'!F:F)*'Calculatie sheet'!$AC85+LOOKUP('Calculatie sheet'!$E$2,'Objectenoverzicht aantallen'!$A:$A,'Objectenoverzicht aantallen'!G:G)*'Calculatie sheet'!$AC85+LOOKUP('Calculatie sheet'!$E$2,'Objectenoverzicht aantallen'!$A:$A,'Objectenoverzicht aantallen'!H:H)*'Calculatie sheet'!$AC85+LOOKUP('Calculatie sheet'!$E$2,'Objectenoverzicht aantallen'!$A:$A,'Objectenoverzicht aantallen'!I:I)*'Calculatie sheet'!$AC85+LOOKUP('Calculatie sheet'!$E$2,'Objectenoverzicht aantallen'!$A:$A,'Objectenoverzicht aantallen'!J:J)*'Calculatie sheet'!$AC85+LOOKUP('Calculatie sheet'!$E$2,'Objectenoverzicht aantallen'!$A:$A,'Objectenoverzicht aantallen'!K:K)*'Calculatie sheet'!$AC85+LOOKUP('Calculatie sheet'!$E$2,'Objectenoverzicht aantallen'!$A:$A,'Objectenoverzicht aantallen'!L:L)*'Calculatie sheet'!$AC85)/1000</f>
        <v>0</v>
      </c>
      <c r="S4" s="571">
        <f>(LOOKUP('Calculatie sheet'!$AC$2,'Objectenoverzicht aantallen'!$A:$A,'Objectenoverzicht aantallen'!$C:$C)*'Calculatie sheet'!$AC85+LOOKUP('Calculatie sheet'!$E$2,'Objectenoverzicht aantallen'!$A:$A,'Objectenoverzicht aantallen'!E:E)*'Calculatie sheet'!$AC85+LOOKUP('Calculatie sheet'!$E$2,'Objectenoverzicht aantallen'!$A:$A,'Objectenoverzicht aantallen'!F:F)*'Calculatie sheet'!$AC85+LOOKUP('Calculatie sheet'!$E$2,'Objectenoverzicht aantallen'!$A:$A,'Objectenoverzicht aantallen'!G:G)*'Calculatie sheet'!$AC85+LOOKUP('Calculatie sheet'!$E$2,'Objectenoverzicht aantallen'!$A:$A,'Objectenoverzicht aantallen'!H:H)*'Calculatie sheet'!$AC85+LOOKUP('Calculatie sheet'!$E$2,'Objectenoverzicht aantallen'!$A:$A,'Objectenoverzicht aantallen'!I:I)*'Calculatie sheet'!$AC85+LOOKUP('Calculatie sheet'!$E$2,'Objectenoverzicht aantallen'!$A:$A,'Objectenoverzicht aantallen'!J:J)*'Calculatie sheet'!$AC85+LOOKUP('Calculatie sheet'!$E$2,'Objectenoverzicht aantallen'!$A:$A,'Objectenoverzicht aantallen'!K:K)*'Calculatie sheet'!$AC85+LOOKUP('Calculatie sheet'!$E$2,'Objectenoverzicht aantallen'!$A:$A,'Objectenoverzicht aantallen'!L:L)*'Calculatie sheet'!$AC85+LOOKUP('Calculatie sheet'!$E$2,'Objectenoverzicht aantallen'!$A:$A,'Objectenoverzicht aantallen'!M:M)*'Calculatie sheet'!$AC85)/1000</f>
        <v>0</v>
      </c>
      <c r="T4" s="571">
        <f>(LOOKUP('Calculatie sheet'!$AC$2,'Objectenoverzicht aantallen'!$A:$A,'Objectenoverzicht aantallen'!$C:$C)*'Calculatie sheet'!$AC85+LOOKUP('Calculatie sheet'!$E$2,'Objectenoverzicht aantallen'!$A:$A,'Objectenoverzicht aantallen'!E:E)*'Calculatie sheet'!$AC85+LOOKUP('Calculatie sheet'!$E$2,'Objectenoverzicht aantallen'!$A:$A,'Objectenoverzicht aantallen'!F:F)*'Calculatie sheet'!$AC85+LOOKUP('Calculatie sheet'!$E$2,'Objectenoverzicht aantallen'!$A:$A,'Objectenoverzicht aantallen'!G:G)*'Calculatie sheet'!$AC85+LOOKUP('Calculatie sheet'!$E$2,'Objectenoverzicht aantallen'!$A:$A,'Objectenoverzicht aantallen'!H:H)*'Calculatie sheet'!$AC85+LOOKUP('Calculatie sheet'!$E$2,'Objectenoverzicht aantallen'!$A:$A,'Objectenoverzicht aantallen'!I:I)*'Calculatie sheet'!$AC85+LOOKUP('Calculatie sheet'!$E$2,'Objectenoverzicht aantallen'!$A:$A,'Objectenoverzicht aantallen'!J:J)*'Calculatie sheet'!$AC85+LOOKUP('Calculatie sheet'!$E$2,'Objectenoverzicht aantallen'!$A:$A,'Objectenoverzicht aantallen'!K:K)*'Calculatie sheet'!$AC85+LOOKUP('Calculatie sheet'!$E$2,'Objectenoverzicht aantallen'!$A:$A,'Objectenoverzicht aantallen'!L:L)*'Calculatie sheet'!$AC85+LOOKUP('Calculatie sheet'!$E$2,'Objectenoverzicht aantallen'!$A:$A,'Objectenoverzicht aantallen'!M:M)*'Calculatie sheet'!$AC85+LOOKUP('Calculatie sheet'!$E$2,'Objectenoverzicht aantallen'!$A:$A,'Objectenoverzicht aantallen'!N:N)*'Calculatie sheet'!$AC85)/1000</f>
        <v>0</v>
      </c>
      <c r="U4" s="571">
        <f>(LOOKUP('Calculatie sheet'!$AC$2,'Objectenoverzicht aantallen'!$A:$A,'Objectenoverzicht aantallen'!$C:$C)*'Calculatie sheet'!$AC85+LOOKUP('Calculatie sheet'!$E$2,'Objectenoverzicht aantallen'!$A:$A,'Objectenoverzicht aantallen'!E:E)*'Calculatie sheet'!$AC85+LOOKUP('Calculatie sheet'!$E$2,'Objectenoverzicht aantallen'!$A:$A,'Objectenoverzicht aantallen'!F:F)*'Calculatie sheet'!$AC85+LOOKUP('Calculatie sheet'!$E$2,'Objectenoverzicht aantallen'!$A:$A,'Objectenoverzicht aantallen'!G:G)*'Calculatie sheet'!$AC85+LOOKUP('Calculatie sheet'!$E$2,'Objectenoverzicht aantallen'!$A:$A,'Objectenoverzicht aantallen'!H:H)*'Calculatie sheet'!$AC85+LOOKUP('Calculatie sheet'!$E$2,'Objectenoverzicht aantallen'!$A:$A,'Objectenoverzicht aantallen'!I:I)*'Calculatie sheet'!$AC85+LOOKUP('Calculatie sheet'!$E$2,'Objectenoverzicht aantallen'!$A:$A,'Objectenoverzicht aantallen'!J:J)*'Calculatie sheet'!$AC85+LOOKUP('Calculatie sheet'!$E$2,'Objectenoverzicht aantallen'!$A:$A,'Objectenoverzicht aantallen'!K:K)*'Calculatie sheet'!$AC85+LOOKUP('Calculatie sheet'!$E$2,'Objectenoverzicht aantallen'!$A:$A,'Objectenoverzicht aantallen'!L:L)*'Calculatie sheet'!$AC85+LOOKUP('Calculatie sheet'!$E$2,'Objectenoverzicht aantallen'!$A:$A,'Objectenoverzicht aantallen'!M:M)*'Calculatie sheet'!$AC85+LOOKUP('Calculatie sheet'!$E$2,'Objectenoverzicht aantallen'!$A:$A,'Objectenoverzicht aantallen'!N:N)*'Calculatie sheet'!$AC85+LOOKUP('Calculatie sheet'!$E$2,'Objectenoverzicht aantallen'!$A:$A,'Objectenoverzicht aantallen'!O:O)*'Calculatie sheet'!$AC85)/1000</f>
        <v>0</v>
      </c>
      <c r="W4" s="760" t="s">
        <v>5</v>
      </c>
      <c r="X4" s="571">
        <f>(LOOKUP('Calculatie sheet'!$AC$2,'Objectenoverzicht aantallen'!$A:$A,'Objectenoverzicht aantallen'!Q:Q)*'Calculatie sheet'!$AC$85)/1000</f>
        <v>0</v>
      </c>
      <c r="Y4" s="571">
        <f>(LOOKUP('Calculatie sheet'!$AC$2,'Objectenoverzicht aantallen'!$A:$A,'Objectenoverzicht aantallen'!R:R)*'Calculatie sheet'!$AC$85)/1000</f>
        <v>0</v>
      </c>
      <c r="Z4" s="571">
        <f>(LOOKUP('Calculatie sheet'!$AC$2,'Objectenoverzicht aantallen'!$A:$A,'Objectenoverzicht aantallen'!S:S)*'Calculatie sheet'!$AC$85)/1000</f>
        <v>0</v>
      </c>
      <c r="AA4" s="571">
        <f>(LOOKUP('Calculatie sheet'!$AC$2,'Objectenoverzicht aantallen'!$A:$A,'Objectenoverzicht aantallen'!T:T)*'Calculatie sheet'!$AC$85)/1000</f>
        <v>0</v>
      </c>
      <c r="AB4" s="571">
        <f>(LOOKUP('Calculatie sheet'!$AC$2,'Objectenoverzicht aantallen'!$A:$A,'Objectenoverzicht aantallen'!U:U)*'Calculatie sheet'!$AC$85)/1000</f>
        <v>0</v>
      </c>
      <c r="AC4" s="571">
        <f>(LOOKUP('Calculatie sheet'!$AC$2,'Objectenoverzicht aantallen'!$A:$A,'Objectenoverzicht aantallen'!V:V)*'Calculatie sheet'!$AC$85)/1000</f>
        <v>0</v>
      </c>
      <c r="AD4" s="571">
        <f>(LOOKUP('Calculatie sheet'!$AC$2,'Objectenoverzicht aantallen'!$A:$A,'Objectenoverzicht aantallen'!W:W)*'Calculatie sheet'!$AC$85)/1000</f>
        <v>0</v>
      </c>
      <c r="AE4" s="571">
        <f>(LOOKUP('Calculatie sheet'!$AC$2,'Objectenoverzicht aantallen'!$A:$A,'Objectenoverzicht aantallen'!X:X)*'Calculatie sheet'!$AC$85)/1000</f>
        <v>0</v>
      </c>
      <c r="AF4" s="571">
        <f>(LOOKUP('Calculatie sheet'!$AC$2,'Objectenoverzicht aantallen'!$A:$A,'Objectenoverzicht aantallen'!AA:AA)*'Calculatie sheet'!$AC$85)/1000</f>
        <v>0</v>
      </c>
      <c r="AG4" s="571">
        <f>(LOOKUP('Calculatie sheet'!$AC$2,'Objectenoverzicht aantallen'!$A:$A,'Objectenoverzicht aantallen'!Z:Z)*'Calculatie sheet'!$AC$85)/1000</f>
        <v>0</v>
      </c>
      <c r="AH4" s="571">
        <f>(LOOKUP('Calculatie sheet'!$AC$2,'Objectenoverzicht aantallen'!$A:$A,'Objectenoverzicht aantallen'!AA:AA)*'Calculatie sheet'!$AC$85)/1000</f>
        <v>0</v>
      </c>
    </row>
    <row r="5" spans="1:34" x14ac:dyDescent="0.2">
      <c r="B5" s="577" t="s">
        <v>673</v>
      </c>
      <c r="C5" s="45">
        <f>'Calculatie sheet'!AC86</f>
        <v>-121.86345000000001</v>
      </c>
      <c r="E5" s="577" t="s">
        <v>673</v>
      </c>
      <c r="H5" s="572">
        <f>C5*'Calculatie sheet'!$AC$7</f>
        <v>0</v>
      </c>
      <c r="J5" s="577" t="s">
        <v>673</v>
      </c>
      <c r="K5" s="571">
        <f>(LOOKUP('Calculatie sheet'!$AC$2,'Objectenoverzicht aantallen'!$A:$A,'Objectenoverzicht aantallen'!$C:$C)*'Calculatie sheet'!$AC86+LOOKUP('Calculatie sheet'!$AC$2,'Objectenoverzicht aantallen'!$A:$A,'Objectenoverzicht aantallen'!E:E)*'Calculatie sheet'!$AC86)/1000</f>
        <v>0</v>
      </c>
      <c r="L5" s="571">
        <f>(LOOKUP('Calculatie sheet'!$AC$2,'Objectenoverzicht aantallen'!$A:$A,'Objectenoverzicht aantallen'!$C:$C)*'Calculatie sheet'!$AC86+LOOKUP('Calculatie sheet'!$E$2,'Objectenoverzicht aantallen'!$A:$A,'Objectenoverzicht aantallen'!E:E)*'Calculatie sheet'!$AC86+LOOKUP('Calculatie sheet'!$E$2,'Objectenoverzicht aantallen'!$A:$A,'Objectenoverzicht aantallen'!F:F)*'Calculatie sheet'!$AC86)/1000</f>
        <v>0</v>
      </c>
      <c r="M5" s="571">
        <f>(LOOKUP('Calculatie sheet'!$AC$2,'Objectenoverzicht aantallen'!$A:$A,'Objectenoverzicht aantallen'!$C:$C)*'Calculatie sheet'!$AC86+LOOKUP('Calculatie sheet'!$E$2,'Objectenoverzicht aantallen'!$A:$A,'Objectenoverzicht aantallen'!E:E)*'Calculatie sheet'!$AC86+LOOKUP('Calculatie sheet'!$E$2,'Objectenoverzicht aantallen'!$A:$A,'Objectenoverzicht aantallen'!F:F)*'Calculatie sheet'!$AC86+LOOKUP('Calculatie sheet'!$E$2,'Objectenoverzicht aantallen'!$A:$A,'Objectenoverzicht aantallen'!G:G)*'Calculatie sheet'!$AC86)/1000</f>
        <v>0</v>
      </c>
      <c r="N5" s="571">
        <f>(LOOKUP('Calculatie sheet'!$AC$2,'Objectenoverzicht aantallen'!$A:$A,'Objectenoverzicht aantallen'!$C:$C)*'Calculatie sheet'!$AC86+LOOKUP('Calculatie sheet'!$E$2,'Objectenoverzicht aantallen'!$A:$A,'Objectenoverzicht aantallen'!E:E)*'Calculatie sheet'!$AC86+LOOKUP('Calculatie sheet'!$E$2,'Objectenoverzicht aantallen'!$A:$A,'Objectenoverzicht aantallen'!F:F)*'Calculatie sheet'!$AC86+LOOKUP('Calculatie sheet'!$E$2,'Objectenoverzicht aantallen'!$A:$A,'Objectenoverzicht aantallen'!G:G)*'Calculatie sheet'!$AC86+LOOKUP('Calculatie sheet'!$E$2,'Objectenoverzicht aantallen'!$A:$A,'Objectenoverzicht aantallen'!H:H)*'Calculatie sheet'!$AC86)/1000</f>
        <v>0</v>
      </c>
      <c r="O5" s="571">
        <f>(LOOKUP('Calculatie sheet'!$AC$2,'Objectenoverzicht aantallen'!$A:$A,'Objectenoverzicht aantallen'!$C:$C)*'Calculatie sheet'!$AC86+LOOKUP('Calculatie sheet'!$E$2,'Objectenoverzicht aantallen'!$A:$A,'Objectenoverzicht aantallen'!E:E)*'Calculatie sheet'!$AC86+LOOKUP('Calculatie sheet'!$E$2,'Objectenoverzicht aantallen'!$A:$A,'Objectenoverzicht aantallen'!F:F)*'Calculatie sheet'!$AC86+LOOKUP('Calculatie sheet'!$E$2,'Objectenoverzicht aantallen'!$A:$A,'Objectenoverzicht aantallen'!G:G)*'Calculatie sheet'!$AC86+LOOKUP('Calculatie sheet'!$E$2,'Objectenoverzicht aantallen'!$A:$A,'Objectenoverzicht aantallen'!H:H)*'Calculatie sheet'!$AC86+LOOKUP('Calculatie sheet'!$E$2,'Objectenoverzicht aantallen'!$A:$A,'Objectenoverzicht aantallen'!I:I)*'Calculatie sheet'!$AC86)/1000</f>
        <v>0</v>
      </c>
      <c r="P5" s="571">
        <f>(LOOKUP('Calculatie sheet'!$AC$2,'Objectenoverzicht aantallen'!$A:$A,'Objectenoverzicht aantallen'!$C:$C)*'Calculatie sheet'!$AC86+LOOKUP('Calculatie sheet'!$E$2,'Objectenoverzicht aantallen'!$A:$A,'Objectenoverzicht aantallen'!E:E)*'Calculatie sheet'!$AC86+LOOKUP('Calculatie sheet'!$E$2,'Objectenoverzicht aantallen'!$A:$A,'Objectenoverzicht aantallen'!F:F)*'Calculatie sheet'!$AC86+LOOKUP('Calculatie sheet'!$E$2,'Objectenoverzicht aantallen'!$A:$A,'Objectenoverzicht aantallen'!G:G)*'Calculatie sheet'!$AC86+LOOKUP('Calculatie sheet'!$E$2,'Objectenoverzicht aantallen'!$A:$A,'Objectenoverzicht aantallen'!H:H)*'Calculatie sheet'!$AC86+LOOKUP('Calculatie sheet'!$E$2,'Objectenoverzicht aantallen'!$A:$A,'Objectenoverzicht aantallen'!I:I)*'Calculatie sheet'!$AC86+LOOKUP('Calculatie sheet'!$E$2,'Objectenoverzicht aantallen'!$A:$A,'Objectenoverzicht aantallen'!J:J)*'Calculatie sheet'!$AC86)/1000</f>
        <v>0</v>
      </c>
      <c r="Q5" s="571">
        <f>(LOOKUP('Calculatie sheet'!$AC$2,'Objectenoverzicht aantallen'!$A:$A,'Objectenoverzicht aantallen'!$C:$C)*'Calculatie sheet'!$AC86+LOOKUP('Calculatie sheet'!$E$2,'Objectenoverzicht aantallen'!$A:$A,'Objectenoverzicht aantallen'!E:E)*'Calculatie sheet'!$AC86+LOOKUP('Calculatie sheet'!$E$2,'Objectenoverzicht aantallen'!$A:$A,'Objectenoverzicht aantallen'!F:F)*'Calculatie sheet'!$AC86+LOOKUP('Calculatie sheet'!$E$2,'Objectenoverzicht aantallen'!$A:$A,'Objectenoverzicht aantallen'!G:G)*'Calculatie sheet'!$AC86+LOOKUP('Calculatie sheet'!$E$2,'Objectenoverzicht aantallen'!$A:$A,'Objectenoverzicht aantallen'!H:H)*'Calculatie sheet'!$AC86+LOOKUP('Calculatie sheet'!$E$2,'Objectenoverzicht aantallen'!$A:$A,'Objectenoverzicht aantallen'!I:I)*'Calculatie sheet'!$AC86+LOOKUP('Calculatie sheet'!$E$2,'Objectenoverzicht aantallen'!$A:$A,'Objectenoverzicht aantallen'!J:J)*'Calculatie sheet'!$AC86+LOOKUP('Calculatie sheet'!$E$2,'Objectenoverzicht aantallen'!$A:$A,'Objectenoverzicht aantallen'!K:K)*'Calculatie sheet'!$AC86)/1000</f>
        <v>0</v>
      </c>
      <c r="R5" s="571">
        <f>(LOOKUP('Calculatie sheet'!$AC$2,'Objectenoverzicht aantallen'!$A:$A,'Objectenoverzicht aantallen'!$C:$C)*'Calculatie sheet'!$AC86+LOOKUP('Calculatie sheet'!$E$2,'Objectenoverzicht aantallen'!$A:$A,'Objectenoverzicht aantallen'!E:E)*'Calculatie sheet'!$AC86+LOOKUP('Calculatie sheet'!$E$2,'Objectenoverzicht aantallen'!$A:$A,'Objectenoverzicht aantallen'!F:F)*'Calculatie sheet'!$AC86+LOOKUP('Calculatie sheet'!$E$2,'Objectenoverzicht aantallen'!$A:$A,'Objectenoverzicht aantallen'!G:G)*'Calculatie sheet'!$AC86+LOOKUP('Calculatie sheet'!$E$2,'Objectenoverzicht aantallen'!$A:$A,'Objectenoverzicht aantallen'!H:H)*'Calculatie sheet'!$AC86+LOOKUP('Calculatie sheet'!$E$2,'Objectenoverzicht aantallen'!$A:$A,'Objectenoverzicht aantallen'!I:I)*'Calculatie sheet'!$AC86+LOOKUP('Calculatie sheet'!$E$2,'Objectenoverzicht aantallen'!$A:$A,'Objectenoverzicht aantallen'!J:J)*'Calculatie sheet'!$AC86+LOOKUP('Calculatie sheet'!$E$2,'Objectenoverzicht aantallen'!$A:$A,'Objectenoverzicht aantallen'!K:K)*'Calculatie sheet'!$AC86+LOOKUP('Calculatie sheet'!$E$2,'Objectenoverzicht aantallen'!$A:$A,'Objectenoverzicht aantallen'!L:L)*'Calculatie sheet'!$AC86)/1000</f>
        <v>0</v>
      </c>
      <c r="S5" s="571">
        <f>(LOOKUP('Calculatie sheet'!$AC$2,'Objectenoverzicht aantallen'!$A:$A,'Objectenoverzicht aantallen'!$C:$C)*'Calculatie sheet'!$AC86+LOOKUP('Calculatie sheet'!$E$2,'Objectenoverzicht aantallen'!$A:$A,'Objectenoverzicht aantallen'!E:E)*'Calculatie sheet'!$AC86+LOOKUP('Calculatie sheet'!$E$2,'Objectenoverzicht aantallen'!$A:$A,'Objectenoverzicht aantallen'!F:F)*'Calculatie sheet'!$AC86+LOOKUP('Calculatie sheet'!$E$2,'Objectenoverzicht aantallen'!$A:$A,'Objectenoverzicht aantallen'!G:G)*'Calculatie sheet'!$AC86+LOOKUP('Calculatie sheet'!$E$2,'Objectenoverzicht aantallen'!$A:$A,'Objectenoverzicht aantallen'!H:H)*'Calculatie sheet'!$AC86+LOOKUP('Calculatie sheet'!$E$2,'Objectenoverzicht aantallen'!$A:$A,'Objectenoverzicht aantallen'!I:I)*'Calculatie sheet'!$AC86+LOOKUP('Calculatie sheet'!$E$2,'Objectenoverzicht aantallen'!$A:$A,'Objectenoverzicht aantallen'!J:J)*'Calculatie sheet'!$AC86+LOOKUP('Calculatie sheet'!$E$2,'Objectenoverzicht aantallen'!$A:$A,'Objectenoverzicht aantallen'!K:K)*'Calculatie sheet'!$AC86+LOOKUP('Calculatie sheet'!$E$2,'Objectenoverzicht aantallen'!$A:$A,'Objectenoverzicht aantallen'!L:L)*'Calculatie sheet'!$AC86+LOOKUP('Calculatie sheet'!$E$2,'Objectenoverzicht aantallen'!$A:$A,'Objectenoverzicht aantallen'!M:M)*'Calculatie sheet'!$AC86)/1000</f>
        <v>0</v>
      </c>
      <c r="T5" s="571">
        <f>(LOOKUP('Calculatie sheet'!$AC$2,'Objectenoverzicht aantallen'!$A:$A,'Objectenoverzicht aantallen'!$C:$C)*'Calculatie sheet'!$AC86+LOOKUP('Calculatie sheet'!$E$2,'Objectenoverzicht aantallen'!$A:$A,'Objectenoverzicht aantallen'!E:E)*'Calculatie sheet'!$AC86+LOOKUP('Calculatie sheet'!$E$2,'Objectenoverzicht aantallen'!$A:$A,'Objectenoverzicht aantallen'!F:F)*'Calculatie sheet'!$AC86+LOOKUP('Calculatie sheet'!$E$2,'Objectenoverzicht aantallen'!$A:$A,'Objectenoverzicht aantallen'!G:G)*'Calculatie sheet'!$AC86+LOOKUP('Calculatie sheet'!$E$2,'Objectenoverzicht aantallen'!$A:$A,'Objectenoverzicht aantallen'!H:H)*'Calculatie sheet'!$AC86+LOOKUP('Calculatie sheet'!$E$2,'Objectenoverzicht aantallen'!$A:$A,'Objectenoverzicht aantallen'!I:I)*'Calculatie sheet'!$AC86+LOOKUP('Calculatie sheet'!$E$2,'Objectenoverzicht aantallen'!$A:$A,'Objectenoverzicht aantallen'!J:J)*'Calculatie sheet'!$AC86+LOOKUP('Calculatie sheet'!$E$2,'Objectenoverzicht aantallen'!$A:$A,'Objectenoverzicht aantallen'!K:K)*'Calculatie sheet'!$AC86+LOOKUP('Calculatie sheet'!$E$2,'Objectenoverzicht aantallen'!$A:$A,'Objectenoverzicht aantallen'!L:L)*'Calculatie sheet'!$AC86+LOOKUP('Calculatie sheet'!$E$2,'Objectenoverzicht aantallen'!$A:$A,'Objectenoverzicht aantallen'!M:M)*'Calculatie sheet'!$AC86+LOOKUP('Calculatie sheet'!$E$2,'Objectenoverzicht aantallen'!$A:$A,'Objectenoverzicht aantallen'!N:N)*'Calculatie sheet'!$AC86)/1000</f>
        <v>0</v>
      </c>
      <c r="U5" s="571">
        <f>(LOOKUP('Calculatie sheet'!$AC$2,'Objectenoverzicht aantallen'!$A:$A,'Objectenoverzicht aantallen'!$C:$C)*'Calculatie sheet'!$AC86+LOOKUP('Calculatie sheet'!$E$2,'Objectenoverzicht aantallen'!$A:$A,'Objectenoverzicht aantallen'!E:E)*'Calculatie sheet'!$AC86+LOOKUP('Calculatie sheet'!$E$2,'Objectenoverzicht aantallen'!$A:$A,'Objectenoverzicht aantallen'!F:F)*'Calculatie sheet'!$AC86+LOOKUP('Calculatie sheet'!$E$2,'Objectenoverzicht aantallen'!$A:$A,'Objectenoverzicht aantallen'!G:G)*'Calculatie sheet'!$AC86+LOOKUP('Calculatie sheet'!$E$2,'Objectenoverzicht aantallen'!$A:$A,'Objectenoverzicht aantallen'!H:H)*'Calculatie sheet'!$AC86+LOOKUP('Calculatie sheet'!$E$2,'Objectenoverzicht aantallen'!$A:$A,'Objectenoverzicht aantallen'!I:I)*'Calculatie sheet'!$AC86+LOOKUP('Calculatie sheet'!$E$2,'Objectenoverzicht aantallen'!$A:$A,'Objectenoverzicht aantallen'!J:J)*'Calculatie sheet'!$AC86+LOOKUP('Calculatie sheet'!$E$2,'Objectenoverzicht aantallen'!$A:$A,'Objectenoverzicht aantallen'!K:K)*'Calculatie sheet'!$AC86+LOOKUP('Calculatie sheet'!$E$2,'Objectenoverzicht aantallen'!$A:$A,'Objectenoverzicht aantallen'!L:L)*'Calculatie sheet'!$AC86+LOOKUP('Calculatie sheet'!$E$2,'Objectenoverzicht aantallen'!$A:$A,'Objectenoverzicht aantallen'!M:M)*'Calculatie sheet'!$AC86+LOOKUP('Calculatie sheet'!$E$2,'Objectenoverzicht aantallen'!$A:$A,'Objectenoverzicht aantallen'!N:N)*'Calculatie sheet'!$AC86+LOOKUP('Calculatie sheet'!$E$2,'Objectenoverzicht aantallen'!$A:$A,'Objectenoverzicht aantallen'!O:O)*'Calculatie sheet'!$AC86)/1000</f>
        <v>0</v>
      </c>
      <c r="W5" s="577" t="s">
        <v>673</v>
      </c>
      <c r="X5" s="571">
        <f>(LOOKUP('Calculatie sheet'!$AC$2,'Objectenoverzicht aantallen'!$A:$A,'Objectenoverzicht aantallen'!Q:Q)*'Calculatie sheet'!$AC$86)/1000</f>
        <v>0</v>
      </c>
      <c r="Y5" s="571">
        <f>(LOOKUP('Calculatie sheet'!$AC$2,'Objectenoverzicht aantallen'!$A:$A,'Objectenoverzicht aantallen'!R:R)*'Calculatie sheet'!$AC$86)/1000</f>
        <v>0</v>
      </c>
      <c r="Z5" s="571">
        <f>(LOOKUP('Calculatie sheet'!$AC$2,'Objectenoverzicht aantallen'!$A:$A,'Objectenoverzicht aantallen'!S:S)*'Calculatie sheet'!$AC$86)/1000</f>
        <v>0</v>
      </c>
      <c r="AA5" s="571">
        <f>(LOOKUP('Calculatie sheet'!$AC$2,'Objectenoverzicht aantallen'!$A:$A,'Objectenoverzicht aantallen'!T:T)*'Calculatie sheet'!$AC$86)/1000</f>
        <v>0</v>
      </c>
      <c r="AB5" s="571">
        <f>(LOOKUP('Calculatie sheet'!$AC$2,'Objectenoverzicht aantallen'!$A:$A,'Objectenoverzicht aantallen'!U:U)*'Calculatie sheet'!$AC$86)/1000</f>
        <v>0</v>
      </c>
      <c r="AC5" s="571">
        <f>(LOOKUP('Calculatie sheet'!$AC$2,'Objectenoverzicht aantallen'!$A:$A,'Objectenoverzicht aantallen'!V:V)*'Calculatie sheet'!$AC$86)/1000</f>
        <v>0</v>
      </c>
      <c r="AD5" s="571">
        <f>(LOOKUP('Calculatie sheet'!$AC$2,'Objectenoverzicht aantallen'!$A:$A,'Objectenoverzicht aantallen'!W:W)*'Calculatie sheet'!$AC$86)/1000</f>
        <v>0</v>
      </c>
      <c r="AE5" s="571">
        <f>(LOOKUP('Calculatie sheet'!$AC$2,'Objectenoverzicht aantallen'!$A:$A,'Objectenoverzicht aantallen'!X:X)*'Calculatie sheet'!$AC$86)/1000</f>
        <v>0</v>
      </c>
      <c r="AF5" s="571">
        <f>(LOOKUP('Calculatie sheet'!$AC$2,'Objectenoverzicht aantallen'!$A:$A,'Objectenoverzicht aantallen'!AA:AA)*'Calculatie sheet'!$AC$86)/1000</f>
        <v>0</v>
      </c>
      <c r="AG5" s="571">
        <f>(LOOKUP('Calculatie sheet'!$AC$2,'Objectenoverzicht aantallen'!$A:$A,'Objectenoverzicht aantallen'!Z:Z)*'Calculatie sheet'!$AC$86)/1000</f>
        <v>0</v>
      </c>
      <c r="AH5" s="571">
        <f>(LOOKUP('Calculatie sheet'!$AC$2,'Objectenoverzicht aantallen'!$A:$A,'Objectenoverzicht aantallen'!AA:AA)*'Calculatie sheet'!$AC$86)/1000</f>
        <v>0</v>
      </c>
    </row>
  </sheetData>
  <pageMargins left="0.7" right="0.7" top="0.75" bottom="0.75" header="0.3" footer="0.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508A1-98F7-7643-BDE9-E5365F532B29}">
  <dimension ref="A1:AH5"/>
  <sheetViews>
    <sheetView topLeftCell="F1" workbookViewId="0">
      <selection activeCell="W2" sqref="W2:W5"/>
    </sheetView>
  </sheetViews>
  <sheetFormatPr baseColWidth="10" defaultRowHeight="16" x14ac:dyDescent="0.2"/>
  <sheetData>
    <row r="1" spans="1:34" x14ac:dyDescent="0.2">
      <c r="A1" s="149" t="str">
        <f>'Calculatie sheet'!AD3</f>
        <v>Ballast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sheet'!AD83</f>
        <v>220.39999999999998</v>
      </c>
      <c r="E2" s="758" t="s">
        <v>965</v>
      </c>
      <c r="H2" s="572">
        <f>C2*'Calculatie sheet'!$AD$7</f>
        <v>0</v>
      </c>
      <c r="J2" s="758" t="s">
        <v>965</v>
      </c>
      <c r="K2" s="571">
        <f>(LOOKUP('Calculatie sheet'!$AD$2,'Objectenoverzicht aantallen'!$A:$A,'Objectenoverzicht aantallen'!$C:$C)*'Calculatie sheet'!$AD83+LOOKUP('Calculatie sheet'!$E$2,'Objectenoverzicht aantallen'!$A:$A,'Objectenoverzicht aantallen'!E:E)*'Calculatie sheet'!$AD83)/1000</f>
        <v>0</v>
      </c>
      <c r="L2" s="571">
        <f>(LOOKUP('Calculatie sheet'!$AD$2,'Objectenoverzicht aantallen'!$A:$A,'Objectenoverzicht aantallen'!$C:$C)*'Calculatie sheet'!$AD83+LOOKUP('Calculatie sheet'!$E$2,'Objectenoverzicht aantallen'!$A:$A,'Objectenoverzicht aantallen'!E:E)*'Calculatie sheet'!$AD83+LOOKUP('Calculatie sheet'!$E$2,'Objectenoverzicht aantallen'!$A:$A,'Objectenoverzicht aantallen'!F:F)*'Calculatie sheet'!$AD83)/1000</f>
        <v>0</v>
      </c>
      <c r="M2" s="571">
        <f>(LOOKUP('Calculatie sheet'!$AD$2,'Objectenoverzicht aantallen'!$A:$A,'Objectenoverzicht aantallen'!$C:$C)*'Calculatie sheet'!$AD83+LOOKUP('Calculatie sheet'!$E$2,'Objectenoverzicht aantallen'!$A:$A,'Objectenoverzicht aantallen'!E:E)*'Calculatie sheet'!$AD83+LOOKUP('Calculatie sheet'!$E$2,'Objectenoverzicht aantallen'!$A:$A,'Objectenoverzicht aantallen'!F:F)*'Calculatie sheet'!$AD83+LOOKUP('Calculatie sheet'!$E$2,'Objectenoverzicht aantallen'!$A:$A,'Objectenoverzicht aantallen'!G:G)*'Calculatie sheet'!$AD83)/1000</f>
        <v>0</v>
      </c>
      <c r="N2" s="571">
        <f>(LOOKUP('Calculatie sheet'!$AD$2,'Objectenoverzicht aantallen'!$A:$A,'Objectenoverzicht aantallen'!$C:$C)*'Calculatie sheet'!$AD83+LOOKUP('Calculatie sheet'!$E$2,'Objectenoverzicht aantallen'!$A:$A,'Objectenoverzicht aantallen'!E:E)*'Calculatie sheet'!$AD83+LOOKUP('Calculatie sheet'!$E$2,'Objectenoverzicht aantallen'!$A:$A,'Objectenoverzicht aantallen'!F:F)*'Calculatie sheet'!$AD83+LOOKUP('Calculatie sheet'!$E$2,'Objectenoverzicht aantallen'!$A:$A,'Objectenoverzicht aantallen'!G:G)*'Calculatie sheet'!$AD83+LOOKUP('Calculatie sheet'!$E$2,'Objectenoverzicht aantallen'!$A:$A,'Objectenoverzicht aantallen'!H:H)*'Calculatie sheet'!$AD83)/1000</f>
        <v>0</v>
      </c>
      <c r="O2" s="571">
        <f>(LOOKUP('Calculatie sheet'!$AD$2,'Objectenoverzicht aantallen'!$A:$A,'Objectenoverzicht aantallen'!$C:$C)*'Calculatie sheet'!$AD83+LOOKUP('Calculatie sheet'!$E$2,'Objectenoverzicht aantallen'!$A:$A,'Objectenoverzicht aantallen'!E:E)*'Calculatie sheet'!$AD83+LOOKUP('Calculatie sheet'!$E$2,'Objectenoverzicht aantallen'!$A:$A,'Objectenoverzicht aantallen'!F:F)*'Calculatie sheet'!$AD83+LOOKUP('Calculatie sheet'!$E$2,'Objectenoverzicht aantallen'!$A:$A,'Objectenoverzicht aantallen'!G:G)*'Calculatie sheet'!$AD83+LOOKUP('Calculatie sheet'!$E$2,'Objectenoverzicht aantallen'!$A:$A,'Objectenoverzicht aantallen'!H:H)*'Calculatie sheet'!$AD83+LOOKUP('Calculatie sheet'!$E$2,'Objectenoverzicht aantallen'!$A:$A,'Objectenoverzicht aantallen'!I:I)*'Calculatie sheet'!$AD83)/1000</f>
        <v>0</v>
      </c>
      <c r="P2" s="571">
        <f>(LOOKUP('Calculatie sheet'!$AD$2,'Objectenoverzicht aantallen'!$A:$A,'Objectenoverzicht aantallen'!$C:$C)*'Calculatie sheet'!$AD83+LOOKUP('Calculatie sheet'!$E$2,'Objectenoverzicht aantallen'!$A:$A,'Objectenoverzicht aantallen'!E:E)*'Calculatie sheet'!$AD83+LOOKUP('Calculatie sheet'!$E$2,'Objectenoverzicht aantallen'!$A:$A,'Objectenoverzicht aantallen'!F:F)*'Calculatie sheet'!$AD83+LOOKUP('Calculatie sheet'!$E$2,'Objectenoverzicht aantallen'!$A:$A,'Objectenoverzicht aantallen'!G:G)*'Calculatie sheet'!$AD83+LOOKUP('Calculatie sheet'!$E$2,'Objectenoverzicht aantallen'!$A:$A,'Objectenoverzicht aantallen'!H:H)*'Calculatie sheet'!$AD83+LOOKUP('Calculatie sheet'!$E$2,'Objectenoverzicht aantallen'!$A:$A,'Objectenoverzicht aantallen'!I:I)*'Calculatie sheet'!$AD83+LOOKUP('Calculatie sheet'!$E$2,'Objectenoverzicht aantallen'!$A:$A,'Objectenoverzicht aantallen'!J:J)*'Calculatie sheet'!$AD83)/1000</f>
        <v>0</v>
      </c>
      <c r="Q2" s="571">
        <f>(LOOKUP('Calculatie sheet'!$AD$2,'Objectenoverzicht aantallen'!$A:$A,'Objectenoverzicht aantallen'!$C:$C)*'Calculatie sheet'!$AD83+LOOKUP('Calculatie sheet'!$E$2,'Objectenoverzicht aantallen'!$A:$A,'Objectenoverzicht aantallen'!E:E)*'Calculatie sheet'!$AD83+LOOKUP('Calculatie sheet'!$E$2,'Objectenoverzicht aantallen'!$A:$A,'Objectenoverzicht aantallen'!F:F)*'Calculatie sheet'!$AD83+LOOKUP('Calculatie sheet'!$E$2,'Objectenoverzicht aantallen'!$A:$A,'Objectenoverzicht aantallen'!G:G)*'Calculatie sheet'!$AD83+LOOKUP('Calculatie sheet'!$E$2,'Objectenoverzicht aantallen'!$A:$A,'Objectenoverzicht aantallen'!H:H)*'Calculatie sheet'!$AD83+LOOKUP('Calculatie sheet'!$E$2,'Objectenoverzicht aantallen'!$A:$A,'Objectenoverzicht aantallen'!I:I)*'Calculatie sheet'!$AD83+LOOKUP('Calculatie sheet'!$E$2,'Objectenoverzicht aantallen'!$A:$A,'Objectenoverzicht aantallen'!J:J)*'Calculatie sheet'!$AD83+LOOKUP('Calculatie sheet'!$E$2,'Objectenoverzicht aantallen'!$A:$A,'Objectenoverzicht aantallen'!K:K)*'Calculatie sheet'!$AD83)/1000</f>
        <v>0</v>
      </c>
      <c r="R2" s="571">
        <f>(LOOKUP('Calculatie sheet'!$AD$2,'Objectenoverzicht aantallen'!$A:$A,'Objectenoverzicht aantallen'!$C:$C)*'Calculatie sheet'!$AD83+LOOKUP('Calculatie sheet'!$E$2,'Objectenoverzicht aantallen'!$A:$A,'Objectenoverzicht aantallen'!E:E)*'Calculatie sheet'!$AD83+LOOKUP('Calculatie sheet'!$E$2,'Objectenoverzicht aantallen'!$A:$A,'Objectenoverzicht aantallen'!F:F)*'Calculatie sheet'!$AD83+LOOKUP('Calculatie sheet'!$E$2,'Objectenoverzicht aantallen'!$A:$A,'Objectenoverzicht aantallen'!G:G)*'Calculatie sheet'!$AD83+LOOKUP('Calculatie sheet'!$E$2,'Objectenoverzicht aantallen'!$A:$A,'Objectenoverzicht aantallen'!H:H)*'Calculatie sheet'!$AD83+LOOKUP('Calculatie sheet'!$E$2,'Objectenoverzicht aantallen'!$A:$A,'Objectenoverzicht aantallen'!I:I)*'Calculatie sheet'!$AD83+LOOKUP('Calculatie sheet'!$E$2,'Objectenoverzicht aantallen'!$A:$A,'Objectenoverzicht aantallen'!J:J)*'Calculatie sheet'!$AD83+LOOKUP('Calculatie sheet'!$E$2,'Objectenoverzicht aantallen'!$A:$A,'Objectenoverzicht aantallen'!K:K)*'Calculatie sheet'!$AD83+LOOKUP('Calculatie sheet'!$E$2,'Objectenoverzicht aantallen'!$A:$A,'Objectenoverzicht aantallen'!L:L)*'Calculatie sheet'!$AD83)/1000</f>
        <v>0</v>
      </c>
      <c r="S2" s="571">
        <f>(LOOKUP('Calculatie sheet'!$AD$2,'Objectenoverzicht aantallen'!$A:$A,'Objectenoverzicht aantallen'!$C:$C)*'Calculatie sheet'!$AD83+LOOKUP('Calculatie sheet'!$E$2,'Objectenoverzicht aantallen'!$A:$A,'Objectenoverzicht aantallen'!E:E)*'Calculatie sheet'!$AD83+LOOKUP('Calculatie sheet'!$E$2,'Objectenoverzicht aantallen'!$A:$A,'Objectenoverzicht aantallen'!F:F)*'Calculatie sheet'!$AD83+LOOKUP('Calculatie sheet'!$E$2,'Objectenoverzicht aantallen'!$A:$A,'Objectenoverzicht aantallen'!G:G)*'Calculatie sheet'!$AD83+LOOKUP('Calculatie sheet'!$E$2,'Objectenoverzicht aantallen'!$A:$A,'Objectenoverzicht aantallen'!H:H)*'Calculatie sheet'!$AD83+LOOKUP('Calculatie sheet'!$E$2,'Objectenoverzicht aantallen'!$A:$A,'Objectenoverzicht aantallen'!I:I)*'Calculatie sheet'!$AD83+LOOKUP('Calculatie sheet'!$E$2,'Objectenoverzicht aantallen'!$A:$A,'Objectenoverzicht aantallen'!J:J)*'Calculatie sheet'!$AD83+LOOKUP('Calculatie sheet'!$E$2,'Objectenoverzicht aantallen'!$A:$A,'Objectenoverzicht aantallen'!K:K)*'Calculatie sheet'!$AD83+LOOKUP('Calculatie sheet'!$E$2,'Objectenoverzicht aantallen'!$A:$A,'Objectenoverzicht aantallen'!L:L)*'Calculatie sheet'!$AD83+LOOKUP('Calculatie sheet'!$E$2,'Objectenoverzicht aantallen'!$A:$A,'Objectenoverzicht aantallen'!M:M)*'Calculatie sheet'!$AD83)/1000</f>
        <v>0</v>
      </c>
      <c r="T2" s="571">
        <f>(LOOKUP('Calculatie sheet'!$AD$2,'Objectenoverzicht aantallen'!$A:$A,'Objectenoverzicht aantallen'!$C:$C)*'Calculatie sheet'!$AD83+LOOKUP('Calculatie sheet'!$E$2,'Objectenoverzicht aantallen'!$A:$A,'Objectenoverzicht aantallen'!E:E)*'Calculatie sheet'!$AD83+LOOKUP('Calculatie sheet'!$E$2,'Objectenoverzicht aantallen'!$A:$A,'Objectenoverzicht aantallen'!F:F)*'Calculatie sheet'!$AD83+LOOKUP('Calculatie sheet'!$E$2,'Objectenoverzicht aantallen'!$A:$A,'Objectenoverzicht aantallen'!G:G)*'Calculatie sheet'!$AD83+LOOKUP('Calculatie sheet'!$E$2,'Objectenoverzicht aantallen'!$A:$A,'Objectenoverzicht aantallen'!H:H)*'Calculatie sheet'!$AD83+LOOKUP('Calculatie sheet'!$E$2,'Objectenoverzicht aantallen'!$A:$A,'Objectenoverzicht aantallen'!I:I)*'Calculatie sheet'!$AD83+LOOKUP('Calculatie sheet'!$E$2,'Objectenoverzicht aantallen'!$A:$A,'Objectenoverzicht aantallen'!J:J)*'Calculatie sheet'!$AD83+LOOKUP('Calculatie sheet'!$E$2,'Objectenoverzicht aantallen'!$A:$A,'Objectenoverzicht aantallen'!K:K)*'Calculatie sheet'!$AD83+LOOKUP('Calculatie sheet'!$E$2,'Objectenoverzicht aantallen'!$A:$A,'Objectenoverzicht aantallen'!L:L)*'Calculatie sheet'!$AD83+LOOKUP('Calculatie sheet'!$E$2,'Objectenoverzicht aantallen'!$A:$A,'Objectenoverzicht aantallen'!M:M)*'Calculatie sheet'!$AD83+LOOKUP('Calculatie sheet'!$E$2,'Objectenoverzicht aantallen'!$A:$A,'Objectenoverzicht aantallen'!N:N)*'Calculatie sheet'!$AD83)/1000</f>
        <v>0</v>
      </c>
      <c r="U2" s="571">
        <f>(LOOKUP('Calculatie sheet'!$AD$2,'Objectenoverzicht aantallen'!$A:$A,'Objectenoverzicht aantallen'!$C:$C)*'Calculatie sheet'!$AD83+LOOKUP('Calculatie sheet'!$E$2,'Objectenoverzicht aantallen'!$A:$A,'Objectenoverzicht aantallen'!E:E)*'Calculatie sheet'!$AD83+LOOKUP('Calculatie sheet'!$E$2,'Objectenoverzicht aantallen'!$A:$A,'Objectenoverzicht aantallen'!F:F)*'Calculatie sheet'!$AD83+LOOKUP('Calculatie sheet'!$E$2,'Objectenoverzicht aantallen'!$A:$A,'Objectenoverzicht aantallen'!G:G)*'Calculatie sheet'!$AD83+LOOKUP('Calculatie sheet'!$E$2,'Objectenoverzicht aantallen'!$A:$A,'Objectenoverzicht aantallen'!H:H)*'Calculatie sheet'!$AD83+LOOKUP('Calculatie sheet'!$E$2,'Objectenoverzicht aantallen'!$A:$A,'Objectenoverzicht aantallen'!I:I)*'Calculatie sheet'!$AD83+LOOKUP('Calculatie sheet'!$E$2,'Objectenoverzicht aantallen'!$A:$A,'Objectenoverzicht aantallen'!J:J)*'Calculatie sheet'!$AD83+LOOKUP('Calculatie sheet'!$E$2,'Objectenoverzicht aantallen'!$A:$A,'Objectenoverzicht aantallen'!K:K)*'Calculatie sheet'!$AD83+LOOKUP('Calculatie sheet'!$E$2,'Objectenoverzicht aantallen'!$A:$A,'Objectenoverzicht aantallen'!L:L)*'Calculatie sheet'!$AD83+LOOKUP('Calculatie sheet'!$E$2,'Objectenoverzicht aantallen'!$A:$A,'Objectenoverzicht aantallen'!M:M)*'Calculatie sheet'!$AD83+LOOKUP('Calculatie sheet'!$E$2,'Objectenoverzicht aantallen'!$A:$A,'Objectenoverzicht aantallen'!N:N)*'Calculatie sheet'!$AD83+LOOKUP('Calculatie sheet'!$E$2,'Objectenoverzicht aantallen'!$A:$A,'Objectenoverzicht aantallen'!O:O)*'Calculatie sheet'!$AD83)/1000</f>
        <v>0</v>
      </c>
      <c r="W2" s="758" t="s">
        <v>965</v>
      </c>
      <c r="X2" s="571">
        <f>(LOOKUP('Calculatie sheet'!$AD$2,'Objectenoverzicht aantallen'!$A:$A,'Objectenoverzicht aantallen'!E:E)*'Calculatie sheet'!$AD$83)/1000</f>
        <v>0</v>
      </c>
      <c r="Y2" s="571">
        <f>(LOOKUP('Calculatie sheet'!$AD$2,'Objectenoverzicht aantallen'!$A:$A,'Objectenoverzicht aantallen'!F:F)*'Calculatie sheet'!$AD$83)/1000</f>
        <v>0</v>
      </c>
      <c r="Z2" s="571">
        <f>(LOOKUP('Calculatie sheet'!$AD$2,'Objectenoverzicht aantallen'!$A:$A,'Objectenoverzicht aantallen'!G:G)*'Calculatie sheet'!$AD$83)/1000</f>
        <v>0</v>
      </c>
      <c r="AA2" s="571">
        <f>(LOOKUP('Calculatie sheet'!$AD$2,'Objectenoverzicht aantallen'!$A:$A,'Objectenoverzicht aantallen'!H:H)*'Calculatie sheet'!$AD$83)/1000</f>
        <v>0</v>
      </c>
      <c r="AB2" s="571">
        <f>(LOOKUP('Calculatie sheet'!$AD$2,'Objectenoverzicht aantallen'!$A:$A,'Objectenoverzicht aantallen'!I:I)*'Calculatie sheet'!$AD$83)/1000</f>
        <v>0</v>
      </c>
      <c r="AC2" s="571">
        <f>(LOOKUP('Calculatie sheet'!$AD$2,'Objectenoverzicht aantallen'!$A:$A,'Objectenoverzicht aantallen'!J:J)*'Calculatie sheet'!$AD$83)/1000</f>
        <v>0</v>
      </c>
      <c r="AD2" s="571">
        <f>(LOOKUP('Calculatie sheet'!$AD$2,'Objectenoverzicht aantallen'!$A:$A,'Objectenoverzicht aantallen'!K:K)*'Calculatie sheet'!$AD$83)/1000</f>
        <v>0</v>
      </c>
      <c r="AE2" s="571">
        <f>(LOOKUP('Calculatie sheet'!$AD$2,'Objectenoverzicht aantallen'!$A:$A,'Objectenoverzicht aantallen'!L:L)*'Calculatie sheet'!$AD$83)/1000</f>
        <v>0</v>
      </c>
      <c r="AF2" s="571">
        <f>(LOOKUP('Calculatie sheet'!$AD$2,'Objectenoverzicht aantallen'!$A:$A,'Objectenoverzicht aantallen'!M:M)*'Calculatie sheet'!$AD$83)/1000</f>
        <v>0</v>
      </c>
      <c r="AG2" s="571">
        <f>(LOOKUP('Calculatie sheet'!$AD$2,'Objectenoverzicht aantallen'!$A:$A,'Objectenoverzicht aantallen'!N:N)*'Calculatie sheet'!$AD$83)/1000</f>
        <v>0</v>
      </c>
      <c r="AH2" s="571">
        <f>(LOOKUP('Calculatie sheet'!$AD$2,'Objectenoverzicht aantallen'!$A:$A,'Objectenoverzicht aantallen'!O:O)*'Calculatie sheet'!$AD$83)/1000</f>
        <v>0</v>
      </c>
    </row>
    <row r="3" spans="1:34" x14ac:dyDescent="0.2">
      <c r="A3" s="31"/>
      <c r="B3" s="759" t="s">
        <v>966</v>
      </c>
      <c r="C3" s="45">
        <f>'Calculatie sheet'!AD84</f>
        <v>11.60000000000001</v>
      </c>
      <c r="E3" s="759" t="s">
        <v>966</v>
      </c>
      <c r="G3" s="31"/>
      <c r="H3" s="572">
        <f>C3*'Calculatie sheet'!$AD$7</f>
        <v>0</v>
      </c>
      <c r="J3" s="759" t="s">
        <v>966</v>
      </c>
      <c r="K3" s="571">
        <f>(LOOKUP('Calculatie sheet'!$AD$2,'Objectenoverzicht aantallen'!$A:$A,'Objectenoverzicht aantallen'!$C:$C)*'Calculatie sheet'!$AD84+LOOKUP('Calculatie sheet'!$AD$2,'Objectenoverzicht aantallen'!$A:$A,'Objectenoverzicht aantallen'!E:E)*'Calculatie sheet'!$AD84)/1000</f>
        <v>0</v>
      </c>
      <c r="L3" s="571">
        <f>(LOOKUP('Calculatie sheet'!$AD$2,'Objectenoverzicht aantallen'!$A:$A,'Objectenoverzicht aantallen'!$C:$C)*'Calculatie sheet'!$AD84+LOOKUP('Calculatie sheet'!$E$2,'Objectenoverzicht aantallen'!$A:$A,'Objectenoverzicht aantallen'!E:E)*'Calculatie sheet'!$AD84+LOOKUP('Calculatie sheet'!$E$2,'Objectenoverzicht aantallen'!$A:$A,'Objectenoverzicht aantallen'!F:F)*'Calculatie sheet'!$AD84)/1000</f>
        <v>0</v>
      </c>
      <c r="M3" s="571">
        <f>(LOOKUP('Calculatie sheet'!$AD$2,'Objectenoverzicht aantallen'!$A:$A,'Objectenoverzicht aantallen'!$C:$C)*'Calculatie sheet'!$AD84+LOOKUP('Calculatie sheet'!$E$2,'Objectenoverzicht aantallen'!$A:$A,'Objectenoverzicht aantallen'!E:E)*'Calculatie sheet'!$AD84+LOOKUP('Calculatie sheet'!$E$2,'Objectenoverzicht aantallen'!$A:$A,'Objectenoverzicht aantallen'!F:F)*'Calculatie sheet'!$AD84+LOOKUP('Calculatie sheet'!$E$2,'Objectenoverzicht aantallen'!$A:$A,'Objectenoverzicht aantallen'!G:G)*'Calculatie sheet'!$AD84)/1000</f>
        <v>0</v>
      </c>
      <c r="N3" s="571">
        <f>(LOOKUP('Calculatie sheet'!$AD$2,'Objectenoverzicht aantallen'!$A:$A,'Objectenoverzicht aantallen'!$C:$C)*'Calculatie sheet'!$AD84+LOOKUP('Calculatie sheet'!$E$2,'Objectenoverzicht aantallen'!$A:$A,'Objectenoverzicht aantallen'!E:E)*'Calculatie sheet'!$AD84+LOOKUP('Calculatie sheet'!$E$2,'Objectenoverzicht aantallen'!$A:$A,'Objectenoverzicht aantallen'!F:F)*'Calculatie sheet'!$AD84+LOOKUP('Calculatie sheet'!$E$2,'Objectenoverzicht aantallen'!$A:$A,'Objectenoverzicht aantallen'!G:G)*'Calculatie sheet'!$AD84+LOOKUP('Calculatie sheet'!$E$2,'Objectenoverzicht aantallen'!$A:$A,'Objectenoverzicht aantallen'!H:H)*'Calculatie sheet'!$AD84)/1000</f>
        <v>0</v>
      </c>
      <c r="O3" s="571">
        <f>(LOOKUP('Calculatie sheet'!$AD$2,'Objectenoverzicht aantallen'!$A:$A,'Objectenoverzicht aantallen'!$C:$C)*'Calculatie sheet'!$AD84+LOOKUP('Calculatie sheet'!$E$2,'Objectenoverzicht aantallen'!$A:$A,'Objectenoverzicht aantallen'!E:E)*'Calculatie sheet'!$AD84+LOOKUP('Calculatie sheet'!$E$2,'Objectenoverzicht aantallen'!$A:$A,'Objectenoverzicht aantallen'!F:F)*'Calculatie sheet'!$AD84+LOOKUP('Calculatie sheet'!$E$2,'Objectenoverzicht aantallen'!$A:$A,'Objectenoverzicht aantallen'!G:G)*'Calculatie sheet'!$AD84+LOOKUP('Calculatie sheet'!$E$2,'Objectenoverzicht aantallen'!$A:$A,'Objectenoverzicht aantallen'!H:H)*'Calculatie sheet'!$AD84+LOOKUP('Calculatie sheet'!$E$2,'Objectenoverzicht aantallen'!$A:$A,'Objectenoverzicht aantallen'!I:I)*'Calculatie sheet'!$AD84)/1000</f>
        <v>0</v>
      </c>
      <c r="P3" s="571">
        <f>(LOOKUP('Calculatie sheet'!$AD$2,'Objectenoverzicht aantallen'!$A:$A,'Objectenoverzicht aantallen'!$C:$C)*'Calculatie sheet'!$AD84+LOOKUP('Calculatie sheet'!$E$2,'Objectenoverzicht aantallen'!$A:$A,'Objectenoverzicht aantallen'!E:E)*'Calculatie sheet'!$AD84+LOOKUP('Calculatie sheet'!$E$2,'Objectenoverzicht aantallen'!$A:$A,'Objectenoverzicht aantallen'!F:F)*'Calculatie sheet'!$AD84+LOOKUP('Calculatie sheet'!$E$2,'Objectenoverzicht aantallen'!$A:$A,'Objectenoverzicht aantallen'!G:G)*'Calculatie sheet'!$AD84+LOOKUP('Calculatie sheet'!$E$2,'Objectenoverzicht aantallen'!$A:$A,'Objectenoverzicht aantallen'!H:H)*'Calculatie sheet'!$AD84+LOOKUP('Calculatie sheet'!$E$2,'Objectenoverzicht aantallen'!$A:$A,'Objectenoverzicht aantallen'!I:I)*'Calculatie sheet'!$AD84+LOOKUP('Calculatie sheet'!$E$2,'Objectenoverzicht aantallen'!$A:$A,'Objectenoverzicht aantallen'!J:J)*'Calculatie sheet'!$AD84)/1000</f>
        <v>0</v>
      </c>
      <c r="Q3" s="571">
        <f>(LOOKUP('Calculatie sheet'!$AD$2,'Objectenoverzicht aantallen'!$A:$A,'Objectenoverzicht aantallen'!$C:$C)*'Calculatie sheet'!$AD84+LOOKUP('Calculatie sheet'!$E$2,'Objectenoverzicht aantallen'!$A:$A,'Objectenoverzicht aantallen'!E:E)*'Calculatie sheet'!$AD84+LOOKUP('Calculatie sheet'!$E$2,'Objectenoverzicht aantallen'!$A:$A,'Objectenoverzicht aantallen'!F:F)*'Calculatie sheet'!$AD84+LOOKUP('Calculatie sheet'!$E$2,'Objectenoverzicht aantallen'!$A:$A,'Objectenoverzicht aantallen'!G:G)*'Calculatie sheet'!$AD84+LOOKUP('Calculatie sheet'!$E$2,'Objectenoverzicht aantallen'!$A:$A,'Objectenoverzicht aantallen'!H:H)*'Calculatie sheet'!$AD84+LOOKUP('Calculatie sheet'!$E$2,'Objectenoverzicht aantallen'!$A:$A,'Objectenoverzicht aantallen'!I:I)*'Calculatie sheet'!$AD84+LOOKUP('Calculatie sheet'!$E$2,'Objectenoverzicht aantallen'!$A:$A,'Objectenoverzicht aantallen'!J:J)*'Calculatie sheet'!$AD84+LOOKUP('Calculatie sheet'!$E$2,'Objectenoverzicht aantallen'!$A:$A,'Objectenoverzicht aantallen'!K:K)*'Calculatie sheet'!$AD84)/1000</f>
        <v>0</v>
      </c>
      <c r="R3" s="571">
        <f>(LOOKUP('Calculatie sheet'!$AD$2,'Objectenoverzicht aantallen'!$A:$A,'Objectenoverzicht aantallen'!$C:$C)*'Calculatie sheet'!$AD84+LOOKUP('Calculatie sheet'!$E$2,'Objectenoverzicht aantallen'!$A:$A,'Objectenoverzicht aantallen'!E:E)*'Calculatie sheet'!$AD84+LOOKUP('Calculatie sheet'!$E$2,'Objectenoverzicht aantallen'!$A:$A,'Objectenoverzicht aantallen'!F:F)*'Calculatie sheet'!$AD84+LOOKUP('Calculatie sheet'!$E$2,'Objectenoverzicht aantallen'!$A:$A,'Objectenoverzicht aantallen'!G:G)*'Calculatie sheet'!$AD84+LOOKUP('Calculatie sheet'!$E$2,'Objectenoverzicht aantallen'!$A:$A,'Objectenoverzicht aantallen'!H:H)*'Calculatie sheet'!$AD84+LOOKUP('Calculatie sheet'!$E$2,'Objectenoverzicht aantallen'!$A:$A,'Objectenoverzicht aantallen'!I:I)*'Calculatie sheet'!$AD84+LOOKUP('Calculatie sheet'!$E$2,'Objectenoverzicht aantallen'!$A:$A,'Objectenoverzicht aantallen'!J:J)*'Calculatie sheet'!$AD84+LOOKUP('Calculatie sheet'!$E$2,'Objectenoverzicht aantallen'!$A:$A,'Objectenoverzicht aantallen'!K:K)*'Calculatie sheet'!$AD84+LOOKUP('Calculatie sheet'!$E$2,'Objectenoverzicht aantallen'!$A:$A,'Objectenoverzicht aantallen'!L:L)*'Calculatie sheet'!$AD84)/1000</f>
        <v>0</v>
      </c>
      <c r="S3" s="571">
        <f>(LOOKUP('Calculatie sheet'!$AD$2,'Objectenoverzicht aantallen'!$A:$A,'Objectenoverzicht aantallen'!$C:$C)*'Calculatie sheet'!$AD84+LOOKUP('Calculatie sheet'!$E$2,'Objectenoverzicht aantallen'!$A:$A,'Objectenoverzicht aantallen'!E:E)*'Calculatie sheet'!$AD84+LOOKUP('Calculatie sheet'!$E$2,'Objectenoverzicht aantallen'!$A:$A,'Objectenoverzicht aantallen'!F:F)*'Calculatie sheet'!$AD84+LOOKUP('Calculatie sheet'!$E$2,'Objectenoverzicht aantallen'!$A:$A,'Objectenoverzicht aantallen'!G:G)*'Calculatie sheet'!$AD84+LOOKUP('Calculatie sheet'!$E$2,'Objectenoverzicht aantallen'!$A:$A,'Objectenoverzicht aantallen'!H:H)*'Calculatie sheet'!$AD84+LOOKUP('Calculatie sheet'!$E$2,'Objectenoverzicht aantallen'!$A:$A,'Objectenoverzicht aantallen'!I:I)*'Calculatie sheet'!$AD84+LOOKUP('Calculatie sheet'!$E$2,'Objectenoverzicht aantallen'!$A:$A,'Objectenoverzicht aantallen'!J:J)*'Calculatie sheet'!$AD84+LOOKUP('Calculatie sheet'!$E$2,'Objectenoverzicht aantallen'!$A:$A,'Objectenoverzicht aantallen'!K:K)*'Calculatie sheet'!$AD84+LOOKUP('Calculatie sheet'!$E$2,'Objectenoverzicht aantallen'!$A:$A,'Objectenoverzicht aantallen'!L:L)*'Calculatie sheet'!$AD84+LOOKUP('Calculatie sheet'!$E$2,'Objectenoverzicht aantallen'!$A:$A,'Objectenoverzicht aantallen'!M:M)*'Calculatie sheet'!$AD84)/1000</f>
        <v>0</v>
      </c>
      <c r="T3" s="571">
        <f>(LOOKUP('Calculatie sheet'!$AD$2,'Objectenoverzicht aantallen'!$A:$A,'Objectenoverzicht aantallen'!$C:$C)*'Calculatie sheet'!$AD84+LOOKUP('Calculatie sheet'!$E$2,'Objectenoverzicht aantallen'!$A:$A,'Objectenoverzicht aantallen'!E:E)*'Calculatie sheet'!$AD84+LOOKUP('Calculatie sheet'!$E$2,'Objectenoverzicht aantallen'!$A:$A,'Objectenoverzicht aantallen'!F:F)*'Calculatie sheet'!$AD84+LOOKUP('Calculatie sheet'!$E$2,'Objectenoverzicht aantallen'!$A:$A,'Objectenoverzicht aantallen'!G:G)*'Calculatie sheet'!$AD84+LOOKUP('Calculatie sheet'!$E$2,'Objectenoverzicht aantallen'!$A:$A,'Objectenoverzicht aantallen'!H:H)*'Calculatie sheet'!$AD84+LOOKUP('Calculatie sheet'!$E$2,'Objectenoverzicht aantallen'!$A:$A,'Objectenoverzicht aantallen'!I:I)*'Calculatie sheet'!$AD84+LOOKUP('Calculatie sheet'!$E$2,'Objectenoverzicht aantallen'!$A:$A,'Objectenoverzicht aantallen'!J:J)*'Calculatie sheet'!$AD84+LOOKUP('Calculatie sheet'!$E$2,'Objectenoverzicht aantallen'!$A:$A,'Objectenoverzicht aantallen'!K:K)*'Calculatie sheet'!$AD84+LOOKUP('Calculatie sheet'!$E$2,'Objectenoverzicht aantallen'!$A:$A,'Objectenoverzicht aantallen'!L:L)*'Calculatie sheet'!$AD84+LOOKUP('Calculatie sheet'!$E$2,'Objectenoverzicht aantallen'!$A:$A,'Objectenoverzicht aantallen'!M:M)*'Calculatie sheet'!$AD84+LOOKUP('Calculatie sheet'!$E$2,'Objectenoverzicht aantallen'!$A:$A,'Objectenoverzicht aantallen'!N:N)*'Calculatie sheet'!$AD84)/1000</f>
        <v>0</v>
      </c>
      <c r="U3" s="571">
        <f>(LOOKUP('Calculatie sheet'!$AD$2,'Objectenoverzicht aantallen'!$A:$A,'Objectenoverzicht aantallen'!$C:$C)*'Calculatie sheet'!$AD84+LOOKUP('Calculatie sheet'!$E$2,'Objectenoverzicht aantallen'!$A:$A,'Objectenoverzicht aantallen'!E:E)*'Calculatie sheet'!$AD84+LOOKUP('Calculatie sheet'!$E$2,'Objectenoverzicht aantallen'!$A:$A,'Objectenoverzicht aantallen'!F:F)*'Calculatie sheet'!$AD84+LOOKUP('Calculatie sheet'!$E$2,'Objectenoverzicht aantallen'!$A:$A,'Objectenoverzicht aantallen'!G:G)*'Calculatie sheet'!$AD84+LOOKUP('Calculatie sheet'!$E$2,'Objectenoverzicht aantallen'!$A:$A,'Objectenoverzicht aantallen'!H:H)*'Calculatie sheet'!$AD84+LOOKUP('Calculatie sheet'!$E$2,'Objectenoverzicht aantallen'!$A:$A,'Objectenoverzicht aantallen'!I:I)*'Calculatie sheet'!$AD84+LOOKUP('Calculatie sheet'!$E$2,'Objectenoverzicht aantallen'!$A:$A,'Objectenoverzicht aantallen'!J:J)*'Calculatie sheet'!$AD84+LOOKUP('Calculatie sheet'!$E$2,'Objectenoverzicht aantallen'!$A:$A,'Objectenoverzicht aantallen'!K:K)*'Calculatie sheet'!$AD84+LOOKUP('Calculatie sheet'!$E$2,'Objectenoverzicht aantallen'!$A:$A,'Objectenoverzicht aantallen'!L:L)*'Calculatie sheet'!$AD84+LOOKUP('Calculatie sheet'!$E$2,'Objectenoverzicht aantallen'!$A:$A,'Objectenoverzicht aantallen'!M:M)*'Calculatie sheet'!$AD84+LOOKUP('Calculatie sheet'!$E$2,'Objectenoverzicht aantallen'!$A:$A,'Objectenoverzicht aantallen'!N:N)*'Calculatie sheet'!$AD84+LOOKUP('Calculatie sheet'!$E$2,'Objectenoverzicht aantallen'!$A:$A,'Objectenoverzicht aantallen'!O:O)*'Calculatie sheet'!$AD84)/1000</f>
        <v>0</v>
      </c>
      <c r="V3" s="31"/>
      <c r="W3" s="759" t="s">
        <v>966</v>
      </c>
      <c r="X3" s="571">
        <f>(LOOKUP('Calculatie sheet'!$AD$2,'Objectenoverzicht aantallen'!$A:$A,'Objectenoverzicht aantallen'!$P:$P)*'Calculatie sheet'!$AD$84)/'Calculatie sheet'!$AD$64/1000</f>
        <v>0</v>
      </c>
      <c r="Y3" s="571">
        <f>(LOOKUP('Calculatie sheet'!$AD$2,'Objectenoverzicht aantallen'!$A:$A,'Objectenoverzicht aantallen'!$P:$P)*'Calculatie sheet'!$AD$84)/'Calculatie sheet'!$AD$64/1000</f>
        <v>0</v>
      </c>
      <c r="Z3" s="571">
        <f>(LOOKUP('Calculatie sheet'!$AD$2,'Objectenoverzicht aantallen'!$A:$A,'Objectenoverzicht aantallen'!$P:$P)*'Calculatie sheet'!$AD$84)/'Calculatie sheet'!$AD$64/1000</f>
        <v>0</v>
      </c>
      <c r="AA3" s="571">
        <f>(LOOKUP('Calculatie sheet'!$AD$2,'Objectenoverzicht aantallen'!$A:$A,'Objectenoverzicht aantallen'!$P:$P)*'Calculatie sheet'!$AD$84)/'Calculatie sheet'!$AD$64/1000</f>
        <v>0</v>
      </c>
      <c r="AB3" s="571">
        <f>(LOOKUP('Calculatie sheet'!$AD$2,'Objectenoverzicht aantallen'!$A:$A,'Objectenoverzicht aantallen'!$P:$P)*'Calculatie sheet'!$AD$84)/'Calculatie sheet'!$AD$64/1000</f>
        <v>0</v>
      </c>
      <c r="AC3" s="571">
        <f>(LOOKUP('Calculatie sheet'!$AD$2,'Objectenoverzicht aantallen'!$A:$A,'Objectenoverzicht aantallen'!$P:$P)*'Calculatie sheet'!$AD$84)/'Calculatie sheet'!$AD$64/1000</f>
        <v>0</v>
      </c>
      <c r="AD3" s="571">
        <f>(LOOKUP('Calculatie sheet'!$AD$2,'Objectenoverzicht aantallen'!$A:$A,'Objectenoverzicht aantallen'!$P:$P)*'Calculatie sheet'!$AD$84)/'Calculatie sheet'!$AD$64/1000</f>
        <v>0</v>
      </c>
      <c r="AE3" s="571">
        <f>(LOOKUP('Calculatie sheet'!$AD$2,'Objectenoverzicht aantallen'!$A:$A,'Objectenoverzicht aantallen'!$P:$P)*'Calculatie sheet'!$AD$84)/'Calculatie sheet'!$AD$64/1000</f>
        <v>0</v>
      </c>
      <c r="AF3" s="571">
        <f>(LOOKUP('Calculatie sheet'!$AD$2,'Objectenoverzicht aantallen'!$A:$A,'Objectenoverzicht aantallen'!$P:$P)*'Calculatie sheet'!$AD$84)/'Calculatie sheet'!$AD$64/1000</f>
        <v>0</v>
      </c>
      <c r="AG3" s="571">
        <f>(LOOKUP('Calculatie sheet'!$AD$2,'Objectenoverzicht aantallen'!$A:$A,'Objectenoverzicht aantallen'!$P:$P)*'Calculatie sheet'!$AD$84)/'Calculatie sheet'!$AD$64/1000</f>
        <v>0</v>
      </c>
      <c r="AH3" s="571">
        <f>(LOOKUP('Calculatie sheet'!$AD$2,'Objectenoverzicht aantallen'!$A:$A,'Objectenoverzicht aantallen'!$P:$P)*'Calculatie sheet'!$AD$84)/'Calculatie sheet'!$AD$64/1000</f>
        <v>0</v>
      </c>
    </row>
    <row r="4" spans="1:34" x14ac:dyDescent="0.2">
      <c r="B4" s="760" t="s">
        <v>5</v>
      </c>
      <c r="C4" s="45">
        <f>'Calculatie sheet'!AD85</f>
        <v>16.39999999999997</v>
      </c>
      <c r="E4" s="760" t="s">
        <v>5</v>
      </c>
      <c r="H4" s="572">
        <f>C4*'Calculatie sheet'!$AD$7</f>
        <v>0</v>
      </c>
      <c r="J4" s="760" t="s">
        <v>5</v>
      </c>
      <c r="K4" s="571">
        <f>(LOOKUP('Calculatie sheet'!$AD$2,'Objectenoverzicht aantallen'!$A:$A,'Objectenoverzicht aantallen'!$C:$C)*'Calculatie sheet'!$AD85+LOOKUP('Calculatie sheet'!$AD$2,'Objectenoverzicht aantallen'!$A:$A,'Objectenoverzicht aantallen'!E:E)*'Calculatie sheet'!$AD85)/1000</f>
        <v>0</v>
      </c>
      <c r="L4" s="571">
        <f>(LOOKUP('Calculatie sheet'!$AD$2,'Objectenoverzicht aantallen'!$A:$A,'Objectenoverzicht aantallen'!$C:$C)*'Calculatie sheet'!$AD85+LOOKUP('Calculatie sheet'!$E$2,'Objectenoverzicht aantallen'!$A:$A,'Objectenoverzicht aantallen'!E:E)*'Calculatie sheet'!$AD85+LOOKUP('Calculatie sheet'!$E$2,'Objectenoverzicht aantallen'!$A:$A,'Objectenoverzicht aantallen'!F:F)*'Calculatie sheet'!$AD85)/1000</f>
        <v>0</v>
      </c>
      <c r="M4" s="571">
        <f>(LOOKUP('Calculatie sheet'!$AD$2,'Objectenoverzicht aantallen'!$A:$A,'Objectenoverzicht aantallen'!$C:$C)*'Calculatie sheet'!$AD85+LOOKUP('Calculatie sheet'!$E$2,'Objectenoverzicht aantallen'!$A:$A,'Objectenoverzicht aantallen'!E:E)*'Calculatie sheet'!$AD85+LOOKUP('Calculatie sheet'!$E$2,'Objectenoverzicht aantallen'!$A:$A,'Objectenoverzicht aantallen'!F:F)*'Calculatie sheet'!$AD85+LOOKUP('Calculatie sheet'!$E$2,'Objectenoverzicht aantallen'!$A:$A,'Objectenoverzicht aantallen'!G:G)*'Calculatie sheet'!$AD85)/1000</f>
        <v>0</v>
      </c>
      <c r="N4" s="571">
        <f>(LOOKUP('Calculatie sheet'!$AD$2,'Objectenoverzicht aantallen'!$A:$A,'Objectenoverzicht aantallen'!$C:$C)*'Calculatie sheet'!$AD85+LOOKUP('Calculatie sheet'!$E$2,'Objectenoverzicht aantallen'!$A:$A,'Objectenoverzicht aantallen'!E:E)*'Calculatie sheet'!$AD85+LOOKUP('Calculatie sheet'!$E$2,'Objectenoverzicht aantallen'!$A:$A,'Objectenoverzicht aantallen'!F:F)*'Calculatie sheet'!$AD85+LOOKUP('Calculatie sheet'!$E$2,'Objectenoverzicht aantallen'!$A:$A,'Objectenoverzicht aantallen'!G:G)*'Calculatie sheet'!$AD85+LOOKUP('Calculatie sheet'!$E$2,'Objectenoverzicht aantallen'!$A:$A,'Objectenoverzicht aantallen'!H:H)*'Calculatie sheet'!$AD85)/1000</f>
        <v>0</v>
      </c>
      <c r="O4" s="571">
        <f>(LOOKUP('Calculatie sheet'!$AD$2,'Objectenoverzicht aantallen'!$A:$A,'Objectenoverzicht aantallen'!$C:$C)*'Calculatie sheet'!$AD85+LOOKUP('Calculatie sheet'!$E$2,'Objectenoverzicht aantallen'!$A:$A,'Objectenoverzicht aantallen'!E:E)*'Calculatie sheet'!$AD85+LOOKUP('Calculatie sheet'!$E$2,'Objectenoverzicht aantallen'!$A:$A,'Objectenoverzicht aantallen'!F:F)*'Calculatie sheet'!$AD85+LOOKUP('Calculatie sheet'!$E$2,'Objectenoverzicht aantallen'!$A:$A,'Objectenoverzicht aantallen'!G:G)*'Calculatie sheet'!$AD85+LOOKUP('Calculatie sheet'!$E$2,'Objectenoverzicht aantallen'!$A:$A,'Objectenoverzicht aantallen'!H:H)*'Calculatie sheet'!$AD85+LOOKUP('Calculatie sheet'!$E$2,'Objectenoverzicht aantallen'!$A:$A,'Objectenoverzicht aantallen'!I:I)*'Calculatie sheet'!$AD85)/1000</f>
        <v>0</v>
      </c>
      <c r="P4" s="571">
        <f>(LOOKUP('Calculatie sheet'!$AD$2,'Objectenoverzicht aantallen'!$A:$A,'Objectenoverzicht aantallen'!$C:$C)*'Calculatie sheet'!$AD85+LOOKUP('Calculatie sheet'!$E$2,'Objectenoverzicht aantallen'!$A:$A,'Objectenoverzicht aantallen'!E:E)*'Calculatie sheet'!$AD85+LOOKUP('Calculatie sheet'!$E$2,'Objectenoverzicht aantallen'!$A:$A,'Objectenoverzicht aantallen'!F:F)*'Calculatie sheet'!$AD85+LOOKUP('Calculatie sheet'!$E$2,'Objectenoverzicht aantallen'!$A:$A,'Objectenoverzicht aantallen'!G:G)*'Calculatie sheet'!$AD85+LOOKUP('Calculatie sheet'!$E$2,'Objectenoverzicht aantallen'!$A:$A,'Objectenoverzicht aantallen'!H:H)*'Calculatie sheet'!$AD85+LOOKUP('Calculatie sheet'!$E$2,'Objectenoverzicht aantallen'!$A:$A,'Objectenoverzicht aantallen'!I:I)*'Calculatie sheet'!$AD85+LOOKUP('Calculatie sheet'!$E$2,'Objectenoverzicht aantallen'!$A:$A,'Objectenoverzicht aantallen'!J:J)*'Calculatie sheet'!$AD85)/1000</f>
        <v>0</v>
      </c>
      <c r="Q4" s="571">
        <f>(LOOKUP('Calculatie sheet'!$AD$2,'Objectenoverzicht aantallen'!$A:$A,'Objectenoverzicht aantallen'!$C:$C)*'Calculatie sheet'!$AD85+LOOKUP('Calculatie sheet'!$E$2,'Objectenoverzicht aantallen'!$A:$A,'Objectenoverzicht aantallen'!E:E)*'Calculatie sheet'!$AD85+LOOKUP('Calculatie sheet'!$E$2,'Objectenoverzicht aantallen'!$A:$A,'Objectenoverzicht aantallen'!F:F)*'Calculatie sheet'!$AD85+LOOKUP('Calculatie sheet'!$E$2,'Objectenoverzicht aantallen'!$A:$A,'Objectenoverzicht aantallen'!G:G)*'Calculatie sheet'!$AD85+LOOKUP('Calculatie sheet'!$E$2,'Objectenoverzicht aantallen'!$A:$A,'Objectenoverzicht aantallen'!H:H)*'Calculatie sheet'!$AD85+LOOKUP('Calculatie sheet'!$E$2,'Objectenoverzicht aantallen'!$A:$A,'Objectenoverzicht aantallen'!I:I)*'Calculatie sheet'!$AD85+LOOKUP('Calculatie sheet'!$E$2,'Objectenoverzicht aantallen'!$A:$A,'Objectenoverzicht aantallen'!J:J)*'Calculatie sheet'!$AD85+LOOKUP('Calculatie sheet'!$E$2,'Objectenoverzicht aantallen'!$A:$A,'Objectenoverzicht aantallen'!K:K)*'Calculatie sheet'!$AD85)/1000</f>
        <v>0</v>
      </c>
      <c r="R4" s="571">
        <f>(LOOKUP('Calculatie sheet'!$AD$2,'Objectenoverzicht aantallen'!$A:$A,'Objectenoverzicht aantallen'!$C:$C)*'Calculatie sheet'!$AD85+LOOKUP('Calculatie sheet'!$E$2,'Objectenoverzicht aantallen'!$A:$A,'Objectenoverzicht aantallen'!E:E)*'Calculatie sheet'!$AD85+LOOKUP('Calculatie sheet'!$E$2,'Objectenoverzicht aantallen'!$A:$A,'Objectenoverzicht aantallen'!F:F)*'Calculatie sheet'!$AD85+LOOKUP('Calculatie sheet'!$E$2,'Objectenoverzicht aantallen'!$A:$A,'Objectenoverzicht aantallen'!G:G)*'Calculatie sheet'!$AD85+LOOKUP('Calculatie sheet'!$E$2,'Objectenoverzicht aantallen'!$A:$A,'Objectenoverzicht aantallen'!H:H)*'Calculatie sheet'!$AD85+LOOKUP('Calculatie sheet'!$E$2,'Objectenoverzicht aantallen'!$A:$A,'Objectenoverzicht aantallen'!I:I)*'Calculatie sheet'!$AD85+LOOKUP('Calculatie sheet'!$E$2,'Objectenoverzicht aantallen'!$A:$A,'Objectenoverzicht aantallen'!J:J)*'Calculatie sheet'!$AD85+LOOKUP('Calculatie sheet'!$E$2,'Objectenoverzicht aantallen'!$A:$A,'Objectenoverzicht aantallen'!K:K)*'Calculatie sheet'!$AD85+LOOKUP('Calculatie sheet'!$E$2,'Objectenoverzicht aantallen'!$A:$A,'Objectenoverzicht aantallen'!L:L)*'Calculatie sheet'!$AD85)/1000</f>
        <v>0</v>
      </c>
      <c r="S4" s="571">
        <f>(LOOKUP('Calculatie sheet'!$AD$2,'Objectenoverzicht aantallen'!$A:$A,'Objectenoverzicht aantallen'!$C:$C)*'Calculatie sheet'!$AD85+LOOKUP('Calculatie sheet'!$E$2,'Objectenoverzicht aantallen'!$A:$A,'Objectenoverzicht aantallen'!E:E)*'Calculatie sheet'!$AD85+LOOKUP('Calculatie sheet'!$E$2,'Objectenoverzicht aantallen'!$A:$A,'Objectenoverzicht aantallen'!F:F)*'Calculatie sheet'!$AD85+LOOKUP('Calculatie sheet'!$E$2,'Objectenoverzicht aantallen'!$A:$A,'Objectenoverzicht aantallen'!G:G)*'Calculatie sheet'!$AD85+LOOKUP('Calculatie sheet'!$E$2,'Objectenoverzicht aantallen'!$A:$A,'Objectenoverzicht aantallen'!H:H)*'Calculatie sheet'!$AD85+LOOKUP('Calculatie sheet'!$E$2,'Objectenoverzicht aantallen'!$A:$A,'Objectenoverzicht aantallen'!I:I)*'Calculatie sheet'!$AD85+LOOKUP('Calculatie sheet'!$E$2,'Objectenoverzicht aantallen'!$A:$A,'Objectenoverzicht aantallen'!J:J)*'Calculatie sheet'!$AD85+LOOKUP('Calculatie sheet'!$E$2,'Objectenoverzicht aantallen'!$A:$A,'Objectenoverzicht aantallen'!K:K)*'Calculatie sheet'!$AD85+LOOKUP('Calculatie sheet'!$E$2,'Objectenoverzicht aantallen'!$A:$A,'Objectenoverzicht aantallen'!L:L)*'Calculatie sheet'!$AD85+LOOKUP('Calculatie sheet'!$E$2,'Objectenoverzicht aantallen'!$A:$A,'Objectenoverzicht aantallen'!M:M)*'Calculatie sheet'!$AD85)/1000</f>
        <v>0</v>
      </c>
      <c r="T4" s="571">
        <f>(LOOKUP('Calculatie sheet'!$AD$2,'Objectenoverzicht aantallen'!$A:$A,'Objectenoverzicht aantallen'!$C:$C)*'Calculatie sheet'!$AD85+LOOKUP('Calculatie sheet'!$E$2,'Objectenoverzicht aantallen'!$A:$A,'Objectenoverzicht aantallen'!E:E)*'Calculatie sheet'!$AD85+LOOKUP('Calculatie sheet'!$E$2,'Objectenoverzicht aantallen'!$A:$A,'Objectenoverzicht aantallen'!F:F)*'Calculatie sheet'!$AD85+LOOKUP('Calculatie sheet'!$E$2,'Objectenoverzicht aantallen'!$A:$A,'Objectenoverzicht aantallen'!G:G)*'Calculatie sheet'!$AD85+LOOKUP('Calculatie sheet'!$E$2,'Objectenoverzicht aantallen'!$A:$A,'Objectenoverzicht aantallen'!H:H)*'Calculatie sheet'!$AD85+LOOKUP('Calculatie sheet'!$E$2,'Objectenoverzicht aantallen'!$A:$A,'Objectenoverzicht aantallen'!I:I)*'Calculatie sheet'!$AD85+LOOKUP('Calculatie sheet'!$E$2,'Objectenoverzicht aantallen'!$A:$A,'Objectenoverzicht aantallen'!J:J)*'Calculatie sheet'!$AD85+LOOKUP('Calculatie sheet'!$E$2,'Objectenoverzicht aantallen'!$A:$A,'Objectenoverzicht aantallen'!K:K)*'Calculatie sheet'!$AD85+LOOKUP('Calculatie sheet'!$E$2,'Objectenoverzicht aantallen'!$A:$A,'Objectenoverzicht aantallen'!L:L)*'Calculatie sheet'!$AD85+LOOKUP('Calculatie sheet'!$E$2,'Objectenoverzicht aantallen'!$A:$A,'Objectenoverzicht aantallen'!M:M)*'Calculatie sheet'!$AD85+LOOKUP('Calculatie sheet'!$E$2,'Objectenoverzicht aantallen'!$A:$A,'Objectenoverzicht aantallen'!N:N)*'Calculatie sheet'!$AD85)/1000</f>
        <v>0</v>
      </c>
      <c r="U4" s="571">
        <f>(LOOKUP('Calculatie sheet'!$AD$2,'Objectenoverzicht aantallen'!$A:$A,'Objectenoverzicht aantallen'!$C:$C)*'Calculatie sheet'!$AD85+LOOKUP('Calculatie sheet'!$E$2,'Objectenoverzicht aantallen'!$A:$A,'Objectenoverzicht aantallen'!E:E)*'Calculatie sheet'!$AD85+LOOKUP('Calculatie sheet'!$E$2,'Objectenoverzicht aantallen'!$A:$A,'Objectenoverzicht aantallen'!F:F)*'Calculatie sheet'!$AD85+LOOKUP('Calculatie sheet'!$E$2,'Objectenoverzicht aantallen'!$A:$A,'Objectenoverzicht aantallen'!G:G)*'Calculatie sheet'!$AD85+LOOKUP('Calculatie sheet'!$E$2,'Objectenoverzicht aantallen'!$A:$A,'Objectenoverzicht aantallen'!H:H)*'Calculatie sheet'!$AD85+LOOKUP('Calculatie sheet'!$E$2,'Objectenoverzicht aantallen'!$A:$A,'Objectenoverzicht aantallen'!I:I)*'Calculatie sheet'!$AD85+LOOKUP('Calculatie sheet'!$E$2,'Objectenoverzicht aantallen'!$A:$A,'Objectenoverzicht aantallen'!J:J)*'Calculatie sheet'!$AD85+LOOKUP('Calculatie sheet'!$E$2,'Objectenoverzicht aantallen'!$A:$A,'Objectenoverzicht aantallen'!K:K)*'Calculatie sheet'!$AD85+LOOKUP('Calculatie sheet'!$E$2,'Objectenoverzicht aantallen'!$A:$A,'Objectenoverzicht aantallen'!L:L)*'Calculatie sheet'!$AD85+LOOKUP('Calculatie sheet'!$E$2,'Objectenoverzicht aantallen'!$A:$A,'Objectenoverzicht aantallen'!M:M)*'Calculatie sheet'!$AD85+LOOKUP('Calculatie sheet'!$E$2,'Objectenoverzicht aantallen'!$A:$A,'Objectenoverzicht aantallen'!N:N)*'Calculatie sheet'!$AD85+LOOKUP('Calculatie sheet'!$E$2,'Objectenoverzicht aantallen'!$A:$A,'Objectenoverzicht aantallen'!O:O)*'Calculatie sheet'!$AD85)/1000</f>
        <v>0</v>
      </c>
      <c r="W4" s="760" t="s">
        <v>5</v>
      </c>
      <c r="X4" s="571">
        <f>(LOOKUP('Calculatie sheet'!$AD$2,'Objectenoverzicht aantallen'!$A:$A,'Objectenoverzicht aantallen'!Q:Q)*'Calculatie sheet'!$AD$85)/1000</f>
        <v>0</v>
      </c>
      <c r="Y4" s="571">
        <f>(LOOKUP('Calculatie sheet'!$AD$2,'Objectenoverzicht aantallen'!$A:$A,'Objectenoverzicht aantallen'!R:R)*'Calculatie sheet'!$AD$85)/1000</f>
        <v>0</v>
      </c>
      <c r="Z4" s="571">
        <f>(LOOKUP('Calculatie sheet'!$AD$2,'Objectenoverzicht aantallen'!$A:$A,'Objectenoverzicht aantallen'!S:S)*'Calculatie sheet'!$AD$85)/1000</f>
        <v>0</v>
      </c>
      <c r="AA4" s="571">
        <f>(LOOKUP('Calculatie sheet'!$AD$2,'Objectenoverzicht aantallen'!$A:$A,'Objectenoverzicht aantallen'!T:T)*'Calculatie sheet'!$AD$85)/1000</f>
        <v>0</v>
      </c>
      <c r="AB4" s="571">
        <f>(LOOKUP('Calculatie sheet'!$AD$2,'Objectenoverzicht aantallen'!$A:$A,'Objectenoverzicht aantallen'!U:U)*'Calculatie sheet'!$AD$85)/1000</f>
        <v>0</v>
      </c>
      <c r="AC4" s="571">
        <f>(LOOKUP('Calculatie sheet'!$AD$2,'Objectenoverzicht aantallen'!$A:$A,'Objectenoverzicht aantallen'!V:V)*'Calculatie sheet'!$AD$85)/1000</f>
        <v>0</v>
      </c>
      <c r="AD4" s="571">
        <f>(LOOKUP('Calculatie sheet'!$AD$2,'Objectenoverzicht aantallen'!$A:$A,'Objectenoverzicht aantallen'!W:W)*'Calculatie sheet'!$AD$85)/1000</f>
        <v>0</v>
      </c>
      <c r="AE4" s="571">
        <f>(LOOKUP('Calculatie sheet'!$AD$2,'Objectenoverzicht aantallen'!$A:$A,'Objectenoverzicht aantallen'!X:X)*'Calculatie sheet'!$AD$85)/1000</f>
        <v>0</v>
      </c>
      <c r="AF4" s="571">
        <f>(LOOKUP('Calculatie sheet'!$AD$2,'Objectenoverzicht aantallen'!$A:$A,'Objectenoverzicht aantallen'!AA:AA)*'Calculatie sheet'!$AD$85)/1000</f>
        <v>0</v>
      </c>
      <c r="AG4" s="571">
        <f>(LOOKUP('Calculatie sheet'!$AD$2,'Objectenoverzicht aantallen'!$A:$A,'Objectenoverzicht aantallen'!Z:Z)*'Calculatie sheet'!$AD$85)/1000</f>
        <v>0</v>
      </c>
      <c r="AH4" s="571">
        <f>(LOOKUP('Calculatie sheet'!$AD$2,'Objectenoverzicht aantallen'!$A:$A,'Objectenoverzicht aantallen'!AA:AA)*'Calculatie sheet'!$AD$85)/1000</f>
        <v>0</v>
      </c>
    </row>
    <row r="5" spans="1:34" x14ac:dyDescent="0.2">
      <c r="B5" s="577" t="s">
        <v>673</v>
      </c>
      <c r="C5" s="45">
        <f>'Calculatie sheet'!AD86</f>
        <v>-3983.6</v>
      </c>
      <c r="E5" s="577" t="s">
        <v>673</v>
      </c>
      <c r="H5" s="572">
        <f>C5*'Calculatie sheet'!$AD$7</f>
        <v>0</v>
      </c>
      <c r="J5" s="577" t="s">
        <v>673</v>
      </c>
      <c r="K5" s="571">
        <f>(LOOKUP('Calculatie sheet'!$AD$2,'Objectenoverzicht aantallen'!$A:$A,'Objectenoverzicht aantallen'!$C:$C)*'Calculatie sheet'!$AD86+LOOKUP('Calculatie sheet'!$AD$2,'Objectenoverzicht aantallen'!$A:$A,'Objectenoverzicht aantallen'!E:E)*'Calculatie sheet'!$AD86)/1000</f>
        <v>0</v>
      </c>
      <c r="L5" s="571">
        <f>(LOOKUP('Calculatie sheet'!$AD$2,'Objectenoverzicht aantallen'!$A:$A,'Objectenoverzicht aantallen'!$C:$C)*'Calculatie sheet'!$AD86+LOOKUP('Calculatie sheet'!$E$2,'Objectenoverzicht aantallen'!$A:$A,'Objectenoverzicht aantallen'!E:E)*'Calculatie sheet'!$AD86+LOOKUP('Calculatie sheet'!$E$2,'Objectenoverzicht aantallen'!$A:$A,'Objectenoverzicht aantallen'!F:F)*'Calculatie sheet'!$AD86)/1000</f>
        <v>0</v>
      </c>
      <c r="M5" s="571">
        <f>(LOOKUP('Calculatie sheet'!$AD$2,'Objectenoverzicht aantallen'!$A:$A,'Objectenoverzicht aantallen'!$C:$C)*'Calculatie sheet'!$AD86+LOOKUP('Calculatie sheet'!$E$2,'Objectenoverzicht aantallen'!$A:$A,'Objectenoverzicht aantallen'!E:E)*'Calculatie sheet'!$AD86+LOOKUP('Calculatie sheet'!$E$2,'Objectenoverzicht aantallen'!$A:$A,'Objectenoverzicht aantallen'!F:F)*'Calculatie sheet'!$AD86+LOOKUP('Calculatie sheet'!$E$2,'Objectenoverzicht aantallen'!$A:$A,'Objectenoverzicht aantallen'!G:G)*'Calculatie sheet'!$AD86)/1000</f>
        <v>0</v>
      </c>
      <c r="N5" s="571">
        <f>(LOOKUP('Calculatie sheet'!$AD$2,'Objectenoverzicht aantallen'!$A:$A,'Objectenoverzicht aantallen'!$C:$C)*'Calculatie sheet'!$AD86+LOOKUP('Calculatie sheet'!$E$2,'Objectenoverzicht aantallen'!$A:$A,'Objectenoverzicht aantallen'!E:E)*'Calculatie sheet'!$AD86+LOOKUP('Calculatie sheet'!$E$2,'Objectenoverzicht aantallen'!$A:$A,'Objectenoverzicht aantallen'!F:F)*'Calculatie sheet'!$AD86+LOOKUP('Calculatie sheet'!$E$2,'Objectenoverzicht aantallen'!$A:$A,'Objectenoverzicht aantallen'!G:G)*'Calculatie sheet'!$AD86+LOOKUP('Calculatie sheet'!$E$2,'Objectenoverzicht aantallen'!$A:$A,'Objectenoverzicht aantallen'!H:H)*'Calculatie sheet'!$AD86)/1000</f>
        <v>0</v>
      </c>
      <c r="O5" s="571">
        <f>(LOOKUP('Calculatie sheet'!$AD$2,'Objectenoverzicht aantallen'!$A:$A,'Objectenoverzicht aantallen'!$C:$C)*'Calculatie sheet'!$AD86+LOOKUP('Calculatie sheet'!$E$2,'Objectenoverzicht aantallen'!$A:$A,'Objectenoverzicht aantallen'!E:E)*'Calculatie sheet'!$AD86+LOOKUP('Calculatie sheet'!$E$2,'Objectenoverzicht aantallen'!$A:$A,'Objectenoverzicht aantallen'!F:F)*'Calculatie sheet'!$AD86+LOOKUP('Calculatie sheet'!$E$2,'Objectenoverzicht aantallen'!$A:$A,'Objectenoverzicht aantallen'!G:G)*'Calculatie sheet'!$AD86+LOOKUP('Calculatie sheet'!$E$2,'Objectenoverzicht aantallen'!$A:$A,'Objectenoverzicht aantallen'!H:H)*'Calculatie sheet'!$AD86+LOOKUP('Calculatie sheet'!$E$2,'Objectenoverzicht aantallen'!$A:$A,'Objectenoverzicht aantallen'!I:I)*'Calculatie sheet'!$AD86)/1000</f>
        <v>0</v>
      </c>
      <c r="P5" s="571">
        <f>(LOOKUP('Calculatie sheet'!$AD$2,'Objectenoverzicht aantallen'!$A:$A,'Objectenoverzicht aantallen'!$C:$C)*'Calculatie sheet'!$AD86+LOOKUP('Calculatie sheet'!$E$2,'Objectenoverzicht aantallen'!$A:$A,'Objectenoverzicht aantallen'!E:E)*'Calculatie sheet'!$AD86+LOOKUP('Calculatie sheet'!$E$2,'Objectenoverzicht aantallen'!$A:$A,'Objectenoverzicht aantallen'!F:F)*'Calculatie sheet'!$AD86+LOOKUP('Calculatie sheet'!$E$2,'Objectenoverzicht aantallen'!$A:$A,'Objectenoverzicht aantallen'!G:G)*'Calculatie sheet'!$AD86+LOOKUP('Calculatie sheet'!$E$2,'Objectenoverzicht aantallen'!$A:$A,'Objectenoverzicht aantallen'!H:H)*'Calculatie sheet'!$AD86+LOOKUP('Calculatie sheet'!$E$2,'Objectenoverzicht aantallen'!$A:$A,'Objectenoverzicht aantallen'!I:I)*'Calculatie sheet'!$AD86+LOOKUP('Calculatie sheet'!$E$2,'Objectenoverzicht aantallen'!$A:$A,'Objectenoverzicht aantallen'!J:J)*'Calculatie sheet'!$AD86)/1000</f>
        <v>0</v>
      </c>
      <c r="Q5" s="571">
        <f>(LOOKUP('Calculatie sheet'!$AD$2,'Objectenoverzicht aantallen'!$A:$A,'Objectenoverzicht aantallen'!$C:$C)*'Calculatie sheet'!$AD86+LOOKUP('Calculatie sheet'!$E$2,'Objectenoverzicht aantallen'!$A:$A,'Objectenoverzicht aantallen'!E:E)*'Calculatie sheet'!$AD86+LOOKUP('Calculatie sheet'!$E$2,'Objectenoverzicht aantallen'!$A:$A,'Objectenoverzicht aantallen'!F:F)*'Calculatie sheet'!$AD86+LOOKUP('Calculatie sheet'!$E$2,'Objectenoverzicht aantallen'!$A:$A,'Objectenoverzicht aantallen'!G:G)*'Calculatie sheet'!$AD86+LOOKUP('Calculatie sheet'!$E$2,'Objectenoverzicht aantallen'!$A:$A,'Objectenoverzicht aantallen'!H:H)*'Calculatie sheet'!$AD86+LOOKUP('Calculatie sheet'!$E$2,'Objectenoverzicht aantallen'!$A:$A,'Objectenoverzicht aantallen'!I:I)*'Calculatie sheet'!$AD86+LOOKUP('Calculatie sheet'!$E$2,'Objectenoverzicht aantallen'!$A:$A,'Objectenoverzicht aantallen'!J:J)*'Calculatie sheet'!$AD86+LOOKUP('Calculatie sheet'!$E$2,'Objectenoverzicht aantallen'!$A:$A,'Objectenoverzicht aantallen'!K:K)*'Calculatie sheet'!$AD86)/1000</f>
        <v>0</v>
      </c>
      <c r="R5" s="571">
        <f>(LOOKUP('Calculatie sheet'!$AD$2,'Objectenoverzicht aantallen'!$A:$A,'Objectenoverzicht aantallen'!$C:$C)*'Calculatie sheet'!$AD86+LOOKUP('Calculatie sheet'!$E$2,'Objectenoverzicht aantallen'!$A:$A,'Objectenoverzicht aantallen'!E:E)*'Calculatie sheet'!$AD86+LOOKUP('Calculatie sheet'!$E$2,'Objectenoverzicht aantallen'!$A:$A,'Objectenoverzicht aantallen'!F:F)*'Calculatie sheet'!$AD86+LOOKUP('Calculatie sheet'!$E$2,'Objectenoverzicht aantallen'!$A:$A,'Objectenoverzicht aantallen'!G:G)*'Calculatie sheet'!$AD86+LOOKUP('Calculatie sheet'!$E$2,'Objectenoverzicht aantallen'!$A:$A,'Objectenoverzicht aantallen'!H:H)*'Calculatie sheet'!$AD86+LOOKUP('Calculatie sheet'!$E$2,'Objectenoverzicht aantallen'!$A:$A,'Objectenoverzicht aantallen'!I:I)*'Calculatie sheet'!$AD86+LOOKUP('Calculatie sheet'!$E$2,'Objectenoverzicht aantallen'!$A:$A,'Objectenoverzicht aantallen'!J:J)*'Calculatie sheet'!$AD86+LOOKUP('Calculatie sheet'!$E$2,'Objectenoverzicht aantallen'!$A:$A,'Objectenoverzicht aantallen'!K:K)*'Calculatie sheet'!$AD86+LOOKUP('Calculatie sheet'!$E$2,'Objectenoverzicht aantallen'!$A:$A,'Objectenoverzicht aantallen'!L:L)*'Calculatie sheet'!$AD86)/1000</f>
        <v>0</v>
      </c>
      <c r="S5" s="571">
        <f>(LOOKUP('Calculatie sheet'!$AD$2,'Objectenoverzicht aantallen'!$A:$A,'Objectenoverzicht aantallen'!$C:$C)*'Calculatie sheet'!$AD86+LOOKUP('Calculatie sheet'!$E$2,'Objectenoverzicht aantallen'!$A:$A,'Objectenoverzicht aantallen'!E:E)*'Calculatie sheet'!$AD86+LOOKUP('Calculatie sheet'!$E$2,'Objectenoverzicht aantallen'!$A:$A,'Objectenoverzicht aantallen'!F:F)*'Calculatie sheet'!$AD86+LOOKUP('Calculatie sheet'!$E$2,'Objectenoverzicht aantallen'!$A:$A,'Objectenoverzicht aantallen'!G:G)*'Calculatie sheet'!$AD86+LOOKUP('Calculatie sheet'!$E$2,'Objectenoverzicht aantallen'!$A:$A,'Objectenoverzicht aantallen'!H:H)*'Calculatie sheet'!$AD86+LOOKUP('Calculatie sheet'!$E$2,'Objectenoverzicht aantallen'!$A:$A,'Objectenoverzicht aantallen'!I:I)*'Calculatie sheet'!$AD86+LOOKUP('Calculatie sheet'!$E$2,'Objectenoverzicht aantallen'!$A:$A,'Objectenoverzicht aantallen'!J:J)*'Calculatie sheet'!$AD86+LOOKUP('Calculatie sheet'!$E$2,'Objectenoverzicht aantallen'!$A:$A,'Objectenoverzicht aantallen'!K:K)*'Calculatie sheet'!$AD86+LOOKUP('Calculatie sheet'!$E$2,'Objectenoverzicht aantallen'!$A:$A,'Objectenoverzicht aantallen'!L:L)*'Calculatie sheet'!$AD86+LOOKUP('Calculatie sheet'!$E$2,'Objectenoverzicht aantallen'!$A:$A,'Objectenoverzicht aantallen'!M:M)*'Calculatie sheet'!$AD86)/1000</f>
        <v>0</v>
      </c>
      <c r="T5" s="571">
        <f>(LOOKUP('Calculatie sheet'!$AD$2,'Objectenoverzicht aantallen'!$A:$A,'Objectenoverzicht aantallen'!$C:$C)*'Calculatie sheet'!$AD86+LOOKUP('Calculatie sheet'!$E$2,'Objectenoverzicht aantallen'!$A:$A,'Objectenoverzicht aantallen'!E:E)*'Calculatie sheet'!$AD86+LOOKUP('Calculatie sheet'!$E$2,'Objectenoverzicht aantallen'!$A:$A,'Objectenoverzicht aantallen'!F:F)*'Calculatie sheet'!$AD86+LOOKUP('Calculatie sheet'!$E$2,'Objectenoverzicht aantallen'!$A:$A,'Objectenoverzicht aantallen'!G:G)*'Calculatie sheet'!$AD86+LOOKUP('Calculatie sheet'!$E$2,'Objectenoverzicht aantallen'!$A:$A,'Objectenoverzicht aantallen'!H:H)*'Calculatie sheet'!$AD86+LOOKUP('Calculatie sheet'!$E$2,'Objectenoverzicht aantallen'!$A:$A,'Objectenoverzicht aantallen'!I:I)*'Calculatie sheet'!$AD86+LOOKUP('Calculatie sheet'!$E$2,'Objectenoverzicht aantallen'!$A:$A,'Objectenoverzicht aantallen'!J:J)*'Calculatie sheet'!$AD86+LOOKUP('Calculatie sheet'!$E$2,'Objectenoverzicht aantallen'!$A:$A,'Objectenoverzicht aantallen'!K:K)*'Calculatie sheet'!$AD86+LOOKUP('Calculatie sheet'!$E$2,'Objectenoverzicht aantallen'!$A:$A,'Objectenoverzicht aantallen'!L:L)*'Calculatie sheet'!$AD86+LOOKUP('Calculatie sheet'!$E$2,'Objectenoverzicht aantallen'!$A:$A,'Objectenoverzicht aantallen'!M:M)*'Calculatie sheet'!$AD86+LOOKUP('Calculatie sheet'!$E$2,'Objectenoverzicht aantallen'!$A:$A,'Objectenoverzicht aantallen'!N:N)*'Calculatie sheet'!$AD86)/1000</f>
        <v>0</v>
      </c>
      <c r="U5" s="571">
        <f>(LOOKUP('Calculatie sheet'!$AD$2,'Objectenoverzicht aantallen'!$A:$A,'Objectenoverzicht aantallen'!$C:$C)*'Calculatie sheet'!$AD86+LOOKUP('Calculatie sheet'!$E$2,'Objectenoverzicht aantallen'!$A:$A,'Objectenoverzicht aantallen'!E:E)*'Calculatie sheet'!$AD86+LOOKUP('Calculatie sheet'!$E$2,'Objectenoverzicht aantallen'!$A:$A,'Objectenoverzicht aantallen'!F:F)*'Calculatie sheet'!$AD86+LOOKUP('Calculatie sheet'!$E$2,'Objectenoverzicht aantallen'!$A:$A,'Objectenoverzicht aantallen'!G:G)*'Calculatie sheet'!$AD86+LOOKUP('Calculatie sheet'!$E$2,'Objectenoverzicht aantallen'!$A:$A,'Objectenoverzicht aantallen'!H:H)*'Calculatie sheet'!$AD86+LOOKUP('Calculatie sheet'!$E$2,'Objectenoverzicht aantallen'!$A:$A,'Objectenoverzicht aantallen'!I:I)*'Calculatie sheet'!$AD86+LOOKUP('Calculatie sheet'!$E$2,'Objectenoverzicht aantallen'!$A:$A,'Objectenoverzicht aantallen'!J:J)*'Calculatie sheet'!$AD86+LOOKUP('Calculatie sheet'!$E$2,'Objectenoverzicht aantallen'!$A:$A,'Objectenoverzicht aantallen'!K:K)*'Calculatie sheet'!$AD86+LOOKUP('Calculatie sheet'!$E$2,'Objectenoverzicht aantallen'!$A:$A,'Objectenoverzicht aantallen'!L:L)*'Calculatie sheet'!$AD86+LOOKUP('Calculatie sheet'!$E$2,'Objectenoverzicht aantallen'!$A:$A,'Objectenoverzicht aantallen'!M:M)*'Calculatie sheet'!$AD86+LOOKUP('Calculatie sheet'!$E$2,'Objectenoverzicht aantallen'!$A:$A,'Objectenoverzicht aantallen'!N:N)*'Calculatie sheet'!$AD86+LOOKUP('Calculatie sheet'!$E$2,'Objectenoverzicht aantallen'!$A:$A,'Objectenoverzicht aantallen'!O:O)*'Calculatie sheet'!$AD86)/1000</f>
        <v>0</v>
      </c>
      <c r="W5" s="577" t="s">
        <v>673</v>
      </c>
      <c r="X5" s="571">
        <f>(LOOKUP('Calculatie sheet'!$AD$2,'Objectenoverzicht aantallen'!$A:$A,'Objectenoverzicht aantallen'!Q:Q)*'Calculatie sheet'!$AD$86)/1000</f>
        <v>0</v>
      </c>
      <c r="Y5" s="571">
        <f>(LOOKUP('Calculatie sheet'!$AD$2,'Objectenoverzicht aantallen'!$A:$A,'Objectenoverzicht aantallen'!R:R)*'Calculatie sheet'!$AD$86)/1000</f>
        <v>0</v>
      </c>
      <c r="Z5" s="571">
        <f>(LOOKUP('Calculatie sheet'!$AD$2,'Objectenoverzicht aantallen'!$A:$A,'Objectenoverzicht aantallen'!S:S)*'Calculatie sheet'!$AD$86)/1000</f>
        <v>0</v>
      </c>
      <c r="AA5" s="571">
        <f>(LOOKUP('Calculatie sheet'!$AD$2,'Objectenoverzicht aantallen'!$A:$A,'Objectenoverzicht aantallen'!T:T)*'Calculatie sheet'!$AD$86)/1000</f>
        <v>0</v>
      </c>
      <c r="AB5" s="571">
        <f>(LOOKUP('Calculatie sheet'!$AD$2,'Objectenoverzicht aantallen'!$A:$A,'Objectenoverzicht aantallen'!U:U)*'Calculatie sheet'!$AD$86)/1000</f>
        <v>0</v>
      </c>
      <c r="AC5" s="571">
        <f>(LOOKUP('Calculatie sheet'!$AD$2,'Objectenoverzicht aantallen'!$A:$A,'Objectenoverzicht aantallen'!V:V)*'Calculatie sheet'!$AD$86)/1000</f>
        <v>0</v>
      </c>
      <c r="AD5" s="571">
        <f>(LOOKUP('Calculatie sheet'!$AD$2,'Objectenoverzicht aantallen'!$A:$A,'Objectenoverzicht aantallen'!W:W)*'Calculatie sheet'!$AD$86)/1000</f>
        <v>0</v>
      </c>
      <c r="AE5" s="571">
        <f>(LOOKUP('Calculatie sheet'!$AD$2,'Objectenoverzicht aantallen'!$A:$A,'Objectenoverzicht aantallen'!X:X)*'Calculatie sheet'!$AD$86)/1000</f>
        <v>0</v>
      </c>
      <c r="AF5" s="571">
        <f>(LOOKUP('Calculatie sheet'!$AD$2,'Objectenoverzicht aantallen'!$A:$A,'Objectenoverzicht aantallen'!AA:AA)*'Calculatie sheet'!$AD$86)/1000</f>
        <v>0</v>
      </c>
      <c r="AG5" s="571">
        <f>(LOOKUP('Calculatie sheet'!$AD$2,'Objectenoverzicht aantallen'!$A:$A,'Objectenoverzicht aantallen'!Z:Z)*'Calculatie sheet'!$AD$86)/1000</f>
        <v>0</v>
      </c>
      <c r="AH5" s="571">
        <f>(LOOKUP('Calculatie sheet'!$AD$2,'Objectenoverzicht aantallen'!$A:$A,'Objectenoverzicht aantallen'!AA:AA)*'Calculatie sheet'!$AD$86)/1000</f>
        <v>0</v>
      </c>
    </row>
  </sheetData>
  <pageMargins left="0.7" right="0.7" top="0.75" bottom="0.75" header="0.3" footer="0.3"/>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660BC-7DA5-644C-A0E2-FC7A2A0F1B6C}">
  <dimension ref="A1:AH5"/>
  <sheetViews>
    <sheetView topLeftCell="E1" workbookViewId="0">
      <selection activeCell="W2" sqref="W2:W5"/>
    </sheetView>
  </sheetViews>
  <sheetFormatPr baseColWidth="10" defaultRowHeight="16" x14ac:dyDescent="0.2"/>
  <sheetData>
    <row r="1" spans="1:34" x14ac:dyDescent="0.2">
      <c r="A1" s="149" t="str">
        <f>'Calculatie sheet'!AE3</f>
        <v>Wissel</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sheet'!AE83</f>
        <v>2231.6589602500003</v>
      </c>
      <c r="E2" s="758" t="s">
        <v>965</v>
      </c>
      <c r="H2" s="572">
        <f>C2*'Calculatie sheet'!$AE$7</f>
        <v>0</v>
      </c>
      <c r="J2" s="758" t="s">
        <v>965</v>
      </c>
      <c r="K2" s="571">
        <f>(LOOKUP('Calculatie sheet'!$AE$2,'Objectenoverzicht aantallen'!$A:$A,'Objectenoverzicht aantallen'!$C:$C)*'Calculatie sheet'!$AE83+LOOKUP('Calculatie sheet'!$E$2,'Objectenoverzicht aantallen'!$A:$A,'Objectenoverzicht aantallen'!E:E)*'Calculatie sheet'!$AE83)/1000</f>
        <v>0</v>
      </c>
      <c r="L2" s="571">
        <f>(LOOKUP('Calculatie sheet'!$AE$2,'Objectenoverzicht aantallen'!$A:$A,'Objectenoverzicht aantallen'!$C:$C)*'Calculatie sheet'!$AE83+LOOKUP('Calculatie sheet'!$E$2,'Objectenoverzicht aantallen'!$A:$A,'Objectenoverzicht aantallen'!E:E)*'Calculatie sheet'!$AE83+LOOKUP('Calculatie sheet'!$E$2,'Objectenoverzicht aantallen'!$A:$A,'Objectenoverzicht aantallen'!F:F)*'Calculatie sheet'!$AE83)/1000</f>
        <v>0</v>
      </c>
      <c r="M2" s="571">
        <f>(LOOKUP('Calculatie sheet'!$AE$2,'Objectenoverzicht aantallen'!$A:$A,'Objectenoverzicht aantallen'!$C:$C)*'Calculatie sheet'!$AE83+LOOKUP('Calculatie sheet'!$E$2,'Objectenoverzicht aantallen'!$A:$A,'Objectenoverzicht aantallen'!E:E)*'Calculatie sheet'!$AE83+LOOKUP('Calculatie sheet'!$E$2,'Objectenoverzicht aantallen'!$A:$A,'Objectenoverzicht aantallen'!F:F)*'Calculatie sheet'!$AE83+LOOKUP('Calculatie sheet'!$E$2,'Objectenoverzicht aantallen'!$A:$A,'Objectenoverzicht aantallen'!G:G)*'Calculatie sheet'!$AE83)/1000</f>
        <v>0</v>
      </c>
      <c r="N2" s="571">
        <f>(LOOKUP('Calculatie sheet'!$AE$2,'Objectenoverzicht aantallen'!$A:$A,'Objectenoverzicht aantallen'!$C:$C)*'Calculatie sheet'!$AE83+LOOKUP('Calculatie sheet'!$E$2,'Objectenoverzicht aantallen'!$A:$A,'Objectenoverzicht aantallen'!E:E)*'Calculatie sheet'!$AE83+LOOKUP('Calculatie sheet'!$E$2,'Objectenoverzicht aantallen'!$A:$A,'Objectenoverzicht aantallen'!F:F)*'Calculatie sheet'!$AE83+LOOKUP('Calculatie sheet'!$E$2,'Objectenoverzicht aantallen'!$A:$A,'Objectenoverzicht aantallen'!G:G)*'Calculatie sheet'!$AE83+LOOKUP('Calculatie sheet'!$E$2,'Objectenoverzicht aantallen'!$A:$A,'Objectenoverzicht aantallen'!H:H)*'Calculatie sheet'!$AE83)/1000</f>
        <v>0</v>
      </c>
      <c r="O2" s="571">
        <f>(LOOKUP('Calculatie sheet'!$AE$2,'Objectenoverzicht aantallen'!$A:$A,'Objectenoverzicht aantallen'!$C:$C)*'Calculatie sheet'!$AE83+LOOKUP('Calculatie sheet'!$E$2,'Objectenoverzicht aantallen'!$A:$A,'Objectenoverzicht aantallen'!E:E)*'Calculatie sheet'!$AE83+LOOKUP('Calculatie sheet'!$E$2,'Objectenoverzicht aantallen'!$A:$A,'Objectenoverzicht aantallen'!F:F)*'Calculatie sheet'!$AE83+LOOKUP('Calculatie sheet'!$E$2,'Objectenoverzicht aantallen'!$A:$A,'Objectenoverzicht aantallen'!G:G)*'Calculatie sheet'!$AE83+LOOKUP('Calculatie sheet'!$E$2,'Objectenoverzicht aantallen'!$A:$A,'Objectenoverzicht aantallen'!H:H)*'Calculatie sheet'!$AE83+LOOKUP('Calculatie sheet'!$E$2,'Objectenoverzicht aantallen'!$A:$A,'Objectenoverzicht aantallen'!I:I)*'Calculatie sheet'!$AE83)/1000</f>
        <v>0</v>
      </c>
      <c r="P2" s="571">
        <f>(LOOKUP('Calculatie sheet'!$AE$2,'Objectenoverzicht aantallen'!$A:$A,'Objectenoverzicht aantallen'!$C:$C)*'Calculatie sheet'!$AE83+LOOKUP('Calculatie sheet'!$E$2,'Objectenoverzicht aantallen'!$A:$A,'Objectenoverzicht aantallen'!E:E)*'Calculatie sheet'!$AE83+LOOKUP('Calculatie sheet'!$E$2,'Objectenoverzicht aantallen'!$A:$A,'Objectenoverzicht aantallen'!F:F)*'Calculatie sheet'!$AE83+LOOKUP('Calculatie sheet'!$E$2,'Objectenoverzicht aantallen'!$A:$A,'Objectenoverzicht aantallen'!G:G)*'Calculatie sheet'!$AE83+LOOKUP('Calculatie sheet'!$E$2,'Objectenoverzicht aantallen'!$A:$A,'Objectenoverzicht aantallen'!H:H)*'Calculatie sheet'!$AE83+LOOKUP('Calculatie sheet'!$E$2,'Objectenoverzicht aantallen'!$A:$A,'Objectenoverzicht aantallen'!I:I)*'Calculatie sheet'!$AE83+LOOKUP('Calculatie sheet'!$E$2,'Objectenoverzicht aantallen'!$A:$A,'Objectenoverzicht aantallen'!J:J)*'Calculatie sheet'!$AE83)/1000</f>
        <v>0</v>
      </c>
      <c r="Q2" s="571">
        <f>(LOOKUP('Calculatie sheet'!$AE$2,'Objectenoverzicht aantallen'!$A:$A,'Objectenoverzicht aantallen'!$C:$C)*'Calculatie sheet'!$AE83+LOOKUP('Calculatie sheet'!$E$2,'Objectenoverzicht aantallen'!$A:$A,'Objectenoverzicht aantallen'!E:E)*'Calculatie sheet'!$AE83+LOOKUP('Calculatie sheet'!$E$2,'Objectenoverzicht aantallen'!$A:$A,'Objectenoverzicht aantallen'!F:F)*'Calculatie sheet'!$AE83+LOOKUP('Calculatie sheet'!$E$2,'Objectenoverzicht aantallen'!$A:$A,'Objectenoverzicht aantallen'!G:G)*'Calculatie sheet'!$AE83+LOOKUP('Calculatie sheet'!$E$2,'Objectenoverzicht aantallen'!$A:$A,'Objectenoverzicht aantallen'!H:H)*'Calculatie sheet'!$AE83+LOOKUP('Calculatie sheet'!$E$2,'Objectenoverzicht aantallen'!$A:$A,'Objectenoverzicht aantallen'!I:I)*'Calculatie sheet'!$AE83+LOOKUP('Calculatie sheet'!$E$2,'Objectenoverzicht aantallen'!$A:$A,'Objectenoverzicht aantallen'!J:J)*'Calculatie sheet'!$AE83+LOOKUP('Calculatie sheet'!$E$2,'Objectenoverzicht aantallen'!$A:$A,'Objectenoverzicht aantallen'!K:K)*'Calculatie sheet'!$AE83)/1000</f>
        <v>0</v>
      </c>
      <c r="R2" s="571">
        <f>(LOOKUP('Calculatie sheet'!$AE$2,'Objectenoverzicht aantallen'!$A:$A,'Objectenoverzicht aantallen'!$C:$C)*'Calculatie sheet'!$AE83+LOOKUP('Calculatie sheet'!$E$2,'Objectenoverzicht aantallen'!$A:$A,'Objectenoverzicht aantallen'!E:E)*'Calculatie sheet'!$AE83+LOOKUP('Calculatie sheet'!$E$2,'Objectenoverzicht aantallen'!$A:$A,'Objectenoverzicht aantallen'!F:F)*'Calculatie sheet'!$AE83+LOOKUP('Calculatie sheet'!$E$2,'Objectenoverzicht aantallen'!$A:$A,'Objectenoverzicht aantallen'!G:G)*'Calculatie sheet'!$AE83+LOOKUP('Calculatie sheet'!$E$2,'Objectenoverzicht aantallen'!$A:$A,'Objectenoverzicht aantallen'!H:H)*'Calculatie sheet'!$AE83+LOOKUP('Calculatie sheet'!$E$2,'Objectenoverzicht aantallen'!$A:$A,'Objectenoverzicht aantallen'!I:I)*'Calculatie sheet'!$AE83+LOOKUP('Calculatie sheet'!$E$2,'Objectenoverzicht aantallen'!$A:$A,'Objectenoverzicht aantallen'!J:J)*'Calculatie sheet'!$AE83+LOOKUP('Calculatie sheet'!$E$2,'Objectenoverzicht aantallen'!$A:$A,'Objectenoverzicht aantallen'!K:K)*'Calculatie sheet'!$AE83+LOOKUP('Calculatie sheet'!$E$2,'Objectenoverzicht aantallen'!$A:$A,'Objectenoverzicht aantallen'!L:L)*'Calculatie sheet'!$AE83)/1000</f>
        <v>0</v>
      </c>
      <c r="S2" s="571">
        <f>(LOOKUP('Calculatie sheet'!$AE$2,'Objectenoverzicht aantallen'!$A:$A,'Objectenoverzicht aantallen'!$C:$C)*'Calculatie sheet'!$AE83+LOOKUP('Calculatie sheet'!$E$2,'Objectenoverzicht aantallen'!$A:$A,'Objectenoverzicht aantallen'!E:E)*'Calculatie sheet'!$AE83+LOOKUP('Calculatie sheet'!$E$2,'Objectenoverzicht aantallen'!$A:$A,'Objectenoverzicht aantallen'!F:F)*'Calculatie sheet'!$AE83+LOOKUP('Calculatie sheet'!$E$2,'Objectenoverzicht aantallen'!$A:$A,'Objectenoverzicht aantallen'!G:G)*'Calculatie sheet'!$AE83+LOOKUP('Calculatie sheet'!$E$2,'Objectenoverzicht aantallen'!$A:$A,'Objectenoverzicht aantallen'!H:H)*'Calculatie sheet'!$AE83+LOOKUP('Calculatie sheet'!$E$2,'Objectenoverzicht aantallen'!$A:$A,'Objectenoverzicht aantallen'!I:I)*'Calculatie sheet'!$AE83+LOOKUP('Calculatie sheet'!$E$2,'Objectenoverzicht aantallen'!$A:$A,'Objectenoverzicht aantallen'!J:J)*'Calculatie sheet'!$AE83+LOOKUP('Calculatie sheet'!$E$2,'Objectenoverzicht aantallen'!$A:$A,'Objectenoverzicht aantallen'!K:K)*'Calculatie sheet'!$AE83+LOOKUP('Calculatie sheet'!$E$2,'Objectenoverzicht aantallen'!$A:$A,'Objectenoverzicht aantallen'!L:L)*'Calculatie sheet'!$AE83+LOOKUP('Calculatie sheet'!$E$2,'Objectenoverzicht aantallen'!$A:$A,'Objectenoverzicht aantallen'!M:M)*'Calculatie sheet'!$AE83)/1000</f>
        <v>0</v>
      </c>
      <c r="T2" s="571">
        <f>(LOOKUP('Calculatie sheet'!$AE$2,'Objectenoverzicht aantallen'!$A:$A,'Objectenoverzicht aantallen'!$C:$C)*'Calculatie sheet'!$AE83+LOOKUP('Calculatie sheet'!$E$2,'Objectenoverzicht aantallen'!$A:$A,'Objectenoverzicht aantallen'!E:E)*'Calculatie sheet'!$AE83+LOOKUP('Calculatie sheet'!$E$2,'Objectenoverzicht aantallen'!$A:$A,'Objectenoverzicht aantallen'!F:F)*'Calculatie sheet'!$AE83+LOOKUP('Calculatie sheet'!$E$2,'Objectenoverzicht aantallen'!$A:$A,'Objectenoverzicht aantallen'!G:G)*'Calculatie sheet'!$AE83+LOOKUP('Calculatie sheet'!$E$2,'Objectenoverzicht aantallen'!$A:$A,'Objectenoverzicht aantallen'!H:H)*'Calculatie sheet'!$AE83+LOOKUP('Calculatie sheet'!$E$2,'Objectenoverzicht aantallen'!$A:$A,'Objectenoverzicht aantallen'!I:I)*'Calculatie sheet'!$AE83+LOOKUP('Calculatie sheet'!$E$2,'Objectenoverzicht aantallen'!$A:$A,'Objectenoverzicht aantallen'!J:J)*'Calculatie sheet'!$AE83+LOOKUP('Calculatie sheet'!$E$2,'Objectenoverzicht aantallen'!$A:$A,'Objectenoverzicht aantallen'!K:K)*'Calculatie sheet'!$AE83+LOOKUP('Calculatie sheet'!$E$2,'Objectenoverzicht aantallen'!$A:$A,'Objectenoverzicht aantallen'!L:L)*'Calculatie sheet'!$AE83+LOOKUP('Calculatie sheet'!$E$2,'Objectenoverzicht aantallen'!$A:$A,'Objectenoverzicht aantallen'!M:M)*'Calculatie sheet'!$AE83+LOOKUP('Calculatie sheet'!$E$2,'Objectenoverzicht aantallen'!$A:$A,'Objectenoverzicht aantallen'!N:N)*'Calculatie sheet'!$AE83)/1000</f>
        <v>0</v>
      </c>
      <c r="U2" s="571">
        <f>(LOOKUP('Calculatie sheet'!$AE$2,'Objectenoverzicht aantallen'!$A:$A,'Objectenoverzicht aantallen'!$C:$C)*'Calculatie sheet'!$AE83+LOOKUP('Calculatie sheet'!$E$2,'Objectenoverzicht aantallen'!$A:$A,'Objectenoverzicht aantallen'!E:E)*'Calculatie sheet'!$AE83+LOOKUP('Calculatie sheet'!$E$2,'Objectenoverzicht aantallen'!$A:$A,'Objectenoverzicht aantallen'!F:F)*'Calculatie sheet'!$AE83+LOOKUP('Calculatie sheet'!$E$2,'Objectenoverzicht aantallen'!$A:$A,'Objectenoverzicht aantallen'!G:G)*'Calculatie sheet'!$AE83+LOOKUP('Calculatie sheet'!$E$2,'Objectenoverzicht aantallen'!$A:$A,'Objectenoverzicht aantallen'!H:H)*'Calculatie sheet'!$AE83+LOOKUP('Calculatie sheet'!$E$2,'Objectenoverzicht aantallen'!$A:$A,'Objectenoverzicht aantallen'!I:I)*'Calculatie sheet'!$AE83+LOOKUP('Calculatie sheet'!$E$2,'Objectenoverzicht aantallen'!$A:$A,'Objectenoverzicht aantallen'!J:J)*'Calculatie sheet'!$AE83+LOOKUP('Calculatie sheet'!$E$2,'Objectenoverzicht aantallen'!$A:$A,'Objectenoverzicht aantallen'!K:K)*'Calculatie sheet'!$AE83+LOOKUP('Calculatie sheet'!$E$2,'Objectenoverzicht aantallen'!$A:$A,'Objectenoverzicht aantallen'!L:L)*'Calculatie sheet'!$AE83+LOOKUP('Calculatie sheet'!$E$2,'Objectenoverzicht aantallen'!$A:$A,'Objectenoverzicht aantallen'!M:M)*'Calculatie sheet'!$AE83+LOOKUP('Calculatie sheet'!$E$2,'Objectenoverzicht aantallen'!$A:$A,'Objectenoverzicht aantallen'!N:N)*'Calculatie sheet'!$AE83+LOOKUP('Calculatie sheet'!$E$2,'Objectenoverzicht aantallen'!$A:$A,'Objectenoverzicht aantallen'!O:O)*'Calculatie sheet'!$AE83)/1000</f>
        <v>0</v>
      </c>
      <c r="W2" s="758" t="s">
        <v>965</v>
      </c>
      <c r="X2" s="571">
        <f>(LOOKUP('Calculatie sheet'!$AE$2,'Objectenoverzicht aantallen'!$A:$A,'Objectenoverzicht aantallen'!E:E)*'Calculatie sheet'!$AE$83)/1000</f>
        <v>0</v>
      </c>
      <c r="Y2" s="571">
        <f>(LOOKUP('Calculatie sheet'!$AE$2,'Objectenoverzicht aantallen'!$A:$A,'Objectenoverzicht aantallen'!F:F)*'Calculatie sheet'!$AE$83)/1000</f>
        <v>0</v>
      </c>
      <c r="Z2" s="571">
        <f>(LOOKUP('Calculatie sheet'!$AE$2,'Objectenoverzicht aantallen'!$A:$A,'Objectenoverzicht aantallen'!G:G)*'Calculatie sheet'!$AE$83)/1000</f>
        <v>0</v>
      </c>
      <c r="AA2" s="571">
        <f>(LOOKUP('Calculatie sheet'!$AE$2,'Objectenoverzicht aantallen'!$A:$A,'Objectenoverzicht aantallen'!H:H)*'Calculatie sheet'!$AE$83)/1000</f>
        <v>0</v>
      </c>
      <c r="AB2" s="571">
        <f>(LOOKUP('Calculatie sheet'!$AE$2,'Objectenoverzicht aantallen'!$A:$A,'Objectenoverzicht aantallen'!I:I)*'Calculatie sheet'!$AE$83)/1000</f>
        <v>0</v>
      </c>
      <c r="AC2" s="571">
        <f>(LOOKUP('Calculatie sheet'!$AE$2,'Objectenoverzicht aantallen'!$A:$A,'Objectenoverzicht aantallen'!J:J)*'Calculatie sheet'!$AE$83)/1000</f>
        <v>0</v>
      </c>
      <c r="AD2" s="571">
        <f>(LOOKUP('Calculatie sheet'!$AE$2,'Objectenoverzicht aantallen'!$A:$A,'Objectenoverzicht aantallen'!K:K)*'Calculatie sheet'!$AE$83)/1000</f>
        <v>0</v>
      </c>
      <c r="AE2" s="571">
        <f>(LOOKUP('Calculatie sheet'!$AE$2,'Objectenoverzicht aantallen'!$A:$A,'Objectenoverzicht aantallen'!L:L)*'Calculatie sheet'!$AE$83)/1000</f>
        <v>0</v>
      </c>
      <c r="AF2" s="571">
        <f>(LOOKUP('Calculatie sheet'!$AE$2,'Objectenoverzicht aantallen'!$A:$A,'Objectenoverzicht aantallen'!M:M)*'Calculatie sheet'!$AE$83)/1000</f>
        <v>0</v>
      </c>
      <c r="AG2" s="571">
        <f>(LOOKUP('Calculatie sheet'!$AE$2,'Objectenoverzicht aantallen'!$A:$A,'Objectenoverzicht aantallen'!N:N)*'Calculatie sheet'!$AE$83)/1000</f>
        <v>0</v>
      </c>
      <c r="AH2" s="571">
        <f>(LOOKUP('Calculatie sheet'!$AE$2,'Objectenoverzicht aantallen'!$A:$A,'Objectenoverzicht aantallen'!O:O)*'Calculatie sheet'!$AE$83)/1000</f>
        <v>0</v>
      </c>
    </row>
    <row r="3" spans="1:34" x14ac:dyDescent="0.2">
      <c r="A3" s="31"/>
      <c r="B3" s="759" t="s">
        <v>966</v>
      </c>
      <c r="C3" s="45">
        <f>'Calculatie sheet'!AE84</f>
        <v>117.45573475000012</v>
      </c>
      <c r="E3" s="759" t="s">
        <v>966</v>
      </c>
      <c r="G3" s="31"/>
      <c r="H3" s="572">
        <f>C3*'Calculatie sheet'!$AE$7</f>
        <v>0</v>
      </c>
      <c r="J3" s="759" t="s">
        <v>966</v>
      </c>
      <c r="K3" s="571">
        <f>(LOOKUP('Calculatie sheet'!$AE$2,'Objectenoverzicht aantallen'!$A:$A,'Objectenoverzicht aantallen'!$C:$C)*'Calculatie sheet'!$AE84+LOOKUP('Calculatie sheet'!$AE$2,'Objectenoverzicht aantallen'!$A:$A,'Objectenoverzicht aantallen'!E:E)*'Calculatie sheet'!$AE84)/1000</f>
        <v>0</v>
      </c>
      <c r="L3" s="571">
        <f>(LOOKUP('Calculatie sheet'!$AE$2,'Objectenoverzicht aantallen'!$A:$A,'Objectenoverzicht aantallen'!$C:$C)*'Calculatie sheet'!$AE84+LOOKUP('Calculatie sheet'!$E$2,'Objectenoverzicht aantallen'!$A:$A,'Objectenoverzicht aantallen'!E:E)*'Calculatie sheet'!$AE84+LOOKUP('Calculatie sheet'!$E$2,'Objectenoverzicht aantallen'!$A:$A,'Objectenoverzicht aantallen'!F:F)*'Calculatie sheet'!$AE84)/1000</f>
        <v>0</v>
      </c>
      <c r="M3" s="571">
        <f>(LOOKUP('Calculatie sheet'!$AE$2,'Objectenoverzicht aantallen'!$A:$A,'Objectenoverzicht aantallen'!$C:$C)*'Calculatie sheet'!$AE84+LOOKUP('Calculatie sheet'!$E$2,'Objectenoverzicht aantallen'!$A:$A,'Objectenoverzicht aantallen'!E:E)*'Calculatie sheet'!$AE84+LOOKUP('Calculatie sheet'!$E$2,'Objectenoverzicht aantallen'!$A:$A,'Objectenoverzicht aantallen'!F:F)*'Calculatie sheet'!$AE84+LOOKUP('Calculatie sheet'!$E$2,'Objectenoverzicht aantallen'!$A:$A,'Objectenoverzicht aantallen'!G:G)*'Calculatie sheet'!$AE84)/1000</f>
        <v>0</v>
      </c>
      <c r="N3" s="571">
        <f>(LOOKUP('Calculatie sheet'!$AE$2,'Objectenoverzicht aantallen'!$A:$A,'Objectenoverzicht aantallen'!$C:$C)*'Calculatie sheet'!$AE84+LOOKUP('Calculatie sheet'!$E$2,'Objectenoverzicht aantallen'!$A:$A,'Objectenoverzicht aantallen'!E:E)*'Calculatie sheet'!$AE84+LOOKUP('Calculatie sheet'!$E$2,'Objectenoverzicht aantallen'!$A:$A,'Objectenoverzicht aantallen'!F:F)*'Calculatie sheet'!$AE84+LOOKUP('Calculatie sheet'!$E$2,'Objectenoverzicht aantallen'!$A:$A,'Objectenoverzicht aantallen'!G:G)*'Calculatie sheet'!$AE84+LOOKUP('Calculatie sheet'!$E$2,'Objectenoverzicht aantallen'!$A:$A,'Objectenoverzicht aantallen'!H:H)*'Calculatie sheet'!$AE84)/1000</f>
        <v>0</v>
      </c>
      <c r="O3" s="571">
        <f>(LOOKUP('Calculatie sheet'!$AE$2,'Objectenoverzicht aantallen'!$A:$A,'Objectenoverzicht aantallen'!$C:$C)*'Calculatie sheet'!$AE84+LOOKUP('Calculatie sheet'!$E$2,'Objectenoverzicht aantallen'!$A:$A,'Objectenoverzicht aantallen'!E:E)*'Calculatie sheet'!$AE84+LOOKUP('Calculatie sheet'!$E$2,'Objectenoverzicht aantallen'!$A:$A,'Objectenoverzicht aantallen'!F:F)*'Calculatie sheet'!$AE84+LOOKUP('Calculatie sheet'!$E$2,'Objectenoverzicht aantallen'!$A:$A,'Objectenoverzicht aantallen'!G:G)*'Calculatie sheet'!$AE84+LOOKUP('Calculatie sheet'!$E$2,'Objectenoverzicht aantallen'!$A:$A,'Objectenoverzicht aantallen'!H:H)*'Calculatie sheet'!$AE84+LOOKUP('Calculatie sheet'!$E$2,'Objectenoverzicht aantallen'!$A:$A,'Objectenoverzicht aantallen'!I:I)*'Calculatie sheet'!$AE84)/1000</f>
        <v>0</v>
      </c>
      <c r="P3" s="571">
        <f>(LOOKUP('Calculatie sheet'!$AE$2,'Objectenoverzicht aantallen'!$A:$A,'Objectenoverzicht aantallen'!$C:$C)*'Calculatie sheet'!$AE84+LOOKUP('Calculatie sheet'!$E$2,'Objectenoverzicht aantallen'!$A:$A,'Objectenoverzicht aantallen'!E:E)*'Calculatie sheet'!$AE84+LOOKUP('Calculatie sheet'!$E$2,'Objectenoverzicht aantallen'!$A:$A,'Objectenoverzicht aantallen'!F:F)*'Calculatie sheet'!$AE84+LOOKUP('Calculatie sheet'!$E$2,'Objectenoverzicht aantallen'!$A:$A,'Objectenoverzicht aantallen'!G:G)*'Calculatie sheet'!$AE84+LOOKUP('Calculatie sheet'!$E$2,'Objectenoverzicht aantallen'!$A:$A,'Objectenoverzicht aantallen'!H:H)*'Calculatie sheet'!$AE84+LOOKUP('Calculatie sheet'!$E$2,'Objectenoverzicht aantallen'!$A:$A,'Objectenoverzicht aantallen'!I:I)*'Calculatie sheet'!$AE84+LOOKUP('Calculatie sheet'!$E$2,'Objectenoverzicht aantallen'!$A:$A,'Objectenoverzicht aantallen'!J:J)*'Calculatie sheet'!$AE84)/1000</f>
        <v>0</v>
      </c>
      <c r="Q3" s="571">
        <f>(LOOKUP('Calculatie sheet'!$AE$2,'Objectenoverzicht aantallen'!$A:$A,'Objectenoverzicht aantallen'!$C:$C)*'Calculatie sheet'!$AE84+LOOKUP('Calculatie sheet'!$E$2,'Objectenoverzicht aantallen'!$A:$A,'Objectenoverzicht aantallen'!E:E)*'Calculatie sheet'!$AE84+LOOKUP('Calculatie sheet'!$E$2,'Objectenoverzicht aantallen'!$A:$A,'Objectenoverzicht aantallen'!F:F)*'Calculatie sheet'!$AE84+LOOKUP('Calculatie sheet'!$E$2,'Objectenoverzicht aantallen'!$A:$A,'Objectenoverzicht aantallen'!G:G)*'Calculatie sheet'!$AE84+LOOKUP('Calculatie sheet'!$E$2,'Objectenoverzicht aantallen'!$A:$A,'Objectenoverzicht aantallen'!H:H)*'Calculatie sheet'!$AE84+LOOKUP('Calculatie sheet'!$E$2,'Objectenoverzicht aantallen'!$A:$A,'Objectenoverzicht aantallen'!I:I)*'Calculatie sheet'!$AE84+LOOKUP('Calculatie sheet'!$E$2,'Objectenoverzicht aantallen'!$A:$A,'Objectenoverzicht aantallen'!J:J)*'Calculatie sheet'!$AE84+LOOKUP('Calculatie sheet'!$E$2,'Objectenoverzicht aantallen'!$A:$A,'Objectenoverzicht aantallen'!K:K)*'Calculatie sheet'!$AE84)/1000</f>
        <v>0</v>
      </c>
      <c r="R3" s="571">
        <f>(LOOKUP('Calculatie sheet'!$AE$2,'Objectenoverzicht aantallen'!$A:$A,'Objectenoverzicht aantallen'!$C:$C)*'Calculatie sheet'!$AE84+LOOKUP('Calculatie sheet'!$E$2,'Objectenoverzicht aantallen'!$A:$A,'Objectenoverzicht aantallen'!E:E)*'Calculatie sheet'!$AE84+LOOKUP('Calculatie sheet'!$E$2,'Objectenoverzicht aantallen'!$A:$A,'Objectenoverzicht aantallen'!F:F)*'Calculatie sheet'!$AE84+LOOKUP('Calculatie sheet'!$E$2,'Objectenoverzicht aantallen'!$A:$A,'Objectenoverzicht aantallen'!G:G)*'Calculatie sheet'!$AE84+LOOKUP('Calculatie sheet'!$E$2,'Objectenoverzicht aantallen'!$A:$A,'Objectenoverzicht aantallen'!H:H)*'Calculatie sheet'!$AE84+LOOKUP('Calculatie sheet'!$E$2,'Objectenoverzicht aantallen'!$A:$A,'Objectenoverzicht aantallen'!I:I)*'Calculatie sheet'!$AE84+LOOKUP('Calculatie sheet'!$E$2,'Objectenoverzicht aantallen'!$A:$A,'Objectenoverzicht aantallen'!J:J)*'Calculatie sheet'!$AE84+LOOKUP('Calculatie sheet'!$E$2,'Objectenoverzicht aantallen'!$A:$A,'Objectenoverzicht aantallen'!K:K)*'Calculatie sheet'!$AE84+LOOKUP('Calculatie sheet'!$E$2,'Objectenoverzicht aantallen'!$A:$A,'Objectenoverzicht aantallen'!L:L)*'Calculatie sheet'!$AE84)/1000</f>
        <v>0</v>
      </c>
      <c r="S3" s="571">
        <f>(LOOKUP('Calculatie sheet'!$AE$2,'Objectenoverzicht aantallen'!$A:$A,'Objectenoverzicht aantallen'!$C:$C)*'Calculatie sheet'!$AE84+LOOKUP('Calculatie sheet'!$E$2,'Objectenoverzicht aantallen'!$A:$A,'Objectenoverzicht aantallen'!E:E)*'Calculatie sheet'!$AE84+LOOKUP('Calculatie sheet'!$E$2,'Objectenoverzicht aantallen'!$A:$A,'Objectenoverzicht aantallen'!F:F)*'Calculatie sheet'!$AE84+LOOKUP('Calculatie sheet'!$E$2,'Objectenoverzicht aantallen'!$A:$A,'Objectenoverzicht aantallen'!G:G)*'Calculatie sheet'!$AE84+LOOKUP('Calculatie sheet'!$E$2,'Objectenoverzicht aantallen'!$A:$A,'Objectenoverzicht aantallen'!H:H)*'Calculatie sheet'!$AE84+LOOKUP('Calculatie sheet'!$E$2,'Objectenoverzicht aantallen'!$A:$A,'Objectenoverzicht aantallen'!I:I)*'Calculatie sheet'!$AE84+LOOKUP('Calculatie sheet'!$E$2,'Objectenoverzicht aantallen'!$A:$A,'Objectenoverzicht aantallen'!J:J)*'Calculatie sheet'!$AE84+LOOKUP('Calculatie sheet'!$E$2,'Objectenoverzicht aantallen'!$A:$A,'Objectenoverzicht aantallen'!K:K)*'Calculatie sheet'!$AE84+LOOKUP('Calculatie sheet'!$E$2,'Objectenoverzicht aantallen'!$A:$A,'Objectenoverzicht aantallen'!L:L)*'Calculatie sheet'!$AE84+LOOKUP('Calculatie sheet'!$E$2,'Objectenoverzicht aantallen'!$A:$A,'Objectenoverzicht aantallen'!M:M)*'Calculatie sheet'!$AE84)/1000</f>
        <v>0</v>
      </c>
      <c r="T3" s="571">
        <f>(LOOKUP('Calculatie sheet'!$AE$2,'Objectenoverzicht aantallen'!$A:$A,'Objectenoverzicht aantallen'!$C:$C)*'Calculatie sheet'!$AE84+LOOKUP('Calculatie sheet'!$E$2,'Objectenoverzicht aantallen'!$A:$A,'Objectenoverzicht aantallen'!E:E)*'Calculatie sheet'!$AE84+LOOKUP('Calculatie sheet'!$E$2,'Objectenoverzicht aantallen'!$A:$A,'Objectenoverzicht aantallen'!F:F)*'Calculatie sheet'!$AE84+LOOKUP('Calculatie sheet'!$E$2,'Objectenoverzicht aantallen'!$A:$A,'Objectenoverzicht aantallen'!G:G)*'Calculatie sheet'!$AE84+LOOKUP('Calculatie sheet'!$E$2,'Objectenoverzicht aantallen'!$A:$A,'Objectenoverzicht aantallen'!H:H)*'Calculatie sheet'!$AE84+LOOKUP('Calculatie sheet'!$E$2,'Objectenoverzicht aantallen'!$A:$A,'Objectenoverzicht aantallen'!I:I)*'Calculatie sheet'!$AE84+LOOKUP('Calculatie sheet'!$E$2,'Objectenoverzicht aantallen'!$A:$A,'Objectenoverzicht aantallen'!J:J)*'Calculatie sheet'!$AE84+LOOKUP('Calculatie sheet'!$E$2,'Objectenoverzicht aantallen'!$A:$A,'Objectenoverzicht aantallen'!K:K)*'Calculatie sheet'!$AE84+LOOKUP('Calculatie sheet'!$E$2,'Objectenoverzicht aantallen'!$A:$A,'Objectenoverzicht aantallen'!L:L)*'Calculatie sheet'!$AE84+LOOKUP('Calculatie sheet'!$E$2,'Objectenoverzicht aantallen'!$A:$A,'Objectenoverzicht aantallen'!M:M)*'Calculatie sheet'!$AE84+LOOKUP('Calculatie sheet'!$E$2,'Objectenoverzicht aantallen'!$A:$A,'Objectenoverzicht aantallen'!N:N)*'Calculatie sheet'!$AE84)/1000</f>
        <v>0</v>
      </c>
      <c r="U3" s="571">
        <f>(LOOKUP('Calculatie sheet'!$AE$2,'Objectenoverzicht aantallen'!$A:$A,'Objectenoverzicht aantallen'!$C:$C)*'Calculatie sheet'!$AE84+LOOKUP('Calculatie sheet'!$E$2,'Objectenoverzicht aantallen'!$A:$A,'Objectenoverzicht aantallen'!E:E)*'Calculatie sheet'!$AE84+LOOKUP('Calculatie sheet'!$E$2,'Objectenoverzicht aantallen'!$A:$A,'Objectenoverzicht aantallen'!F:F)*'Calculatie sheet'!$AE84+LOOKUP('Calculatie sheet'!$E$2,'Objectenoverzicht aantallen'!$A:$A,'Objectenoverzicht aantallen'!G:G)*'Calculatie sheet'!$AE84+LOOKUP('Calculatie sheet'!$E$2,'Objectenoverzicht aantallen'!$A:$A,'Objectenoverzicht aantallen'!H:H)*'Calculatie sheet'!$AE84+LOOKUP('Calculatie sheet'!$E$2,'Objectenoverzicht aantallen'!$A:$A,'Objectenoverzicht aantallen'!I:I)*'Calculatie sheet'!$AE84+LOOKUP('Calculatie sheet'!$E$2,'Objectenoverzicht aantallen'!$A:$A,'Objectenoverzicht aantallen'!J:J)*'Calculatie sheet'!$AE84+LOOKUP('Calculatie sheet'!$E$2,'Objectenoverzicht aantallen'!$A:$A,'Objectenoverzicht aantallen'!K:K)*'Calculatie sheet'!$AE84+LOOKUP('Calculatie sheet'!$E$2,'Objectenoverzicht aantallen'!$A:$A,'Objectenoverzicht aantallen'!L:L)*'Calculatie sheet'!$AE84+LOOKUP('Calculatie sheet'!$E$2,'Objectenoverzicht aantallen'!$A:$A,'Objectenoverzicht aantallen'!M:M)*'Calculatie sheet'!$AE84+LOOKUP('Calculatie sheet'!$E$2,'Objectenoverzicht aantallen'!$A:$A,'Objectenoverzicht aantallen'!N:N)*'Calculatie sheet'!$AE84+LOOKUP('Calculatie sheet'!$E$2,'Objectenoverzicht aantallen'!$A:$A,'Objectenoverzicht aantallen'!O:O)*'Calculatie sheet'!$AE84)/1000</f>
        <v>0</v>
      </c>
      <c r="V3" s="31"/>
      <c r="W3" s="759" t="s">
        <v>966</v>
      </c>
      <c r="X3" s="571">
        <f>(LOOKUP('Calculatie sheet'!$AE$2,'Objectenoverzicht aantallen'!$A:$A,'Objectenoverzicht aantallen'!$P:$P)*'Calculatie sheet'!$AE$84)/'Calculatie sheet'!$AE$64/1000</f>
        <v>0</v>
      </c>
      <c r="Y3" s="571">
        <f>(LOOKUP('Calculatie sheet'!$AE$2,'Objectenoverzicht aantallen'!$A:$A,'Objectenoverzicht aantallen'!$P:$P)*'Calculatie sheet'!$AE$84)/'Calculatie sheet'!$AE$64/1000</f>
        <v>0</v>
      </c>
      <c r="Z3" s="571">
        <f>(LOOKUP('Calculatie sheet'!$AE$2,'Objectenoverzicht aantallen'!$A:$A,'Objectenoverzicht aantallen'!$P:$P)*'Calculatie sheet'!$AE$84)/'Calculatie sheet'!$AE$64/1000</f>
        <v>0</v>
      </c>
      <c r="AA3" s="571">
        <f>(LOOKUP('Calculatie sheet'!$AE$2,'Objectenoverzicht aantallen'!$A:$A,'Objectenoverzicht aantallen'!$P:$P)*'Calculatie sheet'!$AE$84)/'Calculatie sheet'!$AE$64/1000</f>
        <v>0</v>
      </c>
      <c r="AB3" s="571">
        <f>(LOOKUP('Calculatie sheet'!$AE$2,'Objectenoverzicht aantallen'!$A:$A,'Objectenoverzicht aantallen'!$P:$P)*'Calculatie sheet'!$AE$84)/'Calculatie sheet'!$AE$64/1000</f>
        <v>0</v>
      </c>
      <c r="AC3" s="571">
        <f>(LOOKUP('Calculatie sheet'!$AE$2,'Objectenoverzicht aantallen'!$A:$A,'Objectenoverzicht aantallen'!$P:$P)*'Calculatie sheet'!$AE$84)/'Calculatie sheet'!$AE$64/1000</f>
        <v>0</v>
      </c>
      <c r="AD3" s="571">
        <f>(LOOKUP('Calculatie sheet'!$AE$2,'Objectenoverzicht aantallen'!$A:$A,'Objectenoverzicht aantallen'!$P:$P)*'Calculatie sheet'!$AE$84)/'Calculatie sheet'!$AE$64/1000</f>
        <v>0</v>
      </c>
      <c r="AE3" s="571">
        <f>(LOOKUP('Calculatie sheet'!$AE$2,'Objectenoverzicht aantallen'!$A:$A,'Objectenoverzicht aantallen'!$P:$P)*'Calculatie sheet'!$AE$84)/'Calculatie sheet'!$AE$64/1000</f>
        <v>0</v>
      </c>
      <c r="AF3" s="571">
        <f>(LOOKUP('Calculatie sheet'!$AE$2,'Objectenoverzicht aantallen'!$A:$A,'Objectenoverzicht aantallen'!$P:$P)*'Calculatie sheet'!$AE$84)/'Calculatie sheet'!$AE$64/1000</f>
        <v>0</v>
      </c>
      <c r="AG3" s="571">
        <f>(LOOKUP('Calculatie sheet'!$AE$2,'Objectenoverzicht aantallen'!$A:$A,'Objectenoverzicht aantallen'!$P:$P)*'Calculatie sheet'!$AE$84)/'Calculatie sheet'!$AE$64/1000</f>
        <v>0</v>
      </c>
      <c r="AH3" s="571">
        <f>(LOOKUP('Calculatie sheet'!$AE$2,'Objectenoverzicht aantallen'!$A:$A,'Objectenoverzicht aantallen'!$P:$P)*'Calculatie sheet'!$AE$84)/'Calculatie sheet'!$AE$64/1000</f>
        <v>0</v>
      </c>
    </row>
    <row r="4" spans="1:34" x14ac:dyDescent="0.2">
      <c r="B4" s="760" t="s">
        <v>5</v>
      </c>
      <c r="C4" s="45">
        <f>'Calculatie sheet'!AE85</f>
        <v>31664.446009500003</v>
      </c>
      <c r="E4" s="760" t="s">
        <v>5</v>
      </c>
      <c r="H4" s="572">
        <f>C4*'Calculatie sheet'!$AE$7</f>
        <v>0</v>
      </c>
      <c r="J4" s="760" t="s">
        <v>5</v>
      </c>
      <c r="K4" s="571">
        <f>(LOOKUP('Calculatie sheet'!$AE$2,'Objectenoverzicht aantallen'!$A:$A,'Objectenoverzicht aantallen'!$C:$C)*'Calculatie sheet'!$AE85+LOOKUP('Calculatie sheet'!$AE$2,'Objectenoverzicht aantallen'!$A:$A,'Objectenoverzicht aantallen'!E:E)*'Calculatie sheet'!$AE85)/1000</f>
        <v>0</v>
      </c>
      <c r="L4" s="571">
        <f>(LOOKUP('Calculatie sheet'!$AE$2,'Objectenoverzicht aantallen'!$A:$A,'Objectenoverzicht aantallen'!$C:$C)*'Calculatie sheet'!$AE85+LOOKUP('Calculatie sheet'!$E$2,'Objectenoverzicht aantallen'!$A:$A,'Objectenoverzicht aantallen'!E:E)*'Calculatie sheet'!$AE85+LOOKUP('Calculatie sheet'!$E$2,'Objectenoverzicht aantallen'!$A:$A,'Objectenoverzicht aantallen'!F:F)*'Calculatie sheet'!$AE85)/1000</f>
        <v>0</v>
      </c>
      <c r="M4" s="571">
        <f>(LOOKUP('Calculatie sheet'!$AE$2,'Objectenoverzicht aantallen'!$A:$A,'Objectenoverzicht aantallen'!$C:$C)*'Calculatie sheet'!$AE85+LOOKUP('Calculatie sheet'!$E$2,'Objectenoverzicht aantallen'!$A:$A,'Objectenoverzicht aantallen'!E:E)*'Calculatie sheet'!$AE85+LOOKUP('Calculatie sheet'!$E$2,'Objectenoverzicht aantallen'!$A:$A,'Objectenoverzicht aantallen'!F:F)*'Calculatie sheet'!$AE85+LOOKUP('Calculatie sheet'!$E$2,'Objectenoverzicht aantallen'!$A:$A,'Objectenoverzicht aantallen'!G:G)*'Calculatie sheet'!$AE85)/1000</f>
        <v>0</v>
      </c>
      <c r="N4" s="571">
        <f>(LOOKUP('Calculatie sheet'!$AE$2,'Objectenoverzicht aantallen'!$A:$A,'Objectenoverzicht aantallen'!$C:$C)*'Calculatie sheet'!$AE85+LOOKUP('Calculatie sheet'!$E$2,'Objectenoverzicht aantallen'!$A:$A,'Objectenoverzicht aantallen'!E:E)*'Calculatie sheet'!$AE85+LOOKUP('Calculatie sheet'!$E$2,'Objectenoverzicht aantallen'!$A:$A,'Objectenoverzicht aantallen'!F:F)*'Calculatie sheet'!$AE85+LOOKUP('Calculatie sheet'!$E$2,'Objectenoverzicht aantallen'!$A:$A,'Objectenoverzicht aantallen'!G:G)*'Calculatie sheet'!$AE85+LOOKUP('Calculatie sheet'!$E$2,'Objectenoverzicht aantallen'!$A:$A,'Objectenoverzicht aantallen'!H:H)*'Calculatie sheet'!$AE85)/1000</f>
        <v>0</v>
      </c>
      <c r="O4" s="571">
        <f>(LOOKUP('Calculatie sheet'!$AE$2,'Objectenoverzicht aantallen'!$A:$A,'Objectenoverzicht aantallen'!$C:$C)*'Calculatie sheet'!$AE85+LOOKUP('Calculatie sheet'!$E$2,'Objectenoverzicht aantallen'!$A:$A,'Objectenoverzicht aantallen'!E:E)*'Calculatie sheet'!$AE85+LOOKUP('Calculatie sheet'!$E$2,'Objectenoverzicht aantallen'!$A:$A,'Objectenoverzicht aantallen'!F:F)*'Calculatie sheet'!$AE85+LOOKUP('Calculatie sheet'!$E$2,'Objectenoverzicht aantallen'!$A:$A,'Objectenoverzicht aantallen'!G:G)*'Calculatie sheet'!$AE85+LOOKUP('Calculatie sheet'!$E$2,'Objectenoverzicht aantallen'!$A:$A,'Objectenoverzicht aantallen'!H:H)*'Calculatie sheet'!$AE85+LOOKUP('Calculatie sheet'!$E$2,'Objectenoverzicht aantallen'!$A:$A,'Objectenoverzicht aantallen'!I:I)*'Calculatie sheet'!$AE85)/1000</f>
        <v>0</v>
      </c>
      <c r="P4" s="571">
        <f>(LOOKUP('Calculatie sheet'!$AE$2,'Objectenoverzicht aantallen'!$A:$A,'Objectenoverzicht aantallen'!$C:$C)*'Calculatie sheet'!$AE85+LOOKUP('Calculatie sheet'!$E$2,'Objectenoverzicht aantallen'!$A:$A,'Objectenoverzicht aantallen'!E:E)*'Calculatie sheet'!$AE85+LOOKUP('Calculatie sheet'!$E$2,'Objectenoverzicht aantallen'!$A:$A,'Objectenoverzicht aantallen'!F:F)*'Calculatie sheet'!$AE85+LOOKUP('Calculatie sheet'!$E$2,'Objectenoverzicht aantallen'!$A:$A,'Objectenoverzicht aantallen'!G:G)*'Calculatie sheet'!$AE85+LOOKUP('Calculatie sheet'!$E$2,'Objectenoverzicht aantallen'!$A:$A,'Objectenoverzicht aantallen'!H:H)*'Calculatie sheet'!$AE85+LOOKUP('Calculatie sheet'!$E$2,'Objectenoverzicht aantallen'!$A:$A,'Objectenoverzicht aantallen'!I:I)*'Calculatie sheet'!$AE85+LOOKUP('Calculatie sheet'!$E$2,'Objectenoverzicht aantallen'!$A:$A,'Objectenoverzicht aantallen'!J:J)*'Calculatie sheet'!$AE85)/1000</f>
        <v>0</v>
      </c>
      <c r="Q4" s="571">
        <f>(LOOKUP('Calculatie sheet'!$AE$2,'Objectenoverzicht aantallen'!$A:$A,'Objectenoverzicht aantallen'!$C:$C)*'Calculatie sheet'!$AE85+LOOKUP('Calculatie sheet'!$E$2,'Objectenoverzicht aantallen'!$A:$A,'Objectenoverzicht aantallen'!E:E)*'Calculatie sheet'!$AE85+LOOKUP('Calculatie sheet'!$E$2,'Objectenoverzicht aantallen'!$A:$A,'Objectenoverzicht aantallen'!F:F)*'Calculatie sheet'!$AE85+LOOKUP('Calculatie sheet'!$E$2,'Objectenoverzicht aantallen'!$A:$A,'Objectenoverzicht aantallen'!G:G)*'Calculatie sheet'!$AE85+LOOKUP('Calculatie sheet'!$E$2,'Objectenoverzicht aantallen'!$A:$A,'Objectenoverzicht aantallen'!H:H)*'Calculatie sheet'!$AE85+LOOKUP('Calculatie sheet'!$E$2,'Objectenoverzicht aantallen'!$A:$A,'Objectenoverzicht aantallen'!I:I)*'Calculatie sheet'!$AE85+LOOKUP('Calculatie sheet'!$E$2,'Objectenoverzicht aantallen'!$A:$A,'Objectenoverzicht aantallen'!J:J)*'Calculatie sheet'!$AE85+LOOKUP('Calculatie sheet'!$E$2,'Objectenoverzicht aantallen'!$A:$A,'Objectenoverzicht aantallen'!K:K)*'Calculatie sheet'!$AE85)/1000</f>
        <v>0</v>
      </c>
      <c r="R4" s="571">
        <f>(LOOKUP('Calculatie sheet'!$AE$2,'Objectenoverzicht aantallen'!$A:$A,'Objectenoverzicht aantallen'!$C:$C)*'Calculatie sheet'!$AE85+LOOKUP('Calculatie sheet'!$E$2,'Objectenoverzicht aantallen'!$A:$A,'Objectenoverzicht aantallen'!E:E)*'Calculatie sheet'!$AE85+LOOKUP('Calculatie sheet'!$E$2,'Objectenoverzicht aantallen'!$A:$A,'Objectenoverzicht aantallen'!F:F)*'Calculatie sheet'!$AE85+LOOKUP('Calculatie sheet'!$E$2,'Objectenoverzicht aantallen'!$A:$A,'Objectenoverzicht aantallen'!G:G)*'Calculatie sheet'!$AE85+LOOKUP('Calculatie sheet'!$E$2,'Objectenoverzicht aantallen'!$A:$A,'Objectenoverzicht aantallen'!H:H)*'Calculatie sheet'!$AE85+LOOKUP('Calculatie sheet'!$E$2,'Objectenoverzicht aantallen'!$A:$A,'Objectenoverzicht aantallen'!I:I)*'Calculatie sheet'!$AE85+LOOKUP('Calculatie sheet'!$E$2,'Objectenoverzicht aantallen'!$A:$A,'Objectenoverzicht aantallen'!J:J)*'Calculatie sheet'!$AE85+LOOKUP('Calculatie sheet'!$E$2,'Objectenoverzicht aantallen'!$A:$A,'Objectenoverzicht aantallen'!K:K)*'Calculatie sheet'!$AE85+LOOKUP('Calculatie sheet'!$E$2,'Objectenoverzicht aantallen'!$A:$A,'Objectenoverzicht aantallen'!L:L)*'Calculatie sheet'!$AE85)/1000</f>
        <v>0</v>
      </c>
      <c r="S4" s="571">
        <f>(LOOKUP('Calculatie sheet'!$AE$2,'Objectenoverzicht aantallen'!$A:$A,'Objectenoverzicht aantallen'!$C:$C)*'Calculatie sheet'!$AE85+LOOKUP('Calculatie sheet'!$E$2,'Objectenoverzicht aantallen'!$A:$A,'Objectenoverzicht aantallen'!E:E)*'Calculatie sheet'!$AE85+LOOKUP('Calculatie sheet'!$E$2,'Objectenoverzicht aantallen'!$A:$A,'Objectenoverzicht aantallen'!F:F)*'Calculatie sheet'!$AE85+LOOKUP('Calculatie sheet'!$E$2,'Objectenoverzicht aantallen'!$A:$A,'Objectenoverzicht aantallen'!G:G)*'Calculatie sheet'!$AE85+LOOKUP('Calculatie sheet'!$E$2,'Objectenoverzicht aantallen'!$A:$A,'Objectenoverzicht aantallen'!H:H)*'Calculatie sheet'!$AE85+LOOKUP('Calculatie sheet'!$E$2,'Objectenoverzicht aantallen'!$A:$A,'Objectenoverzicht aantallen'!I:I)*'Calculatie sheet'!$AE85+LOOKUP('Calculatie sheet'!$E$2,'Objectenoverzicht aantallen'!$A:$A,'Objectenoverzicht aantallen'!J:J)*'Calculatie sheet'!$AE85+LOOKUP('Calculatie sheet'!$E$2,'Objectenoverzicht aantallen'!$A:$A,'Objectenoverzicht aantallen'!K:K)*'Calculatie sheet'!$AE85+LOOKUP('Calculatie sheet'!$E$2,'Objectenoverzicht aantallen'!$A:$A,'Objectenoverzicht aantallen'!L:L)*'Calculatie sheet'!$AE85+LOOKUP('Calculatie sheet'!$E$2,'Objectenoverzicht aantallen'!$A:$A,'Objectenoverzicht aantallen'!M:M)*'Calculatie sheet'!$AE85)/1000</f>
        <v>0</v>
      </c>
      <c r="T4" s="571">
        <f>(LOOKUP('Calculatie sheet'!$AE$2,'Objectenoverzicht aantallen'!$A:$A,'Objectenoverzicht aantallen'!$C:$C)*'Calculatie sheet'!$AE85+LOOKUP('Calculatie sheet'!$E$2,'Objectenoverzicht aantallen'!$A:$A,'Objectenoverzicht aantallen'!E:E)*'Calculatie sheet'!$AE85+LOOKUP('Calculatie sheet'!$E$2,'Objectenoverzicht aantallen'!$A:$A,'Objectenoverzicht aantallen'!F:F)*'Calculatie sheet'!$AE85+LOOKUP('Calculatie sheet'!$E$2,'Objectenoverzicht aantallen'!$A:$A,'Objectenoverzicht aantallen'!G:G)*'Calculatie sheet'!$AE85+LOOKUP('Calculatie sheet'!$E$2,'Objectenoverzicht aantallen'!$A:$A,'Objectenoverzicht aantallen'!H:H)*'Calculatie sheet'!$AE85+LOOKUP('Calculatie sheet'!$E$2,'Objectenoverzicht aantallen'!$A:$A,'Objectenoverzicht aantallen'!I:I)*'Calculatie sheet'!$AE85+LOOKUP('Calculatie sheet'!$E$2,'Objectenoverzicht aantallen'!$A:$A,'Objectenoverzicht aantallen'!J:J)*'Calculatie sheet'!$AE85+LOOKUP('Calculatie sheet'!$E$2,'Objectenoverzicht aantallen'!$A:$A,'Objectenoverzicht aantallen'!K:K)*'Calculatie sheet'!$AE85+LOOKUP('Calculatie sheet'!$E$2,'Objectenoverzicht aantallen'!$A:$A,'Objectenoverzicht aantallen'!L:L)*'Calculatie sheet'!$AE85+LOOKUP('Calculatie sheet'!$E$2,'Objectenoverzicht aantallen'!$A:$A,'Objectenoverzicht aantallen'!M:M)*'Calculatie sheet'!$AE85+LOOKUP('Calculatie sheet'!$E$2,'Objectenoverzicht aantallen'!$A:$A,'Objectenoverzicht aantallen'!N:N)*'Calculatie sheet'!$AE85)/1000</f>
        <v>0</v>
      </c>
      <c r="U4" s="571">
        <f>(LOOKUP('Calculatie sheet'!$AE$2,'Objectenoverzicht aantallen'!$A:$A,'Objectenoverzicht aantallen'!$C:$C)*'Calculatie sheet'!$AE85+LOOKUP('Calculatie sheet'!$E$2,'Objectenoverzicht aantallen'!$A:$A,'Objectenoverzicht aantallen'!E:E)*'Calculatie sheet'!$AE85+LOOKUP('Calculatie sheet'!$E$2,'Objectenoverzicht aantallen'!$A:$A,'Objectenoverzicht aantallen'!F:F)*'Calculatie sheet'!$AE85+LOOKUP('Calculatie sheet'!$E$2,'Objectenoverzicht aantallen'!$A:$A,'Objectenoverzicht aantallen'!G:G)*'Calculatie sheet'!$AE85+LOOKUP('Calculatie sheet'!$E$2,'Objectenoverzicht aantallen'!$A:$A,'Objectenoverzicht aantallen'!H:H)*'Calculatie sheet'!$AE85+LOOKUP('Calculatie sheet'!$E$2,'Objectenoverzicht aantallen'!$A:$A,'Objectenoverzicht aantallen'!I:I)*'Calculatie sheet'!$AE85+LOOKUP('Calculatie sheet'!$E$2,'Objectenoverzicht aantallen'!$A:$A,'Objectenoverzicht aantallen'!J:J)*'Calculatie sheet'!$AE85+LOOKUP('Calculatie sheet'!$E$2,'Objectenoverzicht aantallen'!$A:$A,'Objectenoverzicht aantallen'!K:K)*'Calculatie sheet'!$AE85+LOOKUP('Calculatie sheet'!$E$2,'Objectenoverzicht aantallen'!$A:$A,'Objectenoverzicht aantallen'!L:L)*'Calculatie sheet'!$AE85+LOOKUP('Calculatie sheet'!$E$2,'Objectenoverzicht aantallen'!$A:$A,'Objectenoverzicht aantallen'!M:M)*'Calculatie sheet'!$AE85+LOOKUP('Calculatie sheet'!$E$2,'Objectenoverzicht aantallen'!$A:$A,'Objectenoverzicht aantallen'!N:N)*'Calculatie sheet'!$AE85+LOOKUP('Calculatie sheet'!$E$2,'Objectenoverzicht aantallen'!$A:$A,'Objectenoverzicht aantallen'!O:O)*'Calculatie sheet'!$AE85)/1000</f>
        <v>0</v>
      </c>
      <c r="W4" s="760" t="s">
        <v>5</v>
      </c>
      <c r="X4" s="571">
        <f>(LOOKUP('Calculatie sheet'!$AE$2,'Objectenoverzicht aantallen'!$A:$A,'Objectenoverzicht aantallen'!Q:Q)*'Calculatie sheet'!$AE$85)/1000</f>
        <v>0</v>
      </c>
      <c r="Y4" s="571">
        <f>(LOOKUP('Calculatie sheet'!$AE$2,'Objectenoverzicht aantallen'!$A:$A,'Objectenoverzicht aantallen'!R:R)*'Calculatie sheet'!$AE$85)/1000</f>
        <v>0</v>
      </c>
      <c r="Z4" s="571">
        <f>(LOOKUP('Calculatie sheet'!$AE$2,'Objectenoverzicht aantallen'!$A:$A,'Objectenoverzicht aantallen'!S:S)*'Calculatie sheet'!$AE$85)/1000</f>
        <v>0</v>
      </c>
      <c r="AA4" s="571">
        <f>(LOOKUP('Calculatie sheet'!$AE$2,'Objectenoverzicht aantallen'!$A:$A,'Objectenoverzicht aantallen'!T:T)*'Calculatie sheet'!$AE$85)/1000</f>
        <v>0</v>
      </c>
      <c r="AB4" s="571">
        <f>(LOOKUP('Calculatie sheet'!$AE$2,'Objectenoverzicht aantallen'!$A:$A,'Objectenoverzicht aantallen'!U:U)*'Calculatie sheet'!$AE$85)/1000</f>
        <v>0</v>
      </c>
      <c r="AC4" s="571">
        <f>(LOOKUP('Calculatie sheet'!$AE$2,'Objectenoverzicht aantallen'!$A:$A,'Objectenoverzicht aantallen'!V:V)*'Calculatie sheet'!$AE$85)/1000</f>
        <v>0</v>
      </c>
      <c r="AD4" s="571">
        <f>(LOOKUP('Calculatie sheet'!$AE$2,'Objectenoverzicht aantallen'!$A:$A,'Objectenoverzicht aantallen'!W:W)*'Calculatie sheet'!$AE$85)/1000</f>
        <v>0</v>
      </c>
      <c r="AE4" s="571">
        <f>(LOOKUP('Calculatie sheet'!$AE$2,'Objectenoverzicht aantallen'!$A:$A,'Objectenoverzicht aantallen'!X:X)*'Calculatie sheet'!$AE$85)/1000</f>
        <v>0</v>
      </c>
      <c r="AF4" s="571">
        <f>(LOOKUP('Calculatie sheet'!$AE$2,'Objectenoverzicht aantallen'!$A:$A,'Objectenoverzicht aantallen'!AA:AA)*'Calculatie sheet'!$AE$85)/1000</f>
        <v>0</v>
      </c>
      <c r="AG4" s="571">
        <f>(LOOKUP('Calculatie sheet'!$AE$2,'Objectenoverzicht aantallen'!$A:$A,'Objectenoverzicht aantallen'!Z:Z)*'Calculatie sheet'!$AE$85)/1000</f>
        <v>0</v>
      </c>
      <c r="AH4" s="571">
        <f>(LOOKUP('Calculatie sheet'!$AE$2,'Objectenoverzicht aantallen'!$A:$A,'Objectenoverzicht aantallen'!AA:AA)*'Calculatie sheet'!$AE$85)/1000</f>
        <v>0</v>
      </c>
    </row>
    <row r="5" spans="1:34" x14ac:dyDescent="0.2">
      <c r="B5" s="577" t="s">
        <v>673</v>
      </c>
      <c r="C5" s="45">
        <f>'Calculatie sheet'!AE86</f>
        <v>-8837.5314904999996</v>
      </c>
      <c r="E5" s="577" t="s">
        <v>673</v>
      </c>
      <c r="H5" s="572">
        <f>C5*'Calculatie sheet'!$AE$7</f>
        <v>0</v>
      </c>
      <c r="J5" s="577" t="s">
        <v>673</v>
      </c>
      <c r="K5" s="571">
        <f>(LOOKUP('Calculatie sheet'!$AE$2,'Objectenoverzicht aantallen'!$A:$A,'Objectenoverzicht aantallen'!$C:$C)*'Calculatie sheet'!$AE86+LOOKUP('Calculatie sheet'!$AE$2,'Objectenoverzicht aantallen'!$A:$A,'Objectenoverzicht aantallen'!E:E)*'Calculatie sheet'!$AE86)/1000</f>
        <v>0</v>
      </c>
      <c r="L5" s="571">
        <f>(LOOKUP('Calculatie sheet'!$AE$2,'Objectenoverzicht aantallen'!$A:$A,'Objectenoverzicht aantallen'!$C:$C)*'Calculatie sheet'!$AE86+LOOKUP('Calculatie sheet'!$E$2,'Objectenoverzicht aantallen'!$A:$A,'Objectenoverzicht aantallen'!E:E)*'Calculatie sheet'!$AE86+LOOKUP('Calculatie sheet'!$E$2,'Objectenoverzicht aantallen'!$A:$A,'Objectenoverzicht aantallen'!F:F)*'Calculatie sheet'!$AE86)/1000</f>
        <v>0</v>
      </c>
      <c r="M5" s="571">
        <f>(LOOKUP('Calculatie sheet'!$AE$2,'Objectenoverzicht aantallen'!$A:$A,'Objectenoverzicht aantallen'!$C:$C)*'Calculatie sheet'!$AE86+LOOKUP('Calculatie sheet'!$E$2,'Objectenoverzicht aantallen'!$A:$A,'Objectenoverzicht aantallen'!E:E)*'Calculatie sheet'!$AE86+LOOKUP('Calculatie sheet'!$E$2,'Objectenoverzicht aantallen'!$A:$A,'Objectenoverzicht aantallen'!F:F)*'Calculatie sheet'!$AE86+LOOKUP('Calculatie sheet'!$E$2,'Objectenoverzicht aantallen'!$A:$A,'Objectenoverzicht aantallen'!G:G)*'Calculatie sheet'!$AE86)/1000</f>
        <v>0</v>
      </c>
      <c r="N5" s="571">
        <f>(LOOKUP('Calculatie sheet'!$AE$2,'Objectenoverzicht aantallen'!$A:$A,'Objectenoverzicht aantallen'!$C:$C)*'Calculatie sheet'!$AE86+LOOKUP('Calculatie sheet'!$E$2,'Objectenoverzicht aantallen'!$A:$A,'Objectenoverzicht aantallen'!E:E)*'Calculatie sheet'!$AE86+LOOKUP('Calculatie sheet'!$E$2,'Objectenoverzicht aantallen'!$A:$A,'Objectenoverzicht aantallen'!F:F)*'Calculatie sheet'!$AE86+LOOKUP('Calculatie sheet'!$E$2,'Objectenoverzicht aantallen'!$A:$A,'Objectenoverzicht aantallen'!G:G)*'Calculatie sheet'!$AE86+LOOKUP('Calculatie sheet'!$E$2,'Objectenoverzicht aantallen'!$A:$A,'Objectenoverzicht aantallen'!H:H)*'Calculatie sheet'!$AE86)/1000</f>
        <v>0</v>
      </c>
      <c r="O5" s="571">
        <f>(LOOKUP('Calculatie sheet'!$AE$2,'Objectenoverzicht aantallen'!$A:$A,'Objectenoverzicht aantallen'!$C:$C)*'Calculatie sheet'!$AE86+LOOKUP('Calculatie sheet'!$E$2,'Objectenoverzicht aantallen'!$A:$A,'Objectenoverzicht aantallen'!E:E)*'Calculatie sheet'!$AE86+LOOKUP('Calculatie sheet'!$E$2,'Objectenoverzicht aantallen'!$A:$A,'Objectenoverzicht aantallen'!F:F)*'Calculatie sheet'!$AE86+LOOKUP('Calculatie sheet'!$E$2,'Objectenoverzicht aantallen'!$A:$A,'Objectenoverzicht aantallen'!G:G)*'Calculatie sheet'!$AE86+LOOKUP('Calculatie sheet'!$E$2,'Objectenoverzicht aantallen'!$A:$A,'Objectenoverzicht aantallen'!H:H)*'Calculatie sheet'!$AE86+LOOKUP('Calculatie sheet'!$E$2,'Objectenoverzicht aantallen'!$A:$A,'Objectenoverzicht aantallen'!I:I)*'Calculatie sheet'!$AE86)/1000</f>
        <v>0</v>
      </c>
      <c r="P5" s="571">
        <f>(LOOKUP('Calculatie sheet'!$AE$2,'Objectenoverzicht aantallen'!$A:$A,'Objectenoverzicht aantallen'!$C:$C)*'Calculatie sheet'!$AE86+LOOKUP('Calculatie sheet'!$E$2,'Objectenoverzicht aantallen'!$A:$A,'Objectenoverzicht aantallen'!E:E)*'Calculatie sheet'!$AE86+LOOKUP('Calculatie sheet'!$E$2,'Objectenoverzicht aantallen'!$A:$A,'Objectenoverzicht aantallen'!F:F)*'Calculatie sheet'!$AE86+LOOKUP('Calculatie sheet'!$E$2,'Objectenoverzicht aantallen'!$A:$A,'Objectenoverzicht aantallen'!G:G)*'Calculatie sheet'!$AE86+LOOKUP('Calculatie sheet'!$E$2,'Objectenoverzicht aantallen'!$A:$A,'Objectenoverzicht aantallen'!H:H)*'Calculatie sheet'!$AE86+LOOKUP('Calculatie sheet'!$E$2,'Objectenoverzicht aantallen'!$A:$A,'Objectenoverzicht aantallen'!I:I)*'Calculatie sheet'!$AE86+LOOKUP('Calculatie sheet'!$E$2,'Objectenoverzicht aantallen'!$A:$A,'Objectenoverzicht aantallen'!J:J)*'Calculatie sheet'!$AE86)/1000</f>
        <v>0</v>
      </c>
      <c r="Q5" s="571">
        <f>(LOOKUP('Calculatie sheet'!$AE$2,'Objectenoverzicht aantallen'!$A:$A,'Objectenoverzicht aantallen'!$C:$C)*'Calculatie sheet'!$AE86+LOOKUP('Calculatie sheet'!$E$2,'Objectenoverzicht aantallen'!$A:$A,'Objectenoverzicht aantallen'!E:E)*'Calculatie sheet'!$AE86+LOOKUP('Calculatie sheet'!$E$2,'Objectenoverzicht aantallen'!$A:$A,'Objectenoverzicht aantallen'!F:F)*'Calculatie sheet'!$AE86+LOOKUP('Calculatie sheet'!$E$2,'Objectenoverzicht aantallen'!$A:$A,'Objectenoverzicht aantallen'!G:G)*'Calculatie sheet'!$AE86+LOOKUP('Calculatie sheet'!$E$2,'Objectenoverzicht aantallen'!$A:$A,'Objectenoverzicht aantallen'!H:H)*'Calculatie sheet'!$AE86+LOOKUP('Calculatie sheet'!$E$2,'Objectenoverzicht aantallen'!$A:$A,'Objectenoverzicht aantallen'!I:I)*'Calculatie sheet'!$AE86+LOOKUP('Calculatie sheet'!$E$2,'Objectenoverzicht aantallen'!$A:$A,'Objectenoverzicht aantallen'!J:J)*'Calculatie sheet'!$AE86+LOOKUP('Calculatie sheet'!$E$2,'Objectenoverzicht aantallen'!$A:$A,'Objectenoverzicht aantallen'!K:K)*'Calculatie sheet'!$AE86)/1000</f>
        <v>0</v>
      </c>
      <c r="R5" s="571">
        <f>(LOOKUP('Calculatie sheet'!$AE$2,'Objectenoverzicht aantallen'!$A:$A,'Objectenoverzicht aantallen'!$C:$C)*'Calculatie sheet'!$AE86+LOOKUP('Calculatie sheet'!$E$2,'Objectenoverzicht aantallen'!$A:$A,'Objectenoverzicht aantallen'!E:E)*'Calculatie sheet'!$AE86+LOOKUP('Calculatie sheet'!$E$2,'Objectenoverzicht aantallen'!$A:$A,'Objectenoverzicht aantallen'!F:F)*'Calculatie sheet'!$AE86+LOOKUP('Calculatie sheet'!$E$2,'Objectenoverzicht aantallen'!$A:$A,'Objectenoverzicht aantallen'!G:G)*'Calculatie sheet'!$AE86+LOOKUP('Calculatie sheet'!$E$2,'Objectenoverzicht aantallen'!$A:$A,'Objectenoverzicht aantallen'!H:H)*'Calculatie sheet'!$AE86+LOOKUP('Calculatie sheet'!$E$2,'Objectenoverzicht aantallen'!$A:$A,'Objectenoverzicht aantallen'!I:I)*'Calculatie sheet'!$AE86+LOOKUP('Calculatie sheet'!$E$2,'Objectenoverzicht aantallen'!$A:$A,'Objectenoverzicht aantallen'!J:J)*'Calculatie sheet'!$AE86+LOOKUP('Calculatie sheet'!$E$2,'Objectenoverzicht aantallen'!$A:$A,'Objectenoverzicht aantallen'!K:K)*'Calculatie sheet'!$AE86+LOOKUP('Calculatie sheet'!$E$2,'Objectenoverzicht aantallen'!$A:$A,'Objectenoverzicht aantallen'!L:L)*'Calculatie sheet'!$AE86)/1000</f>
        <v>0</v>
      </c>
      <c r="S5" s="571">
        <f>(LOOKUP('Calculatie sheet'!$AE$2,'Objectenoverzicht aantallen'!$A:$A,'Objectenoverzicht aantallen'!$C:$C)*'Calculatie sheet'!$AE86+LOOKUP('Calculatie sheet'!$E$2,'Objectenoverzicht aantallen'!$A:$A,'Objectenoverzicht aantallen'!E:E)*'Calculatie sheet'!$AE86+LOOKUP('Calculatie sheet'!$E$2,'Objectenoverzicht aantallen'!$A:$A,'Objectenoverzicht aantallen'!F:F)*'Calculatie sheet'!$AE86+LOOKUP('Calculatie sheet'!$E$2,'Objectenoverzicht aantallen'!$A:$A,'Objectenoverzicht aantallen'!G:G)*'Calculatie sheet'!$AE86+LOOKUP('Calculatie sheet'!$E$2,'Objectenoverzicht aantallen'!$A:$A,'Objectenoverzicht aantallen'!H:H)*'Calculatie sheet'!$AE86+LOOKUP('Calculatie sheet'!$E$2,'Objectenoverzicht aantallen'!$A:$A,'Objectenoverzicht aantallen'!I:I)*'Calculatie sheet'!$AE86+LOOKUP('Calculatie sheet'!$E$2,'Objectenoverzicht aantallen'!$A:$A,'Objectenoverzicht aantallen'!J:J)*'Calculatie sheet'!$AE86+LOOKUP('Calculatie sheet'!$E$2,'Objectenoverzicht aantallen'!$A:$A,'Objectenoverzicht aantallen'!K:K)*'Calculatie sheet'!$AE86+LOOKUP('Calculatie sheet'!$E$2,'Objectenoverzicht aantallen'!$A:$A,'Objectenoverzicht aantallen'!L:L)*'Calculatie sheet'!$AE86+LOOKUP('Calculatie sheet'!$E$2,'Objectenoverzicht aantallen'!$A:$A,'Objectenoverzicht aantallen'!M:M)*'Calculatie sheet'!$AE86)/1000</f>
        <v>0</v>
      </c>
      <c r="T5" s="571">
        <f>(LOOKUP('Calculatie sheet'!$AE$2,'Objectenoverzicht aantallen'!$A:$A,'Objectenoverzicht aantallen'!$C:$C)*'Calculatie sheet'!$AE86+LOOKUP('Calculatie sheet'!$E$2,'Objectenoverzicht aantallen'!$A:$A,'Objectenoverzicht aantallen'!E:E)*'Calculatie sheet'!$AE86+LOOKUP('Calculatie sheet'!$E$2,'Objectenoverzicht aantallen'!$A:$A,'Objectenoverzicht aantallen'!F:F)*'Calculatie sheet'!$AE86+LOOKUP('Calculatie sheet'!$E$2,'Objectenoverzicht aantallen'!$A:$A,'Objectenoverzicht aantallen'!G:G)*'Calculatie sheet'!$AE86+LOOKUP('Calculatie sheet'!$E$2,'Objectenoverzicht aantallen'!$A:$A,'Objectenoverzicht aantallen'!H:H)*'Calculatie sheet'!$AE86+LOOKUP('Calculatie sheet'!$E$2,'Objectenoverzicht aantallen'!$A:$A,'Objectenoverzicht aantallen'!I:I)*'Calculatie sheet'!$AE86+LOOKUP('Calculatie sheet'!$E$2,'Objectenoverzicht aantallen'!$A:$A,'Objectenoverzicht aantallen'!J:J)*'Calculatie sheet'!$AE86+LOOKUP('Calculatie sheet'!$E$2,'Objectenoverzicht aantallen'!$A:$A,'Objectenoverzicht aantallen'!K:K)*'Calculatie sheet'!$AE86+LOOKUP('Calculatie sheet'!$E$2,'Objectenoverzicht aantallen'!$A:$A,'Objectenoverzicht aantallen'!L:L)*'Calculatie sheet'!$AE86+LOOKUP('Calculatie sheet'!$E$2,'Objectenoverzicht aantallen'!$A:$A,'Objectenoverzicht aantallen'!M:M)*'Calculatie sheet'!$AE86+LOOKUP('Calculatie sheet'!$E$2,'Objectenoverzicht aantallen'!$A:$A,'Objectenoverzicht aantallen'!N:N)*'Calculatie sheet'!$AE86)/1000</f>
        <v>0</v>
      </c>
      <c r="U5" s="571">
        <f>(LOOKUP('Calculatie sheet'!$AE$2,'Objectenoverzicht aantallen'!$A:$A,'Objectenoverzicht aantallen'!$C:$C)*'Calculatie sheet'!$AE86+LOOKUP('Calculatie sheet'!$E$2,'Objectenoverzicht aantallen'!$A:$A,'Objectenoverzicht aantallen'!E:E)*'Calculatie sheet'!$AE86+LOOKUP('Calculatie sheet'!$E$2,'Objectenoverzicht aantallen'!$A:$A,'Objectenoverzicht aantallen'!F:F)*'Calculatie sheet'!$AE86+LOOKUP('Calculatie sheet'!$E$2,'Objectenoverzicht aantallen'!$A:$A,'Objectenoverzicht aantallen'!G:G)*'Calculatie sheet'!$AE86+LOOKUP('Calculatie sheet'!$E$2,'Objectenoverzicht aantallen'!$A:$A,'Objectenoverzicht aantallen'!H:H)*'Calculatie sheet'!$AE86+LOOKUP('Calculatie sheet'!$E$2,'Objectenoverzicht aantallen'!$A:$A,'Objectenoverzicht aantallen'!I:I)*'Calculatie sheet'!$AE86+LOOKUP('Calculatie sheet'!$E$2,'Objectenoverzicht aantallen'!$A:$A,'Objectenoverzicht aantallen'!J:J)*'Calculatie sheet'!$AE86+LOOKUP('Calculatie sheet'!$E$2,'Objectenoverzicht aantallen'!$A:$A,'Objectenoverzicht aantallen'!K:K)*'Calculatie sheet'!$AE86+LOOKUP('Calculatie sheet'!$E$2,'Objectenoverzicht aantallen'!$A:$A,'Objectenoverzicht aantallen'!L:L)*'Calculatie sheet'!$AE86+LOOKUP('Calculatie sheet'!$E$2,'Objectenoverzicht aantallen'!$A:$A,'Objectenoverzicht aantallen'!M:M)*'Calculatie sheet'!$AE86+LOOKUP('Calculatie sheet'!$E$2,'Objectenoverzicht aantallen'!$A:$A,'Objectenoverzicht aantallen'!N:N)*'Calculatie sheet'!$AE86+LOOKUP('Calculatie sheet'!$E$2,'Objectenoverzicht aantallen'!$A:$A,'Objectenoverzicht aantallen'!O:O)*'Calculatie sheet'!$AE86)/1000</f>
        <v>0</v>
      </c>
      <c r="W5" s="577" t="s">
        <v>673</v>
      </c>
      <c r="X5" s="571">
        <f>(LOOKUP('Calculatie sheet'!$AE$2,'Objectenoverzicht aantallen'!$A:$A,'Objectenoverzicht aantallen'!Q:Q)*'Calculatie sheet'!$AE$86)/1000</f>
        <v>0</v>
      </c>
      <c r="Y5" s="571">
        <f>(LOOKUP('Calculatie sheet'!$AE$2,'Objectenoverzicht aantallen'!$A:$A,'Objectenoverzicht aantallen'!R:R)*'Calculatie sheet'!$AE$86)/1000</f>
        <v>0</v>
      </c>
      <c r="Z5" s="571">
        <f>(LOOKUP('Calculatie sheet'!$AE$2,'Objectenoverzicht aantallen'!$A:$A,'Objectenoverzicht aantallen'!S:S)*'Calculatie sheet'!$AE$86)/1000</f>
        <v>0</v>
      </c>
      <c r="AA5" s="571">
        <f>(LOOKUP('Calculatie sheet'!$AE$2,'Objectenoverzicht aantallen'!$A:$A,'Objectenoverzicht aantallen'!T:T)*'Calculatie sheet'!$AE$86)/1000</f>
        <v>0</v>
      </c>
      <c r="AB5" s="571">
        <f>(LOOKUP('Calculatie sheet'!$AE$2,'Objectenoverzicht aantallen'!$A:$A,'Objectenoverzicht aantallen'!U:U)*'Calculatie sheet'!$AE$86)/1000</f>
        <v>0</v>
      </c>
      <c r="AC5" s="571">
        <f>(LOOKUP('Calculatie sheet'!$AE$2,'Objectenoverzicht aantallen'!$A:$A,'Objectenoverzicht aantallen'!V:V)*'Calculatie sheet'!$AE$86)/1000</f>
        <v>0</v>
      </c>
      <c r="AD5" s="571">
        <f>(LOOKUP('Calculatie sheet'!$AE$2,'Objectenoverzicht aantallen'!$A:$A,'Objectenoverzicht aantallen'!W:W)*'Calculatie sheet'!$AE$86)/1000</f>
        <v>0</v>
      </c>
      <c r="AE5" s="571">
        <f>(LOOKUP('Calculatie sheet'!$AE$2,'Objectenoverzicht aantallen'!$A:$A,'Objectenoverzicht aantallen'!X:X)*'Calculatie sheet'!$AE$86)/1000</f>
        <v>0</v>
      </c>
      <c r="AF5" s="571">
        <f>(LOOKUP('Calculatie sheet'!$AE$2,'Objectenoverzicht aantallen'!$A:$A,'Objectenoverzicht aantallen'!AA:AA)*'Calculatie sheet'!$AE$86)/1000</f>
        <v>0</v>
      </c>
      <c r="AG5" s="571">
        <f>(LOOKUP('Calculatie sheet'!$AE$2,'Objectenoverzicht aantallen'!$A:$A,'Objectenoverzicht aantallen'!Z:Z)*'Calculatie sheet'!$AE$86)/1000</f>
        <v>0</v>
      </c>
      <c r="AH5" s="571">
        <f>(LOOKUP('Calculatie sheet'!$AE$2,'Objectenoverzicht aantallen'!$A:$A,'Objectenoverzicht aantallen'!AA:AA)*'Calculatie sheet'!$AE$86)/1000</f>
        <v>0</v>
      </c>
    </row>
  </sheetData>
  <pageMargins left="0.7" right="0.7" top="0.75" bottom="0.75" header="0.3" footer="0.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B1BA-0345-7E46-9178-F3F702EB5A79}">
  <dimension ref="A1:AH5"/>
  <sheetViews>
    <sheetView topLeftCell="D1" workbookViewId="0">
      <selection activeCell="W2" sqref="W2:W5"/>
    </sheetView>
  </sheetViews>
  <sheetFormatPr baseColWidth="10" defaultRowHeight="16" x14ac:dyDescent="0.2"/>
  <cols>
    <col min="1" max="1" width="25.6640625" bestFit="1" customWidth="1"/>
  </cols>
  <sheetData>
    <row r="1" spans="1:34" x14ac:dyDescent="0.2">
      <c r="A1" s="149" t="str">
        <f>'Calculatie sheet'!AF3</f>
        <v>Draagconstructiebovenleiding</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sheet'!AF83</f>
        <v>620.88939100000005</v>
      </c>
      <c r="E2" s="758" t="s">
        <v>965</v>
      </c>
      <c r="H2" s="572">
        <f>C2*'Calculatie sheet'!$AF$7</f>
        <v>0</v>
      </c>
      <c r="J2" s="758" t="s">
        <v>965</v>
      </c>
      <c r="K2" s="571">
        <f>(LOOKUP('Calculatie sheet'!$AF$2,'Objectenoverzicht aantallen'!$A:$A,'Objectenoverzicht aantallen'!$C:$C)*'Calculatie sheet'!$AF83+LOOKUP('Calculatie sheet'!$E$2,'Objectenoverzicht aantallen'!$A:$A,'Objectenoverzicht aantallen'!E:E)*'Calculatie sheet'!$AF83)/1000</f>
        <v>0</v>
      </c>
      <c r="L2" s="571">
        <f>(LOOKUP('Calculatie sheet'!$AF$2,'Objectenoverzicht aantallen'!$A:$A,'Objectenoverzicht aantallen'!$C:$C)*'Calculatie sheet'!$AF83+LOOKUP('Calculatie sheet'!$E$2,'Objectenoverzicht aantallen'!$A:$A,'Objectenoverzicht aantallen'!E:E)*'Calculatie sheet'!$AF83+LOOKUP('Calculatie sheet'!$E$2,'Objectenoverzicht aantallen'!$A:$A,'Objectenoverzicht aantallen'!F:F)*'Calculatie sheet'!$AF83)/1000</f>
        <v>0</v>
      </c>
      <c r="M2" s="571">
        <f>(LOOKUP('Calculatie sheet'!$AF$2,'Objectenoverzicht aantallen'!$A:$A,'Objectenoverzicht aantallen'!$C:$C)*'Calculatie sheet'!$AF83+LOOKUP('Calculatie sheet'!$E$2,'Objectenoverzicht aantallen'!$A:$A,'Objectenoverzicht aantallen'!E:E)*'Calculatie sheet'!$AF83+LOOKUP('Calculatie sheet'!$E$2,'Objectenoverzicht aantallen'!$A:$A,'Objectenoverzicht aantallen'!F:F)*'Calculatie sheet'!$AF83+LOOKUP('Calculatie sheet'!$E$2,'Objectenoverzicht aantallen'!$A:$A,'Objectenoverzicht aantallen'!G:G)*'Calculatie sheet'!$AF83)/1000</f>
        <v>0</v>
      </c>
      <c r="N2" s="571">
        <f>(LOOKUP('Calculatie sheet'!$AF$2,'Objectenoverzicht aantallen'!$A:$A,'Objectenoverzicht aantallen'!$C:$C)*'Calculatie sheet'!$AF83+LOOKUP('Calculatie sheet'!$E$2,'Objectenoverzicht aantallen'!$A:$A,'Objectenoverzicht aantallen'!E:E)*'Calculatie sheet'!$AF83+LOOKUP('Calculatie sheet'!$E$2,'Objectenoverzicht aantallen'!$A:$A,'Objectenoverzicht aantallen'!F:F)*'Calculatie sheet'!$AF83+LOOKUP('Calculatie sheet'!$E$2,'Objectenoverzicht aantallen'!$A:$A,'Objectenoverzicht aantallen'!G:G)*'Calculatie sheet'!$AF83+LOOKUP('Calculatie sheet'!$E$2,'Objectenoverzicht aantallen'!$A:$A,'Objectenoverzicht aantallen'!H:H)*'Calculatie sheet'!$AF83)/1000</f>
        <v>0</v>
      </c>
      <c r="O2" s="571">
        <f>(LOOKUP('Calculatie sheet'!$AF$2,'Objectenoverzicht aantallen'!$A:$A,'Objectenoverzicht aantallen'!$C:$C)*'Calculatie sheet'!$AF83+LOOKUP('Calculatie sheet'!$E$2,'Objectenoverzicht aantallen'!$A:$A,'Objectenoverzicht aantallen'!E:E)*'Calculatie sheet'!$AF83+LOOKUP('Calculatie sheet'!$E$2,'Objectenoverzicht aantallen'!$A:$A,'Objectenoverzicht aantallen'!F:F)*'Calculatie sheet'!$AF83+LOOKUP('Calculatie sheet'!$E$2,'Objectenoverzicht aantallen'!$A:$A,'Objectenoverzicht aantallen'!G:G)*'Calculatie sheet'!$AF83+LOOKUP('Calculatie sheet'!$E$2,'Objectenoverzicht aantallen'!$A:$A,'Objectenoverzicht aantallen'!H:H)*'Calculatie sheet'!$AF83+LOOKUP('Calculatie sheet'!$E$2,'Objectenoverzicht aantallen'!$A:$A,'Objectenoverzicht aantallen'!I:I)*'Calculatie sheet'!$AF83)/1000</f>
        <v>0</v>
      </c>
      <c r="P2" s="571">
        <f>(LOOKUP('Calculatie sheet'!$AF$2,'Objectenoverzicht aantallen'!$A:$A,'Objectenoverzicht aantallen'!$C:$C)*'Calculatie sheet'!$AF83+LOOKUP('Calculatie sheet'!$E$2,'Objectenoverzicht aantallen'!$A:$A,'Objectenoverzicht aantallen'!E:E)*'Calculatie sheet'!$AF83+LOOKUP('Calculatie sheet'!$E$2,'Objectenoverzicht aantallen'!$A:$A,'Objectenoverzicht aantallen'!F:F)*'Calculatie sheet'!$AF83+LOOKUP('Calculatie sheet'!$E$2,'Objectenoverzicht aantallen'!$A:$A,'Objectenoverzicht aantallen'!G:G)*'Calculatie sheet'!$AF83+LOOKUP('Calculatie sheet'!$E$2,'Objectenoverzicht aantallen'!$A:$A,'Objectenoverzicht aantallen'!H:H)*'Calculatie sheet'!$AF83+LOOKUP('Calculatie sheet'!$E$2,'Objectenoverzicht aantallen'!$A:$A,'Objectenoverzicht aantallen'!I:I)*'Calculatie sheet'!$AF83+LOOKUP('Calculatie sheet'!$E$2,'Objectenoverzicht aantallen'!$A:$A,'Objectenoverzicht aantallen'!J:J)*'Calculatie sheet'!$AF83)/1000</f>
        <v>0</v>
      </c>
      <c r="Q2" s="571">
        <f>(LOOKUP('Calculatie sheet'!$AF$2,'Objectenoverzicht aantallen'!$A:$A,'Objectenoverzicht aantallen'!$C:$C)*'Calculatie sheet'!$AF83+LOOKUP('Calculatie sheet'!$E$2,'Objectenoverzicht aantallen'!$A:$A,'Objectenoverzicht aantallen'!E:E)*'Calculatie sheet'!$AF83+LOOKUP('Calculatie sheet'!$E$2,'Objectenoverzicht aantallen'!$A:$A,'Objectenoverzicht aantallen'!F:F)*'Calculatie sheet'!$AF83+LOOKUP('Calculatie sheet'!$E$2,'Objectenoverzicht aantallen'!$A:$A,'Objectenoverzicht aantallen'!G:G)*'Calculatie sheet'!$AF83+LOOKUP('Calculatie sheet'!$E$2,'Objectenoverzicht aantallen'!$A:$A,'Objectenoverzicht aantallen'!H:H)*'Calculatie sheet'!$AF83+LOOKUP('Calculatie sheet'!$E$2,'Objectenoverzicht aantallen'!$A:$A,'Objectenoverzicht aantallen'!I:I)*'Calculatie sheet'!$AF83+LOOKUP('Calculatie sheet'!$E$2,'Objectenoverzicht aantallen'!$A:$A,'Objectenoverzicht aantallen'!J:J)*'Calculatie sheet'!$AF83+LOOKUP('Calculatie sheet'!$E$2,'Objectenoverzicht aantallen'!$A:$A,'Objectenoverzicht aantallen'!K:K)*'Calculatie sheet'!$AF83)/1000</f>
        <v>0</v>
      </c>
      <c r="R2" s="571">
        <f>(LOOKUP('Calculatie sheet'!$AF$2,'Objectenoverzicht aantallen'!$A:$A,'Objectenoverzicht aantallen'!$C:$C)*'Calculatie sheet'!$AF83+LOOKUP('Calculatie sheet'!$E$2,'Objectenoverzicht aantallen'!$A:$A,'Objectenoverzicht aantallen'!E:E)*'Calculatie sheet'!$AF83+LOOKUP('Calculatie sheet'!$E$2,'Objectenoverzicht aantallen'!$A:$A,'Objectenoverzicht aantallen'!F:F)*'Calculatie sheet'!$AF83+LOOKUP('Calculatie sheet'!$E$2,'Objectenoverzicht aantallen'!$A:$A,'Objectenoverzicht aantallen'!G:G)*'Calculatie sheet'!$AF83+LOOKUP('Calculatie sheet'!$E$2,'Objectenoverzicht aantallen'!$A:$A,'Objectenoverzicht aantallen'!H:H)*'Calculatie sheet'!$AF83+LOOKUP('Calculatie sheet'!$E$2,'Objectenoverzicht aantallen'!$A:$A,'Objectenoverzicht aantallen'!I:I)*'Calculatie sheet'!$AF83+LOOKUP('Calculatie sheet'!$E$2,'Objectenoverzicht aantallen'!$A:$A,'Objectenoverzicht aantallen'!J:J)*'Calculatie sheet'!$AF83+LOOKUP('Calculatie sheet'!$E$2,'Objectenoverzicht aantallen'!$A:$A,'Objectenoverzicht aantallen'!K:K)*'Calculatie sheet'!$AF83+LOOKUP('Calculatie sheet'!$E$2,'Objectenoverzicht aantallen'!$A:$A,'Objectenoverzicht aantallen'!L:L)*'Calculatie sheet'!$AF83)/1000</f>
        <v>0</v>
      </c>
      <c r="S2" s="571">
        <f>(LOOKUP('Calculatie sheet'!$AF$2,'Objectenoverzicht aantallen'!$A:$A,'Objectenoverzicht aantallen'!$C:$C)*'Calculatie sheet'!$AF83+LOOKUP('Calculatie sheet'!$E$2,'Objectenoverzicht aantallen'!$A:$A,'Objectenoverzicht aantallen'!E:E)*'Calculatie sheet'!$AF83+LOOKUP('Calculatie sheet'!$E$2,'Objectenoverzicht aantallen'!$A:$A,'Objectenoverzicht aantallen'!F:F)*'Calculatie sheet'!$AF83+LOOKUP('Calculatie sheet'!$E$2,'Objectenoverzicht aantallen'!$A:$A,'Objectenoverzicht aantallen'!G:G)*'Calculatie sheet'!$AF83+LOOKUP('Calculatie sheet'!$E$2,'Objectenoverzicht aantallen'!$A:$A,'Objectenoverzicht aantallen'!H:H)*'Calculatie sheet'!$AF83+LOOKUP('Calculatie sheet'!$E$2,'Objectenoverzicht aantallen'!$A:$A,'Objectenoverzicht aantallen'!I:I)*'Calculatie sheet'!$AF83+LOOKUP('Calculatie sheet'!$E$2,'Objectenoverzicht aantallen'!$A:$A,'Objectenoverzicht aantallen'!J:J)*'Calculatie sheet'!$AF83+LOOKUP('Calculatie sheet'!$E$2,'Objectenoverzicht aantallen'!$A:$A,'Objectenoverzicht aantallen'!K:K)*'Calculatie sheet'!$AF83+LOOKUP('Calculatie sheet'!$E$2,'Objectenoverzicht aantallen'!$A:$A,'Objectenoverzicht aantallen'!L:L)*'Calculatie sheet'!$AF83+LOOKUP('Calculatie sheet'!$E$2,'Objectenoverzicht aantallen'!$A:$A,'Objectenoverzicht aantallen'!M:M)*'Calculatie sheet'!$AF83)/1000</f>
        <v>0</v>
      </c>
      <c r="T2" s="571">
        <f>(LOOKUP('Calculatie sheet'!$AF$2,'Objectenoverzicht aantallen'!$A:$A,'Objectenoverzicht aantallen'!$C:$C)*'Calculatie sheet'!$AF83+LOOKUP('Calculatie sheet'!$E$2,'Objectenoverzicht aantallen'!$A:$A,'Objectenoverzicht aantallen'!E:E)*'Calculatie sheet'!$AF83+LOOKUP('Calculatie sheet'!$E$2,'Objectenoverzicht aantallen'!$A:$A,'Objectenoverzicht aantallen'!F:F)*'Calculatie sheet'!$AF83+LOOKUP('Calculatie sheet'!$E$2,'Objectenoverzicht aantallen'!$A:$A,'Objectenoverzicht aantallen'!G:G)*'Calculatie sheet'!$AF83+LOOKUP('Calculatie sheet'!$E$2,'Objectenoverzicht aantallen'!$A:$A,'Objectenoverzicht aantallen'!H:H)*'Calculatie sheet'!$AF83+LOOKUP('Calculatie sheet'!$E$2,'Objectenoverzicht aantallen'!$A:$A,'Objectenoverzicht aantallen'!I:I)*'Calculatie sheet'!$AF83+LOOKUP('Calculatie sheet'!$E$2,'Objectenoverzicht aantallen'!$A:$A,'Objectenoverzicht aantallen'!J:J)*'Calculatie sheet'!$AF83+LOOKUP('Calculatie sheet'!$E$2,'Objectenoverzicht aantallen'!$A:$A,'Objectenoverzicht aantallen'!K:K)*'Calculatie sheet'!$AF83+LOOKUP('Calculatie sheet'!$E$2,'Objectenoverzicht aantallen'!$A:$A,'Objectenoverzicht aantallen'!L:L)*'Calculatie sheet'!$AF83+LOOKUP('Calculatie sheet'!$E$2,'Objectenoverzicht aantallen'!$A:$A,'Objectenoverzicht aantallen'!M:M)*'Calculatie sheet'!$AF83+LOOKUP('Calculatie sheet'!$E$2,'Objectenoverzicht aantallen'!$A:$A,'Objectenoverzicht aantallen'!N:N)*'Calculatie sheet'!$AF83)/1000</f>
        <v>0</v>
      </c>
      <c r="U2" s="571">
        <f>(LOOKUP('Calculatie sheet'!$AF$2,'Objectenoverzicht aantallen'!$A:$A,'Objectenoverzicht aantallen'!$C:$C)*'Calculatie sheet'!$AF83+LOOKUP('Calculatie sheet'!$E$2,'Objectenoverzicht aantallen'!$A:$A,'Objectenoverzicht aantallen'!E:E)*'Calculatie sheet'!$AF83+LOOKUP('Calculatie sheet'!$E$2,'Objectenoverzicht aantallen'!$A:$A,'Objectenoverzicht aantallen'!F:F)*'Calculatie sheet'!$AF83+LOOKUP('Calculatie sheet'!$E$2,'Objectenoverzicht aantallen'!$A:$A,'Objectenoverzicht aantallen'!G:G)*'Calculatie sheet'!$AF83+LOOKUP('Calculatie sheet'!$E$2,'Objectenoverzicht aantallen'!$A:$A,'Objectenoverzicht aantallen'!H:H)*'Calculatie sheet'!$AF83+LOOKUP('Calculatie sheet'!$E$2,'Objectenoverzicht aantallen'!$A:$A,'Objectenoverzicht aantallen'!I:I)*'Calculatie sheet'!$AF83+LOOKUP('Calculatie sheet'!$E$2,'Objectenoverzicht aantallen'!$A:$A,'Objectenoverzicht aantallen'!J:J)*'Calculatie sheet'!$AF83+LOOKUP('Calculatie sheet'!$E$2,'Objectenoverzicht aantallen'!$A:$A,'Objectenoverzicht aantallen'!K:K)*'Calculatie sheet'!$AF83+LOOKUP('Calculatie sheet'!$E$2,'Objectenoverzicht aantallen'!$A:$A,'Objectenoverzicht aantallen'!L:L)*'Calculatie sheet'!$AF83+LOOKUP('Calculatie sheet'!$E$2,'Objectenoverzicht aantallen'!$A:$A,'Objectenoverzicht aantallen'!M:M)*'Calculatie sheet'!$AF83+LOOKUP('Calculatie sheet'!$E$2,'Objectenoverzicht aantallen'!$A:$A,'Objectenoverzicht aantallen'!N:N)*'Calculatie sheet'!$AF83+LOOKUP('Calculatie sheet'!$E$2,'Objectenoverzicht aantallen'!$A:$A,'Objectenoverzicht aantallen'!O:O)*'Calculatie sheet'!$AF83)/1000</f>
        <v>0</v>
      </c>
      <c r="W2" s="758" t="s">
        <v>965</v>
      </c>
      <c r="X2" s="571">
        <f>(LOOKUP('Calculatie sheet'!$AF$2,'Objectenoverzicht aantallen'!$A:$A,'Objectenoverzicht aantallen'!E:E)*'Calculatie sheet'!$AF$83)/1000</f>
        <v>0</v>
      </c>
      <c r="Y2" s="571">
        <f>(LOOKUP('Calculatie sheet'!$AF$2,'Objectenoverzicht aantallen'!$A:$A,'Objectenoverzicht aantallen'!F:F)*'Calculatie sheet'!$AF$83)/1000</f>
        <v>0</v>
      </c>
      <c r="Z2" s="571">
        <f>(LOOKUP('Calculatie sheet'!$AF$2,'Objectenoverzicht aantallen'!$A:$A,'Objectenoverzicht aantallen'!G:G)*'Calculatie sheet'!$AF$83)/1000</f>
        <v>0</v>
      </c>
      <c r="AA2" s="571">
        <f>(LOOKUP('Calculatie sheet'!$AF$2,'Objectenoverzicht aantallen'!$A:$A,'Objectenoverzicht aantallen'!H:H)*'Calculatie sheet'!$AF$83)/1000</f>
        <v>0</v>
      </c>
      <c r="AB2" s="571">
        <f>(LOOKUP('Calculatie sheet'!$AF$2,'Objectenoverzicht aantallen'!$A:$A,'Objectenoverzicht aantallen'!I:I)*'Calculatie sheet'!$AF$83)/1000</f>
        <v>0</v>
      </c>
      <c r="AC2" s="571">
        <f>(LOOKUP('Calculatie sheet'!$AF$2,'Objectenoverzicht aantallen'!$A:$A,'Objectenoverzicht aantallen'!J:J)*'Calculatie sheet'!$AF$83)/1000</f>
        <v>0</v>
      </c>
      <c r="AD2" s="571">
        <f>(LOOKUP('Calculatie sheet'!$AF$2,'Objectenoverzicht aantallen'!$A:$A,'Objectenoverzicht aantallen'!K:K)*'Calculatie sheet'!$AF$83)/1000</f>
        <v>0</v>
      </c>
      <c r="AE2" s="571">
        <f>(LOOKUP('Calculatie sheet'!$AF$2,'Objectenoverzicht aantallen'!$A:$A,'Objectenoverzicht aantallen'!L:L)*'Calculatie sheet'!$AF$83)/1000</f>
        <v>0</v>
      </c>
      <c r="AF2" s="571">
        <f>(LOOKUP('Calculatie sheet'!$AF$2,'Objectenoverzicht aantallen'!$A:$A,'Objectenoverzicht aantallen'!M:M)*'Calculatie sheet'!$AF$83)/1000</f>
        <v>0</v>
      </c>
      <c r="AG2" s="571">
        <f>(LOOKUP('Calculatie sheet'!$AF$2,'Objectenoverzicht aantallen'!$A:$A,'Objectenoverzicht aantallen'!N:N)*'Calculatie sheet'!$AF$83)/1000</f>
        <v>0</v>
      </c>
      <c r="AH2" s="571">
        <f>(LOOKUP('Calculatie sheet'!$AF$2,'Objectenoverzicht aantallen'!$A:$A,'Objectenoverzicht aantallen'!O:O)*'Calculatie sheet'!$AF$83)/1000</f>
        <v>0</v>
      </c>
    </row>
    <row r="3" spans="1:34" x14ac:dyDescent="0.2">
      <c r="A3" s="31"/>
      <c r="B3" s="759" t="s">
        <v>966</v>
      </c>
      <c r="C3" s="45">
        <f>'Calculatie sheet'!AF84</f>
        <v>32.678389000000031</v>
      </c>
      <c r="E3" s="759" t="s">
        <v>966</v>
      </c>
      <c r="G3" s="31"/>
      <c r="H3" s="572">
        <f>C3*'Calculatie sheet'!$AF$7</f>
        <v>0</v>
      </c>
      <c r="J3" s="759" t="s">
        <v>966</v>
      </c>
      <c r="K3" s="571">
        <f>(LOOKUP('Calculatie sheet'!$AF$2,'Objectenoverzicht aantallen'!$A:$A,'Objectenoverzicht aantallen'!$C:$C)*'Calculatie sheet'!$AF84+LOOKUP('Calculatie sheet'!$AF$2,'Objectenoverzicht aantallen'!$A:$A,'Objectenoverzicht aantallen'!E:E)*'Calculatie sheet'!$AF84)/1000</f>
        <v>0</v>
      </c>
      <c r="L3" s="571">
        <f>(LOOKUP('Calculatie sheet'!$AF$2,'Objectenoverzicht aantallen'!$A:$A,'Objectenoverzicht aantallen'!$C:$C)*'Calculatie sheet'!$AF84+LOOKUP('Calculatie sheet'!$E$2,'Objectenoverzicht aantallen'!$A:$A,'Objectenoverzicht aantallen'!E:E)*'Calculatie sheet'!$AF84+LOOKUP('Calculatie sheet'!$E$2,'Objectenoverzicht aantallen'!$A:$A,'Objectenoverzicht aantallen'!F:F)*'Calculatie sheet'!$AF84)/1000</f>
        <v>0</v>
      </c>
      <c r="M3" s="571">
        <f>(LOOKUP('Calculatie sheet'!$AF$2,'Objectenoverzicht aantallen'!$A:$A,'Objectenoverzicht aantallen'!$C:$C)*'Calculatie sheet'!$AF84+LOOKUP('Calculatie sheet'!$E$2,'Objectenoverzicht aantallen'!$A:$A,'Objectenoverzicht aantallen'!E:E)*'Calculatie sheet'!$AF84+LOOKUP('Calculatie sheet'!$E$2,'Objectenoverzicht aantallen'!$A:$A,'Objectenoverzicht aantallen'!F:F)*'Calculatie sheet'!$AF84+LOOKUP('Calculatie sheet'!$E$2,'Objectenoverzicht aantallen'!$A:$A,'Objectenoverzicht aantallen'!G:G)*'Calculatie sheet'!$AF84)/1000</f>
        <v>0</v>
      </c>
      <c r="N3" s="571">
        <f>(LOOKUP('Calculatie sheet'!$AF$2,'Objectenoverzicht aantallen'!$A:$A,'Objectenoverzicht aantallen'!$C:$C)*'Calculatie sheet'!$AF84+LOOKUP('Calculatie sheet'!$E$2,'Objectenoverzicht aantallen'!$A:$A,'Objectenoverzicht aantallen'!E:E)*'Calculatie sheet'!$AF84+LOOKUP('Calculatie sheet'!$E$2,'Objectenoverzicht aantallen'!$A:$A,'Objectenoverzicht aantallen'!F:F)*'Calculatie sheet'!$AF84+LOOKUP('Calculatie sheet'!$E$2,'Objectenoverzicht aantallen'!$A:$A,'Objectenoverzicht aantallen'!G:G)*'Calculatie sheet'!$AF84+LOOKUP('Calculatie sheet'!$E$2,'Objectenoverzicht aantallen'!$A:$A,'Objectenoverzicht aantallen'!H:H)*'Calculatie sheet'!$AF84)/1000</f>
        <v>0</v>
      </c>
      <c r="O3" s="571">
        <f>(LOOKUP('Calculatie sheet'!$AF$2,'Objectenoverzicht aantallen'!$A:$A,'Objectenoverzicht aantallen'!$C:$C)*'Calculatie sheet'!$AF84+LOOKUP('Calculatie sheet'!$E$2,'Objectenoverzicht aantallen'!$A:$A,'Objectenoverzicht aantallen'!E:E)*'Calculatie sheet'!$AF84+LOOKUP('Calculatie sheet'!$E$2,'Objectenoverzicht aantallen'!$A:$A,'Objectenoverzicht aantallen'!F:F)*'Calculatie sheet'!$AF84+LOOKUP('Calculatie sheet'!$E$2,'Objectenoverzicht aantallen'!$A:$A,'Objectenoverzicht aantallen'!G:G)*'Calculatie sheet'!$AF84+LOOKUP('Calculatie sheet'!$E$2,'Objectenoverzicht aantallen'!$A:$A,'Objectenoverzicht aantallen'!H:H)*'Calculatie sheet'!$AF84+LOOKUP('Calculatie sheet'!$E$2,'Objectenoverzicht aantallen'!$A:$A,'Objectenoverzicht aantallen'!I:I)*'Calculatie sheet'!$AF84)/1000</f>
        <v>0</v>
      </c>
      <c r="P3" s="571">
        <f>(LOOKUP('Calculatie sheet'!$AF$2,'Objectenoverzicht aantallen'!$A:$A,'Objectenoverzicht aantallen'!$C:$C)*'Calculatie sheet'!$AF84+LOOKUP('Calculatie sheet'!$E$2,'Objectenoverzicht aantallen'!$A:$A,'Objectenoverzicht aantallen'!E:E)*'Calculatie sheet'!$AF84+LOOKUP('Calculatie sheet'!$E$2,'Objectenoverzicht aantallen'!$A:$A,'Objectenoverzicht aantallen'!F:F)*'Calculatie sheet'!$AF84+LOOKUP('Calculatie sheet'!$E$2,'Objectenoverzicht aantallen'!$A:$A,'Objectenoverzicht aantallen'!G:G)*'Calculatie sheet'!$AF84+LOOKUP('Calculatie sheet'!$E$2,'Objectenoverzicht aantallen'!$A:$A,'Objectenoverzicht aantallen'!H:H)*'Calculatie sheet'!$AF84+LOOKUP('Calculatie sheet'!$E$2,'Objectenoverzicht aantallen'!$A:$A,'Objectenoverzicht aantallen'!I:I)*'Calculatie sheet'!$AF84+LOOKUP('Calculatie sheet'!$E$2,'Objectenoverzicht aantallen'!$A:$A,'Objectenoverzicht aantallen'!J:J)*'Calculatie sheet'!$AF84)/1000</f>
        <v>0</v>
      </c>
      <c r="Q3" s="571">
        <f>(LOOKUP('Calculatie sheet'!$AF$2,'Objectenoverzicht aantallen'!$A:$A,'Objectenoverzicht aantallen'!$C:$C)*'Calculatie sheet'!$AF84+LOOKUP('Calculatie sheet'!$E$2,'Objectenoverzicht aantallen'!$A:$A,'Objectenoverzicht aantallen'!E:E)*'Calculatie sheet'!$AF84+LOOKUP('Calculatie sheet'!$E$2,'Objectenoverzicht aantallen'!$A:$A,'Objectenoverzicht aantallen'!F:F)*'Calculatie sheet'!$AF84+LOOKUP('Calculatie sheet'!$E$2,'Objectenoverzicht aantallen'!$A:$A,'Objectenoverzicht aantallen'!G:G)*'Calculatie sheet'!$AF84+LOOKUP('Calculatie sheet'!$E$2,'Objectenoverzicht aantallen'!$A:$A,'Objectenoverzicht aantallen'!H:H)*'Calculatie sheet'!$AF84+LOOKUP('Calculatie sheet'!$E$2,'Objectenoverzicht aantallen'!$A:$A,'Objectenoverzicht aantallen'!I:I)*'Calculatie sheet'!$AF84+LOOKUP('Calculatie sheet'!$E$2,'Objectenoverzicht aantallen'!$A:$A,'Objectenoverzicht aantallen'!J:J)*'Calculatie sheet'!$AF84+LOOKUP('Calculatie sheet'!$E$2,'Objectenoverzicht aantallen'!$A:$A,'Objectenoverzicht aantallen'!K:K)*'Calculatie sheet'!$AF84)/1000</f>
        <v>0</v>
      </c>
      <c r="R3" s="571">
        <f>(LOOKUP('Calculatie sheet'!$AF$2,'Objectenoverzicht aantallen'!$A:$A,'Objectenoverzicht aantallen'!$C:$C)*'Calculatie sheet'!$AF84+LOOKUP('Calculatie sheet'!$E$2,'Objectenoverzicht aantallen'!$A:$A,'Objectenoverzicht aantallen'!E:E)*'Calculatie sheet'!$AF84+LOOKUP('Calculatie sheet'!$E$2,'Objectenoverzicht aantallen'!$A:$A,'Objectenoverzicht aantallen'!F:F)*'Calculatie sheet'!$AF84+LOOKUP('Calculatie sheet'!$E$2,'Objectenoverzicht aantallen'!$A:$A,'Objectenoverzicht aantallen'!G:G)*'Calculatie sheet'!$AF84+LOOKUP('Calculatie sheet'!$E$2,'Objectenoverzicht aantallen'!$A:$A,'Objectenoverzicht aantallen'!H:H)*'Calculatie sheet'!$AF84+LOOKUP('Calculatie sheet'!$E$2,'Objectenoverzicht aantallen'!$A:$A,'Objectenoverzicht aantallen'!I:I)*'Calculatie sheet'!$AF84+LOOKUP('Calculatie sheet'!$E$2,'Objectenoverzicht aantallen'!$A:$A,'Objectenoverzicht aantallen'!J:J)*'Calculatie sheet'!$AF84+LOOKUP('Calculatie sheet'!$E$2,'Objectenoverzicht aantallen'!$A:$A,'Objectenoverzicht aantallen'!K:K)*'Calculatie sheet'!$AF84+LOOKUP('Calculatie sheet'!$E$2,'Objectenoverzicht aantallen'!$A:$A,'Objectenoverzicht aantallen'!L:L)*'Calculatie sheet'!$AF84)/1000</f>
        <v>0</v>
      </c>
      <c r="S3" s="571">
        <f>(LOOKUP('Calculatie sheet'!$AF$2,'Objectenoverzicht aantallen'!$A:$A,'Objectenoverzicht aantallen'!$C:$C)*'Calculatie sheet'!$AF84+LOOKUP('Calculatie sheet'!$E$2,'Objectenoverzicht aantallen'!$A:$A,'Objectenoverzicht aantallen'!E:E)*'Calculatie sheet'!$AF84+LOOKUP('Calculatie sheet'!$E$2,'Objectenoverzicht aantallen'!$A:$A,'Objectenoverzicht aantallen'!F:F)*'Calculatie sheet'!$AF84+LOOKUP('Calculatie sheet'!$E$2,'Objectenoverzicht aantallen'!$A:$A,'Objectenoverzicht aantallen'!G:G)*'Calculatie sheet'!$AF84+LOOKUP('Calculatie sheet'!$E$2,'Objectenoverzicht aantallen'!$A:$A,'Objectenoverzicht aantallen'!H:H)*'Calculatie sheet'!$AF84+LOOKUP('Calculatie sheet'!$E$2,'Objectenoverzicht aantallen'!$A:$A,'Objectenoverzicht aantallen'!I:I)*'Calculatie sheet'!$AF84+LOOKUP('Calculatie sheet'!$E$2,'Objectenoverzicht aantallen'!$A:$A,'Objectenoverzicht aantallen'!J:J)*'Calculatie sheet'!$AF84+LOOKUP('Calculatie sheet'!$E$2,'Objectenoverzicht aantallen'!$A:$A,'Objectenoverzicht aantallen'!K:K)*'Calculatie sheet'!$AF84+LOOKUP('Calculatie sheet'!$E$2,'Objectenoverzicht aantallen'!$A:$A,'Objectenoverzicht aantallen'!L:L)*'Calculatie sheet'!$AF84+LOOKUP('Calculatie sheet'!$E$2,'Objectenoverzicht aantallen'!$A:$A,'Objectenoverzicht aantallen'!M:M)*'Calculatie sheet'!$AF84)/1000</f>
        <v>0</v>
      </c>
      <c r="T3" s="571">
        <f>(LOOKUP('Calculatie sheet'!$AF$2,'Objectenoverzicht aantallen'!$A:$A,'Objectenoverzicht aantallen'!$C:$C)*'Calculatie sheet'!$AF84+LOOKUP('Calculatie sheet'!$E$2,'Objectenoverzicht aantallen'!$A:$A,'Objectenoverzicht aantallen'!E:E)*'Calculatie sheet'!$AF84+LOOKUP('Calculatie sheet'!$E$2,'Objectenoverzicht aantallen'!$A:$A,'Objectenoverzicht aantallen'!F:F)*'Calculatie sheet'!$AF84+LOOKUP('Calculatie sheet'!$E$2,'Objectenoverzicht aantallen'!$A:$A,'Objectenoverzicht aantallen'!G:G)*'Calculatie sheet'!$AF84+LOOKUP('Calculatie sheet'!$E$2,'Objectenoverzicht aantallen'!$A:$A,'Objectenoverzicht aantallen'!H:H)*'Calculatie sheet'!$AF84+LOOKUP('Calculatie sheet'!$E$2,'Objectenoverzicht aantallen'!$A:$A,'Objectenoverzicht aantallen'!I:I)*'Calculatie sheet'!$AF84+LOOKUP('Calculatie sheet'!$E$2,'Objectenoverzicht aantallen'!$A:$A,'Objectenoverzicht aantallen'!J:J)*'Calculatie sheet'!$AF84+LOOKUP('Calculatie sheet'!$E$2,'Objectenoverzicht aantallen'!$A:$A,'Objectenoverzicht aantallen'!K:K)*'Calculatie sheet'!$AF84+LOOKUP('Calculatie sheet'!$E$2,'Objectenoverzicht aantallen'!$A:$A,'Objectenoverzicht aantallen'!L:L)*'Calculatie sheet'!$AF84+LOOKUP('Calculatie sheet'!$E$2,'Objectenoverzicht aantallen'!$A:$A,'Objectenoverzicht aantallen'!M:M)*'Calculatie sheet'!$AF84+LOOKUP('Calculatie sheet'!$E$2,'Objectenoverzicht aantallen'!$A:$A,'Objectenoverzicht aantallen'!N:N)*'Calculatie sheet'!$AF84)/1000</f>
        <v>0</v>
      </c>
      <c r="U3" s="571">
        <f>(LOOKUP('Calculatie sheet'!$AF$2,'Objectenoverzicht aantallen'!$A:$A,'Objectenoverzicht aantallen'!$C:$C)*'Calculatie sheet'!$AF84+LOOKUP('Calculatie sheet'!$E$2,'Objectenoverzicht aantallen'!$A:$A,'Objectenoverzicht aantallen'!E:E)*'Calculatie sheet'!$AF84+LOOKUP('Calculatie sheet'!$E$2,'Objectenoverzicht aantallen'!$A:$A,'Objectenoverzicht aantallen'!F:F)*'Calculatie sheet'!$AF84+LOOKUP('Calculatie sheet'!$E$2,'Objectenoverzicht aantallen'!$A:$A,'Objectenoverzicht aantallen'!G:G)*'Calculatie sheet'!$AF84+LOOKUP('Calculatie sheet'!$E$2,'Objectenoverzicht aantallen'!$A:$A,'Objectenoverzicht aantallen'!H:H)*'Calculatie sheet'!$AF84+LOOKUP('Calculatie sheet'!$E$2,'Objectenoverzicht aantallen'!$A:$A,'Objectenoverzicht aantallen'!I:I)*'Calculatie sheet'!$AF84+LOOKUP('Calculatie sheet'!$E$2,'Objectenoverzicht aantallen'!$A:$A,'Objectenoverzicht aantallen'!J:J)*'Calculatie sheet'!$AF84+LOOKUP('Calculatie sheet'!$E$2,'Objectenoverzicht aantallen'!$A:$A,'Objectenoverzicht aantallen'!K:K)*'Calculatie sheet'!$AF84+LOOKUP('Calculatie sheet'!$E$2,'Objectenoverzicht aantallen'!$A:$A,'Objectenoverzicht aantallen'!L:L)*'Calculatie sheet'!$AF84+LOOKUP('Calculatie sheet'!$E$2,'Objectenoverzicht aantallen'!$A:$A,'Objectenoverzicht aantallen'!M:M)*'Calculatie sheet'!$AF84+LOOKUP('Calculatie sheet'!$E$2,'Objectenoverzicht aantallen'!$A:$A,'Objectenoverzicht aantallen'!N:N)*'Calculatie sheet'!$AF84+LOOKUP('Calculatie sheet'!$E$2,'Objectenoverzicht aantallen'!$A:$A,'Objectenoverzicht aantallen'!O:O)*'Calculatie sheet'!$AF84)/1000</f>
        <v>0</v>
      </c>
      <c r="V3" s="31"/>
      <c r="W3" s="759" t="s">
        <v>966</v>
      </c>
      <c r="X3" s="571">
        <f>(LOOKUP('Calculatie sheet'!$AF$2,'Objectenoverzicht aantallen'!$A:$A,'Objectenoverzicht aantallen'!$P:$P)*'Calculatie sheet'!$AF$84)/'Calculatie sheet'!$AF$64/1000</f>
        <v>0</v>
      </c>
      <c r="Y3" s="571">
        <f>(LOOKUP('Calculatie sheet'!$AF$2,'Objectenoverzicht aantallen'!$A:$A,'Objectenoverzicht aantallen'!$P:$P)*'Calculatie sheet'!$AF$84)/'Calculatie sheet'!$AF$64/1000</f>
        <v>0</v>
      </c>
      <c r="Z3" s="571">
        <f>(LOOKUP('Calculatie sheet'!$AF$2,'Objectenoverzicht aantallen'!$A:$A,'Objectenoverzicht aantallen'!$P:$P)*'Calculatie sheet'!$AF$84)/'Calculatie sheet'!$AF$64/1000</f>
        <v>0</v>
      </c>
      <c r="AA3" s="571">
        <f>(LOOKUP('Calculatie sheet'!$AF$2,'Objectenoverzicht aantallen'!$A:$A,'Objectenoverzicht aantallen'!$P:$P)*'Calculatie sheet'!$AF$84)/'Calculatie sheet'!$AF$64/1000</f>
        <v>0</v>
      </c>
      <c r="AB3" s="571">
        <f>(LOOKUP('Calculatie sheet'!$AF$2,'Objectenoverzicht aantallen'!$A:$A,'Objectenoverzicht aantallen'!$P:$P)*'Calculatie sheet'!$AF$84)/'Calculatie sheet'!$AF$64/1000</f>
        <v>0</v>
      </c>
      <c r="AC3" s="571">
        <f>(LOOKUP('Calculatie sheet'!$AF$2,'Objectenoverzicht aantallen'!$A:$A,'Objectenoverzicht aantallen'!$P:$P)*'Calculatie sheet'!$AF$84)/'Calculatie sheet'!$AF$64/1000</f>
        <v>0</v>
      </c>
      <c r="AD3" s="571">
        <f>(LOOKUP('Calculatie sheet'!$AF$2,'Objectenoverzicht aantallen'!$A:$A,'Objectenoverzicht aantallen'!$P:$P)*'Calculatie sheet'!$AF$84)/'Calculatie sheet'!$AF$64/1000</f>
        <v>0</v>
      </c>
      <c r="AE3" s="571">
        <f>(LOOKUP('Calculatie sheet'!$AF$2,'Objectenoverzicht aantallen'!$A:$A,'Objectenoverzicht aantallen'!$P:$P)*'Calculatie sheet'!$AF$84)/'Calculatie sheet'!$AF$64/1000</f>
        <v>0</v>
      </c>
      <c r="AF3" s="571">
        <f>(LOOKUP('Calculatie sheet'!$AF$2,'Objectenoverzicht aantallen'!$A:$A,'Objectenoverzicht aantallen'!$P:$P)*'Calculatie sheet'!$AF$84)/'Calculatie sheet'!$AF$64/1000</f>
        <v>0</v>
      </c>
      <c r="AG3" s="571">
        <f>(LOOKUP('Calculatie sheet'!$AF$2,'Objectenoverzicht aantallen'!$A:$A,'Objectenoverzicht aantallen'!$P:$P)*'Calculatie sheet'!$AF$84)/'Calculatie sheet'!$AF$64/1000</f>
        <v>0</v>
      </c>
      <c r="AH3" s="571">
        <f>(LOOKUP('Calculatie sheet'!$AF$2,'Objectenoverzicht aantallen'!$A:$A,'Objectenoverzicht aantallen'!$P:$P)*'Calculatie sheet'!$AF$84)/'Calculatie sheet'!$AF$64/1000</f>
        <v>0</v>
      </c>
    </row>
    <row r="4" spans="1:34" x14ac:dyDescent="0.2">
      <c r="B4" s="760" t="s">
        <v>5</v>
      </c>
      <c r="C4" s="45">
        <f>'Calculatie sheet'!AF85</f>
        <v>9046.2795479999986</v>
      </c>
      <c r="E4" s="760" t="s">
        <v>5</v>
      </c>
      <c r="H4" s="572">
        <f>C4*'Calculatie sheet'!$AF$7</f>
        <v>0</v>
      </c>
      <c r="J4" s="760" t="s">
        <v>5</v>
      </c>
      <c r="K4" s="571">
        <f>(LOOKUP('Calculatie sheet'!$AF$2,'Objectenoverzicht aantallen'!$A:$A,'Objectenoverzicht aantallen'!$C:$C)*'Calculatie sheet'!$AF85+LOOKUP('Calculatie sheet'!$AF$2,'Objectenoverzicht aantallen'!$A:$A,'Objectenoverzicht aantallen'!E:E)*'Calculatie sheet'!$AF85)/1000</f>
        <v>0</v>
      </c>
      <c r="L4" s="571">
        <f>(LOOKUP('Calculatie sheet'!$AF$2,'Objectenoverzicht aantallen'!$A:$A,'Objectenoverzicht aantallen'!$C:$C)*'Calculatie sheet'!$AF85+LOOKUP('Calculatie sheet'!$E$2,'Objectenoverzicht aantallen'!$A:$A,'Objectenoverzicht aantallen'!E:E)*'Calculatie sheet'!$AF85+LOOKUP('Calculatie sheet'!$E$2,'Objectenoverzicht aantallen'!$A:$A,'Objectenoverzicht aantallen'!F:F)*'Calculatie sheet'!$AF85)/1000</f>
        <v>0</v>
      </c>
      <c r="M4" s="571">
        <f>(LOOKUP('Calculatie sheet'!$AF$2,'Objectenoverzicht aantallen'!$A:$A,'Objectenoverzicht aantallen'!$C:$C)*'Calculatie sheet'!$AF85+LOOKUP('Calculatie sheet'!$E$2,'Objectenoverzicht aantallen'!$A:$A,'Objectenoverzicht aantallen'!E:E)*'Calculatie sheet'!$AF85+LOOKUP('Calculatie sheet'!$E$2,'Objectenoverzicht aantallen'!$A:$A,'Objectenoverzicht aantallen'!F:F)*'Calculatie sheet'!$AF85+LOOKUP('Calculatie sheet'!$E$2,'Objectenoverzicht aantallen'!$A:$A,'Objectenoverzicht aantallen'!G:G)*'Calculatie sheet'!$AF85)/1000</f>
        <v>0</v>
      </c>
      <c r="N4" s="571">
        <f>(LOOKUP('Calculatie sheet'!$AF$2,'Objectenoverzicht aantallen'!$A:$A,'Objectenoverzicht aantallen'!$C:$C)*'Calculatie sheet'!$AF85+LOOKUP('Calculatie sheet'!$E$2,'Objectenoverzicht aantallen'!$A:$A,'Objectenoverzicht aantallen'!E:E)*'Calculatie sheet'!$AF85+LOOKUP('Calculatie sheet'!$E$2,'Objectenoverzicht aantallen'!$A:$A,'Objectenoverzicht aantallen'!F:F)*'Calculatie sheet'!$AF85+LOOKUP('Calculatie sheet'!$E$2,'Objectenoverzicht aantallen'!$A:$A,'Objectenoverzicht aantallen'!G:G)*'Calculatie sheet'!$AF85+LOOKUP('Calculatie sheet'!$E$2,'Objectenoverzicht aantallen'!$A:$A,'Objectenoverzicht aantallen'!H:H)*'Calculatie sheet'!$AF85)/1000</f>
        <v>0</v>
      </c>
      <c r="O4" s="571">
        <f>(LOOKUP('Calculatie sheet'!$AF$2,'Objectenoverzicht aantallen'!$A:$A,'Objectenoverzicht aantallen'!$C:$C)*'Calculatie sheet'!$AF85+LOOKUP('Calculatie sheet'!$E$2,'Objectenoverzicht aantallen'!$A:$A,'Objectenoverzicht aantallen'!E:E)*'Calculatie sheet'!$AF85+LOOKUP('Calculatie sheet'!$E$2,'Objectenoverzicht aantallen'!$A:$A,'Objectenoverzicht aantallen'!F:F)*'Calculatie sheet'!$AF85+LOOKUP('Calculatie sheet'!$E$2,'Objectenoverzicht aantallen'!$A:$A,'Objectenoverzicht aantallen'!G:G)*'Calculatie sheet'!$AF85+LOOKUP('Calculatie sheet'!$E$2,'Objectenoverzicht aantallen'!$A:$A,'Objectenoverzicht aantallen'!H:H)*'Calculatie sheet'!$AF85+LOOKUP('Calculatie sheet'!$E$2,'Objectenoverzicht aantallen'!$A:$A,'Objectenoverzicht aantallen'!I:I)*'Calculatie sheet'!$AF85)/1000</f>
        <v>0</v>
      </c>
      <c r="P4" s="571">
        <f>(LOOKUP('Calculatie sheet'!$AF$2,'Objectenoverzicht aantallen'!$A:$A,'Objectenoverzicht aantallen'!$C:$C)*'Calculatie sheet'!$AF85+LOOKUP('Calculatie sheet'!$E$2,'Objectenoverzicht aantallen'!$A:$A,'Objectenoverzicht aantallen'!E:E)*'Calculatie sheet'!$AF85+LOOKUP('Calculatie sheet'!$E$2,'Objectenoverzicht aantallen'!$A:$A,'Objectenoverzicht aantallen'!F:F)*'Calculatie sheet'!$AF85+LOOKUP('Calculatie sheet'!$E$2,'Objectenoverzicht aantallen'!$A:$A,'Objectenoverzicht aantallen'!G:G)*'Calculatie sheet'!$AF85+LOOKUP('Calculatie sheet'!$E$2,'Objectenoverzicht aantallen'!$A:$A,'Objectenoverzicht aantallen'!H:H)*'Calculatie sheet'!$AF85+LOOKUP('Calculatie sheet'!$E$2,'Objectenoverzicht aantallen'!$A:$A,'Objectenoverzicht aantallen'!I:I)*'Calculatie sheet'!$AF85+LOOKUP('Calculatie sheet'!$E$2,'Objectenoverzicht aantallen'!$A:$A,'Objectenoverzicht aantallen'!J:J)*'Calculatie sheet'!$AF85)/1000</f>
        <v>0</v>
      </c>
      <c r="Q4" s="571">
        <f>(LOOKUP('Calculatie sheet'!$AF$2,'Objectenoverzicht aantallen'!$A:$A,'Objectenoverzicht aantallen'!$C:$C)*'Calculatie sheet'!$AF85+LOOKUP('Calculatie sheet'!$E$2,'Objectenoverzicht aantallen'!$A:$A,'Objectenoverzicht aantallen'!E:E)*'Calculatie sheet'!$AF85+LOOKUP('Calculatie sheet'!$E$2,'Objectenoverzicht aantallen'!$A:$A,'Objectenoverzicht aantallen'!F:F)*'Calculatie sheet'!$AF85+LOOKUP('Calculatie sheet'!$E$2,'Objectenoverzicht aantallen'!$A:$A,'Objectenoverzicht aantallen'!G:G)*'Calculatie sheet'!$AF85+LOOKUP('Calculatie sheet'!$E$2,'Objectenoverzicht aantallen'!$A:$A,'Objectenoverzicht aantallen'!H:H)*'Calculatie sheet'!$AF85+LOOKUP('Calculatie sheet'!$E$2,'Objectenoverzicht aantallen'!$A:$A,'Objectenoverzicht aantallen'!I:I)*'Calculatie sheet'!$AF85+LOOKUP('Calculatie sheet'!$E$2,'Objectenoverzicht aantallen'!$A:$A,'Objectenoverzicht aantallen'!J:J)*'Calculatie sheet'!$AF85+LOOKUP('Calculatie sheet'!$E$2,'Objectenoverzicht aantallen'!$A:$A,'Objectenoverzicht aantallen'!K:K)*'Calculatie sheet'!$AF85)/1000</f>
        <v>0</v>
      </c>
      <c r="R4" s="571">
        <f>(LOOKUP('Calculatie sheet'!$AF$2,'Objectenoverzicht aantallen'!$A:$A,'Objectenoverzicht aantallen'!$C:$C)*'Calculatie sheet'!$AF85+LOOKUP('Calculatie sheet'!$E$2,'Objectenoverzicht aantallen'!$A:$A,'Objectenoverzicht aantallen'!E:E)*'Calculatie sheet'!$AF85+LOOKUP('Calculatie sheet'!$E$2,'Objectenoverzicht aantallen'!$A:$A,'Objectenoverzicht aantallen'!F:F)*'Calculatie sheet'!$AF85+LOOKUP('Calculatie sheet'!$E$2,'Objectenoverzicht aantallen'!$A:$A,'Objectenoverzicht aantallen'!G:G)*'Calculatie sheet'!$AF85+LOOKUP('Calculatie sheet'!$E$2,'Objectenoverzicht aantallen'!$A:$A,'Objectenoverzicht aantallen'!H:H)*'Calculatie sheet'!$AF85+LOOKUP('Calculatie sheet'!$E$2,'Objectenoverzicht aantallen'!$A:$A,'Objectenoverzicht aantallen'!I:I)*'Calculatie sheet'!$AF85+LOOKUP('Calculatie sheet'!$E$2,'Objectenoverzicht aantallen'!$A:$A,'Objectenoverzicht aantallen'!J:J)*'Calculatie sheet'!$AF85+LOOKUP('Calculatie sheet'!$E$2,'Objectenoverzicht aantallen'!$A:$A,'Objectenoverzicht aantallen'!K:K)*'Calculatie sheet'!$AF85+LOOKUP('Calculatie sheet'!$E$2,'Objectenoverzicht aantallen'!$A:$A,'Objectenoverzicht aantallen'!L:L)*'Calculatie sheet'!$AF85)/1000</f>
        <v>0</v>
      </c>
      <c r="S4" s="571">
        <f>(LOOKUP('Calculatie sheet'!$AF$2,'Objectenoverzicht aantallen'!$A:$A,'Objectenoverzicht aantallen'!$C:$C)*'Calculatie sheet'!$AF85+LOOKUP('Calculatie sheet'!$E$2,'Objectenoverzicht aantallen'!$A:$A,'Objectenoverzicht aantallen'!E:E)*'Calculatie sheet'!$AF85+LOOKUP('Calculatie sheet'!$E$2,'Objectenoverzicht aantallen'!$A:$A,'Objectenoverzicht aantallen'!F:F)*'Calculatie sheet'!$AF85+LOOKUP('Calculatie sheet'!$E$2,'Objectenoverzicht aantallen'!$A:$A,'Objectenoverzicht aantallen'!G:G)*'Calculatie sheet'!$AF85+LOOKUP('Calculatie sheet'!$E$2,'Objectenoverzicht aantallen'!$A:$A,'Objectenoverzicht aantallen'!H:H)*'Calculatie sheet'!$AF85+LOOKUP('Calculatie sheet'!$E$2,'Objectenoverzicht aantallen'!$A:$A,'Objectenoverzicht aantallen'!I:I)*'Calculatie sheet'!$AF85+LOOKUP('Calculatie sheet'!$E$2,'Objectenoverzicht aantallen'!$A:$A,'Objectenoverzicht aantallen'!J:J)*'Calculatie sheet'!$AF85+LOOKUP('Calculatie sheet'!$E$2,'Objectenoverzicht aantallen'!$A:$A,'Objectenoverzicht aantallen'!K:K)*'Calculatie sheet'!$AF85+LOOKUP('Calculatie sheet'!$E$2,'Objectenoverzicht aantallen'!$A:$A,'Objectenoverzicht aantallen'!L:L)*'Calculatie sheet'!$AF85+LOOKUP('Calculatie sheet'!$E$2,'Objectenoverzicht aantallen'!$A:$A,'Objectenoverzicht aantallen'!M:M)*'Calculatie sheet'!$AF85)/1000</f>
        <v>0</v>
      </c>
      <c r="T4" s="571">
        <f>(LOOKUP('Calculatie sheet'!$AF$2,'Objectenoverzicht aantallen'!$A:$A,'Objectenoverzicht aantallen'!$C:$C)*'Calculatie sheet'!$AF85+LOOKUP('Calculatie sheet'!$E$2,'Objectenoverzicht aantallen'!$A:$A,'Objectenoverzicht aantallen'!E:E)*'Calculatie sheet'!$AF85+LOOKUP('Calculatie sheet'!$E$2,'Objectenoverzicht aantallen'!$A:$A,'Objectenoverzicht aantallen'!F:F)*'Calculatie sheet'!$AF85+LOOKUP('Calculatie sheet'!$E$2,'Objectenoverzicht aantallen'!$A:$A,'Objectenoverzicht aantallen'!G:G)*'Calculatie sheet'!$AF85+LOOKUP('Calculatie sheet'!$E$2,'Objectenoverzicht aantallen'!$A:$A,'Objectenoverzicht aantallen'!H:H)*'Calculatie sheet'!$AF85+LOOKUP('Calculatie sheet'!$E$2,'Objectenoverzicht aantallen'!$A:$A,'Objectenoverzicht aantallen'!I:I)*'Calculatie sheet'!$AF85+LOOKUP('Calculatie sheet'!$E$2,'Objectenoverzicht aantallen'!$A:$A,'Objectenoverzicht aantallen'!J:J)*'Calculatie sheet'!$AF85+LOOKUP('Calculatie sheet'!$E$2,'Objectenoverzicht aantallen'!$A:$A,'Objectenoverzicht aantallen'!K:K)*'Calculatie sheet'!$AF85+LOOKUP('Calculatie sheet'!$E$2,'Objectenoverzicht aantallen'!$A:$A,'Objectenoverzicht aantallen'!L:L)*'Calculatie sheet'!$AF85+LOOKUP('Calculatie sheet'!$E$2,'Objectenoverzicht aantallen'!$A:$A,'Objectenoverzicht aantallen'!M:M)*'Calculatie sheet'!$AF85+LOOKUP('Calculatie sheet'!$E$2,'Objectenoverzicht aantallen'!$A:$A,'Objectenoverzicht aantallen'!N:N)*'Calculatie sheet'!$AF85)/1000</f>
        <v>0</v>
      </c>
      <c r="U4" s="571">
        <f>(LOOKUP('Calculatie sheet'!$AF$2,'Objectenoverzicht aantallen'!$A:$A,'Objectenoverzicht aantallen'!$C:$C)*'Calculatie sheet'!$AF85+LOOKUP('Calculatie sheet'!$E$2,'Objectenoverzicht aantallen'!$A:$A,'Objectenoverzicht aantallen'!E:E)*'Calculatie sheet'!$AF85+LOOKUP('Calculatie sheet'!$E$2,'Objectenoverzicht aantallen'!$A:$A,'Objectenoverzicht aantallen'!F:F)*'Calculatie sheet'!$AF85+LOOKUP('Calculatie sheet'!$E$2,'Objectenoverzicht aantallen'!$A:$A,'Objectenoverzicht aantallen'!G:G)*'Calculatie sheet'!$AF85+LOOKUP('Calculatie sheet'!$E$2,'Objectenoverzicht aantallen'!$A:$A,'Objectenoverzicht aantallen'!H:H)*'Calculatie sheet'!$AF85+LOOKUP('Calculatie sheet'!$E$2,'Objectenoverzicht aantallen'!$A:$A,'Objectenoverzicht aantallen'!I:I)*'Calculatie sheet'!$AF85+LOOKUP('Calculatie sheet'!$E$2,'Objectenoverzicht aantallen'!$A:$A,'Objectenoverzicht aantallen'!J:J)*'Calculatie sheet'!$AF85+LOOKUP('Calculatie sheet'!$E$2,'Objectenoverzicht aantallen'!$A:$A,'Objectenoverzicht aantallen'!K:K)*'Calculatie sheet'!$AF85+LOOKUP('Calculatie sheet'!$E$2,'Objectenoverzicht aantallen'!$A:$A,'Objectenoverzicht aantallen'!L:L)*'Calculatie sheet'!$AF85+LOOKUP('Calculatie sheet'!$E$2,'Objectenoverzicht aantallen'!$A:$A,'Objectenoverzicht aantallen'!M:M)*'Calculatie sheet'!$AF85+LOOKUP('Calculatie sheet'!$E$2,'Objectenoverzicht aantallen'!$A:$A,'Objectenoverzicht aantallen'!N:N)*'Calculatie sheet'!$AF85+LOOKUP('Calculatie sheet'!$E$2,'Objectenoverzicht aantallen'!$A:$A,'Objectenoverzicht aantallen'!O:O)*'Calculatie sheet'!$AF85)/1000</f>
        <v>0</v>
      </c>
      <c r="W4" s="760" t="s">
        <v>5</v>
      </c>
      <c r="X4" s="571">
        <f>(LOOKUP('Calculatie sheet'!$AF$2,'Objectenoverzicht aantallen'!$A:$A,'Objectenoverzicht aantallen'!Q:Q)*'Calculatie sheet'!$AF$85)/1000</f>
        <v>0</v>
      </c>
      <c r="Y4" s="571">
        <f>(LOOKUP('Calculatie sheet'!$AF$2,'Objectenoverzicht aantallen'!$A:$A,'Objectenoverzicht aantallen'!R:R)*'Calculatie sheet'!$AF$85)/1000</f>
        <v>0</v>
      </c>
      <c r="Z4" s="571">
        <f>(LOOKUP('Calculatie sheet'!$AF$2,'Objectenoverzicht aantallen'!$A:$A,'Objectenoverzicht aantallen'!S:S)*'Calculatie sheet'!$AF$85)/1000</f>
        <v>0</v>
      </c>
      <c r="AA4" s="571">
        <f>(LOOKUP('Calculatie sheet'!$AF$2,'Objectenoverzicht aantallen'!$A:$A,'Objectenoverzicht aantallen'!T:T)*'Calculatie sheet'!$AF$85)/1000</f>
        <v>0</v>
      </c>
      <c r="AB4" s="571">
        <f>(LOOKUP('Calculatie sheet'!$AF$2,'Objectenoverzicht aantallen'!$A:$A,'Objectenoverzicht aantallen'!U:U)*'Calculatie sheet'!$AF$85)/1000</f>
        <v>0</v>
      </c>
      <c r="AC4" s="571">
        <f>(LOOKUP('Calculatie sheet'!$AF$2,'Objectenoverzicht aantallen'!$A:$A,'Objectenoverzicht aantallen'!V:V)*'Calculatie sheet'!$AF$85)/1000</f>
        <v>0</v>
      </c>
      <c r="AD4" s="571">
        <f>(LOOKUP('Calculatie sheet'!$AF$2,'Objectenoverzicht aantallen'!$A:$A,'Objectenoverzicht aantallen'!W:W)*'Calculatie sheet'!$AF$85)/1000</f>
        <v>0</v>
      </c>
      <c r="AE4" s="571">
        <f>(LOOKUP('Calculatie sheet'!$AF$2,'Objectenoverzicht aantallen'!$A:$A,'Objectenoverzicht aantallen'!X:X)*'Calculatie sheet'!$AF$85)/1000</f>
        <v>0</v>
      </c>
      <c r="AF4" s="571">
        <f>(LOOKUP('Calculatie sheet'!$AF$2,'Objectenoverzicht aantallen'!$A:$A,'Objectenoverzicht aantallen'!AA:AA)*'Calculatie sheet'!$AF$85)/1000</f>
        <v>0</v>
      </c>
      <c r="AG4" s="571">
        <f>(LOOKUP('Calculatie sheet'!$AF$2,'Objectenoverzicht aantallen'!$A:$A,'Objectenoverzicht aantallen'!Z:Z)*'Calculatie sheet'!$AF$85)/1000</f>
        <v>0</v>
      </c>
      <c r="AH4" s="571">
        <f>(LOOKUP('Calculatie sheet'!$AF$2,'Objectenoverzicht aantallen'!$A:$A,'Objectenoverzicht aantallen'!AA:AA)*'Calculatie sheet'!$AF$85)/1000</f>
        <v>0</v>
      </c>
    </row>
    <row r="5" spans="1:34" x14ac:dyDescent="0.2">
      <c r="B5" s="577" t="s">
        <v>673</v>
      </c>
      <c r="C5" s="45">
        <f>'Calculatie sheet'!AF86</f>
        <v>-2222.1304519999999</v>
      </c>
      <c r="E5" s="577" t="s">
        <v>673</v>
      </c>
      <c r="H5" s="572">
        <f>C5*'Calculatie sheet'!$AF$7</f>
        <v>0</v>
      </c>
      <c r="J5" s="577" t="s">
        <v>673</v>
      </c>
      <c r="K5" s="571">
        <f>(LOOKUP('Calculatie sheet'!$AF$2,'Objectenoverzicht aantallen'!$A:$A,'Objectenoverzicht aantallen'!$C:$C)*'Calculatie sheet'!$AF86+LOOKUP('Calculatie sheet'!$AF$2,'Objectenoverzicht aantallen'!$A:$A,'Objectenoverzicht aantallen'!E:E)*'Calculatie sheet'!$AF86)/1000</f>
        <v>0</v>
      </c>
      <c r="L5" s="571">
        <f>(LOOKUP('Calculatie sheet'!$AF$2,'Objectenoverzicht aantallen'!$A:$A,'Objectenoverzicht aantallen'!$C:$C)*'Calculatie sheet'!$AF86+LOOKUP('Calculatie sheet'!$E$2,'Objectenoverzicht aantallen'!$A:$A,'Objectenoverzicht aantallen'!E:E)*'Calculatie sheet'!$AF86+LOOKUP('Calculatie sheet'!$E$2,'Objectenoverzicht aantallen'!$A:$A,'Objectenoverzicht aantallen'!F:F)*'Calculatie sheet'!$AF86)/1000</f>
        <v>0</v>
      </c>
      <c r="M5" s="571">
        <f>(LOOKUP('Calculatie sheet'!$AF$2,'Objectenoverzicht aantallen'!$A:$A,'Objectenoverzicht aantallen'!$C:$C)*'Calculatie sheet'!$AF86+LOOKUP('Calculatie sheet'!$E$2,'Objectenoverzicht aantallen'!$A:$A,'Objectenoverzicht aantallen'!E:E)*'Calculatie sheet'!$AF86+LOOKUP('Calculatie sheet'!$E$2,'Objectenoverzicht aantallen'!$A:$A,'Objectenoverzicht aantallen'!F:F)*'Calculatie sheet'!$AF86+LOOKUP('Calculatie sheet'!$E$2,'Objectenoverzicht aantallen'!$A:$A,'Objectenoverzicht aantallen'!G:G)*'Calculatie sheet'!$AF86)/1000</f>
        <v>0</v>
      </c>
      <c r="N5" s="571">
        <f>(LOOKUP('Calculatie sheet'!$AF$2,'Objectenoverzicht aantallen'!$A:$A,'Objectenoverzicht aantallen'!$C:$C)*'Calculatie sheet'!$AF86+LOOKUP('Calculatie sheet'!$E$2,'Objectenoverzicht aantallen'!$A:$A,'Objectenoverzicht aantallen'!E:E)*'Calculatie sheet'!$AF86+LOOKUP('Calculatie sheet'!$E$2,'Objectenoverzicht aantallen'!$A:$A,'Objectenoverzicht aantallen'!F:F)*'Calculatie sheet'!$AF86+LOOKUP('Calculatie sheet'!$E$2,'Objectenoverzicht aantallen'!$A:$A,'Objectenoverzicht aantallen'!G:G)*'Calculatie sheet'!$AF86+LOOKUP('Calculatie sheet'!$E$2,'Objectenoverzicht aantallen'!$A:$A,'Objectenoverzicht aantallen'!H:H)*'Calculatie sheet'!$AF86)/1000</f>
        <v>0</v>
      </c>
      <c r="O5" s="571">
        <f>(LOOKUP('Calculatie sheet'!$AF$2,'Objectenoverzicht aantallen'!$A:$A,'Objectenoverzicht aantallen'!$C:$C)*'Calculatie sheet'!$AF86+LOOKUP('Calculatie sheet'!$E$2,'Objectenoverzicht aantallen'!$A:$A,'Objectenoverzicht aantallen'!E:E)*'Calculatie sheet'!$AF86+LOOKUP('Calculatie sheet'!$E$2,'Objectenoverzicht aantallen'!$A:$A,'Objectenoverzicht aantallen'!F:F)*'Calculatie sheet'!$AF86+LOOKUP('Calculatie sheet'!$E$2,'Objectenoverzicht aantallen'!$A:$A,'Objectenoverzicht aantallen'!G:G)*'Calculatie sheet'!$AF86+LOOKUP('Calculatie sheet'!$E$2,'Objectenoverzicht aantallen'!$A:$A,'Objectenoverzicht aantallen'!H:H)*'Calculatie sheet'!$AF86+LOOKUP('Calculatie sheet'!$E$2,'Objectenoverzicht aantallen'!$A:$A,'Objectenoverzicht aantallen'!I:I)*'Calculatie sheet'!$AF86)/1000</f>
        <v>0</v>
      </c>
      <c r="P5" s="571">
        <f>(LOOKUP('Calculatie sheet'!$AF$2,'Objectenoverzicht aantallen'!$A:$A,'Objectenoverzicht aantallen'!$C:$C)*'Calculatie sheet'!$AF86+LOOKUP('Calculatie sheet'!$E$2,'Objectenoverzicht aantallen'!$A:$A,'Objectenoverzicht aantallen'!E:E)*'Calculatie sheet'!$AF86+LOOKUP('Calculatie sheet'!$E$2,'Objectenoverzicht aantallen'!$A:$A,'Objectenoverzicht aantallen'!F:F)*'Calculatie sheet'!$AF86+LOOKUP('Calculatie sheet'!$E$2,'Objectenoverzicht aantallen'!$A:$A,'Objectenoverzicht aantallen'!G:G)*'Calculatie sheet'!$AF86+LOOKUP('Calculatie sheet'!$E$2,'Objectenoverzicht aantallen'!$A:$A,'Objectenoverzicht aantallen'!H:H)*'Calculatie sheet'!$AF86+LOOKUP('Calculatie sheet'!$E$2,'Objectenoverzicht aantallen'!$A:$A,'Objectenoverzicht aantallen'!I:I)*'Calculatie sheet'!$AF86+LOOKUP('Calculatie sheet'!$E$2,'Objectenoverzicht aantallen'!$A:$A,'Objectenoverzicht aantallen'!J:J)*'Calculatie sheet'!$AF86)/1000</f>
        <v>0</v>
      </c>
      <c r="Q5" s="571">
        <f>(LOOKUP('Calculatie sheet'!$AF$2,'Objectenoverzicht aantallen'!$A:$A,'Objectenoverzicht aantallen'!$C:$C)*'Calculatie sheet'!$AF86+LOOKUP('Calculatie sheet'!$E$2,'Objectenoverzicht aantallen'!$A:$A,'Objectenoverzicht aantallen'!E:E)*'Calculatie sheet'!$AF86+LOOKUP('Calculatie sheet'!$E$2,'Objectenoverzicht aantallen'!$A:$A,'Objectenoverzicht aantallen'!F:F)*'Calculatie sheet'!$AF86+LOOKUP('Calculatie sheet'!$E$2,'Objectenoverzicht aantallen'!$A:$A,'Objectenoverzicht aantallen'!G:G)*'Calculatie sheet'!$AF86+LOOKUP('Calculatie sheet'!$E$2,'Objectenoverzicht aantallen'!$A:$A,'Objectenoverzicht aantallen'!H:H)*'Calculatie sheet'!$AF86+LOOKUP('Calculatie sheet'!$E$2,'Objectenoverzicht aantallen'!$A:$A,'Objectenoverzicht aantallen'!I:I)*'Calculatie sheet'!$AF86+LOOKUP('Calculatie sheet'!$E$2,'Objectenoverzicht aantallen'!$A:$A,'Objectenoverzicht aantallen'!J:J)*'Calculatie sheet'!$AF86+LOOKUP('Calculatie sheet'!$E$2,'Objectenoverzicht aantallen'!$A:$A,'Objectenoverzicht aantallen'!K:K)*'Calculatie sheet'!$AF86)/1000</f>
        <v>0</v>
      </c>
      <c r="R5" s="571">
        <f>(LOOKUP('Calculatie sheet'!$AF$2,'Objectenoverzicht aantallen'!$A:$A,'Objectenoverzicht aantallen'!$C:$C)*'Calculatie sheet'!$AF86+LOOKUP('Calculatie sheet'!$E$2,'Objectenoverzicht aantallen'!$A:$A,'Objectenoverzicht aantallen'!E:E)*'Calculatie sheet'!$AF86+LOOKUP('Calculatie sheet'!$E$2,'Objectenoverzicht aantallen'!$A:$A,'Objectenoverzicht aantallen'!F:F)*'Calculatie sheet'!$AF86+LOOKUP('Calculatie sheet'!$E$2,'Objectenoverzicht aantallen'!$A:$A,'Objectenoverzicht aantallen'!G:G)*'Calculatie sheet'!$AF86+LOOKUP('Calculatie sheet'!$E$2,'Objectenoverzicht aantallen'!$A:$A,'Objectenoverzicht aantallen'!H:H)*'Calculatie sheet'!$AF86+LOOKUP('Calculatie sheet'!$E$2,'Objectenoverzicht aantallen'!$A:$A,'Objectenoverzicht aantallen'!I:I)*'Calculatie sheet'!$AF86+LOOKUP('Calculatie sheet'!$E$2,'Objectenoverzicht aantallen'!$A:$A,'Objectenoverzicht aantallen'!J:J)*'Calculatie sheet'!$AF86+LOOKUP('Calculatie sheet'!$E$2,'Objectenoverzicht aantallen'!$A:$A,'Objectenoverzicht aantallen'!K:K)*'Calculatie sheet'!$AF86+LOOKUP('Calculatie sheet'!$E$2,'Objectenoverzicht aantallen'!$A:$A,'Objectenoverzicht aantallen'!L:L)*'Calculatie sheet'!$AF86)/1000</f>
        <v>0</v>
      </c>
      <c r="S5" s="571">
        <f>(LOOKUP('Calculatie sheet'!$AF$2,'Objectenoverzicht aantallen'!$A:$A,'Objectenoverzicht aantallen'!$C:$C)*'Calculatie sheet'!$AF86+LOOKUP('Calculatie sheet'!$E$2,'Objectenoverzicht aantallen'!$A:$A,'Objectenoverzicht aantallen'!E:E)*'Calculatie sheet'!$AF86+LOOKUP('Calculatie sheet'!$E$2,'Objectenoverzicht aantallen'!$A:$A,'Objectenoverzicht aantallen'!F:F)*'Calculatie sheet'!$AF86+LOOKUP('Calculatie sheet'!$E$2,'Objectenoverzicht aantallen'!$A:$A,'Objectenoverzicht aantallen'!G:G)*'Calculatie sheet'!$AF86+LOOKUP('Calculatie sheet'!$E$2,'Objectenoverzicht aantallen'!$A:$A,'Objectenoverzicht aantallen'!H:H)*'Calculatie sheet'!$AF86+LOOKUP('Calculatie sheet'!$E$2,'Objectenoverzicht aantallen'!$A:$A,'Objectenoverzicht aantallen'!I:I)*'Calculatie sheet'!$AF86+LOOKUP('Calculatie sheet'!$E$2,'Objectenoverzicht aantallen'!$A:$A,'Objectenoverzicht aantallen'!J:J)*'Calculatie sheet'!$AF86+LOOKUP('Calculatie sheet'!$E$2,'Objectenoverzicht aantallen'!$A:$A,'Objectenoverzicht aantallen'!K:K)*'Calculatie sheet'!$AF86+LOOKUP('Calculatie sheet'!$E$2,'Objectenoverzicht aantallen'!$A:$A,'Objectenoverzicht aantallen'!L:L)*'Calculatie sheet'!$AF86+LOOKUP('Calculatie sheet'!$E$2,'Objectenoverzicht aantallen'!$A:$A,'Objectenoverzicht aantallen'!M:M)*'Calculatie sheet'!$AF86)/1000</f>
        <v>0</v>
      </c>
      <c r="T5" s="571">
        <f>(LOOKUP('Calculatie sheet'!$AF$2,'Objectenoverzicht aantallen'!$A:$A,'Objectenoverzicht aantallen'!$C:$C)*'Calculatie sheet'!$AF86+LOOKUP('Calculatie sheet'!$E$2,'Objectenoverzicht aantallen'!$A:$A,'Objectenoverzicht aantallen'!E:E)*'Calculatie sheet'!$AF86+LOOKUP('Calculatie sheet'!$E$2,'Objectenoverzicht aantallen'!$A:$A,'Objectenoverzicht aantallen'!F:F)*'Calculatie sheet'!$AF86+LOOKUP('Calculatie sheet'!$E$2,'Objectenoverzicht aantallen'!$A:$A,'Objectenoverzicht aantallen'!G:G)*'Calculatie sheet'!$AF86+LOOKUP('Calculatie sheet'!$E$2,'Objectenoverzicht aantallen'!$A:$A,'Objectenoverzicht aantallen'!H:H)*'Calculatie sheet'!$AF86+LOOKUP('Calculatie sheet'!$E$2,'Objectenoverzicht aantallen'!$A:$A,'Objectenoverzicht aantallen'!I:I)*'Calculatie sheet'!$AF86+LOOKUP('Calculatie sheet'!$E$2,'Objectenoverzicht aantallen'!$A:$A,'Objectenoverzicht aantallen'!J:J)*'Calculatie sheet'!$AF86+LOOKUP('Calculatie sheet'!$E$2,'Objectenoverzicht aantallen'!$A:$A,'Objectenoverzicht aantallen'!K:K)*'Calculatie sheet'!$AF86+LOOKUP('Calculatie sheet'!$E$2,'Objectenoverzicht aantallen'!$A:$A,'Objectenoverzicht aantallen'!L:L)*'Calculatie sheet'!$AF86+LOOKUP('Calculatie sheet'!$E$2,'Objectenoverzicht aantallen'!$A:$A,'Objectenoverzicht aantallen'!M:M)*'Calculatie sheet'!$AF86+LOOKUP('Calculatie sheet'!$E$2,'Objectenoverzicht aantallen'!$A:$A,'Objectenoverzicht aantallen'!N:N)*'Calculatie sheet'!$AF86)/1000</f>
        <v>0</v>
      </c>
      <c r="U5" s="571">
        <f>(LOOKUP('Calculatie sheet'!$AF$2,'Objectenoverzicht aantallen'!$A:$A,'Objectenoverzicht aantallen'!$C:$C)*'Calculatie sheet'!$AF86+LOOKUP('Calculatie sheet'!$E$2,'Objectenoverzicht aantallen'!$A:$A,'Objectenoverzicht aantallen'!E:E)*'Calculatie sheet'!$AF86+LOOKUP('Calculatie sheet'!$E$2,'Objectenoverzicht aantallen'!$A:$A,'Objectenoverzicht aantallen'!F:F)*'Calculatie sheet'!$AF86+LOOKUP('Calculatie sheet'!$E$2,'Objectenoverzicht aantallen'!$A:$A,'Objectenoverzicht aantallen'!G:G)*'Calculatie sheet'!$AF86+LOOKUP('Calculatie sheet'!$E$2,'Objectenoverzicht aantallen'!$A:$A,'Objectenoverzicht aantallen'!H:H)*'Calculatie sheet'!$AF86+LOOKUP('Calculatie sheet'!$E$2,'Objectenoverzicht aantallen'!$A:$A,'Objectenoverzicht aantallen'!I:I)*'Calculatie sheet'!$AF86+LOOKUP('Calculatie sheet'!$E$2,'Objectenoverzicht aantallen'!$A:$A,'Objectenoverzicht aantallen'!J:J)*'Calculatie sheet'!$AF86+LOOKUP('Calculatie sheet'!$E$2,'Objectenoverzicht aantallen'!$A:$A,'Objectenoverzicht aantallen'!K:K)*'Calculatie sheet'!$AF86+LOOKUP('Calculatie sheet'!$E$2,'Objectenoverzicht aantallen'!$A:$A,'Objectenoverzicht aantallen'!L:L)*'Calculatie sheet'!$AF86+LOOKUP('Calculatie sheet'!$E$2,'Objectenoverzicht aantallen'!$A:$A,'Objectenoverzicht aantallen'!M:M)*'Calculatie sheet'!$AF86+LOOKUP('Calculatie sheet'!$E$2,'Objectenoverzicht aantallen'!$A:$A,'Objectenoverzicht aantallen'!N:N)*'Calculatie sheet'!$AF86+LOOKUP('Calculatie sheet'!$E$2,'Objectenoverzicht aantallen'!$A:$A,'Objectenoverzicht aantallen'!O:O)*'Calculatie sheet'!$AF86)/1000</f>
        <v>0</v>
      </c>
      <c r="W5" s="577" t="s">
        <v>673</v>
      </c>
      <c r="X5" s="571">
        <f>(LOOKUP('Calculatie sheet'!$AF$2,'Objectenoverzicht aantallen'!$A:$A,'Objectenoverzicht aantallen'!Q:Q)*'Calculatie sheet'!$AF$86)/1000</f>
        <v>0</v>
      </c>
      <c r="Y5" s="571">
        <f>(LOOKUP('Calculatie sheet'!$AF$2,'Objectenoverzicht aantallen'!$A:$A,'Objectenoverzicht aantallen'!R:R)*'Calculatie sheet'!$AF$86)/1000</f>
        <v>0</v>
      </c>
      <c r="Z5" s="571">
        <f>(LOOKUP('Calculatie sheet'!$AF$2,'Objectenoverzicht aantallen'!$A:$A,'Objectenoverzicht aantallen'!S:S)*'Calculatie sheet'!$AF$86)/1000</f>
        <v>0</v>
      </c>
      <c r="AA5" s="571">
        <f>(LOOKUP('Calculatie sheet'!$AF$2,'Objectenoverzicht aantallen'!$A:$A,'Objectenoverzicht aantallen'!T:T)*'Calculatie sheet'!$AF$86)/1000</f>
        <v>0</v>
      </c>
      <c r="AB5" s="571">
        <f>(LOOKUP('Calculatie sheet'!$AF$2,'Objectenoverzicht aantallen'!$A:$A,'Objectenoverzicht aantallen'!U:U)*'Calculatie sheet'!$AF$86)/1000</f>
        <v>0</v>
      </c>
      <c r="AC5" s="571">
        <f>(LOOKUP('Calculatie sheet'!$AF$2,'Objectenoverzicht aantallen'!$A:$A,'Objectenoverzicht aantallen'!V:V)*'Calculatie sheet'!$AF$86)/1000</f>
        <v>0</v>
      </c>
      <c r="AD5" s="571">
        <f>(LOOKUP('Calculatie sheet'!$AF$2,'Objectenoverzicht aantallen'!$A:$A,'Objectenoverzicht aantallen'!W:W)*'Calculatie sheet'!$AF$86)/1000</f>
        <v>0</v>
      </c>
      <c r="AE5" s="571">
        <f>(LOOKUP('Calculatie sheet'!$AF$2,'Objectenoverzicht aantallen'!$A:$A,'Objectenoverzicht aantallen'!X:X)*'Calculatie sheet'!$AF$86)/1000</f>
        <v>0</v>
      </c>
      <c r="AF5" s="571">
        <f>(LOOKUP('Calculatie sheet'!$AF$2,'Objectenoverzicht aantallen'!$A:$A,'Objectenoverzicht aantallen'!AA:AA)*'Calculatie sheet'!$AF$86)/1000</f>
        <v>0</v>
      </c>
      <c r="AG5" s="571">
        <f>(LOOKUP('Calculatie sheet'!$AF$2,'Objectenoverzicht aantallen'!$A:$A,'Objectenoverzicht aantallen'!Z:Z)*'Calculatie sheet'!$AF$86)/1000</f>
        <v>0</v>
      </c>
      <c r="AH5" s="571">
        <f>(LOOKUP('Calculatie sheet'!$AF$2,'Objectenoverzicht aantallen'!$A:$A,'Objectenoverzicht aantallen'!AA:AA)*'Calculatie sheet'!$AF$86)/1000</f>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1C118-228C-4942-B607-2D35399C774A}">
  <dimension ref="A1:E9"/>
  <sheetViews>
    <sheetView workbookViewId="0">
      <selection activeCell="H23" sqref="H23"/>
    </sheetView>
  </sheetViews>
  <sheetFormatPr baseColWidth="10" defaultRowHeight="16" x14ac:dyDescent="0.2"/>
  <cols>
    <col min="1" max="1" width="30.83203125" customWidth="1"/>
    <col min="3" max="3" width="14.5" bestFit="1" customWidth="1"/>
    <col min="5" max="5" width="14.33203125" bestFit="1" customWidth="1"/>
  </cols>
  <sheetData>
    <row r="1" spans="1:5" x14ac:dyDescent="0.2">
      <c r="A1" t="s">
        <v>304</v>
      </c>
    </row>
    <row r="2" spans="1:5" x14ac:dyDescent="0.2">
      <c r="A2" t="s">
        <v>305</v>
      </c>
    </row>
    <row r="4" spans="1:5" x14ac:dyDescent="0.2">
      <c r="A4" s="971" t="s">
        <v>308</v>
      </c>
      <c r="B4" s="971"/>
    </row>
    <row r="5" spans="1:5" x14ac:dyDescent="0.2">
      <c r="A5" t="s">
        <v>306</v>
      </c>
      <c r="B5" t="s">
        <v>307</v>
      </c>
      <c r="C5" t="s">
        <v>309</v>
      </c>
      <c r="D5" t="s">
        <v>310</v>
      </c>
      <c r="E5" t="s">
        <v>311</v>
      </c>
    </row>
    <row r="6" spans="1:5" x14ac:dyDescent="0.2">
      <c r="A6">
        <v>100</v>
      </c>
      <c r="B6">
        <v>35</v>
      </c>
      <c r="C6">
        <v>80</v>
      </c>
      <c r="D6">
        <f>A6/C6</f>
        <v>1.25</v>
      </c>
      <c r="E6">
        <f>B6/D6</f>
        <v>28</v>
      </c>
    </row>
    <row r="8" spans="1:5" x14ac:dyDescent="0.2">
      <c r="A8" t="s">
        <v>754</v>
      </c>
    </row>
    <row r="9" spans="1:5" x14ac:dyDescent="0.2">
      <c r="A9" t="s">
        <v>755</v>
      </c>
      <c r="B9">
        <v>11.3</v>
      </c>
      <c r="C9" t="s">
        <v>756</v>
      </c>
    </row>
  </sheetData>
  <mergeCells count="1">
    <mergeCell ref="A4:B4"/>
  </mergeCells>
  <pageMargins left="0.7" right="0.7" top="0.75" bottom="0.75" header="0.3" footer="0.3"/>
  <pageSetup paperSize="9" orientation="portrait" horizontalDpi="0" verticalDpi="0"/>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AFBAA-4ECB-954C-9006-FD465E647577}">
  <dimension ref="A1:AH5"/>
  <sheetViews>
    <sheetView topLeftCell="E1" workbookViewId="0">
      <selection activeCell="W2" sqref="W2:W5"/>
    </sheetView>
  </sheetViews>
  <sheetFormatPr baseColWidth="10" defaultRowHeight="16" x14ac:dyDescent="0.2"/>
  <cols>
    <col min="2" max="2" width="16.83203125" bestFit="1" customWidth="1"/>
  </cols>
  <sheetData>
    <row r="1" spans="1:34" x14ac:dyDescent="0.2">
      <c r="A1" s="149" t="str">
        <f>'Calculatie sheet'!AG3</f>
        <v>Gemaal</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sheet'!AG83</f>
        <v>10029.852999999999</v>
      </c>
      <c r="E2" s="758" t="s">
        <v>965</v>
      </c>
      <c r="H2" s="572">
        <f>C2*'Calculatie sheet'!$AG$7</f>
        <v>0</v>
      </c>
      <c r="J2" s="758" t="s">
        <v>965</v>
      </c>
      <c r="K2" s="571">
        <f>(LOOKUP('Calculatie sheet'!$AG$2,'Objectenoverzicht aantallen'!$A:$A,'Objectenoverzicht aantallen'!$C:$C)*'Calculatie sheet'!$AG83+LOOKUP('Calculatie sheet'!$E$2,'Objectenoverzicht aantallen'!$A:$A,'Objectenoverzicht aantallen'!E:E)*'Calculatie sheet'!$AG83)/1000</f>
        <v>0</v>
      </c>
      <c r="L2" s="571">
        <f>(LOOKUP('Calculatie sheet'!$AG$2,'Objectenoverzicht aantallen'!$A:$A,'Objectenoverzicht aantallen'!$C:$C)*'Calculatie sheet'!$AG83+LOOKUP('Calculatie sheet'!$E$2,'Objectenoverzicht aantallen'!$A:$A,'Objectenoverzicht aantallen'!E:E)*'Calculatie sheet'!$AG83+LOOKUP('Calculatie sheet'!$E$2,'Objectenoverzicht aantallen'!$A:$A,'Objectenoverzicht aantallen'!F:F)*'Calculatie sheet'!$AG83)/1000</f>
        <v>0</v>
      </c>
      <c r="M2" s="571">
        <f>(LOOKUP('Calculatie sheet'!$AG$2,'Objectenoverzicht aantallen'!$A:$A,'Objectenoverzicht aantallen'!$C:$C)*'Calculatie sheet'!$AG83+LOOKUP('Calculatie sheet'!$E$2,'Objectenoverzicht aantallen'!$A:$A,'Objectenoverzicht aantallen'!E:E)*'Calculatie sheet'!$AG83+LOOKUP('Calculatie sheet'!$E$2,'Objectenoverzicht aantallen'!$A:$A,'Objectenoverzicht aantallen'!F:F)*'Calculatie sheet'!$AG83+LOOKUP('Calculatie sheet'!$E$2,'Objectenoverzicht aantallen'!$A:$A,'Objectenoverzicht aantallen'!G:G)*'Calculatie sheet'!$AG83)/1000</f>
        <v>0</v>
      </c>
      <c r="N2" s="571">
        <f>(LOOKUP('Calculatie sheet'!$AG$2,'Objectenoverzicht aantallen'!$A:$A,'Objectenoverzicht aantallen'!$C:$C)*'Calculatie sheet'!$AG83+LOOKUP('Calculatie sheet'!$E$2,'Objectenoverzicht aantallen'!$A:$A,'Objectenoverzicht aantallen'!E:E)*'Calculatie sheet'!$AG83+LOOKUP('Calculatie sheet'!$E$2,'Objectenoverzicht aantallen'!$A:$A,'Objectenoverzicht aantallen'!F:F)*'Calculatie sheet'!$AG83+LOOKUP('Calculatie sheet'!$E$2,'Objectenoverzicht aantallen'!$A:$A,'Objectenoverzicht aantallen'!G:G)*'Calculatie sheet'!$AG83+LOOKUP('Calculatie sheet'!$E$2,'Objectenoverzicht aantallen'!$A:$A,'Objectenoverzicht aantallen'!H:H)*'Calculatie sheet'!$AG83)/1000</f>
        <v>0</v>
      </c>
      <c r="O2" s="571">
        <f>(LOOKUP('Calculatie sheet'!$AG$2,'Objectenoverzicht aantallen'!$A:$A,'Objectenoverzicht aantallen'!$C:$C)*'Calculatie sheet'!$AG83+LOOKUP('Calculatie sheet'!$E$2,'Objectenoverzicht aantallen'!$A:$A,'Objectenoverzicht aantallen'!E:E)*'Calculatie sheet'!$AG83+LOOKUP('Calculatie sheet'!$E$2,'Objectenoverzicht aantallen'!$A:$A,'Objectenoverzicht aantallen'!F:F)*'Calculatie sheet'!$AG83+LOOKUP('Calculatie sheet'!$E$2,'Objectenoverzicht aantallen'!$A:$A,'Objectenoverzicht aantallen'!G:G)*'Calculatie sheet'!$AG83+LOOKUP('Calculatie sheet'!$E$2,'Objectenoverzicht aantallen'!$A:$A,'Objectenoverzicht aantallen'!H:H)*'Calculatie sheet'!$AG83+LOOKUP('Calculatie sheet'!$E$2,'Objectenoverzicht aantallen'!$A:$A,'Objectenoverzicht aantallen'!I:I)*'Calculatie sheet'!$AG83)/1000</f>
        <v>0</v>
      </c>
      <c r="P2" s="571">
        <f>(LOOKUP('Calculatie sheet'!$AG$2,'Objectenoverzicht aantallen'!$A:$A,'Objectenoverzicht aantallen'!$C:$C)*'Calculatie sheet'!$AG83+LOOKUP('Calculatie sheet'!$E$2,'Objectenoverzicht aantallen'!$A:$A,'Objectenoverzicht aantallen'!E:E)*'Calculatie sheet'!$AG83+LOOKUP('Calculatie sheet'!$E$2,'Objectenoverzicht aantallen'!$A:$A,'Objectenoverzicht aantallen'!F:F)*'Calculatie sheet'!$AG83+LOOKUP('Calculatie sheet'!$E$2,'Objectenoverzicht aantallen'!$A:$A,'Objectenoverzicht aantallen'!G:G)*'Calculatie sheet'!$AG83+LOOKUP('Calculatie sheet'!$E$2,'Objectenoverzicht aantallen'!$A:$A,'Objectenoverzicht aantallen'!H:H)*'Calculatie sheet'!$AG83+LOOKUP('Calculatie sheet'!$E$2,'Objectenoverzicht aantallen'!$A:$A,'Objectenoverzicht aantallen'!I:I)*'Calculatie sheet'!$AG83+LOOKUP('Calculatie sheet'!$E$2,'Objectenoverzicht aantallen'!$A:$A,'Objectenoverzicht aantallen'!J:J)*'Calculatie sheet'!$AG83)/1000</f>
        <v>0</v>
      </c>
      <c r="Q2" s="571">
        <f>(LOOKUP('Calculatie sheet'!$AG$2,'Objectenoverzicht aantallen'!$A:$A,'Objectenoverzicht aantallen'!$C:$C)*'Calculatie sheet'!$AG83+LOOKUP('Calculatie sheet'!$E$2,'Objectenoverzicht aantallen'!$A:$A,'Objectenoverzicht aantallen'!E:E)*'Calculatie sheet'!$AG83+LOOKUP('Calculatie sheet'!$E$2,'Objectenoverzicht aantallen'!$A:$A,'Objectenoverzicht aantallen'!F:F)*'Calculatie sheet'!$AG83+LOOKUP('Calculatie sheet'!$E$2,'Objectenoverzicht aantallen'!$A:$A,'Objectenoverzicht aantallen'!G:G)*'Calculatie sheet'!$AG83+LOOKUP('Calculatie sheet'!$E$2,'Objectenoverzicht aantallen'!$A:$A,'Objectenoverzicht aantallen'!H:H)*'Calculatie sheet'!$AG83+LOOKUP('Calculatie sheet'!$E$2,'Objectenoverzicht aantallen'!$A:$A,'Objectenoverzicht aantallen'!I:I)*'Calculatie sheet'!$AG83+LOOKUP('Calculatie sheet'!$E$2,'Objectenoverzicht aantallen'!$A:$A,'Objectenoverzicht aantallen'!J:J)*'Calculatie sheet'!$AG83+LOOKUP('Calculatie sheet'!$E$2,'Objectenoverzicht aantallen'!$A:$A,'Objectenoverzicht aantallen'!K:K)*'Calculatie sheet'!$AG83)/1000</f>
        <v>0</v>
      </c>
      <c r="R2" s="571">
        <f>(LOOKUP('Calculatie sheet'!$AG$2,'Objectenoverzicht aantallen'!$A:$A,'Objectenoverzicht aantallen'!$C:$C)*'Calculatie sheet'!$AG83+LOOKUP('Calculatie sheet'!$E$2,'Objectenoverzicht aantallen'!$A:$A,'Objectenoverzicht aantallen'!E:E)*'Calculatie sheet'!$AG83+LOOKUP('Calculatie sheet'!$E$2,'Objectenoverzicht aantallen'!$A:$A,'Objectenoverzicht aantallen'!F:F)*'Calculatie sheet'!$AG83+LOOKUP('Calculatie sheet'!$E$2,'Objectenoverzicht aantallen'!$A:$A,'Objectenoverzicht aantallen'!G:G)*'Calculatie sheet'!$AG83+LOOKUP('Calculatie sheet'!$E$2,'Objectenoverzicht aantallen'!$A:$A,'Objectenoverzicht aantallen'!H:H)*'Calculatie sheet'!$AG83+LOOKUP('Calculatie sheet'!$E$2,'Objectenoverzicht aantallen'!$A:$A,'Objectenoverzicht aantallen'!I:I)*'Calculatie sheet'!$AG83+LOOKUP('Calculatie sheet'!$E$2,'Objectenoverzicht aantallen'!$A:$A,'Objectenoverzicht aantallen'!J:J)*'Calculatie sheet'!$AG83+LOOKUP('Calculatie sheet'!$E$2,'Objectenoverzicht aantallen'!$A:$A,'Objectenoverzicht aantallen'!K:K)*'Calculatie sheet'!$AG83+LOOKUP('Calculatie sheet'!$E$2,'Objectenoverzicht aantallen'!$A:$A,'Objectenoverzicht aantallen'!L:L)*'Calculatie sheet'!$AG83)/1000</f>
        <v>0</v>
      </c>
      <c r="S2" s="571">
        <f>(LOOKUP('Calculatie sheet'!$AG$2,'Objectenoverzicht aantallen'!$A:$A,'Objectenoverzicht aantallen'!$C:$C)*'Calculatie sheet'!$AG83+LOOKUP('Calculatie sheet'!$E$2,'Objectenoverzicht aantallen'!$A:$A,'Objectenoverzicht aantallen'!E:E)*'Calculatie sheet'!$AG83+LOOKUP('Calculatie sheet'!$E$2,'Objectenoverzicht aantallen'!$A:$A,'Objectenoverzicht aantallen'!F:F)*'Calculatie sheet'!$AG83+LOOKUP('Calculatie sheet'!$E$2,'Objectenoverzicht aantallen'!$A:$A,'Objectenoverzicht aantallen'!G:G)*'Calculatie sheet'!$AG83+LOOKUP('Calculatie sheet'!$E$2,'Objectenoverzicht aantallen'!$A:$A,'Objectenoverzicht aantallen'!H:H)*'Calculatie sheet'!$AG83+LOOKUP('Calculatie sheet'!$E$2,'Objectenoverzicht aantallen'!$A:$A,'Objectenoverzicht aantallen'!I:I)*'Calculatie sheet'!$AG83+LOOKUP('Calculatie sheet'!$E$2,'Objectenoverzicht aantallen'!$A:$A,'Objectenoverzicht aantallen'!J:J)*'Calculatie sheet'!$AG83+LOOKUP('Calculatie sheet'!$E$2,'Objectenoverzicht aantallen'!$A:$A,'Objectenoverzicht aantallen'!K:K)*'Calculatie sheet'!$AG83+LOOKUP('Calculatie sheet'!$E$2,'Objectenoverzicht aantallen'!$A:$A,'Objectenoverzicht aantallen'!L:L)*'Calculatie sheet'!$AG83+LOOKUP('Calculatie sheet'!$E$2,'Objectenoverzicht aantallen'!$A:$A,'Objectenoverzicht aantallen'!M:M)*'Calculatie sheet'!$AG83)/1000</f>
        <v>0</v>
      </c>
      <c r="T2" s="571">
        <f>(LOOKUP('Calculatie sheet'!$AG$2,'Objectenoverzicht aantallen'!$A:$A,'Objectenoverzicht aantallen'!$C:$C)*'Calculatie sheet'!$AG83+LOOKUP('Calculatie sheet'!$E$2,'Objectenoverzicht aantallen'!$A:$A,'Objectenoverzicht aantallen'!E:E)*'Calculatie sheet'!$AG83+LOOKUP('Calculatie sheet'!$E$2,'Objectenoverzicht aantallen'!$A:$A,'Objectenoverzicht aantallen'!F:F)*'Calculatie sheet'!$AG83+LOOKUP('Calculatie sheet'!$E$2,'Objectenoverzicht aantallen'!$A:$A,'Objectenoverzicht aantallen'!G:G)*'Calculatie sheet'!$AG83+LOOKUP('Calculatie sheet'!$E$2,'Objectenoverzicht aantallen'!$A:$A,'Objectenoverzicht aantallen'!H:H)*'Calculatie sheet'!$AG83+LOOKUP('Calculatie sheet'!$E$2,'Objectenoverzicht aantallen'!$A:$A,'Objectenoverzicht aantallen'!I:I)*'Calculatie sheet'!$AG83+LOOKUP('Calculatie sheet'!$E$2,'Objectenoverzicht aantallen'!$A:$A,'Objectenoverzicht aantallen'!J:J)*'Calculatie sheet'!$AG83+LOOKUP('Calculatie sheet'!$E$2,'Objectenoverzicht aantallen'!$A:$A,'Objectenoverzicht aantallen'!K:K)*'Calculatie sheet'!$AG83+LOOKUP('Calculatie sheet'!$E$2,'Objectenoverzicht aantallen'!$A:$A,'Objectenoverzicht aantallen'!L:L)*'Calculatie sheet'!$AG83+LOOKUP('Calculatie sheet'!$E$2,'Objectenoverzicht aantallen'!$A:$A,'Objectenoverzicht aantallen'!M:M)*'Calculatie sheet'!$AG83+LOOKUP('Calculatie sheet'!$E$2,'Objectenoverzicht aantallen'!$A:$A,'Objectenoverzicht aantallen'!N:N)*'Calculatie sheet'!$AG83)/1000</f>
        <v>0</v>
      </c>
      <c r="U2" s="571">
        <f>(LOOKUP('Calculatie sheet'!$AG$2,'Objectenoverzicht aantallen'!$A:$A,'Objectenoverzicht aantallen'!$C:$C)*'Calculatie sheet'!$AG83+LOOKUP('Calculatie sheet'!$E$2,'Objectenoverzicht aantallen'!$A:$A,'Objectenoverzicht aantallen'!E:E)*'Calculatie sheet'!$AG83+LOOKUP('Calculatie sheet'!$E$2,'Objectenoverzicht aantallen'!$A:$A,'Objectenoverzicht aantallen'!F:F)*'Calculatie sheet'!$AG83+LOOKUP('Calculatie sheet'!$E$2,'Objectenoverzicht aantallen'!$A:$A,'Objectenoverzicht aantallen'!G:G)*'Calculatie sheet'!$AG83+LOOKUP('Calculatie sheet'!$E$2,'Objectenoverzicht aantallen'!$A:$A,'Objectenoverzicht aantallen'!H:H)*'Calculatie sheet'!$AG83+LOOKUP('Calculatie sheet'!$E$2,'Objectenoverzicht aantallen'!$A:$A,'Objectenoverzicht aantallen'!I:I)*'Calculatie sheet'!$AG83+LOOKUP('Calculatie sheet'!$E$2,'Objectenoverzicht aantallen'!$A:$A,'Objectenoverzicht aantallen'!J:J)*'Calculatie sheet'!$AG83+LOOKUP('Calculatie sheet'!$E$2,'Objectenoverzicht aantallen'!$A:$A,'Objectenoverzicht aantallen'!K:K)*'Calculatie sheet'!$AG83+LOOKUP('Calculatie sheet'!$E$2,'Objectenoverzicht aantallen'!$A:$A,'Objectenoverzicht aantallen'!L:L)*'Calculatie sheet'!$AG83+LOOKUP('Calculatie sheet'!$E$2,'Objectenoverzicht aantallen'!$A:$A,'Objectenoverzicht aantallen'!M:M)*'Calculatie sheet'!$AG83+LOOKUP('Calculatie sheet'!$E$2,'Objectenoverzicht aantallen'!$A:$A,'Objectenoverzicht aantallen'!N:N)*'Calculatie sheet'!$AG83+LOOKUP('Calculatie sheet'!$E$2,'Objectenoverzicht aantallen'!$A:$A,'Objectenoverzicht aantallen'!O:O)*'Calculatie sheet'!$AG83)/1000</f>
        <v>0</v>
      </c>
      <c r="W2" s="758" t="s">
        <v>965</v>
      </c>
      <c r="X2" s="571">
        <f>(LOOKUP('Calculatie sheet'!$AG$2,'Objectenoverzicht aantallen'!$A:$A,'Objectenoverzicht aantallen'!E:E)*'Calculatie sheet'!$AG$83)/1000</f>
        <v>0</v>
      </c>
      <c r="Y2" s="571">
        <f>(LOOKUP('Calculatie sheet'!$AG$2,'Objectenoverzicht aantallen'!$A:$A,'Objectenoverzicht aantallen'!F:F)*'Calculatie sheet'!$AG$83)/1000</f>
        <v>0</v>
      </c>
      <c r="Z2" s="571">
        <f>(LOOKUP('Calculatie sheet'!$AG$2,'Objectenoverzicht aantallen'!$A:$A,'Objectenoverzicht aantallen'!G:G)*'Calculatie sheet'!$AG$83)/1000</f>
        <v>0</v>
      </c>
      <c r="AA2" s="571">
        <f>(LOOKUP('Calculatie sheet'!$AG$2,'Objectenoverzicht aantallen'!$A:$A,'Objectenoverzicht aantallen'!H:H)*'Calculatie sheet'!$AG$83)/1000</f>
        <v>0</v>
      </c>
      <c r="AB2" s="571">
        <f>(LOOKUP('Calculatie sheet'!$AG$2,'Objectenoverzicht aantallen'!$A:$A,'Objectenoverzicht aantallen'!I:I)*'Calculatie sheet'!$AG$83)/1000</f>
        <v>0</v>
      </c>
      <c r="AC2" s="571">
        <f>(LOOKUP('Calculatie sheet'!$AG$2,'Objectenoverzicht aantallen'!$A:$A,'Objectenoverzicht aantallen'!J:J)*'Calculatie sheet'!$AG$83)/1000</f>
        <v>0</v>
      </c>
      <c r="AD2" s="571">
        <f>(LOOKUP('Calculatie sheet'!$AG$2,'Objectenoverzicht aantallen'!$A:$A,'Objectenoverzicht aantallen'!K:K)*'Calculatie sheet'!$AG$83)/1000</f>
        <v>0</v>
      </c>
      <c r="AE2" s="571">
        <f>(LOOKUP('Calculatie sheet'!$AG$2,'Objectenoverzicht aantallen'!$A:$A,'Objectenoverzicht aantallen'!L:L)*'Calculatie sheet'!$AG$83)/1000</f>
        <v>0</v>
      </c>
      <c r="AF2" s="571">
        <f>(LOOKUP('Calculatie sheet'!$AG$2,'Objectenoverzicht aantallen'!$A:$A,'Objectenoverzicht aantallen'!M:M)*'Calculatie sheet'!$AG$83)/1000</f>
        <v>0</v>
      </c>
      <c r="AG2" s="571">
        <f>(LOOKUP('Calculatie sheet'!$AG$2,'Objectenoverzicht aantallen'!$A:$A,'Objectenoverzicht aantallen'!N:N)*'Calculatie sheet'!$AG$83)/1000</f>
        <v>0</v>
      </c>
      <c r="AH2" s="571">
        <f>(LOOKUP('Calculatie sheet'!$AG$2,'Objectenoverzicht aantallen'!$A:$A,'Objectenoverzicht aantallen'!O:O)*'Calculatie sheet'!$AG$83)/1000</f>
        <v>0</v>
      </c>
    </row>
    <row r="3" spans="1:34" x14ac:dyDescent="0.2">
      <c r="A3" s="31"/>
      <c r="B3" s="759" t="s">
        <v>966</v>
      </c>
      <c r="C3" s="45">
        <f>'Calculatie sheet'!AG84</f>
        <v>527.88700000000051</v>
      </c>
      <c r="E3" s="759" t="s">
        <v>966</v>
      </c>
      <c r="G3" s="31"/>
      <c r="H3" s="572">
        <f>C3*'Calculatie sheet'!$AG$7</f>
        <v>0</v>
      </c>
      <c r="J3" s="759" t="s">
        <v>966</v>
      </c>
      <c r="K3" s="571">
        <f>(LOOKUP('Calculatie sheet'!$AG$2,'Objectenoverzicht aantallen'!$A:$A,'Objectenoverzicht aantallen'!$C:$C)*'Calculatie sheet'!$AG84+LOOKUP('Calculatie sheet'!$AG$2,'Objectenoverzicht aantallen'!$A:$A,'Objectenoverzicht aantallen'!E:E)*'Calculatie sheet'!$AG84)/1000</f>
        <v>0</v>
      </c>
      <c r="L3" s="571">
        <f>(LOOKUP('Calculatie sheet'!$AG$2,'Objectenoverzicht aantallen'!$A:$A,'Objectenoverzicht aantallen'!$C:$C)*'Calculatie sheet'!$AG84+LOOKUP('Calculatie sheet'!$E$2,'Objectenoverzicht aantallen'!$A:$A,'Objectenoverzicht aantallen'!E:E)*'Calculatie sheet'!$AG84+LOOKUP('Calculatie sheet'!$E$2,'Objectenoverzicht aantallen'!$A:$A,'Objectenoverzicht aantallen'!F:F)*'Calculatie sheet'!$AG84)/1000</f>
        <v>0</v>
      </c>
      <c r="M3" s="571">
        <f>(LOOKUP('Calculatie sheet'!$AG$2,'Objectenoverzicht aantallen'!$A:$A,'Objectenoverzicht aantallen'!$C:$C)*'Calculatie sheet'!$AG84+LOOKUP('Calculatie sheet'!$E$2,'Objectenoverzicht aantallen'!$A:$A,'Objectenoverzicht aantallen'!E:E)*'Calculatie sheet'!$AG84+LOOKUP('Calculatie sheet'!$E$2,'Objectenoverzicht aantallen'!$A:$A,'Objectenoverzicht aantallen'!F:F)*'Calculatie sheet'!$AG84+LOOKUP('Calculatie sheet'!$E$2,'Objectenoverzicht aantallen'!$A:$A,'Objectenoverzicht aantallen'!G:G)*'Calculatie sheet'!$AG84)/1000</f>
        <v>0</v>
      </c>
      <c r="N3" s="571">
        <f>(LOOKUP('Calculatie sheet'!$AG$2,'Objectenoverzicht aantallen'!$A:$A,'Objectenoverzicht aantallen'!$C:$C)*'Calculatie sheet'!$AG84+LOOKUP('Calculatie sheet'!$E$2,'Objectenoverzicht aantallen'!$A:$A,'Objectenoverzicht aantallen'!E:E)*'Calculatie sheet'!$AG84+LOOKUP('Calculatie sheet'!$E$2,'Objectenoverzicht aantallen'!$A:$A,'Objectenoverzicht aantallen'!F:F)*'Calculatie sheet'!$AG84+LOOKUP('Calculatie sheet'!$E$2,'Objectenoverzicht aantallen'!$A:$A,'Objectenoverzicht aantallen'!G:G)*'Calculatie sheet'!$AG84+LOOKUP('Calculatie sheet'!$E$2,'Objectenoverzicht aantallen'!$A:$A,'Objectenoverzicht aantallen'!H:H)*'Calculatie sheet'!$AG84)/1000</f>
        <v>0</v>
      </c>
      <c r="O3" s="571">
        <f>(LOOKUP('Calculatie sheet'!$AG$2,'Objectenoverzicht aantallen'!$A:$A,'Objectenoverzicht aantallen'!$C:$C)*'Calculatie sheet'!$AG84+LOOKUP('Calculatie sheet'!$E$2,'Objectenoverzicht aantallen'!$A:$A,'Objectenoverzicht aantallen'!E:E)*'Calculatie sheet'!$AG84+LOOKUP('Calculatie sheet'!$E$2,'Objectenoverzicht aantallen'!$A:$A,'Objectenoverzicht aantallen'!F:F)*'Calculatie sheet'!$AG84+LOOKUP('Calculatie sheet'!$E$2,'Objectenoverzicht aantallen'!$A:$A,'Objectenoverzicht aantallen'!G:G)*'Calculatie sheet'!$AG84+LOOKUP('Calculatie sheet'!$E$2,'Objectenoverzicht aantallen'!$A:$A,'Objectenoverzicht aantallen'!H:H)*'Calculatie sheet'!$AG84+LOOKUP('Calculatie sheet'!$E$2,'Objectenoverzicht aantallen'!$A:$A,'Objectenoverzicht aantallen'!I:I)*'Calculatie sheet'!$AG84)/1000</f>
        <v>0</v>
      </c>
      <c r="P3" s="571">
        <f>(LOOKUP('Calculatie sheet'!$AG$2,'Objectenoverzicht aantallen'!$A:$A,'Objectenoverzicht aantallen'!$C:$C)*'Calculatie sheet'!$AG84+LOOKUP('Calculatie sheet'!$E$2,'Objectenoverzicht aantallen'!$A:$A,'Objectenoverzicht aantallen'!E:E)*'Calculatie sheet'!$AG84+LOOKUP('Calculatie sheet'!$E$2,'Objectenoverzicht aantallen'!$A:$A,'Objectenoverzicht aantallen'!F:F)*'Calculatie sheet'!$AG84+LOOKUP('Calculatie sheet'!$E$2,'Objectenoverzicht aantallen'!$A:$A,'Objectenoverzicht aantallen'!G:G)*'Calculatie sheet'!$AG84+LOOKUP('Calculatie sheet'!$E$2,'Objectenoverzicht aantallen'!$A:$A,'Objectenoverzicht aantallen'!H:H)*'Calculatie sheet'!$AG84+LOOKUP('Calculatie sheet'!$E$2,'Objectenoverzicht aantallen'!$A:$A,'Objectenoverzicht aantallen'!I:I)*'Calculatie sheet'!$AG84+LOOKUP('Calculatie sheet'!$E$2,'Objectenoverzicht aantallen'!$A:$A,'Objectenoverzicht aantallen'!J:J)*'Calculatie sheet'!$AG84)/1000</f>
        <v>0</v>
      </c>
      <c r="Q3" s="571">
        <f>(LOOKUP('Calculatie sheet'!$AG$2,'Objectenoverzicht aantallen'!$A:$A,'Objectenoverzicht aantallen'!$C:$C)*'Calculatie sheet'!$AG84+LOOKUP('Calculatie sheet'!$E$2,'Objectenoverzicht aantallen'!$A:$A,'Objectenoverzicht aantallen'!E:E)*'Calculatie sheet'!$AG84+LOOKUP('Calculatie sheet'!$E$2,'Objectenoverzicht aantallen'!$A:$A,'Objectenoverzicht aantallen'!F:F)*'Calculatie sheet'!$AG84+LOOKUP('Calculatie sheet'!$E$2,'Objectenoverzicht aantallen'!$A:$A,'Objectenoverzicht aantallen'!G:G)*'Calculatie sheet'!$AG84+LOOKUP('Calculatie sheet'!$E$2,'Objectenoverzicht aantallen'!$A:$A,'Objectenoverzicht aantallen'!H:H)*'Calculatie sheet'!$AG84+LOOKUP('Calculatie sheet'!$E$2,'Objectenoverzicht aantallen'!$A:$A,'Objectenoverzicht aantallen'!I:I)*'Calculatie sheet'!$AG84+LOOKUP('Calculatie sheet'!$E$2,'Objectenoverzicht aantallen'!$A:$A,'Objectenoverzicht aantallen'!J:J)*'Calculatie sheet'!$AG84+LOOKUP('Calculatie sheet'!$E$2,'Objectenoverzicht aantallen'!$A:$A,'Objectenoverzicht aantallen'!K:K)*'Calculatie sheet'!$AG84)/1000</f>
        <v>0</v>
      </c>
      <c r="R3" s="571">
        <f>(LOOKUP('Calculatie sheet'!$AG$2,'Objectenoverzicht aantallen'!$A:$A,'Objectenoverzicht aantallen'!$C:$C)*'Calculatie sheet'!$AG84+LOOKUP('Calculatie sheet'!$E$2,'Objectenoverzicht aantallen'!$A:$A,'Objectenoverzicht aantallen'!E:E)*'Calculatie sheet'!$AG84+LOOKUP('Calculatie sheet'!$E$2,'Objectenoverzicht aantallen'!$A:$A,'Objectenoverzicht aantallen'!F:F)*'Calculatie sheet'!$AG84+LOOKUP('Calculatie sheet'!$E$2,'Objectenoverzicht aantallen'!$A:$A,'Objectenoverzicht aantallen'!G:G)*'Calculatie sheet'!$AG84+LOOKUP('Calculatie sheet'!$E$2,'Objectenoverzicht aantallen'!$A:$A,'Objectenoverzicht aantallen'!H:H)*'Calculatie sheet'!$AG84+LOOKUP('Calculatie sheet'!$E$2,'Objectenoverzicht aantallen'!$A:$A,'Objectenoverzicht aantallen'!I:I)*'Calculatie sheet'!$AG84+LOOKUP('Calculatie sheet'!$E$2,'Objectenoverzicht aantallen'!$A:$A,'Objectenoverzicht aantallen'!J:J)*'Calculatie sheet'!$AG84+LOOKUP('Calculatie sheet'!$E$2,'Objectenoverzicht aantallen'!$A:$A,'Objectenoverzicht aantallen'!K:K)*'Calculatie sheet'!$AG84+LOOKUP('Calculatie sheet'!$E$2,'Objectenoverzicht aantallen'!$A:$A,'Objectenoverzicht aantallen'!L:L)*'Calculatie sheet'!$AG84)/1000</f>
        <v>0</v>
      </c>
      <c r="S3" s="571">
        <f>(LOOKUP('Calculatie sheet'!$AG$2,'Objectenoverzicht aantallen'!$A:$A,'Objectenoverzicht aantallen'!$C:$C)*'Calculatie sheet'!$AG84+LOOKUP('Calculatie sheet'!$E$2,'Objectenoverzicht aantallen'!$A:$A,'Objectenoverzicht aantallen'!E:E)*'Calculatie sheet'!$AG84+LOOKUP('Calculatie sheet'!$E$2,'Objectenoverzicht aantallen'!$A:$A,'Objectenoverzicht aantallen'!F:F)*'Calculatie sheet'!$AG84+LOOKUP('Calculatie sheet'!$E$2,'Objectenoverzicht aantallen'!$A:$A,'Objectenoverzicht aantallen'!G:G)*'Calculatie sheet'!$AG84+LOOKUP('Calculatie sheet'!$E$2,'Objectenoverzicht aantallen'!$A:$A,'Objectenoverzicht aantallen'!H:H)*'Calculatie sheet'!$AG84+LOOKUP('Calculatie sheet'!$E$2,'Objectenoverzicht aantallen'!$A:$A,'Objectenoverzicht aantallen'!I:I)*'Calculatie sheet'!$AG84+LOOKUP('Calculatie sheet'!$E$2,'Objectenoverzicht aantallen'!$A:$A,'Objectenoverzicht aantallen'!J:J)*'Calculatie sheet'!$AG84+LOOKUP('Calculatie sheet'!$E$2,'Objectenoverzicht aantallen'!$A:$A,'Objectenoverzicht aantallen'!K:K)*'Calculatie sheet'!$AG84+LOOKUP('Calculatie sheet'!$E$2,'Objectenoverzicht aantallen'!$A:$A,'Objectenoverzicht aantallen'!L:L)*'Calculatie sheet'!$AG84+LOOKUP('Calculatie sheet'!$E$2,'Objectenoverzicht aantallen'!$A:$A,'Objectenoverzicht aantallen'!M:M)*'Calculatie sheet'!$AG84)/1000</f>
        <v>0</v>
      </c>
      <c r="T3" s="571">
        <f>(LOOKUP('Calculatie sheet'!$AG$2,'Objectenoverzicht aantallen'!$A:$A,'Objectenoverzicht aantallen'!$C:$C)*'Calculatie sheet'!$AG84+LOOKUP('Calculatie sheet'!$E$2,'Objectenoverzicht aantallen'!$A:$A,'Objectenoverzicht aantallen'!E:E)*'Calculatie sheet'!$AG84+LOOKUP('Calculatie sheet'!$E$2,'Objectenoverzicht aantallen'!$A:$A,'Objectenoverzicht aantallen'!F:F)*'Calculatie sheet'!$AG84+LOOKUP('Calculatie sheet'!$E$2,'Objectenoverzicht aantallen'!$A:$A,'Objectenoverzicht aantallen'!G:G)*'Calculatie sheet'!$AG84+LOOKUP('Calculatie sheet'!$E$2,'Objectenoverzicht aantallen'!$A:$A,'Objectenoverzicht aantallen'!H:H)*'Calculatie sheet'!$AG84+LOOKUP('Calculatie sheet'!$E$2,'Objectenoverzicht aantallen'!$A:$A,'Objectenoverzicht aantallen'!I:I)*'Calculatie sheet'!$AG84+LOOKUP('Calculatie sheet'!$E$2,'Objectenoverzicht aantallen'!$A:$A,'Objectenoverzicht aantallen'!J:J)*'Calculatie sheet'!$AG84+LOOKUP('Calculatie sheet'!$E$2,'Objectenoverzicht aantallen'!$A:$A,'Objectenoverzicht aantallen'!K:K)*'Calculatie sheet'!$AG84+LOOKUP('Calculatie sheet'!$E$2,'Objectenoverzicht aantallen'!$A:$A,'Objectenoverzicht aantallen'!L:L)*'Calculatie sheet'!$AG84+LOOKUP('Calculatie sheet'!$E$2,'Objectenoverzicht aantallen'!$A:$A,'Objectenoverzicht aantallen'!M:M)*'Calculatie sheet'!$AG84+LOOKUP('Calculatie sheet'!$E$2,'Objectenoverzicht aantallen'!$A:$A,'Objectenoverzicht aantallen'!N:N)*'Calculatie sheet'!$AG84)/1000</f>
        <v>0</v>
      </c>
      <c r="U3" s="571">
        <f>(LOOKUP('Calculatie sheet'!$AG$2,'Objectenoverzicht aantallen'!$A:$A,'Objectenoverzicht aantallen'!$C:$C)*'Calculatie sheet'!$AG84+LOOKUP('Calculatie sheet'!$E$2,'Objectenoverzicht aantallen'!$A:$A,'Objectenoverzicht aantallen'!E:E)*'Calculatie sheet'!$AG84+LOOKUP('Calculatie sheet'!$E$2,'Objectenoverzicht aantallen'!$A:$A,'Objectenoverzicht aantallen'!F:F)*'Calculatie sheet'!$AG84+LOOKUP('Calculatie sheet'!$E$2,'Objectenoverzicht aantallen'!$A:$A,'Objectenoverzicht aantallen'!G:G)*'Calculatie sheet'!$AG84+LOOKUP('Calculatie sheet'!$E$2,'Objectenoverzicht aantallen'!$A:$A,'Objectenoverzicht aantallen'!H:H)*'Calculatie sheet'!$AG84+LOOKUP('Calculatie sheet'!$E$2,'Objectenoverzicht aantallen'!$A:$A,'Objectenoverzicht aantallen'!I:I)*'Calculatie sheet'!$AG84+LOOKUP('Calculatie sheet'!$E$2,'Objectenoverzicht aantallen'!$A:$A,'Objectenoverzicht aantallen'!J:J)*'Calculatie sheet'!$AG84+LOOKUP('Calculatie sheet'!$E$2,'Objectenoverzicht aantallen'!$A:$A,'Objectenoverzicht aantallen'!K:K)*'Calculatie sheet'!$AG84+LOOKUP('Calculatie sheet'!$E$2,'Objectenoverzicht aantallen'!$A:$A,'Objectenoverzicht aantallen'!L:L)*'Calculatie sheet'!$AG84+LOOKUP('Calculatie sheet'!$E$2,'Objectenoverzicht aantallen'!$A:$A,'Objectenoverzicht aantallen'!M:M)*'Calculatie sheet'!$AG84+LOOKUP('Calculatie sheet'!$E$2,'Objectenoverzicht aantallen'!$A:$A,'Objectenoverzicht aantallen'!N:N)*'Calculatie sheet'!$AG84+LOOKUP('Calculatie sheet'!$E$2,'Objectenoverzicht aantallen'!$A:$A,'Objectenoverzicht aantallen'!O:O)*'Calculatie sheet'!$AG84)/1000</f>
        <v>0</v>
      </c>
      <c r="V3" s="31"/>
      <c r="W3" s="759" t="s">
        <v>966</v>
      </c>
      <c r="X3" s="571">
        <f>(LOOKUP('Calculatie sheet'!$AG$2,'Objectenoverzicht aantallen'!$A:$A,'Objectenoverzicht aantallen'!$P:$P)*'Calculatie sheet'!$AG$84)/'Calculatie sheet'!$AG$64/1000</f>
        <v>0</v>
      </c>
      <c r="Y3" s="571">
        <f>(LOOKUP('Calculatie sheet'!$AG$2,'Objectenoverzicht aantallen'!$A:$A,'Objectenoverzicht aantallen'!$P:$P)*'Calculatie sheet'!$AG$84)/'Calculatie sheet'!$AG$64/1000</f>
        <v>0</v>
      </c>
      <c r="Z3" s="571">
        <f>(LOOKUP('Calculatie sheet'!$AG$2,'Objectenoverzicht aantallen'!$A:$A,'Objectenoverzicht aantallen'!$P:$P)*'Calculatie sheet'!$AG$84)/'Calculatie sheet'!$AG$64/1000</f>
        <v>0</v>
      </c>
      <c r="AA3" s="571">
        <f>(LOOKUP('Calculatie sheet'!$AG$2,'Objectenoverzicht aantallen'!$A:$A,'Objectenoverzicht aantallen'!$P:$P)*'Calculatie sheet'!$AG$84)/'Calculatie sheet'!$AG$64/1000</f>
        <v>0</v>
      </c>
      <c r="AB3" s="571">
        <f>(LOOKUP('Calculatie sheet'!$AG$2,'Objectenoverzicht aantallen'!$A:$A,'Objectenoverzicht aantallen'!$P:$P)*'Calculatie sheet'!$AG$84)/'Calculatie sheet'!$AG$64/1000</f>
        <v>0</v>
      </c>
      <c r="AC3" s="571">
        <f>(LOOKUP('Calculatie sheet'!$AG$2,'Objectenoverzicht aantallen'!$A:$A,'Objectenoverzicht aantallen'!$P:$P)*'Calculatie sheet'!$AG$84)/'Calculatie sheet'!$AG$64/1000</f>
        <v>0</v>
      </c>
      <c r="AD3" s="571">
        <f>(LOOKUP('Calculatie sheet'!$AG$2,'Objectenoverzicht aantallen'!$A:$A,'Objectenoverzicht aantallen'!$P:$P)*'Calculatie sheet'!$AG$84)/'Calculatie sheet'!$AG$64/1000</f>
        <v>0</v>
      </c>
      <c r="AE3" s="571">
        <f>(LOOKUP('Calculatie sheet'!$AG$2,'Objectenoverzicht aantallen'!$A:$A,'Objectenoverzicht aantallen'!$P:$P)*'Calculatie sheet'!$AG$84)/'Calculatie sheet'!$AG$64/1000</f>
        <v>0</v>
      </c>
      <c r="AF3" s="571">
        <f>(LOOKUP('Calculatie sheet'!$AG$2,'Objectenoverzicht aantallen'!$A:$A,'Objectenoverzicht aantallen'!$P:$P)*'Calculatie sheet'!$AG$84)/'Calculatie sheet'!$AG$64/1000</f>
        <v>0</v>
      </c>
      <c r="AG3" s="571">
        <f>(LOOKUP('Calculatie sheet'!$AG$2,'Objectenoverzicht aantallen'!$A:$A,'Objectenoverzicht aantallen'!$P:$P)*'Calculatie sheet'!$AG$84)/'Calculatie sheet'!$AG$64/1000</f>
        <v>0</v>
      </c>
      <c r="AH3" s="571">
        <f>(LOOKUP('Calculatie sheet'!$AG$2,'Objectenoverzicht aantallen'!$A:$A,'Objectenoverzicht aantallen'!$P:$P)*'Calculatie sheet'!$AG$84)/'Calculatie sheet'!$AG$64/1000</f>
        <v>0</v>
      </c>
    </row>
    <row r="4" spans="1:34" x14ac:dyDescent="0.2">
      <c r="B4" s="760" t="s">
        <v>5</v>
      </c>
      <c r="C4" s="45">
        <f>'Calculatie sheet'!AG85</f>
        <v>128931.84899999999</v>
      </c>
      <c r="E4" s="760" t="s">
        <v>5</v>
      </c>
      <c r="H4" s="572">
        <f>C4*'Calculatie sheet'!$AG$7</f>
        <v>0</v>
      </c>
      <c r="J4" s="760" t="s">
        <v>5</v>
      </c>
      <c r="K4" s="571">
        <f>(LOOKUP('Calculatie sheet'!$AG$2,'Objectenoverzicht aantallen'!$A:$A,'Objectenoverzicht aantallen'!$C:$C)*'Calculatie sheet'!$AG85+LOOKUP('Calculatie sheet'!$AG$2,'Objectenoverzicht aantallen'!$A:$A,'Objectenoverzicht aantallen'!E:E)*'Calculatie sheet'!$AG85)/1000</f>
        <v>0</v>
      </c>
      <c r="L4" s="571">
        <f>(LOOKUP('Calculatie sheet'!$AG$2,'Objectenoverzicht aantallen'!$A:$A,'Objectenoverzicht aantallen'!$C:$C)*'Calculatie sheet'!$AG85+LOOKUP('Calculatie sheet'!$E$2,'Objectenoverzicht aantallen'!$A:$A,'Objectenoverzicht aantallen'!E:E)*'Calculatie sheet'!$AG85+LOOKUP('Calculatie sheet'!$E$2,'Objectenoverzicht aantallen'!$A:$A,'Objectenoverzicht aantallen'!F:F)*'Calculatie sheet'!$AG85)/1000</f>
        <v>0</v>
      </c>
      <c r="M4" s="571">
        <f>(LOOKUP('Calculatie sheet'!$AG$2,'Objectenoverzicht aantallen'!$A:$A,'Objectenoverzicht aantallen'!$C:$C)*'Calculatie sheet'!$AG85+LOOKUP('Calculatie sheet'!$E$2,'Objectenoverzicht aantallen'!$A:$A,'Objectenoverzicht aantallen'!E:E)*'Calculatie sheet'!$AG85+LOOKUP('Calculatie sheet'!$E$2,'Objectenoverzicht aantallen'!$A:$A,'Objectenoverzicht aantallen'!F:F)*'Calculatie sheet'!$AG85+LOOKUP('Calculatie sheet'!$E$2,'Objectenoverzicht aantallen'!$A:$A,'Objectenoverzicht aantallen'!G:G)*'Calculatie sheet'!$AG85)/1000</f>
        <v>0</v>
      </c>
      <c r="N4" s="571">
        <f>(LOOKUP('Calculatie sheet'!$AG$2,'Objectenoverzicht aantallen'!$A:$A,'Objectenoverzicht aantallen'!$C:$C)*'Calculatie sheet'!$AG85+LOOKUP('Calculatie sheet'!$E$2,'Objectenoverzicht aantallen'!$A:$A,'Objectenoverzicht aantallen'!E:E)*'Calculatie sheet'!$AG85+LOOKUP('Calculatie sheet'!$E$2,'Objectenoverzicht aantallen'!$A:$A,'Objectenoverzicht aantallen'!F:F)*'Calculatie sheet'!$AG85+LOOKUP('Calculatie sheet'!$E$2,'Objectenoverzicht aantallen'!$A:$A,'Objectenoverzicht aantallen'!G:G)*'Calculatie sheet'!$AG85+LOOKUP('Calculatie sheet'!$E$2,'Objectenoverzicht aantallen'!$A:$A,'Objectenoverzicht aantallen'!H:H)*'Calculatie sheet'!$AG85)/1000</f>
        <v>0</v>
      </c>
      <c r="O4" s="571">
        <f>(LOOKUP('Calculatie sheet'!$AG$2,'Objectenoverzicht aantallen'!$A:$A,'Objectenoverzicht aantallen'!$C:$C)*'Calculatie sheet'!$AG85+LOOKUP('Calculatie sheet'!$E$2,'Objectenoverzicht aantallen'!$A:$A,'Objectenoverzicht aantallen'!E:E)*'Calculatie sheet'!$AG85+LOOKUP('Calculatie sheet'!$E$2,'Objectenoverzicht aantallen'!$A:$A,'Objectenoverzicht aantallen'!F:F)*'Calculatie sheet'!$AG85+LOOKUP('Calculatie sheet'!$E$2,'Objectenoverzicht aantallen'!$A:$A,'Objectenoverzicht aantallen'!G:G)*'Calculatie sheet'!$AG85+LOOKUP('Calculatie sheet'!$E$2,'Objectenoverzicht aantallen'!$A:$A,'Objectenoverzicht aantallen'!H:H)*'Calculatie sheet'!$AG85+LOOKUP('Calculatie sheet'!$E$2,'Objectenoverzicht aantallen'!$A:$A,'Objectenoverzicht aantallen'!I:I)*'Calculatie sheet'!$AG85)/1000</f>
        <v>0</v>
      </c>
      <c r="P4" s="571">
        <f>(LOOKUP('Calculatie sheet'!$AG$2,'Objectenoverzicht aantallen'!$A:$A,'Objectenoverzicht aantallen'!$C:$C)*'Calculatie sheet'!$AG85+LOOKUP('Calculatie sheet'!$E$2,'Objectenoverzicht aantallen'!$A:$A,'Objectenoverzicht aantallen'!E:E)*'Calculatie sheet'!$AG85+LOOKUP('Calculatie sheet'!$E$2,'Objectenoverzicht aantallen'!$A:$A,'Objectenoverzicht aantallen'!F:F)*'Calculatie sheet'!$AG85+LOOKUP('Calculatie sheet'!$E$2,'Objectenoverzicht aantallen'!$A:$A,'Objectenoverzicht aantallen'!G:G)*'Calculatie sheet'!$AG85+LOOKUP('Calculatie sheet'!$E$2,'Objectenoverzicht aantallen'!$A:$A,'Objectenoverzicht aantallen'!H:H)*'Calculatie sheet'!$AG85+LOOKUP('Calculatie sheet'!$E$2,'Objectenoverzicht aantallen'!$A:$A,'Objectenoverzicht aantallen'!I:I)*'Calculatie sheet'!$AG85+LOOKUP('Calculatie sheet'!$E$2,'Objectenoverzicht aantallen'!$A:$A,'Objectenoverzicht aantallen'!J:J)*'Calculatie sheet'!$AG85)/1000</f>
        <v>0</v>
      </c>
      <c r="Q4" s="571">
        <f>(LOOKUP('Calculatie sheet'!$AG$2,'Objectenoverzicht aantallen'!$A:$A,'Objectenoverzicht aantallen'!$C:$C)*'Calculatie sheet'!$AG85+LOOKUP('Calculatie sheet'!$E$2,'Objectenoverzicht aantallen'!$A:$A,'Objectenoverzicht aantallen'!E:E)*'Calculatie sheet'!$AG85+LOOKUP('Calculatie sheet'!$E$2,'Objectenoverzicht aantallen'!$A:$A,'Objectenoverzicht aantallen'!F:F)*'Calculatie sheet'!$AG85+LOOKUP('Calculatie sheet'!$E$2,'Objectenoverzicht aantallen'!$A:$A,'Objectenoverzicht aantallen'!G:G)*'Calculatie sheet'!$AG85+LOOKUP('Calculatie sheet'!$E$2,'Objectenoverzicht aantallen'!$A:$A,'Objectenoverzicht aantallen'!H:H)*'Calculatie sheet'!$AG85+LOOKUP('Calculatie sheet'!$E$2,'Objectenoverzicht aantallen'!$A:$A,'Objectenoverzicht aantallen'!I:I)*'Calculatie sheet'!$AG85+LOOKUP('Calculatie sheet'!$E$2,'Objectenoverzicht aantallen'!$A:$A,'Objectenoverzicht aantallen'!J:J)*'Calculatie sheet'!$AG85+LOOKUP('Calculatie sheet'!$E$2,'Objectenoverzicht aantallen'!$A:$A,'Objectenoverzicht aantallen'!K:K)*'Calculatie sheet'!$AG85)/1000</f>
        <v>0</v>
      </c>
      <c r="R4" s="571">
        <f>(LOOKUP('Calculatie sheet'!$AG$2,'Objectenoverzicht aantallen'!$A:$A,'Objectenoverzicht aantallen'!$C:$C)*'Calculatie sheet'!$AG85+LOOKUP('Calculatie sheet'!$E$2,'Objectenoverzicht aantallen'!$A:$A,'Objectenoverzicht aantallen'!E:E)*'Calculatie sheet'!$AG85+LOOKUP('Calculatie sheet'!$E$2,'Objectenoverzicht aantallen'!$A:$A,'Objectenoverzicht aantallen'!F:F)*'Calculatie sheet'!$AG85+LOOKUP('Calculatie sheet'!$E$2,'Objectenoverzicht aantallen'!$A:$A,'Objectenoverzicht aantallen'!G:G)*'Calculatie sheet'!$AG85+LOOKUP('Calculatie sheet'!$E$2,'Objectenoverzicht aantallen'!$A:$A,'Objectenoverzicht aantallen'!H:H)*'Calculatie sheet'!$AG85+LOOKUP('Calculatie sheet'!$E$2,'Objectenoverzicht aantallen'!$A:$A,'Objectenoverzicht aantallen'!I:I)*'Calculatie sheet'!$AG85+LOOKUP('Calculatie sheet'!$E$2,'Objectenoverzicht aantallen'!$A:$A,'Objectenoverzicht aantallen'!J:J)*'Calculatie sheet'!$AG85+LOOKUP('Calculatie sheet'!$E$2,'Objectenoverzicht aantallen'!$A:$A,'Objectenoverzicht aantallen'!K:K)*'Calculatie sheet'!$AG85+LOOKUP('Calculatie sheet'!$E$2,'Objectenoverzicht aantallen'!$A:$A,'Objectenoverzicht aantallen'!L:L)*'Calculatie sheet'!$AG85)/1000</f>
        <v>0</v>
      </c>
      <c r="S4" s="571">
        <f>(LOOKUP('Calculatie sheet'!$AG$2,'Objectenoverzicht aantallen'!$A:$A,'Objectenoverzicht aantallen'!$C:$C)*'Calculatie sheet'!$AG85+LOOKUP('Calculatie sheet'!$E$2,'Objectenoverzicht aantallen'!$A:$A,'Objectenoverzicht aantallen'!E:E)*'Calculatie sheet'!$AG85+LOOKUP('Calculatie sheet'!$E$2,'Objectenoverzicht aantallen'!$A:$A,'Objectenoverzicht aantallen'!F:F)*'Calculatie sheet'!$AG85+LOOKUP('Calculatie sheet'!$E$2,'Objectenoverzicht aantallen'!$A:$A,'Objectenoverzicht aantallen'!G:G)*'Calculatie sheet'!$AG85+LOOKUP('Calculatie sheet'!$E$2,'Objectenoverzicht aantallen'!$A:$A,'Objectenoverzicht aantallen'!H:H)*'Calculatie sheet'!$AG85+LOOKUP('Calculatie sheet'!$E$2,'Objectenoverzicht aantallen'!$A:$A,'Objectenoverzicht aantallen'!I:I)*'Calculatie sheet'!$AG85+LOOKUP('Calculatie sheet'!$E$2,'Objectenoverzicht aantallen'!$A:$A,'Objectenoverzicht aantallen'!J:J)*'Calculatie sheet'!$AG85+LOOKUP('Calculatie sheet'!$E$2,'Objectenoverzicht aantallen'!$A:$A,'Objectenoverzicht aantallen'!K:K)*'Calculatie sheet'!$AG85+LOOKUP('Calculatie sheet'!$E$2,'Objectenoverzicht aantallen'!$A:$A,'Objectenoverzicht aantallen'!L:L)*'Calculatie sheet'!$AG85+LOOKUP('Calculatie sheet'!$E$2,'Objectenoverzicht aantallen'!$A:$A,'Objectenoverzicht aantallen'!M:M)*'Calculatie sheet'!$AG85)/1000</f>
        <v>0</v>
      </c>
      <c r="T4" s="571">
        <f>(LOOKUP('Calculatie sheet'!$AG$2,'Objectenoverzicht aantallen'!$A:$A,'Objectenoverzicht aantallen'!$C:$C)*'Calculatie sheet'!$AG85+LOOKUP('Calculatie sheet'!$E$2,'Objectenoverzicht aantallen'!$A:$A,'Objectenoverzicht aantallen'!E:E)*'Calculatie sheet'!$AG85+LOOKUP('Calculatie sheet'!$E$2,'Objectenoverzicht aantallen'!$A:$A,'Objectenoverzicht aantallen'!F:F)*'Calculatie sheet'!$AG85+LOOKUP('Calculatie sheet'!$E$2,'Objectenoverzicht aantallen'!$A:$A,'Objectenoverzicht aantallen'!G:G)*'Calculatie sheet'!$AG85+LOOKUP('Calculatie sheet'!$E$2,'Objectenoverzicht aantallen'!$A:$A,'Objectenoverzicht aantallen'!H:H)*'Calculatie sheet'!$AG85+LOOKUP('Calculatie sheet'!$E$2,'Objectenoverzicht aantallen'!$A:$A,'Objectenoverzicht aantallen'!I:I)*'Calculatie sheet'!$AG85+LOOKUP('Calculatie sheet'!$E$2,'Objectenoverzicht aantallen'!$A:$A,'Objectenoverzicht aantallen'!J:J)*'Calculatie sheet'!$AG85+LOOKUP('Calculatie sheet'!$E$2,'Objectenoverzicht aantallen'!$A:$A,'Objectenoverzicht aantallen'!K:K)*'Calculatie sheet'!$AG85+LOOKUP('Calculatie sheet'!$E$2,'Objectenoverzicht aantallen'!$A:$A,'Objectenoverzicht aantallen'!L:L)*'Calculatie sheet'!$AG85+LOOKUP('Calculatie sheet'!$E$2,'Objectenoverzicht aantallen'!$A:$A,'Objectenoverzicht aantallen'!M:M)*'Calculatie sheet'!$AG85+LOOKUP('Calculatie sheet'!$E$2,'Objectenoverzicht aantallen'!$A:$A,'Objectenoverzicht aantallen'!N:N)*'Calculatie sheet'!$AG85)/1000</f>
        <v>0</v>
      </c>
      <c r="U4" s="571">
        <f>(LOOKUP('Calculatie sheet'!$AG$2,'Objectenoverzicht aantallen'!$A:$A,'Objectenoverzicht aantallen'!$C:$C)*'Calculatie sheet'!$AG85+LOOKUP('Calculatie sheet'!$E$2,'Objectenoverzicht aantallen'!$A:$A,'Objectenoverzicht aantallen'!E:E)*'Calculatie sheet'!$AG85+LOOKUP('Calculatie sheet'!$E$2,'Objectenoverzicht aantallen'!$A:$A,'Objectenoverzicht aantallen'!F:F)*'Calculatie sheet'!$AG85+LOOKUP('Calculatie sheet'!$E$2,'Objectenoverzicht aantallen'!$A:$A,'Objectenoverzicht aantallen'!G:G)*'Calculatie sheet'!$AG85+LOOKUP('Calculatie sheet'!$E$2,'Objectenoverzicht aantallen'!$A:$A,'Objectenoverzicht aantallen'!H:H)*'Calculatie sheet'!$AG85+LOOKUP('Calculatie sheet'!$E$2,'Objectenoverzicht aantallen'!$A:$A,'Objectenoverzicht aantallen'!I:I)*'Calculatie sheet'!$AG85+LOOKUP('Calculatie sheet'!$E$2,'Objectenoverzicht aantallen'!$A:$A,'Objectenoverzicht aantallen'!J:J)*'Calculatie sheet'!$AG85+LOOKUP('Calculatie sheet'!$E$2,'Objectenoverzicht aantallen'!$A:$A,'Objectenoverzicht aantallen'!K:K)*'Calculatie sheet'!$AG85+LOOKUP('Calculatie sheet'!$E$2,'Objectenoverzicht aantallen'!$A:$A,'Objectenoverzicht aantallen'!L:L)*'Calculatie sheet'!$AG85+LOOKUP('Calculatie sheet'!$E$2,'Objectenoverzicht aantallen'!$A:$A,'Objectenoverzicht aantallen'!M:M)*'Calculatie sheet'!$AG85+LOOKUP('Calculatie sheet'!$E$2,'Objectenoverzicht aantallen'!$A:$A,'Objectenoverzicht aantallen'!N:N)*'Calculatie sheet'!$AG85+LOOKUP('Calculatie sheet'!$E$2,'Objectenoverzicht aantallen'!$A:$A,'Objectenoverzicht aantallen'!O:O)*'Calculatie sheet'!$AG85)/1000</f>
        <v>0</v>
      </c>
      <c r="W4" s="760" t="s">
        <v>5</v>
      </c>
      <c r="X4" s="571">
        <f>(LOOKUP('Calculatie sheet'!$AG$2,'Objectenoverzicht aantallen'!$A:$A,'Objectenoverzicht aantallen'!Q:Q)*'Calculatie sheet'!$AG$85)/1000</f>
        <v>0</v>
      </c>
      <c r="Y4" s="571">
        <f>(LOOKUP('Calculatie sheet'!$AG$2,'Objectenoverzicht aantallen'!$A:$A,'Objectenoverzicht aantallen'!R:R)*'Calculatie sheet'!$AG$85)/1000</f>
        <v>0</v>
      </c>
      <c r="Z4" s="571">
        <f>(LOOKUP('Calculatie sheet'!$AG$2,'Objectenoverzicht aantallen'!$A:$A,'Objectenoverzicht aantallen'!S:S)*'Calculatie sheet'!$AG$85)/1000</f>
        <v>0</v>
      </c>
      <c r="AA4" s="571">
        <f>(LOOKUP('Calculatie sheet'!$AG$2,'Objectenoverzicht aantallen'!$A:$A,'Objectenoverzicht aantallen'!T:T)*'Calculatie sheet'!$AG$85)/1000</f>
        <v>0</v>
      </c>
      <c r="AB4" s="571">
        <f>(LOOKUP('Calculatie sheet'!$AG$2,'Objectenoverzicht aantallen'!$A:$A,'Objectenoverzicht aantallen'!U:U)*'Calculatie sheet'!$AG$85)/1000</f>
        <v>0</v>
      </c>
      <c r="AC4" s="571">
        <f>(LOOKUP('Calculatie sheet'!$AG$2,'Objectenoverzicht aantallen'!$A:$A,'Objectenoverzicht aantallen'!V:V)*'Calculatie sheet'!$AG$85)/1000</f>
        <v>0</v>
      </c>
      <c r="AD4" s="571">
        <f>(LOOKUP('Calculatie sheet'!$AG$2,'Objectenoverzicht aantallen'!$A:$A,'Objectenoverzicht aantallen'!W:W)*'Calculatie sheet'!$AG$85)/1000</f>
        <v>0</v>
      </c>
      <c r="AE4" s="571">
        <f>(LOOKUP('Calculatie sheet'!$AG$2,'Objectenoverzicht aantallen'!$A:$A,'Objectenoverzicht aantallen'!X:X)*'Calculatie sheet'!$AG$85)/1000</f>
        <v>0</v>
      </c>
      <c r="AF4" s="571">
        <f>(LOOKUP('Calculatie sheet'!$AG$2,'Objectenoverzicht aantallen'!$A:$A,'Objectenoverzicht aantallen'!AA:AA)*'Calculatie sheet'!$AG$85)/1000</f>
        <v>0</v>
      </c>
      <c r="AG4" s="571">
        <f>(LOOKUP('Calculatie sheet'!$AG$2,'Objectenoverzicht aantallen'!$A:$A,'Objectenoverzicht aantallen'!Z:Z)*'Calculatie sheet'!$AG$85)/1000</f>
        <v>0</v>
      </c>
      <c r="AH4" s="571">
        <f>(LOOKUP('Calculatie sheet'!$AG$2,'Objectenoverzicht aantallen'!$A:$A,'Objectenoverzicht aantallen'!AA:AA)*'Calculatie sheet'!$AG$85)/1000</f>
        <v>0</v>
      </c>
    </row>
    <row r="5" spans="1:34" x14ac:dyDescent="0.2">
      <c r="B5" s="577" t="s">
        <v>673</v>
      </c>
      <c r="C5" s="45">
        <f>'Calculatie sheet'!AG86</f>
        <v>-53098.151000000005</v>
      </c>
      <c r="E5" s="577" t="s">
        <v>673</v>
      </c>
      <c r="H5" s="572">
        <f>C5*'Calculatie sheet'!$AG$7</f>
        <v>0</v>
      </c>
      <c r="J5" s="577" t="s">
        <v>673</v>
      </c>
      <c r="K5" s="571">
        <f>(LOOKUP('Calculatie sheet'!$AG$2,'Objectenoverzicht aantallen'!$A:$A,'Objectenoverzicht aantallen'!$C:$C)*'Calculatie sheet'!$AG86+LOOKUP('Calculatie sheet'!$AG$2,'Objectenoverzicht aantallen'!$A:$A,'Objectenoverzicht aantallen'!E:E)*'Calculatie sheet'!$AG86)/1000</f>
        <v>0</v>
      </c>
      <c r="L5" s="571">
        <f>(LOOKUP('Calculatie sheet'!$AG$2,'Objectenoverzicht aantallen'!$A:$A,'Objectenoverzicht aantallen'!$C:$C)*'Calculatie sheet'!$AG86+LOOKUP('Calculatie sheet'!$E$2,'Objectenoverzicht aantallen'!$A:$A,'Objectenoverzicht aantallen'!E:E)*'Calculatie sheet'!$AG86+LOOKUP('Calculatie sheet'!$E$2,'Objectenoverzicht aantallen'!$A:$A,'Objectenoverzicht aantallen'!F:F)*'Calculatie sheet'!$AG86)/1000</f>
        <v>0</v>
      </c>
      <c r="M5" s="571">
        <f>(LOOKUP('Calculatie sheet'!$AG$2,'Objectenoverzicht aantallen'!$A:$A,'Objectenoverzicht aantallen'!$C:$C)*'Calculatie sheet'!$AG86+LOOKUP('Calculatie sheet'!$E$2,'Objectenoverzicht aantallen'!$A:$A,'Objectenoverzicht aantallen'!E:E)*'Calculatie sheet'!$AG86+LOOKUP('Calculatie sheet'!$E$2,'Objectenoverzicht aantallen'!$A:$A,'Objectenoverzicht aantallen'!F:F)*'Calculatie sheet'!$AG86+LOOKUP('Calculatie sheet'!$E$2,'Objectenoverzicht aantallen'!$A:$A,'Objectenoverzicht aantallen'!G:G)*'Calculatie sheet'!$AG86)/1000</f>
        <v>0</v>
      </c>
      <c r="N5" s="571">
        <f>(LOOKUP('Calculatie sheet'!$AG$2,'Objectenoverzicht aantallen'!$A:$A,'Objectenoverzicht aantallen'!$C:$C)*'Calculatie sheet'!$AG86+LOOKUP('Calculatie sheet'!$E$2,'Objectenoverzicht aantallen'!$A:$A,'Objectenoverzicht aantallen'!E:E)*'Calculatie sheet'!$AG86+LOOKUP('Calculatie sheet'!$E$2,'Objectenoverzicht aantallen'!$A:$A,'Objectenoverzicht aantallen'!F:F)*'Calculatie sheet'!$AG86+LOOKUP('Calculatie sheet'!$E$2,'Objectenoverzicht aantallen'!$A:$A,'Objectenoverzicht aantallen'!G:G)*'Calculatie sheet'!$AG86+LOOKUP('Calculatie sheet'!$E$2,'Objectenoverzicht aantallen'!$A:$A,'Objectenoverzicht aantallen'!H:H)*'Calculatie sheet'!$AG86)/1000</f>
        <v>0</v>
      </c>
      <c r="O5" s="571">
        <f>(LOOKUP('Calculatie sheet'!$AG$2,'Objectenoverzicht aantallen'!$A:$A,'Objectenoverzicht aantallen'!$C:$C)*'Calculatie sheet'!$AG86+LOOKUP('Calculatie sheet'!$E$2,'Objectenoverzicht aantallen'!$A:$A,'Objectenoverzicht aantallen'!E:E)*'Calculatie sheet'!$AG86+LOOKUP('Calculatie sheet'!$E$2,'Objectenoverzicht aantallen'!$A:$A,'Objectenoverzicht aantallen'!F:F)*'Calculatie sheet'!$AG86+LOOKUP('Calculatie sheet'!$E$2,'Objectenoverzicht aantallen'!$A:$A,'Objectenoverzicht aantallen'!G:G)*'Calculatie sheet'!$AG86+LOOKUP('Calculatie sheet'!$E$2,'Objectenoverzicht aantallen'!$A:$A,'Objectenoverzicht aantallen'!H:H)*'Calculatie sheet'!$AG86+LOOKUP('Calculatie sheet'!$E$2,'Objectenoverzicht aantallen'!$A:$A,'Objectenoverzicht aantallen'!I:I)*'Calculatie sheet'!$AG86)/1000</f>
        <v>0</v>
      </c>
      <c r="P5" s="571">
        <f>(LOOKUP('Calculatie sheet'!$AG$2,'Objectenoverzicht aantallen'!$A:$A,'Objectenoverzicht aantallen'!$C:$C)*'Calculatie sheet'!$AG86+LOOKUP('Calculatie sheet'!$E$2,'Objectenoverzicht aantallen'!$A:$A,'Objectenoverzicht aantallen'!E:E)*'Calculatie sheet'!$AG86+LOOKUP('Calculatie sheet'!$E$2,'Objectenoverzicht aantallen'!$A:$A,'Objectenoverzicht aantallen'!F:F)*'Calculatie sheet'!$AG86+LOOKUP('Calculatie sheet'!$E$2,'Objectenoverzicht aantallen'!$A:$A,'Objectenoverzicht aantallen'!G:G)*'Calculatie sheet'!$AG86+LOOKUP('Calculatie sheet'!$E$2,'Objectenoverzicht aantallen'!$A:$A,'Objectenoverzicht aantallen'!H:H)*'Calculatie sheet'!$AG86+LOOKUP('Calculatie sheet'!$E$2,'Objectenoverzicht aantallen'!$A:$A,'Objectenoverzicht aantallen'!I:I)*'Calculatie sheet'!$AG86+LOOKUP('Calculatie sheet'!$E$2,'Objectenoverzicht aantallen'!$A:$A,'Objectenoverzicht aantallen'!J:J)*'Calculatie sheet'!$AG86)/1000</f>
        <v>0</v>
      </c>
      <c r="Q5" s="571">
        <f>(LOOKUP('Calculatie sheet'!$AG$2,'Objectenoverzicht aantallen'!$A:$A,'Objectenoverzicht aantallen'!$C:$C)*'Calculatie sheet'!$AG86+LOOKUP('Calculatie sheet'!$E$2,'Objectenoverzicht aantallen'!$A:$A,'Objectenoverzicht aantallen'!E:E)*'Calculatie sheet'!$AG86+LOOKUP('Calculatie sheet'!$E$2,'Objectenoverzicht aantallen'!$A:$A,'Objectenoverzicht aantallen'!F:F)*'Calculatie sheet'!$AG86+LOOKUP('Calculatie sheet'!$E$2,'Objectenoverzicht aantallen'!$A:$A,'Objectenoverzicht aantallen'!G:G)*'Calculatie sheet'!$AG86+LOOKUP('Calculatie sheet'!$E$2,'Objectenoverzicht aantallen'!$A:$A,'Objectenoverzicht aantallen'!H:H)*'Calculatie sheet'!$AG86+LOOKUP('Calculatie sheet'!$E$2,'Objectenoverzicht aantallen'!$A:$A,'Objectenoverzicht aantallen'!I:I)*'Calculatie sheet'!$AG86+LOOKUP('Calculatie sheet'!$E$2,'Objectenoverzicht aantallen'!$A:$A,'Objectenoverzicht aantallen'!J:J)*'Calculatie sheet'!$AG86+LOOKUP('Calculatie sheet'!$E$2,'Objectenoverzicht aantallen'!$A:$A,'Objectenoverzicht aantallen'!K:K)*'Calculatie sheet'!$AG86)/1000</f>
        <v>0</v>
      </c>
      <c r="R5" s="571">
        <f>(LOOKUP('Calculatie sheet'!$AG$2,'Objectenoverzicht aantallen'!$A:$A,'Objectenoverzicht aantallen'!$C:$C)*'Calculatie sheet'!$AG86+LOOKUP('Calculatie sheet'!$E$2,'Objectenoverzicht aantallen'!$A:$A,'Objectenoverzicht aantallen'!E:E)*'Calculatie sheet'!$AG86+LOOKUP('Calculatie sheet'!$E$2,'Objectenoverzicht aantallen'!$A:$A,'Objectenoverzicht aantallen'!F:F)*'Calculatie sheet'!$AG86+LOOKUP('Calculatie sheet'!$E$2,'Objectenoverzicht aantallen'!$A:$A,'Objectenoverzicht aantallen'!G:G)*'Calculatie sheet'!$AG86+LOOKUP('Calculatie sheet'!$E$2,'Objectenoverzicht aantallen'!$A:$A,'Objectenoverzicht aantallen'!H:H)*'Calculatie sheet'!$AG86+LOOKUP('Calculatie sheet'!$E$2,'Objectenoverzicht aantallen'!$A:$A,'Objectenoverzicht aantallen'!I:I)*'Calculatie sheet'!$AG86+LOOKUP('Calculatie sheet'!$E$2,'Objectenoverzicht aantallen'!$A:$A,'Objectenoverzicht aantallen'!J:J)*'Calculatie sheet'!$AG86+LOOKUP('Calculatie sheet'!$E$2,'Objectenoverzicht aantallen'!$A:$A,'Objectenoverzicht aantallen'!K:K)*'Calculatie sheet'!$AG86+LOOKUP('Calculatie sheet'!$E$2,'Objectenoverzicht aantallen'!$A:$A,'Objectenoverzicht aantallen'!L:L)*'Calculatie sheet'!$AG86)/1000</f>
        <v>0</v>
      </c>
      <c r="S5" s="571">
        <f>(LOOKUP('Calculatie sheet'!$AG$2,'Objectenoverzicht aantallen'!$A:$A,'Objectenoverzicht aantallen'!$C:$C)*'Calculatie sheet'!$AG86+LOOKUP('Calculatie sheet'!$E$2,'Objectenoverzicht aantallen'!$A:$A,'Objectenoverzicht aantallen'!E:E)*'Calculatie sheet'!$AG86+LOOKUP('Calculatie sheet'!$E$2,'Objectenoverzicht aantallen'!$A:$A,'Objectenoverzicht aantallen'!F:F)*'Calculatie sheet'!$AG86+LOOKUP('Calculatie sheet'!$E$2,'Objectenoverzicht aantallen'!$A:$A,'Objectenoverzicht aantallen'!G:G)*'Calculatie sheet'!$AG86+LOOKUP('Calculatie sheet'!$E$2,'Objectenoverzicht aantallen'!$A:$A,'Objectenoverzicht aantallen'!H:H)*'Calculatie sheet'!$AG86+LOOKUP('Calculatie sheet'!$E$2,'Objectenoverzicht aantallen'!$A:$A,'Objectenoverzicht aantallen'!I:I)*'Calculatie sheet'!$AG86+LOOKUP('Calculatie sheet'!$E$2,'Objectenoverzicht aantallen'!$A:$A,'Objectenoverzicht aantallen'!J:J)*'Calculatie sheet'!$AG86+LOOKUP('Calculatie sheet'!$E$2,'Objectenoverzicht aantallen'!$A:$A,'Objectenoverzicht aantallen'!K:K)*'Calculatie sheet'!$AG86+LOOKUP('Calculatie sheet'!$E$2,'Objectenoverzicht aantallen'!$A:$A,'Objectenoverzicht aantallen'!L:L)*'Calculatie sheet'!$AG86+LOOKUP('Calculatie sheet'!$E$2,'Objectenoverzicht aantallen'!$A:$A,'Objectenoverzicht aantallen'!M:M)*'Calculatie sheet'!$AG86)/1000</f>
        <v>0</v>
      </c>
      <c r="T5" s="571">
        <f>(LOOKUP('Calculatie sheet'!$AG$2,'Objectenoverzicht aantallen'!$A:$A,'Objectenoverzicht aantallen'!$C:$C)*'Calculatie sheet'!$AG86+LOOKUP('Calculatie sheet'!$E$2,'Objectenoverzicht aantallen'!$A:$A,'Objectenoverzicht aantallen'!E:E)*'Calculatie sheet'!$AG86+LOOKUP('Calculatie sheet'!$E$2,'Objectenoverzicht aantallen'!$A:$A,'Objectenoverzicht aantallen'!F:F)*'Calculatie sheet'!$AG86+LOOKUP('Calculatie sheet'!$E$2,'Objectenoverzicht aantallen'!$A:$A,'Objectenoverzicht aantallen'!G:G)*'Calculatie sheet'!$AG86+LOOKUP('Calculatie sheet'!$E$2,'Objectenoverzicht aantallen'!$A:$A,'Objectenoverzicht aantallen'!H:H)*'Calculatie sheet'!$AG86+LOOKUP('Calculatie sheet'!$E$2,'Objectenoverzicht aantallen'!$A:$A,'Objectenoverzicht aantallen'!I:I)*'Calculatie sheet'!$AG86+LOOKUP('Calculatie sheet'!$E$2,'Objectenoverzicht aantallen'!$A:$A,'Objectenoverzicht aantallen'!J:J)*'Calculatie sheet'!$AG86+LOOKUP('Calculatie sheet'!$E$2,'Objectenoverzicht aantallen'!$A:$A,'Objectenoverzicht aantallen'!K:K)*'Calculatie sheet'!$AG86+LOOKUP('Calculatie sheet'!$E$2,'Objectenoverzicht aantallen'!$A:$A,'Objectenoverzicht aantallen'!L:L)*'Calculatie sheet'!$AG86+LOOKUP('Calculatie sheet'!$E$2,'Objectenoverzicht aantallen'!$A:$A,'Objectenoverzicht aantallen'!M:M)*'Calculatie sheet'!$AG86+LOOKUP('Calculatie sheet'!$E$2,'Objectenoverzicht aantallen'!$A:$A,'Objectenoverzicht aantallen'!N:N)*'Calculatie sheet'!$AG86)/1000</f>
        <v>0</v>
      </c>
      <c r="U5" s="571">
        <f>(LOOKUP('Calculatie sheet'!$AG$2,'Objectenoverzicht aantallen'!$A:$A,'Objectenoverzicht aantallen'!$C:$C)*'Calculatie sheet'!$AG86+LOOKUP('Calculatie sheet'!$E$2,'Objectenoverzicht aantallen'!$A:$A,'Objectenoverzicht aantallen'!E:E)*'Calculatie sheet'!$AG86+LOOKUP('Calculatie sheet'!$E$2,'Objectenoverzicht aantallen'!$A:$A,'Objectenoverzicht aantallen'!F:F)*'Calculatie sheet'!$AG86+LOOKUP('Calculatie sheet'!$E$2,'Objectenoverzicht aantallen'!$A:$A,'Objectenoverzicht aantallen'!G:G)*'Calculatie sheet'!$AG86+LOOKUP('Calculatie sheet'!$E$2,'Objectenoverzicht aantallen'!$A:$A,'Objectenoverzicht aantallen'!H:H)*'Calculatie sheet'!$AG86+LOOKUP('Calculatie sheet'!$E$2,'Objectenoverzicht aantallen'!$A:$A,'Objectenoverzicht aantallen'!I:I)*'Calculatie sheet'!$AG86+LOOKUP('Calculatie sheet'!$E$2,'Objectenoverzicht aantallen'!$A:$A,'Objectenoverzicht aantallen'!J:J)*'Calculatie sheet'!$AG86+LOOKUP('Calculatie sheet'!$E$2,'Objectenoverzicht aantallen'!$A:$A,'Objectenoverzicht aantallen'!K:K)*'Calculatie sheet'!$AG86+LOOKUP('Calculatie sheet'!$E$2,'Objectenoverzicht aantallen'!$A:$A,'Objectenoverzicht aantallen'!L:L)*'Calculatie sheet'!$AG86+LOOKUP('Calculatie sheet'!$E$2,'Objectenoverzicht aantallen'!$A:$A,'Objectenoverzicht aantallen'!M:M)*'Calculatie sheet'!$AG86+LOOKUP('Calculatie sheet'!$E$2,'Objectenoverzicht aantallen'!$A:$A,'Objectenoverzicht aantallen'!N:N)*'Calculatie sheet'!$AG86+LOOKUP('Calculatie sheet'!$E$2,'Objectenoverzicht aantallen'!$A:$A,'Objectenoverzicht aantallen'!O:O)*'Calculatie sheet'!$AG86)/1000</f>
        <v>0</v>
      </c>
      <c r="W5" s="577" t="s">
        <v>673</v>
      </c>
      <c r="X5" s="571">
        <f>(LOOKUP('Calculatie sheet'!$AG$2,'Objectenoverzicht aantallen'!$A:$A,'Objectenoverzicht aantallen'!Q:Q)*'Calculatie sheet'!$AG$86)/1000</f>
        <v>0</v>
      </c>
      <c r="Y5" s="571">
        <f>(LOOKUP('Calculatie sheet'!$AG$2,'Objectenoverzicht aantallen'!$A:$A,'Objectenoverzicht aantallen'!R:R)*'Calculatie sheet'!$AG$86)/1000</f>
        <v>0</v>
      </c>
      <c r="Z5" s="571">
        <f>(LOOKUP('Calculatie sheet'!$AG$2,'Objectenoverzicht aantallen'!$A:$A,'Objectenoverzicht aantallen'!S:S)*'Calculatie sheet'!$AG$86)/1000</f>
        <v>0</v>
      </c>
      <c r="AA5" s="571">
        <f>(LOOKUP('Calculatie sheet'!$AG$2,'Objectenoverzicht aantallen'!$A:$A,'Objectenoverzicht aantallen'!T:T)*'Calculatie sheet'!$AG$86)/1000</f>
        <v>0</v>
      </c>
      <c r="AB5" s="571">
        <f>(LOOKUP('Calculatie sheet'!$AG$2,'Objectenoverzicht aantallen'!$A:$A,'Objectenoverzicht aantallen'!U:U)*'Calculatie sheet'!$AG$86)/1000</f>
        <v>0</v>
      </c>
      <c r="AC5" s="571">
        <f>(LOOKUP('Calculatie sheet'!$AG$2,'Objectenoverzicht aantallen'!$A:$A,'Objectenoverzicht aantallen'!V:V)*'Calculatie sheet'!$AG$86)/1000</f>
        <v>0</v>
      </c>
      <c r="AD5" s="571">
        <f>(LOOKUP('Calculatie sheet'!$AG$2,'Objectenoverzicht aantallen'!$A:$A,'Objectenoverzicht aantallen'!W:W)*'Calculatie sheet'!$AG$86)/1000</f>
        <v>0</v>
      </c>
      <c r="AE5" s="571">
        <f>(LOOKUP('Calculatie sheet'!$AG$2,'Objectenoverzicht aantallen'!$A:$A,'Objectenoverzicht aantallen'!X:X)*'Calculatie sheet'!$AG$86)/1000</f>
        <v>0</v>
      </c>
      <c r="AF5" s="571">
        <f>(LOOKUP('Calculatie sheet'!$AG$2,'Objectenoverzicht aantallen'!$A:$A,'Objectenoverzicht aantallen'!AA:AA)*'Calculatie sheet'!$AG$86)/1000</f>
        <v>0</v>
      </c>
      <c r="AG5" s="571">
        <f>(LOOKUP('Calculatie sheet'!$AG$2,'Objectenoverzicht aantallen'!$A:$A,'Objectenoverzicht aantallen'!Z:Z)*'Calculatie sheet'!$AG$86)/1000</f>
        <v>0</v>
      </c>
      <c r="AH5" s="571">
        <f>(LOOKUP('Calculatie sheet'!$AG$2,'Objectenoverzicht aantallen'!$A:$A,'Objectenoverzicht aantallen'!AA:AA)*'Calculatie sheet'!$AG$86)/1000</f>
        <v>0</v>
      </c>
    </row>
  </sheetData>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288A7-0436-3747-9EF2-C70C1EAA1B36}">
  <dimension ref="A1:AH5"/>
  <sheetViews>
    <sheetView topLeftCell="D1" workbookViewId="0">
      <selection activeCell="W2" sqref="W2:W5"/>
    </sheetView>
  </sheetViews>
  <sheetFormatPr baseColWidth="10" defaultRowHeight="16" x14ac:dyDescent="0.2"/>
  <sheetData>
    <row r="1" spans="1:34" x14ac:dyDescent="0.2">
      <c r="A1" s="149" t="str">
        <f>'Calculatie sheet'!AH3</f>
        <v>Stuw</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sheet'!AH83</f>
        <v>1598.1203999999998</v>
      </c>
      <c r="E2" s="758" t="s">
        <v>965</v>
      </c>
      <c r="H2" s="572">
        <f>C2*'Calculatie sheet'!$AH$7</f>
        <v>0</v>
      </c>
      <c r="J2" s="758" t="s">
        <v>965</v>
      </c>
      <c r="K2" s="571">
        <f>(LOOKUP('Calculatie sheet'!$AH$2,'Objectenoverzicht aantallen'!$A:$A,'Objectenoverzicht aantallen'!$C:$C)*'Calculatie sheet'!$AH83+LOOKUP('Calculatie sheet'!$E$2,'Objectenoverzicht aantallen'!$A:$A,'Objectenoverzicht aantallen'!E:E)*'Calculatie sheet'!$AH83)/1000</f>
        <v>0</v>
      </c>
      <c r="L2" s="571">
        <f>(LOOKUP('Calculatie sheet'!$AH$2,'Objectenoverzicht aantallen'!$A:$A,'Objectenoverzicht aantallen'!$C:$C)*'Calculatie sheet'!$AH83+LOOKUP('Calculatie sheet'!$E$2,'Objectenoverzicht aantallen'!$A:$A,'Objectenoverzicht aantallen'!E:E)*'Calculatie sheet'!$AH83+LOOKUP('Calculatie sheet'!$E$2,'Objectenoverzicht aantallen'!$A:$A,'Objectenoverzicht aantallen'!F:F)*'Calculatie sheet'!$AH83)/1000</f>
        <v>0</v>
      </c>
      <c r="M2" s="571">
        <f>(LOOKUP('Calculatie sheet'!$AH$2,'Objectenoverzicht aantallen'!$A:$A,'Objectenoverzicht aantallen'!$C:$C)*'Calculatie sheet'!$AH83+LOOKUP('Calculatie sheet'!$E$2,'Objectenoverzicht aantallen'!$A:$A,'Objectenoverzicht aantallen'!E:E)*'Calculatie sheet'!$AH83+LOOKUP('Calculatie sheet'!$E$2,'Objectenoverzicht aantallen'!$A:$A,'Objectenoverzicht aantallen'!F:F)*'Calculatie sheet'!$AH83+LOOKUP('Calculatie sheet'!$E$2,'Objectenoverzicht aantallen'!$A:$A,'Objectenoverzicht aantallen'!G:G)*'Calculatie sheet'!$AH83)/1000</f>
        <v>0</v>
      </c>
      <c r="N2" s="571">
        <f>(LOOKUP('Calculatie sheet'!$AH$2,'Objectenoverzicht aantallen'!$A:$A,'Objectenoverzicht aantallen'!$C:$C)*'Calculatie sheet'!$AH83+LOOKUP('Calculatie sheet'!$E$2,'Objectenoverzicht aantallen'!$A:$A,'Objectenoverzicht aantallen'!E:E)*'Calculatie sheet'!$AH83+LOOKUP('Calculatie sheet'!$E$2,'Objectenoverzicht aantallen'!$A:$A,'Objectenoverzicht aantallen'!F:F)*'Calculatie sheet'!$AH83+LOOKUP('Calculatie sheet'!$E$2,'Objectenoverzicht aantallen'!$A:$A,'Objectenoverzicht aantallen'!G:G)*'Calculatie sheet'!$AH83+LOOKUP('Calculatie sheet'!$E$2,'Objectenoverzicht aantallen'!$A:$A,'Objectenoverzicht aantallen'!H:H)*'Calculatie sheet'!$AH83)/1000</f>
        <v>0</v>
      </c>
      <c r="O2" s="571">
        <f>(LOOKUP('Calculatie sheet'!$AH$2,'Objectenoverzicht aantallen'!$A:$A,'Objectenoverzicht aantallen'!$C:$C)*'Calculatie sheet'!$AH83+LOOKUP('Calculatie sheet'!$E$2,'Objectenoverzicht aantallen'!$A:$A,'Objectenoverzicht aantallen'!E:E)*'Calculatie sheet'!$AH83+LOOKUP('Calculatie sheet'!$E$2,'Objectenoverzicht aantallen'!$A:$A,'Objectenoverzicht aantallen'!F:F)*'Calculatie sheet'!$AH83+LOOKUP('Calculatie sheet'!$E$2,'Objectenoverzicht aantallen'!$A:$A,'Objectenoverzicht aantallen'!G:G)*'Calculatie sheet'!$AH83+LOOKUP('Calculatie sheet'!$E$2,'Objectenoverzicht aantallen'!$A:$A,'Objectenoverzicht aantallen'!H:H)*'Calculatie sheet'!$AH83+LOOKUP('Calculatie sheet'!$E$2,'Objectenoverzicht aantallen'!$A:$A,'Objectenoverzicht aantallen'!I:I)*'Calculatie sheet'!$AH83)/1000</f>
        <v>0</v>
      </c>
      <c r="P2" s="571">
        <f>(LOOKUP('Calculatie sheet'!$AH$2,'Objectenoverzicht aantallen'!$A:$A,'Objectenoverzicht aantallen'!$C:$C)*'Calculatie sheet'!$AH83+LOOKUP('Calculatie sheet'!$E$2,'Objectenoverzicht aantallen'!$A:$A,'Objectenoverzicht aantallen'!E:E)*'Calculatie sheet'!$AH83+LOOKUP('Calculatie sheet'!$E$2,'Objectenoverzicht aantallen'!$A:$A,'Objectenoverzicht aantallen'!F:F)*'Calculatie sheet'!$AH83+LOOKUP('Calculatie sheet'!$E$2,'Objectenoverzicht aantallen'!$A:$A,'Objectenoverzicht aantallen'!G:G)*'Calculatie sheet'!$AH83+LOOKUP('Calculatie sheet'!$E$2,'Objectenoverzicht aantallen'!$A:$A,'Objectenoverzicht aantallen'!H:H)*'Calculatie sheet'!$AH83+LOOKUP('Calculatie sheet'!$E$2,'Objectenoverzicht aantallen'!$A:$A,'Objectenoverzicht aantallen'!I:I)*'Calculatie sheet'!$AH83+LOOKUP('Calculatie sheet'!$E$2,'Objectenoverzicht aantallen'!$A:$A,'Objectenoverzicht aantallen'!J:J)*'Calculatie sheet'!$AH83)/1000</f>
        <v>0</v>
      </c>
      <c r="Q2" s="571">
        <f>(LOOKUP('Calculatie sheet'!$AH$2,'Objectenoverzicht aantallen'!$A:$A,'Objectenoverzicht aantallen'!$C:$C)*'Calculatie sheet'!$AH83+LOOKUP('Calculatie sheet'!$E$2,'Objectenoverzicht aantallen'!$A:$A,'Objectenoverzicht aantallen'!E:E)*'Calculatie sheet'!$AH83+LOOKUP('Calculatie sheet'!$E$2,'Objectenoverzicht aantallen'!$A:$A,'Objectenoverzicht aantallen'!F:F)*'Calculatie sheet'!$AH83+LOOKUP('Calculatie sheet'!$E$2,'Objectenoverzicht aantallen'!$A:$A,'Objectenoverzicht aantallen'!G:G)*'Calculatie sheet'!$AH83+LOOKUP('Calculatie sheet'!$E$2,'Objectenoverzicht aantallen'!$A:$A,'Objectenoverzicht aantallen'!H:H)*'Calculatie sheet'!$AH83+LOOKUP('Calculatie sheet'!$E$2,'Objectenoverzicht aantallen'!$A:$A,'Objectenoverzicht aantallen'!I:I)*'Calculatie sheet'!$AH83+LOOKUP('Calculatie sheet'!$E$2,'Objectenoverzicht aantallen'!$A:$A,'Objectenoverzicht aantallen'!J:J)*'Calculatie sheet'!$AH83+LOOKUP('Calculatie sheet'!$E$2,'Objectenoverzicht aantallen'!$A:$A,'Objectenoverzicht aantallen'!K:K)*'Calculatie sheet'!$AH83)/1000</f>
        <v>0</v>
      </c>
      <c r="R2" s="571">
        <f>(LOOKUP('Calculatie sheet'!$AH$2,'Objectenoverzicht aantallen'!$A:$A,'Objectenoverzicht aantallen'!$C:$C)*'Calculatie sheet'!$AH83+LOOKUP('Calculatie sheet'!$E$2,'Objectenoverzicht aantallen'!$A:$A,'Objectenoverzicht aantallen'!E:E)*'Calculatie sheet'!$AH83+LOOKUP('Calculatie sheet'!$E$2,'Objectenoverzicht aantallen'!$A:$A,'Objectenoverzicht aantallen'!F:F)*'Calculatie sheet'!$AH83+LOOKUP('Calculatie sheet'!$E$2,'Objectenoverzicht aantallen'!$A:$A,'Objectenoverzicht aantallen'!G:G)*'Calculatie sheet'!$AH83+LOOKUP('Calculatie sheet'!$E$2,'Objectenoverzicht aantallen'!$A:$A,'Objectenoverzicht aantallen'!H:H)*'Calculatie sheet'!$AH83+LOOKUP('Calculatie sheet'!$E$2,'Objectenoverzicht aantallen'!$A:$A,'Objectenoverzicht aantallen'!I:I)*'Calculatie sheet'!$AH83+LOOKUP('Calculatie sheet'!$E$2,'Objectenoverzicht aantallen'!$A:$A,'Objectenoverzicht aantallen'!J:J)*'Calculatie sheet'!$AH83+LOOKUP('Calculatie sheet'!$E$2,'Objectenoverzicht aantallen'!$A:$A,'Objectenoverzicht aantallen'!K:K)*'Calculatie sheet'!$AH83+LOOKUP('Calculatie sheet'!$E$2,'Objectenoverzicht aantallen'!$A:$A,'Objectenoverzicht aantallen'!L:L)*'Calculatie sheet'!$AH83)/1000</f>
        <v>0</v>
      </c>
      <c r="S2" s="571">
        <f>(LOOKUP('Calculatie sheet'!$AH$2,'Objectenoverzicht aantallen'!$A:$A,'Objectenoverzicht aantallen'!$C:$C)*'Calculatie sheet'!$AH83+LOOKUP('Calculatie sheet'!$E$2,'Objectenoverzicht aantallen'!$A:$A,'Objectenoverzicht aantallen'!E:E)*'Calculatie sheet'!$AH83+LOOKUP('Calculatie sheet'!$E$2,'Objectenoverzicht aantallen'!$A:$A,'Objectenoverzicht aantallen'!F:F)*'Calculatie sheet'!$AH83+LOOKUP('Calculatie sheet'!$E$2,'Objectenoverzicht aantallen'!$A:$A,'Objectenoverzicht aantallen'!G:G)*'Calculatie sheet'!$AH83+LOOKUP('Calculatie sheet'!$E$2,'Objectenoverzicht aantallen'!$A:$A,'Objectenoverzicht aantallen'!H:H)*'Calculatie sheet'!$AH83+LOOKUP('Calculatie sheet'!$E$2,'Objectenoverzicht aantallen'!$A:$A,'Objectenoverzicht aantallen'!I:I)*'Calculatie sheet'!$AH83+LOOKUP('Calculatie sheet'!$E$2,'Objectenoverzicht aantallen'!$A:$A,'Objectenoverzicht aantallen'!J:J)*'Calculatie sheet'!$AH83+LOOKUP('Calculatie sheet'!$E$2,'Objectenoverzicht aantallen'!$A:$A,'Objectenoverzicht aantallen'!K:K)*'Calculatie sheet'!$AH83+LOOKUP('Calculatie sheet'!$E$2,'Objectenoverzicht aantallen'!$A:$A,'Objectenoverzicht aantallen'!L:L)*'Calculatie sheet'!$AH83+LOOKUP('Calculatie sheet'!$E$2,'Objectenoverzicht aantallen'!$A:$A,'Objectenoverzicht aantallen'!M:M)*'Calculatie sheet'!$AH83)/1000</f>
        <v>0</v>
      </c>
      <c r="T2" s="571">
        <f>(LOOKUP('Calculatie sheet'!$AH$2,'Objectenoverzicht aantallen'!$A:$A,'Objectenoverzicht aantallen'!$C:$C)*'Calculatie sheet'!$AH83+LOOKUP('Calculatie sheet'!$E$2,'Objectenoverzicht aantallen'!$A:$A,'Objectenoverzicht aantallen'!E:E)*'Calculatie sheet'!$AH83+LOOKUP('Calculatie sheet'!$E$2,'Objectenoverzicht aantallen'!$A:$A,'Objectenoverzicht aantallen'!F:F)*'Calculatie sheet'!$AH83+LOOKUP('Calculatie sheet'!$E$2,'Objectenoverzicht aantallen'!$A:$A,'Objectenoverzicht aantallen'!G:G)*'Calculatie sheet'!$AH83+LOOKUP('Calculatie sheet'!$E$2,'Objectenoverzicht aantallen'!$A:$A,'Objectenoverzicht aantallen'!H:H)*'Calculatie sheet'!$AH83+LOOKUP('Calculatie sheet'!$E$2,'Objectenoverzicht aantallen'!$A:$A,'Objectenoverzicht aantallen'!I:I)*'Calculatie sheet'!$AH83+LOOKUP('Calculatie sheet'!$E$2,'Objectenoverzicht aantallen'!$A:$A,'Objectenoverzicht aantallen'!J:J)*'Calculatie sheet'!$AH83+LOOKUP('Calculatie sheet'!$E$2,'Objectenoverzicht aantallen'!$A:$A,'Objectenoverzicht aantallen'!K:K)*'Calculatie sheet'!$AH83+LOOKUP('Calculatie sheet'!$E$2,'Objectenoverzicht aantallen'!$A:$A,'Objectenoverzicht aantallen'!L:L)*'Calculatie sheet'!$AH83+LOOKUP('Calculatie sheet'!$E$2,'Objectenoverzicht aantallen'!$A:$A,'Objectenoverzicht aantallen'!M:M)*'Calculatie sheet'!$AH83+LOOKUP('Calculatie sheet'!$E$2,'Objectenoverzicht aantallen'!$A:$A,'Objectenoverzicht aantallen'!N:N)*'Calculatie sheet'!$AH83)/1000</f>
        <v>0</v>
      </c>
      <c r="U2" s="571">
        <f>(LOOKUP('Calculatie sheet'!$AH$2,'Objectenoverzicht aantallen'!$A:$A,'Objectenoverzicht aantallen'!$C:$C)*'Calculatie sheet'!$AH83+LOOKUP('Calculatie sheet'!$E$2,'Objectenoverzicht aantallen'!$A:$A,'Objectenoverzicht aantallen'!E:E)*'Calculatie sheet'!$AH83+LOOKUP('Calculatie sheet'!$E$2,'Objectenoverzicht aantallen'!$A:$A,'Objectenoverzicht aantallen'!F:F)*'Calculatie sheet'!$AH83+LOOKUP('Calculatie sheet'!$E$2,'Objectenoverzicht aantallen'!$A:$A,'Objectenoverzicht aantallen'!G:G)*'Calculatie sheet'!$AH83+LOOKUP('Calculatie sheet'!$E$2,'Objectenoverzicht aantallen'!$A:$A,'Objectenoverzicht aantallen'!H:H)*'Calculatie sheet'!$AH83+LOOKUP('Calculatie sheet'!$E$2,'Objectenoverzicht aantallen'!$A:$A,'Objectenoverzicht aantallen'!I:I)*'Calculatie sheet'!$AH83+LOOKUP('Calculatie sheet'!$E$2,'Objectenoverzicht aantallen'!$A:$A,'Objectenoverzicht aantallen'!J:J)*'Calculatie sheet'!$AH83+LOOKUP('Calculatie sheet'!$E$2,'Objectenoverzicht aantallen'!$A:$A,'Objectenoverzicht aantallen'!K:K)*'Calculatie sheet'!$AH83+LOOKUP('Calculatie sheet'!$E$2,'Objectenoverzicht aantallen'!$A:$A,'Objectenoverzicht aantallen'!L:L)*'Calculatie sheet'!$AH83+LOOKUP('Calculatie sheet'!$E$2,'Objectenoverzicht aantallen'!$A:$A,'Objectenoverzicht aantallen'!M:M)*'Calculatie sheet'!$AH83+LOOKUP('Calculatie sheet'!$E$2,'Objectenoverzicht aantallen'!$A:$A,'Objectenoverzicht aantallen'!N:N)*'Calculatie sheet'!$AH83+LOOKUP('Calculatie sheet'!$E$2,'Objectenoverzicht aantallen'!$A:$A,'Objectenoverzicht aantallen'!O:O)*'Calculatie sheet'!$AH83)/1000</f>
        <v>0</v>
      </c>
      <c r="W2" s="758" t="s">
        <v>965</v>
      </c>
      <c r="X2" s="571">
        <f>(LOOKUP('Calculatie sheet'!$AH$2,'Objectenoverzicht aantallen'!$A:$A,'Objectenoverzicht aantallen'!E:E)*'Calculatie sheet'!$AH$83)/1000</f>
        <v>0</v>
      </c>
      <c r="Y2" s="571">
        <f>(LOOKUP('Calculatie sheet'!$AH$2,'Objectenoverzicht aantallen'!$A:$A,'Objectenoverzicht aantallen'!F:F)*'Calculatie sheet'!$AH$83)/1000</f>
        <v>0</v>
      </c>
      <c r="Z2" s="571">
        <f>(LOOKUP('Calculatie sheet'!$AH$2,'Objectenoverzicht aantallen'!$A:$A,'Objectenoverzicht aantallen'!G:G)*'Calculatie sheet'!$AH$83)/1000</f>
        <v>0</v>
      </c>
      <c r="AA2" s="571">
        <f>(LOOKUP('Calculatie sheet'!$AH$2,'Objectenoverzicht aantallen'!$A:$A,'Objectenoverzicht aantallen'!H:H)*'Calculatie sheet'!$AH$83)/1000</f>
        <v>0</v>
      </c>
      <c r="AB2" s="571">
        <f>(LOOKUP('Calculatie sheet'!$AH$2,'Objectenoverzicht aantallen'!$A:$A,'Objectenoverzicht aantallen'!I:I)*'Calculatie sheet'!$AH$83)/1000</f>
        <v>0</v>
      </c>
      <c r="AC2" s="571">
        <f>(LOOKUP('Calculatie sheet'!$AH$2,'Objectenoverzicht aantallen'!$A:$A,'Objectenoverzicht aantallen'!J:J)*'Calculatie sheet'!$AH$83)/1000</f>
        <v>0</v>
      </c>
      <c r="AD2" s="571">
        <f>(LOOKUP('Calculatie sheet'!$AH$2,'Objectenoverzicht aantallen'!$A:$A,'Objectenoverzicht aantallen'!K:K)*'Calculatie sheet'!$AH$83)/1000</f>
        <v>0</v>
      </c>
      <c r="AE2" s="571">
        <f>(LOOKUP('Calculatie sheet'!$AH$2,'Objectenoverzicht aantallen'!$A:$A,'Objectenoverzicht aantallen'!L:L)*'Calculatie sheet'!$AH$83)/1000</f>
        <v>0</v>
      </c>
      <c r="AF2" s="571">
        <f>(LOOKUP('Calculatie sheet'!$AH$2,'Objectenoverzicht aantallen'!$A:$A,'Objectenoverzicht aantallen'!M:M)*'Calculatie sheet'!$AH$83)/1000</f>
        <v>0</v>
      </c>
      <c r="AG2" s="571">
        <f>(LOOKUP('Calculatie sheet'!$AH$2,'Objectenoverzicht aantallen'!$A:$A,'Objectenoverzicht aantallen'!N:N)*'Calculatie sheet'!$AH$83)/1000</f>
        <v>0</v>
      </c>
      <c r="AH2" s="571">
        <f>(LOOKUP('Calculatie sheet'!$AH$2,'Objectenoverzicht aantallen'!$A:$A,'Objectenoverzicht aantallen'!O:O)*'Calculatie sheet'!$AH$83)/1000</f>
        <v>0</v>
      </c>
    </row>
    <row r="3" spans="1:34" x14ac:dyDescent="0.2">
      <c r="A3" s="31"/>
      <c r="B3" s="759" t="s">
        <v>966</v>
      </c>
      <c r="C3" s="45">
        <f>'Calculatie sheet'!AH84</f>
        <v>84.111600000000067</v>
      </c>
      <c r="E3" s="759" t="s">
        <v>966</v>
      </c>
      <c r="G3" s="31"/>
      <c r="H3" s="572">
        <f>C3*'Calculatie sheet'!$AH$7</f>
        <v>0</v>
      </c>
      <c r="J3" s="759" t="s">
        <v>966</v>
      </c>
      <c r="K3" s="571">
        <f>(LOOKUP('Calculatie sheet'!$AH$2,'Objectenoverzicht aantallen'!$A:$A,'Objectenoverzicht aantallen'!$C:$C)*'Calculatie sheet'!$AH84+LOOKUP('Calculatie sheet'!$AH$2,'Objectenoverzicht aantallen'!$A:$A,'Objectenoverzicht aantallen'!E:E)*'Calculatie sheet'!$AH84)/1000</f>
        <v>0</v>
      </c>
      <c r="L3" s="571">
        <f>(LOOKUP('Calculatie sheet'!$AH$2,'Objectenoverzicht aantallen'!$A:$A,'Objectenoverzicht aantallen'!$C:$C)*'Calculatie sheet'!$AH84+LOOKUP('Calculatie sheet'!$E$2,'Objectenoverzicht aantallen'!$A:$A,'Objectenoverzicht aantallen'!E:E)*'Calculatie sheet'!$AH84+LOOKUP('Calculatie sheet'!$E$2,'Objectenoverzicht aantallen'!$A:$A,'Objectenoverzicht aantallen'!F:F)*'Calculatie sheet'!$AH84)/1000</f>
        <v>0</v>
      </c>
      <c r="M3" s="571">
        <f>(LOOKUP('Calculatie sheet'!$AH$2,'Objectenoverzicht aantallen'!$A:$A,'Objectenoverzicht aantallen'!$C:$C)*'Calculatie sheet'!$AH84+LOOKUP('Calculatie sheet'!$E$2,'Objectenoverzicht aantallen'!$A:$A,'Objectenoverzicht aantallen'!E:E)*'Calculatie sheet'!$AH84+LOOKUP('Calculatie sheet'!$E$2,'Objectenoverzicht aantallen'!$A:$A,'Objectenoverzicht aantallen'!F:F)*'Calculatie sheet'!$AH84+LOOKUP('Calculatie sheet'!$E$2,'Objectenoverzicht aantallen'!$A:$A,'Objectenoverzicht aantallen'!G:G)*'Calculatie sheet'!$AH84)/1000</f>
        <v>0</v>
      </c>
      <c r="N3" s="571">
        <f>(LOOKUP('Calculatie sheet'!$AH$2,'Objectenoverzicht aantallen'!$A:$A,'Objectenoverzicht aantallen'!$C:$C)*'Calculatie sheet'!$AH84+LOOKUP('Calculatie sheet'!$E$2,'Objectenoverzicht aantallen'!$A:$A,'Objectenoverzicht aantallen'!E:E)*'Calculatie sheet'!$AH84+LOOKUP('Calculatie sheet'!$E$2,'Objectenoverzicht aantallen'!$A:$A,'Objectenoverzicht aantallen'!F:F)*'Calculatie sheet'!$AH84+LOOKUP('Calculatie sheet'!$E$2,'Objectenoverzicht aantallen'!$A:$A,'Objectenoverzicht aantallen'!G:G)*'Calculatie sheet'!$AH84+LOOKUP('Calculatie sheet'!$E$2,'Objectenoverzicht aantallen'!$A:$A,'Objectenoverzicht aantallen'!H:H)*'Calculatie sheet'!$AH84)/1000</f>
        <v>0</v>
      </c>
      <c r="O3" s="571">
        <f>(LOOKUP('Calculatie sheet'!$AH$2,'Objectenoverzicht aantallen'!$A:$A,'Objectenoverzicht aantallen'!$C:$C)*'Calculatie sheet'!$AH84+LOOKUP('Calculatie sheet'!$E$2,'Objectenoverzicht aantallen'!$A:$A,'Objectenoverzicht aantallen'!E:E)*'Calculatie sheet'!$AH84+LOOKUP('Calculatie sheet'!$E$2,'Objectenoverzicht aantallen'!$A:$A,'Objectenoverzicht aantallen'!F:F)*'Calculatie sheet'!$AH84+LOOKUP('Calculatie sheet'!$E$2,'Objectenoverzicht aantallen'!$A:$A,'Objectenoverzicht aantallen'!G:G)*'Calculatie sheet'!$AH84+LOOKUP('Calculatie sheet'!$E$2,'Objectenoverzicht aantallen'!$A:$A,'Objectenoverzicht aantallen'!H:H)*'Calculatie sheet'!$AH84+LOOKUP('Calculatie sheet'!$E$2,'Objectenoverzicht aantallen'!$A:$A,'Objectenoverzicht aantallen'!I:I)*'Calculatie sheet'!$AH84)/1000</f>
        <v>0</v>
      </c>
      <c r="P3" s="571">
        <f>(LOOKUP('Calculatie sheet'!$AH$2,'Objectenoverzicht aantallen'!$A:$A,'Objectenoverzicht aantallen'!$C:$C)*'Calculatie sheet'!$AH84+LOOKUP('Calculatie sheet'!$E$2,'Objectenoverzicht aantallen'!$A:$A,'Objectenoverzicht aantallen'!E:E)*'Calculatie sheet'!$AH84+LOOKUP('Calculatie sheet'!$E$2,'Objectenoverzicht aantallen'!$A:$A,'Objectenoverzicht aantallen'!F:F)*'Calculatie sheet'!$AH84+LOOKUP('Calculatie sheet'!$E$2,'Objectenoverzicht aantallen'!$A:$A,'Objectenoverzicht aantallen'!G:G)*'Calculatie sheet'!$AH84+LOOKUP('Calculatie sheet'!$E$2,'Objectenoverzicht aantallen'!$A:$A,'Objectenoverzicht aantallen'!H:H)*'Calculatie sheet'!$AH84+LOOKUP('Calculatie sheet'!$E$2,'Objectenoverzicht aantallen'!$A:$A,'Objectenoverzicht aantallen'!I:I)*'Calculatie sheet'!$AH84+LOOKUP('Calculatie sheet'!$E$2,'Objectenoverzicht aantallen'!$A:$A,'Objectenoverzicht aantallen'!J:J)*'Calculatie sheet'!$AH84)/1000</f>
        <v>0</v>
      </c>
      <c r="Q3" s="571">
        <f>(LOOKUP('Calculatie sheet'!$AH$2,'Objectenoverzicht aantallen'!$A:$A,'Objectenoverzicht aantallen'!$C:$C)*'Calculatie sheet'!$AH84+LOOKUP('Calculatie sheet'!$E$2,'Objectenoverzicht aantallen'!$A:$A,'Objectenoverzicht aantallen'!E:E)*'Calculatie sheet'!$AH84+LOOKUP('Calculatie sheet'!$E$2,'Objectenoverzicht aantallen'!$A:$A,'Objectenoverzicht aantallen'!F:F)*'Calculatie sheet'!$AH84+LOOKUP('Calculatie sheet'!$E$2,'Objectenoverzicht aantallen'!$A:$A,'Objectenoverzicht aantallen'!G:G)*'Calculatie sheet'!$AH84+LOOKUP('Calculatie sheet'!$E$2,'Objectenoverzicht aantallen'!$A:$A,'Objectenoverzicht aantallen'!H:H)*'Calculatie sheet'!$AH84+LOOKUP('Calculatie sheet'!$E$2,'Objectenoverzicht aantallen'!$A:$A,'Objectenoverzicht aantallen'!I:I)*'Calculatie sheet'!$AH84+LOOKUP('Calculatie sheet'!$E$2,'Objectenoverzicht aantallen'!$A:$A,'Objectenoverzicht aantallen'!J:J)*'Calculatie sheet'!$AH84+LOOKUP('Calculatie sheet'!$E$2,'Objectenoverzicht aantallen'!$A:$A,'Objectenoverzicht aantallen'!K:K)*'Calculatie sheet'!$AH84)/1000</f>
        <v>0</v>
      </c>
      <c r="R3" s="571">
        <f>(LOOKUP('Calculatie sheet'!$AH$2,'Objectenoverzicht aantallen'!$A:$A,'Objectenoverzicht aantallen'!$C:$C)*'Calculatie sheet'!$AH84+LOOKUP('Calculatie sheet'!$E$2,'Objectenoverzicht aantallen'!$A:$A,'Objectenoverzicht aantallen'!E:E)*'Calculatie sheet'!$AH84+LOOKUP('Calculatie sheet'!$E$2,'Objectenoverzicht aantallen'!$A:$A,'Objectenoverzicht aantallen'!F:F)*'Calculatie sheet'!$AH84+LOOKUP('Calculatie sheet'!$E$2,'Objectenoverzicht aantallen'!$A:$A,'Objectenoverzicht aantallen'!G:G)*'Calculatie sheet'!$AH84+LOOKUP('Calculatie sheet'!$E$2,'Objectenoverzicht aantallen'!$A:$A,'Objectenoverzicht aantallen'!H:H)*'Calculatie sheet'!$AH84+LOOKUP('Calculatie sheet'!$E$2,'Objectenoverzicht aantallen'!$A:$A,'Objectenoverzicht aantallen'!I:I)*'Calculatie sheet'!$AH84+LOOKUP('Calculatie sheet'!$E$2,'Objectenoverzicht aantallen'!$A:$A,'Objectenoverzicht aantallen'!J:J)*'Calculatie sheet'!$AH84+LOOKUP('Calculatie sheet'!$E$2,'Objectenoverzicht aantallen'!$A:$A,'Objectenoverzicht aantallen'!K:K)*'Calculatie sheet'!$AH84+LOOKUP('Calculatie sheet'!$E$2,'Objectenoverzicht aantallen'!$A:$A,'Objectenoverzicht aantallen'!L:L)*'Calculatie sheet'!$AH84)/1000</f>
        <v>0</v>
      </c>
      <c r="S3" s="571">
        <f>(LOOKUP('Calculatie sheet'!$AH$2,'Objectenoverzicht aantallen'!$A:$A,'Objectenoverzicht aantallen'!$C:$C)*'Calculatie sheet'!$AH84+LOOKUP('Calculatie sheet'!$E$2,'Objectenoverzicht aantallen'!$A:$A,'Objectenoverzicht aantallen'!E:E)*'Calculatie sheet'!$AH84+LOOKUP('Calculatie sheet'!$E$2,'Objectenoverzicht aantallen'!$A:$A,'Objectenoverzicht aantallen'!F:F)*'Calculatie sheet'!$AH84+LOOKUP('Calculatie sheet'!$E$2,'Objectenoverzicht aantallen'!$A:$A,'Objectenoverzicht aantallen'!G:G)*'Calculatie sheet'!$AH84+LOOKUP('Calculatie sheet'!$E$2,'Objectenoverzicht aantallen'!$A:$A,'Objectenoverzicht aantallen'!H:H)*'Calculatie sheet'!$AH84+LOOKUP('Calculatie sheet'!$E$2,'Objectenoverzicht aantallen'!$A:$A,'Objectenoverzicht aantallen'!I:I)*'Calculatie sheet'!$AH84+LOOKUP('Calculatie sheet'!$E$2,'Objectenoverzicht aantallen'!$A:$A,'Objectenoverzicht aantallen'!J:J)*'Calculatie sheet'!$AH84+LOOKUP('Calculatie sheet'!$E$2,'Objectenoverzicht aantallen'!$A:$A,'Objectenoverzicht aantallen'!K:K)*'Calculatie sheet'!$AH84+LOOKUP('Calculatie sheet'!$E$2,'Objectenoverzicht aantallen'!$A:$A,'Objectenoverzicht aantallen'!L:L)*'Calculatie sheet'!$AH84+LOOKUP('Calculatie sheet'!$E$2,'Objectenoverzicht aantallen'!$A:$A,'Objectenoverzicht aantallen'!M:M)*'Calculatie sheet'!$AH84)/1000</f>
        <v>0</v>
      </c>
      <c r="T3" s="571">
        <f>(LOOKUP('Calculatie sheet'!$AH$2,'Objectenoverzicht aantallen'!$A:$A,'Objectenoverzicht aantallen'!$C:$C)*'Calculatie sheet'!$AH84+LOOKUP('Calculatie sheet'!$E$2,'Objectenoverzicht aantallen'!$A:$A,'Objectenoverzicht aantallen'!E:E)*'Calculatie sheet'!$AH84+LOOKUP('Calculatie sheet'!$E$2,'Objectenoverzicht aantallen'!$A:$A,'Objectenoverzicht aantallen'!F:F)*'Calculatie sheet'!$AH84+LOOKUP('Calculatie sheet'!$E$2,'Objectenoverzicht aantallen'!$A:$A,'Objectenoverzicht aantallen'!G:G)*'Calculatie sheet'!$AH84+LOOKUP('Calculatie sheet'!$E$2,'Objectenoverzicht aantallen'!$A:$A,'Objectenoverzicht aantallen'!H:H)*'Calculatie sheet'!$AH84+LOOKUP('Calculatie sheet'!$E$2,'Objectenoverzicht aantallen'!$A:$A,'Objectenoverzicht aantallen'!I:I)*'Calculatie sheet'!$AH84+LOOKUP('Calculatie sheet'!$E$2,'Objectenoverzicht aantallen'!$A:$A,'Objectenoverzicht aantallen'!J:J)*'Calculatie sheet'!$AH84+LOOKUP('Calculatie sheet'!$E$2,'Objectenoverzicht aantallen'!$A:$A,'Objectenoverzicht aantallen'!K:K)*'Calculatie sheet'!$AH84+LOOKUP('Calculatie sheet'!$E$2,'Objectenoverzicht aantallen'!$A:$A,'Objectenoverzicht aantallen'!L:L)*'Calculatie sheet'!$AH84+LOOKUP('Calculatie sheet'!$E$2,'Objectenoverzicht aantallen'!$A:$A,'Objectenoverzicht aantallen'!M:M)*'Calculatie sheet'!$AH84+LOOKUP('Calculatie sheet'!$E$2,'Objectenoverzicht aantallen'!$A:$A,'Objectenoverzicht aantallen'!N:N)*'Calculatie sheet'!$AH84)/1000</f>
        <v>0</v>
      </c>
      <c r="U3" s="571">
        <f>(LOOKUP('Calculatie sheet'!$AH$2,'Objectenoverzicht aantallen'!$A:$A,'Objectenoverzicht aantallen'!$C:$C)*'Calculatie sheet'!$AH84+LOOKUP('Calculatie sheet'!$E$2,'Objectenoverzicht aantallen'!$A:$A,'Objectenoverzicht aantallen'!E:E)*'Calculatie sheet'!$AH84+LOOKUP('Calculatie sheet'!$E$2,'Objectenoverzicht aantallen'!$A:$A,'Objectenoverzicht aantallen'!F:F)*'Calculatie sheet'!$AH84+LOOKUP('Calculatie sheet'!$E$2,'Objectenoverzicht aantallen'!$A:$A,'Objectenoverzicht aantallen'!G:G)*'Calculatie sheet'!$AH84+LOOKUP('Calculatie sheet'!$E$2,'Objectenoverzicht aantallen'!$A:$A,'Objectenoverzicht aantallen'!H:H)*'Calculatie sheet'!$AH84+LOOKUP('Calculatie sheet'!$E$2,'Objectenoverzicht aantallen'!$A:$A,'Objectenoverzicht aantallen'!I:I)*'Calculatie sheet'!$AH84+LOOKUP('Calculatie sheet'!$E$2,'Objectenoverzicht aantallen'!$A:$A,'Objectenoverzicht aantallen'!J:J)*'Calculatie sheet'!$AH84+LOOKUP('Calculatie sheet'!$E$2,'Objectenoverzicht aantallen'!$A:$A,'Objectenoverzicht aantallen'!K:K)*'Calculatie sheet'!$AH84+LOOKUP('Calculatie sheet'!$E$2,'Objectenoverzicht aantallen'!$A:$A,'Objectenoverzicht aantallen'!L:L)*'Calculatie sheet'!$AH84+LOOKUP('Calculatie sheet'!$E$2,'Objectenoverzicht aantallen'!$A:$A,'Objectenoverzicht aantallen'!M:M)*'Calculatie sheet'!$AH84+LOOKUP('Calculatie sheet'!$E$2,'Objectenoverzicht aantallen'!$A:$A,'Objectenoverzicht aantallen'!N:N)*'Calculatie sheet'!$AH84+LOOKUP('Calculatie sheet'!$E$2,'Objectenoverzicht aantallen'!$A:$A,'Objectenoverzicht aantallen'!O:O)*'Calculatie sheet'!$AH84)/1000</f>
        <v>0</v>
      </c>
      <c r="V3" s="31"/>
      <c r="W3" s="759" t="s">
        <v>966</v>
      </c>
      <c r="X3" s="571">
        <f>(LOOKUP('Calculatie sheet'!$AH$2,'Objectenoverzicht aantallen'!$A:$A,'Objectenoverzicht aantallen'!$P:$P)*'Calculatie sheet'!$AH$84)/'Calculatie sheet'!$AH$64/1000</f>
        <v>0</v>
      </c>
      <c r="Y3" s="571">
        <f>(LOOKUP('Calculatie sheet'!$AH$2,'Objectenoverzicht aantallen'!$A:$A,'Objectenoverzicht aantallen'!$P:$P)*'Calculatie sheet'!$AH$84)/'Calculatie sheet'!$AH$64/1000</f>
        <v>0</v>
      </c>
      <c r="Z3" s="571">
        <f>(LOOKUP('Calculatie sheet'!$AH$2,'Objectenoverzicht aantallen'!$A:$A,'Objectenoverzicht aantallen'!$P:$P)*'Calculatie sheet'!$AH$84)/'Calculatie sheet'!$AH$64/1000</f>
        <v>0</v>
      </c>
      <c r="AA3" s="571">
        <f>(LOOKUP('Calculatie sheet'!$AH$2,'Objectenoverzicht aantallen'!$A:$A,'Objectenoverzicht aantallen'!$P:$P)*'Calculatie sheet'!$AH$84)/'Calculatie sheet'!$AH$64/1000</f>
        <v>0</v>
      </c>
      <c r="AB3" s="571">
        <f>(LOOKUP('Calculatie sheet'!$AH$2,'Objectenoverzicht aantallen'!$A:$A,'Objectenoverzicht aantallen'!$P:$P)*'Calculatie sheet'!$AH$84)/'Calculatie sheet'!$AH$64/1000</f>
        <v>0</v>
      </c>
      <c r="AC3" s="571">
        <f>(LOOKUP('Calculatie sheet'!$AH$2,'Objectenoverzicht aantallen'!$A:$A,'Objectenoverzicht aantallen'!$P:$P)*'Calculatie sheet'!$AH$84)/'Calculatie sheet'!$AH$64/1000</f>
        <v>0</v>
      </c>
      <c r="AD3" s="571">
        <f>(LOOKUP('Calculatie sheet'!$AH$2,'Objectenoverzicht aantallen'!$A:$A,'Objectenoverzicht aantallen'!$P:$P)*'Calculatie sheet'!$AH$84)/'Calculatie sheet'!$AH$64/1000</f>
        <v>0</v>
      </c>
      <c r="AE3" s="571">
        <f>(LOOKUP('Calculatie sheet'!$AH$2,'Objectenoverzicht aantallen'!$A:$A,'Objectenoverzicht aantallen'!$P:$P)*'Calculatie sheet'!$AH$84)/'Calculatie sheet'!$AH$64/1000</f>
        <v>0</v>
      </c>
      <c r="AF3" s="571">
        <f>(LOOKUP('Calculatie sheet'!$AH$2,'Objectenoverzicht aantallen'!$A:$A,'Objectenoverzicht aantallen'!$P:$P)*'Calculatie sheet'!$AH$84)/'Calculatie sheet'!$AH$64/1000</f>
        <v>0</v>
      </c>
      <c r="AG3" s="571">
        <f>(LOOKUP('Calculatie sheet'!$AH$2,'Objectenoverzicht aantallen'!$A:$A,'Objectenoverzicht aantallen'!$P:$P)*'Calculatie sheet'!$AH$84)/'Calculatie sheet'!$AH$64/1000</f>
        <v>0</v>
      </c>
      <c r="AH3" s="571">
        <f>(LOOKUP('Calculatie sheet'!$AH$2,'Objectenoverzicht aantallen'!$A:$A,'Objectenoverzicht aantallen'!$P:$P)*'Calculatie sheet'!$AH$84)/'Calculatie sheet'!$AH$64/1000</f>
        <v>0</v>
      </c>
    </row>
    <row r="4" spans="1:34" x14ac:dyDescent="0.2">
      <c r="B4" s="760" t="s">
        <v>5</v>
      </c>
      <c r="C4" s="45">
        <f>'Calculatie sheet'!AH85</f>
        <v>18115.898400000002</v>
      </c>
      <c r="E4" s="760" t="s">
        <v>5</v>
      </c>
      <c r="H4" s="572">
        <f>C4*'Calculatie sheet'!$AH$7</f>
        <v>0</v>
      </c>
      <c r="J4" s="760" t="s">
        <v>5</v>
      </c>
      <c r="K4" s="571">
        <f>(LOOKUP('Calculatie sheet'!$AH$2,'Objectenoverzicht aantallen'!$A:$A,'Objectenoverzicht aantallen'!$C:$C)*'Calculatie sheet'!$AH85+LOOKUP('Calculatie sheet'!$AH$2,'Objectenoverzicht aantallen'!$A:$A,'Objectenoverzicht aantallen'!E:E)*'Calculatie sheet'!$AH85)/1000</f>
        <v>0</v>
      </c>
      <c r="L4" s="571">
        <f>(LOOKUP('Calculatie sheet'!$AH$2,'Objectenoverzicht aantallen'!$A:$A,'Objectenoverzicht aantallen'!$C:$C)*'Calculatie sheet'!$AH85+LOOKUP('Calculatie sheet'!$E$2,'Objectenoverzicht aantallen'!$A:$A,'Objectenoverzicht aantallen'!E:E)*'Calculatie sheet'!$AH85+LOOKUP('Calculatie sheet'!$E$2,'Objectenoverzicht aantallen'!$A:$A,'Objectenoverzicht aantallen'!F:F)*'Calculatie sheet'!$AH85)/1000</f>
        <v>0</v>
      </c>
      <c r="M4" s="571">
        <f>(LOOKUP('Calculatie sheet'!$AH$2,'Objectenoverzicht aantallen'!$A:$A,'Objectenoverzicht aantallen'!$C:$C)*'Calculatie sheet'!$AH85+LOOKUP('Calculatie sheet'!$E$2,'Objectenoverzicht aantallen'!$A:$A,'Objectenoverzicht aantallen'!E:E)*'Calculatie sheet'!$AH85+LOOKUP('Calculatie sheet'!$E$2,'Objectenoverzicht aantallen'!$A:$A,'Objectenoverzicht aantallen'!F:F)*'Calculatie sheet'!$AH85+LOOKUP('Calculatie sheet'!$E$2,'Objectenoverzicht aantallen'!$A:$A,'Objectenoverzicht aantallen'!G:G)*'Calculatie sheet'!$AH85)/1000</f>
        <v>0</v>
      </c>
      <c r="N4" s="571">
        <f>(LOOKUP('Calculatie sheet'!$AH$2,'Objectenoverzicht aantallen'!$A:$A,'Objectenoverzicht aantallen'!$C:$C)*'Calculatie sheet'!$AH85+LOOKUP('Calculatie sheet'!$E$2,'Objectenoverzicht aantallen'!$A:$A,'Objectenoverzicht aantallen'!E:E)*'Calculatie sheet'!$AH85+LOOKUP('Calculatie sheet'!$E$2,'Objectenoverzicht aantallen'!$A:$A,'Objectenoverzicht aantallen'!F:F)*'Calculatie sheet'!$AH85+LOOKUP('Calculatie sheet'!$E$2,'Objectenoverzicht aantallen'!$A:$A,'Objectenoverzicht aantallen'!G:G)*'Calculatie sheet'!$AH85+LOOKUP('Calculatie sheet'!$E$2,'Objectenoverzicht aantallen'!$A:$A,'Objectenoverzicht aantallen'!H:H)*'Calculatie sheet'!$AH85)/1000</f>
        <v>0</v>
      </c>
      <c r="O4" s="571">
        <f>(LOOKUP('Calculatie sheet'!$AH$2,'Objectenoverzicht aantallen'!$A:$A,'Objectenoverzicht aantallen'!$C:$C)*'Calculatie sheet'!$AH85+LOOKUP('Calculatie sheet'!$E$2,'Objectenoverzicht aantallen'!$A:$A,'Objectenoverzicht aantallen'!E:E)*'Calculatie sheet'!$AH85+LOOKUP('Calculatie sheet'!$E$2,'Objectenoverzicht aantallen'!$A:$A,'Objectenoverzicht aantallen'!F:F)*'Calculatie sheet'!$AH85+LOOKUP('Calculatie sheet'!$E$2,'Objectenoverzicht aantallen'!$A:$A,'Objectenoverzicht aantallen'!G:G)*'Calculatie sheet'!$AH85+LOOKUP('Calculatie sheet'!$E$2,'Objectenoverzicht aantallen'!$A:$A,'Objectenoverzicht aantallen'!H:H)*'Calculatie sheet'!$AH85+LOOKUP('Calculatie sheet'!$E$2,'Objectenoverzicht aantallen'!$A:$A,'Objectenoverzicht aantallen'!I:I)*'Calculatie sheet'!$AH85)/1000</f>
        <v>0</v>
      </c>
      <c r="P4" s="571">
        <f>(LOOKUP('Calculatie sheet'!$AH$2,'Objectenoverzicht aantallen'!$A:$A,'Objectenoverzicht aantallen'!$C:$C)*'Calculatie sheet'!$AH85+LOOKUP('Calculatie sheet'!$E$2,'Objectenoverzicht aantallen'!$A:$A,'Objectenoverzicht aantallen'!E:E)*'Calculatie sheet'!$AH85+LOOKUP('Calculatie sheet'!$E$2,'Objectenoverzicht aantallen'!$A:$A,'Objectenoverzicht aantallen'!F:F)*'Calculatie sheet'!$AH85+LOOKUP('Calculatie sheet'!$E$2,'Objectenoverzicht aantallen'!$A:$A,'Objectenoverzicht aantallen'!G:G)*'Calculatie sheet'!$AH85+LOOKUP('Calculatie sheet'!$E$2,'Objectenoverzicht aantallen'!$A:$A,'Objectenoverzicht aantallen'!H:H)*'Calculatie sheet'!$AH85+LOOKUP('Calculatie sheet'!$E$2,'Objectenoverzicht aantallen'!$A:$A,'Objectenoverzicht aantallen'!I:I)*'Calculatie sheet'!$AH85+LOOKUP('Calculatie sheet'!$E$2,'Objectenoverzicht aantallen'!$A:$A,'Objectenoverzicht aantallen'!J:J)*'Calculatie sheet'!$AH85)/1000</f>
        <v>0</v>
      </c>
      <c r="Q4" s="571">
        <f>(LOOKUP('Calculatie sheet'!$AH$2,'Objectenoverzicht aantallen'!$A:$A,'Objectenoverzicht aantallen'!$C:$C)*'Calculatie sheet'!$AH85+LOOKUP('Calculatie sheet'!$E$2,'Objectenoverzicht aantallen'!$A:$A,'Objectenoverzicht aantallen'!E:E)*'Calculatie sheet'!$AH85+LOOKUP('Calculatie sheet'!$E$2,'Objectenoverzicht aantallen'!$A:$A,'Objectenoverzicht aantallen'!F:F)*'Calculatie sheet'!$AH85+LOOKUP('Calculatie sheet'!$E$2,'Objectenoverzicht aantallen'!$A:$A,'Objectenoverzicht aantallen'!G:G)*'Calculatie sheet'!$AH85+LOOKUP('Calculatie sheet'!$E$2,'Objectenoverzicht aantallen'!$A:$A,'Objectenoverzicht aantallen'!H:H)*'Calculatie sheet'!$AH85+LOOKUP('Calculatie sheet'!$E$2,'Objectenoverzicht aantallen'!$A:$A,'Objectenoverzicht aantallen'!I:I)*'Calculatie sheet'!$AH85+LOOKUP('Calculatie sheet'!$E$2,'Objectenoverzicht aantallen'!$A:$A,'Objectenoverzicht aantallen'!J:J)*'Calculatie sheet'!$AH85+LOOKUP('Calculatie sheet'!$E$2,'Objectenoverzicht aantallen'!$A:$A,'Objectenoverzicht aantallen'!K:K)*'Calculatie sheet'!$AH85)/1000</f>
        <v>0</v>
      </c>
      <c r="R4" s="571">
        <f>(LOOKUP('Calculatie sheet'!$AH$2,'Objectenoverzicht aantallen'!$A:$A,'Objectenoverzicht aantallen'!$C:$C)*'Calculatie sheet'!$AH85+LOOKUP('Calculatie sheet'!$E$2,'Objectenoverzicht aantallen'!$A:$A,'Objectenoverzicht aantallen'!E:E)*'Calculatie sheet'!$AH85+LOOKUP('Calculatie sheet'!$E$2,'Objectenoverzicht aantallen'!$A:$A,'Objectenoverzicht aantallen'!F:F)*'Calculatie sheet'!$AH85+LOOKUP('Calculatie sheet'!$E$2,'Objectenoverzicht aantallen'!$A:$A,'Objectenoverzicht aantallen'!G:G)*'Calculatie sheet'!$AH85+LOOKUP('Calculatie sheet'!$E$2,'Objectenoverzicht aantallen'!$A:$A,'Objectenoverzicht aantallen'!H:H)*'Calculatie sheet'!$AH85+LOOKUP('Calculatie sheet'!$E$2,'Objectenoverzicht aantallen'!$A:$A,'Objectenoverzicht aantallen'!I:I)*'Calculatie sheet'!$AH85+LOOKUP('Calculatie sheet'!$E$2,'Objectenoverzicht aantallen'!$A:$A,'Objectenoverzicht aantallen'!J:J)*'Calculatie sheet'!$AH85+LOOKUP('Calculatie sheet'!$E$2,'Objectenoverzicht aantallen'!$A:$A,'Objectenoverzicht aantallen'!K:K)*'Calculatie sheet'!$AH85+LOOKUP('Calculatie sheet'!$E$2,'Objectenoverzicht aantallen'!$A:$A,'Objectenoverzicht aantallen'!L:L)*'Calculatie sheet'!$AH85)/1000</f>
        <v>0</v>
      </c>
      <c r="S4" s="571">
        <f>(LOOKUP('Calculatie sheet'!$AH$2,'Objectenoverzicht aantallen'!$A:$A,'Objectenoverzicht aantallen'!$C:$C)*'Calculatie sheet'!$AH85+LOOKUP('Calculatie sheet'!$E$2,'Objectenoverzicht aantallen'!$A:$A,'Objectenoverzicht aantallen'!E:E)*'Calculatie sheet'!$AH85+LOOKUP('Calculatie sheet'!$E$2,'Objectenoverzicht aantallen'!$A:$A,'Objectenoverzicht aantallen'!F:F)*'Calculatie sheet'!$AH85+LOOKUP('Calculatie sheet'!$E$2,'Objectenoverzicht aantallen'!$A:$A,'Objectenoverzicht aantallen'!G:G)*'Calculatie sheet'!$AH85+LOOKUP('Calculatie sheet'!$E$2,'Objectenoverzicht aantallen'!$A:$A,'Objectenoverzicht aantallen'!H:H)*'Calculatie sheet'!$AH85+LOOKUP('Calculatie sheet'!$E$2,'Objectenoverzicht aantallen'!$A:$A,'Objectenoverzicht aantallen'!I:I)*'Calculatie sheet'!$AH85+LOOKUP('Calculatie sheet'!$E$2,'Objectenoverzicht aantallen'!$A:$A,'Objectenoverzicht aantallen'!J:J)*'Calculatie sheet'!$AH85+LOOKUP('Calculatie sheet'!$E$2,'Objectenoverzicht aantallen'!$A:$A,'Objectenoverzicht aantallen'!K:K)*'Calculatie sheet'!$AH85+LOOKUP('Calculatie sheet'!$E$2,'Objectenoverzicht aantallen'!$A:$A,'Objectenoverzicht aantallen'!L:L)*'Calculatie sheet'!$AH85+LOOKUP('Calculatie sheet'!$E$2,'Objectenoverzicht aantallen'!$A:$A,'Objectenoverzicht aantallen'!M:M)*'Calculatie sheet'!$AH85)/1000</f>
        <v>0</v>
      </c>
      <c r="T4" s="571">
        <f>(LOOKUP('Calculatie sheet'!$AH$2,'Objectenoverzicht aantallen'!$A:$A,'Objectenoverzicht aantallen'!$C:$C)*'Calculatie sheet'!$AH85+LOOKUP('Calculatie sheet'!$E$2,'Objectenoverzicht aantallen'!$A:$A,'Objectenoverzicht aantallen'!E:E)*'Calculatie sheet'!$AH85+LOOKUP('Calculatie sheet'!$E$2,'Objectenoverzicht aantallen'!$A:$A,'Objectenoverzicht aantallen'!F:F)*'Calculatie sheet'!$AH85+LOOKUP('Calculatie sheet'!$E$2,'Objectenoverzicht aantallen'!$A:$A,'Objectenoverzicht aantallen'!G:G)*'Calculatie sheet'!$AH85+LOOKUP('Calculatie sheet'!$E$2,'Objectenoverzicht aantallen'!$A:$A,'Objectenoverzicht aantallen'!H:H)*'Calculatie sheet'!$AH85+LOOKUP('Calculatie sheet'!$E$2,'Objectenoverzicht aantallen'!$A:$A,'Objectenoverzicht aantallen'!I:I)*'Calculatie sheet'!$AH85+LOOKUP('Calculatie sheet'!$E$2,'Objectenoverzicht aantallen'!$A:$A,'Objectenoverzicht aantallen'!J:J)*'Calculatie sheet'!$AH85+LOOKUP('Calculatie sheet'!$E$2,'Objectenoverzicht aantallen'!$A:$A,'Objectenoverzicht aantallen'!K:K)*'Calculatie sheet'!$AH85+LOOKUP('Calculatie sheet'!$E$2,'Objectenoverzicht aantallen'!$A:$A,'Objectenoverzicht aantallen'!L:L)*'Calculatie sheet'!$AH85+LOOKUP('Calculatie sheet'!$E$2,'Objectenoverzicht aantallen'!$A:$A,'Objectenoverzicht aantallen'!M:M)*'Calculatie sheet'!$AH85+LOOKUP('Calculatie sheet'!$E$2,'Objectenoverzicht aantallen'!$A:$A,'Objectenoverzicht aantallen'!N:N)*'Calculatie sheet'!$AH85)/1000</f>
        <v>0</v>
      </c>
      <c r="U4" s="571">
        <f>(LOOKUP('Calculatie sheet'!$AH$2,'Objectenoverzicht aantallen'!$A:$A,'Objectenoverzicht aantallen'!$C:$C)*'Calculatie sheet'!$AH85+LOOKUP('Calculatie sheet'!$E$2,'Objectenoverzicht aantallen'!$A:$A,'Objectenoverzicht aantallen'!E:E)*'Calculatie sheet'!$AH85+LOOKUP('Calculatie sheet'!$E$2,'Objectenoverzicht aantallen'!$A:$A,'Objectenoverzicht aantallen'!F:F)*'Calculatie sheet'!$AH85+LOOKUP('Calculatie sheet'!$E$2,'Objectenoverzicht aantallen'!$A:$A,'Objectenoverzicht aantallen'!G:G)*'Calculatie sheet'!$AH85+LOOKUP('Calculatie sheet'!$E$2,'Objectenoverzicht aantallen'!$A:$A,'Objectenoverzicht aantallen'!H:H)*'Calculatie sheet'!$AH85+LOOKUP('Calculatie sheet'!$E$2,'Objectenoverzicht aantallen'!$A:$A,'Objectenoverzicht aantallen'!I:I)*'Calculatie sheet'!$AH85+LOOKUP('Calculatie sheet'!$E$2,'Objectenoverzicht aantallen'!$A:$A,'Objectenoverzicht aantallen'!J:J)*'Calculatie sheet'!$AH85+LOOKUP('Calculatie sheet'!$E$2,'Objectenoverzicht aantallen'!$A:$A,'Objectenoverzicht aantallen'!K:K)*'Calculatie sheet'!$AH85+LOOKUP('Calculatie sheet'!$E$2,'Objectenoverzicht aantallen'!$A:$A,'Objectenoverzicht aantallen'!L:L)*'Calculatie sheet'!$AH85+LOOKUP('Calculatie sheet'!$E$2,'Objectenoverzicht aantallen'!$A:$A,'Objectenoverzicht aantallen'!M:M)*'Calculatie sheet'!$AH85+LOOKUP('Calculatie sheet'!$E$2,'Objectenoverzicht aantallen'!$A:$A,'Objectenoverzicht aantallen'!N:N)*'Calculatie sheet'!$AH85+LOOKUP('Calculatie sheet'!$E$2,'Objectenoverzicht aantallen'!$A:$A,'Objectenoverzicht aantallen'!O:O)*'Calculatie sheet'!$AH85)/1000</f>
        <v>0</v>
      </c>
      <c r="W4" s="760" t="s">
        <v>5</v>
      </c>
      <c r="X4" s="571">
        <f>(LOOKUP('Calculatie sheet'!$AH$2,'Objectenoverzicht aantallen'!$A:$A,'Objectenoverzicht aantallen'!Q:Q)*'Calculatie sheet'!$AH$85)/1000</f>
        <v>0</v>
      </c>
      <c r="Y4" s="571">
        <f>(LOOKUP('Calculatie sheet'!$AH$2,'Objectenoverzicht aantallen'!$A:$A,'Objectenoverzicht aantallen'!R:R)*'Calculatie sheet'!$AH$85)/1000</f>
        <v>0</v>
      </c>
      <c r="Z4" s="571">
        <f>(LOOKUP('Calculatie sheet'!$AH$2,'Objectenoverzicht aantallen'!$A:$A,'Objectenoverzicht aantallen'!S:S)*'Calculatie sheet'!$AH$85)/1000</f>
        <v>0</v>
      </c>
      <c r="AA4" s="571">
        <f>(LOOKUP('Calculatie sheet'!$AH$2,'Objectenoverzicht aantallen'!$A:$A,'Objectenoverzicht aantallen'!T:T)*'Calculatie sheet'!$AH$85)/1000</f>
        <v>0</v>
      </c>
      <c r="AB4" s="571">
        <f>(LOOKUP('Calculatie sheet'!$AH$2,'Objectenoverzicht aantallen'!$A:$A,'Objectenoverzicht aantallen'!U:U)*'Calculatie sheet'!$AH$85)/1000</f>
        <v>0</v>
      </c>
      <c r="AC4" s="571">
        <f>(LOOKUP('Calculatie sheet'!$AH$2,'Objectenoverzicht aantallen'!$A:$A,'Objectenoverzicht aantallen'!V:V)*'Calculatie sheet'!$AH$85)/1000</f>
        <v>0</v>
      </c>
      <c r="AD4" s="571">
        <f>(LOOKUP('Calculatie sheet'!$AH$2,'Objectenoverzicht aantallen'!$A:$A,'Objectenoverzicht aantallen'!W:W)*'Calculatie sheet'!$AH$85)/1000</f>
        <v>0</v>
      </c>
      <c r="AE4" s="571">
        <f>(LOOKUP('Calculatie sheet'!$AH$2,'Objectenoverzicht aantallen'!$A:$A,'Objectenoverzicht aantallen'!X:X)*'Calculatie sheet'!$AH$85)/1000</f>
        <v>0</v>
      </c>
      <c r="AF4" s="571">
        <f>(LOOKUP('Calculatie sheet'!$AH$2,'Objectenoverzicht aantallen'!$A:$A,'Objectenoverzicht aantallen'!AA:AA)*'Calculatie sheet'!$AH$85)/1000</f>
        <v>0</v>
      </c>
      <c r="AG4" s="571">
        <f>(LOOKUP('Calculatie sheet'!$AH$2,'Objectenoverzicht aantallen'!$A:$A,'Objectenoverzicht aantallen'!Z:Z)*'Calculatie sheet'!$AH$85)/1000</f>
        <v>0</v>
      </c>
      <c r="AH4" s="571">
        <f>(LOOKUP('Calculatie sheet'!$AH$2,'Objectenoverzicht aantallen'!$A:$A,'Objectenoverzicht aantallen'!AA:AA)*'Calculatie sheet'!$AH$85)/1000</f>
        <v>0</v>
      </c>
    </row>
    <row r="5" spans="1:34" x14ac:dyDescent="0.2">
      <c r="B5" s="577" t="s">
        <v>673</v>
      </c>
      <c r="C5" s="45">
        <f>'Calculatie sheet'!AH86</f>
        <v>-10888.1016</v>
      </c>
      <c r="E5" s="577" t="s">
        <v>673</v>
      </c>
      <c r="H5" s="572">
        <f>C5*'Calculatie sheet'!$AH$7</f>
        <v>0</v>
      </c>
      <c r="J5" s="577" t="s">
        <v>673</v>
      </c>
      <c r="K5" s="571">
        <f>(LOOKUP('Calculatie sheet'!$AH$2,'Objectenoverzicht aantallen'!$A:$A,'Objectenoverzicht aantallen'!$C:$C)*'Calculatie sheet'!$AH86+LOOKUP('Calculatie sheet'!$AH$2,'Objectenoverzicht aantallen'!$A:$A,'Objectenoverzicht aantallen'!E:E)*'Calculatie sheet'!$AH86)/1000</f>
        <v>0</v>
      </c>
      <c r="L5" s="571">
        <f>(LOOKUP('Calculatie sheet'!$AH$2,'Objectenoverzicht aantallen'!$A:$A,'Objectenoverzicht aantallen'!$C:$C)*'Calculatie sheet'!$AH86+LOOKUP('Calculatie sheet'!$E$2,'Objectenoverzicht aantallen'!$A:$A,'Objectenoverzicht aantallen'!E:E)*'Calculatie sheet'!$AH86+LOOKUP('Calculatie sheet'!$E$2,'Objectenoverzicht aantallen'!$A:$A,'Objectenoverzicht aantallen'!F:F)*'Calculatie sheet'!$AH86)/1000</f>
        <v>0</v>
      </c>
      <c r="M5" s="571">
        <f>(LOOKUP('Calculatie sheet'!$AH$2,'Objectenoverzicht aantallen'!$A:$A,'Objectenoverzicht aantallen'!$C:$C)*'Calculatie sheet'!$AH86+LOOKUP('Calculatie sheet'!$E$2,'Objectenoverzicht aantallen'!$A:$A,'Objectenoverzicht aantallen'!E:E)*'Calculatie sheet'!$AH86+LOOKUP('Calculatie sheet'!$E$2,'Objectenoverzicht aantallen'!$A:$A,'Objectenoverzicht aantallen'!F:F)*'Calculatie sheet'!$AH86+LOOKUP('Calculatie sheet'!$E$2,'Objectenoverzicht aantallen'!$A:$A,'Objectenoverzicht aantallen'!G:G)*'Calculatie sheet'!$AH86)/1000</f>
        <v>0</v>
      </c>
      <c r="N5" s="571">
        <f>(LOOKUP('Calculatie sheet'!$AH$2,'Objectenoverzicht aantallen'!$A:$A,'Objectenoverzicht aantallen'!$C:$C)*'Calculatie sheet'!$AH86+LOOKUP('Calculatie sheet'!$E$2,'Objectenoverzicht aantallen'!$A:$A,'Objectenoverzicht aantallen'!E:E)*'Calculatie sheet'!$AH86+LOOKUP('Calculatie sheet'!$E$2,'Objectenoverzicht aantallen'!$A:$A,'Objectenoverzicht aantallen'!F:F)*'Calculatie sheet'!$AH86+LOOKUP('Calculatie sheet'!$E$2,'Objectenoverzicht aantallen'!$A:$A,'Objectenoverzicht aantallen'!G:G)*'Calculatie sheet'!$AH86+LOOKUP('Calculatie sheet'!$E$2,'Objectenoverzicht aantallen'!$A:$A,'Objectenoverzicht aantallen'!H:H)*'Calculatie sheet'!$AH86)/1000</f>
        <v>0</v>
      </c>
      <c r="O5" s="571">
        <f>(LOOKUP('Calculatie sheet'!$AH$2,'Objectenoverzicht aantallen'!$A:$A,'Objectenoverzicht aantallen'!$C:$C)*'Calculatie sheet'!$AH86+LOOKUP('Calculatie sheet'!$E$2,'Objectenoverzicht aantallen'!$A:$A,'Objectenoverzicht aantallen'!E:E)*'Calculatie sheet'!$AH86+LOOKUP('Calculatie sheet'!$E$2,'Objectenoverzicht aantallen'!$A:$A,'Objectenoverzicht aantallen'!F:F)*'Calculatie sheet'!$AH86+LOOKUP('Calculatie sheet'!$E$2,'Objectenoverzicht aantallen'!$A:$A,'Objectenoverzicht aantallen'!G:G)*'Calculatie sheet'!$AH86+LOOKUP('Calculatie sheet'!$E$2,'Objectenoverzicht aantallen'!$A:$A,'Objectenoverzicht aantallen'!H:H)*'Calculatie sheet'!$AH86+LOOKUP('Calculatie sheet'!$E$2,'Objectenoverzicht aantallen'!$A:$A,'Objectenoverzicht aantallen'!I:I)*'Calculatie sheet'!$AH86)/1000</f>
        <v>0</v>
      </c>
      <c r="P5" s="571">
        <f>(LOOKUP('Calculatie sheet'!$AH$2,'Objectenoverzicht aantallen'!$A:$A,'Objectenoverzicht aantallen'!$C:$C)*'Calculatie sheet'!$AH86+LOOKUP('Calculatie sheet'!$E$2,'Objectenoverzicht aantallen'!$A:$A,'Objectenoverzicht aantallen'!E:E)*'Calculatie sheet'!$AH86+LOOKUP('Calculatie sheet'!$E$2,'Objectenoverzicht aantallen'!$A:$A,'Objectenoverzicht aantallen'!F:F)*'Calculatie sheet'!$AH86+LOOKUP('Calculatie sheet'!$E$2,'Objectenoverzicht aantallen'!$A:$A,'Objectenoverzicht aantallen'!G:G)*'Calculatie sheet'!$AH86+LOOKUP('Calculatie sheet'!$E$2,'Objectenoverzicht aantallen'!$A:$A,'Objectenoverzicht aantallen'!H:H)*'Calculatie sheet'!$AH86+LOOKUP('Calculatie sheet'!$E$2,'Objectenoverzicht aantallen'!$A:$A,'Objectenoverzicht aantallen'!I:I)*'Calculatie sheet'!$AH86+LOOKUP('Calculatie sheet'!$E$2,'Objectenoverzicht aantallen'!$A:$A,'Objectenoverzicht aantallen'!J:J)*'Calculatie sheet'!$AH86)/1000</f>
        <v>0</v>
      </c>
      <c r="Q5" s="571">
        <f>(LOOKUP('Calculatie sheet'!$AH$2,'Objectenoverzicht aantallen'!$A:$A,'Objectenoverzicht aantallen'!$C:$C)*'Calculatie sheet'!$AH86+LOOKUP('Calculatie sheet'!$E$2,'Objectenoverzicht aantallen'!$A:$A,'Objectenoverzicht aantallen'!E:E)*'Calculatie sheet'!$AH86+LOOKUP('Calculatie sheet'!$E$2,'Objectenoverzicht aantallen'!$A:$A,'Objectenoverzicht aantallen'!F:F)*'Calculatie sheet'!$AH86+LOOKUP('Calculatie sheet'!$E$2,'Objectenoverzicht aantallen'!$A:$A,'Objectenoverzicht aantallen'!G:G)*'Calculatie sheet'!$AH86+LOOKUP('Calculatie sheet'!$E$2,'Objectenoverzicht aantallen'!$A:$A,'Objectenoverzicht aantallen'!H:H)*'Calculatie sheet'!$AH86+LOOKUP('Calculatie sheet'!$E$2,'Objectenoverzicht aantallen'!$A:$A,'Objectenoverzicht aantallen'!I:I)*'Calculatie sheet'!$AH86+LOOKUP('Calculatie sheet'!$E$2,'Objectenoverzicht aantallen'!$A:$A,'Objectenoverzicht aantallen'!J:J)*'Calculatie sheet'!$AH86+LOOKUP('Calculatie sheet'!$E$2,'Objectenoverzicht aantallen'!$A:$A,'Objectenoverzicht aantallen'!K:K)*'Calculatie sheet'!$AH86)/1000</f>
        <v>0</v>
      </c>
      <c r="R5" s="571">
        <f>(LOOKUP('Calculatie sheet'!$AH$2,'Objectenoverzicht aantallen'!$A:$A,'Objectenoverzicht aantallen'!$C:$C)*'Calculatie sheet'!$AH86+LOOKUP('Calculatie sheet'!$E$2,'Objectenoverzicht aantallen'!$A:$A,'Objectenoverzicht aantallen'!E:E)*'Calculatie sheet'!$AH86+LOOKUP('Calculatie sheet'!$E$2,'Objectenoverzicht aantallen'!$A:$A,'Objectenoverzicht aantallen'!F:F)*'Calculatie sheet'!$AH86+LOOKUP('Calculatie sheet'!$E$2,'Objectenoverzicht aantallen'!$A:$A,'Objectenoverzicht aantallen'!G:G)*'Calculatie sheet'!$AH86+LOOKUP('Calculatie sheet'!$E$2,'Objectenoverzicht aantallen'!$A:$A,'Objectenoverzicht aantallen'!H:H)*'Calculatie sheet'!$AH86+LOOKUP('Calculatie sheet'!$E$2,'Objectenoverzicht aantallen'!$A:$A,'Objectenoverzicht aantallen'!I:I)*'Calculatie sheet'!$AH86+LOOKUP('Calculatie sheet'!$E$2,'Objectenoverzicht aantallen'!$A:$A,'Objectenoverzicht aantallen'!J:J)*'Calculatie sheet'!$AH86+LOOKUP('Calculatie sheet'!$E$2,'Objectenoverzicht aantallen'!$A:$A,'Objectenoverzicht aantallen'!K:K)*'Calculatie sheet'!$AH86+LOOKUP('Calculatie sheet'!$E$2,'Objectenoverzicht aantallen'!$A:$A,'Objectenoverzicht aantallen'!L:L)*'Calculatie sheet'!$AH86)/1000</f>
        <v>0</v>
      </c>
      <c r="S5" s="571">
        <f>(LOOKUP('Calculatie sheet'!$AH$2,'Objectenoverzicht aantallen'!$A:$A,'Objectenoverzicht aantallen'!$C:$C)*'Calculatie sheet'!$AH86+LOOKUP('Calculatie sheet'!$E$2,'Objectenoverzicht aantallen'!$A:$A,'Objectenoverzicht aantallen'!E:E)*'Calculatie sheet'!$AH86+LOOKUP('Calculatie sheet'!$E$2,'Objectenoverzicht aantallen'!$A:$A,'Objectenoverzicht aantallen'!F:F)*'Calculatie sheet'!$AH86+LOOKUP('Calculatie sheet'!$E$2,'Objectenoverzicht aantallen'!$A:$A,'Objectenoverzicht aantallen'!G:G)*'Calculatie sheet'!$AH86+LOOKUP('Calculatie sheet'!$E$2,'Objectenoverzicht aantallen'!$A:$A,'Objectenoverzicht aantallen'!H:H)*'Calculatie sheet'!$AH86+LOOKUP('Calculatie sheet'!$E$2,'Objectenoverzicht aantallen'!$A:$A,'Objectenoverzicht aantallen'!I:I)*'Calculatie sheet'!$AH86+LOOKUP('Calculatie sheet'!$E$2,'Objectenoverzicht aantallen'!$A:$A,'Objectenoverzicht aantallen'!J:J)*'Calculatie sheet'!$AH86+LOOKUP('Calculatie sheet'!$E$2,'Objectenoverzicht aantallen'!$A:$A,'Objectenoverzicht aantallen'!K:K)*'Calculatie sheet'!$AH86+LOOKUP('Calculatie sheet'!$E$2,'Objectenoverzicht aantallen'!$A:$A,'Objectenoverzicht aantallen'!L:L)*'Calculatie sheet'!$AH86+LOOKUP('Calculatie sheet'!$E$2,'Objectenoverzicht aantallen'!$A:$A,'Objectenoverzicht aantallen'!M:M)*'Calculatie sheet'!$AH86)/1000</f>
        <v>0</v>
      </c>
      <c r="T5" s="571">
        <f>(LOOKUP('Calculatie sheet'!$AH$2,'Objectenoverzicht aantallen'!$A:$A,'Objectenoverzicht aantallen'!$C:$C)*'Calculatie sheet'!$AH86+LOOKUP('Calculatie sheet'!$E$2,'Objectenoverzicht aantallen'!$A:$A,'Objectenoverzicht aantallen'!E:E)*'Calculatie sheet'!$AH86+LOOKUP('Calculatie sheet'!$E$2,'Objectenoverzicht aantallen'!$A:$A,'Objectenoverzicht aantallen'!F:F)*'Calculatie sheet'!$AH86+LOOKUP('Calculatie sheet'!$E$2,'Objectenoverzicht aantallen'!$A:$A,'Objectenoverzicht aantallen'!G:G)*'Calculatie sheet'!$AH86+LOOKUP('Calculatie sheet'!$E$2,'Objectenoverzicht aantallen'!$A:$A,'Objectenoverzicht aantallen'!H:H)*'Calculatie sheet'!$AH86+LOOKUP('Calculatie sheet'!$E$2,'Objectenoverzicht aantallen'!$A:$A,'Objectenoverzicht aantallen'!I:I)*'Calculatie sheet'!$AH86+LOOKUP('Calculatie sheet'!$E$2,'Objectenoverzicht aantallen'!$A:$A,'Objectenoverzicht aantallen'!J:J)*'Calculatie sheet'!$AH86+LOOKUP('Calculatie sheet'!$E$2,'Objectenoverzicht aantallen'!$A:$A,'Objectenoverzicht aantallen'!K:K)*'Calculatie sheet'!$AH86+LOOKUP('Calculatie sheet'!$E$2,'Objectenoverzicht aantallen'!$A:$A,'Objectenoverzicht aantallen'!L:L)*'Calculatie sheet'!$AH86+LOOKUP('Calculatie sheet'!$E$2,'Objectenoverzicht aantallen'!$A:$A,'Objectenoverzicht aantallen'!M:M)*'Calculatie sheet'!$AH86+LOOKUP('Calculatie sheet'!$E$2,'Objectenoverzicht aantallen'!$A:$A,'Objectenoverzicht aantallen'!N:N)*'Calculatie sheet'!$AH86)/1000</f>
        <v>0</v>
      </c>
      <c r="U5" s="571">
        <f>(LOOKUP('Calculatie sheet'!$AH$2,'Objectenoverzicht aantallen'!$A:$A,'Objectenoverzicht aantallen'!$C:$C)*'Calculatie sheet'!$AH86+LOOKUP('Calculatie sheet'!$E$2,'Objectenoverzicht aantallen'!$A:$A,'Objectenoverzicht aantallen'!E:E)*'Calculatie sheet'!$AH86+LOOKUP('Calculatie sheet'!$E$2,'Objectenoverzicht aantallen'!$A:$A,'Objectenoverzicht aantallen'!F:F)*'Calculatie sheet'!$AH86+LOOKUP('Calculatie sheet'!$E$2,'Objectenoverzicht aantallen'!$A:$A,'Objectenoverzicht aantallen'!G:G)*'Calculatie sheet'!$AH86+LOOKUP('Calculatie sheet'!$E$2,'Objectenoverzicht aantallen'!$A:$A,'Objectenoverzicht aantallen'!H:H)*'Calculatie sheet'!$AH86+LOOKUP('Calculatie sheet'!$E$2,'Objectenoverzicht aantallen'!$A:$A,'Objectenoverzicht aantallen'!I:I)*'Calculatie sheet'!$AH86+LOOKUP('Calculatie sheet'!$E$2,'Objectenoverzicht aantallen'!$A:$A,'Objectenoverzicht aantallen'!J:J)*'Calculatie sheet'!$AH86+LOOKUP('Calculatie sheet'!$E$2,'Objectenoverzicht aantallen'!$A:$A,'Objectenoverzicht aantallen'!K:K)*'Calculatie sheet'!$AH86+LOOKUP('Calculatie sheet'!$E$2,'Objectenoverzicht aantallen'!$A:$A,'Objectenoverzicht aantallen'!L:L)*'Calculatie sheet'!$AH86+LOOKUP('Calculatie sheet'!$E$2,'Objectenoverzicht aantallen'!$A:$A,'Objectenoverzicht aantallen'!M:M)*'Calculatie sheet'!$AH86+LOOKUP('Calculatie sheet'!$E$2,'Objectenoverzicht aantallen'!$A:$A,'Objectenoverzicht aantallen'!N:N)*'Calculatie sheet'!$AH86+LOOKUP('Calculatie sheet'!$E$2,'Objectenoverzicht aantallen'!$A:$A,'Objectenoverzicht aantallen'!O:O)*'Calculatie sheet'!$AH86)/1000</f>
        <v>0</v>
      </c>
      <c r="W5" s="577" t="s">
        <v>673</v>
      </c>
      <c r="X5" s="571">
        <f>(LOOKUP('Calculatie sheet'!$AH$2,'Objectenoverzicht aantallen'!$A:$A,'Objectenoverzicht aantallen'!Q:Q)*'Calculatie sheet'!$AH$86)/1000</f>
        <v>0</v>
      </c>
      <c r="Y5" s="571">
        <f>(LOOKUP('Calculatie sheet'!$AH$2,'Objectenoverzicht aantallen'!$A:$A,'Objectenoverzicht aantallen'!R:R)*'Calculatie sheet'!$AH$86)/1000</f>
        <v>0</v>
      </c>
      <c r="Z5" s="571">
        <f>(LOOKUP('Calculatie sheet'!$AH$2,'Objectenoverzicht aantallen'!$A:$A,'Objectenoverzicht aantallen'!S:S)*'Calculatie sheet'!$AH$86)/1000</f>
        <v>0</v>
      </c>
      <c r="AA5" s="571">
        <f>(LOOKUP('Calculatie sheet'!$AH$2,'Objectenoverzicht aantallen'!$A:$A,'Objectenoverzicht aantallen'!T:T)*'Calculatie sheet'!$AH$86)/1000</f>
        <v>0</v>
      </c>
      <c r="AB5" s="571">
        <f>(LOOKUP('Calculatie sheet'!$AH$2,'Objectenoverzicht aantallen'!$A:$A,'Objectenoverzicht aantallen'!U:U)*'Calculatie sheet'!$AH$86)/1000</f>
        <v>0</v>
      </c>
      <c r="AC5" s="571">
        <f>(LOOKUP('Calculatie sheet'!$AH$2,'Objectenoverzicht aantallen'!$A:$A,'Objectenoverzicht aantallen'!V:V)*'Calculatie sheet'!$AH$86)/1000</f>
        <v>0</v>
      </c>
      <c r="AD5" s="571">
        <f>(LOOKUP('Calculatie sheet'!$AH$2,'Objectenoverzicht aantallen'!$A:$A,'Objectenoverzicht aantallen'!W:W)*'Calculatie sheet'!$AH$86)/1000</f>
        <v>0</v>
      </c>
      <c r="AE5" s="571">
        <f>(LOOKUP('Calculatie sheet'!$AH$2,'Objectenoverzicht aantallen'!$A:$A,'Objectenoverzicht aantallen'!X:X)*'Calculatie sheet'!$AH$86)/1000</f>
        <v>0</v>
      </c>
      <c r="AF5" s="571">
        <f>(LOOKUP('Calculatie sheet'!$AH$2,'Objectenoverzicht aantallen'!$A:$A,'Objectenoverzicht aantallen'!AA:AA)*'Calculatie sheet'!$AH$86)/1000</f>
        <v>0</v>
      </c>
      <c r="AG5" s="571">
        <f>(LOOKUP('Calculatie sheet'!$AH$2,'Objectenoverzicht aantallen'!$A:$A,'Objectenoverzicht aantallen'!Z:Z)*'Calculatie sheet'!$AH$86)/1000</f>
        <v>0</v>
      </c>
      <c r="AH5" s="571">
        <f>(LOOKUP('Calculatie sheet'!$AH$2,'Objectenoverzicht aantallen'!$A:$A,'Objectenoverzicht aantallen'!AA:AA)*'Calculatie sheet'!$AH$86)/1000</f>
        <v>0</v>
      </c>
    </row>
  </sheetData>
  <pageMargins left="0.7" right="0.7" top="0.75" bottom="0.75" header="0.3" footer="0.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9D53-9FC1-C64B-9DDC-790A27C58E1D}">
  <dimension ref="A1:AH5"/>
  <sheetViews>
    <sheetView workbookViewId="0">
      <selection activeCell="W2" sqref="W2:W5"/>
    </sheetView>
  </sheetViews>
  <sheetFormatPr baseColWidth="10" defaultRowHeight="16" x14ac:dyDescent="0.2"/>
  <cols>
    <col min="1" max="1" width="14.6640625" bestFit="1" customWidth="1"/>
  </cols>
  <sheetData>
    <row r="1" spans="1:34" x14ac:dyDescent="0.2">
      <c r="A1" s="149" t="str">
        <f>'Calculatie sheet'!AI3</f>
        <v>Oeverbeschoeiing (geotextiel)</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sheet'!AI83</f>
        <v>264.48</v>
      </c>
      <c r="E2" s="758" t="s">
        <v>965</v>
      </c>
      <c r="H2" s="572">
        <f>C2*'Calculatie sheet'!$AI$7</f>
        <v>0</v>
      </c>
      <c r="J2" s="758" t="s">
        <v>965</v>
      </c>
      <c r="K2" s="571">
        <f>(LOOKUP('Calculatie sheet'!$AI$2,'Objectenoverzicht aantallen'!$A:$A,'Objectenoverzicht aantallen'!$C:$C)*'Calculatie sheet'!$AI83+LOOKUP('Calculatie sheet'!$E$2,'Objectenoverzicht aantallen'!$A:$A,'Objectenoverzicht aantallen'!E:E)*'Calculatie sheet'!$AI83)/1000</f>
        <v>0</v>
      </c>
      <c r="L2" s="571">
        <f>(LOOKUP('Calculatie sheet'!$AI$2,'Objectenoverzicht aantallen'!$A:$A,'Objectenoverzicht aantallen'!$C:$C)*'Calculatie sheet'!$AI83+LOOKUP('Calculatie sheet'!$E$2,'Objectenoverzicht aantallen'!$A:$A,'Objectenoverzicht aantallen'!E:E)*'Calculatie sheet'!$AI83+LOOKUP('Calculatie sheet'!$E$2,'Objectenoverzicht aantallen'!$A:$A,'Objectenoverzicht aantallen'!F:F)*'Calculatie sheet'!$AI83)/1000</f>
        <v>0</v>
      </c>
      <c r="M2" s="571">
        <f>(LOOKUP('Calculatie sheet'!$AI$2,'Objectenoverzicht aantallen'!$A:$A,'Objectenoverzicht aantallen'!$C:$C)*'Calculatie sheet'!$AI83+LOOKUP('Calculatie sheet'!$E$2,'Objectenoverzicht aantallen'!$A:$A,'Objectenoverzicht aantallen'!E:E)*'Calculatie sheet'!$AI83+LOOKUP('Calculatie sheet'!$E$2,'Objectenoverzicht aantallen'!$A:$A,'Objectenoverzicht aantallen'!F:F)*'Calculatie sheet'!$AI83+LOOKUP('Calculatie sheet'!$E$2,'Objectenoverzicht aantallen'!$A:$A,'Objectenoverzicht aantallen'!G:G)*'Calculatie sheet'!$AI83)/1000</f>
        <v>0</v>
      </c>
      <c r="N2" s="571">
        <f>(LOOKUP('Calculatie sheet'!$AI$2,'Objectenoverzicht aantallen'!$A:$A,'Objectenoverzicht aantallen'!$C:$C)*'Calculatie sheet'!$AI83+LOOKUP('Calculatie sheet'!$E$2,'Objectenoverzicht aantallen'!$A:$A,'Objectenoverzicht aantallen'!E:E)*'Calculatie sheet'!$AI83+LOOKUP('Calculatie sheet'!$E$2,'Objectenoverzicht aantallen'!$A:$A,'Objectenoverzicht aantallen'!F:F)*'Calculatie sheet'!$AI83+LOOKUP('Calculatie sheet'!$E$2,'Objectenoverzicht aantallen'!$A:$A,'Objectenoverzicht aantallen'!G:G)*'Calculatie sheet'!$AI83+LOOKUP('Calculatie sheet'!$E$2,'Objectenoverzicht aantallen'!$A:$A,'Objectenoverzicht aantallen'!H:H)*'Calculatie sheet'!$AI83)/1000</f>
        <v>0</v>
      </c>
      <c r="O2" s="571">
        <f>(LOOKUP('Calculatie sheet'!$AI$2,'Objectenoverzicht aantallen'!$A:$A,'Objectenoverzicht aantallen'!$C:$C)*'Calculatie sheet'!$AI83+LOOKUP('Calculatie sheet'!$E$2,'Objectenoverzicht aantallen'!$A:$A,'Objectenoverzicht aantallen'!E:E)*'Calculatie sheet'!$AI83+LOOKUP('Calculatie sheet'!$E$2,'Objectenoverzicht aantallen'!$A:$A,'Objectenoverzicht aantallen'!F:F)*'Calculatie sheet'!$AI83+LOOKUP('Calculatie sheet'!$E$2,'Objectenoverzicht aantallen'!$A:$A,'Objectenoverzicht aantallen'!G:G)*'Calculatie sheet'!$AI83+LOOKUP('Calculatie sheet'!$E$2,'Objectenoverzicht aantallen'!$A:$A,'Objectenoverzicht aantallen'!H:H)*'Calculatie sheet'!$AI83+LOOKUP('Calculatie sheet'!$E$2,'Objectenoverzicht aantallen'!$A:$A,'Objectenoverzicht aantallen'!I:I)*'Calculatie sheet'!$AI83)/1000</f>
        <v>0</v>
      </c>
      <c r="P2" s="571">
        <f>(LOOKUP('Calculatie sheet'!$AI$2,'Objectenoverzicht aantallen'!$A:$A,'Objectenoverzicht aantallen'!$C:$C)*'Calculatie sheet'!$AI83+LOOKUP('Calculatie sheet'!$E$2,'Objectenoverzicht aantallen'!$A:$A,'Objectenoverzicht aantallen'!E:E)*'Calculatie sheet'!$AI83+LOOKUP('Calculatie sheet'!$E$2,'Objectenoverzicht aantallen'!$A:$A,'Objectenoverzicht aantallen'!F:F)*'Calculatie sheet'!$AI83+LOOKUP('Calculatie sheet'!$E$2,'Objectenoverzicht aantallen'!$A:$A,'Objectenoverzicht aantallen'!G:G)*'Calculatie sheet'!$AI83+LOOKUP('Calculatie sheet'!$E$2,'Objectenoverzicht aantallen'!$A:$A,'Objectenoverzicht aantallen'!H:H)*'Calculatie sheet'!$AI83+LOOKUP('Calculatie sheet'!$E$2,'Objectenoverzicht aantallen'!$A:$A,'Objectenoverzicht aantallen'!I:I)*'Calculatie sheet'!$AI83+LOOKUP('Calculatie sheet'!$E$2,'Objectenoverzicht aantallen'!$A:$A,'Objectenoverzicht aantallen'!J:J)*'Calculatie sheet'!$AI83)/1000</f>
        <v>0</v>
      </c>
      <c r="Q2" s="571">
        <f>(LOOKUP('Calculatie sheet'!$AI$2,'Objectenoverzicht aantallen'!$A:$A,'Objectenoverzicht aantallen'!$C:$C)*'Calculatie sheet'!$AI83+LOOKUP('Calculatie sheet'!$E$2,'Objectenoverzicht aantallen'!$A:$A,'Objectenoverzicht aantallen'!E:E)*'Calculatie sheet'!$AI83+LOOKUP('Calculatie sheet'!$E$2,'Objectenoverzicht aantallen'!$A:$A,'Objectenoverzicht aantallen'!F:F)*'Calculatie sheet'!$AI83+LOOKUP('Calculatie sheet'!$E$2,'Objectenoverzicht aantallen'!$A:$A,'Objectenoverzicht aantallen'!G:G)*'Calculatie sheet'!$AI83+LOOKUP('Calculatie sheet'!$E$2,'Objectenoverzicht aantallen'!$A:$A,'Objectenoverzicht aantallen'!H:H)*'Calculatie sheet'!$AI83+LOOKUP('Calculatie sheet'!$E$2,'Objectenoverzicht aantallen'!$A:$A,'Objectenoverzicht aantallen'!I:I)*'Calculatie sheet'!$AI83+LOOKUP('Calculatie sheet'!$E$2,'Objectenoverzicht aantallen'!$A:$A,'Objectenoverzicht aantallen'!J:J)*'Calculatie sheet'!$AI83+LOOKUP('Calculatie sheet'!$E$2,'Objectenoverzicht aantallen'!$A:$A,'Objectenoverzicht aantallen'!K:K)*'Calculatie sheet'!$AI83)/1000</f>
        <v>0</v>
      </c>
      <c r="R2" s="571">
        <f>(LOOKUP('Calculatie sheet'!$AI$2,'Objectenoverzicht aantallen'!$A:$A,'Objectenoverzicht aantallen'!$C:$C)*'Calculatie sheet'!$AI83+LOOKUP('Calculatie sheet'!$E$2,'Objectenoverzicht aantallen'!$A:$A,'Objectenoverzicht aantallen'!E:E)*'Calculatie sheet'!$AI83+LOOKUP('Calculatie sheet'!$E$2,'Objectenoverzicht aantallen'!$A:$A,'Objectenoverzicht aantallen'!F:F)*'Calculatie sheet'!$AI83+LOOKUP('Calculatie sheet'!$E$2,'Objectenoverzicht aantallen'!$A:$A,'Objectenoverzicht aantallen'!G:G)*'Calculatie sheet'!$AI83+LOOKUP('Calculatie sheet'!$E$2,'Objectenoverzicht aantallen'!$A:$A,'Objectenoverzicht aantallen'!H:H)*'Calculatie sheet'!$AI83+LOOKUP('Calculatie sheet'!$E$2,'Objectenoverzicht aantallen'!$A:$A,'Objectenoverzicht aantallen'!I:I)*'Calculatie sheet'!$AI83+LOOKUP('Calculatie sheet'!$E$2,'Objectenoverzicht aantallen'!$A:$A,'Objectenoverzicht aantallen'!J:J)*'Calculatie sheet'!$AI83+LOOKUP('Calculatie sheet'!$E$2,'Objectenoverzicht aantallen'!$A:$A,'Objectenoverzicht aantallen'!K:K)*'Calculatie sheet'!$AI83+LOOKUP('Calculatie sheet'!$E$2,'Objectenoverzicht aantallen'!$A:$A,'Objectenoverzicht aantallen'!L:L)*'Calculatie sheet'!$AI83)/1000</f>
        <v>0</v>
      </c>
      <c r="S2" s="571">
        <f>(LOOKUP('Calculatie sheet'!$AI$2,'Objectenoverzicht aantallen'!$A:$A,'Objectenoverzicht aantallen'!$C:$C)*'Calculatie sheet'!$AI83+LOOKUP('Calculatie sheet'!$E$2,'Objectenoverzicht aantallen'!$A:$A,'Objectenoverzicht aantallen'!E:E)*'Calculatie sheet'!$AI83+LOOKUP('Calculatie sheet'!$E$2,'Objectenoverzicht aantallen'!$A:$A,'Objectenoverzicht aantallen'!F:F)*'Calculatie sheet'!$AI83+LOOKUP('Calculatie sheet'!$E$2,'Objectenoverzicht aantallen'!$A:$A,'Objectenoverzicht aantallen'!G:G)*'Calculatie sheet'!$AI83+LOOKUP('Calculatie sheet'!$E$2,'Objectenoverzicht aantallen'!$A:$A,'Objectenoverzicht aantallen'!H:H)*'Calculatie sheet'!$AI83+LOOKUP('Calculatie sheet'!$E$2,'Objectenoverzicht aantallen'!$A:$A,'Objectenoverzicht aantallen'!I:I)*'Calculatie sheet'!$AI83+LOOKUP('Calculatie sheet'!$E$2,'Objectenoverzicht aantallen'!$A:$A,'Objectenoverzicht aantallen'!J:J)*'Calculatie sheet'!$AI83+LOOKUP('Calculatie sheet'!$E$2,'Objectenoverzicht aantallen'!$A:$A,'Objectenoverzicht aantallen'!K:K)*'Calculatie sheet'!$AI83+LOOKUP('Calculatie sheet'!$E$2,'Objectenoverzicht aantallen'!$A:$A,'Objectenoverzicht aantallen'!L:L)*'Calculatie sheet'!$AI83+LOOKUP('Calculatie sheet'!$E$2,'Objectenoverzicht aantallen'!$A:$A,'Objectenoverzicht aantallen'!M:M)*'Calculatie sheet'!$AI83)/1000</f>
        <v>0</v>
      </c>
      <c r="T2" s="571">
        <f>(LOOKUP('Calculatie sheet'!$AI$2,'Objectenoverzicht aantallen'!$A:$A,'Objectenoverzicht aantallen'!$C:$C)*'Calculatie sheet'!$AI83+LOOKUP('Calculatie sheet'!$E$2,'Objectenoverzicht aantallen'!$A:$A,'Objectenoverzicht aantallen'!E:E)*'Calculatie sheet'!$AI83+LOOKUP('Calculatie sheet'!$E$2,'Objectenoverzicht aantallen'!$A:$A,'Objectenoverzicht aantallen'!F:F)*'Calculatie sheet'!$AI83+LOOKUP('Calculatie sheet'!$E$2,'Objectenoverzicht aantallen'!$A:$A,'Objectenoverzicht aantallen'!G:G)*'Calculatie sheet'!$AI83+LOOKUP('Calculatie sheet'!$E$2,'Objectenoverzicht aantallen'!$A:$A,'Objectenoverzicht aantallen'!H:H)*'Calculatie sheet'!$AI83+LOOKUP('Calculatie sheet'!$E$2,'Objectenoverzicht aantallen'!$A:$A,'Objectenoverzicht aantallen'!I:I)*'Calculatie sheet'!$AI83+LOOKUP('Calculatie sheet'!$E$2,'Objectenoverzicht aantallen'!$A:$A,'Objectenoverzicht aantallen'!J:J)*'Calculatie sheet'!$AI83+LOOKUP('Calculatie sheet'!$E$2,'Objectenoverzicht aantallen'!$A:$A,'Objectenoverzicht aantallen'!K:K)*'Calculatie sheet'!$AI83+LOOKUP('Calculatie sheet'!$E$2,'Objectenoverzicht aantallen'!$A:$A,'Objectenoverzicht aantallen'!L:L)*'Calculatie sheet'!$AI83+LOOKUP('Calculatie sheet'!$E$2,'Objectenoverzicht aantallen'!$A:$A,'Objectenoverzicht aantallen'!M:M)*'Calculatie sheet'!$AI83+LOOKUP('Calculatie sheet'!$E$2,'Objectenoverzicht aantallen'!$A:$A,'Objectenoverzicht aantallen'!N:N)*'Calculatie sheet'!$AI83)/1000</f>
        <v>0</v>
      </c>
      <c r="U2" s="571">
        <f>(LOOKUP('Calculatie sheet'!$AI$2,'Objectenoverzicht aantallen'!$A:$A,'Objectenoverzicht aantallen'!$C:$C)*'Calculatie sheet'!$AI83+LOOKUP('Calculatie sheet'!$E$2,'Objectenoverzicht aantallen'!$A:$A,'Objectenoverzicht aantallen'!E:E)*'Calculatie sheet'!$AI83+LOOKUP('Calculatie sheet'!$E$2,'Objectenoverzicht aantallen'!$A:$A,'Objectenoverzicht aantallen'!F:F)*'Calculatie sheet'!$AI83+LOOKUP('Calculatie sheet'!$E$2,'Objectenoverzicht aantallen'!$A:$A,'Objectenoverzicht aantallen'!G:G)*'Calculatie sheet'!$AI83+LOOKUP('Calculatie sheet'!$E$2,'Objectenoverzicht aantallen'!$A:$A,'Objectenoverzicht aantallen'!H:H)*'Calculatie sheet'!$AI83+LOOKUP('Calculatie sheet'!$E$2,'Objectenoverzicht aantallen'!$A:$A,'Objectenoverzicht aantallen'!I:I)*'Calculatie sheet'!$AI83+LOOKUP('Calculatie sheet'!$E$2,'Objectenoverzicht aantallen'!$A:$A,'Objectenoverzicht aantallen'!J:J)*'Calculatie sheet'!$AI83+LOOKUP('Calculatie sheet'!$E$2,'Objectenoverzicht aantallen'!$A:$A,'Objectenoverzicht aantallen'!K:K)*'Calculatie sheet'!$AI83+LOOKUP('Calculatie sheet'!$E$2,'Objectenoverzicht aantallen'!$A:$A,'Objectenoverzicht aantallen'!L:L)*'Calculatie sheet'!$AI83+LOOKUP('Calculatie sheet'!$E$2,'Objectenoverzicht aantallen'!$A:$A,'Objectenoverzicht aantallen'!M:M)*'Calculatie sheet'!$AI83+LOOKUP('Calculatie sheet'!$E$2,'Objectenoverzicht aantallen'!$A:$A,'Objectenoverzicht aantallen'!N:N)*'Calculatie sheet'!$AI83+LOOKUP('Calculatie sheet'!$E$2,'Objectenoverzicht aantallen'!$A:$A,'Objectenoverzicht aantallen'!O:O)*'Calculatie sheet'!$AI83)/1000</f>
        <v>0</v>
      </c>
      <c r="W2" s="758" t="s">
        <v>965</v>
      </c>
      <c r="X2" s="571">
        <f>(LOOKUP('Calculatie sheet'!$AI$2,'Objectenoverzicht aantallen'!$A:$A,'Objectenoverzicht aantallen'!E:E)*'Calculatie sheet'!$AI$83)/1000</f>
        <v>0</v>
      </c>
      <c r="Y2" s="571">
        <f>(LOOKUP('Calculatie sheet'!$AI$2,'Objectenoverzicht aantallen'!$A:$A,'Objectenoverzicht aantallen'!F:F)*'Calculatie sheet'!$AI$83)/1000</f>
        <v>0</v>
      </c>
      <c r="Z2" s="571">
        <f>(LOOKUP('Calculatie sheet'!$AI$2,'Objectenoverzicht aantallen'!$A:$A,'Objectenoverzicht aantallen'!G:G)*'Calculatie sheet'!$AI$83)/1000</f>
        <v>0</v>
      </c>
      <c r="AA2" s="571">
        <f>(LOOKUP('Calculatie sheet'!$AI$2,'Objectenoverzicht aantallen'!$A:$A,'Objectenoverzicht aantallen'!H:H)*'Calculatie sheet'!$AI$83)/1000</f>
        <v>0</v>
      </c>
      <c r="AB2" s="571">
        <f>(LOOKUP('Calculatie sheet'!$AI$2,'Objectenoverzicht aantallen'!$A:$A,'Objectenoverzicht aantallen'!I:I)*'Calculatie sheet'!$AI$83)/1000</f>
        <v>0</v>
      </c>
      <c r="AC2" s="571">
        <f>(LOOKUP('Calculatie sheet'!$AI$2,'Objectenoverzicht aantallen'!$A:$A,'Objectenoverzicht aantallen'!J:J)*'Calculatie sheet'!$AI$83)/1000</f>
        <v>0</v>
      </c>
      <c r="AD2" s="571">
        <f>(LOOKUP('Calculatie sheet'!$AI$2,'Objectenoverzicht aantallen'!$A:$A,'Objectenoverzicht aantallen'!K:K)*'Calculatie sheet'!$AI$83)/1000</f>
        <v>0</v>
      </c>
      <c r="AE2" s="571">
        <f>(LOOKUP('Calculatie sheet'!$AI$2,'Objectenoverzicht aantallen'!$A:$A,'Objectenoverzicht aantallen'!L:L)*'Calculatie sheet'!$AI$83)/1000</f>
        <v>0</v>
      </c>
      <c r="AF2" s="571">
        <f>(LOOKUP('Calculatie sheet'!$AI$2,'Objectenoverzicht aantallen'!$A:$A,'Objectenoverzicht aantallen'!M:M)*'Calculatie sheet'!$AI$83)/1000</f>
        <v>0</v>
      </c>
      <c r="AG2" s="571">
        <f>(LOOKUP('Calculatie sheet'!$AI$2,'Objectenoverzicht aantallen'!$A:$A,'Objectenoverzicht aantallen'!N:N)*'Calculatie sheet'!$AI$83)/1000</f>
        <v>0</v>
      </c>
      <c r="AH2" s="571">
        <f>(LOOKUP('Calculatie sheet'!$AI$2,'Objectenoverzicht aantallen'!$A:$A,'Objectenoverzicht aantallen'!O:O)*'Calculatie sheet'!$AI$83)/1000</f>
        <v>0</v>
      </c>
    </row>
    <row r="3" spans="1:34" x14ac:dyDescent="0.2">
      <c r="A3" s="31"/>
      <c r="B3" s="759" t="s">
        <v>966</v>
      </c>
      <c r="C3" s="45">
        <f>'Calculatie sheet'!AI84</f>
        <v>13.920000000000014</v>
      </c>
      <c r="E3" s="759" t="s">
        <v>966</v>
      </c>
      <c r="G3" s="31"/>
      <c r="H3" s="572">
        <f>C3*'Calculatie sheet'!$AI$7</f>
        <v>0</v>
      </c>
      <c r="J3" s="759" t="s">
        <v>966</v>
      </c>
      <c r="K3" s="571">
        <f>(LOOKUP('Calculatie sheet'!$AI$2,'Objectenoverzicht aantallen'!$A:$A,'Objectenoverzicht aantallen'!$C:$C)*'Calculatie sheet'!$AI84+LOOKUP('Calculatie sheet'!$AI$2,'Objectenoverzicht aantallen'!$A:$A,'Objectenoverzicht aantallen'!E:E)*'Calculatie sheet'!$AI84)/1000</f>
        <v>0</v>
      </c>
      <c r="L3" s="571">
        <f>(LOOKUP('Calculatie sheet'!$AI$2,'Objectenoverzicht aantallen'!$A:$A,'Objectenoverzicht aantallen'!$C:$C)*'Calculatie sheet'!$AI84+LOOKUP('Calculatie sheet'!$E$2,'Objectenoverzicht aantallen'!$A:$A,'Objectenoverzicht aantallen'!E:E)*'Calculatie sheet'!$AI84+LOOKUP('Calculatie sheet'!$E$2,'Objectenoverzicht aantallen'!$A:$A,'Objectenoverzicht aantallen'!F:F)*'Calculatie sheet'!$AI84)/1000</f>
        <v>0</v>
      </c>
      <c r="M3" s="571">
        <f>(LOOKUP('Calculatie sheet'!$AI$2,'Objectenoverzicht aantallen'!$A:$A,'Objectenoverzicht aantallen'!$C:$C)*'Calculatie sheet'!$AI84+LOOKUP('Calculatie sheet'!$E$2,'Objectenoverzicht aantallen'!$A:$A,'Objectenoverzicht aantallen'!E:E)*'Calculatie sheet'!$AI84+LOOKUP('Calculatie sheet'!$E$2,'Objectenoverzicht aantallen'!$A:$A,'Objectenoverzicht aantallen'!F:F)*'Calculatie sheet'!$AI84+LOOKUP('Calculatie sheet'!$E$2,'Objectenoverzicht aantallen'!$A:$A,'Objectenoverzicht aantallen'!G:G)*'Calculatie sheet'!$AI84)/1000</f>
        <v>0</v>
      </c>
      <c r="N3" s="571">
        <f>(LOOKUP('Calculatie sheet'!$AI$2,'Objectenoverzicht aantallen'!$A:$A,'Objectenoverzicht aantallen'!$C:$C)*'Calculatie sheet'!$AI84+LOOKUP('Calculatie sheet'!$E$2,'Objectenoverzicht aantallen'!$A:$A,'Objectenoverzicht aantallen'!E:E)*'Calculatie sheet'!$AI84+LOOKUP('Calculatie sheet'!$E$2,'Objectenoverzicht aantallen'!$A:$A,'Objectenoverzicht aantallen'!F:F)*'Calculatie sheet'!$AI84+LOOKUP('Calculatie sheet'!$E$2,'Objectenoverzicht aantallen'!$A:$A,'Objectenoverzicht aantallen'!G:G)*'Calculatie sheet'!$AI84+LOOKUP('Calculatie sheet'!$E$2,'Objectenoverzicht aantallen'!$A:$A,'Objectenoverzicht aantallen'!H:H)*'Calculatie sheet'!$AI84)/1000</f>
        <v>0</v>
      </c>
      <c r="O3" s="571">
        <f>(LOOKUP('Calculatie sheet'!$AI$2,'Objectenoverzicht aantallen'!$A:$A,'Objectenoverzicht aantallen'!$C:$C)*'Calculatie sheet'!$AI84+LOOKUP('Calculatie sheet'!$E$2,'Objectenoverzicht aantallen'!$A:$A,'Objectenoverzicht aantallen'!E:E)*'Calculatie sheet'!$AI84+LOOKUP('Calculatie sheet'!$E$2,'Objectenoverzicht aantallen'!$A:$A,'Objectenoverzicht aantallen'!F:F)*'Calculatie sheet'!$AI84+LOOKUP('Calculatie sheet'!$E$2,'Objectenoverzicht aantallen'!$A:$A,'Objectenoverzicht aantallen'!G:G)*'Calculatie sheet'!$AI84+LOOKUP('Calculatie sheet'!$E$2,'Objectenoverzicht aantallen'!$A:$A,'Objectenoverzicht aantallen'!H:H)*'Calculatie sheet'!$AI84+LOOKUP('Calculatie sheet'!$E$2,'Objectenoverzicht aantallen'!$A:$A,'Objectenoverzicht aantallen'!I:I)*'Calculatie sheet'!$AI84)/1000</f>
        <v>0</v>
      </c>
      <c r="P3" s="571">
        <f>(LOOKUP('Calculatie sheet'!$AI$2,'Objectenoverzicht aantallen'!$A:$A,'Objectenoverzicht aantallen'!$C:$C)*'Calculatie sheet'!$AI84+LOOKUP('Calculatie sheet'!$E$2,'Objectenoverzicht aantallen'!$A:$A,'Objectenoverzicht aantallen'!E:E)*'Calculatie sheet'!$AI84+LOOKUP('Calculatie sheet'!$E$2,'Objectenoverzicht aantallen'!$A:$A,'Objectenoverzicht aantallen'!F:F)*'Calculatie sheet'!$AI84+LOOKUP('Calculatie sheet'!$E$2,'Objectenoverzicht aantallen'!$A:$A,'Objectenoverzicht aantallen'!G:G)*'Calculatie sheet'!$AI84+LOOKUP('Calculatie sheet'!$E$2,'Objectenoverzicht aantallen'!$A:$A,'Objectenoverzicht aantallen'!H:H)*'Calculatie sheet'!$AI84+LOOKUP('Calculatie sheet'!$E$2,'Objectenoverzicht aantallen'!$A:$A,'Objectenoverzicht aantallen'!I:I)*'Calculatie sheet'!$AI84+LOOKUP('Calculatie sheet'!$E$2,'Objectenoverzicht aantallen'!$A:$A,'Objectenoverzicht aantallen'!J:J)*'Calculatie sheet'!$AI84)/1000</f>
        <v>0</v>
      </c>
      <c r="Q3" s="571">
        <f>(LOOKUP('Calculatie sheet'!$AI$2,'Objectenoverzicht aantallen'!$A:$A,'Objectenoverzicht aantallen'!$C:$C)*'Calculatie sheet'!$AI84+LOOKUP('Calculatie sheet'!$E$2,'Objectenoverzicht aantallen'!$A:$A,'Objectenoverzicht aantallen'!E:E)*'Calculatie sheet'!$AI84+LOOKUP('Calculatie sheet'!$E$2,'Objectenoverzicht aantallen'!$A:$A,'Objectenoverzicht aantallen'!F:F)*'Calculatie sheet'!$AI84+LOOKUP('Calculatie sheet'!$E$2,'Objectenoverzicht aantallen'!$A:$A,'Objectenoverzicht aantallen'!G:G)*'Calculatie sheet'!$AI84+LOOKUP('Calculatie sheet'!$E$2,'Objectenoverzicht aantallen'!$A:$A,'Objectenoverzicht aantallen'!H:H)*'Calculatie sheet'!$AI84+LOOKUP('Calculatie sheet'!$E$2,'Objectenoverzicht aantallen'!$A:$A,'Objectenoverzicht aantallen'!I:I)*'Calculatie sheet'!$AI84+LOOKUP('Calculatie sheet'!$E$2,'Objectenoverzicht aantallen'!$A:$A,'Objectenoverzicht aantallen'!J:J)*'Calculatie sheet'!$AI84+LOOKUP('Calculatie sheet'!$E$2,'Objectenoverzicht aantallen'!$A:$A,'Objectenoverzicht aantallen'!K:K)*'Calculatie sheet'!$AI84)/1000</f>
        <v>0</v>
      </c>
      <c r="R3" s="571">
        <f>(LOOKUP('Calculatie sheet'!$AI$2,'Objectenoverzicht aantallen'!$A:$A,'Objectenoverzicht aantallen'!$C:$C)*'Calculatie sheet'!$AI84+LOOKUP('Calculatie sheet'!$E$2,'Objectenoverzicht aantallen'!$A:$A,'Objectenoverzicht aantallen'!E:E)*'Calculatie sheet'!$AI84+LOOKUP('Calculatie sheet'!$E$2,'Objectenoverzicht aantallen'!$A:$A,'Objectenoverzicht aantallen'!F:F)*'Calculatie sheet'!$AI84+LOOKUP('Calculatie sheet'!$E$2,'Objectenoverzicht aantallen'!$A:$A,'Objectenoverzicht aantallen'!G:G)*'Calculatie sheet'!$AI84+LOOKUP('Calculatie sheet'!$E$2,'Objectenoverzicht aantallen'!$A:$A,'Objectenoverzicht aantallen'!H:H)*'Calculatie sheet'!$AI84+LOOKUP('Calculatie sheet'!$E$2,'Objectenoverzicht aantallen'!$A:$A,'Objectenoverzicht aantallen'!I:I)*'Calculatie sheet'!$AI84+LOOKUP('Calculatie sheet'!$E$2,'Objectenoverzicht aantallen'!$A:$A,'Objectenoverzicht aantallen'!J:J)*'Calculatie sheet'!$AI84+LOOKUP('Calculatie sheet'!$E$2,'Objectenoverzicht aantallen'!$A:$A,'Objectenoverzicht aantallen'!K:K)*'Calculatie sheet'!$AI84+LOOKUP('Calculatie sheet'!$E$2,'Objectenoverzicht aantallen'!$A:$A,'Objectenoverzicht aantallen'!L:L)*'Calculatie sheet'!$AI84)/1000</f>
        <v>0</v>
      </c>
      <c r="S3" s="571">
        <f>(LOOKUP('Calculatie sheet'!$AI$2,'Objectenoverzicht aantallen'!$A:$A,'Objectenoverzicht aantallen'!$C:$C)*'Calculatie sheet'!$AI84+LOOKUP('Calculatie sheet'!$E$2,'Objectenoverzicht aantallen'!$A:$A,'Objectenoverzicht aantallen'!E:E)*'Calculatie sheet'!$AI84+LOOKUP('Calculatie sheet'!$E$2,'Objectenoverzicht aantallen'!$A:$A,'Objectenoverzicht aantallen'!F:F)*'Calculatie sheet'!$AI84+LOOKUP('Calculatie sheet'!$E$2,'Objectenoverzicht aantallen'!$A:$A,'Objectenoverzicht aantallen'!G:G)*'Calculatie sheet'!$AI84+LOOKUP('Calculatie sheet'!$E$2,'Objectenoverzicht aantallen'!$A:$A,'Objectenoverzicht aantallen'!H:H)*'Calculatie sheet'!$AI84+LOOKUP('Calculatie sheet'!$E$2,'Objectenoverzicht aantallen'!$A:$A,'Objectenoverzicht aantallen'!I:I)*'Calculatie sheet'!$AI84+LOOKUP('Calculatie sheet'!$E$2,'Objectenoverzicht aantallen'!$A:$A,'Objectenoverzicht aantallen'!J:J)*'Calculatie sheet'!$AI84+LOOKUP('Calculatie sheet'!$E$2,'Objectenoverzicht aantallen'!$A:$A,'Objectenoverzicht aantallen'!K:K)*'Calculatie sheet'!$AI84+LOOKUP('Calculatie sheet'!$E$2,'Objectenoverzicht aantallen'!$A:$A,'Objectenoverzicht aantallen'!L:L)*'Calculatie sheet'!$AI84+LOOKUP('Calculatie sheet'!$E$2,'Objectenoverzicht aantallen'!$A:$A,'Objectenoverzicht aantallen'!M:M)*'Calculatie sheet'!$AI84)/1000</f>
        <v>0</v>
      </c>
      <c r="T3" s="571">
        <f>(LOOKUP('Calculatie sheet'!$AI$2,'Objectenoverzicht aantallen'!$A:$A,'Objectenoverzicht aantallen'!$C:$C)*'Calculatie sheet'!$AI84+LOOKUP('Calculatie sheet'!$E$2,'Objectenoverzicht aantallen'!$A:$A,'Objectenoverzicht aantallen'!E:E)*'Calculatie sheet'!$AI84+LOOKUP('Calculatie sheet'!$E$2,'Objectenoverzicht aantallen'!$A:$A,'Objectenoverzicht aantallen'!F:F)*'Calculatie sheet'!$AI84+LOOKUP('Calculatie sheet'!$E$2,'Objectenoverzicht aantallen'!$A:$A,'Objectenoverzicht aantallen'!G:G)*'Calculatie sheet'!$AI84+LOOKUP('Calculatie sheet'!$E$2,'Objectenoverzicht aantallen'!$A:$A,'Objectenoverzicht aantallen'!H:H)*'Calculatie sheet'!$AI84+LOOKUP('Calculatie sheet'!$E$2,'Objectenoverzicht aantallen'!$A:$A,'Objectenoverzicht aantallen'!I:I)*'Calculatie sheet'!$AI84+LOOKUP('Calculatie sheet'!$E$2,'Objectenoverzicht aantallen'!$A:$A,'Objectenoverzicht aantallen'!J:J)*'Calculatie sheet'!$AI84+LOOKUP('Calculatie sheet'!$E$2,'Objectenoverzicht aantallen'!$A:$A,'Objectenoverzicht aantallen'!K:K)*'Calculatie sheet'!$AI84+LOOKUP('Calculatie sheet'!$E$2,'Objectenoverzicht aantallen'!$A:$A,'Objectenoverzicht aantallen'!L:L)*'Calculatie sheet'!$AI84+LOOKUP('Calculatie sheet'!$E$2,'Objectenoverzicht aantallen'!$A:$A,'Objectenoverzicht aantallen'!M:M)*'Calculatie sheet'!$AI84+LOOKUP('Calculatie sheet'!$E$2,'Objectenoverzicht aantallen'!$A:$A,'Objectenoverzicht aantallen'!N:N)*'Calculatie sheet'!$AI84)/1000</f>
        <v>0</v>
      </c>
      <c r="U3" s="571">
        <f>(LOOKUP('Calculatie sheet'!$AI$2,'Objectenoverzicht aantallen'!$A:$A,'Objectenoverzicht aantallen'!$C:$C)*'Calculatie sheet'!$AI84+LOOKUP('Calculatie sheet'!$E$2,'Objectenoverzicht aantallen'!$A:$A,'Objectenoverzicht aantallen'!E:E)*'Calculatie sheet'!$AI84+LOOKUP('Calculatie sheet'!$E$2,'Objectenoverzicht aantallen'!$A:$A,'Objectenoverzicht aantallen'!F:F)*'Calculatie sheet'!$AI84+LOOKUP('Calculatie sheet'!$E$2,'Objectenoverzicht aantallen'!$A:$A,'Objectenoverzicht aantallen'!G:G)*'Calculatie sheet'!$AI84+LOOKUP('Calculatie sheet'!$E$2,'Objectenoverzicht aantallen'!$A:$A,'Objectenoverzicht aantallen'!H:H)*'Calculatie sheet'!$AI84+LOOKUP('Calculatie sheet'!$E$2,'Objectenoverzicht aantallen'!$A:$A,'Objectenoverzicht aantallen'!I:I)*'Calculatie sheet'!$AI84+LOOKUP('Calculatie sheet'!$E$2,'Objectenoverzicht aantallen'!$A:$A,'Objectenoverzicht aantallen'!J:J)*'Calculatie sheet'!$AI84+LOOKUP('Calculatie sheet'!$E$2,'Objectenoverzicht aantallen'!$A:$A,'Objectenoverzicht aantallen'!K:K)*'Calculatie sheet'!$AI84+LOOKUP('Calculatie sheet'!$E$2,'Objectenoverzicht aantallen'!$A:$A,'Objectenoverzicht aantallen'!L:L)*'Calculatie sheet'!$AI84+LOOKUP('Calculatie sheet'!$E$2,'Objectenoverzicht aantallen'!$A:$A,'Objectenoverzicht aantallen'!M:M)*'Calculatie sheet'!$AI84+LOOKUP('Calculatie sheet'!$E$2,'Objectenoverzicht aantallen'!$A:$A,'Objectenoverzicht aantallen'!N:N)*'Calculatie sheet'!$AI84+LOOKUP('Calculatie sheet'!$E$2,'Objectenoverzicht aantallen'!$A:$A,'Objectenoverzicht aantallen'!O:O)*'Calculatie sheet'!$AI84)/1000</f>
        <v>0</v>
      </c>
      <c r="V3" s="31"/>
      <c r="W3" s="759" t="s">
        <v>966</v>
      </c>
      <c r="X3" s="571">
        <f>(LOOKUP('Calculatie sheet'!$AI$2,'Objectenoverzicht aantallen'!$A:$A,'Objectenoverzicht aantallen'!$P:$P)*'Calculatie sheet'!$AI$84)/'Calculatie sheet'!$AI$64/1000</f>
        <v>0</v>
      </c>
      <c r="Y3" s="571">
        <f>(LOOKUP('Calculatie sheet'!$AI$2,'Objectenoverzicht aantallen'!$A:$A,'Objectenoverzicht aantallen'!$P:$P)*'Calculatie sheet'!$AI$84)/'Calculatie sheet'!$AI$64/1000</f>
        <v>0</v>
      </c>
      <c r="Z3" s="571">
        <f>(LOOKUP('Calculatie sheet'!$AI$2,'Objectenoverzicht aantallen'!$A:$A,'Objectenoverzicht aantallen'!$P:$P)*'Calculatie sheet'!$AI$84)/'Calculatie sheet'!$AI$64/1000</f>
        <v>0</v>
      </c>
      <c r="AA3" s="571">
        <f>(LOOKUP('Calculatie sheet'!$AI$2,'Objectenoverzicht aantallen'!$A:$A,'Objectenoverzicht aantallen'!$P:$P)*'Calculatie sheet'!$AI$84)/'Calculatie sheet'!$AI$64/1000</f>
        <v>0</v>
      </c>
      <c r="AB3" s="571">
        <f>(LOOKUP('Calculatie sheet'!$AI$2,'Objectenoverzicht aantallen'!$A:$A,'Objectenoverzicht aantallen'!$P:$P)*'Calculatie sheet'!$AI$84)/'Calculatie sheet'!$AI$64/1000</f>
        <v>0</v>
      </c>
      <c r="AC3" s="571">
        <f>(LOOKUP('Calculatie sheet'!$AI$2,'Objectenoverzicht aantallen'!$A:$A,'Objectenoverzicht aantallen'!$P:$P)*'Calculatie sheet'!$AI$84)/'Calculatie sheet'!$AI$64/1000</f>
        <v>0</v>
      </c>
      <c r="AD3" s="571">
        <f>(LOOKUP('Calculatie sheet'!$AI$2,'Objectenoverzicht aantallen'!$A:$A,'Objectenoverzicht aantallen'!$P:$P)*'Calculatie sheet'!$AI$84)/'Calculatie sheet'!$AI$64/1000</f>
        <v>0</v>
      </c>
      <c r="AE3" s="571">
        <f>(LOOKUP('Calculatie sheet'!$AI$2,'Objectenoverzicht aantallen'!$A:$A,'Objectenoverzicht aantallen'!$P:$P)*'Calculatie sheet'!$AI$84)/'Calculatie sheet'!$AI$64/1000</f>
        <v>0</v>
      </c>
      <c r="AF3" s="571">
        <f>(LOOKUP('Calculatie sheet'!$AI$2,'Objectenoverzicht aantallen'!$A:$A,'Objectenoverzicht aantallen'!$P:$P)*'Calculatie sheet'!$AI$84)/'Calculatie sheet'!$AI$64/1000</f>
        <v>0</v>
      </c>
      <c r="AG3" s="571">
        <f>(LOOKUP('Calculatie sheet'!$AI$2,'Objectenoverzicht aantallen'!$A:$A,'Objectenoverzicht aantallen'!$P:$P)*'Calculatie sheet'!$AI$84)/'Calculatie sheet'!$AI$64/1000</f>
        <v>0</v>
      </c>
      <c r="AH3" s="571">
        <f>(LOOKUP('Calculatie sheet'!$AI$2,'Objectenoverzicht aantallen'!$A:$A,'Objectenoverzicht aantallen'!$P:$P)*'Calculatie sheet'!$AI$84)/'Calculatie sheet'!$AI$64/1000</f>
        <v>0</v>
      </c>
    </row>
    <row r="4" spans="1:34" x14ac:dyDescent="0.2">
      <c r="B4" s="760" t="s">
        <v>5</v>
      </c>
      <c r="C4" s="45">
        <f>'Calculatie sheet'!AI85</f>
        <v>1950.2400000000002</v>
      </c>
      <c r="E4" s="760" t="s">
        <v>5</v>
      </c>
      <c r="H4" s="572">
        <f>C4*'Calculatie sheet'!$AI$7</f>
        <v>0</v>
      </c>
      <c r="J4" s="760" t="s">
        <v>5</v>
      </c>
      <c r="K4" s="571">
        <f>(LOOKUP('Calculatie sheet'!$AI$2,'Objectenoverzicht aantallen'!$A:$A,'Objectenoverzicht aantallen'!$C:$C)*'Calculatie sheet'!$AI85+LOOKUP('Calculatie sheet'!$AI$2,'Objectenoverzicht aantallen'!$A:$A,'Objectenoverzicht aantallen'!E:E)*'Calculatie sheet'!$AI85)/1000</f>
        <v>0</v>
      </c>
      <c r="L4" s="571">
        <f>(LOOKUP('Calculatie sheet'!$AI$2,'Objectenoverzicht aantallen'!$A:$A,'Objectenoverzicht aantallen'!$C:$C)*'Calculatie sheet'!$AI85+LOOKUP('Calculatie sheet'!$E$2,'Objectenoverzicht aantallen'!$A:$A,'Objectenoverzicht aantallen'!E:E)*'Calculatie sheet'!$AI85+LOOKUP('Calculatie sheet'!$E$2,'Objectenoverzicht aantallen'!$A:$A,'Objectenoverzicht aantallen'!F:F)*'Calculatie sheet'!$AI85)/1000</f>
        <v>0</v>
      </c>
      <c r="M4" s="571">
        <f>(LOOKUP('Calculatie sheet'!$AI$2,'Objectenoverzicht aantallen'!$A:$A,'Objectenoverzicht aantallen'!$C:$C)*'Calculatie sheet'!$AI85+LOOKUP('Calculatie sheet'!$E$2,'Objectenoverzicht aantallen'!$A:$A,'Objectenoverzicht aantallen'!E:E)*'Calculatie sheet'!$AI85+LOOKUP('Calculatie sheet'!$E$2,'Objectenoverzicht aantallen'!$A:$A,'Objectenoverzicht aantallen'!F:F)*'Calculatie sheet'!$AI85+LOOKUP('Calculatie sheet'!$E$2,'Objectenoverzicht aantallen'!$A:$A,'Objectenoverzicht aantallen'!G:G)*'Calculatie sheet'!$AI85)/1000</f>
        <v>0</v>
      </c>
      <c r="N4" s="571">
        <f>(LOOKUP('Calculatie sheet'!$AI$2,'Objectenoverzicht aantallen'!$A:$A,'Objectenoverzicht aantallen'!$C:$C)*'Calculatie sheet'!$AI85+LOOKUP('Calculatie sheet'!$E$2,'Objectenoverzicht aantallen'!$A:$A,'Objectenoverzicht aantallen'!E:E)*'Calculatie sheet'!$AI85+LOOKUP('Calculatie sheet'!$E$2,'Objectenoverzicht aantallen'!$A:$A,'Objectenoverzicht aantallen'!F:F)*'Calculatie sheet'!$AI85+LOOKUP('Calculatie sheet'!$E$2,'Objectenoverzicht aantallen'!$A:$A,'Objectenoverzicht aantallen'!G:G)*'Calculatie sheet'!$AI85+LOOKUP('Calculatie sheet'!$E$2,'Objectenoverzicht aantallen'!$A:$A,'Objectenoverzicht aantallen'!H:H)*'Calculatie sheet'!$AI85)/1000</f>
        <v>0</v>
      </c>
      <c r="O4" s="571">
        <f>(LOOKUP('Calculatie sheet'!$AI$2,'Objectenoverzicht aantallen'!$A:$A,'Objectenoverzicht aantallen'!$C:$C)*'Calculatie sheet'!$AI85+LOOKUP('Calculatie sheet'!$E$2,'Objectenoverzicht aantallen'!$A:$A,'Objectenoverzicht aantallen'!E:E)*'Calculatie sheet'!$AI85+LOOKUP('Calculatie sheet'!$E$2,'Objectenoverzicht aantallen'!$A:$A,'Objectenoverzicht aantallen'!F:F)*'Calculatie sheet'!$AI85+LOOKUP('Calculatie sheet'!$E$2,'Objectenoverzicht aantallen'!$A:$A,'Objectenoverzicht aantallen'!G:G)*'Calculatie sheet'!$AI85+LOOKUP('Calculatie sheet'!$E$2,'Objectenoverzicht aantallen'!$A:$A,'Objectenoverzicht aantallen'!H:H)*'Calculatie sheet'!$AI85+LOOKUP('Calculatie sheet'!$E$2,'Objectenoverzicht aantallen'!$A:$A,'Objectenoverzicht aantallen'!I:I)*'Calculatie sheet'!$AI85)/1000</f>
        <v>0</v>
      </c>
      <c r="P4" s="571">
        <f>(LOOKUP('Calculatie sheet'!$AI$2,'Objectenoverzicht aantallen'!$A:$A,'Objectenoverzicht aantallen'!$C:$C)*'Calculatie sheet'!$AI85+LOOKUP('Calculatie sheet'!$E$2,'Objectenoverzicht aantallen'!$A:$A,'Objectenoverzicht aantallen'!E:E)*'Calculatie sheet'!$AI85+LOOKUP('Calculatie sheet'!$E$2,'Objectenoverzicht aantallen'!$A:$A,'Objectenoverzicht aantallen'!F:F)*'Calculatie sheet'!$AI85+LOOKUP('Calculatie sheet'!$E$2,'Objectenoverzicht aantallen'!$A:$A,'Objectenoverzicht aantallen'!G:G)*'Calculatie sheet'!$AI85+LOOKUP('Calculatie sheet'!$E$2,'Objectenoverzicht aantallen'!$A:$A,'Objectenoverzicht aantallen'!H:H)*'Calculatie sheet'!$AI85+LOOKUP('Calculatie sheet'!$E$2,'Objectenoverzicht aantallen'!$A:$A,'Objectenoverzicht aantallen'!I:I)*'Calculatie sheet'!$AI85+LOOKUP('Calculatie sheet'!$E$2,'Objectenoverzicht aantallen'!$A:$A,'Objectenoverzicht aantallen'!J:J)*'Calculatie sheet'!$AI85)/1000</f>
        <v>0</v>
      </c>
      <c r="Q4" s="571">
        <f>(LOOKUP('Calculatie sheet'!$AI$2,'Objectenoverzicht aantallen'!$A:$A,'Objectenoverzicht aantallen'!$C:$C)*'Calculatie sheet'!$AI85+LOOKUP('Calculatie sheet'!$E$2,'Objectenoverzicht aantallen'!$A:$A,'Objectenoverzicht aantallen'!E:E)*'Calculatie sheet'!$AI85+LOOKUP('Calculatie sheet'!$E$2,'Objectenoverzicht aantallen'!$A:$A,'Objectenoverzicht aantallen'!F:F)*'Calculatie sheet'!$AI85+LOOKUP('Calculatie sheet'!$E$2,'Objectenoverzicht aantallen'!$A:$A,'Objectenoverzicht aantallen'!G:G)*'Calculatie sheet'!$AI85+LOOKUP('Calculatie sheet'!$E$2,'Objectenoverzicht aantallen'!$A:$A,'Objectenoverzicht aantallen'!H:H)*'Calculatie sheet'!$AI85+LOOKUP('Calculatie sheet'!$E$2,'Objectenoverzicht aantallen'!$A:$A,'Objectenoverzicht aantallen'!I:I)*'Calculatie sheet'!$AI85+LOOKUP('Calculatie sheet'!$E$2,'Objectenoverzicht aantallen'!$A:$A,'Objectenoverzicht aantallen'!J:J)*'Calculatie sheet'!$AI85+LOOKUP('Calculatie sheet'!$E$2,'Objectenoverzicht aantallen'!$A:$A,'Objectenoverzicht aantallen'!K:K)*'Calculatie sheet'!$AI85)/1000</f>
        <v>0</v>
      </c>
      <c r="R4" s="571">
        <f>(LOOKUP('Calculatie sheet'!$AI$2,'Objectenoverzicht aantallen'!$A:$A,'Objectenoverzicht aantallen'!$C:$C)*'Calculatie sheet'!$AI85+LOOKUP('Calculatie sheet'!$E$2,'Objectenoverzicht aantallen'!$A:$A,'Objectenoverzicht aantallen'!E:E)*'Calculatie sheet'!$AI85+LOOKUP('Calculatie sheet'!$E$2,'Objectenoverzicht aantallen'!$A:$A,'Objectenoverzicht aantallen'!F:F)*'Calculatie sheet'!$AI85+LOOKUP('Calculatie sheet'!$E$2,'Objectenoverzicht aantallen'!$A:$A,'Objectenoverzicht aantallen'!G:G)*'Calculatie sheet'!$AI85+LOOKUP('Calculatie sheet'!$E$2,'Objectenoverzicht aantallen'!$A:$A,'Objectenoverzicht aantallen'!H:H)*'Calculatie sheet'!$AI85+LOOKUP('Calculatie sheet'!$E$2,'Objectenoverzicht aantallen'!$A:$A,'Objectenoverzicht aantallen'!I:I)*'Calculatie sheet'!$AI85+LOOKUP('Calculatie sheet'!$E$2,'Objectenoverzicht aantallen'!$A:$A,'Objectenoverzicht aantallen'!J:J)*'Calculatie sheet'!$AI85+LOOKUP('Calculatie sheet'!$E$2,'Objectenoverzicht aantallen'!$A:$A,'Objectenoverzicht aantallen'!K:K)*'Calculatie sheet'!$AI85+LOOKUP('Calculatie sheet'!$E$2,'Objectenoverzicht aantallen'!$A:$A,'Objectenoverzicht aantallen'!L:L)*'Calculatie sheet'!$AI85)/1000</f>
        <v>0</v>
      </c>
      <c r="S4" s="571">
        <f>(LOOKUP('Calculatie sheet'!$AI$2,'Objectenoverzicht aantallen'!$A:$A,'Objectenoverzicht aantallen'!$C:$C)*'Calculatie sheet'!$AI85+LOOKUP('Calculatie sheet'!$E$2,'Objectenoverzicht aantallen'!$A:$A,'Objectenoverzicht aantallen'!E:E)*'Calculatie sheet'!$AI85+LOOKUP('Calculatie sheet'!$E$2,'Objectenoverzicht aantallen'!$A:$A,'Objectenoverzicht aantallen'!F:F)*'Calculatie sheet'!$AI85+LOOKUP('Calculatie sheet'!$E$2,'Objectenoverzicht aantallen'!$A:$A,'Objectenoverzicht aantallen'!G:G)*'Calculatie sheet'!$AI85+LOOKUP('Calculatie sheet'!$E$2,'Objectenoverzicht aantallen'!$A:$A,'Objectenoverzicht aantallen'!H:H)*'Calculatie sheet'!$AI85+LOOKUP('Calculatie sheet'!$E$2,'Objectenoverzicht aantallen'!$A:$A,'Objectenoverzicht aantallen'!I:I)*'Calculatie sheet'!$AI85+LOOKUP('Calculatie sheet'!$E$2,'Objectenoverzicht aantallen'!$A:$A,'Objectenoverzicht aantallen'!J:J)*'Calculatie sheet'!$AI85+LOOKUP('Calculatie sheet'!$E$2,'Objectenoverzicht aantallen'!$A:$A,'Objectenoverzicht aantallen'!K:K)*'Calculatie sheet'!$AI85+LOOKUP('Calculatie sheet'!$E$2,'Objectenoverzicht aantallen'!$A:$A,'Objectenoverzicht aantallen'!L:L)*'Calculatie sheet'!$AI85+LOOKUP('Calculatie sheet'!$E$2,'Objectenoverzicht aantallen'!$A:$A,'Objectenoverzicht aantallen'!M:M)*'Calculatie sheet'!$AI85)/1000</f>
        <v>0</v>
      </c>
      <c r="T4" s="571">
        <f>(LOOKUP('Calculatie sheet'!$AI$2,'Objectenoverzicht aantallen'!$A:$A,'Objectenoverzicht aantallen'!$C:$C)*'Calculatie sheet'!$AI85+LOOKUP('Calculatie sheet'!$E$2,'Objectenoverzicht aantallen'!$A:$A,'Objectenoverzicht aantallen'!E:E)*'Calculatie sheet'!$AI85+LOOKUP('Calculatie sheet'!$E$2,'Objectenoverzicht aantallen'!$A:$A,'Objectenoverzicht aantallen'!F:F)*'Calculatie sheet'!$AI85+LOOKUP('Calculatie sheet'!$E$2,'Objectenoverzicht aantallen'!$A:$A,'Objectenoverzicht aantallen'!G:G)*'Calculatie sheet'!$AI85+LOOKUP('Calculatie sheet'!$E$2,'Objectenoverzicht aantallen'!$A:$A,'Objectenoverzicht aantallen'!H:H)*'Calculatie sheet'!$AI85+LOOKUP('Calculatie sheet'!$E$2,'Objectenoverzicht aantallen'!$A:$A,'Objectenoverzicht aantallen'!I:I)*'Calculatie sheet'!$AI85+LOOKUP('Calculatie sheet'!$E$2,'Objectenoverzicht aantallen'!$A:$A,'Objectenoverzicht aantallen'!J:J)*'Calculatie sheet'!$AI85+LOOKUP('Calculatie sheet'!$E$2,'Objectenoverzicht aantallen'!$A:$A,'Objectenoverzicht aantallen'!K:K)*'Calculatie sheet'!$AI85+LOOKUP('Calculatie sheet'!$E$2,'Objectenoverzicht aantallen'!$A:$A,'Objectenoverzicht aantallen'!L:L)*'Calculatie sheet'!$AI85+LOOKUP('Calculatie sheet'!$E$2,'Objectenoverzicht aantallen'!$A:$A,'Objectenoverzicht aantallen'!M:M)*'Calculatie sheet'!$AI85+LOOKUP('Calculatie sheet'!$E$2,'Objectenoverzicht aantallen'!$A:$A,'Objectenoverzicht aantallen'!N:N)*'Calculatie sheet'!$AI85)/1000</f>
        <v>0</v>
      </c>
      <c r="U4" s="571">
        <f>(LOOKUP('Calculatie sheet'!$AI$2,'Objectenoverzicht aantallen'!$A:$A,'Objectenoverzicht aantallen'!$C:$C)*'Calculatie sheet'!$AI85+LOOKUP('Calculatie sheet'!$E$2,'Objectenoverzicht aantallen'!$A:$A,'Objectenoverzicht aantallen'!E:E)*'Calculatie sheet'!$AI85+LOOKUP('Calculatie sheet'!$E$2,'Objectenoverzicht aantallen'!$A:$A,'Objectenoverzicht aantallen'!F:F)*'Calculatie sheet'!$AI85+LOOKUP('Calculatie sheet'!$E$2,'Objectenoverzicht aantallen'!$A:$A,'Objectenoverzicht aantallen'!G:G)*'Calculatie sheet'!$AI85+LOOKUP('Calculatie sheet'!$E$2,'Objectenoverzicht aantallen'!$A:$A,'Objectenoverzicht aantallen'!H:H)*'Calculatie sheet'!$AI85+LOOKUP('Calculatie sheet'!$E$2,'Objectenoverzicht aantallen'!$A:$A,'Objectenoverzicht aantallen'!I:I)*'Calculatie sheet'!$AI85+LOOKUP('Calculatie sheet'!$E$2,'Objectenoverzicht aantallen'!$A:$A,'Objectenoverzicht aantallen'!J:J)*'Calculatie sheet'!$AI85+LOOKUP('Calculatie sheet'!$E$2,'Objectenoverzicht aantallen'!$A:$A,'Objectenoverzicht aantallen'!K:K)*'Calculatie sheet'!$AI85+LOOKUP('Calculatie sheet'!$E$2,'Objectenoverzicht aantallen'!$A:$A,'Objectenoverzicht aantallen'!L:L)*'Calculatie sheet'!$AI85+LOOKUP('Calculatie sheet'!$E$2,'Objectenoverzicht aantallen'!$A:$A,'Objectenoverzicht aantallen'!M:M)*'Calculatie sheet'!$AI85+LOOKUP('Calculatie sheet'!$E$2,'Objectenoverzicht aantallen'!$A:$A,'Objectenoverzicht aantallen'!N:N)*'Calculatie sheet'!$AI85+LOOKUP('Calculatie sheet'!$E$2,'Objectenoverzicht aantallen'!$A:$A,'Objectenoverzicht aantallen'!O:O)*'Calculatie sheet'!$AI85)/1000</f>
        <v>0</v>
      </c>
      <c r="W4" s="760" t="s">
        <v>5</v>
      </c>
      <c r="X4" s="571">
        <f>(LOOKUP('Calculatie sheet'!$AI$2,'Objectenoverzicht aantallen'!$A:$A,'Objectenoverzicht aantallen'!Q:Q)*'Calculatie sheet'!$AI$85)/1000</f>
        <v>0</v>
      </c>
      <c r="Y4" s="571">
        <f>(LOOKUP('Calculatie sheet'!$AI$2,'Objectenoverzicht aantallen'!$A:$A,'Objectenoverzicht aantallen'!R:R)*'Calculatie sheet'!$AI$85)/1000</f>
        <v>0</v>
      </c>
      <c r="Z4" s="571">
        <f>(LOOKUP('Calculatie sheet'!$AI$2,'Objectenoverzicht aantallen'!$A:$A,'Objectenoverzicht aantallen'!S:S)*'Calculatie sheet'!$AI$85)/1000</f>
        <v>0</v>
      </c>
      <c r="AA4" s="571">
        <f>(LOOKUP('Calculatie sheet'!$AI$2,'Objectenoverzicht aantallen'!$A:$A,'Objectenoverzicht aantallen'!T:T)*'Calculatie sheet'!$AI$85)/1000</f>
        <v>0</v>
      </c>
      <c r="AB4" s="571">
        <f>(LOOKUP('Calculatie sheet'!$AI$2,'Objectenoverzicht aantallen'!$A:$A,'Objectenoverzicht aantallen'!U:U)*'Calculatie sheet'!$AI$85)/1000</f>
        <v>0</v>
      </c>
      <c r="AC4" s="571">
        <f>(LOOKUP('Calculatie sheet'!$AI$2,'Objectenoverzicht aantallen'!$A:$A,'Objectenoverzicht aantallen'!V:V)*'Calculatie sheet'!$AI$85)/1000</f>
        <v>0</v>
      </c>
      <c r="AD4" s="571">
        <f>(LOOKUP('Calculatie sheet'!$AI$2,'Objectenoverzicht aantallen'!$A:$A,'Objectenoverzicht aantallen'!W:W)*'Calculatie sheet'!$AI$85)/1000</f>
        <v>0</v>
      </c>
      <c r="AE4" s="571">
        <f>(LOOKUP('Calculatie sheet'!$AI$2,'Objectenoverzicht aantallen'!$A:$A,'Objectenoverzicht aantallen'!X:X)*'Calculatie sheet'!$AI$85)/1000</f>
        <v>0</v>
      </c>
      <c r="AF4" s="571">
        <f>(LOOKUP('Calculatie sheet'!$AI$2,'Objectenoverzicht aantallen'!$A:$A,'Objectenoverzicht aantallen'!AA:AA)*'Calculatie sheet'!$AI$85)/1000</f>
        <v>0</v>
      </c>
      <c r="AG4" s="571">
        <f>(LOOKUP('Calculatie sheet'!$AI$2,'Objectenoverzicht aantallen'!$A:$A,'Objectenoverzicht aantallen'!Z:Z)*'Calculatie sheet'!$AI$85)/1000</f>
        <v>0</v>
      </c>
      <c r="AH4" s="571">
        <f>(LOOKUP('Calculatie sheet'!$AI$2,'Objectenoverzicht aantallen'!$A:$A,'Objectenoverzicht aantallen'!AA:AA)*'Calculatie sheet'!$AI$85)/1000</f>
        <v>0</v>
      </c>
    </row>
    <row r="5" spans="1:34" x14ac:dyDescent="0.2">
      <c r="B5" s="577" t="s">
        <v>673</v>
      </c>
      <c r="C5" s="45">
        <f>'Calculatie sheet'!AI86</f>
        <v>-2849.7600000000007</v>
      </c>
      <c r="E5" s="577" t="s">
        <v>673</v>
      </c>
      <c r="H5" s="572">
        <f>C5*'Calculatie sheet'!$AI$7</f>
        <v>0</v>
      </c>
      <c r="J5" s="577" t="s">
        <v>673</v>
      </c>
      <c r="K5" s="571">
        <f>(LOOKUP('Calculatie sheet'!$AI$2,'Objectenoverzicht aantallen'!$A:$A,'Objectenoverzicht aantallen'!$C:$C)*'Calculatie sheet'!$AI86+LOOKUP('Calculatie sheet'!$AI$2,'Objectenoverzicht aantallen'!$A:$A,'Objectenoverzicht aantallen'!E:E)*'Calculatie sheet'!$AI86)/1000</f>
        <v>0</v>
      </c>
      <c r="L5" s="571">
        <f>(LOOKUP('Calculatie sheet'!$AI$2,'Objectenoverzicht aantallen'!$A:$A,'Objectenoverzicht aantallen'!$C:$C)*'Calculatie sheet'!$AI86+LOOKUP('Calculatie sheet'!$E$2,'Objectenoverzicht aantallen'!$A:$A,'Objectenoverzicht aantallen'!E:E)*'Calculatie sheet'!$AI86+LOOKUP('Calculatie sheet'!$E$2,'Objectenoverzicht aantallen'!$A:$A,'Objectenoverzicht aantallen'!F:F)*'Calculatie sheet'!$AI86)/1000</f>
        <v>0</v>
      </c>
      <c r="M5" s="571">
        <f>(LOOKUP('Calculatie sheet'!$AI$2,'Objectenoverzicht aantallen'!$A:$A,'Objectenoverzicht aantallen'!$C:$C)*'Calculatie sheet'!$AI86+LOOKUP('Calculatie sheet'!$E$2,'Objectenoverzicht aantallen'!$A:$A,'Objectenoverzicht aantallen'!E:E)*'Calculatie sheet'!$AI86+LOOKUP('Calculatie sheet'!$E$2,'Objectenoverzicht aantallen'!$A:$A,'Objectenoverzicht aantallen'!F:F)*'Calculatie sheet'!$AI86+LOOKUP('Calculatie sheet'!$E$2,'Objectenoverzicht aantallen'!$A:$A,'Objectenoverzicht aantallen'!G:G)*'Calculatie sheet'!$AI86)/1000</f>
        <v>0</v>
      </c>
      <c r="N5" s="571">
        <f>(LOOKUP('Calculatie sheet'!$AI$2,'Objectenoverzicht aantallen'!$A:$A,'Objectenoverzicht aantallen'!$C:$C)*'Calculatie sheet'!$AI86+LOOKUP('Calculatie sheet'!$E$2,'Objectenoverzicht aantallen'!$A:$A,'Objectenoverzicht aantallen'!E:E)*'Calculatie sheet'!$AI86+LOOKUP('Calculatie sheet'!$E$2,'Objectenoverzicht aantallen'!$A:$A,'Objectenoverzicht aantallen'!F:F)*'Calculatie sheet'!$AI86+LOOKUP('Calculatie sheet'!$E$2,'Objectenoverzicht aantallen'!$A:$A,'Objectenoverzicht aantallen'!G:G)*'Calculatie sheet'!$AI86+LOOKUP('Calculatie sheet'!$E$2,'Objectenoverzicht aantallen'!$A:$A,'Objectenoverzicht aantallen'!H:H)*'Calculatie sheet'!$AI86)/1000</f>
        <v>0</v>
      </c>
      <c r="O5" s="571">
        <f>(LOOKUP('Calculatie sheet'!$AI$2,'Objectenoverzicht aantallen'!$A:$A,'Objectenoverzicht aantallen'!$C:$C)*'Calculatie sheet'!$AI86+LOOKUP('Calculatie sheet'!$E$2,'Objectenoverzicht aantallen'!$A:$A,'Objectenoverzicht aantallen'!E:E)*'Calculatie sheet'!$AI86+LOOKUP('Calculatie sheet'!$E$2,'Objectenoverzicht aantallen'!$A:$A,'Objectenoverzicht aantallen'!F:F)*'Calculatie sheet'!$AI86+LOOKUP('Calculatie sheet'!$E$2,'Objectenoverzicht aantallen'!$A:$A,'Objectenoverzicht aantallen'!G:G)*'Calculatie sheet'!$AI86+LOOKUP('Calculatie sheet'!$E$2,'Objectenoverzicht aantallen'!$A:$A,'Objectenoverzicht aantallen'!H:H)*'Calculatie sheet'!$AI86+LOOKUP('Calculatie sheet'!$E$2,'Objectenoverzicht aantallen'!$A:$A,'Objectenoverzicht aantallen'!I:I)*'Calculatie sheet'!$AI86)/1000</f>
        <v>0</v>
      </c>
      <c r="P5" s="571">
        <f>(LOOKUP('Calculatie sheet'!$AI$2,'Objectenoverzicht aantallen'!$A:$A,'Objectenoverzicht aantallen'!$C:$C)*'Calculatie sheet'!$AI86+LOOKUP('Calculatie sheet'!$E$2,'Objectenoverzicht aantallen'!$A:$A,'Objectenoverzicht aantallen'!E:E)*'Calculatie sheet'!$AI86+LOOKUP('Calculatie sheet'!$E$2,'Objectenoverzicht aantallen'!$A:$A,'Objectenoverzicht aantallen'!F:F)*'Calculatie sheet'!$AI86+LOOKUP('Calculatie sheet'!$E$2,'Objectenoverzicht aantallen'!$A:$A,'Objectenoverzicht aantallen'!G:G)*'Calculatie sheet'!$AI86+LOOKUP('Calculatie sheet'!$E$2,'Objectenoverzicht aantallen'!$A:$A,'Objectenoverzicht aantallen'!H:H)*'Calculatie sheet'!$AI86+LOOKUP('Calculatie sheet'!$E$2,'Objectenoverzicht aantallen'!$A:$A,'Objectenoverzicht aantallen'!I:I)*'Calculatie sheet'!$AI86+LOOKUP('Calculatie sheet'!$E$2,'Objectenoverzicht aantallen'!$A:$A,'Objectenoverzicht aantallen'!J:J)*'Calculatie sheet'!$AI86)/1000</f>
        <v>0</v>
      </c>
      <c r="Q5" s="571">
        <f>(LOOKUP('Calculatie sheet'!$AI$2,'Objectenoverzicht aantallen'!$A:$A,'Objectenoverzicht aantallen'!$C:$C)*'Calculatie sheet'!$AI86+LOOKUP('Calculatie sheet'!$E$2,'Objectenoverzicht aantallen'!$A:$A,'Objectenoverzicht aantallen'!E:E)*'Calculatie sheet'!$AI86+LOOKUP('Calculatie sheet'!$E$2,'Objectenoverzicht aantallen'!$A:$A,'Objectenoverzicht aantallen'!F:F)*'Calculatie sheet'!$AI86+LOOKUP('Calculatie sheet'!$E$2,'Objectenoverzicht aantallen'!$A:$A,'Objectenoverzicht aantallen'!G:G)*'Calculatie sheet'!$AI86+LOOKUP('Calculatie sheet'!$E$2,'Objectenoverzicht aantallen'!$A:$A,'Objectenoverzicht aantallen'!H:H)*'Calculatie sheet'!$AI86+LOOKUP('Calculatie sheet'!$E$2,'Objectenoverzicht aantallen'!$A:$A,'Objectenoverzicht aantallen'!I:I)*'Calculatie sheet'!$AI86+LOOKUP('Calculatie sheet'!$E$2,'Objectenoverzicht aantallen'!$A:$A,'Objectenoverzicht aantallen'!J:J)*'Calculatie sheet'!$AI86+LOOKUP('Calculatie sheet'!$E$2,'Objectenoverzicht aantallen'!$A:$A,'Objectenoverzicht aantallen'!K:K)*'Calculatie sheet'!$AI86)/1000</f>
        <v>0</v>
      </c>
      <c r="R5" s="571">
        <f>(LOOKUP('Calculatie sheet'!$AI$2,'Objectenoverzicht aantallen'!$A:$A,'Objectenoverzicht aantallen'!$C:$C)*'Calculatie sheet'!$AI86+LOOKUP('Calculatie sheet'!$E$2,'Objectenoverzicht aantallen'!$A:$A,'Objectenoverzicht aantallen'!E:E)*'Calculatie sheet'!$AI86+LOOKUP('Calculatie sheet'!$E$2,'Objectenoverzicht aantallen'!$A:$A,'Objectenoverzicht aantallen'!F:F)*'Calculatie sheet'!$AI86+LOOKUP('Calculatie sheet'!$E$2,'Objectenoverzicht aantallen'!$A:$A,'Objectenoverzicht aantallen'!G:G)*'Calculatie sheet'!$AI86+LOOKUP('Calculatie sheet'!$E$2,'Objectenoverzicht aantallen'!$A:$A,'Objectenoverzicht aantallen'!H:H)*'Calculatie sheet'!$AI86+LOOKUP('Calculatie sheet'!$E$2,'Objectenoverzicht aantallen'!$A:$A,'Objectenoverzicht aantallen'!I:I)*'Calculatie sheet'!$AI86+LOOKUP('Calculatie sheet'!$E$2,'Objectenoverzicht aantallen'!$A:$A,'Objectenoverzicht aantallen'!J:J)*'Calculatie sheet'!$AI86+LOOKUP('Calculatie sheet'!$E$2,'Objectenoverzicht aantallen'!$A:$A,'Objectenoverzicht aantallen'!K:K)*'Calculatie sheet'!$AI86+LOOKUP('Calculatie sheet'!$E$2,'Objectenoverzicht aantallen'!$A:$A,'Objectenoverzicht aantallen'!L:L)*'Calculatie sheet'!$AI86)/1000</f>
        <v>0</v>
      </c>
      <c r="S5" s="571">
        <f>(LOOKUP('Calculatie sheet'!$AI$2,'Objectenoverzicht aantallen'!$A:$A,'Objectenoverzicht aantallen'!$C:$C)*'Calculatie sheet'!$AI86+LOOKUP('Calculatie sheet'!$E$2,'Objectenoverzicht aantallen'!$A:$A,'Objectenoverzicht aantallen'!E:E)*'Calculatie sheet'!$AI86+LOOKUP('Calculatie sheet'!$E$2,'Objectenoverzicht aantallen'!$A:$A,'Objectenoverzicht aantallen'!F:F)*'Calculatie sheet'!$AI86+LOOKUP('Calculatie sheet'!$E$2,'Objectenoverzicht aantallen'!$A:$A,'Objectenoverzicht aantallen'!G:G)*'Calculatie sheet'!$AI86+LOOKUP('Calculatie sheet'!$E$2,'Objectenoverzicht aantallen'!$A:$A,'Objectenoverzicht aantallen'!H:H)*'Calculatie sheet'!$AI86+LOOKUP('Calculatie sheet'!$E$2,'Objectenoverzicht aantallen'!$A:$A,'Objectenoverzicht aantallen'!I:I)*'Calculatie sheet'!$AI86+LOOKUP('Calculatie sheet'!$E$2,'Objectenoverzicht aantallen'!$A:$A,'Objectenoverzicht aantallen'!J:J)*'Calculatie sheet'!$AI86+LOOKUP('Calculatie sheet'!$E$2,'Objectenoverzicht aantallen'!$A:$A,'Objectenoverzicht aantallen'!K:K)*'Calculatie sheet'!$AI86+LOOKUP('Calculatie sheet'!$E$2,'Objectenoverzicht aantallen'!$A:$A,'Objectenoverzicht aantallen'!L:L)*'Calculatie sheet'!$AI86+LOOKUP('Calculatie sheet'!$E$2,'Objectenoverzicht aantallen'!$A:$A,'Objectenoverzicht aantallen'!M:M)*'Calculatie sheet'!$AI86)/1000</f>
        <v>0</v>
      </c>
      <c r="T5" s="571">
        <f>(LOOKUP('Calculatie sheet'!$AI$2,'Objectenoverzicht aantallen'!$A:$A,'Objectenoverzicht aantallen'!$C:$C)*'Calculatie sheet'!$AI86+LOOKUP('Calculatie sheet'!$E$2,'Objectenoverzicht aantallen'!$A:$A,'Objectenoverzicht aantallen'!E:E)*'Calculatie sheet'!$AI86+LOOKUP('Calculatie sheet'!$E$2,'Objectenoverzicht aantallen'!$A:$A,'Objectenoverzicht aantallen'!F:F)*'Calculatie sheet'!$AI86+LOOKUP('Calculatie sheet'!$E$2,'Objectenoverzicht aantallen'!$A:$A,'Objectenoverzicht aantallen'!G:G)*'Calculatie sheet'!$AI86+LOOKUP('Calculatie sheet'!$E$2,'Objectenoverzicht aantallen'!$A:$A,'Objectenoverzicht aantallen'!H:H)*'Calculatie sheet'!$AI86+LOOKUP('Calculatie sheet'!$E$2,'Objectenoverzicht aantallen'!$A:$A,'Objectenoverzicht aantallen'!I:I)*'Calculatie sheet'!$AI86+LOOKUP('Calculatie sheet'!$E$2,'Objectenoverzicht aantallen'!$A:$A,'Objectenoverzicht aantallen'!J:J)*'Calculatie sheet'!$AI86+LOOKUP('Calculatie sheet'!$E$2,'Objectenoverzicht aantallen'!$A:$A,'Objectenoverzicht aantallen'!K:K)*'Calculatie sheet'!$AI86+LOOKUP('Calculatie sheet'!$E$2,'Objectenoverzicht aantallen'!$A:$A,'Objectenoverzicht aantallen'!L:L)*'Calculatie sheet'!$AI86+LOOKUP('Calculatie sheet'!$E$2,'Objectenoverzicht aantallen'!$A:$A,'Objectenoverzicht aantallen'!M:M)*'Calculatie sheet'!$AI86+LOOKUP('Calculatie sheet'!$E$2,'Objectenoverzicht aantallen'!$A:$A,'Objectenoverzicht aantallen'!N:N)*'Calculatie sheet'!$AI86)/1000</f>
        <v>0</v>
      </c>
      <c r="U5" s="571">
        <f>(LOOKUP('Calculatie sheet'!$AI$2,'Objectenoverzicht aantallen'!$A:$A,'Objectenoverzicht aantallen'!$C:$C)*'Calculatie sheet'!$AI86+LOOKUP('Calculatie sheet'!$E$2,'Objectenoverzicht aantallen'!$A:$A,'Objectenoverzicht aantallen'!E:E)*'Calculatie sheet'!$AI86+LOOKUP('Calculatie sheet'!$E$2,'Objectenoverzicht aantallen'!$A:$A,'Objectenoverzicht aantallen'!F:F)*'Calculatie sheet'!$AI86+LOOKUP('Calculatie sheet'!$E$2,'Objectenoverzicht aantallen'!$A:$A,'Objectenoverzicht aantallen'!G:G)*'Calculatie sheet'!$AI86+LOOKUP('Calculatie sheet'!$E$2,'Objectenoverzicht aantallen'!$A:$A,'Objectenoverzicht aantallen'!H:H)*'Calculatie sheet'!$AI86+LOOKUP('Calculatie sheet'!$E$2,'Objectenoverzicht aantallen'!$A:$A,'Objectenoverzicht aantallen'!I:I)*'Calculatie sheet'!$AI86+LOOKUP('Calculatie sheet'!$E$2,'Objectenoverzicht aantallen'!$A:$A,'Objectenoverzicht aantallen'!J:J)*'Calculatie sheet'!$AI86+LOOKUP('Calculatie sheet'!$E$2,'Objectenoverzicht aantallen'!$A:$A,'Objectenoverzicht aantallen'!K:K)*'Calculatie sheet'!$AI86+LOOKUP('Calculatie sheet'!$E$2,'Objectenoverzicht aantallen'!$A:$A,'Objectenoverzicht aantallen'!L:L)*'Calculatie sheet'!$AI86+LOOKUP('Calculatie sheet'!$E$2,'Objectenoverzicht aantallen'!$A:$A,'Objectenoverzicht aantallen'!M:M)*'Calculatie sheet'!$AI86+LOOKUP('Calculatie sheet'!$E$2,'Objectenoverzicht aantallen'!$A:$A,'Objectenoverzicht aantallen'!N:N)*'Calculatie sheet'!$AI86+LOOKUP('Calculatie sheet'!$E$2,'Objectenoverzicht aantallen'!$A:$A,'Objectenoverzicht aantallen'!O:O)*'Calculatie sheet'!$AI86)/1000</f>
        <v>0</v>
      </c>
      <c r="W5" s="577" t="s">
        <v>673</v>
      </c>
      <c r="X5" s="571">
        <f>(LOOKUP('Calculatie sheet'!$AI$2,'Objectenoverzicht aantallen'!$A:$A,'Objectenoverzicht aantallen'!Q:Q)*'Calculatie sheet'!$AI$86)/1000</f>
        <v>0</v>
      </c>
      <c r="Y5" s="571">
        <f>(LOOKUP('Calculatie sheet'!$AI$2,'Objectenoverzicht aantallen'!$A:$A,'Objectenoverzicht aantallen'!R:R)*'Calculatie sheet'!$AI$86)/1000</f>
        <v>0</v>
      </c>
      <c r="Z5" s="571">
        <f>(LOOKUP('Calculatie sheet'!$AI$2,'Objectenoverzicht aantallen'!$A:$A,'Objectenoverzicht aantallen'!S:S)*'Calculatie sheet'!$AI$86)/1000</f>
        <v>0</v>
      </c>
      <c r="AA5" s="571">
        <f>(LOOKUP('Calculatie sheet'!$AI$2,'Objectenoverzicht aantallen'!$A:$A,'Objectenoverzicht aantallen'!T:T)*'Calculatie sheet'!$AI$86)/1000</f>
        <v>0</v>
      </c>
      <c r="AB5" s="571">
        <f>(LOOKUP('Calculatie sheet'!$AI$2,'Objectenoverzicht aantallen'!$A:$A,'Objectenoverzicht aantallen'!U:U)*'Calculatie sheet'!$AI$86)/1000</f>
        <v>0</v>
      </c>
      <c r="AC5" s="571">
        <f>(LOOKUP('Calculatie sheet'!$AI$2,'Objectenoverzicht aantallen'!$A:$A,'Objectenoverzicht aantallen'!V:V)*'Calculatie sheet'!$AI$86)/1000</f>
        <v>0</v>
      </c>
      <c r="AD5" s="571">
        <f>(LOOKUP('Calculatie sheet'!$AI$2,'Objectenoverzicht aantallen'!$A:$A,'Objectenoverzicht aantallen'!W:W)*'Calculatie sheet'!$AI$86)/1000</f>
        <v>0</v>
      </c>
      <c r="AE5" s="571">
        <f>(LOOKUP('Calculatie sheet'!$AI$2,'Objectenoverzicht aantallen'!$A:$A,'Objectenoverzicht aantallen'!X:X)*'Calculatie sheet'!$AI$86)/1000</f>
        <v>0</v>
      </c>
      <c r="AF5" s="571">
        <f>(LOOKUP('Calculatie sheet'!$AI$2,'Objectenoverzicht aantallen'!$A:$A,'Objectenoverzicht aantallen'!AA:AA)*'Calculatie sheet'!$AI$86)/1000</f>
        <v>0</v>
      </c>
      <c r="AG5" s="571">
        <f>(LOOKUP('Calculatie sheet'!$AI$2,'Objectenoverzicht aantallen'!$A:$A,'Objectenoverzicht aantallen'!Z:Z)*'Calculatie sheet'!$AI$86)/1000</f>
        <v>0</v>
      </c>
      <c r="AH5" s="571">
        <f>(LOOKUP('Calculatie sheet'!$AI$2,'Objectenoverzicht aantallen'!$A:$A,'Objectenoverzicht aantallen'!AA:AA)*'Calculatie sheet'!$AI$86)/1000</f>
        <v>0</v>
      </c>
    </row>
  </sheetData>
  <pageMargins left="0.7" right="0.7" top="0.75" bottom="0.75" header="0.3" footer="0.3"/>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70F7-4FBA-E54D-AC1B-A961570528BD}">
  <dimension ref="A1:AH5"/>
  <sheetViews>
    <sheetView topLeftCell="E1" workbookViewId="0">
      <selection activeCell="W2" sqref="W2:W5"/>
    </sheetView>
  </sheetViews>
  <sheetFormatPr baseColWidth="10" defaultRowHeight="16" x14ac:dyDescent="0.2"/>
  <cols>
    <col min="1" max="1" width="17.83203125" bestFit="1" customWidth="1"/>
  </cols>
  <sheetData>
    <row r="1" spans="1:34" x14ac:dyDescent="0.2">
      <c r="A1" s="149" t="str">
        <f>'Calculatie sheet'!AJ3</f>
        <v>Persleidingen (beton)</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sheet'!AJ83</f>
        <v>4.8624647999999997</v>
      </c>
      <c r="E2" s="758" t="s">
        <v>965</v>
      </c>
      <c r="H2" s="572">
        <f>C2*'Calculatie sheet'!$AJ$7</f>
        <v>0</v>
      </c>
      <c r="J2" s="758" t="s">
        <v>965</v>
      </c>
      <c r="K2" s="571">
        <f>(LOOKUP('Calculatie sheet'!$AJ$2,'Objectenoverzicht aantallen'!$A:$A,'Objectenoverzicht aantallen'!$C:$C)*'Calculatie sheet'!$AJ83+LOOKUP('Calculatie sheet'!$E$2,'Objectenoverzicht aantallen'!$A:$A,'Objectenoverzicht aantallen'!E:E)*'Calculatie sheet'!$AJ83)/1000</f>
        <v>0</v>
      </c>
      <c r="L2" s="571">
        <f>(LOOKUP('Calculatie sheet'!$AJ$2,'Objectenoverzicht aantallen'!$A:$A,'Objectenoverzicht aantallen'!$C:$C)*'Calculatie sheet'!$AJ83+LOOKUP('Calculatie sheet'!$E$2,'Objectenoverzicht aantallen'!$A:$A,'Objectenoverzicht aantallen'!E:E)*'Calculatie sheet'!$AJ83+LOOKUP('Calculatie sheet'!$E$2,'Objectenoverzicht aantallen'!$A:$A,'Objectenoverzicht aantallen'!F:F)*'Calculatie sheet'!$AJ83)/1000</f>
        <v>0</v>
      </c>
      <c r="M2" s="571">
        <f>(LOOKUP('Calculatie sheet'!$AJ$2,'Objectenoverzicht aantallen'!$A:$A,'Objectenoverzicht aantallen'!$C:$C)*'Calculatie sheet'!$AJ83+LOOKUP('Calculatie sheet'!$E$2,'Objectenoverzicht aantallen'!$A:$A,'Objectenoverzicht aantallen'!E:E)*'Calculatie sheet'!$AJ83+LOOKUP('Calculatie sheet'!$E$2,'Objectenoverzicht aantallen'!$A:$A,'Objectenoverzicht aantallen'!F:F)*'Calculatie sheet'!$AJ83+LOOKUP('Calculatie sheet'!$E$2,'Objectenoverzicht aantallen'!$A:$A,'Objectenoverzicht aantallen'!G:G)*'Calculatie sheet'!$AJ83)/1000</f>
        <v>0</v>
      </c>
      <c r="N2" s="571">
        <f>(LOOKUP('Calculatie sheet'!$AJ$2,'Objectenoverzicht aantallen'!$A:$A,'Objectenoverzicht aantallen'!$C:$C)*'Calculatie sheet'!$AJ83+LOOKUP('Calculatie sheet'!$E$2,'Objectenoverzicht aantallen'!$A:$A,'Objectenoverzicht aantallen'!E:E)*'Calculatie sheet'!$AJ83+LOOKUP('Calculatie sheet'!$E$2,'Objectenoverzicht aantallen'!$A:$A,'Objectenoverzicht aantallen'!F:F)*'Calculatie sheet'!$AJ83+LOOKUP('Calculatie sheet'!$E$2,'Objectenoverzicht aantallen'!$A:$A,'Objectenoverzicht aantallen'!G:G)*'Calculatie sheet'!$AJ83+LOOKUP('Calculatie sheet'!$E$2,'Objectenoverzicht aantallen'!$A:$A,'Objectenoverzicht aantallen'!H:H)*'Calculatie sheet'!$AJ83)/1000</f>
        <v>0</v>
      </c>
      <c r="O2" s="571">
        <f>(LOOKUP('Calculatie sheet'!$AJ$2,'Objectenoverzicht aantallen'!$A:$A,'Objectenoverzicht aantallen'!$C:$C)*'Calculatie sheet'!$AJ83+LOOKUP('Calculatie sheet'!$E$2,'Objectenoverzicht aantallen'!$A:$A,'Objectenoverzicht aantallen'!E:E)*'Calculatie sheet'!$AJ83+LOOKUP('Calculatie sheet'!$E$2,'Objectenoverzicht aantallen'!$A:$A,'Objectenoverzicht aantallen'!F:F)*'Calculatie sheet'!$AJ83+LOOKUP('Calculatie sheet'!$E$2,'Objectenoverzicht aantallen'!$A:$A,'Objectenoverzicht aantallen'!G:G)*'Calculatie sheet'!$AJ83+LOOKUP('Calculatie sheet'!$E$2,'Objectenoverzicht aantallen'!$A:$A,'Objectenoverzicht aantallen'!H:H)*'Calculatie sheet'!$AJ83+LOOKUP('Calculatie sheet'!$E$2,'Objectenoverzicht aantallen'!$A:$A,'Objectenoverzicht aantallen'!I:I)*'Calculatie sheet'!$AJ83)/1000</f>
        <v>0</v>
      </c>
      <c r="P2" s="571">
        <f>(LOOKUP('Calculatie sheet'!$AJ$2,'Objectenoverzicht aantallen'!$A:$A,'Objectenoverzicht aantallen'!$C:$C)*'Calculatie sheet'!$AJ83+LOOKUP('Calculatie sheet'!$E$2,'Objectenoverzicht aantallen'!$A:$A,'Objectenoverzicht aantallen'!E:E)*'Calculatie sheet'!$AJ83+LOOKUP('Calculatie sheet'!$E$2,'Objectenoverzicht aantallen'!$A:$A,'Objectenoverzicht aantallen'!F:F)*'Calculatie sheet'!$AJ83+LOOKUP('Calculatie sheet'!$E$2,'Objectenoverzicht aantallen'!$A:$A,'Objectenoverzicht aantallen'!G:G)*'Calculatie sheet'!$AJ83+LOOKUP('Calculatie sheet'!$E$2,'Objectenoverzicht aantallen'!$A:$A,'Objectenoverzicht aantallen'!H:H)*'Calculatie sheet'!$AJ83+LOOKUP('Calculatie sheet'!$E$2,'Objectenoverzicht aantallen'!$A:$A,'Objectenoverzicht aantallen'!I:I)*'Calculatie sheet'!$AJ83+LOOKUP('Calculatie sheet'!$E$2,'Objectenoverzicht aantallen'!$A:$A,'Objectenoverzicht aantallen'!J:J)*'Calculatie sheet'!$AJ83)/1000</f>
        <v>0</v>
      </c>
      <c r="Q2" s="571">
        <f>(LOOKUP('Calculatie sheet'!$AJ$2,'Objectenoverzicht aantallen'!$A:$A,'Objectenoverzicht aantallen'!$C:$C)*'Calculatie sheet'!$AJ83+LOOKUP('Calculatie sheet'!$E$2,'Objectenoverzicht aantallen'!$A:$A,'Objectenoverzicht aantallen'!E:E)*'Calculatie sheet'!$AJ83+LOOKUP('Calculatie sheet'!$E$2,'Objectenoverzicht aantallen'!$A:$A,'Objectenoverzicht aantallen'!F:F)*'Calculatie sheet'!$AJ83+LOOKUP('Calculatie sheet'!$E$2,'Objectenoverzicht aantallen'!$A:$A,'Objectenoverzicht aantallen'!G:G)*'Calculatie sheet'!$AJ83+LOOKUP('Calculatie sheet'!$E$2,'Objectenoverzicht aantallen'!$A:$A,'Objectenoverzicht aantallen'!H:H)*'Calculatie sheet'!$AJ83+LOOKUP('Calculatie sheet'!$E$2,'Objectenoverzicht aantallen'!$A:$A,'Objectenoverzicht aantallen'!I:I)*'Calculatie sheet'!$AJ83+LOOKUP('Calculatie sheet'!$E$2,'Objectenoverzicht aantallen'!$A:$A,'Objectenoverzicht aantallen'!J:J)*'Calculatie sheet'!$AJ83+LOOKUP('Calculatie sheet'!$E$2,'Objectenoverzicht aantallen'!$A:$A,'Objectenoverzicht aantallen'!K:K)*'Calculatie sheet'!$AJ83)/1000</f>
        <v>0</v>
      </c>
      <c r="R2" s="571">
        <f>(LOOKUP('Calculatie sheet'!$AJ$2,'Objectenoverzicht aantallen'!$A:$A,'Objectenoverzicht aantallen'!$C:$C)*'Calculatie sheet'!$AJ83+LOOKUP('Calculatie sheet'!$E$2,'Objectenoverzicht aantallen'!$A:$A,'Objectenoverzicht aantallen'!E:E)*'Calculatie sheet'!$AJ83+LOOKUP('Calculatie sheet'!$E$2,'Objectenoverzicht aantallen'!$A:$A,'Objectenoverzicht aantallen'!F:F)*'Calculatie sheet'!$AJ83+LOOKUP('Calculatie sheet'!$E$2,'Objectenoverzicht aantallen'!$A:$A,'Objectenoverzicht aantallen'!G:G)*'Calculatie sheet'!$AJ83+LOOKUP('Calculatie sheet'!$E$2,'Objectenoverzicht aantallen'!$A:$A,'Objectenoverzicht aantallen'!H:H)*'Calculatie sheet'!$AJ83+LOOKUP('Calculatie sheet'!$E$2,'Objectenoverzicht aantallen'!$A:$A,'Objectenoverzicht aantallen'!I:I)*'Calculatie sheet'!$AJ83+LOOKUP('Calculatie sheet'!$E$2,'Objectenoverzicht aantallen'!$A:$A,'Objectenoverzicht aantallen'!J:J)*'Calculatie sheet'!$AJ83+LOOKUP('Calculatie sheet'!$E$2,'Objectenoverzicht aantallen'!$A:$A,'Objectenoverzicht aantallen'!K:K)*'Calculatie sheet'!$AJ83+LOOKUP('Calculatie sheet'!$E$2,'Objectenoverzicht aantallen'!$A:$A,'Objectenoverzicht aantallen'!L:L)*'Calculatie sheet'!$AJ83)/1000</f>
        <v>0</v>
      </c>
      <c r="S2" s="571">
        <f>(LOOKUP('Calculatie sheet'!$AJ$2,'Objectenoverzicht aantallen'!$A:$A,'Objectenoverzicht aantallen'!$C:$C)*'Calculatie sheet'!$AJ83+LOOKUP('Calculatie sheet'!$E$2,'Objectenoverzicht aantallen'!$A:$A,'Objectenoverzicht aantallen'!E:E)*'Calculatie sheet'!$AJ83+LOOKUP('Calculatie sheet'!$E$2,'Objectenoverzicht aantallen'!$A:$A,'Objectenoverzicht aantallen'!F:F)*'Calculatie sheet'!$AJ83+LOOKUP('Calculatie sheet'!$E$2,'Objectenoverzicht aantallen'!$A:$A,'Objectenoverzicht aantallen'!G:G)*'Calculatie sheet'!$AJ83+LOOKUP('Calculatie sheet'!$E$2,'Objectenoverzicht aantallen'!$A:$A,'Objectenoverzicht aantallen'!H:H)*'Calculatie sheet'!$AJ83+LOOKUP('Calculatie sheet'!$E$2,'Objectenoverzicht aantallen'!$A:$A,'Objectenoverzicht aantallen'!I:I)*'Calculatie sheet'!$AJ83+LOOKUP('Calculatie sheet'!$E$2,'Objectenoverzicht aantallen'!$A:$A,'Objectenoverzicht aantallen'!J:J)*'Calculatie sheet'!$AJ83+LOOKUP('Calculatie sheet'!$E$2,'Objectenoverzicht aantallen'!$A:$A,'Objectenoverzicht aantallen'!K:K)*'Calculatie sheet'!$AJ83+LOOKUP('Calculatie sheet'!$E$2,'Objectenoverzicht aantallen'!$A:$A,'Objectenoverzicht aantallen'!L:L)*'Calculatie sheet'!$AJ83+LOOKUP('Calculatie sheet'!$E$2,'Objectenoverzicht aantallen'!$A:$A,'Objectenoverzicht aantallen'!M:M)*'Calculatie sheet'!$AJ83)/1000</f>
        <v>0</v>
      </c>
      <c r="T2" s="571">
        <f>(LOOKUP('Calculatie sheet'!$AJ$2,'Objectenoverzicht aantallen'!$A:$A,'Objectenoverzicht aantallen'!$C:$C)*'Calculatie sheet'!$AJ83+LOOKUP('Calculatie sheet'!$E$2,'Objectenoverzicht aantallen'!$A:$A,'Objectenoverzicht aantallen'!E:E)*'Calculatie sheet'!$AJ83+LOOKUP('Calculatie sheet'!$E$2,'Objectenoverzicht aantallen'!$A:$A,'Objectenoverzicht aantallen'!F:F)*'Calculatie sheet'!$AJ83+LOOKUP('Calculatie sheet'!$E$2,'Objectenoverzicht aantallen'!$A:$A,'Objectenoverzicht aantallen'!G:G)*'Calculatie sheet'!$AJ83+LOOKUP('Calculatie sheet'!$E$2,'Objectenoverzicht aantallen'!$A:$A,'Objectenoverzicht aantallen'!H:H)*'Calculatie sheet'!$AJ83+LOOKUP('Calculatie sheet'!$E$2,'Objectenoverzicht aantallen'!$A:$A,'Objectenoverzicht aantallen'!I:I)*'Calculatie sheet'!$AJ83+LOOKUP('Calculatie sheet'!$E$2,'Objectenoverzicht aantallen'!$A:$A,'Objectenoverzicht aantallen'!J:J)*'Calculatie sheet'!$AJ83+LOOKUP('Calculatie sheet'!$E$2,'Objectenoverzicht aantallen'!$A:$A,'Objectenoverzicht aantallen'!K:K)*'Calculatie sheet'!$AJ83+LOOKUP('Calculatie sheet'!$E$2,'Objectenoverzicht aantallen'!$A:$A,'Objectenoverzicht aantallen'!L:L)*'Calculatie sheet'!$AJ83+LOOKUP('Calculatie sheet'!$E$2,'Objectenoverzicht aantallen'!$A:$A,'Objectenoverzicht aantallen'!M:M)*'Calculatie sheet'!$AJ83+LOOKUP('Calculatie sheet'!$E$2,'Objectenoverzicht aantallen'!$A:$A,'Objectenoverzicht aantallen'!N:N)*'Calculatie sheet'!$AJ83)/1000</f>
        <v>0</v>
      </c>
      <c r="U2" s="571">
        <f>(LOOKUP('Calculatie sheet'!$AJ$2,'Objectenoverzicht aantallen'!$A:$A,'Objectenoverzicht aantallen'!$C:$C)*'Calculatie sheet'!$AJ83+LOOKUP('Calculatie sheet'!$E$2,'Objectenoverzicht aantallen'!$A:$A,'Objectenoverzicht aantallen'!E:E)*'Calculatie sheet'!$AJ83+LOOKUP('Calculatie sheet'!$E$2,'Objectenoverzicht aantallen'!$A:$A,'Objectenoverzicht aantallen'!F:F)*'Calculatie sheet'!$AJ83+LOOKUP('Calculatie sheet'!$E$2,'Objectenoverzicht aantallen'!$A:$A,'Objectenoverzicht aantallen'!G:G)*'Calculatie sheet'!$AJ83+LOOKUP('Calculatie sheet'!$E$2,'Objectenoverzicht aantallen'!$A:$A,'Objectenoverzicht aantallen'!H:H)*'Calculatie sheet'!$AJ83+LOOKUP('Calculatie sheet'!$E$2,'Objectenoverzicht aantallen'!$A:$A,'Objectenoverzicht aantallen'!I:I)*'Calculatie sheet'!$AJ83+LOOKUP('Calculatie sheet'!$E$2,'Objectenoverzicht aantallen'!$A:$A,'Objectenoverzicht aantallen'!J:J)*'Calculatie sheet'!$AJ83+LOOKUP('Calculatie sheet'!$E$2,'Objectenoverzicht aantallen'!$A:$A,'Objectenoverzicht aantallen'!K:K)*'Calculatie sheet'!$AJ83+LOOKUP('Calculatie sheet'!$E$2,'Objectenoverzicht aantallen'!$A:$A,'Objectenoverzicht aantallen'!L:L)*'Calculatie sheet'!$AJ83+LOOKUP('Calculatie sheet'!$E$2,'Objectenoverzicht aantallen'!$A:$A,'Objectenoverzicht aantallen'!M:M)*'Calculatie sheet'!$AJ83+LOOKUP('Calculatie sheet'!$E$2,'Objectenoverzicht aantallen'!$A:$A,'Objectenoverzicht aantallen'!N:N)*'Calculatie sheet'!$AJ83+LOOKUP('Calculatie sheet'!$E$2,'Objectenoverzicht aantallen'!$A:$A,'Objectenoverzicht aantallen'!O:O)*'Calculatie sheet'!$AJ83)/1000</f>
        <v>0</v>
      </c>
      <c r="W2" s="758" t="s">
        <v>965</v>
      </c>
      <c r="X2" s="571">
        <f>(LOOKUP('Calculatie sheet'!$AJ$2,'Objectenoverzicht aantallen'!$A:$A,'Objectenoverzicht aantallen'!E:E)*'Calculatie sheet'!$AJ$83)/1000</f>
        <v>0</v>
      </c>
      <c r="Y2" s="571">
        <f>(LOOKUP('Calculatie sheet'!$AJ$2,'Objectenoverzicht aantallen'!$A:$A,'Objectenoverzicht aantallen'!F:F)*'Calculatie sheet'!$AJ$83)/1000</f>
        <v>0</v>
      </c>
      <c r="Z2" s="571">
        <f>(LOOKUP('Calculatie sheet'!$AJ$2,'Objectenoverzicht aantallen'!$A:$A,'Objectenoverzicht aantallen'!G:G)*'Calculatie sheet'!$AJ$83)/1000</f>
        <v>0</v>
      </c>
      <c r="AA2" s="571">
        <f>(LOOKUP('Calculatie sheet'!$AJ$2,'Objectenoverzicht aantallen'!$A:$A,'Objectenoverzicht aantallen'!H:H)*'Calculatie sheet'!$AJ$83)/1000</f>
        <v>0</v>
      </c>
      <c r="AB2" s="571">
        <f>(LOOKUP('Calculatie sheet'!$AJ$2,'Objectenoverzicht aantallen'!$A:$A,'Objectenoverzicht aantallen'!I:I)*'Calculatie sheet'!$AJ$83)/1000</f>
        <v>0</v>
      </c>
      <c r="AC2" s="571">
        <f>(LOOKUP('Calculatie sheet'!$AJ$2,'Objectenoverzicht aantallen'!$A:$A,'Objectenoverzicht aantallen'!J:J)*'Calculatie sheet'!$AJ$83)/1000</f>
        <v>0</v>
      </c>
      <c r="AD2" s="571">
        <f>(LOOKUP('Calculatie sheet'!$AJ$2,'Objectenoverzicht aantallen'!$A:$A,'Objectenoverzicht aantallen'!K:K)*'Calculatie sheet'!$AJ$83)/1000</f>
        <v>0</v>
      </c>
      <c r="AE2" s="571">
        <f>(LOOKUP('Calculatie sheet'!$AJ$2,'Objectenoverzicht aantallen'!$A:$A,'Objectenoverzicht aantallen'!L:L)*'Calculatie sheet'!$AJ$83)/1000</f>
        <v>0</v>
      </c>
      <c r="AF2" s="571">
        <f>(LOOKUP('Calculatie sheet'!$AJ$2,'Objectenoverzicht aantallen'!$A:$A,'Objectenoverzicht aantallen'!M:M)*'Calculatie sheet'!$AJ$83)/1000</f>
        <v>0</v>
      </c>
      <c r="AG2" s="571">
        <f>(LOOKUP('Calculatie sheet'!$AJ$2,'Objectenoverzicht aantallen'!$A:$A,'Objectenoverzicht aantallen'!N:N)*'Calculatie sheet'!$AJ$83)/1000</f>
        <v>0</v>
      </c>
      <c r="AH2" s="571">
        <f>(LOOKUP('Calculatie sheet'!$AJ$2,'Objectenoverzicht aantallen'!$A:$A,'Objectenoverzicht aantallen'!O:O)*'Calculatie sheet'!$AJ$83)/1000</f>
        <v>0</v>
      </c>
    </row>
    <row r="3" spans="1:34" x14ac:dyDescent="0.2">
      <c r="A3" s="31"/>
      <c r="B3" s="759" t="s">
        <v>966</v>
      </c>
      <c r="C3" s="45">
        <f>'Calculatie sheet'!AJ84</f>
        <v>0.25591920000000024</v>
      </c>
      <c r="E3" s="759" t="s">
        <v>966</v>
      </c>
      <c r="G3" s="31"/>
      <c r="H3" s="572">
        <f>C3*'Calculatie sheet'!$AJ$7</f>
        <v>0</v>
      </c>
      <c r="J3" s="759" t="s">
        <v>966</v>
      </c>
      <c r="K3" s="571">
        <f>(LOOKUP('Calculatie sheet'!$AJ$2,'Objectenoverzicht aantallen'!$A:$A,'Objectenoverzicht aantallen'!$C:$C)*'Calculatie sheet'!$AJ84+LOOKUP('Calculatie sheet'!$AJ$2,'Objectenoverzicht aantallen'!$A:$A,'Objectenoverzicht aantallen'!E:E)*'Calculatie sheet'!$AJ84)/1000</f>
        <v>0</v>
      </c>
      <c r="L3" s="571">
        <f>(LOOKUP('Calculatie sheet'!$AJ$2,'Objectenoverzicht aantallen'!$A:$A,'Objectenoverzicht aantallen'!$C:$C)*'Calculatie sheet'!$AJ84+LOOKUP('Calculatie sheet'!$E$2,'Objectenoverzicht aantallen'!$A:$A,'Objectenoverzicht aantallen'!E:E)*'Calculatie sheet'!$AJ84+LOOKUP('Calculatie sheet'!$E$2,'Objectenoverzicht aantallen'!$A:$A,'Objectenoverzicht aantallen'!F:F)*'Calculatie sheet'!$AJ84)/1000</f>
        <v>0</v>
      </c>
      <c r="M3" s="571">
        <f>(LOOKUP('Calculatie sheet'!$AJ$2,'Objectenoverzicht aantallen'!$A:$A,'Objectenoverzicht aantallen'!$C:$C)*'Calculatie sheet'!$AJ84+LOOKUP('Calculatie sheet'!$E$2,'Objectenoverzicht aantallen'!$A:$A,'Objectenoverzicht aantallen'!E:E)*'Calculatie sheet'!$AJ84+LOOKUP('Calculatie sheet'!$E$2,'Objectenoverzicht aantallen'!$A:$A,'Objectenoverzicht aantallen'!F:F)*'Calculatie sheet'!$AJ84+LOOKUP('Calculatie sheet'!$E$2,'Objectenoverzicht aantallen'!$A:$A,'Objectenoverzicht aantallen'!G:G)*'Calculatie sheet'!$AJ84)/1000</f>
        <v>0</v>
      </c>
      <c r="N3" s="571">
        <f>(LOOKUP('Calculatie sheet'!$AJ$2,'Objectenoverzicht aantallen'!$A:$A,'Objectenoverzicht aantallen'!$C:$C)*'Calculatie sheet'!$AJ84+LOOKUP('Calculatie sheet'!$E$2,'Objectenoverzicht aantallen'!$A:$A,'Objectenoverzicht aantallen'!E:E)*'Calculatie sheet'!$AJ84+LOOKUP('Calculatie sheet'!$E$2,'Objectenoverzicht aantallen'!$A:$A,'Objectenoverzicht aantallen'!F:F)*'Calculatie sheet'!$AJ84+LOOKUP('Calculatie sheet'!$E$2,'Objectenoverzicht aantallen'!$A:$A,'Objectenoverzicht aantallen'!G:G)*'Calculatie sheet'!$AJ84+LOOKUP('Calculatie sheet'!$E$2,'Objectenoverzicht aantallen'!$A:$A,'Objectenoverzicht aantallen'!H:H)*'Calculatie sheet'!$AJ84)/1000</f>
        <v>0</v>
      </c>
      <c r="O3" s="571">
        <f>(LOOKUP('Calculatie sheet'!$AJ$2,'Objectenoverzicht aantallen'!$A:$A,'Objectenoverzicht aantallen'!$C:$C)*'Calculatie sheet'!$AJ84+LOOKUP('Calculatie sheet'!$E$2,'Objectenoverzicht aantallen'!$A:$A,'Objectenoverzicht aantallen'!E:E)*'Calculatie sheet'!$AJ84+LOOKUP('Calculatie sheet'!$E$2,'Objectenoverzicht aantallen'!$A:$A,'Objectenoverzicht aantallen'!F:F)*'Calculatie sheet'!$AJ84+LOOKUP('Calculatie sheet'!$E$2,'Objectenoverzicht aantallen'!$A:$A,'Objectenoverzicht aantallen'!G:G)*'Calculatie sheet'!$AJ84+LOOKUP('Calculatie sheet'!$E$2,'Objectenoverzicht aantallen'!$A:$A,'Objectenoverzicht aantallen'!H:H)*'Calculatie sheet'!$AJ84+LOOKUP('Calculatie sheet'!$E$2,'Objectenoverzicht aantallen'!$A:$A,'Objectenoverzicht aantallen'!I:I)*'Calculatie sheet'!$AJ84)/1000</f>
        <v>0</v>
      </c>
      <c r="P3" s="571">
        <f>(LOOKUP('Calculatie sheet'!$AJ$2,'Objectenoverzicht aantallen'!$A:$A,'Objectenoverzicht aantallen'!$C:$C)*'Calculatie sheet'!$AJ84+LOOKUP('Calculatie sheet'!$E$2,'Objectenoverzicht aantallen'!$A:$A,'Objectenoverzicht aantallen'!E:E)*'Calculatie sheet'!$AJ84+LOOKUP('Calculatie sheet'!$E$2,'Objectenoverzicht aantallen'!$A:$A,'Objectenoverzicht aantallen'!F:F)*'Calculatie sheet'!$AJ84+LOOKUP('Calculatie sheet'!$E$2,'Objectenoverzicht aantallen'!$A:$A,'Objectenoverzicht aantallen'!G:G)*'Calculatie sheet'!$AJ84+LOOKUP('Calculatie sheet'!$E$2,'Objectenoverzicht aantallen'!$A:$A,'Objectenoverzicht aantallen'!H:H)*'Calculatie sheet'!$AJ84+LOOKUP('Calculatie sheet'!$E$2,'Objectenoverzicht aantallen'!$A:$A,'Objectenoverzicht aantallen'!I:I)*'Calculatie sheet'!$AJ84+LOOKUP('Calculatie sheet'!$E$2,'Objectenoverzicht aantallen'!$A:$A,'Objectenoverzicht aantallen'!J:J)*'Calculatie sheet'!$AJ84)/1000</f>
        <v>0</v>
      </c>
      <c r="Q3" s="571">
        <f>(LOOKUP('Calculatie sheet'!$AJ$2,'Objectenoverzicht aantallen'!$A:$A,'Objectenoverzicht aantallen'!$C:$C)*'Calculatie sheet'!$AJ84+LOOKUP('Calculatie sheet'!$E$2,'Objectenoverzicht aantallen'!$A:$A,'Objectenoverzicht aantallen'!E:E)*'Calculatie sheet'!$AJ84+LOOKUP('Calculatie sheet'!$E$2,'Objectenoverzicht aantallen'!$A:$A,'Objectenoverzicht aantallen'!F:F)*'Calculatie sheet'!$AJ84+LOOKUP('Calculatie sheet'!$E$2,'Objectenoverzicht aantallen'!$A:$A,'Objectenoverzicht aantallen'!G:G)*'Calculatie sheet'!$AJ84+LOOKUP('Calculatie sheet'!$E$2,'Objectenoverzicht aantallen'!$A:$A,'Objectenoverzicht aantallen'!H:H)*'Calculatie sheet'!$AJ84+LOOKUP('Calculatie sheet'!$E$2,'Objectenoverzicht aantallen'!$A:$A,'Objectenoverzicht aantallen'!I:I)*'Calculatie sheet'!$AJ84+LOOKUP('Calculatie sheet'!$E$2,'Objectenoverzicht aantallen'!$A:$A,'Objectenoverzicht aantallen'!J:J)*'Calculatie sheet'!$AJ84+LOOKUP('Calculatie sheet'!$E$2,'Objectenoverzicht aantallen'!$A:$A,'Objectenoverzicht aantallen'!K:K)*'Calculatie sheet'!$AJ84)/1000</f>
        <v>0</v>
      </c>
      <c r="R3" s="571">
        <f>(LOOKUP('Calculatie sheet'!$AJ$2,'Objectenoverzicht aantallen'!$A:$A,'Objectenoverzicht aantallen'!$C:$C)*'Calculatie sheet'!$AJ84+LOOKUP('Calculatie sheet'!$E$2,'Objectenoverzicht aantallen'!$A:$A,'Objectenoverzicht aantallen'!E:E)*'Calculatie sheet'!$AJ84+LOOKUP('Calculatie sheet'!$E$2,'Objectenoverzicht aantallen'!$A:$A,'Objectenoverzicht aantallen'!F:F)*'Calculatie sheet'!$AJ84+LOOKUP('Calculatie sheet'!$E$2,'Objectenoverzicht aantallen'!$A:$A,'Objectenoverzicht aantallen'!G:G)*'Calculatie sheet'!$AJ84+LOOKUP('Calculatie sheet'!$E$2,'Objectenoverzicht aantallen'!$A:$A,'Objectenoverzicht aantallen'!H:H)*'Calculatie sheet'!$AJ84+LOOKUP('Calculatie sheet'!$E$2,'Objectenoverzicht aantallen'!$A:$A,'Objectenoverzicht aantallen'!I:I)*'Calculatie sheet'!$AJ84+LOOKUP('Calculatie sheet'!$E$2,'Objectenoverzicht aantallen'!$A:$A,'Objectenoverzicht aantallen'!J:J)*'Calculatie sheet'!$AJ84+LOOKUP('Calculatie sheet'!$E$2,'Objectenoverzicht aantallen'!$A:$A,'Objectenoverzicht aantallen'!K:K)*'Calculatie sheet'!$AJ84+LOOKUP('Calculatie sheet'!$E$2,'Objectenoverzicht aantallen'!$A:$A,'Objectenoverzicht aantallen'!L:L)*'Calculatie sheet'!$AJ84)/1000</f>
        <v>0</v>
      </c>
      <c r="S3" s="571">
        <f>(LOOKUP('Calculatie sheet'!$AJ$2,'Objectenoverzicht aantallen'!$A:$A,'Objectenoverzicht aantallen'!$C:$C)*'Calculatie sheet'!$AJ84+LOOKUP('Calculatie sheet'!$E$2,'Objectenoverzicht aantallen'!$A:$A,'Objectenoverzicht aantallen'!E:E)*'Calculatie sheet'!$AJ84+LOOKUP('Calculatie sheet'!$E$2,'Objectenoverzicht aantallen'!$A:$A,'Objectenoverzicht aantallen'!F:F)*'Calculatie sheet'!$AJ84+LOOKUP('Calculatie sheet'!$E$2,'Objectenoverzicht aantallen'!$A:$A,'Objectenoverzicht aantallen'!G:G)*'Calculatie sheet'!$AJ84+LOOKUP('Calculatie sheet'!$E$2,'Objectenoverzicht aantallen'!$A:$A,'Objectenoverzicht aantallen'!H:H)*'Calculatie sheet'!$AJ84+LOOKUP('Calculatie sheet'!$E$2,'Objectenoverzicht aantallen'!$A:$A,'Objectenoverzicht aantallen'!I:I)*'Calculatie sheet'!$AJ84+LOOKUP('Calculatie sheet'!$E$2,'Objectenoverzicht aantallen'!$A:$A,'Objectenoverzicht aantallen'!J:J)*'Calculatie sheet'!$AJ84+LOOKUP('Calculatie sheet'!$E$2,'Objectenoverzicht aantallen'!$A:$A,'Objectenoverzicht aantallen'!K:K)*'Calculatie sheet'!$AJ84+LOOKUP('Calculatie sheet'!$E$2,'Objectenoverzicht aantallen'!$A:$A,'Objectenoverzicht aantallen'!L:L)*'Calculatie sheet'!$AJ84+LOOKUP('Calculatie sheet'!$E$2,'Objectenoverzicht aantallen'!$A:$A,'Objectenoverzicht aantallen'!M:M)*'Calculatie sheet'!$AJ84)/1000</f>
        <v>0</v>
      </c>
      <c r="T3" s="571">
        <f>(LOOKUP('Calculatie sheet'!$AJ$2,'Objectenoverzicht aantallen'!$A:$A,'Objectenoverzicht aantallen'!$C:$C)*'Calculatie sheet'!$AJ84+LOOKUP('Calculatie sheet'!$E$2,'Objectenoverzicht aantallen'!$A:$A,'Objectenoverzicht aantallen'!E:E)*'Calculatie sheet'!$AJ84+LOOKUP('Calculatie sheet'!$E$2,'Objectenoverzicht aantallen'!$A:$A,'Objectenoverzicht aantallen'!F:F)*'Calculatie sheet'!$AJ84+LOOKUP('Calculatie sheet'!$E$2,'Objectenoverzicht aantallen'!$A:$A,'Objectenoverzicht aantallen'!G:G)*'Calculatie sheet'!$AJ84+LOOKUP('Calculatie sheet'!$E$2,'Objectenoverzicht aantallen'!$A:$A,'Objectenoverzicht aantallen'!H:H)*'Calculatie sheet'!$AJ84+LOOKUP('Calculatie sheet'!$E$2,'Objectenoverzicht aantallen'!$A:$A,'Objectenoverzicht aantallen'!I:I)*'Calculatie sheet'!$AJ84+LOOKUP('Calculatie sheet'!$E$2,'Objectenoverzicht aantallen'!$A:$A,'Objectenoverzicht aantallen'!J:J)*'Calculatie sheet'!$AJ84+LOOKUP('Calculatie sheet'!$E$2,'Objectenoverzicht aantallen'!$A:$A,'Objectenoverzicht aantallen'!K:K)*'Calculatie sheet'!$AJ84+LOOKUP('Calculatie sheet'!$E$2,'Objectenoverzicht aantallen'!$A:$A,'Objectenoverzicht aantallen'!L:L)*'Calculatie sheet'!$AJ84+LOOKUP('Calculatie sheet'!$E$2,'Objectenoverzicht aantallen'!$A:$A,'Objectenoverzicht aantallen'!M:M)*'Calculatie sheet'!$AJ84+LOOKUP('Calculatie sheet'!$E$2,'Objectenoverzicht aantallen'!$A:$A,'Objectenoverzicht aantallen'!N:N)*'Calculatie sheet'!$AJ84)/1000</f>
        <v>0</v>
      </c>
      <c r="U3" s="571">
        <f>(LOOKUP('Calculatie sheet'!$AJ$2,'Objectenoverzicht aantallen'!$A:$A,'Objectenoverzicht aantallen'!$C:$C)*'Calculatie sheet'!$AJ84+LOOKUP('Calculatie sheet'!$E$2,'Objectenoverzicht aantallen'!$A:$A,'Objectenoverzicht aantallen'!E:E)*'Calculatie sheet'!$AJ84+LOOKUP('Calculatie sheet'!$E$2,'Objectenoverzicht aantallen'!$A:$A,'Objectenoverzicht aantallen'!F:F)*'Calculatie sheet'!$AJ84+LOOKUP('Calculatie sheet'!$E$2,'Objectenoverzicht aantallen'!$A:$A,'Objectenoverzicht aantallen'!G:G)*'Calculatie sheet'!$AJ84+LOOKUP('Calculatie sheet'!$E$2,'Objectenoverzicht aantallen'!$A:$A,'Objectenoverzicht aantallen'!H:H)*'Calculatie sheet'!$AJ84+LOOKUP('Calculatie sheet'!$E$2,'Objectenoverzicht aantallen'!$A:$A,'Objectenoverzicht aantallen'!I:I)*'Calculatie sheet'!$AJ84+LOOKUP('Calculatie sheet'!$E$2,'Objectenoverzicht aantallen'!$A:$A,'Objectenoverzicht aantallen'!J:J)*'Calculatie sheet'!$AJ84+LOOKUP('Calculatie sheet'!$E$2,'Objectenoverzicht aantallen'!$A:$A,'Objectenoverzicht aantallen'!K:K)*'Calculatie sheet'!$AJ84+LOOKUP('Calculatie sheet'!$E$2,'Objectenoverzicht aantallen'!$A:$A,'Objectenoverzicht aantallen'!L:L)*'Calculatie sheet'!$AJ84+LOOKUP('Calculatie sheet'!$E$2,'Objectenoverzicht aantallen'!$A:$A,'Objectenoverzicht aantallen'!M:M)*'Calculatie sheet'!$AJ84+LOOKUP('Calculatie sheet'!$E$2,'Objectenoverzicht aantallen'!$A:$A,'Objectenoverzicht aantallen'!N:N)*'Calculatie sheet'!$AJ84+LOOKUP('Calculatie sheet'!$E$2,'Objectenoverzicht aantallen'!$A:$A,'Objectenoverzicht aantallen'!O:O)*'Calculatie sheet'!$AJ84)/1000</f>
        <v>0</v>
      </c>
      <c r="V3" s="31"/>
      <c r="W3" s="759" t="s">
        <v>966</v>
      </c>
      <c r="X3" s="571">
        <f>(LOOKUP('Calculatie sheet'!$AJ$2,'Objectenoverzicht aantallen'!$A:$A,'Objectenoverzicht aantallen'!$P:$P)*'Calculatie sheet'!$AJ$84)/'Calculatie sheet'!$AJ$64/1000</f>
        <v>0</v>
      </c>
      <c r="Y3" s="571">
        <f>(LOOKUP('Calculatie sheet'!$AJ$2,'Objectenoverzicht aantallen'!$A:$A,'Objectenoverzicht aantallen'!$P:$P)*'Calculatie sheet'!$AJ$84)/'Calculatie sheet'!$AJ$64/1000</f>
        <v>0</v>
      </c>
      <c r="Z3" s="571">
        <f>(LOOKUP('Calculatie sheet'!$AJ$2,'Objectenoverzicht aantallen'!$A:$A,'Objectenoverzicht aantallen'!$P:$P)*'Calculatie sheet'!$AJ$84)/'Calculatie sheet'!$AJ$64/1000</f>
        <v>0</v>
      </c>
      <c r="AA3" s="571">
        <f>(LOOKUP('Calculatie sheet'!$AJ$2,'Objectenoverzicht aantallen'!$A:$A,'Objectenoverzicht aantallen'!$P:$P)*'Calculatie sheet'!$AJ$84)/'Calculatie sheet'!$AJ$64/1000</f>
        <v>0</v>
      </c>
      <c r="AB3" s="571">
        <f>(LOOKUP('Calculatie sheet'!$AJ$2,'Objectenoverzicht aantallen'!$A:$A,'Objectenoverzicht aantallen'!$P:$P)*'Calculatie sheet'!$AJ$84)/'Calculatie sheet'!$AJ$64/1000</f>
        <v>0</v>
      </c>
      <c r="AC3" s="571">
        <f>(LOOKUP('Calculatie sheet'!$AJ$2,'Objectenoverzicht aantallen'!$A:$A,'Objectenoverzicht aantallen'!$P:$P)*'Calculatie sheet'!$AJ$84)/'Calculatie sheet'!$AJ$64/1000</f>
        <v>0</v>
      </c>
      <c r="AD3" s="571">
        <f>(LOOKUP('Calculatie sheet'!$AJ$2,'Objectenoverzicht aantallen'!$A:$A,'Objectenoverzicht aantallen'!$P:$P)*'Calculatie sheet'!$AJ$84)/'Calculatie sheet'!$AJ$64/1000</f>
        <v>0</v>
      </c>
      <c r="AE3" s="571">
        <f>(LOOKUP('Calculatie sheet'!$AJ$2,'Objectenoverzicht aantallen'!$A:$A,'Objectenoverzicht aantallen'!$P:$P)*'Calculatie sheet'!$AJ$84)/'Calculatie sheet'!$AJ$64/1000</f>
        <v>0</v>
      </c>
      <c r="AF3" s="571">
        <f>(LOOKUP('Calculatie sheet'!$AJ$2,'Objectenoverzicht aantallen'!$A:$A,'Objectenoverzicht aantallen'!$P:$P)*'Calculatie sheet'!$AJ$84)/'Calculatie sheet'!$AJ$64/1000</f>
        <v>0</v>
      </c>
      <c r="AG3" s="571">
        <f>(LOOKUP('Calculatie sheet'!$AJ$2,'Objectenoverzicht aantallen'!$A:$A,'Objectenoverzicht aantallen'!$P:$P)*'Calculatie sheet'!$AJ$84)/'Calculatie sheet'!$AJ$64/1000</f>
        <v>0</v>
      </c>
      <c r="AH3" s="571">
        <f>(LOOKUP('Calculatie sheet'!$AJ$2,'Objectenoverzicht aantallen'!$A:$A,'Objectenoverzicht aantallen'!$P:$P)*'Calculatie sheet'!$AJ$84)/'Calculatie sheet'!$AJ$64/1000</f>
        <v>0</v>
      </c>
    </row>
    <row r="4" spans="1:34" x14ac:dyDescent="0.2">
      <c r="B4" s="760" t="s">
        <v>5</v>
      </c>
      <c r="C4" s="45">
        <f>'Calculatie sheet'!AJ85</f>
        <v>85.21226879999999</v>
      </c>
      <c r="E4" s="760" t="s">
        <v>5</v>
      </c>
      <c r="H4" s="572">
        <f>C4*'Calculatie sheet'!$AJ$7</f>
        <v>0</v>
      </c>
      <c r="J4" s="760" t="s">
        <v>5</v>
      </c>
      <c r="K4" s="571">
        <f>(LOOKUP('Calculatie sheet'!$AJ$2,'Objectenoverzicht aantallen'!$A:$A,'Objectenoverzicht aantallen'!$C:$C)*'Calculatie sheet'!$AJ85+LOOKUP('Calculatie sheet'!$AJ$2,'Objectenoverzicht aantallen'!$A:$A,'Objectenoverzicht aantallen'!E:E)*'Calculatie sheet'!$AJ85)/1000</f>
        <v>0</v>
      </c>
      <c r="L4" s="571">
        <f>(LOOKUP('Calculatie sheet'!$AJ$2,'Objectenoverzicht aantallen'!$A:$A,'Objectenoverzicht aantallen'!$C:$C)*'Calculatie sheet'!$AJ85+LOOKUP('Calculatie sheet'!$E$2,'Objectenoverzicht aantallen'!$A:$A,'Objectenoverzicht aantallen'!E:E)*'Calculatie sheet'!$AJ85+LOOKUP('Calculatie sheet'!$E$2,'Objectenoverzicht aantallen'!$A:$A,'Objectenoverzicht aantallen'!F:F)*'Calculatie sheet'!$AJ85)/1000</f>
        <v>0</v>
      </c>
      <c r="M4" s="571">
        <f>(LOOKUP('Calculatie sheet'!$AJ$2,'Objectenoverzicht aantallen'!$A:$A,'Objectenoverzicht aantallen'!$C:$C)*'Calculatie sheet'!$AJ85+LOOKUP('Calculatie sheet'!$E$2,'Objectenoverzicht aantallen'!$A:$A,'Objectenoverzicht aantallen'!E:E)*'Calculatie sheet'!$AJ85+LOOKUP('Calculatie sheet'!$E$2,'Objectenoverzicht aantallen'!$A:$A,'Objectenoverzicht aantallen'!F:F)*'Calculatie sheet'!$AJ85+LOOKUP('Calculatie sheet'!$E$2,'Objectenoverzicht aantallen'!$A:$A,'Objectenoverzicht aantallen'!G:G)*'Calculatie sheet'!$AJ85)/1000</f>
        <v>0</v>
      </c>
      <c r="N4" s="571">
        <f>(LOOKUP('Calculatie sheet'!$AJ$2,'Objectenoverzicht aantallen'!$A:$A,'Objectenoverzicht aantallen'!$C:$C)*'Calculatie sheet'!$AJ85+LOOKUP('Calculatie sheet'!$E$2,'Objectenoverzicht aantallen'!$A:$A,'Objectenoverzicht aantallen'!E:E)*'Calculatie sheet'!$AJ85+LOOKUP('Calculatie sheet'!$E$2,'Objectenoverzicht aantallen'!$A:$A,'Objectenoverzicht aantallen'!F:F)*'Calculatie sheet'!$AJ85+LOOKUP('Calculatie sheet'!$E$2,'Objectenoverzicht aantallen'!$A:$A,'Objectenoverzicht aantallen'!G:G)*'Calculatie sheet'!$AJ85+LOOKUP('Calculatie sheet'!$E$2,'Objectenoverzicht aantallen'!$A:$A,'Objectenoverzicht aantallen'!H:H)*'Calculatie sheet'!$AJ85)/1000</f>
        <v>0</v>
      </c>
      <c r="O4" s="571">
        <f>(LOOKUP('Calculatie sheet'!$AJ$2,'Objectenoverzicht aantallen'!$A:$A,'Objectenoverzicht aantallen'!$C:$C)*'Calculatie sheet'!$AJ85+LOOKUP('Calculatie sheet'!$E$2,'Objectenoverzicht aantallen'!$A:$A,'Objectenoverzicht aantallen'!E:E)*'Calculatie sheet'!$AJ85+LOOKUP('Calculatie sheet'!$E$2,'Objectenoverzicht aantallen'!$A:$A,'Objectenoverzicht aantallen'!F:F)*'Calculatie sheet'!$AJ85+LOOKUP('Calculatie sheet'!$E$2,'Objectenoverzicht aantallen'!$A:$A,'Objectenoverzicht aantallen'!G:G)*'Calculatie sheet'!$AJ85+LOOKUP('Calculatie sheet'!$E$2,'Objectenoverzicht aantallen'!$A:$A,'Objectenoverzicht aantallen'!H:H)*'Calculatie sheet'!$AJ85+LOOKUP('Calculatie sheet'!$E$2,'Objectenoverzicht aantallen'!$A:$A,'Objectenoverzicht aantallen'!I:I)*'Calculatie sheet'!$AJ85)/1000</f>
        <v>0</v>
      </c>
      <c r="P4" s="571">
        <f>(LOOKUP('Calculatie sheet'!$AJ$2,'Objectenoverzicht aantallen'!$A:$A,'Objectenoverzicht aantallen'!$C:$C)*'Calculatie sheet'!$AJ85+LOOKUP('Calculatie sheet'!$E$2,'Objectenoverzicht aantallen'!$A:$A,'Objectenoverzicht aantallen'!E:E)*'Calculatie sheet'!$AJ85+LOOKUP('Calculatie sheet'!$E$2,'Objectenoverzicht aantallen'!$A:$A,'Objectenoverzicht aantallen'!F:F)*'Calculatie sheet'!$AJ85+LOOKUP('Calculatie sheet'!$E$2,'Objectenoverzicht aantallen'!$A:$A,'Objectenoverzicht aantallen'!G:G)*'Calculatie sheet'!$AJ85+LOOKUP('Calculatie sheet'!$E$2,'Objectenoverzicht aantallen'!$A:$A,'Objectenoverzicht aantallen'!H:H)*'Calculatie sheet'!$AJ85+LOOKUP('Calculatie sheet'!$E$2,'Objectenoverzicht aantallen'!$A:$A,'Objectenoverzicht aantallen'!I:I)*'Calculatie sheet'!$AJ85+LOOKUP('Calculatie sheet'!$E$2,'Objectenoverzicht aantallen'!$A:$A,'Objectenoverzicht aantallen'!J:J)*'Calculatie sheet'!$AJ85)/1000</f>
        <v>0</v>
      </c>
      <c r="Q4" s="571">
        <f>(LOOKUP('Calculatie sheet'!$AJ$2,'Objectenoverzicht aantallen'!$A:$A,'Objectenoverzicht aantallen'!$C:$C)*'Calculatie sheet'!$AJ85+LOOKUP('Calculatie sheet'!$E$2,'Objectenoverzicht aantallen'!$A:$A,'Objectenoverzicht aantallen'!E:E)*'Calculatie sheet'!$AJ85+LOOKUP('Calculatie sheet'!$E$2,'Objectenoverzicht aantallen'!$A:$A,'Objectenoverzicht aantallen'!F:F)*'Calculatie sheet'!$AJ85+LOOKUP('Calculatie sheet'!$E$2,'Objectenoverzicht aantallen'!$A:$A,'Objectenoverzicht aantallen'!G:G)*'Calculatie sheet'!$AJ85+LOOKUP('Calculatie sheet'!$E$2,'Objectenoverzicht aantallen'!$A:$A,'Objectenoverzicht aantallen'!H:H)*'Calculatie sheet'!$AJ85+LOOKUP('Calculatie sheet'!$E$2,'Objectenoverzicht aantallen'!$A:$A,'Objectenoverzicht aantallen'!I:I)*'Calculatie sheet'!$AJ85+LOOKUP('Calculatie sheet'!$E$2,'Objectenoverzicht aantallen'!$A:$A,'Objectenoverzicht aantallen'!J:J)*'Calculatie sheet'!$AJ85+LOOKUP('Calculatie sheet'!$E$2,'Objectenoverzicht aantallen'!$A:$A,'Objectenoverzicht aantallen'!K:K)*'Calculatie sheet'!$AJ85)/1000</f>
        <v>0</v>
      </c>
      <c r="R4" s="571">
        <f>(LOOKUP('Calculatie sheet'!$AJ$2,'Objectenoverzicht aantallen'!$A:$A,'Objectenoverzicht aantallen'!$C:$C)*'Calculatie sheet'!$AJ85+LOOKUP('Calculatie sheet'!$E$2,'Objectenoverzicht aantallen'!$A:$A,'Objectenoverzicht aantallen'!E:E)*'Calculatie sheet'!$AJ85+LOOKUP('Calculatie sheet'!$E$2,'Objectenoverzicht aantallen'!$A:$A,'Objectenoverzicht aantallen'!F:F)*'Calculatie sheet'!$AJ85+LOOKUP('Calculatie sheet'!$E$2,'Objectenoverzicht aantallen'!$A:$A,'Objectenoverzicht aantallen'!G:G)*'Calculatie sheet'!$AJ85+LOOKUP('Calculatie sheet'!$E$2,'Objectenoverzicht aantallen'!$A:$A,'Objectenoverzicht aantallen'!H:H)*'Calculatie sheet'!$AJ85+LOOKUP('Calculatie sheet'!$E$2,'Objectenoverzicht aantallen'!$A:$A,'Objectenoverzicht aantallen'!I:I)*'Calculatie sheet'!$AJ85+LOOKUP('Calculatie sheet'!$E$2,'Objectenoverzicht aantallen'!$A:$A,'Objectenoverzicht aantallen'!J:J)*'Calculatie sheet'!$AJ85+LOOKUP('Calculatie sheet'!$E$2,'Objectenoverzicht aantallen'!$A:$A,'Objectenoverzicht aantallen'!K:K)*'Calculatie sheet'!$AJ85+LOOKUP('Calculatie sheet'!$E$2,'Objectenoverzicht aantallen'!$A:$A,'Objectenoverzicht aantallen'!L:L)*'Calculatie sheet'!$AJ85)/1000</f>
        <v>0</v>
      </c>
      <c r="S4" s="571">
        <f>(LOOKUP('Calculatie sheet'!$AJ$2,'Objectenoverzicht aantallen'!$A:$A,'Objectenoverzicht aantallen'!$C:$C)*'Calculatie sheet'!$AJ85+LOOKUP('Calculatie sheet'!$E$2,'Objectenoverzicht aantallen'!$A:$A,'Objectenoverzicht aantallen'!E:E)*'Calculatie sheet'!$AJ85+LOOKUP('Calculatie sheet'!$E$2,'Objectenoverzicht aantallen'!$A:$A,'Objectenoverzicht aantallen'!F:F)*'Calculatie sheet'!$AJ85+LOOKUP('Calculatie sheet'!$E$2,'Objectenoverzicht aantallen'!$A:$A,'Objectenoverzicht aantallen'!G:G)*'Calculatie sheet'!$AJ85+LOOKUP('Calculatie sheet'!$E$2,'Objectenoverzicht aantallen'!$A:$A,'Objectenoverzicht aantallen'!H:H)*'Calculatie sheet'!$AJ85+LOOKUP('Calculatie sheet'!$E$2,'Objectenoverzicht aantallen'!$A:$A,'Objectenoverzicht aantallen'!I:I)*'Calculatie sheet'!$AJ85+LOOKUP('Calculatie sheet'!$E$2,'Objectenoverzicht aantallen'!$A:$A,'Objectenoverzicht aantallen'!J:J)*'Calculatie sheet'!$AJ85+LOOKUP('Calculatie sheet'!$E$2,'Objectenoverzicht aantallen'!$A:$A,'Objectenoverzicht aantallen'!K:K)*'Calculatie sheet'!$AJ85+LOOKUP('Calculatie sheet'!$E$2,'Objectenoverzicht aantallen'!$A:$A,'Objectenoverzicht aantallen'!L:L)*'Calculatie sheet'!$AJ85+LOOKUP('Calculatie sheet'!$E$2,'Objectenoverzicht aantallen'!$A:$A,'Objectenoverzicht aantallen'!M:M)*'Calculatie sheet'!$AJ85)/1000</f>
        <v>0</v>
      </c>
      <c r="T4" s="571">
        <f>(LOOKUP('Calculatie sheet'!$AJ$2,'Objectenoverzicht aantallen'!$A:$A,'Objectenoverzicht aantallen'!$C:$C)*'Calculatie sheet'!$AJ85+LOOKUP('Calculatie sheet'!$E$2,'Objectenoverzicht aantallen'!$A:$A,'Objectenoverzicht aantallen'!E:E)*'Calculatie sheet'!$AJ85+LOOKUP('Calculatie sheet'!$E$2,'Objectenoverzicht aantallen'!$A:$A,'Objectenoverzicht aantallen'!F:F)*'Calculatie sheet'!$AJ85+LOOKUP('Calculatie sheet'!$E$2,'Objectenoverzicht aantallen'!$A:$A,'Objectenoverzicht aantallen'!G:G)*'Calculatie sheet'!$AJ85+LOOKUP('Calculatie sheet'!$E$2,'Objectenoverzicht aantallen'!$A:$A,'Objectenoverzicht aantallen'!H:H)*'Calculatie sheet'!$AJ85+LOOKUP('Calculatie sheet'!$E$2,'Objectenoverzicht aantallen'!$A:$A,'Objectenoverzicht aantallen'!I:I)*'Calculatie sheet'!$AJ85+LOOKUP('Calculatie sheet'!$E$2,'Objectenoverzicht aantallen'!$A:$A,'Objectenoverzicht aantallen'!J:J)*'Calculatie sheet'!$AJ85+LOOKUP('Calculatie sheet'!$E$2,'Objectenoverzicht aantallen'!$A:$A,'Objectenoverzicht aantallen'!K:K)*'Calculatie sheet'!$AJ85+LOOKUP('Calculatie sheet'!$E$2,'Objectenoverzicht aantallen'!$A:$A,'Objectenoverzicht aantallen'!L:L)*'Calculatie sheet'!$AJ85+LOOKUP('Calculatie sheet'!$E$2,'Objectenoverzicht aantallen'!$A:$A,'Objectenoverzicht aantallen'!M:M)*'Calculatie sheet'!$AJ85+LOOKUP('Calculatie sheet'!$E$2,'Objectenoverzicht aantallen'!$A:$A,'Objectenoverzicht aantallen'!N:N)*'Calculatie sheet'!$AJ85)/1000</f>
        <v>0</v>
      </c>
      <c r="U4" s="571">
        <f>(LOOKUP('Calculatie sheet'!$AJ$2,'Objectenoverzicht aantallen'!$A:$A,'Objectenoverzicht aantallen'!$C:$C)*'Calculatie sheet'!$AJ85+LOOKUP('Calculatie sheet'!$E$2,'Objectenoverzicht aantallen'!$A:$A,'Objectenoverzicht aantallen'!E:E)*'Calculatie sheet'!$AJ85+LOOKUP('Calculatie sheet'!$E$2,'Objectenoverzicht aantallen'!$A:$A,'Objectenoverzicht aantallen'!F:F)*'Calculatie sheet'!$AJ85+LOOKUP('Calculatie sheet'!$E$2,'Objectenoverzicht aantallen'!$A:$A,'Objectenoverzicht aantallen'!G:G)*'Calculatie sheet'!$AJ85+LOOKUP('Calculatie sheet'!$E$2,'Objectenoverzicht aantallen'!$A:$A,'Objectenoverzicht aantallen'!H:H)*'Calculatie sheet'!$AJ85+LOOKUP('Calculatie sheet'!$E$2,'Objectenoverzicht aantallen'!$A:$A,'Objectenoverzicht aantallen'!I:I)*'Calculatie sheet'!$AJ85+LOOKUP('Calculatie sheet'!$E$2,'Objectenoverzicht aantallen'!$A:$A,'Objectenoverzicht aantallen'!J:J)*'Calculatie sheet'!$AJ85+LOOKUP('Calculatie sheet'!$E$2,'Objectenoverzicht aantallen'!$A:$A,'Objectenoverzicht aantallen'!K:K)*'Calculatie sheet'!$AJ85+LOOKUP('Calculatie sheet'!$E$2,'Objectenoverzicht aantallen'!$A:$A,'Objectenoverzicht aantallen'!L:L)*'Calculatie sheet'!$AJ85+LOOKUP('Calculatie sheet'!$E$2,'Objectenoverzicht aantallen'!$A:$A,'Objectenoverzicht aantallen'!M:M)*'Calculatie sheet'!$AJ85+LOOKUP('Calculatie sheet'!$E$2,'Objectenoverzicht aantallen'!$A:$A,'Objectenoverzicht aantallen'!N:N)*'Calculatie sheet'!$AJ85+LOOKUP('Calculatie sheet'!$E$2,'Objectenoverzicht aantallen'!$A:$A,'Objectenoverzicht aantallen'!O:O)*'Calculatie sheet'!$AJ85)/1000</f>
        <v>0</v>
      </c>
      <c r="W4" s="760" t="s">
        <v>5</v>
      </c>
      <c r="X4" s="571">
        <f>(LOOKUP('Calculatie sheet'!$AJ$2,'Objectenoverzicht aantallen'!$A:$A,'Objectenoverzicht aantallen'!Q:Q)*'Calculatie sheet'!$AJ$85)/1000</f>
        <v>0</v>
      </c>
      <c r="Y4" s="571">
        <f>(LOOKUP('Calculatie sheet'!$AJ$2,'Objectenoverzicht aantallen'!$A:$A,'Objectenoverzicht aantallen'!R:R)*'Calculatie sheet'!$AJ$85)/1000</f>
        <v>0</v>
      </c>
      <c r="Z4" s="571">
        <f>(LOOKUP('Calculatie sheet'!$AJ$2,'Objectenoverzicht aantallen'!$A:$A,'Objectenoverzicht aantallen'!S:S)*'Calculatie sheet'!$AJ$85)/1000</f>
        <v>0</v>
      </c>
      <c r="AA4" s="571">
        <f>(LOOKUP('Calculatie sheet'!$AJ$2,'Objectenoverzicht aantallen'!$A:$A,'Objectenoverzicht aantallen'!T:T)*'Calculatie sheet'!$AJ$85)/1000</f>
        <v>0</v>
      </c>
      <c r="AB4" s="571">
        <f>(LOOKUP('Calculatie sheet'!$AJ$2,'Objectenoverzicht aantallen'!$A:$A,'Objectenoverzicht aantallen'!U:U)*'Calculatie sheet'!$AJ$85)/1000</f>
        <v>0</v>
      </c>
      <c r="AC4" s="571">
        <f>(LOOKUP('Calculatie sheet'!$AJ$2,'Objectenoverzicht aantallen'!$A:$A,'Objectenoverzicht aantallen'!V:V)*'Calculatie sheet'!$AJ$85)/1000</f>
        <v>0</v>
      </c>
      <c r="AD4" s="571">
        <f>(LOOKUP('Calculatie sheet'!$AJ$2,'Objectenoverzicht aantallen'!$A:$A,'Objectenoverzicht aantallen'!W:W)*'Calculatie sheet'!$AJ$85)/1000</f>
        <v>0</v>
      </c>
      <c r="AE4" s="571">
        <f>(LOOKUP('Calculatie sheet'!$AJ$2,'Objectenoverzicht aantallen'!$A:$A,'Objectenoverzicht aantallen'!X:X)*'Calculatie sheet'!$AJ$85)/1000</f>
        <v>0</v>
      </c>
      <c r="AF4" s="571">
        <f>(LOOKUP('Calculatie sheet'!$AJ$2,'Objectenoverzicht aantallen'!$A:$A,'Objectenoverzicht aantallen'!AA:AA)*'Calculatie sheet'!$AJ$85)/1000</f>
        <v>0</v>
      </c>
      <c r="AG4" s="571">
        <f>(LOOKUP('Calculatie sheet'!$AJ$2,'Objectenoverzicht aantallen'!$A:$A,'Objectenoverzicht aantallen'!Z:Z)*'Calculatie sheet'!$AJ$85)/1000</f>
        <v>0</v>
      </c>
      <c r="AH4" s="571">
        <f>(LOOKUP('Calculatie sheet'!$AJ$2,'Objectenoverzicht aantallen'!$A:$A,'Objectenoverzicht aantallen'!AA:AA)*'Calculatie sheet'!$AJ$85)/1000</f>
        <v>0</v>
      </c>
    </row>
    <row r="5" spans="1:34" x14ac:dyDescent="0.2">
      <c r="B5" s="577" t="s">
        <v>673</v>
      </c>
      <c r="C5" s="45">
        <f>'Calculatie sheet'!AJ86</f>
        <v>-3.0357311999999999</v>
      </c>
      <c r="E5" s="577" t="s">
        <v>673</v>
      </c>
      <c r="H5" s="572">
        <f>C5*'Calculatie sheet'!$AJ$7</f>
        <v>0</v>
      </c>
      <c r="J5" s="577" t="s">
        <v>673</v>
      </c>
      <c r="K5" s="571">
        <f>(LOOKUP('Calculatie sheet'!$AJ$2,'Objectenoverzicht aantallen'!$A:$A,'Objectenoverzicht aantallen'!$C:$C)*'Calculatie sheet'!$AJ86+LOOKUP('Calculatie sheet'!$AJ$2,'Objectenoverzicht aantallen'!$A:$A,'Objectenoverzicht aantallen'!E:E)*'Calculatie sheet'!$AJ86)/1000</f>
        <v>0</v>
      </c>
      <c r="L5" s="571">
        <f>(LOOKUP('Calculatie sheet'!$AJ$2,'Objectenoverzicht aantallen'!$A:$A,'Objectenoverzicht aantallen'!$C:$C)*'Calculatie sheet'!$AJ86+LOOKUP('Calculatie sheet'!$E$2,'Objectenoverzicht aantallen'!$A:$A,'Objectenoverzicht aantallen'!E:E)*'Calculatie sheet'!$AJ86+LOOKUP('Calculatie sheet'!$E$2,'Objectenoverzicht aantallen'!$A:$A,'Objectenoverzicht aantallen'!F:F)*'Calculatie sheet'!$AJ86)/1000</f>
        <v>0</v>
      </c>
      <c r="M5" s="571">
        <f>(LOOKUP('Calculatie sheet'!$AJ$2,'Objectenoverzicht aantallen'!$A:$A,'Objectenoverzicht aantallen'!$C:$C)*'Calculatie sheet'!$AJ86+LOOKUP('Calculatie sheet'!$E$2,'Objectenoverzicht aantallen'!$A:$A,'Objectenoverzicht aantallen'!E:E)*'Calculatie sheet'!$AJ86+LOOKUP('Calculatie sheet'!$E$2,'Objectenoverzicht aantallen'!$A:$A,'Objectenoverzicht aantallen'!F:F)*'Calculatie sheet'!$AJ86+LOOKUP('Calculatie sheet'!$E$2,'Objectenoverzicht aantallen'!$A:$A,'Objectenoverzicht aantallen'!G:G)*'Calculatie sheet'!$AJ86)/1000</f>
        <v>0</v>
      </c>
      <c r="N5" s="571">
        <f>(LOOKUP('Calculatie sheet'!$AJ$2,'Objectenoverzicht aantallen'!$A:$A,'Objectenoverzicht aantallen'!$C:$C)*'Calculatie sheet'!$AJ86+LOOKUP('Calculatie sheet'!$E$2,'Objectenoverzicht aantallen'!$A:$A,'Objectenoverzicht aantallen'!E:E)*'Calculatie sheet'!$AJ86+LOOKUP('Calculatie sheet'!$E$2,'Objectenoverzicht aantallen'!$A:$A,'Objectenoverzicht aantallen'!F:F)*'Calculatie sheet'!$AJ86+LOOKUP('Calculatie sheet'!$E$2,'Objectenoverzicht aantallen'!$A:$A,'Objectenoverzicht aantallen'!G:G)*'Calculatie sheet'!$AJ86+LOOKUP('Calculatie sheet'!$E$2,'Objectenoverzicht aantallen'!$A:$A,'Objectenoverzicht aantallen'!H:H)*'Calculatie sheet'!$AJ86)/1000</f>
        <v>0</v>
      </c>
      <c r="O5" s="571">
        <f>(LOOKUP('Calculatie sheet'!$AJ$2,'Objectenoverzicht aantallen'!$A:$A,'Objectenoverzicht aantallen'!$C:$C)*'Calculatie sheet'!$AJ86+LOOKUP('Calculatie sheet'!$E$2,'Objectenoverzicht aantallen'!$A:$A,'Objectenoverzicht aantallen'!E:E)*'Calculatie sheet'!$AJ86+LOOKUP('Calculatie sheet'!$E$2,'Objectenoverzicht aantallen'!$A:$A,'Objectenoverzicht aantallen'!F:F)*'Calculatie sheet'!$AJ86+LOOKUP('Calculatie sheet'!$E$2,'Objectenoverzicht aantallen'!$A:$A,'Objectenoverzicht aantallen'!G:G)*'Calculatie sheet'!$AJ86+LOOKUP('Calculatie sheet'!$E$2,'Objectenoverzicht aantallen'!$A:$A,'Objectenoverzicht aantallen'!H:H)*'Calculatie sheet'!$AJ86+LOOKUP('Calculatie sheet'!$E$2,'Objectenoverzicht aantallen'!$A:$A,'Objectenoverzicht aantallen'!I:I)*'Calculatie sheet'!$AJ86)/1000</f>
        <v>0</v>
      </c>
      <c r="P5" s="571">
        <f>(LOOKUP('Calculatie sheet'!$AJ$2,'Objectenoverzicht aantallen'!$A:$A,'Objectenoverzicht aantallen'!$C:$C)*'Calculatie sheet'!$AJ86+LOOKUP('Calculatie sheet'!$E$2,'Objectenoverzicht aantallen'!$A:$A,'Objectenoverzicht aantallen'!E:E)*'Calculatie sheet'!$AJ86+LOOKUP('Calculatie sheet'!$E$2,'Objectenoverzicht aantallen'!$A:$A,'Objectenoverzicht aantallen'!F:F)*'Calculatie sheet'!$AJ86+LOOKUP('Calculatie sheet'!$E$2,'Objectenoverzicht aantallen'!$A:$A,'Objectenoverzicht aantallen'!G:G)*'Calculatie sheet'!$AJ86+LOOKUP('Calculatie sheet'!$E$2,'Objectenoverzicht aantallen'!$A:$A,'Objectenoverzicht aantallen'!H:H)*'Calculatie sheet'!$AJ86+LOOKUP('Calculatie sheet'!$E$2,'Objectenoverzicht aantallen'!$A:$A,'Objectenoverzicht aantallen'!I:I)*'Calculatie sheet'!$AJ86+LOOKUP('Calculatie sheet'!$E$2,'Objectenoverzicht aantallen'!$A:$A,'Objectenoverzicht aantallen'!J:J)*'Calculatie sheet'!$AJ86)/1000</f>
        <v>0</v>
      </c>
      <c r="Q5" s="571">
        <f>(LOOKUP('Calculatie sheet'!$AJ$2,'Objectenoverzicht aantallen'!$A:$A,'Objectenoverzicht aantallen'!$C:$C)*'Calculatie sheet'!$AJ86+LOOKUP('Calculatie sheet'!$E$2,'Objectenoverzicht aantallen'!$A:$A,'Objectenoverzicht aantallen'!E:E)*'Calculatie sheet'!$AJ86+LOOKUP('Calculatie sheet'!$E$2,'Objectenoverzicht aantallen'!$A:$A,'Objectenoverzicht aantallen'!F:F)*'Calculatie sheet'!$AJ86+LOOKUP('Calculatie sheet'!$E$2,'Objectenoverzicht aantallen'!$A:$A,'Objectenoverzicht aantallen'!G:G)*'Calculatie sheet'!$AJ86+LOOKUP('Calculatie sheet'!$E$2,'Objectenoverzicht aantallen'!$A:$A,'Objectenoverzicht aantallen'!H:H)*'Calculatie sheet'!$AJ86+LOOKUP('Calculatie sheet'!$E$2,'Objectenoverzicht aantallen'!$A:$A,'Objectenoverzicht aantallen'!I:I)*'Calculatie sheet'!$AJ86+LOOKUP('Calculatie sheet'!$E$2,'Objectenoverzicht aantallen'!$A:$A,'Objectenoverzicht aantallen'!J:J)*'Calculatie sheet'!$AJ86+LOOKUP('Calculatie sheet'!$E$2,'Objectenoverzicht aantallen'!$A:$A,'Objectenoverzicht aantallen'!K:K)*'Calculatie sheet'!$AJ86)/1000</f>
        <v>0</v>
      </c>
      <c r="R5" s="571">
        <f>(LOOKUP('Calculatie sheet'!$AJ$2,'Objectenoverzicht aantallen'!$A:$A,'Objectenoverzicht aantallen'!$C:$C)*'Calculatie sheet'!$AJ86+LOOKUP('Calculatie sheet'!$E$2,'Objectenoverzicht aantallen'!$A:$A,'Objectenoverzicht aantallen'!E:E)*'Calculatie sheet'!$AJ86+LOOKUP('Calculatie sheet'!$E$2,'Objectenoverzicht aantallen'!$A:$A,'Objectenoverzicht aantallen'!F:F)*'Calculatie sheet'!$AJ86+LOOKUP('Calculatie sheet'!$E$2,'Objectenoverzicht aantallen'!$A:$A,'Objectenoverzicht aantallen'!G:G)*'Calculatie sheet'!$AJ86+LOOKUP('Calculatie sheet'!$E$2,'Objectenoverzicht aantallen'!$A:$A,'Objectenoverzicht aantallen'!H:H)*'Calculatie sheet'!$AJ86+LOOKUP('Calculatie sheet'!$E$2,'Objectenoverzicht aantallen'!$A:$A,'Objectenoverzicht aantallen'!I:I)*'Calculatie sheet'!$AJ86+LOOKUP('Calculatie sheet'!$E$2,'Objectenoverzicht aantallen'!$A:$A,'Objectenoverzicht aantallen'!J:J)*'Calculatie sheet'!$AJ86+LOOKUP('Calculatie sheet'!$E$2,'Objectenoverzicht aantallen'!$A:$A,'Objectenoverzicht aantallen'!K:K)*'Calculatie sheet'!$AJ86+LOOKUP('Calculatie sheet'!$E$2,'Objectenoverzicht aantallen'!$A:$A,'Objectenoverzicht aantallen'!L:L)*'Calculatie sheet'!$AJ86)/1000</f>
        <v>0</v>
      </c>
      <c r="S5" s="571">
        <f>(LOOKUP('Calculatie sheet'!$AJ$2,'Objectenoverzicht aantallen'!$A:$A,'Objectenoverzicht aantallen'!$C:$C)*'Calculatie sheet'!$AJ86+LOOKUP('Calculatie sheet'!$E$2,'Objectenoverzicht aantallen'!$A:$A,'Objectenoverzicht aantallen'!E:E)*'Calculatie sheet'!$AJ86+LOOKUP('Calculatie sheet'!$E$2,'Objectenoverzicht aantallen'!$A:$A,'Objectenoverzicht aantallen'!F:F)*'Calculatie sheet'!$AJ86+LOOKUP('Calculatie sheet'!$E$2,'Objectenoverzicht aantallen'!$A:$A,'Objectenoverzicht aantallen'!G:G)*'Calculatie sheet'!$AJ86+LOOKUP('Calculatie sheet'!$E$2,'Objectenoverzicht aantallen'!$A:$A,'Objectenoverzicht aantallen'!H:H)*'Calculatie sheet'!$AJ86+LOOKUP('Calculatie sheet'!$E$2,'Objectenoverzicht aantallen'!$A:$A,'Objectenoverzicht aantallen'!I:I)*'Calculatie sheet'!$AJ86+LOOKUP('Calculatie sheet'!$E$2,'Objectenoverzicht aantallen'!$A:$A,'Objectenoverzicht aantallen'!J:J)*'Calculatie sheet'!$AJ86+LOOKUP('Calculatie sheet'!$E$2,'Objectenoverzicht aantallen'!$A:$A,'Objectenoverzicht aantallen'!K:K)*'Calculatie sheet'!$AJ86+LOOKUP('Calculatie sheet'!$E$2,'Objectenoverzicht aantallen'!$A:$A,'Objectenoverzicht aantallen'!L:L)*'Calculatie sheet'!$AJ86+LOOKUP('Calculatie sheet'!$E$2,'Objectenoverzicht aantallen'!$A:$A,'Objectenoverzicht aantallen'!M:M)*'Calculatie sheet'!$AJ86)/1000</f>
        <v>0</v>
      </c>
      <c r="T5" s="571">
        <f>(LOOKUP('Calculatie sheet'!$AJ$2,'Objectenoverzicht aantallen'!$A:$A,'Objectenoverzicht aantallen'!$C:$C)*'Calculatie sheet'!$AJ86+LOOKUP('Calculatie sheet'!$E$2,'Objectenoverzicht aantallen'!$A:$A,'Objectenoverzicht aantallen'!E:E)*'Calculatie sheet'!$AJ86+LOOKUP('Calculatie sheet'!$E$2,'Objectenoverzicht aantallen'!$A:$A,'Objectenoverzicht aantallen'!F:F)*'Calculatie sheet'!$AJ86+LOOKUP('Calculatie sheet'!$E$2,'Objectenoverzicht aantallen'!$A:$A,'Objectenoverzicht aantallen'!G:G)*'Calculatie sheet'!$AJ86+LOOKUP('Calculatie sheet'!$E$2,'Objectenoverzicht aantallen'!$A:$A,'Objectenoverzicht aantallen'!H:H)*'Calculatie sheet'!$AJ86+LOOKUP('Calculatie sheet'!$E$2,'Objectenoverzicht aantallen'!$A:$A,'Objectenoverzicht aantallen'!I:I)*'Calculatie sheet'!$AJ86+LOOKUP('Calculatie sheet'!$E$2,'Objectenoverzicht aantallen'!$A:$A,'Objectenoverzicht aantallen'!J:J)*'Calculatie sheet'!$AJ86+LOOKUP('Calculatie sheet'!$E$2,'Objectenoverzicht aantallen'!$A:$A,'Objectenoverzicht aantallen'!K:K)*'Calculatie sheet'!$AJ86+LOOKUP('Calculatie sheet'!$E$2,'Objectenoverzicht aantallen'!$A:$A,'Objectenoverzicht aantallen'!L:L)*'Calculatie sheet'!$AJ86+LOOKUP('Calculatie sheet'!$E$2,'Objectenoverzicht aantallen'!$A:$A,'Objectenoverzicht aantallen'!M:M)*'Calculatie sheet'!$AJ86+LOOKUP('Calculatie sheet'!$E$2,'Objectenoverzicht aantallen'!$A:$A,'Objectenoverzicht aantallen'!N:N)*'Calculatie sheet'!$AJ86)/1000</f>
        <v>0</v>
      </c>
      <c r="U5" s="571">
        <f>(LOOKUP('Calculatie sheet'!$AJ$2,'Objectenoverzicht aantallen'!$A:$A,'Objectenoverzicht aantallen'!$C:$C)*'Calculatie sheet'!$AJ86+LOOKUP('Calculatie sheet'!$E$2,'Objectenoverzicht aantallen'!$A:$A,'Objectenoverzicht aantallen'!E:E)*'Calculatie sheet'!$AJ86+LOOKUP('Calculatie sheet'!$E$2,'Objectenoverzicht aantallen'!$A:$A,'Objectenoverzicht aantallen'!F:F)*'Calculatie sheet'!$AJ86+LOOKUP('Calculatie sheet'!$E$2,'Objectenoverzicht aantallen'!$A:$A,'Objectenoverzicht aantallen'!G:G)*'Calculatie sheet'!$AJ86+LOOKUP('Calculatie sheet'!$E$2,'Objectenoverzicht aantallen'!$A:$A,'Objectenoverzicht aantallen'!H:H)*'Calculatie sheet'!$AJ86+LOOKUP('Calculatie sheet'!$E$2,'Objectenoverzicht aantallen'!$A:$A,'Objectenoverzicht aantallen'!I:I)*'Calculatie sheet'!$AJ86+LOOKUP('Calculatie sheet'!$E$2,'Objectenoverzicht aantallen'!$A:$A,'Objectenoverzicht aantallen'!J:J)*'Calculatie sheet'!$AJ86+LOOKUP('Calculatie sheet'!$E$2,'Objectenoverzicht aantallen'!$A:$A,'Objectenoverzicht aantallen'!K:K)*'Calculatie sheet'!$AJ86+LOOKUP('Calculatie sheet'!$E$2,'Objectenoverzicht aantallen'!$A:$A,'Objectenoverzicht aantallen'!L:L)*'Calculatie sheet'!$AJ86+LOOKUP('Calculatie sheet'!$E$2,'Objectenoverzicht aantallen'!$A:$A,'Objectenoverzicht aantallen'!M:M)*'Calculatie sheet'!$AJ86+LOOKUP('Calculatie sheet'!$E$2,'Objectenoverzicht aantallen'!$A:$A,'Objectenoverzicht aantallen'!N:N)*'Calculatie sheet'!$AJ86+LOOKUP('Calculatie sheet'!$E$2,'Objectenoverzicht aantallen'!$A:$A,'Objectenoverzicht aantallen'!O:O)*'Calculatie sheet'!$AJ86)/1000</f>
        <v>0</v>
      </c>
      <c r="W5" s="577" t="s">
        <v>673</v>
      </c>
      <c r="X5" s="571">
        <f>(LOOKUP('Calculatie sheet'!$AJ$2,'Objectenoverzicht aantallen'!$A:$A,'Objectenoverzicht aantallen'!Q:Q)*'Calculatie sheet'!$AJ$86)/1000</f>
        <v>0</v>
      </c>
      <c r="Y5" s="571">
        <f>(LOOKUP('Calculatie sheet'!$AJ$2,'Objectenoverzicht aantallen'!$A:$A,'Objectenoverzicht aantallen'!R:R)*'Calculatie sheet'!$AJ$86)/1000</f>
        <v>0</v>
      </c>
      <c r="Z5" s="571">
        <f>(LOOKUP('Calculatie sheet'!$AJ$2,'Objectenoverzicht aantallen'!$A:$A,'Objectenoverzicht aantallen'!S:S)*'Calculatie sheet'!$AJ$86)/1000</f>
        <v>0</v>
      </c>
      <c r="AA5" s="571">
        <f>(LOOKUP('Calculatie sheet'!$AJ$2,'Objectenoverzicht aantallen'!$A:$A,'Objectenoverzicht aantallen'!T:T)*'Calculatie sheet'!$AJ$86)/1000</f>
        <v>0</v>
      </c>
      <c r="AB5" s="571">
        <f>(LOOKUP('Calculatie sheet'!$AJ$2,'Objectenoverzicht aantallen'!$A:$A,'Objectenoverzicht aantallen'!U:U)*'Calculatie sheet'!$AJ$86)/1000</f>
        <v>0</v>
      </c>
      <c r="AC5" s="571">
        <f>(LOOKUP('Calculatie sheet'!$AJ$2,'Objectenoverzicht aantallen'!$A:$A,'Objectenoverzicht aantallen'!V:V)*'Calculatie sheet'!$AJ$86)/1000</f>
        <v>0</v>
      </c>
      <c r="AD5" s="571">
        <f>(LOOKUP('Calculatie sheet'!$AJ$2,'Objectenoverzicht aantallen'!$A:$A,'Objectenoverzicht aantallen'!W:W)*'Calculatie sheet'!$AJ$86)/1000</f>
        <v>0</v>
      </c>
      <c r="AE5" s="571">
        <f>(LOOKUP('Calculatie sheet'!$AJ$2,'Objectenoverzicht aantallen'!$A:$A,'Objectenoverzicht aantallen'!X:X)*'Calculatie sheet'!$AJ$86)/1000</f>
        <v>0</v>
      </c>
      <c r="AF5" s="571">
        <f>(LOOKUP('Calculatie sheet'!$AJ$2,'Objectenoverzicht aantallen'!$A:$A,'Objectenoverzicht aantallen'!AA:AA)*'Calculatie sheet'!$AJ$86)/1000</f>
        <v>0</v>
      </c>
      <c r="AG5" s="571">
        <f>(LOOKUP('Calculatie sheet'!$AJ$2,'Objectenoverzicht aantallen'!$A:$A,'Objectenoverzicht aantallen'!Z:Z)*'Calculatie sheet'!$AJ$86)/1000</f>
        <v>0</v>
      </c>
      <c r="AH5" s="571">
        <f>(LOOKUP('Calculatie sheet'!$AJ$2,'Objectenoverzicht aantallen'!$A:$A,'Objectenoverzicht aantallen'!AA:AA)*'Calculatie sheet'!$AJ$86)/1000</f>
        <v>0</v>
      </c>
    </row>
  </sheetData>
  <pageMargins left="0.7" right="0.7" top="0.75" bottom="0.75" header="0.3" footer="0.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38B08-2C84-3146-8093-C119BB222845}">
  <dimension ref="A1:AH5"/>
  <sheetViews>
    <sheetView topLeftCell="D1" workbookViewId="0">
      <selection activeCell="W2" sqref="W2:W5"/>
    </sheetView>
  </sheetViews>
  <sheetFormatPr baseColWidth="10" defaultRowHeight="16" x14ac:dyDescent="0.2"/>
  <cols>
    <col min="1" max="1" width="15.6640625" bestFit="1" customWidth="1"/>
  </cols>
  <sheetData>
    <row r="1" spans="1:34" x14ac:dyDescent="0.2">
      <c r="A1" s="149" t="str">
        <f>'Calculatie sheet'!AK3</f>
        <v>Persleidingen (PVC)</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sheet'!AK83</f>
        <v>0.29588700000000007</v>
      </c>
      <c r="E2" s="758" t="s">
        <v>965</v>
      </c>
      <c r="H2" s="572">
        <f>C2*'Calculatie sheet'!$AK$7</f>
        <v>0</v>
      </c>
      <c r="J2" s="758" t="s">
        <v>965</v>
      </c>
      <c r="K2" s="571">
        <f>(LOOKUP('Calculatie sheet'!$AK$2,'Objectenoverzicht aantallen'!$A:$A,'Objectenoverzicht aantallen'!$C:$C)*'Calculatie sheet'!$AK83+LOOKUP('Calculatie sheet'!$E$2,'Objectenoverzicht aantallen'!$A:$A,'Objectenoverzicht aantallen'!E:E)*'Calculatie sheet'!$AK83)/1000</f>
        <v>0</v>
      </c>
      <c r="L2" s="571">
        <f>(LOOKUP('Calculatie sheet'!$AK$2,'Objectenoverzicht aantallen'!$A:$A,'Objectenoverzicht aantallen'!$C:$C)*'Calculatie sheet'!$AK83+LOOKUP('Calculatie sheet'!$E$2,'Objectenoverzicht aantallen'!$A:$A,'Objectenoverzicht aantallen'!E:E)*'Calculatie sheet'!$AK83+LOOKUP('Calculatie sheet'!$E$2,'Objectenoverzicht aantallen'!$A:$A,'Objectenoverzicht aantallen'!F:F)*'Calculatie sheet'!$AK83)/1000</f>
        <v>0</v>
      </c>
      <c r="M2" s="571">
        <f>(LOOKUP('Calculatie sheet'!$AK$2,'Objectenoverzicht aantallen'!$A:$A,'Objectenoverzicht aantallen'!$C:$C)*'Calculatie sheet'!$AK83+LOOKUP('Calculatie sheet'!$E$2,'Objectenoverzicht aantallen'!$A:$A,'Objectenoverzicht aantallen'!E:E)*'Calculatie sheet'!$AK83+LOOKUP('Calculatie sheet'!$E$2,'Objectenoverzicht aantallen'!$A:$A,'Objectenoverzicht aantallen'!F:F)*'Calculatie sheet'!$AK83+LOOKUP('Calculatie sheet'!$E$2,'Objectenoverzicht aantallen'!$A:$A,'Objectenoverzicht aantallen'!G:G)*'Calculatie sheet'!$AK83)/1000</f>
        <v>0</v>
      </c>
      <c r="N2" s="571">
        <f>(LOOKUP('Calculatie sheet'!$AK$2,'Objectenoverzicht aantallen'!$A:$A,'Objectenoverzicht aantallen'!$C:$C)*'Calculatie sheet'!$AK83+LOOKUP('Calculatie sheet'!$E$2,'Objectenoverzicht aantallen'!$A:$A,'Objectenoverzicht aantallen'!E:E)*'Calculatie sheet'!$AK83+LOOKUP('Calculatie sheet'!$E$2,'Objectenoverzicht aantallen'!$A:$A,'Objectenoverzicht aantallen'!F:F)*'Calculatie sheet'!$AK83+LOOKUP('Calculatie sheet'!$E$2,'Objectenoverzicht aantallen'!$A:$A,'Objectenoverzicht aantallen'!G:G)*'Calculatie sheet'!$AK83+LOOKUP('Calculatie sheet'!$E$2,'Objectenoverzicht aantallen'!$A:$A,'Objectenoverzicht aantallen'!H:H)*'Calculatie sheet'!$AK83)/1000</f>
        <v>0</v>
      </c>
      <c r="O2" s="571">
        <f>(LOOKUP('Calculatie sheet'!$AK$2,'Objectenoverzicht aantallen'!$A:$A,'Objectenoverzicht aantallen'!$C:$C)*'Calculatie sheet'!$AK83+LOOKUP('Calculatie sheet'!$E$2,'Objectenoverzicht aantallen'!$A:$A,'Objectenoverzicht aantallen'!E:E)*'Calculatie sheet'!$AK83+LOOKUP('Calculatie sheet'!$E$2,'Objectenoverzicht aantallen'!$A:$A,'Objectenoverzicht aantallen'!F:F)*'Calculatie sheet'!$AK83+LOOKUP('Calculatie sheet'!$E$2,'Objectenoverzicht aantallen'!$A:$A,'Objectenoverzicht aantallen'!G:G)*'Calculatie sheet'!$AK83+LOOKUP('Calculatie sheet'!$E$2,'Objectenoverzicht aantallen'!$A:$A,'Objectenoverzicht aantallen'!H:H)*'Calculatie sheet'!$AK83+LOOKUP('Calculatie sheet'!$E$2,'Objectenoverzicht aantallen'!$A:$A,'Objectenoverzicht aantallen'!I:I)*'Calculatie sheet'!$AK83)/1000</f>
        <v>0</v>
      </c>
      <c r="P2" s="571">
        <f>(LOOKUP('Calculatie sheet'!$AK$2,'Objectenoverzicht aantallen'!$A:$A,'Objectenoverzicht aantallen'!$C:$C)*'Calculatie sheet'!$AK83+LOOKUP('Calculatie sheet'!$E$2,'Objectenoverzicht aantallen'!$A:$A,'Objectenoverzicht aantallen'!E:E)*'Calculatie sheet'!$AK83+LOOKUP('Calculatie sheet'!$E$2,'Objectenoverzicht aantallen'!$A:$A,'Objectenoverzicht aantallen'!F:F)*'Calculatie sheet'!$AK83+LOOKUP('Calculatie sheet'!$E$2,'Objectenoverzicht aantallen'!$A:$A,'Objectenoverzicht aantallen'!G:G)*'Calculatie sheet'!$AK83+LOOKUP('Calculatie sheet'!$E$2,'Objectenoverzicht aantallen'!$A:$A,'Objectenoverzicht aantallen'!H:H)*'Calculatie sheet'!$AK83+LOOKUP('Calculatie sheet'!$E$2,'Objectenoverzicht aantallen'!$A:$A,'Objectenoverzicht aantallen'!I:I)*'Calculatie sheet'!$AK83+LOOKUP('Calculatie sheet'!$E$2,'Objectenoverzicht aantallen'!$A:$A,'Objectenoverzicht aantallen'!J:J)*'Calculatie sheet'!$AK83)/1000</f>
        <v>0</v>
      </c>
      <c r="Q2" s="571">
        <f>(LOOKUP('Calculatie sheet'!$AK$2,'Objectenoverzicht aantallen'!$A:$A,'Objectenoverzicht aantallen'!$C:$C)*'Calculatie sheet'!$AK83+LOOKUP('Calculatie sheet'!$E$2,'Objectenoverzicht aantallen'!$A:$A,'Objectenoverzicht aantallen'!E:E)*'Calculatie sheet'!$AK83+LOOKUP('Calculatie sheet'!$E$2,'Objectenoverzicht aantallen'!$A:$A,'Objectenoverzicht aantallen'!F:F)*'Calculatie sheet'!$AK83+LOOKUP('Calculatie sheet'!$E$2,'Objectenoverzicht aantallen'!$A:$A,'Objectenoverzicht aantallen'!G:G)*'Calculatie sheet'!$AK83+LOOKUP('Calculatie sheet'!$E$2,'Objectenoverzicht aantallen'!$A:$A,'Objectenoverzicht aantallen'!H:H)*'Calculatie sheet'!$AK83+LOOKUP('Calculatie sheet'!$E$2,'Objectenoverzicht aantallen'!$A:$A,'Objectenoverzicht aantallen'!I:I)*'Calculatie sheet'!$AK83+LOOKUP('Calculatie sheet'!$E$2,'Objectenoverzicht aantallen'!$A:$A,'Objectenoverzicht aantallen'!J:J)*'Calculatie sheet'!$AK83+LOOKUP('Calculatie sheet'!$E$2,'Objectenoverzicht aantallen'!$A:$A,'Objectenoverzicht aantallen'!K:K)*'Calculatie sheet'!$AK83)/1000</f>
        <v>0</v>
      </c>
      <c r="R2" s="571">
        <f>(LOOKUP('Calculatie sheet'!$AK$2,'Objectenoverzicht aantallen'!$A:$A,'Objectenoverzicht aantallen'!$C:$C)*'Calculatie sheet'!$AK83+LOOKUP('Calculatie sheet'!$E$2,'Objectenoverzicht aantallen'!$A:$A,'Objectenoverzicht aantallen'!E:E)*'Calculatie sheet'!$AK83+LOOKUP('Calculatie sheet'!$E$2,'Objectenoverzicht aantallen'!$A:$A,'Objectenoverzicht aantallen'!F:F)*'Calculatie sheet'!$AK83+LOOKUP('Calculatie sheet'!$E$2,'Objectenoverzicht aantallen'!$A:$A,'Objectenoverzicht aantallen'!G:G)*'Calculatie sheet'!$AK83+LOOKUP('Calculatie sheet'!$E$2,'Objectenoverzicht aantallen'!$A:$A,'Objectenoverzicht aantallen'!H:H)*'Calculatie sheet'!$AK83+LOOKUP('Calculatie sheet'!$E$2,'Objectenoverzicht aantallen'!$A:$A,'Objectenoverzicht aantallen'!I:I)*'Calculatie sheet'!$AK83+LOOKUP('Calculatie sheet'!$E$2,'Objectenoverzicht aantallen'!$A:$A,'Objectenoverzicht aantallen'!J:J)*'Calculatie sheet'!$AK83+LOOKUP('Calculatie sheet'!$E$2,'Objectenoverzicht aantallen'!$A:$A,'Objectenoverzicht aantallen'!K:K)*'Calculatie sheet'!$AK83+LOOKUP('Calculatie sheet'!$E$2,'Objectenoverzicht aantallen'!$A:$A,'Objectenoverzicht aantallen'!L:L)*'Calculatie sheet'!$AK83)/1000</f>
        <v>0</v>
      </c>
      <c r="S2" s="571">
        <f>(LOOKUP('Calculatie sheet'!$AK$2,'Objectenoverzicht aantallen'!$A:$A,'Objectenoverzicht aantallen'!$C:$C)*'Calculatie sheet'!$AK83+LOOKUP('Calculatie sheet'!$E$2,'Objectenoverzicht aantallen'!$A:$A,'Objectenoverzicht aantallen'!E:E)*'Calculatie sheet'!$AK83+LOOKUP('Calculatie sheet'!$E$2,'Objectenoverzicht aantallen'!$A:$A,'Objectenoverzicht aantallen'!F:F)*'Calculatie sheet'!$AK83+LOOKUP('Calculatie sheet'!$E$2,'Objectenoverzicht aantallen'!$A:$A,'Objectenoverzicht aantallen'!G:G)*'Calculatie sheet'!$AK83+LOOKUP('Calculatie sheet'!$E$2,'Objectenoverzicht aantallen'!$A:$A,'Objectenoverzicht aantallen'!H:H)*'Calculatie sheet'!$AK83+LOOKUP('Calculatie sheet'!$E$2,'Objectenoverzicht aantallen'!$A:$A,'Objectenoverzicht aantallen'!I:I)*'Calculatie sheet'!$AK83+LOOKUP('Calculatie sheet'!$E$2,'Objectenoverzicht aantallen'!$A:$A,'Objectenoverzicht aantallen'!J:J)*'Calculatie sheet'!$AK83+LOOKUP('Calculatie sheet'!$E$2,'Objectenoverzicht aantallen'!$A:$A,'Objectenoverzicht aantallen'!K:K)*'Calculatie sheet'!$AK83+LOOKUP('Calculatie sheet'!$E$2,'Objectenoverzicht aantallen'!$A:$A,'Objectenoverzicht aantallen'!L:L)*'Calculatie sheet'!$AK83+LOOKUP('Calculatie sheet'!$E$2,'Objectenoverzicht aantallen'!$A:$A,'Objectenoverzicht aantallen'!M:M)*'Calculatie sheet'!$AK83)/1000</f>
        <v>0</v>
      </c>
      <c r="T2" s="571">
        <f>(LOOKUP('Calculatie sheet'!$AK$2,'Objectenoverzicht aantallen'!$A:$A,'Objectenoverzicht aantallen'!$C:$C)*'Calculatie sheet'!$AK83+LOOKUP('Calculatie sheet'!$E$2,'Objectenoverzicht aantallen'!$A:$A,'Objectenoverzicht aantallen'!E:E)*'Calculatie sheet'!$AK83+LOOKUP('Calculatie sheet'!$E$2,'Objectenoverzicht aantallen'!$A:$A,'Objectenoverzicht aantallen'!F:F)*'Calculatie sheet'!$AK83+LOOKUP('Calculatie sheet'!$E$2,'Objectenoverzicht aantallen'!$A:$A,'Objectenoverzicht aantallen'!G:G)*'Calculatie sheet'!$AK83+LOOKUP('Calculatie sheet'!$E$2,'Objectenoverzicht aantallen'!$A:$A,'Objectenoverzicht aantallen'!H:H)*'Calculatie sheet'!$AK83+LOOKUP('Calculatie sheet'!$E$2,'Objectenoverzicht aantallen'!$A:$A,'Objectenoverzicht aantallen'!I:I)*'Calculatie sheet'!$AK83+LOOKUP('Calculatie sheet'!$E$2,'Objectenoverzicht aantallen'!$A:$A,'Objectenoverzicht aantallen'!J:J)*'Calculatie sheet'!$AK83+LOOKUP('Calculatie sheet'!$E$2,'Objectenoverzicht aantallen'!$A:$A,'Objectenoverzicht aantallen'!K:K)*'Calculatie sheet'!$AK83+LOOKUP('Calculatie sheet'!$E$2,'Objectenoverzicht aantallen'!$A:$A,'Objectenoverzicht aantallen'!L:L)*'Calculatie sheet'!$AK83+LOOKUP('Calculatie sheet'!$E$2,'Objectenoverzicht aantallen'!$A:$A,'Objectenoverzicht aantallen'!M:M)*'Calculatie sheet'!$AK83+LOOKUP('Calculatie sheet'!$E$2,'Objectenoverzicht aantallen'!$A:$A,'Objectenoverzicht aantallen'!N:N)*'Calculatie sheet'!$AK83)/1000</f>
        <v>0</v>
      </c>
      <c r="U2" s="571">
        <f>(LOOKUP('Calculatie sheet'!$AK$2,'Objectenoverzicht aantallen'!$A:$A,'Objectenoverzicht aantallen'!$C:$C)*'Calculatie sheet'!$AK83+LOOKUP('Calculatie sheet'!$E$2,'Objectenoverzicht aantallen'!$A:$A,'Objectenoverzicht aantallen'!E:E)*'Calculatie sheet'!$AK83+LOOKUP('Calculatie sheet'!$E$2,'Objectenoverzicht aantallen'!$A:$A,'Objectenoverzicht aantallen'!F:F)*'Calculatie sheet'!$AK83+LOOKUP('Calculatie sheet'!$E$2,'Objectenoverzicht aantallen'!$A:$A,'Objectenoverzicht aantallen'!G:G)*'Calculatie sheet'!$AK83+LOOKUP('Calculatie sheet'!$E$2,'Objectenoverzicht aantallen'!$A:$A,'Objectenoverzicht aantallen'!H:H)*'Calculatie sheet'!$AK83+LOOKUP('Calculatie sheet'!$E$2,'Objectenoverzicht aantallen'!$A:$A,'Objectenoverzicht aantallen'!I:I)*'Calculatie sheet'!$AK83+LOOKUP('Calculatie sheet'!$E$2,'Objectenoverzicht aantallen'!$A:$A,'Objectenoverzicht aantallen'!J:J)*'Calculatie sheet'!$AK83+LOOKUP('Calculatie sheet'!$E$2,'Objectenoverzicht aantallen'!$A:$A,'Objectenoverzicht aantallen'!K:K)*'Calculatie sheet'!$AK83+LOOKUP('Calculatie sheet'!$E$2,'Objectenoverzicht aantallen'!$A:$A,'Objectenoverzicht aantallen'!L:L)*'Calculatie sheet'!$AK83+LOOKUP('Calculatie sheet'!$E$2,'Objectenoverzicht aantallen'!$A:$A,'Objectenoverzicht aantallen'!M:M)*'Calculatie sheet'!$AK83+LOOKUP('Calculatie sheet'!$E$2,'Objectenoverzicht aantallen'!$A:$A,'Objectenoverzicht aantallen'!N:N)*'Calculatie sheet'!$AK83+LOOKUP('Calculatie sheet'!$E$2,'Objectenoverzicht aantallen'!$A:$A,'Objectenoverzicht aantallen'!O:O)*'Calculatie sheet'!$AK83)/1000</f>
        <v>0</v>
      </c>
      <c r="W2" s="758" t="s">
        <v>965</v>
      </c>
      <c r="X2" s="571">
        <f>(LOOKUP('Calculatie sheet'!$AK$2,'Objectenoverzicht aantallen'!$A:$A,'Objectenoverzicht aantallen'!E:E)*'Calculatie sheet'!$AK$83)/1000</f>
        <v>0</v>
      </c>
      <c r="Y2" s="571">
        <f>(LOOKUP('Calculatie sheet'!$AK$2,'Objectenoverzicht aantallen'!$A:$A,'Objectenoverzicht aantallen'!F:F)*'Calculatie sheet'!$AK$83)/1000</f>
        <v>0</v>
      </c>
      <c r="Z2" s="571">
        <f>(LOOKUP('Calculatie sheet'!$AK$2,'Objectenoverzicht aantallen'!$A:$A,'Objectenoverzicht aantallen'!G:G)*'Calculatie sheet'!$AK$83)/1000</f>
        <v>0</v>
      </c>
      <c r="AA2" s="571">
        <f>(LOOKUP('Calculatie sheet'!$AK$2,'Objectenoverzicht aantallen'!$A:$A,'Objectenoverzicht aantallen'!H:H)*'Calculatie sheet'!$AK$83)/1000</f>
        <v>0</v>
      </c>
      <c r="AB2" s="571">
        <f>(LOOKUP('Calculatie sheet'!$AK$2,'Objectenoverzicht aantallen'!$A:$A,'Objectenoverzicht aantallen'!I:I)*'Calculatie sheet'!$AK$83)/1000</f>
        <v>0</v>
      </c>
      <c r="AC2" s="571">
        <f>(LOOKUP('Calculatie sheet'!$AK$2,'Objectenoverzicht aantallen'!$A:$A,'Objectenoverzicht aantallen'!J:J)*'Calculatie sheet'!$AK$83)/1000</f>
        <v>0</v>
      </c>
      <c r="AD2" s="571">
        <f>(LOOKUP('Calculatie sheet'!$AK$2,'Objectenoverzicht aantallen'!$A:$A,'Objectenoverzicht aantallen'!K:K)*'Calculatie sheet'!$AK$83)/1000</f>
        <v>0</v>
      </c>
      <c r="AE2" s="571">
        <f>(LOOKUP('Calculatie sheet'!$AK$2,'Objectenoverzicht aantallen'!$A:$A,'Objectenoverzicht aantallen'!L:L)*'Calculatie sheet'!$AK$83)/1000</f>
        <v>0</v>
      </c>
      <c r="AF2" s="571">
        <f>(LOOKUP('Calculatie sheet'!$AK$2,'Objectenoverzicht aantallen'!$A:$A,'Objectenoverzicht aantallen'!M:M)*'Calculatie sheet'!$AK$83)/1000</f>
        <v>0</v>
      </c>
      <c r="AG2" s="571">
        <f>(LOOKUP('Calculatie sheet'!$AK$2,'Objectenoverzicht aantallen'!$A:$A,'Objectenoverzicht aantallen'!N:N)*'Calculatie sheet'!$AK$83)/1000</f>
        <v>0</v>
      </c>
      <c r="AH2" s="571">
        <f>(LOOKUP('Calculatie sheet'!$AK$2,'Objectenoverzicht aantallen'!$A:$A,'Objectenoverzicht aantallen'!O:O)*'Calculatie sheet'!$AK$83)/1000</f>
        <v>0</v>
      </c>
    </row>
    <row r="3" spans="1:34" x14ac:dyDescent="0.2">
      <c r="A3" s="31"/>
      <c r="B3" s="759" t="s">
        <v>966</v>
      </c>
      <c r="C3" s="45">
        <f>'Calculatie sheet'!AK84</f>
        <v>1.5573000000000016E-2</v>
      </c>
      <c r="E3" s="759" t="s">
        <v>966</v>
      </c>
      <c r="G3" s="31"/>
      <c r="H3" s="572">
        <f>C3*'Calculatie sheet'!$AK$7</f>
        <v>0</v>
      </c>
      <c r="J3" s="759" t="s">
        <v>966</v>
      </c>
      <c r="K3" s="571">
        <f>(LOOKUP('Calculatie sheet'!$AK$2,'Objectenoverzicht aantallen'!$A:$A,'Objectenoverzicht aantallen'!$C:$C)*'Calculatie sheet'!$AK84+LOOKUP('Calculatie sheet'!$AK$2,'Objectenoverzicht aantallen'!$A:$A,'Objectenoverzicht aantallen'!E:E)*'Calculatie sheet'!$AK84)/1000</f>
        <v>0</v>
      </c>
      <c r="L3" s="571">
        <f>(LOOKUP('Calculatie sheet'!$AK$2,'Objectenoverzicht aantallen'!$A:$A,'Objectenoverzicht aantallen'!$C:$C)*'Calculatie sheet'!$AK84+LOOKUP('Calculatie sheet'!$E$2,'Objectenoverzicht aantallen'!$A:$A,'Objectenoverzicht aantallen'!E:E)*'Calculatie sheet'!$AK84+LOOKUP('Calculatie sheet'!$E$2,'Objectenoverzicht aantallen'!$A:$A,'Objectenoverzicht aantallen'!F:F)*'Calculatie sheet'!$AK84)/1000</f>
        <v>0</v>
      </c>
      <c r="M3" s="571">
        <f>(LOOKUP('Calculatie sheet'!$AK$2,'Objectenoverzicht aantallen'!$A:$A,'Objectenoverzicht aantallen'!$C:$C)*'Calculatie sheet'!$AK84+LOOKUP('Calculatie sheet'!$E$2,'Objectenoverzicht aantallen'!$A:$A,'Objectenoverzicht aantallen'!E:E)*'Calculatie sheet'!$AK84+LOOKUP('Calculatie sheet'!$E$2,'Objectenoverzicht aantallen'!$A:$A,'Objectenoverzicht aantallen'!F:F)*'Calculatie sheet'!$AK84+LOOKUP('Calculatie sheet'!$E$2,'Objectenoverzicht aantallen'!$A:$A,'Objectenoverzicht aantallen'!G:G)*'Calculatie sheet'!$AK84)/1000</f>
        <v>0</v>
      </c>
      <c r="N3" s="571">
        <f>(LOOKUP('Calculatie sheet'!$AK$2,'Objectenoverzicht aantallen'!$A:$A,'Objectenoverzicht aantallen'!$C:$C)*'Calculatie sheet'!$AK84+LOOKUP('Calculatie sheet'!$E$2,'Objectenoverzicht aantallen'!$A:$A,'Objectenoverzicht aantallen'!E:E)*'Calculatie sheet'!$AK84+LOOKUP('Calculatie sheet'!$E$2,'Objectenoverzicht aantallen'!$A:$A,'Objectenoverzicht aantallen'!F:F)*'Calculatie sheet'!$AK84+LOOKUP('Calculatie sheet'!$E$2,'Objectenoverzicht aantallen'!$A:$A,'Objectenoverzicht aantallen'!G:G)*'Calculatie sheet'!$AK84+LOOKUP('Calculatie sheet'!$E$2,'Objectenoverzicht aantallen'!$A:$A,'Objectenoverzicht aantallen'!H:H)*'Calculatie sheet'!$AK84)/1000</f>
        <v>0</v>
      </c>
      <c r="O3" s="571">
        <f>(LOOKUP('Calculatie sheet'!$AK$2,'Objectenoverzicht aantallen'!$A:$A,'Objectenoverzicht aantallen'!$C:$C)*'Calculatie sheet'!$AK84+LOOKUP('Calculatie sheet'!$E$2,'Objectenoverzicht aantallen'!$A:$A,'Objectenoverzicht aantallen'!E:E)*'Calculatie sheet'!$AK84+LOOKUP('Calculatie sheet'!$E$2,'Objectenoverzicht aantallen'!$A:$A,'Objectenoverzicht aantallen'!F:F)*'Calculatie sheet'!$AK84+LOOKUP('Calculatie sheet'!$E$2,'Objectenoverzicht aantallen'!$A:$A,'Objectenoverzicht aantallen'!G:G)*'Calculatie sheet'!$AK84+LOOKUP('Calculatie sheet'!$E$2,'Objectenoverzicht aantallen'!$A:$A,'Objectenoverzicht aantallen'!H:H)*'Calculatie sheet'!$AK84+LOOKUP('Calculatie sheet'!$E$2,'Objectenoverzicht aantallen'!$A:$A,'Objectenoverzicht aantallen'!I:I)*'Calculatie sheet'!$AK84)/1000</f>
        <v>0</v>
      </c>
      <c r="P3" s="571">
        <f>(LOOKUP('Calculatie sheet'!$AK$2,'Objectenoverzicht aantallen'!$A:$A,'Objectenoverzicht aantallen'!$C:$C)*'Calculatie sheet'!$AK84+LOOKUP('Calculatie sheet'!$E$2,'Objectenoverzicht aantallen'!$A:$A,'Objectenoverzicht aantallen'!E:E)*'Calculatie sheet'!$AK84+LOOKUP('Calculatie sheet'!$E$2,'Objectenoverzicht aantallen'!$A:$A,'Objectenoverzicht aantallen'!F:F)*'Calculatie sheet'!$AK84+LOOKUP('Calculatie sheet'!$E$2,'Objectenoverzicht aantallen'!$A:$A,'Objectenoverzicht aantallen'!G:G)*'Calculatie sheet'!$AK84+LOOKUP('Calculatie sheet'!$E$2,'Objectenoverzicht aantallen'!$A:$A,'Objectenoverzicht aantallen'!H:H)*'Calculatie sheet'!$AK84+LOOKUP('Calculatie sheet'!$E$2,'Objectenoverzicht aantallen'!$A:$A,'Objectenoverzicht aantallen'!I:I)*'Calculatie sheet'!$AK84+LOOKUP('Calculatie sheet'!$E$2,'Objectenoverzicht aantallen'!$A:$A,'Objectenoverzicht aantallen'!J:J)*'Calculatie sheet'!$AK84)/1000</f>
        <v>0</v>
      </c>
      <c r="Q3" s="571">
        <f>(LOOKUP('Calculatie sheet'!$AK$2,'Objectenoverzicht aantallen'!$A:$A,'Objectenoverzicht aantallen'!$C:$C)*'Calculatie sheet'!$AK84+LOOKUP('Calculatie sheet'!$E$2,'Objectenoverzicht aantallen'!$A:$A,'Objectenoverzicht aantallen'!E:E)*'Calculatie sheet'!$AK84+LOOKUP('Calculatie sheet'!$E$2,'Objectenoverzicht aantallen'!$A:$A,'Objectenoverzicht aantallen'!F:F)*'Calculatie sheet'!$AK84+LOOKUP('Calculatie sheet'!$E$2,'Objectenoverzicht aantallen'!$A:$A,'Objectenoverzicht aantallen'!G:G)*'Calculatie sheet'!$AK84+LOOKUP('Calculatie sheet'!$E$2,'Objectenoverzicht aantallen'!$A:$A,'Objectenoverzicht aantallen'!H:H)*'Calculatie sheet'!$AK84+LOOKUP('Calculatie sheet'!$E$2,'Objectenoverzicht aantallen'!$A:$A,'Objectenoverzicht aantallen'!I:I)*'Calculatie sheet'!$AK84+LOOKUP('Calculatie sheet'!$E$2,'Objectenoverzicht aantallen'!$A:$A,'Objectenoverzicht aantallen'!J:J)*'Calculatie sheet'!$AK84+LOOKUP('Calculatie sheet'!$E$2,'Objectenoverzicht aantallen'!$A:$A,'Objectenoverzicht aantallen'!K:K)*'Calculatie sheet'!$AK84)/1000</f>
        <v>0</v>
      </c>
      <c r="R3" s="571">
        <f>(LOOKUP('Calculatie sheet'!$AK$2,'Objectenoverzicht aantallen'!$A:$A,'Objectenoverzicht aantallen'!$C:$C)*'Calculatie sheet'!$AK84+LOOKUP('Calculatie sheet'!$E$2,'Objectenoverzicht aantallen'!$A:$A,'Objectenoverzicht aantallen'!E:E)*'Calculatie sheet'!$AK84+LOOKUP('Calculatie sheet'!$E$2,'Objectenoverzicht aantallen'!$A:$A,'Objectenoverzicht aantallen'!F:F)*'Calculatie sheet'!$AK84+LOOKUP('Calculatie sheet'!$E$2,'Objectenoverzicht aantallen'!$A:$A,'Objectenoverzicht aantallen'!G:G)*'Calculatie sheet'!$AK84+LOOKUP('Calculatie sheet'!$E$2,'Objectenoverzicht aantallen'!$A:$A,'Objectenoverzicht aantallen'!H:H)*'Calculatie sheet'!$AK84+LOOKUP('Calculatie sheet'!$E$2,'Objectenoverzicht aantallen'!$A:$A,'Objectenoverzicht aantallen'!I:I)*'Calculatie sheet'!$AK84+LOOKUP('Calculatie sheet'!$E$2,'Objectenoverzicht aantallen'!$A:$A,'Objectenoverzicht aantallen'!J:J)*'Calculatie sheet'!$AK84+LOOKUP('Calculatie sheet'!$E$2,'Objectenoverzicht aantallen'!$A:$A,'Objectenoverzicht aantallen'!K:K)*'Calculatie sheet'!$AK84+LOOKUP('Calculatie sheet'!$E$2,'Objectenoverzicht aantallen'!$A:$A,'Objectenoverzicht aantallen'!L:L)*'Calculatie sheet'!$AK84)/1000</f>
        <v>0</v>
      </c>
      <c r="S3" s="571">
        <f>(LOOKUP('Calculatie sheet'!$AK$2,'Objectenoverzicht aantallen'!$A:$A,'Objectenoverzicht aantallen'!$C:$C)*'Calculatie sheet'!$AK84+LOOKUP('Calculatie sheet'!$E$2,'Objectenoverzicht aantallen'!$A:$A,'Objectenoverzicht aantallen'!E:E)*'Calculatie sheet'!$AK84+LOOKUP('Calculatie sheet'!$E$2,'Objectenoverzicht aantallen'!$A:$A,'Objectenoverzicht aantallen'!F:F)*'Calculatie sheet'!$AK84+LOOKUP('Calculatie sheet'!$E$2,'Objectenoverzicht aantallen'!$A:$A,'Objectenoverzicht aantallen'!G:G)*'Calculatie sheet'!$AK84+LOOKUP('Calculatie sheet'!$E$2,'Objectenoverzicht aantallen'!$A:$A,'Objectenoverzicht aantallen'!H:H)*'Calculatie sheet'!$AK84+LOOKUP('Calculatie sheet'!$E$2,'Objectenoverzicht aantallen'!$A:$A,'Objectenoverzicht aantallen'!I:I)*'Calculatie sheet'!$AK84+LOOKUP('Calculatie sheet'!$E$2,'Objectenoverzicht aantallen'!$A:$A,'Objectenoverzicht aantallen'!J:J)*'Calculatie sheet'!$AK84+LOOKUP('Calculatie sheet'!$E$2,'Objectenoverzicht aantallen'!$A:$A,'Objectenoverzicht aantallen'!K:K)*'Calculatie sheet'!$AK84+LOOKUP('Calculatie sheet'!$E$2,'Objectenoverzicht aantallen'!$A:$A,'Objectenoverzicht aantallen'!L:L)*'Calculatie sheet'!$AK84+LOOKUP('Calculatie sheet'!$E$2,'Objectenoverzicht aantallen'!$A:$A,'Objectenoverzicht aantallen'!M:M)*'Calculatie sheet'!$AK84)/1000</f>
        <v>0</v>
      </c>
      <c r="T3" s="571">
        <f>(LOOKUP('Calculatie sheet'!$AK$2,'Objectenoverzicht aantallen'!$A:$A,'Objectenoverzicht aantallen'!$C:$C)*'Calculatie sheet'!$AK84+LOOKUP('Calculatie sheet'!$E$2,'Objectenoverzicht aantallen'!$A:$A,'Objectenoverzicht aantallen'!E:E)*'Calculatie sheet'!$AK84+LOOKUP('Calculatie sheet'!$E$2,'Objectenoverzicht aantallen'!$A:$A,'Objectenoverzicht aantallen'!F:F)*'Calculatie sheet'!$AK84+LOOKUP('Calculatie sheet'!$E$2,'Objectenoverzicht aantallen'!$A:$A,'Objectenoverzicht aantallen'!G:G)*'Calculatie sheet'!$AK84+LOOKUP('Calculatie sheet'!$E$2,'Objectenoverzicht aantallen'!$A:$A,'Objectenoverzicht aantallen'!H:H)*'Calculatie sheet'!$AK84+LOOKUP('Calculatie sheet'!$E$2,'Objectenoverzicht aantallen'!$A:$A,'Objectenoverzicht aantallen'!I:I)*'Calculatie sheet'!$AK84+LOOKUP('Calculatie sheet'!$E$2,'Objectenoverzicht aantallen'!$A:$A,'Objectenoverzicht aantallen'!J:J)*'Calculatie sheet'!$AK84+LOOKUP('Calculatie sheet'!$E$2,'Objectenoverzicht aantallen'!$A:$A,'Objectenoverzicht aantallen'!K:K)*'Calculatie sheet'!$AK84+LOOKUP('Calculatie sheet'!$E$2,'Objectenoverzicht aantallen'!$A:$A,'Objectenoverzicht aantallen'!L:L)*'Calculatie sheet'!$AK84+LOOKUP('Calculatie sheet'!$E$2,'Objectenoverzicht aantallen'!$A:$A,'Objectenoverzicht aantallen'!M:M)*'Calculatie sheet'!$AK84+LOOKUP('Calculatie sheet'!$E$2,'Objectenoverzicht aantallen'!$A:$A,'Objectenoverzicht aantallen'!N:N)*'Calculatie sheet'!$AK84)/1000</f>
        <v>0</v>
      </c>
      <c r="U3" s="571">
        <f>(LOOKUP('Calculatie sheet'!$AK$2,'Objectenoverzicht aantallen'!$A:$A,'Objectenoverzicht aantallen'!$C:$C)*'Calculatie sheet'!$AK84+LOOKUP('Calculatie sheet'!$E$2,'Objectenoverzicht aantallen'!$A:$A,'Objectenoverzicht aantallen'!E:E)*'Calculatie sheet'!$AK84+LOOKUP('Calculatie sheet'!$E$2,'Objectenoverzicht aantallen'!$A:$A,'Objectenoverzicht aantallen'!F:F)*'Calculatie sheet'!$AK84+LOOKUP('Calculatie sheet'!$E$2,'Objectenoverzicht aantallen'!$A:$A,'Objectenoverzicht aantallen'!G:G)*'Calculatie sheet'!$AK84+LOOKUP('Calculatie sheet'!$E$2,'Objectenoverzicht aantallen'!$A:$A,'Objectenoverzicht aantallen'!H:H)*'Calculatie sheet'!$AK84+LOOKUP('Calculatie sheet'!$E$2,'Objectenoverzicht aantallen'!$A:$A,'Objectenoverzicht aantallen'!I:I)*'Calculatie sheet'!$AK84+LOOKUP('Calculatie sheet'!$E$2,'Objectenoverzicht aantallen'!$A:$A,'Objectenoverzicht aantallen'!J:J)*'Calculatie sheet'!$AK84+LOOKUP('Calculatie sheet'!$E$2,'Objectenoverzicht aantallen'!$A:$A,'Objectenoverzicht aantallen'!K:K)*'Calculatie sheet'!$AK84+LOOKUP('Calculatie sheet'!$E$2,'Objectenoverzicht aantallen'!$A:$A,'Objectenoverzicht aantallen'!L:L)*'Calculatie sheet'!$AK84+LOOKUP('Calculatie sheet'!$E$2,'Objectenoverzicht aantallen'!$A:$A,'Objectenoverzicht aantallen'!M:M)*'Calculatie sheet'!$AK84+LOOKUP('Calculatie sheet'!$E$2,'Objectenoverzicht aantallen'!$A:$A,'Objectenoverzicht aantallen'!N:N)*'Calculatie sheet'!$AK84+LOOKUP('Calculatie sheet'!$E$2,'Objectenoverzicht aantallen'!$A:$A,'Objectenoverzicht aantallen'!O:O)*'Calculatie sheet'!$AK84)/1000</f>
        <v>0</v>
      </c>
      <c r="V3" s="31"/>
      <c r="W3" s="759" t="s">
        <v>966</v>
      </c>
      <c r="X3" s="571">
        <f>(LOOKUP('Calculatie sheet'!$AK$2,'Objectenoverzicht aantallen'!$A:$A,'Objectenoverzicht aantallen'!$P:$P)*'Calculatie sheet'!$AK$84)/'Calculatie sheet'!$AK$64/1000</f>
        <v>0</v>
      </c>
      <c r="Y3" s="571">
        <f>(LOOKUP('Calculatie sheet'!$AK$2,'Objectenoverzicht aantallen'!$A:$A,'Objectenoverzicht aantallen'!$P:$P)*'Calculatie sheet'!$AK$84)/'Calculatie sheet'!$AK$64/1000</f>
        <v>0</v>
      </c>
      <c r="Z3" s="571">
        <f>(LOOKUP('Calculatie sheet'!$AK$2,'Objectenoverzicht aantallen'!$A:$A,'Objectenoverzicht aantallen'!$P:$P)*'Calculatie sheet'!$AK$84)/'Calculatie sheet'!$AK$64/1000</f>
        <v>0</v>
      </c>
      <c r="AA3" s="571">
        <f>(LOOKUP('Calculatie sheet'!$AK$2,'Objectenoverzicht aantallen'!$A:$A,'Objectenoverzicht aantallen'!$P:$P)*'Calculatie sheet'!$AK$84)/'Calculatie sheet'!$AK$64/1000</f>
        <v>0</v>
      </c>
      <c r="AB3" s="571">
        <f>(LOOKUP('Calculatie sheet'!$AK$2,'Objectenoverzicht aantallen'!$A:$A,'Objectenoverzicht aantallen'!$P:$P)*'Calculatie sheet'!$AK$84)/'Calculatie sheet'!$AK$64/1000</f>
        <v>0</v>
      </c>
      <c r="AC3" s="571">
        <f>(LOOKUP('Calculatie sheet'!$AK$2,'Objectenoverzicht aantallen'!$A:$A,'Objectenoverzicht aantallen'!$P:$P)*'Calculatie sheet'!$AK$84)/'Calculatie sheet'!$AK$64/1000</f>
        <v>0</v>
      </c>
      <c r="AD3" s="571">
        <f>(LOOKUP('Calculatie sheet'!$AK$2,'Objectenoverzicht aantallen'!$A:$A,'Objectenoverzicht aantallen'!$P:$P)*'Calculatie sheet'!$AK$84)/'Calculatie sheet'!$AK$64/1000</f>
        <v>0</v>
      </c>
      <c r="AE3" s="571">
        <f>(LOOKUP('Calculatie sheet'!$AK$2,'Objectenoverzicht aantallen'!$A:$A,'Objectenoverzicht aantallen'!$P:$P)*'Calculatie sheet'!$AK$84)/'Calculatie sheet'!$AK$64/1000</f>
        <v>0</v>
      </c>
      <c r="AF3" s="571">
        <f>(LOOKUP('Calculatie sheet'!$AK$2,'Objectenoverzicht aantallen'!$A:$A,'Objectenoverzicht aantallen'!$P:$P)*'Calculatie sheet'!$AK$84)/'Calculatie sheet'!$AK$64/1000</f>
        <v>0</v>
      </c>
      <c r="AG3" s="571">
        <f>(LOOKUP('Calculatie sheet'!$AK$2,'Objectenoverzicht aantallen'!$A:$A,'Objectenoverzicht aantallen'!$P:$P)*'Calculatie sheet'!$AK$84)/'Calculatie sheet'!$AK$64/1000</f>
        <v>0</v>
      </c>
      <c r="AH3" s="571">
        <f>(LOOKUP('Calculatie sheet'!$AK$2,'Objectenoverzicht aantallen'!$A:$A,'Objectenoverzicht aantallen'!$P:$P)*'Calculatie sheet'!$AK$84)/'Calculatie sheet'!$AK$64/1000</f>
        <v>0</v>
      </c>
    </row>
    <row r="4" spans="1:34" x14ac:dyDescent="0.2">
      <c r="B4" s="760" t="s">
        <v>5</v>
      </c>
      <c r="C4" s="45">
        <f>'Calculatie sheet'!AK85</f>
        <v>5.3136150000000004</v>
      </c>
      <c r="E4" s="760" t="s">
        <v>5</v>
      </c>
      <c r="H4" s="572">
        <f>C4*'Calculatie sheet'!$AK$7</f>
        <v>0</v>
      </c>
      <c r="J4" s="760" t="s">
        <v>5</v>
      </c>
      <c r="K4" s="571">
        <f>(LOOKUP('Calculatie sheet'!$AK$2,'Objectenoverzicht aantallen'!$A:$A,'Objectenoverzicht aantallen'!$C:$C)*'Calculatie sheet'!$AK85+LOOKUP('Calculatie sheet'!$AK$2,'Objectenoverzicht aantallen'!$A:$A,'Objectenoverzicht aantallen'!E:E)*'Calculatie sheet'!$AK85)/1000</f>
        <v>0</v>
      </c>
      <c r="L4" s="571">
        <f>(LOOKUP('Calculatie sheet'!$AK$2,'Objectenoverzicht aantallen'!$A:$A,'Objectenoverzicht aantallen'!$C:$C)*'Calculatie sheet'!$AK85+LOOKUP('Calculatie sheet'!$E$2,'Objectenoverzicht aantallen'!$A:$A,'Objectenoverzicht aantallen'!E:E)*'Calculatie sheet'!$AK85+LOOKUP('Calculatie sheet'!$E$2,'Objectenoverzicht aantallen'!$A:$A,'Objectenoverzicht aantallen'!F:F)*'Calculatie sheet'!$AK85)/1000</f>
        <v>0</v>
      </c>
      <c r="M4" s="571">
        <f>(LOOKUP('Calculatie sheet'!$AK$2,'Objectenoverzicht aantallen'!$A:$A,'Objectenoverzicht aantallen'!$C:$C)*'Calculatie sheet'!$AK85+LOOKUP('Calculatie sheet'!$E$2,'Objectenoverzicht aantallen'!$A:$A,'Objectenoverzicht aantallen'!E:E)*'Calculatie sheet'!$AK85+LOOKUP('Calculatie sheet'!$E$2,'Objectenoverzicht aantallen'!$A:$A,'Objectenoverzicht aantallen'!F:F)*'Calculatie sheet'!$AK85+LOOKUP('Calculatie sheet'!$E$2,'Objectenoverzicht aantallen'!$A:$A,'Objectenoverzicht aantallen'!G:G)*'Calculatie sheet'!$AK85)/1000</f>
        <v>0</v>
      </c>
      <c r="N4" s="571">
        <f>(LOOKUP('Calculatie sheet'!$AK$2,'Objectenoverzicht aantallen'!$A:$A,'Objectenoverzicht aantallen'!$C:$C)*'Calculatie sheet'!$AK85+LOOKUP('Calculatie sheet'!$E$2,'Objectenoverzicht aantallen'!$A:$A,'Objectenoverzicht aantallen'!E:E)*'Calculatie sheet'!$AK85+LOOKUP('Calculatie sheet'!$E$2,'Objectenoverzicht aantallen'!$A:$A,'Objectenoverzicht aantallen'!F:F)*'Calculatie sheet'!$AK85+LOOKUP('Calculatie sheet'!$E$2,'Objectenoverzicht aantallen'!$A:$A,'Objectenoverzicht aantallen'!G:G)*'Calculatie sheet'!$AK85+LOOKUP('Calculatie sheet'!$E$2,'Objectenoverzicht aantallen'!$A:$A,'Objectenoverzicht aantallen'!H:H)*'Calculatie sheet'!$AK85)/1000</f>
        <v>0</v>
      </c>
      <c r="O4" s="571">
        <f>(LOOKUP('Calculatie sheet'!$AK$2,'Objectenoverzicht aantallen'!$A:$A,'Objectenoverzicht aantallen'!$C:$C)*'Calculatie sheet'!$AK85+LOOKUP('Calculatie sheet'!$E$2,'Objectenoverzicht aantallen'!$A:$A,'Objectenoverzicht aantallen'!E:E)*'Calculatie sheet'!$AK85+LOOKUP('Calculatie sheet'!$E$2,'Objectenoverzicht aantallen'!$A:$A,'Objectenoverzicht aantallen'!F:F)*'Calculatie sheet'!$AK85+LOOKUP('Calculatie sheet'!$E$2,'Objectenoverzicht aantallen'!$A:$A,'Objectenoverzicht aantallen'!G:G)*'Calculatie sheet'!$AK85+LOOKUP('Calculatie sheet'!$E$2,'Objectenoverzicht aantallen'!$A:$A,'Objectenoverzicht aantallen'!H:H)*'Calculatie sheet'!$AK85+LOOKUP('Calculatie sheet'!$E$2,'Objectenoverzicht aantallen'!$A:$A,'Objectenoverzicht aantallen'!I:I)*'Calculatie sheet'!$AK85)/1000</f>
        <v>0</v>
      </c>
      <c r="P4" s="571">
        <f>(LOOKUP('Calculatie sheet'!$AK$2,'Objectenoverzicht aantallen'!$A:$A,'Objectenoverzicht aantallen'!$C:$C)*'Calculatie sheet'!$AK85+LOOKUP('Calculatie sheet'!$E$2,'Objectenoverzicht aantallen'!$A:$A,'Objectenoverzicht aantallen'!E:E)*'Calculatie sheet'!$AK85+LOOKUP('Calculatie sheet'!$E$2,'Objectenoverzicht aantallen'!$A:$A,'Objectenoverzicht aantallen'!F:F)*'Calculatie sheet'!$AK85+LOOKUP('Calculatie sheet'!$E$2,'Objectenoverzicht aantallen'!$A:$A,'Objectenoverzicht aantallen'!G:G)*'Calculatie sheet'!$AK85+LOOKUP('Calculatie sheet'!$E$2,'Objectenoverzicht aantallen'!$A:$A,'Objectenoverzicht aantallen'!H:H)*'Calculatie sheet'!$AK85+LOOKUP('Calculatie sheet'!$E$2,'Objectenoverzicht aantallen'!$A:$A,'Objectenoverzicht aantallen'!I:I)*'Calculatie sheet'!$AK85+LOOKUP('Calculatie sheet'!$E$2,'Objectenoverzicht aantallen'!$A:$A,'Objectenoverzicht aantallen'!J:J)*'Calculatie sheet'!$AK85)/1000</f>
        <v>0</v>
      </c>
      <c r="Q4" s="571">
        <f>(LOOKUP('Calculatie sheet'!$AK$2,'Objectenoverzicht aantallen'!$A:$A,'Objectenoverzicht aantallen'!$C:$C)*'Calculatie sheet'!$AK85+LOOKUP('Calculatie sheet'!$E$2,'Objectenoverzicht aantallen'!$A:$A,'Objectenoverzicht aantallen'!E:E)*'Calculatie sheet'!$AK85+LOOKUP('Calculatie sheet'!$E$2,'Objectenoverzicht aantallen'!$A:$A,'Objectenoverzicht aantallen'!F:F)*'Calculatie sheet'!$AK85+LOOKUP('Calculatie sheet'!$E$2,'Objectenoverzicht aantallen'!$A:$A,'Objectenoverzicht aantallen'!G:G)*'Calculatie sheet'!$AK85+LOOKUP('Calculatie sheet'!$E$2,'Objectenoverzicht aantallen'!$A:$A,'Objectenoverzicht aantallen'!H:H)*'Calculatie sheet'!$AK85+LOOKUP('Calculatie sheet'!$E$2,'Objectenoverzicht aantallen'!$A:$A,'Objectenoverzicht aantallen'!I:I)*'Calculatie sheet'!$AK85+LOOKUP('Calculatie sheet'!$E$2,'Objectenoverzicht aantallen'!$A:$A,'Objectenoverzicht aantallen'!J:J)*'Calculatie sheet'!$AK85+LOOKUP('Calculatie sheet'!$E$2,'Objectenoverzicht aantallen'!$A:$A,'Objectenoverzicht aantallen'!K:K)*'Calculatie sheet'!$AK85)/1000</f>
        <v>0</v>
      </c>
      <c r="R4" s="571">
        <f>(LOOKUP('Calculatie sheet'!$AK$2,'Objectenoverzicht aantallen'!$A:$A,'Objectenoverzicht aantallen'!$C:$C)*'Calculatie sheet'!$AK85+LOOKUP('Calculatie sheet'!$E$2,'Objectenoverzicht aantallen'!$A:$A,'Objectenoverzicht aantallen'!E:E)*'Calculatie sheet'!$AK85+LOOKUP('Calculatie sheet'!$E$2,'Objectenoverzicht aantallen'!$A:$A,'Objectenoverzicht aantallen'!F:F)*'Calculatie sheet'!$AK85+LOOKUP('Calculatie sheet'!$E$2,'Objectenoverzicht aantallen'!$A:$A,'Objectenoverzicht aantallen'!G:G)*'Calculatie sheet'!$AK85+LOOKUP('Calculatie sheet'!$E$2,'Objectenoverzicht aantallen'!$A:$A,'Objectenoverzicht aantallen'!H:H)*'Calculatie sheet'!$AK85+LOOKUP('Calculatie sheet'!$E$2,'Objectenoverzicht aantallen'!$A:$A,'Objectenoverzicht aantallen'!I:I)*'Calculatie sheet'!$AK85+LOOKUP('Calculatie sheet'!$E$2,'Objectenoverzicht aantallen'!$A:$A,'Objectenoverzicht aantallen'!J:J)*'Calculatie sheet'!$AK85+LOOKUP('Calculatie sheet'!$E$2,'Objectenoverzicht aantallen'!$A:$A,'Objectenoverzicht aantallen'!K:K)*'Calculatie sheet'!$AK85+LOOKUP('Calculatie sheet'!$E$2,'Objectenoverzicht aantallen'!$A:$A,'Objectenoverzicht aantallen'!L:L)*'Calculatie sheet'!$AK85)/1000</f>
        <v>0</v>
      </c>
      <c r="S4" s="571">
        <f>(LOOKUP('Calculatie sheet'!$AK$2,'Objectenoverzicht aantallen'!$A:$A,'Objectenoverzicht aantallen'!$C:$C)*'Calculatie sheet'!$AK85+LOOKUP('Calculatie sheet'!$E$2,'Objectenoverzicht aantallen'!$A:$A,'Objectenoverzicht aantallen'!E:E)*'Calculatie sheet'!$AK85+LOOKUP('Calculatie sheet'!$E$2,'Objectenoverzicht aantallen'!$A:$A,'Objectenoverzicht aantallen'!F:F)*'Calculatie sheet'!$AK85+LOOKUP('Calculatie sheet'!$E$2,'Objectenoverzicht aantallen'!$A:$A,'Objectenoverzicht aantallen'!G:G)*'Calculatie sheet'!$AK85+LOOKUP('Calculatie sheet'!$E$2,'Objectenoverzicht aantallen'!$A:$A,'Objectenoverzicht aantallen'!H:H)*'Calculatie sheet'!$AK85+LOOKUP('Calculatie sheet'!$E$2,'Objectenoverzicht aantallen'!$A:$A,'Objectenoverzicht aantallen'!I:I)*'Calculatie sheet'!$AK85+LOOKUP('Calculatie sheet'!$E$2,'Objectenoverzicht aantallen'!$A:$A,'Objectenoverzicht aantallen'!J:J)*'Calculatie sheet'!$AK85+LOOKUP('Calculatie sheet'!$E$2,'Objectenoverzicht aantallen'!$A:$A,'Objectenoverzicht aantallen'!K:K)*'Calculatie sheet'!$AK85+LOOKUP('Calculatie sheet'!$E$2,'Objectenoverzicht aantallen'!$A:$A,'Objectenoverzicht aantallen'!L:L)*'Calculatie sheet'!$AK85+LOOKUP('Calculatie sheet'!$E$2,'Objectenoverzicht aantallen'!$A:$A,'Objectenoverzicht aantallen'!M:M)*'Calculatie sheet'!$AK85)/1000</f>
        <v>0</v>
      </c>
      <c r="T4" s="571">
        <f>(LOOKUP('Calculatie sheet'!$AK$2,'Objectenoverzicht aantallen'!$A:$A,'Objectenoverzicht aantallen'!$C:$C)*'Calculatie sheet'!$AK85+LOOKUP('Calculatie sheet'!$E$2,'Objectenoverzicht aantallen'!$A:$A,'Objectenoverzicht aantallen'!E:E)*'Calculatie sheet'!$AK85+LOOKUP('Calculatie sheet'!$E$2,'Objectenoverzicht aantallen'!$A:$A,'Objectenoverzicht aantallen'!F:F)*'Calculatie sheet'!$AK85+LOOKUP('Calculatie sheet'!$E$2,'Objectenoverzicht aantallen'!$A:$A,'Objectenoverzicht aantallen'!G:G)*'Calculatie sheet'!$AK85+LOOKUP('Calculatie sheet'!$E$2,'Objectenoverzicht aantallen'!$A:$A,'Objectenoverzicht aantallen'!H:H)*'Calculatie sheet'!$AK85+LOOKUP('Calculatie sheet'!$E$2,'Objectenoverzicht aantallen'!$A:$A,'Objectenoverzicht aantallen'!I:I)*'Calculatie sheet'!$AK85+LOOKUP('Calculatie sheet'!$E$2,'Objectenoverzicht aantallen'!$A:$A,'Objectenoverzicht aantallen'!J:J)*'Calculatie sheet'!$AK85+LOOKUP('Calculatie sheet'!$E$2,'Objectenoverzicht aantallen'!$A:$A,'Objectenoverzicht aantallen'!K:K)*'Calculatie sheet'!$AK85+LOOKUP('Calculatie sheet'!$E$2,'Objectenoverzicht aantallen'!$A:$A,'Objectenoverzicht aantallen'!L:L)*'Calculatie sheet'!$AK85+LOOKUP('Calculatie sheet'!$E$2,'Objectenoverzicht aantallen'!$A:$A,'Objectenoverzicht aantallen'!M:M)*'Calculatie sheet'!$AK85+LOOKUP('Calculatie sheet'!$E$2,'Objectenoverzicht aantallen'!$A:$A,'Objectenoverzicht aantallen'!N:N)*'Calculatie sheet'!$AK85)/1000</f>
        <v>0</v>
      </c>
      <c r="U4" s="571">
        <f>(LOOKUP('Calculatie sheet'!$AK$2,'Objectenoverzicht aantallen'!$A:$A,'Objectenoverzicht aantallen'!$C:$C)*'Calculatie sheet'!$AK85+LOOKUP('Calculatie sheet'!$E$2,'Objectenoverzicht aantallen'!$A:$A,'Objectenoverzicht aantallen'!E:E)*'Calculatie sheet'!$AK85+LOOKUP('Calculatie sheet'!$E$2,'Objectenoverzicht aantallen'!$A:$A,'Objectenoverzicht aantallen'!F:F)*'Calculatie sheet'!$AK85+LOOKUP('Calculatie sheet'!$E$2,'Objectenoverzicht aantallen'!$A:$A,'Objectenoverzicht aantallen'!G:G)*'Calculatie sheet'!$AK85+LOOKUP('Calculatie sheet'!$E$2,'Objectenoverzicht aantallen'!$A:$A,'Objectenoverzicht aantallen'!H:H)*'Calculatie sheet'!$AK85+LOOKUP('Calculatie sheet'!$E$2,'Objectenoverzicht aantallen'!$A:$A,'Objectenoverzicht aantallen'!I:I)*'Calculatie sheet'!$AK85+LOOKUP('Calculatie sheet'!$E$2,'Objectenoverzicht aantallen'!$A:$A,'Objectenoverzicht aantallen'!J:J)*'Calculatie sheet'!$AK85+LOOKUP('Calculatie sheet'!$E$2,'Objectenoverzicht aantallen'!$A:$A,'Objectenoverzicht aantallen'!K:K)*'Calculatie sheet'!$AK85+LOOKUP('Calculatie sheet'!$E$2,'Objectenoverzicht aantallen'!$A:$A,'Objectenoverzicht aantallen'!L:L)*'Calculatie sheet'!$AK85+LOOKUP('Calculatie sheet'!$E$2,'Objectenoverzicht aantallen'!$A:$A,'Objectenoverzicht aantallen'!M:M)*'Calculatie sheet'!$AK85+LOOKUP('Calculatie sheet'!$E$2,'Objectenoverzicht aantallen'!$A:$A,'Objectenoverzicht aantallen'!N:N)*'Calculatie sheet'!$AK85+LOOKUP('Calculatie sheet'!$E$2,'Objectenoverzicht aantallen'!$A:$A,'Objectenoverzicht aantallen'!O:O)*'Calculatie sheet'!$AK85)/1000</f>
        <v>0</v>
      </c>
      <c r="W4" s="760" t="s">
        <v>5</v>
      </c>
      <c r="X4" s="571">
        <f>(LOOKUP('Calculatie sheet'!$AK$2,'Objectenoverzicht aantallen'!$A:$A,'Objectenoverzicht aantallen'!Q:Q)*'Calculatie sheet'!$AK$85)/1000</f>
        <v>0</v>
      </c>
      <c r="Y4" s="571">
        <f>(LOOKUP('Calculatie sheet'!$AK$2,'Objectenoverzicht aantallen'!$A:$A,'Objectenoverzicht aantallen'!R:R)*'Calculatie sheet'!$AK$85)/1000</f>
        <v>0</v>
      </c>
      <c r="Z4" s="571">
        <f>(LOOKUP('Calculatie sheet'!$AK$2,'Objectenoverzicht aantallen'!$A:$A,'Objectenoverzicht aantallen'!S:S)*'Calculatie sheet'!$AK$85)/1000</f>
        <v>0</v>
      </c>
      <c r="AA4" s="571">
        <f>(LOOKUP('Calculatie sheet'!$AK$2,'Objectenoverzicht aantallen'!$A:$A,'Objectenoverzicht aantallen'!T:T)*'Calculatie sheet'!$AK$85)/1000</f>
        <v>0</v>
      </c>
      <c r="AB4" s="571">
        <f>(LOOKUP('Calculatie sheet'!$AK$2,'Objectenoverzicht aantallen'!$A:$A,'Objectenoverzicht aantallen'!U:U)*'Calculatie sheet'!$AK$85)/1000</f>
        <v>0</v>
      </c>
      <c r="AC4" s="571">
        <f>(LOOKUP('Calculatie sheet'!$AK$2,'Objectenoverzicht aantallen'!$A:$A,'Objectenoverzicht aantallen'!V:V)*'Calculatie sheet'!$AK$85)/1000</f>
        <v>0</v>
      </c>
      <c r="AD4" s="571">
        <f>(LOOKUP('Calculatie sheet'!$AK$2,'Objectenoverzicht aantallen'!$A:$A,'Objectenoverzicht aantallen'!W:W)*'Calculatie sheet'!$AK$85)/1000</f>
        <v>0</v>
      </c>
      <c r="AE4" s="571">
        <f>(LOOKUP('Calculatie sheet'!$AK$2,'Objectenoverzicht aantallen'!$A:$A,'Objectenoverzicht aantallen'!X:X)*'Calculatie sheet'!$AK$85)/1000</f>
        <v>0</v>
      </c>
      <c r="AF4" s="571">
        <f>(LOOKUP('Calculatie sheet'!$AK$2,'Objectenoverzicht aantallen'!$A:$A,'Objectenoverzicht aantallen'!AA:AA)*'Calculatie sheet'!$AK$85)/1000</f>
        <v>0</v>
      </c>
      <c r="AG4" s="571">
        <f>(LOOKUP('Calculatie sheet'!$AK$2,'Objectenoverzicht aantallen'!$A:$A,'Objectenoverzicht aantallen'!Z:Z)*'Calculatie sheet'!$AK$85)/1000</f>
        <v>0</v>
      </c>
      <c r="AH4" s="571">
        <f>(LOOKUP('Calculatie sheet'!$AK$2,'Objectenoverzicht aantallen'!$A:$A,'Objectenoverzicht aantallen'!AA:AA)*'Calculatie sheet'!$AK$85)/1000</f>
        <v>0</v>
      </c>
    </row>
    <row r="5" spans="1:34" x14ac:dyDescent="0.2">
      <c r="B5" s="577" t="s">
        <v>673</v>
      </c>
      <c r="C5" s="45">
        <f>'Calculatie sheet'!AK86</f>
        <v>-5.6385000000000005E-2</v>
      </c>
      <c r="E5" s="577" t="s">
        <v>673</v>
      </c>
      <c r="H5" s="572">
        <f>C5*'Calculatie sheet'!$AK$7</f>
        <v>0</v>
      </c>
      <c r="J5" s="577" t="s">
        <v>673</v>
      </c>
      <c r="K5" s="571">
        <f>(LOOKUP('Calculatie sheet'!$AK$2,'Objectenoverzicht aantallen'!$A:$A,'Objectenoverzicht aantallen'!$C:$C)*'Calculatie sheet'!$AK86+LOOKUP('Calculatie sheet'!$AK$2,'Objectenoverzicht aantallen'!$A:$A,'Objectenoverzicht aantallen'!E:E)*'Calculatie sheet'!$AK86)/1000</f>
        <v>0</v>
      </c>
      <c r="L5" s="571">
        <f>(LOOKUP('Calculatie sheet'!$AK$2,'Objectenoverzicht aantallen'!$A:$A,'Objectenoverzicht aantallen'!$C:$C)*'Calculatie sheet'!$AK86+LOOKUP('Calculatie sheet'!$E$2,'Objectenoverzicht aantallen'!$A:$A,'Objectenoverzicht aantallen'!E:E)*'Calculatie sheet'!$AK86+LOOKUP('Calculatie sheet'!$E$2,'Objectenoverzicht aantallen'!$A:$A,'Objectenoverzicht aantallen'!F:F)*'Calculatie sheet'!$AK86)/1000</f>
        <v>0</v>
      </c>
      <c r="M5" s="571">
        <f>(LOOKUP('Calculatie sheet'!$AK$2,'Objectenoverzicht aantallen'!$A:$A,'Objectenoverzicht aantallen'!$C:$C)*'Calculatie sheet'!$AK86+LOOKUP('Calculatie sheet'!$E$2,'Objectenoverzicht aantallen'!$A:$A,'Objectenoverzicht aantallen'!E:E)*'Calculatie sheet'!$AK86+LOOKUP('Calculatie sheet'!$E$2,'Objectenoverzicht aantallen'!$A:$A,'Objectenoverzicht aantallen'!F:F)*'Calculatie sheet'!$AK86+LOOKUP('Calculatie sheet'!$E$2,'Objectenoverzicht aantallen'!$A:$A,'Objectenoverzicht aantallen'!G:G)*'Calculatie sheet'!$AK86)/1000</f>
        <v>0</v>
      </c>
      <c r="N5" s="571">
        <f>(LOOKUP('Calculatie sheet'!$AK$2,'Objectenoverzicht aantallen'!$A:$A,'Objectenoverzicht aantallen'!$C:$C)*'Calculatie sheet'!$AK86+LOOKUP('Calculatie sheet'!$E$2,'Objectenoverzicht aantallen'!$A:$A,'Objectenoverzicht aantallen'!E:E)*'Calculatie sheet'!$AK86+LOOKUP('Calculatie sheet'!$E$2,'Objectenoverzicht aantallen'!$A:$A,'Objectenoverzicht aantallen'!F:F)*'Calculatie sheet'!$AK86+LOOKUP('Calculatie sheet'!$E$2,'Objectenoverzicht aantallen'!$A:$A,'Objectenoverzicht aantallen'!G:G)*'Calculatie sheet'!$AK86+LOOKUP('Calculatie sheet'!$E$2,'Objectenoverzicht aantallen'!$A:$A,'Objectenoverzicht aantallen'!H:H)*'Calculatie sheet'!$AK86)/1000</f>
        <v>0</v>
      </c>
      <c r="O5" s="571">
        <f>(LOOKUP('Calculatie sheet'!$AK$2,'Objectenoverzicht aantallen'!$A:$A,'Objectenoverzicht aantallen'!$C:$C)*'Calculatie sheet'!$AK86+LOOKUP('Calculatie sheet'!$E$2,'Objectenoverzicht aantallen'!$A:$A,'Objectenoverzicht aantallen'!E:E)*'Calculatie sheet'!$AK86+LOOKUP('Calculatie sheet'!$E$2,'Objectenoverzicht aantallen'!$A:$A,'Objectenoverzicht aantallen'!F:F)*'Calculatie sheet'!$AK86+LOOKUP('Calculatie sheet'!$E$2,'Objectenoverzicht aantallen'!$A:$A,'Objectenoverzicht aantallen'!G:G)*'Calculatie sheet'!$AK86+LOOKUP('Calculatie sheet'!$E$2,'Objectenoverzicht aantallen'!$A:$A,'Objectenoverzicht aantallen'!H:H)*'Calculatie sheet'!$AK86+LOOKUP('Calculatie sheet'!$E$2,'Objectenoverzicht aantallen'!$A:$A,'Objectenoverzicht aantallen'!I:I)*'Calculatie sheet'!$AK86)/1000</f>
        <v>0</v>
      </c>
      <c r="P5" s="571">
        <f>(LOOKUP('Calculatie sheet'!$AK$2,'Objectenoverzicht aantallen'!$A:$A,'Objectenoverzicht aantallen'!$C:$C)*'Calculatie sheet'!$AK86+LOOKUP('Calculatie sheet'!$E$2,'Objectenoverzicht aantallen'!$A:$A,'Objectenoverzicht aantallen'!E:E)*'Calculatie sheet'!$AK86+LOOKUP('Calculatie sheet'!$E$2,'Objectenoverzicht aantallen'!$A:$A,'Objectenoverzicht aantallen'!F:F)*'Calculatie sheet'!$AK86+LOOKUP('Calculatie sheet'!$E$2,'Objectenoverzicht aantallen'!$A:$A,'Objectenoverzicht aantallen'!G:G)*'Calculatie sheet'!$AK86+LOOKUP('Calculatie sheet'!$E$2,'Objectenoverzicht aantallen'!$A:$A,'Objectenoverzicht aantallen'!H:H)*'Calculatie sheet'!$AK86+LOOKUP('Calculatie sheet'!$E$2,'Objectenoverzicht aantallen'!$A:$A,'Objectenoverzicht aantallen'!I:I)*'Calculatie sheet'!$AK86+LOOKUP('Calculatie sheet'!$E$2,'Objectenoverzicht aantallen'!$A:$A,'Objectenoverzicht aantallen'!J:J)*'Calculatie sheet'!$AK86)/1000</f>
        <v>0</v>
      </c>
      <c r="Q5" s="571">
        <f>(LOOKUP('Calculatie sheet'!$AK$2,'Objectenoverzicht aantallen'!$A:$A,'Objectenoverzicht aantallen'!$C:$C)*'Calculatie sheet'!$AK86+LOOKUP('Calculatie sheet'!$E$2,'Objectenoverzicht aantallen'!$A:$A,'Objectenoverzicht aantallen'!E:E)*'Calculatie sheet'!$AK86+LOOKUP('Calculatie sheet'!$E$2,'Objectenoverzicht aantallen'!$A:$A,'Objectenoverzicht aantallen'!F:F)*'Calculatie sheet'!$AK86+LOOKUP('Calculatie sheet'!$E$2,'Objectenoverzicht aantallen'!$A:$A,'Objectenoverzicht aantallen'!G:G)*'Calculatie sheet'!$AK86+LOOKUP('Calculatie sheet'!$E$2,'Objectenoverzicht aantallen'!$A:$A,'Objectenoverzicht aantallen'!H:H)*'Calculatie sheet'!$AK86+LOOKUP('Calculatie sheet'!$E$2,'Objectenoverzicht aantallen'!$A:$A,'Objectenoverzicht aantallen'!I:I)*'Calculatie sheet'!$AK86+LOOKUP('Calculatie sheet'!$E$2,'Objectenoverzicht aantallen'!$A:$A,'Objectenoverzicht aantallen'!J:J)*'Calculatie sheet'!$AK86+LOOKUP('Calculatie sheet'!$E$2,'Objectenoverzicht aantallen'!$A:$A,'Objectenoverzicht aantallen'!K:K)*'Calculatie sheet'!$AK86)/1000</f>
        <v>0</v>
      </c>
      <c r="R5" s="571">
        <f>(LOOKUP('Calculatie sheet'!$AK$2,'Objectenoverzicht aantallen'!$A:$A,'Objectenoverzicht aantallen'!$C:$C)*'Calculatie sheet'!$AK86+LOOKUP('Calculatie sheet'!$E$2,'Objectenoverzicht aantallen'!$A:$A,'Objectenoverzicht aantallen'!E:E)*'Calculatie sheet'!$AK86+LOOKUP('Calculatie sheet'!$E$2,'Objectenoverzicht aantallen'!$A:$A,'Objectenoverzicht aantallen'!F:F)*'Calculatie sheet'!$AK86+LOOKUP('Calculatie sheet'!$E$2,'Objectenoverzicht aantallen'!$A:$A,'Objectenoverzicht aantallen'!G:G)*'Calculatie sheet'!$AK86+LOOKUP('Calculatie sheet'!$E$2,'Objectenoverzicht aantallen'!$A:$A,'Objectenoverzicht aantallen'!H:H)*'Calculatie sheet'!$AK86+LOOKUP('Calculatie sheet'!$E$2,'Objectenoverzicht aantallen'!$A:$A,'Objectenoverzicht aantallen'!I:I)*'Calculatie sheet'!$AK86+LOOKUP('Calculatie sheet'!$E$2,'Objectenoverzicht aantallen'!$A:$A,'Objectenoverzicht aantallen'!J:J)*'Calculatie sheet'!$AK86+LOOKUP('Calculatie sheet'!$E$2,'Objectenoverzicht aantallen'!$A:$A,'Objectenoverzicht aantallen'!K:K)*'Calculatie sheet'!$AK86+LOOKUP('Calculatie sheet'!$E$2,'Objectenoverzicht aantallen'!$A:$A,'Objectenoverzicht aantallen'!L:L)*'Calculatie sheet'!$AK86)/1000</f>
        <v>0</v>
      </c>
      <c r="S5" s="571">
        <f>(LOOKUP('Calculatie sheet'!$AK$2,'Objectenoverzicht aantallen'!$A:$A,'Objectenoverzicht aantallen'!$C:$C)*'Calculatie sheet'!$AK86+LOOKUP('Calculatie sheet'!$E$2,'Objectenoverzicht aantallen'!$A:$A,'Objectenoverzicht aantallen'!E:E)*'Calculatie sheet'!$AK86+LOOKUP('Calculatie sheet'!$E$2,'Objectenoverzicht aantallen'!$A:$A,'Objectenoverzicht aantallen'!F:F)*'Calculatie sheet'!$AK86+LOOKUP('Calculatie sheet'!$E$2,'Objectenoverzicht aantallen'!$A:$A,'Objectenoverzicht aantallen'!G:G)*'Calculatie sheet'!$AK86+LOOKUP('Calculatie sheet'!$E$2,'Objectenoverzicht aantallen'!$A:$A,'Objectenoverzicht aantallen'!H:H)*'Calculatie sheet'!$AK86+LOOKUP('Calculatie sheet'!$E$2,'Objectenoverzicht aantallen'!$A:$A,'Objectenoverzicht aantallen'!I:I)*'Calculatie sheet'!$AK86+LOOKUP('Calculatie sheet'!$E$2,'Objectenoverzicht aantallen'!$A:$A,'Objectenoverzicht aantallen'!J:J)*'Calculatie sheet'!$AK86+LOOKUP('Calculatie sheet'!$E$2,'Objectenoverzicht aantallen'!$A:$A,'Objectenoverzicht aantallen'!K:K)*'Calculatie sheet'!$AK86+LOOKUP('Calculatie sheet'!$E$2,'Objectenoverzicht aantallen'!$A:$A,'Objectenoverzicht aantallen'!L:L)*'Calculatie sheet'!$AK86+LOOKUP('Calculatie sheet'!$E$2,'Objectenoverzicht aantallen'!$A:$A,'Objectenoverzicht aantallen'!M:M)*'Calculatie sheet'!$AK86)/1000</f>
        <v>0</v>
      </c>
      <c r="T5" s="571">
        <f>(LOOKUP('Calculatie sheet'!$AK$2,'Objectenoverzicht aantallen'!$A:$A,'Objectenoverzicht aantallen'!$C:$C)*'Calculatie sheet'!$AK86+LOOKUP('Calculatie sheet'!$E$2,'Objectenoverzicht aantallen'!$A:$A,'Objectenoverzicht aantallen'!E:E)*'Calculatie sheet'!$AK86+LOOKUP('Calculatie sheet'!$E$2,'Objectenoverzicht aantallen'!$A:$A,'Objectenoverzicht aantallen'!F:F)*'Calculatie sheet'!$AK86+LOOKUP('Calculatie sheet'!$E$2,'Objectenoverzicht aantallen'!$A:$A,'Objectenoverzicht aantallen'!G:G)*'Calculatie sheet'!$AK86+LOOKUP('Calculatie sheet'!$E$2,'Objectenoverzicht aantallen'!$A:$A,'Objectenoverzicht aantallen'!H:H)*'Calculatie sheet'!$AK86+LOOKUP('Calculatie sheet'!$E$2,'Objectenoverzicht aantallen'!$A:$A,'Objectenoverzicht aantallen'!I:I)*'Calculatie sheet'!$AK86+LOOKUP('Calculatie sheet'!$E$2,'Objectenoverzicht aantallen'!$A:$A,'Objectenoverzicht aantallen'!J:J)*'Calculatie sheet'!$AK86+LOOKUP('Calculatie sheet'!$E$2,'Objectenoverzicht aantallen'!$A:$A,'Objectenoverzicht aantallen'!K:K)*'Calculatie sheet'!$AK86+LOOKUP('Calculatie sheet'!$E$2,'Objectenoverzicht aantallen'!$A:$A,'Objectenoverzicht aantallen'!L:L)*'Calculatie sheet'!$AK86+LOOKUP('Calculatie sheet'!$E$2,'Objectenoverzicht aantallen'!$A:$A,'Objectenoverzicht aantallen'!M:M)*'Calculatie sheet'!$AK86+LOOKUP('Calculatie sheet'!$E$2,'Objectenoverzicht aantallen'!$A:$A,'Objectenoverzicht aantallen'!N:N)*'Calculatie sheet'!$AK86)/1000</f>
        <v>0</v>
      </c>
      <c r="U5" s="571">
        <f>(LOOKUP('Calculatie sheet'!$AK$2,'Objectenoverzicht aantallen'!$A:$A,'Objectenoverzicht aantallen'!$C:$C)*'Calculatie sheet'!$AK86+LOOKUP('Calculatie sheet'!$E$2,'Objectenoverzicht aantallen'!$A:$A,'Objectenoverzicht aantallen'!E:E)*'Calculatie sheet'!$AK86+LOOKUP('Calculatie sheet'!$E$2,'Objectenoverzicht aantallen'!$A:$A,'Objectenoverzicht aantallen'!F:F)*'Calculatie sheet'!$AK86+LOOKUP('Calculatie sheet'!$E$2,'Objectenoverzicht aantallen'!$A:$A,'Objectenoverzicht aantallen'!G:G)*'Calculatie sheet'!$AK86+LOOKUP('Calculatie sheet'!$E$2,'Objectenoverzicht aantallen'!$A:$A,'Objectenoverzicht aantallen'!H:H)*'Calculatie sheet'!$AK86+LOOKUP('Calculatie sheet'!$E$2,'Objectenoverzicht aantallen'!$A:$A,'Objectenoverzicht aantallen'!I:I)*'Calculatie sheet'!$AK86+LOOKUP('Calculatie sheet'!$E$2,'Objectenoverzicht aantallen'!$A:$A,'Objectenoverzicht aantallen'!J:J)*'Calculatie sheet'!$AK86+LOOKUP('Calculatie sheet'!$E$2,'Objectenoverzicht aantallen'!$A:$A,'Objectenoverzicht aantallen'!K:K)*'Calculatie sheet'!$AK86+LOOKUP('Calculatie sheet'!$E$2,'Objectenoverzicht aantallen'!$A:$A,'Objectenoverzicht aantallen'!L:L)*'Calculatie sheet'!$AK86+LOOKUP('Calculatie sheet'!$E$2,'Objectenoverzicht aantallen'!$A:$A,'Objectenoverzicht aantallen'!M:M)*'Calculatie sheet'!$AK86+LOOKUP('Calculatie sheet'!$E$2,'Objectenoverzicht aantallen'!$A:$A,'Objectenoverzicht aantallen'!N:N)*'Calculatie sheet'!$AK86+LOOKUP('Calculatie sheet'!$E$2,'Objectenoverzicht aantallen'!$A:$A,'Objectenoverzicht aantallen'!O:O)*'Calculatie sheet'!$AK86)/1000</f>
        <v>0</v>
      </c>
      <c r="W5" s="577" t="s">
        <v>673</v>
      </c>
      <c r="X5" s="571">
        <f>(LOOKUP('Calculatie sheet'!$AK$2,'Objectenoverzicht aantallen'!$A:$A,'Objectenoverzicht aantallen'!Q:Q)*'Calculatie sheet'!$AK$86)/1000</f>
        <v>0</v>
      </c>
      <c r="Y5" s="571">
        <f>(LOOKUP('Calculatie sheet'!$AK$2,'Objectenoverzicht aantallen'!$A:$A,'Objectenoverzicht aantallen'!R:R)*'Calculatie sheet'!$AK$86)/1000</f>
        <v>0</v>
      </c>
      <c r="Z5" s="571">
        <f>(LOOKUP('Calculatie sheet'!$AK$2,'Objectenoverzicht aantallen'!$A:$A,'Objectenoverzicht aantallen'!S:S)*'Calculatie sheet'!$AK$86)/1000</f>
        <v>0</v>
      </c>
      <c r="AA5" s="571">
        <f>(LOOKUP('Calculatie sheet'!$AK$2,'Objectenoverzicht aantallen'!$A:$A,'Objectenoverzicht aantallen'!T:T)*'Calculatie sheet'!$AK$86)/1000</f>
        <v>0</v>
      </c>
      <c r="AB5" s="571">
        <f>(LOOKUP('Calculatie sheet'!$AK$2,'Objectenoverzicht aantallen'!$A:$A,'Objectenoverzicht aantallen'!U:U)*'Calculatie sheet'!$AK$86)/1000</f>
        <v>0</v>
      </c>
      <c r="AC5" s="571">
        <f>(LOOKUP('Calculatie sheet'!$AK$2,'Objectenoverzicht aantallen'!$A:$A,'Objectenoverzicht aantallen'!V:V)*'Calculatie sheet'!$AK$86)/1000</f>
        <v>0</v>
      </c>
      <c r="AD5" s="571">
        <f>(LOOKUP('Calculatie sheet'!$AK$2,'Objectenoverzicht aantallen'!$A:$A,'Objectenoverzicht aantallen'!W:W)*'Calculatie sheet'!$AK$86)/1000</f>
        <v>0</v>
      </c>
      <c r="AE5" s="571">
        <f>(LOOKUP('Calculatie sheet'!$AK$2,'Objectenoverzicht aantallen'!$A:$A,'Objectenoverzicht aantallen'!X:X)*'Calculatie sheet'!$AK$86)/1000</f>
        <v>0</v>
      </c>
      <c r="AF5" s="571">
        <f>(LOOKUP('Calculatie sheet'!$AK$2,'Objectenoverzicht aantallen'!$A:$A,'Objectenoverzicht aantallen'!AA:AA)*'Calculatie sheet'!$AK$86)/1000</f>
        <v>0</v>
      </c>
      <c r="AG5" s="571">
        <f>(LOOKUP('Calculatie sheet'!$AK$2,'Objectenoverzicht aantallen'!$A:$A,'Objectenoverzicht aantallen'!Z:Z)*'Calculatie sheet'!$AK$86)/1000</f>
        <v>0</v>
      </c>
      <c r="AH5" s="571">
        <f>(LOOKUP('Calculatie sheet'!$AK$2,'Objectenoverzicht aantallen'!$A:$A,'Objectenoverzicht aantallen'!AA:AA)*'Calculatie sheet'!$AK$86)/1000</f>
        <v>0</v>
      </c>
    </row>
  </sheetData>
  <pageMargins left="0.7" right="0.7" top="0.75" bottom="0.75" header="0.3" footer="0.3"/>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297FD-97B8-5948-9F17-07A49F868110}">
  <dimension ref="A1:AH5"/>
  <sheetViews>
    <sheetView topLeftCell="E1" workbookViewId="0">
      <selection activeCell="W2" sqref="W2:W5"/>
    </sheetView>
  </sheetViews>
  <sheetFormatPr baseColWidth="10" defaultRowHeight="16" x14ac:dyDescent="0.2"/>
  <cols>
    <col min="1" max="1" width="18.83203125" bestFit="1" customWidth="1"/>
  </cols>
  <sheetData>
    <row r="1" spans="1:34" x14ac:dyDescent="0.2">
      <c r="A1" s="149" t="str">
        <f>'Calculatie sheet'!AL3</f>
        <v>Persleidingen (gietijzer)</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sheet'!AL83</f>
        <v>0.87608999999999992</v>
      </c>
      <c r="E2" s="758" t="s">
        <v>965</v>
      </c>
      <c r="H2" s="572">
        <f>C2*'Calculatie sheet'!$AL$7</f>
        <v>0</v>
      </c>
      <c r="J2" s="758" t="s">
        <v>965</v>
      </c>
      <c r="K2" s="571">
        <f>(LOOKUP('Calculatie sheet'!$AL$2,'Objectenoverzicht aantallen'!$A:$A,'Objectenoverzicht aantallen'!$C:$C)*'Calculatie sheet'!$AL83+LOOKUP('Calculatie sheet'!$E$2,'Objectenoverzicht aantallen'!$A:$A,'Objectenoverzicht aantallen'!E:E)*'Calculatie sheet'!$AL83)/1000</f>
        <v>0</v>
      </c>
      <c r="L2" s="571">
        <f>(LOOKUP('Calculatie sheet'!$AL$2,'Objectenoverzicht aantallen'!$A:$A,'Objectenoverzicht aantallen'!$C:$C)*'Calculatie sheet'!$AL83+LOOKUP('Calculatie sheet'!$E$2,'Objectenoverzicht aantallen'!$A:$A,'Objectenoverzicht aantallen'!E:E)*'Calculatie sheet'!$AL83+LOOKUP('Calculatie sheet'!$E$2,'Objectenoverzicht aantallen'!$A:$A,'Objectenoverzicht aantallen'!F:F)*'Calculatie sheet'!$AL83)/1000</f>
        <v>0</v>
      </c>
      <c r="M2" s="571">
        <f>(LOOKUP('Calculatie sheet'!$AL$2,'Objectenoverzicht aantallen'!$A:$A,'Objectenoverzicht aantallen'!$C:$C)*'Calculatie sheet'!$AL83+LOOKUP('Calculatie sheet'!$E$2,'Objectenoverzicht aantallen'!$A:$A,'Objectenoverzicht aantallen'!E:E)*'Calculatie sheet'!$AL83+LOOKUP('Calculatie sheet'!$E$2,'Objectenoverzicht aantallen'!$A:$A,'Objectenoverzicht aantallen'!F:F)*'Calculatie sheet'!$AL83+LOOKUP('Calculatie sheet'!$E$2,'Objectenoverzicht aantallen'!$A:$A,'Objectenoverzicht aantallen'!G:G)*'Calculatie sheet'!$AL83)/1000</f>
        <v>0</v>
      </c>
      <c r="N2" s="571">
        <f>(LOOKUP('Calculatie sheet'!$AL$2,'Objectenoverzicht aantallen'!$A:$A,'Objectenoverzicht aantallen'!$C:$C)*'Calculatie sheet'!$AL83+LOOKUP('Calculatie sheet'!$E$2,'Objectenoverzicht aantallen'!$A:$A,'Objectenoverzicht aantallen'!E:E)*'Calculatie sheet'!$AL83+LOOKUP('Calculatie sheet'!$E$2,'Objectenoverzicht aantallen'!$A:$A,'Objectenoverzicht aantallen'!F:F)*'Calculatie sheet'!$AL83+LOOKUP('Calculatie sheet'!$E$2,'Objectenoverzicht aantallen'!$A:$A,'Objectenoverzicht aantallen'!G:G)*'Calculatie sheet'!$AL83+LOOKUP('Calculatie sheet'!$E$2,'Objectenoverzicht aantallen'!$A:$A,'Objectenoverzicht aantallen'!H:H)*'Calculatie sheet'!$AL83)/1000</f>
        <v>0</v>
      </c>
      <c r="O2" s="571">
        <f>(LOOKUP('Calculatie sheet'!$AL$2,'Objectenoverzicht aantallen'!$A:$A,'Objectenoverzicht aantallen'!$C:$C)*'Calculatie sheet'!$AL83+LOOKUP('Calculatie sheet'!$E$2,'Objectenoverzicht aantallen'!$A:$A,'Objectenoverzicht aantallen'!E:E)*'Calculatie sheet'!$AL83+LOOKUP('Calculatie sheet'!$E$2,'Objectenoverzicht aantallen'!$A:$A,'Objectenoverzicht aantallen'!F:F)*'Calculatie sheet'!$AL83+LOOKUP('Calculatie sheet'!$E$2,'Objectenoverzicht aantallen'!$A:$A,'Objectenoverzicht aantallen'!G:G)*'Calculatie sheet'!$AL83+LOOKUP('Calculatie sheet'!$E$2,'Objectenoverzicht aantallen'!$A:$A,'Objectenoverzicht aantallen'!H:H)*'Calculatie sheet'!$AL83+LOOKUP('Calculatie sheet'!$E$2,'Objectenoverzicht aantallen'!$A:$A,'Objectenoverzicht aantallen'!I:I)*'Calculatie sheet'!$AL83)/1000</f>
        <v>0</v>
      </c>
      <c r="P2" s="571">
        <f>(LOOKUP('Calculatie sheet'!$AL$2,'Objectenoverzicht aantallen'!$A:$A,'Objectenoverzicht aantallen'!$C:$C)*'Calculatie sheet'!$AL83+LOOKUP('Calculatie sheet'!$E$2,'Objectenoverzicht aantallen'!$A:$A,'Objectenoverzicht aantallen'!E:E)*'Calculatie sheet'!$AL83+LOOKUP('Calculatie sheet'!$E$2,'Objectenoverzicht aantallen'!$A:$A,'Objectenoverzicht aantallen'!F:F)*'Calculatie sheet'!$AL83+LOOKUP('Calculatie sheet'!$E$2,'Objectenoverzicht aantallen'!$A:$A,'Objectenoverzicht aantallen'!G:G)*'Calculatie sheet'!$AL83+LOOKUP('Calculatie sheet'!$E$2,'Objectenoverzicht aantallen'!$A:$A,'Objectenoverzicht aantallen'!H:H)*'Calculatie sheet'!$AL83+LOOKUP('Calculatie sheet'!$E$2,'Objectenoverzicht aantallen'!$A:$A,'Objectenoverzicht aantallen'!I:I)*'Calculatie sheet'!$AL83+LOOKUP('Calculatie sheet'!$E$2,'Objectenoverzicht aantallen'!$A:$A,'Objectenoverzicht aantallen'!J:J)*'Calculatie sheet'!$AL83)/1000</f>
        <v>0</v>
      </c>
      <c r="Q2" s="571">
        <f>(LOOKUP('Calculatie sheet'!$AL$2,'Objectenoverzicht aantallen'!$A:$A,'Objectenoverzicht aantallen'!$C:$C)*'Calculatie sheet'!$AL83+LOOKUP('Calculatie sheet'!$E$2,'Objectenoverzicht aantallen'!$A:$A,'Objectenoverzicht aantallen'!E:E)*'Calculatie sheet'!$AL83+LOOKUP('Calculatie sheet'!$E$2,'Objectenoverzicht aantallen'!$A:$A,'Objectenoverzicht aantallen'!F:F)*'Calculatie sheet'!$AL83+LOOKUP('Calculatie sheet'!$E$2,'Objectenoverzicht aantallen'!$A:$A,'Objectenoverzicht aantallen'!G:G)*'Calculatie sheet'!$AL83+LOOKUP('Calculatie sheet'!$E$2,'Objectenoverzicht aantallen'!$A:$A,'Objectenoverzicht aantallen'!H:H)*'Calculatie sheet'!$AL83+LOOKUP('Calculatie sheet'!$E$2,'Objectenoverzicht aantallen'!$A:$A,'Objectenoverzicht aantallen'!I:I)*'Calculatie sheet'!$AL83+LOOKUP('Calculatie sheet'!$E$2,'Objectenoverzicht aantallen'!$A:$A,'Objectenoverzicht aantallen'!J:J)*'Calculatie sheet'!$AL83+LOOKUP('Calculatie sheet'!$E$2,'Objectenoverzicht aantallen'!$A:$A,'Objectenoverzicht aantallen'!K:K)*'Calculatie sheet'!$AL83)/1000</f>
        <v>0</v>
      </c>
      <c r="R2" s="571">
        <f>(LOOKUP('Calculatie sheet'!$AL$2,'Objectenoverzicht aantallen'!$A:$A,'Objectenoverzicht aantallen'!$C:$C)*'Calculatie sheet'!$AL83+LOOKUP('Calculatie sheet'!$E$2,'Objectenoverzicht aantallen'!$A:$A,'Objectenoverzicht aantallen'!E:E)*'Calculatie sheet'!$AL83+LOOKUP('Calculatie sheet'!$E$2,'Objectenoverzicht aantallen'!$A:$A,'Objectenoverzicht aantallen'!F:F)*'Calculatie sheet'!$AL83+LOOKUP('Calculatie sheet'!$E$2,'Objectenoverzicht aantallen'!$A:$A,'Objectenoverzicht aantallen'!G:G)*'Calculatie sheet'!$AL83+LOOKUP('Calculatie sheet'!$E$2,'Objectenoverzicht aantallen'!$A:$A,'Objectenoverzicht aantallen'!H:H)*'Calculatie sheet'!$AL83+LOOKUP('Calculatie sheet'!$E$2,'Objectenoverzicht aantallen'!$A:$A,'Objectenoverzicht aantallen'!I:I)*'Calculatie sheet'!$AL83+LOOKUP('Calculatie sheet'!$E$2,'Objectenoverzicht aantallen'!$A:$A,'Objectenoverzicht aantallen'!J:J)*'Calculatie sheet'!$AL83+LOOKUP('Calculatie sheet'!$E$2,'Objectenoverzicht aantallen'!$A:$A,'Objectenoverzicht aantallen'!K:K)*'Calculatie sheet'!$AL83+LOOKUP('Calculatie sheet'!$E$2,'Objectenoverzicht aantallen'!$A:$A,'Objectenoverzicht aantallen'!L:L)*'Calculatie sheet'!$AL83)/1000</f>
        <v>0</v>
      </c>
      <c r="S2" s="571">
        <f>(LOOKUP('Calculatie sheet'!$AL$2,'Objectenoverzicht aantallen'!$A:$A,'Objectenoverzicht aantallen'!$C:$C)*'Calculatie sheet'!$AL83+LOOKUP('Calculatie sheet'!$E$2,'Objectenoverzicht aantallen'!$A:$A,'Objectenoverzicht aantallen'!E:E)*'Calculatie sheet'!$AL83+LOOKUP('Calculatie sheet'!$E$2,'Objectenoverzicht aantallen'!$A:$A,'Objectenoverzicht aantallen'!F:F)*'Calculatie sheet'!$AL83+LOOKUP('Calculatie sheet'!$E$2,'Objectenoverzicht aantallen'!$A:$A,'Objectenoverzicht aantallen'!G:G)*'Calculatie sheet'!$AL83+LOOKUP('Calculatie sheet'!$E$2,'Objectenoverzicht aantallen'!$A:$A,'Objectenoverzicht aantallen'!H:H)*'Calculatie sheet'!$AL83+LOOKUP('Calculatie sheet'!$E$2,'Objectenoverzicht aantallen'!$A:$A,'Objectenoverzicht aantallen'!I:I)*'Calculatie sheet'!$AL83+LOOKUP('Calculatie sheet'!$E$2,'Objectenoverzicht aantallen'!$A:$A,'Objectenoverzicht aantallen'!J:J)*'Calculatie sheet'!$AL83+LOOKUP('Calculatie sheet'!$E$2,'Objectenoverzicht aantallen'!$A:$A,'Objectenoverzicht aantallen'!K:K)*'Calculatie sheet'!$AL83+LOOKUP('Calculatie sheet'!$E$2,'Objectenoverzicht aantallen'!$A:$A,'Objectenoverzicht aantallen'!L:L)*'Calculatie sheet'!$AL83+LOOKUP('Calculatie sheet'!$E$2,'Objectenoverzicht aantallen'!$A:$A,'Objectenoverzicht aantallen'!M:M)*'Calculatie sheet'!$AL83)/1000</f>
        <v>0</v>
      </c>
      <c r="T2" s="571">
        <f>(LOOKUP('Calculatie sheet'!$AL$2,'Objectenoverzicht aantallen'!$A:$A,'Objectenoverzicht aantallen'!$C:$C)*'Calculatie sheet'!$AL83+LOOKUP('Calculatie sheet'!$E$2,'Objectenoverzicht aantallen'!$A:$A,'Objectenoverzicht aantallen'!E:E)*'Calculatie sheet'!$AL83+LOOKUP('Calculatie sheet'!$E$2,'Objectenoverzicht aantallen'!$A:$A,'Objectenoverzicht aantallen'!F:F)*'Calculatie sheet'!$AL83+LOOKUP('Calculatie sheet'!$E$2,'Objectenoverzicht aantallen'!$A:$A,'Objectenoverzicht aantallen'!G:G)*'Calculatie sheet'!$AL83+LOOKUP('Calculatie sheet'!$E$2,'Objectenoverzicht aantallen'!$A:$A,'Objectenoverzicht aantallen'!H:H)*'Calculatie sheet'!$AL83+LOOKUP('Calculatie sheet'!$E$2,'Objectenoverzicht aantallen'!$A:$A,'Objectenoverzicht aantallen'!I:I)*'Calculatie sheet'!$AL83+LOOKUP('Calculatie sheet'!$E$2,'Objectenoverzicht aantallen'!$A:$A,'Objectenoverzicht aantallen'!J:J)*'Calculatie sheet'!$AL83+LOOKUP('Calculatie sheet'!$E$2,'Objectenoverzicht aantallen'!$A:$A,'Objectenoverzicht aantallen'!K:K)*'Calculatie sheet'!$AL83+LOOKUP('Calculatie sheet'!$E$2,'Objectenoverzicht aantallen'!$A:$A,'Objectenoverzicht aantallen'!L:L)*'Calculatie sheet'!$AL83+LOOKUP('Calculatie sheet'!$E$2,'Objectenoverzicht aantallen'!$A:$A,'Objectenoverzicht aantallen'!M:M)*'Calculatie sheet'!$AL83+LOOKUP('Calculatie sheet'!$E$2,'Objectenoverzicht aantallen'!$A:$A,'Objectenoverzicht aantallen'!N:N)*'Calculatie sheet'!$AL83)/1000</f>
        <v>0</v>
      </c>
      <c r="U2" s="571">
        <f>(LOOKUP('Calculatie sheet'!$AL$2,'Objectenoverzicht aantallen'!$A:$A,'Objectenoverzicht aantallen'!$C:$C)*'Calculatie sheet'!$AL83+LOOKUP('Calculatie sheet'!$E$2,'Objectenoverzicht aantallen'!$A:$A,'Objectenoverzicht aantallen'!E:E)*'Calculatie sheet'!$AL83+LOOKUP('Calculatie sheet'!$E$2,'Objectenoverzicht aantallen'!$A:$A,'Objectenoverzicht aantallen'!F:F)*'Calculatie sheet'!$AL83+LOOKUP('Calculatie sheet'!$E$2,'Objectenoverzicht aantallen'!$A:$A,'Objectenoverzicht aantallen'!G:G)*'Calculatie sheet'!$AL83+LOOKUP('Calculatie sheet'!$E$2,'Objectenoverzicht aantallen'!$A:$A,'Objectenoverzicht aantallen'!H:H)*'Calculatie sheet'!$AL83+LOOKUP('Calculatie sheet'!$E$2,'Objectenoverzicht aantallen'!$A:$A,'Objectenoverzicht aantallen'!I:I)*'Calculatie sheet'!$AL83+LOOKUP('Calculatie sheet'!$E$2,'Objectenoverzicht aantallen'!$A:$A,'Objectenoverzicht aantallen'!J:J)*'Calculatie sheet'!$AL83+LOOKUP('Calculatie sheet'!$E$2,'Objectenoverzicht aantallen'!$A:$A,'Objectenoverzicht aantallen'!K:K)*'Calculatie sheet'!$AL83+LOOKUP('Calculatie sheet'!$E$2,'Objectenoverzicht aantallen'!$A:$A,'Objectenoverzicht aantallen'!L:L)*'Calculatie sheet'!$AL83+LOOKUP('Calculatie sheet'!$E$2,'Objectenoverzicht aantallen'!$A:$A,'Objectenoverzicht aantallen'!M:M)*'Calculatie sheet'!$AL83+LOOKUP('Calculatie sheet'!$E$2,'Objectenoverzicht aantallen'!$A:$A,'Objectenoverzicht aantallen'!N:N)*'Calculatie sheet'!$AL83+LOOKUP('Calculatie sheet'!$E$2,'Objectenoverzicht aantallen'!$A:$A,'Objectenoverzicht aantallen'!O:O)*'Calculatie sheet'!$AL83)/1000</f>
        <v>0</v>
      </c>
      <c r="W2" s="758" t="s">
        <v>965</v>
      </c>
      <c r="X2" s="571">
        <f>(LOOKUP('Calculatie sheet'!$AL$2,'Objectenoverzicht aantallen'!$A:$A,'Objectenoverzicht aantallen'!E:E)*'Calculatie sheet'!$AL$83)/1000</f>
        <v>0</v>
      </c>
      <c r="Y2" s="571">
        <f>(LOOKUP('Calculatie sheet'!$AL$2,'Objectenoverzicht aantallen'!$A:$A,'Objectenoverzicht aantallen'!F:F)*'Calculatie sheet'!$AL$83)/1000</f>
        <v>0</v>
      </c>
      <c r="Z2" s="571">
        <f>(LOOKUP('Calculatie sheet'!$AL$2,'Objectenoverzicht aantallen'!$A:$A,'Objectenoverzicht aantallen'!G:G)*'Calculatie sheet'!$AL$83)/1000</f>
        <v>0</v>
      </c>
      <c r="AA2" s="571">
        <f>(LOOKUP('Calculatie sheet'!$AL$2,'Objectenoverzicht aantallen'!$A:$A,'Objectenoverzicht aantallen'!H:H)*'Calculatie sheet'!$AL$83)/1000</f>
        <v>0</v>
      </c>
      <c r="AB2" s="571">
        <f>(LOOKUP('Calculatie sheet'!$AL$2,'Objectenoverzicht aantallen'!$A:$A,'Objectenoverzicht aantallen'!I:I)*'Calculatie sheet'!$AL$83)/1000</f>
        <v>0</v>
      </c>
      <c r="AC2" s="571">
        <f>(LOOKUP('Calculatie sheet'!$AL$2,'Objectenoverzicht aantallen'!$A:$A,'Objectenoverzicht aantallen'!J:J)*'Calculatie sheet'!$AL$83)/1000</f>
        <v>0</v>
      </c>
      <c r="AD2" s="571">
        <f>(LOOKUP('Calculatie sheet'!$AL$2,'Objectenoverzicht aantallen'!$A:$A,'Objectenoverzicht aantallen'!K:K)*'Calculatie sheet'!$AL$83)/1000</f>
        <v>0</v>
      </c>
      <c r="AE2" s="571">
        <f>(LOOKUP('Calculatie sheet'!$AL$2,'Objectenoverzicht aantallen'!$A:$A,'Objectenoverzicht aantallen'!L:L)*'Calculatie sheet'!$AL$83)/1000</f>
        <v>0</v>
      </c>
      <c r="AF2" s="571">
        <f>(LOOKUP('Calculatie sheet'!$AL$2,'Objectenoverzicht aantallen'!$A:$A,'Objectenoverzicht aantallen'!M:M)*'Calculatie sheet'!$AL$83)/1000</f>
        <v>0</v>
      </c>
      <c r="AG2" s="571">
        <f>(LOOKUP('Calculatie sheet'!$AL$2,'Objectenoverzicht aantallen'!$A:$A,'Objectenoverzicht aantallen'!N:N)*'Calculatie sheet'!$AL$83)/1000</f>
        <v>0</v>
      </c>
      <c r="AH2" s="571">
        <f>(LOOKUP('Calculatie sheet'!$AL$2,'Objectenoverzicht aantallen'!$A:$A,'Objectenoverzicht aantallen'!O:O)*'Calculatie sheet'!$AL$83)/1000</f>
        <v>0</v>
      </c>
    </row>
    <row r="3" spans="1:34" x14ac:dyDescent="0.2">
      <c r="A3" s="31"/>
      <c r="B3" s="759" t="s">
        <v>966</v>
      </c>
      <c r="C3" s="45">
        <f>'Calculatie sheet'!AL84</f>
        <v>4.611000000000004E-2</v>
      </c>
      <c r="E3" s="759" t="s">
        <v>966</v>
      </c>
      <c r="G3" s="31"/>
      <c r="H3" s="572">
        <f>C3*'Calculatie sheet'!$AL$7</f>
        <v>0</v>
      </c>
      <c r="J3" s="759" t="s">
        <v>966</v>
      </c>
      <c r="K3" s="571">
        <f>(LOOKUP('Calculatie sheet'!$AL$2,'Objectenoverzicht aantallen'!$A:$A,'Objectenoverzicht aantallen'!$C:$C)*'Calculatie sheet'!$AL84+LOOKUP('Calculatie sheet'!$AL$2,'Objectenoverzicht aantallen'!$A:$A,'Objectenoverzicht aantallen'!E:E)*'Calculatie sheet'!$AL84)/1000</f>
        <v>0</v>
      </c>
      <c r="L3" s="571">
        <f>(LOOKUP('Calculatie sheet'!$AL$2,'Objectenoverzicht aantallen'!$A:$A,'Objectenoverzicht aantallen'!$C:$C)*'Calculatie sheet'!$AL84+LOOKUP('Calculatie sheet'!$E$2,'Objectenoverzicht aantallen'!$A:$A,'Objectenoverzicht aantallen'!E:E)*'Calculatie sheet'!$AL84+LOOKUP('Calculatie sheet'!$E$2,'Objectenoverzicht aantallen'!$A:$A,'Objectenoverzicht aantallen'!F:F)*'Calculatie sheet'!$AL84)/1000</f>
        <v>0</v>
      </c>
      <c r="M3" s="571">
        <f>(LOOKUP('Calculatie sheet'!$AL$2,'Objectenoverzicht aantallen'!$A:$A,'Objectenoverzicht aantallen'!$C:$C)*'Calculatie sheet'!$AL84+LOOKUP('Calculatie sheet'!$E$2,'Objectenoverzicht aantallen'!$A:$A,'Objectenoverzicht aantallen'!E:E)*'Calculatie sheet'!$AL84+LOOKUP('Calculatie sheet'!$E$2,'Objectenoverzicht aantallen'!$A:$A,'Objectenoverzicht aantallen'!F:F)*'Calculatie sheet'!$AL84+LOOKUP('Calculatie sheet'!$E$2,'Objectenoverzicht aantallen'!$A:$A,'Objectenoverzicht aantallen'!G:G)*'Calculatie sheet'!$AL84)/1000</f>
        <v>0</v>
      </c>
      <c r="N3" s="571">
        <f>(LOOKUP('Calculatie sheet'!$AL$2,'Objectenoverzicht aantallen'!$A:$A,'Objectenoverzicht aantallen'!$C:$C)*'Calculatie sheet'!$AL84+LOOKUP('Calculatie sheet'!$E$2,'Objectenoverzicht aantallen'!$A:$A,'Objectenoverzicht aantallen'!E:E)*'Calculatie sheet'!$AL84+LOOKUP('Calculatie sheet'!$E$2,'Objectenoverzicht aantallen'!$A:$A,'Objectenoverzicht aantallen'!F:F)*'Calculatie sheet'!$AL84+LOOKUP('Calculatie sheet'!$E$2,'Objectenoverzicht aantallen'!$A:$A,'Objectenoverzicht aantallen'!G:G)*'Calculatie sheet'!$AL84+LOOKUP('Calculatie sheet'!$E$2,'Objectenoverzicht aantallen'!$A:$A,'Objectenoverzicht aantallen'!H:H)*'Calculatie sheet'!$AL84)/1000</f>
        <v>0</v>
      </c>
      <c r="O3" s="571">
        <f>(LOOKUP('Calculatie sheet'!$AL$2,'Objectenoverzicht aantallen'!$A:$A,'Objectenoverzicht aantallen'!$C:$C)*'Calculatie sheet'!$AL84+LOOKUP('Calculatie sheet'!$E$2,'Objectenoverzicht aantallen'!$A:$A,'Objectenoverzicht aantallen'!E:E)*'Calculatie sheet'!$AL84+LOOKUP('Calculatie sheet'!$E$2,'Objectenoverzicht aantallen'!$A:$A,'Objectenoverzicht aantallen'!F:F)*'Calculatie sheet'!$AL84+LOOKUP('Calculatie sheet'!$E$2,'Objectenoverzicht aantallen'!$A:$A,'Objectenoverzicht aantallen'!G:G)*'Calculatie sheet'!$AL84+LOOKUP('Calculatie sheet'!$E$2,'Objectenoverzicht aantallen'!$A:$A,'Objectenoverzicht aantallen'!H:H)*'Calculatie sheet'!$AL84+LOOKUP('Calculatie sheet'!$E$2,'Objectenoverzicht aantallen'!$A:$A,'Objectenoverzicht aantallen'!I:I)*'Calculatie sheet'!$AL84)/1000</f>
        <v>0</v>
      </c>
      <c r="P3" s="571">
        <f>(LOOKUP('Calculatie sheet'!$AL$2,'Objectenoverzicht aantallen'!$A:$A,'Objectenoverzicht aantallen'!$C:$C)*'Calculatie sheet'!$AL84+LOOKUP('Calculatie sheet'!$E$2,'Objectenoverzicht aantallen'!$A:$A,'Objectenoverzicht aantallen'!E:E)*'Calculatie sheet'!$AL84+LOOKUP('Calculatie sheet'!$E$2,'Objectenoverzicht aantallen'!$A:$A,'Objectenoverzicht aantallen'!F:F)*'Calculatie sheet'!$AL84+LOOKUP('Calculatie sheet'!$E$2,'Objectenoverzicht aantallen'!$A:$A,'Objectenoverzicht aantallen'!G:G)*'Calculatie sheet'!$AL84+LOOKUP('Calculatie sheet'!$E$2,'Objectenoverzicht aantallen'!$A:$A,'Objectenoverzicht aantallen'!H:H)*'Calculatie sheet'!$AL84+LOOKUP('Calculatie sheet'!$E$2,'Objectenoverzicht aantallen'!$A:$A,'Objectenoverzicht aantallen'!I:I)*'Calculatie sheet'!$AL84+LOOKUP('Calculatie sheet'!$E$2,'Objectenoverzicht aantallen'!$A:$A,'Objectenoverzicht aantallen'!J:J)*'Calculatie sheet'!$AL84)/1000</f>
        <v>0</v>
      </c>
      <c r="Q3" s="571">
        <f>(LOOKUP('Calculatie sheet'!$AL$2,'Objectenoverzicht aantallen'!$A:$A,'Objectenoverzicht aantallen'!$C:$C)*'Calculatie sheet'!$AL84+LOOKUP('Calculatie sheet'!$E$2,'Objectenoverzicht aantallen'!$A:$A,'Objectenoverzicht aantallen'!E:E)*'Calculatie sheet'!$AL84+LOOKUP('Calculatie sheet'!$E$2,'Objectenoverzicht aantallen'!$A:$A,'Objectenoverzicht aantallen'!F:F)*'Calculatie sheet'!$AL84+LOOKUP('Calculatie sheet'!$E$2,'Objectenoverzicht aantallen'!$A:$A,'Objectenoverzicht aantallen'!G:G)*'Calculatie sheet'!$AL84+LOOKUP('Calculatie sheet'!$E$2,'Objectenoverzicht aantallen'!$A:$A,'Objectenoverzicht aantallen'!H:H)*'Calculatie sheet'!$AL84+LOOKUP('Calculatie sheet'!$E$2,'Objectenoverzicht aantallen'!$A:$A,'Objectenoverzicht aantallen'!I:I)*'Calculatie sheet'!$AL84+LOOKUP('Calculatie sheet'!$E$2,'Objectenoverzicht aantallen'!$A:$A,'Objectenoverzicht aantallen'!J:J)*'Calculatie sheet'!$AL84+LOOKUP('Calculatie sheet'!$E$2,'Objectenoverzicht aantallen'!$A:$A,'Objectenoverzicht aantallen'!K:K)*'Calculatie sheet'!$AL84)/1000</f>
        <v>0</v>
      </c>
      <c r="R3" s="571">
        <f>(LOOKUP('Calculatie sheet'!$AL$2,'Objectenoverzicht aantallen'!$A:$A,'Objectenoverzicht aantallen'!$C:$C)*'Calculatie sheet'!$AL84+LOOKUP('Calculatie sheet'!$E$2,'Objectenoverzicht aantallen'!$A:$A,'Objectenoverzicht aantallen'!E:E)*'Calculatie sheet'!$AL84+LOOKUP('Calculatie sheet'!$E$2,'Objectenoverzicht aantallen'!$A:$A,'Objectenoverzicht aantallen'!F:F)*'Calculatie sheet'!$AL84+LOOKUP('Calculatie sheet'!$E$2,'Objectenoverzicht aantallen'!$A:$A,'Objectenoverzicht aantallen'!G:G)*'Calculatie sheet'!$AL84+LOOKUP('Calculatie sheet'!$E$2,'Objectenoverzicht aantallen'!$A:$A,'Objectenoverzicht aantallen'!H:H)*'Calculatie sheet'!$AL84+LOOKUP('Calculatie sheet'!$E$2,'Objectenoverzicht aantallen'!$A:$A,'Objectenoverzicht aantallen'!I:I)*'Calculatie sheet'!$AL84+LOOKUP('Calculatie sheet'!$E$2,'Objectenoverzicht aantallen'!$A:$A,'Objectenoverzicht aantallen'!J:J)*'Calculatie sheet'!$AL84+LOOKUP('Calculatie sheet'!$E$2,'Objectenoverzicht aantallen'!$A:$A,'Objectenoverzicht aantallen'!K:K)*'Calculatie sheet'!$AL84+LOOKUP('Calculatie sheet'!$E$2,'Objectenoverzicht aantallen'!$A:$A,'Objectenoverzicht aantallen'!L:L)*'Calculatie sheet'!$AL84)/1000</f>
        <v>0</v>
      </c>
      <c r="S3" s="571">
        <f>(LOOKUP('Calculatie sheet'!$AL$2,'Objectenoverzicht aantallen'!$A:$A,'Objectenoverzicht aantallen'!$C:$C)*'Calculatie sheet'!$AL84+LOOKUP('Calculatie sheet'!$E$2,'Objectenoverzicht aantallen'!$A:$A,'Objectenoverzicht aantallen'!E:E)*'Calculatie sheet'!$AL84+LOOKUP('Calculatie sheet'!$E$2,'Objectenoverzicht aantallen'!$A:$A,'Objectenoverzicht aantallen'!F:F)*'Calculatie sheet'!$AL84+LOOKUP('Calculatie sheet'!$E$2,'Objectenoverzicht aantallen'!$A:$A,'Objectenoverzicht aantallen'!G:G)*'Calculatie sheet'!$AL84+LOOKUP('Calculatie sheet'!$E$2,'Objectenoverzicht aantallen'!$A:$A,'Objectenoverzicht aantallen'!H:H)*'Calculatie sheet'!$AL84+LOOKUP('Calculatie sheet'!$E$2,'Objectenoverzicht aantallen'!$A:$A,'Objectenoverzicht aantallen'!I:I)*'Calculatie sheet'!$AL84+LOOKUP('Calculatie sheet'!$E$2,'Objectenoverzicht aantallen'!$A:$A,'Objectenoverzicht aantallen'!J:J)*'Calculatie sheet'!$AL84+LOOKUP('Calculatie sheet'!$E$2,'Objectenoverzicht aantallen'!$A:$A,'Objectenoverzicht aantallen'!K:K)*'Calculatie sheet'!$AL84+LOOKUP('Calculatie sheet'!$E$2,'Objectenoverzicht aantallen'!$A:$A,'Objectenoverzicht aantallen'!L:L)*'Calculatie sheet'!$AL84+LOOKUP('Calculatie sheet'!$E$2,'Objectenoverzicht aantallen'!$A:$A,'Objectenoverzicht aantallen'!M:M)*'Calculatie sheet'!$AL84)/1000</f>
        <v>0</v>
      </c>
      <c r="T3" s="571">
        <f>(LOOKUP('Calculatie sheet'!$AL$2,'Objectenoverzicht aantallen'!$A:$A,'Objectenoverzicht aantallen'!$C:$C)*'Calculatie sheet'!$AL84+LOOKUP('Calculatie sheet'!$E$2,'Objectenoverzicht aantallen'!$A:$A,'Objectenoverzicht aantallen'!E:E)*'Calculatie sheet'!$AL84+LOOKUP('Calculatie sheet'!$E$2,'Objectenoverzicht aantallen'!$A:$A,'Objectenoverzicht aantallen'!F:F)*'Calculatie sheet'!$AL84+LOOKUP('Calculatie sheet'!$E$2,'Objectenoverzicht aantallen'!$A:$A,'Objectenoverzicht aantallen'!G:G)*'Calculatie sheet'!$AL84+LOOKUP('Calculatie sheet'!$E$2,'Objectenoverzicht aantallen'!$A:$A,'Objectenoverzicht aantallen'!H:H)*'Calculatie sheet'!$AL84+LOOKUP('Calculatie sheet'!$E$2,'Objectenoverzicht aantallen'!$A:$A,'Objectenoverzicht aantallen'!I:I)*'Calculatie sheet'!$AL84+LOOKUP('Calculatie sheet'!$E$2,'Objectenoverzicht aantallen'!$A:$A,'Objectenoverzicht aantallen'!J:J)*'Calculatie sheet'!$AL84+LOOKUP('Calculatie sheet'!$E$2,'Objectenoverzicht aantallen'!$A:$A,'Objectenoverzicht aantallen'!K:K)*'Calculatie sheet'!$AL84+LOOKUP('Calculatie sheet'!$E$2,'Objectenoverzicht aantallen'!$A:$A,'Objectenoverzicht aantallen'!L:L)*'Calculatie sheet'!$AL84+LOOKUP('Calculatie sheet'!$E$2,'Objectenoverzicht aantallen'!$A:$A,'Objectenoverzicht aantallen'!M:M)*'Calculatie sheet'!$AL84+LOOKUP('Calculatie sheet'!$E$2,'Objectenoverzicht aantallen'!$A:$A,'Objectenoverzicht aantallen'!N:N)*'Calculatie sheet'!$AL84)/1000</f>
        <v>0</v>
      </c>
      <c r="U3" s="571">
        <f>(LOOKUP('Calculatie sheet'!$AL$2,'Objectenoverzicht aantallen'!$A:$A,'Objectenoverzicht aantallen'!$C:$C)*'Calculatie sheet'!$AL84+LOOKUP('Calculatie sheet'!$E$2,'Objectenoverzicht aantallen'!$A:$A,'Objectenoverzicht aantallen'!E:E)*'Calculatie sheet'!$AL84+LOOKUP('Calculatie sheet'!$E$2,'Objectenoverzicht aantallen'!$A:$A,'Objectenoverzicht aantallen'!F:F)*'Calculatie sheet'!$AL84+LOOKUP('Calculatie sheet'!$E$2,'Objectenoverzicht aantallen'!$A:$A,'Objectenoverzicht aantallen'!G:G)*'Calculatie sheet'!$AL84+LOOKUP('Calculatie sheet'!$E$2,'Objectenoverzicht aantallen'!$A:$A,'Objectenoverzicht aantallen'!H:H)*'Calculatie sheet'!$AL84+LOOKUP('Calculatie sheet'!$E$2,'Objectenoverzicht aantallen'!$A:$A,'Objectenoverzicht aantallen'!I:I)*'Calculatie sheet'!$AL84+LOOKUP('Calculatie sheet'!$E$2,'Objectenoverzicht aantallen'!$A:$A,'Objectenoverzicht aantallen'!J:J)*'Calculatie sheet'!$AL84+LOOKUP('Calculatie sheet'!$E$2,'Objectenoverzicht aantallen'!$A:$A,'Objectenoverzicht aantallen'!K:K)*'Calculatie sheet'!$AL84+LOOKUP('Calculatie sheet'!$E$2,'Objectenoverzicht aantallen'!$A:$A,'Objectenoverzicht aantallen'!L:L)*'Calculatie sheet'!$AL84+LOOKUP('Calculatie sheet'!$E$2,'Objectenoverzicht aantallen'!$A:$A,'Objectenoverzicht aantallen'!M:M)*'Calculatie sheet'!$AL84+LOOKUP('Calculatie sheet'!$E$2,'Objectenoverzicht aantallen'!$A:$A,'Objectenoverzicht aantallen'!N:N)*'Calculatie sheet'!$AL84+LOOKUP('Calculatie sheet'!$E$2,'Objectenoverzicht aantallen'!$A:$A,'Objectenoverzicht aantallen'!O:O)*'Calculatie sheet'!$AL84)/1000</f>
        <v>0</v>
      </c>
      <c r="V3" s="31"/>
      <c r="W3" s="759" t="s">
        <v>966</v>
      </c>
      <c r="X3" s="571">
        <f>(LOOKUP('Calculatie sheet'!$AL$2,'Objectenoverzicht aantallen'!$A:$A,'Objectenoverzicht aantallen'!$P:$P)*'Calculatie sheet'!$AL$84)/'Calculatie sheet'!$AL$64/1000</f>
        <v>0</v>
      </c>
      <c r="Y3" s="571">
        <f>(LOOKUP('Calculatie sheet'!$AL$2,'Objectenoverzicht aantallen'!$A:$A,'Objectenoverzicht aantallen'!$P:$P)*'Calculatie sheet'!$AL$84)/'Calculatie sheet'!$AL$64/1000</f>
        <v>0</v>
      </c>
      <c r="Z3" s="571">
        <f>(LOOKUP('Calculatie sheet'!$AL$2,'Objectenoverzicht aantallen'!$A:$A,'Objectenoverzicht aantallen'!$P:$P)*'Calculatie sheet'!$AL$84)/'Calculatie sheet'!$AL$64/1000</f>
        <v>0</v>
      </c>
      <c r="AA3" s="571">
        <f>(LOOKUP('Calculatie sheet'!$AL$2,'Objectenoverzicht aantallen'!$A:$A,'Objectenoverzicht aantallen'!$P:$P)*'Calculatie sheet'!$AL$84)/'Calculatie sheet'!$AL$64/1000</f>
        <v>0</v>
      </c>
      <c r="AB3" s="571">
        <f>(LOOKUP('Calculatie sheet'!$AL$2,'Objectenoverzicht aantallen'!$A:$A,'Objectenoverzicht aantallen'!$P:$P)*'Calculatie sheet'!$AL$84)/'Calculatie sheet'!$AL$64/1000</f>
        <v>0</v>
      </c>
      <c r="AC3" s="571">
        <f>(LOOKUP('Calculatie sheet'!$AL$2,'Objectenoverzicht aantallen'!$A:$A,'Objectenoverzicht aantallen'!$P:$P)*'Calculatie sheet'!$AL$84)/'Calculatie sheet'!$AL$64/1000</f>
        <v>0</v>
      </c>
      <c r="AD3" s="571">
        <f>(LOOKUP('Calculatie sheet'!$AL$2,'Objectenoverzicht aantallen'!$A:$A,'Objectenoverzicht aantallen'!$P:$P)*'Calculatie sheet'!$AL$84)/'Calculatie sheet'!$AL$64/1000</f>
        <v>0</v>
      </c>
      <c r="AE3" s="571">
        <f>(LOOKUP('Calculatie sheet'!$AL$2,'Objectenoverzicht aantallen'!$A:$A,'Objectenoverzicht aantallen'!$P:$P)*'Calculatie sheet'!$AL$84)/'Calculatie sheet'!$AL$64/1000</f>
        <v>0</v>
      </c>
      <c r="AF3" s="571">
        <f>(LOOKUP('Calculatie sheet'!$AL$2,'Objectenoverzicht aantallen'!$A:$A,'Objectenoverzicht aantallen'!$P:$P)*'Calculatie sheet'!$AL$84)/'Calculatie sheet'!$AL$64/1000</f>
        <v>0</v>
      </c>
      <c r="AG3" s="571">
        <f>(LOOKUP('Calculatie sheet'!$AL$2,'Objectenoverzicht aantallen'!$A:$A,'Objectenoverzicht aantallen'!$P:$P)*'Calculatie sheet'!$AL$84)/'Calculatie sheet'!$AL$64/1000</f>
        <v>0</v>
      </c>
      <c r="AH3" s="571">
        <f>(LOOKUP('Calculatie sheet'!$AL$2,'Objectenoverzicht aantallen'!$A:$A,'Objectenoverzicht aantallen'!$P:$P)*'Calculatie sheet'!$AL$84)/'Calculatie sheet'!$AL$64/1000</f>
        <v>0</v>
      </c>
    </row>
    <row r="4" spans="1:34" x14ac:dyDescent="0.2">
      <c r="B4" s="760" t="s">
        <v>5</v>
      </c>
      <c r="C4" s="45">
        <f>'Calculatie sheet'!AL85</f>
        <v>17.542469999999998</v>
      </c>
      <c r="E4" s="760" t="s">
        <v>5</v>
      </c>
      <c r="H4" s="572">
        <f>C4*'Calculatie sheet'!$AL$7</f>
        <v>0</v>
      </c>
      <c r="J4" s="760" t="s">
        <v>5</v>
      </c>
      <c r="K4" s="571">
        <f>(LOOKUP('Calculatie sheet'!$AL$2,'Objectenoverzicht aantallen'!$A:$A,'Objectenoverzicht aantallen'!$C:$C)*'Calculatie sheet'!$AL85+LOOKUP('Calculatie sheet'!$AL$2,'Objectenoverzicht aantallen'!$A:$A,'Objectenoverzicht aantallen'!E:E)*'Calculatie sheet'!$AL85)/1000</f>
        <v>0</v>
      </c>
      <c r="L4" s="571">
        <f>(LOOKUP('Calculatie sheet'!$AL$2,'Objectenoverzicht aantallen'!$A:$A,'Objectenoverzicht aantallen'!$C:$C)*'Calculatie sheet'!$AL85+LOOKUP('Calculatie sheet'!$E$2,'Objectenoverzicht aantallen'!$A:$A,'Objectenoverzicht aantallen'!E:E)*'Calculatie sheet'!$AL85+LOOKUP('Calculatie sheet'!$E$2,'Objectenoverzicht aantallen'!$A:$A,'Objectenoverzicht aantallen'!F:F)*'Calculatie sheet'!$AL85)/1000</f>
        <v>0</v>
      </c>
      <c r="M4" s="571">
        <f>(LOOKUP('Calculatie sheet'!$AL$2,'Objectenoverzicht aantallen'!$A:$A,'Objectenoverzicht aantallen'!$C:$C)*'Calculatie sheet'!$AL85+LOOKUP('Calculatie sheet'!$E$2,'Objectenoverzicht aantallen'!$A:$A,'Objectenoverzicht aantallen'!E:E)*'Calculatie sheet'!$AL85+LOOKUP('Calculatie sheet'!$E$2,'Objectenoverzicht aantallen'!$A:$A,'Objectenoverzicht aantallen'!F:F)*'Calculatie sheet'!$AL85+LOOKUP('Calculatie sheet'!$E$2,'Objectenoverzicht aantallen'!$A:$A,'Objectenoverzicht aantallen'!G:G)*'Calculatie sheet'!$AL85)/1000</f>
        <v>0</v>
      </c>
      <c r="N4" s="571">
        <f>(LOOKUP('Calculatie sheet'!$AL$2,'Objectenoverzicht aantallen'!$A:$A,'Objectenoverzicht aantallen'!$C:$C)*'Calculatie sheet'!$AL85+LOOKUP('Calculatie sheet'!$E$2,'Objectenoverzicht aantallen'!$A:$A,'Objectenoverzicht aantallen'!E:E)*'Calculatie sheet'!$AL85+LOOKUP('Calculatie sheet'!$E$2,'Objectenoverzicht aantallen'!$A:$A,'Objectenoverzicht aantallen'!F:F)*'Calculatie sheet'!$AL85+LOOKUP('Calculatie sheet'!$E$2,'Objectenoverzicht aantallen'!$A:$A,'Objectenoverzicht aantallen'!G:G)*'Calculatie sheet'!$AL85+LOOKUP('Calculatie sheet'!$E$2,'Objectenoverzicht aantallen'!$A:$A,'Objectenoverzicht aantallen'!H:H)*'Calculatie sheet'!$AL85)/1000</f>
        <v>0</v>
      </c>
      <c r="O4" s="571">
        <f>(LOOKUP('Calculatie sheet'!$AL$2,'Objectenoverzicht aantallen'!$A:$A,'Objectenoverzicht aantallen'!$C:$C)*'Calculatie sheet'!$AL85+LOOKUP('Calculatie sheet'!$E$2,'Objectenoverzicht aantallen'!$A:$A,'Objectenoverzicht aantallen'!E:E)*'Calculatie sheet'!$AL85+LOOKUP('Calculatie sheet'!$E$2,'Objectenoverzicht aantallen'!$A:$A,'Objectenoverzicht aantallen'!F:F)*'Calculatie sheet'!$AL85+LOOKUP('Calculatie sheet'!$E$2,'Objectenoverzicht aantallen'!$A:$A,'Objectenoverzicht aantallen'!G:G)*'Calculatie sheet'!$AL85+LOOKUP('Calculatie sheet'!$E$2,'Objectenoverzicht aantallen'!$A:$A,'Objectenoverzicht aantallen'!H:H)*'Calculatie sheet'!$AL85+LOOKUP('Calculatie sheet'!$E$2,'Objectenoverzicht aantallen'!$A:$A,'Objectenoverzicht aantallen'!I:I)*'Calculatie sheet'!$AL85)/1000</f>
        <v>0</v>
      </c>
      <c r="P4" s="571">
        <f>(LOOKUP('Calculatie sheet'!$AL$2,'Objectenoverzicht aantallen'!$A:$A,'Objectenoverzicht aantallen'!$C:$C)*'Calculatie sheet'!$AL85+LOOKUP('Calculatie sheet'!$E$2,'Objectenoverzicht aantallen'!$A:$A,'Objectenoverzicht aantallen'!E:E)*'Calculatie sheet'!$AL85+LOOKUP('Calculatie sheet'!$E$2,'Objectenoverzicht aantallen'!$A:$A,'Objectenoverzicht aantallen'!F:F)*'Calculatie sheet'!$AL85+LOOKUP('Calculatie sheet'!$E$2,'Objectenoverzicht aantallen'!$A:$A,'Objectenoverzicht aantallen'!G:G)*'Calculatie sheet'!$AL85+LOOKUP('Calculatie sheet'!$E$2,'Objectenoverzicht aantallen'!$A:$A,'Objectenoverzicht aantallen'!H:H)*'Calculatie sheet'!$AL85+LOOKUP('Calculatie sheet'!$E$2,'Objectenoverzicht aantallen'!$A:$A,'Objectenoverzicht aantallen'!I:I)*'Calculatie sheet'!$AL85+LOOKUP('Calculatie sheet'!$E$2,'Objectenoverzicht aantallen'!$A:$A,'Objectenoverzicht aantallen'!J:J)*'Calculatie sheet'!$AL85)/1000</f>
        <v>0</v>
      </c>
      <c r="Q4" s="571">
        <f>(LOOKUP('Calculatie sheet'!$AL$2,'Objectenoverzicht aantallen'!$A:$A,'Objectenoverzicht aantallen'!$C:$C)*'Calculatie sheet'!$AL85+LOOKUP('Calculatie sheet'!$E$2,'Objectenoverzicht aantallen'!$A:$A,'Objectenoverzicht aantallen'!E:E)*'Calculatie sheet'!$AL85+LOOKUP('Calculatie sheet'!$E$2,'Objectenoverzicht aantallen'!$A:$A,'Objectenoverzicht aantallen'!F:F)*'Calculatie sheet'!$AL85+LOOKUP('Calculatie sheet'!$E$2,'Objectenoverzicht aantallen'!$A:$A,'Objectenoverzicht aantallen'!G:G)*'Calculatie sheet'!$AL85+LOOKUP('Calculatie sheet'!$E$2,'Objectenoverzicht aantallen'!$A:$A,'Objectenoverzicht aantallen'!H:H)*'Calculatie sheet'!$AL85+LOOKUP('Calculatie sheet'!$E$2,'Objectenoverzicht aantallen'!$A:$A,'Objectenoverzicht aantallen'!I:I)*'Calculatie sheet'!$AL85+LOOKUP('Calculatie sheet'!$E$2,'Objectenoverzicht aantallen'!$A:$A,'Objectenoverzicht aantallen'!J:J)*'Calculatie sheet'!$AL85+LOOKUP('Calculatie sheet'!$E$2,'Objectenoverzicht aantallen'!$A:$A,'Objectenoverzicht aantallen'!K:K)*'Calculatie sheet'!$AL85)/1000</f>
        <v>0</v>
      </c>
      <c r="R4" s="571">
        <f>(LOOKUP('Calculatie sheet'!$AL$2,'Objectenoverzicht aantallen'!$A:$A,'Objectenoverzicht aantallen'!$C:$C)*'Calculatie sheet'!$AL85+LOOKUP('Calculatie sheet'!$E$2,'Objectenoverzicht aantallen'!$A:$A,'Objectenoverzicht aantallen'!E:E)*'Calculatie sheet'!$AL85+LOOKUP('Calculatie sheet'!$E$2,'Objectenoverzicht aantallen'!$A:$A,'Objectenoverzicht aantallen'!F:F)*'Calculatie sheet'!$AL85+LOOKUP('Calculatie sheet'!$E$2,'Objectenoverzicht aantallen'!$A:$A,'Objectenoverzicht aantallen'!G:G)*'Calculatie sheet'!$AL85+LOOKUP('Calculatie sheet'!$E$2,'Objectenoverzicht aantallen'!$A:$A,'Objectenoverzicht aantallen'!H:H)*'Calculatie sheet'!$AL85+LOOKUP('Calculatie sheet'!$E$2,'Objectenoverzicht aantallen'!$A:$A,'Objectenoverzicht aantallen'!I:I)*'Calculatie sheet'!$AL85+LOOKUP('Calculatie sheet'!$E$2,'Objectenoverzicht aantallen'!$A:$A,'Objectenoverzicht aantallen'!J:J)*'Calculatie sheet'!$AL85+LOOKUP('Calculatie sheet'!$E$2,'Objectenoverzicht aantallen'!$A:$A,'Objectenoverzicht aantallen'!K:K)*'Calculatie sheet'!$AL85+LOOKUP('Calculatie sheet'!$E$2,'Objectenoverzicht aantallen'!$A:$A,'Objectenoverzicht aantallen'!L:L)*'Calculatie sheet'!$AL85)/1000</f>
        <v>0</v>
      </c>
      <c r="S4" s="571">
        <f>(LOOKUP('Calculatie sheet'!$AL$2,'Objectenoverzicht aantallen'!$A:$A,'Objectenoverzicht aantallen'!$C:$C)*'Calculatie sheet'!$AL85+LOOKUP('Calculatie sheet'!$E$2,'Objectenoverzicht aantallen'!$A:$A,'Objectenoverzicht aantallen'!E:E)*'Calculatie sheet'!$AL85+LOOKUP('Calculatie sheet'!$E$2,'Objectenoverzicht aantallen'!$A:$A,'Objectenoverzicht aantallen'!F:F)*'Calculatie sheet'!$AL85+LOOKUP('Calculatie sheet'!$E$2,'Objectenoverzicht aantallen'!$A:$A,'Objectenoverzicht aantallen'!G:G)*'Calculatie sheet'!$AL85+LOOKUP('Calculatie sheet'!$E$2,'Objectenoverzicht aantallen'!$A:$A,'Objectenoverzicht aantallen'!H:H)*'Calculatie sheet'!$AL85+LOOKUP('Calculatie sheet'!$E$2,'Objectenoverzicht aantallen'!$A:$A,'Objectenoverzicht aantallen'!I:I)*'Calculatie sheet'!$AL85+LOOKUP('Calculatie sheet'!$E$2,'Objectenoverzicht aantallen'!$A:$A,'Objectenoverzicht aantallen'!J:J)*'Calculatie sheet'!$AL85+LOOKUP('Calculatie sheet'!$E$2,'Objectenoverzicht aantallen'!$A:$A,'Objectenoverzicht aantallen'!K:K)*'Calculatie sheet'!$AL85+LOOKUP('Calculatie sheet'!$E$2,'Objectenoverzicht aantallen'!$A:$A,'Objectenoverzicht aantallen'!L:L)*'Calculatie sheet'!$AL85+LOOKUP('Calculatie sheet'!$E$2,'Objectenoverzicht aantallen'!$A:$A,'Objectenoverzicht aantallen'!M:M)*'Calculatie sheet'!$AL85)/1000</f>
        <v>0</v>
      </c>
      <c r="T4" s="571">
        <f>(LOOKUP('Calculatie sheet'!$AL$2,'Objectenoverzicht aantallen'!$A:$A,'Objectenoverzicht aantallen'!$C:$C)*'Calculatie sheet'!$AL85+LOOKUP('Calculatie sheet'!$E$2,'Objectenoverzicht aantallen'!$A:$A,'Objectenoverzicht aantallen'!E:E)*'Calculatie sheet'!$AL85+LOOKUP('Calculatie sheet'!$E$2,'Objectenoverzicht aantallen'!$A:$A,'Objectenoverzicht aantallen'!F:F)*'Calculatie sheet'!$AL85+LOOKUP('Calculatie sheet'!$E$2,'Objectenoverzicht aantallen'!$A:$A,'Objectenoverzicht aantallen'!G:G)*'Calculatie sheet'!$AL85+LOOKUP('Calculatie sheet'!$E$2,'Objectenoverzicht aantallen'!$A:$A,'Objectenoverzicht aantallen'!H:H)*'Calculatie sheet'!$AL85+LOOKUP('Calculatie sheet'!$E$2,'Objectenoverzicht aantallen'!$A:$A,'Objectenoverzicht aantallen'!I:I)*'Calculatie sheet'!$AL85+LOOKUP('Calculatie sheet'!$E$2,'Objectenoverzicht aantallen'!$A:$A,'Objectenoverzicht aantallen'!J:J)*'Calculatie sheet'!$AL85+LOOKUP('Calculatie sheet'!$E$2,'Objectenoverzicht aantallen'!$A:$A,'Objectenoverzicht aantallen'!K:K)*'Calculatie sheet'!$AL85+LOOKUP('Calculatie sheet'!$E$2,'Objectenoverzicht aantallen'!$A:$A,'Objectenoverzicht aantallen'!L:L)*'Calculatie sheet'!$AL85+LOOKUP('Calculatie sheet'!$E$2,'Objectenoverzicht aantallen'!$A:$A,'Objectenoverzicht aantallen'!M:M)*'Calculatie sheet'!$AL85+LOOKUP('Calculatie sheet'!$E$2,'Objectenoverzicht aantallen'!$A:$A,'Objectenoverzicht aantallen'!N:N)*'Calculatie sheet'!$AL85)/1000</f>
        <v>0</v>
      </c>
      <c r="U4" s="571">
        <f>(LOOKUP('Calculatie sheet'!$AL$2,'Objectenoverzicht aantallen'!$A:$A,'Objectenoverzicht aantallen'!$C:$C)*'Calculatie sheet'!$AL85+LOOKUP('Calculatie sheet'!$E$2,'Objectenoverzicht aantallen'!$A:$A,'Objectenoverzicht aantallen'!E:E)*'Calculatie sheet'!$AL85+LOOKUP('Calculatie sheet'!$E$2,'Objectenoverzicht aantallen'!$A:$A,'Objectenoverzicht aantallen'!F:F)*'Calculatie sheet'!$AL85+LOOKUP('Calculatie sheet'!$E$2,'Objectenoverzicht aantallen'!$A:$A,'Objectenoverzicht aantallen'!G:G)*'Calculatie sheet'!$AL85+LOOKUP('Calculatie sheet'!$E$2,'Objectenoverzicht aantallen'!$A:$A,'Objectenoverzicht aantallen'!H:H)*'Calculatie sheet'!$AL85+LOOKUP('Calculatie sheet'!$E$2,'Objectenoverzicht aantallen'!$A:$A,'Objectenoverzicht aantallen'!I:I)*'Calculatie sheet'!$AL85+LOOKUP('Calculatie sheet'!$E$2,'Objectenoverzicht aantallen'!$A:$A,'Objectenoverzicht aantallen'!J:J)*'Calculatie sheet'!$AL85+LOOKUP('Calculatie sheet'!$E$2,'Objectenoverzicht aantallen'!$A:$A,'Objectenoverzicht aantallen'!K:K)*'Calculatie sheet'!$AL85+LOOKUP('Calculatie sheet'!$E$2,'Objectenoverzicht aantallen'!$A:$A,'Objectenoverzicht aantallen'!L:L)*'Calculatie sheet'!$AL85+LOOKUP('Calculatie sheet'!$E$2,'Objectenoverzicht aantallen'!$A:$A,'Objectenoverzicht aantallen'!M:M)*'Calculatie sheet'!$AL85+LOOKUP('Calculatie sheet'!$E$2,'Objectenoverzicht aantallen'!$A:$A,'Objectenoverzicht aantallen'!N:N)*'Calculatie sheet'!$AL85+LOOKUP('Calculatie sheet'!$E$2,'Objectenoverzicht aantallen'!$A:$A,'Objectenoverzicht aantallen'!O:O)*'Calculatie sheet'!$AL85)/1000</f>
        <v>0</v>
      </c>
      <c r="W4" s="760" t="s">
        <v>5</v>
      </c>
      <c r="X4" s="571">
        <f>(LOOKUP('Calculatie sheet'!$AL$2,'Objectenoverzicht aantallen'!$A:$A,'Objectenoverzicht aantallen'!Q:Q)*'Calculatie sheet'!$AL$85)/1000</f>
        <v>0</v>
      </c>
      <c r="Y4" s="571">
        <f>(LOOKUP('Calculatie sheet'!$AL$2,'Objectenoverzicht aantallen'!$A:$A,'Objectenoverzicht aantallen'!R:R)*'Calculatie sheet'!$AL$85)/1000</f>
        <v>0</v>
      </c>
      <c r="Z4" s="571">
        <f>(LOOKUP('Calculatie sheet'!$AL$2,'Objectenoverzicht aantallen'!$A:$A,'Objectenoverzicht aantallen'!S:S)*'Calculatie sheet'!$AL$85)/1000</f>
        <v>0</v>
      </c>
      <c r="AA4" s="571">
        <f>(LOOKUP('Calculatie sheet'!$AL$2,'Objectenoverzicht aantallen'!$A:$A,'Objectenoverzicht aantallen'!T:T)*'Calculatie sheet'!$AL$85)/1000</f>
        <v>0</v>
      </c>
      <c r="AB4" s="571">
        <f>(LOOKUP('Calculatie sheet'!$AL$2,'Objectenoverzicht aantallen'!$A:$A,'Objectenoverzicht aantallen'!U:U)*'Calculatie sheet'!$AL$85)/1000</f>
        <v>0</v>
      </c>
      <c r="AC4" s="571">
        <f>(LOOKUP('Calculatie sheet'!$AL$2,'Objectenoverzicht aantallen'!$A:$A,'Objectenoverzicht aantallen'!V:V)*'Calculatie sheet'!$AL$85)/1000</f>
        <v>0</v>
      </c>
      <c r="AD4" s="571">
        <f>(LOOKUP('Calculatie sheet'!$AL$2,'Objectenoverzicht aantallen'!$A:$A,'Objectenoverzicht aantallen'!W:W)*'Calculatie sheet'!$AL$85)/1000</f>
        <v>0</v>
      </c>
      <c r="AE4" s="571">
        <f>(LOOKUP('Calculatie sheet'!$AL$2,'Objectenoverzicht aantallen'!$A:$A,'Objectenoverzicht aantallen'!X:X)*'Calculatie sheet'!$AL$85)/1000</f>
        <v>0</v>
      </c>
      <c r="AF4" s="571">
        <f>(LOOKUP('Calculatie sheet'!$AL$2,'Objectenoverzicht aantallen'!$A:$A,'Objectenoverzicht aantallen'!AA:AA)*'Calculatie sheet'!$AL$85)/1000</f>
        <v>0</v>
      </c>
      <c r="AG4" s="571">
        <f>(LOOKUP('Calculatie sheet'!$AL$2,'Objectenoverzicht aantallen'!$A:$A,'Objectenoverzicht aantallen'!Z:Z)*'Calculatie sheet'!$AL$85)/1000</f>
        <v>0</v>
      </c>
      <c r="AH4" s="571">
        <f>(LOOKUP('Calculatie sheet'!$AL$2,'Objectenoverzicht aantallen'!$A:$A,'Objectenoverzicht aantallen'!AA:AA)*'Calculatie sheet'!$AL$85)/1000</f>
        <v>0</v>
      </c>
    </row>
    <row r="5" spans="1:34" x14ac:dyDescent="0.2">
      <c r="B5" s="577" t="s">
        <v>673</v>
      </c>
      <c r="C5" s="45">
        <f>'Calculatie sheet'!AL86</f>
        <v>1.6424700000000001</v>
      </c>
      <c r="E5" s="577" t="s">
        <v>673</v>
      </c>
      <c r="H5" s="572">
        <f>C5*'Calculatie sheet'!$AL$7</f>
        <v>0</v>
      </c>
      <c r="J5" s="577" t="s">
        <v>673</v>
      </c>
      <c r="K5" s="571">
        <f>(LOOKUP('Calculatie sheet'!$AL$2,'Objectenoverzicht aantallen'!$A:$A,'Objectenoverzicht aantallen'!$C:$C)*'Calculatie sheet'!$AL86+LOOKUP('Calculatie sheet'!$AL$2,'Objectenoverzicht aantallen'!$A:$A,'Objectenoverzicht aantallen'!E:E)*'Calculatie sheet'!$AL86)/1000</f>
        <v>0</v>
      </c>
      <c r="L5" s="571">
        <f>(LOOKUP('Calculatie sheet'!$AL$2,'Objectenoverzicht aantallen'!$A:$A,'Objectenoverzicht aantallen'!$C:$C)*'Calculatie sheet'!$AL86+LOOKUP('Calculatie sheet'!$E$2,'Objectenoverzicht aantallen'!$A:$A,'Objectenoverzicht aantallen'!E:E)*'Calculatie sheet'!$AL86+LOOKUP('Calculatie sheet'!$E$2,'Objectenoverzicht aantallen'!$A:$A,'Objectenoverzicht aantallen'!F:F)*'Calculatie sheet'!$AL86)/1000</f>
        <v>0</v>
      </c>
      <c r="M5" s="571">
        <f>(LOOKUP('Calculatie sheet'!$AL$2,'Objectenoverzicht aantallen'!$A:$A,'Objectenoverzicht aantallen'!$C:$C)*'Calculatie sheet'!$AL86+LOOKUP('Calculatie sheet'!$E$2,'Objectenoverzicht aantallen'!$A:$A,'Objectenoverzicht aantallen'!E:E)*'Calculatie sheet'!$AL86+LOOKUP('Calculatie sheet'!$E$2,'Objectenoverzicht aantallen'!$A:$A,'Objectenoverzicht aantallen'!F:F)*'Calculatie sheet'!$AL86+LOOKUP('Calculatie sheet'!$E$2,'Objectenoverzicht aantallen'!$A:$A,'Objectenoverzicht aantallen'!G:G)*'Calculatie sheet'!$AL86)/1000</f>
        <v>0</v>
      </c>
      <c r="N5" s="571">
        <f>(LOOKUP('Calculatie sheet'!$AL$2,'Objectenoverzicht aantallen'!$A:$A,'Objectenoverzicht aantallen'!$C:$C)*'Calculatie sheet'!$AL86+LOOKUP('Calculatie sheet'!$E$2,'Objectenoverzicht aantallen'!$A:$A,'Objectenoverzicht aantallen'!E:E)*'Calculatie sheet'!$AL86+LOOKUP('Calculatie sheet'!$E$2,'Objectenoverzicht aantallen'!$A:$A,'Objectenoverzicht aantallen'!F:F)*'Calculatie sheet'!$AL86+LOOKUP('Calculatie sheet'!$E$2,'Objectenoverzicht aantallen'!$A:$A,'Objectenoverzicht aantallen'!G:G)*'Calculatie sheet'!$AL86+LOOKUP('Calculatie sheet'!$E$2,'Objectenoverzicht aantallen'!$A:$A,'Objectenoverzicht aantallen'!H:H)*'Calculatie sheet'!$AL86)/1000</f>
        <v>0</v>
      </c>
      <c r="O5" s="571">
        <f>(LOOKUP('Calculatie sheet'!$AL$2,'Objectenoverzicht aantallen'!$A:$A,'Objectenoverzicht aantallen'!$C:$C)*'Calculatie sheet'!$AL86+LOOKUP('Calculatie sheet'!$E$2,'Objectenoverzicht aantallen'!$A:$A,'Objectenoverzicht aantallen'!E:E)*'Calculatie sheet'!$AL86+LOOKUP('Calculatie sheet'!$E$2,'Objectenoverzicht aantallen'!$A:$A,'Objectenoverzicht aantallen'!F:F)*'Calculatie sheet'!$AL86+LOOKUP('Calculatie sheet'!$E$2,'Objectenoverzicht aantallen'!$A:$A,'Objectenoverzicht aantallen'!G:G)*'Calculatie sheet'!$AL86+LOOKUP('Calculatie sheet'!$E$2,'Objectenoverzicht aantallen'!$A:$A,'Objectenoverzicht aantallen'!H:H)*'Calculatie sheet'!$AL86+LOOKUP('Calculatie sheet'!$E$2,'Objectenoverzicht aantallen'!$A:$A,'Objectenoverzicht aantallen'!I:I)*'Calculatie sheet'!$AL86)/1000</f>
        <v>0</v>
      </c>
      <c r="P5" s="571">
        <f>(LOOKUP('Calculatie sheet'!$AL$2,'Objectenoverzicht aantallen'!$A:$A,'Objectenoverzicht aantallen'!$C:$C)*'Calculatie sheet'!$AL86+LOOKUP('Calculatie sheet'!$E$2,'Objectenoverzicht aantallen'!$A:$A,'Objectenoverzicht aantallen'!E:E)*'Calculatie sheet'!$AL86+LOOKUP('Calculatie sheet'!$E$2,'Objectenoverzicht aantallen'!$A:$A,'Objectenoverzicht aantallen'!F:F)*'Calculatie sheet'!$AL86+LOOKUP('Calculatie sheet'!$E$2,'Objectenoverzicht aantallen'!$A:$A,'Objectenoverzicht aantallen'!G:G)*'Calculatie sheet'!$AL86+LOOKUP('Calculatie sheet'!$E$2,'Objectenoverzicht aantallen'!$A:$A,'Objectenoverzicht aantallen'!H:H)*'Calculatie sheet'!$AL86+LOOKUP('Calculatie sheet'!$E$2,'Objectenoverzicht aantallen'!$A:$A,'Objectenoverzicht aantallen'!I:I)*'Calculatie sheet'!$AL86+LOOKUP('Calculatie sheet'!$E$2,'Objectenoverzicht aantallen'!$A:$A,'Objectenoverzicht aantallen'!J:J)*'Calculatie sheet'!$AL86)/1000</f>
        <v>0</v>
      </c>
      <c r="Q5" s="571">
        <f>(LOOKUP('Calculatie sheet'!$AL$2,'Objectenoverzicht aantallen'!$A:$A,'Objectenoverzicht aantallen'!$C:$C)*'Calculatie sheet'!$AL86+LOOKUP('Calculatie sheet'!$E$2,'Objectenoverzicht aantallen'!$A:$A,'Objectenoverzicht aantallen'!E:E)*'Calculatie sheet'!$AL86+LOOKUP('Calculatie sheet'!$E$2,'Objectenoverzicht aantallen'!$A:$A,'Objectenoverzicht aantallen'!F:F)*'Calculatie sheet'!$AL86+LOOKUP('Calculatie sheet'!$E$2,'Objectenoverzicht aantallen'!$A:$A,'Objectenoverzicht aantallen'!G:G)*'Calculatie sheet'!$AL86+LOOKUP('Calculatie sheet'!$E$2,'Objectenoverzicht aantallen'!$A:$A,'Objectenoverzicht aantallen'!H:H)*'Calculatie sheet'!$AL86+LOOKUP('Calculatie sheet'!$E$2,'Objectenoverzicht aantallen'!$A:$A,'Objectenoverzicht aantallen'!I:I)*'Calculatie sheet'!$AL86+LOOKUP('Calculatie sheet'!$E$2,'Objectenoverzicht aantallen'!$A:$A,'Objectenoverzicht aantallen'!J:J)*'Calculatie sheet'!$AL86+LOOKUP('Calculatie sheet'!$E$2,'Objectenoverzicht aantallen'!$A:$A,'Objectenoverzicht aantallen'!K:K)*'Calculatie sheet'!$AL86)/1000</f>
        <v>0</v>
      </c>
      <c r="R5" s="571">
        <f>(LOOKUP('Calculatie sheet'!$AL$2,'Objectenoverzicht aantallen'!$A:$A,'Objectenoverzicht aantallen'!$C:$C)*'Calculatie sheet'!$AL86+LOOKUP('Calculatie sheet'!$E$2,'Objectenoverzicht aantallen'!$A:$A,'Objectenoverzicht aantallen'!E:E)*'Calculatie sheet'!$AL86+LOOKUP('Calculatie sheet'!$E$2,'Objectenoverzicht aantallen'!$A:$A,'Objectenoverzicht aantallen'!F:F)*'Calculatie sheet'!$AL86+LOOKUP('Calculatie sheet'!$E$2,'Objectenoverzicht aantallen'!$A:$A,'Objectenoverzicht aantallen'!G:G)*'Calculatie sheet'!$AL86+LOOKUP('Calculatie sheet'!$E$2,'Objectenoverzicht aantallen'!$A:$A,'Objectenoverzicht aantallen'!H:H)*'Calculatie sheet'!$AL86+LOOKUP('Calculatie sheet'!$E$2,'Objectenoverzicht aantallen'!$A:$A,'Objectenoverzicht aantallen'!I:I)*'Calculatie sheet'!$AL86+LOOKUP('Calculatie sheet'!$E$2,'Objectenoverzicht aantallen'!$A:$A,'Objectenoverzicht aantallen'!J:J)*'Calculatie sheet'!$AL86+LOOKUP('Calculatie sheet'!$E$2,'Objectenoverzicht aantallen'!$A:$A,'Objectenoverzicht aantallen'!K:K)*'Calculatie sheet'!$AL86+LOOKUP('Calculatie sheet'!$E$2,'Objectenoverzicht aantallen'!$A:$A,'Objectenoverzicht aantallen'!L:L)*'Calculatie sheet'!$AL86)/1000</f>
        <v>0</v>
      </c>
      <c r="S5" s="571">
        <f>(LOOKUP('Calculatie sheet'!$AL$2,'Objectenoverzicht aantallen'!$A:$A,'Objectenoverzicht aantallen'!$C:$C)*'Calculatie sheet'!$AL86+LOOKUP('Calculatie sheet'!$E$2,'Objectenoverzicht aantallen'!$A:$A,'Objectenoverzicht aantallen'!E:E)*'Calculatie sheet'!$AL86+LOOKUP('Calculatie sheet'!$E$2,'Objectenoverzicht aantallen'!$A:$A,'Objectenoverzicht aantallen'!F:F)*'Calculatie sheet'!$AL86+LOOKUP('Calculatie sheet'!$E$2,'Objectenoverzicht aantallen'!$A:$A,'Objectenoverzicht aantallen'!G:G)*'Calculatie sheet'!$AL86+LOOKUP('Calculatie sheet'!$E$2,'Objectenoverzicht aantallen'!$A:$A,'Objectenoverzicht aantallen'!H:H)*'Calculatie sheet'!$AL86+LOOKUP('Calculatie sheet'!$E$2,'Objectenoverzicht aantallen'!$A:$A,'Objectenoverzicht aantallen'!I:I)*'Calculatie sheet'!$AL86+LOOKUP('Calculatie sheet'!$E$2,'Objectenoverzicht aantallen'!$A:$A,'Objectenoverzicht aantallen'!J:J)*'Calculatie sheet'!$AL86+LOOKUP('Calculatie sheet'!$E$2,'Objectenoverzicht aantallen'!$A:$A,'Objectenoverzicht aantallen'!K:K)*'Calculatie sheet'!$AL86+LOOKUP('Calculatie sheet'!$E$2,'Objectenoverzicht aantallen'!$A:$A,'Objectenoverzicht aantallen'!L:L)*'Calculatie sheet'!$AL86+LOOKUP('Calculatie sheet'!$E$2,'Objectenoverzicht aantallen'!$A:$A,'Objectenoverzicht aantallen'!M:M)*'Calculatie sheet'!$AL86)/1000</f>
        <v>0</v>
      </c>
      <c r="T5" s="571">
        <f>(LOOKUP('Calculatie sheet'!$AL$2,'Objectenoverzicht aantallen'!$A:$A,'Objectenoverzicht aantallen'!$C:$C)*'Calculatie sheet'!$AL86+LOOKUP('Calculatie sheet'!$E$2,'Objectenoverzicht aantallen'!$A:$A,'Objectenoverzicht aantallen'!E:E)*'Calculatie sheet'!$AL86+LOOKUP('Calculatie sheet'!$E$2,'Objectenoverzicht aantallen'!$A:$A,'Objectenoverzicht aantallen'!F:F)*'Calculatie sheet'!$AL86+LOOKUP('Calculatie sheet'!$E$2,'Objectenoverzicht aantallen'!$A:$A,'Objectenoverzicht aantallen'!G:G)*'Calculatie sheet'!$AL86+LOOKUP('Calculatie sheet'!$E$2,'Objectenoverzicht aantallen'!$A:$A,'Objectenoverzicht aantallen'!H:H)*'Calculatie sheet'!$AL86+LOOKUP('Calculatie sheet'!$E$2,'Objectenoverzicht aantallen'!$A:$A,'Objectenoverzicht aantallen'!I:I)*'Calculatie sheet'!$AL86+LOOKUP('Calculatie sheet'!$E$2,'Objectenoverzicht aantallen'!$A:$A,'Objectenoverzicht aantallen'!J:J)*'Calculatie sheet'!$AL86+LOOKUP('Calculatie sheet'!$E$2,'Objectenoverzicht aantallen'!$A:$A,'Objectenoverzicht aantallen'!K:K)*'Calculatie sheet'!$AL86+LOOKUP('Calculatie sheet'!$E$2,'Objectenoverzicht aantallen'!$A:$A,'Objectenoverzicht aantallen'!L:L)*'Calculatie sheet'!$AL86+LOOKUP('Calculatie sheet'!$E$2,'Objectenoverzicht aantallen'!$A:$A,'Objectenoverzicht aantallen'!M:M)*'Calculatie sheet'!$AL86+LOOKUP('Calculatie sheet'!$E$2,'Objectenoverzicht aantallen'!$A:$A,'Objectenoverzicht aantallen'!N:N)*'Calculatie sheet'!$AL86)/1000</f>
        <v>0</v>
      </c>
      <c r="U5" s="571">
        <f>(LOOKUP('Calculatie sheet'!$AL$2,'Objectenoverzicht aantallen'!$A:$A,'Objectenoverzicht aantallen'!$C:$C)*'Calculatie sheet'!$AL86+LOOKUP('Calculatie sheet'!$E$2,'Objectenoverzicht aantallen'!$A:$A,'Objectenoverzicht aantallen'!E:E)*'Calculatie sheet'!$AL86+LOOKUP('Calculatie sheet'!$E$2,'Objectenoverzicht aantallen'!$A:$A,'Objectenoverzicht aantallen'!F:F)*'Calculatie sheet'!$AL86+LOOKUP('Calculatie sheet'!$E$2,'Objectenoverzicht aantallen'!$A:$A,'Objectenoverzicht aantallen'!G:G)*'Calculatie sheet'!$AL86+LOOKUP('Calculatie sheet'!$E$2,'Objectenoverzicht aantallen'!$A:$A,'Objectenoverzicht aantallen'!H:H)*'Calculatie sheet'!$AL86+LOOKUP('Calculatie sheet'!$E$2,'Objectenoverzicht aantallen'!$A:$A,'Objectenoverzicht aantallen'!I:I)*'Calculatie sheet'!$AL86+LOOKUP('Calculatie sheet'!$E$2,'Objectenoverzicht aantallen'!$A:$A,'Objectenoverzicht aantallen'!J:J)*'Calculatie sheet'!$AL86+LOOKUP('Calculatie sheet'!$E$2,'Objectenoverzicht aantallen'!$A:$A,'Objectenoverzicht aantallen'!K:K)*'Calculatie sheet'!$AL86+LOOKUP('Calculatie sheet'!$E$2,'Objectenoverzicht aantallen'!$A:$A,'Objectenoverzicht aantallen'!L:L)*'Calculatie sheet'!$AL86+LOOKUP('Calculatie sheet'!$E$2,'Objectenoverzicht aantallen'!$A:$A,'Objectenoverzicht aantallen'!M:M)*'Calculatie sheet'!$AL86+LOOKUP('Calculatie sheet'!$E$2,'Objectenoverzicht aantallen'!$A:$A,'Objectenoverzicht aantallen'!N:N)*'Calculatie sheet'!$AL86+LOOKUP('Calculatie sheet'!$E$2,'Objectenoverzicht aantallen'!$A:$A,'Objectenoverzicht aantallen'!O:O)*'Calculatie sheet'!$AL86)/1000</f>
        <v>0</v>
      </c>
      <c r="W5" s="577" t="s">
        <v>673</v>
      </c>
      <c r="X5" s="571">
        <f>(LOOKUP('Calculatie sheet'!$AL$2,'Objectenoverzicht aantallen'!$A:$A,'Objectenoverzicht aantallen'!Q:Q)*'Calculatie sheet'!$AL$86)/1000</f>
        <v>0</v>
      </c>
      <c r="Y5" s="571">
        <f>(LOOKUP('Calculatie sheet'!$AL$2,'Objectenoverzicht aantallen'!$A:$A,'Objectenoverzicht aantallen'!R:R)*'Calculatie sheet'!$AL$86)/1000</f>
        <v>0</v>
      </c>
      <c r="Z5" s="571">
        <f>(LOOKUP('Calculatie sheet'!$AL$2,'Objectenoverzicht aantallen'!$A:$A,'Objectenoverzicht aantallen'!S:S)*'Calculatie sheet'!$AL$86)/1000</f>
        <v>0</v>
      </c>
      <c r="AA5" s="571">
        <f>(LOOKUP('Calculatie sheet'!$AL$2,'Objectenoverzicht aantallen'!$A:$A,'Objectenoverzicht aantallen'!T:T)*'Calculatie sheet'!$AL$86)/1000</f>
        <v>0</v>
      </c>
      <c r="AB5" s="571">
        <f>(LOOKUP('Calculatie sheet'!$AL$2,'Objectenoverzicht aantallen'!$A:$A,'Objectenoverzicht aantallen'!U:U)*'Calculatie sheet'!$AL$86)/1000</f>
        <v>0</v>
      </c>
      <c r="AC5" s="571">
        <f>(LOOKUP('Calculatie sheet'!$AL$2,'Objectenoverzicht aantallen'!$A:$A,'Objectenoverzicht aantallen'!V:V)*'Calculatie sheet'!$AL$86)/1000</f>
        <v>0</v>
      </c>
      <c r="AD5" s="571">
        <f>(LOOKUP('Calculatie sheet'!$AL$2,'Objectenoverzicht aantallen'!$A:$A,'Objectenoverzicht aantallen'!W:W)*'Calculatie sheet'!$AL$86)/1000</f>
        <v>0</v>
      </c>
      <c r="AE5" s="571">
        <f>(LOOKUP('Calculatie sheet'!$AL$2,'Objectenoverzicht aantallen'!$A:$A,'Objectenoverzicht aantallen'!X:X)*'Calculatie sheet'!$AL$86)/1000</f>
        <v>0</v>
      </c>
      <c r="AF5" s="571">
        <f>(LOOKUP('Calculatie sheet'!$AL$2,'Objectenoverzicht aantallen'!$A:$A,'Objectenoverzicht aantallen'!AA:AA)*'Calculatie sheet'!$AL$86)/1000</f>
        <v>0</v>
      </c>
      <c r="AG5" s="571">
        <f>(LOOKUP('Calculatie sheet'!$AL$2,'Objectenoverzicht aantallen'!$A:$A,'Objectenoverzicht aantallen'!Z:Z)*'Calculatie sheet'!$AL$86)/1000</f>
        <v>0</v>
      </c>
      <c r="AH5" s="571">
        <f>(LOOKUP('Calculatie sheet'!$AL$2,'Objectenoverzicht aantallen'!$A:$A,'Objectenoverzicht aantallen'!AA:AA)*'Calculatie sheet'!$AL$86)/1000</f>
        <v>0</v>
      </c>
    </row>
  </sheetData>
  <pageMargins left="0.7" right="0.7" top="0.75" bottom="0.75" header="0.3" footer="0.3"/>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FE0A1-6869-274C-BCA7-EB4C1D0D8349}">
  <dimension ref="A1:AH5"/>
  <sheetViews>
    <sheetView topLeftCell="D1" workbookViewId="0">
      <selection activeCell="W2" sqref="W2:W5"/>
    </sheetView>
  </sheetViews>
  <sheetFormatPr baseColWidth="10" defaultRowHeight="16" x14ac:dyDescent="0.2"/>
  <cols>
    <col min="1" max="1" width="31.1640625" bestFit="1" customWidth="1"/>
  </cols>
  <sheetData>
    <row r="1" spans="1:34" x14ac:dyDescent="0.2">
      <c r="A1" s="149" t="str">
        <f>'Calculatie sheet'!AM3</f>
        <v>Geluidbeperkende constructie (glas)</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sheet'!AM83</f>
        <v>6.6120000000000001</v>
      </c>
      <c r="E2" s="758" t="s">
        <v>965</v>
      </c>
      <c r="H2" s="572">
        <f>C2*'Calculatie sheet'!$AM$7</f>
        <v>0</v>
      </c>
      <c r="J2" s="758" t="s">
        <v>965</v>
      </c>
      <c r="K2" s="571">
        <f>(LOOKUP('Calculatie sheet'!$AM$2,'Objectenoverzicht aantallen'!$A:$A,'Objectenoverzicht aantallen'!$C:$C)*'Calculatie sheet'!$AM83+LOOKUP('Calculatie sheet'!$E$2,'Objectenoverzicht aantallen'!$A:$A,'Objectenoverzicht aantallen'!E:E)*'Calculatie sheet'!$AM83)/1000</f>
        <v>0</v>
      </c>
      <c r="L2" s="571">
        <f>(LOOKUP('Calculatie sheet'!$AM$2,'Objectenoverzicht aantallen'!$A:$A,'Objectenoverzicht aantallen'!$C:$C)*'Calculatie sheet'!$AM83+LOOKUP('Calculatie sheet'!$E$2,'Objectenoverzicht aantallen'!$A:$A,'Objectenoverzicht aantallen'!E:E)*'Calculatie sheet'!$AM83+LOOKUP('Calculatie sheet'!$E$2,'Objectenoverzicht aantallen'!$A:$A,'Objectenoverzicht aantallen'!F:F)*'Calculatie sheet'!$AM83)/1000</f>
        <v>0</v>
      </c>
      <c r="M2" s="571">
        <f>(LOOKUP('Calculatie sheet'!$AM$2,'Objectenoverzicht aantallen'!$A:$A,'Objectenoverzicht aantallen'!$C:$C)*'Calculatie sheet'!$AM83+LOOKUP('Calculatie sheet'!$E$2,'Objectenoverzicht aantallen'!$A:$A,'Objectenoverzicht aantallen'!E:E)*'Calculatie sheet'!$AM83+LOOKUP('Calculatie sheet'!$E$2,'Objectenoverzicht aantallen'!$A:$A,'Objectenoverzicht aantallen'!F:F)*'Calculatie sheet'!$AM83+LOOKUP('Calculatie sheet'!$E$2,'Objectenoverzicht aantallen'!$A:$A,'Objectenoverzicht aantallen'!G:G)*'Calculatie sheet'!$AM83)/1000</f>
        <v>0</v>
      </c>
      <c r="N2" s="571">
        <f>(LOOKUP('Calculatie sheet'!$AM$2,'Objectenoverzicht aantallen'!$A:$A,'Objectenoverzicht aantallen'!$C:$C)*'Calculatie sheet'!$AM83+LOOKUP('Calculatie sheet'!$E$2,'Objectenoverzicht aantallen'!$A:$A,'Objectenoverzicht aantallen'!E:E)*'Calculatie sheet'!$AM83+LOOKUP('Calculatie sheet'!$E$2,'Objectenoverzicht aantallen'!$A:$A,'Objectenoverzicht aantallen'!F:F)*'Calculatie sheet'!$AM83+LOOKUP('Calculatie sheet'!$E$2,'Objectenoverzicht aantallen'!$A:$A,'Objectenoverzicht aantallen'!G:G)*'Calculatie sheet'!$AM83+LOOKUP('Calculatie sheet'!$E$2,'Objectenoverzicht aantallen'!$A:$A,'Objectenoverzicht aantallen'!H:H)*'Calculatie sheet'!$AM83)/1000</f>
        <v>0</v>
      </c>
      <c r="O2" s="571">
        <f>(LOOKUP('Calculatie sheet'!$AM$2,'Objectenoverzicht aantallen'!$A:$A,'Objectenoverzicht aantallen'!$C:$C)*'Calculatie sheet'!$AM83+LOOKUP('Calculatie sheet'!$E$2,'Objectenoverzicht aantallen'!$A:$A,'Objectenoverzicht aantallen'!E:E)*'Calculatie sheet'!$AM83+LOOKUP('Calculatie sheet'!$E$2,'Objectenoverzicht aantallen'!$A:$A,'Objectenoverzicht aantallen'!F:F)*'Calculatie sheet'!$AM83+LOOKUP('Calculatie sheet'!$E$2,'Objectenoverzicht aantallen'!$A:$A,'Objectenoverzicht aantallen'!G:G)*'Calculatie sheet'!$AM83+LOOKUP('Calculatie sheet'!$E$2,'Objectenoverzicht aantallen'!$A:$A,'Objectenoverzicht aantallen'!H:H)*'Calculatie sheet'!$AM83+LOOKUP('Calculatie sheet'!$E$2,'Objectenoverzicht aantallen'!$A:$A,'Objectenoverzicht aantallen'!I:I)*'Calculatie sheet'!$AM83)/1000</f>
        <v>0</v>
      </c>
      <c r="P2" s="571">
        <f>(LOOKUP('Calculatie sheet'!$AM$2,'Objectenoverzicht aantallen'!$A:$A,'Objectenoverzicht aantallen'!$C:$C)*'Calculatie sheet'!$AM83+LOOKUP('Calculatie sheet'!$E$2,'Objectenoverzicht aantallen'!$A:$A,'Objectenoverzicht aantallen'!E:E)*'Calculatie sheet'!$AM83+LOOKUP('Calculatie sheet'!$E$2,'Objectenoverzicht aantallen'!$A:$A,'Objectenoverzicht aantallen'!F:F)*'Calculatie sheet'!$AM83+LOOKUP('Calculatie sheet'!$E$2,'Objectenoverzicht aantallen'!$A:$A,'Objectenoverzicht aantallen'!G:G)*'Calculatie sheet'!$AM83+LOOKUP('Calculatie sheet'!$E$2,'Objectenoverzicht aantallen'!$A:$A,'Objectenoverzicht aantallen'!H:H)*'Calculatie sheet'!$AM83+LOOKUP('Calculatie sheet'!$E$2,'Objectenoverzicht aantallen'!$A:$A,'Objectenoverzicht aantallen'!I:I)*'Calculatie sheet'!$AM83+LOOKUP('Calculatie sheet'!$E$2,'Objectenoverzicht aantallen'!$A:$A,'Objectenoverzicht aantallen'!J:J)*'Calculatie sheet'!$AM83)/1000</f>
        <v>0</v>
      </c>
      <c r="Q2" s="571">
        <f>(LOOKUP('Calculatie sheet'!$AM$2,'Objectenoverzicht aantallen'!$A:$A,'Objectenoverzicht aantallen'!$C:$C)*'Calculatie sheet'!$AM83+LOOKUP('Calculatie sheet'!$E$2,'Objectenoverzicht aantallen'!$A:$A,'Objectenoverzicht aantallen'!E:E)*'Calculatie sheet'!$AM83+LOOKUP('Calculatie sheet'!$E$2,'Objectenoverzicht aantallen'!$A:$A,'Objectenoverzicht aantallen'!F:F)*'Calculatie sheet'!$AM83+LOOKUP('Calculatie sheet'!$E$2,'Objectenoverzicht aantallen'!$A:$A,'Objectenoverzicht aantallen'!G:G)*'Calculatie sheet'!$AM83+LOOKUP('Calculatie sheet'!$E$2,'Objectenoverzicht aantallen'!$A:$A,'Objectenoverzicht aantallen'!H:H)*'Calculatie sheet'!$AM83+LOOKUP('Calculatie sheet'!$E$2,'Objectenoverzicht aantallen'!$A:$A,'Objectenoverzicht aantallen'!I:I)*'Calculatie sheet'!$AM83+LOOKUP('Calculatie sheet'!$E$2,'Objectenoverzicht aantallen'!$A:$A,'Objectenoverzicht aantallen'!J:J)*'Calculatie sheet'!$AM83+LOOKUP('Calculatie sheet'!$E$2,'Objectenoverzicht aantallen'!$A:$A,'Objectenoverzicht aantallen'!K:K)*'Calculatie sheet'!$AM83)/1000</f>
        <v>0</v>
      </c>
      <c r="R2" s="571">
        <f>(LOOKUP('Calculatie sheet'!$AM$2,'Objectenoverzicht aantallen'!$A:$A,'Objectenoverzicht aantallen'!$C:$C)*'Calculatie sheet'!$AM83+LOOKUP('Calculatie sheet'!$E$2,'Objectenoverzicht aantallen'!$A:$A,'Objectenoverzicht aantallen'!E:E)*'Calculatie sheet'!$AM83+LOOKUP('Calculatie sheet'!$E$2,'Objectenoverzicht aantallen'!$A:$A,'Objectenoverzicht aantallen'!F:F)*'Calculatie sheet'!$AM83+LOOKUP('Calculatie sheet'!$E$2,'Objectenoverzicht aantallen'!$A:$A,'Objectenoverzicht aantallen'!G:G)*'Calculatie sheet'!$AM83+LOOKUP('Calculatie sheet'!$E$2,'Objectenoverzicht aantallen'!$A:$A,'Objectenoverzicht aantallen'!H:H)*'Calculatie sheet'!$AM83+LOOKUP('Calculatie sheet'!$E$2,'Objectenoverzicht aantallen'!$A:$A,'Objectenoverzicht aantallen'!I:I)*'Calculatie sheet'!$AM83+LOOKUP('Calculatie sheet'!$E$2,'Objectenoverzicht aantallen'!$A:$A,'Objectenoverzicht aantallen'!J:J)*'Calculatie sheet'!$AM83+LOOKUP('Calculatie sheet'!$E$2,'Objectenoverzicht aantallen'!$A:$A,'Objectenoverzicht aantallen'!K:K)*'Calculatie sheet'!$AM83+LOOKUP('Calculatie sheet'!$E$2,'Objectenoverzicht aantallen'!$A:$A,'Objectenoverzicht aantallen'!L:L)*'Calculatie sheet'!$AM83)/1000</f>
        <v>0</v>
      </c>
      <c r="S2" s="571">
        <f>(LOOKUP('Calculatie sheet'!$AM$2,'Objectenoverzicht aantallen'!$A:$A,'Objectenoverzicht aantallen'!$C:$C)*'Calculatie sheet'!$AM83+LOOKUP('Calculatie sheet'!$E$2,'Objectenoverzicht aantallen'!$A:$A,'Objectenoverzicht aantallen'!E:E)*'Calculatie sheet'!$AM83+LOOKUP('Calculatie sheet'!$E$2,'Objectenoverzicht aantallen'!$A:$A,'Objectenoverzicht aantallen'!F:F)*'Calculatie sheet'!$AM83+LOOKUP('Calculatie sheet'!$E$2,'Objectenoverzicht aantallen'!$A:$A,'Objectenoverzicht aantallen'!G:G)*'Calculatie sheet'!$AM83+LOOKUP('Calculatie sheet'!$E$2,'Objectenoverzicht aantallen'!$A:$A,'Objectenoverzicht aantallen'!H:H)*'Calculatie sheet'!$AM83+LOOKUP('Calculatie sheet'!$E$2,'Objectenoverzicht aantallen'!$A:$A,'Objectenoverzicht aantallen'!I:I)*'Calculatie sheet'!$AM83+LOOKUP('Calculatie sheet'!$E$2,'Objectenoverzicht aantallen'!$A:$A,'Objectenoverzicht aantallen'!J:J)*'Calculatie sheet'!$AM83+LOOKUP('Calculatie sheet'!$E$2,'Objectenoverzicht aantallen'!$A:$A,'Objectenoverzicht aantallen'!K:K)*'Calculatie sheet'!$AM83+LOOKUP('Calculatie sheet'!$E$2,'Objectenoverzicht aantallen'!$A:$A,'Objectenoverzicht aantallen'!L:L)*'Calculatie sheet'!$AM83+LOOKUP('Calculatie sheet'!$E$2,'Objectenoverzicht aantallen'!$A:$A,'Objectenoverzicht aantallen'!M:M)*'Calculatie sheet'!$AM83)/1000</f>
        <v>0</v>
      </c>
      <c r="T2" s="571">
        <f>(LOOKUP('Calculatie sheet'!$AM$2,'Objectenoverzicht aantallen'!$A:$A,'Objectenoverzicht aantallen'!$C:$C)*'Calculatie sheet'!$AM83+LOOKUP('Calculatie sheet'!$E$2,'Objectenoverzicht aantallen'!$A:$A,'Objectenoverzicht aantallen'!E:E)*'Calculatie sheet'!$AM83+LOOKUP('Calculatie sheet'!$E$2,'Objectenoverzicht aantallen'!$A:$A,'Objectenoverzicht aantallen'!F:F)*'Calculatie sheet'!$AM83+LOOKUP('Calculatie sheet'!$E$2,'Objectenoverzicht aantallen'!$A:$A,'Objectenoverzicht aantallen'!G:G)*'Calculatie sheet'!$AM83+LOOKUP('Calculatie sheet'!$E$2,'Objectenoverzicht aantallen'!$A:$A,'Objectenoverzicht aantallen'!H:H)*'Calculatie sheet'!$AM83+LOOKUP('Calculatie sheet'!$E$2,'Objectenoverzicht aantallen'!$A:$A,'Objectenoverzicht aantallen'!I:I)*'Calculatie sheet'!$AM83+LOOKUP('Calculatie sheet'!$E$2,'Objectenoverzicht aantallen'!$A:$A,'Objectenoverzicht aantallen'!J:J)*'Calculatie sheet'!$AM83+LOOKUP('Calculatie sheet'!$E$2,'Objectenoverzicht aantallen'!$A:$A,'Objectenoverzicht aantallen'!K:K)*'Calculatie sheet'!$AM83+LOOKUP('Calculatie sheet'!$E$2,'Objectenoverzicht aantallen'!$A:$A,'Objectenoverzicht aantallen'!L:L)*'Calculatie sheet'!$AM83+LOOKUP('Calculatie sheet'!$E$2,'Objectenoverzicht aantallen'!$A:$A,'Objectenoverzicht aantallen'!M:M)*'Calculatie sheet'!$AM83+LOOKUP('Calculatie sheet'!$E$2,'Objectenoverzicht aantallen'!$A:$A,'Objectenoverzicht aantallen'!N:N)*'Calculatie sheet'!$AM83)/1000</f>
        <v>0</v>
      </c>
      <c r="U2" s="571">
        <f>(LOOKUP('Calculatie sheet'!$AM$2,'Objectenoverzicht aantallen'!$A:$A,'Objectenoverzicht aantallen'!$C:$C)*'Calculatie sheet'!$AM83+LOOKUP('Calculatie sheet'!$E$2,'Objectenoverzicht aantallen'!$A:$A,'Objectenoverzicht aantallen'!E:E)*'Calculatie sheet'!$AM83+LOOKUP('Calculatie sheet'!$E$2,'Objectenoverzicht aantallen'!$A:$A,'Objectenoverzicht aantallen'!F:F)*'Calculatie sheet'!$AM83+LOOKUP('Calculatie sheet'!$E$2,'Objectenoverzicht aantallen'!$A:$A,'Objectenoverzicht aantallen'!G:G)*'Calculatie sheet'!$AM83+LOOKUP('Calculatie sheet'!$E$2,'Objectenoverzicht aantallen'!$A:$A,'Objectenoverzicht aantallen'!H:H)*'Calculatie sheet'!$AM83+LOOKUP('Calculatie sheet'!$E$2,'Objectenoverzicht aantallen'!$A:$A,'Objectenoverzicht aantallen'!I:I)*'Calculatie sheet'!$AM83+LOOKUP('Calculatie sheet'!$E$2,'Objectenoverzicht aantallen'!$A:$A,'Objectenoverzicht aantallen'!J:J)*'Calculatie sheet'!$AM83+LOOKUP('Calculatie sheet'!$E$2,'Objectenoverzicht aantallen'!$A:$A,'Objectenoverzicht aantallen'!K:K)*'Calculatie sheet'!$AM83+LOOKUP('Calculatie sheet'!$E$2,'Objectenoverzicht aantallen'!$A:$A,'Objectenoverzicht aantallen'!L:L)*'Calculatie sheet'!$AM83+LOOKUP('Calculatie sheet'!$E$2,'Objectenoverzicht aantallen'!$A:$A,'Objectenoverzicht aantallen'!M:M)*'Calculatie sheet'!$AM83+LOOKUP('Calculatie sheet'!$E$2,'Objectenoverzicht aantallen'!$A:$A,'Objectenoverzicht aantallen'!N:N)*'Calculatie sheet'!$AM83+LOOKUP('Calculatie sheet'!$E$2,'Objectenoverzicht aantallen'!$A:$A,'Objectenoverzicht aantallen'!O:O)*'Calculatie sheet'!$AM83)/1000</f>
        <v>0</v>
      </c>
      <c r="W2" s="758" t="s">
        <v>965</v>
      </c>
      <c r="X2" s="571">
        <f>(LOOKUP('Calculatie sheet'!$AM$2,'Objectenoverzicht aantallen'!$A:$A,'Objectenoverzicht aantallen'!E:E)*'Calculatie sheet'!$AM$83)/1000</f>
        <v>0</v>
      </c>
      <c r="Y2" s="571">
        <f>(LOOKUP('Calculatie sheet'!$AM$2,'Objectenoverzicht aantallen'!$A:$A,'Objectenoverzicht aantallen'!F:F)*'Calculatie sheet'!$AM$83)/1000</f>
        <v>0</v>
      </c>
      <c r="Z2" s="571">
        <f>(LOOKUP('Calculatie sheet'!$AM$2,'Objectenoverzicht aantallen'!$A:$A,'Objectenoverzicht aantallen'!G:G)*'Calculatie sheet'!$AM$83)/1000</f>
        <v>0</v>
      </c>
      <c r="AA2" s="571">
        <f>(LOOKUP('Calculatie sheet'!$AM$2,'Objectenoverzicht aantallen'!$A:$A,'Objectenoverzicht aantallen'!H:H)*'Calculatie sheet'!$AM$83)/1000</f>
        <v>0</v>
      </c>
      <c r="AB2" s="571">
        <f>(LOOKUP('Calculatie sheet'!$AM$2,'Objectenoverzicht aantallen'!$A:$A,'Objectenoverzicht aantallen'!I:I)*'Calculatie sheet'!$AM$83)/1000</f>
        <v>0</v>
      </c>
      <c r="AC2" s="571">
        <f>(LOOKUP('Calculatie sheet'!$AM$2,'Objectenoverzicht aantallen'!$A:$A,'Objectenoverzicht aantallen'!J:J)*'Calculatie sheet'!$AM$83)/1000</f>
        <v>0</v>
      </c>
      <c r="AD2" s="571">
        <f>(LOOKUP('Calculatie sheet'!$AM$2,'Objectenoverzicht aantallen'!$A:$A,'Objectenoverzicht aantallen'!K:K)*'Calculatie sheet'!$AM$83)/1000</f>
        <v>0</v>
      </c>
      <c r="AE2" s="571">
        <f>(LOOKUP('Calculatie sheet'!$AM$2,'Objectenoverzicht aantallen'!$A:$A,'Objectenoverzicht aantallen'!L:L)*'Calculatie sheet'!$AM$83)/1000</f>
        <v>0</v>
      </c>
      <c r="AF2" s="571">
        <f>(LOOKUP('Calculatie sheet'!$AM$2,'Objectenoverzicht aantallen'!$A:$A,'Objectenoverzicht aantallen'!M:M)*'Calculatie sheet'!$AM$83)/1000</f>
        <v>0</v>
      </c>
      <c r="AG2" s="571">
        <f>(LOOKUP('Calculatie sheet'!$AM$2,'Objectenoverzicht aantallen'!$A:$A,'Objectenoverzicht aantallen'!N:N)*'Calculatie sheet'!$AM$83)/1000</f>
        <v>0</v>
      </c>
      <c r="AH2" s="571">
        <f>(LOOKUP('Calculatie sheet'!$AM$2,'Objectenoverzicht aantallen'!$A:$A,'Objectenoverzicht aantallen'!O:O)*'Calculatie sheet'!$AM$83)/1000</f>
        <v>0</v>
      </c>
    </row>
    <row r="3" spans="1:34" x14ac:dyDescent="0.2">
      <c r="A3" s="31"/>
      <c r="B3" s="759" t="s">
        <v>966</v>
      </c>
      <c r="C3" s="45">
        <f>'Calculatie sheet'!AM84</f>
        <v>0.34800000000000031</v>
      </c>
      <c r="E3" s="759" t="s">
        <v>966</v>
      </c>
      <c r="G3" s="31"/>
      <c r="H3" s="572">
        <f>C3*'Calculatie sheet'!$AM$7</f>
        <v>0</v>
      </c>
      <c r="J3" s="759" t="s">
        <v>966</v>
      </c>
      <c r="K3" s="571">
        <f>(LOOKUP('Calculatie sheet'!$AM$2,'Objectenoverzicht aantallen'!$A:$A,'Objectenoverzicht aantallen'!$C:$C)*'Calculatie sheet'!$AM84+LOOKUP('Calculatie sheet'!$AM$2,'Objectenoverzicht aantallen'!$A:$A,'Objectenoverzicht aantallen'!E:E)*'Calculatie sheet'!$AM84)/1000</f>
        <v>0</v>
      </c>
      <c r="L3" s="571">
        <f>(LOOKUP('Calculatie sheet'!$AM$2,'Objectenoverzicht aantallen'!$A:$A,'Objectenoverzicht aantallen'!$C:$C)*'Calculatie sheet'!$AM84+LOOKUP('Calculatie sheet'!$E$2,'Objectenoverzicht aantallen'!$A:$A,'Objectenoverzicht aantallen'!E:E)*'Calculatie sheet'!$AM84+LOOKUP('Calculatie sheet'!$E$2,'Objectenoverzicht aantallen'!$A:$A,'Objectenoverzicht aantallen'!F:F)*'Calculatie sheet'!$AM84)/1000</f>
        <v>0</v>
      </c>
      <c r="M3" s="571">
        <f>(LOOKUP('Calculatie sheet'!$AM$2,'Objectenoverzicht aantallen'!$A:$A,'Objectenoverzicht aantallen'!$C:$C)*'Calculatie sheet'!$AM84+LOOKUP('Calculatie sheet'!$E$2,'Objectenoverzicht aantallen'!$A:$A,'Objectenoverzicht aantallen'!E:E)*'Calculatie sheet'!$AM84+LOOKUP('Calculatie sheet'!$E$2,'Objectenoverzicht aantallen'!$A:$A,'Objectenoverzicht aantallen'!F:F)*'Calculatie sheet'!$AM84+LOOKUP('Calculatie sheet'!$E$2,'Objectenoverzicht aantallen'!$A:$A,'Objectenoverzicht aantallen'!G:G)*'Calculatie sheet'!$AM84)/1000</f>
        <v>0</v>
      </c>
      <c r="N3" s="571">
        <f>(LOOKUP('Calculatie sheet'!$AM$2,'Objectenoverzicht aantallen'!$A:$A,'Objectenoverzicht aantallen'!$C:$C)*'Calculatie sheet'!$AM84+LOOKUP('Calculatie sheet'!$E$2,'Objectenoverzicht aantallen'!$A:$A,'Objectenoverzicht aantallen'!E:E)*'Calculatie sheet'!$AM84+LOOKUP('Calculatie sheet'!$E$2,'Objectenoverzicht aantallen'!$A:$A,'Objectenoverzicht aantallen'!F:F)*'Calculatie sheet'!$AM84+LOOKUP('Calculatie sheet'!$E$2,'Objectenoverzicht aantallen'!$A:$A,'Objectenoverzicht aantallen'!G:G)*'Calculatie sheet'!$AM84+LOOKUP('Calculatie sheet'!$E$2,'Objectenoverzicht aantallen'!$A:$A,'Objectenoverzicht aantallen'!H:H)*'Calculatie sheet'!$AM84)/1000</f>
        <v>0</v>
      </c>
      <c r="O3" s="571">
        <f>(LOOKUP('Calculatie sheet'!$AM$2,'Objectenoverzicht aantallen'!$A:$A,'Objectenoverzicht aantallen'!$C:$C)*'Calculatie sheet'!$AM84+LOOKUP('Calculatie sheet'!$E$2,'Objectenoverzicht aantallen'!$A:$A,'Objectenoverzicht aantallen'!E:E)*'Calculatie sheet'!$AM84+LOOKUP('Calculatie sheet'!$E$2,'Objectenoverzicht aantallen'!$A:$A,'Objectenoverzicht aantallen'!F:F)*'Calculatie sheet'!$AM84+LOOKUP('Calculatie sheet'!$E$2,'Objectenoverzicht aantallen'!$A:$A,'Objectenoverzicht aantallen'!G:G)*'Calculatie sheet'!$AM84+LOOKUP('Calculatie sheet'!$E$2,'Objectenoverzicht aantallen'!$A:$A,'Objectenoverzicht aantallen'!H:H)*'Calculatie sheet'!$AM84+LOOKUP('Calculatie sheet'!$E$2,'Objectenoverzicht aantallen'!$A:$A,'Objectenoverzicht aantallen'!I:I)*'Calculatie sheet'!$AM84)/1000</f>
        <v>0</v>
      </c>
      <c r="P3" s="571">
        <f>(LOOKUP('Calculatie sheet'!$AM$2,'Objectenoverzicht aantallen'!$A:$A,'Objectenoverzicht aantallen'!$C:$C)*'Calculatie sheet'!$AM84+LOOKUP('Calculatie sheet'!$E$2,'Objectenoverzicht aantallen'!$A:$A,'Objectenoverzicht aantallen'!E:E)*'Calculatie sheet'!$AM84+LOOKUP('Calculatie sheet'!$E$2,'Objectenoverzicht aantallen'!$A:$A,'Objectenoverzicht aantallen'!F:F)*'Calculatie sheet'!$AM84+LOOKUP('Calculatie sheet'!$E$2,'Objectenoverzicht aantallen'!$A:$A,'Objectenoverzicht aantallen'!G:G)*'Calculatie sheet'!$AM84+LOOKUP('Calculatie sheet'!$E$2,'Objectenoverzicht aantallen'!$A:$A,'Objectenoverzicht aantallen'!H:H)*'Calculatie sheet'!$AM84+LOOKUP('Calculatie sheet'!$E$2,'Objectenoverzicht aantallen'!$A:$A,'Objectenoverzicht aantallen'!I:I)*'Calculatie sheet'!$AM84+LOOKUP('Calculatie sheet'!$E$2,'Objectenoverzicht aantallen'!$A:$A,'Objectenoverzicht aantallen'!J:J)*'Calculatie sheet'!$AM84)/1000</f>
        <v>0</v>
      </c>
      <c r="Q3" s="571">
        <f>(LOOKUP('Calculatie sheet'!$AM$2,'Objectenoverzicht aantallen'!$A:$A,'Objectenoverzicht aantallen'!$C:$C)*'Calculatie sheet'!$AM84+LOOKUP('Calculatie sheet'!$E$2,'Objectenoverzicht aantallen'!$A:$A,'Objectenoverzicht aantallen'!E:E)*'Calculatie sheet'!$AM84+LOOKUP('Calculatie sheet'!$E$2,'Objectenoverzicht aantallen'!$A:$A,'Objectenoverzicht aantallen'!F:F)*'Calculatie sheet'!$AM84+LOOKUP('Calculatie sheet'!$E$2,'Objectenoverzicht aantallen'!$A:$A,'Objectenoverzicht aantallen'!G:G)*'Calculatie sheet'!$AM84+LOOKUP('Calculatie sheet'!$E$2,'Objectenoverzicht aantallen'!$A:$A,'Objectenoverzicht aantallen'!H:H)*'Calculatie sheet'!$AM84+LOOKUP('Calculatie sheet'!$E$2,'Objectenoverzicht aantallen'!$A:$A,'Objectenoverzicht aantallen'!I:I)*'Calculatie sheet'!$AM84+LOOKUP('Calculatie sheet'!$E$2,'Objectenoverzicht aantallen'!$A:$A,'Objectenoverzicht aantallen'!J:J)*'Calculatie sheet'!$AM84+LOOKUP('Calculatie sheet'!$E$2,'Objectenoverzicht aantallen'!$A:$A,'Objectenoverzicht aantallen'!K:K)*'Calculatie sheet'!$AM84)/1000</f>
        <v>0</v>
      </c>
      <c r="R3" s="571">
        <f>(LOOKUP('Calculatie sheet'!$AM$2,'Objectenoverzicht aantallen'!$A:$A,'Objectenoverzicht aantallen'!$C:$C)*'Calculatie sheet'!$AM84+LOOKUP('Calculatie sheet'!$E$2,'Objectenoverzicht aantallen'!$A:$A,'Objectenoverzicht aantallen'!E:E)*'Calculatie sheet'!$AM84+LOOKUP('Calculatie sheet'!$E$2,'Objectenoverzicht aantallen'!$A:$A,'Objectenoverzicht aantallen'!F:F)*'Calculatie sheet'!$AM84+LOOKUP('Calculatie sheet'!$E$2,'Objectenoverzicht aantallen'!$A:$A,'Objectenoverzicht aantallen'!G:G)*'Calculatie sheet'!$AM84+LOOKUP('Calculatie sheet'!$E$2,'Objectenoverzicht aantallen'!$A:$A,'Objectenoverzicht aantallen'!H:H)*'Calculatie sheet'!$AM84+LOOKUP('Calculatie sheet'!$E$2,'Objectenoverzicht aantallen'!$A:$A,'Objectenoverzicht aantallen'!I:I)*'Calculatie sheet'!$AM84+LOOKUP('Calculatie sheet'!$E$2,'Objectenoverzicht aantallen'!$A:$A,'Objectenoverzicht aantallen'!J:J)*'Calculatie sheet'!$AM84+LOOKUP('Calculatie sheet'!$E$2,'Objectenoverzicht aantallen'!$A:$A,'Objectenoverzicht aantallen'!K:K)*'Calculatie sheet'!$AM84+LOOKUP('Calculatie sheet'!$E$2,'Objectenoverzicht aantallen'!$A:$A,'Objectenoverzicht aantallen'!L:L)*'Calculatie sheet'!$AM84)/1000</f>
        <v>0</v>
      </c>
      <c r="S3" s="571">
        <f>(LOOKUP('Calculatie sheet'!$AM$2,'Objectenoverzicht aantallen'!$A:$A,'Objectenoverzicht aantallen'!$C:$C)*'Calculatie sheet'!$AM84+LOOKUP('Calculatie sheet'!$E$2,'Objectenoverzicht aantallen'!$A:$A,'Objectenoverzicht aantallen'!E:E)*'Calculatie sheet'!$AM84+LOOKUP('Calculatie sheet'!$E$2,'Objectenoverzicht aantallen'!$A:$A,'Objectenoverzicht aantallen'!F:F)*'Calculatie sheet'!$AM84+LOOKUP('Calculatie sheet'!$E$2,'Objectenoverzicht aantallen'!$A:$A,'Objectenoverzicht aantallen'!G:G)*'Calculatie sheet'!$AM84+LOOKUP('Calculatie sheet'!$E$2,'Objectenoverzicht aantallen'!$A:$A,'Objectenoverzicht aantallen'!H:H)*'Calculatie sheet'!$AM84+LOOKUP('Calculatie sheet'!$E$2,'Objectenoverzicht aantallen'!$A:$A,'Objectenoverzicht aantallen'!I:I)*'Calculatie sheet'!$AM84+LOOKUP('Calculatie sheet'!$E$2,'Objectenoverzicht aantallen'!$A:$A,'Objectenoverzicht aantallen'!J:J)*'Calculatie sheet'!$AM84+LOOKUP('Calculatie sheet'!$E$2,'Objectenoverzicht aantallen'!$A:$A,'Objectenoverzicht aantallen'!K:K)*'Calculatie sheet'!$AM84+LOOKUP('Calculatie sheet'!$E$2,'Objectenoverzicht aantallen'!$A:$A,'Objectenoverzicht aantallen'!L:L)*'Calculatie sheet'!$AM84+LOOKUP('Calculatie sheet'!$E$2,'Objectenoverzicht aantallen'!$A:$A,'Objectenoverzicht aantallen'!M:M)*'Calculatie sheet'!$AM84)/1000</f>
        <v>0</v>
      </c>
      <c r="T3" s="571">
        <f>(LOOKUP('Calculatie sheet'!$AM$2,'Objectenoverzicht aantallen'!$A:$A,'Objectenoverzicht aantallen'!$C:$C)*'Calculatie sheet'!$AM84+LOOKUP('Calculatie sheet'!$E$2,'Objectenoverzicht aantallen'!$A:$A,'Objectenoverzicht aantallen'!E:E)*'Calculatie sheet'!$AM84+LOOKUP('Calculatie sheet'!$E$2,'Objectenoverzicht aantallen'!$A:$A,'Objectenoverzicht aantallen'!F:F)*'Calculatie sheet'!$AM84+LOOKUP('Calculatie sheet'!$E$2,'Objectenoverzicht aantallen'!$A:$A,'Objectenoverzicht aantallen'!G:G)*'Calculatie sheet'!$AM84+LOOKUP('Calculatie sheet'!$E$2,'Objectenoverzicht aantallen'!$A:$A,'Objectenoverzicht aantallen'!H:H)*'Calculatie sheet'!$AM84+LOOKUP('Calculatie sheet'!$E$2,'Objectenoverzicht aantallen'!$A:$A,'Objectenoverzicht aantallen'!I:I)*'Calculatie sheet'!$AM84+LOOKUP('Calculatie sheet'!$E$2,'Objectenoverzicht aantallen'!$A:$A,'Objectenoverzicht aantallen'!J:J)*'Calculatie sheet'!$AM84+LOOKUP('Calculatie sheet'!$E$2,'Objectenoverzicht aantallen'!$A:$A,'Objectenoverzicht aantallen'!K:K)*'Calculatie sheet'!$AM84+LOOKUP('Calculatie sheet'!$E$2,'Objectenoverzicht aantallen'!$A:$A,'Objectenoverzicht aantallen'!L:L)*'Calculatie sheet'!$AM84+LOOKUP('Calculatie sheet'!$E$2,'Objectenoverzicht aantallen'!$A:$A,'Objectenoverzicht aantallen'!M:M)*'Calculatie sheet'!$AM84+LOOKUP('Calculatie sheet'!$E$2,'Objectenoverzicht aantallen'!$A:$A,'Objectenoverzicht aantallen'!N:N)*'Calculatie sheet'!$AM84)/1000</f>
        <v>0</v>
      </c>
      <c r="U3" s="571">
        <f>(LOOKUP('Calculatie sheet'!$AM$2,'Objectenoverzicht aantallen'!$A:$A,'Objectenoverzicht aantallen'!$C:$C)*'Calculatie sheet'!$AM84+LOOKUP('Calculatie sheet'!$E$2,'Objectenoverzicht aantallen'!$A:$A,'Objectenoverzicht aantallen'!E:E)*'Calculatie sheet'!$AM84+LOOKUP('Calculatie sheet'!$E$2,'Objectenoverzicht aantallen'!$A:$A,'Objectenoverzicht aantallen'!F:F)*'Calculatie sheet'!$AM84+LOOKUP('Calculatie sheet'!$E$2,'Objectenoverzicht aantallen'!$A:$A,'Objectenoverzicht aantallen'!G:G)*'Calculatie sheet'!$AM84+LOOKUP('Calculatie sheet'!$E$2,'Objectenoverzicht aantallen'!$A:$A,'Objectenoverzicht aantallen'!H:H)*'Calculatie sheet'!$AM84+LOOKUP('Calculatie sheet'!$E$2,'Objectenoverzicht aantallen'!$A:$A,'Objectenoverzicht aantallen'!I:I)*'Calculatie sheet'!$AM84+LOOKUP('Calculatie sheet'!$E$2,'Objectenoverzicht aantallen'!$A:$A,'Objectenoverzicht aantallen'!J:J)*'Calculatie sheet'!$AM84+LOOKUP('Calculatie sheet'!$E$2,'Objectenoverzicht aantallen'!$A:$A,'Objectenoverzicht aantallen'!K:K)*'Calculatie sheet'!$AM84+LOOKUP('Calculatie sheet'!$E$2,'Objectenoverzicht aantallen'!$A:$A,'Objectenoverzicht aantallen'!L:L)*'Calculatie sheet'!$AM84+LOOKUP('Calculatie sheet'!$E$2,'Objectenoverzicht aantallen'!$A:$A,'Objectenoverzicht aantallen'!M:M)*'Calculatie sheet'!$AM84+LOOKUP('Calculatie sheet'!$E$2,'Objectenoverzicht aantallen'!$A:$A,'Objectenoverzicht aantallen'!N:N)*'Calculatie sheet'!$AM84+LOOKUP('Calculatie sheet'!$E$2,'Objectenoverzicht aantallen'!$A:$A,'Objectenoverzicht aantallen'!O:O)*'Calculatie sheet'!$AM84)/1000</f>
        <v>0</v>
      </c>
      <c r="V3" s="31"/>
      <c r="W3" s="759" t="s">
        <v>966</v>
      </c>
      <c r="X3" s="571">
        <f>(LOOKUP('Calculatie sheet'!$AM$2,'Objectenoverzicht aantallen'!$A:$A,'Objectenoverzicht aantallen'!$P:$P)*'Calculatie sheet'!$AM$84)/'Calculatie sheet'!$AM$64/1000</f>
        <v>0</v>
      </c>
      <c r="Y3" s="571">
        <f>(LOOKUP('Calculatie sheet'!$AM$2,'Objectenoverzicht aantallen'!$A:$A,'Objectenoverzicht aantallen'!$P:$P)*'Calculatie sheet'!$AM$84)/'Calculatie sheet'!$AM$64/1000</f>
        <v>0</v>
      </c>
      <c r="Z3" s="571">
        <f>(LOOKUP('Calculatie sheet'!$AM$2,'Objectenoverzicht aantallen'!$A:$A,'Objectenoverzicht aantallen'!$P:$P)*'Calculatie sheet'!$AM$84)/'Calculatie sheet'!$AM$64/1000</f>
        <v>0</v>
      </c>
      <c r="AA3" s="571">
        <f>(LOOKUP('Calculatie sheet'!$AM$2,'Objectenoverzicht aantallen'!$A:$A,'Objectenoverzicht aantallen'!$P:$P)*'Calculatie sheet'!$AM$84)/'Calculatie sheet'!$AM$64/1000</f>
        <v>0</v>
      </c>
      <c r="AB3" s="571">
        <f>(LOOKUP('Calculatie sheet'!$AM$2,'Objectenoverzicht aantallen'!$A:$A,'Objectenoverzicht aantallen'!$P:$P)*'Calculatie sheet'!$AM$84)/'Calculatie sheet'!$AM$64/1000</f>
        <v>0</v>
      </c>
      <c r="AC3" s="571">
        <f>(LOOKUP('Calculatie sheet'!$AM$2,'Objectenoverzicht aantallen'!$A:$A,'Objectenoverzicht aantallen'!$P:$P)*'Calculatie sheet'!$AM$84)/'Calculatie sheet'!$AM$64/1000</f>
        <v>0</v>
      </c>
      <c r="AD3" s="571">
        <f>(LOOKUP('Calculatie sheet'!$AM$2,'Objectenoverzicht aantallen'!$A:$A,'Objectenoverzicht aantallen'!$P:$P)*'Calculatie sheet'!$AM$84)/'Calculatie sheet'!$AM$64/1000</f>
        <v>0</v>
      </c>
      <c r="AE3" s="571">
        <f>(LOOKUP('Calculatie sheet'!$AM$2,'Objectenoverzicht aantallen'!$A:$A,'Objectenoverzicht aantallen'!$P:$P)*'Calculatie sheet'!$AM$84)/'Calculatie sheet'!$AM$64/1000</f>
        <v>0</v>
      </c>
      <c r="AF3" s="571">
        <f>(LOOKUP('Calculatie sheet'!$AM$2,'Objectenoverzicht aantallen'!$A:$A,'Objectenoverzicht aantallen'!$P:$P)*'Calculatie sheet'!$AM$84)/'Calculatie sheet'!$AM$64/1000</f>
        <v>0</v>
      </c>
      <c r="AG3" s="571">
        <f>(LOOKUP('Calculatie sheet'!$AM$2,'Objectenoverzicht aantallen'!$A:$A,'Objectenoverzicht aantallen'!$P:$P)*'Calculatie sheet'!$AM$84)/'Calculatie sheet'!$AM$64/1000</f>
        <v>0</v>
      </c>
      <c r="AH3" s="571">
        <f>(LOOKUP('Calculatie sheet'!$AM$2,'Objectenoverzicht aantallen'!$A:$A,'Objectenoverzicht aantallen'!$P:$P)*'Calculatie sheet'!$AM$84)/'Calculatie sheet'!$AM$64/1000</f>
        <v>0</v>
      </c>
    </row>
    <row r="4" spans="1:34" x14ac:dyDescent="0.2">
      <c r="B4" s="760" t="s">
        <v>5</v>
      </c>
      <c r="C4" s="45">
        <f>'Calculatie sheet'!AM85</f>
        <v>78.467999999999989</v>
      </c>
      <c r="E4" s="760" t="s">
        <v>5</v>
      </c>
      <c r="H4" s="572">
        <f>C4*'Calculatie sheet'!$AM$7</f>
        <v>0</v>
      </c>
      <c r="J4" s="760" t="s">
        <v>5</v>
      </c>
      <c r="K4" s="571">
        <f>(LOOKUP('Calculatie sheet'!$AM$2,'Objectenoverzicht aantallen'!$A:$A,'Objectenoverzicht aantallen'!$C:$C)*'Calculatie sheet'!$AM85+LOOKUP('Calculatie sheet'!$AM$2,'Objectenoverzicht aantallen'!$A:$A,'Objectenoverzicht aantallen'!E:E)*'Calculatie sheet'!$AM85)/1000</f>
        <v>0</v>
      </c>
      <c r="L4" s="571">
        <f>(LOOKUP('Calculatie sheet'!$AM$2,'Objectenoverzicht aantallen'!$A:$A,'Objectenoverzicht aantallen'!$C:$C)*'Calculatie sheet'!$AM85+LOOKUP('Calculatie sheet'!$E$2,'Objectenoverzicht aantallen'!$A:$A,'Objectenoverzicht aantallen'!E:E)*'Calculatie sheet'!$AM85+LOOKUP('Calculatie sheet'!$E$2,'Objectenoverzicht aantallen'!$A:$A,'Objectenoverzicht aantallen'!F:F)*'Calculatie sheet'!$AM85)/1000</f>
        <v>0</v>
      </c>
      <c r="M4" s="571">
        <f>(LOOKUP('Calculatie sheet'!$AM$2,'Objectenoverzicht aantallen'!$A:$A,'Objectenoverzicht aantallen'!$C:$C)*'Calculatie sheet'!$AM85+LOOKUP('Calculatie sheet'!$E$2,'Objectenoverzicht aantallen'!$A:$A,'Objectenoverzicht aantallen'!E:E)*'Calculatie sheet'!$AM85+LOOKUP('Calculatie sheet'!$E$2,'Objectenoverzicht aantallen'!$A:$A,'Objectenoverzicht aantallen'!F:F)*'Calculatie sheet'!$AM85+LOOKUP('Calculatie sheet'!$E$2,'Objectenoverzicht aantallen'!$A:$A,'Objectenoverzicht aantallen'!G:G)*'Calculatie sheet'!$AM85)/1000</f>
        <v>0</v>
      </c>
      <c r="N4" s="571">
        <f>(LOOKUP('Calculatie sheet'!$AM$2,'Objectenoverzicht aantallen'!$A:$A,'Objectenoverzicht aantallen'!$C:$C)*'Calculatie sheet'!$AM85+LOOKUP('Calculatie sheet'!$E$2,'Objectenoverzicht aantallen'!$A:$A,'Objectenoverzicht aantallen'!E:E)*'Calculatie sheet'!$AM85+LOOKUP('Calculatie sheet'!$E$2,'Objectenoverzicht aantallen'!$A:$A,'Objectenoverzicht aantallen'!F:F)*'Calculatie sheet'!$AM85+LOOKUP('Calculatie sheet'!$E$2,'Objectenoverzicht aantallen'!$A:$A,'Objectenoverzicht aantallen'!G:G)*'Calculatie sheet'!$AM85+LOOKUP('Calculatie sheet'!$E$2,'Objectenoverzicht aantallen'!$A:$A,'Objectenoverzicht aantallen'!H:H)*'Calculatie sheet'!$AM85)/1000</f>
        <v>0</v>
      </c>
      <c r="O4" s="571">
        <f>(LOOKUP('Calculatie sheet'!$AM$2,'Objectenoverzicht aantallen'!$A:$A,'Objectenoverzicht aantallen'!$C:$C)*'Calculatie sheet'!$AM85+LOOKUP('Calculatie sheet'!$E$2,'Objectenoverzicht aantallen'!$A:$A,'Objectenoverzicht aantallen'!E:E)*'Calculatie sheet'!$AM85+LOOKUP('Calculatie sheet'!$E$2,'Objectenoverzicht aantallen'!$A:$A,'Objectenoverzicht aantallen'!F:F)*'Calculatie sheet'!$AM85+LOOKUP('Calculatie sheet'!$E$2,'Objectenoverzicht aantallen'!$A:$A,'Objectenoverzicht aantallen'!G:G)*'Calculatie sheet'!$AM85+LOOKUP('Calculatie sheet'!$E$2,'Objectenoverzicht aantallen'!$A:$A,'Objectenoverzicht aantallen'!H:H)*'Calculatie sheet'!$AM85+LOOKUP('Calculatie sheet'!$E$2,'Objectenoverzicht aantallen'!$A:$A,'Objectenoverzicht aantallen'!I:I)*'Calculatie sheet'!$AM85)/1000</f>
        <v>0</v>
      </c>
      <c r="P4" s="571">
        <f>(LOOKUP('Calculatie sheet'!$AM$2,'Objectenoverzicht aantallen'!$A:$A,'Objectenoverzicht aantallen'!$C:$C)*'Calculatie sheet'!$AM85+LOOKUP('Calculatie sheet'!$E$2,'Objectenoverzicht aantallen'!$A:$A,'Objectenoverzicht aantallen'!E:E)*'Calculatie sheet'!$AM85+LOOKUP('Calculatie sheet'!$E$2,'Objectenoverzicht aantallen'!$A:$A,'Objectenoverzicht aantallen'!F:F)*'Calculatie sheet'!$AM85+LOOKUP('Calculatie sheet'!$E$2,'Objectenoverzicht aantallen'!$A:$A,'Objectenoverzicht aantallen'!G:G)*'Calculatie sheet'!$AM85+LOOKUP('Calculatie sheet'!$E$2,'Objectenoverzicht aantallen'!$A:$A,'Objectenoverzicht aantallen'!H:H)*'Calculatie sheet'!$AM85+LOOKUP('Calculatie sheet'!$E$2,'Objectenoverzicht aantallen'!$A:$A,'Objectenoverzicht aantallen'!I:I)*'Calculatie sheet'!$AM85+LOOKUP('Calculatie sheet'!$E$2,'Objectenoverzicht aantallen'!$A:$A,'Objectenoverzicht aantallen'!J:J)*'Calculatie sheet'!$AM85)/1000</f>
        <v>0</v>
      </c>
      <c r="Q4" s="571">
        <f>(LOOKUP('Calculatie sheet'!$AM$2,'Objectenoverzicht aantallen'!$A:$A,'Objectenoverzicht aantallen'!$C:$C)*'Calculatie sheet'!$AM85+LOOKUP('Calculatie sheet'!$E$2,'Objectenoverzicht aantallen'!$A:$A,'Objectenoverzicht aantallen'!E:E)*'Calculatie sheet'!$AM85+LOOKUP('Calculatie sheet'!$E$2,'Objectenoverzicht aantallen'!$A:$A,'Objectenoverzicht aantallen'!F:F)*'Calculatie sheet'!$AM85+LOOKUP('Calculatie sheet'!$E$2,'Objectenoverzicht aantallen'!$A:$A,'Objectenoverzicht aantallen'!G:G)*'Calculatie sheet'!$AM85+LOOKUP('Calculatie sheet'!$E$2,'Objectenoverzicht aantallen'!$A:$A,'Objectenoverzicht aantallen'!H:H)*'Calculatie sheet'!$AM85+LOOKUP('Calculatie sheet'!$E$2,'Objectenoverzicht aantallen'!$A:$A,'Objectenoverzicht aantallen'!I:I)*'Calculatie sheet'!$AM85+LOOKUP('Calculatie sheet'!$E$2,'Objectenoverzicht aantallen'!$A:$A,'Objectenoverzicht aantallen'!J:J)*'Calculatie sheet'!$AM85+LOOKUP('Calculatie sheet'!$E$2,'Objectenoverzicht aantallen'!$A:$A,'Objectenoverzicht aantallen'!K:K)*'Calculatie sheet'!$AM85)/1000</f>
        <v>0</v>
      </c>
      <c r="R4" s="571">
        <f>(LOOKUP('Calculatie sheet'!$AM$2,'Objectenoverzicht aantallen'!$A:$A,'Objectenoverzicht aantallen'!$C:$C)*'Calculatie sheet'!$AM85+LOOKUP('Calculatie sheet'!$E$2,'Objectenoverzicht aantallen'!$A:$A,'Objectenoverzicht aantallen'!E:E)*'Calculatie sheet'!$AM85+LOOKUP('Calculatie sheet'!$E$2,'Objectenoverzicht aantallen'!$A:$A,'Objectenoverzicht aantallen'!F:F)*'Calculatie sheet'!$AM85+LOOKUP('Calculatie sheet'!$E$2,'Objectenoverzicht aantallen'!$A:$A,'Objectenoverzicht aantallen'!G:G)*'Calculatie sheet'!$AM85+LOOKUP('Calculatie sheet'!$E$2,'Objectenoverzicht aantallen'!$A:$A,'Objectenoverzicht aantallen'!H:H)*'Calculatie sheet'!$AM85+LOOKUP('Calculatie sheet'!$E$2,'Objectenoverzicht aantallen'!$A:$A,'Objectenoverzicht aantallen'!I:I)*'Calculatie sheet'!$AM85+LOOKUP('Calculatie sheet'!$E$2,'Objectenoverzicht aantallen'!$A:$A,'Objectenoverzicht aantallen'!J:J)*'Calculatie sheet'!$AM85+LOOKUP('Calculatie sheet'!$E$2,'Objectenoverzicht aantallen'!$A:$A,'Objectenoverzicht aantallen'!K:K)*'Calculatie sheet'!$AM85+LOOKUP('Calculatie sheet'!$E$2,'Objectenoverzicht aantallen'!$A:$A,'Objectenoverzicht aantallen'!L:L)*'Calculatie sheet'!$AM85)/1000</f>
        <v>0</v>
      </c>
      <c r="S4" s="571">
        <f>(LOOKUP('Calculatie sheet'!$AM$2,'Objectenoverzicht aantallen'!$A:$A,'Objectenoverzicht aantallen'!$C:$C)*'Calculatie sheet'!$AM85+LOOKUP('Calculatie sheet'!$E$2,'Objectenoverzicht aantallen'!$A:$A,'Objectenoverzicht aantallen'!E:E)*'Calculatie sheet'!$AM85+LOOKUP('Calculatie sheet'!$E$2,'Objectenoverzicht aantallen'!$A:$A,'Objectenoverzicht aantallen'!F:F)*'Calculatie sheet'!$AM85+LOOKUP('Calculatie sheet'!$E$2,'Objectenoverzicht aantallen'!$A:$A,'Objectenoverzicht aantallen'!G:G)*'Calculatie sheet'!$AM85+LOOKUP('Calculatie sheet'!$E$2,'Objectenoverzicht aantallen'!$A:$A,'Objectenoverzicht aantallen'!H:H)*'Calculatie sheet'!$AM85+LOOKUP('Calculatie sheet'!$E$2,'Objectenoverzicht aantallen'!$A:$A,'Objectenoverzicht aantallen'!I:I)*'Calculatie sheet'!$AM85+LOOKUP('Calculatie sheet'!$E$2,'Objectenoverzicht aantallen'!$A:$A,'Objectenoverzicht aantallen'!J:J)*'Calculatie sheet'!$AM85+LOOKUP('Calculatie sheet'!$E$2,'Objectenoverzicht aantallen'!$A:$A,'Objectenoverzicht aantallen'!K:K)*'Calculatie sheet'!$AM85+LOOKUP('Calculatie sheet'!$E$2,'Objectenoverzicht aantallen'!$A:$A,'Objectenoverzicht aantallen'!L:L)*'Calculatie sheet'!$AM85+LOOKUP('Calculatie sheet'!$E$2,'Objectenoverzicht aantallen'!$A:$A,'Objectenoverzicht aantallen'!M:M)*'Calculatie sheet'!$AM85)/1000</f>
        <v>0</v>
      </c>
      <c r="T4" s="571">
        <f>(LOOKUP('Calculatie sheet'!$AM$2,'Objectenoverzicht aantallen'!$A:$A,'Objectenoverzicht aantallen'!$C:$C)*'Calculatie sheet'!$AM85+LOOKUP('Calculatie sheet'!$E$2,'Objectenoverzicht aantallen'!$A:$A,'Objectenoverzicht aantallen'!E:E)*'Calculatie sheet'!$AM85+LOOKUP('Calculatie sheet'!$E$2,'Objectenoverzicht aantallen'!$A:$A,'Objectenoverzicht aantallen'!F:F)*'Calculatie sheet'!$AM85+LOOKUP('Calculatie sheet'!$E$2,'Objectenoverzicht aantallen'!$A:$A,'Objectenoverzicht aantallen'!G:G)*'Calculatie sheet'!$AM85+LOOKUP('Calculatie sheet'!$E$2,'Objectenoverzicht aantallen'!$A:$A,'Objectenoverzicht aantallen'!H:H)*'Calculatie sheet'!$AM85+LOOKUP('Calculatie sheet'!$E$2,'Objectenoverzicht aantallen'!$A:$A,'Objectenoverzicht aantallen'!I:I)*'Calculatie sheet'!$AM85+LOOKUP('Calculatie sheet'!$E$2,'Objectenoverzicht aantallen'!$A:$A,'Objectenoverzicht aantallen'!J:J)*'Calculatie sheet'!$AM85+LOOKUP('Calculatie sheet'!$E$2,'Objectenoverzicht aantallen'!$A:$A,'Objectenoverzicht aantallen'!K:K)*'Calculatie sheet'!$AM85+LOOKUP('Calculatie sheet'!$E$2,'Objectenoverzicht aantallen'!$A:$A,'Objectenoverzicht aantallen'!L:L)*'Calculatie sheet'!$AM85+LOOKUP('Calculatie sheet'!$E$2,'Objectenoverzicht aantallen'!$A:$A,'Objectenoverzicht aantallen'!M:M)*'Calculatie sheet'!$AM85+LOOKUP('Calculatie sheet'!$E$2,'Objectenoverzicht aantallen'!$A:$A,'Objectenoverzicht aantallen'!N:N)*'Calculatie sheet'!$AM85)/1000</f>
        <v>0</v>
      </c>
      <c r="U4" s="571">
        <f>(LOOKUP('Calculatie sheet'!$AM$2,'Objectenoverzicht aantallen'!$A:$A,'Objectenoverzicht aantallen'!$C:$C)*'Calculatie sheet'!$AM85+LOOKUP('Calculatie sheet'!$E$2,'Objectenoverzicht aantallen'!$A:$A,'Objectenoverzicht aantallen'!E:E)*'Calculatie sheet'!$AM85+LOOKUP('Calculatie sheet'!$E$2,'Objectenoverzicht aantallen'!$A:$A,'Objectenoverzicht aantallen'!F:F)*'Calculatie sheet'!$AM85+LOOKUP('Calculatie sheet'!$E$2,'Objectenoverzicht aantallen'!$A:$A,'Objectenoverzicht aantallen'!G:G)*'Calculatie sheet'!$AM85+LOOKUP('Calculatie sheet'!$E$2,'Objectenoverzicht aantallen'!$A:$A,'Objectenoverzicht aantallen'!H:H)*'Calculatie sheet'!$AM85+LOOKUP('Calculatie sheet'!$E$2,'Objectenoverzicht aantallen'!$A:$A,'Objectenoverzicht aantallen'!I:I)*'Calculatie sheet'!$AM85+LOOKUP('Calculatie sheet'!$E$2,'Objectenoverzicht aantallen'!$A:$A,'Objectenoverzicht aantallen'!J:J)*'Calculatie sheet'!$AM85+LOOKUP('Calculatie sheet'!$E$2,'Objectenoverzicht aantallen'!$A:$A,'Objectenoverzicht aantallen'!K:K)*'Calculatie sheet'!$AM85+LOOKUP('Calculatie sheet'!$E$2,'Objectenoverzicht aantallen'!$A:$A,'Objectenoverzicht aantallen'!L:L)*'Calculatie sheet'!$AM85+LOOKUP('Calculatie sheet'!$E$2,'Objectenoverzicht aantallen'!$A:$A,'Objectenoverzicht aantallen'!M:M)*'Calculatie sheet'!$AM85+LOOKUP('Calculatie sheet'!$E$2,'Objectenoverzicht aantallen'!$A:$A,'Objectenoverzicht aantallen'!N:N)*'Calculatie sheet'!$AM85+LOOKUP('Calculatie sheet'!$E$2,'Objectenoverzicht aantallen'!$A:$A,'Objectenoverzicht aantallen'!O:O)*'Calculatie sheet'!$AM85)/1000</f>
        <v>0</v>
      </c>
      <c r="W4" s="760" t="s">
        <v>5</v>
      </c>
      <c r="X4" s="571">
        <f>(LOOKUP('Calculatie sheet'!$AM$2,'Objectenoverzicht aantallen'!$A:$A,'Objectenoverzicht aantallen'!Q:Q)*'Calculatie sheet'!$AM$85)/1000</f>
        <v>0</v>
      </c>
      <c r="Y4" s="571">
        <f>(LOOKUP('Calculatie sheet'!$AM$2,'Objectenoverzicht aantallen'!$A:$A,'Objectenoverzicht aantallen'!R:R)*'Calculatie sheet'!$AM$85)/1000</f>
        <v>0</v>
      </c>
      <c r="Z4" s="571">
        <f>(LOOKUP('Calculatie sheet'!$AM$2,'Objectenoverzicht aantallen'!$A:$A,'Objectenoverzicht aantallen'!S:S)*'Calculatie sheet'!$AM$85)/1000</f>
        <v>0</v>
      </c>
      <c r="AA4" s="571">
        <f>(LOOKUP('Calculatie sheet'!$AM$2,'Objectenoverzicht aantallen'!$A:$A,'Objectenoverzicht aantallen'!T:T)*'Calculatie sheet'!$AM$85)/1000</f>
        <v>0</v>
      </c>
      <c r="AB4" s="571">
        <f>(LOOKUP('Calculatie sheet'!$AM$2,'Objectenoverzicht aantallen'!$A:$A,'Objectenoverzicht aantallen'!U:U)*'Calculatie sheet'!$AM$85)/1000</f>
        <v>0</v>
      </c>
      <c r="AC4" s="571">
        <f>(LOOKUP('Calculatie sheet'!$AM$2,'Objectenoverzicht aantallen'!$A:$A,'Objectenoverzicht aantallen'!V:V)*'Calculatie sheet'!$AM$85)/1000</f>
        <v>0</v>
      </c>
      <c r="AD4" s="571">
        <f>(LOOKUP('Calculatie sheet'!$AM$2,'Objectenoverzicht aantallen'!$A:$A,'Objectenoverzicht aantallen'!W:W)*'Calculatie sheet'!$AM$85)/1000</f>
        <v>0</v>
      </c>
      <c r="AE4" s="571">
        <f>(LOOKUP('Calculatie sheet'!$AM$2,'Objectenoverzicht aantallen'!$A:$A,'Objectenoverzicht aantallen'!X:X)*'Calculatie sheet'!$AM$85)/1000</f>
        <v>0</v>
      </c>
      <c r="AF4" s="571">
        <f>(LOOKUP('Calculatie sheet'!$AM$2,'Objectenoverzicht aantallen'!$A:$A,'Objectenoverzicht aantallen'!AA:AA)*'Calculatie sheet'!$AM$85)/1000</f>
        <v>0</v>
      </c>
      <c r="AG4" s="571">
        <f>(LOOKUP('Calculatie sheet'!$AM$2,'Objectenoverzicht aantallen'!$A:$A,'Objectenoverzicht aantallen'!Z:Z)*'Calculatie sheet'!$AM$85)/1000</f>
        <v>0</v>
      </c>
      <c r="AH4" s="571">
        <f>(LOOKUP('Calculatie sheet'!$AM$2,'Objectenoverzicht aantallen'!$A:$A,'Objectenoverzicht aantallen'!AA:AA)*'Calculatie sheet'!$AM$85)/1000</f>
        <v>0</v>
      </c>
    </row>
    <row r="5" spans="1:34" x14ac:dyDescent="0.2">
      <c r="B5" s="577" t="s">
        <v>673</v>
      </c>
      <c r="C5" s="45">
        <f>'Calculatie sheet'!AM86</f>
        <v>-41.532000000000004</v>
      </c>
      <c r="E5" s="577" t="s">
        <v>673</v>
      </c>
      <c r="H5" s="572">
        <f>C5*'Calculatie sheet'!$AM$7</f>
        <v>0</v>
      </c>
      <c r="J5" s="577" t="s">
        <v>673</v>
      </c>
      <c r="K5" s="571">
        <f>(LOOKUP('Calculatie sheet'!$AM$2,'Objectenoverzicht aantallen'!$A:$A,'Objectenoverzicht aantallen'!$C:$C)*'Calculatie sheet'!$AM86+LOOKUP('Calculatie sheet'!$AM$2,'Objectenoverzicht aantallen'!$A:$A,'Objectenoverzicht aantallen'!E:E)*'Calculatie sheet'!$AM86)/1000</f>
        <v>0</v>
      </c>
      <c r="L5" s="571">
        <f>(LOOKUP('Calculatie sheet'!$AM$2,'Objectenoverzicht aantallen'!$A:$A,'Objectenoverzicht aantallen'!$C:$C)*'Calculatie sheet'!$AM86+LOOKUP('Calculatie sheet'!$E$2,'Objectenoverzicht aantallen'!$A:$A,'Objectenoverzicht aantallen'!E:E)*'Calculatie sheet'!$AM86+LOOKUP('Calculatie sheet'!$E$2,'Objectenoverzicht aantallen'!$A:$A,'Objectenoverzicht aantallen'!F:F)*'Calculatie sheet'!$AM86)/1000</f>
        <v>0</v>
      </c>
      <c r="M5" s="571">
        <f>(LOOKUP('Calculatie sheet'!$AM$2,'Objectenoverzicht aantallen'!$A:$A,'Objectenoverzicht aantallen'!$C:$C)*'Calculatie sheet'!$AM86+LOOKUP('Calculatie sheet'!$E$2,'Objectenoverzicht aantallen'!$A:$A,'Objectenoverzicht aantallen'!E:E)*'Calculatie sheet'!$AM86+LOOKUP('Calculatie sheet'!$E$2,'Objectenoverzicht aantallen'!$A:$A,'Objectenoverzicht aantallen'!F:F)*'Calculatie sheet'!$AM86+LOOKUP('Calculatie sheet'!$E$2,'Objectenoverzicht aantallen'!$A:$A,'Objectenoverzicht aantallen'!G:G)*'Calculatie sheet'!$AM86)/1000</f>
        <v>0</v>
      </c>
      <c r="N5" s="571">
        <f>(LOOKUP('Calculatie sheet'!$AM$2,'Objectenoverzicht aantallen'!$A:$A,'Objectenoverzicht aantallen'!$C:$C)*'Calculatie sheet'!$AM86+LOOKUP('Calculatie sheet'!$E$2,'Objectenoverzicht aantallen'!$A:$A,'Objectenoverzicht aantallen'!E:E)*'Calculatie sheet'!$AM86+LOOKUP('Calculatie sheet'!$E$2,'Objectenoverzicht aantallen'!$A:$A,'Objectenoverzicht aantallen'!F:F)*'Calculatie sheet'!$AM86+LOOKUP('Calculatie sheet'!$E$2,'Objectenoverzicht aantallen'!$A:$A,'Objectenoverzicht aantallen'!G:G)*'Calculatie sheet'!$AM86+LOOKUP('Calculatie sheet'!$E$2,'Objectenoverzicht aantallen'!$A:$A,'Objectenoverzicht aantallen'!H:H)*'Calculatie sheet'!$AM86)/1000</f>
        <v>0</v>
      </c>
      <c r="O5" s="571">
        <f>(LOOKUP('Calculatie sheet'!$AM$2,'Objectenoverzicht aantallen'!$A:$A,'Objectenoverzicht aantallen'!$C:$C)*'Calculatie sheet'!$AM86+LOOKUP('Calculatie sheet'!$E$2,'Objectenoverzicht aantallen'!$A:$A,'Objectenoverzicht aantallen'!E:E)*'Calculatie sheet'!$AM86+LOOKUP('Calculatie sheet'!$E$2,'Objectenoverzicht aantallen'!$A:$A,'Objectenoverzicht aantallen'!F:F)*'Calculatie sheet'!$AM86+LOOKUP('Calculatie sheet'!$E$2,'Objectenoverzicht aantallen'!$A:$A,'Objectenoverzicht aantallen'!G:G)*'Calculatie sheet'!$AM86+LOOKUP('Calculatie sheet'!$E$2,'Objectenoverzicht aantallen'!$A:$A,'Objectenoverzicht aantallen'!H:H)*'Calculatie sheet'!$AM86+LOOKUP('Calculatie sheet'!$E$2,'Objectenoverzicht aantallen'!$A:$A,'Objectenoverzicht aantallen'!I:I)*'Calculatie sheet'!$AM86)/1000</f>
        <v>0</v>
      </c>
      <c r="P5" s="571">
        <f>(LOOKUP('Calculatie sheet'!$AM$2,'Objectenoverzicht aantallen'!$A:$A,'Objectenoverzicht aantallen'!$C:$C)*'Calculatie sheet'!$AM86+LOOKUP('Calculatie sheet'!$E$2,'Objectenoverzicht aantallen'!$A:$A,'Objectenoverzicht aantallen'!E:E)*'Calculatie sheet'!$AM86+LOOKUP('Calculatie sheet'!$E$2,'Objectenoverzicht aantallen'!$A:$A,'Objectenoverzicht aantallen'!F:F)*'Calculatie sheet'!$AM86+LOOKUP('Calculatie sheet'!$E$2,'Objectenoverzicht aantallen'!$A:$A,'Objectenoverzicht aantallen'!G:G)*'Calculatie sheet'!$AM86+LOOKUP('Calculatie sheet'!$E$2,'Objectenoverzicht aantallen'!$A:$A,'Objectenoverzicht aantallen'!H:H)*'Calculatie sheet'!$AM86+LOOKUP('Calculatie sheet'!$E$2,'Objectenoverzicht aantallen'!$A:$A,'Objectenoverzicht aantallen'!I:I)*'Calculatie sheet'!$AM86+LOOKUP('Calculatie sheet'!$E$2,'Objectenoverzicht aantallen'!$A:$A,'Objectenoverzicht aantallen'!J:J)*'Calculatie sheet'!$AM86)/1000</f>
        <v>0</v>
      </c>
      <c r="Q5" s="571">
        <f>(LOOKUP('Calculatie sheet'!$AM$2,'Objectenoverzicht aantallen'!$A:$A,'Objectenoverzicht aantallen'!$C:$C)*'Calculatie sheet'!$AM86+LOOKUP('Calculatie sheet'!$E$2,'Objectenoverzicht aantallen'!$A:$A,'Objectenoverzicht aantallen'!E:E)*'Calculatie sheet'!$AM86+LOOKUP('Calculatie sheet'!$E$2,'Objectenoverzicht aantallen'!$A:$A,'Objectenoverzicht aantallen'!F:F)*'Calculatie sheet'!$AM86+LOOKUP('Calculatie sheet'!$E$2,'Objectenoverzicht aantallen'!$A:$A,'Objectenoverzicht aantallen'!G:G)*'Calculatie sheet'!$AM86+LOOKUP('Calculatie sheet'!$E$2,'Objectenoverzicht aantallen'!$A:$A,'Objectenoverzicht aantallen'!H:H)*'Calculatie sheet'!$AM86+LOOKUP('Calculatie sheet'!$E$2,'Objectenoverzicht aantallen'!$A:$A,'Objectenoverzicht aantallen'!I:I)*'Calculatie sheet'!$AM86+LOOKUP('Calculatie sheet'!$E$2,'Objectenoverzicht aantallen'!$A:$A,'Objectenoverzicht aantallen'!J:J)*'Calculatie sheet'!$AM86+LOOKUP('Calculatie sheet'!$E$2,'Objectenoverzicht aantallen'!$A:$A,'Objectenoverzicht aantallen'!K:K)*'Calculatie sheet'!$AM86)/1000</f>
        <v>0</v>
      </c>
      <c r="R5" s="571">
        <f>(LOOKUP('Calculatie sheet'!$AM$2,'Objectenoverzicht aantallen'!$A:$A,'Objectenoverzicht aantallen'!$C:$C)*'Calculatie sheet'!$AM86+LOOKUP('Calculatie sheet'!$E$2,'Objectenoverzicht aantallen'!$A:$A,'Objectenoverzicht aantallen'!E:E)*'Calculatie sheet'!$AM86+LOOKUP('Calculatie sheet'!$E$2,'Objectenoverzicht aantallen'!$A:$A,'Objectenoverzicht aantallen'!F:F)*'Calculatie sheet'!$AM86+LOOKUP('Calculatie sheet'!$E$2,'Objectenoverzicht aantallen'!$A:$A,'Objectenoverzicht aantallen'!G:G)*'Calculatie sheet'!$AM86+LOOKUP('Calculatie sheet'!$E$2,'Objectenoverzicht aantallen'!$A:$A,'Objectenoverzicht aantallen'!H:H)*'Calculatie sheet'!$AM86+LOOKUP('Calculatie sheet'!$E$2,'Objectenoverzicht aantallen'!$A:$A,'Objectenoverzicht aantallen'!I:I)*'Calculatie sheet'!$AM86+LOOKUP('Calculatie sheet'!$E$2,'Objectenoverzicht aantallen'!$A:$A,'Objectenoverzicht aantallen'!J:J)*'Calculatie sheet'!$AM86+LOOKUP('Calculatie sheet'!$E$2,'Objectenoverzicht aantallen'!$A:$A,'Objectenoverzicht aantallen'!K:K)*'Calculatie sheet'!$AM86+LOOKUP('Calculatie sheet'!$E$2,'Objectenoverzicht aantallen'!$A:$A,'Objectenoverzicht aantallen'!L:L)*'Calculatie sheet'!$AM86)/1000</f>
        <v>0</v>
      </c>
      <c r="S5" s="571">
        <f>(LOOKUP('Calculatie sheet'!$AM$2,'Objectenoverzicht aantallen'!$A:$A,'Objectenoverzicht aantallen'!$C:$C)*'Calculatie sheet'!$AM86+LOOKUP('Calculatie sheet'!$E$2,'Objectenoverzicht aantallen'!$A:$A,'Objectenoverzicht aantallen'!E:E)*'Calculatie sheet'!$AM86+LOOKUP('Calculatie sheet'!$E$2,'Objectenoverzicht aantallen'!$A:$A,'Objectenoverzicht aantallen'!F:F)*'Calculatie sheet'!$AM86+LOOKUP('Calculatie sheet'!$E$2,'Objectenoverzicht aantallen'!$A:$A,'Objectenoverzicht aantallen'!G:G)*'Calculatie sheet'!$AM86+LOOKUP('Calculatie sheet'!$E$2,'Objectenoverzicht aantallen'!$A:$A,'Objectenoverzicht aantallen'!H:H)*'Calculatie sheet'!$AM86+LOOKUP('Calculatie sheet'!$E$2,'Objectenoverzicht aantallen'!$A:$A,'Objectenoverzicht aantallen'!I:I)*'Calculatie sheet'!$AM86+LOOKUP('Calculatie sheet'!$E$2,'Objectenoverzicht aantallen'!$A:$A,'Objectenoverzicht aantallen'!J:J)*'Calculatie sheet'!$AM86+LOOKUP('Calculatie sheet'!$E$2,'Objectenoverzicht aantallen'!$A:$A,'Objectenoverzicht aantallen'!K:K)*'Calculatie sheet'!$AM86+LOOKUP('Calculatie sheet'!$E$2,'Objectenoverzicht aantallen'!$A:$A,'Objectenoverzicht aantallen'!L:L)*'Calculatie sheet'!$AM86+LOOKUP('Calculatie sheet'!$E$2,'Objectenoverzicht aantallen'!$A:$A,'Objectenoverzicht aantallen'!M:M)*'Calculatie sheet'!$AM86)/1000</f>
        <v>0</v>
      </c>
      <c r="T5" s="571">
        <f>(LOOKUP('Calculatie sheet'!$AM$2,'Objectenoverzicht aantallen'!$A:$A,'Objectenoverzicht aantallen'!$C:$C)*'Calculatie sheet'!$AM86+LOOKUP('Calculatie sheet'!$E$2,'Objectenoverzicht aantallen'!$A:$A,'Objectenoverzicht aantallen'!E:E)*'Calculatie sheet'!$AM86+LOOKUP('Calculatie sheet'!$E$2,'Objectenoverzicht aantallen'!$A:$A,'Objectenoverzicht aantallen'!F:F)*'Calculatie sheet'!$AM86+LOOKUP('Calculatie sheet'!$E$2,'Objectenoverzicht aantallen'!$A:$A,'Objectenoverzicht aantallen'!G:G)*'Calculatie sheet'!$AM86+LOOKUP('Calculatie sheet'!$E$2,'Objectenoverzicht aantallen'!$A:$A,'Objectenoverzicht aantallen'!H:H)*'Calculatie sheet'!$AM86+LOOKUP('Calculatie sheet'!$E$2,'Objectenoverzicht aantallen'!$A:$A,'Objectenoverzicht aantallen'!I:I)*'Calculatie sheet'!$AM86+LOOKUP('Calculatie sheet'!$E$2,'Objectenoverzicht aantallen'!$A:$A,'Objectenoverzicht aantallen'!J:J)*'Calculatie sheet'!$AM86+LOOKUP('Calculatie sheet'!$E$2,'Objectenoverzicht aantallen'!$A:$A,'Objectenoverzicht aantallen'!K:K)*'Calculatie sheet'!$AM86+LOOKUP('Calculatie sheet'!$E$2,'Objectenoverzicht aantallen'!$A:$A,'Objectenoverzicht aantallen'!L:L)*'Calculatie sheet'!$AM86+LOOKUP('Calculatie sheet'!$E$2,'Objectenoverzicht aantallen'!$A:$A,'Objectenoverzicht aantallen'!M:M)*'Calculatie sheet'!$AM86+LOOKUP('Calculatie sheet'!$E$2,'Objectenoverzicht aantallen'!$A:$A,'Objectenoverzicht aantallen'!N:N)*'Calculatie sheet'!$AM86)/1000</f>
        <v>0</v>
      </c>
      <c r="U5" s="571">
        <f>(LOOKUP('Calculatie sheet'!$AM$2,'Objectenoverzicht aantallen'!$A:$A,'Objectenoverzicht aantallen'!$C:$C)*'Calculatie sheet'!$AM86+LOOKUP('Calculatie sheet'!$E$2,'Objectenoverzicht aantallen'!$A:$A,'Objectenoverzicht aantallen'!E:E)*'Calculatie sheet'!$AM86+LOOKUP('Calculatie sheet'!$E$2,'Objectenoverzicht aantallen'!$A:$A,'Objectenoverzicht aantallen'!F:F)*'Calculatie sheet'!$AM86+LOOKUP('Calculatie sheet'!$E$2,'Objectenoverzicht aantallen'!$A:$A,'Objectenoverzicht aantallen'!G:G)*'Calculatie sheet'!$AM86+LOOKUP('Calculatie sheet'!$E$2,'Objectenoverzicht aantallen'!$A:$A,'Objectenoverzicht aantallen'!H:H)*'Calculatie sheet'!$AM86+LOOKUP('Calculatie sheet'!$E$2,'Objectenoverzicht aantallen'!$A:$A,'Objectenoverzicht aantallen'!I:I)*'Calculatie sheet'!$AM86+LOOKUP('Calculatie sheet'!$E$2,'Objectenoverzicht aantallen'!$A:$A,'Objectenoverzicht aantallen'!J:J)*'Calculatie sheet'!$AM86+LOOKUP('Calculatie sheet'!$E$2,'Objectenoverzicht aantallen'!$A:$A,'Objectenoverzicht aantallen'!K:K)*'Calculatie sheet'!$AM86+LOOKUP('Calculatie sheet'!$E$2,'Objectenoverzicht aantallen'!$A:$A,'Objectenoverzicht aantallen'!L:L)*'Calculatie sheet'!$AM86+LOOKUP('Calculatie sheet'!$E$2,'Objectenoverzicht aantallen'!$A:$A,'Objectenoverzicht aantallen'!M:M)*'Calculatie sheet'!$AM86+LOOKUP('Calculatie sheet'!$E$2,'Objectenoverzicht aantallen'!$A:$A,'Objectenoverzicht aantallen'!N:N)*'Calculatie sheet'!$AM86+LOOKUP('Calculatie sheet'!$E$2,'Objectenoverzicht aantallen'!$A:$A,'Objectenoverzicht aantallen'!O:O)*'Calculatie sheet'!$AM86)/1000</f>
        <v>0</v>
      </c>
      <c r="W5" s="577" t="s">
        <v>673</v>
      </c>
      <c r="X5" s="571">
        <f>(LOOKUP('Calculatie sheet'!$AM$2,'Objectenoverzicht aantallen'!$A:$A,'Objectenoverzicht aantallen'!Q:Q)*'Calculatie sheet'!$AM$86)/1000</f>
        <v>0</v>
      </c>
      <c r="Y5" s="571">
        <f>(LOOKUP('Calculatie sheet'!$AM$2,'Objectenoverzicht aantallen'!$A:$A,'Objectenoverzicht aantallen'!R:R)*'Calculatie sheet'!$AM$86)/1000</f>
        <v>0</v>
      </c>
      <c r="Z5" s="571">
        <f>(LOOKUP('Calculatie sheet'!$AM$2,'Objectenoverzicht aantallen'!$A:$A,'Objectenoverzicht aantallen'!S:S)*'Calculatie sheet'!$AM$86)/1000</f>
        <v>0</v>
      </c>
      <c r="AA5" s="571">
        <f>(LOOKUP('Calculatie sheet'!$AM$2,'Objectenoverzicht aantallen'!$A:$A,'Objectenoverzicht aantallen'!T:T)*'Calculatie sheet'!$AM$86)/1000</f>
        <v>0</v>
      </c>
      <c r="AB5" s="571">
        <f>(LOOKUP('Calculatie sheet'!$AM$2,'Objectenoverzicht aantallen'!$A:$A,'Objectenoverzicht aantallen'!U:U)*'Calculatie sheet'!$AM$86)/1000</f>
        <v>0</v>
      </c>
      <c r="AC5" s="571">
        <f>(LOOKUP('Calculatie sheet'!$AM$2,'Objectenoverzicht aantallen'!$A:$A,'Objectenoverzicht aantallen'!V:V)*'Calculatie sheet'!$AM$86)/1000</f>
        <v>0</v>
      </c>
      <c r="AD5" s="571">
        <f>(LOOKUP('Calculatie sheet'!$AM$2,'Objectenoverzicht aantallen'!$A:$A,'Objectenoverzicht aantallen'!W:W)*'Calculatie sheet'!$AM$86)/1000</f>
        <v>0</v>
      </c>
      <c r="AE5" s="571">
        <f>(LOOKUP('Calculatie sheet'!$AM$2,'Objectenoverzicht aantallen'!$A:$A,'Objectenoverzicht aantallen'!X:X)*'Calculatie sheet'!$AM$86)/1000</f>
        <v>0</v>
      </c>
      <c r="AF5" s="571">
        <f>(LOOKUP('Calculatie sheet'!$AM$2,'Objectenoverzicht aantallen'!$A:$A,'Objectenoverzicht aantallen'!AA:AA)*'Calculatie sheet'!$AM$86)/1000</f>
        <v>0</v>
      </c>
      <c r="AG5" s="571">
        <f>(LOOKUP('Calculatie sheet'!$AM$2,'Objectenoverzicht aantallen'!$A:$A,'Objectenoverzicht aantallen'!Z:Z)*'Calculatie sheet'!$AM$86)/1000</f>
        <v>0</v>
      </c>
      <c r="AH5" s="571">
        <f>(LOOKUP('Calculatie sheet'!$AM$2,'Objectenoverzicht aantallen'!$A:$A,'Objectenoverzicht aantallen'!AA:AA)*'Calculatie sheet'!$AM$86)/1000</f>
        <v>0</v>
      </c>
    </row>
  </sheetData>
  <pageMargins left="0.7" right="0.7" top="0.75" bottom="0.75" header="0.3" footer="0.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1014D-75A4-4047-A687-D83E3EB28D91}">
  <dimension ref="A1:AH5"/>
  <sheetViews>
    <sheetView topLeftCell="C1" workbookViewId="0">
      <selection activeCell="W2" sqref="W2:W5"/>
    </sheetView>
  </sheetViews>
  <sheetFormatPr baseColWidth="10" defaultRowHeight="16" x14ac:dyDescent="0.2"/>
  <cols>
    <col min="1" max="1" width="31.1640625" bestFit="1" customWidth="1"/>
  </cols>
  <sheetData>
    <row r="1" spans="1:34" x14ac:dyDescent="0.2">
      <c r="A1" s="149" t="str">
        <f>'Calculatie sheet'!AN3</f>
        <v>Geluidbeperkende constructie (beton)</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sheet'!AN83</f>
        <v>198.36</v>
      </c>
      <c r="E2" s="758" t="s">
        <v>965</v>
      </c>
      <c r="H2" s="572">
        <f>C2*'Calculatie sheet'!$AN$7</f>
        <v>0</v>
      </c>
      <c r="J2" s="758" t="s">
        <v>965</v>
      </c>
      <c r="K2" s="571">
        <f>(LOOKUP('Calculatie sheet'!$AN$2,'Objectenoverzicht aantallen'!$A:$A,'Objectenoverzicht aantallen'!$C:$C)*'Calculatie sheet'!$AN83+LOOKUP('Calculatie sheet'!$E$2,'Objectenoverzicht aantallen'!$A:$A,'Objectenoverzicht aantallen'!E:E)*'Calculatie sheet'!$AN83)/1000</f>
        <v>0</v>
      </c>
      <c r="L2" s="571">
        <f>(LOOKUP('Calculatie sheet'!$AN$2,'Objectenoverzicht aantallen'!$A:$A,'Objectenoverzicht aantallen'!$C:$C)*'Calculatie sheet'!$AN83+LOOKUP('Calculatie sheet'!$E$2,'Objectenoverzicht aantallen'!$A:$A,'Objectenoverzicht aantallen'!E:E)*'Calculatie sheet'!$AN83+LOOKUP('Calculatie sheet'!$E$2,'Objectenoverzicht aantallen'!$A:$A,'Objectenoverzicht aantallen'!F:F)*'Calculatie sheet'!$AN83)/1000</f>
        <v>0</v>
      </c>
      <c r="M2" s="571">
        <f>(LOOKUP('Calculatie sheet'!$AN$2,'Objectenoverzicht aantallen'!$A:$A,'Objectenoverzicht aantallen'!$C:$C)*'Calculatie sheet'!$AN83+LOOKUP('Calculatie sheet'!$E$2,'Objectenoverzicht aantallen'!$A:$A,'Objectenoverzicht aantallen'!E:E)*'Calculatie sheet'!$AN83+LOOKUP('Calculatie sheet'!$E$2,'Objectenoverzicht aantallen'!$A:$A,'Objectenoverzicht aantallen'!F:F)*'Calculatie sheet'!$AN83+LOOKUP('Calculatie sheet'!$E$2,'Objectenoverzicht aantallen'!$A:$A,'Objectenoverzicht aantallen'!G:G)*'Calculatie sheet'!$AN83)/1000</f>
        <v>0</v>
      </c>
      <c r="N2" s="571">
        <f>(LOOKUP('Calculatie sheet'!$AN$2,'Objectenoverzicht aantallen'!$A:$A,'Objectenoverzicht aantallen'!$C:$C)*'Calculatie sheet'!$AN83+LOOKUP('Calculatie sheet'!$E$2,'Objectenoverzicht aantallen'!$A:$A,'Objectenoverzicht aantallen'!E:E)*'Calculatie sheet'!$AN83+LOOKUP('Calculatie sheet'!$E$2,'Objectenoverzicht aantallen'!$A:$A,'Objectenoverzicht aantallen'!F:F)*'Calculatie sheet'!$AN83+LOOKUP('Calculatie sheet'!$E$2,'Objectenoverzicht aantallen'!$A:$A,'Objectenoverzicht aantallen'!G:G)*'Calculatie sheet'!$AN83+LOOKUP('Calculatie sheet'!$E$2,'Objectenoverzicht aantallen'!$A:$A,'Objectenoverzicht aantallen'!H:H)*'Calculatie sheet'!$AN83)/1000</f>
        <v>0</v>
      </c>
      <c r="O2" s="571">
        <f>(LOOKUP('Calculatie sheet'!$AN$2,'Objectenoverzicht aantallen'!$A:$A,'Objectenoverzicht aantallen'!$C:$C)*'Calculatie sheet'!$AN83+LOOKUP('Calculatie sheet'!$E$2,'Objectenoverzicht aantallen'!$A:$A,'Objectenoverzicht aantallen'!E:E)*'Calculatie sheet'!$AN83+LOOKUP('Calculatie sheet'!$E$2,'Objectenoverzicht aantallen'!$A:$A,'Objectenoverzicht aantallen'!F:F)*'Calculatie sheet'!$AN83+LOOKUP('Calculatie sheet'!$E$2,'Objectenoverzicht aantallen'!$A:$A,'Objectenoverzicht aantallen'!G:G)*'Calculatie sheet'!$AN83+LOOKUP('Calculatie sheet'!$E$2,'Objectenoverzicht aantallen'!$A:$A,'Objectenoverzicht aantallen'!H:H)*'Calculatie sheet'!$AN83+LOOKUP('Calculatie sheet'!$E$2,'Objectenoverzicht aantallen'!$A:$A,'Objectenoverzicht aantallen'!I:I)*'Calculatie sheet'!$AN83)/1000</f>
        <v>0</v>
      </c>
      <c r="P2" s="571">
        <f>(LOOKUP('Calculatie sheet'!$AN$2,'Objectenoverzicht aantallen'!$A:$A,'Objectenoverzicht aantallen'!$C:$C)*'Calculatie sheet'!$AN83+LOOKUP('Calculatie sheet'!$E$2,'Objectenoverzicht aantallen'!$A:$A,'Objectenoverzicht aantallen'!E:E)*'Calculatie sheet'!$AN83+LOOKUP('Calculatie sheet'!$E$2,'Objectenoverzicht aantallen'!$A:$A,'Objectenoverzicht aantallen'!F:F)*'Calculatie sheet'!$AN83+LOOKUP('Calculatie sheet'!$E$2,'Objectenoverzicht aantallen'!$A:$A,'Objectenoverzicht aantallen'!G:G)*'Calculatie sheet'!$AN83+LOOKUP('Calculatie sheet'!$E$2,'Objectenoverzicht aantallen'!$A:$A,'Objectenoverzicht aantallen'!H:H)*'Calculatie sheet'!$AN83+LOOKUP('Calculatie sheet'!$E$2,'Objectenoverzicht aantallen'!$A:$A,'Objectenoverzicht aantallen'!I:I)*'Calculatie sheet'!$AN83+LOOKUP('Calculatie sheet'!$E$2,'Objectenoverzicht aantallen'!$A:$A,'Objectenoverzicht aantallen'!J:J)*'Calculatie sheet'!$AN83)/1000</f>
        <v>0</v>
      </c>
      <c r="Q2" s="571">
        <f>(LOOKUP('Calculatie sheet'!$AN$2,'Objectenoverzicht aantallen'!$A:$A,'Objectenoverzicht aantallen'!$C:$C)*'Calculatie sheet'!$AN83+LOOKUP('Calculatie sheet'!$E$2,'Objectenoverzicht aantallen'!$A:$A,'Objectenoverzicht aantallen'!E:E)*'Calculatie sheet'!$AN83+LOOKUP('Calculatie sheet'!$E$2,'Objectenoverzicht aantallen'!$A:$A,'Objectenoverzicht aantallen'!F:F)*'Calculatie sheet'!$AN83+LOOKUP('Calculatie sheet'!$E$2,'Objectenoverzicht aantallen'!$A:$A,'Objectenoverzicht aantallen'!G:G)*'Calculatie sheet'!$AN83+LOOKUP('Calculatie sheet'!$E$2,'Objectenoverzicht aantallen'!$A:$A,'Objectenoverzicht aantallen'!H:H)*'Calculatie sheet'!$AN83+LOOKUP('Calculatie sheet'!$E$2,'Objectenoverzicht aantallen'!$A:$A,'Objectenoverzicht aantallen'!I:I)*'Calculatie sheet'!$AN83+LOOKUP('Calculatie sheet'!$E$2,'Objectenoverzicht aantallen'!$A:$A,'Objectenoverzicht aantallen'!J:J)*'Calculatie sheet'!$AN83+LOOKUP('Calculatie sheet'!$E$2,'Objectenoverzicht aantallen'!$A:$A,'Objectenoverzicht aantallen'!K:K)*'Calculatie sheet'!$AN83)/1000</f>
        <v>0</v>
      </c>
      <c r="R2" s="571">
        <f>(LOOKUP('Calculatie sheet'!$AN$2,'Objectenoverzicht aantallen'!$A:$A,'Objectenoverzicht aantallen'!$C:$C)*'Calculatie sheet'!$AN83+LOOKUP('Calculatie sheet'!$E$2,'Objectenoverzicht aantallen'!$A:$A,'Objectenoverzicht aantallen'!E:E)*'Calculatie sheet'!$AN83+LOOKUP('Calculatie sheet'!$E$2,'Objectenoverzicht aantallen'!$A:$A,'Objectenoverzicht aantallen'!F:F)*'Calculatie sheet'!$AN83+LOOKUP('Calculatie sheet'!$E$2,'Objectenoverzicht aantallen'!$A:$A,'Objectenoverzicht aantallen'!G:G)*'Calculatie sheet'!$AN83+LOOKUP('Calculatie sheet'!$E$2,'Objectenoverzicht aantallen'!$A:$A,'Objectenoverzicht aantallen'!H:H)*'Calculatie sheet'!$AN83+LOOKUP('Calculatie sheet'!$E$2,'Objectenoverzicht aantallen'!$A:$A,'Objectenoverzicht aantallen'!I:I)*'Calculatie sheet'!$AN83+LOOKUP('Calculatie sheet'!$E$2,'Objectenoverzicht aantallen'!$A:$A,'Objectenoverzicht aantallen'!J:J)*'Calculatie sheet'!$AN83+LOOKUP('Calculatie sheet'!$E$2,'Objectenoverzicht aantallen'!$A:$A,'Objectenoverzicht aantallen'!K:K)*'Calculatie sheet'!$AN83+LOOKUP('Calculatie sheet'!$E$2,'Objectenoverzicht aantallen'!$A:$A,'Objectenoverzicht aantallen'!L:L)*'Calculatie sheet'!$AN83)/1000</f>
        <v>0</v>
      </c>
      <c r="S2" s="571">
        <f>(LOOKUP('Calculatie sheet'!$AN$2,'Objectenoverzicht aantallen'!$A:$A,'Objectenoverzicht aantallen'!$C:$C)*'Calculatie sheet'!$AN83+LOOKUP('Calculatie sheet'!$E$2,'Objectenoverzicht aantallen'!$A:$A,'Objectenoverzicht aantallen'!E:E)*'Calculatie sheet'!$AN83+LOOKUP('Calculatie sheet'!$E$2,'Objectenoverzicht aantallen'!$A:$A,'Objectenoverzicht aantallen'!F:F)*'Calculatie sheet'!$AN83+LOOKUP('Calculatie sheet'!$E$2,'Objectenoverzicht aantallen'!$A:$A,'Objectenoverzicht aantallen'!G:G)*'Calculatie sheet'!$AN83+LOOKUP('Calculatie sheet'!$E$2,'Objectenoverzicht aantallen'!$A:$A,'Objectenoverzicht aantallen'!H:H)*'Calculatie sheet'!$AN83+LOOKUP('Calculatie sheet'!$E$2,'Objectenoverzicht aantallen'!$A:$A,'Objectenoverzicht aantallen'!I:I)*'Calculatie sheet'!$AN83+LOOKUP('Calculatie sheet'!$E$2,'Objectenoverzicht aantallen'!$A:$A,'Objectenoverzicht aantallen'!J:J)*'Calculatie sheet'!$AN83+LOOKUP('Calculatie sheet'!$E$2,'Objectenoverzicht aantallen'!$A:$A,'Objectenoverzicht aantallen'!K:K)*'Calculatie sheet'!$AN83+LOOKUP('Calculatie sheet'!$E$2,'Objectenoverzicht aantallen'!$A:$A,'Objectenoverzicht aantallen'!L:L)*'Calculatie sheet'!$AN83+LOOKUP('Calculatie sheet'!$E$2,'Objectenoverzicht aantallen'!$A:$A,'Objectenoverzicht aantallen'!M:M)*'Calculatie sheet'!$AN83)/1000</f>
        <v>0</v>
      </c>
      <c r="T2" s="571">
        <f>(LOOKUP('Calculatie sheet'!$AN$2,'Objectenoverzicht aantallen'!$A:$A,'Objectenoverzicht aantallen'!$C:$C)*'Calculatie sheet'!$AN83+LOOKUP('Calculatie sheet'!$E$2,'Objectenoverzicht aantallen'!$A:$A,'Objectenoverzicht aantallen'!E:E)*'Calculatie sheet'!$AN83+LOOKUP('Calculatie sheet'!$E$2,'Objectenoverzicht aantallen'!$A:$A,'Objectenoverzicht aantallen'!F:F)*'Calculatie sheet'!$AN83+LOOKUP('Calculatie sheet'!$E$2,'Objectenoverzicht aantallen'!$A:$A,'Objectenoverzicht aantallen'!G:G)*'Calculatie sheet'!$AN83+LOOKUP('Calculatie sheet'!$E$2,'Objectenoverzicht aantallen'!$A:$A,'Objectenoverzicht aantallen'!H:H)*'Calculatie sheet'!$AN83+LOOKUP('Calculatie sheet'!$E$2,'Objectenoverzicht aantallen'!$A:$A,'Objectenoverzicht aantallen'!I:I)*'Calculatie sheet'!$AN83+LOOKUP('Calculatie sheet'!$E$2,'Objectenoverzicht aantallen'!$A:$A,'Objectenoverzicht aantallen'!J:J)*'Calculatie sheet'!$AN83+LOOKUP('Calculatie sheet'!$E$2,'Objectenoverzicht aantallen'!$A:$A,'Objectenoverzicht aantallen'!K:K)*'Calculatie sheet'!$AN83+LOOKUP('Calculatie sheet'!$E$2,'Objectenoverzicht aantallen'!$A:$A,'Objectenoverzicht aantallen'!L:L)*'Calculatie sheet'!$AN83+LOOKUP('Calculatie sheet'!$E$2,'Objectenoverzicht aantallen'!$A:$A,'Objectenoverzicht aantallen'!M:M)*'Calculatie sheet'!$AN83+LOOKUP('Calculatie sheet'!$E$2,'Objectenoverzicht aantallen'!$A:$A,'Objectenoverzicht aantallen'!N:N)*'Calculatie sheet'!$AN83)/1000</f>
        <v>0</v>
      </c>
      <c r="U2" s="571">
        <f>(LOOKUP('Calculatie sheet'!$AN$2,'Objectenoverzicht aantallen'!$A:$A,'Objectenoverzicht aantallen'!$C:$C)*'Calculatie sheet'!$AN83+LOOKUP('Calculatie sheet'!$E$2,'Objectenoverzicht aantallen'!$A:$A,'Objectenoverzicht aantallen'!E:E)*'Calculatie sheet'!$AN83+LOOKUP('Calculatie sheet'!$E$2,'Objectenoverzicht aantallen'!$A:$A,'Objectenoverzicht aantallen'!F:F)*'Calculatie sheet'!$AN83+LOOKUP('Calculatie sheet'!$E$2,'Objectenoverzicht aantallen'!$A:$A,'Objectenoverzicht aantallen'!G:G)*'Calculatie sheet'!$AN83+LOOKUP('Calculatie sheet'!$E$2,'Objectenoverzicht aantallen'!$A:$A,'Objectenoverzicht aantallen'!H:H)*'Calculatie sheet'!$AN83+LOOKUP('Calculatie sheet'!$E$2,'Objectenoverzicht aantallen'!$A:$A,'Objectenoverzicht aantallen'!I:I)*'Calculatie sheet'!$AN83+LOOKUP('Calculatie sheet'!$E$2,'Objectenoverzicht aantallen'!$A:$A,'Objectenoverzicht aantallen'!J:J)*'Calculatie sheet'!$AN83+LOOKUP('Calculatie sheet'!$E$2,'Objectenoverzicht aantallen'!$A:$A,'Objectenoverzicht aantallen'!K:K)*'Calculatie sheet'!$AN83+LOOKUP('Calculatie sheet'!$E$2,'Objectenoverzicht aantallen'!$A:$A,'Objectenoverzicht aantallen'!L:L)*'Calculatie sheet'!$AN83+LOOKUP('Calculatie sheet'!$E$2,'Objectenoverzicht aantallen'!$A:$A,'Objectenoverzicht aantallen'!M:M)*'Calculatie sheet'!$AN83+LOOKUP('Calculatie sheet'!$E$2,'Objectenoverzicht aantallen'!$A:$A,'Objectenoverzicht aantallen'!N:N)*'Calculatie sheet'!$AN83+LOOKUP('Calculatie sheet'!$E$2,'Objectenoverzicht aantallen'!$A:$A,'Objectenoverzicht aantallen'!O:O)*'Calculatie sheet'!$AN83)/1000</f>
        <v>0</v>
      </c>
      <c r="W2" s="758" t="s">
        <v>965</v>
      </c>
      <c r="X2" s="571">
        <f>(LOOKUP('Calculatie sheet'!$AN$2,'Objectenoverzicht aantallen'!$A:$A,'Objectenoverzicht aantallen'!E:E)*'Calculatie sheet'!$AN$83)/1000</f>
        <v>0</v>
      </c>
      <c r="Y2" s="571">
        <f>(LOOKUP('Calculatie sheet'!$AN$2,'Objectenoverzicht aantallen'!$A:$A,'Objectenoverzicht aantallen'!F:F)*'Calculatie sheet'!$AN$83)/1000</f>
        <v>0</v>
      </c>
      <c r="Z2" s="571">
        <f>(LOOKUP('Calculatie sheet'!$AN$2,'Objectenoverzicht aantallen'!$A:$A,'Objectenoverzicht aantallen'!G:G)*'Calculatie sheet'!$AN$83)/1000</f>
        <v>0</v>
      </c>
      <c r="AA2" s="571">
        <f>(LOOKUP('Calculatie sheet'!$AN$2,'Objectenoverzicht aantallen'!$A:$A,'Objectenoverzicht aantallen'!H:H)*'Calculatie sheet'!$AN$83)/1000</f>
        <v>0</v>
      </c>
      <c r="AB2" s="571">
        <f>(LOOKUP('Calculatie sheet'!$AN$2,'Objectenoverzicht aantallen'!$A:$A,'Objectenoverzicht aantallen'!I:I)*'Calculatie sheet'!$AN$83)/1000</f>
        <v>0</v>
      </c>
      <c r="AC2" s="571">
        <f>(LOOKUP('Calculatie sheet'!$AN$2,'Objectenoverzicht aantallen'!$A:$A,'Objectenoverzicht aantallen'!J:J)*'Calculatie sheet'!$AN$83)/1000</f>
        <v>0</v>
      </c>
      <c r="AD2" s="571">
        <f>(LOOKUP('Calculatie sheet'!$AN$2,'Objectenoverzicht aantallen'!$A:$A,'Objectenoverzicht aantallen'!K:K)*'Calculatie sheet'!$AN$83)/1000</f>
        <v>0</v>
      </c>
      <c r="AE2" s="571">
        <f>(LOOKUP('Calculatie sheet'!$AN$2,'Objectenoverzicht aantallen'!$A:$A,'Objectenoverzicht aantallen'!L:L)*'Calculatie sheet'!$AN$83)/1000</f>
        <v>0</v>
      </c>
      <c r="AF2" s="571">
        <f>(LOOKUP('Calculatie sheet'!$AN$2,'Objectenoverzicht aantallen'!$A:$A,'Objectenoverzicht aantallen'!M:M)*'Calculatie sheet'!$AN$83)/1000</f>
        <v>0</v>
      </c>
      <c r="AG2" s="571">
        <f>(LOOKUP('Calculatie sheet'!$AN$2,'Objectenoverzicht aantallen'!$A:$A,'Objectenoverzicht aantallen'!N:N)*'Calculatie sheet'!$AN$83)/1000</f>
        <v>0</v>
      </c>
      <c r="AH2" s="571">
        <f>(LOOKUP('Calculatie sheet'!$AN$2,'Objectenoverzicht aantallen'!$A:$A,'Objectenoverzicht aantallen'!O:O)*'Calculatie sheet'!$AN$83)/1000</f>
        <v>0</v>
      </c>
    </row>
    <row r="3" spans="1:34" x14ac:dyDescent="0.2">
      <c r="A3" s="31"/>
      <c r="B3" s="759" t="s">
        <v>966</v>
      </c>
      <c r="C3" s="45">
        <f>'Calculatie sheet'!AN84</f>
        <v>10.44000000000001</v>
      </c>
      <c r="E3" s="759" t="s">
        <v>966</v>
      </c>
      <c r="G3" s="31"/>
      <c r="H3" s="572">
        <f>C3*'Calculatie sheet'!$AN$7</f>
        <v>0</v>
      </c>
      <c r="J3" s="759" t="s">
        <v>966</v>
      </c>
      <c r="K3" s="571">
        <f>(LOOKUP('Calculatie sheet'!$AN$2,'Objectenoverzicht aantallen'!$A:$A,'Objectenoverzicht aantallen'!$C:$C)*'Calculatie sheet'!$AN84+LOOKUP('Calculatie sheet'!$AN$2,'Objectenoverzicht aantallen'!$A:$A,'Objectenoverzicht aantallen'!E:E)*'Calculatie sheet'!$AN84)/1000</f>
        <v>0</v>
      </c>
      <c r="L3" s="571">
        <f>(LOOKUP('Calculatie sheet'!$AN$2,'Objectenoverzicht aantallen'!$A:$A,'Objectenoverzicht aantallen'!$C:$C)*'Calculatie sheet'!$AN84+LOOKUP('Calculatie sheet'!$E$2,'Objectenoverzicht aantallen'!$A:$A,'Objectenoverzicht aantallen'!E:E)*'Calculatie sheet'!$AN84+LOOKUP('Calculatie sheet'!$E$2,'Objectenoverzicht aantallen'!$A:$A,'Objectenoverzicht aantallen'!F:F)*'Calculatie sheet'!$AN84)/1000</f>
        <v>0</v>
      </c>
      <c r="M3" s="571">
        <f>(LOOKUP('Calculatie sheet'!$AN$2,'Objectenoverzicht aantallen'!$A:$A,'Objectenoverzicht aantallen'!$C:$C)*'Calculatie sheet'!$AN84+LOOKUP('Calculatie sheet'!$E$2,'Objectenoverzicht aantallen'!$A:$A,'Objectenoverzicht aantallen'!E:E)*'Calculatie sheet'!$AN84+LOOKUP('Calculatie sheet'!$E$2,'Objectenoverzicht aantallen'!$A:$A,'Objectenoverzicht aantallen'!F:F)*'Calculatie sheet'!$AN84+LOOKUP('Calculatie sheet'!$E$2,'Objectenoverzicht aantallen'!$A:$A,'Objectenoverzicht aantallen'!G:G)*'Calculatie sheet'!$AN84)/1000</f>
        <v>0</v>
      </c>
      <c r="N3" s="571">
        <f>(LOOKUP('Calculatie sheet'!$AN$2,'Objectenoverzicht aantallen'!$A:$A,'Objectenoverzicht aantallen'!$C:$C)*'Calculatie sheet'!$AN84+LOOKUP('Calculatie sheet'!$E$2,'Objectenoverzicht aantallen'!$A:$A,'Objectenoverzicht aantallen'!E:E)*'Calculatie sheet'!$AN84+LOOKUP('Calculatie sheet'!$E$2,'Objectenoverzicht aantallen'!$A:$A,'Objectenoverzicht aantallen'!F:F)*'Calculatie sheet'!$AN84+LOOKUP('Calculatie sheet'!$E$2,'Objectenoverzicht aantallen'!$A:$A,'Objectenoverzicht aantallen'!G:G)*'Calculatie sheet'!$AN84+LOOKUP('Calculatie sheet'!$E$2,'Objectenoverzicht aantallen'!$A:$A,'Objectenoverzicht aantallen'!H:H)*'Calculatie sheet'!$AN84)/1000</f>
        <v>0</v>
      </c>
      <c r="O3" s="571">
        <f>(LOOKUP('Calculatie sheet'!$AN$2,'Objectenoverzicht aantallen'!$A:$A,'Objectenoverzicht aantallen'!$C:$C)*'Calculatie sheet'!$AN84+LOOKUP('Calculatie sheet'!$E$2,'Objectenoverzicht aantallen'!$A:$A,'Objectenoverzicht aantallen'!E:E)*'Calculatie sheet'!$AN84+LOOKUP('Calculatie sheet'!$E$2,'Objectenoverzicht aantallen'!$A:$A,'Objectenoverzicht aantallen'!F:F)*'Calculatie sheet'!$AN84+LOOKUP('Calculatie sheet'!$E$2,'Objectenoverzicht aantallen'!$A:$A,'Objectenoverzicht aantallen'!G:G)*'Calculatie sheet'!$AN84+LOOKUP('Calculatie sheet'!$E$2,'Objectenoverzicht aantallen'!$A:$A,'Objectenoverzicht aantallen'!H:H)*'Calculatie sheet'!$AN84+LOOKUP('Calculatie sheet'!$E$2,'Objectenoverzicht aantallen'!$A:$A,'Objectenoverzicht aantallen'!I:I)*'Calculatie sheet'!$AN84)/1000</f>
        <v>0</v>
      </c>
      <c r="P3" s="571">
        <f>(LOOKUP('Calculatie sheet'!$AN$2,'Objectenoverzicht aantallen'!$A:$A,'Objectenoverzicht aantallen'!$C:$C)*'Calculatie sheet'!$AN84+LOOKUP('Calculatie sheet'!$E$2,'Objectenoverzicht aantallen'!$A:$A,'Objectenoverzicht aantallen'!E:E)*'Calculatie sheet'!$AN84+LOOKUP('Calculatie sheet'!$E$2,'Objectenoverzicht aantallen'!$A:$A,'Objectenoverzicht aantallen'!F:F)*'Calculatie sheet'!$AN84+LOOKUP('Calculatie sheet'!$E$2,'Objectenoverzicht aantallen'!$A:$A,'Objectenoverzicht aantallen'!G:G)*'Calculatie sheet'!$AN84+LOOKUP('Calculatie sheet'!$E$2,'Objectenoverzicht aantallen'!$A:$A,'Objectenoverzicht aantallen'!H:H)*'Calculatie sheet'!$AN84+LOOKUP('Calculatie sheet'!$E$2,'Objectenoverzicht aantallen'!$A:$A,'Objectenoverzicht aantallen'!I:I)*'Calculatie sheet'!$AN84+LOOKUP('Calculatie sheet'!$E$2,'Objectenoverzicht aantallen'!$A:$A,'Objectenoverzicht aantallen'!J:J)*'Calculatie sheet'!$AN84)/1000</f>
        <v>0</v>
      </c>
      <c r="Q3" s="571">
        <f>(LOOKUP('Calculatie sheet'!$AN$2,'Objectenoverzicht aantallen'!$A:$A,'Objectenoverzicht aantallen'!$C:$C)*'Calculatie sheet'!$AN84+LOOKUP('Calculatie sheet'!$E$2,'Objectenoverzicht aantallen'!$A:$A,'Objectenoverzicht aantallen'!E:E)*'Calculatie sheet'!$AN84+LOOKUP('Calculatie sheet'!$E$2,'Objectenoverzicht aantallen'!$A:$A,'Objectenoverzicht aantallen'!F:F)*'Calculatie sheet'!$AN84+LOOKUP('Calculatie sheet'!$E$2,'Objectenoverzicht aantallen'!$A:$A,'Objectenoverzicht aantallen'!G:G)*'Calculatie sheet'!$AN84+LOOKUP('Calculatie sheet'!$E$2,'Objectenoverzicht aantallen'!$A:$A,'Objectenoverzicht aantallen'!H:H)*'Calculatie sheet'!$AN84+LOOKUP('Calculatie sheet'!$E$2,'Objectenoverzicht aantallen'!$A:$A,'Objectenoverzicht aantallen'!I:I)*'Calculatie sheet'!$AN84+LOOKUP('Calculatie sheet'!$E$2,'Objectenoverzicht aantallen'!$A:$A,'Objectenoverzicht aantallen'!J:J)*'Calculatie sheet'!$AN84+LOOKUP('Calculatie sheet'!$E$2,'Objectenoverzicht aantallen'!$A:$A,'Objectenoverzicht aantallen'!K:K)*'Calculatie sheet'!$AN84)/1000</f>
        <v>0</v>
      </c>
      <c r="R3" s="571">
        <f>(LOOKUP('Calculatie sheet'!$AN$2,'Objectenoverzicht aantallen'!$A:$A,'Objectenoverzicht aantallen'!$C:$C)*'Calculatie sheet'!$AN84+LOOKUP('Calculatie sheet'!$E$2,'Objectenoverzicht aantallen'!$A:$A,'Objectenoverzicht aantallen'!E:E)*'Calculatie sheet'!$AN84+LOOKUP('Calculatie sheet'!$E$2,'Objectenoverzicht aantallen'!$A:$A,'Objectenoverzicht aantallen'!F:F)*'Calculatie sheet'!$AN84+LOOKUP('Calculatie sheet'!$E$2,'Objectenoverzicht aantallen'!$A:$A,'Objectenoverzicht aantallen'!G:G)*'Calculatie sheet'!$AN84+LOOKUP('Calculatie sheet'!$E$2,'Objectenoverzicht aantallen'!$A:$A,'Objectenoverzicht aantallen'!H:H)*'Calculatie sheet'!$AN84+LOOKUP('Calculatie sheet'!$E$2,'Objectenoverzicht aantallen'!$A:$A,'Objectenoverzicht aantallen'!I:I)*'Calculatie sheet'!$AN84+LOOKUP('Calculatie sheet'!$E$2,'Objectenoverzicht aantallen'!$A:$A,'Objectenoverzicht aantallen'!J:J)*'Calculatie sheet'!$AN84+LOOKUP('Calculatie sheet'!$E$2,'Objectenoverzicht aantallen'!$A:$A,'Objectenoverzicht aantallen'!K:K)*'Calculatie sheet'!$AN84+LOOKUP('Calculatie sheet'!$E$2,'Objectenoverzicht aantallen'!$A:$A,'Objectenoverzicht aantallen'!L:L)*'Calculatie sheet'!$AN84)/1000</f>
        <v>0</v>
      </c>
      <c r="S3" s="571">
        <f>(LOOKUP('Calculatie sheet'!$AN$2,'Objectenoverzicht aantallen'!$A:$A,'Objectenoverzicht aantallen'!$C:$C)*'Calculatie sheet'!$AN84+LOOKUP('Calculatie sheet'!$E$2,'Objectenoverzicht aantallen'!$A:$A,'Objectenoverzicht aantallen'!E:E)*'Calculatie sheet'!$AN84+LOOKUP('Calculatie sheet'!$E$2,'Objectenoverzicht aantallen'!$A:$A,'Objectenoverzicht aantallen'!F:F)*'Calculatie sheet'!$AN84+LOOKUP('Calculatie sheet'!$E$2,'Objectenoverzicht aantallen'!$A:$A,'Objectenoverzicht aantallen'!G:G)*'Calculatie sheet'!$AN84+LOOKUP('Calculatie sheet'!$E$2,'Objectenoverzicht aantallen'!$A:$A,'Objectenoverzicht aantallen'!H:H)*'Calculatie sheet'!$AN84+LOOKUP('Calculatie sheet'!$E$2,'Objectenoverzicht aantallen'!$A:$A,'Objectenoverzicht aantallen'!I:I)*'Calculatie sheet'!$AN84+LOOKUP('Calculatie sheet'!$E$2,'Objectenoverzicht aantallen'!$A:$A,'Objectenoverzicht aantallen'!J:J)*'Calculatie sheet'!$AN84+LOOKUP('Calculatie sheet'!$E$2,'Objectenoverzicht aantallen'!$A:$A,'Objectenoverzicht aantallen'!K:K)*'Calculatie sheet'!$AN84+LOOKUP('Calculatie sheet'!$E$2,'Objectenoverzicht aantallen'!$A:$A,'Objectenoverzicht aantallen'!L:L)*'Calculatie sheet'!$AN84+LOOKUP('Calculatie sheet'!$E$2,'Objectenoverzicht aantallen'!$A:$A,'Objectenoverzicht aantallen'!M:M)*'Calculatie sheet'!$AN84)/1000</f>
        <v>0</v>
      </c>
      <c r="T3" s="571">
        <f>(LOOKUP('Calculatie sheet'!$AN$2,'Objectenoverzicht aantallen'!$A:$A,'Objectenoverzicht aantallen'!$C:$C)*'Calculatie sheet'!$AN84+LOOKUP('Calculatie sheet'!$E$2,'Objectenoverzicht aantallen'!$A:$A,'Objectenoverzicht aantallen'!E:E)*'Calculatie sheet'!$AN84+LOOKUP('Calculatie sheet'!$E$2,'Objectenoverzicht aantallen'!$A:$A,'Objectenoverzicht aantallen'!F:F)*'Calculatie sheet'!$AN84+LOOKUP('Calculatie sheet'!$E$2,'Objectenoverzicht aantallen'!$A:$A,'Objectenoverzicht aantallen'!G:G)*'Calculatie sheet'!$AN84+LOOKUP('Calculatie sheet'!$E$2,'Objectenoverzicht aantallen'!$A:$A,'Objectenoverzicht aantallen'!H:H)*'Calculatie sheet'!$AN84+LOOKUP('Calculatie sheet'!$E$2,'Objectenoverzicht aantallen'!$A:$A,'Objectenoverzicht aantallen'!I:I)*'Calculatie sheet'!$AN84+LOOKUP('Calculatie sheet'!$E$2,'Objectenoverzicht aantallen'!$A:$A,'Objectenoverzicht aantallen'!J:J)*'Calculatie sheet'!$AN84+LOOKUP('Calculatie sheet'!$E$2,'Objectenoverzicht aantallen'!$A:$A,'Objectenoverzicht aantallen'!K:K)*'Calculatie sheet'!$AN84+LOOKUP('Calculatie sheet'!$E$2,'Objectenoverzicht aantallen'!$A:$A,'Objectenoverzicht aantallen'!L:L)*'Calculatie sheet'!$AN84+LOOKUP('Calculatie sheet'!$E$2,'Objectenoverzicht aantallen'!$A:$A,'Objectenoverzicht aantallen'!M:M)*'Calculatie sheet'!$AN84+LOOKUP('Calculatie sheet'!$E$2,'Objectenoverzicht aantallen'!$A:$A,'Objectenoverzicht aantallen'!N:N)*'Calculatie sheet'!$AN84)/1000</f>
        <v>0</v>
      </c>
      <c r="U3" s="571">
        <f>(LOOKUP('Calculatie sheet'!$AN$2,'Objectenoverzicht aantallen'!$A:$A,'Objectenoverzicht aantallen'!$C:$C)*'Calculatie sheet'!$AN84+LOOKUP('Calculatie sheet'!$E$2,'Objectenoverzicht aantallen'!$A:$A,'Objectenoverzicht aantallen'!E:E)*'Calculatie sheet'!$AN84+LOOKUP('Calculatie sheet'!$E$2,'Objectenoverzicht aantallen'!$A:$A,'Objectenoverzicht aantallen'!F:F)*'Calculatie sheet'!$AN84+LOOKUP('Calculatie sheet'!$E$2,'Objectenoverzicht aantallen'!$A:$A,'Objectenoverzicht aantallen'!G:G)*'Calculatie sheet'!$AN84+LOOKUP('Calculatie sheet'!$E$2,'Objectenoverzicht aantallen'!$A:$A,'Objectenoverzicht aantallen'!H:H)*'Calculatie sheet'!$AN84+LOOKUP('Calculatie sheet'!$E$2,'Objectenoverzicht aantallen'!$A:$A,'Objectenoverzicht aantallen'!I:I)*'Calculatie sheet'!$AN84+LOOKUP('Calculatie sheet'!$E$2,'Objectenoverzicht aantallen'!$A:$A,'Objectenoverzicht aantallen'!J:J)*'Calculatie sheet'!$AN84+LOOKUP('Calculatie sheet'!$E$2,'Objectenoverzicht aantallen'!$A:$A,'Objectenoverzicht aantallen'!K:K)*'Calculatie sheet'!$AN84+LOOKUP('Calculatie sheet'!$E$2,'Objectenoverzicht aantallen'!$A:$A,'Objectenoverzicht aantallen'!L:L)*'Calculatie sheet'!$AN84+LOOKUP('Calculatie sheet'!$E$2,'Objectenoverzicht aantallen'!$A:$A,'Objectenoverzicht aantallen'!M:M)*'Calculatie sheet'!$AN84+LOOKUP('Calculatie sheet'!$E$2,'Objectenoverzicht aantallen'!$A:$A,'Objectenoverzicht aantallen'!N:N)*'Calculatie sheet'!$AN84+LOOKUP('Calculatie sheet'!$E$2,'Objectenoverzicht aantallen'!$A:$A,'Objectenoverzicht aantallen'!O:O)*'Calculatie sheet'!$AN84)/1000</f>
        <v>0</v>
      </c>
      <c r="V3" s="31"/>
      <c r="W3" s="759" t="s">
        <v>966</v>
      </c>
      <c r="X3" s="571">
        <f>(LOOKUP('Calculatie sheet'!$AN$2,'Objectenoverzicht aantallen'!$A:$A,'Objectenoverzicht aantallen'!$P:$P)*'Calculatie sheet'!$AN$84)/'Calculatie sheet'!$AN$64/1000</f>
        <v>0</v>
      </c>
      <c r="Y3" s="571">
        <f>(LOOKUP('Calculatie sheet'!$AN$2,'Objectenoverzicht aantallen'!$A:$A,'Objectenoverzicht aantallen'!$P:$P)*'Calculatie sheet'!$AN$84)/'Calculatie sheet'!$AN$64/1000</f>
        <v>0</v>
      </c>
      <c r="Z3" s="571">
        <f>(LOOKUP('Calculatie sheet'!$AN$2,'Objectenoverzicht aantallen'!$A:$A,'Objectenoverzicht aantallen'!$P:$P)*'Calculatie sheet'!$AN$84)/'Calculatie sheet'!$AN$64/1000</f>
        <v>0</v>
      </c>
      <c r="AA3" s="571">
        <f>(LOOKUP('Calculatie sheet'!$AN$2,'Objectenoverzicht aantallen'!$A:$A,'Objectenoverzicht aantallen'!$P:$P)*'Calculatie sheet'!$AN$84)/'Calculatie sheet'!$AN$64/1000</f>
        <v>0</v>
      </c>
      <c r="AB3" s="571">
        <f>(LOOKUP('Calculatie sheet'!$AN$2,'Objectenoverzicht aantallen'!$A:$A,'Objectenoverzicht aantallen'!$P:$P)*'Calculatie sheet'!$AN$84)/'Calculatie sheet'!$AN$64/1000</f>
        <v>0</v>
      </c>
      <c r="AC3" s="571">
        <f>(LOOKUP('Calculatie sheet'!$AN$2,'Objectenoverzicht aantallen'!$A:$A,'Objectenoverzicht aantallen'!$P:$P)*'Calculatie sheet'!$AN$84)/'Calculatie sheet'!$AN$64/1000</f>
        <v>0</v>
      </c>
      <c r="AD3" s="571">
        <f>(LOOKUP('Calculatie sheet'!$AN$2,'Objectenoverzicht aantallen'!$A:$A,'Objectenoverzicht aantallen'!$P:$P)*'Calculatie sheet'!$AN$84)/'Calculatie sheet'!$AN$64/1000</f>
        <v>0</v>
      </c>
      <c r="AE3" s="571">
        <f>(LOOKUP('Calculatie sheet'!$AN$2,'Objectenoverzicht aantallen'!$A:$A,'Objectenoverzicht aantallen'!$P:$P)*'Calculatie sheet'!$AN$84)/'Calculatie sheet'!$AN$64/1000</f>
        <v>0</v>
      </c>
      <c r="AF3" s="571">
        <f>(LOOKUP('Calculatie sheet'!$AN$2,'Objectenoverzicht aantallen'!$A:$A,'Objectenoverzicht aantallen'!$P:$P)*'Calculatie sheet'!$AN$84)/'Calculatie sheet'!$AN$64/1000</f>
        <v>0</v>
      </c>
      <c r="AG3" s="571">
        <f>(LOOKUP('Calculatie sheet'!$AN$2,'Objectenoverzicht aantallen'!$A:$A,'Objectenoverzicht aantallen'!$P:$P)*'Calculatie sheet'!$AN$84)/'Calculatie sheet'!$AN$64/1000</f>
        <v>0</v>
      </c>
      <c r="AH3" s="571">
        <f>(LOOKUP('Calculatie sheet'!$AN$2,'Objectenoverzicht aantallen'!$A:$A,'Objectenoverzicht aantallen'!$P:$P)*'Calculatie sheet'!$AN$84)/'Calculatie sheet'!$AN$64/1000</f>
        <v>0</v>
      </c>
    </row>
    <row r="4" spans="1:34" x14ac:dyDescent="0.2">
      <c r="B4" s="760" t="s">
        <v>5</v>
      </c>
      <c r="C4" s="45">
        <f>'Calculatie sheet'!AN85</f>
        <v>2955.6</v>
      </c>
      <c r="E4" s="760" t="s">
        <v>5</v>
      </c>
      <c r="H4" s="572">
        <f>C4*'Calculatie sheet'!$AN$7</f>
        <v>0</v>
      </c>
      <c r="J4" s="760" t="s">
        <v>5</v>
      </c>
      <c r="K4" s="571">
        <f>(LOOKUP('Calculatie sheet'!$AN$2,'Objectenoverzicht aantallen'!$A:$A,'Objectenoverzicht aantallen'!$C:$C)*'Calculatie sheet'!$AN85+LOOKUP('Calculatie sheet'!$AN$2,'Objectenoverzicht aantallen'!$A:$A,'Objectenoverzicht aantallen'!E:E)*'Calculatie sheet'!$AN85)/1000</f>
        <v>0</v>
      </c>
      <c r="L4" s="571">
        <f>(LOOKUP('Calculatie sheet'!$AN$2,'Objectenoverzicht aantallen'!$A:$A,'Objectenoverzicht aantallen'!$C:$C)*'Calculatie sheet'!$AN85+LOOKUP('Calculatie sheet'!$E$2,'Objectenoverzicht aantallen'!$A:$A,'Objectenoverzicht aantallen'!E:E)*'Calculatie sheet'!$AN85+LOOKUP('Calculatie sheet'!$E$2,'Objectenoverzicht aantallen'!$A:$A,'Objectenoverzicht aantallen'!F:F)*'Calculatie sheet'!$AN85)/1000</f>
        <v>0</v>
      </c>
      <c r="M4" s="571">
        <f>(LOOKUP('Calculatie sheet'!$AN$2,'Objectenoverzicht aantallen'!$A:$A,'Objectenoverzicht aantallen'!$C:$C)*'Calculatie sheet'!$AN85+LOOKUP('Calculatie sheet'!$E$2,'Objectenoverzicht aantallen'!$A:$A,'Objectenoverzicht aantallen'!E:E)*'Calculatie sheet'!$AN85+LOOKUP('Calculatie sheet'!$E$2,'Objectenoverzicht aantallen'!$A:$A,'Objectenoverzicht aantallen'!F:F)*'Calculatie sheet'!$AN85+LOOKUP('Calculatie sheet'!$E$2,'Objectenoverzicht aantallen'!$A:$A,'Objectenoverzicht aantallen'!G:G)*'Calculatie sheet'!$AN85)/1000</f>
        <v>0</v>
      </c>
      <c r="N4" s="571">
        <f>(LOOKUP('Calculatie sheet'!$AN$2,'Objectenoverzicht aantallen'!$A:$A,'Objectenoverzicht aantallen'!$C:$C)*'Calculatie sheet'!$AN85+LOOKUP('Calculatie sheet'!$E$2,'Objectenoverzicht aantallen'!$A:$A,'Objectenoverzicht aantallen'!E:E)*'Calculatie sheet'!$AN85+LOOKUP('Calculatie sheet'!$E$2,'Objectenoverzicht aantallen'!$A:$A,'Objectenoverzicht aantallen'!F:F)*'Calculatie sheet'!$AN85+LOOKUP('Calculatie sheet'!$E$2,'Objectenoverzicht aantallen'!$A:$A,'Objectenoverzicht aantallen'!G:G)*'Calculatie sheet'!$AN85+LOOKUP('Calculatie sheet'!$E$2,'Objectenoverzicht aantallen'!$A:$A,'Objectenoverzicht aantallen'!H:H)*'Calculatie sheet'!$AN85)/1000</f>
        <v>0</v>
      </c>
      <c r="O4" s="571">
        <f>(LOOKUP('Calculatie sheet'!$AN$2,'Objectenoverzicht aantallen'!$A:$A,'Objectenoverzicht aantallen'!$C:$C)*'Calculatie sheet'!$AN85+LOOKUP('Calculatie sheet'!$E$2,'Objectenoverzicht aantallen'!$A:$A,'Objectenoverzicht aantallen'!E:E)*'Calculatie sheet'!$AN85+LOOKUP('Calculatie sheet'!$E$2,'Objectenoverzicht aantallen'!$A:$A,'Objectenoverzicht aantallen'!F:F)*'Calculatie sheet'!$AN85+LOOKUP('Calculatie sheet'!$E$2,'Objectenoverzicht aantallen'!$A:$A,'Objectenoverzicht aantallen'!G:G)*'Calculatie sheet'!$AN85+LOOKUP('Calculatie sheet'!$E$2,'Objectenoverzicht aantallen'!$A:$A,'Objectenoverzicht aantallen'!H:H)*'Calculatie sheet'!$AN85+LOOKUP('Calculatie sheet'!$E$2,'Objectenoverzicht aantallen'!$A:$A,'Objectenoverzicht aantallen'!I:I)*'Calculatie sheet'!$AN85)/1000</f>
        <v>0</v>
      </c>
      <c r="P4" s="571">
        <f>(LOOKUP('Calculatie sheet'!$AN$2,'Objectenoverzicht aantallen'!$A:$A,'Objectenoverzicht aantallen'!$C:$C)*'Calculatie sheet'!$AN85+LOOKUP('Calculatie sheet'!$E$2,'Objectenoverzicht aantallen'!$A:$A,'Objectenoverzicht aantallen'!E:E)*'Calculatie sheet'!$AN85+LOOKUP('Calculatie sheet'!$E$2,'Objectenoverzicht aantallen'!$A:$A,'Objectenoverzicht aantallen'!F:F)*'Calculatie sheet'!$AN85+LOOKUP('Calculatie sheet'!$E$2,'Objectenoverzicht aantallen'!$A:$A,'Objectenoverzicht aantallen'!G:G)*'Calculatie sheet'!$AN85+LOOKUP('Calculatie sheet'!$E$2,'Objectenoverzicht aantallen'!$A:$A,'Objectenoverzicht aantallen'!H:H)*'Calculatie sheet'!$AN85+LOOKUP('Calculatie sheet'!$E$2,'Objectenoverzicht aantallen'!$A:$A,'Objectenoverzicht aantallen'!I:I)*'Calculatie sheet'!$AN85+LOOKUP('Calculatie sheet'!$E$2,'Objectenoverzicht aantallen'!$A:$A,'Objectenoverzicht aantallen'!J:J)*'Calculatie sheet'!$AN85)/1000</f>
        <v>0</v>
      </c>
      <c r="Q4" s="571">
        <f>(LOOKUP('Calculatie sheet'!$AN$2,'Objectenoverzicht aantallen'!$A:$A,'Objectenoverzicht aantallen'!$C:$C)*'Calculatie sheet'!$AN85+LOOKUP('Calculatie sheet'!$E$2,'Objectenoverzicht aantallen'!$A:$A,'Objectenoverzicht aantallen'!E:E)*'Calculatie sheet'!$AN85+LOOKUP('Calculatie sheet'!$E$2,'Objectenoverzicht aantallen'!$A:$A,'Objectenoverzicht aantallen'!F:F)*'Calculatie sheet'!$AN85+LOOKUP('Calculatie sheet'!$E$2,'Objectenoverzicht aantallen'!$A:$A,'Objectenoverzicht aantallen'!G:G)*'Calculatie sheet'!$AN85+LOOKUP('Calculatie sheet'!$E$2,'Objectenoverzicht aantallen'!$A:$A,'Objectenoverzicht aantallen'!H:H)*'Calculatie sheet'!$AN85+LOOKUP('Calculatie sheet'!$E$2,'Objectenoverzicht aantallen'!$A:$A,'Objectenoverzicht aantallen'!I:I)*'Calculatie sheet'!$AN85+LOOKUP('Calculatie sheet'!$E$2,'Objectenoverzicht aantallen'!$A:$A,'Objectenoverzicht aantallen'!J:J)*'Calculatie sheet'!$AN85+LOOKUP('Calculatie sheet'!$E$2,'Objectenoverzicht aantallen'!$A:$A,'Objectenoverzicht aantallen'!K:K)*'Calculatie sheet'!$AN85)/1000</f>
        <v>0</v>
      </c>
      <c r="R4" s="571">
        <f>(LOOKUP('Calculatie sheet'!$AN$2,'Objectenoverzicht aantallen'!$A:$A,'Objectenoverzicht aantallen'!$C:$C)*'Calculatie sheet'!$AN85+LOOKUP('Calculatie sheet'!$E$2,'Objectenoverzicht aantallen'!$A:$A,'Objectenoverzicht aantallen'!E:E)*'Calculatie sheet'!$AN85+LOOKUP('Calculatie sheet'!$E$2,'Objectenoverzicht aantallen'!$A:$A,'Objectenoverzicht aantallen'!F:F)*'Calculatie sheet'!$AN85+LOOKUP('Calculatie sheet'!$E$2,'Objectenoverzicht aantallen'!$A:$A,'Objectenoverzicht aantallen'!G:G)*'Calculatie sheet'!$AN85+LOOKUP('Calculatie sheet'!$E$2,'Objectenoverzicht aantallen'!$A:$A,'Objectenoverzicht aantallen'!H:H)*'Calculatie sheet'!$AN85+LOOKUP('Calculatie sheet'!$E$2,'Objectenoverzicht aantallen'!$A:$A,'Objectenoverzicht aantallen'!I:I)*'Calculatie sheet'!$AN85+LOOKUP('Calculatie sheet'!$E$2,'Objectenoverzicht aantallen'!$A:$A,'Objectenoverzicht aantallen'!J:J)*'Calculatie sheet'!$AN85+LOOKUP('Calculatie sheet'!$E$2,'Objectenoverzicht aantallen'!$A:$A,'Objectenoverzicht aantallen'!K:K)*'Calculatie sheet'!$AN85+LOOKUP('Calculatie sheet'!$E$2,'Objectenoverzicht aantallen'!$A:$A,'Objectenoverzicht aantallen'!L:L)*'Calculatie sheet'!$AN85)/1000</f>
        <v>0</v>
      </c>
      <c r="S4" s="571">
        <f>(LOOKUP('Calculatie sheet'!$AN$2,'Objectenoverzicht aantallen'!$A:$A,'Objectenoverzicht aantallen'!$C:$C)*'Calculatie sheet'!$AN85+LOOKUP('Calculatie sheet'!$E$2,'Objectenoverzicht aantallen'!$A:$A,'Objectenoverzicht aantallen'!E:E)*'Calculatie sheet'!$AN85+LOOKUP('Calculatie sheet'!$E$2,'Objectenoverzicht aantallen'!$A:$A,'Objectenoverzicht aantallen'!F:F)*'Calculatie sheet'!$AN85+LOOKUP('Calculatie sheet'!$E$2,'Objectenoverzicht aantallen'!$A:$A,'Objectenoverzicht aantallen'!G:G)*'Calculatie sheet'!$AN85+LOOKUP('Calculatie sheet'!$E$2,'Objectenoverzicht aantallen'!$A:$A,'Objectenoverzicht aantallen'!H:H)*'Calculatie sheet'!$AN85+LOOKUP('Calculatie sheet'!$E$2,'Objectenoverzicht aantallen'!$A:$A,'Objectenoverzicht aantallen'!I:I)*'Calculatie sheet'!$AN85+LOOKUP('Calculatie sheet'!$E$2,'Objectenoverzicht aantallen'!$A:$A,'Objectenoverzicht aantallen'!J:J)*'Calculatie sheet'!$AN85+LOOKUP('Calculatie sheet'!$E$2,'Objectenoverzicht aantallen'!$A:$A,'Objectenoverzicht aantallen'!K:K)*'Calculatie sheet'!$AN85+LOOKUP('Calculatie sheet'!$E$2,'Objectenoverzicht aantallen'!$A:$A,'Objectenoverzicht aantallen'!L:L)*'Calculatie sheet'!$AN85+LOOKUP('Calculatie sheet'!$E$2,'Objectenoverzicht aantallen'!$A:$A,'Objectenoverzicht aantallen'!M:M)*'Calculatie sheet'!$AN85)/1000</f>
        <v>0</v>
      </c>
      <c r="T4" s="571">
        <f>(LOOKUP('Calculatie sheet'!$AN$2,'Objectenoverzicht aantallen'!$A:$A,'Objectenoverzicht aantallen'!$C:$C)*'Calculatie sheet'!$AN85+LOOKUP('Calculatie sheet'!$E$2,'Objectenoverzicht aantallen'!$A:$A,'Objectenoverzicht aantallen'!E:E)*'Calculatie sheet'!$AN85+LOOKUP('Calculatie sheet'!$E$2,'Objectenoverzicht aantallen'!$A:$A,'Objectenoverzicht aantallen'!F:F)*'Calculatie sheet'!$AN85+LOOKUP('Calculatie sheet'!$E$2,'Objectenoverzicht aantallen'!$A:$A,'Objectenoverzicht aantallen'!G:G)*'Calculatie sheet'!$AN85+LOOKUP('Calculatie sheet'!$E$2,'Objectenoverzicht aantallen'!$A:$A,'Objectenoverzicht aantallen'!H:H)*'Calculatie sheet'!$AN85+LOOKUP('Calculatie sheet'!$E$2,'Objectenoverzicht aantallen'!$A:$A,'Objectenoverzicht aantallen'!I:I)*'Calculatie sheet'!$AN85+LOOKUP('Calculatie sheet'!$E$2,'Objectenoverzicht aantallen'!$A:$A,'Objectenoverzicht aantallen'!J:J)*'Calculatie sheet'!$AN85+LOOKUP('Calculatie sheet'!$E$2,'Objectenoverzicht aantallen'!$A:$A,'Objectenoverzicht aantallen'!K:K)*'Calculatie sheet'!$AN85+LOOKUP('Calculatie sheet'!$E$2,'Objectenoverzicht aantallen'!$A:$A,'Objectenoverzicht aantallen'!L:L)*'Calculatie sheet'!$AN85+LOOKUP('Calculatie sheet'!$E$2,'Objectenoverzicht aantallen'!$A:$A,'Objectenoverzicht aantallen'!M:M)*'Calculatie sheet'!$AN85+LOOKUP('Calculatie sheet'!$E$2,'Objectenoverzicht aantallen'!$A:$A,'Objectenoverzicht aantallen'!N:N)*'Calculatie sheet'!$AN85)/1000</f>
        <v>0</v>
      </c>
      <c r="U4" s="571">
        <f>(LOOKUP('Calculatie sheet'!$AN$2,'Objectenoverzicht aantallen'!$A:$A,'Objectenoverzicht aantallen'!$C:$C)*'Calculatie sheet'!$AN85+LOOKUP('Calculatie sheet'!$E$2,'Objectenoverzicht aantallen'!$A:$A,'Objectenoverzicht aantallen'!E:E)*'Calculatie sheet'!$AN85+LOOKUP('Calculatie sheet'!$E$2,'Objectenoverzicht aantallen'!$A:$A,'Objectenoverzicht aantallen'!F:F)*'Calculatie sheet'!$AN85+LOOKUP('Calculatie sheet'!$E$2,'Objectenoverzicht aantallen'!$A:$A,'Objectenoverzicht aantallen'!G:G)*'Calculatie sheet'!$AN85+LOOKUP('Calculatie sheet'!$E$2,'Objectenoverzicht aantallen'!$A:$A,'Objectenoverzicht aantallen'!H:H)*'Calculatie sheet'!$AN85+LOOKUP('Calculatie sheet'!$E$2,'Objectenoverzicht aantallen'!$A:$A,'Objectenoverzicht aantallen'!I:I)*'Calculatie sheet'!$AN85+LOOKUP('Calculatie sheet'!$E$2,'Objectenoverzicht aantallen'!$A:$A,'Objectenoverzicht aantallen'!J:J)*'Calculatie sheet'!$AN85+LOOKUP('Calculatie sheet'!$E$2,'Objectenoverzicht aantallen'!$A:$A,'Objectenoverzicht aantallen'!K:K)*'Calculatie sheet'!$AN85+LOOKUP('Calculatie sheet'!$E$2,'Objectenoverzicht aantallen'!$A:$A,'Objectenoverzicht aantallen'!L:L)*'Calculatie sheet'!$AN85+LOOKUP('Calculatie sheet'!$E$2,'Objectenoverzicht aantallen'!$A:$A,'Objectenoverzicht aantallen'!M:M)*'Calculatie sheet'!$AN85+LOOKUP('Calculatie sheet'!$E$2,'Objectenoverzicht aantallen'!$A:$A,'Objectenoverzicht aantallen'!N:N)*'Calculatie sheet'!$AN85+LOOKUP('Calculatie sheet'!$E$2,'Objectenoverzicht aantallen'!$A:$A,'Objectenoverzicht aantallen'!O:O)*'Calculatie sheet'!$AN85)/1000</f>
        <v>0</v>
      </c>
      <c r="W4" s="760" t="s">
        <v>5</v>
      </c>
      <c r="X4" s="571">
        <f>(LOOKUP('Calculatie sheet'!$AN$2,'Objectenoverzicht aantallen'!$A:$A,'Objectenoverzicht aantallen'!Q:Q)*'Calculatie sheet'!$AN$85)/1000</f>
        <v>0</v>
      </c>
      <c r="Y4" s="571">
        <f>(LOOKUP('Calculatie sheet'!$AN$2,'Objectenoverzicht aantallen'!$A:$A,'Objectenoverzicht aantallen'!R:R)*'Calculatie sheet'!$AN$85)/1000</f>
        <v>0</v>
      </c>
      <c r="Z4" s="571">
        <f>(LOOKUP('Calculatie sheet'!$AN$2,'Objectenoverzicht aantallen'!$A:$A,'Objectenoverzicht aantallen'!S:S)*'Calculatie sheet'!$AN$85)/1000</f>
        <v>0</v>
      </c>
      <c r="AA4" s="571">
        <f>(LOOKUP('Calculatie sheet'!$AN$2,'Objectenoverzicht aantallen'!$A:$A,'Objectenoverzicht aantallen'!T:T)*'Calculatie sheet'!$AN$85)/1000</f>
        <v>0</v>
      </c>
      <c r="AB4" s="571">
        <f>(LOOKUP('Calculatie sheet'!$AN$2,'Objectenoverzicht aantallen'!$A:$A,'Objectenoverzicht aantallen'!U:U)*'Calculatie sheet'!$AN$85)/1000</f>
        <v>0</v>
      </c>
      <c r="AC4" s="571">
        <f>(LOOKUP('Calculatie sheet'!$AN$2,'Objectenoverzicht aantallen'!$A:$A,'Objectenoverzicht aantallen'!V:V)*'Calculatie sheet'!$AN$85)/1000</f>
        <v>0</v>
      </c>
      <c r="AD4" s="571">
        <f>(LOOKUP('Calculatie sheet'!$AN$2,'Objectenoverzicht aantallen'!$A:$A,'Objectenoverzicht aantallen'!W:W)*'Calculatie sheet'!$AN$85)/1000</f>
        <v>0</v>
      </c>
      <c r="AE4" s="571">
        <f>(LOOKUP('Calculatie sheet'!$AN$2,'Objectenoverzicht aantallen'!$A:$A,'Objectenoverzicht aantallen'!X:X)*'Calculatie sheet'!$AN$85)/1000</f>
        <v>0</v>
      </c>
      <c r="AF4" s="571">
        <f>(LOOKUP('Calculatie sheet'!$AN$2,'Objectenoverzicht aantallen'!$A:$A,'Objectenoverzicht aantallen'!AA:AA)*'Calculatie sheet'!$AN$85)/1000</f>
        <v>0</v>
      </c>
      <c r="AG4" s="571">
        <f>(LOOKUP('Calculatie sheet'!$AN$2,'Objectenoverzicht aantallen'!$A:$A,'Objectenoverzicht aantallen'!Z:Z)*'Calculatie sheet'!$AN$85)/1000</f>
        <v>0</v>
      </c>
      <c r="AH4" s="571">
        <f>(LOOKUP('Calculatie sheet'!$AN$2,'Objectenoverzicht aantallen'!$A:$A,'Objectenoverzicht aantallen'!AA:AA)*'Calculatie sheet'!$AN$85)/1000</f>
        <v>0</v>
      </c>
    </row>
    <row r="5" spans="1:34" x14ac:dyDescent="0.2">
      <c r="B5" s="577" t="s">
        <v>673</v>
      </c>
      <c r="C5" s="45">
        <f>'Calculatie sheet'!AN86</f>
        <v>-644.4</v>
      </c>
      <c r="E5" s="577" t="s">
        <v>673</v>
      </c>
      <c r="H5" s="572">
        <f>C5*'Calculatie sheet'!$AN$7</f>
        <v>0</v>
      </c>
      <c r="J5" s="577" t="s">
        <v>673</v>
      </c>
      <c r="K5" s="571">
        <f>(LOOKUP('Calculatie sheet'!$AN$2,'Objectenoverzicht aantallen'!$A:$A,'Objectenoverzicht aantallen'!$C:$C)*'Calculatie sheet'!$AN86+LOOKUP('Calculatie sheet'!$AN$2,'Objectenoverzicht aantallen'!$A:$A,'Objectenoverzicht aantallen'!E:E)*'Calculatie sheet'!$AN86)/1000</f>
        <v>0</v>
      </c>
      <c r="L5" s="571">
        <f>(LOOKUP('Calculatie sheet'!$AN$2,'Objectenoverzicht aantallen'!$A:$A,'Objectenoverzicht aantallen'!$C:$C)*'Calculatie sheet'!$AN86+LOOKUP('Calculatie sheet'!$E$2,'Objectenoverzicht aantallen'!$A:$A,'Objectenoverzicht aantallen'!E:E)*'Calculatie sheet'!$AN86+LOOKUP('Calculatie sheet'!$E$2,'Objectenoverzicht aantallen'!$A:$A,'Objectenoverzicht aantallen'!F:F)*'Calculatie sheet'!$AN86)/1000</f>
        <v>0</v>
      </c>
      <c r="M5" s="571">
        <f>(LOOKUP('Calculatie sheet'!$AN$2,'Objectenoverzicht aantallen'!$A:$A,'Objectenoverzicht aantallen'!$C:$C)*'Calculatie sheet'!$AN86+LOOKUP('Calculatie sheet'!$E$2,'Objectenoverzicht aantallen'!$A:$A,'Objectenoverzicht aantallen'!E:E)*'Calculatie sheet'!$AN86+LOOKUP('Calculatie sheet'!$E$2,'Objectenoverzicht aantallen'!$A:$A,'Objectenoverzicht aantallen'!F:F)*'Calculatie sheet'!$AN86+LOOKUP('Calculatie sheet'!$E$2,'Objectenoverzicht aantallen'!$A:$A,'Objectenoverzicht aantallen'!G:G)*'Calculatie sheet'!$AN86)/1000</f>
        <v>0</v>
      </c>
      <c r="N5" s="571">
        <f>(LOOKUP('Calculatie sheet'!$AN$2,'Objectenoverzicht aantallen'!$A:$A,'Objectenoverzicht aantallen'!$C:$C)*'Calculatie sheet'!$AN86+LOOKUP('Calculatie sheet'!$E$2,'Objectenoverzicht aantallen'!$A:$A,'Objectenoverzicht aantallen'!E:E)*'Calculatie sheet'!$AN86+LOOKUP('Calculatie sheet'!$E$2,'Objectenoverzicht aantallen'!$A:$A,'Objectenoverzicht aantallen'!F:F)*'Calculatie sheet'!$AN86+LOOKUP('Calculatie sheet'!$E$2,'Objectenoverzicht aantallen'!$A:$A,'Objectenoverzicht aantallen'!G:G)*'Calculatie sheet'!$AN86+LOOKUP('Calculatie sheet'!$E$2,'Objectenoverzicht aantallen'!$A:$A,'Objectenoverzicht aantallen'!H:H)*'Calculatie sheet'!$AN86)/1000</f>
        <v>0</v>
      </c>
      <c r="O5" s="571">
        <f>(LOOKUP('Calculatie sheet'!$AN$2,'Objectenoverzicht aantallen'!$A:$A,'Objectenoverzicht aantallen'!$C:$C)*'Calculatie sheet'!$AN86+LOOKUP('Calculatie sheet'!$E$2,'Objectenoverzicht aantallen'!$A:$A,'Objectenoverzicht aantallen'!E:E)*'Calculatie sheet'!$AN86+LOOKUP('Calculatie sheet'!$E$2,'Objectenoverzicht aantallen'!$A:$A,'Objectenoverzicht aantallen'!F:F)*'Calculatie sheet'!$AN86+LOOKUP('Calculatie sheet'!$E$2,'Objectenoverzicht aantallen'!$A:$A,'Objectenoverzicht aantallen'!G:G)*'Calculatie sheet'!$AN86+LOOKUP('Calculatie sheet'!$E$2,'Objectenoverzicht aantallen'!$A:$A,'Objectenoverzicht aantallen'!H:H)*'Calculatie sheet'!$AN86+LOOKUP('Calculatie sheet'!$E$2,'Objectenoverzicht aantallen'!$A:$A,'Objectenoverzicht aantallen'!I:I)*'Calculatie sheet'!$AN86)/1000</f>
        <v>0</v>
      </c>
      <c r="P5" s="571">
        <f>(LOOKUP('Calculatie sheet'!$AN$2,'Objectenoverzicht aantallen'!$A:$A,'Objectenoverzicht aantallen'!$C:$C)*'Calculatie sheet'!$AN86+LOOKUP('Calculatie sheet'!$E$2,'Objectenoverzicht aantallen'!$A:$A,'Objectenoverzicht aantallen'!E:E)*'Calculatie sheet'!$AN86+LOOKUP('Calculatie sheet'!$E$2,'Objectenoverzicht aantallen'!$A:$A,'Objectenoverzicht aantallen'!F:F)*'Calculatie sheet'!$AN86+LOOKUP('Calculatie sheet'!$E$2,'Objectenoverzicht aantallen'!$A:$A,'Objectenoverzicht aantallen'!G:G)*'Calculatie sheet'!$AN86+LOOKUP('Calculatie sheet'!$E$2,'Objectenoverzicht aantallen'!$A:$A,'Objectenoverzicht aantallen'!H:H)*'Calculatie sheet'!$AN86+LOOKUP('Calculatie sheet'!$E$2,'Objectenoverzicht aantallen'!$A:$A,'Objectenoverzicht aantallen'!I:I)*'Calculatie sheet'!$AN86+LOOKUP('Calculatie sheet'!$E$2,'Objectenoverzicht aantallen'!$A:$A,'Objectenoverzicht aantallen'!J:J)*'Calculatie sheet'!$AN86)/1000</f>
        <v>0</v>
      </c>
      <c r="Q5" s="571">
        <f>(LOOKUP('Calculatie sheet'!$AN$2,'Objectenoverzicht aantallen'!$A:$A,'Objectenoverzicht aantallen'!$C:$C)*'Calculatie sheet'!$AN86+LOOKUP('Calculatie sheet'!$E$2,'Objectenoverzicht aantallen'!$A:$A,'Objectenoverzicht aantallen'!E:E)*'Calculatie sheet'!$AN86+LOOKUP('Calculatie sheet'!$E$2,'Objectenoverzicht aantallen'!$A:$A,'Objectenoverzicht aantallen'!F:F)*'Calculatie sheet'!$AN86+LOOKUP('Calculatie sheet'!$E$2,'Objectenoverzicht aantallen'!$A:$A,'Objectenoverzicht aantallen'!G:G)*'Calculatie sheet'!$AN86+LOOKUP('Calculatie sheet'!$E$2,'Objectenoverzicht aantallen'!$A:$A,'Objectenoverzicht aantallen'!H:H)*'Calculatie sheet'!$AN86+LOOKUP('Calculatie sheet'!$E$2,'Objectenoverzicht aantallen'!$A:$A,'Objectenoverzicht aantallen'!I:I)*'Calculatie sheet'!$AN86+LOOKUP('Calculatie sheet'!$E$2,'Objectenoverzicht aantallen'!$A:$A,'Objectenoverzicht aantallen'!J:J)*'Calculatie sheet'!$AN86+LOOKUP('Calculatie sheet'!$E$2,'Objectenoverzicht aantallen'!$A:$A,'Objectenoverzicht aantallen'!K:K)*'Calculatie sheet'!$AN86)/1000</f>
        <v>0</v>
      </c>
      <c r="R5" s="571">
        <f>(LOOKUP('Calculatie sheet'!$AN$2,'Objectenoverzicht aantallen'!$A:$A,'Objectenoverzicht aantallen'!$C:$C)*'Calculatie sheet'!$AN86+LOOKUP('Calculatie sheet'!$E$2,'Objectenoverzicht aantallen'!$A:$A,'Objectenoverzicht aantallen'!E:E)*'Calculatie sheet'!$AN86+LOOKUP('Calculatie sheet'!$E$2,'Objectenoverzicht aantallen'!$A:$A,'Objectenoverzicht aantallen'!F:F)*'Calculatie sheet'!$AN86+LOOKUP('Calculatie sheet'!$E$2,'Objectenoverzicht aantallen'!$A:$A,'Objectenoverzicht aantallen'!G:G)*'Calculatie sheet'!$AN86+LOOKUP('Calculatie sheet'!$E$2,'Objectenoverzicht aantallen'!$A:$A,'Objectenoverzicht aantallen'!H:H)*'Calculatie sheet'!$AN86+LOOKUP('Calculatie sheet'!$E$2,'Objectenoverzicht aantallen'!$A:$A,'Objectenoverzicht aantallen'!I:I)*'Calculatie sheet'!$AN86+LOOKUP('Calculatie sheet'!$E$2,'Objectenoverzicht aantallen'!$A:$A,'Objectenoverzicht aantallen'!J:J)*'Calculatie sheet'!$AN86+LOOKUP('Calculatie sheet'!$E$2,'Objectenoverzicht aantallen'!$A:$A,'Objectenoverzicht aantallen'!K:K)*'Calculatie sheet'!$AN86+LOOKUP('Calculatie sheet'!$E$2,'Objectenoverzicht aantallen'!$A:$A,'Objectenoverzicht aantallen'!L:L)*'Calculatie sheet'!$AN86)/1000</f>
        <v>0</v>
      </c>
      <c r="S5" s="571">
        <f>(LOOKUP('Calculatie sheet'!$AN$2,'Objectenoverzicht aantallen'!$A:$A,'Objectenoverzicht aantallen'!$C:$C)*'Calculatie sheet'!$AN86+LOOKUP('Calculatie sheet'!$E$2,'Objectenoverzicht aantallen'!$A:$A,'Objectenoverzicht aantallen'!E:E)*'Calculatie sheet'!$AN86+LOOKUP('Calculatie sheet'!$E$2,'Objectenoverzicht aantallen'!$A:$A,'Objectenoverzicht aantallen'!F:F)*'Calculatie sheet'!$AN86+LOOKUP('Calculatie sheet'!$E$2,'Objectenoverzicht aantallen'!$A:$A,'Objectenoverzicht aantallen'!G:G)*'Calculatie sheet'!$AN86+LOOKUP('Calculatie sheet'!$E$2,'Objectenoverzicht aantallen'!$A:$A,'Objectenoverzicht aantallen'!H:H)*'Calculatie sheet'!$AN86+LOOKUP('Calculatie sheet'!$E$2,'Objectenoverzicht aantallen'!$A:$A,'Objectenoverzicht aantallen'!I:I)*'Calculatie sheet'!$AN86+LOOKUP('Calculatie sheet'!$E$2,'Objectenoverzicht aantallen'!$A:$A,'Objectenoverzicht aantallen'!J:J)*'Calculatie sheet'!$AN86+LOOKUP('Calculatie sheet'!$E$2,'Objectenoverzicht aantallen'!$A:$A,'Objectenoverzicht aantallen'!K:K)*'Calculatie sheet'!$AN86+LOOKUP('Calculatie sheet'!$E$2,'Objectenoverzicht aantallen'!$A:$A,'Objectenoverzicht aantallen'!L:L)*'Calculatie sheet'!$AN86+LOOKUP('Calculatie sheet'!$E$2,'Objectenoverzicht aantallen'!$A:$A,'Objectenoverzicht aantallen'!M:M)*'Calculatie sheet'!$AN86)/1000</f>
        <v>0</v>
      </c>
      <c r="T5" s="571">
        <f>(LOOKUP('Calculatie sheet'!$AN$2,'Objectenoverzicht aantallen'!$A:$A,'Objectenoverzicht aantallen'!$C:$C)*'Calculatie sheet'!$AN86+LOOKUP('Calculatie sheet'!$E$2,'Objectenoverzicht aantallen'!$A:$A,'Objectenoverzicht aantallen'!E:E)*'Calculatie sheet'!$AN86+LOOKUP('Calculatie sheet'!$E$2,'Objectenoverzicht aantallen'!$A:$A,'Objectenoverzicht aantallen'!F:F)*'Calculatie sheet'!$AN86+LOOKUP('Calculatie sheet'!$E$2,'Objectenoverzicht aantallen'!$A:$A,'Objectenoverzicht aantallen'!G:G)*'Calculatie sheet'!$AN86+LOOKUP('Calculatie sheet'!$E$2,'Objectenoverzicht aantallen'!$A:$A,'Objectenoverzicht aantallen'!H:H)*'Calculatie sheet'!$AN86+LOOKUP('Calculatie sheet'!$E$2,'Objectenoverzicht aantallen'!$A:$A,'Objectenoverzicht aantallen'!I:I)*'Calculatie sheet'!$AN86+LOOKUP('Calculatie sheet'!$E$2,'Objectenoverzicht aantallen'!$A:$A,'Objectenoverzicht aantallen'!J:J)*'Calculatie sheet'!$AN86+LOOKUP('Calculatie sheet'!$E$2,'Objectenoverzicht aantallen'!$A:$A,'Objectenoverzicht aantallen'!K:K)*'Calculatie sheet'!$AN86+LOOKUP('Calculatie sheet'!$E$2,'Objectenoverzicht aantallen'!$A:$A,'Objectenoverzicht aantallen'!L:L)*'Calculatie sheet'!$AN86+LOOKUP('Calculatie sheet'!$E$2,'Objectenoverzicht aantallen'!$A:$A,'Objectenoverzicht aantallen'!M:M)*'Calculatie sheet'!$AN86+LOOKUP('Calculatie sheet'!$E$2,'Objectenoverzicht aantallen'!$A:$A,'Objectenoverzicht aantallen'!N:N)*'Calculatie sheet'!$AN86)/1000</f>
        <v>0</v>
      </c>
      <c r="U5" s="571">
        <f>(LOOKUP('Calculatie sheet'!$AN$2,'Objectenoverzicht aantallen'!$A:$A,'Objectenoverzicht aantallen'!$C:$C)*'Calculatie sheet'!$AN86+LOOKUP('Calculatie sheet'!$E$2,'Objectenoverzicht aantallen'!$A:$A,'Objectenoverzicht aantallen'!E:E)*'Calculatie sheet'!$AN86+LOOKUP('Calculatie sheet'!$E$2,'Objectenoverzicht aantallen'!$A:$A,'Objectenoverzicht aantallen'!F:F)*'Calculatie sheet'!$AN86+LOOKUP('Calculatie sheet'!$E$2,'Objectenoverzicht aantallen'!$A:$A,'Objectenoverzicht aantallen'!G:G)*'Calculatie sheet'!$AN86+LOOKUP('Calculatie sheet'!$E$2,'Objectenoverzicht aantallen'!$A:$A,'Objectenoverzicht aantallen'!H:H)*'Calculatie sheet'!$AN86+LOOKUP('Calculatie sheet'!$E$2,'Objectenoverzicht aantallen'!$A:$A,'Objectenoverzicht aantallen'!I:I)*'Calculatie sheet'!$AN86+LOOKUP('Calculatie sheet'!$E$2,'Objectenoverzicht aantallen'!$A:$A,'Objectenoverzicht aantallen'!J:J)*'Calculatie sheet'!$AN86+LOOKUP('Calculatie sheet'!$E$2,'Objectenoverzicht aantallen'!$A:$A,'Objectenoverzicht aantallen'!K:K)*'Calculatie sheet'!$AN86+LOOKUP('Calculatie sheet'!$E$2,'Objectenoverzicht aantallen'!$A:$A,'Objectenoverzicht aantallen'!L:L)*'Calculatie sheet'!$AN86+LOOKUP('Calculatie sheet'!$E$2,'Objectenoverzicht aantallen'!$A:$A,'Objectenoverzicht aantallen'!M:M)*'Calculatie sheet'!$AN86+LOOKUP('Calculatie sheet'!$E$2,'Objectenoverzicht aantallen'!$A:$A,'Objectenoverzicht aantallen'!N:N)*'Calculatie sheet'!$AN86+LOOKUP('Calculatie sheet'!$E$2,'Objectenoverzicht aantallen'!$A:$A,'Objectenoverzicht aantallen'!O:O)*'Calculatie sheet'!$AN86)/1000</f>
        <v>0</v>
      </c>
      <c r="W5" s="577" t="s">
        <v>673</v>
      </c>
      <c r="X5" s="571">
        <f>(LOOKUP('Calculatie sheet'!$AN$2,'Objectenoverzicht aantallen'!$A:$A,'Objectenoverzicht aantallen'!Q:Q)*'Calculatie sheet'!$AN$86)/1000</f>
        <v>0</v>
      </c>
      <c r="Y5" s="571">
        <f>(LOOKUP('Calculatie sheet'!$AN$2,'Objectenoverzicht aantallen'!$A:$A,'Objectenoverzicht aantallen'!R:R)*'Calculatie sheet'!$AN$86)/1000</f>
        <v>0</v>
      </c>
      <c r="Z5" s="571">
        <f>(LOOKUP('Calculatie sheet'!$AN$2,'Objectenoverzicht aantallen'!$A:$A,'Objectenoverzicht aantallen'!S:S)*'Calculatie sheet'!$AN$86)/1000</f>
        <v>0</v>
      </c>
      <c r="AA5" s="571">
        <f>(LOOKUP('Calculatie sheet'!$AN$2,'Objectenoverzicht aantallen'!$A:$A,'Objectenoverzicht aantallen'!T:T)*'Calculatie sheet'!$AN$86)/1000</f>
        <v>0</v>
      </c>
      <c r="AB5" s="571">
        <f>(LOOKUP('Calculatie sheet'!$AN$2,'Objectenoverzicht aantallen'!$A:$A,'Objectenoverzicht aantallen'!U:U)*'Calculatie sheet'!$AN$86)/1000</f>
        <v>0</v>
      </c>
      <c r="AC5" s="571">
        <f>(LOOKUP('Calculatie sheet'!$AN$2,'Objectenoverzicht aantallen'!$A:$A,'Objectenoverzicht aantallen'!V:V)*'Calculatie sheet'!$AN$86)/1000</f>
        <v>0</v>
      </c>
      <c r="AD5" s="571">
        <f>(LOOKUP('Calculatie sheet'!$AN$2,'Objectenoverzicht aantallen'!$A:$A,'Objectenoverzicht aantallen'!W:W)*'Calculatie sheet'!$AN$86)/1000</f>
        <v>0</v>
      </c>
      <c r="AE5" s="571">
        <f>(LOOKUP('Calculatie sheet'!$AN$2,'Objectenoverzicht aantallen'!$A:$A,'Objectenoverzicht aantallen'!X:X)*'Calculatie sheet'!$AN$86)/1000</f>
        <v>0</v>
      </c>
      <c r="AF5" s="571">
        <f>(LOOKUP('Calculatie sheet'!$AN$2,'Objectenoverzicht aantallen'!$A:$A,'Objectenoverzicht aantallen'!AA:AA)*'Calculatie sheet'!$AN$86)/1000</f>
        <v>0</v>
      </c>
      <c r="AG5" s="571">
        <f>(LOOKUP('Calculatie sheet'!$AN$2,'Objectenoverzicht aantallen'!$A:$A,'Objectenoverzicht aantallen'!Z:Z)*'Calculatie sheet'!$AN$86)/1000</f>
        <v>0</v>
      </c>
      <c r="AH5" s="571">
        <f>(LOOKUP('Calculatie sheet'!$AN$2,'Objectenoverzicht aantallen'!$A:$A,'Objectenoverzicht aantallen'!AA:AA)*'Calculatie sheet'!$AN$86)/1000</f>
        <v>0</v>
      </c>
    </row>
  </sheetData>
  <pageMargins left="0.7" right="0.7" top="0.75" bottom="0.75" header="0.3" footer="0.3"/>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FA6CF-2DA3-4348-A26C-CC9015D1CED0}">
  <dimension ref="A1:AH5"/>
  <sheetViews>
    <sheetView topLeftCell="C1" workbookViewId="0">
      <selection activeCell="W2" sqref="W2:W5"/>
    </sheetView>
  </sheetViews>
  <sheetFormatPr baseColWidth="10" defaultRowHeight="16" x14ac:dyDescent="0.2"/>
  <cols>
    <col min="1" max="1" width="40.83203125" bestFit="1" customWidth="1"/>
  </cols>
  <sheetData>
    <row r="1" spans="1:34" x14ac:dyDescent="0.2">
      <c r="A1" s="149" t="str">
        <f>'Calculatie sheet'!AO3</f>
        <v>Geluidbeperkende constructie (houten panelen)</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sheet'!AO83</f>
        <v>3.7192499999999997</v>
      </c>
      <c r="E2" s="758" t="s">
        <v>965</v>
      </c>
      <c r="H2" s="572">
        <f>C2*'Calculatie sheet'!$AO$7</f>
        <v>0</v>
      </c>
      <c r="J2" s="758" t="s">
        <v>965</v>
      </c>
      <c r="K2" s="571">
        <f>(LOOKUP('Calculatie sheet'!$AO$2,'Objectenoverzicht aantallen'!$A:$A,'Objectenoverzicht aantallen'!$C:$C)*'Calculatie sheet'!$AO83+LOOKUP('Calculatie sheet'!$E$2,'Objectenoverzicht aantallen'!$A:$A,'Objectenoverzicht aantallen'!E:E)*'Calculatie sheet'!$AO83)/1000</f>
        <v>0</v>
      </c>
      <c r="L2" s="571">
        <f>(LOOKUP('Calculatie sheet'!$AO$2,'Objectenoverzicht aantallen'!$A:$A,'Objectenoverzicht aantallen'!$C:$C)*'Calculatie sheet'!$AO83+LOOKUP('Calculatie sheet'!$E$2,'Objectenoverzicht aantallen'!$A:$A,'Objectenoverzicht aantallen'!E:E)*'Calculatie sheet'!$AO83+LOOKUP('Calculatie sheet'!$E$2,'Objectenoverzicht aantallen'!$A:$A,'Objectenoverzicht aantallen'!F:F)*'Calculatie sheet'!$AO83)/1000</f>
        <v>0</v>
      </c>
      <c r="M2" s="571">
        <f>(LOOKUP('Calculatie sheet'!$AO$2,'Objectenoverzicht aantallen'!$A:$A,'Objectenoverzicht aantallen'!$C:$C)*'Calculatie sheet'!$AO83+LOOKUP('Calculatie sheet'!$E$2,'Objectenoverzicht aantallen'!$A:$A,'Objectenoverzicht aantallen'!E:E)*'Calculatie sheet'!$AO83+LOOKUP('Calculatie sheet'!$E$2,'Objectenoverzicht aantallen'!$A:$A,'Objectenoverzicht aantallen'!F:F)*'Calculatie sheet'!$AO83+LOOKUP('Calculatie sheet'!$E$2,'Objectenoverzicht aantallen'!$A:$A,'Objectenoverzicht aantallen'!G:G)*'Calculatie sheet'!$AO83)/1000</f>
        <v>0</v>
      </c>
      <c r="N2" s="571">
        <f>(LOOKUP('Calculatie sheet'!$AO$2,'Objectenoverzicht aantallen'!$A:$A,'Objectenoverzicht aantallen'!$C:$C)*'Calculatie sheet'!$AO83+LOOKUP('Calculatie sheet'!$E$2,'Objectenoverzicht aantallen'!$A:$A,'Objectenoverzicht aantallen'!E:E)*'Calculatie sheet'!$AO83+LOOKUP('Calculatie sheet'!$E$2,'Objectenoverzicht aantallen'!$A:$A,'Objectenoverzicht aantallen'!F:F)*'Calculatie sheet'!$AO83+LOOKUP('Calculatie sheet'!$E$2,'Objectenoverzicht aantallen'!$A:$A,'Objectenoverzicht aantallen'!G:G)*'Calculatie sheet'!$AO83+LOOKUP('Calculatie sheet'!$E$2,'Objectenoverzicht aantallen'!$A:$A,'Objectenoverzicht aantallen'!H:H)*'Calculatie sheet'!$AO83)/1000</f>
        <v>0</v>
      </c>
      <c r="O2" s="571">
        <f>(LOOKUP('Calculatie sheet'!$AO$2,'Objectenoverzicht aantallen'!$A:$A,'Objectenoverzicht aantallen'!$C:$C)*'Calculatie sheet'!$AO83+LOOKUP('Calculatie sheet'!$E$2,'Objectenoverzicht aantallen'!$A:$A,'Objectenoverzicht aantallen'!E:E)*'Calculatie sheet'!$AO83+LOOKUP('Calculatie sheet'!$E$2,'Objectenoverzicht aantallen'!$A:$A,'Objectenoverzicht aantallen'!F:F)*'Calculatie sheet'!$AO83+LOOKUP('Calculatie sheet'!$E$2,'Objectenoverzicht aantallen'!$A:$A,'Objectenoverzicht aantallen'!G:G)*'Calculatie sheet'!$AO83+LOOKUP('Calculatie sheet'!$E$2,'Objectenoverzicht aantallen'!$A:$A,'Objectenoverzicht aantallen'!H:H)*'Calculatie sheet'!$AO83+LOOKUP('Calculatie sheet'!$E$2,'Objectenoverzicht aantallen'!$A:$A,'Objectenoverzicht aantallen'!I:I)*'Calculatie sheet'!$AO83)/1000</f>
        <v>0</v>
      </c>
      <c r="P2" s="571">
        <f>(LOOKUP('Calculatie sheet'!$AO$2,'Objectenoverzicht aantallen'!$A:$A,'Objectenoverzicht aantallen'!$C:$C)*'Calculatie sheet'!$AO83+LOOKUP('Calculatie sheet'!$E$2,'Objectenoverzicht aantallen'!$A:$A,'Objectenoverzicht aantallen'!E:E)*'Calculatie sheet'!$AO83+LOOKUP('Calculatie sheet'!$E$2,'Objectenoverzicht aantallen'!$A:$A,'Objectenoverzicht aantallen'!F:F)*'Calculatie sheet'!$AO83+LOOKUP('Calculatie sheet'!$E$2,'Objectenoverzicht aantallen'!$A:$A,'Objectenoverzicht aantallen'!G:G)*'Calculatie sheet'!$AO83+LOOKUP('Calculatie sheet'!$E$2,'Objectenoverzicht aantallen'!$A:$A,'Objectenoverzicht aantallen'!H:H)*'Calculatie sheet'!$AO83+LOOKUP('Calculatie sheet'!$E$2,'Objectenoverzicht aantallen'!$A:$A,'Objectenoverzicht aantallen'!I:I)*'Calculatie sheet'!$AO83+LOOKUP('Calculatie sheet'!$E$2,'Objectenoverzicht aantallen'!$A:$A,'Objectenoverzicht aantallen'!J:J)*'Calculatie sheet'!$AO83)/1000</f>
        <v>0</v>
      </c>
      <c r="Q2" s="571">
        <f>(LOOKUP('Calculatie sheet'!$AO$2,'Objectenoverzicht aantallen'!$A:$A,'Objectenoverzicht aantallen'!$C:$C)*'Calculatie sheet'!$AO83+LOOKUP('Calculatie sheet'!$E$2,'Objectenoverzicht aantallen'!$A:$A,'Objectenoverzicht aantallen'!E:E)*'Calculatie sheet'!$AO83+LOOKUP('Calculatie sheet'!$E$2,'Objectenoverzicht aantallen'!$A:$A,'Objectenoverzicht aantallen'!F:F)*'Calculatie sheet'!$AO83+LOOKUP('Calculatie sheet'!$E$2,'Objectenoverzicht aantallen'!$A:$A,'Objectenoverzicht aantallen'!G:G)*'Calculatie sheet'!$AO83+LOOKUP('Calculatie sheet'!$E$2,'Objectenoverzicht aantallen'!$A:$A,'Objectenoverzicht aantallen'!H:H)*'Calculatie sheet'!$AO83+LOOKUP('Calculatie sheet'!$E$2,'Objectenoverzicht aantallen'!$A:$A,'Objectenoverzicht aantallen'!I:I)*'Calculatie sheet'!$AO83+LOOKUP('Calculatie sheet'!$E$2,'Objectenoverzicht aantallen'!$A:$A,'Objectenoverzicht aantallen'!J:J)*'Calculatie sheet'!$AO83+LOOKUP('Calculatie sheet'!$E$2,'Objectenoverzicht aantallen'!$A:$A,'Objectenoverzicht aantallen'!K:K)*'Calculatie sheet'!$AO83)/1000</f>
        <v>0</v>
      </c>
      <c r="R2" s="571">
        <f>(LOOKUP('Calculatie sheet'!$AO$2,'Objectenoverzicht aantallen'!$A:$A,'Objectenoverzicht aantallen'!$C:$C)*'Calculatie sheet'!$AO83+LOOKUP('Calculatie sheet'!$E$2,'Objectenoverzicht aantallen'!$A:$A,'Objectenoverzicht aantallen'!E:E)*'Calculatie sheet'!$AO83+LOOKUP('Calculatie sheet'!$E$2,'Objectenoverzicht aantallen'!$A:$A,'Objectenoverzicht aantallen'!F:F)*'Calculatie sheet'!$AO83+LOOKUP('Calculatie sheet'!$E$2,'Objectenoverzicht aantallen'!$A:$A,'Objectenoverzicht aantallen'!G:G)*'Calculatie sheet'!$AO83+LOOKUP('Calculatie sheet'!$E$2,'Objectenoverzicht aantallen'!$A:$A,'Objectenoverzicht aantallen'!H:H)*'Calculatie sheet'!$AO83+LOOKUP('Calculatie sheet'!$E$2,'Objectenoverzicht aantallen'!$A:$A,'Objectenoverzicht aantallen'!I:I)*'Calculatie sheet'!$AO83+LOOKUP('Calculatie sheet'!$E$2,'Objectenoverzicht aantallen'!$A:$A,'Objectenoverzicht aantallen'!J:J)*'Calculatie sheet'!$AO83+LOOKUP('Calculatie sheet'!$E$2,'Objectenoverzicht aantallen'!$A:$A,'Objectenoverzicht aantallen'!K:K)*'Calculatie sheet'!$AO83+LOOKUP('Calculatie sheet'!$E$2,'Objectenoverzicht aantallen'!$A:$A,'Objectenoverzicht aantallen'!L:L)*'Calculatie sheet'!$AO83)/1000</f>
        <v>0</v>
      </c>
      <c r="S2" s="571">
        <f>(LOOKUP('Calculatie sheet'!$AO$2,'Objectenoverzicht aantallen'!$A:$A,'Objectenoverzicht aantallen'!$C:$C)*'Calculatie sheet'!$AO83+LOOKUP('Calculatie sheet'!$E$2,'Objectenoverzicht aantallen'!$A:$A,'Objectenoverzicht aantallen'!E:E)*'Calculatie sheet'!$AO83+LOOKUP('Calculatie sheet'!$E$2,'Objectenoverzicht aantallen'!$A:$A,'Objectenoverzicht aantallen'!F:F)*'Calculatie sheet'!$AO83+LOOKUP('Calculatie sheet'!$E$2,'Objectenoverzicht aantallen'!$A:$A,'Objectenoverzicht aantallen'!G:G)*'Calculatie sheet'!$AO83+LOOKUP('Calculatie sheet'!$E$2,'Objectenoverzicht aantallen'!$A:$A,'Objectenoverzicht aantallen'!H:H)*'Calculatie sheet'!$AO83+LOOKUP('Calculatie sheet'!$E$2,'Objectenoverzicht aantallen'!$A:$A,'Objectenoverzicht aantallen'!I:I)*'Calculatie sheet'!$AO83+LOOKUP('Calculatie sheet'!$E$2,'Objectenoverzicht aantallen'!$A:$A,'Objectenoverzicht aantallen'!J:J)*'Calculatie sheet'!$AO83+LOOKUP('Calculatie sheet'!$E$2,'Objectenoverzicht aantallen'!$A:$A,'Objectenoverzicht aantallen'!K:K)*'Calculatie sheet'!$AO83+LOOKUP('Calculatie sheet'!$E$2,'Objectenoverzicht aantallen'!$A:$A,'Objectenoverzicht aantallen'!L:L)*'Calculatie sheet'!$AO83+LOOKUP('Calculatie sheet'!$E$2,'Objectenoverzicht aantallen'!$A:$A,'Objectenoverzicht aantallen'!M:M)*'Calculatie sheet'!$AO83)/1000</f>
        <v>0</v>
      </c>
      <c r="T2" s="571">
        <f>(LOOKUP('Calculatie sheet'!$AO$2,'Objectenoverzicht aantallen'!$A:$A,'Objectenoverzicht aantallen'!$C:$C)*'Calculatie sheet'!$AO83+LOOKUP('Calculatie sheet'!$E$2,'Objectenoverzicht aantallen'!$A:$A,'Objectenoverzicht aantallen'!E:E)*'Calculatie sheet'!$AO83+LOOKUP('Calculatie sheet'!$E$2,'Objectenoverzicht aantallen'!$A:$A,'Objectenoverzicht aantallen'!F:F)*'Calculatie sheet'!$AO83+LOOKUP('Calculatie sheet'!$E$2,'Objectenoverzicht aantallen'!$A:$A,'Objectenoverzicht aantallen'!G:G)*'Calculatie sheet'!$AO83+LOOKUP('Calculatie sheet'!$E$2,'Objectenoverzicht aantallen'!$A:$A,'Objectenoverzicht aantallen'!H:H)*'Calculatie sheet'!$AO83+LOOKUP('Calculatie sheet'!$E$2,'Objectenoverzicht aantallen'!$A:$A,'Objectenoverzicht aantallen'!I:I)*'Calculatie sheet'!$AO83+LOOKUP('Calculatie sheet'!$E$2,'Objectenoverzicht aantallen'!$A:$A,'Objectenoverzicht aantallen'!J:J)*'Calculatie sheet'!$AO83+LOOKUP('Calculatie sheet'!$E$2,'Objectenoverzicht aantallen'!$A:$A,'Objectenoverzicht aantallen'!K:K)*'Calculatie sheet'!$AO83+LOOKUP('Calculatie sheet'!$E$2,'Objectenoverzicht aantallen'!$A:$A,'Objectenoverzicht aantallen'!L:L)*'Calculatie sheet'!$AO83+LOOKUP('Calculatie sheet'!$E$2,'Objectenoverzicht aantallen'!$A:$A,'Objectenoverzicht aantallen'!M:M)*'Calculatie sheet'!$AO83+LOOKUP('Calculatie sheet'!$E$2,'Objectenoverzicht aantallen'!$A:$A,'Objectenoverzicht aantallen'!N:N)*'Calculatie sheet'!$AO83)/1000</f>
        <v>0</v>
      </c>
      <c r="U2" s="571">
        <f>(LOOKUP('Calculatie sheet'!$AO$2,'Objectenoverzicht aantallen'!$A:$A,'Objectenoverzicht aantallen'!$C:$C)*'Calculatie sheet'!$AO83+LOOKUP('Calculatie sheet'!$E$2,'Objectenoverzicht aantallen'!$A:$A,'Objectenoverzicht aantallen'!E:E)*'Calculatie sheet'!$AO83+LOOKUP('Calculatie sheet'!$E$2,'Objectenoverzicht aantallen'!$A:$A,'Objectenoverzicht aantallen'!F:F)*'Calculatie sheet'!$AO83+LOOKUP('Calculatie sheet'!$E$2,'Objectenoverzicht aantallen'!$A:$A,'Objectenoverzicht aantallen'!G:G)*'Calculatie sheet'!$AO83+LOOKUP('Calculatie sheet'!$E$2,'Objectenoverzicht aantallen'!$A:$A,'Objectenoverzicht aantallen'!H:H)*'Calculatie sheet'!$AO83+LOOKUP('Calculatie sheet'!$E$2,'Objectenoverzicht aantallen'!$A:$A,'Objectenoverzicht aantallen'!I:I)*'Calculatie sheet'!$AO83+LOOKUP('Calculatie sheet'!$E$2,'Objectenoverzicht aantallen'!$A:$A,'Objectenoverzicht aantallen'!J:J)*'Calculatie sheet'!$AO83+LOOKUP('Calculatie sheet'!$E$2,'Objectenoverzicht aantallen'!$A:$A,'Objectenoverzicht aantallen'!K:K)*'Calculatie sheet'!$AO83+LOOKUP('Calculatie sheet'!$E$2,'Objectenoverzicht aantallen'!$A:$A,'Objectenoverzicht aantallen'!L:L)*'Calculatie sheet'!$AO83+LOOKUP('Calculatie sheet'!$E$2,'Objectenoverzicht aantallen'!$A:$A,'Objectenoverzicht aantallen'!M:M)*'Calculatie sheet'!$AO83+LOOKUP('Calculatie sheet'!$E$2,'Objectenoverzicht aantallen'!$A:$A,'Objectenoverzicht aantallen'!N:N)*'Calculatie sheet'!$AO83+LOOKUP('Calculatie sheet'!$E$2,'Objectenoverzicht aantallen'!$A:$A,'Objectenoverzicht aantallen'!O:O)*'Calculatie sheet'!$AO83)/1000</f>
        <v>0</v>
      </c>
      <c r="W2" s="758" t="s">
        <v>965</v>
      </c>
      <c r="X2" s="571">
        <f>(LOOKUP('Calculatie sheet'!$AO$2,'Objectenoverzicht aantallen'!$A:$A,'Objectenoverzicht aantallen'!E:E)*'Calculatie sheet'!$AO$83)/1000</f>
        <v>0</v>
      </c>
      <c r="Y2" s="571">
        <f>(LOOKUP('Calculatie sheet'!$AO$2,'Objectenoverzicht aantallen'!$A:$A,'Objectenoverzicht aantallen'!F:F)*'Calculatie sheet'!$AO$83)/1000</f>
        <v>0</v>
      </c>
      <c r="Z2" s="571">
        <f>(LOOKUP('Calculatie sheet'!$AO$2,'Objectenoverzicht aantallen'!$A:$A,'Objectenoverzicht aantallen'!G:G)*'Calculatie sheet'!$AO$83)/1000</f>
        <v>0</v>
      </c>
      <c r="AA2" s="571">
        <f>(LOOKUP('Calculatie sheet'!$AO$2,'Objectenoverzicht aantallen'!$A:$A,'Objectenoverzicht aantallen'!H:H)*'Calculatie sheet'!$AO$83)/1000</f>
        <v>0</v>
      </c>
      <c r="AB2" s="571">
        <f>(LOOKUP('Calculatie sheet'!$AO$2,'Objectenoverzicht aantallen'!$A:$A,'Objectenoverzicht aantallen'!I:I)*'Calculatie sheet'!$AO$83)/1000</f>
        <v>0</v>
      </c>
      <c r="AC2" s="571">
        <f>(LOOKUP('Calculatie sheet'!$AO$2,'Objectenoverzicht aantallen'!$A:$A,'Objectenoverzicht aantallen'!J:J)*'Calculatie sheet'!$AO$83)/1000</f>
        <v>0</v>
      </c>
      <c r="AD2" s="571">
        <f>(LOOKUP('Calculatie sheet'!$AO$2,'Objectenoverzicht aantallen'!$A:$A,'Objectenoverzicht aantallen'!K:K)*'Calculatie sheet'!$AO$83)/1000</f>
        <v>0</v>
      </c>
      <c r="AE2" s="571">
        <f>(LOOKUP('Calculatie sheet'!$AO$2,'Objectenoverzicht aantallen'!$A:$A,'Objectenoverzicht aantallen'!L:L)*'Calculatie sheet'!$AO$83)/1000</f>
        <v>0</v>
      </c>
      <c r="AF2" s="571">
        <f>(LOOKUP('Calculatie sheet'!$AO$2,'Objectenoverzicht aantallen'!$A:$A,'Objectenoverzicht aantallen'!M:M)*'Calculatie sheet'!$AO$83)/1000</f>
        <v>0</v>
      </c>
      <c r="AG2" s="571">
        <f>(LOOKUP('Calculatie sheet'!$AO$2,'Objectenoverzicht aantallen'!$A:$A,'Objectenoverzicht aantallen'!N:N)*'Calculatie sheet'!$AO$83)/1000</f>
        <v>0</v>
      </c>
      <c r="AH2" s="571">
        <f>(LOOKUP('Calculatie sheet'!$AO$2,'Objectenoverzicht aantallen'!$A:$A,'Objectenoverzicht aantallen'!O:O)*'Calculatie sheet'!$AO$83)/1000</f>
        <v>0</v>
      </c>
    </row>
    <row r="3" spans="1:34" x14ac:dyDescent="0.2">
      <c r="A3" s="31"/>
      <c r="B3" s="759" t="s">
        <v>966</v>
      </c>
      <c r="C3" s="45">
        <f>'Calculatie sheet'!AO84</f>
        <v>0.19575000000000017</v>
      </c>
      <c r="E3" s="759" t="s">
        <v>966</v>
      </c>
      <c r="G3" s="31"/>
      <c r="H3" s="572">
        <f>C3*'Calculatie sheet'!$AO$7</f>
        <v>0</v>
      </c>
      <c r="J3" s="759" t="s">
        <v>966</v>
      </c>
      <c r="K3" s="571">
        <f>(LOOKUP('Calculatie sheet'!$AO$2,'Objectenoverzicht aantallen'!$A:$A,'Objectenoverzicht aantallen'!$C:$C)*'Calculatie sheet'!$AO84+LOOKUP('Calculatie sheet'!$AO$2,'Objectenoverzicht aantallen'!$A:$A,'Objectenoverzicht aantallen'!E:E)*'Calculatie sheet'!$AO84)/1000</f>
        <v>0</v>
      </c>
      <c r="L3" s="571">
        <f>(LOOKUP('Calculatie sheet'!$AO$2,'Objectenoverzicht aantallen'!$A:$A,'Objectenoverzicht aantallen'!$C:$C)*'Calculatie sheet'!$AO84+LOOKUP('Calculatie sheet'!$E$2,'Objectenoverzicht aantallen'!$A:$A,'Objectenoverzicht aantallen'!E:E)*'Calculatie sheet'!$AO84+LOOKUP('Calculatie sheet'!$E$2,'Objectenoverzicht aantallen'!$A:$A,'Objectenoverzicht aantallen'!F:F)*'Calculatie sheet'!$AO84)/1000</f>
        <v>0</v>
      </c>
      <c r="M3" s="571">
        <f>(LOOKUP('Calculatie sheet'!$AO$2,'Objectenoverzicht aantallen'!$A:$A,'Objectenoverzicht aantallen'!$C:$C)*'Calculatie sheet'!$AO84+LOOKUP('Calculatie sheet'!$E$2,'Objectenoverzicht aantallen'!$A:$A,'Objectenoverzicht aantallen'!E:E)*'Calculatie sheet'!$AO84+LOOKUP('Calculatie sheet'!$E$2,'Objectenoverzicht aantallen'!$A:$A,'Objectenoverzicht aantallen'!F:F)*'Calculatie sheet'!$AO84+LOOKUP('Calculatie sheet'!$E$2,'Objectenoverzicht aantallen'!$A:$A,'Objectenoverzicht aantallen'!G:G)*'Calculatie sheet'!$AO84)/1000</f>
        <v>0</v>
      </c>
      <c r="N3" s="571">
        <f>(LOOKUP('Calculatie sheet'!$AO$2,'Objectenoverzicht aantallen'!$A:$A,'Objectenoverzicht aantallen'!$C:$C)*'Calculatie sheet'!$AO84+LOOKUP('Calculatie sheet'!$E$2,'Objectenoverzicht aantallen'!$A:$A,'Objectenoverzicht aantallen'!E:E)*'Calculatie sheet'!$AO84+LOOKUP('Calculatie sheet'!$E$2,'Objectenoverzicht aantallen'!$A:$A,'Objectenoverzicht aantallen'!F:F)*'Calculatie sheet'!$AO84+LOOKUP('Calculatie sheet'!$E$2,'Objectenoverzicht aantallen'!$A:$A,'Objectenoverzicht aantallen'!G:G)*'Calculatie sheet'!$AO84+LOOKUP('Calculatie sheet'!$E$2,'Objectenoverzicht aantallen'!$A:$A,'Objectenoverzicht aantallen'!H:H)*'Calculatie sheet'!$AO84)/1000</f>
        <v>0</v>
      </c>
      <c r="O3" s="571">
        <f>(LOOKUP('Calculatie sheet'!$AO$2,'Objectenoverzicht aantallen'!$A:$A,'Objectenoverzicht aantallen'!$C:$C)*'Calculatie sheet'!$AO84+LOOKUP('Calculatie sheet'!$E$2,'Objectenoverzicht aantallen'!$A:$A,'Objectenoverzicht aantallen'!E:E)*'Calculatie sheet'!$AO84+LOOKUP('Calculatie sheet'!$E$2,'Objectenoverzicht aantallen'!$A:$A,'Objectenoverzicht aantallen'!F:F)*'Calculatie sheet'!$AO84+LOOKUP('Calculatie sheet'!$E$2,'Objectenoverzicht aantallen'!$A:$A,'Objectenoverzicht aantallen'!G:G)*'Calculatie sheet'!$AO84+LOOKUP('Calculatie sheet'!$E$2,'Objectenoverzicht aantallen'!$A:$A,'Objectenoverzicht aantallen'!H:H)*'Calculatie sheet'!$AO84+LOOKUP('Calculatie sheet'!$E$2,'Objectenoverzicht aantallen'!$A:$A,'Objectenoverzicht aantallen'!I:I)*'Calculatie sheet'!$AO84)/1000</f>
        <v>0</v>
      </c>
      <c r="P3" s="571">
        <f>(LOOKUP('Calculatie sheet'!$AO$2,'Objectenoverzicht aantallen'!$A:$A,'Objectenoverzicht aantallen'!$C:$C)*'Calculatie sheet'!$AO84+LOOKUP('Calculatie sheet'!$E$2,'Objectenoverzicht aantallen'!$A:$A,'Objectenoverzicht aantallen'!E:E)*'Calculatie sheet'!$AO84+LOOKUP('Calculatie sheet'!$E$2,'Objectenoverzicht aantallen'!$A:$A,'Objectenoverzicht aantallen'!F:F)*'Calculatie sheet'!$AO84+LOOKUP('Calculatie sheet'!$E$2,'Objectenoverzicht aantallen'!$A:$A,'Objectenoverzicht aantallen'!G:G)*'Calculatie sheet'!$AO84+LOOKUP('Calculatie sheet'!$E$2,'Objectenoverzicht aantallen'!$A:$A,'Objectenoverzicht aantallen'!H:H)*'Calculatie sheet'!$AO84+LOOKUP('Calculatie sheet'!$E$2,'Objectenoverzicht aantallen'!$A:$A,'Objectenoverzicht aantallen'!I:I)*'Calculatie sheet'!$AO84+LOOKUP('Calculatie sheet'!$E$2,'Objectenoverzicht aantallen'!$A:$A,'Objectenoverzicht aantallen'!J:J)*'Calculatie sheet'!$AO84)/1000</f>
        <v>0</v>
      </c>
      <c r="Q3" s="571">
        <f>(LOOKUP('Calculatie sheet'!$AO$2,'Objectenoverzicht aantallen'!$A:$A,'Objectenoverzicht aantallen'!$C:$C)*'Calculatie sheet'!$AO84+LOOKUP('Calculatie sheet'!$E$2,'Objectenoverzicht aantallen'!$A:$A,'Objectenoverzicht aantallen'!E:E)*'Calculatie sheet'!$AO84+LOOKUP('Calculatie sheet'!$E$2,'Objectenoverzicht aantallen'!$A:$A,'Objectenoverzicht aantallen'!F:F)*'Calculatie sheet'!$AO84+LOOKUP('Calculatie sheet'!$E$2,'Objectenoverzicht aantallen'!$A:$A,'Objectenoverzicht aantallen'!G:G)*'Calculatie sheet'!$AO84+LOOKUP('Calculatie sheet'!$E$2,'Objectenoverzicht aantallen'!$A:$A,'Objectenoverzicht aantallen'!H:H)*'Calculatie sheet'!$AO84+LOOKUP('Calculatie sheet'!$E$2,'Objectenoverzicht aantallen'!$A:$A,'Objectenoverzicht aantallen'!I:I)*'Calculatie sheet'!$AO84+LOOKUP('Calculatie sheet'!$E$2,'Objectenoverzicht aantallen'!$A:$A,'Objectenoverzicht aantallen'!J:J)*'Calculatie sheet'!$AO84+LOOKUP('Calculatie sheet'!$E$2,'Objectenoverzicht aantallen'!$A:$A,'Objectenoverzicht aantallen'!K:K)*'Calculatie sheet'!$AO84)/1000</f>
        <v>0</v>
      </c>
      <c r="R3" s="571">
        <f>(LOOKUP('Calculatie sheet'!$AO$2,'Objectenoverzicht aantallen'!$A:$A,'Objectenoverzicht aantallen'!$C:$C)*'Calculatie sheet'!$AO84+LOOKUP('Calculatie sheet'!$E$2,'Objectenoverzicht aantallen'!$A:$A,'Objectenoverzicht aantallen'!E:E)*'Calculatie sheet'!$AO84+LOOKUP('Calculatie sheet'!$E$2,'Objectenoverzicht aantallen'!$A:$A,'Objectenoverzicht aantallen'!F:F)*'Calculatie sheet'!$AO84+LOOKUP('Calculatie sheet'!$E$2,'Objectenoverzicht aantallen'!$A:$A,'Objectenoverzicht aantallen'!G:G)*'Calculatie sheet'!$AO84+LOOKUP('Calculatie sheet'!$E$2,'Objectenoverzicht aantallen'!$A:$A,'Objectenoverzicht aantallen'!H:H)*'Calculatie sheet'!$AO84+LOOKUP('Calculatie sheet'!$E$2,'Objectenoverzicht aantallen'!$A:$A,'Objectenoverzicht aantallen'!I:I)*'Calculatie sheet'!$AO84+LOOKUP('Calculatie sheet'!$E$2,'Objectenoverzicht aantallen'!$A:$A,'Objectenoverzicht aantallen'!J:J)*'Calculatie sheet'!$AO84+LOOKUP('Calculatie sheet'!$E$2,'Objectenoverzicht aantallen'!$A:$A,'Objectenoverzicht aantallen'!K:K)*'Calculatie sheet'!$AO84+LOOKUP('Calculatie sheet'!$E$2,'Objectenoverzicht aantallen'!$A:$A,'Objectenoverzicht aantallen'!L:L)*'Calculatie sheet'!$AO84)/1000</f>
        <v>0</v>
      </c>
      <c r="S3" s="571">
        <f>(LOOKUP('Calculatie sheet'!$AO$2,'Objectenoverzicht aantallen'!$A:$A,'Objectenoverzicht aantallen'!$C:$C)*'Calculatie sheet'!$AO84+LOOKUP('Calculatie sheet'!$E$2,'Objectenoverzicht aantallen'!$A:$A,'Objectenoverzicht aantallen'!E:E)*'Calculatie sheet'!$AO84+LOOKUP('Calculatie sheet'!$E$2,'Objectenoverzicht aantallen'!$A:$A,'Objectenoverzicht aantallen'!F:F)*'Calculatie sheet'!$AO84+LOOKUP('Calculatie sheet'!$E$2,'Objectenoverzicht aantallen'!$A:$A,'Objectenoverzicht aantallen'!G:G)*'Calculatie sheet'!$AO84+LOOKUP('Calculatie sheet'!$E$2,'Objectenoverzicht aantallen'!$A:$A,'Objectenoverzicht aantallen'!H:H)*'Calculatie sheet'!$AO84+LOOKUP('Calculatie sheet'!$E$2,'Objectenoverzicht aantallen'!$A:$A,'Objectenoverzicht aantallen'!I:I)*'Calculatie sheet'!$AO84+LOOKUP('Calculatie sheet'!$E$2,'Objectenoverzicht aantallen'!$A:$A,'Objectenoverzicht aantallen'!J:J)*'Calculatie sheet'!$AO84+LOOKUP('Calculatie sheet'!$E$2,'Objectenoverzicht aantallen'!$A:$A,'Objectenoverzicht aantallen'!K:K)*'Calculatie sheet'!$AO84+LOOKUP('Calculatie sheet'!$E$2,'Objectenoverzicht aantallen'!$A:$A,'Objectenoverzicht aantallen'!L:L)*'Calculatie sheet'!$AO84+LOOKUP('Calculatie sheet'!$E$2,'Objectenoverzicht aantallen'!$A:$A,'Objectenoverzicht aantallen'!M:M)*'Calculatie sheet'!$AO84)/1000</f>
        <v>0</v>
      </c>
      <c r="T3" s="571">
        <f>(LOOKUP('Calculatie sheet'!$AO$2,'Objectenoverzicht aantallen'!$A:$A,'Objectenoverzicht aantallen'!$C:$C)*'Calculatie sheet'!$AO84+LOOKUP('Calculatie sheet'!$E$2,'Objectenoverzicht aantallen'!$A:$A,'Objectenoverzicht aantallen'!E:E)*'Calculatie sheet'!$AO84+LOOKUP('Calculatie sheet'!$E$2,'Objectenoverzicht aantallen'!$A:$A,'Objectenoverzicht aantallen'!F:F)*'Calculatie sheet'!$AO84+LOOKUP('Calculatie sheet'!$E$2,'Objectenoverzicht aantallen'!$A:$A,'Objectenoverzicht aantallen'!G:G)*'Calculatie sheet'!$AO84+LOOKUP('Calculatie sheet'!$E$2,'Objectenoverzicht aantallen'!$A:$A,'Objectenoverzicht aantallen'!H:H)*'Calculatie sheet'!$AO84+LOOKUP('Calculatie sheet'!$E$2,'Objectenoverzicht aantallen'!$A:$A,'Objectenoverzicht aantallen'!I:I)*'Calculatie sheet'!$AO84+LOOKUP('Calculatie sheet'!$E$2,'Objectenoverzicht aantallen'!$A:$A,'Objectenoverzicht aantallen'!J:J)*'Calculatie sheet'!$AO84+LOOKUP('Calculatie sheet'!$E$2,'Objectenoverzicht aantallen'!$A:$A,'Objectenoverzicht aantallen'!K:K)*'Calculatie sheet'!$AO84+LOOKUP('Calculatie sheet'!$E$2,'Objectenoverzicht aantallen'!$A:$A,'Objectenoverzicht aantallen'!L:L)*'Calculatie sheet'!$AO84+LOOKUP('Calculatie sheet'!$E$2,'Objectenoverzicht aantallen'!$A:$A,'Objectenoverzicht aantallen'!M:M)*'Calculatie sheet'!$AO84+LOOKUP('Calculatie sheet'!$E$2,'Objectenoverzicht aantallen'!$A:$A,'Objectenoverzicht aantallen'!N:N)*'Calculatie sheet'!$AO84)/1000</f>
        <v>0</v>
      </c>
      <c r="U3" s="571">
        <f>(LOOKUP('Calculatie sheet'!$AO$2,'Objectenoverzicht aantallen'!$A:$A,'Objectenoverzicht aantallen'!$C:$C)*'Calculatie sheet'!$AO84+LOOKUP('Calculatie sheet'!$E$2,'Objectenoverzicht aantallen'!$A:$A,'Objectenoverzicht aantallen'!E:E)*'Calculatie sheet'!$AO84+LOOKUP('Calculatie sheet'!$E$2,'Objectenoverzicht aantallen'!$A:$A,'Objectenoverzicht aantallen'!F:F)*'Calculatie sheet'!$AO84+LOOKUP('Calculatie sheet'!$E$2,'Objectenoverzicht aantallen'!$A:$A,'Objectenoverzicht aantallen'!G:G)*'Calculatie sheet'!$AO84+LOOKUP('Calculatie sheet'!$E$2,'Objectenoverzicht aantallen'!$A:$A,'Objectenoverzicht aantallen'!H:H)*'Calculatie sheet'!$AO84+LOOKUP('Calculatie sheet'!$E$2,'Objectenoverzicht aantallen'!$A:$A,'Objectenoverzicht aantallen'!I:I)*'Calculatie sheet'!$AO84+LOOKUP('Calculatie sheet'!$E$2,'Objectenoverzicht aantallen'!$A:$A,'Objectenoverzicht aantallen'!J:J)*'Calculatie sheet'!$AO84+LOOKUP('Calculatie sheet'!$E$2,'Objectenoverzicht aantallen'!$A:$A,'Objectenoverzicht aantallen'!K:K)*'Calculatie sheet'!$AO84+LOOKUP('Calculatie sheet'!$E$2,'Objectenoverzicht aantallen'!$A:$A,'Objectenoverzicht aantallen'!L:L)*'Calculatie sheet'!$AO84+LOOKUP('Calculatie sheet'!$E$2,'Objectenoverzicht aantallen'!$A:$A,'Objectenoverzicht aantallen'!M:M)*'Calculatie sheet'!$AO84+LOOKUP('Calculatie sheet'!$E$2,'Objectenoverzicht aantallen'!$A:$A,'Objectenoverzicht aantallen'!N:N)*'Calculatie sheet'!$AO84+LOOKUP('Calculatie sheet'!$E$2,'Objectenoverzicht aantallen'!$A:$A,'Objectenoverzicht aantallen'!O:O)*'Calculatie sheet'!$AO84)/1000</f>
        <v>0</v>
      </c>
      <c r="V3" s="31"/>
      <c r="W3" s="759" t="s">
        <v>966</v>
      </c>
      <c r="X3" s="571">
        <f>(LOOKUP('Calculatie sheet'!$AO$2,'Objectenoverzicht aantallen'!$A:$A,'Objectenoverzicht aantallen'!$P:$P)*'Calculatie sheet'!$AO$84)/'Calculatie sheet'!$AO$64/1000</f>
        <v>0</v>
      </c>
      <c r="Y3" s="571">
        <f>(LOOKUP('Calculatie sheet'!$AO$2,'Objectenoverzicht aantallen'!$A:$A,'Objectenoverzicht aantallen'!$P:$P)*'Calculatie sheet'!$AO$84)/'Calculatie sheet'!$AO$64/1000</f>
        <v>0</v>
      </c>
      <c r="Z3" s="571">
        <f>(LOOKUP('Calculatie sheet'!$AO$2,'Objectenoverzicht aantallen'!$A:$A,'Objectenoverzicht aantallen'!$P:$P)*'Calculatie sheet'!$AO$84)/'Calculatie sheet'!$AO$64/1000</f>
        <v>0</v>
      </c>
      <c r="AA3" s="571">
        <f>(LOOKUP('Calculatie sheet'!$AO$2,'Objectenoverzicht aantallen'!$A:$A,'Objectenoverzicht aantallen'!$P:$P)*'Calculatie sheet'!$AO$84)/'Calculatie sheet'!$AO$64/1000</f>
        <v>0</v>
      </c>
      <c r="AB3" s="571">
        <f>(LOOKUP('Calculatie sheet'!$AO$2,'Objectenoverzicht aantallen'!$A:$A,'Objectenoverzicht aantallen'!$P:$P)*'Calculatie sheet'!$AO$84)/'Calculatie sheet'!$AO$64/1000</f>
        <v>0</v>
      </c>
      <c r="AC3" s="571">
        <f>(LOOKUP('Calculatie sheet'!$AO$2,'Objectenoverzicht aantallen'!$A:$A,'Objectenoverzicht aantallen'!$P:$P)*'Calculatie sheet'!$AO$84)/'Calculatie sheet'!$AO$64/1000</f>
        <v>0</v>
      </c>
      <c r="AD3" s="571">
        <f>(LOOKUP('Calculatie sheet'!$AO$2,'Objectenoverzicht aantallen'!$A:$A,'Objectenoverzicht aantallen'!$P:$P)*'Calculatie sheet'!$AO$84)/'Calculatie sheet'!$AO$64/1000</f>
        <v>0</v>
      </c>
      <c r="AE3" s="571">
        <f>(LOOKUP('Calculatie sheet'!$AO$2,'Objectenoverzicht aantallen'!$A:$A,'Objectenoverzicht aantallen'!$P:$P)*'Calculatie sheet'!$AO$84)/'Calculatie sheet'!$AO$64/1000</f>
        <v>0</v>
      </c>
      <c r="AF3" s="571">
        <f>(LOOKUP('Calculatie sheet'!$AO$2,'Objectenoverzicht aantallen'!$A:$A,'Objectenoverzicht aantallen'!$P:$P)*'Calculatie sheet'!$AO$84)/'Calculatie sheet'!$AO$64/1000</f>
        <v>0</v>
      </c>
      <c r="AG3" s="571">
        <f>(LOOKUP('Calculatie sheet'!$AO$2,'Objectenoverzicht aantallen'!$A:$A,'Objectenoverzicht aantallen'!$P:$P)*'Calculatie sheet'!$AO$84)/'Calculatie sheet'!$AO$64/1000</f>
        <v>0</v>
      </c>
      <c r="AH3" s="571">
        <f>(LOOKUP('Calculatie sheet'!$AO$2,'Objectenoverzicht aantallen'!$A:$A,'Objectenoverzicht aantallen'!$P:$P)*'Calculatie sheet'!$AO$84)/'Calculatie sheet'!$AO$64/1000</f>
        <v>0</v>
      </c>
    </row>
    <row r="4" spans="1:34" x14ac:dyDescent="0.2">
      <c r="B4" s="760" t="s">
        <v>5</v>
      </c>
      <c r="C4" s="45">
        <f>'Calculatie sheet'!AO85</f>
        <v>-0.80325000000000146</v>
      </c>
      <c r="E4" s="760" t="s">
        <v>5</v>
      </c>
      <c r="H4" s="572">
        <f>C4*'Calculatie sheet'!$AO$7</f>
        <v>0</v>
      </c>
      <c r="J4" s="760" t="s">
        <v>5</v>
      </c>
      <c r="K4" s="571">
        <f>(LOOKUP('Calculatie sheet'!$AO$2,'Objectenoverzicht aantallen'!$A:$A,'Objectenoverzicht aantallen'!$C:$C)*'Calculatie sheet'!$AO85+LOOKUP('Calculatie sheet'!$AO$2,'Objectenoverzicht aantallen'!$A:$A,'Objectenoverzicht aantallen'!E:E)*'Calculatie sheet'!$AO85)/1000</f>
        <v>0</v>
      </c>
      <c r="L4" s="571">
        <f>(LOOKUP('Calculatie sheet'!$AO$2,'Objectenoverzicht aantallen'!$A:$A,'Objectenoverzicht aantallen'!$C:$C)*'Calculatie sheet'!$AO85+LOOKUP('Calculatie sheet'!$E$2,'Objectenoverzicht aantallen'!$A:$A,'Objectenoverzicht aantallen'!E:E)*'Calculatie sheet'!$AO85+LOOKUP('Calculatie sheet'!$E$2,'Objectenoverzicht aantallen'!$A:$A,'Objectenoverzicht aantallen'!F:F)*'Calculatie sheet'!$AO85)/1000</f>
        <v>0</v>
      </c>
      <c r="M4" s="571">
        <f>(LOOKUP('Calculatie sheet'!$AO$2,'Objectenoverzicht aantallen'!$A:$A,'Objectenoverzicht aantallen'!$C:$C)*'Calculatie sheet'!$AO85+LOOKUP('Calculatie sheet'!$E$2,'Objectenoverzicht aantallen'!$A:$A,'Objectenoverzicht aantallen'!E:E)*'Calculatie sheet'!$AO85+LOOKUP('Calculatie sheet'!$E$2,'Objectenoverzicht aantallen'!$A:$A,'Objectenoverzicht aantallen'!F:F)*'Calculatie sheet'!$AO85+LOOKUP('Calculatie sheet'!$E$2,'Objectenoverzicht aantallen'!$A:$A,'Objectenoverzicht aantallen'!G:G)*'Calculatie sheet'!$AO85)/1000</f>
        <v>0</v>
      </c>
      <c r="N4" s="571">
        <f>(LOOKUP('Calculatie sheet'!$AO$2,'Objectenoverzicht aantallen'!$A:$A,'Objectenoverzicht aantallen'!$C:$C)*'Calculatie sheet'!$AO85+LOOKUP('Calculatie sheet'!$E$2,'Objectenoverzicht aantallen'!$A:$A,'Objectenoverzicht aantallen'!E:E)*'Calculatie sheet'!$AO85+LOOKUP('Calculatie sheet'!$E$2,'Objectenoverzicht aantallen'!$A:$A,'Objectenoverzicht aantallen'!F:F)*'Calculatie sheet'!$AO85+LOOKUP('Calculatie sheet'!$E$2,'Objectenoverzicht aantallen'!$A:$A,'Objectenoverzicht aantallen'!G:G)*'Calculatie sheet'!$AO85+LOOKUP('Calculatie sheet'!$E$2,'Objectenoverzicht aantallen'!$A:$A,'Objectenoverzicht aantallen'!H:H)*'Calculatie sheet'!$AO85)/1000</f>
        <v>0</v>
      </c>
      <c r="O4" s="571">
        <f>(LOOKUP('Calculatie sheet'!$AO$2,'Objectenoverzicht aantallen'!$A:$A,'Objectenoverzicht aantallen'!$C:$C)*'Calculatie sheet'!$AO85+LOOKUP('Calculatie sheet'!$E$2,'Objectenoverzicht aantallen'!$A:$A,'Objectenoverzicht aantallen'!E:E)*'Calculatie sheet'!$AO85+LOOKUP('Calculatie sheet'!$E$2,'Objectenoverzicht aantallen'!$A:$A,'Objectenoverzicht aantallen'!F:F)*'Calculatie sheet'!$AO85+LOOKUP('Calculatie sheet'!$E$2,'Objectenoverzicht aantallen'!$A:$A,'Objectenoverzicht aantallen'!G:G)*'Calculatie sheet'!$AO85+LOOKUP('Calculatie sheet'!$E$2,'Objectenoverzicht aantallen'!$A:$A,'Objectenoverzicht aantallen'!H:H)*'Calculatie sheet'!$AO85+LOOKUP('Calculatie sheet'!$E$2,'Objectenoverzicht aantallen'!$A:$A,'Objectenoverzicht aantallen'!I:I)*'Calculatie sheet'!$AO85)/1000</f>
        <v>0</v>
      </c>
      <c r="P4" s="571">
        <f>(LOOKUP('Calculatie sheet'!$AO$2,'Objectenoverzicht aantallen'!$A:$A,'Objectenoverzicht aantallen'!$C:$C)*'Calculatie sheet'!$AO85+LOOKUP('Calculatie sheet'!$E$2,'Objectenoverzicht aantallen'!$A:$A,'Objectenoverzicht aantallen'!E:E)*'Calculatie sheet'!$AO85+LOOKUP('Calculatie sheet'!$E$2,'Objectenoverzicht aantallen'!$A:$A,'Objectenoverzicht aantallen'!F:F)*'Calculatie sheet'!$AO85+LOOKUP('Calculatie sheet'!$E$2,'Objectenoverzicht aantallen'!$A:$A,'Objectenoverzicht aantallen'!G:G)*'Calculatie sheet'!$AO85+LOOKUP('Calculatie sheet'!$E$2,'Objectenoverzicht aantallen'!$A:$A,'Objectenoverzicht aantallen'!H:H)*'Calculatie sheet'!$AO85+LOOKUP('Calculatie sheet'!$E$2,'Objectenoverzicht aantallen'!$A:$A,'Objectenoverzicht aantallen'!I:I)*'Calculatie sheet'!$AO85+LOOKUP('Calculatie sheet'!$E$2,'Objectenoverzicht aantallen'!$A:$A,'Objectenoverzicht aantallen'!J:J)*'Calculatie sheet'!$AO85)/1000</f>
        <v>0</v>
      </c>
      <c r="Q4" s="571">
        <f>(LOOKUP('Calculatie sheet'!$AO$2,'Objectenoverzicht aantallen'!$A:$A,'Objectenoverzicht aantallen'!$C:$C)*'Calculatie sheet'!$AO85+LOOKUP('Calculatie sheet'!$E$2,'Objectenoverzicht aantallen'!$A:$A,'Objectenoverzicht aantallen'!E:E)*'Calculatie sheet'!$AO85+LOOKUP('Calculatie sheet'!$E$2,'Objectenoverzicht aantallen'!$A:$A,'Objectenoverzicht aantallen'!F:F)*'Calculatie sheet'!$AO85+LOOKUP('Calculatie sheet'!$E$2,'Objectenoverzicht aantallen'!$A:$A,'Objectenoverzicht aantallen'!G:G)*'Calculatie sheet'!$AO85+LOOKUP('Calculatie sheet'!$E$2,'Objectenoverzicht aantallen'!$A:$A,'Objectenoverzicht aantallen'!H:H)*'Calculatie sheet'!$AO85+LOOKUP('Calculatie sheet'!$E$2,'Objectenoverzicht aantallen'!$A:$A,'Objectenoverzicht aantallen'!I:I)*'Calculatie sheet'!$AO85+LOOKUP('Calculatie sheet'!$E$2,'Objectenoverzicht aantallen'!$A:$A,'Objectenoverzicht aantallen'!J:J)*'Calculatie sheet'!$AO85+LOOKUP('Calculatie sheet'!$E$2,'Objectenoverzicht aantallen'!$A:$A,'Objectenoverzicht aantallen'!K:K)*'Calculatie sheet'!$AO85)/1000</f>
        <v>0</v>
      </c>
      <c r="R4" s="571">
        <f>(LOOKUP('Calculatie sheet'!$AO$2,'Objectenoverzicht aantallen'!$A:$A,'Objectenoverzicht aantallen'!$C:$C)*'Calculatie sheet'!$AO85+LOOKUP('Calculatie sheet'!$E$2,'Objectenoverzicht aantallen'!$A:$A,'Objectenoverzicht aantallen'!E:E)*'Calculatie sheet'!$AO85+LOOKUP('Calculatie sheet'!$E$2,'Objectenoverzicht aantallen'!$A:$A,'Objectenoverzicht aantallen'!F:F)*'Calculatie sheet'!$AO85+LOOKUP('Calculatie sheet'!$E$2,'Objectenoverzicht aantallen'!$A:$A,'Objectenoverzicht aantallen'!G:G)*'Calculatie sheet'!$AO85+LOOKUP('Calculatie sheet'!$E$2,'Objectenoverzicht aantallen'!$A:$A,'Objectenoverzicht aantallen'!H:H)*'Calculatie sheet'!$AO85+LOOKUP('Calculatie sheet'!$E$2,'Objectenoverzicht aantallen'!$A:$A,'Objectenoverzicht aantallen'!I:I)*'Calculatie sheet'!$AO85+LOOKUP('Calculatie sheet'!$E$2,'Objectenoverzicht aantallen'!$A:$A,'Objectenoverzicht aantallen'!J:J)*'Calculatie sheet'!$AO85+LOOKUP('Calculatie sheet'!$E$2,'Objectenoverzicht aantallen'!$A:$A,'Objectenoverzicht aantallen'!K:K)*'Calculatie sheet'!$AO85+LOOKUP('Calculatie sheet'!$E$2,'Objectenoverzicht aantallen'!$A:$A,'Objectenoverzicht aantallen'!L:L)*'Calculatie sheet'!$AO85)/1000</f>
        <v>0</v>
      </c>
      <c r="S4" s="571">
        <f>(LOOKUP('Calculatie sheet'!$AO$2,'Objectenoverzicht aantallen'!$A:$A,'Objectenoverzicht aantallen'!$C:$C)*'Calculatie sheet'!$AO85+LOOKUP('Calculatie sheet'!$E$2,'Objectenoverzicht aantallen'!$A:$A,'Objectenoverzicht aantallen'!E:E)*'Calculatie sheet'!$AO85+LOOKUP('Calculatie sheet'!$E$2,'Objectenoverzicht aantallen'!$A:$A,'Objectenoverzicht aantallen'!F:F)*'Calculatie sheet'!$AO85+LOOKUP('Calculatie sheet'!$E$2,'Objectenoverzicht aantallen'!$A:$A,'Objectenoverzicht aantallen'!G:G)*'Calculatie sheet'!$AO85+LOOKUP('Calculatie sheet'!$E$2,'Objectenoverzicht aantallen'!$A:$A,'Objectenoverzicht aantallen'!H:H)*'Calculatie sheet'!$AO85+LOOKUP('Calculatie sheet'!$E$2,'Objectenoverzicht aantallen'!$A:$A,'Objectenoverzicht aantallen'!I:I)*'Calculatie sheet'!$AO85+LOOKUP('Calculatie sheet'!$E$2,'Objectenoverzicht aantallen'!$A:$A,'Objectenoverzicht aantallen'!J:J)*'Calculatie sheet'!$AO85+LOOKUP('Calculatie sheet'!$E$2,'Objectenoverzicht aantallen'!$A:$A,'Objectenoverzicht aantallen'!K:K)*'Calculatie sheet'!$AO85+LOOKUP('Calculatie sheet'!$E$2,'Objectenoverzicht aantallen'!$A:$A,'Objectenoverzicht aantallen'!L:L)*'Calculatie sheet'!$AO85+LOOKUP('Calculatie sheet'!$E$2,'Objectenoverzicht aantallen'!$A:$A,'Objectenoverzicht aantallen'!M:M)*'Calculatie sheet'!$AO85)/1000</f>
        <v>0</v>
      </c>
      <c r="T4" s="571">
        <f>(LOOKUP('Calculatie sheet'!$AO$2,'Objectenoverzicht aantallen'!$A:$A,'Objectenoverzicht aantallen'!$C:$C)*'Calculatie sheet'!$AO85+LOOKUP('Calculatie sheet'!$E$2,'Objectenoverzicht aantallen'!$A:$A,'Objectenoverzicht aantallen'!E:E)*'Calculatie sheet'!$AO85+LOOKUP('Calculatie sheet'!$E$2,'Objectenoverzicht aantallen'!$A:$A,'Objectenoverzicht aantallen'!F:F)*'Calculatie sheet'!$AO85+LOOKUP('Calculatie sheet'!$E$2,'Objectenoverzicht aantallen'!$A:$A,'Objectenoverzicht aantallen'!G:G)*'Calculatie sheet'!$AO85+LOOKUP('Calculatie sheet'!$E$2,'Objectenoverzicht aantallen'!$A:$A,'Objectenoverzicht aantallen'!H:H)*'Calculatie sheet'!$AO85+LOOKUP('Calculatie sheet'!$E$2,'Objectenoverzicht aantallen'!$A:$A,'Objectenoverzicht aantallen'!I:I)*'Calculatie sheet'!$AO85+LOOKUP('Calculatie sheet'!$E$2,'Objectenoverzicht aantallen'!$A:$A,'Objectenoverzicht aantallen'!J:J)*'Calculatie sheet'!$AO85+LOOKUP('Calculatie sheet'!$E$2,'Objectenoverzicht aantallen'!$A:$A,'Objectenoverzicht aantallen'!K:K)*'Calculatie sheet'!$AO85+LOOKUP('Calculatie sheet'!$E$2,'Objectenoverzicht aantallen'!$A:$A,'Objectenoverzicht aantallen'!L:L)*'Calculatie sheet'!$AO85+LOOKUP('Calculatie sheet'!$E$2,'Objectenoverzicht aantallen'!$A:$A,'Objectenoverzicht aantallen'!M:M)*'Calculatie sheet'!$AO85+LOOKUP('Calculatie sheet'!$E$2,'Objectenoverzicht aantallen'!$A:$A,'Objectenoverzicht aantallen'!N:N)*'Calculatie sheet'!$AO85)/1000</f>
        <v>0</v>
      </c>
      <c r="U4" s="571">
        <f>(LOOKUP('Calculatie sheet'!$AO$2,'Objectenoverzicht aantallen'!$A:$A,'Objectenoverzicht aantallen'!$C:$C)*'Calculatie sheet'!$AO85+LOOKUP('Calculatie sheet'!$E$2,'Objectenoverzicht aantallen'!$A:$A,'Objectenoverzicht aantallen'!E:E)*'Calculatie sheet'!$AO85+LOOKUP('Calculatie sheet'!$E$2,'Objectenoverzicht aantallen'!$A:$A,'Objectenoverzicht aantallen'!F:F)*'Calculatie sheet'!$AO85+LOOKUP('Calculatie sheet'!$E$2,'Objectenoverzicht aantallen'!$A:$A,'Objectenoverzicht aantallen'!G:G)*'Calculatie sheet'!$AO85+LOOKUP('Calculatie sheet'!$E$2,'Objectenoverzicht aantallen'!$A:$A,'Objectenoverzicht aantallen'!H:H)*'Calculatie sheet'!$AO85+LOOKUP('Calculatie sheet'!$E$2,'Objectenoverzicht aantallen'!$A:$A,'Objectenoverzicht aantallen'!I:I)*'Calculatie sheet'!$AO85+LOOKUP('Calculatie sheet'!$E$2,'Objectenoverzicht aantallen'!$A:$A,'Objectenoverzicht aantallen'!J:J)*'Calculatie sheet'!$AO85+LOOKUP('Calculatie sheet'!$E$2,'Objectenoverzicht aantallen'!$A:$A,'Objectenoverzicht aantallen'!K:K)*'Calculatie sheet'!$AO85+LOOKUP('Calculatie sheet'!$E$2,'Objectenoverzicht aantallen'!$A:$A,'Objectenoverzicht aantallen'!L:L)*'Calculatie sheet'!$AO85+LOOKUP('Calculatie sheet'!$E$2,'Objectenoverzicht aantallen'!$A:$A,'Objectenoverzicht aantallen'!M:M)*'Calculatie sheet'!$AO85+LOOKUP('Calculatie sheet'!$E$2,'Objectenoverzicht aantallen'!$A:$A,'Objectenoverzicht aantallen'!N:N)*'Calculatie sheet'!$AO85+LOOKUP('Calculatie sheet'!$E$2,'Objectenoverzicht aantallen'!$A:$A,'Objectenoverzicht aantallen'!O:O)*'Calculatie sheet'!$AO85)/1000</f>
        <v>0</v>
      </c>
      <c r="W4" s="760" t="s">
        <v>5</v>
      </c>
      <c r="X4" s="571">
        <f>(LOOKUP('Calculatie sheet'!$AO$2,'Objectenoverzicht aantallen'!$A:$A,'Objectenoverzicht aantallen'!Q:Q)*'Calculatie sheet'!$AO$85)/1000</f>
        <v>0</v>
      </c>
      <c r="Y4" s="571">
        <f>(LOOKUP('Calculatie sheet'!$AO$2,'Objectenoverzicht aantallen'!$A:$A,'Objectenoverzicht aantallen'!R:R)*'Calculatie sheet'!$AO$85)/1000</f>
        <v>0</v>
      </c>
      <c r="Z4" s="571">
        <f>(LOOKUP('Calculatie sheet'!$AO$2,'Objectenoverzicht aantallen'!$A:$A,'Objectenoverzicht aantallen'!S:S)*'Calculatie sheet'!$AO$85)/1000</f>
        <v>0</v>
      </c>
      <c r="AA4" s="571">
        <f>(LOOKUP('Calculatie sheet'!$AO$2,'Objectenoverzicht aantallen'!$A:$A,'Objectenoverzicht aantallen'!T:T)*'Calculatie sheet'!$AO$85)/1000</f>
        <v>0</v>
      </c>
      <c r="AB4" s="571">
        <f>(LOOKUP('Calculatie sheet'!$AO$2,'Objectenoverzicht aantallen'!$A:$A,'Objectenoverzicht aantallen'!U:U)*'Calculatie sheet'!$AO$85)/1000</f>
        <v>0</v>
      </c>
      <c r="AC4" s="571">
        <f>(LOOKUP('Calculatie sheet'!$AO$2,'Objectenoverzicht aantallen'!$A:$A,'Objectenoverzicht aantallen'!V:V)*'Calculatie sheet'!$AO$85)/1000</f>
        <v>0</v>
      </c>
      <c r="AD4" s="571">
        <f>(LOOKUP('Calculatie sheet'!$AO$2,'Objectenoverzicht aantallen'!$A:$A,'Objectenoverzicht aantallen'!W:W)*'Calculatie sheet'!$AO$85)/1000</f>
        <v>0</v>
      </c>
      <c r="AE4" s="571">
        <f>(LOOKUP('Calculatie sheet'!$AO$2,'Objectenoverzicht aantallen'!$A:$A,'Objectenoverzicht aantallen'!X:X)*'Calculatie sheet'!$AO$85)/1000</f>
        <v>0</v>
      </c>
      <c r="AF4" s="571">
        <f>(LOOKUP('Calculatie sheet'!$AO$2,'Objectenoverzicht aantallen'!$A:$A,'Objectenoverzicht aantallen'!AA:AA)*'Calculatie sheet'!$AO$85)/1000</f>
        <v>0</v>
      </c>
      <c r="AG4" s="571">
        <f>(LOOKUP('Calculatie sheet'!$AO$2,'Objectenoverzicht aantallen'!$A:$A,'Objectenoverzicht aantallen'!Z:Z)*'Calculatie sheet'!$AO$85)/1000</f>
        <v>0</v>
      </c>
      <c r="AH4" s="571">
        <f>(LOOKUP('Calculatie sheet'!$AO$2,'Objectenoverzicht aantallen'!$A:$A,'Objectenoverzicht aantallen'!AA:AA)*'Calculatie sheet'!$AO$85)/1000</f>
        <v>0</v>
      </c>
    </row>
    <row r="5" spans="1:34" x14ac:dyDescent="0.2">
      <c r="B5" s="577" t="s">
        <v>673</v>
      </c>
      <c r="C5" s="45">
        <f>'Calculatie sheet'!AO86</f>
        <v>-68.303250000000006</v>
      </c>
      <c r="E5" s="577" t="s">
        <v>673</v>
      </c>
      <c r="H5" s="572">
        <f>C5*'Calculatie sheet'!$AO$7</f>
        <v>0</v>
      </c>
      <c r="J5" s="577" t="s">
        <v>673</v>
      </c>
      <c r="K5" s="571">
        <f>(LOOKUP('Calculatie sheet'!$AO$2,'Objectenoverzicht aantallen'!$A:$A,'Objectenoverzicht aantallen'!$C:$C)*'Calculatie sheet'!$AO86+LOOKUP('Calculatie sheet'!$AO$2,'Objectenoverzicht aantallen'!$A:$A,'Objectenoverzicht aantallen'!E:E)*'Calculatie sheet'!$AO86)/1000</f>
        <v>0</v>
      </c>
      <c r="L5" s="571">
        <f>(LOOKUP('Calculatie sheet'!$AO$2,'Objectenoverzicht aantallen'!$A:$A,'Objectenoverzicht aantallen'!$C:$C)*'Calculatie sheet'!$AO86+LOOKUP('Calculatie sheet'!$E$2,'Objectenoverzicht aantallen'!$A:$A,'Objectenoverzicht aantallen'!E:E)*'Calculatie sheet'!$AO86+LOOKUP('Calculatie sheet'!$E$2,'Objectenoverzicht aantallen'!$A:$A,'Objectenoverzicht aantallen'!F:F)*'Calculatie sheet'!$AO86)/1000</f>
        <v>0</v>
      </c>
      <c r="M5" s="571">
        <f>(LOOKUP('Calculatie sheet'!$AO$2,'Objectenoverzicht aantallen'!$A:$A,'Objectenoverzicht aantallen'!$C:$C)*'Calculatie sheet'!$AO86+LOOKUP('Calculatie sheet'!$E$2,'Objectenoverzicht aantallen'!$A:$A,'Objectenoverzicht aantallen'!E:E)*'Calculatie sheet'!$AO86+LOOKUP('Calculatie sheet'!$E$2,'Objectenoverzicht aantallen'!$A:$A,'Objectenoverzicht aantallen'!F:F)*'Calculatie sheet'!$AO86+LOOKUP('Calculatie sheet'!$E$2,'Objectenoverzicht aantallen'!$A:$A,'Objectenoverzicht aantallen'!G:G)*'Calculatie sheet'!$AO86)/1000</f>
        <v>0</v>
      </c>
      <c r="N5" s="571">
        <f>(LOOKUP('Calculatie sheet'!$AO$2,'Objectenoverzicht aantallen'!$A:$A,'Objectenoverzicht aantallen'!$C:$C)*'Calculatie sheet'!$AO86+LOOKUP('Calculatie sheet'!$E$2,'Objectenoverzicht aantallen'!$A:$A,'Objectenoverzicht aantallen'!E:E)*'Calculatie sheet'!$AO86+LOOKUP('Calculatie sheet'!$E$2,'Objectenoverzicht aantallen'!$A:$A,'Objectenoverzicht aantallen'!F:F)*'Calculatie sheet'!$AO86+LOOKUP('Calculatie sheet'!$E$2,'Objectenoverzicht aantallen'!$A:$A,'Objectenoverzicht aantallen'!G:G)*'Calculatie sheet'!$AO86+LOOKUP('Calculatie sheet'!$E$2,'Objectenoverzicht aantallen'!$A:$A,'Objectenoverzicht aantallen'!H:H)*'Calculatie sheet'!$AO86)/1000</f>
        <v>0</v>
      </c>
      <c r="O5" s="571">
        <f>(LOOKUP('Calculatie sheet'!$AO$2,'Objectenoverzicht aantallen'!$A:$A,'Objectenoverzicht aantallen'!$C:$C)*'Calculatie sheet'!$AO86+LOOKUP('Calculatie sheet'!$E$2,'Objectenoverzicht aantallen'!$A:$A,'Objectenoverzicht aantallen'!E:E)*'Calculatie sheet'!$AO86+LOOKUP('Calculatie sheet'!$E$2,'Objectenoverzicht aantallen'!$A:$A,'Objectenoverzicht aantallen'!F:F)*'Calculatie sheet'!$AO86+LOOKUP('Calculatie sheet'!$E$2,'Objectenoverzicht aantallen'!$A:$A,'Objectenoverzicht aantallen'!G:G)*'Calculatie sheet'!$AO86+LOOKUP('Calculatie sheet'!$E$2,'Objectenoverzicht aantallen'!$A:$A,'Objectenoverzicht aantallen'!H:H)*'Calculatie sheet'!$AO86+LOOKUP('Calculatie sheet'!$E$2,'Objectenoverzicht aantallen'!$A:$A,'Objectenoverzicht aantallen'!I:I)*'Calculatie sheet'!$AO86)/1000</f>
        <v>0</v>
      </c>
      <c r="P5" s="571">
        <f>(LOOKUP('Calculatie sheet'!$AO$2,'Objectenoverzicht aantallen'!$A:$A,'Objectenoverzicht aantallen'!$C:$C)*'Calculatie sheet'!$AO86+LOOKUP('Calculatie sheet'!$E$2,'Objectenoverzicht aantallen'!$A:$A,'Objectenoverzicht aantallen'!E:E)*'Calculatie sheet'!$AO86+LOOKUP('Calculatie sheet'!$E$2,'Objectenoverzicht aantallen'!$A:$A,'Objectenoverzicht aantallen'!F:F)*'Calculatie sheet'!$AO86+LOOKUP('Calculatie sheet'!$E$2,'Objectenoverzicht aantallen'!$A:$A,'Objectenoverzicht aantallen'!G:G)*'Calculatie sheet'!$AO86+LOOKUP('Calculatie sheet'!$E$2,'Objectenoverzicht aantallen'!$A:$A,'Objectenoverzicht aantallen'!H:H)*'Calculatie sheet'!$AO86+LOOKUP('Calculatie sheet'!$E$2,'Objectenoverzicht aantallen'!$A:$A,'Objectenoverzicht aantallen'!I:I)*'Calculatie sheet'!$AO86+LOOKUP('Calculatie sheet'!$E$2,'Objectenoverzicht aantallen'!$A:$A,'Objectenoverzicht aantallen'!J:J)*'Calculatie sheet'!$AO86)/1000</f>
        <v>0</v>
      </c>
      <c r="Q5" s="571">
        <f>(LOOKUP('Calculatie sheet'!$AO$2,'Objectenoverzicht aantallen'!$A:$A,'Objectenoverzicht aantallen'!$C:$C)*'Calculatie sheet'!$AO86+LOOKUP('Calculatie sheet'!$E$2,'Objectenoverzicht aantallen'!$A:$A,'Objectenoverzicht aantallen'!E:E)*'Calculatie sheet'!$AO86+LOOKUP('Calculatie sheet'!$E$2,'Objectenoverzicht aantallen'!$A:$A,'Objectenoverzicht aantallen'!F:F)*'Calculatie sheet'!$AO86+LOOKUP('Calculatie sheet'!$E$2,'Objectenoverzicht aantallen'!$A:$A,'Objectenoverzicht aantallen'!G:G)*'Calculatie sheet'!$AO86+LOOKUP('Calculatie sheet'!$E$2,'Objectenoverzicht aantallen'!$A:$A,'Objectenoverzicht aantallen'!H:H)*'Calculatie sheet'!$AO86+LOOKUP('Calculatie sheet'!$E$2,'Objectenoverzicht aantallen'!$A:$A,'Objectenoverzicht aantallen'!I:I)*'Calculatie sheet'!$AO86+LOOKUP('Calculatie sheet'!$E$2,'Objectenoverzicht aantallen'!$A:$A,'Objectenoverzicht aantallen'!J:J)*'Calculatie sheet'!$AO86+LOOKUP('Calculatie sheet'!$E$2,'Objectenoverzicht aantallen'!$A:$A,'Objectenoverzicht aantallen'!K:K)*'Calculatie sheet'!$AO86)/1000</f>
        <v>0</v>
      </c>
      <c r="R5" s="571">
        <f>(LOOKUP('Calculatie sheet'!$AO$2,'Objectenoverzicht aantallen'!$A:$A,'Objectenoverzicht aantallen'!$C:$C)*'Calculatie sheet'!$AO86+LOOKUP('Calculatie sheet'!$E$2,'Objectenoverzicht aantallen'!$A:$A,'Objectenoverzicht aantallen'!E:E)*'Calculatie sheet'!$AO86+LOOKUP('Calculatie sheet'!$E$2,'Objectenoverzicht aantallen'!$A:$A,'Objectenoverzicht aantallen'!F:F)*'Calculatie sheet'!$AO86+LOOKUP('Calculatie sheet'!$E$2,'Objectenoverzicht aantallen'!$A:$A,'Objectenoverzicht aantallen'!G:G)*'Calculatie sheet'!$AO86+LOOKUP('Calculatie sheet'!$E$2,'Objectenoverzicht aantallen'!$A:$A,'Objectenoverzicht aantallen'!H:H)*'Calculatie sheet'!$AO86+LOOKUP('Calculatie sheet'!$E$2,'Objectenoverzicht aantallen'!$A:$A,'Objectenoverzicht aantallen'!I:I)*'Calculatie sheet'!$AO86+LOOKUP('Calculatie sheet'!$E$2,'Objectenoverzicht aantallen'!$A:$A,'Objectenoverzicht aantallen'!J:J)*'Calculatie sheet'!$AO86+LOOKUP('Calculatie sheet'!$E$2,'Objectenoverzicht aantallen'!$A:$A,'Objectenoverzicht aantallen'!K:K)*'Calculatie sheet'!$AO86+LOOKUP('Calculatie sheet'!$E$2,'Objectenoverzicht aantallen'!$A:$A,'Objectenoverzicht aantallen'!L:L)*'Calculatie sheet'!$AO86)/1000</f>
        <v>0</v>
      </c>
      <c r="S5" s="571">
        <f>(LOOKUP('Calculatie sheet'!$AO$2,'Objectenoverzicht aantallen'!$A:$A,'Objectenoverzicht aantallen'!$C:$C)*'Calculatie sheet'!$AO86+LOOKUP('Calculatie sheet'!$E$2,'Objectenoverzicht aantallen'!$A:$A,'Objectenoverzicht aantallen'!E:E)*'Calculatie sheet'!$AO86+LOOKUP('Calculatie sheet'!$E$2,'Objectenoverzicht aantallen'!$A:$A,'Objectenoverzicht aantallen'!F:F)*'Calculatie sheet'!$AO86+LOOKUP('Calculatie sheet'!$E$2,'Objectenoverzicht aantallen'!$A:$A,'Objectenoverzicht aantallen'!G:G)*'Calculatie sheet'!$AO86+LOOKUP('Calculatie sheet'!$E$2,'Objectenoverzicht aantallen'!$A:$A,'Objectenoverzicht aantallen'!H:H)*'Calculatie sheet'!$AO86+LOOKUP('Calculatie sheet'!$E$2,'Objectenoverzicht aantallen'!$A:$A,'Objectenoverzicht aantallen'!I:I)*'Calculatie sheet'!$AO86+LOOKUP('Calculatie sheet'!$E$2,'Objectenoverzicht aantallen'!$A:$A,'Objectenoverzicht aantallen'!J:J)*'Calculatie sheet'!$AO86+LOOKUP('Calculatie sheet'!$E$2,'Objectenoverzicht aantallen'!$A:$A,'Objectenoverzicht aantallen'!K:K)*'Calculatie sheet'!$AO86+LOOKUP('Calculatie sheet'!$E$2,'Objectenoverzicht aantallen'!$A:$A,'Objectenoverzicht aantallen'!L:L)*'Calculatie sheet'!$AO86+LOOKUP('Calculatie sheet'!$E$2,'Objectenoverzicht aantallen'!$A:$A,'Objectenoverzicht aantallen'!M:M)*'Calculatie sheet'!$AO86)/1000</f>
        <v>0</v>
      </c>
      <c r="T5" s="571">
        <f>(LOOKUP('Calculatie sheet'!$AO$2,'Objectenoverzicht aantallen'!$A:$A,'Objectenoverzicht aantallen'!$C:$C)*'Calculatie sheet'!$AO86+LOOKUP('Calculatie sheet'!$E$2,'Objectenoverzicht aantallen'!$A:$A,'Objectenoverzicht aantallen'!E:E)*'Calculatie sheet'!$AO86+LOOKUP('Calculatie sheet'!$E$2,'Objectenoverzicht aantallen'!$A:$A,'Objectenoverzicht aantallen'!F:F)*'Calculatie sheet'!$AO86+LOOKUP('Calculatie sheet'!$E$2,'Objectenoverzicht aantallen'!$A:$A,'Objectenoverzicht aantallen'!G:G)*'Calculatie sheet'!$AO86+LOOKUP('Calculatie sheet'!$E$2,'Objectenoverzicht aantallen'!$A:$A,'Objectenoverzicht aantallen'!H:H)*'Calculatie sheet'!$AO86+LOOKUP('Calculatie sheet'!$E$2,'Objectenoverzicht aantallen'!$A:$A,'Objectenoverzicht aantallen'!I:I)*'Calculatie sheet'!$AO86+LOOKUP('Calculatie sheet'!$E$2,'Objectenoverzicht aantallen'!$A:$A,'Objectenoverzicht aantallen'!J:J)*'Calculatie sheet'!$AO86+LOOKUP('Calculatie sheet'!$E$2,'Objectenoverzicht aantallen'!$A:$A,'Objectenoverzicht aantallen'!K:K)*'Calculatie sheet'!$AO86+LOOKUP('Calculatie sheet'!$E$2,'Objectenoverzicht aantallen'!$A:$A,'Objectenoverzicht aantallen'!L:L)*'Calculatie sheet'!$AO86+LOOKUP('Calculatie sheet'!$E$2,'Objectenoverzicht aantallen'!$A:$A,'Objectenoverzicht aantallen'!M:M)*'Calculatie sheet'!$AO86+LOOKUP('Calculatie sheet'!$E$2,'Objectenoverzicht aantallen'!$A:$A,'Objectenoverzicht aantallen'!N:N)*'Calculatie sheet'!$AO86)/1000</f>
        <v>0</v>
      </c>
      <c r="U5" s="571">
        <f>(LOOKUP('Calculatie sheet'!$AO$2,'Objectenoverzicht aantallen'!$A:$A,'Objectenoverzicht aantallen'!$C:$C)*'Calculatie sheet'!$AO86+LOOKUP('Calculatie sheet'!$E$2,'Objectenoverzicht aantallen'!$A:$A,'Objectenoverzicht aantallen'!E:E)*'Calculatie sheet'!$AO86+LOOKUP('Calculatie sheet'!$E$2,'Objectenoverzicht aantallen'!$A:$A,'Objectenoverzicht aantallen'!F:F)*'Calculatie sheet'!$AO86+LOOKUP('Calculatie sheet'!$E$2,'Objectenoverzicht aantallen'!$A:$A,'Objectenoverzicht aantallen'!G:G)*'Calculatie sheet'!$AO86+LOOKUP('Calculatie sheet'!$E$2,'Objectenoverzicht aantallen'!$A:$A,'Objectenoverzicht aantallen'!H:H)*'Calculatie sheet'!$AO86+LOOKUP('Calculatie sheet'!$E$2,'Objectenoverzicht aantallen'!$A:$A,'Objectenoverzicht aantallen'!I:I)*'Calculatie sheet'!$AO86+LOOKUP('Calculatie sheet'!$E$2,'Objectenoverzicht aantallen'!$A:$A,'Objectenoverzicht aantallen'!J:J)*'Calculatie sheet'!$AO86+LOOKUP('Calculatie sheet'!$E$2,'Objectenoverzicht aantallen'!$A:$A,'Objectenoverzicht aantallen'!K:K)*'Calculatie sheet'!$AO86+LOOKUP('Calculatie sheet'!$E$2,'Objectenoverzicht aantallen'!$A:$A,'Objectenoverzicht aantallen'!L:L)*'Calculatie sheet'!$AO86+LOOKUP('Calculatie sheet'!$E$2,'Objectenoverzicht aantallen'!$A:$A,'Objectenoverzicht aantallen'!M:M)*'Calculatie sheet'!$AO86+LOOKUP('Calculatie sheet'!$E$2,'Objectenoverzicht aantallen'!$A:$A,'Objectenoverzicht aantallen'!N:N)*'Calculatie sheet'!$AO86+LOOKUP('Calculatie sheet'!$E$2,'Objectenoverzicht aantallen'!$A:$A,'Objectenoverzicht aantallen'!O:O)*'Calculatie sheet'!$AO86)/1000</f>
        <v>0</v>
      </c>
      <c r="W5" s="577" t="s">
        <v>673</v>
      </c>
      <c r="X5" s="571">
        <f>(LOOKUP('Calculatie sheet'!$AO$2,'Objectenoverzicht aantallen'!$A:$A,'Objectenoverzicht aantallen'!Q:Q)*'Calculatie sheet'!$AO$86)/1000</f>
        <v>0</v>
      </c>
      <c r="Y5" s="571">
        <f>(LOOKUP('Calculatie sheet'!$AO$2,'Objectenoverzicht aantallen'!$A:$A,'Objectenoverzicht aantallen'!R:R)*'Calculatie sheet'!$AO$86)/1000</f>
        <v>0</v>
      </c>
      <c r="Z5" s="571">
        <f>(LOOKUP('Calculatie sheet'!$AO$2,'Objectenoverzicht aantallen'!$A:$A,'Objectenoverzicht aantallen'!S:S)*'Calculatie sheet'!$AO$86)/1000</f>
        <v>0</v>
      </c>
      <c r="AA5" s="571">
        <f>(LOOKUP('Calculatie sheet'!$AO$2,'Objectenoverzicht aantallen'!$A:$A,'Objectenoverzicht aantallen'!T:T)*'Calculatie sheet'!$AO$86)/1000</f>
        <v>0</v>
      </c>
      <c r="AB5" s="571">
        <f>(LOOKUP('Calculatie sheet'!$AO$2,'Objectenoverzicht aantallen'!$A:$A,'Objectenoverzicht aantallen'!U:U)*'Calculatie sheet'!$AO$86)/1000</f>
        <v>0</v>
      </c>
      <c r="AC5" s="571">
        <f>(LOOKUP('Calculatie sheet'!$AO$2,'Objectenoverzicht aantallen'!$A:$A,'Objectenoverzicht aantallen'!V:V)*'Calculatie sheet'!$AO$86)/1000</f>
        <v>0</v>
      </c>
      <c r="AD5" s="571">
        <f>(LOOKUP('Calculatie sheet'!$AO$2,'Objectenoverzicht aantallen'!$A:$A,'Objectenoverzicht aantallen'!W:W)*'Calculatie sheet'!$AO$86)/1000</f>
        <v>0</v>
      </c>
      <c r="AE5" s="571">
        <f>(LOOKUP('Calculatie sheet'!$AO$2,'Objectenoverzicht aantallen'!$A:$A,'Objectenoverzicht aantallen'!X:X)*'Calculatie sheet'!$AO$86)/1000</f>
        <v>0</v>
      </c>
      <c r="AF5" s="571">
        <f>(LOOKUP('Calculatie sheet'!$AO$2,'Objectenoverzicht aantallen'!$A:$A,'Objectenoverzicht aantallen'!AA:AA)*'Calculatie sheet'!$AO$86)/1000</f>
        <v>0</v>
      </c>
      <c r="AG5" s="571">
        <f>(LOOKUP('Calculatie sheet'!$AO$2,'Objectenoverzicht aantallen'!$A:$A,'Objectenoverzicht aantallen'!Z:Z)*'Calculatie sheet'!$AO$86)/1000</f>
        <v>0</v>
      </c>
      <c r="AH5" s="571">
        <f>(LOOKUP('Calculatie sheet'!$AO$2,'Objectenoverzicht aantallen'!$A:$A,'Objectenoverzicht aantallen'!AA:AA)*'Calculatie sheet'!$AO$86)/1000</f>
        <v>0</v>
      </c>
    </row>
  </sheetData>
  <pageMargins left="0.7" right="0.7" top="0.75" bottom="0.75" header="0.3" footer="0.3"/>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10355-A6D2-2445-BF6A-FA266DADFD69}">
  <dimension ref="A1:AH5"/>
  <sheetViews>
    <sheetView topLeftCell="E1" workbookViewId="0">
      <selection activeCell="W2" sqref="W2:W5"/>
    </sheetView>
  </sheetViews>
  <sheetFormatPr baseColWidth="10" defaultRowHeight="16" x14ac:dyDescent="0.2"/>
  <cols>
    <col min="2" max="2" width="16.83203125" bestFit="1" customWidth="1"/>
  </cols>
  <sheetData>
    <row r="1" spans="1:34" x14ac:dyDescent="0.2">
      <c r="A1" s="149" t="str">
        <f>'Calculatie sheet'!AP3</f>
        <v>Persleidingen (staal)</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sheet'!AP83</f>
        <v>4.7551299999999994</v>
      </c>
      <c r="E2" s="758" t="s">
        <v>965</v>
      </c>
      <c r="H2" s="572">
        <f>C2*'Calculatie sheet'!$AP$7</f>
        <v>0</v>
      </c>
      <c r="J2" s="758" t="s">
        <v>965</v>
      </c>
      <c r="K2" s="571">
        <f>(LOOKUP('Calculatie sheet'!$AP$2,'Objectenoverzicht aantallen'!$A:$A,'Objectenoverzicht aantallen'!$C:$C)*'Calculatie sheet'!$AP83+LOOKUP('Calculatie sheet'!$E$2,'Objectenoverzicht aantallen'!$A:$A,'Objectenoverzicht aantallen'!E:E)*'Calculatie sheet'!$AP83)/1000</f>
        <v>0</v>
      </c>
      <c r="L2" s="571">
        <f>(LOOKUP('Calculatie sheet'!$AP$2,'Objectenoverzicht aantallen'!$A:$A,'Objectenoverzicht aantallen'!$C:$C)*'Calculatie sheet'!$AP83+LOOKUP('Calculatie sheet'!$E$2,'Objectenoverzicht aantallen'!$A:$A,'Objectenoverzicht aantallen'!E:E)*'Calculatie sheet'!$AP83+LOOKUP('Calculatie sheet'!$E$2,'Objectenoverzicht aantallen'!$A:$A,'Objectenoverzicht aantallen'!F:F)*'Calculatie sheet'!$AP83)/1000</f>
        <v>0</v>
      </c>
      <c r="M2" s="571">
        <f>(LOOKUP('Calculatie sheet'!$AP$2,'Objectenoverzicht aantallen'!$A:$A,'Objectenoverzicht aantallen'!$C:$C)*'Calculatie sheet'!$AP83+LOOKUP('Calculatie sheet'!$E$2,'Objectenoverzicht aantallen'!$A:$A,'Objectenoverzicht aantallen'!E:E)*'Calculatie sheet'!$AP83+LOOKUP('Calculatie sheet'!$E$2,'Objectenoverzicht aantallen'!$A:$A,'Objectenoverzicht aantallen'!F:F)*'Calculatie sheet'!$AP83+LOOKUP('Calculatie sheet'!$E$2,'Objectenoverzicht aantallen'!$A:$A,'Objectenoverzicht aantallen'!G:G)*'Calculatie sheet'!$AP83)/1000</f>
        <v>0</v>
      </c>
      <c r="N2" s="571">
        <f>(LOOKUP('Calculatie sheet'!$AP$2,'Objectenoverzicht aantallen'!$A:$A,'Objectenoverzicht aantallen'!$C:$C)*'Calculatie sheet'!$AP83+LOOKUP('Calculatie sheet'!$E$2,'Objectenoverzicht aantallen'!$A:$A,'Objectenoverzicht aantallen'!E:E)*'Calculatie sheet'!$AP83+LOOKUP('Calculatie sheet'!$E$2,'Objectenoverzicht aantallen'!$A:$A,'Objectenoverzicht aantallen'!F:F)*'Calculatie sheet'!$AP83+LOOKUP('Calculatie sheet'!$E$2,'Objectenoverzicht aantallen'!$A:$A,'Objectenoverzicht aantallen'!G:G)*'Calculatie sheet'!$AP83+LOOKUP('Calculatie sheet'!$E$2,'Objectenoverzicht aantallen'!$A:$A,'Objectenoverzicht aantallen'!H:H)*'Calculatie sheet'!$AP83)/1000</f>
        <v>0</v>
      </c>
      <c r="O2" s="571">
        <f>(LOOKUP('Calculatie sheet'!$AP$2,'Objectenoverzicht aantallen'!$A:$A,'Objectenoverzicht aantallen'!$C:$C)*'Calculatie sheet'!$AP83+LOOKUP('Calculatie sheet'!$E$2,'Objectenoverzicht aantallen'!$A:$A,'Objectenoverzicht aantallen'!E:E)*'Calculatie sheet'!$AP83+LOOKUP('Calculatie sheet'!$E$2,'Objectenoverzicht aantallen'!$A:$A,'Objectenoverzicht aantallen'!F:F)*'Calculatie sheet'!$AP83+LOOKUP('Calculatie sheet'!$E$2,'Objectenoverzicht aantallen'!$A:$A,'Objectenoverzicht aantallen'!G:G)*'Calculatie sheet'!$AP83+LOOKUP('Calculatie sheet'!$E$2,'Objectenoverzicht aantallen'!$A:$A,'Objectenoverzicht aantallen'!H:H)*'Calculatie sheet'!$AP83+LOOKUP('Calculatie sheet'!$E$2,'Objectenoverzicht aantallen'!$A:$A,'Objectenoverzicht aantallen'!I:I)*'Calculatie sheet'!$AP83)/1000</f>
        <v>0</v>
      </c>
      <c r="P2" s="571">
        <f>(LOOKUP('Calculatie sheet'!$AP$2,'Objectenoverzicht aantallen'!$A:$A,'Objectenoverzicht aantallen'!$C:$C)*'Calculatie sheet'!$AP83+LOOKUP('Calculatie sheet'!$E$2,'Objectenoverzicht aantallen'!$A:$A,'Objectenoverzicht aantallen'!E:E)*'Calculatie sheet'!$AP83+LOOKUP('Calculatie sheet'!$E$2,'Objectenoverzicht aantallen'!$A:$A,'Objectenoverzicht aantallen'!F:F)*'Calculatie sheet'!$AP83+LOOKUP('Calculatie sheet'!$E$2,'Objectenoverzicht aantallen'!$A:$A,'Objectenoverzicht aantallen'!G:G)*'Calculatie sheet'!$AP83+LOOKUP('Calculatie sheet'!$E$2,'Objectenoverzicht aantallen'!$A:$A,'Objectenoverzicht aantallen'!H:H)*'Calculatie sheet'!$AP83+LOOKUP('Calculatie sheet'!$E$2,'Objectenoverzicht aantallen'!$A:$A,'Objectenoverzicht aantallen'!I:I)*'Calculatie sheet'!$AP83+LOOKUP('Calculatie sheet'!$E$2,'Objectenoverzicht aantallen'!$A:$A,'Objectenoverzicht aantallen'!J:J)*'Calculatie sheet'!$AP83)/1000</f>
        <v>0</v>
      </c>
      <c r="Q2" s="571">
        <f>(LOOKUP('Calculatie sheet'!$AP$2,'Objectenoverzicht aantallen'!$A:$A,'Objectenoverzicht aantallen'!$C:$C)*'Calculatie sheet'!$AP83+LOOKUP('Calculatie sheet'!$E$2,'Objectenoverzicht aantallen'!$A:$A,'Objectenoverzicht aantallen'!E:E)*'Calculatie sheet'!$AP83+LOOKUP('Calculatie sheet'!$E$2,'Objectenoverzicht aantallen'!$A:$A,'Objectenoverzicht aantallen'!F:F)*'Calculatie sheet'!$AP83+LOOKUP('Calculatie sheet'!$E$2,'Objectenoverzicht aantallen'!$A:$A,'Objectenoverzicht aantallen'!G:G)*'Calculatie sheet'!$AP83+LOOKUP('Calculatie sheet'!$E$2,'Objectenoverzicht aantallen'!$A:$A,'Objectenoverzicht aantallen'!H:H)*'Calculatie sheet'!$AP83+LOOKUP('Calculatie sheet'!$E$2,'Objectenoverzicht aantallen'!$A:$A,'Objectenoverzicht aantallen'!I:I)*'Calculatie sheet'!$AP83+LOOKUP('Calculatie sheet'!$E$2,'Objectenoverzicht aantallen'!$A:$A,'Objectenoverzicht aantallen'!J:J)*'Calculatie sheet'!$AP83+LOOKUP('Calculatie sheet'!$E$2,'Objectenoverzicht aantallen'!$A:$A,'Objectenoverzicht aantallen'!K:K)*'Calculatie sheet'!$AP83)/1000</f>
        <v>0</v>
      </c>
      <c r="R2" s="571">
        <f>(LOOKUP('Calculatie sheet'!$AP$2,'Objectenoverzicht aantallen'!$A:$A,'Objectenoverzicht aantallen'!$C:$C)*'Calculatie sheet'!$AP83+LOOKUP('Calculatie sheet'!$E$2,'Objectenoverzicht aantallen'!$A:$A,'Objectenoverzicht aantallen'!E:E)*'Calculatie sheet'!$AP83+LOOKUP('Calculatie sheet'!$E$2,'Objectenoverzicht aantallen'!$A:$A,'Objectenoverzicht aantallen'!F:F)*'Calculatie sheet'!$AP83+LOOKUP('Calculatie sheet'!$E$2,'Objectenoverzicht aantallen'!$A:$A,'Objectenoverzicht aantallen'!G:G)*'Calculatie sheet'!$AP83+LOOKUP('Calculatie sheet'!$E$2,'Objectenoverzicht aantallen'!$A:$A,'Objectenoverzicht aantallen'!H:H)*'Calculatie sheet'!$AP83+LOOKUP('Calculatie sheet'!$E$2,'Objectenoverzicht aantallen'!$A:$A,'Objectenoverzicht aantallen'!I:I)*'Calculatie sheet'!$AP83+LOOKUP('Calculatie sheet'!$E$2,'Objectenoverzicht aantallen'!$A:$A,'Objectenoverzicht aantallen'!J:J)*'Calculatie sheet'!$AP83+LOOKUP('Calculatie sheet'!$E$2,'Objectenoverzicht aantallen'!$A:$A,'Objectenoverzicht aantallen'!K:K)*'Calculatie sheet'!$AP83+LOOKUP('Calculatie sheet'!$E$2,'Objectenoverzicht aantallen'!$A:$A,'Objectenoverzicht aantallen'!L:L)*'Calculatie sheet'!$AP83)/1000</f>
        <v>0</v>
      </c>
      <c r="S2" s="571">
        <f>(LOOKUP('Calculatie sheet'!$AP$2,'Objectenoverzicht aantallen'!$A:$A,'Objectenoverzicht aantallen'!$C:$C)*'Calculatie sheet'!$AP83+LOOKUP('Calculatie sheet'!$E$2,'Objectenoverzicht aantallen'!$A:$A,'Objectenoverzicht aantallen'!E:E)*'Calculatie sheet'!$AP83+LOOKUP('Calculatie sheet'!$E$2,'Objectenoverzicht aantallen'!$A:$A,'Objectenoverzicht aantallen'!F:F)*'Calculatie sheet'!$AP83+LOOKUP('Calculatie sheet'!$E$2,'Objectenoverzicht aantallen'!$A:$A,'Objectenoverzicht aantallen'!G:G)*'Calculatie sheet'!$AP83+LOOKUP('Calculatie sheet'!$E$2,'Objectenoverzicht aantallen'!$A:$A,'Objectenoverzicht aantallen'!H:H)*'Calculatie sheet'!$AP83+LOOKUP('Calculatie sheet'!$E$2,'Objectenoverzicht aantallen'!$A:$A,'Objectenoverzicht aantallen'!I:I)*'Calculatie sheet'!$AP83+LOOKUP('Calculatie sheet'!$E$2,'Objectenoverzicht aantallen'!$A:$A,'Objectenoverzicht aantallen'!J:J)*'Calculatie sheet'!$AP83+LOOKUP('Calculatie sheet'!$E$2,'Objectenoverzicht aantallen'!$A:$A,'Objectenoverzicht aantallen'!K:K)*'Calculatie sheet'!$AP83+LOOKUP('Calculatie sheet'!$E$2,'Objectenoverzicht aantallen'!$A:$A,'Objectenoverzicht aantallen'!L:L)*'Calculatie sheet'!$AP83+LOOKUP('Calculatie sheet'!$E$2,'Objectenoverzicht aantallen'!$A:$A,'Objectenoverzicht aantallen'!M:M)*'Calculatie sheet'!$AP83)/1000</f>
        <v>0</v>
      </c>
      <c r="T2" s="571">
        <f>(LOOKUP('Calculatie sheet'!$AP$2,'Objectenoverzicht aantallen'!$A:$A,'Objectenoverzicht aantallen'!$C:$C)*'Calculatie sheet'!$AP83+LOOKUP('Calculatie sheet'!$E$2,'Objectenoverzicht aantallen'!$A:$A,'Objectenoverzicht aantallen'!E:E)*'Calculatie sheet'!$AP83+LOOKUP('Calculatie sheet'!$E$2,'Objectenoverzicht aantallen'!$A:$A,'Objectenoverzicht aantallen'!F:F)*'Calculatie sheet'!$AP83+LOOKUP('Calculatie sheet'!$E$2,'Objectenoverzicht aantallen'!$A:$A,'Objectenoverzicht aantallen'!G:G)*'Calculatie sheet'!$AP83+LOOKUP('Calculatie sheet'!$E$2,'Objectenoverzicht aantallen'!$A:$A,'Objectenoverzicht aantallen'!H:H)*'Calculatie sheet'!$AP83+LOOKUP('Calculatie sheet'!$E$2,'Objectenoverzicht aantallen'!$A:$A,'Objectenoverzicht aantallen'!I:I)*'Calculatie sheet'!$AP83+LOOKUP('Calculatie sheet'!$E$2,'Objectenoverzicht aantallen'!$A:$A,'Objectenoverzicht aantallen'!J:J)*'Calculatie sheet'!$AP83+LOOKUP('Calculatie sheet'!$E$2,'Objectenoverzicht aantallen'!$A:$A,'Objectenoverzicht aantallen'!K:K)*'Calculatie sheet'!$AP83+LOOKUP('Calculatie sheet'!$E$2,'Objectenoverzicht aantallen'!$A:$A,'Objectenoverzicht aantallen'!L:L)*'Calculatie sheet'!$AP83+LOOKUP('Calculatie sheet'!$E$2,'Objectenoverzicht aantallen'!$A:$A,'Objectenoverzicht aantallen'!M:M)*'Calculatie sheet'!$AP83+LOOKUP('Calculatie sheet'!$E$2,'Objectenoverzicht aantallen'!$A:$A,'Objectenoverzicht aantallen'!N:N)*'Calculatie sheet'!$AP83)/1000</f>
        <v>0</v>
      </c>
      <c r="U2" s="571">
        <f>(LOOKUP('Calculatie sheet'!$AP$2,'Objectenoverzicht aantallen'!$A:$A,'Objectenoverzicht aantallen'!$C:$C)*'Calculatie sheet'!$AP83+LOOKUP('Calculatie sheet'!$E$2,'Objectenoverzicht aantallen'!$A:$A,'Objectenoverzicht aantallen'!E:E)*'Calculatie sheet'!$AP83+LOOKUP('Calculatie sheet'!$E$2,'Objectenoverzicht aantallen'!$A:$A,'Objectenoverzicht aantallen'!F:F)*'Calculatie sheet'!$AP83+LOOKUP('Calculatie sheet'!$E$2,'Objectenoverzicht aantallen'!$A:$A,'Objectenoverzicht aantallen'!G:G)*'Calculatie sheet'!$AP83+LOOKUP('Calculatie sheet'!$E$2,'Objectenoverzicht aantallen'!$A:$A,'Objectenoverzicht aantallen'!H:H)*'Calculatie sheet'!$AP83+LOOKUP('Calculatie sheet'!$E$2,'Objectenoverzicht aantallen'!$A:$A,'Objectenoverzicht aantallen'!I:I)*'Calculatie sheet'!$AP83+LOOKUP('Calculatie sheet'!$E$2,'Objectenoverzicht aantallen'!$A:$A,'Objectenoverzicht aantallen'!J:J)*'Calculatie sheet'!$AP83+LOOKUP('Calculatie sheet'!$E$2,'Objectenoverzicht aantallen'!$A:$A,'Objectenoverzicht aantallen'!K:K)*'Calculatie sheet'!$AP83+LOOKUP('Calculatie sheet'!$E$2,'Objectenoverzicht aantallen'!$A:$A,'Objectenoverzicht aantallen'!L:L)*'Calculatie sheet'!$AP83+LOOKUP('Calculatie sheet'!$E$2,'Objectenoverzicht aantallen'!$A:$A,'Objectenoverzicht aantallen'!M:M)*'Calculatie sheet'!$AP83+LOOKUP('Calculatie sheet'!$E$2,'Objectenoverzicht aantallen'!$A:$A,'Objectenoverzicht aantallen'!N:N)*'Calculatie sheet'!$AP83+LOOKUP('Calculatie sheet'!$E$2,'Objectenoverzicht aantallen'!$A:$A,'Objectenoverzicht aantallen'!O:O)*'Calculatie sheet'!$AP83)/1000</f>
        <v>0</v>
      </c>
      <c r="W2" s="758" t="s">
        <v>965</v>
      </c>
      <c r="X2" s="571">
        <f>(LOOKUP('Calculatie sheet'!$AP$2,'Objectenoverzicht aantallen'!$A:$A,'Objectenoverzicht aantallen'!E:E)*'Calculatie sheet'!$AP$83)/1000</f>
        <v>0</v>
      </c>
      <c r="Y2" s="571">
        <f>(LOOKUP('Calculatie sheet'!$AP$2,'Objectenoverzicht aantallen'!$A:$A,'Objectenoverzicht aantallen'!F:F)*'Calculatie sheet'!$AP$83)/1000</f>
        <v>0</v>
      </c>
      <c r="Z2" s="571">
        <f>(LOOKUP('Calculatie sheet'!$AP$2,'Objectenoverzicht aantallen'!$A:$A,'Objectenoverzicht aantallen'!G:G)*'Calculatie sheet'!$AP$83)/1000</f>
        <v>0</v>
      </c>
      <c r="AA2" s="571">
        <f>(LOOKUP('Calculatie sheet'!$AP$2,'Objectenoverzicht aantallen'!$A:$A,'Objectenoverzicht aantallen'!H:H)*'Calculatie sheet'!$AP$83)/1000</f>
        <v>0</v>
      </c>
      <c r="AB2" s="571">
        <f>(LOOKUP('Calculatie sheet'!$AP$2,'Objectenoverzicht aantallen'!$A:$A,'Objectenoverzicht aantallen'!I:I)*'Calculatie sheet'!$AP$83)/1000</f>
        <v>0</v>
      </c>
      <c r="AC2" s="571">
        <f>(LOOKUP('Calculatie sheet'!$AP$2,'Objectenoverzicht aantallen'!$A:$A,'Objectenoverzicht aantallen'!J:J)*'Calculatie sheet'!$AP$83)/1000</f>
        <v>0</v>
      </c>
      <c r="AD2" s="571">
        <f>(LOOKUP('Calculatie sheet'!$AP$2,'Objectenoverzicht aantallen'!$A:$A,'Objectenoverzicht aantallen'!K:K)*'Calculatie sheet'!$AP$83)/1000</f>
        <v>0</v>
      </c>
      <c r="AE2" s="571">
        <f>(LOOKUP('Calculatie sheet'!$AP$2,'Objectenoverzicht aantallen'!$A:$A,'Objectenoverzicht aantallen'!L:L)*'Calculatie sheet'!$AP$83)/1000</f>
        <v>0</v>
      </c>
      <c r="AF2" s="571">
        <f>(LOOKUP('Calculatie sheet'!$AP$2,'Objectenoverzicht aantallen'!$A:$A,'Objectenoverzicht aantallen'!M:M)*'Calculatie sheet'!$AP$83)/1000</f>
        <v>0</v>
      </c>
      <c r="AG2" s="571">
        <f>(LOOKUP('Calculatie sheet'!$AP$2,'Objectenoverzicht aantallen'!$A:$A,'Objectenoverzicht aantallen'!N:N)*'Calculatie sheet'!$AP$83)/1000</f>
        <v>0</v>
      </c>
      <c r="AH2" s="571">
        <f>(LOOKUP('Calculatie sheet'!$AP$2,'Objectenoverzicht aantallen'!$A:$A,'Objectenoverzicht aantallen'!O:O)*'Calculatie sheet'!$AP$83)/1000</f>
        <v>0</v>
      </c>
    </row>
    <row r="3" spans="1:34" x14ac:dyDescent="0.2">
      <c r="A3" s="31"/>
      <c r="B3" s="759" t="s">
        <v>966</v>
      </c>
      <c r="C3" s="45">
        <f>'Calculatie sheet'!AP84</f>
        <v>0.25027000000000021</v>
      </c>
      <c r="E3" s="759" t="s">
        <v>966</v>
      </c>
      <c r="G3" s="31"/>
      <c r="H3" s="572">
        <f>C3*'Calculatie sheet'!$AP$7</f>
        <v>0</v>
      </c>
      <c r="J3" s="759" t="s">
        <v>966</v>
      </c>
      <c r="K3" s="571">
        <f>(LOOKUP('Calculatie sheet'!$AP$2,'Objectenoverzicht aantallen'!$A:$A,'Objectenoverzicht aantallen'!$C:$C)*'Calculatie sheet'!$AP84+LOOKUP('Calculatie sheet'!$AP$2,'Objectenoverzicht aantallen'!$A:$A,'Objectenoverzicht aantallen'!E:E)*'Calculatie sheet'!$AP84)/1000</f>
        <v>0</v>
      </c>
      <c r="L3" s="571">
        <f>(LOOKUP('Calculatie sheet'!$AP$2,'Objectenoverzicht aantallen'!$A:$A,'Objectenoverzicht aantallen'!$C:$C)*'Calculatie sheet'!$AP84+LOOKUP('Calculatie sheet'!$E$2,'Objectenoverzicht aantallen'!$A:$A,'Objectenoverzicht aantallen'!E:E)*'Calculatie sheet'!$AP84+LOOKUP('Calculatie sheet'!$E$2,'Objectenoverzicht aantallen'!$A:$A,'Objectenoverzicht aantallen'!F:F)*'Calculatie sheet'!$AP84)/1000</f>
        <v>0</v>
      </c>
      <c r="M3" s="571">
        <f>(LOOKUP('Calculatie sheet'!$AP$2,'Objectenoverzicht aantallen'!$A:$A,'Objectenoverzicht aantallen'!$C:$C)*'Calculatie sheet'!$AP84+LOOKUP('Calculatie sheet'!$E$2,'Objectenoverzicht aantallen'!$A:$A,'Objectenoverzicht aantallen'!E:E)*'Calculatie sheet'!$AP84+LOOKUP('Calculatie sheet'!$E$2,'Objectenoverzicht aantallen'!$A:$A,'Objectenoverzicht aantallen'!F:F)*'Calculatie sheet'!$AP84+LOOKUP('Calculatie sheet'!$E$2,'Objectenoverzicht aantallen'!$A:$A,'Objectenoverzicht aantallen'!G:G)*'Calculatie sheet'!$AP84)/1000</f>
        <v>0</v>
      </c>
      <c r="N3" s="571">
        <f>(LOOKUP('Calculatie sheet'!$AP$2,'Objectenoverzicht aantallen'!$A:$A,'Objectenoverzicht aantallen'!$C:$C)*'Calculatie sheet'!$AP84+LOOKUP('Calculatie sheet'!$E$2,'Objectenoverzicht aantallen'!$A:$A,'Objectenoverzicht aantallen'!E:E)*'Calculatie sheet'!$AP84+LOOKUP('Calculatie sheet'!$E$2,'Objectenoverzicht aantallen'!$A:$A,'Objectenoverzicht aantallen'!F:F)*'Calculatie sheet'!$AP84+LOOKUP('Calculatie sheet'!$E$2,'Objectenoverzicht aantallen'!$A:$A,'Objectenoverzicht aantallen'!G:G)*'Calculatie sheet'!$AP84+LOOKUP('Calculatie sheet'!$E$2,'Objectenoverzicht aantallen'!$A:$A,'Objectenoverzicht aantallen'!H:H)*'Calculatie sheet'!$AP84)/1000</f>
        <v>0</v>
      </c>
      <c r="O3" s="571">
        <f>(LOOKUP('Calculatie sheet'!$AP$2,'Objectenoverzicht aantallen'!$A:$A,'Objectenoverzicht aantallen'!$C:$C)*'Calculatie sheet'!$AP84+LOOKUP('Calculatie sheet'!$E$2,'Objectenoverzicht aantallen'!$A:$A,'Objectenoverzicht aantallen'!E:E)*'Calculatie sheet'!$AP84+LOOKUP('Calculatie sheet'!$E$2,'Objectenoverzicht aantallen'!$A:$A,'Objectenoverzicht aantallen'!F:F)*'Calculatie sheet'!$AP84+LOOKUP('Calculatie sheet'!$E$2,'Objectenoverzicht aantallen'!$A:$A,'Objectenoverzicht aantallen'!G:G)*'Calculatie sheet'!$AP84+LOOKUP('Calculatie sheet'!$E$2,'Objectenoverzicht aantallen'!$A:$A,'Objectenoverzicht aantallen'!H:H)*'Calculatie sheet'!$AP84+LOOKUP('Calculatie sheet'!$E$2,'Objectenoverzicht aantallen'!$A:$A,'Objectenoverzicht aantallen'!I:I)*'Calculatie sheet'!$AP84)/1000</f>
        <v>0</v>
      </c>
      <c r="P3" s="571">
        <f>(LOOKUP('Calculatie sheet'!$AP$2,'Objectenoverzicht aantallen'!$A:$A,'Objectenoverzicht aantallen'!$C:$C)*'Calculatie sheet'!$AP84+LOOKUP('Calculatie sheet'!$E$2,'Objectenoverzicht aantallen'!$A:$A,'Objectenoverzicht aantallen'!E:E)*'Calculatie sheet'!$AP84+LOOKUP('Calculatie sheet'!$E$2,'Objectenoverzicht aantallen'!$A:$A,'Objectenoverzicht aantallen'!F:F)*'Calculatie sheet'!$AP84+LOOKUP('Calculatie sheet'!$E$2,'Objectenoverzicht aantallen'!$A:$A,'Objectenoverzicht aantallen'!G:G)*'Calculatie sheet'!$AP84+LOOKUP('Calculatie sheet'!$E$2,'Objectenoverzicht aantallen'!$A:$A,'Objectenoverzicht aantallen'!H:H)*'Calculatie sheet'!$AP84+LOOKUP('Calculatie sheet'!$E$2,'Objectenoverzicht aantallen'!$A:$A,'Objectenoverzicht aantallen'!I:I)*'Calculatie sheet'!$AP84+LOOKUP('Calculatie sheet'!$E$2,'Objectenoverzicht aantallen'!$A:$A,'Objectenoverzicht aantallen'!J:J)*'Calculatie sheet'!$AP84)/1000</f>
        <v>0</v>
      </c>
      <c r="Q3" s="571">
        <f>(LOOKUP('Calculatie sheet'!$AP$2,'Objectenoverzicht aantallen'!$A:$A,'Objectenoverzicht aantallen'!$C:$C)*'Calculatie sheet'!$AP84+LOOKUP('Calculatie sheet'!$E$2,'Objectenoverzicht aantallen'!$A:$A,'Objectenoverzicht aantallen'!E:E)*'Calculatie sheet'!$AP84+LOOKUP('Calculatie sheet'!$E$2,'Objectenoverzicht aantallen'!$A:$A,'Objectenoverzicht aantallen'!F:F)*'Calculatie sheet'!$AP84+LOOKUP('Calculatie sheet'!$E$2,'Objectenoverzicht aantallen'!$A:$A,'Objectenoverzicht aantallen'!G:G)*'Calculatie sheet'!$AP84+LOOKUP('Calculatie sheet'!$E$2,'Objectenoverzicht aantallen'!$A:$A,'Objectenoverzicht aantallen'!H:H)*'Calculatie sheet'!$AP84+LOOKUP('Calculatie sheet'!$E$2,'Objectenoverzicht aantallen'!$A:$A,'Objectenoverzicht aantallen'!I:I)*'Calculatie sheet'!$AP84+LOOKUP('Calculatie sheet'!$E$2,'Objectenoverzicht aantallen'!$A:$A,'Objectenoverzicht aantallen'!J:J)*'Calculatie sheet'!$AP84+LOOKUP('Calculatie sheet'!$E$2,'Objectenoverzicht aantallen'!$A:$A,'Objectenoverzicht aantallen'!K:K)*'Calculatie sheet'!$AP84)/1000</f>
        <v>0</v>
      </c>
      <c r="R3" s="571">
        <f>(LOOKUP('Calculatie sheet'!$AP$2,'Objectenoverzicht aantallen'!$A:$A,'Objectenoverzicht aantallen'!$C:$C)*'Calculatie sheet'!$AP84+LOOKUP('Calculatie sheet'!$E$2,'Objectenoverzicht aantallen'!$A:$A,'Objectenoverzicht aantallen'!E:E)*'Calculatie sheet'!$AP84+LOOKUP('Calculatie sheet'!$E$2,'Objectenoverzicht aantallen'!$A:$A,'Objectenoverzicht aantallen'!F:F)*'Calculatie sheet'!$AP84+LOOKUP('Calculatie sheet'!$E$2,'Objectenoverzicht aantallen'!$A:$A,'Objectenoverzicht aantallen'!G:G)*'Calculatie sheet'!$AP84+LOOKUP('Calculatie sheet'!$E$2,'Objectenoverzicht aantallen'!$A:$A,'Objectenoverzicht aantallen'!H:H)*'Calculatie sheet'!$AP84+LOOKUP('Calculatie sheet'!$E$2,'Objectenoverzicht aantallen'!$A:$A,'Objectenoverzicht aantallen'!I:I)*'Calculatie sheet'!$AP84+LOOKUP('Calculatie sheet'!$E$2,'Objectenoverzicht aantallen'!$A:$A,'Objectenoverzicht aantallen'!J:J)*'Calculatie sheet'!$AP84+LOOKUP('Calculatie sheet'!$E$2,'Objectenoverzicht aantallen'!$A:$A,'Objectenoverzicht aantallen'!K:K)*'Calculatie sheet'!$AP84+LOOKUP('Calculatie sheet'!$E$2,'Objectenoverzicht aantallen'!$A:$A,'Objectenoverzicht aantallen'!L:L)*'Calculatie sheet'!$AP84)/1000</f>
        <v>0</v>
      </c>
      <c r="S3" s="571">
        <f>(LOOKUP('Calculatie sheet'!$AP$2,'Objectenoverzicht aantallen'!$A:$A,'Objectenoverzicht aantallen'!$C:$C)*'Calculatie sheet'!$AP84+LOOKUP('Calculatie sheet'!$E$2,'Objectenoverzicht aantallen'!$A:$A,'Objectenoverzicht aantallen'!E:E)*'Calculatie sheet'!$AP84+LOOKUP('Calculatie sheet'!$E$2,'Objectenoverzicht aantallen'!$A:$A,'Objectenoverzicht aantallen'!F:F)*'Calculatie sheet'!$AP84+LOOKUP('Calculatie sheet'!$E$2,'Objectenoverzicht aantallen'!$A:$A,'Objectenoverzicht aantallen'!G:G)*'Calculatie sheet'!$AP84+LOOKUP('Calculatie sheet'!$E$2,'Objectenoverzicht aantallen'!$A:$A,'Objectenoverzicht aantallen'!H:H)*'Calculatie sheet'!$AP84+LOOKUP('Calculatie sheet'!$E$2,'Objectenoverzicht aantallen'!$A:$A,'Objectenoverzicht aantallen'!I:I)*'Calculatie sheet'!$AP84+LOOKUP('Calculatie sheet'!$E$2,'Objectenoverzicht aantallen'!$A:$A,'Objectenoverzicht aantallen'!J:J)*'Calculatie sheet'!$AP84+LOOKUP('Calculatie sheet'!$E$2,'Objectenoverzicht aantallen'!$A:$A,'Objectenoverzicht aantallen'!K:K)*'Calculatie sheet'!$AP84+LOOKUP('Calculatie sheet'!$E$2,'Objectenoverzicht aantallen'!$A:$A,'Objectenoverzicht aantallen'!L:L)*'Calculatie sheet'!$AP84+LOOKUP('Calculatie sheet'!$E$2,'Objectenoverzicht aantallen'!$A:$A,'Objectenoverzicht aantallen'!M:M)*'Calculatie sheet'!$AP84)/1000</f>
        <v>0</v>
      </c>
      <c r="T3" s="571">
        <f>(LOOKUP('Calculatie sheet'!$AP$2,'Objectenoverzicht aantallen'!$A:$A,'Objectenoverzicht aantallen'!$C:$C)*'Calculatie sheet'!$AP84+LOOKUP('Calculatie sheet'!$E$2,'Objectenoverzicht aantallen'!$A:$A,'Objectenoverzicht aantallen'!E:E)*'Calculatie sheet'!$AP84+LOOKUP('Calculatie sheet'!$E$2,'Objectenoverzicht aantallen'!$A:$A,'Objectenoverzicht aantallen'!F:F)*'Calculatie sheet'!$AP84+LOOKUP('Calculatie sheet'!$E$2,'Objectenoverzicht aantallen'!$A:$A,'Objectenoverzicht aantallen'!G:G)*'Calculatie sheet'!$AP84+LOOKUP('Calculatie sheet'!$E$2,'Objectenoverzicht aantallen'!$A:$A,'Objectenoverzicht aantallen'!H:H)*'Calculatie sheet'!$AP84+LOOKUP('Calculatie sheet'!$E$2,'Objectenoverzicht aantallen'!$A:$A,'Objectenoverzicht aantallen'!I:I)*'Calculatie sheet'!$AP84+LOOKUP('Calculatie sheet'!$E$2,'Objectenoverzicht aantallen'!$A:$A,'Objectenoverzicht aantallen'!J:J)*'Calculatie sheet'!$AP84+LOOKUP('Calculatie sheet'!$E$2,'Objectenoverzicht aantallen'!$A:$A,'Objectenoverzicht aantallen'!K:K)*'Calculatie sheet'!$AP84+LOOKUP('Calculatie sheet'!$E$2,'Objectenoverzicht aantallen'!$A:$A,'Objectenoverzicht aantallen'!L:L)*'Calculatie sheet'!$AP84+LOOKUP('Calculatie sheet'!$E$2,'Objectenoverzicht aantallen'!$A:$A,'Objectenoverzicht aantallen'!M:M)*'Calculatie sheet'!$AP84+LOOKUP('Calculatie sheet'!$E$2,'Objectenoverzicht aantallen'!$A:$A,'Objectenoverzicht aantallen'!N:N)*'Calculatie sheet'!$AP84)/1000</f>
        <v>0</v>
      </c>
      <c r="U3" s="571">
        <f>(LOOKUP('Calculatie sheet'!$AP$2,'Objectenoverzicht aantallen'!$A:$A,'Objectenoverzicht aantallen'!$C:$C)*'Calculatie sheet'!$AP84+LOOKUP('Calculatie sheet'!$E$2,'Objectenoverzicht aantallen'!$A:$A,'Objectenoverzicht aantallen'!E:E)*'Calculatie sheet'!$AP84+LOOKUP('Calculatie sheet'!$E$2,'Objectenoverzicht aantallen'!$A:$A,'Objectenoverzicht aantallen'!F:F)*'Calculatie sheet'!$AP84+LOOKUP('Calculatie sheet'!$E$2,'Objectenoverzicht aantallen'!$A:$A,'Objectenoverzicht aantallen'!G:G)*'Calculatie sheet'!$AP84+LOOKUP('Calculatie sheet'!$E$2,'Objectenoverzicht aantallen'!$A:$A,'Objectenoverzicht aantallen'!H:H)*'Calculatie sheet'!$AP84+LOOKUP('Calculatie sheet'!$E$2,'Objectenoverzicht aantallen'!$A:$A,'Objectenoverzicht aantallen'!I:I)*'Calculatie sheet'!$AP84+LOOKUP('Calculatie sheet'!$E$2,'Objectenoverzicht aantallen'!$A:$A,'Objectenoverzicht aantallen'!J:J)*'Calculatie sheet'!$AP84+LOOKUP('Calculatie sheet'!$E$2,'Objectenoverzicht aantallen'!$A:$A,'Objectenoverzicht aantallen'!K:K)*'Calculatie sheet'!$AP84+LOOKUP('Calculatie sheet'!$E$2,'Objectenoverzicht aantallen'!$A:$A,'Objectenoverzicht aantallen'!L:L)*'Calculatie sheet'!$AP84+LOOKUP('Calculatie sheet'!$E$2,'Objectenoverzicht aantallen'!$A:$A,'Objectenoverzicht aantallen'!M:M)*'Calculatie sheet'!$AP84+LOOKUP('Calculatie sheet'!$E$2,'Objectenoverzicht aantallen'!$A:$A,'Objectenoverzicht aantallen'!N:N)*'Calculatie sheet'!$AP84+LOOKUP('Calculatie sheet'!$E$2,'Objectenoverzicht aantallen'!$A:$A,'Objectenoverzicht aantallen'!O:O)*'Calculatie sheet'!$AP84)/1000</f>
        <v>0</v>
      </c>
      <c r="V3" s="31"/>
      <c r="W3" s="759" t="s">
        <v>966</v>
      </c>
      <c r="X3" s="571">
        <f>(LOOKUP('Calculatie sheet'!$AP$2,'Objectenoverzicht aantallen'!$A:$A,'Objectenoverzicht aantallen'!$P:$P)*'Calculatie sheet'!$AP$84)/'Calculatie sheet'!$AP$64/1000</f>
        <v>0</v>
      </c>
      <c r="Y3" s="571">
        <f>(LOOKUP('Calculatie sheet'!$AP$2,'Objectenoverzicht aantallen'!$A:$A,'Objectenoverzicht aantallen'!$P:$P)*'Calculatie sheet'!$AP$84)/'Calculatie sheet'!$AP$64/1000</f>
        <v>0</v>
      </c>
      <c r="Z3" s="571">
        <f>(LOOKUP('Calculatie sheet'!$AP$2,'Objectenoverzicht aantallen'!$A:$A,'Objectenoverzicht aantallen'!$P:$P)*'Calculatie sheet'!$AP$84)/'Calculatie sheet'!$AP$64/1000</f>
        <v>0</v>
      </c>
      <c r="AA3" s="571">
        <f>(LOOKUP('Calculatie sheet'!$AP$2,'Objectenoverzicht aantallen'!$A:$A,'Objectenoverzicht aantallen'!$P:$P)*'Calculatie sheet'!$AP$84)/'Calculatie sheet'!$AP$64/1000</f>
        <v>0</v>
      </c>
      <c r="AB3" s="571">
        <f>(LOOKUP('Calculatie sheet'!$AP$2,'Objectenoverzicht aantallen'!$A:$A,'Objectenoverzicht aantallen'!$P:$P)*'Calculatie sheet'!$AP$84)/'Calculatie sheet'!$AP$64/1000</f>
        <v>0</v>
      </c>
      <c r="AC3" s="571">
        <f>(LOOKUP('Calculatie sheet'!$AP$2,'Objectenoverzicht aantallen'!$A:$A,'Objectenoverzicht aantallen'!$P:$P)*'Calculatie sheet'!$AP$84)/'Calculatie sheet'!$AP$64/1000</f>
        <v>0</v>
      </c>
      <c r="AD3" s="571">
        <f>(LOOKUP('Calculatie sheet'!$AP$2,'Objectenoverzicht aantallen'!$A:$A,'Objectenoverzicht aantallen'!$P:$P)*'Calculatie sheet'!$AP$84)/'Calculatie sheet'!$AP$64/1000</f>
        <v>0</v>
      </c>
      <c r="AE3" s="571">
        <f>(LOOKUP('Calculatie sheet'!$AP$2,'Objectenoverzicht aantallen'!$A:$A,'Objectenoverzicht aantallen'!$P:$P)*'Calculatie sheet'!$AP$84)/'Calculatie sheet'!$AP$64/1000</f>
        <v>0</v>
      </c>
      <c r="AF3" s="571">
        <f>(LOOKUP('Calculatie sheet'!$AP$2,'Objectenoverzicht aantallen'!$A:$A,'Objectenoverzicht aantallen'!$P:$P)*'Calculatie sheet'!$AP$84)/'Calculatie sheet'!$AP$64/1000</f>
        <v>0</v>
      </c>
      <c r="AG3" s="571">
        <f>(LOOKUP('Calculatie sheet'!$AP$2,'Objectenoverzicht aantallen'!$A:$A,'Objectenoverzicht aantallen'!$P:$P)*'Calculatie sheet'!$AP$84)/'Calculatie sheet'!$AP$64/1000</f>
        <v>0</v>
      </c>
      <c r="AH3" s="571">
        <f>(LOOKUP('Calculatie sheet'!$AP$2,'Objectenoverzicht aantallen'!$A:$A,'Objectenoverzicht aantallen'!$P:$P)*'Calculatie sheet'!$AP$84)/'Calculatie sheet'!$AP$64/1000</f>
        <v>0</v>
      </c>
    </row>
    <row r="4" spans="1:34" x14ac:dyDescent="0.2">
      <c r="B4" s="760" t="s">
        <v>5</v>
      </c>
      <c r="C4" s="45">
        <f>'Calculatie sheet'!AP85</f>
        <v>27.201759999999993</v>
      </c>
      <c r="E4" s="760" t="s">
        <v>5</v>
      </c>
      <c r="H4" s="572">
        <f>C4*'Calculatie sheet'!$AP$7</f>
        <v>0</v>
      </c>
      <c r="J4" s="760" t="s">
        <v>5</v>
      </c>
      <c r="K4" s="571">
        <f>(LOOKUP('Calculatie sheet'!$AP$2,'Objectenoverzicht aantallen'!$A:$A,'Objectenoverzicht aantallen'!$C:$C)*'Calculatie sheet'!$AP85+LOOKUP('Calculatie sheet'!$AP$2,'Objectenoverzicht aantallen'!$A:$A,'Objectenoverzicht aantallen'!E:E)*'Calculatie sheet'!$AP85)/1000</f>
        <v>0</v>
      </c>
      <c r="L4" s="571">
        <f>(LOOKUP('Calculatie sheet'!$AP$2,'Objectenoverzicht aantallen'!$A:$A,'Objectenoverzicht aantallen'!$C:$C)*'Calculatie sheet'!$AP85+LOOKUP('Calculatie sheet'!$E$2,'Objectenoverzicht aantallen'!$A:$A,'Objectenoverzicht aantallen'!E:E)*'Calculatie sheet'!$AP85+LOOKUP('Calculatie sheet'!$E$2,'Objectenoverzicht aantallen'!$A:$A,'Objectenoverzicht aantallen'!F:F)*'Calculatie sheet'!$AP85)/1000</f>
        <v>0</v>
      </c>
      <c r="M4" s="571">
        <f>(LOOKUP('Calculatie sheet'!$AP$2,'Objectenoverzicht aantallen'!$A:$A,'Objectenoverzicht aantallen'!$C:$C)*'Calculatie sheet'!$AP85+LOOKUP('Calculatie sheet'!$E$2,'Objectenoverzicht aantallen'!$A:$A,'Objectenoverzicht aantallen'!E:E)*'Calculatie sheet'!$AP85+LOOKUP('Calculatie sheet'!$E$2,'Objectenoverzicht aantallen'!$A:$A,'Objectenoverzicht aantallen'!F:F)*'Calculatie sheet'!$AP85+LOOKUP('Calculatie sheet'!$E$2,'Objectenoverzicht aantallen'!$A:$A,'Objectenoverzicht aantallen'!G:G)*'Calculatie sheet'!$AP85)/1000</f>
        <v>0</v>
      </c>
      <c r="N4" s="571">
        <f>(LOOKUP('Calculatie sheet'!$AP$2,'Objectenoverzicht aantallen'!$A:$A,'Objectenoverzicht aantallen'!$C:$C)*'Calculatie sheet'!$AP85+LOOKUP('Calculatie sheet'!$E$2,'Objectenoverzicht aantallen'!$A:$A,'Objectenoverzicht aantallen'!E:E)*'Calculatie sheet'!$AP85+LOOKUP('Calculatie sheet'!$E$2,'Objectenoverzicht aantallen'!$A:$A,'Objectenoverzicht aantallen'!F:F)*'Calculatie sheet'!$AP85+LOOKUP('Calculatie sheet'!$E$2,'Objectenoverzicht aantallen'!$A:$A,'Objectenoverzicht aantallen'!G:G)*'Calculatie sheet'!$AP85+LOOKUP('Calculatie sheet'!$E$2,'Objectenoverzicht aantallen'!$A:$A,'Objectenoverzicht aantallen'!H:H)*'Calculatie sheet'!$AP85)/1000</f>
        <v>0</v>
      </c>
      <c r="O4" s="571">
        <f>(LOOKUP('Calculatie sheet'!$AP$2,'Objectenoverzicht aantallen'!$A:$A,'Objectenoverzicht aantallen'!$C:$C)*'Calculatie sheet'!$AP85+LOOKUP('Calculatie sheet'!$E$2,'Objectenoverzicht aantallen'!$A:$A,'Objectenoverzicht aantallen'!E:E)*'Calculatie sheet'!$AP85+LOOKUP('Calculatie sheet'!$E$2,'Objectenoverzicht aantallen'!$A:$A,'Objectenoverzicht aantallen'!F:F)*'Calculatie sheet'!$AP85+LOOKUP('Calculatie sheet'!$E$2,'Objectenoverzicht aantallen'!$A:$A,'Objectenoverzicht aantallen'!G:G)*'Calculatie sheet'!$AP85+LOOKUP('Calculatie sheet'!$E$2,'Objectenoverzicht aantallen'!$A:$A,'Objectenoverzicht aantallen'!H:H)*'Calculatie sheet'!$AP85+LOOKUP('Calculatie sheet'!$E$2,'Objectenoverzicht aantallen'!$A:$A,'Objectenoverzicht aantallen'!I:I)*'Calculatie sheet'!$AP85)/1000</f>
        <v>0</v>
      </c>
      <c r="P4" s="571">
        <f>(LOOKUP('Calculatie sheet'!$AP$2,'Objectenoverzicht aantallen'!$A:$A,'Objectenoverzicht aantallen'!$C:$C)*'Calculatie sheet'!$AP85+LOOKUP('Calculatie sheet'!$E$2,'Objectenoverzicht aantallen'!$A:$A,'Objectenoverzicht aantallen'!E:E)*'Calculatie sheet'!$AP85+LOOKUP('Calculatie sheet'!$E$2,'Objectenoverzicht aantallen'!$A:$A,'Objectenoverzicht aantallen'!F:F)*'Calculatie sheet'!$AP85+LOOKUP('Calculatie sheet'!$E$2,'Objectenoverzicht aantallen'!$A:$A,'Objectenoverzicht aantallen'!G:G)*'Calculatie sheet'!$AP85+LOOKUP('Calculatie sheet'!$E$2,'Objectenoverzicht aantallen'!$A:$A,'Objectenoverzicht aantallen'!H:H)*'Calculatie sheet'!$AP85+LOOKUP('Calculatie sheet'!$E$2,'Objectenoverzicht aantallen'!$A:$A,'Objectenoverzicht aantallen'!I:I)*'Calculatie sheet'!$AP85+LOOKUP('Calculatie sheet'!$E$2,'Objectenoverzicht aantallen'!$A:$A,'Objectenoverzicht aantallen'!J:J)*'Calculatie sheet'!$AP85)/1000</f>
        <v>0</v>
      </c>
      <c r="Q4" s="571">
        <f>(LOOKUP('Calculatie sheet'!$AP$2,'Objectenoverzicht aantallen'!$A:$A,'Objectenoverzicht aantallen'!$C:$C)*'Calculatie sheet'!$AP85+LOOKUP('Calculatie sheet'!$E$2,'Objectenoverzicht aantallen'!$A:$A,'Objectenoverzicht aantallen'!E:E)*'Calculatie sheet'!$AP85+LOOKUP('Calculatie sheet'!$E$2,'Objectenoverzicht aantallen'!$A:$A,'Objectenoverzicht aantallen'!F:F)*'Calculatie sheet'!$AP85+LOOKUP('Calculatie sheet'!$E$2,'Objectenoverzicht aantallen'!$A:$A,'Objectenoverzicht aantallen'!G:G)*'Calculatie sheet'!$AP85+LOOKUP('Calculatie sheet'!$E$2,'Objectenoverzicht aantallen'!$A:$A,'Objectenoverzicht aantallen'!H:H)*'Calculatie sheet'!$AP85+LOOKUP('Calculatie sheet'!$E$2,'Objectenoverzicht aantallen'!$A:$A,'Objectenoverzicht aantallen'!I:I)*'Calculatie sheet'!$AP85+LOOKUP('Calculatie sheet'!$E$2,'Objectenoverzicht aantallen'!$A:$A,'Objectenoverzicht aantallen'!J:J)*'Calculatie sheet'!$AP85+LOOKUP('Calculatie sheet'!$E$2,'Objectenoverzicht aantallen'!$A:$A,'Objectenoverzicht aantallen'!K:K)*'Calculatie sheet'!$AP85)/1000</f>
        <v>0</v>
      </c>
      <c r="R4" s="571">
        <f>(LOOKUP('Calculatie sheet'!$AP$2,'Objectenoverzicht aantallen'!$A:$A,'Objectenoverzicht aantallen'!$C:$C)*'Calculatie sheet'!$AP85+LOOKUP('Calculatie sheet'!$E$2,'Objectenoverzicht aantallen'!$A:$A,'Objectenoverzicht aantallen'!E:E)*'Calculatie sheet'!$AP85+LOOKUP('Calculatie sheet'!$E$2,'Objectenoverzicht aantallen'!$A:$A,'Objectenoverzicht aantallen'!F:F)*'Calculatie sheet'!$AP85+LOOKUP('Calculatie sheet'!$E$2,'Objectenoverzicht aantallen'!$A:$A,'Objectenoverzicht aantallen'!G:G)*'Calculatie sheet'!$AP85+LOOKUP('Calculatie sheet'!$E$2,'Objectenoverzicht aantallen'!$A:$A,'Objectenoverzicht aantallen'!H:H)*'Calculatie sheet'!$AP85+LOOKUP('Calculatie sheet'!$E$2,'Objectenoverzicht aantallen'!$A:$A,'Objectenoverzicht aantallen'!I:I)*'Calculatie sheet'!$AP85+LOOKUP('Calculatie sheet'!$E$2,'Objectenoverzicht aantallen'!$A:$A,'Objectenoverzicht aantallen'!J:J)*'Calculatie sheet'!$AP85+LOOKUP('Calculatie sheet'!$E$2,'Objectenoverzicht aantallen'!$A:$A,'Objectenoverzicht aantallen'!K:K)*'Calculatie sheet'!$AP85+LOOKUP('Calculatie sheet'!$E$2,'Objectenoverzicht aantallen'!$A:$A,'Objectenoverzicht aantallen'!L:L)*'Calculatie sheet'!$AP85)/1000</f>
        <v>0</v>
      </c>
      <c r="S4" s="571">
        <f>(LOOKUP('Calculatie sheet'!$AP$2,'Objectenoverzicht aantallen'!$A:$A,'Objectenoverzicht aantallen'!$C:$C)*'Calculatie sheet'!$AP85+LOOKUP('Calculatie sheet'!$E$2,'Objectenoverzicht aantallen'!$A:$A,'Objectenoverzicht aantallen'!E:E)*'Calculatie sheet'!$AP85+LOOKUP('Calculatie sheet'!$E$2,'Objectenoverzicht aantallen'!$A:$A,'Objectenoverzicht aantallen'!F:F)*'Calculatie sheet'!$AP85+LOOKUP('Calculatie sheet'!$E$2,'Objectenoverzicht aantallen'!$A:$A,'Objectenoverzicht aantallen'!G:G)*'Calculatie sheet'!$AP85+LOOKUP('Calculatie sheet'!$E$2,'Objectenoverzicht aantallen'!$A:$A,'Objectenoverzicht aantallen'!H:H)*'Calculatie sheet'!$AP85+LOOKUP('Calculatie sheet'!$E$2,'Objectenoverzicht aantallen'!$A:$A,'Objectenoverzicht aantallen'!I:I)*'Calculatie sheet'!$AP85+LOOKUP('Calculatie sheet'!$E$2,'Objectenoverzicht aantallen'!$A:$A,'Objectenoverzicht aantallen'!J:J)*'Calculatie sheet'!$AP85+LOOKUP('Calculatie sheet'!$E$2,'Objectenoverzicht aantallen'!$A:$A,'Objectenoverzicht aantallen'!K:K)*'Calculatie sheet'!$AP85+LOOKUP('Calculatie sheet'!$E$2,'Objectenoverzicht aantallen'!$A:$A,'Objectenoverzicht aantallen'!L:L)*'Calculatie sheet'!$AP85+LOOKUP('Calculatie sheet'!$E$2,'Objectenoverzicht aantallen'!$A:$A,'Objectenoverzicht aantallen'!M:M)*'Calculatie sheet'!$AP85)/1000</f>
        <v>0</v>
      </c>
      <c r="T4" s="571">
        <f>(LOOKUP('Calculatie sheet'!$AP$2,'Objectenoverzicht aantallen'!$A:$A,'Objectenoverzicht aantallen'!$C:$C)*'Calculatie sheet'!$AP85+LOOKUP('Calculatie sheet'!$E$2,'Objectenoverzicht aantallen'!$A:$A,'Objectenoverzicht aantallen'!E:E)*'Calculatie sheet'!$AP85+LOOKUP('Calculatie sheet'!$E$2,'Objectenoverzicht aantallen'!$A:$A,'Objectenoverzicht aantallen'!F:F)*'Calculatie sheet'!$AP85+LOOKUP('Calculatie sheet'!$E$2,'Objectenoverzicht aantallen'!$A:$A,'Objectenoverzicht aantallen'!G:G)*'Calculatie sheet'!$AP85+LOOKUP('Calculatie sheet'!$E$2,'Objectenoverzicht aantallen'!$A:$A,'Objectenoverzicht aantallen'!H:H)*'Calculatie sheet'!$AP85+LOOKUP('Calculatie sheet'!$E$2,'Objectenoverzicht aantallen'!$A:$A,'Objectenoverzicht aantallen'!I:I)*'Calculatie sheet'!$AP85+LOOKUP('Calculatie sheet'!$E$2,'Objectenoverzicht aantallen'!$A:$A,'Objectenoverzicht aantallen'!J:J)*'Calculatie sheet'!$AP85+LOOKUP('Calculatie sheet'!$E$2,'Objectenoverzicht aantallen'!$A:$A,'Objectenoverzicht aantallen'!K:K)*'Calculatie sheet'!$AP85+LOOKUP('Calculatie sheet'!$E$2,'Objectenoverzicht aantallen'!$A:$A,'Objectenoverzicht aantallen'!L:L)*'Calculatie sheet'!$AP85+LOOKUP('Calculatie sheet'!$E$2,'Objectenoverzicht aantallen'!$A:$A,'Objectenoverzicht aantallen'!M:M)*'Calculatie sheet'!$AP85+LOOKUP('Calculatie sheet'!$E$2,'Objectenoverzicht aantallen'!$A:$A,'Objectenoverzicht aantallen'!N:N)*'Calculatie sheet'!$AP85)/1000</f>
        <v>0</v>
      </c>
      <c r="U4" s="571">
        <f>(LOOKUP('Calculatie sheet'!$AP$2,'Objectenoverzicht aantallen'!$A:$A,'Objectenoverzicht aantallen'!$C:$C)*'Calculatie sheet'!$AP85+LOOKUP('Calculatie sheet'!$E$2,'Objectenoverzicht aantallen'!$A:$A,'Objectenoverzicht aantallen'!E:E)*'Calculatie sheet'!$AP85+LOOKUP('Calculatie sheet'!$E$2,'Objectenoverzicht aantallen'!$A:$A,'Objectenoverzicht aantallen'!F:F)*'Calculatie sheet'!$AP85+LOOKUP('Calculatie sheet'!$E$2,'Objectenoverzicht aantallen'!$A:$A,'Objectenoverzicht aantallen'!G:G)*'Calculatie sheet'!$AP85+LOOKUP('Calculatie sheet'!$E$2,'Objectenoverzicht aantallen'!$A:$A,'Objectenoverzicht aantallen'!H:H)*'Calculatie sheet'!$AP85+LOOKUP('Calculatie sheet'!$E$2,'Objectenoverzicht aantallen'!$A:$A,'Objectenoverzicht aantallen'!I:I)*'Calculatie sheet'!$AP85+LOOKUP('Calculatie sheet'!$E$2,'Objectenoverzicht aantallen'!$A:$A,'Objectenoverzicht aantallen'!J:J)*'Calculatie sheet'!$AP85+LOOKUP('Calculatie sheet'!$E$2,'Objectenoverzicht aantallen'!$A:$A,'Objectenoverzicht aantallen'!K:K)*'Calculatie sheet'!$AP85+LOOKUP('Calculatie sheet'!$E$2,'Objectenoverzicht aantallen'!$A:$A,'Objectenoverzicht aantallen'!L:L)*'Calculatie sheet'!$AP85+LOOKUP('Calculatie sheet'!$E$2,'Objectenoverzicht aantallen'!$A:$A,'Objectenoverzicht aantallen'!M:M)*'Calculatie sheet'!$AP85+LOOKUP('Calculatie sheet'!$E$2,'Objectenoverzicht aantallen'!$A:$A,'Objectenoverzicht aantallen'!N:N)*'Calculatie sheet'!$AP85+LOOKUP('Calculatie sheet'!$E$2,'Objectenoverzicht aantallen'!$A:$A,'Objectenoverzicht aantallen'!O:O)*'Calculatie sheet'!$AP85)/1000</f>
        <v>0</v>
      </c>
      <c r="W4" s="760" t="s">
        <v>5</v>
      </c>
      <c r="X4" s="571">
        <f>(LOOKUP('Calculatie sheet'!$AP$2,'Objectenoverzicht aantallen'!$A:$A,'Objectenoverzicht aantallen'!Q:Q)*'Calculatie sheet'!$AP$85)/1000</f>
        <v>0</v>
      </c>
      <c r="Y4" s="571">
        <f>(LOOKUP('Calculatie sheet'!$AP$2,'Objectenoverzicht aantallen'!$A:$A,'Objectenoverzicht aantallen'!R:R)*'Calculatie sheet'!$AP$85)/1000</f>
        <v>0</v>
      </c>
      <c r="Z4" s="571">
        <f>(LOOKUP('Calculatie sheet'!$AP$2,'Objectenoverzicht aantallen'!$A:$A,'Objectenoverzicht aantallen'!S:S)*'Calculatie sheet'!$AP$85)/1000</f>
        <v>0</v>
      </c>
      <c r="AA4" s="571">
        <f>(LOOKUP('Calculatie sheet'!$AP$2,'Objectenoverzicht aantallen'!$A:$A,'Objectenoverzicht aantallen'!T:T)*'Calculatie sheet'!$AP$85)/1000</f>
        <v>0</v>
      </c>
      <c r="AB4" s="571">
        <f>(LOOKUP('Calculatie sheet'!$AP$2,'Objectenoverzicht aantallen'!$A:$A,'Objectenoverzicht aantallen'!U:U)*'Calculatie sheet'!$AP$85)/1000</f>
        <v>0</v>
      </c>
      <c r="AC4" s="571">
        <f>(LOOKUP('Calculatie sheet'!$AP$2,'Objectenoverzicht aantallen'!$A:$A,'Objectenoverzicht aantallen'!V:V)*'Calculatie sheet'!$AP$85)/1000</f>
        <v>0</v>
      </c>
      <c r="AD4" s="571">
        <f>(LOOKUP('Calculatie sheet'!$AP$2,'Objectenoverzicht aantallen'!$A:$A,'Objectenoverzicht aantallen'!W:W)*'Calculatie sheet'!$AP$85)/1000</f>
        <v>0</v>
      </c>
      <c r="AE4" s="571">
        <f>(LOOKUP('Calculatie sheet'!$AP$2,'Objectenoverzicht aantallen'!$A:$A,'Objectenoverzicht aantallen'!X:X)*'Calculatie sheet'!$AP$85)/1000</f>
        <v>0</v>
      </c>
      <c r="AF4" s="571">
        <f>(LOOKUP('Calculatie sheet'!$AP$2,'Objectenoverzicht aantallen'!$A:$A,'Objectenoverzicht aantallen'!AA:AA)*'Calculatie sheet'!$AP$85)/1000</f>
        <v>0</v>
      </c>
      <c r="AG4" s="571">
        <f>(LOOKUP('Calculatie sheet'!$AP$2,'Objectenoverzicht aantallen'!$A:$A,'Objectenoverzicht aantallen'!Z:Z)*'Calculatie sheet'!$AP$85)/1000</f>
        <v>0</v>
      </c>
      <c r="AH4" s="571">
        <f>(LOOKUP('Calculatie sheet'!$AP$2,'Objectenoverzicht aantallen'!$A:$A,'Objectenoverzicht aantallen'!AA:AA)*'Calculatie sheet'!$AP$85)/1000</f>
        <v>0</v>
      </c>
    </row>
    <row r="5" spans="1:34" x14ac:dyDescent="0.2">
      <c r="B5" s="577" t="s">
        <v>673</v>
      </c>
      <c r="C5" s="45">
        <f>'Calculatie sheet'!AP86</f>
        <v>-59.098240000000004</v>
      </c>
      <c r="E5" s="577" t="s">
        <v>673</v>
      </c>
      <c r="H5" s="572">
        <f>C5*'Calculatie sheet'!$AP$7</f>
        <v>0</v>
      </c>
      <c r="J5" s="577" t="s">
        <v>673</v>
      </c>
      <c r="K5" s="571">
        <f>(LOOKUP('Calculatie sheet'!$AP$2,'Objectenoverzicht aantallen'!$A:$A,'Objectenoverzicht aantallen'!$C:$C)*'Calculatie sheet'!$AP86+LOOKUP('Calculatie sheet'!$AP$2,'Objectenoverzicht aantallen'!$A:$A,'Objectenoverzicht aantallen'!E:E)*'Calculatie sheet'!$AP86)/1000</f>
        <v>0</v>
      </c>
      <c r="L5" s="571">
        <f>(LOOKUP('Calculatie sheet'!$AP$2,'Objectenoverzicht aantallen'!$A:$A,'Objectenoverzicht aantallen'!$C:$C)*'Calculatie sheet'!$AP86+LOOKUP('Calculatie sheet'!$E$2,'Objectenoverzicht aantallen'!$A:$A,'Objectenoverzicht aantallen'!E:E)*'Calculatie sheet'!$AP86+LOOKUP('Calculatie sheet'!$E$2,'Objectenoverzicht aantallen'!$A:$A,'Objectenoverzicht aantallen'!F:F)*'Calculatie sheet'!$AP86)/1000</f>
        <v>0</v>
      </c>
      <c r="M5" s="571">
        <f>(LOOKUP('Calculatie sheet'!$AP$2,'Objectenoverzicht aantallen'!$A:$A,'Objectenoverzicht aantallen'!$C:$C)*'Calculatie sheet'!$AP86+LOOKUP('Calculatie sheet'!$E$2,'Objectenoverzicht aantallen'!$A:$A,'Objectenoverzicht aantallen'!E:E)*'Calculatie sheet'!$AP86+LOOKUP('Calculatie sheet'!$E$2,'Objectenoverzicht aantallen'!$A:$A,'Objectenoverzicht aantallen'!F:F)*'Calculatie sheet'!$AP86+LOOKUP('Calculatie sheet'!$E$2,'Objectenoverzicht aantallen'!$A:$A,'Objectenoverzicht aantallen'!G:G)*'Calculatie sheet'!$AP86)/1000</f>
        <v>0</v>
      </c>
      <c r="N5" s="571">
        <f>(LOOKUP('Calculatie sheet'!$AP$2,'Objectenoverzicht aantallen'!$A:$A,'Objectenoverzicht aantallen'!$C:$C)*'Calculatie sheet'!$AP86+LOOKUP('Calculatie sheet'!$E$2,'Objectenoverzicht aantallen'!$A:$A,'Objectenoverzicht aantallen'!E:E)*'Calculatie sheet'!$AP86+LOOKUP('Calculatie sheet'!$E$2,'Objectenoverzicht aantallen'!$A:$A,'Objectenoverzicht aantallen'!F:F)*'Calculatie sheet'!$AP86+LOOKUP('Calculatie sheet'!$E$2,'Objectenoverzicht aantallen'!$A:$A,'Objectenoverzicht aantallen'!G:G)*'Calculatie sheet'!$AP86+LOOKUP('Calculatie sheet'!$E$2,'Objectenoverzicht aantallen'!$A:$A,'Objectenoverzicht aantallen'!H:H)*'Calculatie sheet'!$AP86)/1000</f>
        <v>0</v>
      </c>
      <c r="O5" s="571">
        <f>(LOOKUP('Calculatie sheet'!$AP$2,'Objectenoverzicht aantallen'!$A:$A,'Objectenoverzicht aantallen'!$C:$C)*'Calculatie sheet'!$AP86+LOOKUP('Calculatie sheet'!$E$2,'Objectenoverzicht aantallen'!$A:$A,'Objectenoverzicht aantallen'!E:E)*'Calculatie sheet'!$AP86+LOOKUP('Calculatie sheet'!$E$2,'Objectenoverzicht aantallen'!$A:$A,'Objectenoverzicht aantallen'!F:F)*'Calculatie sheet'!$AP86+LOOKUP('Calculatie sheet'!$E$2,'Objectenoverzicht aantallen'!$A:$A,'Objectenoverzicht aantallen'!G:G)*'Calculatie sheet'!$AP86+LOOKUP('Calculatie sheet'!$E$2,'Objectenoverzicht aantallen'!$A:$A,'Objectenoverzicht aantallen'!H:H)*'Calculatie sheet'!$AP86+LOOKUP('Calculatie sheet'!$E$2,'Objectenoverzicht aantallen'!$A:$A,'Objectenoverzicht aantallen'!I:I)*'Calculatie sheet'!$AP86)/1000</f>
        <v>0</v>
      </c>
      <c r="P5" s="571">
        <f>(LOOKUP('Calculatie sheet'!$AP$2,'Objectenoverzicht aantallen'!$A:$A,'Objectenoverzicht aantallen'!$C:$C)*'Calculatie sheet'!$AP86+LOOKUP('Calculatie sheet'!$E$2,'Objectenoverzicht aantallen'!$A:$A,'Objectenoverzicht aantallen'!E:E)*'Calculatie sheet'!$AP86+LOOKUP('Calculatie sheet'!$E$2,'Objectenoverzicht aantallen'!$A:$A,'Objectenoverzicht aantallen'!F:F)*'Calculatie sheet'!$AP86+LOOKUP('Calculatie sheet'!$E$2,'Objectenoverzicht aantallen'!$A:$A,'Objectenoverzicht aantallen'!G:G)*'Calculatie sheet'!$AP86+LOOKUP('Calculatie sheet'!$E$2,'Objectenoverzicht aantallen'!$A:$A,'Objectenoverzicht aantallen'!H:H)*'Calculatie sheet'!$AP86+LOOKUP('Calculatie sheet'!$E$2,'Objectenoverzicht aantallen'!$A:$A,'Objectenoverzicht aantallen'!I:I)*'Calculatie sheet'!$AP86+LOOKUP('Calculatie sheet'!$E$2,'Objectenoverzicht aantallen'!$A:$A,'Objectenoverzicht aantallen'!J:J)*'Calculatie sheet'!$AP86)/1000</f>
        <v>0</v>
      </c>
      <c r="Q5" s="571">
        <f>(LOOKUP('Calculatie sheet'!$AP$2,'Objectenoverzicht aantallen'!$A:$A,'Objectenoverzicht aantallen'!$C:$C)*'Calculatie sheet'!$AP86+LOOKUP('Calculatie sheet'!$E$2,'Objectenoverzicht aantallen'!$A:$A,'Objectenoverzicht aantallen'!E:E)*'Calculatie sheet'!$AP86+LOOKUP('Calculatie sheet'!$E$2,'Objectenoverzicht aantallen'!$A:$A,'Objectenoverzicht aantallen'!F:F)*'Calculatie sheet'!$AP86+LOOKUP('Calculatie sheet'!$E$2,'Objectenoverzicht aantallen'!$A:$A,'Objectenoverzicht aantallen'!G:G)*'Calculatie sheet'!$AP86+LOOKUP('Calculatie sheet'!$E$2,'Objectenoverzicht aantallen'!$A:$A,'Objectenoverzicht aantallen'!H:H)*'Calculatie sheet'!$AP86+LOOKUP('Calculatie sheet'!$E$2,'Objectenoverzicht aantallen'!$A:$A,'Objectenoverzicht aantallen'!I:I)*'Calculatie sheet'!$AP86+LOOKUP('Calculatie sheet'!$E$2,'Objectenoverzicht aantallen'!$A:$A,'Objectenoverzicht aantallen'!J:J)*'Calculatie sheet'!$AP86+LOOKUP('Calculatie sheet'!$E$2,'Objectenoverzicht aantallen'!$A:$A,'Objectenoverzicht aantallen'!K:K)*'Calculatie sheet'!$AP86)/1000</f>
        <v>0</v>
      </c>
      <c r="R5" s="571">
        <f>(LOOKUP('Calculatie sheet'!$AP$2,'Objectenoverzicht aantallen'!$A:$A,'Objectenoverzicht aantallen'!$C:$C)*'Calculatie sheet'!$AP86+LOOKUP('Calculatie sheet'!$E$2,'Objectenoverzicht aantallen'!$A:$A,'Objectenoverzicht aantallen'!E:E)*'Calculatie sheet'!$AP86+LOOKUP('Calculatie sheet'!$E$2,'Objectenoverzicht aantallen'!$A:$A,'Objectenoverzicht aantallen'!F:F)*'Calculatie sheet'!$AP86+LOOKUP('Calculatie sheet'!$E$2,'Objectenoverzicht aantallen'!$A:$A,'Objectenoverzicht aantallen'!G:G)*'Calculatie sheet'!$AP86+LOOKUP('Calculatie sheet'!$E$2,'Objectenoverzicht aantallen'!$A:$A,'Objectenoverzicht aantallen'!H:H)*'Calculatie sheet'!$AP86+LOOKUP('Calculatie sheet'!$E$2,'Objectenoverzicht aantallen'!$A:$A,'Objectenoverzicht aantallen'!I:I)*'Calculatie sheet'!$AP86+LOOKUP('Calculatie sheet'!$E$2,'Objectenoverzicht aantallen'!$A:$A,'Objectenoverzicht aantallen'!J:J)*'Calculatie sheet'!$AP86+LOOKUP('Calculatie sheet'!$E$2,'Objectenoverzicht aantallen'!$A:$A,'Objectenoverzicht aantallen'!K:K)*'Calculatie sheet'!$AP86+LOOKUP('Calculatie sheet'!$E$2,'Objectenoverzicht aantallen'!$A:$A,'Objectenoverzicht aantallen'!L:L)*'Calculatie sheet'!$AP86)/1000</f>
        <v>0</v>
      </c>
      <c r="S5" s="571">
        <f>(LOOKUP('Calculatie sheet'!$AP$2,'Objectenoverzicht aantallen'!$A:$A,'Objectenoverzicht aantallen'!$C:$C)*'Calculatie sheet'!$AP86+LOOKUP('Calculatie sheet'!$E$2,'Objectenoverzicht aantallen'!$A:$A,'Objectenoverzicht aantallen'!E:E)*'Calculatie sheet'!$AP86+LOOKUP('Calculatie sheet'!$E$2,'Objectenoverzicht aantallen'!$A:$A,'Objectenoverzicht aantallen'!F:F)*'Calculatie sheet'!$AP86+LOOKUP('Calculatie sheet'!$E$2,'Objectenoverzicht aantallen'!$A:$A,'Objectenoverzicht aantallen'!G:G)*'Calculatie sheet'!$AP86+LOOKUP('Calculatie sheet'!$E$2,'Objectenoverzicht aantallen'!$A:$A,'Objectenoverzicht aantallen'!H:H)*'Calculatie sheet'!$AP86+LOOKUP('Calculatie sheet'!$E$2,'Objectenoverzicht aantallen'!$A:$A,'Objectenoverzicht aantallen'!I:I)*'Calculatie sheet'!$AP86+LOOKUP('Calculatie sheet'!$E$2,'Objectenoverzicht aantallen'!$A:$A,'Objectenoverzicht aantallen'!J:J)*'Calculatie sheet'!$AP86+LOOKUP('Calculatie sheet'!$E$2,'Objectenoverzicht aantallen'!$A:$A,'Objectenoverzicht aantallen'!K:K)*'Calculatie sheet'!$AP86+LOOKUP('Calculatie sheet'!$E$2,'Objectenoverzicht aantallen'!$A:$A,'Objectenoverzicht aantallen'!L:L)*'Calculatie sheet'!$AP86+LOOKUP('Calculatie sheet'!$E$2,'Objectenoverzicht aantallen'!$A:$A,'Objectenoverzicht aantallen'!M:M)*'Calculatie sheet'!$AP86)/1000</f>
        <v>0</v>
      </c>
      <c r="T5" s="571">
        <f>(LOOKUP('Calculatie sheet'!$AP$2,'Objectenoverzicht aantallen'!$A:$A,'Objectenoverzicht aantallen'!$C:$C)*'Calculatie sheet'!$AP86+LOOKUP('Calculatie sheet'!$E$2,'Objectenoverzicht aantallen'!$A:$A,'Objectenoverzicht aantallen'!E:E)*'Calculatie sheet'!$AP86+LOOKUP('Calculatie sheet'!$E$2,'Objectenoverzicht aantallen'!$A:$A,'Objectenoverzicht aantallen'!F:F)*'Calculatie sheet'!$AP86+LOOKUP('Calculatie sheet'!$E$2,'Objectenoverzicht aantallen'!$A:$A,'Objectenoverzicht aantallen'!G:G)*'Calculatie sheet'!$AP86+LOOKUP('Calculatie sheet'!$E$2,'Objectenoverzicht aantallen'!$A:$A,'Objectenoverzicht aantallen'!H:H)*'Calculatie sheet'!$AP86+LOOKUP('Calculatie sheet'!$E$2,'Objectenoverzicht aantallen'!$A:$A,'Objectenoverzicht aantallen'!I:I)*'Calculatie sheet'!$AP86+LOOKUP('Calculatie sheet'!$E$2,'Objectenoverzicht aantallen'!$A:$A,'Objectenoverzicht aantallen'!J:J)*'Calculatie sheet'!$AP86+LOOKUP('Calculatie sheet'!$E$2,'Objectenoverzicht aantallen'!$A:$A,'Objectenoverzicht aantallen'!K:K)*'Calculatie sheet'!$AP86+LOOKUP('Calculatie sheet'!$E$2,'Objectenoverzicht aantallen'!$A:$A,'Objectenoverzicht aantallen'!L:L)*'Calculatie sheet'!$AP86+LOOKUP('Calculatie sheet'!$E$2,'Objectenoverzicht aantallen'!$A:$A,'Objectenoverzicht aantallen'!M:M)*'Calculatie sheet'!$AP86+LOOKUP('Calculatie sheet'!$E$2,'Objectenoverzicht aantallen'!$A:$A,'Objectenoverzicht aantallen'!N:N)*'Calculatie sheet'!$AP86)/1000</f>
        <v>0</v>
      </c>
      <c r="U5" s="571">
        <f>(LOOKUP('Calculatie sheet'!$AP$2,'Objectenoverzicht aantallen'!$A:$A,'Objectenoverzicht aantallen'!$C:$C)*'Calculatie sheet'!$AP86+LOOKUP('Calculatie sheet'!$E$2,'Objectenoverzicht aantallen'!$A:$A,'Objectenoverzicht aantallen'!E:E)*'Calculatie sheet'!$AP86+LOOKUP('Calculatie sheet'!$E$2,'Objectenoverzicht aantallen'!$A:$A,'Objectenoverzicht aantallen'!F:F)*'Calculatie sheet'!$AP86+LOOKUP('Calculatie sheet'!$E$2,'Objectenoverzicht aantallen'!$A:$A,'Objectenoverzicht aantallen'!G:G)*'Calculatie sheet'!$AP86+LOOKUP('Calculatie sheet'!$E$2,'Objectenoverzicht aantallen'!$A:$A,'Objectenoverzicht aantallen'!H:H)*'Calculatie sheet'!$AP86+LOOKUP('Calculatie sheet'!$E$2,'Objectenoverzicht aantallen'!$A:$A,'Objectenoverzicht aantallen'!I:I)*'Calculatie sheet'!$AP86+LOOKUP('Calculatie sheet'!$E$2,'Objectenoverzicht aantallen'!$A:$A,'Objectenoverzicht aantallen'!J:J)*'Calculatie sheet'!$AP86+LOOKUP('Calculatie sheet'!$E$2,'Objectenoverzicht aantallen'!$A:$A,'Objectenoverzicht aantallen'!K:K)*'Calculatie sheet'!$AP86+LOOKUP('Calculatie sheet'!$E$2,'Objectenoverzicht aantallen'!$A:$A,'Objectenoverzicht aantallen'!L:L)*'Calculatie sheet'!$AP86+LOOKUP('Calculatie sheet'!$E$2,'Objectenoverzicht aantallen'!$A:$A,'Objectenoverzicht aantallen'!M:M)*'Calculatie sheet'!$AP86+LOOKUP('Calculatie sheet'!$E$2,'Objectenoverzicht aantallen'!$A:$A,'Objectenoverzicht aantallen'!N:N)*'Calculatie sheet'!$AP86+LOOKUP('Calculatie sheet'!$E$2,'Objectenoverzicht aantallen'!$A:$A,'Objectenoverzicht aantallen'!O:O)*'Calculatie sheet'!$AP86)/1000</f>
        <v>0</v>
      </c>
      <c r="W5" s="577" t="s">
        <v>673</v>
      </c>
      <c r="X5" s="571">
        <f>(LOOKUP('Calculatie sheet'!$AP$2,'Objectenoverzicht aantallen'!$A:$A,'Objectenoverzicht aantallen'!Q:Q)*'Calculatie sheet'!$AP$86)/1000</f>
        <v>0</v>
      </c>
      <c r="Y5" s="571">
        <f>(LOOKUP('Calculatie sheet'!$AP$2,'Objectenoverzicht aantallen'!$A:$A,'Objectenoverzicht aantallen'!R:R)*'Calculatie sheet'!$AP$86)/1000</f>
        <v>0</v>
      </c>
      <c r="Z5" s="571">
        <f>(LOOKUP('Calculatie sheet'!$AP$2,'Objectenoverzicht aantallen'!$A:$A,'Objectenoverzicht aantallen'!S:S)*'Calculatie sheet'!$AP$86)/1000</f>
        <v>0</v>
      </c>
      <c r="AA5" s="571">
        <f>(LOOKUP('Calculatie sheet'!$AP$2,'Objectenoverzicht aantallen'!$A:$A,'Objectenoverzicht aantallen'!T:T)*'Calculatie sheet'!$AP$86)/1000</f>
        <v>0</v>
      </c>
      <c r="AB5" s="571">
        <f>(LOOKUP('Calculatie sheet'!$AP$2,'Objectenoverzicht aantallen'!$A:$A,'Objectenoverzicht aantallen'!U:U)*'Calculatie sheet'!$AP$86)/1000</f>
        <v>0</v>
      </c>
      <c r="AC5" s="571">
        <f>(LOOKUP('Calculatie sheet'!$AP$2,'Objectenoverzicht aantallen'!$A:$A,'Objectenoverzicht aantallen'!V:V)*'Calculatie sheet'!$AP$86)/1000</f>
        <v>0</v>
      </c>
      <c r="AD5" s="571">
        <f>(LOOKUP('Calculatie sheet'!$AP$2,'Objectenoverzicht aantallen'!$A:$A,'Objectenoverzicht aantallen'!W:W)*'Calculatie sheet'!$AP$86)/1000</f>
        <v>0</v>
      </c>
      <c r="AE5" s="571">
        <f>(LOOKUP('Calculatie sheet'!$AP$2,'Objectenoverzicht aantallen'!$A:$A,'Objectenoverzicht aantallen'!X:X)*'Calculatie sheet'!$AP$86)/1000</f>
        <v>0</v>
      </c>
      <c r="AF5" s="571">
        <f>(LOOKUP('Calculatie sheet'!$AP$2,'Objectenoverzicht aantallen'!$A:$A,'Objectenoverzicht aantallen'!AA:AA)*'Calculatie sheet'!$AP$86)/1000</f>
        <v>0</v>
      </c>
      <c r="AG5" s="571">
        <f>(LOOKUP('Calculatie sheet'!$AP$2,'Objectenoverzicht aantallen'!$A:$A,'Objectenoverzicht aantallen'!Z:Z)*'Calculatie sheet'!$AP$86)/1000</f>
        <v>0</v>
      </c>
      <c r="AH5" s="571">
        <f>(LOOKUP('Calculatie sheet'!$AP$2,'Objectenoverzicht aantallen'!$A:$A,'Objectenoverzicht aantallen'!AA:AA)*'Calculatie sheet'!$AP$86)/1000</f>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1CEAD-50A2-7D49-B17C-BD47722EAC8D}">
  <dimension ref="A1:M114"/>
  <sheetViews>
    <sheetView zoomScale="130" zoomScaleNormal="130" workbookViewId="0">
      <selection activeCell="H23" sqref="H23"/>
    </sheetView>
  </sheetViews>
  <sheetFormatPr baseColWidth="10" defaultColWidth="8.6640625" defaultRowHeight="15" x14ac:dyDescent="0.2"/>
  <cols>
    <col min="1" max="1" width="30.1640625" style="68" customWidth="1"/>
    <col min="2" max="2" width="15.1640625" style="68" bestFit="1" customWidth="1"/>
    <col min="3" max="4" width="11.1640625" style="74" customWidth="1"/>
    <col min="5" max="5" width="11.83203125" style="74" customWidth="1"/>
    <col min="6" max="6" width="11.33203125" style="74" customWidth="1"/>
    <col min="7" max="7" width="11.1640625" style="74" bestFit="1" customWidth="1"/>
    <col min="8" max="8" width="11.5" style="74" bestFit="1" customWidth="1"/>
    <col min="9" max="10" width="11.5" style="74" customWidth="1"/>
    <col min="11" max="11" width="8.6640625" style="74"/>
    <col min="12" max="13" width="8.6640625" style="68"/>
    <col min="14" max="14" width="15" style="68" bestFit="1" customWidth="1"/>
    <col min="15" max="15" width="13.5" style="68" bestFit="1" customWidth="1"/>
    <col min="16" max="16" width="13.6640625" style="68" bestFit="1" customWidth="1"/>
    <col min="17" max="16384" width="8.6640625" style="68"/>
  </cols>
  <sheetData>
    <row r="1" spans="1:11" ht="16" thickBot="1" x14ac:dyDescent="0.25">
      <c r="A1" s="69" t="s">
        <v>143</v>
      </c>
      <c r="B1" s="70" t="s">
        <v>144</v>
      </c>
      <c r="C1" s="71"/>
      <c r="D1" s="71"/>
      <c r="E1" s="71"/>
      <c r="F1" s="72"/>
      <c r="G1" s="73" t="s">
        <v>145</v>
      </c>
      <c r="K1" s="68"/>
    </row>
    <row r="2" spans="1:11" ht="16" thickBot="1" x14ac:dyDescent="0.25">
      <c r="B2" s="70"/>
      <c r="C2" s="70"/>
      <c r="D2" s="71" t="s">
        <v>146</v>
      </c>
      <c r="E2" s="71" t="s">
        <v>147</v>
      </c>
      <c r="F2" s="72" t="s">
        <v>148</v>
      </c>
      <c r="G2" s="73"/>
      <c r="H2" s="73"/>
      <c r="I2" s="73"/>
      <c r="K2" s="68"/>
    </row>
    <row r="3" spans="1:11" ht="16" thickBot="1" x14ac:dyDescent="0.25">
      <c r="A3" s="68" t="s">
        <v>149</v>
      </c>
      <c r="B3" s="75" t="s">
        <v>150</v>
      </c>
      <c r="C3" s="76" t="s">
        <v>2</v>
      </c>
      <c r="D3" s="77" t="s">
        <v>4</v>
      </c>
      <c r="E3" s="77" t="s">
        <v>6</v>
      </c>
      <c r="F3" s="78" t="s">
        <v>9</v>
      </c>
      <c r="G3" s="79" t="s">
        <v>151</v>
      </c>
      <c r="H3" s="80" t="s">
        <v>152</v>
      </c>
      <c r="I3" s="81" t="s">
        <v>153</v>
      </c>
      <c r="K3" s="68"/>
    </row>
    <row r="4" spans="1:11" s="82" customFormat="1" ht="17" thickBot="1" x14ac:dyDescent="0.25">
      <c r="A4" s="82" t="s">
        <v>154</v>
      </c>
      <c r="B4" s="83" t="s">
        <v>155</v>
      </c>
      <c r="C4" s="83" t="s">
        <v>156</v>
      </c>
      <c r="D4" s="84" t="s">
        <v>157</v>
      </c>
      <c r="E4" s="84" t="s">
        <v>157</v>
      </c>
      <c r="F4" s="85" t="s">
        <v>158</v>
      </c>
      <c r="G4" s="86" t="s">
        <v>159</v>
      </c>
      <c r="H4" s="87" t="s">
        <v>160</v>
      </c>
      <c r="I4" s="87" t="s">
        <v>161</v>
      </c>
      <c r="J4" s="84"/>
    </row>
    <row r="5" spans="1:11" x14ac:dyDescent="0.2">
      <c r="A5" s="88" t="s">
        <v>162</v>
      </c>
      <c r="B5" s="89">
        <v>33.9</v>
      </c>
      <c r="C5" s="89">
        <v>30</v>
      </c>
      <c r="D5" s="90">
        <v>20</v>
      </c>
      <c r="E5" s="90">
        <v>110</v>
      </c>
      <c r="F5" s="91">
        <v>100</v>
      </c>
      <c r="G5" s="92">
        <v>40</v>
      </c>
      <c r="H5" s="93"/>
      <c r="I5" s="93"/>
      <c r="K5" s="68"/>
    </row>
    <row r="6" spans="1:11" x14ac:dyDescent="0.2">
      <c r="A6" s="94" t="s">
        <v>163</v>
      </c>
      <c r="B6" s="95">
        <v>0.3</v>
      </c>
      <c r="C6" s="95">
        <v>15</v>
      </c>
      <c r="D6" s="96">
        <v>12</v>
      </c>
      <c r="E6" s="96">
        <v>20</v>
      </c>
      <c r="F6" s="97">
        <v>20</v>
      </c>
      <c r="G6" s="93"/>
      <c r="H6" s="98">
        <v>100</v>
      </c>
      <c r="I6" s="98">
        <v>120</v>
      </c>
      <c r="K6" s="68"/>
    </row>
    <row r="7" spans="1:11" ht="16" thickBot="1" x14ac:dyDescent="0.25">
      <c r="A7" s="99" t="s">
        <v>164</v>
      </c>
      <c r="B7" s="100"/>
      <c r="C7" s="100"/>
      <c r="D7" s="101"/>
      <c r="E7" s="102">
        <v>3</v>
      </c>
      <c r="F7" s="103">
        <v>2</v>
      </c>
      <c r="G7" s="104"/>
      <c r="H7" s="93"/>
      <c r="I7" s="93"/>
      <c r="K7" s="105"/>
    </row>
    <row r="8" spans="1:11" ht="16" thickBot="1" x14ac:dyDescent="0.25">
      <c r="A8" s="94"/>
      <c r="B8" s="106"/>
      <c r="C8" s="106"/>
      <c r="D8" s="74" t="s">
        <v>165</v>
      </c>
      <c r="E8" s="104" t="str">
        <f>IF(E7&gt;0.04*E5,"niet realistisch","ok")</f>
        <v>ok</v>
      </c>
      <c r="F8" s="107" t="str">
        <f>IF(F7&gt;0.07*F5,"niet realistisch","ok")</f>
        <v>ok</v>
      </c>
      <c r="G8" s="93"/>
      <c r="H8" s="73"/>
      <c r="I8" s="73"/>
      <c r="K8" s="68"/>
    </row>
    <row r="9" spans="1:11" ht="16" thickBot="1" x14ac:dyDescent="0.25">
      <c r="A9" s="94" t="s">
        <v>166</v>
      </c>
      <c r="B9" s="106"/>
      <c r="C9" s="106"/>
      <c r="F9" s="108"/>
      <c r="G9" s="93"/>
      <c r="H9" s="104"/>
      <c r="I9" s="104"/>
      <c r="J9" s="74" t="s">
        <v>167</v>
      </c>
      <c r="K9" s="68"/>
    </row>
    <row r="10" spans="1:11" x14ac:dyDescent="0.2">
      <c r="A10" s="88" t="s">
        <v>168</v>
      </c>
      <c r="B10" s="70">
        <f>B22*B5+B23*B6</f>
        <v>1.0185</v>
      </c>
      <c r="C10" s="70">
        <f>C22*C5+C23*C6</f>
        <v>0.67499999999999993</v>
      </c>
      <c r="D10" s="71">
        <f>D22*D5+D23*D6</f>
        <v>0.36</v>
      </c>
      <c r="E10" s="71">
        <f>E22*E5+E23*E6+E24*MIN(E7,0.04*E5)</f>
        <v>1.47</v>
      </c>
      <c r="F10" s="72">
        <f>F22*F5+F23*F6+F24*MIN(F7,0.07*F5)</f>
        <v>2.4800000000000004</v>
      </c>
      <c r="G10" s="72">
        <f>G22*G5</f>
        <v>0.16</v>
      </c>
      <c r="H10" s="73">
        <f>H23*H6</f>
        <v>12</v>
      </c>
      <c r="I10" s="73">
        <f>I23*I6</f>
        <v>0</v>
      </c>
      <c r="J10" s="72">
        <f>SUM(B10:F10)</f>
        <v>6.0034999999999998</v>
      </c>
      <c r="K10" s="68" t="s">
        <v>168</v>
      </c>
    </row>
    <row r="11" spans="1:11" ht="16" thickBot="1" x14ac:dyDescent="0.25">
      <c r="A11" s="99" t="s">
        <v>169</v>
      </c>
      <c r="B11" s="100">
        <f t="shared" ref="B11:G11" si="0">B25*B5</f>
        <v>2.5424999999999997E-4</v>
      </c>
      <c r="C11" s="100">
        <f t="shared" si="0"/>
        <v>2.2499999999999999E-4</v>
      </c>
      <c r="D11" s="101">
        <f t="shared" si="0"/>
        <v>1.5000000000000001E-4</v>
      </c>
      <c r="E11" s="101">
        <f t="shared" si="0"/>
        <v>2.64E-2</v>
      </c>
      <c r="F11" s="107">
        <f t="shared" si="0"/>
        <v>2.4E-2</v>
      </c>
      <c r="G11" s="107">
        <f t="shared" si="0"/>
        <v>3.0000000000000003E-4</v>
      </c>
      <c r="H11" s="104">
        <f>H26*H6</f>
        <v>8.8000000000000009E-2</v>
      </c>
      <c r="I11" s="104">
        <f>I26*I6</f>
        <v>0.1764</v>
      </c>
      <c r="J11" s="107">
        <f>SUM(B11:F11)</f>
        <v>5.1029249999999998E-2</v>
      </c>
      <c r="K11" s="68" t="s">
        <v>169</v>
      </c>
    </row>
    <row r="12" spans="1:11" ht="16" thickBot="1" x14ac:dyDescent="0.25">
      <c r="B12" s="74"/>
      <c r="K12" s="68"/>
    </row>
    <row r="13" spans="1:11" ht="16" thickBot="1" x14ac:dyDescent="0.25">
      <c r="A13" s="88" t="s">
        <v>170</v>
      </c>
      <c r="B13" s="71" t="s">
        <v>171</v>
      </c>
      <c r="C13" s="71" t="s">
        <v>172</v>
      </c>
      <c r="D13" s="71" t="s">
        <v>173</v>
      </c>
      <c r="E13" s="71" t="s">
        <v>174</v>
      </c>
      <c r="F13" s="71" t="s">
        <v>175</v>
      </c>
      <c r="G13" s="72" t="s">
        <v>176</v>
      </c>
      <c r="J13" s="68"/>
      <c r="K13" s="68"/>
    </row>
    <row r="14" spans="1:11" ht="17" thickBot="1" x14ac:dyDescent="0.25">
      <c r="A14" s="94" t="s">
        <v>177</v>
      </c>
      <c r="B14" s="74" t="s">
        <v>178</v>
      </c>
      <c r="C14" s="74" t="s">
        <v>179</v>
      </c>
      <c r="D14" s="74" t="s">
        <v>180</v>
      </c>
      <c r="E14" s="74" t="s">
        <v>181</v>
      </c>
      <c r="F14" s="74" t="s">
        <v>182</v>
      </c>
      <c r="G14" s="108" t="s">
        <v>183</v>
      </c>
      <c r="I14" s="109" t="s">
        <v>152</v>
      </c>
      <c r="J14" t="s">
        <v>184</v>
      </c>
      <c r="K14" s="68"/>
    </row>
    <row r="15" spans="1:11" ht="17" thickBot="1" x14ac:dyDescent="0.25">
      <c r="A15" s="94" t="s">
        <v>185</v>
      </c>
      <c r="B15" s="70" t="s">
        <v>150</v>
      </c>
      <c r="C15" s="70" t="s">
        <v>150</v>
      </c>
      <c r="D15" s="71" t="s">
        <v>150</v>
      </c>
      <c r="E15" s="71" t="s">
        <v>2</v>
      </c>
      <c r="F15" s="71" t="s">
        <v>2</v>
      </c>
      <c r="G15" s="72" t="s">
        <v>2</v>
      </c>
      <c r="I15" s="110" t="s">
        <v>153</v>
      </c>
      <c r="J15" t="s">
        <v>186</v>
      </c>
      <c r="K15" s="68"/>
    </row>
    <row r="16" spans="1:11" x14ac:dyDescent="0.2">
      <c r="A16" s="94" t="s">
        <v>187</v>
      </c>
      <c r="B16" s="106" t="s">
        <v>150</v>
      </c>
      <c r="C16" s="106" t="s">
        <v>150</v>
      </c>
      <c r="D16" s="74" t="s">
        <v>2</v>
      </c>
      <c r="E16" s="74" t="s">
        <v>2</v>
      </c>
      <c r="F16" s="74" t="s">
        <v>9</v>
      </c>
      <c r="G16" s="108" t="s">
        <v>9</v>
      </c>
      <c r="J16" s="68"/>
      <c r="K16" s="68"/>
    </row>
    <row r="17" spans="1:11" x14ac:dyDescent="0.2">
      <c r="A17" s="94" t="s">
        <v>188</v>
      </c>
      <c r="B17" s="106" t="s">
        <v>150</v>
      </c>
      <c r="C17" s="106" t="s">
        <v>2</v>
      </c>
      <c r="D17" s="74" t="s">
        <v>4</v>
      </c>
      <c r="E17" s="74" t="s">
        <v>189</v>
      </c>
      <c r="F17" s="74" t="s">
        <v>9</v>
      </c>
      <c r="G17" s="108" t="s">
        <v>9</v>
      </c>
      <c r="J17" s="68"/>
      <c r="K17" s="68"/>
    </row>
    <row r="18" spans="1:11" ht="16" thickBot="1" x14ac:dyDescent="0.25">
      <c r="A18" s="99" t="s">
        <v>190</v>
      </c>
      <c r="B18" s="100" t="s">
        <v>150</v>
      </c>
      <c r="C18" s="100" t="s">
        <v>150</v>
      </c>
      <c r="D18" s="101" t="s">
        <v>150</v>
      </c>
      <c r="E18" s="101" t="s">
        <v>150</v>
      </c>
      <c r="F18" s="101" t="s">
        <v>150</v>
      </c>
      <c r="G18" s="107" t="s">
        <v>189</v>
      </c>
      <c r="J18" s="68"/>
      <c r="K18" s="68"/>
    </row>
    <row r="19" spans="1:11" x14ac:dyDescent="0.2">
      <c r="B19" s="74"/>
      <c r="K19" s="68"/>
    </row>
    <row r="20" spans="1:11" ht="16" thickBot="1" x14ac:dyDescent="0.25">
      <c r="A20" s="68" t="s">
        <v>191</v>
      </c>
      <c r="B20" s="74"/>
      <c r="K20" s="68"/>
    </row>
    <row r="21" spans="1:11" ht="16" thickBot="1" x14ac:dyDescent="0.25">
      <c r="A21" s="88"/>
      <c r="B21" s="75" t="s">
        <v>150</v>
      </c>
      <c r="C21" s="76" t="s">
        <v>2</v>
      </c>
      <c r="D21" s="77" t="s">
        <v>4</v>
      </c>
      <c r="E21" s="77" t="s">
        <v>6</v>
      </c>
      <c r="F21" s="78" t="s">
        <v>9</v>
      </c>
      <c r="G21" s="111" t="s">
        <v>151</v>
      </c>
      <c r="H21" s="112" t="s">
        <v>152</v>
      </c>
      <c r="I21" s="113" t="s">
        <v>153</v>
      </c>
      <c r="K21" s="68"/>
    </row>
    <row r="22" spans="1:11" x14ac:dyDescent="0.2">
      <c r="A22" s="94" t="s">
        <v>192</v>
      </c>
      <c r="B22" s="61">
        <v>0.03</v>
      </c>
      <c r="C22" s="61">
        <v>0.02</v>
      </c>
      <c r="D22" s="61">
        <v>1.4999999999999999E-2</v>
      </c>
      <c r="E22" s="114">
        <v>2.5000000000000001E-2</v>
      </c>
      <c r="F22" s="114">
        <v>3.3000000000000002E-2</v>
      </c>
      <c r="G22" s="61">
        <v>4.0000000000000001E-3</v>
      </c>
      <c r="H22" s="62"/>
      <c r="I22" s="63"/>
      <c r="J22" s="74" t="s">
        <v>193</v>
      </c>
      <c r="K22" s="68"/>
    </row>
    <row r="23" spans="1:11" ht="16" x14ac:dyDescent="0.2">
      <c r="A23" s="94" t="s">
        <v>194</v>
      </c>
      <c r="B23" s="61">
        <v>5.0000000000000001E-3</v>
      </c>
      <c r="C23" s="61">
        <v>5.0000000000000001E-3</v>
      </c>
      <c r="D23" s="61">
        <v>5.0000000000000001E-3</v>
      </c>
      <c r="E23" s="61">
        <v>5.0000000000000001E-3</v>
      </c>
      <c r="F23" s="61">
        <v>5.0000000000000001E-3</v>
      </c>
      <c r="G23" s="61"/>
      <c r="H23" s="115">
        <v>0.12</v>
      </c>
      <c r="I23" s="116"/>
      <c r="J23" s="74" t="s">
        <v>195</v>
      </c>
      <c r="K23" t="s">
        <v>196</v>
      </c>
    </row>
    <row r="24" spans="1:11" x14ac:dyDescent="0.2">
      <c r="A24" s="94" t="s">
        <v>197</v>
      </c>
      <c r="B24" s="61"/>
      <c r="C24" s="61"/>
      <c r="D24" s="61"/>
      <c r="E24" s="114">
        <v>-0.46</v>
      </c>
      <c r="F24" s="114">
        <v>-0.46</v>
      </c>
      <c r="G24" s="61"/>
      <c r="H24" s="62"/>
      <c r="I24" s="63"/>
      <c r="J24" s="74" t="s">
        <v>198</v>
      </c>
      <c r="K24" s="68"/>
    </row>
    <row r="25" spans="1:11" ht="16" thickBot="1" x14ac:dyDescent="0.25">
      <c r="A25" s="99" t="s">
        <v>199</v>
      </c>
      <c r="B25" s="64">
        <v>7.5000000000000002E-6</v>
      </c>
      <c r="C25" s="64">
        <v>7.5000000000000002E-6</v>
      </c>
      <c r="D25" s="64">
        <v>7.5000000000000002E-6</v>
      </c>
      <c r="E25" s="117">
        <v>2.4000000000000001E-4</v>
      </c>
      <c r="F25" s="117">
        <v>2.4000000000000001E-4</v>
      </c>
      <c r="G25" s="64">
        <v>7.5000000000000002E-6</v>
      </c>
      <c r="H25" s="65"/>
      <c r="I25" s="66"/>
      <c r="J25" s="74" t="s">
        <v>193</v>
      </c>
      <c r="K25" s="68"/>
    </row>
    <row r="26" spans="1:11" ht="16" thickBot="1" x14ac:dyDescent="0.25">
      <c r="A26" s="118" t="s">
        <v>200</v>
      </c>
      <c r="B26" s="101"/>
      <c r="C26" s="101"/>
      <c r="D26" s="101"/>
      <c r="E26" s="101"/>
      <c r="F26" s="101"/>
      <c r="G26" s="101"/>
      <c r="H26" s="119">
        <v>8.8000000000000003E-4</v>
      </c>
      <c r="I26" s="103">
        <v>1.47E-3</v>
      </c>
      <c r="J26" s="74" t="s">
        <v>195</v>
      </c>
      <c r="K26" s="68"/>
    </row>
    <row r="34" spans="9:11" x14ac:dyDescent="0.2">
      <c r="I34" s="68"/>
      <c r="J34" s="68"/>
      <c r="K34" s="68"/>
    </row>
    <row r="35" spans="9:11" x14ac:dyDescent="0.2">
      <c r="I35" s="68"/>
      <c r="J35" s="68"/>
      <c r="K35" s="68"/>
    </row>
    <row r="36" spans="9:11" x14ac:dyDescent="0.2">
      <c r="I36" s="68"/>
      <c r="J36" s="68"/>
      <c r="K36" s="68"/>
    </row>
    <row r="37" spans="9:11" x14ac:dyDescent="0.2">
      <c r="I37" s="68"/>
      <c r="J37" s="68"/>
      <c r="K37" s="68"/>
    </row>
    <row r="38" spans="9:11" x14ac:dyDescent="0.2">
      <c r="I38" s="68"/>
      <c r="J38" s="68"/>
      <c r="K38" s="68"/>
    </row>
    <row r="39" spans="9:11" x14ac:dyDescent="0.2">
      <c r="I39" s="68"/>
      <c r="J39" s="68"/>
      <c r="K39" s="68"/>
    </row>
    <row r="40" spans="9:11" x14ac:dyDescent="0.2">
      <c r="I40" s="68"/>
      <c r="J40" s="68"/>
      <c r="K40" s="68"/>
    </row>
    <row r="41" spans="9:11" x14ac:dyDescent="0.2">
      <c r="I41" s="68"/>
      <c r="J41" s="68"/>
      <c r="K41" s="68"/>
    </row>
    <row r="42" spans="9:11" x14ac:dyDescent="0.2">
      <c r="I42" s="68"/>
      <c r="J42" s="68"/>
      <c r="K42" s="68"/>
    </row>
    <row r="43" spans="9:11" x14ac:dyDescent="0.2">
      <c r="I43" s="68"/>
      <c r="J43" s="68"/>
      <c r="K43" s="68"/>
    </row>
    <row r="44" spans="9:11" x14ac:dyDescent="0.2">
      <c r="I44" s="68"/>
      <c r="J44" s="68"/>
      <c r="K44" s="68"/>
    </row>
    <row r="45" spans="9:11" x14ac:dyDescent="0.2">
      <c r="I45" s="68"/>
      <c r="J45" s="68"/>
      <c r="K45" s="68"/>
    </row>
    <row r="46" spans="9:11" x14ac:dyDescent="0.2">
      <c r="I46" s="68"/>
      <c r="J46" s="68"/>
      <c r="K46" s="68"/>
    </row>
    <row r="47" spans="9:11" x14ac:dyDescent="0.2">
      <c r="I47" s="68"/>
      <c r="J47" s="68"/>
      <c r="K47" s="68"/>
    </row>
    <row r="48" spans="9:11" x14ac:dyDescent="0.2">
      <c r="I48" s="68"/>
      <c r="J48" s="68"/>
      <c r="K48" s="68"/>
    </row>
    <row r="49" spans="9:11" x14ac:dyDescent="0.2">
      <c r="I49" s="68"/>
      <c r="J49" s="68"/>
      <c r="K49" s="68"/>
    </row>
    <row r="50" spans="9:11" x14ac:dyDescent="0.2">
      <c r="I50" s="68"/>
      <c r="J50" s="68"/>
      <c r="K50" s="68"/>
    </row>
    <row r="51" spans="9:11" x14ac:dyDescent="0.2">
      <c r="I51" s="68"/>
      <c r="J51" s="68"/>
      <c r="K51" s="68"/>
    </row>
    <row r="52" spans="9:11" x14ac:dyDescent="0.2">
      <c r="I52" s="68"/>
      <c r="J52" s="68"/>
      <c r="K52" s="68"/>
    </row>
    <row r="53" spans="9:11" x14ac:dyDescent="0.2">
      <c r="I53" s="68"/>
      <c r="J53" s="68"/>
      <c r="K53" s="68"/>
    </row>
    <row r="54" spans="9:11" x14ac:dyDescent="0.2">
      <c r="I54" s="68"/>
      <c r="J54" s="68"/>
      <c r="K54" s="68"/>
    </row>
    <row r="55" spans="9:11" x14ac:dyDescent="0.2">
      <c r="I55" s="68"/>
      <c r="J55" s="68"/>
      <c r="K55" s="68"/>
    </row>
    <row r="56" spans="9:11" x14ac:dyDescent="0.2">
      <c r="I56" s="68"/>
      <c r="J56" s="68"/>
      <c r="K56" s="68"/>
    </row>
    <row r="57" spans="9:11" x14ac:dyDescent="0.2">
      <c r="I57" s="68"/>
      <c r="J57" s="68"/>
      <c r="K57" s="68"/>
    </row>
    <row r="58" spans="9:11" x14ac:dyDescent="0.2">
      <c r="I58" s="68"/>
      <c r="J58" s="68"/>
      <c r="K58" s="68"/>
    </row>
    <row r="59" spans="9:11" x14ac:dyDescent="0.2">
      <c r="I59" s="68"/>
      <c r="J59" s="68"/>
      <c r="K59" s="68"/>
    </row>
    <row r="60" spans="9:11" x14ac:dyDescent="0.2">
      <c r="I60" s="68"/>
      <c r="J60" s="68"/>
      <c r="K60" s="68"/>
    </row>
    <row r="61" spans="9:11" x14ac:dyDescent="0.2">
      <c r="I61" s="68"/>
      <c r="J61" s="68"/>
      <c r="K61" s="68"/>
    </row>
    <row r="62" spans="9:11" x14ac:dyDescent="0.2">
      <c r="I62" s="68"/>
      <c r="J62" s="68"/>
      <c r="K62" s="68"/>
    </row>
    <row r="72" spans="12:12" x14ac:dyDescent="0.2">
      <c r="L72" s="74"/>
    </row>
    <row r="73" spans="12:12" x14ac:dyDescent="0.2">
      <c r="L73" s="74"/>
    </row>
    <row r="111" spans="13:13" x14ac:dyDescent="0.2">
      <c r="M111" s="120"/>
    </row>
    <row r="112" spans="13:13" x14ac:dyDescent="0.2">
      <c r="M112" s="120"/>
    </row>
    <row r="113" spans="13:13" x14ac:dyDescent="0.2">
      <c r="M113" s="120"/>
    </row>
    <row r="114" spans="13:13" x14ac:dyDescent="0.2">
      <c r="M114" s="120"/>
    </row>
  </sheetData>
  <conditionalFormatting sqref="B3:F3">
    <cfRule type="cellIs" dxfId="16" priority="25" operator="equal">
      <formula>"D"</formula>
    </cfRule>
    <cfRule type="cellIs" dxfId="15" priority="28" operator="equal">
      <formula>"A"</formula>
    </cfRule>
    <cfRule type="cellIs" dxfId="14" priority="27" operator="equal">
      <formula>"B"</formula>
    </cfRule>
    <cfRule type="cellIs" dxfId="13" priority="26" operator="equal">
      <formula>"C/D"</formula>
    </cfRule>
  </conditionalFormatting>
  <conditionalFormatting sqref="B21:F21">
    <cfRule type="cellIs" dxfId="12" priority="1" operator="equal">
      <formula>"D"</formula>
    </cfRule>
    <cfRule type="cellIs" dxfId="11" priority="2" operator="equal">
      <formula>"C/D"</formula>
    </cfRule>
    <cfRule type="cellIs" dxfId="10" priority="3" operator="equal">
      <formula>"B"</formula>
    </cfRule>
    <cfRule type="cellIs" dxfId="9" priority="4" operator="equal">
      <formula>"A"</formula>
    </cfRule>
  </conditionalFormatting>
  <conditionalFormatting sqref="B15:I18">
    <cfRule type="cellIs" dxfId="8" priority="22" operator="equal">
      <formula>"X"</formula>
    </cfRule>
    <cfRule type="cellIs" dxfId="7" priority="24" operator="equal">
      <formula>"B/C"</formula>
    </cfRule>
    <cfRule type="cellIs" dxfId="6" priority="23" operator="equal">
      <formula>"B/C"</formula>
    </cfRule>
    <cfRule type="cellIs" dxfId="5" priority="32" operator="equal">
      <formula>"A"</formula>
    </cfRule>
    <cfRule type="cellIs" dxfId="4" priority="29" operator="equal">
      <formula>"D"</formula>
    </cfRule>
    <cfRule type="cellIs" dxfId="3" priority="30" operator="equal">
      <formula>"C/D"</formula>
    </cfRule>
    <cfRule type="cellIs" dxfId="2" priority="31" operator="equal">
      <formula>"B"</formula>
    </cfRule>
  </conditionalFormatting>
  <conditionalFormatting sqref="E3">
    <cfRule type="cellIs" dxfId="1" priority="35" operator="equal">
      <formula>"C"</formula>
    </cfRule>
  </conditionalFormatting>
  <conditionalFormatting sqref="E21">
    <cfRule type="cellIs" dxfId="0" priority="5" operator="equal">
      <formula>"C"</formula>
    </cfRule>
  </conditionalFormatting>
  <pageMargins left="0.7" right="0.7" top="0.75" bottom="0.75" header="0.3" footer="0.3"/>
  <pageSetup paperSize="9" orientation="portrait" horizontalDpi="0" verticalDpi="0"/>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BC32F-B9E8-BC44-A88D-7DDD9ABE1EB0}">
  <dimension ref="A1:AH5"/>
  <sheetViews>
    <sheetView topLeftCell="E1" workbookViewId="0">
      <selection activeCell="W2" sqref="W2:W5"/>
    </sheetView>
  </sheetViews>
  <sheetFormatPr baseColWidth="10" defaultRowHeight="16" x14ac:dyDescent="0.2"/>
  <sheetData>
    <row r="1" spans="1:34" x14ac:dyDescent="0.2">
      <c r="A1" s="149" t="str">
        <f>'Calculatie sheet'!AQ3</f>
        <v>Oeverbeschoeiing (hout)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sheet'!AQ83</f>
        <v>265.38804800000003</v>
      </c>
      <c r="E2" s="758" t="s">
        <v>965</v>
      </c>
      <c r="H2" s="572">
        <f>C2*'Calculatie sheet'!$AQ$7</f>
        <v>0</v>
      </c>
      <c r="J2" s="758" t="s">
        <v>965</v>
      </c>
      <c r="K2" s="571">
        <f>(LOOKUP('Calculatie sheet'!$AQ$2,'Objectenoverzicht aantallen'!$A:$A,'Objectenoverzicht aantallen'!$C:$C)*'Calculatie sheet'!$AQ83+LOOKUP('Calculatie sheet'!$E$2,'Objectenoverzicht aantallen'!$A:$A,'Objectenoverzicht aantallen'!E:E)*'Calculatie sheet'!$AQ83)/1000</f>
        <v>0</v>
      </c>
      <c r="L2" s="571">
        <f>(LOOKUP('Calculatie sheet'!$AQ$2,'Objectenoverzicht aantallen'!$A:$A,'Objectenoverzicht aantallen'!$C:$C)*'Calculatie sheet'!$AQ83+LOOKUP('Calculatie sheet'!$E$2,'Objectenoverzicht aantallen'!$A:$A,'Objectenoverzicht aantallen'!E:E)*'Calculatie sheet'!$AQ83+LOOKUP('Calculatie sheet'!$E$2,'Objectenoverzicht aantallen'!$A:$A,'Objectenoverzicht aantallen'!F:F)*'Calculatie sheet'!$AQ83)/1000</f>
        <v>0</v>
      </c>
      <c r="M2" s="571">
        <f>(LOOKUP('Calculatie sheet'!$AQ$2,'Objectenoverzicht aantallen'!$A:$A,'Objectenoverzicht aantallen'!$C:$C)*'Calculatie sheet'!$AQ83+LOOKUP('Calculatie sheet'!$E$2,'Objectenoverzicht aantallen'!$A:$A,'Objectenoverzicht aantallen'!E:E)*'Calculatie sheet'!$AQ83+LOOKUP('Calculatie sheet'!$E$2,'Objectenoverzicht aantallen'!$A:$A,'Objectenoverzicht aantallen'!F:F)*'Calculatie sheet'!$AQ83+LOOKUP('Calculatie sheet'!$E$2,'Objectenoverzicht aantallen'!$A:$A,'Objectenoverzicht aantallen'!G:G)*'Calculatie sheet'!$AQ83)/1000</f>
        <v>0</v>
      </c>
      <c r="N2" s="571">
        <f>(LOOKUP('Calculatie sheet'!$AQ$2,'Objectenoverzicht aantallen'!$A:$A,'Objectenoverzicht aantallen'!$C:$C)*'Calculatie sheet'!$AQ83+LOOKUP('Calculatie sheet'!$E$2,'Objectenoverzicht aantallen'!$A:$A,'Objectenoverzicht aantallen'!E:E)*'Calculatie sheet'!$AQ83+LOOKUP('Calculatie sheet'!$E$2,'Objectenoverzicht aantallen'!$A:$A,'Objectenoverzicht aantallen'!F:F)*'Calculatie sheet'!$AQ83+LOOKUP('Calculatie sheet'!$E$2,'Objectenoverzicht aantallen'!$A:$A,'Objectenoverzicht aantallen'!G:G)*'Calculatie sheet'!$AQ83+LOOKUP('Calculatie sheet'!$E$2,'Objectenoverzicht aantallen'!$A:$A,'Objectenoverzicht aantallen'!H:H)*'Calculatie sheet'!$AQ83)/1000</f>
        <v>0</v>
      </c>
      <c r="O2" s="571">
        <f>(LOOKUP('Calculatie sheet'!$AQ$2,'Objectenoverzicht aantallen'!$A:$A,'Objectenoverzicht aantallen'!$C:$C)*'Calculatie sheet'!$AQ83+LOOKUP('Calculatie sheet'!$E$2,'Objectenoverzicht aantallen'!$A:$A,'Objectenoverzicht aantallen'!E:E)*'Calculatie sheet'!$AQ83+LOOKUP('Calculatie sheet'!$E$2,'Objectenoverzicht aantallen'!$A:$A,'Objectenoverzicht aantallen'!F:F)*'Calculatie sheet'!$AQ83+LOOKUP('Calculatie sheet'!$E$2,'Objectenoverzicht aantallen'!$A:$A,'Objectenoverzicht aantallen'!G:G)*'Calculatie sheet'!$AQ83+LOOKUP('Calculatie sheet'!$E$2,'Objectenoverzicht aantallen'!$A:$A,'Objectenoverzicht aantallen'!H:H)*'Calculatie sheet'!$AQ83+LOOKUP('Calculatie sheet'!$E$2,'Objectenoverzicht aantallen'!$A:$A,'Objectenoverzicht aantallen'!I:I)*'Calculatie sheet'!$AQ83)/1000</f>
        <v>0</v>
      </c>
      <c r="P2" s="571">
        <f>(LOOKUP('Calculatie sheet'!$AQ$2,'Objectenoverzicht aantallen'!$A:$A,'Objectenoverzicht aantallen'!$C:$C)*'Calculatie sheet'!$AQ83+LOOKUP('Calculatie sheet'!$E$2,'Objectenoverzicht aantallen'!$A:$A,'Objectenoverzicht aantallen'!E:E)*'Calculatie sheet'!$AQ83+LOOKUP('Calculatie sheet'!$E$2,'Objectenoverzicht aantallen'!$A:$A,'Objectenoverzicht aantallen'!F:F)*'Calculatie sheet'!$AQ83+LOOKUP('Calculatie sheet'!$E$2,'Objectenoverzicht aantallen'!$A:$A,'Objectenoverzicht aantallen'!G:G)*'Calculatie sheet'!$AQ83+LOOKUP('Calculatie sheet'!$E$2,'Objectenoverzicht aantallen'!$A:$A,'Objectenoverzicht aantallen'!H:H)*'Calculatie sheet'!$AQ83+LOOKUP('Calculatie sheet'!$E$2,'Objectenoverzicht aantallen'!$A:$A,'Objectenoverzicht aantallen'!I:I)*'Calculatie sheet'!$AQ83+LOOKUP('Calculatie sheet'!$E$2,'Objectenoverzicht aantallen'!$A:$A,'Objectenoverzicht aantallen'!J:J)*'Calculatie sheet'!$AQ83)/1000</f>
        <v>0</v>
      </c>
      <c r="Q2" s="571">
        <f>(LOOKUP('Calculatie sheet'!$AQ$2,'Objectenoverzicht aantallen'!$A:$A,'Objectenoverzicht aantallen'!$C:$C)*'Calculatie sheet'!$AQ83+LOOKUP('Calculatie sheet'!$E$2,'Objectenoverzicht aantallen'!$A:$A,'Objectenoverzicht aantallen'!E:E)*'Calculatie sheet'!$AQ83+LOOKUP('Calculatie sheet'!$E$2,'Objectenoverzicht aantallen'!$A:$A,'Objectenoverzicht aantallen'!F:F)*'Calculatie sheet'!$AQ83+LOOKUP('Calculatie sheet'!$E$2,'Objectenoverzicht aantallen'!$A:$A,'Objectenoverzicht aantallen'!G:G)*'Calculatie sheet'!$AQ83+LOOKUP('Calculatie sheet'!$E$2,'Objectenoverzicht aantallen'!$A:$A,'Objectenoverzicht aantallen'!H:H)*'Calculatie sheet'!$AQ83+LOOKUP('Calculatie sheet'!$E$2,'Objectenoverzicht aantallen'!$A:$A,'Objectenoverzicht aantallen'!I:I)*'Calculatie sheet'!$AQ83+LOOKUP('Calculatie sheet'!$E$2,'Objectenoverzicht aantallen'!$A:$A,'Objectenoverzicht aantallen'!J:J)*'Calculatie sheet'!$AQ83+LOOKUP('Calculatie sheet'!$E$2,'Objectenoverzicht aantallen'!$A:$A,'Objectenoverzicht aantallen'!K:K)*'Calculatie sheet'!$AQ83)/1000</f>
        <v>0</v>
      </c>
      <c r="R2" s="571">
        <f>(LOOKUP('Calculatie sheet'!$AQ$2,'Objectenoverzicht aantallen'!$A:$A,'Objectenoverzicht aantallen'!$C:$C)*'Calculatie sheet'!$AQ83+LOOKUP('Calculatie sheet'!$E$2,'Objectenoverzicht aantallen'!$A:$A,'Objectenoverzicht aantallen'!E:E)*'Calculatie sheet'!$AQ83+LOOKUP('Calculatie sheet'!$E$2,'Objectenoverzicht aantallen'!$A:$A,'Objectenoverzicht aantallen'!F:F)*'Calculatie sheet'!$AQ83+LOOKUP('Calculatie sheet'!$E$2,'Objectenoverzicht aantallen'!$A:$A,'Objectenoverzicht aantallen'!G:G)*'Calculatie sheet'!$AQ83+LOOKUP('Calculatie sheet'!$E$2,'Objectenoverzicht aantallen'!$A:$A,'Objectenoverzicht aantallen'!H:H)*'Calculatie sheet'!$AQ83+LOOKUP('Calculatie sheet'!$E$2,'Objectenoverzicht aantallen'!$A:$A,'Objectenoverzicht aantallen'!I:I)*'Calculatie sheet'!$AQ83+LOOKUP('Calculatie sheet'!$E$2,'Objectenoverzicht aantallen'!$A:$A,'Objectenoverzicht aantallen'!J:J)*'Calculatie sheet'!$AQ83+LOOKUP('Calculatie sheet'!$E$2,'Objectenoverzicht aantallen'!$A:$A,'Objectenoverzicht aantallen'!K:K)*'Calculatie sheet'!$AQ83+LOOKUP('Calculatie sheet'!$E$2,'Objectenoverzicht aantallen'!$A:$A,'Objectenoverzicht aantallen'!L:L)*'Calculatie sheet'!$AQ83)/1000</f>
        <v>0</v>
      </c>
      <c r="S2" s="571">
        <f>(LOOKUP('Calculatie sheet'!$AQ$2,'Objectenoverzicht aantallen'!$A:$A,'Objectenoverzicht aantallen'!$C:$C)*'Calculatie sheet'!$AQ83+LOOKUP('Calculatie sheet'!$E$2,'Objectenoverzicht aantallen'!$A:$A,'Objectenoverzicht aantallen'!E:E)*'Calculatie sheet'!$AQ83+LOOKUP('Calculatie sheet'!$E$2,'Objectenoverzicht aantallen'!$A:$A,'Objectenoverzicht aantallen'!F:F)*'Calculatie sheet'!$AQ83+LOOKUP('Calculatie sheet'!$E$2,'Objectenoverzicht aantallen'!$A:$A,'Objectenoverzicht aantallen'!G:G)*'Calculatie sheet'!$AQ83+LOOKUP('Calculatie sheet'!$E$2,'Objectenoverzicht aantallen'!$A:$A,'Objectenoverzicht aantallen'!H:H)*'Calculatie sheet'!$AQ83+LOOKUP('Calculatie sheet'!$E$2,'Objectenoverzicht aantallen'!$A:$A,'Objectenoverzicht aantallen'!I:I)*'Calculatie sheet'!$AQ83+LOOKUP('Calculatie sheet'!$E$2,'Objectenoverzicht aantallen'!$A:$A,'Objectenoverzicht aantallen'!J:J)*'Calculatie sheet'!$AQ83+LOOKUP('Calculatie sheet'!$E$2,'Objectenoverzicht aantallen'!$A:$A,'Objectenoverzicht aantallen'!K:K)*'Calculatie sheet'!$AQ83+LOOKUP('Calculatie sheet'!$E$2,'Objectenoverzicht aantallen'!$A:$A,'Objectenoverzicht aantallen'!L:L)*'Calculatie sheet'!$AQ83+LOOKUP('Calculatie sheet'!$E$2,'Objectenoverzicht aantallen'!$A:$A,'Objectenoverzicht aantallen'!M:M)*'Calculatie sheet'!$AQ83)/1000</f>
        <v>0</v>
      </c>
      <c r="T2" s="571">
        <f>(LOOKUP('Calculatie sheet'!$AQ$2,'Objectenoverzicht aantallen'!$A:$A,'Objectenoverzicht aantallen'!$C:$C)*'Calculatie sheet'!$AQ83+LOOKUP('Calculatie sheet'!$E$2,'Objectenoverzicht aantallen'!$A:$A,'Objectenoverzicht aantallen'!E:E)*'Calculatie sheet'!$AQ83+LOOKUP('Calculatie sheet'!$E$2,'Objectenoverzicht aantallen'!$A:$A,'Objectenoverzicht aantallen'!F:F)*'Calculatie sheet'!$AQ83+LOOKUP('Calculatie sheet'!$E$2,'Objectenoverzicht aantallen'!$A:$A,'Objectenoverzicht aantallen'!G:G)*'Calculatie sheet'!$AQ83+LOOKUP('Calculatie sheet'!$E$2,'Objectenoverzicht aantallen'!$A:$A,'Objectenoverzicht aantallen'!H:H)*'Calculatie sheet'!$AQ83+LOOKUP('Calculatie sheet'!$E$2,'Objectenoverzicht aantallen'!$A:$A,'Objectenoverzicht aantallen'!I:I)*'Calculatie sheet'!$AQ83+LOOKUP('Calculatie sheet'!$E$2,'Objectenoverzicht aantallen'!$A:$A,'Objectenoverzicht aantallen'!J:J)*'Calculatie sheet'!$AQ83+LOOKUP('Calculatie sheet'!$E$2,'Objectenoverzicht aantallen'!$A:$A,'Objectenoverzicht aantallen'!K:K)*'Calculatie sheet'!$AQ83+LOOKUP('Calculatie sheet'!$E$2,'Objectenoverzicht aantallen'!$A:$A,'Objectenoverzicht aantallen'!L:L)*'Calculatie sheet'!$AQ83+LOOKUP('Calculatie sheet'!$E$2,'Objectenoverzicht aantallen'!$A:$A,'Objectenoverzicht aantallen'!M:M)*'Calculatie sheet'!$AQ83+LOOKUP('Calculatie sheet'!$E$2,'Objectenoverzicht aantallen'!$A:$A,'Objectenoverzicht aantallen'!N:N)*'Calculatie sheet'!$AQ83)/1000</f>
        <v>0</v>
      </c>
      <c r="U2" s="571">
        <f>(LOOKUP('Calculatie sheet'!$AQ$2,'Objectenoverzicht aantallen'!$A:$A,'Objectenoverzicht aantallen'!$C:$C)*'Calculatie sheet'!$AQ83+LOOKUP('Calculatie sheet'!$E$2,'Objectenoverzicht aantallen'!$A:$A,'Objectenoverzicht aantallen'!E:E)*'Calculatie sheet'!$AQ83+LOOKUP('Calculatie sheet'!$E$2,'Objectenoverzicht aantallen'!$A:$A,'Objectenoverzicht aantallen'!F:F)*'Calculatie sheet'!$AQ83+LOOKUP('Calculatie sheet'!$E$2,'Objectenoverzicht aantallen'!$A:$A,'Objectenoverzicht aantallen'!G:G)*'Calculatie sheet'!$AQ83+LOOKUP('Calculatie sheet'!$E$2,'Objectenoverzicht aantallen'!$A:$A,'Objectenoverzicht aantallen'!H:H)*'Calculatie sheet'!$AQ83+LOOKUP('Calculatie sheet'!$E$2,'Objectenoverzicht aantallen'!$A:$A,'Objectenoverzicht aantallen'!I:I)*'Calculatie sheet'!$AQ83+LOOKUP('Calculatie sheet'!$E$2,'Objectenoverzicht aantallen'!$A:$A,'Objectenoverzicht aantallen'!J:J)*'Calculatie sheet'!$AQ83+LOOKUP('Calculatie sheet'!$E$2,'Objectenoverzicht aantallen'!$A:$A,'Objectenoverzicht aantallen'!K:K)*'Calculatie sheet'!$AQ83+LOOKUP('Calculatie sheet'!$E$2,'Objectenoverzicht aantallen'!$A:$A,'Objectenoverzicht aantallen'!L:L)*'Calculatie sheet'!$AQ83+LOOKUP('Calculatie sheet'!$E$2,'Objectenoverzicht aantallen'!$A:$A,'Objectenoverzicht aantallen'!M:M)*'Calculatie sheet'!$AQ83+LOOKUP('Calculatie sheet'!$E$2,'Objectenoverzicht aantallen'!$A:$A,'Objectenoverzicht aantallen'!N:N)*'Calculatie sheet'!$AQ83+LOOKUP('Calculatie sheet'!$E$2,'Objectenoverzicht aantallen'!$A:$A,'Objectenoverzicht aantallen'!O:O)*'Calculatie sheet'!$AQ83)/1000</f>
        <v>0</v>
      </c>
      <c r="W2" s="758" t="s">
        <v>965</v>
      </c>
      <c r="X2" s="571">
        <f>(LOOKUP('Calculatie sheet'!$AQ$2,'Objectenoverzicht aantallen'!$A:$A,'Objectenoverzicht aantallen'!E:E)*'Calculatie sheet'!$AQ$83)/1000</f>
        <v>0</v>
      </c>
      <c r="Y2" s="571">
        <f>(LOOKUP('Calculatie sheet'!$AQ$2,'Objectenoverzicht aantallen'!$A:$A,'Objectenoverzicht aantallen'!F:F)*'Calculatie sheet'!$AQ$83)/1000</f>
        <v>0</v>
      </c>
      <c r="Z2" s="571">
        <f>(LOOKUP('Calculatie sheet'!$AQ$2,'Objectenoverzicht aantallen'!$A:$A,'Objectenoverzicht aantallen'!G:G)*'Calculatie sheet'!$AQ$83)/1000</f>
        <v>0</v>
      </c>
      <c r="AA2" s="571">
        <f>(LOOKUP('Calculatie sheet'!$AQ$2,'Objectenoverzicht aantallen'!$A:$A,'Objectenoverzicht aantallen'!H:H)*'Calculatie sheet'!$AQ$83)/1000</f>
        <v>0</v>
      </c>
      <c r="AB2" s="571">
        <f>(LOOKUP('Calculatie sheet'!$AQ$2,'Objectenoverzicht aantallen'!$A:$A,'Objectenoverzicht aantallen'!I:I)*'Calculatie sheet'!$AQ$83)/1000</f>
        <v>0</v>
      </c>
      <c r="AC2" s="571">
        <f>(LOOKUP('Calculatie sheet'!$AQ$2,'Objectenoverzicht aantallen'!$A:$A,'Objectenoverzicht aantallen'!J:J)*'Calculatie sheet'!$AQ$83)/1000</f>
        <v>0</v>
      </c>
      <c r="AD2" s="571">
        <f>(LOOKUP('Calculatie sheet'!$AQ$2,'Objectenoverzicht aantallen'!$A:$A,'Objectenoverzicht aantallen'!K:K)*'Calculatie sheet'!$AQ$83)/1000</f>
        <v>0</v>
      </c>
      <c r="AE2" s="571">
        <f>(LOOKUP('Calculatie sheet'!$AQ$2,'Objectenoverzicht aantallen'!$A:$A,'Objectenoverzicht aantallen'!L:L)*'Calculatie sheet'!$AQ$83)/1000</f>
        <v>0</v>
      </c>
      <c r="AF2" s="571">
        <f>(LOOKUP('Calculatie sheet'!$AQ$2,'Objectenoverzicht aantallen'!$A:$A,'Objectenoverzicht aantallen'!M:M)*'Calculatie sheet'!$AQ$83)/1000</f>
        <v>0</v>
      </c>
      <c r="AG2" s="571">
        <f>(LOOKUP('Calculatie sheet'!$AQ$2,'Objectenoverzicht aantallen'!$A:$A,'Objectenoverzicht aantallen'!N:N)*'Calculatie sheet'!$AQ$83)/1000</f>
        <v>0</v>
      </c>
      <c r="AH2" s="571">
        <f>(LOOKUP('Calculatie sheet'!$AQ$2,'Objectenoverzicht aantallen'!$A:$A,'Objectenoverzicht aantallen'!O:O)*'Calculatie sheet'!$AQ$83)/1000</f>
        <v>0</v>
      </c>
    </row>
    <row r="3" spans="1:34" x14ac:dyDescent="0.2">
      <c r="A3" s="31"/>
      <c r="B3" s="759" t="s">
        <v>966</v>
      </c>
      <c r="C3" s="45">
        <f>'Calculatie sheet'!AQ84</f>
        <v>13.967792000000015</v>
      </c>
      <c r="E3" s="759" t="s">
        <v>966</v>
      </c>
      <c r="G3" s="31"/>
      <c r="H3" s="572">
        <f>C3*'Calculatie sheet'!$AQ$7</f>
        <v>0</v>
      </c>
      <c r="J3" s="759" t="s">
        <v>966</v>
      </c>
      <c r="K3" s="571">
        <f>(LOOKUP('Calculatie sheet'!$AQ$2,'Objectenoverzicht aantallen'!$A:$A,'Objectenoverzicht aantallen'!$C:$C)*'Calculatie sheet'!$AQ84+LOOKUP('Calculatie sheet'!$AQ$2,'Objectenoverzicht aantallen'!$A:$A,'Objectenoverzicht aantallen'!E:E)*'Calculatie sheet'!$AQ84)/1000</f>
        <v>0</v>
      </c>
      <c r="L3" s="571">
        <f>(LOOKUP('Calculatie sheet'!$AQ$2,'Objectenoverzicht aantallen'!$A:$A,'Objectenoverzicht aantallen'!$C:$C)*'Calculatie sheet'!$AQ84+LOOKUP('Calculatie sheet'!$E$2,'Objectenoverzicht aantallen'!$A:$A,'Objectenoverzicht aantallen'!E:E)*'Calculatie sheet'!$AQ84+LOOKUP('Calculatie sheet'!$E$2,'Objectenoverzicht aantallen'!$A:$A,'Objectenoverzicht aantallen'!F:F)*'Calculatie sheet'!$AQ84)/1000</f>
        <v>0</v>
      </c>
      <c r="M3" s="571">
        <f>(LOOKUP('Calculatie sheet'!$AQ$2,'Objectenoverzicht aantallen'!$A:$A,'Objectenoverzicht aantallen'!$C:$C)*'Calculatie sheet'!$AQ84+LOOKUP('Calculatie sheet'!$E$2,'Objectenoverzicht aantallen'!$A:$A,'Objectenoverzicht aantallen'!E:E)*'Calculatie sheet'!$AQ84+LOOKUP('Calculatie sheet'!$E$2,'Objectenoverzicht aantallen'!$A:$A,'Objectenoverzicht aantallen'!F:F)*'Calculatie sheet'!$AQ84+LOOKUP('Calculatie sheet'!$E$2,'Objectenoverzicht aantallen'!$A:$A,'Objectenoverzicht aantallen'!G:G)*'Calculatie sheet'!$AQ84)/1000</f>
        <v>0</v>
      </c>
      <c r="N3" s="571">
        <f>(LOOKUP('Calculatie sheet'!$AQ$2,'Objectenoverzicht aantallen'!$A:$A,'Objectenoverzicht aantallen'!$C:$C)*'Calculatie sheet'!$AQ84+LOOKUP('Calculatie sheet'!$E$2,'Objectenoverzicht aantallen'!$A:$A,'Objectenoverzicht aantallen'!E:E)*'Calculatie sheet'!$AQ84+LOOKUP('Calculatie sheet'!$E$2,'Objectenoverzicht aantallen'!$A:$A,'Objectenoverzicht aantallen'!F:F)*'Calculatie sheet'!$AQ84+LOOKUP('Calculatie sheet'!$E$2,'Objectenoverzicht aantallen'!$A:$A,'Objectenoverzicht aantallen'!G:G)*'Calculatie sheet'!$AQ84+LOOKUP('Calculatie sheet'!$E$2,'Objectenoverzicht aantallen'!$A:$A,'Objectenoverzicht aantallen'!H:H)*'Calculatie sheet'!$AQ84)/1000</f>
        <v>0</v>
      </c>
      <c r="O3" s="571">
        <f>(LOOKUP('Calculatie sheet'!$AQ$2,'Objectenoverzicht aantallen'!$A:$A,'Objectenoverzicht aantallen'!$C:$C)*'Calculatie sheet'!$AQ84+LOOKUP('Calculatie sheet'!$E$2,'Objectenoverzicht aantallen'!$A:$A,'Objectenoverzicht aantallen'!E:E)*'Calculatie sheet'!$AQ84+LOOKUP('Calculatie sheet'!$E$2,'Objectenoverzicht aantallen'!$A:$A,'Objectenoverzicht aantallen'!F:F)*'Calculatie sheet'!$AQ84+LOOKUP('Calculatie sheet'!$E$2,'Objectenoverzicht aantallen'!$A:$A,'Objectenoverzicht aantallen'!G:G)*'Calculatie sheet'!$AQ84+LOOKUP('Calculatie sheet'!$E$2,'Objectenoverzicht aantallen'!$A:$A,'Objectenoverzicht aantallen'!H:H)*'Calculatie sheet'!$AQ84+LOOKUP('Calculatie sheet'!$E$2,'Objectenoverzicht aantallen'!$A:$A,'Objectenoverzicht aantallen'!I:I)*'Calculatie sheet'!$AQ84)/1000</f>
        <v>0</v>
      </c>
      <c r="P3" s="571">
        <f>(LOOKUP('Calculatie sheet'!$AQ$2,'Objectenoverzicht aantallen'!$A:$A,'Objectenoverzicht aantallen'!$C:$C)*'Calculatie sheet'!$AQ84+LOOKUP('Calculatie sheet'!$E$2,'Objectenoverzicht aantallen'!$A:$A,'Objectenoverzicht aantallen'!E:E)*'Calculatie sheet'!$AQ84+LOOKUP('Calculatie sheet'!$E$2,'Objectenoverzicht aantallen'!$A:$A,'Objectenoverzicht aantallen'!F:F)*'Calculatie sheet'!$AQ84+LOOKUP('Calculatie sheet'!$E$2,'Objectenoverzicht aantallen'!$A:$A,'Objectenoverzicht aantallen'!G:G)*'Calculatie sheet'!$AQ84+LOOKUP('Calculatie sheet'!$E$2,'Objectenoverzicht aantallen'!$A:$A,'Objectenoverzicht aantallen'!H:H)*'Calculatie sheet'!$AQ84+LOOKUP('Calculatie sheet'!$E$2,'Objectenoverzicht aantallen'!$A:$A,'Objectenoverzicht aantallen'!I:I)*'Calculatie sheet'!$AQ84+LOOKUP('Calculatie sheet'!$E$2,'Objectenoverzicht aantallen'!$A:$A,'Objectenoverzicht aantallen'!J:J)*'Calculatie sheet'!$AQ84)/1000</f>
        <v>0</v>
      </c>
      <c r="Q3" s="571">
        <f>(LOOKUP('Calculatie sheet'!$AQ$2,'Objectenoverzicht aantallen'!$A:$A,'Objectenoverzicht aantallen'!$C:$C)*'Calculatie sheet'!$AQ84+LOOKUP('Calculatie sheet'!$E$2,'Objectenoverzicht aantallen'!$A:$A,'Objectenoverzicht aantallen'!E:E)*'Calculatie sheet'!$AQ84+LOOKUP('Calculatie sheet'!$E$2,'Objectenoverzicht aantallen'!$A:$A,'Objectenoverzicht aantallen'!F:F)*'Calculatie sheet'!$AQ84+LOOKUP('Calculatie sheet'!$E$2,'Objectenoverzicht aantallen'!$A:$A,'Objectenoverzicht aantallen'!G:G)*'Calculatie sheet'!$AQ84+LOOKUP('Calculatie sheet'!$E$2,'Objectenoverzicht aantallen'!$A:$A,'Objectenoverzicht aantallen'!H:H)*'Calculatie sheet'!$AQ84+LOOKUP('Calculatie sheet'!$E$2,'Objectenoverzicht aantallen'!$A:$A,'Objectenoverzicht aantallen'!I:I)*'Calculatie sheet'!$AQ84+LOOKUP('Calculatie sheet'!$E$2,'Objectenoverzicht aantallen'!$A:$A,'Objectenoverzicht aantallen'!J:J)*'Calculatie sheet'!$AQ84+LOOKUP('Calculatie sheet'!$E$2,'Objectenoverzicht aantallen'!$A:$A,'Objectenoverzicht aantallen'!K:K)*'Calculatie sheet'!$AQ84)/1000</f>
        <v>0</v>
      </c>
      <c r="R3" s="571">
        <f>(LOOKUP('Calculatie sheet'!$AQ$2,'Objectenoverzicht aantallen'!$A:$A,'Objectenoverzicht aantallen'!$C:$C)*'Calculatie sheet'!$AQ84+LOOKUP('Calculatie sheet'!$E$2,'Objectenoverzicht aantallen'!$A:$A,'Objectenoverzicht aantallen'!E:E)*'Calculatie sheet'!$AQ84+LOOKUP('Calculatie sheet'!$E$2,'Objectenoverzicht aantallen'!$A:$A,'Objectenoverzicht aantallen'!F:F)*'Calculatie sheet'!$AQ84+LOOKUP('Calculatie sheet'!$E$2,'Objectenoverzicht aantallen'!$A:$A,'Objectenoverzicht aantallen'!G:G)*'Calculatie sheet'!$AQ84+LOOKUP('Calculatie sheet'!$E$2,'Objectenoverzicht aantallen'!$A:$A,'Objectenoverzicht aantallen'!H:H)*'Calculatie sheet'!$AQ84+LOOKUP('Calculatie sheet'!$E$2,'Objectenoverzicht aantallen'!$A:$A,'Objectenoverzicht aantallen'!I:I)*'Calculatie sheet'!$AQ84+LOOKUP('Calculatie sheet'!$E$2,'Objectenoverzicht aantallen'!$A:$A,'Objectenoverzicht aantallen'!J:J)*'Calculatie sheet'!$AQ84+LOOKUP('Calculatie sheet'!$E$2,'Objectenoverzicht aantallen'!$A:$A,'Objectenoverzicht aantallen'!K:K)*'Calculatie sheet'!$AQ84+LOOKUP('Calculatie sheet'!$E$2,'Objectenoverzicht aantallen'!$A:$A,'Objectenoverzicht aantallen'!L:L)*'Calculatie sheet'!$AQ84)/1000</f>
        <v>0</v>
      </c>
      <c r="S3" s="571">
        <f>(LOOKUP('Calculatie sheet'!$AQ$2,'Objectenoverzicht aantallen'!$A:$A,'Objectenoverzicht aantallen'!$C:$C)*'Calculatie sheet'!$AQ84+LOOKUP('Calculatie sheet'!$E$2,'Objectenoverzicht aantallen'!$A:$A,'Objectenoverzicht aantallen'!E:E)*'Calculatie sheet'!$AQ84+LOOKUP('Calculatie sheet'!$E$2,'Objectenoverzicht aantallen'!$A:$A,'Objectenoverzicht aantallen'!F:F)*'Calculatie sheet'!$AQ84+LOOKUP('Calculatie sheet'!$E$2,'Objectenoverzicht aantallen'!$A:$A,'Objectenoverzicht aantallen'!G:G)*'Calculatie sheet'!$AQ84+LOOKUP('Calculatie sheet'!$E$2,'Objectenoverzicht aantallen'!$A:$A,'Objectenoverzicht aantallen'!H:H)*'Calculatie sheet'!$AQ84+LOOKUP('Calculatie sheet'!$E$2,'Objectenoverzicht aantallen'!$A:$A,'Objectenoverzicht aantallen'!I:I)*'Calculatie sheet'!$AQ84+LOOKUP('Calculatie sheet'!$E$2,'Objectenoverzicht aantallen'!$A:$A,'Objectenoverzicht aantallen'!J:J)*'Calculatie sheet'!$AQ84+LOOKUP('Calculatie sheet'!$E$2,'Objectenoverzicht aantallen'!$A:$A,'Objectenoverzicht aantallen'!K:K)*'Calculatie sheet'!$AQ84+LOOKUP('Calculatie sheet'!$E$2,'Objectenoverzicht aantallen'!$A:$A,'Objectenoverzicht aantallen'!L:L)*'Calculatie sheet'!$AQ84+LOOKUP('Calculatie sheet'!$E$2,'Objectenoverzicht aantallen'!$A:$A,'Objectenoverzicht aantallen'!M:M)*'Calculatie sheet'!$AQ84)/1000</f>
        <v>0</v>
      </c>
      <c r="T3" s="571">
        <f>(LOOKUP('Calculatie sheet'!$AQ$2,'Objectenoverzicht aantallen'!$A:$A,'Objectenoverzicht aantallen'!$C:$C)*'Calculatie sheet'!$AQ84+LOOKUP('Calculatie sheet'!$E$2,'Objectenoverzicht aantallen'!$A:$A,'Objectenoverzicht aantallen'!E:E)*'Calculatie sheet'!$AQ84+LOOKUP('Calculatie sheet'!$E$2,'Objectenoverzicht aantallen'!$A:$A,'Objectenoverzicht aantallen'!F:F)*'Calculatie sheet'!$AQ84+LOOKUP('Calculatie sheet'!$E$2,'Objectenoverzicht aantallen'!$A:$A,'Objectenoverzicht aantallen'!G:G)*'Calculatie sheet'!$AQ84+LOOKUP('Calculatie sheet'!$E$2,'Objectenoverzicht aantallen'!$A:$A,'Objectenoverzicht aantallen'!H:H)*'Calculatie sheet'!$AQ84+LOOKUP('Calculatie sheet'!$E$2,'Objectenoverzicht aantallen'!$A:$A,'Objectenoverzicht aantallen'!I:I)*'Calculatie sheet'!$AQ84+LOOKUP('Calculatie sheet'!$E$2,'Objectenoverzicht aantallen'!$A:$A,'Objectenoverzicht aantallen'!J:J)*'Calculatie sheet'!$AQ84+LOOKUP('Calculatie sheet'!$E$2,'Objectenoverzicht aantallen'!$A:$A,'Objectenoverzicht aantallen'!K:K)*'Calculatie sheet'!$AQ84+LOOKUP('Calculatie sheet'!$E$2,'Objectenoverzicht aantallen'!$A:$A,'Objectenoverzicht aantallen'!L:L)*'Calculatie sheet'!$AQ84+LOOKUP('Calculatie sheet'!$E$2,'Objectenoverzicht aantallen'!$A:$A,'Objectenoverzicht aantallen'!M:M)*'Calculatie sheet'!$AQ84+LOOKUP('Calculatie sheet'!$E$2,'Objectenoverzicht aantallen'!$A:$A,'Objectenoverzicht aantallen'!N:N)*'Calculatie sheet'!$AQ84)/1000</f>
        <v>0</v>
      </c>
      <c r="U3" s="571">
        <f>(LOOKUP('Calculatie sheet'!$AQ$2,'Objectenoverzicht aantallen'!$A:$A,'Objectenoverzicht aantallen'!$C:$C)*'Calculatie sheet'!$AQ84+LOOKUP('Calculatie sheet'!$E$2,'Objectenoverzicht aantallen'!$A:$A,'Objectenoverzicht aantallen'!E:E)*'Calculatie sheet'!$AQ84+LOOKUP('Calculatie sheet'!$E$2,'Objectenoverzicht aantallen'!$A:$A,'Objectenoverzicht aantallen'!F:F)*'Calculatie sheet'!$AQ84+LOOKUP('Calculatie sheet'!$E$2,'Objectenoverzicht aantallen'!$A:$A,'Objectenoverzicht aantallen'!G:G)*'Calculatie sheet'!$AQ84+LOOKUP('Calculatie sheet'!$E$2,'Objectenoverzicht aantallen'!$A:$A,'Objectenoverzicht aantallen'!H:H)*'Calculatie sheet'!$AQ84+LOOKUP('Calculatie sheet'!$E$2,'Objectenoverzicht aantallen'!$A:$A,'Objectenoverzicht aantallen'!I:I)*'Calculatie sheet'!$AQ84+LOOKUP('Calculatie sheet'!$E$2,'Objectenoverzicht aantallen'!$A:$A,'Objectenoverzicht aantallen'!J:J)*'Calculatie sheet'!$AQ84+LOOKUP('Calculatie sheet'!$E$2,'Objectenoverzicht aantallen'!$A:$A,'Objectenoverzicht aantallen'!K:K)*'Calculatie sheet'!$AQ84+LOOKUP('Calculatie sheet'!$E$2,'Objectenoverzicht aantallen'!$A:$A,'Objectenoverzicht aantallen'!L:L)*'Calculatie sheet'!$AQ84+LOOKUP('Calculatie sheet'!$E$2,'Objectenoverzicht aantallen'!$A:$A,'Objectenoverzicht aantallen'!M:M)*'Calculatie sheet'!$AQ84+LOOKUP('Calculatie sheet'!$E$2,'Objectenoverzicht aantallen'!$A:$A,'Objectenoverzicht aantallen'!N:N)*'Calculatie sheet'!$AQ84+LOOKUP('Calculatie sheet'!$E$2,'Objectenoverzicht aantallen'!$A:$A,'Objectenoverzicht aantallen'!O:O)*'Calculatie sheet'!$AQ84)/1000</f>
        <v>0</v>
      </c>
      <c r="V3" s="31"/>
      <c r="W3" s="759" t="s">
        <v>966</v>
      </c>
      <c r="X3" s="571">
        <f>(LOOKUP('Calculatie sheet'!$AQ$2,'Objectenoverzicht aantallen'!$A:$A,'Objectenoverzicht aantallen'!$P:$P)*'Calculatie sheet'!$AQ$84)/'Calculatie sheet'!$AQ$64/1000</f>
        <v>0</v>
      </c>
      <c r="Y3" s="571">
        <f>(LOOKUP('Calculatie sheet'!$AQ$2,'Objectenoverzicht aantallen'!$A:$A,'Objectenoverzicht aantallen'!$P:$P)*'Calculatie sheet'!$AQ$84)/'Calculatie sheet'!$AQ$64/1000</f>
        <v>0</v>
      </c>
      <c r="Z3" s="571">
        <f>(LOOKUP('Calculatie sheet'!$AQ$2,'Objectenoverzicht aantallen'!$A:$A,'Objectenoverzicht aantallen'!$P:$P)*'Calculatie sheet'!$AQ$84)/'Calculatie sheet'!$AQ$64/1000</f>
        <v>0</v>
      </c>
      <c r="AA3" s="571">
        <f>(LOOKUP('Calculatie sheet'!$AQ$2,'Objectenoverzicht aantallen'!$A:$A,'Objectenoverzicht aantallen'!$P:$P)*'Calculatie sheet'!$AQ$84)/'Calculatie sheet'!$AQ$64/1000</f>
        <v>0</v>
      </c>
      <c r="AB3" s="571">
        <f>(LOOKUP('Calculatie sheet'!$AQ$2,'Objectenoverzicht aantallen'!$A:$A,'Objectenoverzicht aantallen'!$P:$P)*'Calculatie sheet'!$AQ$84)/'Calculatie sheet'!$AQ$64/1000</f>
        <v>0</v>
      </c>
      <c r="AC3" s="571">
        <f>(LOOKUP('Calculatie sheet'!$AQ$2,'Objectenoverzicht aantallen'!$A:$A,'Objectenoverzicht aantallen'!$P:$P)*'Calculatie sheet'!$AQ$84)/'Calculatie sheet'!$AQ$64/1000</f>
        <v>0</v>
      </c>
      <c r="AD3" s="571">
        <f>(LOOKUP('Calculatie sheet'!$AQ$2,'Objectenoverzicht aantallen'!$A:$A,'Objectenoverzicht aantallen'!$P:$P)*'Calculatie sheet'!$AQ$84)/'Calculatie sheet'!$AQ$64/1000</f>
        <v>0</v>
      </c>
      <c r="AE3" s="571">
        <f>(LOOKUP('Calculatie sheet'!$AQ$2,'Objectenoverzicht aantallen'!$A:$A,'Objectenoverzicht aantallen'!$P:$P)*'Calculatie sheet'!$AQ$84)/'Calculatie sheet'!$AQ$64/1000</f>
        <v>0</v>
      </c>
      <c r="AF3" s="571">
        <f>(LOOKUP('Calculatie sheet'!$AQ$2,'Objectenoverzicht aantallen'!$A:$A,'Objectenoverzicht aantallen'!$P:$P)*'Calculatie sheet'!$AQ$84)/'Calculatie sheet'!$AQ$64/1000</f>
        <v>0</v>
      </c>
      <c r="AG3" s="571">
        <f>(LOOKUP('Calculatie sheet'!$AQ$2,'Objectenoverzicht aantallen'!$A:$A,'Objectenoverzicht aantallen'!$P:$P)*'Calculatie sheet'!$AQ$84)/'Calculatie sheet'!$AQ$64/1000</f>
        <v>0</v>
      </c>
      <c r="AH3" s="571">
        <f>(LOOKUP('Calculatie sheet'!$AQ$2,'Objectenoverzicht aantallen'!$A:$A,'Objectenoverzicht aantallen'!$P:$P)*'Calculatie sheet'!$AQ$84)/'Calculatie sheet'!$AQ$64/1000</f>
        <v>0</v>
      </c>
    </row>
    <row r="4" spans="1:34" x14ac:dyDescent="0.2">
      <c r="B4" s="760" t="s">
        <v>5</v>
      </c>
      <c r="C4" s="45">
        <f>'Calculatie sheet'!AQ85</f>
        <v>4423.4552320000003</v>
      </c>
      <c r="E4" s="760" t="s">
        <v>5</v>
      </c>
      <c r="H4" s="572">
        <f>C4*'Calculatie sheet'!$AQ$7</f>
        <v>0</v>
      </c>
      <c r="J4" s="760" t="s">
        <v>5</v>
      </c>
      <c r="K4" s="571">
        <f>(LOOKUP('Calculatie sheet'!$AQ$2,'Objectenoverzicht aantallen'!$A:$A,'Objectenoverzicht aantallen'!$C:$C)*'Calculatie sheet'!$AQ85+LOOKUP('Calculatie sheet'!$AQ$2,'Objectenoverzicht aantallen'!$A:$A,'Objectenoverzicht aantallen'!E:E)*'Calculatie sheet'!$AQ85)/1000</f>
        <v>0</v>
      </c>
      <c r="L4" s="571">
        <f>(LOOKUP('Calculatie sheet'!$AQ$2,'Objectenoverzicht aantallen'!$A:$A,'Objectenoverzicht aantallen'!$C:$C)*'Calculatie sheet'!$AQ85+LOOKUP('Calculatie sheet'!$E$2,'Objectenoverzicht aantallen'!$A:$A,'Objectenoverzicht aantallen'!E:E)*'Calculatie sheet'!$AQ85+LOOKUP('Calculatie sheet'!$E$2,'Objectenoverzicht aantallen'!$A:$A,'Objectenoverzicht aantallen'!F:F)*'Calculatie sheet'!$AQ85)/1000</f>
        <v>0</v>
      </c>
      <c r="M4" s="571">
        <f>(LOOKUP('Calculatie sheet'!$AQ$2,'Objectenoverzicht aantallen'!$A:$A,'Objectenoverzicht aantallen'!$C:$C)*'Calculatie sheet'!$AQ85+LOOKUP('Calculatie sheet'!$E$2,'Objectenoverzicht aantallen'!$A:$A,'Objectenoverzicht aantallen'!E:E)*'Calculatie sheet'!$AQ85+LOOKUP('Calculatie sheet'!$E$2,'Objectenoverzicht aantallen'!$A:$A,'Objectenoverzicht aantallen'!F:F)*'Calculatie sheet'!$AQ85+LOOKUP('Calculatie sheet'!$E$2,'Objectenoverzicht aantallen'!$A:$A,'Objectenoverzicht aantallen'!G:G)*'Calculatie sheet'!$AQ85)/1000</f>
        <v>0</v>
      </c>
      <c r="N4" s="571">
        <f>(LOOKUP('Calculatie sheet'!$AQ$2,'Objectenoverzicht aantallen'!$A:$A,'Objectenoverzicht aantallen'!$C:$C)*'Calculatie sheet'!$AQ85+LOOKUP('Calculatie sheet'!$E$2,'Objectenoverzicht aantallen'!$A:$A,'Objectenoverzicht aantallen'!E:E)*'Calculatie sheet'!$AQ85+LOOKUP('Calculatie sheet'!$E$2,'Objectenoverzicht aantallen'!$A:$A,'Objectenoverzicht aantallen'!F:F)*'Calculatie sheet'!$AQ85+LOOKUP('Calculatie sheet'!$E$2,'Objectenoverzicht aantallen'!$A:$A,'Objectenoverzicht aantallen'!G:G)*'Calculatie sheet'!$AQ85+LOOKUP('Calculatie sheet'!$E$2,'Objectenoverzicht aantallen'!$A:$A,'Objectenoverzicht aantallen'!H:H)*'Calculatie sheet'!$AQ85)/1000</f>
        <v>0</v>
      </c>
      <c r="O4" s="571">
        <f>(LOOKUP('Calculatie sheet'!$AQ$2,'Objectenoverzicht aantallen'!$A:$A,'Objectenoverzicht aantallen'!$C:$C)*'Calculatie sheet'!$AQ85+LOOKUP('Calculatie sheet'!$E$2,'Objectenoverzicht aantallen'!$A:$A,'Objectenoverzicht aantallen'!E:E)*'Calculatie sheet'!$AQ85+LOOKUP('Calculatie sheet'!$E$2,'Objectenoverzicht aantallen'!$A:$A,'Objectenoverzicht aantallen'!F:F)*'Calculatie sheet'!$AQ85+LOOKUP('Calculatie sheet'!$E$2,'Objectenoverzicht aantallen'!$A:$A,'Objectenoverzicht aantallen'!G:G)*'Calculatie sheet'!$AQ85+LOOKUP('Calculatie sheet'!$E$2,'Objectenoverzicht aantallen'!$A:$A,'Objectenoverzicht aantallen'!H:H)*'Calculatie sheet'!$AQ85+LOOKUP('Calculatie sheet'!$E$2,'Objectenoverzicht aantallen'!$A:$A,'Objectenoverzicht aantallen'!I:I)*'Calculatie sheet'!$AQ85)/1000</f>
        <v>0</v>
      </c>
      <c r="P4" s="571">
        <f>(LOOKUP('Calculatie sheet'!$AQ$2,'Objectenoverzicht aantallen'!$A:$A,'Objectenoverzicht aantallen'!$C:$C)*'Calculatie sheet'!$AQ85+LOOKUP('Calculatie sheet'!$E$2,'Objectenoverzicht aantallen'!$A:$A,'Objectenoverzicht aantallen'!E:E)*'Calculatie sheet'!$AQ85+LOOKUP('Calculatie sheet'!$E$2,'Objectenoverzicht aantallen'!$A:$A,'Objectenoverzicht aantallen'!F:F)*'Calculatie sheet'!$AQ85+LOOKUP('Calculatie sheet'!$E$2,'Objectenoverzicht aantallen'!$A:$A,'Objectenoverzicht aantallen'!G:G)*'Calculatie sheet'!$AQ85+LOOKUP('Calculatie sheet'!$E$2,'Objectenoverzicht aantallen'!$A:$A,'Objectenoverzicht aantallen'!H:H)*'Calculatie sheet'!$AQ85+LOOKUP('Calculatie sheet'!$E$2,'Objectenoverzicht aantallen'!$A:$A,'Objectenoverzicht aantallen'!I:I)*'Calculatie sheet'!$AQ85+LOOKUP('Calculatie sheet'!$E$2,'Objectenoverzicht aantallen'!$A:$A,'Objectenoverzicht aantallen'!J:J)*'Calculatie sheet'!$AQ85)/1000</f>
        <v>0</v>
      </c>
      <c r="Q4" s="571">
        <f>(LOOKUP('Calculatie sheet'!$AQ$2,'Objectenoverzicht aantallen'!$A:$A,'Objectenoverzicht aantallen'!$C:$C)*'Calculatie sheet'!$AQ85+LOOKUP('Calculatie sheet'!$E$2,'Objectenoverzicht aantallen'!$A:$A,'Objectenoverzicht aantallen'!E:E)*'Calculatie sheet'!$AQ85+LOOKUP('Calculatie sheet'!$E$2,'Objectenoverzicht aantallen'!$A:$A,'Objectenoverzicht aantallen'!F:F)*'Calculatie sheet'!$AQ85+LOOKUP('Calculatie sheet'!$E$2,'Objectenoverzicht aantallen'!$A:$A,'Objectenoverzicht aantallen'!G:G)*'Calculatie sheet'!$AQ85+LOOKUP('Calculatie sheet'!$E$2,'Objectenoverzicht aantallen'!$A:$A,'Objectenoverzicht aantallen'!H:H)*'Calculatie sheet'!$AQ85+LOOKUP('Calculatie sheet'!$E$2,'Objectenoverzicht aantallen'!$A:$A,'Objectenoverzicht aantallen'!I:I)*'Calculatie sheet'!$AQ85+LOOKUP('Calculatie sheet'!$E$2,'Objectenoverzicht aantallen'!$A:$A,'Objectenoverzicht aantallen'!J:J)*'Calculatie sheet'!$AQ85+LOOKUP('Calculatie sheet'!$E$2,'Objectenoverzicht aantallen'!$A:$A,'Objectenoverzicht aantallen'!K:K)*'Calculatie sheet'!$AQ85)/1000</f>
        <v>0</v>
      </c>
      <c r="R4" s="571">
        <f>(LOOKUP('Calculatie sheet'!$AQ$2,'Objectenoverzicht aantallen'!$A:$A,'Objectenoverzicht aantallen'!$C:$C)*'Calculatie sheet'!$AQ85+LOOKUP('Calculatie sheet'!$E$2,'Objectenoverzicht aantallen'!$A:$A,'Objectenoverzicht aantallen'!E:E)*'Calculatie sheet'!$AQ85+LOOKUP('Calculatie sheet'!$E$2,'Objectenoverzicht aantallen'!$A:$A,'Objectenoverzicht aantallen'!F:F)*'Calculatie sheet'!$AQ85+LOOKUP('Calculatie sheet'!$E$2,'Objectenoverzicht aantallen'!$A:$A,'Objectenoverzicht aantallen'!G:G)*'Calculatie sheet'!$AQ85+LOOKUP('Calculatie sheet'!$E$2,'Objectenoverzicht aantallen'!$A:$A,'Objectenoverzicht aantallen'!H:H)*'Calculatie sheet'!$AQ85+LOOKUP('Calculatie sheet'!$E$2,'Objectenoverzicht aantallen'!$A:$A,'Objectenoverzicht aantallen'!I:I)*'Calculatie sheet'!$AQ85+LOOKUP('Calculatie sheet'!$E$2,'Objectenoverzicht aantallen'!$A:$A,'Objectenoverzicht aantallen'!J:J)*'Calculatie sheet'!$AQ85+LOOKUP('Calculatie sheet'!$E$2,'Objectenoverzicht aantallen'!$A:$A,'Objectenoverzicht aantallen'!K:K)*'Calculatie sheet'!$AQ85+LOOKUP('Calculatie sheet'!$E$2,'Objectenoverzicht aantallen'!$A:$A,'Objectenoverzicht aantallen'!L:L)*'Calculatie sheet'!$AQ85)/1000</f>
        <v>0</v>
      </c>
      <c r="S4" s="571">
        <f>(LOOKUP('Calculatie sheet'!$AQ$2,'Objectenoverzicht aantallen'!$A:$A,'Objectenoverzicht aantallen'!$C:$C)*'Calculatie sheet'!$AQ85+LOOKUP('Calculatie sheet'!$E$2,'Objectenoverzicht aantallen'!$A:$A,'Objectenoverzicht aantallen'!E:E)*'Calculatie sheet'!$AQ85+LOOKUP('Calculatie sheet'!$E$2,'Objectenoverzicht aantallen'!$A:$A,'Objectenoverzicht aantallen'!F:F)*'Calculatie sheet'!$AQ85+LOOKUP('Calculatie sheet'!$E$2,'Objectenoverzicht aantallen'!$A:$A,'Objectenoverzicht aantallen'!G:G)*'Calculatie sheet'!$AQ85+LOOKUP('Calculatie sheet'!$E$2,'Objectenoverzicht aantallen'!$A:$A,'Objectenoverzicht aantallen'!H:H)*'Calculatie sheet'!$AQ85+LOOKUP('Calculatie sheet'!$E$2,'Objectenoverzicht aantallen'!$A:$A,'Objectenoverzicht aantallen'!I:I)*'Calculatie sheet'!$AQ85+LOOKUP('Calculatie sheet'!$E$2,'Objectenoverzicht aantallen'!$A:$A,'Objectenoverzicht aantallen'!J:J)*'Calculatie sheet'!$AQ85+LOOKUP('Calculatie sheet'!$E$2,'Objectenoverzicht aantallen'!$A:$A,'Objectenoverzicht aantallen'!K:K)*'Calculatie sheet'!$AQ85+LOOKUP('Calculatie sheet'!$E$2,'Objectenoverzicht aantallen'!$A:$A,'Objectenoverzicht aantallen'!L:L)*'Calculatie sheet'!$AQ85+LOOKUP('Calculatie sheet'!$E$2,'Objectenoverzicht aantallen'!$A:$A,'Objectenoverzicht aantallen'!M:M)*'Calculatie sheet'!$AQ85)/1000</f>
        <v>0</v>
      </c>
      <c r="T4" s="571">
        <f>(LOOKUP('Calculatie sheet'!$AQ$2,'Objectenoverzicht aantallen'!$A:$A,'Objectenoverzicht aantallen'!$C:$C)*'Calculatie sheet'!$AQ85+LOOKUP('Calculatie sheet'!$E$2,'Objectenoverzicht aantallen'!$A:$A,'Objectenoverzicht aantallen'!E:E)*'Calculatie sheet'!$AQ85+LOOKUP('Calculatie sheet'!$E$2,'Objectenoverzicht aantallen'!$A:$A,'Objectenoverzicht aantallen'!F:F)*'Calculatie sheet'!$AQ85+LOOKUP('Calculatie sheet'!$E$2,'Objectenoverzicht aantallen'!$A:$A,'Objectenoverzicht aantallen'!G:G)*'Calculatie sheet'!$AQ85+LOOKUP('Calculatie sheet'!$E$2,'Objectenoverzicht aantallen'!$A:$A,'Objectenoverzicht aantallen'!H:H)*'Calculatie sheet'!$AQ85+LOOKUP('Calculatie sheet'!$E$2,'Objectenoverzicht aantallen'!$A:$A,'Objectenoverzicht aantallen'!I:I)*'Calculatie sheet'!$AQ85+LOOKUP('Calculatie sheet'!$E$2,'Objectenoverzicht aantallen'!$A:$A,'Objectenoverzicht aantallen'!J:J)*'Calculatie sheet'!$AQ85+LOOKUP('Calculatie sheet'!$E$2,'Objectenoverzicht aantallen'!$A:$A,'Objectenoverzicht aantallen'!K:K)*'Calculatie sheet'!$AQ85+LOOKUP('Calculatie sheet'!$E$2,'Objectenoverzicht aantallen'!$A:$A,'Objectenoverzicht aantallen'!L:L)*'Calculatie sheet'!$AQ85+LOOKUP('Calculatie sheet'!$E$2,'Objectenoverzicht aantallen'!$A:$A,'Objectenoverzicht aantallen'!M:M)*'Calculatie sheet'!$AQ85+LOOKUP('Calculatie sheet'!$E$2,'Objectenoverzicht aantallen'!$A:$A,'Objectenoverzicht aantallen'!N:N)*'Calculatie sheet'!$AQ85)/1000</f>
        <v>0</v>
      </c>
      <c r="U4" s="571">
        <f>(LOOKUP('Calculatie sheet'!$AQ$2,'Objectenoverzicht aantallen'!$A:$A,'Objectenoverzicht aantallen'!$C:$C)*'Calculatie sheet'!$AQ85+LOOKUP('Calculatie sheet'!$E$2,'Objectenoverzicht aantallen'!$A:$A,'Objectenoverzicht aantallen'!E:E)*'Calculatie sheet'!$AQ85+LOOKUP('Calculatie sheet'!$E$2,'Objectenoverzicht aantallen'!$A:$A,'Objectenoverzicht aantallen'!F:F)*'Calculatie sheet'!$AQ85+LOOKUP('Calculatie sheet'!$E$2,'Objectenoverzicht aantallen'!$A:$A,'Objectenoverzicht aantallen'!G:G)*'Calculatie sheet'!$AQ85+LOOKUP('Calculatie sheet'!$E$2,'Objectenoverzicht aantallen'!$A:$A,'Objectenoverzicht aantallen'!H:H)*'Calculatie sheet'!$AQ85+LOOKUP('Calculatie sheet'!$E$2,'Objectenoverzicht aantallen'!$A:$A,'Objectenoverzicht aantallen'!I:I)*'Calculatie sheet'!$AQ85+LOOKUP('Calculatie sheet'!$E$2,'Objectenoverzicht aantallen'!$A:$A,'Objectenoverzicht aantallen'!J:J)*'Calculatie sheet'!$AQ85+LOOKUP('Calculatie sheet'!$E$2,'Objectenoverzicht aantallen'!$A:$A,'Objectenoverzicht aantallen'!K:K)*'Calculatie sheet'!$AQ85+LOOKUP('Calculatie sheet'!$E$2,'Objectenoverzicht aantallen'!$A:$A,'Objectenoverzicht aantallen'!L:L)*'Calculatie sheet'!$AQ85+LOOKUP('Calculatie sheet'!$E$2,'Objectenoverzicht aantallen'!$A:$A,'Objectenoverzicht aantallen'!M:M)*'Calculatie sheet'!$AQ85+LOOKUP('Calculatie sheet'!$E$2,'Objectenoverzicht aantallen'!$A:$A,'Objectenoverzicht aantallen'!N:N)*'Calculatie sheet'!$AQ85+LOOKUP('Calculatie sheet'!$E$2,'Objectenoverzicht aantallen'!$A:$A,'Objectenoverzicht aantallen'!O:O)*'Calculatie sheet'!$AQ85)/1000</f>
        <v>0</v>
      </c>
      <c r="W4" s="760" t="s">
        <v>5</v>
      </c>
      <c r="X4" s="571">
        <f>(LOOKUP('Calculatie sheet'!$AQ$2,'Objectenoverzicht aantallen'!$A:$A,'Objectenoverzicht aantallen'!Q:Q)*'Calculatie sheet'!$AQ$85)/1000</f>
        <v>0</v>
      </c>
      <c r="Y4" s="571">
        <f>(LOOKUP('Calculatie sheet'!$AQ$2,'Objectenoverzicht aantallen'!$A:$A,'Objectenoverzicht aantallen'!R:R)*'Calculatie sheet'!$AQ$85)/1000</f>
        <v>0</v>
      </c>
      <c r="Z4" s="571">
        <f>(LOOKUP('Calculatie sheet'!$AQ$2,'Objectenoverzicht aantallen'!$A:$A,'Objectenoverzicht aantallen'!S:S)*'Calculatie sheet'!$AQ$85)/1000</f>
        <v>0</v>
      </c>
      <c r="AA4" s="571">
        <f>(LOOKUP('Calculatie sheet'!$AQ$2,'Objectenoverzicht aantallen'!$A:$A,'Objectenoverzicht aantallen'!T:T)*'Calculatie sheet'!$AQ$85)/1000</f>
        <v>0</v>
      </c>
      <c r="AB4" s="571">
        <f>(LOOKUP('Calculatie sheet'!$AQ$2,'Objectenoverzicht aantallen'!$A:$A,'Objectenoverzicht aantallen'!U:U)*'Calculatie sheet'!$AQ$85)/1000</f>
        <v>0</v>
      </c>
      <c r="AC4" s="571">
        <f>(LOOKUP('Calculatie sheet'!$AQ$2,'Objectenoverzicht aantallen'!$A:$A,'Objectenoverzicht aantallen'!V:V)*'Calculatie sheet'!$AQ$85)/1000</f>
        <v>0</v>
      </c>
      <c r="AD4" s="571">
        <f>(LOOKUP('Calculatie sheet'!$AQ$2,'Objectenoverzicht aantallen'!$A:$A,'Objectenoverzicht aantallen'!W:W)*'Calculatie sheet'!$AQ$85)/1000</f>
        <v>0</v>
      </c>
      <c r="AE4" s="571">
        <f>(LOOKUP('Calculatie sheet'!$AQ$2,'Objectenoverzicht aantallen'!$A:$A,'Objectenoverzicht aantallen'!X:X)*'Calculatie sheet'!$AQ$85)/1000</f>
        <v>0</v>
      </c>
      <c r="AF4" s="571">
        <f>(LOOKUP('Calculatie sheet'!$AQ$2,'Objectenoverzicht aantallen'!$A:$A,'Objectenoverzicht aantallen'!AA:AA)*'Calculatie sheet'!$AQ$85)/1000</f>
        <v>0</v>
      </c>
      <c r="AG4" s="571">
        <f>(LOOKUP('Calculatie sheet'!$AQ$2,'Objectenoverzicht aantallen'!$A:$A,'Objectenoverzicht aantallen'!Z:Z)*'Calculatie sheet'!$AQ$85)/1000</f>
        <v>0</v>
      </c>
      <c r="AH4" s="571">
        <f>(LOOKUP('Calculatie sheet'!$AQ$2,'Objectenoverzicht aantallen'!$A:$A,'Objectenoverzicht aantallen'!AA:AA)*'Calculatie sheet'!$AQ$85)/1000</f>
        <v>0</v>
      </c>
    </row>
    <row r="5" spans="1:34" x14ac:dyDescent="0.2">
      <c r="B5" s="577" t="s">
        <v>673</v>
      </c>
      <c r="C5" s="45">
        <f>'Calculatie sheet'!AQ86</f>
        <v>-393.02476800000005</v>
      </c>
      <c r="E5" s="577" t="s">
        <v>673</v>
      </c>
      <c r="H5" s="572">
        <f>C5*'Calculatie sheet'!$AQ$7</f>
        <v>0</v>
      </c>
      <c r="J5" s="577" t="s">
        <v>673</v>
      </c>
      <c r="K5" s="571">
        <f>(LOOKUP('Calculatie sheet'!$AQ$2,'Objectenoverzicht aantallen'!$A:$A,'Objectenoverzicht aantallen'!$C:$C)*'Calculatie sheet'!$AQ86+LOOKUP('Calculatie sheet'!$AQ$2,'Objectenoverzicht aantallen'!$A:$A,'Objectenoverzicht aantallen'!E:E)*'Calculatie sheet'!$AQ86)/1000</f>
        <v>0</v>
      </c>
      <c r="L5" s="571">
        <f>(LOOKUP('Calculatie sheet'!$AQ$2,'Objectenoverzicht aantallen'!$A:$A,'Objectenoverzicht aantallen'!$C:$C)*'Calculatie sheet'!$AQ86+LOOKUP('Calculatie sheet'!$E$2,'Objectenoverzicht aantallen'!$A:$A,'Objectenoverzicht aantallen'!E:E)*'Calculatie sheet'!$AQ86+LOOKUP('Calculatie sheet'!$E$2,'Objectenoverzicht aantallen'!$A:$A,'Objectenoverzicht aantallen'!F:F)*'Calculatie sheet'!$AQ86)/1000</f>
        <v>0</v>
      </c>
      <c r="M5" s="571">
        <f>(LOOKUP('Calculatie sheet'!$AQ$2,'Objectenoverzicht aantallen'!$A:$A,'Objectenoverzicht aantallen'!$C:$C)*'Calculatie sheet'!$AQ86+LOOKUP('Calculatie sheet'!$E$2,'Objectenoverzicht aantallen'!$A:$A,'Objectenoverzicht aantallen'!E:E)*'Calculatie sheet'!$AQ86+LOOKUP('Calculatie sheet'!$E$2,'Objectenoverzicht aantallen'!$A:$A,'Objectenoverzicht aantallen'!F:F)*'Calculatie sheet'!$AQ86+LOOKUP('Calculatie sheet'!$E$2,'Objectenoverzicht aantallen'!$A:$A,'Objectenoverzicht aantallen'!G:G)*'Calculatie sheet'!$AQ86)/1000</f>
        <v>0</v>
      </c>
      <c r="N5" s="571">
        <f>(LOOKUP('Calculatie sheet'!$AQ$2,'Objectenoverzicht aantallen'!$A:$A,'Objectenoverzicht aantallen'!$C:$C)*'Calculatie sheet'!$AQ86+LOOKUP('Calculatie sheet'!$E$2,'Objectenoverzicht aantallen'!$A:$A,'Objectenoverzicht aantallen'!E:E)*'Calculatie sheet'!$AQ86+LOOKUP('Calculatie sheet'!$E$2,'Objectenoverzicht aantallen'!$A:$A,'Objectenoverzicht aantallen'!F:F)*'Calculatie sheet'!$AQ86+LOOKUP('Calculatie sheet'!$E$2,'Objectenoverzicht aantallen'!$A:$A,'Objectenoverzicht aantallen'!G:G)*'Calculatie sheet'!$AQ86+LOOKUP('Calculatie sheet'!$E$2,'Objectenoverzicht aantallen'!$A:$A,'Objectenoverzicht aantallen'!H:H)*'Calculatie sheet'!$AQ86)/1000</f>
        <v>0</v>
      </c>
      <c r="O5" s="571">
        <f>(LOOKUP('Calculatie sheet'!$AQ$2,'Objectenoverzicht aantallen'!$A:$A,'Objectenoverzicht aantallen'!$C:$C)*'Calculatie sheet'!$AQ86+LOOKUP('Calculatie sheet'!$E$2,'Objectenoverzicht aantallen'!$A:$A,'Objectenoverzicht aantallen'!E:E)*'Calculatie sheet'!$AQ86+LOOKUP('Calculatie sheet'!$E$2,'Objectenoverzicht aantallen'!$A:$A,'Objectenoverzicht aantallen'!F:F)*'Calculatie sheet'!$AQ86+LOOKUP('Calculatie sheet'!$E$2,'Objectenoverzicht aantallen'!$A:$A,'Objectenoverzicht aantallen'!G:G)*'Calculatie sheet'!$AQ86+LOOKUP('Calculatie sheet'!$E$2,'Objectenoverzicht aantallen'!$A:$A,'Objectenoverzicht aantallen'!H:H)*'Calculatie sheet'!$AQ86+LOOKUP('Calculatie sheet'!$E$2,'Objectenoverzicht aantallen'!$A:$A,'Objectenoverzicht aantallen'!I:I)*'Calculatie sheet'!$AQ86)/1000</f>
        <v>0</v>
      </c>
      <c r="P5" s="571">
        <f>(LOOKUP('Calculatie sheet'!$AQ$2,'Objectenoverzicht aantallen'!$A:$A,'Objectenoverzicht aantallen'!$C:$C)*'Calculatie sheet'!$AQ86+LOOKUP('Calculatie sheet'!$E$2,'Objectenoverzicht aantallen'!$A:$A,'Objectenoverzicht aantallen'!E:E)*'Calculatie sheet'!$AQ86+LOOKUP('Calculatie sheet'!$E$2,'Objectenoverzicht aantallen'!$A:$A,'Objectenoverzicht aantallen'!F:F)*'Calculatie sheet'!$AQ86+LOOKUP('Calculatie sheet'!$E$2,'Objectenoverzicht aantallen'!$A:$A,'Objectenoverzicht aantallen'!G:G)*'Calculatie sheet'!$AQ86+LOOKUP('Calculatie sheet'!$E$2,'Objectenoverzicht aantallen'!$A:$A,'Objectenoverzicht aantallen'!H:H)*'Calculatie sheet'!$AQ86+LOOKUP('Calculatie sheet'!$E$2,'Objectenoverzicht aantallen'!$A:$A,'Objectenoverzicht aantallen'!I:I)*'Calculatie sheet'!$AQ86+LOOKUP('Calculatie sheet'!$E$2,'Objectenoverzicht aantallen'!$A:$A,'Objectenoverzicht aantallen'!J:J)*'Calculatie sheet'!$AQ86)/1000</f>
        <v>0</v>
      </c>
      <c r="Q5" s="571">
        <f>(LOOKUP('Calculatie sheet'!$AQ$2,'Objectenoverzicht aantallen'!$A:$A,'Objectenoverzicht aantallen'!$C:$C)*'Calculatie sheet'!$AQ86+LOOKUP('Calculatie sheet'!$E$2,'Objectenoverzicht aantallen'!$A:$A,'Objectenoverzicht aantallen'!E:E)*'Calculatie sheet'!$AQ86+LOOKUP('Calculatie sheet'!$E$2,'Objectenoverzicht aantallen'!$A:$A,'Objectenoverzicht aantallen'!F:F)*'Calculatie sheet'!$AQ86+LOOKUP('Calculatie sheet'!$E$2,'Objectenoverzicht aantallen'!$A:$A,'Objectenoverzicht aantallen'!G:G)*'Calculatie sheet'!$AQ86+LOOKUP('Calculatie sheet'!$E$2,'Objectenoverzicht aantallen'!$A:$A,'Objectenoverzicht aantallen'!H:H)*'Calculatie sheet'!$AQ86+LOOKUP('Calculatie sheet'!$E$2,'Objectenoverzicht aantallen'!$A:$A,'Objectenoverzicht aantallen'!I:I)*'Calculatie sheet'!$AQ86+LOOKUP('Calculatie sheet'!$E$2,'Objectenoverzicht aantallen'!$A:$A,'Objectenoverzicht aantallen'!J:J)*'Calculatie sheet'!$AQ86+LOOKUP('Calculatie sheet'!$E$2,'Objectenoverzicht aantallen'!$A:$A,'Objectenoverzicht aantallen'!K:K)*'Calculatie sheet'!$AQ86)/1000</f>
        <v>0</v>
      </c>
      <c r="R5" s="571">
        <f>(LOOKUP('Calculatie sheet'!$AQ$2,'Objectenoverzicht aantallen'!$A:$A,'Objectenoverzicht aantallen'!$C:$C)*'Calculatie sheet'!$AQ86+LOOKUP('Calculatie sheet'!$E$2,'Objectenoverzicht aantallen'!$A:$A,'Objectenoverzicht aantallen'!E:E)*'Calculatie sheet'!$AQ86+LOOKUP('Calculatie sheet'!$E$2,'Objectenoverzicht aantallen'!$A:$A,'Objectenoverzicht aantallen'!F:F)*'Calculatie sheet'!$AQ86+LOOKUP('Calculatie sheet'!$E$2,'Objectenoverzicht aantallen'!$A:$A,'Objectenoverzicht aantallen'!G:G)*'Calculatie sheet'!$AQ86+LOOKUP('Calculatie sheet'!$E$2,'Objectenoverzicht aantallen'!$A:$A,'Objectenoverzicht aantallen'!H:H)*'Calculatie sheet'!$AQ86+LOOKUP('Calculatie sheet'!$E$2,'Objectenoverzicht aantallen'!$A:$A,'Objectenoverzicht aantallen'!I:I)*'Calculatie sheet'!$AQ86+LOOKUP('Calculatie sheet'!$E$2,'Objectenoverzicht aantallen'!$A:$A,'Objectenoverzicht aantallen'!J:J)*'Calculatie sheet'!$AQ86+LOOKUP('Calculatie sheet'!$E$2,'Objectenoverzicht aantallen'!$A:$A,'Objectenoverzicht aantallen'!K:K)*'Calculatie sheet'!$AQ86+LOOKUP('Calculatie sheet'!$E$2,'Objectenoverzicht aantallen'!$A:$A,'Objectenoverzicht aantallen'!L:L)*'Calculatie sheet'!$AQ86)/1000</f>
        <v>0</v>
      </c>
      <c r="S5" s="571">
        <f>(LOOKUP('Calculatie sheet'!$AQ$2,'Objectenoverzicht aantallen'!$A:$A,'Objectenoverzicht aantallen'!$C:$C)*'Calculatie sheet'!$AQ86+LOOKUP('Calculatie sheet'!$E$2,'Objectenoverzicht aantallen'!$A:$A,'Objectenoverzicht aantallen'!E:E)*'Calculatie sheet'!$AQ86+LOOKUP('Calculatie sheet'!$E$2,'Objectenoverzicht aantallen'!$A:$A,'Objectenoverzicht aantallen'!F:F)*'Calculatie sheet'!$AQ86+LOOKUP('Calculatie sheet'!$E$2,'Objectenoverzicht aantallen'!$A:$A,'Objectenoverzicht aantallen'!G:G)*'Calculatie sheet'!$AQ86+LOOKUP('Calculatie sheet'!$E$2,'Objectenoverzicht aantallen'!$A:$A,'Objectenoverzicht aantallen'!H:H)*'Calculatie sheet'!$AQ86+LOOKUP('Calculatie sheet'!$E$2,'Objectenoverzicht aantallen'!$A:$A,'Objectenoverzicht aantallen'!I:I)*'Calculatie sheet'!$AQ86+LOOKUP('Calculatie sheet'!$E$2,'Objectenoverzicht aantallen'!$A:$A,'Objectenoverzicht aantallen'!J:J)*'Calculatie sheet'!$AQ86+LOOKUP('Calculatie sheet'!$E$2,'Objectenoverzicht aantallen'!$A:$A,'Objectenoverzicht aantallen'!K:K)*'Calculatie sheet'!$AQ86+LOOKUP('Calculatie sheet'!$E$2,'Objectenoverzicht aantallen'!$A:$A,'Objectenoverzicht aantallen'!L:L)*'Calculatie sheet'!$AQ86+LOOKUP('Calculatie sheet'!$E$2,'Objectenoverzicht aantallen'!$A:$A,'Objectenoverzicht aantallen'!M:M)*'Calculatie sheet'!$AQ86)/1000</f>
        <v>0</v>
      </c>
      <c r="T5" s="571">
        <f>(LOOKUP('Calculatie sheet'!$AQ$2,'Objectenoverzicht aantallen'!$A:$A,'Objectenoverzicht aantallen'!$C:$C)*'Calculatie sheet'!$AQ86+LOOKUP('Calculatie sheet'!$E$2,'Objectenoverzicht aantallen'!$A:$A,'Objectenoverzicht aantallen'!E:E)*'Calculatie sheet'!$AQ86+LOOKUP('Calculatie sheet'!$E$2,'Objectenoverzicht aantallen'!$A:$A,'Objectenoverzicht aantallen'!F:F)*'Calculatie sheet'!$AQ86+LOOKUP('Calculatie sheet'!$E$2,'Objectenoverzicht aantallen'!$A:$A,'Objectenoverzicht aantallen'!G:G)*'Calculatie sheet'!$AQ86+LOOKUP('Calculatie sheet'!$E$2,'Objectenoverzicht aantallen'!$A:$A,'Objectenoverzicht aantallen'!H:H)*'Calculatie sheet'!$AQ86+LOOKUP('Calculatie sheet'!$E$2,'Objectenoverzicht aantallen'!$A:$A,'Objectenoverzicht aantallen'!I:I)*'Calculatie sheet'!$AQ86+LOOKUP('Calculatie sheet'!$E$2,'Objectenoverzicht aantallen'!$A:$A,'Objectenoverzicht aantallen'!J:J)*'Calculatie sheet'!$AQ86+LOOKUP('Calculatie sheet'!$E$2,'Objectenoverzicht aantallen'!$A:$A,'Objectenoverzicht aantallen'!K:K)*'Calculatie sheet'!$AQ86+LOOKUP('Calculatie sheet'!$E$2,'Objectenoverzicht aantallen'!$A:$A,'Objectenoverzicht aantallen'!L:L)*'Calculatie sheet'!$AQ86+LOOKUP('Calculatie sheet'!$E$2,'Objectenoverzicht aantallen'!$A:$A,'Objectenoverzicht aantallen'!M:M)*'Calculatie sheet'!$AQ86+LOOKUP('Calculatie sheet'!$E$2,'Objectenoverzicht aantallen'!$A:$A,'Objectenoverzicht aantallen'!N:N)*'Calculatie sheet'!$AQ86)/1000</f>
        <v>0</v>
      </c>
      <c r="U5" s="571">
        <f>(LOOKUP('Calculatie sheet'!$AQ$2,'Objectenoverzicht aantallen'!$A:$A,'Objectenoverzicht aantallen'!$C:$C)*'Calculatie sheet'!$AQ86+LOOKUP('Calculatie sheet'!$E$2,'Objectenoverzicht aantallen'!$A:$A,'Objectenoverzicht aantallen'!E:E)*'Calculatie sheet'!$AQ86+LOOKUP('Calculatie sheet'!$E$2,'Objectenoverzicht aantallen'!$A:$A,'Objectenoverzicht aantallen'!F:F)*'Calculatie sheet'!$AQ86+LOOKUP('Calculatie sheet'!$E$2,'Objectenoverzicht aantallen'!$A:$A,'Objectenoverzicht aantallen'!G:G)*'Calculatie sheet'!$AQ86+LOOKUP('Calculatie sheet'!$E$2,'Objectenoverzicht aantallen'!$A:$A,'Objectenoverzicht aantallen'!H:H)*'Calculatie sheet'!$AQ86+LOOKUP('Calculatie sheet'!$E$2,'Objectenoverzicht aantallen'!$A:$A,'Objectenoverzicht aantallen'!I:I)*'Calculatie sheet'!$AQ86+LOOKUP('Calculatie sheet'!$E$2,'Objectenoverzicht aantallen'!$A:$A,'Objectenoverzicht aantallen'!J:J)*'Calculatie sheet'!$AQ86+LOOKUP('Calculatie sheet'!$E$2,'Objectenoverzicht aantallen'!$A:$A,'Objectenoverzicht aantallen'!K:K)*'Calculatie sheet'!$AQ86+LOOKUP('Calculatie sheet'!$E$2,'Objectenoverzicht aantallen'!$A:$A,'Objectenoverzicht aantallen'!L:L)*'Calculatie sheet'!$AQ86+LOOKUP('Calculatie sheet'!$E$2,'Objectenoverzicht aantallen'!$A:$A,'Objectenoverzicht aantallen'!M:M)*'Calculatie sheet'!$AQ86+LOOKUP('Calculatie sheet'!$E$2,'Objectenoverzicht aantallen'!$A:$A,'Objectenoverzicht aantallen'!N:N)*'Calculatie sheet'!$AQ86+LOOKUP('Calculatie sheet'!$E$2,'Objectenoverzicht aantallen'!$A:$A,'Objectenoverzicht aantallen'!O:O)*'Calculatie sheet'!$AQ86)/1000</f>
        <v>0</v>
      </c>
      <c r="W5" s="577" t="s">
        <v>673</v>
      </c>
      <c r="X5" s="571">
        <f>(LOOKUP('Calculatie sheet'!$AQ$2,'Objectenoverzicht aantallen'!$A:$A,'Objectenoverzicht aantallen'!Q:Q)*'Calculatie sheet'!$AQ$86)/1000</f>
        <v>0</v>
      </c>
      <c r="Y5" s="571">
        <f>(LOOKUP('Calculatie sheet'!$AQ$2,'Objectenoverzicht aantallen'!$A:$A,'Objectenoverzicht aantallen'!R:R)*'Calculatie sheet'!$AQ$86)/1000</f>
        <v>0</v>
      </c>
      <c r="Z5" s="571">
        <f>(LOOKUP('Calculatie sheet'!$AQ$2,'Objectenoverzicht aantallen'!$A:$A,'Objectenoverzicht aantallen'!S:S)*'Calculatie sheet'!$AQ$86)/1000</f>
        <v>0</v>
      </c>
      <c r="AA5" s="571">
        <f>(LOOKUP('Calculatie sheet'!$AQ$2,'Objectenoverzicht aantallen'!$A:$A,'Objectenoverzicht aantallen'!T:T)*'Calculatie sheet'!$AQ$86)/1000</f>
        <v>0</v>
      </c>
      <c r="AB5" s="571">
        <f>(LOOKUP('Calculatie sheet'!$AQ$2,'Objectenoverzicht aantallen'!$A:$A,'Objectenoverzicht aantallen'!U:U)*'Calculatie sheet'!$AQ$86)/1000</f>
        <v>0</v>
      </c>
      <c r="AC5" s="571">
        <f>(LOOKUP('Calculatie sheet'!$AQ$2,'Objectenoverzicht aantallen'!$A:$A,'Objectenoverzicht aantallen'!V:V)*'Calculatie sheet'!$AQ$86)/1000</f>
        <v>0</v>
      </c>
      <c r="AD5" s="571">
        <f>(LOOKUP('Calculatie sheet'!$AQ$2,'Objectenoverzicht aantallen'!$A:$A,'Objectenoverzicht aantallen'!W:W)*'Calculatie sheet'!$AQ$86)/1000</f>
        <v>0</v>
      </c>
      <c r="AE5" s="571">
        <f>(LOOKUP('Calculatie sheet'!$AQ$2,'Objectenoverzicht aantallen'!$A:$A,'Objectenoverzicht aantallen'!X:X)*'Calculatie sheet'!$AQ$86)/1000</f>
        <v>0</v>
      </c>
      <c r="AF5" s="571">
        <f>(LOOKUP('Calculatie sheet'!$AQ$2,'Objectenoverzicht aantallen'!$A:$A,'Objectenoverzicht aantallen'!AA:AA)*'Calculatie sheet'!$AQ$86)/1000</f>
        <v>0</v>
      </c>
      <c r="AG5" s="571">
        <f>(LOOKUP('Calculatie sheet'!$AQ$2,'Objectenoverzicht aantallen'!$A:$A,'Objectenoverzicht aantallen'!Z:Z)*'Calculatie sheet'!$AQ$86)/1000</f>
        <v>0</v>
      </c>
      <c r="AH5" s="571">
        <f>(LOOKUP('Calculatie sheet'!$AQ$2,'Objectenoverzicht aantallen'!$A:$A,'Objectenoverzicht aantallen'!AA:AA)*'Calculatie sheet'!$AQ$86)/1000</f>
        <v>0</v>
      </c>
    </row>
  </sheetData>
  <pageMargins left="0.7" right="0.7" top="0.75" bottom="0.75" header="0.3" footer="0.3"/>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8355-AFCA-9143-8527-E0D8142B4007}">
  <dimension ref="A1:AH5"/>
  <sheetViews>
    <sheetView topLeftCell="E1" workbookViewId="0">
      <selection activeCell="W2" sqref="W2:W5"/>
    </sheetView>
  </sheetViews>
  <sheetFormatPr baseColWidth="10" defaultRowHeight="16" x14ac:dyDescent="0.2"/>
  <cols>
    <col min="1" max="1" width="14.6640625" bestFit="1" customWidth="1"/>
  </cols>
  <sheetData>
    <row r="1" spans="1:34" x14ac:dyDescent="0.2">
      <c r="A1" s="149" t="str">
        <f>'Calculatie sheet'!AR3</f>
        <v>Schut-/keersluis groot (hout)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sheet'!AR83</f>
        <v>419410.18</v>
      </c>
      <c r="E2" s="758" t="s">
        <v>965</v>
      </c>
      <c r="H2" s="572">
        <f>C2*'Calculatie sheet'!$AR$7</f>
        <v>0</v>
      </c>
      <c r="J2" s="758" t="s">
        <v>965</v>
      </c>
      <c r="K2" s="571">
        <f>(LOOKUP('Calculatie sheet'!$AR$2,'Objectenoverzicht aantallen'!$A:$A,'Objectenoverzicht aantallen'!$C:$C)*'Calculatie sheet'!$AR83+LOOKUP('Calculatie sheet'!$E$2,'Objectenoverzicht aantallen'!$A:$A,'Objectenoverzicht aantallen'!E:E)*'Calculatie sheet'!$AR83)/1000</f>
        <v>0</v>
      </c>
      <c r="L2" s="571">
        <f>(LOOKUP('Calculatie sheet'!$AR$2,'Objectenoverzicht aantallen'!$A:$A,'Objectenoverzicht aantallen'!$C:$C)*'Calculatie sheet'!$AR83+LOOKUP('Calculatie sheet'!$E$2,'Objectenoverzicht aantallen'!$A:$A,'Objectenoverzicht aantallen'!E:E)*'Calculatie sheet'!$AR83+LOOKUP('Calculatie sheet'!$E$2,'Objectenoverzicht aantallen'!$A:$A,'Objectenoverzicht aantallen'!F:F)*'Calculatie sheet'!$AR83)/1000</f>
        <v>0</v>
      </c>
      <c r="M2" s="571">
        <f>(LOOKUP('Calculatie sheet'!$AR$2,'Objectenoverzicht aantallen'!$A:$A,'Objectenoverzicht aantallen'!$C:$C)*'Calculatie sheet'!$AR83+LOOKUP('Calculatie sheet'!$E$2,'Objectenoverzicht aantallen'!$A:$A,'Objectenoverzicht aantallen'!E:E)*'Calculatie sheet'!$AR83+LOOKUP('Calculatie sheet'!$E$2,'Objectenoverzicht aantallen'!$A:$A,'Objectenoverzicht aantallen'!F:F)*'Calculatie sheet'!$AR83+LOOKUP('Calculatie sheet'!$E$2,'Objectenoverzicht aantallen'!$A:$A,'Objectenoverzicht aantallen'!G:G)*'Calculatie sheet'!$AR83)/1000</f>
        <v>0</v>
      </c>
      <c r="N2" s="571">
        <f>(LOOKUP('Calculatie sheet'!$AR$2,'Objectenoverzicht aantallen'!$A:$A,'Objectenoverzicht aantallen'!$C:$C)*'Calculatie sheet'!$AR83+LOOKUP('Calculatie sheet'!$E$2,'Objectenoverzicht aantallen'!$A:$A,'Objectenoverzicht aantallen'!E:E)*'Calculatie sheet'!$AR83+LOOKUP('Calculatie sheet'!$E$2,'Objectenoverzicht aantallen'!$A:$A,'Objectenoverzicht aantallen'!F:F)*'Calculatie sheet'!$AR83+LOOKUP('Calculatie sheet'!$E$2,'Objectenoverzicht aantallen'!$A:$A,'Objectenoverzicht aantallen'!G:G)*'Calculatie sheet'!$AR83+LOOKUP('Calculatie sheet'!$E$2,'Objectenoverzicht aantallen'!$A:$A,'Objectenoverzicht aantallen'!H:H)*'Calculatie sheet'!$AR83)/1000</f>
        <v>0</v>
      </c>
      <c r="O2" s="571">
        <f>(LOOKUP('Calculatie sheet'!$AR$2,'Objectenoverzicht aantallen'!$A:$A,'Objectenoverzicht aantallen'!$C:$C)*'Calculatie sheet'!$AR83+LOOKUP('Calculatie sheet'!$E$2,'Objectenoverzicht aantallen'!$A:$A,'Objectenoverzicht aantallen'!E:E)*'Calculatie sheet'!$AR83+LOOKUP('Calculatie sheet'!$E$2,'Objectenoverzicht aantallen'!$A:$A,'Objectenoverzicht aantallen'!F:F)*'Calculatie sheet'!$AR83+LOOKUP('Calculatie sheet'!$E$2,'Objectenoverzicht aantallen'!$A:$A,'Objectenoverzicht aantallen'!G:G)*'Calculatie sheet'!$AR83+LOOKUP('Calculatie sheet'!$E$2,'Objectenoverzicht aantallen'!$A:$A,'Objectenoverzicht aantallen'!H:H)*'Calculatie sheet'!$AR83+LOOKUP('Calculatie sheet'!$E$2,'Objectenoverzicht aantallen'!$A:$A,'Objectenoverzicht aantallen'!I:I)*'Calculatie sheet'!$AR83)/1000</f>
        <v>0</v>
      </c>
      <c r="P2" s="571">
        <f>(LOOKUP('Calculatie sheet'!$AR$2,'Objectenoverzicht aantallen'!$A:$A,'Objectenoverzicht aantallen'!$C:$C)*'Calculatie sheet'!$AR83+LOOKUP('Calculatie sheet'!$E$2,'Objectenoverzicht aantallen'!$A:$A,'Objectenoverzicht aantallen'!E:E)*'Calculatie sheet'!$AR83+LOOKUP('Calculatie sheet'!$E$2,'Objectenoverzicht aantallen'!$A:$A,'Objectenoverzicht aantallen'!F:F)*'Calculatie sheet'!$AR83+LOOKUP('Calculatie sheet'!$E$2,'Objectenoverzicht aantallen'!$A:$A,'Objectenoverzicht aantallen'!G:G)*'Calculatie sheet'!$AR83+LOOKUP('Calculatie sheet'!$E$2,'Objectenoverzicht aantallen'!$A:$A,'Objectenoverzicht aantallen'!H:H)*'Calculatie sheet'!$AR83+LOOKUP('Calculatie sheet'!$E$2,'Objectenoverzicht aantallen'!$A:$A,'Objectenoverzicht aantallen'!I:I)*'Calculatie sheet'!$AR83+LOOKUP('Calculatie sheet'!$E$2,'Objectenoverzicht aantallen'!$A:$A,'Objectenoverzicht aantallen'!J:J)*'Calculatie sheet'!$AR83)/1000</f>
        <v>0</v>
      </c>
      <c r="Q2" s="571">
        <f>(LOOKUP('Calculatie sheet'!$AR$2,'Objectenoverzicht aantallen'!$A:$A,'Objectenoverzicht aantallen'!$C:$C)*'Calculatie sheet'!$AR83+LOOKUP('Calculatie sheet'!$E$2,'Objectenoverzicht aantallen'!$A:$A,'Objectenoverzicht aantallen'!E:E)*'Calculatie sheet'!$AR83+LOOKUP('Calculatie sheet'!$E$2,'Objectenoverzicht aantallen'!$A:$A,'Objectenoverzicht aantallen'!F:F)*'Calculatie sheet'!$AR83+LOOKUP('Calculatie sheet'!$E$2,'Objectenoverzicht aantallen'!$A:$A,'Objectenoverzicht aantallen'!G:G)*'Calculatie sheet'!$AR83+LOOKUP('Calculatie sheet'!$E$2,'Objectenoverzicht aantallen'!$A:$A,'Objectenoverzicht aantallen'!H:H)*'Calculatie sheet'!$AR83+LOOKUP('Calculatie sheet'!$E$2,'Objectenoverzicht aantallen'!$A:$A,'Objectenoverzicht aantallen'!I:I)*'Calculatie sheet'!$AR83+LOOKUP('Calculatie sheet'!$E$2,'Objectenoverzicht aantallen'!$A:$A,'Objectenoverzicht aantallen'!J:J)*'Calculatie sheet'!$AR83+LOOKUP('Calculatie sheet'!$E$2,'Objectenoverzicht aantallen'!$A:$A,'Objectenoverzicht aantallen'!K:K)*'Calculatie sheet'!$AR83)/1000</f>
        <v>0</v>
      </c>
      <c r="R2" s="571">
        <f>(LOOKUP('Calculatie sheet'!$AR$2,'Objectenoverzicht aantallen'!$A:$A,'Objectenoverzicht aantallen'!$C:$C)*'Calculatie sheet'!$AR83+LOOKUP('Calculatie sheet'!$E$2,'Objectenoverzicht aantallen'!$A:$A,'Objectenoverzicht aantallen'!E:E)*'Calculatie sheet'!$AR83+LOOKUP('Calculatie sheet'!$E$2,'Objectenoverzicht aantallen'!$A:$A,'Objectenoverzicht aantallen'!F:F)*'Calculatie sheet'!$AR83+LOOKUP('Calculatie sheet'!$E$2,'Objectenoverzicht aantallen'!$A:$A,'Objectenoverzicht aantallen'!G:G)*'Calculatie sheet'!$AR83+LOOKUP('Calculatie sheet'!$E$2,'Objectenoverzicht aantallen'!$A:$A,'Objectenoverzicht aantallen'!H:H)*'Calculatie sheet'!$AR83+LOOKUP('Calculatie sheet'!$E$2,'Objectenoverzicht aantallen'!$A:$A,'Objectenoverzicht aantallen'!I:I)*'Calculatie sheet'!$AR83+LOOKUP('Calculatie sheet'!$E$2,'Objectenoverzicht aantallen'!$A:$A,'Objectenoverzicht aantallen'!J:J)*'Calculatie sheet'!$AR83+LOOKUP('Calculatie sheet'!$E$2,'Objectenoverzicht aantallen'!$A:$A,'Objectenoverzicht aantallen'!K:K)*'Calculatie sheet'!$AR83+LOOKUP('Calculatie sheet'!$E$2,'Objectenoverzicht aantallen'!$A:$A,'Objectenoverzicht aantallen'!L:L)*'Calculatie sheet'!$AR83)/1000</f>
        <v>0</v>
      </c>
      <c r="S2" s="571">
        <f>(LOOKUP('Calculatie sheet'!$AR$2,'Objectenoverzicht aantallen'!$A:$A,'Objectenoverzicht aantallen'!$C:$C)*'Calculatie sheet'!$AR83+LOOKUP('Calculatie sheet'!$E$2,'Objectenoverzicht aantallen'!$A:$A,'Objectenoverzicht aantallen'!E:E)*'Calculatie sheet'!$AR83+LOOKUP('Calculatie sheet'!$E$2,'Objectenoverzicht aantallen'!$A:$A,'Objectenoverzicht aantallen'!F:F)*'Calculatie sheet'!$AR83+LOOKUP('Calculatie sheet'!$E$2,'Objectenoverzicht aantallen'!$A:$A,'Objectenoverzicht aantallen'!G:G)*'Calculatie sheet'!$AR83+LOOKUP('Calculatie sheet'!$E$2,'Objectenoverzicht aantallen'!$A:$A,'Objectenoverzicht aantallen'!H:H)*'Calculatie sheet'!$AR83+LOOKUP('Calculatie sheet'!$E$2,'Objectenoverzicht aantallen'!$A:$A,'Objectenoverzicht aantallen'!I:I)*'Calculatie sheet'!$AR83+LOOKUP('Calculatie sheet'!$E$2,'Objectenoverzicht aantallen'!$A:$A,'Objectenoverzicht aantallen'!J:J)*'Calculatie sheet'!$AR83+LOOKUP('Calculatie sheet'!$E$2,'Objectenoverzicht aantallen'!$A:$A,'Objectenoverzicht aantallen'!K:K)*'Calculatie sheet'!$AR83+LOOKUP('Calculatie sheet'!$E$2,'Objectenoverzicht aantallen'!$A:$A,'Objectenoverzicht aantallen'!L:L)*'Calculatie sheet'!$AR83+LOOKUP('Calculatie sheet'!$E$2,'Objectenoverzicht aantallen'!$A:$A,'Objectenoverzicht aantallen'!M:M)*'Calculatie sheet'!$AR83)/1000</f>
        <v>0</v>
      </c>
      <c r="T2" s="571">
        <f>(LOOKUP('Calculatie sheet'!$AR$2,'Objectenoverzicht aantallen'!$A:$A,'Objectenoverzicht aantallen'!$C:$C)*'Calculatie sheet'!$AR83+LOOKUP('Calculatie sheet'!$E$2,'Objectenoverzicht aantallen'!$A:$A,'Objectenoverzicht aantallen'!E:E)*'Calculatie sheet'!$AR83+LOOKUP('Calculatie sheet'!$E$2,'Objectenoverzicht aantallen'!$A:$A,'Objectenoverzicht aantallen'!F:F)*'Calculatie sheet'!$AR83+LOOKUP('Calculatie sheet'!$E$2,'Objectenoverzicht aantallen'!$A:$A,'Objectenoverzicht aantallen'!G:G)*'Calculatie sheet'!$AR83+LOOKUP('Calculatie sheet'!$E$2,'Objectenoverzicht aantallen'!$A:$A,'Objectenoverzicht aantallen'!H:H)*'Calculatie sheet'!$AR83+LOOKUP('Calculatie sheet'!$E$2,'Objectenoverzicht aantallen'!$A:$A,'Objectenoverzicht aantallen'!I:I)*'Calculatie sheet'!$AR83+LOOKUP('Calculatie sheet'!$E$2,'Objectenoverzicht aantallen'!$A:$A,'Objectenoverzicht aantallen'!J:J)*'Calculatie sheet'!$AR83+LOOKUP('Calculatie sheet'!$E$2,'Objectenoverzicht aantallen'!$A:$A,'Objectenoverzicht aantallen'!K:K)*'Calculatie sheet'!$AR83+LOOKUP('Calculatie sheet'!$E$2,'Objectenoverzicht aantallen'!$A:$A,'Objectenoverzicht aantallen'!L:L)*'Calculatie sheet'!$AR83+LOOKUP('Calculatie sheet'!$E$2,'Objectenoverzicht aantallen'!$A:$A,'Objectenoverzicht aantallen'!M:M)*'Calculatie sheet'!$AR83+LOOKUP('Calculatie sheet'!$E$2,'Objectenoverzicht aantallen'!$A:$A,'Objectenoverzicht aantallen'!N:N)*'Calculatie sheet'!$AR83)/1000</f>
        <v>0</v>
      </c>
      <c r="U2" s="571">
        <f>(LOOKUP('Calculatie sheet'!$AR$2,'Objectenoverzicht aantallen'!$A:$A,'Objectenoverzicht aantallen'!$C:$C)*'Calculatie sheet'!$AR83+LOOKUP('Calculatie sheet'!$E$2,'Objectenoverzicht aantallen'!$A:$A,'Objectenoverzicht aantallen'!E:E)*'Calculatie sheet'!$AR83+LOOKUP('Calculatie sheet'!$E$2,'Objectenoverzicht aantallen'!$A:$A,'Objectenoverzicht aantallen'!F:F)*'Calculatie sheet'!$AR83+LOOKUP('Calculatie sheet'!$E$2,'Objectenoverzicht aantallen'!$A:$A,'Objectenoverzicht aantallen'!G:G)*'Calculatie sheet'!$AR83+LOOKUP('Calculatie sheet'!$E$2,'Objectenoverzicht aantallen'!$A:$A,'Objectenoverzicht aantallen'!H:H)*'Calculatie sheet'!$AR83+LOOKUP('Calculatie sheet'!$E$2,'Objectenoverzicht aantallen'!$A:$A,'Objectenoverzicht aantallen'!I:I)*'Calculatie sheet'!$AR83+LOOKUP('Calculatie sheet'!$E$2,'Objectenoverzicht aantallen'!$A:$A,'Objectenoverzicht aantallen'!J:J)*'Calculatie sheet'!$AR83+LOOKUP('Calculatie sheet'!$E$2,'Objectenoverzicht aantallen'!$A:$A,'Objectenoverzicht aantallen'!K:K)*'Calculatie sheet'!$AR83+LOOKUP('Calculatie sheet'!$E$2,'Objectenoverzicht aantallen'!$A:$A,'Objectenoverzicht aantallen'!L:L)*'Calculatie sheet'!$AR83+LOOKUP('Calculatie sheet'!$E$2,'Objectenoverzicht aantallen'!$A:$A,'Objectenoverzicht aantallen'!M:M)*'Calculatie sheet'!$AR83+LOOKUP('Calculatie sheet'!$E$2,'Objectenoverzicht aantallen'!$A:$A,'Objectenoverzicht aantallen'!N:N)*'Calculatie sheet'!$AR83+LOOKUP('Calculatie sheet'!$E$2,'Objectenoverzicht aantallen'!$A:$A,'Objectenoverzicht aantallen'!O:O)*'Calculatie sheet'!$AR83)/1000</f>
        <v>0</v>
      </c>
      <c r="W2" s="758" t="s">
        <v>965</v>
      </c>
      <c r="X2" s="571">
        <f>(LOOKUP('Calculatie sheet'!$AR$2,'Objectenoverzicht aantallen'!$A:$A,'Objectenoverzicht aantallen'!E:E)*'Calculatie sheet'!$AR$83)/1000</f>
        <v>0</v>
      </c>
      <c r="Y2" s="571">
        <f>(LOOKUP('Calculatie sheet'!$AR$2,'Objectenoverzicht aantallen'!$A:$A,'Objectenoverzicht aantallen'!F:F)*'Calculatie sheet'!$AR$83)/1000</f>
        <v>0</v>
      </c>
      <c r="Z2" s="571">
        <f>(LOOKUP('Calculatie sheet'!$AR$2,'Objectenoverzicht aantallen'!$A:$A,'Objectenoverzicht aantallen'!G:G)*'Calculatie sheet'!$AR$83)/1000</f>
        <v>0</v>
      </c>
      <c r="AA2" s="571">
        <f>(LOOKUP('Calculatie sheet'!$AR$2,'Objectenoverzicht aantallen'!$A:$A,'Objectenoverzicht aantallen'!H:H)*'Calculatie sheet'!$AR$83)/1000</f>
        <v>0</v>
      </c>
      <c r="AB2" s="571">
        <f>(LOOKUP('Calculatie sheet'!$AR$2,'Objectenoverzicht aantallen'!$A:$A,'Objectenoverzicht aantallen'!I:I)*'Calculatie sheet'!$AR$83)/1000</f>
        <v>0</v>
      </c>
      <c r="AC2" s="571">
        <f>(LOOKUP('Calculatie sheet'!$AR$2,'Objectenoverzicht aantallen'!$A:$A,'Objectenoverzicht aantallen'!J:J)*'Calculatie sheet'!$AR$83)/1000</f>
        <v>0</v>
      </c>
      <c r="AD2" s="571">
        <f>(LOOKUP('Calculatie sheet'!$AR$2,'Objectenoverzicht aantallen'!$A:$A,'Objectenoverzicht aantallen'!K:K)*'Calculatie sheet'!$AR$83)/1000</f>
        <v>0</v>
      </c>
      <c r="AE2" s="571">
        <f>(LOOKUP('Calculatie sheet'!$AR$2,'Objectenoverzicht aantallen'!$A:$A,'Objectenoverzicht aantallen'!L:L)*'Calculatie sheet'!$AR$83)/1000</f>
        <v>0</v>
      </c>
      <c r="AF2" s="571">
        <f>(LOOKUP('Calculatie sheet'!$AR$2,'Objectenoverzicht aantallen'!$A:$A,'Objectenoverzicht aantallen'!M:M)*'Calculatie sheet'!$AR$83)/1000</f>
        <v>0</v>
      </c>
      <c r="AG2" s="571">
        <f>(LOOKUP('Calculatie sheet'!$AR$2,'Objectenoverzicht aantallen'!$A:$A,'Objectenoverzicht aantallen'!N:N)*'Calculatie sheet'!$AR$83)/1000</f>
        <v>0</v>
      </c>
      <c r="AH2" s="571">
        <f>(LOOKUP('Calculatie sheet'!$AR$2,'Objectenoverzicht aantallen'!$A:$A,'Objectenoverzicht aantallen'!O:O)*'Calculatie sheet'!$AR$83)/1000</f>
        <v>0</v>
      </c>
    </row>
    <row r="3" spans="1:34" x14ac:dyDescent="0.2">
      <c r="A3" s="31"/>
      <c r="B3" s="759" t="s">
        <v>966</v>
      </c>
      <c r="C3" s="45">
        <f>'Calculatie sheet'!AR84</f>
        <v>22074.220000000019</v>
      </c>
      <c r="E3" s="759" t="s">
        <v>966</v>
      </c>
      <c r="G3" s="31"/>
      <c r="H3" s="572">
        <f>C3*'Calculatie sheet'!$AR$7</f>
        <v>0</v>
      </c>
      <c r="J3" s="759" t="s">
        <v>966</v>
      </c>
      <c r="K3" s="571">
        <f>(LOOKUP('Calculatie sheet'!$AR$2,'Objectenoverzicht aantallen'!$A:$A,'Objectenoverzicht aantallen'!$C:$C)*'Calculatie sheet'!$AR84+LOOKUP('Calculatie sheet'!$AR$2,'Objectenoverzicht aantallen'!$A:$A,'Objectenoverzicht aantallen'!E:E)*'Calculatie sheet'!$AR84)/1000</f>
        <v>0</v>
      </c>
      <c r="L3" s="571">
        <f>(LOOKUP('Calculatie sheet'!$AR$2,'Objectenoverzicht aantallen'!$A:$A,'Objectenoverzicht aantallen'!$C:$C)*'Calculatie sheet'!$AR84+LOOKUP('Calculatie sheet'!$E$2,'Objectenoverzicht aantallen'!$A:$A,'Objectenoverzicht aantallen'!E:E)*'Calculatie sheet'!$AR84+LOOKUP('Calculatie sheet'!$E$2,'Objectenoverzicht aantallen'!$A:$A,'Objectenoverzicht aantallen'!F:F)*'Calculatie sheet'!$AR84)/1000</f>
        <v>0</v>
      </c>
      <c r="M3" s="571">
        <f>(LOOKUP('Calculatie sheet'!$AR$2,'Objectenoverzicht aantallen'!$A:$A,'Objectenoverzicht aantallen'!$C:$C)*'Calculatie sheet'!$AR84+LOOKUP('Calculatie sheet'!$E$2,'Objectenoverzicht aantallen'!$A:$A,'Objectenoverzicht aantallen'!E:E)*'Calculatie sheet'!$AR84+LOOKUP('Calculatie sheet'!$E$2,'Objectenoverzicht aantallen'!$A:$A,'Objectenoverzicht aantallen'!F:F)*'Calculatie sheet'!$AR84+LOOKUP('Calculatie sheet'!$E$2,'Objectenoverzicht aantallen'!$A:$A,'Objectenoverzicht aantallen'!G:G)*'Calculatie sheet'!$AR84)/1000</f>
        <v>0</v>
      </c>
      <c r="N3" s="571">
        <f>(LOOKUP('Calculatie sheet'!$AR$2,'Objectenoverzicht aantallen'!$A:$A,'Objectenoverzicht aantallen'!$C:$C)*'Calculatie sheet'!$AR84+LOOKUP('Calculatie sheet'!$E$2,'Objectenoverzicht aantallen'!$A:$A,'Objectenoverzicht aantallen'!E:E)*'Calculatie sheet'!$AR84+LOOKUP('Calculatie sheet'!$E$2,'Objectenoverzicht aantallen'!$A:$A,'Objectenoverzicht aantallen'!F:F)*'Calculatie sheet'!$AR84+LOOKUP('Calculatie sheet'!$E$2,'Objectenoverzicht aantallen'!$A:$A,'Objectenoverzicht aantallen'!G:G)*'Calculatie sheet'!$AR84+LOOKUP('Calculatie sheet'!$E$2,'Objectenoverzicht aantallen'!$A:$A,'Objectenoverzicht aantallen'!H:H)*'Calculatie sheet'!$AR84)/1000</f>
        <v>0</v>
      </c>
      <c r="O3" s="571">
        <f>(LOOKUP('Calculatie sheet'!$AR$2,'Objectenoverzicht aantallen'!$A:$A,'Objectenoverzicht aantallen'!$C:$C)*'Calculatie sheet'!$AR84+LOOKUP('Calculatie sheet'!$E$2,'Objectenoverzicht aantallen'!$A:$A,'Objectenoverzicht aantallen'!E:E)*'Calculatie sheet'!$AR84+LOOKUP('Calculatie sheet'!$E$2,'Objectenoverzicht aantallen'!$A:$A,'Objectenoverzicht aantallen'!F:F)*'Calculatie sheet'!$AR84+LOOKUP('Calculatie sheet'!$E$2,'Objectenoverzicht aantallen'!$A:$A,'Objectenoverzicht aantallen'!G:G)*'Calculatie sheet'!$AR84+LOOKUP('Calculatie sheet'!$E$2,'Objectenoverzicht aantallen'!$A:$A,'Objectenoverzicht aantallen'!H:H)*'Calculatie sheet'!$AR84+LOOKUP('Calculatie sheet'!$E$2,'Objectenoverzicht aantallen'!$A:$A,'Objectenoverzicht aantallen'!I:I)*'Calculatie sheet'!$AR84)/1000</f>
        <v>0</v>
      </c>
      <c r="P3" s="571">
        <f>(LOOKUP('Calculatie sheet'!$AR$2,'Objectenoverzicht aantallen'!$A:$A,'Objectenoverzicht aantallen'!$C:$C)*'Calculatie sheet'!$AR84+LOOKUP('Calculatie sheet'!$E$2,'Objectenoverzicht aantallen'!$A:$A,'Objectenoverzicht aantallen'!E:E)*'Calculatie sheet'!$AR84+LOOKUP('Calculatie sheet'!$E$2,'Objectenoverzicht aantallen'!$A:$A,'Objectenoverzicht aantallen'!F:F)*'Calculatie sheet'!$AR84+LOOKUP('Calculatie sheet'!$E$2,'Objectenoverzicht aantallen'!$A:$A,'Objectenoverzicht aantallen'!G:G)*'Calculatie sheet'!$AR84+LOOKUP('Calculatie sheet'!$E$2,'Objectenoverzicht aantallen'!$A:$A,'Objectenoverzicht aantallen'!H:H)*'Calculatie sheet'!$AR84+LOOKUP('Calculatie sheet'!$E$2,'Objectenoverzicht aantallen'!$A:$A,'Objectenoverzicht aantallen'!I:I)*'Calculatie sheet'!$AR84+LOOKUP('Calculatie sheet'!$E$2,'Objectenoverzicht aantallen'!$A:$A,'Objectenoverzicht aantallen'!J:J)*'Calculatie sheet'!$AR84)/1000</f>
        <v>0</v>
      </c>
      <c r="Q3" s="571">
        <f>(LOOKUP('Calculatie sheet'!$AR$2,'Objectenoverzicht aantallen'!$A:$A,'Objectenoverzicht aantallen'!$C:$C)*'Calculatie sheet'!$AR84+LOOKUP('Calculatie sheet'!$E$2,'Objectenoverzicht aantallen'!$A:$A,'Objectenoverzicht aantallen'!E:E)*'Calculatie sheet'!$AR84+LOOKUP('Calculatie sheet'!$E$2,'Objectenoverzicht aantallen'!$A:$A,'Objectenoverzicht aantallen'!F:F)*'Calculatie sheet'!$AR84+LOOKUP('Calculatie sheet'!$E$2,'Objectenoverzicht aantallen'!$A:$A,'Objectenoverzicht aantallen'!G:G)*'Calculatie sheet'!$AR84+LOOKUP('Calculatie sheet'!$E$2,'Objectenoverzicht aantallen'!$A:$A,'Objectenoverzicht aantallen'!H:H)*'Calculatie sheet'!$AR84+LOOKUP('Calculatie sheet'!$E$2,'Objectenoverzicht aantallen'!$A:$A,'Objectenoverzicht aantallen'!I:I)*'Calculatie sheet'!$AR84+LOOKUP('Calculatie sheet'!$E$2,'Objectenoverzicht aantallen'!$A:$A,'Objectenoverzicht aantallen'!J:J)*'Calculatie sheet'!$AR84+LOOKUP('Calculatie sheet'!$E$2,'Objectenoverzicht aantallen'!$A:$A,'Objectenoverzicht aantallen'!K:K)*'Calculatie sheet'!$AR84)/1000</f>
        <v>0</v>
      </c>
      <c r="R3" s="571">
        <f>(LOOKUP('Calculatie sheet'!$AR$2,'Objectenoverzicht aantallen'!$A:$A,'Objectenoverzicht aantallen'!$C:$C)*'Calculatie sheet'!$AR84+LOOKUP('Calculatie sheet'!$E$2,'Objectenoverzicht aantallen'!$A:$A,'Objectenoverzicht aantallen'!E:E)*'Calculatie sheet'!$AR84+LOOKUP('Calculatie sheet'!$E$2,'Objectenoverzicht aantallen'!$A:$A,'Objectenoverzicht aantallen'!F:F)*'Calculatie sheet'!$AR84+LOOKUP('Calculatie sheet'!$E$2,'Objectenoverzicht aantallen'!$A:$A,'Objectenoverzicht aantallen'!G:G)*'Calculatie sheet'!$AR84+LOOKUP('Calculatie sheet'!$E$2,'Objectenoverzicht aantallen'!$A:$A,'Objectenoverzicht aantallen'!H:H)*'Calculatie sheet'!$AR84+LOOKUP('Calculatie sheet'!$E$2,'Objectenoverzicht aantallen'!$A:$A,'Objectenoverzicht aantallen'!I:I)*'Calculatie sheet'!$AR84+LOOKUP('Calculatie sheet'!$E$2,'Objectenoverzicht aantallen'!$A:$A,'Objectenoverzicht aantallen'!J:J)*'Calculatie sheet'!$AR84+LOOKUP('Calculatie sheet'!$E$2,'Objectenoverzicht aantallen'!$A:$A,'Objectenoverzicht aantallen'!K:K)*'Calculatie sheet'!$AR84+LOOKUP('Calculatie sheet'!$E$2,'Objectenoverzicht aantallen'!$A:$A,'Objectenoverzicht aantallen'!L:L)*'Calculatie sheet'!$AR84)/1000</f>
        <v>0</v>
      </c>
      <c r="S3" s="571">
        <f>(LOOKUP('Calculatie sheet'!$AR$2,'Objectenoverzicht aantallen'!$A:$A,'Objectenoverzicht aantallen'!$C:$C)*'Calculatie sheet'!$AR84+LOOKUP('Calculatie sheet'!$E$2,'Objectenoverzicht aantallen'!$A:$A,'Objectenoverzicht aantallen'!E:E)*'Calculatie sheet'!$AR84+LOOKUP('Calculatie sheet'!$E$2,'Objectenoverzicht aantallen'!$A:$A,'Objectenoverzicht aantallen'!F:F)*'Calculatie sheet'!$AR84+LOOKUP('Calculatie sheet'!$E$2,'Objectenoverzicht aantallen'!$A:$A,'Objectenoverzicht aantallen'!G:G)*'Calculatie sheet'!$AR84+LOOKUP('Calculatie sheet'!$E$2,'Objectenoverzicht aantallen'!$A:$A,'Objectenoverzicht aantallen'!H:H)*'Calculatie sheet'!$AR84+LOOKUP('Calculatie sheet'!$E$2,'Objectenoverzicht aantallen'!$A:$A,'Objectenoverzicht aantallen'!I:I)*'Calculatie sheet'!$AR84+LOOKUP('Calculatie sheet'!$E$2,'Objectenoverzicht aantallen'!$A:$A,'Objectenoverzicht aantallen'!J:J)*'Calculatie sheet'!$AR84+LOOKUP('Calculatie sheet'!$E$2,'Objectenoverzicht aantallen'!$A:$A,'Objectenoverzicht aantallen'!K:K)*'Calculatie sheet'!$AR84+LOOKUP('Calculatie sheet'!$E$2,'Objectenoverzicht aantallen'!$A:$A,'Objectenoverzicht aantallen'!L:L)*'Calculatie sheet'!$AR84+LOOKUP('Calculatie sheet'!$E$2,'Objectenoverzicht aantallen'!$A:$A,'Objectenoverzicht aantallen'!M:M)*'Calculatie sheet'!$AR84)/1000</f>
        <v>0</v>
      </c>
      <c r="T3" s="571">
        <f>(LOOKUP('Calculatie sheet'!$AR$2,'Objectenoverzicht aantallen'!$A:$A,'Objectenoverzicht aantallen'!$C:$C)*'Calculatie sheet'!$AR84+LOOKUP('Calculatie sheet'!$E$2,'Objectenoverzicht aantallen'!$A:$A,'Objectenoverzicht aantallen'!E:E)*'Calculatie sheet'!$AR84+LOOKUP('Calculatie sheet'!$E$2,'Objectenoverzicht aantallen'!$A:$A,'Objectenoverzicht aantallen'!F:F)*'Calculatie sheet'!$AR84+LOOKUP('Calculatie sheet'!$E$2,'Objectenoverzicht aantallen'!$A:$A,'Objectenoverzicht aantallen'!G:G)*'Calculatie sheet'!$AR84+LOOKUP('Calculatie sheet'!$E$2,'Objectenoverzicht aantallen'!$A:$A,'Objectenoverzicht aantallen'!H:H)*'Calculatie sheet'!$AR84+LOOKUP('Calculatie sheet'!$E$2,'Objectenoverzicht aantallen'!$A:$A,'Objectenoverzicht aantallen'!I:I)*'Calculatie sheet'!$AR84+LOOKUP('Calculatie sheet'!$E$2,'Objectenoverzicht aantallen'!$A:$A,'Objectenoverzicht aantallen'!J:J)*'Calculatie sheet'!$AR84+LOOKUP('Calculatie sheet'!$E$2,'Objectenoverzicht aantallen'!$A:$A,'Objectenoverzicht aantallen'!K:K)*'Calculatie sheet'!$AR84+LOOKUP('Calculatie sheet'!$E$2,'Objectenoverzicht aantallen'!$A:$A,'Objectenoverzicht aantallen'!L:L)*'Calculatie sheet'!$AR84+LOOKUP('Calculatie sheet'!$E$2,'Objectenoverzicht aantallen'!$A:$A,'Objectenoverzicht aantallen'!M:M)*'Calculatie sheet'!$AR84+LOOKUP('Calculatie sheet'!$E$2,'Objectenoverzicht aantallen'!$A:$A,'Objectenoverzicht aantallen'!N:N)*'Calculatie sheet'!$AR84)/1000</f>
        <v>0</v>
      </c>
      <c r="U3" s="571">
        <f>(LOOKUP('Calculatie sheet'!$AR$2,'Objectenoverzicht aantallen'!$A:$A,'Objectenoverzicht aantallen'!$C:$C)*'Calculatie sheet'!$AR84+LOOKUP('Calculatie sheet'!$E$2,'Objectenoverzicht aantallen'!$A:$A,'Objectenoverzicht aantallen'!E:E)*'Calculatie sheet'!$AR84+LOOKUP('Calculatie sheet'!$E$2,'Objectenoverzicht aantallen'!$A:$A,'Objectenoverzicht aantallen'!F:F)*'Calculatie sheet'!$AR84+LOOKUP('Calculatie sheet'!$E$2,'Objectenoverzicht aantallen'!$A:$A,'Objectenoverzicht aantallen'!G:G)*'Calculatie sheet'!$AR84+LOOKUP('Calculatie sheet'!$E$2,'Objectenoverzicht aantallen'!$A:$A,'Objectenoverzicht aantallen'!H:H)*'Calculatie sheet'!$AR84+LOOKUP('Calculatie sheet'!$E$2,'Objectenoverzicht aantallen'!$A:$A,'Objectenoverzicht aantallen'!I:I)*'Calculatie sheet'!$AR84+LOOKUP('Calculatie sheet'!$E$2,'Objectenoverzicht aantallen'!$A:$A,'Objectenoverzicht aantallen'!J:J)*'Calculatie sheet'!$AR84+LOOKUP('Calculatie sheet'!$E$2,'Objectenoverzicht aantallen'!$A:$A,'Objectenoverzicht aantallen'!K:K)*'Calculatie sheet'!$AR84+LOOKUP('Calculatie sheet'!$E$2,'Objectenoverzicht aantallen'!$A:$A,'Objectenoverzicht aantallen'!L:L)*'Calculatie sheet'!$AR84+LOOKUP('Calculatie sheet'!$E$2,'Objectenoverzicht aantallen'!$A:$A,'Objectenoverzicht aantallen'!M:M)*'Calculatie sheet'!$AR84+LOOKUP('Calculatie sheet'!$E$2,'Objectenoverzicht aantallen'!$A:$A,'Objectenoverzicht aantallen'!N:N)*'Calculatie sheet'!$AR84+LOOKUP('Calculatie sheet'!$E$2,'Objectenoverzicht aantallen'!$A:$A,'Objectenoverzicht aantallen'!O:O)*'Calculatie sheet'!$AR84)/1000</f>
        <v>0</v>
      </c>
      <c r="V3" s="31"/>
      <c r="W3" s="759" t="s">
        <v>966</v>
      </c>
      <c r="X3" s="571">
        <f>(LOOKUP('Calculatie sheet'!$AR$2,'Objectenoverzicht aantallen'!$A:$A,'Objectenoverzicht aantallen'!$P:$P)*'Calculatie sheet'!$AR$84)/'Calculatie sheet'!$AR$64/1000</f>
        <v>0</v>
      </c>
      <c r="Y3" s="571">
        <f>(LOOKUP('Calculatie sheet'!$AR$2,'Objectenoverzicht aantallen'!$A:$A,'Objectenoverzicht aantallen'!$P:$P)*'Calculatie sheet'!$AR$84)/'Calculatie sheet'!$AR$64/1000</f>
        <v>0</v>
      </c>
      <c r="Z3" s="571">
        <f>(LOOKUP('Calculatie sheet'!$AR$2,'Objectenoverzicht aantallen'!$A:$A,'Objectenoverzicht aantallen'!$P:$P)*'Calculatie sheet'!$AR$84)/'Calculatie sheet'!$AR$64/1000</f>
        <v>0</v>
      </c>
      <c r="AA3" s="571">
        <f>(LOOKUP('Calculatie sheet'!$AR$2,'Objectenoverzicht aantallen'!$A:$A,'Objectenoverzicht aantallen'!$P:$P)*'Calculatie sheet'!$AR$84)/'Calculatie sheet'!$AR$64/1000</f>
        <v>0</v>
      </c>
      <c r="AB3" s="571">
        <f>(LOOKUP('Calculatie sheet'!$AR$2,'Objectenoverzicht aantallen'!$A:$A,'Objectenoverzicht aantallen'!$P:$P)*'Calculatie sheet'!$AR$84)/'Calculatie sheet'!$AR$64/1000</f>
        <v>0</v>
      </c>
      <c r="AC3" s="571">
        <f>(LOOKUP('Calculatie sheet'!$AR$2,'Objectenoverzicht aantallen'!$A:$A,'Objectenoverzicht aantallen'!$P:$P)*'Calculatie sheet'!$AR$84)/'Calculatie sheet'!$AR$64/1000</f>
        <v>0</v>
      </c>
      <c r="AD3" s="571">
        <f>(LOOKUP('Calculatie sheet'!$AR$2,'Objectenoverzicht aantallen'!$A:$A,'Objectenoverzicht aantallen'!$P:$P)*'Calculatie sheet'!$AR$84)/'Calculatie sheet'!$AR$64/1000</f>
        <v>0</v>
      </c>
      <c r="AE3" s="571">
        <f>(LOOKUP('Calculatie sheet'!$AR$2,'Objectenoverzicht aantallen'!$A:$A,'Objectenoverzicht aantallen'!$P:$P)*'Calculatie sheet'!$AR$84)/'Calculatie sheet'!$AR$64/1000</f>
        <v>0</v>
      </c>
      <c r="AF3" s="571">
        <f>(LOOKUP('Calculatie sheet'!$AR$2,'Objectenoverzicht aantallen'!$A:$A,'Objectenoverzicht aantallen'!$P:$P)*'Calculatie sheet'!$AR$84)/'Calculatie sheet'!$AR$64/1000</f>
        <v>0</v>
      </c>
      <c r="AG3" s="571">
        <f>(LOOKUP('Calculatie sheet'!$AR$2,'Objectenoverzicht aantallen'!$A:$A,'Objectenoverzicht aantallen'!$P:$P)*'Calculatie sheet'!$AR$84)/'Calculatie sheet'!$AR$64/1000</f>
        <v>0</v>
      </c>
      <c r="AH3" s="571">
        <f>(LOOKUP('Calculatie sheet'!$AR$2,'Objectenoverzicht aantallen'!$A:$A,'Objectenoverzicht aantallen'!$P:$P)*'Calculatie sheet'!$AR$84)/'Calculatie sheet'!$AR$64/1000</f>
        <v>0</v>
      </c>
    </row>
    <row r="4" spans="1:34" x14ac:dyDescent="0.2">
      <c r="B4" s="760" t="s">
        <v>5</v>
      </c>
      <c r="C4" s="45">
        <f>'Calculatie sheet'!AR85</f>
        <v>2964034.92</v>
      </c>
      <c r="E4" s="760" t="s">
        <v>5</v>
      </c>
      <c r="H4" s="572">
        <f>C4*'Calculatie sheet'!$AR$7</f>
        <v>0</v>
      </c>
      <c r="J4" s="760" t="s">
        <v>5</v>
      </c>
      <c r="K4" s="571">
        <f>(LOOKUP('Calculatie sheet'!$AR$2,'Objectenoverzicht aantallen'!$A:$A,'Objectenoverzicht aantallen'!$C:$C)*'Calculatie sheet'!$AR85+LOOKUP('Calculatie sheet'!$AR$2,'Objectenoverzicht aantallen'!$A:$A,'Objectenoverzicht aantallen'!E:E)*'Calculatie sheet'!$AR85)/1000</f>
        <v>0</v>
      </c>
      <c r="L4" s="571">
        <f>(LOOKUP('Calculatie sheet'!$AR$2,'Objectenoverzicht aantallen'!$A:$A,'Objectenoverzicht aantallen'!$C:$C)*'Calculatie sheet'!$AR85+LOOKUP('Calculatie sheet'!$E$2,'Objectenoverzicht aantallen'!$A:$A,'Objectenoverzicht aantallen'!E:E)*'Calculatie sheet'!$AR85+LOOKUP('Calculatie sheet'!$E$2,'Objectenoverzicht aantallen'!$A:$A,'Objectenoverzicht aantallen'!F:F)*'Calculatie sheet'!$AR85)/1000</f>
        <v>0</v>
      </c>
      <c r="M4" s="571">
        <f>(LOOKUP('Calculatie sheet'!$AR$2,'Objectenoverzicht aantallen'!$A:$A,'Objectenoverzicht aantallen'!$C:$C)*'Calculatie sheet'!$AR85+LOOKUP('Calculatie sheet'!$E$2,'Objectenoverzicht aantallen'!$A:$A,'Objectenoverzicht aantallen'!E:E)*'Calculatie sheet'!$AR85+LOOKUP('Calculatie sheet'!$E$2,'Objectenoverzicht aantallen'!$A:$A,'Objectenoverzicht aantallen'!F:F)*'Calculatie sheet'!$AR85+LOOKUP('Calculatie sheet'!$E$2,'Objectenoverzicht aantallen'!$A:$A,'Objectenoverzicht aantallen'!G:G)*'Calculatie sheet'!$AR85)/1000</f>
        <v>0</v>
      </c>
      <c r="N4" s="571">
        <f>(LOOKUP('Calculatie sheet'!$AR$2,'Objectenoverzicht aantallen'!$A:$A,'Objectenoverzicht aantallen'!$C:$C)*'Calculatie sheet'!$AR85+LOOKUP('Calculatie sheet'!$E$2,'Objectenoverzicht aantallen'!$A:$A,'Objectenoverzicht aantallen'!E:E)*'Calculatie sheet'!$AR85+LOOKUP('Calculatie sheet'!$E$2,'Objectenoverzicht aantallen'!$A:$A,'Objectenoverzicht aantallen'!F:F)*'Calculatie sheet'!$AR85+LOOKUP('Calculatie sheet'!$E$2,'Objectenoverzicht aantallen'!$A:$A,'Objectenoverzicht aantallen'!G:G)*'Calculatie sheet'!$AR85+LOOKUP('Calculatie sheet'!$E$2,'Objectenoverzicht aantallen'!$A:$A,'Objectenoverzicht aantallen'!H:H)*'Calculatie sheet'!$AR85)/1000</f>
        <v>0</v>
      </c>
      <c r="O4" s="571">
        <f>(LOOKUP('Calculatie sheet'!$AR$2,'Objectenoverzicht aantallen'!$A:$A,'Objectenoverzicht aantallen'!$C:$C)*'Calculatie sheet'!$AR85+LOOKUP('Calculatie sheet'!$E$2,'Objectenoverzicht aantallen'!$A:$A,'Objectenoverzicht aantallen'!E:E)*'Calculatie sheet'!$AR85+LOOKUP('Calculatie sheet'!$E$2,'Objectenoverzicht aantallen'!$A:$A,'Objectenoverzicht aantallen'!F:F)*'Calculatie sheet'!$AR85+LOOKUP('Calculatie sheet'!$E$2,'Objectenoverzicht aantallen'!$A:$A,'Objectenoverzicht aantallen'!G:G)*'Calculatie sheet'!$AR85+LOOKUP('Calculatie sheet'!$E$2,'Objectenoverzicht aantallen'!$A:$A,'Objectenoverzicht aantallen'!H:H)*'Calculatie sheet'!$AR85+LOOKUP('Calculatie sheet'!$E$2,'Objectenoverzicht aantallen'!$A:$A,'Objectenoverzicht aantallen'!I:I)*'Calculatie sheet'!$AR85)/1000</f>
        <v>0</v>
      </c>
      <c r="P4" s="571">
        <f>(LOOKUP('Calculatie sheet'!$AR$2,'Objectenoverzicht aantallen'!$A:$A,'Objectenoverzicht aantallen'!$C:$C)*'Calculatie sheet'!$AR85+LOOKUP('Calculatie sheet'!$E$2,'Objectenoverzicht aantallen'!$A:$A,'Objectenoverzicht aantallen'!E:E)*'Calculatie sheet'!$AR85+LOOKUP('Calculatie sheet'!$E$2,'Objectenoverzicht aantallen'!$A:$A,'Objectenoverzicht aantallen'!F:F)*'Calculatie sheet'!$AR85+LOOKUP('Calculatie sheet'!$E$2,'Objectenoverzicht aantallen'!$A:$A,'Objectenoverzicht aantallen'!G:G)*'Calculatie sheet'!$AR85+LOOKUP('Calculatie sheet'!$E$2,'Objectenoverzicht aantallen'!$A:$A,'Objectenoverzicht aantallen'!H:H)*'Calculatie sheet'!$AR85+LOOKUP('Calculatie sheet'!$E$2,'Objectenoverzicht aantallen'!$A:$A,'Objectenoverzicht aantallen'!I:I)*'Calculatie sheet'!$AR85+LOOKUP('Calculatie sheet'!$E$2,'Objectenoverzicht aantallen'!$A:$A,'Objectenoverzicht aantallen'!J:J)*'Calculatie sheet'!$AR85)/1000</f>
        <v>0</v>
      </c>
      <c r="Q4" s="571">
        <f>(LOOKUP('Calculatie sheet'!$AR$2,'Objectenoverzicht aantallen'!$A:$A,'Objectenoverzicht aantallen'!$C:$C)*'Calculatie sheet'!$AR85+LOOKUP('Calculatie sheet'!$E$2,'Objectenoverzicht aantallen'!$A:$A,'Objectenoverzicht aantallen'!E:E)*'Calculatie sheet'!$AR85+LOOKUP('Calculatie sheet'!$E$2,'Objectenoverzicht aantallen'!$A:$A,'Objectenoverzicht aantallen'!F:F)*'Calculatie sheet'!$AR85+LOOKUP('Calculatie sheet'!$E$2,'Objectenoverzicht aantallen'!$A:$A,'Objectenoverzicht aantallen'!G:G)*'Calculatie sheet'!$AR85+LOOKUP('Calculatie sheet'!$E$2,'Objectenoverzicht aantallen'!$A:$A,'Objectenoverzicht aantallen'!H:H)*'Calculatie sheet'!$AR85+LOOKUP('Calculatie sheet'!$E$2,'Objectenoverzicht aantallen'!$A:$A,'Objectenoverzicht aantallen'!I:I)*'Calculatie sheet'!$AR85+LOOKUP('Calculatie sheet'!$E$2,'Objectenoverzicht aantallen'!$A:$A,'Objectenoverzicht aantallen'!J:J)*'Calculatie sheet'!$AR85+LOOKUP('Calculatie sheet'!$E$2,'Objectenoverzicht aantallen'!$A:$A,'Objectenoverzicht aantallen'!K:K)*'Calculatie sheet'!$AR85)/1000</f>
        <v>0</v>
      </c>
      <c r="R4" s="571">
        <f>(LOOKUP('Calculatie sheet'!$AR$2,'Objectenoverzicht aantallen'!$A:$A,'Objectenoverzicht aantallen'!$C:$C)*'Calculatie sheet'!$AR85+LOOKUP('Calculatie sheet'!$E$2,'Objectenoverzicht aantallen'!$A:$A,'Objectenoverzicht aantallen'!E:E)*'Calculatie sheet'!$AR85+LOOKUP('Calculatie sheet'!$E$2,'Objectenoverzicht aantallen'!$A:$A,'Objectenoverzicht aantallen'!F:F)*'Calculatie sheet'!$AR85+LOOKUP('Calculatie sheet'!$E$2,'Objectenoverzicht aantallen'!$A:$A,'Objectenoverzicht aantallen'!G:G)*'Calculatie sheet'!$AR85+LOOKUP('Calculatie sheet'!$E$2,'Objectenoverzicht aantallen'!$A:$A,'Objectenoverzicht aantallen'!H:H)*'Calculatie sheet'!$AR85+LOOKUP('Calculatie sheet'!$E$2,'Objectenoverzicht aantallen'!$A:$A,'Objectenoverzicht aantallen'!I:I)*'Calculatie sheet'!$AR85+LOOKUP('Calculatie sheet'!$E$2,'Objectenoverzicht aantallen'!$A:$A,'Objectenoverzicht aantallen'!J:J)*'Calculatie sheet'!$AR85+LOOKUP('Calculatie sheet'!$E$2,'Objectenoverzicht aantallen'!$A:$A,'Objectenoverzicht aantallen'!K:K)*'Calculatie sheet'!$AR85+LOOKUP('Calculatie sheet'!$E$2,'Objectenoverzicht aantallen'!$A:$A,'Objectenoverzicht aantallen'!L:L)*'Calculatie sheet'!$AR85)/1000</f>
        <v>0</v>
      </c>
      <c r="S4" s="571">
        <f>(LOOKUP('Calculatie sheet'!$AR$2,'Objectenoverzicht aantallen'!$A:$A,'Objectenoverzicht aantallen'!$C:$C)*'Calculatie sheet'!$AR85+LOOKUP('Calculatie sheet'!$E$2,'Objectenoverzicht aantallen'!$A:$A,'Objectenoverzicht aantallen'!E:E)*'Calculatie sheet'!$AR85+LOOKUP('Calculatie sheet'!$E$2,'Objectenoverzicht aantallen'!$A:$A,'Objectenoverzicht aantallen'!F:F)*'Calculatie sheet'!$AR85+LOOKUP('Calculatie sheet'!$E$2,'Objectenoverzicht aantallen'!$A:$A,'Objectenoverzicht aantallen'!G:G)*'Calculatie sheet'!$AR85+LOOKUP('Calculatie sheet'!$E$2,'Objectenoverzicht aantallen'!$A:$A,'Objectenoverzicht aantallen'!H:H)*'Calculatie sheet'!$AR85+LOOKUP('Calculatie sheet'!$E$2,'Objectenoverzicht aantallen'!$A:$A,'Objectenoverzicht aantallen'!I:I)*'Calculatie sheet'!$AR85+LOOKUP('Calculatie sheet'!$E$2,'Objectenoverzicht aantallen'!$A:$A,'Objectenoverzicht aantallen'!J:J)*'Calculatie sheet'!$AR85+LOOKUP('Calculatie sheet'!$E$2,'Objectenoverzicht aantallen'!$A:$A,'Objectenoverzicht aantallen'!K:K)*'Calculatie sheet'!$AR85+LOOKUP('Calculatie sheet'!$E$2,'Objectenoverzicht aantallen'!$A:$A,'Objectenoverzicht aantallen'!L:L)*'Calculatie sheet'!$AR85+LOOKUP('Calculatie sheet'!$E$2,'Objectenoverzicht aantallen'!$A:$A,'Objectenoverzicht aantallen'!M:M)*'Calculatie sheet'!$AR85)/1000</f>
        <v>0</v>
      </c>
      <c r="T4" s="571">
        <f>(LOOKUP('Calculatie sheet'!$AR$2,'Objectenoverzicht aantallen'!$A:$A,'Objectenoverzicht aantallen'!$C:$C)*'Calculatie sheet'!$AR85+LOOKUP('Calculatie sheet'!$E$2,'Objectenoverzicht aantallen'!$A:$A,'Objectenoverzicht aantallen'!E:E)*'Calculatie sheet'!$AR85+LOOKUP('Calculatie sheet'!$E$2,'Objectenoverzicht aantallen'!$A:$A,'Objectenoverzicht aantallen'!F:F)*'Calculatie sheet'!$AR85+LOOKUP('Calculatie sheet'!$E$2,'Objectenoverzicht aantallen'!$A:$A,'Objectenoverzicht aantallen'!G:G)*'Calculatie sheet'!$AR85+LOOKUP('Calculatie sheet'!$E$2,'Objectenoverzicht aantallen'!$A:$A,'Objectenoverzicht aantallen'!H:H)*'Calculatie sheet'!$AR85+LOOKUP('Calculatie sheet'!$E$2,'Objectenoverzicht aantallen'!$A:$A,'Objectenoverzicht aantallen'!I:I)*'Calculatie sheet'!$AR85+LOOKUP('Calculatie sheet'!$E$2,'Objectenoverzicht aantallen'!$A:$A,'Objectenoverzicht aantallen'!J:J)*'Calculatie sheet'!$AR85+LOOKUP('Calculatie sheet'!$E$2,'Objectenoverzicht aantallen'!$A:$A,'Objectenoverzicht aantallen'!K:K)*'Calculatie sheet'!$AR85+LOOKUP('Calculatie sheet'!$E$2,'Objectenoverzicht aantallen'!$A:$A,'Objectenoverzicht aantallen'!L:L)*'Calculatie sheet'!$AR85+LOOKUP('Calculatie sheet'!$E$2,'Objectenoverzicht aantallen'!$A:$A,'Objectenoverzicht aantallen'!M:M)*'Calculatie sheet'!$AR85+LOOKUP('Calculatie sheet'!$E$2,'Objectenoverzicht aantallen'!$A:$A,'Objectenoverzicht aantallen'!N:N)*'Calculatie sheet'!$AR85)/1000</f>
        <v>0</v>
      </c>
      <c r="U4" s="571">
        <f>(LOOKUP('Calculatie sheet'!$AR$2,'Objectenoverzicht aantallen'!$A:$A,'Objectenoverzicht aantallen'!$C:$C)*'Calculatie sheet'!$AR85+LOOKUP('Calculatie sheet'!$E$2,'Objectenoverzicht aantallen'!$A:$A,'Objectenoverzicht aantallen'!E:E)*'Calculatie sheet'!$AR85+LOOKUP('Calculatie sheet'!$E$2,'Objectenoverzicht aantallen'!$A:$A,'Objectenoverzicht aantallen'!F:F)*'Calculatie sheet'!$AR85+LOOKUP('Calculatie sheet'!$E$2,'Objectenoverzicht aantallen'!$A:$A,'Objectenoverzicht aantallen'!G:G)*'Calculatie sheet'!$AR85+LOOKUP('Calculatie sheet'!$E$2,'Objectenoverzicht aantallen'!$A:$A,'Objectenoverzicht aantallen'!H:H)*'Calculatie sheet'!$AR85+LOOKUP('Calculatie sheet'!$E$2,'Objectenoverzicht aantallen'!$A:$A,'Objectenoverzicht aantallen'!I:I)*'Calculatie sheet'!$AR85+LOOKUP('Calculatie sheet'!$E$2,'Objectenoverzicht aantallen'!$A:$A,'Objectenoverzicht aantallen'!J:J)*'Calculatie sheet'!$AR85+LOOKUP('Calculatie sheet'!$E$2,'Objectenoverzicht aantallen'!$A:$A,'Objectenoverzicht aantallen'!K:K)*'Calculatie sheet'!$AR85+LOOKUP('Calculatie sheet'!$E$2,'Objectenoverzicht aantallen'!$A:$A,'Objectenoverzicht aantallen'!L:L)*'Calculatie sheet'!$AR85+LOOKUP('Calculatie sheet'!$E$2,'Objectenoverzicht aantallen'!$A:$A,'Objectenoverzicht aantallen'!M:M)*'Calculatie sheet'!$AR85+LOOKUP('Calculatie sheet'!$E$2,'Objectenoverzicht aantallen'!$A:$A,'Objectenoverzicht aantallen'!N:N)*'Calculatie sheet'!$AR85+LOOKUP('Calculatie sheet'!$E$2,'Objectenoverzicht aantallen'!$A:$A,'Objectenoverzicht aantallen'!O:O)*'Calculatie sheet'!$AR85)/1000</f>
        <v>0</v>
      </c>
      <c r="W4" s="760" t="s">
        <v>5</v>
      </c>
      <c r="X4" s="571">
        <f>(LOOKUP('Calculatie sheet'!$AR$2,'Objectenoverzicht aantallen'!$A:$A,'Objectenoverzicht aantallen'!Q:Q)*'Calculatie sheet'!$AR$85)/1000</f>
        <v>0</v>
      </c>
      <c r="Y4" s="571">
        <f>(LOOKUP('Calculatie sheet'!$AR$2,'Objectenoverzicht aantallen'!$A:$A,'Objectenoverzicht aantallen'!R:R)*'Calculatie sheet'!$AR$85)/1000</f>
        <v>0</v>
      </c>
      <c r="Z4" s="571">
        <f>(LOOKUP('Calculatie sheet'!$AR$2,'Objectenoverzicht aantallen'!$A:$A,'Objectenoverzicht aantallen'!S:S)*'Calculatie sheet'!$AR$85)/1000</f>
        <v>0</v>
      </c>
      <c r="AA4" s="571">
        <f>(LOOKUP('Calculatie sheet'!$AR$2,'Objectenoverzicht aantallen'!$A:$A,'Objectenoverzicht aantallen'!T:T)*'Calculatie sheet'!$AR$85)/1000</f>
        <v>0</v>
      </c>
      <c r="AB4" s="571">
        <f>(LOOKUP('Calculatie sheet'!$AR$2,'Objectenoverzicht aantallen'!$A:$A,'Objectenoverzicht aantallen'!U:U)*'Calculatie sheet'!$AR$85)/1000</f>
        <v>0</v>
      </c>
      <c r="AC4" s="571">
        <f>(LOOKUP('Calculatie sheet'!$AR$2,'Objectenoverzicht aantallen'!$A:$A,'Objectenoverzicht aantallen'!V:V)*'Calculatie sheet'!$AR$85)/1000</f>
        <v>0</v>
      </c>
      <c r="AD4" s="571">
        <f>(LOOKUP('Calculatie sheet'!$AR$2,'Objectenoverzicht aantallen'!$A:$A,'Objectenoverzicht aantallen'!W:W)*'Calculatie sheet'!$AR$85)/1000</f>
        <v>0</v>
      </c>
      <c r="AE4" s="571">
        <f>(LOOKUP('Calculatie sheet'!$AR$2,'Objectenoverzicht aantallen'!$A:$A,'Objectenoverzicht aantallen'!X:X)*'Calculatie sheet'!$AR$85)/1000</f>
        <v>0</v>
      </c>
      <c r="AF4" s="571">
        <f>(LOOKUP('Calculatie sheet'!$AR$2,'Objectenoverzicht aantallen'!$A:$A,'Objectenoverzicht aantallen'!AA:AA)*'Calculatie sheet'!$AR$85)/1000</f>
        <v>0</v>
      </c>
      <c r="AG4" s="571">
        <f>(LOOKUP('Calculatie sheet'!$AR$2,'Objectenoverzicht aantallen'!$A:$A,'Objectenoverzicht aantallen'!Z:Z)*'Calculatie sheet'!$AR$85)/1000</f>
        <v>0</v>
      </c>
      <c r="AH4" s="571">
        <f>(LOOKUP('Calculatie sheet'!$AR$2,'Objectenoverzicht aantallen'!$A:$A,'Objectenoverzicht aantallen'!AA:AA)*'Calculatie sheet'!$AR$85)/1000</f>
        <v>0</v>
      </c>
    </row>
    <row r="5" spans="1:34" x14ac:dyDescent="0.2">
      <c r="B5" s="577" t="s">
        <v>673</v>
      </c>
      <c r="C5" s="45">
        <f>'Calculatie sheet'!AR86</f>
        <v>-4647765.08</v>
      </c>
      <c r="E5" s="577" t="s">
        <v>673</v>
      </c>
      <c r="H5" s="572">
        <f>C5*'Calculatie sheet'!$AR$7</f>
        <v>0</v>
      </c>
      <c r="J5" s="577" t="s">
        <v>673</v>
      </c>
      <c r="K5" s="571">
        <f>(LOOKUP('Calculatie sheet'!$AR$2,'Objectenoverzicht aantallen'!$A:$A,'Objectenoverzicht aantallen'!$C:$C)*'Calculatie sheet'!$AR86+LOOKUP('Calculatie sheet'!$AR$2,'Objectenoverzicht aantallen'!$A:$A,'Objectenoverzicht aantallen'!E:E)*'Calculatie sheet'!$AR86)/1000</f>
        <v>0</v>
      </c>
      <c r="L5" s="571">
        <f>(LOOKUP('Calculatie sheet'!$AR$2,'Objectenoverzicht aantallen'!$A:$A,'Objectenoverzicht aantallen'!$C:$C)*'Calculatie sheet'!$AR86+LOOKUP('Calculatie sheet'!$E$2,'Objectenoverzicht aantallen'!$A:$A,'Objectenoverzicht aantallen'!E:E)*'Calculatie sheet'!$AR86+LOOKUP('Calculatie sheet'!$E$2,'Objectenoverzicht aantallen'!$A:$A,'Objectenoverzicht aantallen'!F:F)*'Calculatie sheet'!$AR86)/1000</f>
        <v>0</v>
      </c>
      <c r="M5" s="571">
        <f>(LOOKUP('Calculatie sheet'!$AR$2,'Objectenoverzicht aantallen'!$A:$A,'Objectenoverzicht aantallen'!$C:$C)*'Calculatie sheet'!$AR86+LOOKUP('Calculatie sheet'!$E$2,'Objectenoverzicht aantallen'!$A:$A,'Objectenoverzicht aantallen'!E:E)*'Calculatie sheet'!$AR86+LOOKUP('Calculatie sheet'!$E$2,'Objectenoverzicht aantallen'!$A:$A,'Objectenoverzicht aantallen'!F:F)*'Calculatie sheet'!$AR86+LOOKUP('Calculatie sheet'!$E$2,'Objectenoverzicht aantallen'!$A:$A,'Objectenoverzicht aantallen'!G:G)*'Calculatie sheet'!$AR86)/1000</f>
        <v>0</v>
      </c>
      <c r="N5" s="571">
        <f>(LOOKUP('Calculatie sheet'!$AR$2,'Objectenoverzicht aantallen'!$A:$A,'Objectenoverzicht aantallen'!$C:$C)*'Calculatie sheet'!$AR86+LOOKUP('Calculatie sheet'!$E$2,'Objectenoverzicht aantallen'!$A:$A,'Objectenoverzicht aantallen'!E:E)*'Calculatie sheet'!$AR86+LOOKUP('Calculatie sheet'!$E$2,'Objectenoverzicht aantallen'!$A:$A,'Objectenoverzicht aantallen'!F:F)*'Calculatie sheet'!$AR86+LOOKUP('Calculatie sheet'!$E$2,'Objectenoverzicht aantallen'!$A:$A,'Objectenoverzicht aantallen'!G:G)*'Calculatie sheet'!$AR86+LOOKUP('Calculatie sheet'!$E$2,'Objectenoverzicht aantallen'!$A:$A,'Objectenoverzicht aantallen'!H:H)*'Calculatie sheet'!$AR86)/1000</f>
        <v>0</v>
      </c>
      <c r="O5" s="571">
        <f>(LOOKUP('Calculatie sheet'!$AR$2,'Objectenoverzicht aantallen'!$A:$A,'Objectenoverzicht aantallen'!$C:$C)*'Calculatie sheet'!$AR86+LOOKUP('Calculatie sheet'!$E$2,'Objectenoverzicht aantallen'!$A:$A,'Objectenoverzicht aantallen'!E:E)*'Calculatie sheet'!$AR86+LOOKUP('Calculatie sheet'!$E$2,'Objectenoverzicht aantallen'!$A:$A,'Objectenoverzicht aantallen'!F:F)*'Calculatie sheet'!$AR86+LOOKUP('Calculatie sheet'!$E$2,'Objectenoverzicht aantallen'!$A:$A,'Objectenoverzicht aantallen'!G:G)*'Calculatie sheet'!$AR86+LOOKUP('Calculatie sheet'!$E$2,'Objectenoverzicht aantallen'!$A:$A,'Objectenoverzicht aantallen'!H:H)*'Calculatie sheet'!$AR86+LOOKUP('Calculatie sheet'!$E$2,'Objectenoverzicht aantallen'!$A:$A,'Objectenoverzicht aantallen'!I:I)*'Calculatie sheet'!$AR86)/1000</f>
        <v>0</v>
      </c>
      <c r="P5" s="571">
        <f>(LOOKUP('Calculatie sheet'!$AR$2,'Objectenoverzicht aantallen'!$A:$A,'Objectenoverzicht aantallen'!$C:$C)*'Calculatie sheet'!$AR86+LOOKUP('Calculatie sheet'!$E$2,'Objectenoverzicht aantallen'!$A:$A,'Objectenoverzicht aantallen'!E:E)*'Calculatie sheet'!$AR86+LOOKUP('Calculatie sheet'!$E$2,'Objectenoverzicht aantallen'!$A:$A,'Objectenoverzicht aantallen'!F:F)*'Calculatie sheet'!$AR86+LOOKUP('Calculatie sheet'!$E$2,'Objectenoverzicht aantallen'!$A:$A,'Objectenoverzicht aantallen'!G:G)*'Calculatie sheet'!$AR86+LOOKUP('Calculatie sheet'!$E$2,'Objectenoverzicht aantallen'!$A:$A,'Objectenoverzicht aantallen'!H:H)*'Calculatie sheet'!$AR86+LOOKUP('Calculatie sheet'!$E$2,'Objectenoverzicht aantallen'!$A:$A,'Objectenoverzicht aantallen'!I:I)*'Calculatie sheet'!$AR86+LOOKUP('Calculatie sheet'!$E$2,'Objectenoverzicht aantallen'!$A:$A,'Objectenoverzicht aantallen'!J:J)*'Calculatie sheet'!$AR86)/1000</f>
        <v>0</v>
      </c>
      <c r="Q5" s="571">
        <f>(LOOKUP('Calculatie sheet'!$AR$2,'Objectenoverzicht aantallen'!$A:$A,'Objectenoverzicht aantallen'!$C:$C)*'Calculatie sheet'!$AR86+LOOKUP('Calculatie sheet'!$E$2,'Objectenoverzicht aantallen'!$A:$A,'Objectenoverzicht aantallen'!E:E)*'Calculatie sheet'!$AR86+LOOKUP('Calculatie sheet'!$E$2,'Objectenoverzicht aantallen'!$A:$A,'Objectenoverzicht aantallen'!F:F)*'Calculatie sheet'!$AR86+LOOKUP('Calculatie sheet'!$E$2,'Objectenoverzicht aantallen'!$A:$A,'Objectenoverzicht aantallen'!G:G)*'Calculatie sheet'!$AR86+LOOKUP('Calculatie sheet'!$E$2,'Objectenoverzicht aantallen'!$A:$A,'Objectenoverzicht aantallen'!H:H)*'Calculatie sheet'!$AR86+LOOKUP('Calculatie sheet'!$E$2,'Objectenoverzicht aantallen'!$A:$A,'Objectenoverzicht aantallen'!I:I)*'Calculatie sheet'!$AR86+LOOKUP('Calculatie sheet'!$E$2,'Objectenoverzicht aantallen'!$A:$A,'Objectenoverzicht aantallen'!J:J)*'Calculatie sheet'!$AR86+LOOKUP('Calculatie sheet'!$E$2,'Objectenoverzicht aantallen'!$A:$A,'Objectenoverzicht aantallen'!K:K)*'Calculatie sheet'!$AR86)/1000</f>
        <v>0</v>
      </c>
      <c r="R5" s="571">
        <f>(LOOKUP('Calculatie sheet'!$AR$2,'Objectenoverzicht aantallen'!$A:$A,'Objectenoverzicht aantallen'!$C:$C)*'Calculatie sheet'!$AR86+LOOKUP('Calculatie sheet'!$E$2,'Objectenoverzicht aantallen'!$A:$A,'Objectenoverzicht aantallen'!E:E)*'Calculatie sheet'!$AR86+LOOKUP('Calculatie sheet'!$E$2,'Objectenoverzicht aantallen'!$A:$A,'Objectenoverzicht aantallen'!F:F)*'Calculatie sheet'!$AR86+LOOKUP('Calculatie sheet'!$E$2,'Objectenoverzicht aantallen'!$A:$A,'Objectenoverzicht aantallen'!G:G)*'Calculatie sheet'!$AR86+LOOKUP('Calculatie sheet'!$E$2,'Objectenoverzicht aantallen'!$A:$A,'Objectenoverzicht aantallen'!H:H)*'Calculatie sheet'!$AR86+LOOKUP('Calculatie sheet'!$E$2,'Objectenoverzicht aantallen'!$A:$A,'Objectenoverzicht aantallen'!I:I)*'Calculatie sheet'!$AR86+LOOKUP('Calculatie sheet'!$E$2,'Objectenoverzicht aantallen'!$A:$A,'Objectenoverzicht aantallen'!J:J)*'Calculatie sheet'!$AR86+LOOKUP('Calculatie sheet'!$E$2,'Objectenoverzicht aantallen'!$A:$A,'Objectenoverzicht aantallen'!K:K)*'Calculatie sheet'!$AR86+LOOKUP('Calculatie sheet'!$E$2,'Objectenoverzicht aantallen'!$A:$A,'Objectenoverzicht aantallen'!L:L)*'Calculatie sheet'!$AR86)/1000</f>
        <v>0</v>
      </c>
      <c r="S5" s="571">
        <f>(LOOKUP('Calculatie sheet'!$AR$2,'Objectenoverzicht aantallen'!$A:$A,'Objectenoverzicht aantallen'!$C:$C)*'Calculatie sheet'!$AR86+LOOKUP('Calculatie sheet'!$E$2,'Objectenoverzicht aantallen'!$A:$A,'Objectenoverzicht aantallen'!E:E)*'Calculatie sheet'!$AR86+LOOKUP('Calculatie sheet'!$E$2,'Objectenoverzicht aantallen'!$A:$A,'Objectenoverzicht aantallen'!F:F)*'Calculatie sheet'!$AR86+LOOKUP('Calculatie sheet'!$E$2,'Objectenoverzicht aantallen'!$A:$A,'Objectenoverzicht aantallen'!G:G)*'Calculatie sheet'!$AR86+LOOKUP('Calculatie sheet'!$E$2,'Objectenoverzicht aantallen'!$A:$A,'Objectenoverzicht aantallen'!H:H)*'Calculatie sheet'!$AR86+LOOKUP('Calculatie sheet'!$E$2,'Objectenoverzicht aantallen'!$A:$A,'Objectenoverzicht aantallen'!I:I)*'Calculatie sheet'!$AR86+LOOKUP('Calculatie sheet'!$E$2,'Objectenoverzicht aantallen'!$A:$A,'Objectenoverzicht aantallen'!J:J)*'Calculatie sheet'!$AR86+LOOKUP('Calculatie sheet'!$E$2,'Objectenoverzicht aantallen'!$A:$A,'Objectenoverzicht aantallen'!K:K)*'Calculatie sheet'!$AR86+LOOKUP('Calculatie sheet'!$E$2,'Objectenoverzicht aantallen'!$A:$A,'Objectenoverzicht aantallen'!L:L)*'Calculatie sheet'!$AR86+LOOKUP('Calculatie sheet'!$E$2,'Objectenoverzicht aantallen'!$A:$A,'Objectenoverzicht aantallen'!M:M)*'Calculatie sheet'!$AR86)/1000</f>
        <v>0</v>
      </c>
      <c r="T5" s="571">
        <f>(LOOKUP('Calculatie sheet'!$AR$2,'Objectenoverzicht aantallen'!$A:$A,'Objectenoverzicht aantallen'!$C:$C)*'Calculatie sheet'!$AR86+LOOKUP('Calculatie sheet'!$E$2,'Objectenoverzicht aantallen'!$A:$A,'Objectenoverzicht aantallen'!E:E)*'Calculatie sheet'!$AR86+LOOKUP('Calculatie sheet'!$E$2,'Objectenoverzicht aantallen'!$A:$A,'Objectenoverzicht aantallen'!F:F)*'Calculatie sheet'!$AR86+LOOKUP('Calculatie sheet'!$E$2,'Objectenoverzicht aantallen'!$A:$A,'Objectenoverzicht aantallen'!G:G)*'Calculatie sheet'!$AR86+LOOKUP('Calculatie sheet'!$E$2,'Objectenoverzicht aantallen'!$A:$A,'Objectenoverzicht aantallen'!H:H)*'Calculatie sheet'!$AR86+LOOKUP('Calculatie sheet'!$E$2,'Objectenoverzicht aantallen'!$A:$A,'Objectenoverzicht aantallen'!I:I)*'Calculatie sheet'!$AR86+LOOKUP('Calculatie sheet'!$E$2,'Objectenoverzicht aantallen'!$A:$A,'Objectenoverzicht aantallen'!J:J)*'Calculatie sheet'!$AR86+LOOKUP('Calculatie sheet'!$E$2,'Objectenoverzicht aantallen'!$A:$A,'Objectenoverzicht aantallen'!K:K)*'Calculatie sheet'!$AR86+LOOKUP('Calculatie sheet'!$E$2,'Objectenoverzicht aantallen'!$A:$A,'Objectenoverzicht aantallen'!L:L)*'Calculatie sheet'!$AR86+LOOKUP('Calculatie sheet'!$E$2,'Objectenoverzicht aantallen'!$A:$A,'Objectenoverzicht aantallen'!M:M)*'Calculatie sheet'!$AR86+LOOKUP('Calculatie sheet'!$E$2,'Objectenoverzicht aantallen'!$A:$A,'Objectenoverzicht aantallen'!N:N)*'Calculatie sheet'!$AR86)/1000</f>
        <v>0</v>
      </c>
      <c r="U5" s="571">
        <f>(LOOKUP('Calculatie sheet'!$AR$2,'Objectenoverzicht aantallen'!$A:$A,'Objectenoverzicht aantallen'!$C:$C)*'Calculatie sheet'!$AR86+LOOKUP('Calculatie sheet'!$E$2,'Objectenoverzicht aantallen'!$A:$A,'Objectenoverzicht aantallen'!E:E)*'Calculatie sheet'!$AR86+LOOKUP('Calculatie sheet'!$E$2,'Objectenoverzicht aantallen'!$A:$A,'Objectenoverzicht aantallen'!F:F)*'Calculatie sheet'!$AR86+LOOKUP('Calculatie sheet'!$E$2,'Objectenoverzicht aantallen'!$A:$A,'Objectenoverzicht aantallen'!G:G)*'Calculatie sheet'!$AR86+LOOKUP('Calculatie sheet'!$E$2,'Objectenoverzicht aantallen'!$A:$A,'Objectenoverzicht aantallen'!H:H)*'Calculatie sheet'!$AR86+LOOKUP('Calculatie sheet'!$E$2,'Objectenoverzicht aantallen'!$A:$A,'Objectenoverzicht aantallen'!I:I)*'Calculatie sheet'!$AR86+LOOKUP('Calculatie sheet'!$E$2,'Objectenoverzicht aantallen'!$A:$A,'Objectenoverzicht aantallen'!J:J)*'Calculatie sheet'!$AR86+LOOKUP('Calculatie sheet'!$E$2,'Objectenoverzicht aantallen'!$A:$A,'Objectenoverzicht aantallen'!K:K)*'Calculatie sheet'!$AR86+LOOKUP('Calculatie sheet'!$E$2,'Objectenoverzicht aantallen'!$A:$A,'Objectenoverzicht aantallen'!L:L)*'Calculatie sheet'!$AR86+LOOKUP('Calculatie sheet'!$E$2,'Objectenoverzicht aantallen'!$A:$A,'Objectenoverzicht aantallen'!M:M)*'Calculatie sheet'!$AR86+LOOKUP('Calculatie sheet'!$E$2,'Objectenoverzicht aantallen'!$A:$A,'Objectenoverzicht aantallen'!N:N)*'Calculatie sheet'!$AR86+LOOKUP('Calculatie sheet'!$E$2,'Objectenoverzicht aantallen'!$A:$A,'Objectenoverzicht aantallen'!O:O)*'Calculatie sheet'!$AR86)/1000</f>
        <v>0</v>
      </c>
      <c r="W5" s="577" t="s">
        <v>673</v>
      </c>
      <c r="X5" s="571">
        <f>(LOOKUP('Calculatie sheet'!$AR$2,'Objectenoverzicht aantallen'!$A:$A,'Objectenoverzicht aantallen'!Q:Q)*'Calculatie sheet'!$AR$86)/1000</f>
        <v>0</v>
      </c>
      <c r="Y5" s="571">
        <f>(LOOKUP('Calculatie sheet'!$AR$2,'Objectenoverzicht aantallen'!$A:$A,'Objectenoverzicht aantallen'!R:R)*'Calculatie sheet'!$AR$86)/1000</f>
        <v>0</v>
      </c>
      <c r="Z5" s="571">
        <f>(LOOKUP('Calculatie sheet'!$AR$2,'Objectenoverzicht aantallen'!$A:$A,'Objectenoverzicht aantallen'!S:S)*'Calculatie sheet'!$AR$86)/1000</f>
        <v>0</v>
      </c>
      <c r="AA5" s="571">
        <f>(LOOKUP('Calculatie sheet'!$AR$2,'Objectenoverzicht aantallen'!$A:$A,'Objectenoverzicht aantallen'!T:T)*'Calculatie sheet'!$AR$86)/1000</f>
        <v>0</v>
      </c>
      <c r="AB5" s="571">
        <f>(LOOKUP('Calculatie sheet'!$AR$2,'Objectenoverzicht aantallen'!$A:$A,'Objectenoverzicht aantallen'!U:U)*'Calculatie sheet'!$AR$86)/1000</f>
        <v>0</v>
      </c>
      <c r="AC5" s="571">
        <f>(LOOKUP('Calculatie sheet'!$AR$2,'Objectenoverzicht aantallen'!$A:$A,'Objectenoverzicht aantallen'!V:V)*'Calculatie sheet'!$AR$86)/1000</f>
        <v>0</v>
      </c>
      <c r="AD5" s="571">
        <f>(LOOKUP('Calculatie sheet'!$AR$2,'Objectenoverzicht aantallen'!$A:$A,'Objectenoverzicht aantallen'!W:W)*'Calculatie sheet'!$AR$86)/1000</f>
        <v>0</v>
      </c>
      <c r="AE5" s="571">
        <f>(LOOKUP('Calculatie sheet'!$AR$2,'Objectenoverzicht aantallen'!$A:$A,'Objectenoverzicht aantallen'!X:X)*'Calculatie sheet'!$AR$86)/1000</f>
        <v>0</v>
      </c>
      <c r="AF5" s="571">
        <f>(LOOKUP('Calculatie sheet'!$AR$2,'Objectenoverzicht aantallen'!$A:$A,'Objectenoverzicht aantallen'!AA:AA)*'Calculatie sheet'!$AR$86)/1000</f>
        <v>0</v>
      </c>
      <c r="AG5" s="571">
        <f>(LOOKUP('Calculatie sheet'!$AR$2,'Objectenoverzicht aantallen'!$A:$A,'Objectenoverzicht aantallen'!Z:Z)*'Calculatie sheet'!$AR$86)/1000</f>
        <v>0</v>
      </c>
      <c r="AH5" s="571">
        <f>(LOOKUP('Calculatie sheet'!$AR$2,'Objectenoverzicht aantallen'!$A:$A,'Objectenoverzicht aantallen'!AA:AA)*'Calculatie sheet'!$AR$86)/1000</f>
        <v>0</v>
      </c>
    </row>
  </sheetData>
  <pageMargins left="0.7" right="0.7" top="0.75" bottom="0.75" header="0.3" footer="0.3"/>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AB21-EC37-894A-B889-F249C03CC3DF}">
  <dimension ref="A1:AH5"/>
  <sheetViews>
    <sheetView workbookViewId="0">
      <selection activeCell="W2" sqref="W2:W5"/>
    </sheetView>
  </sheetViews>
  <sheetFormatPr baseColWidth="10" defaultRowHeight="16" x14ac:dyDescent="0.2"/>
  <cols>
    <col min="1" max="1" width="17.83203125" bestFit="1" customWidth="1"/>
  </cols>
  <sheetData>
    <row r="1" spans="1:34" x14ac:dyDescent="0.2">
      <c r="A1" s="149" t="str">
        <f>'Calculatie sheet'!AS3</f>
        <v>Schut-/keersluis groot (staal)</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sheet'!AS83</f>
        <v>419101.62</v>
      </c>
      <c r="E2" s="758" t="s">
        <v>965</v>
      </c>
      <c r="H2" s="572">
        <f>C2*'Calculatie sheet'!$AS$7</f>
        <v>0</v>
      </c>
      <c r="J2" s="758" t="s">
        <v>965</v>
      </c>
      <c r="K2" s="571">
        <f>(LOOKUP('Calculatie sheet'!$AS$2,'Objectenoverzicht aantallen'!$A:$A,'Objectenoverzicht aantallen'!$C:$C)*'Calculatie sheet'!$AS83+LOOKUP('Calculatie sheet'!$E$2,'Objectenoverzicht aantallen'!$A:$A,'Objectenoverzicht aantallen'!E:E)*'Calculatie sheet'!$AS83)/1000</f>
        <v>0</v>
      </c>
      <c r="L2" s="571">
        <f>(LOOKUP('Calculatie sheet'!$AS$2,'Objectenoverzicht aantallen'!$A:$A,'Objectenoverzicht aantallen'!$C:$C)*'Calculatie sheet'!$AS83+LOOKUP('Calculatie sheet'!$E$2,'Objectenoverzicht aantallen'!$A:$A,'Objectenoverzicht aantallen'!E:E)*'Calculatie sheet'!$AS83+LOOKUP('Calculatie sheet'!$E$2,'Objectenoverzicht aantallen'!$A:$A,'Objectenoverzicht aantallen'!F:F)*'Calculatie sheet'!$AS83)/1000</f>
        <v>0</v>
      </c>
      <c r="M2" s="571">
        <f>(LOOKUP('Calculatie sheet'!$AS$2,'Objectenoverzicht aantallen'!$A:$A,'Objectenoverzicht aantallen'!$C:$C)*'Calculatie sheet'!$AS83+LOOKUP('Calculatie sheet'!$E$2,'Objectenoverzicht aantallen'!$A:$A,'Objectenoverzicht aantallen'!E:E)*'Calculatie sheet'!$AS83+LOOKUP('Calculatie sheet'!$E$2,'Objectenoverzicht aantallen'!$A:$A,'Objectenoverzicht aantallen'!F:F)*'Calculatie sheet'!$AS83+LOOKUP('Calculatie sheet'!$E$2,'Objectenoverzicht aantallen'!$A:$A,'Objectenoverzicht aantallen'!G:G)*'Calculatie sheet'!$AS83)/1000</f>
        <v>0</v>
      </c>
      <c r="N2" s="571">
        <f>(LOOKUP('Calculatie sheet'!$AS$2,'Objectenoverzicht aantallen'!$A:$A,'Objectenoverzicht aantallen'!$C:$C)*'Calculatie sheet'!$AS83+LOOKUP('Calculatie sheet'!$E$2,'Objectenoverzicht aantallen'!$A:$A,'Objectenoverzicht aantallen'!E:E)*'Calculatie sheet'!$AS83+LOOKUP('Calculatie sheet'!$E$2,'Objectenoverzicht aantallen'!$A:$A,'Objectenoverzicht aantallen'!F:F)*'Calculatie sheet'!$AS83+LOOKUP('Calculatie sheet'!$E$2,'Objectenoverzicht aantallen'!$A:$A,'Objectenoverzicht aantallen'!G:G)*'Calculatie sheet'!$AS83+LOOKUP('Calculatie sheet'!$E$2,'Objectenoverzicht aantallen'!$A:$A,'Objectenoverzicht aantallen'!H:H)*'Calculatie sheet'!$AS83)/1000</f>
        <v>0</v>
      </c>
      <c r="O2" s="571">
        <f>(LOOKUP('Calculatie sheet'!$AS$2,'Objectenoverzicht aantallen'!$A:$A,'Objectenoverzicht aantallen'!$C:$C)*'Calculatie sheet'!$AS83+LOOKUP('Calculatie sheet'!$E$2,'Objectenoverzicht aantallen'!$A:$A,'Objectenoverzicht aantallen'!E:E)*'Calculatie sheet'!$AS83+LOOKUP('Calculatie sheet'!$E$2,'Objectenoverzicht aantallen'!$A:$A,'Objectenoverzicht aantallen'!F:F)*'Calculatie sheet'!$AS83+LOOKUP('Calculatie sheet'!$E$2,'Objectenoverzicht aantallen'!$A:$A,'Objectenoverzicht aantallen'!G:G)*'Calculatie sheet'!$AS83+LOOKUP('Calculatie sheet'!$E$2,'Objectenoverzicht aantallen'!$A:$A,'Objectenoverzicht aantallen'!H:H)*'Calculatie sheet'!$AS83+LOOKUP('Calculatie sheet'!$E$2,'Objectenoverzicht aantallen'!$A:$A,'Objectenoverzicht aantallen'!I:I)*'Calculatie sheet'!$AS83)/1000</f>
        <v>0</v>
      </c>
      <c r="P2" s="571">
        <f>(LOOKUP('Calculatie sheet'!$AS$2,'Objectenoverzicht aantallen'!$A:$A,'Objectenoverzicht aantallen'!$C:$C)*'Calculatie sheet'!$AS83+LOOKUP('Calculatie sheet'!$E$2,'Objectenoverzicht aantallen'!$A:$A,'Objectenoverzicht aantallen'!E:E)*'Calculatie sheet'!$AS83+LOOKUP('Calculatie sheet'!$E$2,'Objectenoverzicht aantallen'!$A:$A,'Objectenoverzicht aantallen'!F:F)*'Calculatie sheet'!$AS83+LOOKUP('Calculatie sheet'!$E$2,'Objectenoverzicht aantallen'!$A:$A,'Objectenoverzicht aantallen'!G:G)*'Calculatie sheet'!$AS83+LOOKUP('Calculatie sheet'!$E$2,'Objectenoverzicht aantallen'!$A:$A,'Objectenoverzicht aantallen'!H:H)*'Calculatie sheet'!$AS83+LOOKUP('Calculatie sheet'!$E$2,'Objectenoverzicht aantallen'!$A:$A,'Objectenoverzicht aantallen'!I:I)*'Calculatie sheet'!$AS83+LOOKUP('Calculatie sheet'!$E$2,'Objectenoverzicht aantallen'!$A:$A,'Objectenoverzicht aantallen'!J:J)*'Calculatie sheet'!$AS83)/1000</f>
        <v>0</v>
      </c>
      <c r="Q2" s="571">
        <f>(LOOKUP('Calculatie sheet'!$AS$2,'Objectenoverzicht aantallen'!$A:$A,'Objectenoverzicht aantallen'!$C:$C)*'Calculatie sheet'!$AS83+LOOKUP('Calculatie sheet'!$E$2,'Objectenoverzicht aantallen'!$A:$A,'Objectenoverzicht aantallen'!E:E)*'Calculatie sheet'!$AS83+LOOKUP('Calculatie sheet'!$E$2,'Objectenoverzicht aantallen'!$A:$A,'Objectenoverzicht aantallen'!F:F)*'Calculatie sheet'!$AS83+LOOKUP('Calculatie sheet'!$E$2,'Objectenoverzicht aantallen'!$A:$A,'Objectenoverzicht aantallen'!G:G)*'Calculatie sheet'!$AS83+LOOKUP('Calculatie sheet'!$E$2,'Objectenoverzicht aantallen'!$A:$A,'Objectenoverzicht aantallen'!H:H)*'Calculatie sheet'!$AS83+LOOKUP('Calculatie sheet'!$E$2,'Objectenoverzicht aantallen'!$A:$A,'Objectenoverzicht aantallen'!I:I)*'Calculatie sheet'!$AS83+LOOKUP('Calculatie sheet'!$E$2,'Objectenoverzicht aantallen'!$A:$A,'Objectenoverzicht aantallen'!J:J)*'Calculatie sheet'!$AS83+LOOKUP('Calculatie sheet'!$E$2,'Objectenoverzicht aantallen'!$A:$A,'Objectenoverzicht aantallen'!K:K)*'Calculatie sheet'!$AS83)/1000</f>
        <v>0</v>
      </c>
      <c r="R2" s="571">
        <f>(LOOKUP('Calculatie sheet'!$AS$2,'Objectenoverzicht aantallen'!$A:$A,'Objectenoverzicht aantallen'!$C:$C)*'Calculatie sheet'!$AS83+LOOKUP('Calculatie sheet'!$E$2,'Objectenoverzicht aantallen'!$A:$A,'Objectenoverzicht aantallen'!E:E)*'Calculatie sheet'!$AS83+LOOKUP('Calculatie sheet'!$E$2,'Objectenoverzicht aantallen'!$A:$A,'Objectenoverzicht aantallen'!F:F)*'Calculatie sheet'!$AS83+LOOKUP('Calculatie sheet'!$E$2,'Objectenoverzicht aantallen'!$A:$A,'Objectenoverzicht aantallen'!G:G)*'Calculatie sheet'!$AS83+LOOKUP('Calculatie sheet'!$E$2,'Objectenoverzicht aantallen'!$A:$A,'Objectenoverzicht aantallen'!H:H)*'Calculatie sheet'!$AS83+LOOKUP('Calculatie sheet'!$E$2,'Objectenoverzicht aantallen'!$A:$A,'Objectenoverzicht aantallen'!I:I)*'Calculatie sheet'!$AS83+LOOKUP('Calculatie sheet'!$E$2,'Objectenoverzicht aantallen'!$A:$A,'Objectenoverzicht aantallen'!J:J)*'Calculatie sheet'!$AS83+LOOKUP('Calculatie sheet'!$E$2,'Objectenoverzicht aantallen'!$A:$A,'Objectenoverzicht aantallen'!K:K)*'Calculatie sheet'!$AS83+LOOKUP('Calculatie sheet'!$E$2,'Objectenoverzicht aantallen'!$A:$A,'Objectenoverzicht aantallen'!L:L)*'Calculatie sheet'!$AS83)/1000</f>
        <v>0</v>
      </c>
      <c r="S2" s="571">
        <f>(LOOKUP('Calculatie sheet'!$AS$2,'Objectenoverzicht aantallen'!$A:$A,'Objectenoverzicht aantallen'!$C:$C)*'Calculatie sheet'!$AS83+LOOKUP('Calculatie sheet'!$E$2,'Objectenoverzicht aantallen'!$A:$A,'Objectenoverzicht aantallen'!E:E)*'Calculatie sheet'!$AS83+LOOKUP('Calculatie sheet'!$E$2,'Objectenoverzicht aantallen'!$A:$A,'Objectenoverzicht aantallen'!F:F)*'Calculatie sheet'!$AS83+LOOKUP('Calculatie sheet'!$E$2,'Objectenoverzicht aantallen'!$A:$A,'Objectenoverzicht aantallen'!G:G)*'Calculatie sheet'!$AS83+LOOKUP('Calculatie sheet'!$E$2,'Objectenoverzicht aantallen'!$A:$A,'Objectenoverzicht aantallen'!H:H)*'Calculatie sheet'!$AS83+LOOKUP('Calculatie sheet'!$E$2,'Objectenoverzicht aantallen'!$A:$A,'Objectenoverzicht aantallen'!I:I)*'Calculatie sheet'!$AS83+LOOKUP('Calculatie sheet'!$E$2,'Objectenoverzicht aantallen'!$A:$A,'Objectenoverzicht aantallen'!J:J)*'Calculatie sheet'!$AS83+LOOKUP('Calculatie sheet'!$E$2,'Objectenoverzicht aantallen'!$A:$A,'Objectenoverzicht aantallen'!K:K)*'Calculatie sheet'!$AS83+LOOKUP('Calculatie sheet'!$E$2,'Objectenoverzicht aantallen'!$A:$A,'Objectenoverzicht aantallen'!L:L)*'Calculatie sheet'!$AS83+LOOKUP('Calculatie sheet'!$E$2,'Objectenoverzicht aantallen'!$A:$A,'Objectenoverzicht aantallen'!M:M)*'Calculatie sheet'!$AS83)/1000</f>
        <v>0</v>
      </c>
      <c r="T2" s="571">
        <f>(LOOKUP('Calculatie sheet'!$AS$2,'Objectenoverzicht aantallen'!$A:$A,'Objectenoverzicht aantallen'!$C:$C)*'Calculatie sheet'!$AS83+LOOKUP('Calculatie sheet'!$E$2,'Objectenoverzicht aantallen'!$A:$A,'Objectenoverzicht aantallen'!E:E)*'Calculatie sheet'!$AS83+LOOKUP('Calculatie sheet'!$E$2,'Objectenoverzicht aantallen'!$A:$A,'Objectenoverzicht aantallen'!F:F)*'Calculatie sheet'!$AS83+LOOKUP('Calculatie sheet'!$E$2,'Objectenoverzicht aantallen'!$A:$A,'Objectenoverzicht aantallen'!G:G)*'Calculatie sheet'!$AS83+LOOKUP('Calculatie sheet'!$E$2,'Objectenoverzicht aantallen'!$A:$A,'Objectenoverzicht aantallen'!H:H)*'Calculatie sheet'!$AS83+LOOKUP('Calculatie sheet'!$E$2,'Objectenoverzicht aantallen'!$A:$A,'Objectenoverzicht aantallen'!I:I)*'Calculatie sheet'!$AS83+LOOKUP('Calculatie sheet'!$E$2,'Objectenoverzicht aantallen'!$A:$A,'Objectenoverzicht aantallen'!J:J)*'Calculatie sheet'!$AS83+LOOKUP('Calculatie sheet'!$E$2,'Objectenoverzicht aantallen'!$A:$A,'Objectenoverzicht aantallen'!K:K)*'Calculatie sheet'!$AS83+LOOKUP('Calculatie sheet'!$E$2,'Objectenoverzicht aantallen'!$A:$A,'Objectenoverzicht aantallen'!L:L)*'Calculatie sheet'!$AS83+LOOKUP('Calculatie sheet'!$E$2,'Objectenoverzicht aantallen'!$A:$A,'Objectenoverzicht aantallen'!M:M)*'Calculatie sheet'!$AS83+LOOKUP('Calculatie sheet'!$E$2,'Objectenoverzicht aantallen'!$A:$A,'Objectenoverzicht aantallen'!N:N)*'Calculatie sheet'!$AS83)/1000</f>
        <v>0</v>
      </c>
      <c r="U2" s="571">
        <f>(LOOKUP('Calculatie sheet'!$AS$2,'Objectenoverzicht aantallen'!$A:$A,'Objectenoverzicht aantallen'!$C:$C)*'Calculatie sheet'!$AS83+LOOKUP('Calculatie sheet'!$E$2,'Objectenoverzicht aantallen'!$A:$A,'Objectenoverzicht aantallen'!E:E)*'Calculatie sheet'!$AS83+LOOKUP('Calculatie sheet'!$E$2,'Objectenoverzicht aantallen'!$A:$A,'Objectenoverzicht aantallen'!F:F)*'Calculatie sheet'!$AS83+LOOKUP('Calculatie sheet'!$E$2,'Objectenoverzicht aantallen'!$A:$A,'Objectenoverzicht aantallen'!G:G)*'Calculatie sheet'!$AS83+LOOKUP('Calculatie sheet'!$E$2,'Objectenoverzicht aantallen'!$A:$A,'Objectenoverzicht aantallen'!H:H)*'Calculatie sheet'!$AS83+LOOKUP('Calculatie sheet'!$E$2,'Objectenoverzicht aantallen'!$A:$A,'Objectenoverzicht aantallen'!I:I)*'Calculatie sheet'!$AS83+LOOKUP('Calculatie sheet'!$E$2,'Objectenoverzicht aantallen'!$A:$A,'Objectenoverzicht aantallen'!J:J)*'Calculatie sheet'!$AS83+LOOKUP('Calculatie sheet'!$E$2,'Objectenoverzicht aantallen'!$A:$A,'Objectenoverzicht aantallen'!K:K)*'Calculatie sheet'!$AS83+LOOKUP('Calculatie sheet'!$E$2,'Objectenoverzicht aantallen'!$A:$A,'Objectenoverzicht aantallen'!L:L)*'Calculatie sheet'!$AS83+LOOKUP('Calculatie sheet'!$E$2,'Objectenoverzicht aantallen'!$A:$A,'Objectenoverzicht aantallen'!M:M)*'Calculatie sheet'!$AS83+LOOKUP('Calculatie sheet'!$E$2,'Objectenoverzicht aantallen'!$A:$A,'Objectenoverzicht aantallen'!N:N)*'Calculatie sheet'!$AS83+LOOKUP('Calculatie sheet'!$E$2,'Objectenoverzicht aantallen'!$A:$A,'Objectenoverzicht aantallen'!O:O)*'Calculatie sheet'!$AS83)/1000</f>
        <v>0</v>
      </c>
      <c r="W2" s="758" t="s">
        <v>965</v>
      </c>
      <c r="X2" s="571">
        <f>(LOOKUP('Calculatie sheet'!$AS$2,'Objectenoverzicht aantallen'!$A:$A,'Objectenoverzicht aantallen'!E:E)*'Calculatie sheet'!$AS$83)/1000</f>
        <v>0</v>
      </c>
      <c r="Y2" s="571">
        <f>(LOOKUP('Calculatie sheet'!$AS$2,'Objectenoverzicht aantallen'!$A:$A,'Objectenoverzicht aantallen'!F:F)*'Calculatie sheet'!$AS$83)/1000</f>
        <v>0</v>
      </c>
      <c r="Z2" s="571">
        <f>(LOOKUP('Calculatie sheet'!$AS$2,'Objectenoverzicht aantallen'!$A:$A,'Objectenoverzicht aantallen'!G:G)*'Calculatie sheet'!$AS$83)/1000</f>
        <v>0</v>
      </c>
      <c r="AA2" s="571">
        <f>(LOOKUP('Calculatie sheet'!$AS$2,'Objectenoverzicht aantallen'!$A:$A,'Objectenoverzicht aantallen'!H:H)*'Calculatie sheet'!$AS$83)/1000</f>
        <v>0</v>
      </c>
      <c r="AB2" s="571">
        <f>(LOOKUP('Calculatie sheet'!$AS$2,'Objectenoverzicht aantallen'!$A:$A,'Objectenoverzicht aantallen'!I:I)*'Calculatie sheet'!$AS$83)/1000</f>
        <v>0</v>
      </c>
      <c r="AC2" s="571">
        <f>(LOOKUP('Calculatie sheet'!$AS$2,'Objectenoverzicht aantallen'!$A:$A,'Objectenoverzicht aantallen'!J:J)*'Calculatie sheet'!$AS$83)/1000</f>
        <v>0</v>
      </c>
      <c r="AD2" s="571">
        <f>(LOOKUP('Calculatie sheet'!$AS$2,'Objectenoverzicht aantallen'!$A:$A,'Objectenoverzicht aantallen'!K:K)*'Calculatie sheet'!$AS$83)/1000</f>
        <v>0</v>
      </c>
      <c r="AE2" s="571">
        <f>(LOOKUP('Calculatie sheet'!$AS$2,'Objectenoverzicht aantallen'!$A:$A,'Objectenoverzicht aantallen'!L:L)*'Calculatie sheet'!$AS$83)/1000</f>
        <v>0</v>
      </c>
      <c r="AF2" s="571">
        <f>(LOOKUP('Calculatie sheet'!$AS$2,'Objectenoverzicht aantallen'!$A:$A,'Objectenoverzicht aantallen'!M:M)*'Calculatie sheet'!$AS$83)/1000</f>
        <v>0</v>
      </c>
      <c r="AG2" s="571">
        <f>(LOOKUP('Calculatie sheet'!$AS$2,'Objectenoverzicht aantallen'!$A:$A,'Objectenoverzicht aantallen'!N:N)*'Calculatie sheet'!$AS$83)/1000</f>
        <v>0</v>
      </c>
      <c r="AH2" s="571">
        <f>(LOOKUP('Calculatie sheet'!$AS$2,'Objectenoverzicht aantallen'!$A:$A,'Objectenoverzicht aantallen'!O:O)*'Calculatie sheet'!$AS$83)/1000</f>
        <v>0</v>
      </c>
    </row>
    <row r="3" spans="1:34" x14ac:dyDescent="0.2">
      <c r="A3" s="31"/>
      <c r="B3" s="759" t="s">
        <v>966</v>
      </c>
      <c r="C3" s="45">
        <f>'Calculatie sheet'!AS84</f>
        <v>22057.980000000021</v>
      </c>
      <c r="E3" s="759" t="s">
        <v>966</v>
      </c>
      <c r="G3" s="31"/>
      <c r="H3" s="572">
        <f>C3*'Calculatie sheet'!$AS$7</f>
        <v>0</v>
      </c>
      <c r="J3" s="759" t="s">
        <v>966</v>
      </c>
      <c r="K3" s="571">
        <f>(LOOKUP('Calculatie sheet'!$AS$2,'Objectenoverzicht aantallen'!$A:$A,'Objectenoverzicht aantallen'!$C:$C)*'Calculatie sheet'!$AS84+LOOKUP('Calculatie sheet'!$AS$2,'Objectenoverzicht aantallen'!$A:$A,'Objectenoverzicht aantallen'!E:E)*'Calculatie sheet'!$AS84)/1000</f>
        <v>0</v>
      </c>
      <c r="L3" s="571">
        <f>(LOOKUP('Calculatie sheet'!$AS$2,'Objectenoverzicht aantallen'!$A:$A,'Objectenoverzicht aantallen'!$C:$C)*'Calculatie sheet'!$AS84+LOOKUP('Calculatie sheet'!$E$2,'Objectenoverzicht aantallen'!$A:$A,'Objectenoverzicht aantallen'!E:E)*'Calculatie sheet'!$AS84+LOOKUP('Calculatie sheet'!$E$2,'Objectenoverzicht aantallen'!$A:$A,'Objectenoverzicht aantallen'!F:F)*'Calculatie sheet'!$AS84)/1000</f>
        <v>0</v>
      </c>
      <c r="M3" s="571">
        <f>(LOOKUP('Calculatie sheet'!$AS$2,'Objectenoverzicht aantallen'!$A:$A,'Objectenoverzicht aantallen'!$C:$C)*'Calculatie sheet'!$AS84+LOOKUP('Calculatie sheet'!$E$2,'Objectenoverzicht aantallen'!$A:$A,'Objectenoverzicht aantallen'!E:E)*'Calculatie sheet'!$AS84+LOOKUP('Calculatie sheet'!$E$2,'Objectenoverzicht aantallen'!$A:$A,'Objectenoverzicht aantallen'!F:F)*'Calculatie sheet'!$AS84+LOOKUP('Calculatie sheet'!$E$2,'Objectenoverzicht aantallen'!$A:$A,'Objectenoverzicht aantallen'!G:G)*'Calculatie sheet'!$AS84)/1000</f>
        <v>0</v>
      </c>
      <c r="N3" s="571">
        <f>(LOOKUP('Calculatie sheet'!$AS$2,'Objectenoverzicht aantallen'!$A:$A,'Objectenoverzicht aantallen'!$C:$C)*'Calculatie sheet'!$AS84+LOOKUP('Calculatie sheet'!$E$2,'Objectenoverzicht aantallen'!$A:$A,'Objectenoverzicht aantallen'!E:E)*'Calculatie sheet'!$AS84+LOOKUP('Calculatie sheet'!$E$2,'Objectenoverzicht aantallen'!$A:$A,'Objectenoverzicht aantallen'!F:F)*'Calculatie sheet'!$AS84+LOOKUP('Calculatie sheet'!$E$2,'Objectenoverzicht aantallen'!$A:$A,'Objectenoverzicht aantallen'!G:G)*'Calculatie sheet'!$AS84+LOOKUP('Calculatie sheet'!$E$2,'Objectenoverzicht aantallen'!$A:$A,'Objectenoverzicht aantallen'!H:H)*'Calculatie sheet'!$AS84)/1000</f>
        <v>0</v>
      </c>
      <c r="O3" s="571">
        <f>(LOOKUP('Calculatie sheet'!$AS$2,'Objectenoverzicht aantallen'!$A:$A,'Objectenoverzicht aantallen'!$C:$C)*'Calculatie sheet'!$AS84+LOOKUP('Calculatie sheet'!$E$2,'Objectenoverzicht aantallen'!$A:$A,'Objectenoverzicht aantallen'!E:E)*'Calculatie sheet'!$AS84+LOOKUP('Calculatie sheet'!$E$2,'Objectenoverzicht aantallen'!$A:$A,'Objectenoverzicht aantallen'!F:F)*'Calculatie sheet'!$AS84+LOOKUP('Calculatie sheet'!$E$2,'Objectenoverzicht aantallen'!$A:$A,'Objectenoverzicht aantallen'!G:G)*'Calculatie sheet'!$AS84+LOOKUP('Calculatie sheet'!$E$2,'Objectenoverzicht aantallen'!$A:$A,'Objectenoverzicht aantallen'!H:H)*'Calculatie sheet'!$AS84+LOOKUP('Calculatie sheet'!$E$2,'Objectenoverzicht aantallen'!$A:$A,'Objectenoverzicht aantallen'!I:I)*'Calculatie sheet'!$AS84)/1000</f>
        <v>0</v>
      </c>
      <c r="P3" s="571">
        <f>(LOOKUP('Calculatie sheet'!$AS$2,'Objectenoverzicht aantallen'!$A:$A,'Objectenoverzicht aantallen'!$C:$C)*'Calculatie sheet'!$AS84+LOOKUP('Calculatie sheet'!$E$2,'Objectenoverzicht aantallen'!$A:$A,'Objectenoverzicht aantallen'!E:E)*'Calculatie sheet'!$AS84+LOOKUP('Calculatie sheet'!$E$2,'Objectenoverzicht aantallen'!$A:$A,'Objectenoverzicht aantallen'!F:F)*'Calculatie sheet'!$AS84+LOOKUP('Calculatie sheet'!$E$2,'Objectenoverzicht aantallen'!$A:$A,'Objectenoverzicht aantallen'!G:G)*'Calculatie sheet'!$AS84+LOOKUP('Calculatie sheet'!$E$2,'Objectenoverzicht aantallen'!$A:$A,'Objectenoverzicht aantallen'!H:H)*'Calculatie sheet'!$AS84+LOOKUP('Calculatie sheet'!$E$2,'Objectenoverzicht aantallen'!$A:$A,'Objectenoverzicht aantallen'!I:I)*'Calculatie sheet'!$AS84+LOOKUP('Calculatie sheet'!$E$2,'Objectenoverzicht aantallen'!$A:$A,'Objectenoverzicht aantallen'!J:J)*'Calculatie sheet'!$AS84)/1000</f>
        <v>0</v>
      </c>
      <c r="Q3" s="571">
        <f>(LOOKUP('Calculatie sheet'!$AS$2,'Objectenoverzicht aantallen'!$A:$A,'Objectenoverzicht aantallen'!$C:$C)*'Calculatie sheet'!$AS84+LOOKUP('Calculatie sheet'!$E$2,'Objectenoverzicht aantallen'!$A:$A,'Objectenoverzicht aantallen'!E:E)*'Calculatie sheet'!$AS84+LOOKUP('Calculatie sheet'!$E$2,'Objectenoverzicht aantallen'!$A:$A,'Objectenoverzicht aantallen'!F:F)*'Calculatie sheet'!$AS84+LOOKUP('Calculatie sheet'!$E$2,'Objectenoverzicht aantallen'!$A:$A,'Objectenoverzicht aantallen'!G:G)*'Calculatie sheet'!$AS84+LOOKUP('Calculatie sheet'!$E$2,'Objectenoverzicht aantallen'!$A:$A,'Objectenoverzicht aantallen'!H:H)*'Calculatie sheet'!$AS84+LOOKUP('Calculatie sheet'!$E$2,'Objectenoverzicht aantallen'!$A:$A,'Objectenoverzicht aantallen'!I:I)*'Calculatie sheet'!$AS84+LOOKUP('Calculatie sheet'!$E$2,'Objectenoverzicht aantallen'!$A:$A,'Objectenoverzicht aantallen'!J:J)*'Calculatie sheet'!$AS84+LOOKUP('Calculatie sheet'!$E$2,'Objectenoverzicht aantallen'!$A:$A,'Objectenoverzicht aantallen'!K:K)*'Calculatie sheet'!$AS84)/1000</f>
        <v>0</v>
      </c>
      <c r="R3" s="571">
        <f>(LOOKUP('Calculatie sheet'!$AS$2,'Objectenoverzicht aantallen'!$A:$A,'Objectenoverzicht aantallen'!$C:$C)*'Calculatie sheet'!$AS84+LOOKUP('Calculatie sheet'!$E$2,'Objectenoverzicht aantallen'!$A:$A,'Objectenoverzicht aantallen'!E:E)*'Calculatie sheet'!$AS84+LOOKUP('Calculatie sheet'!$E$2,'Objectenoverzicht aantallen'!$A:$A,'Objectenoverzicht aantallen'!F:F)*'Calculatie sheet'!$AS84+LOOKUP('Calculatie sheet'!$E$2,'Objectenoverzicht aantallen'!$A:$A,'Objectenoverzicht aantallen'!G:G)*'Calculatie sheet'!$AS84+LOOKUP('Calculatie sheet'!$E$2,'Objectenoverzicht aantallen'!$A:$A,'Objectenoverzicht aantallen'!H:H)*'Calculatie sheet'!$AS84+LOOKUP('Calculatie sheet'!$E$2,'Objectenoverzicht aantallen'!$A:$A,'Objectenoverzicht aantallen'!I:I)*'Calculatie sheet'!$AS84+LOOKUP('Calculatie sheet'!$E$2,'Objectenoverzicht aantallen'!$A:$A,'Objectenoverzicht aantallen'!J:J)*'Calculatie sheet'!$AS84+LOOKUP('Calculatie sheet'!$E$2,'Objectenoverzicht aantallen'!$A:$A,'Objectenoverzicht aantallen'!K:K)*'Calculatie sheet'!$AS84+LOOKUP('Calculatie sheet'!$E$2,'Objectenoverzicht aantallen'!$A:$A,'Objectenoverzicht aantallen'!L:L)*'Calculatie sheet'!$AS84)/1000</f>
        <v>0</v>
      </c>
      <c r="S3" s="571">
        <f>(LOOKUP('Calculatie sheet'!$AS$2,'Objectenoverzicht aantallen'!$A:$A,'Objectenoverzicht aantallen'!$C:$C)*'Calculatie sheet'!$AS84+LOOKUP('Calculatie sheet'!$E$2,'Objectenoverzicht aantallen'!$A:$A,'Objectenoverzicht aantallen'!E:E)*'Calculatie sheet'!$AS84+LOOKUP('Calculatie sheet'!$E$2,'Objectenoverzicht aantallen'!$A:$A,'Objectenoverzicht aantallen'!F:F)*'Calculatie sheet'!$AS84+LOOKUP('Calculatie sheet'!$E$2,'Objectenoverzicht aantallen'!$A:$A,'Objectenoverzicht aantallen'!G:G)*'Calculatie sheet'!$AS84+LOOKUP('Calculatie sheet'!$E$2,'Objectenoverzicht aantallen'!$A:$A,'Objectenoverzicht aantallen'!H:H)*'Calculatie sheet'!$AS84+LOOKUP('Calculatie sheet'!$E$2,'Objectenoverzicht aantallen'!$A:$A,'Objectenoverzicht aantallen'!I:I)*'Calculatie sheet'!$AS84+LOOKUP('Calculatie sheet'!$E$2,'Objectenoverzicht aantallen'!$A:$A,'Objectenoverzicht aantallen'!J:J)*'Calculatie sheet'!$AS84+LOOKUP('Calculatie sheet'!$E$2,'Objectenoverzicht aantallen'!$A:$A,'Objectenoverzicht aantallen'!K:K)*'Calculatie sheet'!$AS84+LOOKUP('Calculatie sheet'!$E$2,'Objectenoverzicht aantallen'!$A:$A,'Objectenoverzicht aantallen'!L:L)*'Calculatie sheet'!$AS84+LOOKUP('Calculatie sheet'!$E$2,'Objectenoverzicht aantallen'!$A:$A,'Objectenoverzicht aantallen'!M:M)*'Calculatie sheet'!$AS84)/1000</f>
        <v>0</v>
      </c>
      <c r="T3" s="571">
        <f>(LOOKUP('Calculatie sheet'!$AS$2,'Objectenoverzicht aantallen'!$A:$A,'Objectenoverzicht aantallen'!$C:$C)*'Calculatie sheet'!$AS84+LOOKUP('Calculatie sheet'!$E$2,'Objectenoverzicht aantallen'!$A:$A,'Objectenoverzicht aantallen'!E:E)*'Calculatie sheet'!$AS84+LOOKUP('Calculatie sheet'!$E$2,'Objectenoverzicht aantallen'!$A:$A,'Objectenoverzicht aantallen'!F:F)*'Calculatie sheet'!$AS84+LOOKUP('Calculatie sheet'!$E$2,'Objectenoverzicht aantallen'!$A:$A,'Objectenoverzicht aantallen'!G:G)*'Calculatie sheet'!$AS84+LOOKUP('Calculatie sheet'!$E$2,'Objectenoverzicht aantallen'!$A:$A,'Objectenoverzicht aantallen'!H:H)*'Calculatie sheet'!$AS84+LOOKUP('Calculatie sheet'!$E$2,'Objectenoverzicht aantallen'!$A:$A,'Objectenoverzicht aantallen'!I:I)*'Calculatie sheet'!$AS84+LOOKUP('Calculatie sheet'!$E$2,'Objectenoverzicht aantallen'!$A:$A,'Objectenoverzicht aantallen'!J:J)*'Calculatie sheet'!$AS84+LOOKUP('Calculatie sheet'!$E$2,'Objectenoverzicht aantallen'!$A:$A,'Objectenoverzicht aantallen'!K:K)*'Calculatie sheet'!$AS84+LOOKUP('Calculatie sheet'!$E$2,'Objectenoverzicht aantallen'!$A:$A,'Objectenoverzicht aantallen'!L:L)*'Calculatie sheet'!$AS84+LOOKUP('Calculatie sheet'!$E$2,'Objectenoverzicht aantallen'!$A:$A,'Objectenoverzicht aantallen'!M:M)*'Calculatie sheet'!$AS84+LOOKUP('Calculatie sheet'!$E$2,'Objectenoverzicht aantallen'!$A:$A,'Objectenoverzicht aantallen'!N:N)*'Calculatie sheet'!$AS84)/1000</f>
        <v>0</v>
      </c>
      <c r="U3" s="571">
        <f>(LOOKUP('Calculatie sheet'!$AS$2,'Objectenoverzicht aantallen'!$A:$A,'Objectenoverzicht aantallen'!$C:$C)*'Calculatie sheet'!$AS84+LOOKUP('Calculatie sheet'!$E$2,'Objectenoverzicht aantallen'!$A:$A,'Objectenoverzicht aantallen'!E:E)*'Calculatie sheet'!$AS84+LOOKUP('Calculatie sheet'!$E$2,'Objectenoverzicht aantallen'!$A:$A,'Objectenoverzicht aantallen'!F:F)*'Calculatie sheet'!$AS84+LOOKUP('Calculatie sheet'!$E$2,'Objectenoverzicht aantallen'!$A:$A,'Objectenoverzicht aantallen'!G:G)*'Calculatie sheet'!$AS84+LOOKUP('Calculatie sheet'!$E$2,'Objectenoverzicht aantallen'!$A:$A,'Objectenoverzicht aantallen'!H:H)*'Calculatie sheet'!$AS84+LOOKUP('Calculatie sheet'!$E$2,'Objectenoverzicht aantallen'!$A:$A,'Objectenoverzicht aantallen'!I:I)*'Calculatie sheet'!$AS84+LOOKUP('Calculatie sheet'!$E$2,'Objectenoverzicht aantallen'!$A:$A,'Objectenoverzicht aantallen'!J:J)*'Calculatie sheet'!$AS84+LOOKUP('Calculatie sheet'!$E$2,'Objectenoverzicht aantallen'!$A:$A,'Objectenoverzicht aantallen'!K:K)*'Calculatie sheet'!$AS84+LOOKUP('Calculatie sheet'!$E$2,'Objectenoverzicht aantallen'!$A:$A,'Objectenoverzicht aantallen'!L:L)*'Calculatie sheet'!$AS84+LOOKUP('Calculatie sheet'!$E$2,'Objectenoverzicht aantallen'!$A:$A,'Objectenoverzicht aantallen'!M:M)*'Calculatie sheet'!$AS84+LOOKUP('Calculatie sheet'!$E$2,'Objectenoverzicht aantallen'!$A:$A,'Objectenoverzicht aantallen'!N:N)*'Calculatie sheet'!$AS84+LOOKUP('Calculatie sheet'!$E$2,'Objectenoverzicht aantallen'!$A:$A,'Objectenoverzicht aantallen'!O:O)*'Calculatie sheet'!$AS84)/1000</f>
        <v>0</v>
      </c>
      <c r="V3" s="31"/>
      <c r="W3" s="759" t="s">
        <v>966</v>
      </c>
      <c r="X3" s="571">
        <f>(LOOKUP('Calculatie sheet'!$AS$2,'Objectenoverzicht aantallen'!$A:$A,'Objectenoverzicht aantallen'!$P:$P)*'Calculatie sheet'!$AS$84)/'Calculatie sheet'!$AS$64/1000</f>
        <v>0</v>
      </c>
      <c r="Y3" s="571">
        <f>(LOOKUP('Calculatie sheet'!$AS$2,'Objectenoverzicht aantallen'!$A:$A,'Objectenoverzicht aantallen'!$P:$P)*'Calculatie sheet'!$AS$84)/'Calculatie sheet'!$AS$64/1000</f>
        <v>0</v>
      </c>
      <c r="Z3" s="571">
        <f>(LOOKUP('Calculatie sheet'!$AS$2,'Objectenoverzicht aantallen'!$A:$A,'Objectenoverzicht aantallen'!$P:$P)*'Calculatie sheet'!$AS$84)/'Calculatie sheet'!$AS$64/1000</f>
        <v>0</v>
      </c>
      <c r="AA3" s="571">
        <f>(LOOKUP('Calculatie sheet'!$AS$2,'Objectenoverzicht aantallen'!$A:$A,'Objectenoverzicht aantallen'!$P:$P)*'Calculatie sheet'!$AS$84)/'Calculatie sheet'!$AS$64/1000</f>
        <v>0</v>
      </c>
      <c r="AB3" s="571">
        <f>(LOOKUP('Calculatie sheet'!$AS$2,'Objectenoverzicht aantallen'!$A:$A,'Objectenoverzicht aantallen'!$P:$P)*'Calculatie sheet'!$AS$84)/'Calculatie sheet'!$AS$64/1000</f>
        <v>0</v>
      </c>
      <c r="AC3" s="571">
        <f>(LOOKUP('Calculatie sheet'!$AS$2,'Objectenoverzicht aantallen'!$A:$A,'Objectenoverzicht aantallen'!$P:$P)*'Calculatie sheet'!$AS$84)/'Calculatie sheet'!$AS$64/1000</f>
        <v>0</v>
      </c>
      <c r="AD3" s="571">
        <f>(LOOKUP('Calculatie sheet'!$AS$2,'Objectenoverzicht aantallen'!$A:$A,'Objectenoverzicht aantallen'!$P:$P)*'Calculatie sheet'!$AS$84)/'Calculatie sheet'!$AS$64/1000</f>
        <v>0</v>
      </c>
      <c r="AE3" s="571">
        <f>(LOOKUP('Calculatie sheet'!$AS$2,'Objectenoverzicht aantallen'!$A:$A,'Objectenoverzicht aantallen'!$P:$P)*'Calculatie sheet'!$AS$84)/'Calculatie sheet'!$AS$64/1000</f>
        <v>0</v>
      </c>
      <c r="AF3" s="571">
        <f>(LOOKUP('Calculatie sheet'!$AS$2,'Objectenoverzicht aantallen'!$A:$A,'Objectenoverzicht aantallen'!$P:$P)*'Calculatie sheet'!$AS$84)/'Calculatie sheet'!$AS$64/1000</f>
        <v>0</v>
      </c>
      <c r="AG3" s="571">
        <f>(LOOKUP('Calculatie sheet'!$AS$2,'Objectenoverzicht aantallen'!$A:$A,'Objectenoverzicht aantallen'!$P:$P)*'Calculatie sheet'!$AS$84)/'Calculatie sheet'!$AS$64/1000</f>
        <v>0</v>
      </c>
      <c r="AH3" s="571">
        <f>(LOOKUP('Calculatie sheet'!$AS$2,'Objectenoverzicht aantallen'!$A:$A,'Objectenoverzicht aantallen'!$P:$P)*'Calculatie sheet'!$AS$84)/'Calculatie sheet'!$AS$64/1000</f>
        <v>0</v>
      </c>
    </row>
    <row r="4" spans="1:34" x14ac:dyDescent="0.2">
      <c r="B4" s="760" t="s">
        <v>5</v>
      </c>
      <c r="C4" s="45">
        <f>'Calculatie sheet'!AS85</f>
        <v>2644675.7400000002</v>
      </c>
      <c r="E4" s="760" t="s">
        <v>5</v>
      </c>
      <c r="H4" s="572">
        <f>C4*'Calculatie sheet'!$AS$7</f>
        <v>0</v>
      </c>
      <c r="J4" s="760" t="s">
        <v>5</v>
      </c>
      <c r="K4" s="571">
        <f>(LOOKUP('Calculatie sheet'!$AS$2,'Objectenoverzicht aantallen'!$A:$A,'Objectenoverzicht aantallen'!$C:$C)*'Calculatie sheet'!$AS85+LOOKUP('Calculatie sheet'!$AS$2,'Objectenoverzicht aantallen'!$A:$A,'Objectenoverzicht aantallen'!E:E)*'Calculatie sheet'!$AS85)/1000</f>
        <v>0</v>
      </c>
      <c r="L4" s="571">
        <f>(LOOKUP('Calculatie sheet'!$AS$2,'Objectenoverzicht aantallen'!$A:$A,'Objectenoverzicht aantallen'!$C:$C)*'Calculatie sheet'!$AS85+LOOKUP('Calculatie sheet'!$E$2,'Objectenoverzicht aantallen'!$A:$A,'Objectenoverzicht aantallen'!E:E)*'Calculatie sheet'!$AS85+LOOKUP('Calculatie sheet'!$E$2,'Objectenoverzicht aantallen'!$A:$A,'Objectenoverzicht aantallen'!F:F)*'Calculatie sheet'!$AS85)/1000</f>
        <v>0</v>
      </c>
      <c r="M4" s="571">
        <f>(LOOKUP('Calculatie sheet'!$AS$2,'Objectenoverzicht aantallen'!$A:$A,'Objectenoverzicht aantallen'!$C:$C)*'Calculatie sheet'!$AS85+LOOKUP('Calculatie sheet'!$E$2,'Objectenoverzicht aantallen'!$A:$A,'Objectenoverzicht aantallen'!E:E)*'Calculatie sheet'!$AS85+LOOKUP('Calculatie sheet'!$E$2,'Objectenoverzicht aantallen'!$A:$A,'Objectenoverzicht aantallen'!F:F)*'Calculatie sheet'!$AS85+LOOKUP('Calculatie sheet'!$E$2,'Objectenoverzicht aantallen'!$A:$A,'Objectenoverzicht aantallen'!G:G)*'Calculatie sheet'!$AS85)/1000</f>
        <v>0</v>
      </c>
      <c r="N4" s="571">
        <f>(LOOKUP('Calculatie sheet'!$AS$2,'Objectenoverzicht aantallen'!$A:$A,'Objectenoverzicht aantallen'!$C:$C)*'Calculatie sheet'!$AS85+LOOKUP('Calculatie sheet'!$E$2,'Objectenoverzicht aantallen'!$A:$A,'Objectenoverzicht aantallen'!E:E)*'Calculatie sheet'!$AS85+LOOKUP('Calculatie sheet'!$E$2,'Objectenoverzicht aantallen'!$A:$A,'Objectenoverzicht aantallen'!F:F)*'Calculatie sheet'!$AS85+LOOKUP('Calculatie sheet'!$E$2,'Objectenoverzicht aantallen'!$A:$A,'Objectenoverzicht aantallen'!G:G)*'Calculatie sheet'!$AS85+LOOKUP('Calculatie sheet'!$E$2,'Objectenoverzicht aantallen'!$A:$A,'Objectenoverzicht aantallen'!H:H)*'Calculatie sheet'!$AS85)/1000</f>
        <v>0</v>
      </c>
      <c r="O4" s="571">
        <f>(LOOKUP('Calculatie sheet'!$AS$2,'Objectenoverzicht aantallen'!$A:$A,'Objectenoverzicht aantallen'!$C:$C)*'Calculatie sheet'!$AS85+LOOKUP('Calculatie sheet'!$E$2,'Objectenoverzicht aantallen'!$A:$A,'Objectenoverzicht aantallen'!E:E)*'Calculatie sheet'!$AS85+LOOKUP('Calculatie sheet'!$E$2,'Objectenoverzicht aantallen'!$A:$A,'Objectenoverzicht aantallen'!F:F)*'Calculatie sheet'!$AS85+LOOKUP('Calculatie sheet'!$E$2,'Objectenoverzicht aantallen'!$A:$A,'Objectenoverzicht aantallen'!G:G)*'Calculatie sheet'!$AS85+LOOKUP('Calculatie sheet'!$E$2,'Objectenoverzicht aantallen'!$A:$A,'Objectenoverzicht aantallen'!H:H)*'Calculatie sheet'!$AS85+LOOKUP('Calculatie sheet'!$E$2,'Objectenoverzicht aantallen'!$A:$A,'Objectenoverzicht aantallen'!I:I)*'Calculatie sheet'!$AS85)/1000</f>
        <v>0</v>
      </c>
      <c r="P4" s="571">
        <f>(LOOKUP('Calculatie sheet'!$AS$2,'Objectenoverzicht aantallen'!$A:$A,'Objectenoverzicht aantallen'!$C:$C)*'Calculatie sheet'!$AS85+LOOKUP('Calculatie sheet'!$E$2,'Objectenoverzicht aantallen'!$A:$A,'Objectenoverzicht aantallen'!E:E)*'Calculatie sheet'!$AS85+LOOKUP('Calculatie sheet'!$E$2,'Objectenoverzicht aantallen'!$A:$A,'Objectenoverzicht aantallen'!F:F)*'Calculatie sheet'!$AS85+LOOKUP('Calculatie sheet'!$E$2,'Objectenoverzicht aantallen'!$A:$A,'Objectenoverzicht aantallen'!G:G)*'Calculatie sheet'!$AS85+LOOKUP('Calculatie sheet'!$E$2,'Objectenoverzicht aantallen'!$A:$A,'Objectenoverzicht aantallen'!H:H)*'Calculatie sheet'!$AS85+LOOKUP('Calculatie sheet'!$E$2,'Objectenoverzicht aantallen'!$A:$A,'Objectenoverzicht aantallen'!I:I)*'Calculatie sheet'!$AS85+LOOKUP('Calculatie sheet'!$E$2,'Objectenoverzicht aantallen'!$A:$A,'Objectenoverzicht aantallen'!J:J)*'Calculatie sheet'!$AS85)/1000</f>
        <v>0</v>
      </c>
      <c r="Q4" s="571">
        <f>(LOOKUP('Calculatie sheet'!$AS$2,'Objectenoverzicht aantallen'!$A:$A,'Objectenoverzicht aantallen'!$C:$C)*'Calculatie sheet'!$AS85+LOOKUP('Calculatie sheet'!$E$2,'Objectenoverzicht aantallen'!$A:$A,'Objectenoverzicht aantallen'!E:E)*'Calculatie sheet'!$AS85+LOOKUP('Calculatie sheet'!$E$2,'Objectenoverzicht aantallen'!$A:$A,'Objectenoverzicht aantallen'!F:F)*'Calculatie sheet'!$AS85+LOOKUP('Calculatie sheet'!$E$2,'Objectenoverzicht aantallen'!$A:$A,'Objectenoverzicht aantallen'!G:G)*'Calculatie sheet'!$AS85+LOOKUP('Calculatie sheet'!$E$2,'Objectenoverzicht aantallen'!$A:$A,'Objectenoverzicht aantallen'!H:H)*'Calculatie sheet'!$AS85+LOOKUP('Calculatie sheet'!$E$2,'Objectenoverzicht aantallen'!$A:$A,'Objectenoverzicht aantallen'!I:I)*'Calculatie sheet'!$AS85+LOOKUP('Calculatie sheet'!$E$2,'Objectenoverzicht aantallen'!$A:$A,'Objectenoverzicht aantallen'!J:J)*'Calculatie sheet'!$AS85+LOOKUP('Calculatie sheet'!$E$2,'Objectenoverzicht aantallen'!$A:$A,'Objectenoverzicht aantallen'!K:K)*'Calculatie sheet'!$AS85)/1000</f>
        <v>0</v>
      </c>
      <c r="R4" s="571">
        <f>(LOOKUP('Calculatie sheet'!$AS$2,'Objectenoverzicht aantallen'!$A:$A,'Objectenoverzicht aantallen'!$C:$C)*'Calculatie sheet'!$AS85+LOOKUP('Calculatie sheet'!$E$2,'Objectenoverzicht aantallen'!$A:$A,'Objectenoverzicht aantallen'!E:E)*'Calculatie sheet'!$AS85+LOOKUP('Calculatie sheet'!$E$2,'Objectenoverzicht aantallen'!$A:$A,'Objectenoverzicht aantallen'!F:F)*'Calculatie sheet'!$AS85+LOOKUP('Calculatie sheet'!$E$2,'Objectenoverzicht aantallen'!$A:$A,'Objectenoverzicht aantallen'!G:G)*'Calculatie sheet'!$AS85+LOOKUP('Calculatie sheet'!$E$2,'Objectenoverzicht aantallen'!$A:$A,'Objectenoverzicht aantallen'!H:H)*'Calculatie sheet'!$AS85+LOOKUP('Calculatie sheet'!$E$2,'Objectenoverzicht aantallen'!$A:$A,'Objectenoverzicht aantallen'!I:I)*'Calculatie sheet'!$AS85+LOOKUP('Calculatie sheet'!$E$2,'Objectenoverzicht aantallen'!$A:$A,'Objectenoverzicht aantallen'!J:J)*'Calculatie sheet'!$AS85+LOOKUP('Calculatie sheet'!$E$2,'Objectenoverzicht aantallen'!$A:$A,'Objectenoverzicht aantallen'!K:K)*'Calculatie sheet'!$AS85+LOOKUP('Calculatie sheet'!$E$2,'Objectenoverzicht aantallen'!$A:$A,'Objectenoverzicht aantallen'!L:L)*'Calculatie sheet'!$AS85)/1000</f>
        <v>0</v>
      </c>
      <c r="S4" s="571">
        <f>(LOOKUP('Calculatie sheet'!$AS$2,'Objectenoverzicht aantallen'!$A:$A,'Objectenoverzicht aantallen'!$C:$C)*'Calculatie sheet'!$AS85+LOOKUP('Calculatie sheet'!$E$2,'Objectenoverzicht aantallen'!$A:$A,'Objectenoverzicht aantallen'!E:E)*'Calculatie sheet'!$AS85+LOOKUP('Calculatie sheet'!$E$2,'Objectenoverzicht aantallen'!$A:$A,'Objectenoverzicht aantallen'!F:F)*'Calculatie sheet'!$AS85+LOOKUP('Calculatie sheet'!$E$2,'Objectenoverzicht aantallen'!$A:$A,'Objectenoverzicht aantallen'!G:G)*'Calculatie sheet'!$AS85+LOOKUP('Calculatie sheet'!$E$2,'Objectenoverzicht aantallen'!$A:$A,'Objectenoverzicht aantallen'!H:H)*'Calculatie sheet'!$AS85+LOOKUP('Calculatie sheet'!$E$2,'Objectenoverzicht aantallen'!$A:$A,'Objectenoverzicht aantallen'!I:I)*'Calculatie sheet'!$AS85+LOOKUP('Calculatie sheet'!$E$2,'Objectenoverzicht aantallen'!$A:$A,'Objectenoverzicht aantallen'!J:J)*'Calculatie sheet'!$AS85+LOOKUP('Calculatie sheet'!$E$2,'Objectenoverzicht aantallen'!$A:$A,'Objectenoverzicht aantallen'!K:K)*'Calculatie sheet'!$AS85+LOOKUP('Calculatie sheet'!$E$2,'Objectenoverzicht aantallen'!$A:$A,'Objectenoverzicht aantallen'!L:L)*'Calculatie sheet'!$AS85+LOOKUP('Calculatie sheet'!$E$2,'Objectenoverzicht aantallen'!$A:$A,'Objectenoverzicht aantallen'!M:M)*'Calculatie sheet'!$AS85)/1000</f>
        <v>0</v>
      </c>
      <c r="T4" s="571">
        <f>(LOOKUP('Calculatie sheet'!$AS$2,'Objectenoverzicht aantallen'!$A:$A,'Objectenoverzicht aantallen'!$C:$C)*'Calculatie sheet'!$AS85+LOOKUP('Calculatie sheet'!$E$2,'Objectenoverzicht aantallen'!$A:$A,'Objectenoverzicht aantallen'!E:E)*'Calculatie sheet'!$AS85+LOOKUP('Calculatie sheet'!$E$2,'Objectenoverzicht aantallen'!$A:$A,'Objectenoverzicht aantallen'!F:F)*'Calculatie sheet'!$AS85+LOOKUP('Calculatie sheet'!$E$2,'Objectenoverzicht aantallen'!$A:$A,'Objectenoverzicht aantallen'!G:G)*'Calculatie sheet'!$AS85+LOOKUP('Calculatie sheet'!$E$2,'Objectenoverzicht aantallen'!$A:$A,'Objectenoverzicht aantallen'!H:H)*'Calculatie sheet'!$AS85+LOOKUP('Calculatie sheet'!$E$2,'Objectenoverzicht aantallen'!$A:$A,'Objectenoverzicht aantallen'!I:I)*'Calculatie sheet'!$AS85+LOOKUP('Calculatie sheet'!$E$2,'Objectenoverzicht aantallen'!$A:$A,'Objectenoverzicht aantallen'!J:J)*'Calculatie sheet'!$AS85+LOOKUP('Calculatie sheet'!$E$2,'Objectenoverzicht aantallen'!$A:$A,'Objectenoverzicht aantallen'!K:K)*'Calculatie sheet'!$AS85+LOOKUP('Calculatie sheet'!$E$2,'Objectenoverzicht aantallen'!$A:$A,'Objectenoverzicht aantallen'!L:L)*'Calculatie sheet'!$AS85+LOOKUP('Calculatie sheet'!$E$2,'Objectenoverzicht aantallen'!$A:$A,'Objectenoverzicht aantallen'!M:M)*'Calculatie sheet'!$AS85+LOOKUP('Calculatie sheet'!$E$2,'Objectenoverzicht aantallen'!$A:$A,'Objectenoverzicht aantallen'!N:N)*'Calculatie sheet'!$AS85)/1000</f>
        <v>0</v>
      </c>
      <c r="U4" s="571">
        <f>(LOOKUP('Calculatie sheet'!$AS$2,'Objectenoverzicht aantallen'!$A:$A,'Objectenoverzicht aantallen'!$C:$C)*'Calculatie sheet'!$AS85+LOOKUP('Calculatie sheet'!$E$2,'Objectenoverzicht aantallen'!$A:$A,'Objectenoverzicht aantallen'!E:E)*'Calculatie sheet'!$AS85+LOOKUP('Calculatie sheet'!$E$2,'Objectenoverzicht aantallen'!$A:$A,'Objectenoverzicht aantallen'!F:F)*'Calculatie sheet'!$AS85+LOOKUP('Calculatie sheet'!$E$2,'Objectenoverzicht aantallen'!$A:$A,'Objectenoverzicht aantallen'!G:G)*'Calculatie sheet'!$AS85+LOOKUP('Calculatie sheet'!$E$2,'Objectenoverzicht aantallen'!$A:$A,'Objectenoverzicht aantallen'!H:H)*'Calculatie sheet'!$AS85+LOOKUP('Calculatie sheet'!$E$2,'Objectenoverzicht aantallen'!$A:$A,'Objectenoverzicht aantallen'!I:I)*'Calculatie sheet'!$AS85+LOOKUP('Calculatie sheet'!$E$2,'Objectenoverzicht aantallen'!$A:$A,'Objectenoverzicht aantallen'!J:J)*'Calculatie sheet'!$AS85+LOOKUP('Calculatie sheet'!$E$2,'Objectenoverzicht aantallen'!$A:$A,'Objectenoverzicht aantallen'!K:K)*'Calculatie sheet'!$AS85+LOOKUP('Calculatie sheet'!$E$2,'Objectenoverzicht aantallen'!$A:$A,'Objectenoverzicht aantallen'!L:L)*'Calculatie sheet'!$AS85+LOOKUP('Calculatie sheet'!$E$2,'Objectenoverzicht aantallen'!$A:$A,'Objectenoverzicht aantallen'!M:M)*'Calculatie sheet'!$AS85+LOOKUP('Calculatie sheet'!$E$2,'Objectenoverzicht aantallen'!$A:$A,'Objectenoverzicht aantallen'!N:N)*'Calculatie sheet'!$AS85+LOOKUP('Calculatie sheet'!$E$2,'Objectenoverzicht aantallen'!$A:$A,'Objectenoverzicht aantallen'!O:O)*'Calculatie sheet'!$AS85)/1000</f>
        <v>0</v>
      </c>
      <c r="W4" s="760" t="s">
        <v>5</v>
      </c>
      <c r="X4" s="571">
        <f>(LOOKUP('Calculatie sheet'!$AS$2,'Objectenoverzicht aantallen'!$A:$A,'Objectenoverzicht aantallen'!Q:Q)*'Calculatie sheet'!$AS$85)/1000</f>
        <v>0</v>
      </c>
      <c r="Y4" s="571">
        <f>(LOOKUP('Calculatie sheet'!$AS$2,'Objectenoverzicht aantallen'!$A:$A,'Objectenoverzicht aantallen'!R:R)*'Calculatie sheet'!$AS$85)/1000</f>
        <v>0</v>
      </c>
      <c r="Z4" s="571">
        <f>(LOOKUP('Calculatie sheet'!$AS$2,'Objectenoverzicht aantallen'!$A:$A,'Objectenoverzicht aantallen'!S:S)*'Calculatie sheet'!$AS$85)/1000</f>
        <v>0</v>
      </c>
      <c r="AA4" s="571">
        <f>(LOOKUP('Calculatie sheet'!$AS$2,'Objectenoverzicht aantallen'!$A:$A,'Objectenoverzicht aantallen'!T:T)*'Calculatie sheet'!$AS$85)/1000</f>
        <v>0</v>
      </c>
      <c r="AB4" s="571">
        <f>(LOOKUP('Calculatie sheet'!$AS$2,'Objectenoverzicht aantallen'!$A:$A,'Objectenoverzicht aantallen'!U:U)*'Calculatie sheet'!$AS$85)/1000</f>
        <v>0</v>
      </c>
      <c r="AC4" s="571">
        <f>(LOOKUP('Calculatie sheet'!$AS$2,'Objectenoverzicht aantallen'!$A:$A,'Objectenoverzicht aantallen'!V:V)*'Calculatie sheet'!$AS$85)/1000</f>
        <v>0</v>
      </c>
      <c r="AD4" s="571">
        <f>(LOOKUP('Calculatie sheet'!$AS$2,'Objectenoverzicht aantallen'!$A:$A,'Objectenoverzicht aantallen'!W:W)*'Calculatie sheet'!$AS$85)/1000</f>
        <v>0</v>
      </c>
      <c r="AE4" s="571">
        <f>(LOOKUP('Calculatie sheet'!$AS$2,'Objectenoverzicht aantallen'!$A:$A,'Objectenoverzicht aantallen'!X:X)*'Calculatie sheet'!$AS$85)/1000</f>
        <v>0</v>
      </c>
      <c r="AF4" s="571">
        <f>(LOOKUP('Calculatie sheet'!$AS$2,'Objectenoverzicht aantallen'!$A:$A,'Objectenoverzicht aantallen'!AA:AA)*'Calculatie sheet'!$AS$85)/1000</f>
        <v>0</v>
      </c>
      <c r="AG4" s="571">
        <f>(LOOKUP('Calculatie sheet'!$AS$2,'Objectenoverzicht aantallen'!$A:$A,'Objectenoverzicht aantallen'!Z:Z)*'Calculatie sheet'!$AS$85)/1000</f>
        <v>0</v>
      </c>
      <c r="AH4" s="571">
        <f>(LOOKUP('Calculatie sheet'!$AS$2,'Objectenoverzicht aantallen'!$A:$A,'Objectenoverzicht aantallen'!AA:AA)*'Calculatie sheet'!$AS$85)/1000</f>
        <v>0</v>
      </c>
    </row>
    <row r="5" spans="1:34" x14ac:dyDescent="0.2">
      <c r="B5" s="577" t="s">
        <v>673</v>
      </c>
      <c r="C5" s="45">
        <f>'Calculatie sheet'!AS86</f>
        <v>-4961524.26</v>
      </c>
      <c r="E5" s="577" t="s">
        <v>673</v>
      </c>
      <c r="H5" s="572">
        <f>C5*'Calculatie sheet'!$AS$7</f>
        <v>0</v>
      </c>
      <c r="J5" s="577" t="s">
        <v>673</v>
      </c>
      <c r="K5" s="571">
        <f>(LOOKUP('Calculatie sheet'!$AS$2,'Objectenoverzicht aantallen'!$A:$A,'Objectenoverzicht aantallen'!$C:$C)*'Calculatie sheet'!$AS86+LOOKUP('Calculatie sheet'!$AS$2,'Objectenoverzicht aantallen'!$A:$A,'Objectenoverzicht aantallen'!E:E)*'Calculatie sheet'!$AS86)/1000</f>
        <v>0</v>
      </c>
      <c r="L5" s="571">
        <f>(LOOKUP('Calculatie sheet'!$AS$2,'Objectenoverzicht aantallen'!$A:$A,'Objectenoverzicht aantallen'!$C:$C)*'Calculatie sheet'!$AS86+LOOKUP('Calculatie sheet'!$E$2,'Objectenoverzicht aantallen'!$A:$A,'Objectenoverzicht aantallen'!E:E)*'Calculatie sheet'!$AS86+LOOKUP('Calculatie sheet'!$E$2,'Objectenoverzicht aantallen'!$A:$A,'Objectenoverzicht aantallen'!F:F)*'Calculatie sheet'!$AS86)/1000</f>
        <v>0</v>
      </c>
      <c r="M5" s="571">
        <f>(LOOKUP('Calculatie sheet'!$AS$2,'Objectenoverzicht aantallen'!$A:$A,'Objectenoverzicht aantallen'!$C:$C)*'Calculatie sheet'!$AS86+LOOKUP('Calculatie sheet'!$E$2,'Objectenoverzicht aantallen'!$A:$A,'Objectenoverzicht aantallen'!E:E)*'Calculatie sheet'!$AS86+LOOKUP('Calculatie sheet'!$E$2,'Objectenoverzicht aantallen'!$A:$A,'Objectenoverzicht aantallen'!F:F)*'Calculatie sheet'!$AS86+LOOKUP('Calculatie sheet'!$E$2,'Objectenoverzicht aantallen'!$A:$A,'Objectenoverzicht aantallen'!G:G)*'Calculatie sheet'!$AS86)/1000</f>
        <v>0</v>
      </c>
      <c r="N5" s="571">
        <f>(LOOKUP('Calculatie sheet'!$AS$2,'Objectenoverzicht aantallen'!$A:$A,'Objectenoverzicht aantallen'!$C:$C)*'Calculatie sheet'!$AS86+LOOKUP('Calculatie sheet'!$E$2,'Objectenoverzicht aantallen'!$A:$A,'Objectenoverzicht aantallen'!E:E)*'Calculatie sheet'!$AS86+LOOKUP('Calculatie sheet'!$E$2,'Objectenoverzicht aantallen'!$A:$A,'Objectenoverzicht aantallen'!F:F)*'Calculatie sheet'!$AS86+LOOKUP('Calculatie sheet'!$E$2,'Objectenoverzicht aantallen'!$A:$A,'Objectenoverzicht aantallen'!G:G)*'Calculatie sheet'!$AS86+LOOKUP('Calculatie sheet'!$E$2,'Objectenoverzicht aantallen'!$A:$A,'Objectenoverzicht aantallen'!H:H)*'Calculatie sheet'!$AS86)/1000</f>
        <v>0</v>
      </c>
      <c r="O5" s="571">
        <f>(LOOKUP('Calculatie sheet'!$AS$2,'Objectenoverzicht aantallen'!$A:$A,'Objectenoverzicht aantallen'!$C:$C)*'Calculatie sheet'!$AS86+LOOKUP('Calculatie sheet'!$E$2,'Objectenoverzicht aantallen'!$A:$A,'Objectenoverzicht aantallen'!E:E)*'Calculatie sheet'!$AS86+LOOKUP('Calculatie sheet'!$E$2,'Objectenoverzicht aantallen'!$A:$A,'Objectenoverzicht aantallen'!F:F)*'Calculatie sheet'!$AS86+LOOKUP('Calculatie sheet'!$E$2,'Objectenoverzicht aantallen'!$A:$A,'Objectenoverzicht aantallen'!G:G)*'Calculatie sheet'!$AS86+LOOKUP('Calculatie sheet'!$E$2,'Objectenoverzicht aantallen'!$A:$A,'Objectenoverzicht aantallen'!H:H)*'Calculatie sheet'!$AS86+LOOKUP('Calculatie sheet'!$E$2,'Objectenoverzicht aantallen'!$A:$A,'Objectenoverzicht aantallen'!I:I)*'Calculatie sheet'!$AS86)/1000</f>
        <v>0</v>
      </c>
      <c r="P5" s="571">
        <f>(LOOKUP('Calculatie sheet'!$AS$2,'Objectenoverzicht aantallen'!$A:$A,'Objectenoverzicht aantallen'!$C:$C)*'Calculatie sheet'!$AS86+LOOKUP('Calculatie sheet'!$E$2,'Objectenoverzicht aantallen'!$A:$A,'Objectenoverzicht aantallen'!E:E)*'Calculatie sheet'!$AS86+LOOKUP('Calculatie sheet'!$E$2,'Objectenoverzicht aantallen'!$A:$A,'Objectenoverzicht aantallen'!F:F)*'Calculatie sheet'!$AS86+LOOKUP('Calculatie sheet'!$E$2,'Objectenoverzicht aantallen'!$A:$A,'Objectenoverzicht aantallen'!G:G)*'Calculatie sheet'!$AS86+LOOKUP('Calculatie sheet'!$E$2,'Objectenoverzicht aantallen'!$A:$A,'Objectenoverzicht aantallen'!H:H)*'Calculatie sheet'!$AS86+LOOKUP('Calculatie sheet'!$E$2,'Objectenoverzicht aantallen'!$A:$A,'Objectenoverzicht aantallen'!I:I)*'Calculatie sheet'!$AS86+LOOKUP('Calculatie sheet'!$E$2,'Objectenoverzicht aantallen'!$A:$A,'Objectenoverzicht aantallen'!J:J)*'Calculatie sheet'!$AS86)/1000</f>
        <v>0</v>
      </c>
      <c r="Q5" s="571">
        <f>(LOOKUP('Calculatie sheet'!$AS$2,'Objectenoverzicht aantallen'!$A:$A,'Objectenoverzicht aantallen'!$C:$C)*'Calculatie sheet'!$AS86+LOOKUP('Calculatie sheet'!$E$2,'Objectenoverzicht aantallen'!$A:$A,'Objectenoverzicht aantallen'!E:E)*'Calculatie sheet'!$AS86+LOOKUP('Calculatie sheet'!$E$2,'Objectenoverzicht aantallen'!$A:$A,'Objectenoverzicht aantallen'!F:F)*'Calculatie sheet'!$AS86+LOOKUP('Calculatie sheet'!$E$2,'Objectenoverzicht aantallen'!$A:$A,'Objectenoverzicht aantallen'!G:G)*'Calculatie sheet'!$AS86+LOOKUP('Calculatie sheet'!$E$2,'Objectenoverzicht aantallen'!$A:$A,'Objectenoverzicht aantallen'!H:H)*'Calculatie sheet'!$AS86+LOOKUP('Calculatie sheet'!$E$2,'Objectenoverzicht aantallen'!$A:$A,'Objectenoverzicht aantallen'!I:I)*'Calculatie sheet'!$AS86+LOOKUP('Calculatie sheet'!$E$2,'Objectenoverzicht aantallen'!$A:$A,'Objectenoverzicht aantallen'!J:J)*'Calculatie sheet'!$AS86+LOOKUP('Calculatie sheet'!$E$2,'Objectenoverzicht aantallen'!$A:$A,'Objectenoverzicht aantallen'!K:K)*'Calculatie sheet'!$AS86)/1000</f>
        <v>0</v>
      </c>
      <c r="R5" s="571">
        <f>(LOOKUP('Calculatie sheet'!$AS$2,'Objectenoverzicht aantallen'!$A:$A,'Objectenoverzicht aantallen'!$C:$C)*'Calculatie sheet'!$AS86+LOOKUP('Calculatie sheet'!$E$2,'Objectenoverzicht aantallen'!$A:$A,'Objectenoverzicht aantallen'!E:E)*'Calculatie sheet'!$AS86+LOOKUP('Calculatie sheet'!$E$2,'Objectenoverzicht aantallen'!$A:$A,'Objectenoverzicht aantallen'!F:F)*'Calculatie sheet'!$AS86+LOOKUP('Calculatie sheet'!$E$2,'Objectenoverzicht aantallen'!$A:$A,'Objectenoverzicht aantallen'!G:G)*'Calculatie sheet'!$AS86+LOOKUP('Calculatie sheet'!$E$2,'Objectenoverzicht aantallen'!$A:$A,'Objectenoverzicht aantallen'!H:H)*'Calculatie sheet'!$AS86+LOOKUP('Calculatie sheet'!$E$2,'Objectenoverzicht aantallen'!$A:$A,'Objectenoverzicht aantallen'!I:I)*'Calculatie sheet'!$AS86+LOOKUP('Calculatie sheet'!$E$2,'Objectenoverzicht aantallen'!$A:$A,'Objectenoverzicht aantallen'!J:J)*'Calculatie sheet'!$AS86+LOOKUP('Calculatie sheet'!$E$2,'Objectenoverzicht aantallen'!$A:$A,'Objectenoverzicht aantallen'!K:K)*'Calculatie sheet'!$AS86+LOOKUP('Calculatie sheet'!$E$2,'Objectenoverzicht aantallen'!$A:$A,'Objectenoverzicht aantallen'!L:L)*'Calculatie sheet'!$AS86)/1000</f>
        <v>0</v>
      </c>
      <c r="S5" s="571">
        <f>(LOOKUP('Calculatie sheet'!$AS$2,'Objectenoverzicht aantallen'!$A:$A,'Objectenoverzicht aantallen'!$C:$C)*'Calculatie sheet'!$AS86+LOOKUP('Calculatie sheet'!$E$2,'Objectenoverzicht aantallen'!$A:$A,'Objectenoverzicht aantallen'!E:E)*'Calculatie sheet'!$AS86+LOOKUP('Calculatie sheet'!$E$2,'Objectenoverzicht aantallen'!$A:$A,'Objectenoverzicht aantallen'!F:F)*'Calculatie sheet'!$AS86+LOOKUP('Calculatie sheet'!$E$2,'Objectenoverzicht aantallen'!$A:$A,'Objectenoverzicht aantallen'!G:G)*'Calculatie sheet'!$AS86+LOOKUP('Calculatie sheet'!$E$2,'Objectenoverzicht aantallen'!$A:$A,'Objectenoverzicht aantallen'!H:H)*'Calculatie sheet'!$AS86+LOOKUP('Calculatie sheet'!$E$2,'Objectenoverzicht aantallen'!$A:$A,'Objectenoverzicht aantallen'!I:I)*'Calculatie sheet'!$AS86+LOOKUP('Calculatie sheet'!$E$2,'Objectenoverzicht aantallen'!$A:$A,'Objectenoverzicht aantallen'!J:J)*'Calculatie sheet'!$AS86+LOOKUP('Calculatie sheet'!$E$2,'Objectenoverzicht aantallen'!$A:$A,'Objectenoverzicht aantallen'!K:K)*'Calculatie sheet'!$AS86+LOOKUP('Calculatie sheet'!$E$2,'Objectenoverzicht aantallen'!$A:$A,'Objectenoverzicht aantallen'!L:L)*'Calculatie sheet'!$AS86+LOOKUP('Calculatie sheet'!$E$2,'Objectenoverzicht aantallen'!$A:$A,'Objectenoverzicht aantallen'!M:M)*'Calculatie sheet'!$AS86)/1000</f>
        <v>0</v>
      </c>
      <c r="T5" s="571">
        <f>(LOOKUP('Calculatie sheet'!$AS$2,'Objectenoverzicht aantallen'!$A:$A,'Objectenoverzicht aantallen'!$C:$C)*'Calculatie sheet'!$AS86+LOOKUP('Calculatie sheet'!$E$2,'Objectenoverzicht aantallen'!$A:$A,'Objectenoverzicht aantallen'!E:E)*'Calculatie sheet'!$AS86+LOOKUP('Calculatie sheet'!$E$2,'Objectenoverzicht aantallen'!$A:$A,'Objectenoverzicht aantallen'!F:F)*'Calculatie sheet'!$AS86+LOOKUP('Calculatie sheet'!$E$2,'Objectenoverzicht aantallen'!$A:$A,'Objectenoverzicht aantallen'!G:G)*'Calculatie sheet'!$AS86+LOOKUP('Calculatie sheet'!$E$2,'Objectenoverzicht aantallen'!$A:$A,'Objectenoverzicht aantallen'!H:H)*'Calculatie sheet'!$AS86+LOOKUP('Calculatie sheet'!$E$2,'Objectenoverzicht aantallen'!$A:$A,'Objectenoverzicht aantallen'!I:I)*'Calculatie sheet'!$AS86+LOOKUP('Calculatie sheet'!$E$2,'Objectenoverzicht aantallen'!$A:$A,'Objectenoverzicht aantallen'!J:J)*'Calculatie sheet'!$AS86+LOOKUP('Calculatie sheet'!$E$2,'Objectenoverzicht aantallen'!$A:$A,'Objectenoverzicht aantallen'!K:K)*'Calculatie sheet'!$AS86+LOOKUP('Calculatie sheet'!$E$2,'Objectenoverzicht aantallen'!$A:$A,'Objectenoverzicht aantallen'!L:L)*'Calculatie sheet'!$AS86+LOOKUP('Calculatie sheet'!$E$2,'Objectenoverzicht aantallen'!$A:$A,'Objectenoverzicht aantallen'!M:M)*'Calculatie sheet'!$AS86+LOOKUP('Calculatie sheet'!$E$2,'Objectenoverzicht aantallen'!$A:$A,'Objectenoverzicht aantallen'!N:N)*'Calculatie sheet'!$AS86)/1000</f>
        <v>0</v>
      </c>
      <c r="U5" s="571">
        <f>(LOOKUP('Calculatie sheet'!$AS$2,'Objectenoverzicht aantallen'!$A:$A,'Objectenoverzicht aantallen'!$C:$C)*'Calculatie sheet'!$AS86+LOOKUP('Calculatie sheet'!$E$2,'Objectenoverzicht aantallen'!$A:$A,'Objectenoverzicht aantallen'!E:E)*'Calculatie sheet'!$AS86+LOOKUP('Calculatie sheet'!$E$2,'Objectenoverzicht aantallen'!$A:$A,'Objectenoverzicht aantallen'!F:F)*'Calculatie sheet'!$AS86+LOOKUP('Calculatie sheet'!$E$2,'Objectenoverzicht aantallen'!$A:$A,'Objectenoverzicht aantallen'!G:G)*'Calculatie sheet'!$AS86+LOOKUP('Calculatie sheet'!$E$2,'Objectenoverzicht aantallen'!$A:$A,'Objectenoverzicht aantallen'!H:H)*'Calculatie sheet'!$AS86+LOOKUP('Calculatie sheet'!$E$2,'Objectenoverzicht aantallen'!$A:$A,'Objectenoverzicht aantallen'!I:I)*'Calculatie sheet'!$AS86+LOOKUP('Calculatie sheet'!$E$2,'Objectenoverzicht aantallen'!$A:$A,'Objectenoverzicht aantallen'!J:J)*'Calculatie sheet'!$AS86+LOOKUP('Calculatie sheet'!$E$2,'Objectenoverzicht aantallen'!$A:$A,'Objectenoverzicht aantallen'!K:K)*'Calculatie sheet'!$AS86+LOOKUP('Calculatie sheet'!$E$2,'Objectenoverzicht aantallen'!$A:$A,'Objectenoverzicht aantallen'!L:L)*'Calculatie sheet'!$AS86+LOOKUP('Calculatie sheet'!$E$2,'Objectenoverzicht aantallen'!$A:$A,'Objectenoverzicht aantallen'!M:M)*'Calculatie sheet'!$AS86+LOOKUP('Calculatie sheet'!$E$2,'Objectenoverzicht aantallen'!$A:$A,'Objectenoverzicht aantallen'!N:N)*'Calculatie sheet'!$AS86+LOOKUP('Calculatie sheet'!$E$2,'Objectenoverzicht aantallen'!$A:$A,'Objectenoverzicht aantallen'!O:O)*'Calculatie sheet'!$AS86)/1000</f>
        <v>0</v>
      </c>
      <c r="W5" s="577" t="s">
        <v>673</v>
      </c>
      <c r="X5" s="571">
        <f>(LOOKUP('Calculatie sheet'!$AS$2,'Objectenoverzicht aantallen'!$A:$A,'Objectenoverzicht aantallen'!Q:Q)*'Calculatie sheet'!$AS$86)/1000</f>
        <v>0</v>
      </c>
      <c r="Y5" s="571">
        <f>(LOOKUP('Calculatie sheet'!$AS$2,'Objectenoverzicht aantallen'!$A:$A,'Objectenoverzicht aantallen'!R:R)*'Calculatie sheet'!$AS$86)/1000</f>
        <v>0</v>
      </c>
      <c r="Z5" s="571">
        <f>(LOOKUP('Calculatie sheet'!$AS$2,'Objectenoverzicht aantallen'!$A:$A,'Objectenoverzicht aantallen'!S:S)*'Calculatie sheet'!$AS$86)/1000</f>
        <v>0</v>
      </c>
      <c r="AA5" s="571">
        <f>(LOOKUP('Calculatie sheet'!$AS$2,'Objectenoverzicht aantallen'!$A:$A,'Objectenoverzicht aantallen'!T:T)*'Calculatie sheet'!$AS$86)/1000</f>
        <v>0</v>
      </c>
      <c r="AB5" s="571">
        <f>(LOOKUP('Calculatie sheet'!$AS$2,'Objectenoverzicht aantallen'!$A:$A,'Objectenoverzicht aantallen'!U:U)*'Calculatie sheet'!$AS$86)/1000</f>
        <v>0</v>
      </c>
      <c r="AC5" s="571">
        <f>(LOOKUP('Calculatie sheet'!$AS$2,'Objectenoverzicht aantallen'!$A:$A,'Objectenoverzicht aantallen'!V:V)*'Calculatie sheet'!$AS$86)/1000</f>
        <v>0</v>
      </c>
      <c r="AD5" s="571">
        <f>(LOOKUP('Calculatie sheet'!$AS$2,'Objectenoverzicht aantallen'!$A:$A,'Objectenoverzicht aantallen'!W:W)*'Calculatie sheet'!$AS$86)/1000</f>
        <v>0</v>
      </c>
      <c r="AE5" s="571">
        <f>(LOOKUP('Calculatie sheet'!$AS$2,'Objectenoverzicht aantallen'!$A:$A,'Objectenoverzicht aantallen'!X:X)*'Calculatie sheet'!$AS$86)/1000</f>
        <v>0</v>
      </c>
      <c r="AF5" s="571">
        <f>(LOOKUP('Calculatie sheet'!$AS$2,'Objectenoverzicht aantallen'!$A:$A,'Objectenoverzicht aantallen'!AA:AA)*'Calculatie sheet'!$AS$86)/1000</f>
        <v>0</v>
      </c>
      <c r="AG5" s="571">
        <f>(LOOKUP('Calculatie sheet'!$AS$2,'Objectenoverzicht aantallen'!$A:$A,'Objectenoverzicht aantallen'!Z:Z)*'Calculatie sheet'!$AS$86)/1000</f>
        <v>0</v>
      </c>
      <c r="AH5" s="571">
        <f>(LOOKUP('Calculatie sheet'!$AS$2,'Objectenoverzicht aantallen'!$A:$A,'Objectenoverzicht aantallen'!AA:AA)*'Calculatie sheet'!$AS$86)/1000</f>
        <v>0</v>
      </c>
    </row>
  </sheetData>
  <pageMargins left="0.7" right="0.7" top="0.75" bottom="0.75" header="0.3" footer="0.3"/>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A95D-1C37-0F42-A8A4-19DD16FB3953}">
  <dimension ref="A1:AH5"/>
  <sheetViews>
    <sheetView topLeftCell="E1" workbookViewId="0">
      <selection activeCell="W2" sqref="W2:W5"/>
    </sheetView>
  </sheetViews>
  <sheetFormatPr baseColWidth="10" defaultRowHeight="16" x14ac:dyDescent="0.2"/>
  <cols>
    <col min="1" max="1" width="15.6640625" bestFit="1" customWidth="1"/>
  </cols>
  <sheetData>
    <row r="1" spans="1:34" x14ac:dyDescent="0.2">
      <c r="A1" s="149" t="str">
        <f>'Calculatie sheet'!AT3</f>
        <v>Schut-/keersluis klein (hout)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sheet'!AT83</f>
        <v>45595.25</v>
      </c>
      <c r="E2" s="758" t="s">
        <v>965</v>
      </c>
      <c r="H2" s="572">
        <f>C2*'Calculatie sheet'!$AT$7</f>
        <v>0</v>
      </c>
      <c r="J2" s="758" t="s">
        <v>965</v>
      </c>
      <c r="K2" s="571">
        <f>(LOOKUP('Calculatie sheet'!$AT$2,'Objectenoverzicht aantallen'!$A:$A,'Objectenoverzicht aantallen'!$C:$C)*'Calculatie sheet'!$AT83+LOOKUP('Calculatie sheet'!$E$2,'Objectenoverzicht aantallen'!$A:$A,'Objectenoverzicht aantallen'!E:E)*'Calculatie sheet'!$AT83)/1000</f>
        <v>0</v>
      </c>
      <c r="L2" s="571">
        <f>(LOOKUP('Calculatie sheet'!$AT$2,'Objectenoverzicht aantallen'!$A:$A,'Objectenoverzicht aantallen'!$C:$C)*'Calculatie sheet'!$AT83+LOOKUP('Calculatie sheet'!$E$2,'Objectenoverzicht aantallen'!$A:$A,'Objectenoverzicht aantallen'!E:E)*'Calculatie sheet'!$AT83+LOOKUP('Calculatie sheet'!$E$2,'Objectenoverzicht aantallen'!$A:$A,'Objectenoverzicht aantallen'!F:F)*'Calculatie sheet'!$AT83)/1000</f>
        <v>0</v>
      </c>
      <c r="M2" s="571">
        <f>(LOOKUP('Calculatie sheet'!$AT$2,'Objectenoverzicht aantallen'!$A:$A,'Objectenoverzicht aantallen'!$C:$C)*'Calculatie sheet'!$AT83+LOOKUP('Calculatie sheet'!$E$2,'Objectenoverzicht aantallen'!$A:$A,'Objectenoverzicht aantallen'!E:E)*'Calculatie sheet'!$AT83+LOOKUP('Calculatie sheet'!$E$2,'Objectenoverzicht aantallen'!$A:$A,'Objectenoverzicht aantallen'!F:F)*'Calculatie sheet'!$AT83+LOOKUP('Calculatie sheet'!$E$2,'Objectenoverzicht aantallen'!$A:$A,'Objectenoverzicht aantallen'!G:G)*'Calculatie sheet'!$AT83)/1000</f>
        <v>0</v>
      </c>
      <c r="N2" s="571">
        <f>(LOOKUP('Calculatie sheet'!$AT$2,'Objectenoverzicht aantallen'!$A:$A,'Objectenoverzicht aantallen'!$C:$C)*'Calculatie sheet'!$AT83+LOOKUP('Calculatie sheet'!$E$2,'Objectenoverzicht aantallen'!$A:$A,'Objectenoverzicht aantallen'!E:E)*'Calculatie sheet'!$AT83+LOOKUP('Calculatie sheet'!$E$2,'Objectenoverzicht aantallen'!$A:$A,'Objectenoverzicht aantallen'!F:F)*'Calculatie sheet'!$AT83+LOOKUP('Calculatie sheet'!$E$2,'Objectenoverzicht aantallen'!$A:$A,'Objectenoverzicht aantallen'!G:G)*'Calculatie sheet'!$AT83+LOOKUP('Calculatie sheet'!$E$2,'Objectenoverzicht aantallen'!$A:$A,'Objectenoverzicht aantallen'!H:H)*'Calculatie sheet'!$AT83)/1000</f>
        <v>0</v>
      </c>
      <c r="O2" s="571">
        <f>(LOOKUP('Calculatie sheet'!$AT$2,'Objectenoverzicht aantallen'!$A:$A,'Objectenoverzicht aantallen'!$C:$C)*'Calculatie sheet'!$AT83+LOOKUP('Calculatie sheet'!$E$2,'Objectenoverzicht aantallen'!$A:$A,'Objectenoverzicht aantallen'!E:E)*'Calculatie sheet'!$AT83+LOOKUP('Calculatie sheet'!$E$2,'Objectenoverzicht aantallen'!$A:$A,'Objectenoverzicht aantallen'!F:F)*'Calculatie sheet'!$AT83+LOOKUP('Calculatie sheet'!$E$2,'Objectenoverzicht aantallen'!$A:$A,'Objectenoverzicht aantallen'!G:G)*'Calculatie sheet'!$AT83+LOOKUP('Calculatie sheet'!$E$2,'Objectenoverzicht aantallen'!$A:$A,'Objectenoverzicht aantallen'!H:H)*'Calculatie sheet'!$AT83+LOOKUP('Calculatie sheet'!$E$2,'Objectenoverzicht aantallen'!$A:$A,'Objectenoverzicht aantallen'!I:I)*'Calculatie sheet'!$AT83)/1000</f>
        <v>0</v>
      </c>
      <c r="P2" s="571">
        <f>(LOOKUP('Calculatie sheet'!$AT$2,'Objectenoverzicht aantallen'!$A:$A,'Objectenoverzicht aantallen'!$C:$C)*'Calculatie sheet'!$AT83+LOOKUP('Calculatie sheet'!$E$2,'Objectenoverzicht aantallen'!$A:$A,'Objectenoverzicht aantallen'!E:E)*'Calculatie sheet'!$AT83+LOOKUP('Calculatie sheet'!$E$2,'Objectenoverzicht aantallen'!$A:$A,'Objectenoverzicht aantallen'!F:F)*'Calculatie sheet'!$AT83+LOOKUP('Calculatie sheet'!$E$2,'Objectenoverzicht aantallen'!$A:$A,'Objectenoverzicht aantallen'!G:G)*'Calculatie sheet'!$AT83+LOOKUP('Calculatie sheet'!$E$2,'Objectenoverzicht aantallen'!$A:$A,'Objectenoverzicht aantallen'!H:H)*'Calculatie sheet'!$AT83+LOOKUP('Calculatie sheet'!$E$2,'Objectenoverzicht aantallen'!$A:$A,'Objectenoverzicht aantallen'!I:I)*'Calculatie sheet'!$AT83+LOOKUP('Calculatie sheet'!$E$2,'Objectenoverzicht aantallen'!$A:$A,'Objectenoverzicht aantallen'!J:J)*'Calculatie sheet'!$AT83)/1000</f>
        <v>0</v>
      </c>
      <c r="Q2" s="571">
        <f>(LOOKUP('Calculatie sheet'!$AT$2,'Objectenoverzicht aantallen'!$A:$A,'Objectenoverzicht aantallen'!$C:$C)*'Calculatie sheet'!$AT83+LOOKUP('Calculatie sheet'!$E$2,'Objectenoverzicht aantallen'!$A:$A,'Objectenoverzicht aantallen'!E:E)*'Calculatie sheet'!$AT83+LOOKUP('Calculatie sheet'!$E$2,'Objectenoverzicht aantallen'!$A:$A,'Objectenoverzicht aantallen'!F:F)*'Calculatie sheet'!$AT83+LOOKUP('Calculatie sheet'!$E$2,'Objectenoverzicht aantallen'!$A:$A,'Objectenoverzicht aantallen'!G:G)*'Calculatie sheet'!$AT83+LOOKUP('Calculatie sheet'!$E$2,'Objectenoverzicht aantallen'!$A:$A,'Objectenoverzicht aantallen'!H:H)*'Calculatie sheet'!$AT83+LOOKUP('Calculatie sheet'!$E$2,'Objectenoverzicht aantallen'!$A:$A,'Objectenoverzicht aantallen'!I:I)*'Calculatie sheet'!$AT83+LOOKUP('Calculatie sheet'!$E$2,'Objectenoverzicht aantallen'!$A:$A,'Objectenoverzicht aantallen'!J:J)*'Calculatie sheet'!$AT83+LOOKUP('Calculatie sheet'!$E$2,'Objectenoverzicht aantallen'!$A:$A,'Objectenoverzicht aantallen'!K:K)*'Calculatie sheet'!$AT83)/1000</f>
        <v>0</v>
      </c>
      <c r="R2" s="571">
        <f>(LOOKUP('Calculatie sheet'!$AT$2,'Objectenoverzicht aantallen'!$A:$A,'Objectenoverzicht aantallen'!$C:$C)*'Calculatie sheet'!$AT83+LOOKUP('Calculatie sheet'!$E$2,'Objectenoverzicht aantallen'!$A:$A,'Objectenoverzicht aantallen'!E:E)*'Calculatie sheet'!$AT83+LOOKUP('Calculatie sheet'!$E$2,'Objectenoverzicht aantallen'!$A:$A,'Objectenoverzicht aantallen'!F:F)*'Calculatie sheet'!$AT83+LOOKUP('Calculatie sheet'!$E$2,'Objectenoverzicht aantallen'!$A:$A,'Objectenoverzicht aantallen'!G:G)*'Calculatie sheet'!$AT83+LOOKUP('Calculatie sheet'!$E$2,'Objectenoverzicht aantallen'!$A:$A,'Objectenoverzicht aantallen'!H:H)*'Calculatie sheet'!$AT83+LOOKUP('Calculatie sheet'!$E$2,'Objectenoverzicht aantallen'!$A:$A,'Objectenoverzicht aantallen'!I:I)*'Calculatie sheet'!$AT83+LOOKUP('Calculatie sheet'!$E$2,'Objectenoverzicht aantallen'!$A:$A,'Objectenoverzicht aantallen'!J:J)*'Calculatie sheet'!$AT83+LOOKUP('Calculatie sheet'!$E$2,'Objectenoverzicht aantallen'!$A:$A,'Objectenoverzicht aantallen'!K:K)*'Calculatie sheet'!$AT83+LOOKUP('Calculatie sheet'!$E$2,'Objectenoverzicht aantallen'!$A:$A,'Objectenoverzicht aantallen'!L:L)*'Calculatie sheet'!$AT83)/1000</f>
        <v>0</v>
      </c>
      <c r="S2" s="571">
        <f>(LOOKUP('Calculatie sheet'!$AT$2,'Objectenoverzicht aantallen'!$A:$A,'Objectenoverzicht aantallen'!$C:$C)*'Calculatie sheet'!$AT83+LOOKUP('Calculatie sheet'!$E$2,'Objectenoverzicht aantallen'!$A:$A,'Objectenoverzicht aantallen'!E:E)*'Calculatie sheet'!$AT83+LOOKUP('Calculatie sheet'!$E$2,'Objectenoverzicht aantallen'!$A:$A,'Objectenoverzicht aantallen'!F:F)*'Calculatie sheet'!$AT83+LOOKUP('Calculatie sheet'!$E$2,'Objectenoverzicht aantallen'!$A:$A,'Objectenoverzicht aantallen'!G:G)*'Calculatie sheet'!$AT83+LOOKUP('Calculatie sheet'!$E$2,'Objectenoverzicht aantallen'!$A:$A,'Objectenoverzicht aantallen'!H:H)*'Calculatie sheet'!$AT83+LOOKUP('Calculatie sheet'!$E$2,'Objectenoverzicht aantallen'!$A:$A,'Objectenoverzicht aantallen'!I:I)*'Calculatie sheet'!$AT83+LOOKUP('Calculatie sheet'!$E$2,'Objectenoverzicht aantallen'!$A:$A,'Objectenoverzicht aantallen'!J:J)*'Calculatie sheet'!$AT83+LOOKUP('Calculatie sheet'!$E$2,'Objectenoverzicht aantallen'!$A:$A,'Objectenoverzicht aantallen'!K:K)*'Calculatie sheet'!$AT83+LOOKUP('Calculatie sheet'!$E$2,'Objectenoverzicht aantallen'!$A:$A,'Objectenoverzicht aantallen'!L:L)*'Calculatie sheet'!$AT83+LOOKUP('Calculatie sheet'!$E$2,'Objectenoverzicht aantallen'!$A:$A,'Objectenoverzicht aantallen'!M:M)*'Calculatie sheet'!$AT83)/1000</f>
        <v>0</v>
      </c>
      <c r="T2" s="571">
        <f>(LOOKUP('Calculatie sheet'!$AT$2,'Objectenoverzicht aantallen'!$A:$A,'Objectenoverzicht aantallen'!$C:$C)*'Calculatie sheet'!$AT83+LOOKUP('Calculatie sheet'!$E$2,'Objectenoverzicht aantallen'!$A:$A,'Objectenoverzicht aantallen'!E:E)*'Calculatie sheet'!$AT83+LOOKUP('Calculatie sheet'!$E$2,'Objectenoverzicht aantallen'!$A:$A,'Objectenoverzicht aantallen'!F:F)*'Calculatie sheet'!$AT83+LOOKUP('Calculatie sheet'!$E$2,'Objectenoverzicht aantallen'!$A:$A,'Objectenoverzicht aantallen'!G:G)*'Calculatie sheet'!$AT83+LOOKUP('Calculatie sheet'!$E$2,'Objectenoverzicht aantallen'!$A:$A,'Objectenoverzicht aantallen'!H:H)*'Calculatie sheet'!$AT83+LOOKUP('Calculatie sheet'!$E$2,'Objectenoverzicht aantallen'!$A:$A,'Objectenoverzicht aantallen'!I:I)*'Calculatie sheet'!$AT83+LOOKUP('Calculatie sheet'!$E$2,'Objectenoverzicht aantallen'!$A:$A,'Objectenoverzicht aantallen'!J:J)*'Calculatie sheet'!$AT83+LOOKUP('Calculatie sheet'!$E$2,'Objectenoverzicht aantallen'!$A:$A,'Objectenoverzicht aantallen'!K:K)*'Calculatie sheet'!$AT83+LOOKUP('Calculatie sheet'!$E$2,'Objectenoverzicht aantallen'!$A:$A,'Objectenoverzicht aantallen'!L:L)*'Calculatie sheet'!$AT83+LOOKUP('Calculatie sheet'!$E$2,'Objectenoverzicht aantallen'!$A:$A,'Objectenoverzicht aantallen'!M:M)*'Calculatie sheet'!$AT83+LOOKUP('Calculatie sheet'!$E$2,'Objectenoverzicht aantallen'!$A:$A,'Objectenoverzicht aantallen'!N:N)*'Calculatie sheet'!$AT83)/1000</f>
        <v>0</v>
      </c>
      <c r="U2" s="571">
        <f>(LOOKUP('Calculatie sheet'!$AT$2,'Objectenoverzicht aantallen'!$A:$A,'Objectenoverzicht aantallen'!$C:$C)*'Calculatie sheet'!$AT83+LOOKUP('Calculatie sheet'!$E$2,'Objectenoverzicht aantallen'!$A:$A,'Objectenoverzicht aantallen'!E:E)*'Calculatie sheet'!$AT83+LOOKUP('Calculatie sheet'!$E$2,'Objectenoverzicht aantallen'!$A:$A,'Objectenoverzicht aantallen'!F:F)*'Calculatie sheet'!$AT83+LOOKUP('Calculatie sheet'!$E$2,'Objectenoverzicht aantallen'!$A:$A,'Objectenoverzicht aantallen'!G:G)*'Calculatie sheet'!$AT83+LOOKUP('Calculatie sheet'!$E$2,'Objectenoverzicht aantallen'!$A:$A,'Objectenoverzicht aantallen'!H:H)*'Calculatie sheet'!$AT83+LOOKUP('Calculatie sheet'!$E$2,'Objectenoverzicht aantallen'!$A:$A,'Objectenoverzicht aantallen'!I:I)*'Calculatie sheet'!$AT83+LOOKUP('Calculatie sheet'!$E$2,'Objectenoverzicht aantallen'!$A:$A,'Objectenoverzicht aantallen'!J:J)*'Calculatie sheet'!$AT83+LOOKUP('Calculatie sheet'!$E$2,'Objectenoverzicht aantallen'!$A:$A,'Objectenoverzicht aantallen'!K:K)*'Calculatie sheet'!$AT83+LOOKUP('Calculatie sheet'!$E$2,'Objectenoverzicht aantallen'!$A:$A,'Objectenoverzicht aantallen'!L:L)*'Calculatie sheet'!$AT83+LOOKUP('Calculatie sheet'!$E$2,'Objectenoverzicht aantallen'!$A:$A,'Objectenoverzicht aantallen'!M:M)*'Calculatie sheet'!$AT83+LOOKUP('Calculatie sheet'!$E$2,'Objectenoverzicht aantallen'!$A:$A,'Objectenoverzicht aantallen'!N:N)*'Calculatie sheet'!$AT83+LOOKUP('Calculatie sheet'!$E$2,'Objectenoverzicht aantallen'!$A:$A,'Objectenoverzicht aantallen'!O:O)*'Calculatie sheet'!$AT83)/1000</f>
        <v>0</v>
      </c>
      <c r="W2" s="758" t="s">
        <v>965</v>
      </c>
      <c r="X2" s="571">
        <f>(LOOKUP('Calculatie sheet'!$AT$2,'Objectenoverzicht aantallen'!$A:$A,'Objectenoverzicht aantallen'!E:E)*'Calculatie sheet'!$AT$83)/1000</f>
        <v>0</v>
      </c>
      <c r="Y2" s="571">
        <f>(LOOKUP('Calculatie sheet'!$AT$2,'Objectenoverzicht aantallen'!$A:$A,'Objectenoverzicht aantallen'!F:F)*'Calculatie sheet'!$AT$83)/1000</f>
        <v>0</v>
      </c>
      <c r="Z2" s="571">
        <f>(LOOKUP('Calculatie sheet'!$AT$2,'Objectenoverzicht aantallen'!$A:$A,'Objectenoverzicht aantallen'!G:G)*'Calculatie sheet'!$AT$83)/1000</f>
        <v>0</v>
      </c>
      <c r="AA2" s="571">
        <f>(LOOKUP('Calculatie sheet'!$AT$2,'Objectenoverzicht aantallen'!$A:$A,'Objectenoverzicht aantallen'!H:H)*'Calculatie sheet'!$AT$83)/1000</f>
        <v>0</v>
      </c>
      <c r="AB2" s="571">
        <f>(LOOKUP('Calculatie sheet'!$AT$2,'Objectenoverzicht aantallen'!$A:$A,'Objectenoverzicht aantallen'!I:I)*'Calculatie sheet'!$AT$83)/1000</f>
        <v>0</v>
      </c>
      <c r="AC2" s="571">
        <f>(LOOKUP('Calculatie sheet'!$AT$2,'Objectenoverzicht aantallen'!$A:$A,'Objectenoverzicht aantallen'!J:J)*'Calculatie sheet'!$AT$83)/1000</f>
        <v>0</v>
      </c>
      <c r="AD2" s="571">
        <f>(LOOKUP('Calculatie sheet'!$AT$2,'Objectenoverzicht aantallen'!$A:$A,'Objectenoverzicht aantallen'!K:K)*'Calculatie sheet'!$AT$83)/1000</f>
        <v>0</v>
      </c>
      <c r="AE2" s="571">
        <f>(LOOKUP('Calculatie sheet'!$AT$2,'Objectenoverzicht aantallen'!$A:$A,'Objectenoverzicht aantallen'!L:L)*'Calculatie sheet'!$AT$83)/1000</f>
        <v>0</v>
      </c>
      <c r="AF2" s="571">
        <f>(LOOKUP('Calculatie sheet'!$AT$2,'Objectenoverzicht aantallen'!$A:$A,'Objectenoverzicht aantallen'!M:M)*'Calculatie sheet'!$AT$83)/1000</f>
        <v>0</v>
      </c>
      <c r="AG2" s="571">
        <f>(LOOKUP('Calculatie sheet'!$AT$2,'Objectenoverzicht aantallen'!$A:$A,'Objectenoverzicht aantallen'!N:N)*'Calculatie sheet'!$AT$83)/1000</f>
        <v>0</v>
      </c>
      <c r="AH2" s="571">
        <f>(LOOKUP('Calculatie sheet'!$AT$2,'Objectenoverzicht aantallen'!$A:$A,'Objectenoverzicht aantallen'!O:O)*'Calculatie sheet'!$AT$83)/1000</f>
        <v>0</v>
      </c>
    </row>
    <row r="3" spans="1:34" x14ac:dyDescent="0.2">
      <c r="A3" s="31"/>
      <c r="B3" s="759" t="s">
        <v>966</v>
      </c>
      <c r="C3" s="45">
        <f>'Calculatie sheet'!AT84</f>
        <v>2399.7500000000023</v>
      </c>
      <c r="E3" s="759" t="s">
        <v>966</v>
      </c>
      <c r="G3" s="31"/>
      <c r="H3" s="572">
        <f>C3*'Calculatie sheet'!$AT$7</f>
        <v>0</v>
      </c>
      <c r="J3" s="759" t="s">
        <v>966</v>
      </c>
      <c r="K3" s="571">
        <f>(LOOKUP('Calculatie sheet'!$AT$2,'Objectenoverzicht aantallen'!$A:$A,'Objectenoverzicht aantallen'!$C:$C)*'Calculatie sheet'!$AT84+LOOKUP('Calculatie sheet'!$AT$2,'Objectenoverzicht aantallen'!$A:$A,'Objectenoverzicht aantallen'!E:E)*'Calculatie sheet'!$AT84)/1000</f>
        <v>0</v>
      </c>
      <c r="L3" s="571">
        <f>(LOOKUP('Calculatie sheet'!$AT$2,'Objectenoverzicht aantallen'!$A:$A,'Objectenoverzicht aantallen'!$C:$C)*'Calculatie sheet'!$AT84+LOOKUP('Calculatie sheet'!$E$2,'Objectenoverzicht aantallen'!$A:$A,'Objectenoverzicht aantallen'!E:E)*'Calculatie sheet'!$AT84+LOOKUP('Calculatie sheet'!$E$2,'Objectenoverzicht aantallen'!$A:$A,'Objectenoverzicht aantallen'!F:F)*'Calculatie sheet'!$AT84)/1000</f>
        <v>0</v>
      </c>
      <c r="M3" s="571">
        <f>(LOOKUP('Calculatie sheet'!$AT$2,'Objectenoverzicht aantallen'!$A:$A,'Objectenoverzicht aantallen'!$C:$C)*'Calculatie sheet'!$AT84+LOOKUP('Calculatie sheet'!$E$2,'Objectenoverzicht aantallen'!$A:$A,'Objectenoverzicht aantallen'!E:E)*'Calculatie sheet'!$AT84+LOOKUP('Calculatie sheet'!$E$2,'Objectenoverzicht aantallen'!$A:$A,'Objectenoverzicht aantallen'!F:F)*'Calculatie sheet'!$AT84+LOOKUP('Calculatie sheet'!$E$2,'Objectenoverzicht aantallen'!$A:$A,'Objectenoverzicht aantallen'!G:G)*'Calculatie sheet'!$AT84)/1000</f>
        <v>0</v>
      </c>
      <c r="N3" s="571">
        <f>(LOOKUP('Calculatie sheet'!$AT$2,'Objectenoverzicht aantallen'!$A:$A,'Objectenoverzicht aantallen'!$C:$C)*'Calculatie sheet'!$AT84+LOOKUP('Calculatie sheet'!$E$2,'Objectenoverzicht aantallen'!$A:$A,'Objectenoverzicht aantallen'!E:E)*'Calculatie sheet'!$AT84+LOOKUP('Calculatie sheet'!$E$2,'Objectenoverzicht aantallen'!$A:$A,'Objectenoverzicht aantallen'!F:F)*'Calculatie sheet'!$AT84+LOOKUP('Calculatie sheet'!$E$2,'Objectenoverzicht aantallen'!$A:$A,'Objectenoverzicht aantallen'!G:G)*'Calculatie sheet'!$AT84+LOOKUP('Calculatie sheet'!$E$2,'Objectenoverzicht aantallen'!$A:$A,'Objectenoverzicht aantallen'!H:H)*'Calculatie sheet'!$AT84)/1000</f>
        <v>0</v>
      </c>
      <c r="O3" s="571">
        <f>(LOOKUP('Calculatie sheet'!$AT$2,'Objectenoverzicht aantallen'!$A:$A,'Objectenoverzicht aantallen'!$C:$C)*'Calculatie sheet'!$AT84+LOOKUP('Calculatie sheet'!$E$2,'Objectenoverzicht aantallen'!$A:$A,'Objectenoverzicht aantallen'!E:E)*'Calculatie sheet'!$AT84+LOOKUP('Calculatie sheet'!$E$2,'Objectenoverzicht aantallen'!$A:$A,'Objectenoverzicht aantallen'!F:F)*'Calculatie sheet'!$AT84+LOOKUP('Calculatie sheet'!$E$2,'Objectenoverzicht aantallen'!$A:$A,'Objectenoverzicht aantallen'!G:G)*'Calculatie sheet'!$AT84+LOOKUP('Calculatie sheet'!$E$2,'Objectenoverzicht aantallen'!$A:$A,'Objectenoverzicht aantallen'!H:H)*'Calculatie sheet'!$AT84+LOOKUP('Calculatie sheet'!$E$2,'Objectenoverzicht aantallen'!$A:$A,'Objectenoverzicht aantallen'!I:I)*'Calculatie sheet'!$AT84)/1000</f>
        <v>0</v>
      </c>
      <c r="P3" s="571">
        <f>(LOOKUP('Calculatie sheet'!$AT$2,'Objectenoverzicht aantallen'!$A:$A,'Objectenoverzicht aantallen'!$C:$C)*'Calculatie sheet'!$AT84+LOOKUP('Calculatie sheet'!$E$2,'Objectenoverzicht aantallen'!$A:$A,'Objectenoverzicht aantallen'!E:E)*'Calculatie sheet'!$AT84+LOOKUP('Calculatie sheet'!$E$2,'Objectenoverzicht aantallen'!$A:$A,'Objectenoverzicht aantallen'!F:F)*'Calculatie sheet'!$AT84+LOOKUP('Calculatie sheet'!$E$2,'Objectenoverzicht aantallen'!$A:$A,'Objectenoverzicht aantallen'!G:G)*'Calculatie sheet'!$AT84+LOOKUP('Calculatie sheet'!$E$2,'Objectenoverzicht aantallen'!$A:$A,'Objectenoverzicht aantallen'!H:H)*'Calculatie sheet'!$AT84+LOOKUP('Calculatie sheet'!$E$2,'Objectenoverzicht aantallen'!$A:$A,'Objectenoverzicht aantallen'!I:I)*'Calculatie sheet'!$AT84+LOOKUP('Calculatie sheet'!$E$2,'Objectenoverzicht aantallen'!$A:$A,'Objectenoverzicht aantallen'!J:J)*'Calculatie sheet'!$AT84)/1000</f>
        <v>0</v>
      </c>
      <c r="Q3" s="571">
        <f>(LOOKUP('Calculatie sheet'!$AT$2,'Objectenoverzicht aantallen'!$A:$A,'Objectenoverzicht aantallen'!$C:$C)*'Calculatie sheet'!$AT84+LOOKUP('Calculatie sheet'!$E$2,'Objectenoverzicht aantallen'!$A:$A,'Objectenoverzicht aantallen'!E:E)*'Calculatie sheet'!$AT84+LOOKUP('Calculatie sheet'!$E$2,'Objectenoverzicht aantallen'!$A:$A,'Objectenoverzicht aantallen'!F:F)*'Calculatie sheet'!$AT84+LOOKUP('Calculatie sheet'!$E$2,'Objectenoverzicht aantallen'!$A:$A,'Objectenoverzicht aantallen'!G:G)*'Calculatie sheet'!$AT84+LOOKUP('Calculatie sheet'!$E$2,'Objectenoverzicht aantallen'!$A:$A,'Objectenoverzicht aantallen'!H:H)*'Calculatie sheet'!$AT84+LOOKUP('Calculatie sheet'!$E$2,'Objectenoverzicht aantallen'!$A:$A,'Objectenoverzicht aantallen'!I:I)*'Calculatie sheet'!$AT84+LOOKUP('Calculatie sheet'!$E$2,'Objectenoverzicht aantallen'!$A:$A,'Objectenoverzicht aantallen'!J:J)*'Calculatie sheet'!$AT84+LOOKUP('Calculatie sheet'!$E$2,'Objectenoverzicht aantallen'!$A:$A,'Objectenoverzicht aantallen'!K:K)*'Calculatie sheet'!$AT84)/1000</f>
        <v>0</v>
      </c>
      <c r="R3" s="571">
        <f>(LOOKUP('Calculatie sheet'!$AT$2,'Objectenoverzicht aantallen'!$A:$A,'Objectenoverzicht aantallen'!$C:$C)*'Calculatie sheet'!$AT84+LOOKUP('Calculatie sheet'!$E$2,'Objectenoverzicht aantallen'!$A:$A,'Objectenoverzicht aantallen'!E:E)*'Calculatie sheet'!$AT84+LOOKUP('Calculatie sheet'!$E$2,'Objectenoverzicht aantallen'!$A:$A,'Objectenoverzicht aantallen'!F:F)*'Calculatie sheet'!$AT84+LOOKUP('Calculatie sheet'!$E$2,'Objectenoverzicht aantallen'!$A:$A,'Objectenoverzicht aantallen'!G:G)*'Calculatie sheet'!$AT84+LOOKUP('Calculatie sheet'!$E$2,'Objectenoverzicht aantallen'!$A:$A,'Objectenoverzicht aantallen'!H:H)*'Calculatie sheet'!$AT84+LOOKUP('Calculatie sheet'!$E$2,'Objectenoverzicht aantallen'!$A:$A,'Objectenoverzicht aantallen'!I:I)*'Calculatie sheet'!$AT84+LOOKUP('Calculatie sheet'!$E$2,'Objectenoverzicht aantallen'!$A:$A,'Objectenoverzicht aantallen'!J:J)*'Calculatie sheet'!$AT84+LOOKUP('Calculatie sheet'!$E$2,'Objectenoverzicht aantallen'!$A:$A,'Objectenoverzicht aantallen'!K:K)*'Calculatie sheet'!$AT84+LOOKUP('Calculatie sheet'!$E$2,'Objectenoverzicht aantallen'!$A:$A,'Objectenoverzicht aantallen'!L:L)*'Calculatie sheet'!$AT84)/1000</f>
        <v>0</v>
      </c>
      <c r="S3" s="571">
        <f>(LOOKUP('Calculatie sheet'!$AT$2,'Objectenoverzicht aantallen'!$A:$A,'Objectenoverzicht aantallen'!$C:$C)*'Calculatie sheet'!$AT84+LOOKUP('Calculatie sheet'!$E$2,'Objectenoverzicht aantallen'!$A:$A,'Objectenoverzicht aantallen'!E:E)*'Calculatie sheet'!$AT84+LOOKUP('Calculatie sheet'!$E$2,'Objectenoverzicht aantallen'!$A:$A,'Objectenoverzicht aantallen'!F:F)*'Calculatie sheet'!$AT84+LOOKUP('Calculatie sheet'!$E$2,'Objectenoverzicht aantallen'!$A:$A,'Objectenoverzicht aantallen'!G:G)*'Calculatie sheet'!$AT84+LOOKUP('Calculatie sheet'!$E$2,'Objectenoverzicht aantallen'!$A:$A,'Objectenoverzicht aantallen'!H:H)*'Calculatie sheet'!$AT84+LOOKUP('Calculatie sheet'!$E$2,'Objectenoverzicht aantallen'!$A:$A,'Objectenoverzicht aantallen'!I:I)*'Calculatie sheet'!$AT84+LOOKUP('Calculatie sheet'!$E$2,'Objectenoverzicht aantallen'!$A:$A,'Objectenoverzicht aantallen'!J:J)*'Calculatie sheet'!$AT84+LOOKUP('Calculatie sheet'!$E$2,'Objectenoverzicht aantallen'!$A:$A,'Objectenoverzicht aantallen'!K:K)*'Calculatie sheet'!$AT84+LOOKUP('Calculatie sheet'!$E$2,'Objectenoverzicht aantallen'!$A:$A,'Objectenoverzicht aantallen'!L:L)*'Calculatie sheet'!$AT84+LOOKUP('Calculatie sheet'!$E$2,'Objectenoverzicht aantallen'!$A:$A,'Objectenoverzicht aantallen'!M:M)*'Calculatie sheet'!$AT84)/1000</f>
        <v>0</v>
      </c>
      <c r="T3" s="571">
        <f>(LOOKUP('Calculatie sheet'!$AT$2,'Objectenoverzicht aantallen'!$A:$A,'Objectenoverzicht aantallen'!$C:$C)*'Calculatie sheet'!$AT84+LOOKUP('Calculatie sheet'!$E$2,'Objectenoverzicht aantallen'!$A:$A,'Objectenoverzicht aantallen'!E:E)*'Calculatie sheet'!$AT84+LOOKUP('Calculatie sheet'!$E$2,'Objectenoverzicht aantallen'!$A:$A,'Objectenoverzicht aantallen'!F:F)*'Calculatie sheet'!$AT84+LOOKUP('Calculatie sheet'!$E$2,'Objectenoverzicht aantallen'!$A:$A,'Objectenoverzicht aantallen'!G:G)*'Calculatie sheet'!$AT84+LOOKUP('Calculatie sheet'!$E$2,'Objectenoverzicht aantallen'!$A:$A,'Objectenoverzicht aantallen'!H:H)*'Calculatie sheet'!$AT84+LOOKUP('Calculatie sheet'!$E$2,'Objectenoverzicht aantallen'!$A:$A,'Objectenoverzicht aantallen'!I:I)*'Calculatie sheet'!$AT84+LOOKUP('Calculatie sheet'!$E$2,'Objectenoverzicht aantallen'!$A:$A,'Objectenoverzicht aantallen'!J:J)*'Calculatie sheet'!$AT84+LOOKUP('Calculatie sheet'!$E$2,'Objectenoverzicht aantallen'!$A:$A,'Objectenoverzicht aantallen'!K:K)*'Calculatie sheet'!$AT84+LOOKUP('Calculatie sheet'!$E$2,'Objectenoverzicht aantallen'!$A:$A,'Objectenoverzicht aantallen'!L:L)*'Calculatie sheet'!$AT84+LOOKUP('Calculatie sheet'!$E$2,'Objectenoverzicht aantallen'!$A:$A,'Objectenoverzicht aantallen'!M:M)*'Calculatie sheet'!$AT84+LOOKUP('Calculatie sheet'!$E$2,'Objectenoverzicht aantallen'!$A:$A,'Objectenoverzicht aantallen'!N:N)*'Calculatie sheet'!$AT84)/1000</f>
        <v>0</v>
      </c>
      <c r="U3" s="571">
        <f>(LOOKUP('Calculatie sheet'!$AT$2,'Objectenoverzicht aantallen'!$A:$A,'Objectenoverzicht aantallen'!$C:$C)*'Calculatie sheet'!$AT84+LOOKUP('Calculatie sheet'!$E$2,'Objectenoverzicht aantallen'!$A:$A,'Objectenoverzicht aantallen'!E:E)*'Calculatie sheet'!$AT84+LOOKUP('Calculatie sheet'!$E$2,'Objectenoverzicht aantallen'!$A:$A,'Objectenoverzicht aantallen'!F:F)*'Calculatie sheet'!$AT84+LOOKUP('Calculatie sheet'!$E$2,'Objectenoverzicht aantallen'!$A:$A,'Objectenoverzicht aantallen'!G:G)*'Calculatie sheet'!$AT84+LOOKUP('Calculatie sheet'!$E$2,'Objectenoverzicht aantallen'!$A:$A,'Objectenoverzicht aantallen'!H:H)*'Calculatie sheet'!$AT84+LOOKUP('Calculatie sheet'!$E$2,'Objectenoverzicht aantallen'!$A:$A,'Objectenoverzicht aantallen'!I:I)*'Calculatie sheet'!$AT84+LOOKUP('Calculatie sheet'!$E$2,'Objectenoverzicht aantallen'!$A:$A,'Objectenoverzicht aantallen'!J:J)*'Calculatie sheet'!$AT84+LOOKUP('Calculatie sheet'!$E$2,'Objectenoverzicht aantallen'!$A:$A,'Objectenoverzicht aantallen'!K:K)*'Calculatie sheet'!$AT84+LOOKUP('Calculatie sheet'!$E$2,'Objectenoverzicht aantallen'!$A:$A,'Objectenoverzicht aantallen'!L:L)*'Calculatie sheet'!$AT84+LOOKUP('Calculatie sheet'!$E$2,'Objectenoverzicht aantallen'!$A:$A,'Objectenoverzicht aantallen'!M:M)*'Calculatie sheet'!$AT84+LOOKUP('Calculatie sheet'!$E$2,'Objectenoverzicht aantallen'!$A:$A,'Objectenoverzicht aantallen'!N:N)*'Calculatie sheet'!$AT84+LOOKUP('Calculatie sheet'!$E$2,'Objectenoverzicht aantallen'!$A:$A,'Objectenoverzicht aantallen'!O:O)*'Calculatie sheet'!$AT84)/1000</f>
        <v>0</v>
      </c>
      <c r="V3" s="31"/>
      <c r="W3" s="759" t="s">
        <v>966</v>
      </c>
      <c r="X3" s="571">
        <f>(LOOKUP('Calculatie sheet'!$AT$2,'Objectenoverzicht aantallen'!$A:$A,'Objectenoverzicht aantallen'!$P:$P)*'Calculatie sheet'!$AT$84)/'Calculatie sheet'!$AT$64/1000</f>
        <v>0</v>
      </c>
      <c r="Y3" s="571">
        <f>(LOOKUP('Calculatie sheet'!$AT$2,'Objectenoverzicht aantallen'!$A:$A,'Objectenoverzicht aantallen'!$P:$P)*'Calculatie sheet'!$AT$84)/'Calculatie sheet'!$AT$64/1000</f>
        <v>0</v>
      </c>
      <c r="Z3" s="571">
        <f>(LOOKUP('Calculatie sheet'!$AT$2,'Objectenoverzicht aantallen'!$A:$A,'Objectenoverzicht aantallen'!$P:$P)*'Calculatie sheet'!$AT$84)/'Calculatie sheet'!$AT$64/1000</f>
        <v>0</v>
      </c>
      <c r="AA3" s="571">
        <f>(LOOKUP('Calculatie sheet'!$AT$2,'Objectenoverzicht aantallen'!$A:$A,'Objectenoverzicht aantallen'!$P:$P)*'Calculatie sheet'!$AT$84)/'Calculatie sheet'!$AT$64/1000</f>
        <v>0</v>
      </c>
      <c r="AB3" s="571">
        <f>(LOOKUP('Calculatie sheet'!$AT$2,'Objectenoverzicht aantallen'!$A:$A,'Objectenoverzicht aantallen'!$P:$P)*'Calculatie sheet'!$AT$84)/'Calculatie sheet'!$AT$64/1000</f>
        <v>0</v>
      </c>
      <c r="AC3" s="571">
        <f>(LOOKUP('Calculatie sheet'!$AT$2,'Objectenoverzicht aantallen'!$A:$A,'Objectenoverzicht aantallen'!$P:$P)*'Calculatie sheet'!$AT$84)/'Calculatie sheet'!$AT$64/1000</f>
        <v>0</v>
      </c>
      <c r="AD3" s="571">
        <f>(LOOKUP('Calculatie sheet'!$AT$2,'Objectenoverzicht aantallen'!$A:$A,'Objectenoverzicht aantallen'!$P:$P)*'Calculatie sheet'!$AT$84)/'Calculatie sheet'!$AT$64/1000</f>
        <v>0</v>
      </c>
      <c r="AE3" s="571">
        <f>(LOOKUP('Calculatie sheet'!$AT$2,'Objectenoverzicht aantallen'!$A:$A,'Objectenoverzicht aantallen'!$P:$P)*'Calculatie sheet'!$AT$84)/'Calculatie sheet'!$AT$64/1000</f>
        <v>0</v>
      </c>
      <c r="AF3" s="571">
        <f>(LOOKUP('Calculatie sheet'!$AT$2,'Objectenoverzicht aantallen'!$A:$A,'Objectenoverzicht aantallen'!$P:$P)*'Calculatie sheet'!$AT$84)/'Calculatie sheet'!$AT$64/1000</f>
        <v>0</v>
      </c>
      <c r="AG3" s="571">
        <f>(LOOKUP('Calculatie sheet'!$AT$2,'Objectenoverzicht aantallen'!$A:$A,'Objectenoverzicht aantallen'!$P:$P)*'Calculatie sheet'!$AT$84)/'Calculatie sheet'!$AT$64/1000</f>
        <v>0</v>
      </c>
      <c r="AH3" s="571">
        <f>(LOOKUP('Calculatie sheet'!$AT$2,'Objectenoverzicht aantallen'!$A:$A,'Objectenoverzicht aantallen'!$P:$P)*'Calculatie sheet'!$AT$84)/'Calculatie sheet'!$AT$64/1000</f>
        <v>0</v>
      </c>
    </row>
    <row r="4" spans="1:34" x14ac:dyDescent="0.2">
      <c r="B4" s="760" t="s">
        <v>5</v>
      </c>
      <c r="C4" s="45">
        <f>'Calculatie sheet'!AT85</f>
        <v>295914</v>
      </c>
      <c r="E4" s="760" t="s">
        <v>5</v>
      </c>
      <c r="H4" s="572">
        <f>C4*'Calculatie sheet'!$AT$7</f>
        <v>0</v>
      </c>
      <c r="J4" s="760" t="s">
        <v>5</v>
      </c>
      <c r="K4" s="571">
        <f>(LOOKUP('Calculatie sheet'!$AT$2,'Objectenoverzicht aantallen'!$A:$A,'Objectenoverzicht aantallen'!$C:$C)*'Calculatie sheet'!$AT85+LOOKUP('Calculatie sheet'!$AT$2,'Objectenoverzicht aantallen'!$A:$A,'Objectenoverzicht aantallen'!E:E)*'Calculatie sheet'!$AT85)/1000</f>
        <v>0</v>
      </c>
      <c r="L4" s="571">
        <f>(LOOKUP('Calculatie sheet'!$AT$2,'Objectenoverzicht aantallen'!$A:$A,'Objectenoverzicht aantallen'!$C:$C)*'Calculatie sheet'!$AT85+LOOKUP('Calculatie sheet'!$E$2,'Objectenoverzicht aantallen'!$A:$A,'Objectenoverzicht aantallen'!E:E)*'Calculatie sheet'!$AT85+LOOKUP('Calculatie sheet'!$E$2,'Objectenoverzicht aantallen'!$A:$A,'Objectenoverzicht aantallen'!F:F)*'Calculatie sheet'!$AT85)/1000</f>
        <v>0</v>
      </c>
      <c r="M4" s="571">
        <f>(LOOKUP('Calculatie sheet'!$AT$2,'Objectenoverzicht aantallen'!$A:$A,'Objectenoverzicht aantallen'!$C:$C)*'Calculatie sheet'!$AT85+LOOKUP('Calculatie sheet'!$E$2,'Objectenoverzicht aantallen'!$A:$A,'Objectenoverzicht aantallen'!E:E)*'Calculatie sheet'!$AT85+LOOKUP('Calculatie sheet'!$E$2,'Objectenoverzicht aantallen'!$A:$A,'Objectenoverzicht aantallen'!F:F)*'Calculatie sheet'!$AT85+LOOKUP('Calculatie sheet'!$E$2,'Objectenoverzicht aantallen'!$A:$A,'Objectenoverzicht aantallen'!G:G)*'Calculatie sheet'!$AT85)/1000</f>
        <v>0</v>
      </c>
      <c r="N4" s="571">
        <f>(LOOKUP('Calculatie sheet'!$AT$2,'Objectenoverzicht aantallen'!$A:$A,'Objectenoverzicht aantallen'!$C:$C)*'Calculatie sheet'!$AT85+LOOKUP('Calculatie sheet'!$E$2,'Objectenoverzicht aantallen'!$A:$A,'Objectenoverzicht aantallen'!E:E)*'Calculatie sheet'!$AT85+LOOKUP('Calculatie sheet'!$E$2,'Objectenoverzicht aantallen'!$A:$A,'Objectenoverzicht aantallen'!F:F)*'Calculatie sheet'!$AT85+LOOKUP('Calculatie sheet'!$E$2,'Objectenoverzicht aantallen'!$A:$A,'Objectenoverzicht aantallen'!G:G)*'Calculatie sheet'!$AT85+LOOKUP('Calculatie sheet'!$E$2,'Objectenoverzicht aantallen'!$A:$A,'Objectenoverzicht aantallen'!H:H)*'Calculatie sheet'!$AT85)/1000</f>
        <v>0</v>
      </c>
      <c r="O4" s="571">
        <f>(LOOKUP('Calculatie sheet'!$AT$2,'Objectenoverzicht aantallen'!$A:$A,'Objectenoverzicht aantallen'!$C:$C)*'Calculatie sheet'!$AT85+LOOKUP('Calculatie sheet'!$E$2,'Objectenoverzicht aantallen'!$A:$A,'Objectenoverzicht aantallen'!E:E)*'Calculatie sheet'!$AT85+LOOKUP('Calculatie sheet'!$E$2,'Objectenoverzicht aantallen'!$A:$A,'Objectenoverzicht aantallen'!F:F)*'Calculatie sheet'!$AT85+LOOKUP('Calculatie sheet'!$E$2,'Objectenoverzicht aantallen'!$A:$A,'Objectenoverzicht aantallen'!G:G)*'Calculatie sheet'!$AT85+LOOKUP('Calculatie sheet'!$E$2,'Objectenoverzicht aantallen'!$A:$A,'Objectenoverzicht aantallen'!H:H)*'Calculatie sheet'!$AT85+LOOKUP('Calculatie sheet'!$E$2,'Objectenoverzicht aantallen'!$A:$A,'Objectenoverzicht aantallen'!I:I)*'Calculatie sheet'!$AT85)/1000</f>
        <v>0</v>
      </c>
      <c r="P4" s="571">
        <f>(LOOKUP('Calculatie sheet'!$AT$2,'Objectenoverzicht aantallen'!$A:$A,'Objectenoverzicht aantallen'!$C:$C)*'Calculatie sheet'!$AT85+LOOKUP('Calculatie sheet'!$E$2,'Objectenoverzicht aantallen'!$A:$A,'Objectenoverzicht aantallen'!E:E)*'Calculatie sheet'!$AT85+LOOKUP('Calculatie sheet'!$E$2,'Objectenoverzicht aantallen'!$A:$A,'Objectenoverzicht aantallen'!F:F)*'Calculatie sheet'!$AT85+LOOKUP('Calculatie sheet'!$E$2,'Objectenoverzicht aantallen'!$A:$A,'Objectenoverzicht aantallen'!G:G)*'Calculatie sheet'!$AT85+LOOKUP('Calculatie sheet'!$E$2,'Objectenoverzicht aantallen'!$A:$A,'Objectenoverzicht aantallen'!H:H)*'Calculatie sheet'!$AT85+LOOKUP('Calculatie sheet'!$E$2,'Objectenoverzicht aantallen'!$A:$A,'Objectenoverzicht aantallen'!I:I)*'Calculatie sheet'!$AT85+LOOKUP('Calculatie sheet'!$E$2,'Objectenoverzicht aantallen'!$A:$A,'Objectenoverzicht aantallen'!J:J)*'Calculatie sheet'!$AT85)/1000</f>
        <v>0</v>
      </c>
      <c r="Q4" s="571">
        <f>(LOOKUP('Calculatie sheet'!$AT$2,'Objectenoverzicht aantallen'!$A:$A,'Objectenoverzicht aantallen'!$C:$C)*'Calculatie sheet'!$AT85+LOOKUP('Calculatie sheet'!$E$2,'Objectenoverzicht aantallen'!$A:$A,'Objectenoverzicht aantallen'!E:E)*'Calculatie sheet'!$AT85+LOOKUP('Calculatie sheet'!$E$2,'Objectenoverzicht aantallen'!$A:$A,'Objectenoverzicht aantallen'!F:F)*'Calculatie sheet'!$AT85+LOOKUP('Calculatie sheet'!$E$2,'Objectenoverzicht aantallen'!$A:$A,'Objectenoverzicht aantallen'!G:G)*'Calculatie sheet'!$AT85+LOOKUP('Calculatie sheet'!$E$2,'Objectenoverzicht aantallen'!$A:$A,'Objectenoverzicht aantallen'!H:H)*'Calculatie sheet'!$AT85+LOOKUP('Calculatie sheet'!$E$2,'Objectenoverzicht aantallen'!$A:$A,'Objectenoverzicht aantallen'!I:I)*'Calculatie sheet'!$AT85+LOOKUP('Calculatie sheet'!$E$2,'Objectenoverzicht aantallen'!$A:$A,'Objectenoverzicht aantallen'!J:J)*'Calculatie sheet'!$AT85+LOOKUP('Calculatie sheet'!$E$2,'Objectenoverzicht aantallen'!$A:$A,'Objectenoverzicht aantallen'!K:K)*'Calculatie sheet'!$AT85)/1000</f>
        <v>0</v>
      </c>
      <c r="R4" s="571">
        <f>(LOOKUP('Calculatie sheet'!$AT$2,'Objectenoverzicht aantallen'!$A:$A,'Objectenoverzicht aantallen'!$C:$C)*'Calculatie sheet'!$AT85+LOOKUP('Calculatie sheet'!$E$2,'Objectenoverzicht aantallen'!$A:$A,'Objectenoverzicht aantallen'!E:E)*'Calculatie sheet'!$AT85+LOOKUP('Calculatie sheet'!$E$2,'Objectenoverzicht aantallen'!$A:$A,'Objectenoverzicht aantallen'!F:F)*'Calculatie sheet'!$AT85+LOOKUP('Calculatie sheet'!$E$2,'Objectenoverzicht aantallen'!$A:$A,'Objectenoverzicht aantallen'!G:G)*'Calculatie sheet'!$AT85+LOOKUP('Calculatie sheet'!$E$2,'Objectenoverzicht aantallen'!$A:$A,'Objectenoverzicht aantallen'!H:H)*'Calculatie sheet'!$AT85+LOOKUP('Calculatie sheet'!$E$2,'Objectenoverzicht aantallen'!$A:$A,'Objectenoverzicht aantallen'!I:I)*'Calculatie sheet'!$AT85+LOOKUP('Calculatie sheet'!$E$2,'Objectenoverzicht aantallen'!$A:$A,'Objectenoverzicht aantallen'!J:J)*'Calculatie sheet'!$AT85+LOOKUP('Calculatie sheet'!$E$2,'Objectenoverzicht aantallen'!$A:$A,'Objectenoverzicht aantallen'!K:K)*'Calculatie sheet'!$AT85+LOOKUP('Calculatie sheet'!$E$2,'Objectenoverzicht aantallen'!$A:$A,'Objectenoverzicht aantallen'!L:L)*'Calculatie sheet'!$AT85)/1000</f>
        <v>0</v>
      </c>
      <c r="S4" s="571">
        <f>(LOOKUP('Calculatie sheet'!$AT$2,'Objectenoverzicht aantallen'!$A:$A,'Objectenoverzicht aantallen'!$C:$C)*'Calculatie sheet'!$AT85+LOOKUP('Calculatie sheet'!$E$2,'Objectenoverzicht aantallen'!$A:$A,'Objectenoverzicht aantallen'!E:E)*'Calculatie sheet'!$AT85+LOOKUP('Calculatie sheet'!$E$2,'Objectenoverzicht aantallen'!$A:$A,'Objectenoverzicht aantallen'!F:F)*'Calculatie sheet'!$AT85+LOOKUP('Calculatie sheet'!$E$2,'Objectenoverzicht aantallen'!$A:$A,'Objectenoverzicht aantallen'!G:G)*'Calculatie sheet'!$AT85+LOOKUP('Calculatie sheet'!$E$2,'Objectenoverzicht aantallen'!$A:$A,'Objectenoverzicht aantallen'!H:H)*'Calculatie sheet'!$AT85+LOOKUP('Calculatie sheet'!$E$2,'Objectenoverzicht aantallen'!$A:$A,'Objectenoverzicht aantallen'!I:I)*'Calculatie sheet'!$AT85+LOOKUP('Calculatie sheet'!$E$2,'Objectenoverzicht aantallen'!$A:$A,'Objectenoverzicht aantallen'!J:J)*'Calculatie sheet'!$AT85+LOOKUP('Calculatie sheet'!$E$2,'Objectenoverzicht aantallen'!$A:$A,'Objectenoverzicht aantallen'!K:K)*'Calculatie sheet'!$AT85+LOOKUP('Calculatie sheet'!$E$2,'Objectenoverzicht aantallen'!$A:$A,'Objectenoverzicht aantallen'!L:L)*'Calculatie sheet'!$AT85+LOOKUP('Calculatie sheet'!$E$2,'Objectenoverzicht aantallen'!$A:$A,'Objectenoverzicht aantallen'!M:M)*'Calculatie sheet'!$AT85)/1000</f>
        <v>0</v>
      </c>
      <c r="T4" s="571">
        <f>(LOOKUP('Calculatie sheet'!$AT$2,'Objectenoverzicht aantallen'!$A:$A,'Objectenoverzicht aantallen'!$C:$C)*'Calculatie sheet'!$AT85+LOOKUP('Calculatie sheet'!$E$2,'Objectenoverzicht aantallen'!$A:$A,'Objectenoverzicht aantallen'!E:E)*'Calculatie sheet'!$AT85+LOOKUP('Calculatie sheet'!$E$2,'Objectenoverzicht aantallen'!$A:$A,'Objectenoverzicht aantallen'!F:F)*'Calculatie sheet'!$AT85+LOOKUP('Calculatie sheet'!$E$2,'Objectenoverzicht aantallen'!$A:$A,'Objectenoverzicht aantallen'!G:G)*'Calculatie sheet'!$AT85+LOOKUP('Calculatie sheet'!$E$2,'Objectenoverzicht aantallen'!$A:$A,'Objectenoverzicht aantallen'!H:H)*'Calculatie sheet'!$AT85+LOOKUP('Calculatie sheet'!$E$2,'Objectenoverzicht aantallen'!$A:$A,'Objectenoverzicht aantallen'!I:I)*'Calculatie sheet'!$AT85+LOOKUP('Calculatie sheet'!$E$2,'Objectenoverzicht aantallen'!$A:$A,'Objectenoverzicht aantallen'!J:J)*'Calculatie sheet'!$AT85+LOOKUP('Calculatie sheet'!$E$2,'Objectenoverzicht aantallen'!$A:$A,'Objectenoverzicht aantallen'!K:K)*'Calculatie sheet'!$AT85+LOOKUP('Calculatie sheet'!$E$2,'Objectenoverzicht aantallen'!$A:$A,'Objectenoverzicht aantallen'!L:L)*'Calculatie sheet'!$AT85+LOOKUP('Calculatie sheet'!$E$2,'Objectenoverzicht aantallen'!$A:$A,'Objectenoverzicht aantallen'!M:M)*'Calculatie sheet'!$AT85+LOOKUP('Calculatie sheet'!$E$2,'Objectenoverzicht aantallen'!$A:$A,'Objectenoverzicht aantallen'!N:N)*'Calculatie sheet'!$AT85)/1000</f>
        <v>0</v>
      </c>
      <c r="U4" s="571">
        <f>(LOOKUP('Calculatie sheet'!$AT$2,'Objectenoverzicht aantallen'!$A:$A,'Objectenoverzicht aantallen'!$C:$C)*'Calculatie sheet'!$AT85+LOOKUP('Calculatie sheet'!$E$2,'Objectenoverzicht aantallen'!$A:$A,'Objectenoverzicht aantallen'!E:E)*'Calculatie sheet'!$AT85+LOOKUP('Calculatie sheet'!$E$2,'Objectenoverzicht aantallen'!$A:$A,'Objectenoverzicht aantallen'!F:F)*'Calculatie sheet'!$AT85+LOOKUP('Calculatie sheet'!$E$2,'Objectenoverzicht aantallen'!$A:$A,'Objectenoverzicht aantallen'!G:G)*'Calculatie sheet'!$AT85+LOOKUP('Calculatie sheet'!$E$2,'Objectenoverzicht aantallen'!$A:$A,'Objectenoverzicht aantallen'!H:H)*'Calculatie sheet'!$AT85+LOOKUP('Calculatie sheet'!$E$2,'Objectenoverzicht aantallen'!$A:$A,'Objectenoverzicht aantallen'!I:I)*'Calculatie sheet'!$AT85+LOOKUP('Calculatie sheet'!$E$2,'Objectenoverzicht aantallen'!$A:$A,'Objectenoverzicht aantallen'!J:J)*'Calculatie sheet'!$AT85+LOOKUP('Calculatie sheet'!$E$2,'Objectenoverzicht aantallen'!$A:$A,'Objectenoverzicht aantallen'!K:K)*'Calculatie sheet'!$AT85+LOOKUP('Calculatie sheet'!$E$2,'Objectenoverzicht aantallen'!$A:$A,'Objectenoverzicht aantallen'!L:L)*'Calculatie sheet'!$AT85+LOOKUP('Calculatie sheet'!$E$2,'Objectenoverzicht aantallen'!$A:$A,'Objectenoverzicht aantallen'!M:M)*'Calculatie sheet'!$AT85+LOOKUP('Calculatie sheet'!$E$2,'Objectenoverzicht aantallen'!$A:$A,'Objectenoverzicht aantallen'!N:N)*'Calculatie sheet'!$AT85+LOOKUP('Calculatie sheet'!$E$2,'Objectenoverzicht aantallen'!$A:$A,'Objectenoverzicht aantallen'!O:O)*'Calculatie sheet'!$AT85)/1000</f>
        <v>0</v>
      </c>
      <c r="W4" s="760" t="s">
        <v>5</v>
      </c>
      <c r="X4" s="571">
        <f>(LOOKUP('Calculatie sheet'!$AT$2,'Objectenoverzicht aantallen'!$A:$A,'Objectenoverzicht aantallen'!Q:Q)*'Calculatie sheet'!$AT$85)/1000</f>
        <v>0</v>
      </c>
      <c r="Y4" s="571">
        <f>(LOOKUP('Calculatie sheet'!$AT$2,'Objectenoverzicht aantallen'!$A:$A,'Objectenoverzicht aantallen'!R:R)*'Calculatie sheet'!$AT$85)/1000</f>
        <v>0</v>
      </c>
      <c r="Z4" s="571">
        <f>(LOOKUP('Calculatie sheet'!$AT$2,'Objectenoverzicht aantallen'!$A:$A,'Objectenoverzicht aantallen'!S:S)*'Calculatie sheet'!$AT$85)/1000</f>
        <v>0</v>
      </c>
      <c r="AA4" s="571">
        <f>(LOOKUP('Calculatie sheet'!$AT$2,'Objectenoverzicht aantallen'!$A:$A,'Objectenoverzicht aantallen'!T:T)*'Calculatie sheet'!$AT$85)/1000</f>
        <v>0</v>
      </c>
      <c r="AB4" s="571">
        <f>(LOOKUP('Calculatie sheet'!$AT$2,'Objectenoverzicht aantallen'!$A:$A,'Objectenoverzicht aantallen'!U:U)*'Calculatie sheet'!$AT$85)/1000</f>
        <v>0</v>
      </c>
      <c r="AC4" s="571">
        <f>(LOOKUP('Calculatie sheet'!$AT$2,'Objectenoverzicht aantallen'!$A:$A,'Objectenoverzicht aantallen'!V:V)*'Calculatie sheet'!$AT$85)/1000</f>
        <v>0</v>
      </c>
      <c r="AD4" s="571">
        <f>(LOOKUP('Calculatie sheet'!$AT$2,'Objectenoverzicht aantallen'!$A:$A,'Objectenoverzicht aantallen'!W:W)*'Calculatie sheet'!$AT$85)/1000</f>
        <v>0</v>
      </c>
      <c r="AE4" s="571">
        <f>(LOOKUP('Calculatie sheet'!$AT$2,'Objectenoverzicht aantallen'!$A:$A,'Objectenoverzicht aantallen'!X:X)*'Calculatie sheet'!$AT$85)/1000</f>
        <v>0</v>
      </c>
      <c r="AF4" s="571">
        <f>(LOOKUP('Calculatie sheet'!$AT$2,'Objectenoverzicht aantallen'!$A:$A,'Objectenoverzicht aantallen'!AA:AA)*'Calculatie sheet'!$AT$85)/1000</f>
        <v>0</v>
      </c>
      <c r="AG4" s="571">
        <f>(LOOKUP('Calculatie sheet'!$AT$2,'Objectenoverzicht aantallen'!$A:$A,'Objectenoverzicht aantallen'!Z:Z)*'Calculatie sheet'!$AT$85)/1000</f>
        <v>0</v>
      </c>
      <c r="AH4" s="571">
        <f>(LOOKUP('Calculatie sheet'!$AT$2,'Objectenoverzicht aantallen'!$A:$A,'Objectenoverzicht aantallen'!AA:AA)*'Calculatie sheet'!$AT$85)/1000</f>
        <v>0</v>
      </c>
    </row>
    <row r="5" spans="1:34" x14ac:dyDescent="0.2">
      <c r="B5" s="577" t="s">
        <v>673</v>
      </c>
      <c r="C5" s="45">
        <f>'Calculatie sheet'!AT86</f>
        <v>-531586</v>
      </c>
      <c r="E5" s="577" t="s">
        <v>673</v>
      </c>
      <c r="H5" s="572">
        <f>C5*'Calculatie sheet'!$AT$7</f>
        <v>0</v>
      </c>
      <c r="J5" s="577" t="s">
        <v>673</v>
      </c>
      <c r="K5" s="571">
        <f>(LOOKUP('Calculatie sheet'!$AT$2,'Objectenoverzicht aantallen'!$A:$A,'Objectenoverzicht aantallen'!$C:$C)*'Calculatie sheet'!$AT86+LOOKUP('Calculatie sheet'!$AT$2,'Objectenoverzicht aantallen'!$A:$A,'Objectenoverzicht aantallen'!E:E)*'Calculatie sheet'!$AT86)/1000</f>
        <v>0</v>
      </c>
      <c r="L5" s="571">
        <f>(LOOKUP('Calculatie sheet'!$AT$2,'Objectenoverzicht aantallen'!$A:$A,'Objectenoverzicht aantallen'!$C:$C)*'Calculatie sheet'!$AT86+LOOKUP('Calculatie sheet'!$E$2,'Objectenoverzicht aantallen'!$A:$A,'Objectenoverzicht aantallen'!E:E)*'Calculatie sheet'!$AT86+LOOKUP('Calculatie sheet'!$E$2,'Objectenoverzicht aantallen'!$A:$A,'Objectenoverzicht aantallen'!F:F)*'Calculatie sheet'!$AT86)/1000</f>
        <v>0</v>
      </c>
      <c r="M5" s="571">
        <f>(LOOKUP('Calculatie sheet'!$AT$2,'Objectenoverzicht aantallen'!$A:$A,'Objectenoverzicht aantallen'!$C:$C)*'Calculatie sheet'!$AT86+LOOKUP('Calculatie sheet'!$E$2,'Objectenoverzicht aantallen'!$A:$A,'Objectenoverzicht aantallen'!E:E)*'Calculatie sheet'!$AT86+LOOKUP('Calculatie sheet'!$E$2,'Objectenoverzicht aantallen'!$A:$A,'Objectenoverzicht aantallen'!F:F)*'Calculatie sheet'!$AT86+LOOKUP('Calculatie sheet'!$E$2,'Objectenoverzicht aantallen'!$A:$A,'Objectenoverzicht aantallen'!G:G)*'Calculatie sheet'!$AT86)/1000</f>
        <v>0</v>
      </c>
      <c r="N5" s="571">
        <f>(LOOKUP('Calculatie sheet'!$AT$2,'Objectenoverzicht aantallen'!$A:$A,'Objectenoverzicht aantallen'!$C:$C)*'Calculatie sheet'!$AT86+LOOKUP('Calculatie sheet'!$E$2,'Objectenoverzicht aantallen'!$A:$A,'Objectenoverzicht aantallen'!E:E)*'Calculatie sheet'!$AT86+LOOKUP('Calculatie sheet'!$E$2,'Objectenoverzicht aantallen'!$A:$A,'Objectenoverzicht aantallen'!F:F)*'Calculatie sheet'!$AT86+LOOKUP('Calculatie sheet'!$E$2,'Objectenoverzicht aantallen'!$A:$A,'Objectenoverzicht aantallen'!G:G)*'Calculatie sheet'!$AT86+LOOKUP('Calculatie sheet'!$E$2,'Objectenoverzicht aantallen'!$A:$A,'Objectenoverzicht aantallen'!H:H)*'Calculatie sheet'!$AT86)/1000</f>
        <v>0</v>
      </c>
      <c r="O5" s="571">
        <f>(LOOKUP('Calculatie sheet'!$AT$2,'Objectenoverzicht aantallen'!$A:$A,'Objectenoverzicht aantallen'!$C:$C)*'Calculatie sheet'!$AT86+LOOKUP('Calculatie sheet'!$E$2,'Objectenoverzicht aantallen'!$A:$A,'Objectenoverzicht aantallen'!E:E)*'Calculatie sheet'!$AT86+LOOKUP('Calculatie sheet'!$E$2,'Objectenoverzicht aantallen'!$A:$A,'Objectenoverzicht aantallen'!F:F)*'Calculatie sheet'!$AT86+LOOKUP('Calculatie sheet'!$E$2,'Objectenoverzicht aantallen'!$A:$A,'Objectenoverzicht aantallen'!G:G)*'Calculatie sheet'!$AT86+LOOKUP('Calculatie sheet'!$E$2,'Objectenoverzicht aantallen'!$A:$A,'Objectenoverzicht aantallen'!H:H)*'Calculatie sheet'!$AT86+LOOKUP('Calculatie sheet'!$E$2,'Objectenoverzicht aantallen'!$A:$A,'Objectenoverzicht aantallen'!I:I)*'Calculatie sheet'!$AT86)/1000</f>
        <v>0</v>
      </c>
      <c r="P5" s="571">
        <f>(LOOKUP('Calculatie sheet'!$AT$2,'Objectenoverzicht aantallen'!$A:$A,'Objectenoverzicht aantallen'!$C:$C)*'Calculatie sheet'!$AT86+LOOKUP('Calculatie sheet'!$E$2,'Objectenoverzicht aantallen'!$A:$A,'Objectenoverzicht aantallen'!E:E)*'Calculatie sheet'!$AT86+LOOKUP('Calculatie sheet'!$E$2,'Objectenoverzicht aantallen'!$A:$A,'Objectenoverzicht aantallen'!F:F)*'Calculatie sheet'!$AT86+LOOKUP('Calculatie sheet'!$E$2,'Objectenoverzicht aantallen'!$A:$A,'Objectenoverzicht aantallen'!G:G)*'Calculatie sheet'!$AT86+LOOKUP('Calculatie sheet'!$E$2,'Objectenoverzicht aantallen'!$A:$A,'Objectenoverzicht aantallen'!H:H)*'Calculatie sheet'!$AT86+LOOKUP('Calculatie sheet'!$E$2,'Objectenoverzicht aantallen'!$A:$A,'Objectenoverzicht aantallen'!I:I)*'Calculatie sheet'!$AT86+LOOKUP('Calculatie sheet'!$E$2,'Objectenoverzicht aantallen'!$A:$A,'Objectenoverzicht aantallen'!J:J)*'Calculatie sheet'!$AT86)/1000</f>
        <v>0</v>
      </c>
      <c r="Q5" s="571">
        <f>(LOOKUP('Calculatie sheet'!$AT$2,'Objectenoverzicht aantallen'!$A:$A,'Objectenoverzicht aantallen'!$C:$C)*'Calculatie sheet'!$AT86+LOOKUP('Calculatie sheet'!$E$2,'Objectenoverzicht aantallen'!$A:$A,'Objectenoverzicht aantallen'!E:E)*'Calculatie sheet'!$AT86+LOOKUP('Calculatie sheet'!$E$2,'Objectenoverzicht aantallen'!$A:$A,'Objectenoverzicht aantallen'!F:F)*'Calculatie sheet'!$AT86+LOOKUP('Calculatie sheet'!$E$2,'Objectenoverzicht aantallen'!$A:$A,'Objectenoverzicht aantallen'!G:G)*'Calculatie sheet'!$AT86+LOOKUP('Calculatie sheet'!$E$2,'Objectenoverzicht aantallen'!$A:$A,'Objectenoverzicht aantallen'!H:H)*'Calculatie sheet'!$AT86+LOOKUP('Calculatie sheet'!$E$2,'Objectenoverzicht aantallen'!$A:$A,'Objectenoverzicht aantallen'!I:I)*'Calculatie sheet'!$AT86+LOOKUP('Calculatie sheet'!$E$2,'Objectenoverzicht aantallen'!$A:$A,'Objectenoverzicht aantallen'!J:J)*'Calculatie sheet'!$AT86+LOOKUP('Calculatie sheet'!$E$2,'Objectenoverzicht aantallen'!$A:$A,'Objectenoverzicht aantallen'!K:K)*'Calculatie sheet'!$AT86)/1000</f>
        <v>0</v>
      </c>
      <c r="R5" s="571">
        <f>(LOOKUP('Calculatie sheet'!$AT$2,'Objectenoverzicht aantallen'!$A:$A,'Objectenoverzicht aantallen'!$C:$C)*'Calculatie sheet'!$AT86+LOOKUP('Calculatie sheet'!$E$2,'Objectenoverzicht aantallen'!$A:$A,'Objectenoverzicht aantallen'!E:E)*'Calculatie sheet'!$AT86+LOOKUP('Calculatie sheet'!$E$2,'Objectenoverzicht aantallen'!$A:$A,'Objectenoverzicht aantallen'!F:F)*'Calculatie sheet'!$AT86+LOOKUP('Calculatie sheet'!$E$2,'Objectenoverzicht aantallen'!$A:$A,'Objectenoverzicht aantallen'!G:G)*'Calculatie sheet'!$AT86+LOOKUP('Calculatie sheet'!$E$2,'Objectenoverzicht aantallen'!$A:$A,'Objectenoverzicht aantallen'!H:H)*'Calculatie sheet'!$AT86+LOOKUP('Calculatie sheet'!$E$2,'Objectenoverzicht aantallen'!$A:$A,'Objectenoverzicht aantallen'!I:I)*'Calculatie sheet'!$AT86+LOOKUP('Calculatie sheet'!$E$2,'Objectenoverzicht aantallen'!$A:$A,'Objectenoverzicht aantallen'!J:J)*'Calculatie sheet'!$AT86+LOOKUP('Calculatie sheet'!$E$2,'Objectenoverzicht aantallen'!$A:$A,'Objectenoverzicht aantallen'!K:K)*'Calculatie sheet'!$AT86+LOOKUP('Calculatie sheet'!$E$2,'Objectenoverzicht aantallen'!$A:$A,'Objectenoverzicht aantallen'!L:L)*'Calculatie sheet'!$AT86)/1000</f>
        <v>0</v>
      </c>
      <c r="S5" s="571">
        <f>(LOOKUP('Calculatie sheet'!$AT$2,'Objectenoverzicht aantallen'!$A:$A,'Objectenoverzicht aantallen'!$C:$C)*'Calculatie sheet'!$AT86+LOOKUP('Calculatie sheet'!$E$2,'Objectenoverzicht aantallen'!$A:$A,'Objectenoverzicht aantallen'!E:E)*'Calculatie sheet'!$AT86+LOOKUP('Calculatie sheet'!$E$2,'Objectenoverzicht aantallen'!$A:$A,'Objectenoverzicht aantallen'!F:F)*'Calculatie sheet'!$AT86+LOOKUP('Calculatie sheet'!$E$2,'Objectenoverzicht aantallen'!$A:$A,'Objectenoverzicht aantallen'!G:G)*'Calculatie sheet'!$AT86+LOOKUP('Calculatie sheet'!$E$2,'Objectenoverzicht aantallen'!$A:$A,'Objectenoverzicht aantallen'!H:H)*'Calculatie sheet'!$AT86+LOOKUP('Calculatie sheet'!$E$2,'Objectenoverzicht aantallen'!$A:$A,'Objectenoverzicht aantallen'!I:I)*'Calculatie sheet'!$AT86+LOOKUP('Calculatie sheet'!$E$2,'Objectenoverzicht aantallen'!$A:$A,'Objectenoverzicht aantallen'!J:J)*'Calculatie sheet'!$AT86+LOOKUP('Calculatie sheet'!$E$2,'Objectenoverzicht aantallen'!$A:$A,'Objectenoverzicht aantallen'!K:K)*'Calculatie sheet'!$AT86+LOOKUP('Calculatie sheet'!$E$2,'Objectenoverzicht aantallen'!$A:$A,'Objectenoverzicht aantallen'!L:L)*'Calculatie sheet'!$AT86+LOOKUP('Calculatie sheet'!$E$2,'Objectenoverzicht aantallen'!$A:$A,'Objectenoverzicht aantallen'!M:M)*'Calculatie sheet'!$AT86)/1000</f>
        <v>0</v>
      </c>
      <c r="T5" s="571">
        <f>(LOOKUP('Calculatie sheet'!$AT$2,'Objectenoverzicht aantallen'!$A:$A,'Objectenoverzicht aantallen'!$C:$C)*'Calculatie sheet'!$AT86+LOOKUP('Calculatie sheet'!$E$2,'Objectenoverzicht aantallen'!$A:$A,'Objectenoverzicht aantallen'!E:E)*'Calculatie sheet'!$AT86+LOOKUP('Calculatie sheet'!$E$2,'Objectenoverzicht aantallen'!$A:$A,'Objectenoverzicht aantallen'!F:F)*'Calculatie sheet'!$AT86+LOOKUP('Calculatie sheet'!$E$2,'Objectenoverzicht aantallen'!$A:$A,'Objectenoverzicht aantallen'!G:G)*'Calculatie sheet'!$AT86+LOOKUP('Calculatie sheet'!$E$2,'Objectenoverzicht aantallen'!$A:$A,'Objectenoverzicht aantallen'!H:H)*'Calculatie sheet'!$AT86+LOOKUP('Calculatie sheet'!$E$2,'Objectenoverzicht aantallen'!$A:$A,'Objectenoverzicht aantallen'!I:I)*'Calculatie sheet'!$AT86+LOOKUP('Calculatie sheet'!$E$2,'Objectenoverzicht aantallen'!$A:$A,'Objectenoverzicht aantallen'!J:J)*'Calculatie sheet'!$AT86+LOOKUP('Calculatie sheet'!$E$2,'Objectenoverzicht aantallen'!$A:$A,'Objectenoverzicht aantallen'!K:K)*'Calculatie sheet'!$AT86+LOOKUP('Calculatie sheet'!$E$2,'Objectenoverzicht aantallen'!$A:$A,'Objectenoverzicht aantallen'!L:L)*'Calculatie sheet'!$AT86+LOOKUP('Calculatie sheet'!$E$2,'Objectenoverzicht aantallen'!$A:$A,'Objectenoverzicht aantallen'!M:M)*'Calculatie sheet'!$AT86+LOOKUP('Calculatie sheet'!$E$2,'Objectenoverzicht aantallen'!$A:$A,'Objectenoverzicht aantallen'!N:N)*'Calculatie sheet'!$AT86)/1000</f>
        <v>0</v>
      </c>
      <c r="U5" s="571">
        <f>(LOOKUP('Calculatie sheet'!$AT$2,'Objectenoverzicht aantallen'!$A:$A,'Objectenoverzicht aantallen'!$C:$C)*'Calculatie sheet'!$AT86+LOOKUP('Calculatie sheet'!$E$2,'Objectenoverzicht aantallen'!$A:$A,'Objectenoverzicht aantallen'!E:E)*'Calculatie sheet'!$AT86+LOOKUP('Calculatie sheet'!$E$2,'Objectenoverzicht aantallen'!$A:$A,'Objectenoverzicht aantallen'!F:F)*'Calculatie sheet'!$AT86+LOOKUP('Calculatie sheet'!$E$2,'Objectenoverzicht aantallen'!$A:$A,'Objectenoverzicht aantallen'!G:G)*'Calculatie sheet'!$AT86+LOOKUP('Calculatie sheet'!$E$2,'Objectenoverzicht aantallen'!$A:$A,'Objectenoverzicht aantallen'!H:H)*'Calculatie sheet'!$AT86+LOOKUP('Calculatie sheet'!$E$2,'Objectenoverzicht aantallen'!$A:$A,'Objectenoverzicht aantallen'!I:I)*'Calculatie sheet'!$AT86+LOOKUP('Calculatie sheet'!$E$2,'Objectenoverzicht aantallen'!$A:$A,'Objectenoverzicht aantallen'!J:J)*'Calculatie sheet'!$AT86+LOOKUP('Calculatie sheet'!$E$2,'Objectenoverzicht aantallen'!$A:$A,'Objectenoverzicht aantallen'!K:K)*'Calculatie sheet'!$AT86+LOOKUP('Calculatie sheet'!$E$2,'Objectenoverzicht aantallen'!$A:$A,'Objectenoverzicht aantallen'!L:L)*'Calculatie sheet'!$AT86+LOOKUP('Calculatie sheet'!$E$2,'Objectenoverzicht aantallen'!$A:$A,'Objectenoverzicht aantallen'!M:M)*'Calculatie sheet'!$AT86+LOOKUP('Calculatie sheet'!$E$2,'Objectenoverzicht aantallen'!$A:$A,'Objectenoverzicht aantallen'!N:N)*'Calculatie sheet'!$AT86+LOOKUP('Calculatie sheet'!$E$2,'Objectenoverzicht aantallen'!$A:$A,'Objectenoverzicht aantallen'!O:O)*'Calculatie sheet'!$AT86)/1000</f>
        <v>0</v>
      </c>
      <c r="W5" s="577" t="s">
        <v>673</v>
      </c>
      <c r="X5" s="571">
        <f>(LOOKUP('Calculatie sheet'!$AT$2,'Objectenoverzicht aantallen'!$A:$A,'Objectenoverzicht aantallen'!Q:Q)*'Calculatie sheet'!$AT$86)/1000</f>
        <v>0</v>
      </c>
      <c r="Y5" s="571">
        <f>(LOOKUP('Calculatie sheet'!$AT$2,'Objectenoverzicht aantallen'!$A:$A,'Objectenoverzicht aantallen'!R:R)*'Calculatie sheet'!$AT$86)/1000</f>
        <v>0</v>
      </c>
      <c r="Z5" s="571">
        <f>(LOOKUP('Calculatie sheet'!$AT$2,'Objectenoverzicht aantallen'!$A:$A,'Objectenoverzicht aantallen'!S:S)*'Calculatie sheet'!$AT$86)/1000</f>
        <v>0</v>
      </c>
      <c r="AA5" s="571">
        <f>(LOOKUP('Calculatie sheet'!$AT$2,'Objectenoverzicht aantallen'!$A:$A,'Objectenoverzicht aantallen'!T:T)*'Calculatie sheet'!$AT$86)/1000</f>
        <v>0</v>
      </c>
      <c r="AB5" s="571">
        <f>(LOOKUP('Calculatie sheet'!$AT$2,'Objectenoverzicht aantallen'!$A:$A,'Objectenoverzicht aantallen'!U:U)*'Calculatie sheet'!$AT$86)/1000</f>
        <v>0</v>
      </c>
      <c r="AC5" s="571">
        <f>(LOOKUP('Calculatie sheet'!$AT$2,'Objectenoverzicht aantallen'!$A:$A,'Objectenoverzicht aantallen'!V:V)*'Calculatie sheet'!$AT$86)/1000</f>
        <v>0</v>
      </c>
      <c r="AD5" s="571">
        <f>(LOOKUP('Calculatie sheet'!$AT$2,'Objectenoverzicht aantallen'!$A:$A,'Objectenoverzicht aantallen'!W:W)*'Calculatie sheet'!$AT$86)/1000</f>
        <v>0</v>
      </c>
      <c r="AE5" s="571">
        <f>(LOOKUP('Calculatie sheet'!$AT$2,'Objectenoverzicht aantallen'!$A:$A,'Objectenoverzicht aantallen'!X:X)*'Calculatie sheet'!$AT$86)/1000</f>
        <v>0</v>
      </c>
      <c r="AF5" s="571">
        <f>(LOOKUP('Calculatie sheet'!$AT$2,'Objectenoverzicht aantallen'!$A:$A,'Objectenoverzicht aantallen'!AA:AA)*'Calculatie sheet'!$AT$86)/1000</f>
        <v>0</v>
      </c>
      <c r="AG5" s="571">
        <f>(LOOKUP('Calculatie sheet'!$AT$2,'Objectenoverzicht aantallen'!$A:$A,'Objectenoverzicht aantallen'!Z:Z)*'Calculatie sheet'!$AT$86)/1000</f>
        <v>0</v>
      </c>
      <c r="AH5" s="571">
        <f>(LOOKUP('Calculatie sheet'!$AT$2,'Objectenoverzicht aantallen'!$A:$A,'Objectenoverzicht aantallen'!AA:AA)*'Calculatie sheet'!$AT$86)/1000</f>
        <v>0</v>
      </c>
    </row>
  </sheetData>
  <pageMargins left="0.7" right="0.7" top="0.75" bottom="0.75" header="0.3" footer="0.3"/>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6E911-77D8-1C4E-B331-19BE0816591F}">
  <dimension ref="A1:AH5"/>
  <sheetViews>
    <sheetView workbookViewId="0">
      <selection activeCell="J2" sqref="J2:J5"/>
    </sheetView>
  </sheetViews>
  <sheetFormatPr baseColWidth="10" defaultRowHeight="16" x14ac:dyDescent="0.2"/>
  <cols>
    <col min="2" max="2" width="16.83203125" bestFit="1" customWidth="1"/>
  </cols>
  <sheetData>
    <row r="1" spans="1:34" x14ac:dyDescent="0.2">
      <c r="A1" s="149" t="str">
        <f>'Calculatie sheet'!AU3</f>
        <v>Schut-/keersluis klein (staal)</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sheet'!AU83</f>
        <v>45595.25</v>
      </c>
      <c r="E2" s="758" t="s">
        <v>965</v>
      </c>
      <c r="H2" s="572">
        <f>C2*'Calculatie sheet'!$AU$7</f>
        <v>0</v>
      </c>
      <c r="J2" s="758" t="s">
        <v>965</v>
      </c>
      <c r="K2" s="571">
        <f>(LOOKUP('Calculatie sheet'!$AU$2,'Objectenoverzicht aantallen'!$A:$A,'Objectenoverzicht aantallen'!$C:$C)*'Calculatie sheet'!$AU83+LOOKUP('Calculatie sheet'!$E$2,'Objectenoverzicht aantallen'!$A:$A,'Objectenoverzicht aantallen'!E:E)*'Calculatie sheet'!$AU83)/1000</f>
        <v>0</v>
      </c>
      <c r="L2" s="571">
        <f>(LOOKUP('Calculatie sheet'!$AU$2,'Objectenoverzicht aantallen'!$A:$A,'Objectenoverzicht aantallen'!$C:$C)*'Calculatie sheet'!$AU83+LOOKUP('Calculatie sheet'!$E$2,'Objectenoverzicht aantallen'!$A:$A,'Objectenoverzicht aantallen'!E:E)*'Calculatie sheet'!$AU83+LOOKUP('Calculatie sheet'!$E$2,'Objectenoverzicht aantallen'!$A:$A,'Objectenoverzicht aantallen'!F:F)*'Calculatie sheet'!$AU83)/1000</f>
        <v>0</v>
      </c>
      <c r="M2" s="571">
        <f>(LOOKUP('Calculatie sheet'!$AU$2,'Objectenoverzicht aantallen'!$A:$A,'Objectenoverzicht aantallen'!$C:$C)*'Calculatie sheet'!$AU83+LOOKUP('Calculatie sheet'!$E$2,'Objectenoverzicht aantallen'!$A:$A,'Objectenoverzicht aantallen'!E:E)*'Calculatie sheet'!$AU83+LOOKUP('Calculatie sheet'!$E$2,'Objectenoverzicht aantallen'!$A:$A,'Objectenoverzicht aantallen'!F:F)*'Calculatie sheet'!$AU83+LOOKUP('Calculatie sheet'!$E$2,'Objectenoverzicht aantallen'!$A:$A,'Objectenoverzicht aantallen'!G:G)*'Calculatie sheet'!$AU83)/1000</f>
        <v>0</v>
      </c>
      <c r="N2" s="571">
        <f>(LOOKUP('Calculatie sheet'!$AU$2,'Objectenoverzicht aantallen'!$A:$A,'Objectenoverzicht aantallen'!$C:$C)*'Calculatie sheet'!$AU83+LOOKUP('Calculatie sheet'!$E$2,'Objectenoverzicht aantallen'!$A:$A,'Objectenoverzicht aantallen'!E:E)*'Calculatie sheet'!$AU83+LOOKUP('Calculatie sheet'!$E$2,'Objectenoverzicht aantallen'!$A:$A,'Objectenoverzicht aantallen'!F:F)*'Calculatie sheet'!$AU83+LOOKUP('Calculatie sheet'!$E$2,'Objectenoverzicht aantallen'!$A:$A,'Objectenoverzicht aantallen'!G:G)*'Calculatie sheet'!$AU83+LOOKUP('Calculatie sheet'!$E$2,'Objectenoverzicht aantallen'!$A:$A,'Objectenoverzicht aantallen'!H:H)*'Calculatie sheet'!$AU83)/1000</f>
        <v>0</v>
      </c>
      <c r="O2" s="571">
        <f>(LOOKUP('Calculatie sheet'!$AU$2,'Objectenoverzicht aantallen'!$A:$A,'Objectenoverzicht aantallen'!$C:$C)*'Calculatie sheet'!$AU83+LOOKUP('Calculatie sheet'!$E$2,'Objectenoverzicht aantallen'!$A:$A,'Objectenoverzicht aantallen'!E:E)*'Calculatie sheet'!$AU83+LOOKUP('Calculatie sheet'!$E$2,'Objectenoverzicht aantallen'!$A:$A,'Objectenoverzicht aantallen'!F:F)*'Calculatie sheet'!$AU83+LOOKUP('Calculatie sheet'!$E$2,'Objectenoverzicht aantallen'!$A:$A,'Objectenoverzicht aantallen'!G:G)*'Calculatie sheet'!$AU83+LOOKUP('Calculatie sheet'!$E$2,'Objectenoverzicht aantallen'!$A:$A,'Objectenoverzicht aantallen'!H:H)*'Calculatie sheet'!$AU83+LOOKUP('Calculatie sheet'!$E$2,'Objectenoverzicht aantallen'!$A:$A,'Objectenoverzicht aantallen'!I:I)*'Calculatie sheet'!$AU83)/1000</f>
        <v>0</v>
      </c>
      <c r="P2" s="571">
        <f>(LOOKUP('Calculatie sheet'!$AU$2,'Objectenoverzicht aantallen'!$A:$A,'Objectenoverzicht aantallen'!$C:$C)*'Calculatie sheet'!$AU83+LOOKUP('Calculatie sheet'!$E$2,'Objectenoverzicht aantallen'!$A:$A,'Objectenoverzicht aantallen'!E:E)*'Calculatie sheet'!$AU83+LOOKUP('Calculatie sheet'!$E$2,'Objectenoverzicht aantallen'!$A:$A,'Objectenoverzicht aantallen'!F:F)*'Calculatie sheet'!$AU83+LOOKUP('Calculatie sheet'!$E$2,'Objectenoverzicht aantallen'!$A:$A,'Objectenoverzicht aantallen'!G:G)*'Calculatie sheet'!$AU83+LOOKUP('Calculatie sheet'!$E$2,'Objectenoverzicht aantallen'!$A:$A,'Objectenoverzicht aantallen'!H:H)*'Calculatie sheet'!$AU83+LOOKUP('Calculatie sheet'!$E$2,'Objectenoverzicht aantallen'!$A:$A,'Objectenoverzicht aantallen'!I:I)*'Calculatie sheet'!$AU83+LOOKUP('Calculatie sheet'!$E$2,'Objectenoverzicht aantallen'!$A:$A,'Objectenoverzicht aantallen'!J:J)*'Calculatie sheet'!$AU83)/1000</f>
        <v>0</v>
      </c>
      <c r="Q2" s="571">
        <f>(LOOKUP('Calculatie sheet'!$AU$2,'Objectenoverzicht aantallen'!$A:$A,'Objectenoverzicht aantallen'!$C:$C)*'Calculatie sheet'!$AU83+LOOKUP('Calculatie sheet'!$E$2,'Objectenoverzicht aantallen'!$A:$A,'Objectenoverzicht aantallen'!E:E)*'Calculatie sheet'!$AU83+LOOKUP('Calculatie sheet'!$E$2,'Objectenoverzicht aantallen'!$A:$A,'Objectenoverzicht aantallen'!F:F)*'Calculatie sheet'!$AU83+LOOKUP('Calculatie sheet'!$E$2,'Objectenoverzicht aantallen'!$A:$A,'Objectenoverzicht aantallen'!G:G)*'Calculatie sheet'!$AU83+LOOKUP('Calculatie sheet'!$E$2,'Objectenoverzicht aantallen'!$A:$A,'Objectenoverzicht aantallen'!H:H)*'Calculatie sheet'!$AU83+LOOKUP('Calculatie sheet'!$E$2,'Objectenoverzicht aantallen'!$A:$A,'Objectenoverzicht aantallen'!I:I)*'Calculatie sheet'!$AU83+LOOKUP('Calculatie sheet'!$E$2,'Objectenoverzicht aantallen'!$A:$A,'Objectenoverzicht aantallen'!J:J)*'Calculatie sheet'!$AU83+LOOKUP('Calculatie sheet'!$E$2,'Objectenoverzicht aantallen'!$A:$A,'Objectenoverzicht aantallen'!K:K)*'Calculatie sheet'!$AU83)/1000</f>
        <v>0</v>
      </c>
      <c r="R2" s="571">
        <f>(LOOKUP('Calculatie sheet'!$AU$2,'Objectenoverzicht aantallen'!$A:$A,'Objectenoverzicht aantallen'!$C:$C)*'Calculatie sheet'!$AU83+LOOKUP('Calculatie sheet'!$E$2,'Objectenoverzicht aantallen'!$A:$A,'Objectenoverzicht aantallen'!E:E)*'Calculatie sheet'!$AU83+LOOKUP('Calculatie sheet'!$E$2,'Objectenoverzicht aantallen'!$A:$A,'Objectenoverzicht aantallen'!F:F)*'Calculatie sheet'!$AU83+LOOKUP('Calculatie sheet'!$E$2,'Objectenoverzicht aantallen'!$A:$A,'Objectenoverzicht aantallen'!G:G)*'Calculatie sheet'!$AU83+LOOKUP('Calculatie sheet'!$E$2,'Objectenoverzicht aantallen'!$A:$A,'Objectenoverzicht aantallen'!H:H)*'Calculatie sheet'!$AU83+LOOKUP('Calculatie sheet'!$E$2,'Objectenoverzicht aantallen'!$A:$A,'Objectenoverzicht aantallen'!I:I)*'Calculatie sheet'!$AU83+LOOKUP('Calculatie sheet'!$E$2,'Objectenoverzicht aantallen'!$A:$A,'Objectenoverzicht aantallen'!J:J)*'Calculatie sheet'!$AU83+LOOKUP('Calculatie sheet'!$E$2,'Objectenoverzicht aantallen'!$A:$A,'Objectenoverzicht aantallen'!K:K)*'Calculatie sheet'!$AU83+LOOKUP('Calculatie sheet'!$E$2,'Objectenoverzicht aantallen'!$A:$A,'Objectenoverzicht aantallen'!L:L)*'Calculatie sheet'!$AU83)/1000</f>
        <v>0</v>
      </c>
      <c r="S2" s="571">
        <f>(LOOKUP('Calculatie sheet'!$AU$2,'Objectenoverzicht aantallen'!$A:$A,'Objectenoverzicht aantallen'!$C:$C)*'Calculatie sheet'!$AU83+LOOKUP('Calculatie sheet'!$E$2,'Objectenoverzicht aantallen'!$A:$A,'Objectenoverzicht aantallen'!E:E)*'Calculatie sheet'!$AU83+LOOKUP('Calculatie sheet'!$E$2,'Objectenoverzicht aantallen'!$A:$A,'Objectenoverzicht aantallen'!F:F)*'Calculatie sheet'!$AU83+LOOKUP('Calculatie sheet'!$E$2,'Objectenoverzicht aantallen'!$A:$A,'Objectenoverzicht aantallen'!G:G)*'Calculatie sheet'!$AU83+LOOKUP('Calculatie sheet'!$E$2,'Objectenoverzicht aantallen'!$A:$A,'Objectenoverzicht aantallen'!H:H)*'Calculatie sheet'!$AU83+LOOKUP('Calculatie sheet'!$E$2,'Objectenoverzicht aantallen'!$A:$A,'Objectenoverzicht aantallen'!I:I)*'Calculatie sheet'!$AU83+LOOKUP('Calculatie sheet'!$E$2,'Objectenoverzicht aantallen'!$A:$A,'Objectenoverzicht aantallen'!J:J)*'Calculatie sheet'!$AU83+LOOKUP('Calculatie sheet'!$E$2,'Objectenoverzicht aantallen'!$A:$A,'Objectenoverzicht aantallen'!K:K)*'Calculatie sheet'!$AU83+LOOKUP('Calculatie sheet'!$E$2,'Objectenoverzicht aantallen'!$A:$A,'Objectenoverzicht aantallen'!L:L)*'Calculatie sheet'!$AU83+LOOKUP('Calculatie sheet'!$E$2,'Objectenoverzicht aantallen'!$A:$A,'Objectenoverzicht aantallen'!M:M)*'Calculatie sheet'!$AU83)/1000</f>
        <v>0</v>
      </c>
      <c r="T2" s="571">
        <f>(LOOKUP('Calculatie sheet'!$AU$2,'Objectenoverzicht aantallen'!$A:$A,'Objectenoverzicht aantallen'!$C:$C)*'Calculatie sheet'!$AU83+LOOKUP('Calculatie sheet'!$E$2,'Objectenoverzicht aantallen'!$A:$A,'Objectenoverzicht aantallen'!E:E)*'Calculatie sheet'!$AU83+LOOKUP('Calculatie sheet'!$E$2,'Objectenoverzicht aantallen'!$A:$A,'Objectenoverzicht aantallen'!F:F)*'Calculatie sheet'!$AU83+LOOKUP('Calculatie sheet'!$E$2,'Objectenoverzicht aantallen'!$A:$A,'Objectenoverzicht aantallen'!G:G)*'Calculatie sheet'!$AU83+LOOKUP('Calculatie sheet'!$E$2,'Objectenoverzicht aantallen'!$A:$A,'Objectenoverzicht aantallen'!H:H)*'Calculatie sheet'!$AU83+LOOKUP('Calculatie sheet'!$E$2,'Objectenoverzicht aantallen'!$A:$A,'Objectenoverzicht aantallen'!I:I)*'Calculatie sheet'!$AU83+LOOKUP('Calculatie sheet'!$E$2,'Objectenoverzicht aantallen'!$A:$A,'Objectenoverzicht aantallen'!J:J)*'Calculatie sheet'!$AU83+LOOKUP('Calculatie sheet'!$E$2,'Objectenoverzicht aantallen'!$A:$A,'Objectenoverzicht aantallen'!K:K)*'Calculatie sheet'!$AU83+LOOKUP('Calculatie sheet'!$E$2,'Objectenoverzicht aantallen'!$A:$A,'Objectenoverzicht aantallen'!L:L)*'Calculatie sheet'!$AU83+LOOKUP('Calculatie sheet'!$E$2,'Objectenoverzicht aantallen'!$A:$A,'Objectenoverzicht aantallen'!M:M)*'Calculatie sheet'!$AU83+LOOKUP('Calculatie sheet'!$E$2,'Objectenoverzicht aantallen'!$A:$A,'Objectenoverzicht aantallen'!N:N)*'Calculatie sheet'!$AU83)/1000</f>
        <v>0</v>
      </c>
      <c r="U2" s="571">
        <f>(LOOKUP('Calculatie sheet'!$AU$2,'Objectenoverzicht aantallen'!$A:$A,'Objectenoverzicht aantallen'!$C:$C)*'Calculatie sheet'!$AU83+LOOKUP('Calculatie sheet'!$E$2,'Objectenoverzicht aantallen'!$A:$A,'Objectenoverzicht aantallen'!E:E)*'Calculatie sheet'!$AU83+LOOKUP('Calculatie sheet'!$E$2,'Objectenoverzicht aantallen'!$A:$A,'Objectenoverzicht aantallen'!F:F)*'Calculatie sheet'!$AU83+LOOKUP('Calculatie sheet'!$E$2,'Objectenoverzicht aantallen'!$A:$A,'Objectenoverzicht aantallen'!G:G)*'Calculatie sheet'!$AU83+LOOKUP('Calculatie sheet'!$E$2,'Objectenoverzicht aantallen'!$A:$A,'Objectenoverzicht aantallen'!H:H)*'Calculatie sheet'!$AU83+LOOKUP('Calculatie sheet'!$E$2,'Objectenoverzicht aantallen'!$A:$A,'Objectenoverzicht aantallen'!I:I)*'Calculatie sheet'!$AU83+LOOKUP('Calculatie sheet'!$E$2,'Objectenoverzicht aantallen'!$A:$A,'Objectenoverzicht aantallen'!J:J)*'Calculatie sheet'!$AU83+LOOKUP('Calculatie sheet'!$E$2,'Objectenoverzicht aantallen'!$A:$A,'Objectenoverzicht aantallen'!K:K)*'Calculatie sheet'!$AU83+LOOKUP('Calculatie sheet'!$E$2,'Objectenoverzicht aantallen'!$A:$A,'Objectenoverzicht aantallen'!L:L)*'Calculatie sheet'!$AU83+LOOKUP('Calculatie sheet'!$E$2,'Objectenoverzicht aantallen'!$A:$A,'Objectenoverzicht aantallen'!M:M)*'Calculatie sheet'!$AU83+LOOKUP('Calculatie sheet'!$E$2,'Objectenoverzicht aantallen'!$A:$A,'Objectenoverzicht aantallen'!N:N)*'Calculatie sheet'!$AU83+LOOKUP('Calculatie sheet'!$E$2,'Objectenoverzicht aantallen'!$A:$A,'Objectenoverzicht aantallen'!O:O)*'Calculatie sheet'!$AU83)/1000</f>
        <v>0</v>
      </c>
      <c r="W2" s="32" t="s">
        <v>620</v>
      </c>
      <c r="X2" s="571">
        <f>(LOOKUP('Calculatie sheet'!$AU$2,'Objectenoverzicht aantallen'!$A:$A,'Objectenoverzicht aantallen'!E:E)*'Calculatie sheet'!$AU$83)/1000</f>
        <v>0</v>
      </c>
      <c r="Y2" s="571">
        <f>(LOOKUP('Calculatie sheet'!$AU$2,'Objectenoverzicht aantallen'!$A:$A,'Objectenoverzicht aantallen'!F:F)*'Calculatie sheet'!$AU$83)/1000</f>
        <v>0</v>
      </c>
      <c r="Z2" s="571">
        <f>(LOOKUP('Calculatie sheet'!$AU$2,'Objectenoverzicht aantallen'!$A:$A,'Objectenoverzicht aantallen'!G:G)*'Calculatie sheet'!$AU$83)/1000</f>
        <v>0</v>
      </c>
      <c r="AA2" s="571">
        <f>(LOOKUP('Calculatie sheet'!$AU$2,'Objectenoverzicht aantallen'!$A:$A,'Objectenoverzicht aantallen'!H:H)*'Calculatie sheet'!$AU$83)/1000</f>
        <v>0</v>
      </c>
      <c r="AB2" s="571">
        <f>(LOOKUP('Calculatie sheet'!$AU$2,'Objectenoverzicht aantallen'!$A:$A,'Objectenoverzicht aantallen'!I:I)*'Calculatie sheet'!$AU$83)/1000</f>
        <v>0</v>
      </c>
      <c r="AC2" s="571">
        <f>(LOOKUP('Calculatie sheet'!$AU$2,'Objectenoverzicht aantallen'!$A:$A,'Objectenoverzicht aantallen'!J:J)*'Calculatie sheet'!$AU$83)/1000</f>
        <v>0</v>
      </c>
      <c r="AD2" s="571">
        <f>(LOOKUP('Calculatie sheet'!$AU$2,'Objectenoverzicht aantallen'!$A:$A,'Objectenoverzicht aantallen'!K:K)*'Calculatie sheet'!$AU$83)/1000</f>
        <v>0</v>
      </c>
      <c r="AE2" s="571">
        <f>(LOOKUP('Calculatie sheet'!$AU$2,'Objectenoverzicht aantallen'!$A:$A,'Objectenoverzicht aantallen'!L:L)*'Calculatie sheet'!$AU$83)/1000</f>
        <v>0</v>
      </c>
      <c r="AF2" s="571">
        <f>(LOOKUP('Calculatie sheet'!$AU$2,'Objectenoverzicht aantallen'!$A:$A,'Objectenoverzicht aantallen'!M:M)*'Calculatie sheet'!$AU$83)/1000</f>
        <v>0</v>
      </c>
      <c r="AG2" s="571">
        <f>(LOOKUP('Calculatie sheet'!$AU$2,'Objectenoverzicht aantallen'!$A:$A,'Objectenoverzicht aantallen'!N:N)*'Calculatie sheet'!$AU$83)/1000</f>
        <v>0</v>
      </c>
      <c r="AH2" s="571">
        <f>(LOOKUP('Calculatie sheet'!$AU$2,'Objectenoverzicht aantallen'!$A:$A,'Objectenoverzicht aantallen'!O:O)*'Calculatie sheet'!$AU$83)/1000</f>
        <v>0</v>
      </c>
    </row>
    <row r="3" spans="1:34" x14ac:dyDescent="0.2">
      <c r="A3" s="31"/>
      <c r="B3" s="759" t="s">
        <v>966</v>
      </c>
      <c r="C3" s="45">
        <f>'Calculatie sheet'!AU84</f>
        <v>2399.7500000000023</v>
      </c>
      <c r="E3" s="759" t="s">
        <v>966</v>
      </c>
      <c r="G3" s="31"/>
      <c r="H3" s="572">
        <f>C3*'Calculatie sheet'!$AU$7</f>
        <v>0</v>
      </c>
      <c r="J3" s="759" t="s">
        <v>966</v>
      </c>
      <c r="K3" s="571">
        <f>(LOOKUP('Calculatie sheet'!$AU$2,'Objectenoverzicht aantallen'!$A:$A,'Objectenoverzicht aantallen'!$C:$C)*'Calculatie sheet'!$AU84+LOOKUP('Calculatie sheet'!$AU$2,'Objectenoverzicht aantallen'!$A:$A,'Objectenoverzicht aantallen'!E:E)*'Calculatie sheet'!$AU84)/1000</f>
        <v>0</v>
      </c>
      <c r="L3" s="571">
        <f>(LOOKUP('Calculatie sheet'!$AU$2,'Objectenoverzicht aantallen'!$A:$A,'Objectenoverzicht aantallen'!$C:$C)*'Calculatie sheet'!$AU84+LOOKUP('Calculatie sheet'!$E$2,'Objectenoverzicht aantallen'!$A:$A,'Objectenoverzicht aantallen'!E:E)*'Calculatie sheet'!$AU84+LOOKUP('Calculatie sheet'!$E$2,'Objectenoverzicht aantallen'!$A:$A,'Objectenoverzicht aantallen'!F:F)*'Calculatie sheet'!$AU84)/1000</f>
        <v>0</v>
      </c>
      <c r="M3" s="571">
        <f>(LOOKUP('Calculatie sheet'!$AU$2,'Objectenoverzicht aantallen'!$A:$A,'Objectenoverzicht aantallen'!$C:$C)*'Calculatie sheet'!$AU84+LOOKUP('Calculatie sheet'!$E$2,'Objectenoverzicht aantallen'!$A:$A,'Objectenoverzicht aantallen'!E:E)*'Calculatie sheet'!$AU84+LOOKUP('Calculatie sheet'!$E$2,'Objectenoverzicht aantallen'!$A:$A,'Objectenoverzicht aantallen'!F:F)*'Calculatie sheet'!$AU84+LOOKUP('Calculatie sheet'!$E$2,'Objectenoverzicht aantallen'!$A:$A,'Objectenoverzicht aantallen'!G:G)*'Calculatie sheet'!$AU84)/1000</f>
        <v>0</v>
      </c>
      <c r="N3" s="571">
        <f>(LOOKUP('Calculatie sheet'!$AU$2,'Objectenoverzicht aantallen'!$A:$A,'Objectenoverzicht aantallen'!$C:$C)*'Calculatie sheet'!$AU84+LOOKUP('Calculatie sheet'!$E$2,'Objectenoverzicht aantallen'!$A:$A,'Objectenoverzicht aantallen'!E:E)*'Calculatie sheet'!$AU84+LOOKUP('Calculatie sheet'!$E$2,'Objectenoverzicht aantallen'!$A:$A,'Objectenoverzicht aantallen'!F:F)*'Calculatie sheet'!$AU84+LOOKUP('Calculatie sheet'!$E$2,'Objectenoverzicht aantallen'!$A:$A,'Objectenoverzicht aantallen'!G:G)*'Calculatie sheet'!$AU84+LOOKUP('Calculatie sheet'!$E$2,'Objectenoverzicht aantallen'!$A:$A,'Objectenoverzicht aantallen'!H:H)*'Calculatie sheet'!$AU84)/1000</f>
        <v>0</v>
      </c>
      <c r="O3" s="571">
        <f>(LOOKUP('Calculatie sheet'!$AU$2,'Objectenoverzicht aantallen'!$A:$A,'Objectenoverzicht aantallen'!$C:$C)*'Calculatie sheet'!$AU84+LOOKUP('Calculatie sheet'!$E$2,'Objectenoverzicht aantallen'!$A:$A,'Objectenoverzicht aantallen'!E:E)*'Calculatie sheet'!$AU84+LOOKUP('Calculatie sheet'!$E$2,'Objectenoverzicht aantallen'!$A:$A,'Objectenoverzicht aantallen'!F:F)*'Calculatie sheet'!$AU84+LOOKUP('Calculatie sheet'!$E$2,'Objectenoverzicht aantallen'!$A:$A,'Objectenoverzicht aantallen'!G:G)*'Calculatie sheet'!$AU84+LOOKUP('Calculatie sheet'!$E$2,'Objectenoverzicht aantallen'!$A:$A,'Objectenoverzicht aantallen'!H:H)*'Calculatie sheet'!$AU84+LOOKUP('Calculatie sheet'!$E$2,'Objectenoverzicht aantallen'!$A:$A,'Objectenoverzicht aantallen'!I:I)*'Calculatie sheet'!$AU84)/1000</f>
        <v>0</v>
      </c>
      <c r="P3" s="571">
        <f>(LOOKUP('Calculatie sheet'!$AU$2,'Objectenoverzicht aantallen'!$A:$A,'Objectenoverzicht aantallen'!$C:$C)*'Calculatie sheet'!$AU84+LOOKUP('Calculatie sheet'!$E$2,'Objectenoverzicht aantallen'!$A:$A,'Objectenoverzicht aantallen'!E:E)*'Calculatie sheet'!$AU84+LOOKUP('Calculatie sheet'!$E$2,'Objectenoverzicht aantallen'!$A:$A,'Objectenoverzicht aantallen'!F:F)*'Calculatie sheet'!$AU84+LOOKUP('Calculatie sheet'!$E$2,'Objectenoverzicht aantallen'!$A:$A,'Objectenoverzicht aantallen'!G:G)*'Calculatie sheet'!$AU84+LOOKUP('Calculatie sheet'!$E$2,'Objectenoverzicht aantallen'!$A:$A,'Objectenoverzicht aantallen'!H:H)*'Calculatie sheet'!$AU84+LOOKUP('Calculatie sheet'!$E$2,'Objectenoverzicht aantallen'!$A:$A,'Objectenoverzicht aantallen'!I:I)*'Calculatie sheet'!$AU84+LOOKUP('Calculatie sheet'!$E$2,'Objectenoverzicht aantallen'!$A:$A,'Objectenoverzicht aantallen'!J:J)*'Calculatie sheet'!$AU84)/1000</f>
        <v>0</v>
      </c>
      <c r="Q3" s="571">
        <f>(LOOKUP('Calculatie sheet'!$AU$2,'Objectenoverzicht aantallen'!$A:$A,'Objectenoverzicht aantallen'!$C:$C)*'Calculatie sheet'!$AU84+LOOKUP('Calculatie sheet'!$E$2,'Objectenoverzicht aantallen'!$A:$A,'Objectenoverzicht aantallen'!E:E)*'Calculatie sheet'!$AU84+LOOKUP('Calculatie sheet'!$E$2,'Objectenoverzicht aantallen'!$A:$A,'Objectenoverzicht aantallen'!F:F)*'Calculatie sheet'!$AU84+LOOKUP('Calculatie sheet'!$E$2,'Objectenoverzicht aantallen'!$A:$A,'Objectenoverzicht aantallen'!G:G)*'Calculatie sheet'!$AU84+LOOKUP('Calculatie sheet'!$E$2,'Objectenoverzicht aantallen'!$A:$A,'Objectenoverzicht aantallen'!H:H)*'Calculatie sheet'!$AU84+LOOKUP('Calculatie sheet'!$E$2,'Objectenoverzicht aantallen'!$A:$A,'Objectenoverzicht aantallen'!I:I)*'Calculatie sheet'!$AU84+LOOKUP('Calculatie sheet'!$E$2,'Objectenoverzicht aantallen'!$A:$A,'Objectenoverzicht aantallen'!J:J)*'Calculatie sheet'!$AU84+LOOKUP('Calculatie sheet'!$E$2,'Objectenoverzicht aantallen'!$A:$A,'Objectenoverzicht aantallen'!K:K)*'Calculatie sheet'!$AU84)/1000</f>
        <v>0</v>
      </c>
      <c r="R3" s="571">
        <f>(LOOKUP('Calculatie sheet'!$AU$2,'Objectenoverzicht aantallen'!$A:$A,'Objectenoverzicht aantallen'!$C:$C)*'Calculatie sheet'!$AU84+LOOKUP('Calculatie sheet'!$E$2,'Objectenoverzicht aantallen'!$A:$A,'Objectenoverzicht aantallen'!E:E)*'Calculatie sheet'!$AU84+LOOKUP('Calculatie sheet'!$E$2,'Objectenoverzicht aantallen'!$A:$A,'Objectenoverzicht aantallen'!F:F)*'Calculatie sheet'!$AU84+LOOKUP('Calculatie sheet'!$E$2,'Objectenoverzicht aantallen'!$A:$A,'Objectenoverzicht aantallen'!G:G)*'Calculatie sheet'!$AU84+LOOKUP('Calculatie sheet'!$E$2,'Objectenoverzicht aantallen'!$A:$A,'Objectenoverzicht aantallen'!H:H)*'Calculatie sheet'!$AU84+LOOKUP('Calculatie sheet'!$E$2,'Objectenoverzicht aantallen'!$A:$A,'Objectenoverzicht aantallen'!I:I)*'Calculatie sheet'!$AU84+LOOKUP('Calculatie sheet'!$E$2,'Objectenoverzicht aantallen'!$A:$A,'Objectenoverzicht aantallen'!J:J)*'Calculatie sheet'!$AU84+LOOKUP('Calculatie sheet'!$E$2,'Objectenoverzicht aantallen'!$A:$A,'Objectenoverzicht aantallen'!K:K)*'Calculatie sheet'!$AU84+LOOKUP('Calculatie sheet'!$E$2,'Objectenoverzicht aantallen'!$A:$A,'Objectenoverzicht aantallen'!L:L)*'Calculatie sheet'!$AU84)/1000</f>
        <v>0</v>
      </c>
      <c r="S3" s="571">
        <f>(LOOKUP('Calculatie sheet'!$AU$2,'Objectenoverzicht aantallen'!$A:$A,'Objectenoverzicht aantallen'!$C:$C)*'Calculatie sheet'!$AU84+LOOKUP('Calculatie sheet'!$E$2,'Objectenoverzicht aantallen'!$A:$A,'Objectenoverzicht aantallen'!E:E)*'Calculatie sheet'!$AU84+LOOKUP('Calculatie sheet'!$E$2,'Objectenoverzicht aantallen'!$A:$A,'Objectenoverzicht aantallen'!F:F)*'Calculatie sheet'!$AU84+LOOKUP('Calculatie sheet'!$E$2,'Objectenoverzicht aantallen'!$A:$A,'Objectenoverzicht aantallen'!G:G)*'Calculatie sheet'!$AU84+LOOKUP('Calculatie sheet'!$E$2,'Objectenoverzicht aantallen'!$A:$A,'Objectenoverzicht aantallen'!H:H)*'Calculatie sheet'!$AU84+LOOKUP('Calculatie sheet'!$E$2,'Objectenoverzicht aantallen'!$A:$A,'Objectenoverzicht aantallen'!I:I)*'Calculatie sheet'!$AU84+LOOKUP('Calculatie sheet'!$E$2,'Objectenoverzicht aantallen'!$A:$A,'Objectenoverzicht aantallen'!J:J)*'Calculatie sheet'!$AU84+LOOKUP('Calculatie sheet'!$E$2,'Objectenoverzicht aantallen'!$A:$A,'Objectenoverzicht aantallen'!K:K)*'Calculatie sheet'!$AU84+LOOKUP('Calculatie sheet'!$E$2,'Objectenoverzicht aantallen'!$A:$A,'Objectenoverzicht aantallen'!L:L)*'Calculatie sheet'!$AU84+LOOKUP('Calculatie sheet'!$E$2,'Objectenoverzicht aantallen'!$A:$A,'Objectenoverzicht aantallen'!M:M)*'Calculatie sheet'!$AU84)/1000</f>
        <v>0</v>
      </c>
      <c r="T3" s="571">
        <f>(LOOKUP('Calculatie sheet'!$AU$2,'Objectenoverzicht aantallen'!$A:$A,'Objectenoverzicht aantallen'!$C:$C)*'Calculatie sheet'!$AU84+LOOKUP('Calculatie sheet'!$E$2,'Objectenoverzicht aantallen'!$A:$A,'Objectenoverzicht aantallen'!E:E)*'Calculatie sheet'!$AU84+LOOKUP('Calculatie sheet'!$E$2,'Objectenoverzicht aantallen'!$A:$A,'Objectenoverzicht aantallen'!F:F)*'Calculatie sheet'!$AU84+LOOKUP('Calculatie sheet'!$E$2,'Objectenoverzicht aantallen'!$A:$A,'Objectenoverzicht aantallen'!G:G)*'Calculatie sheet'!$AU84+LOOKUP('Calculatie sheet'!$E$2,'Objectenoverzicht aantallen'!$A:$A,'Objectenoverzicht aantallen'!H:H)*'Calculatie sheet'!$AU84+LOOKUP('Calculatie sheet'!$E$2,'Objectenoverzicht aantallen'!$A:$A,'Objectenoverzicht aantallen'!I:I)*'Calculatie sheet'!$AU84+LOOKUP('Calculatie sheet'!$E$2,'Objectenoverzicht aantallen'!$A:$A,'Objectenoverzicht aantallen'!J:J)*'Calculatie sheet'!$AU84+LOOKUP('Calculatie sheet'!$E$2,'Objectenoverzicht aantallen'!$A:$A,'Objectenoverzicht aantallen'!K:K)*'Calculatie sheet'!$AU84+LOOKUP('Calculatie sheet'!$E$2,'Objectenoverzicht aantallen'!$A:$A,'Objectenoverzicht aantallen'!L:L)*'Calculatie sheet'!$AU84+LOOKUP('Calculatie sheet'!$E$2,'Objectenoverzicht aantallen'!$A:$A,'Objectenoverzicht aantallen'!M:M)*'Calculatie sheet'!$AU84+LOOKUP('Calculatie sheet'!$E$2,'Objectenoverzicht aantallen'!$A:$A,'Objectenoverzicht aantallen'!N:N)*'Calculatie sheet'!$AU84)/1000</f>
        <v>0</v>
      </c>
      <c r="U3" s="571">
        <f>(LOOKUP('Calculatie sheet'!$AU$2,'Objectenoverzicht aantallen'!$A:$A,'Objectenoverzicht aantallen'!$C:$C)*'Calculatie sheet'!$AU84+LOOKUP('Calculatie sheet'!$E$2,'Objectenoverzicht aantallen'!$A:$A,'Objectenoverzicht aantallen'!E:E)*'Calculatie sheet'!$AU84+LOOKUP('Calculatie sheet'!$E$2,'Objectenoverzicht aantallen'!$A:$A,'Objectenoverzicht aantallen'!F:F)*'Calculatie sheet'!$AU84+LOOKUP('Calculatie sheet'!$E$2,'Objectenoverzicht aantallen'!$A:$A,'Objectenoverzicht aantallen'!G:G)*'Calculatie sheet'!$AU84+LOOKUP('Calculatie sheet'!$E$2,'Objectenoverzicht aantallen'!$A:$A,'Objectenoverzicht aantallen'!H:H)*'Calculatie sheet'!$AU84+LOOKUP('Calculatie sheet'!$E$2,'Objectenoverzicht aantallen'!$A:$A,'Objectenoverzicht aantallen'!I:I)*'Calculatie sheet'!$AU84+LOOKUP('Calculatie sheet'!$E$2,'Objectenoverzicht aantallen'!$A:$A,'Objectenoverzicht aantallen'!J:J)*'Calculatie sheet'!$AU84+LOOKUP('Calculatie sheet'!$E$2,'Objectenoverzicht aantallen'!$A:$A,'Objectenoverzicht aantallen'!K:K)*'Calculatie sheet'!$AU84+LOOKUP('Calculatie sheet'!$E$2,'Objectenoverzicht aantallen'!$A:$A,'Objectenoverzicht aantallen'!L:L)*'Calculatie sheet'!$AU84+LOOKUP('Calculatie sheet'!$E$2,'Objectenoverzicht aantallen'!$A:$A,'Objectenoverzicht aantallen'!M:M)*'Calculatie sheet'!$AU84+LOOKUP('Calculatie sheet'!$E$2,'Objectenoverzicht aantallen'!$A:$A,'Objectenoverzicht aantallen'!N:N)*'Calculatie sheet'!$AU84+LOOKUP('Calculatie sheet'!$E$2,'Objectenoverzicht aantallen'!$A:$A,'Objectenoverzicht aantallen'!O:O)*'Calculatie sheet'!$AU84)/1000</f>
        <v>0</v>
      </c>
      <c r="V3" s="31"/>
      <c r="W3" s="24" t="s">
        <v>3</v>
      </c>
      <c r="X3" s="571">
        <f>(LOOKUP('Calculatie sheet'!$AU$2,'Objectenoverzicht aantallen'!$A:$A,'Objectenoverzicht aantallen'!$P:$P)*'Calculatie sheet'!$AU$84)/'Calculatie sheet'!$AU$64/1000</f>
        <v>0</v>
      </c>
      <c r="Y3" s="571">
        <f>(LOOKUP('Calculatie sheet'!$AU$2,'Objectenoverzicht aantallen'!$A:$A,'Objectenoverzicht aantallen'!$P:$P)*'Calculatie sheet'!$AU$84)/'Calculatie sheet'!$AU$64/1000</f>
        <v>0</v>
      </c>
      <c r="Z3" s="571">
        <f>(LOOKUP('Calculatie sheet'!$AU$2,'Objectenoverzicht aantallen'!$A:$A,'Objectenoverzicht aantallen'!$P:$P)*'Calculatie sheet'!$AU$84)/'Calculatie sheet'!$AU$64/1000</f>
        <v>0</v>
      </c>
      <c r="AA3" s="571">
        <f>(LOOKUP('Calculatie sheet'!$AU$2,'Objectenoverzicht aantallen'!$A:$A,'Objectenoverzicht aantallen'!$P:$P)*'Calculatie sheet'!$AU$84)/'Calculatie sheet'!$AU$64/1000</f>
        <v>0</v>
      </c>
      <c r="AB3" s="571">
        <f>(LOOKUP('Calculatie sheet'!$AU$2,'Objectenoverzicht aantallen'!$A:$A,'Objectenoverzicht aantallen'!$P:$P)*'Calculatie sheet'!$AU$84)/'Calculatie sheet'!$AU$64/1000</f>
        <v>0</v>
      </c>
      <c r="AC3" s="571">
        <f>(LOOKUP('Calculatie sheet'!$AU$2,'Objectenoverzicht aantallen'!$A:$A,'Objectenoverzicht aantallen'!$P:$P)*'Calculatie sheet'!$AU$84)/'Calculatie sheet'!$AU$64/1000</f>
        <v>0</v>
      </c>
      <c r="AD3" s="571">
        <f>(LOOKUP('Calculatie sheet'!$AU$2,'Objectenoverzicht aantallen'!$A:$A,'Objectenoverzicht aantallen'!$P:$P)*'Calculatie sheet'!$AU$84)/'Calculatie sheet'!$AU$64/1000</f>
        <v>0</v>
      </c>
      <c r="AE3" s="571">
        <f>(LOOKUP('Calculatie sheet'!$AU$2,'Objectenoverzicht aantallen'!$A:$A,'Objectenoverzicht aantallen'!$P:$P)*'Calculatie sheet'!$AU$84)/'Calculatie sheet'!$AU$64/1000</f>
        <v>0</v>
      </c>
      <c r="AF3" s="571">
        <f>(LOOKUP('Calculatie sheet'!$AU$2,'Objectenoverzicht aantallen'!$A:$A,'Objectenoverzicht aantallen'!$P:$P)*'Calculatie sheet'!$AU$84)/'Calculatie sheet'!$AU$64/1000</f>
        <v>0</v>
      </c>
      <c r="AG3" s="571">
        <f>(LOOKUP('Calculatie sheet'!$AU$2,'Objectenoverzicht aantallen'!$A:$A,'Objectenoverzicht aantallen'!$P:$P)*'Calculatie sheet'!$AU$84)/'Calculatie sheet'!$AU$64/1000</f>
        <v>0</v>
      </c>
      <c r="AH3" s="571">
        <f>(LOOKUP('Calculatie sheet'!$AU$2,'Objectenoverzicht aantallen'!$A:$A,'Objectenoverzicht aantallen'!$P:$P)*'Calculatie sheet'!$AU$84)/'Calculatie sheet'!$AU$64/1000</f>
        <v>0</v>
      </c>
    </row>
    <row r="4" spans="1:34" x14ac:dyDescent="0.2">
      <c r="B4" s="760" t="s">
        <v>5</v>
      </c>
      <c r="C4" s="45">
        <f>'Calculatie sheet'!AU85</f>
        <v>223838.74999999997</v>
      </c>
      <c r="E4" s="760" t="s">
        <v>5</v>
      </c>
      <c r="H4" s="572">
        <f>C4*'Calculatie sheet'!$AU$7</f>
        <v>0</v>
      </c>
      <c r="J4" s="760" t="s">
        <v>5</v>
      </c>
      <c r="K4" s="571">
        <f>(LOOKUP('Calculatie sheet'!$AU$2,'Objectenoverzicht aantallen'!$A:$A,'Objectenoverzicht aantallen'!$C:$C)*'Calculatie sheet'!$AU85+LOOKUP('Calculatie sheet'!$AU$2,'Objectenoverzicht aantallen'!$A:$A,'Objectenoverzicht aantallen'!E:E)*'Calculatie sheet'!$AU85)/1000</f>
        <v>0</v>
      </c>
      <c r="L4" s="571">
        <f>(LOOKUP('Calculatie sheet'!$AU$2,'Objectenoverzicht aantallen'!$A:$A,'Objectenoverzicht aantallen'!$C:$C)*'Calculatie sheet'!$AU85+LOOKUP('Calculatie sheet'!$E$2,'Objectenoverzicht aantallen'!$A:$A,'Objectenoverzicht aantallen'!E:E)*'Calculatie sheet'!$AU85+LOOKUP('Calculatie sheet'!$E$2,'Objectenoverzicht aantallen'!$A:$A,'Objectenoverzicht aantallen'!F:F)*'Calculatie sheet'!$AU85)/1000</f>
        <v>0</v>
      </c>
      <c r="M4" s="571">
        <f>(LOOKUP('Calculatie sheet'!$AU$2,'Objectenoverzicht aantallen'!$A:$A,'Objectenoverzicht aantallen'!$C:$C)*'Calculatie sheet'!$AU85+LOOKUP('Calculatie sheet'!$E$2,'Objectenoverzicht aantallen'!$A:$A,'Objectenoverzicht aantallen'!E:E)*'Calculatie sheet'!$AU85+LOOKUP('Calculatie sheet'!$E$2,'Objectenoverzicht aantallen'!$A:$A,'Objectenoverzicht aantallen'!F:F)*'Calculatie sheet'!$AU85+LOOKUP('Calculatie sheet'!$E$2,'Objectenoverzicht aantallen'!$A:$A,'Objectenoverzicht aantallen'!G:G)*'Calculatie sheet'!$AU85)/1000</f>
        <v>0</v>
      </c>
      <c r="N4" s="571">
        <f>(LOOKUP('Calculatie sheet'!$AU$2,'Objectenoverzicht aantallen'!$A:$A,'Objectenoverzicht aantallen'!$C:$C)*'Calculatie sheet'!$AU85+LOOKUP('Calculatie sheet'!$E$2,'Objectenoverzicht aantallen'!$A:$A,'Objectenoverzicht aantallen'!E:E)*'Calculatie sheet'!$AU85+LOOKUP('Calculatie sheet'!$E$2,'Objectenoverzicht aantallen'!$A:$A,'Objectenoverzicht aantallen'!F:F)*'Calculatie sheet'!$AU85+LOOKUP('Calculatie sheet'!$E$2,'Objectenoverzicht aantallen'!$A:$A,'Objectenoverzicht aantallen'!G:G)*'Calculatie sheet'!$AU85+LOOKUP('Calculatie sheet'!$E$2,'Objectenoverzicht aantallen'!$A:$A,'Objectenoverzicht aantallen'!H:H)*'Calculatie sheet'!$AU85)/1000</f>
        <v>0</v>
      </c>
      <c r="O4" s="571">
        <f>(LOOKUP('Calculatie sheet'!$AU$2,'Objectenoverzicht aantallen'!$A:$A,'Objectenoverzicht aantallen'!$C:$C)*'Calculatie sheet'!$AU85+LOOKUP('Calculatie sheet'!$E$2,'Objectenoverzicht aantallen'!$A:$A,'Objectenoverzicht aantallen'!E:E)*'Calculatie sheet'!$AU85+LOOKUP('Calculatie sheet'!$E$2,'Objectenoverzicht aantallen'!$A:$A,'Objectenoverzicht aantallen'!F:F)*'Calculatie sheet'!$AU85+LOOKUP('Calculatie sheet'!$E$2,'Objectenoverzicht aantallen'!$A:$A,'Objectenoverzicht aantallen'!G:G)*'Calculatie sheet'!$AU85+LOOKUP('Calculatie sheet'!$E$2,'Objectenoverzicht aantallen'!$A:$A,'Objectenoverzicht aantallen'!H:H)*'Calculatie sheet'!$AU85+LOOKUP('Calculatie sheet'!$E$2,'Objectenoverzicht aantallen'!$A:$A,'Objectenoverzicht aantallen'!I:I)*'Calculatie sheet'!$AU85)/1000</f>
        <v>0</v>
      </c>
      <c r="P4" s="571">
        <f>(LOOKUP('Calculatie sheet'!$AU$2,'Objectenoverzicht aantallen'!$A:$A,'Objectenoverzicht aantallen'!$C:$C)*'Calculatie sheet'!$AU85+LOOKUP('Calculatie sheet'!$E$2,'Objectenoverzicht aantallen'!$A:$A,'Objectenoverzicht aantallen'!E:E)*'Calculatie sheet'!$AU85+LOOKUP('Calculatie sheet'!$E$2,'Objectenoverzicht aantallen'!$A:$A,'Objectenoverzicht aantallen'!F:F)*'Calculatie sheet'!$AU85+LOOKUP('Calculatie sheet'!$E$2,'Objectenoverzicht aantallen'!$A:$A,'Objectenoverzicht aantallen'!G:G)*'Calculatie sheet'!$AU85+LOOKUP('Calculatie sheet'!$E$2,'Objectenoverzicht aantallen'!$A:$A,'Objectenoverzicht aantallen'!H:H)*'Calculatie sheet'!$AU85+LOOKUP('Calculatie sheet'!$E$2,'Objectenoverzicht aantallen'!$A:$A,'Objectenoverzicht aantallen'!I:I)*'Calculatie sheet'!$AU85+LOOKUP('Calculatie sheet'!$E$2,'Objectenoverzicht aantallen'!$A:$A,'Objectenoverzicht aantallen'!J:J)*'Calculatie sheet'!$AU85)/1000</f>
        <v>0</v>
      </c>
      <c r="Q4" s="571">
        <f>(LOOKUP('Calculatie sheet'!$AU$2,'Objectenoverzicht aantallen'!$A:$A,'Objectenoverzicht aantallen'!$C:$C)*'Calculatie sheet'!$AU85+LOOKUP('Calculatie sheet'!$E$2,'Objectenoverzicht aantallen'!$A:$A,'Objectenoverzicht aantallen'!E:E)*'Calculatie sheet'!$AU85+LOOKUP('Calculatie sheet'!$E$2,'Objectenoverzicht aantallen'!$A:$A,'Objectenoverzicht aantallen'!F:F)*'Calculatie sheet'!$AU85+LOOKUP('Calculatie sheet'!$E$2,'Objectenoverzicht aantallen'!$A:$A,'Objectenoverzicht aantallen'!G:G)*'Calculatie sheet'!$AU85+LOOKUP('Calculatie sheet'!$E$2,'Objectenoverzicht aantallen'!$A:$A,'Objectenoverzicht aantallen'!H:H)*'Calculatie sheet'!$AU85+LOOKUP('Calculatie sheet'!$E$2,'Objectenoverzicht aantallen'!$A:$A,'Objectenoverzicht aantallen'!I:I)*'Calculatie sheet'!$AU85+LOOKUP('Calculatie sheet'!$E$2,'Objectenoverzicht aantallen'!$A:$A,'Objectenoverzicht aantallen'!J:J)*'Calculatie sheet'!$AU85+LOOKUP('Calculatie sheet'!$E$2,'Objectenoverzicht aantallen'!$A:$A,'Objectenoverzicht aantallen'!K:K)*'Calculatie sheet'!$AU85)/1000</f>
        <v>0</v>
      </c>
      <c r="R4" s="571">
        <f>(LOOKUP('Calculatie sheet'!$AU$2,'Objectenoverzicht aantallen'!$A:$A,'Objectenoverzicht aantallen'!$C:$C)*'Calculatie sheet'!$AU85+LOOKUP('Calculatie sheet'!$E$2,'Objectenoverzicht aantallen'!$A:$A,'Objectenoverzicht aantallen'!E:E)*'Calculatie sheet'!$AU85+LOOKUP('Calculatie sheet'!$E$2,'Objectenoverzicht aantallen'!$A:$A,'Objectenoverzicht aantallen'!F:F)*'Calculatie sheet'!$AU85+LOOKUP('Calculatie sheet'!$E$2,'Objectenoverzicht aantallen'!$A:$A,'Objectenoverzicht aantallen'!G:G)*'Calculatie sheet'!$AU85+LOOKUP('Calculatie sheet'!$E$2,'Objectenoverzicht aantallen'!$A:$A,'Objectenoverzicht aantallen'!H:H)*'Calculatie sheet'!$AU85+LOOKUP('Calculatie sheet'!$E$2,'Objectenoverzicht aantallen'!$A:$A,'Objectenoverzicht aantallen'!I:I)*'Calculatie sheet'!$AU85+LOOKUP('Calculatie sheet'!$E$2,'Objectenoverzicht aantallen'!$A:$A,'Objectenoverzicht aantallen'!J:J)*'Calculatie sheet'!$AU85+LOOKUP('Calculatie sheet'!$E$2,'Objectenoverzicht aantallen'!$A:$A,'Objectenoverzicht aantallen'!K:K)*'Calculatie sheet'!$AU85+LOOKUP('Calculatie sheet'!$E$2,'Objectenoverzicht aantallen'!$A:$A,'Objectenoverzicht aantallen'!L:L)*'Calculatie sheet'!$AU85)/1000</f>
        <v>0</v>
      </c>
      <c r="S4" s="571">
        <f>(LOOKUP('Calculatie sheet'!$AU$2,'Objectenoverzicht aantallen'!$A:$A,'Objectenoverzicht aantallen'!$C:$C)*'Calculatie sheet'!$AU85+LOOKUP('Calculatie sheet'!$E$2,'Objectenoverzicht aantallen'!$A:$A,'Objectenoverzicht aantallen'!E:E)*'Calculatie sheet'!$AU85+LOOKUP('Calculatie sheet'!$E$2,'Objectenoverzicht aantallen'!$A:$A,'Objectenoverzicht aantallen'!F:F)*'Calculatie sheet'!$AU85+LOOKUP('Calculatie sheet'!$E$2,'Objectenoverzicht aantallen'!$A:$A,'Objectenoverzicht aantallen'!G:G)*'Calculatie sheet'!$AU85+LOOKUP('Calculatie sheet'!$E$2,'Objectenoverzicht aantallen'!$A:$A,'Objectenoverzicht aantallen'!H:H)*'Calculatie sheet'!$AU85+LOOKUP('Calculatie sheet'!$E$2,'Objectenoverzicht aantallen'!$A:$A,'Objectenoverzicht aantallen'!I:I)*'Calculatie sheet'!$AU85+LOOKUP('Calculatie sheet'!$E$2,'Objectenoverzicht aantallen'!$A:$A,'Objectenoverzicht aantallen'!J:J)*'Calculatie sheet'!$AU85+LOOKUP('Calculatie sheet'!$E$2,'Objectenoverzicht aantallen'!$A:$A,'Objectenoverzicht aantallen'!K:K)*'Calculatie sheet'!$AU85+LOOKUP('Calculatie sheet'!$E$2,'Objectenoverzicht aantallen'!$A:$A,'Objectenoverzicht aantallen'!L:L)*'Calculatie sheet'!$AU85+LOOKUP('Calculatie sheet'!$E$2,'Objectenoverzicht aantallen'!$A:$A,'Objectenoverzicht aantallen'!M:M)*'Calculatie sheet'!$AU85)/1000</f>
        <v>0</v>
      </c>
      <c r="T4" s="571">
        <f>(LOOKUP('Calculatie sheet'!$AU$2,'Objectenoverzicht aantallen'!$A:$A,'Objectenoverzicht aantallen'!$C:$C)*'Calculatie sheet'!$AU85+LOOKUP('Calculatie sheet'!$E$2,'Objectenoverzicht aantallen'!$A:$A,'Objectenoverzicht aantallen'!E:E)*'Calculatie sheet'!$AU85+LOOKUP('Calculatie sheet'!$E$2,'Objectenoverzicht aantallen'!$A:$A,'Objectenoverzicht aantallen'!F:F)*'Calculatie sheet'!$AU85+LOOKUP('Calculatie sheet'!$E$2,'Objectenoverzicht aantallen'!$A:$A,'Objectenoverzicht aantallen'!G:G)*'Calculatie sheet'!$AU85+LOOKUP('Calculatie sheet'!$E$2,'Objectenoverzicht aantallen'!$A:$A,'Objectenoverzicht aantallen'!H:H)*'Calculatie sheet'!$AU85+LOOKUP('Calculatie sheet'!$E$2,'Objectenoverzicht aantallen'!$A:$A,'Objectenoverzicht aantallen'!I:I)*'Calculatie sheet'!$AU85+LOOKUP('Calculatie sheet'!$E$2,'Objectenoverzicht aantallen'!$A:$A,'Objectenoverzicht aantallen'!J:J)*'Calculatie sheet'!$AU85+LOOKUP('Calculatie sheet'!$E$2,'Objectenoverzicht aantallen'!$A:$A,'Objectenoverzicht aantallen'!K:K)*'Calculatie sheet'!$AU85+LOOKUP('Calculatie sheet'!$E$2,'Objectenoverzicht aantallen'!$A:$A,'Objectenoverzicht aantallen'!L:L)*'Calculatie sheet'!$AU85+LOOKUP('Calculatie sheet'!$E$2,'Objectenoverzicht aantallen'!$A:$A,'Objectenoverzicht aantallen'!M:M)*'Calculatie sheet'!$AU85+LOOKUP('Calculatie sheet'!$E$2,'Objectenoverzicht aantallen'!$A:$A,'Objectenoverzicht aantallen'!N:N)*'Calculatie sheet'!$AU85)/1000</f>
        <v>0</v>
      </c>
      <c r="U4" s="571">
        <f>(LOOKUP('Calculatie sheet'!$AU$2,'Objectenoverzicht aantallen'!$A:$A,'Objectenoverzicht aantallen'!$C:$C)*'Calculatie sheet'!$AU85+LOOKUP('Calculatie sheet'!$E$2,'Objectenoverzicht aantallen'!$A:$A,'Objectenoverzicht aantallen'!E:E)*'Calculatie sheet'!$AU85+LOOKUP('Calculatie sheet'!$E$2,'Objectenoverzicht aantallen'!$A:$A,'Objectenoverzicht aantallen'!F:F)*'Calculatie sheet'!$AU85+LOOKUP('Calculatie sheet'!$E$2,'Objectenoverzicht aantallen'!$A:$A,'Objectenoverzicht aantallen'!G:G)*'Calculatie sheet'!$AU85+LOOKUP('Calculatie sheet'!$E$2,'Objectenoverzicht aantallen'!$A:$A,'Objectenoverzicht aantallen'!H:H)*'Calculatie sheet'!$AU85+LOOKUP('Calculatie sheet'!$E$2,'Objectenoverzicht aantallen'!$A:$A,'Objectenoverzicht aantallen'!I:I)*'Calculatie sheet'!$AU85+LOOKUP('Calculatie sheet'!$E$2,'Objectenoverzicht aantallen'!$A:$A,'Objectenoverzicht aantallen'!J:J)*'Calculatie sheet'!$AU85+LOOKUP('Calculatie sheet'!$E$2,'Objectenoverzicht aantallen'!$A:$A,'Objectenoverzicht aantallen'!K:K)*'Calculatie sheet'!$AU85+LOOKUP('Calculatie sheet'!$E$2,'Objectenoverzicht aantallen'!$A:$A,'Objectenoverzicht aantallen'!L:L)*'Calculatie sheet'!$AU85+LOOKUP('Calculatie sheet'!$E$2,'Objectenoverzicht aantallen'!$A:$A,'Objectenoverzicht aantallen'!M:M)*'Calculatie sheet'!$AU85+LOOKUP('Calculatie sheet'!$E$2,'Objectenoverzicht aantallen'!$A:$A,'Objectenoverzicht aantallen'!N:N)*'Calculatie sheet'!$AU85+LOOKUP('Calculatie sheet'!$E$2,'Objectenoverzicht aantallen'!$A:$A,'Objectenoverzicht aantallen'!O:O)*'Calculatie sheet'!$AU85)/1000</f>
        <v>0</v>
      </c>
      <c r="W4" s="7" t="s">
        <v>5</v>
      </c>
      <c r="X4" s="571">
        <f>(LOOKUP('Calculatie sheet'!$AU$2,'Objectenoverzicht aantallen'!$A:$A,'Objectenoverzicht aantallen'!Q:Q)*'Calculatie sheet'!$AU$85)/1000</f>
        <v>0</v>
      </c>
      <c r="Y4" s="571">
        <f>(LOOKUP('Calculatie sheet'!$AU$2,'Objectenoverzicht aantallen'!$A:$A,'Objectenoverzicht aantallen'!R:R)*'Calculatie sheet'!$AU$85)/1000</f>
        <v>0</v>
      </c>
      <c r="Z4" s="571">
        <f>(LOOKUP('Calculatie sheet'!$AU$2,'Objectenoverzicht aantallen'!$A:$A,'Objectenoverzicht aantallen'!S:S)*'Calculatie sheet'!$AU$85)/1000</f>
        <v>0</v>
      </c>
      <c r="AA4" s="571">
        <f>(LOOKUP('Calculatie sheet'!$AU$2,'Objectenoverzicht aantallen'!$A:$A,'Objectenoverzicht aantallen'!T:T)*'Calculatie sheet'!$AU$85)/1000</f>
        <v>0</v>
      </c>
      <c r="AB4" s="571">
        <f>(LOOKUP('Calculatie sheet'!$AU$2,'Objectenoverzicht aantallen'!$A:$A,'Objectenoverzicht aantallen'!U:U)*'Calculatie sheet'!$AU$85)/1000</f>
        <v>0</v>
      </c>
      <c r="AC4" s="571">
        <f>(LOOKUP('Calculatie sheet'!$AU$2,'Objectenoverzicht aantallen'!$A:$A,'Objectenoverzicht aantallen'!V:V)*'Calculatie sheet'!$AU$85)/1000</f>
        <v>0</v>
      </c>
      <c r="AD4" s="571">
        <f>(LOOKUP('Calculatie sheet'!$AU$2,'Objectenoverzicht aantallen'!$A:$A,'Objectenoverzicht aantallen'!W:W)*'Calculatie sheet'!$AU$85)/1000</f>
        <v>0</v>
      </c>
      <c r="AE4" s="571">
        <f>(LOOKUP('Calculatie sheet'!$AU$2,'Objectenoverzicht aantallen'!$A:$A,'Objectenoverzicht aantallen'!X:X)*'Calculatie sheet'!$AU$85)/1000</f>
        <v>0</v>
      </c>
      <c r="AF4" s="571">
        <f>(LOOKUP('Calculatie sheet'!$AU$2,'Objectenoverzicht aantallen'!$A:$A,'Objectenoverzicht aantallen'!AA:AA)*'Calculatie sheet'!$AU$85)/1000</f>
        <v>0</v>
      </c>
      <c r="AG4" s="571">
        <f>(LOOKUP('Calculatie sheet'!$AU$2,'Objectenoverzicht aantallen'!$A:$A,'Objectenoverzicht aantallen'!Z:Z)*'Calculatie sheet'!$AU$85)/1000</f>
        <v>0</v>
      </c>
      <c r="AH4" s="571">
        <f>(LOOKUP('Calculatie sheet'!$AU$2,'Objectenoverzicht aantallen'!$A:$A,'Objectenoverzicht aantallen'!AA:AA)*'Calculatie sheet'!$AU$85)/1000</f>
        <v>0</v>
      </c>
    </row>
    <row r="5" spans="1:34" x14ac:dyDescent="0.2">
      <c r="B5" s="577" t="s">
        <v>673</v>
      </c>
      <c r="C5" s="45">
        <f>'Calculatie sheet'!AU86</f>
        <v>-603661.25</v>
      </c>
      <c r="E5" s="577" t="s">
        <v>673</v>
      </c>
      <c r="H5" s="572">
        <f>C5*'Calculatie sheet'!$AU$7</f>
        <v>0</v>
      </c>
      <c r="J5" s="577" t="s">
        <v>673</v>
      </c>
      <c r="K5" s="571">
        <f>(LOOKUP('Calculatie sheet'!$AU$2,'Objectenoverzicht aantallen'!$A:$A,'Objectenoverzicht aantallen'!$C:$C)*'Calculatie sheet'!$AU86+LOOKUP('Calculatie sheet'!$AU$2,'Objectenoverzicht aantallen'!$A:$A,'Objectenoverzicht aantallen'!E:E)*'Calculatie sheet'!$AU86)/1000</f>
        <v>0</v>
      </c>
      <c r="L5" s="571">
        <f>(LOOKUP('Calculatie sheet'!$AU$2,'Objectenoverzicht aantallen'!$A:$A,'Objectenoverzicht aantallen'!$C:$C)*'Calculatie sheet'!$AU86+LOOKUP('Calculatie sheet'!$E$2,'Objectenoverzicht aantallen'!$A:$A,'Objectenoverzicht aantallen'!E:E)*'Calculatie sheet'!$AU86+LOOKUP('Calculatie sheet'!$E$2,'Objectenoverzicht aantallen'!$A:$A,'Objectenoverzicht aantallen'!F:F)*'Calculatie sheet'!$AU86)/1000</f>
        <v>0</v>
      </c>
      <c r="M5" s="571">
        <f>(LOOKUP('Calculatie sheet'!$AU$2,'Objectenoverzicht aantallen'!$A:$A,'Objectenoverzicht aantallen'!$C:$C)*'Calculatie sheet'!$AU86+LOOKUP('Calculatie sheet'!$E$2,'Objectenoverzicht aantallen'!$A:$A,'Objectenoverzicht aantallen'!E:E)*'Calculatie sheet'!$AU86+LOOKUP('Calculatie sheet'!$E$2,'Objectenoverzicht aantallen'!$A:$A,'Objectenoverzicht aantallen'!F:F)*'Calculatie sheet'!$AU86+LOOKUP('Calculatie sheet'!$E$2,'Objectenoverzicht aantallen'!$A:$A,'Objectenoverzicht aantallen'!G:G)*'Calculatie sheet'!$AU86)/1000</f>
        <v>0</v>
      </c>
      <c r="N5" s="571">
        <f>(LOOKUP('Calculatie sheet'!$AU$2,'Objectenoverzicht aantallen'!$A:$A,'Objectenoverzicht aantallen'!$C:$C)*'Calculatie sheet'!$AU86+LOOKUP('Calculatie sheet'!$E$2,'Objectenoverzicht aantallen'!$A:$A,'Objectenoverzicht aantallen'!E:E)*'Calculatie sheet'!$AU86+LOOKUP('Calculatie sheet'!$E$2,'Objectenoverzicht aantallen'!$A:$A,'Objectenoverzicht aantallen'!F:F)*'Calculatie sheet'!$AU86+LOOKUP('Calculatie sheet'!$E$2,'Objectenoverzicht aantallen'!$A:$A,'Objectenoverzicht aantallen'!G:G)*'Calculatie sheet'!$AU86+LOOKUP('Calculatie sheet'!$E$2,'Objectenoverzicht aantallen'!$A:$A,'Objectenoverzicht aantallen'!H:H)*'Calculatie sheet'!$AU86)/1000</f>
        <v>0</v>
      </c>
      <c r="O5" s="571">
        <f>(LOOKUP('Calculatie sheet'!$AU$2,'Objectenoverzicht aantallen'!$A:$A,'Objectenoverzicht aantallen'!$C:$C)*'Calculatie sheet'!$AU86+LOOKUP('Calculatie sheet'!$E$2,'Objectenoverzicht aantallen'!$A:$A,'Objectenoverzicht aantallen'!E:E)*'Calculatie sheet'!$AU86+LOOKUP('Calculatie sheet'!$E$2,'Objectenoverzicht aantallen'!$A:$A,'Objectenoverzicht aantallen'!F:F)*'Calculatie sheet'!$AU86+LOOKUP('Calculatie sheet'!$E$2,'Objectenoverzicht aantallen'!$A:$A,'Objectenoverzicht aantallen'!G:G)*'Calculatie sheet'!$AU86+LOOKUP('Calculatie sheet'!$E$2,'Objectenoverzicht aantallen'!$A:$A,'Objectenoverzicht aantallen'!H:H)*'Calculatie sheet'!$AU86+LOOKUP('Calculatie sheet'!$E$2,'Objectenoverzicht aantallen'!$A:$A,'Objectenoverzicht aantallen'!I:I)*'Calculatie sheet'!$AU86)/1000</f>
        <v>0</v>
      </c>
      <c r="P5" s="571">
        <f>(LOOKUP('Calculatie sheet'!$AU$2,'Objectenoverzicht aantallen'!$A:$A,'Objectenoverzicht aantallen'!$C:$C)*'Calculatie sheet'!$AU86+LOOKUP('Calculatie sheet'!$E$2,'Objectenoverzicht aantallen'!$A:$A,'Objectenoverzicht aantallen'!E:E)*'Calculatie sheet'!$AU86+LOOKUP('Calculatie sheet'!$E$2,'Objectenoverzicht aantallen'!$A:$A,'Objectenoverzicht aantallen'!F:F)*'Calculatie sheet'!$AU86+LOOKUP('Calculatie sheet'!$E$2,'Objectenoverzicht aantallen'!$A:$A,'Objectenoverzicht aantallen'!G:G)*'Calculatie sheet'!$AU86+LOOKUP('Calculatie sheet'!$E$2,'Objectenoverzicht aantallen'!$A:$A,'Objectenoverzicht aantallen'!H:H)*'Calculatie sheet'!$AU86+LOOKUP('Calculatie sheet'!$E$2,'Objectenoverzicht aantallen'!$A:$A,'Objectenoverzicht aantallen'!I:I)*'Calculatie sheet'!$AU86+LOOKUP('Calculatie sheet'!$E$2,'Objectenoverzicht aantallen'!$A:$A,'Objectenoverzicht aantallen'!J:J)*'Calculatie sheet'!$AU86)/1000</f>
        <v>0</v>
      </c>
      <c r="Q5" s="571">
        <f>(LOOKUP('Calculatie sheet'!$AU$2,'Objectenoverzicht aantallen'!$A:$A,'Objectenoverzicht aantallen'!$C:$C)*'Calculatie sheet'!$AU86+LOOKUP('Calculatie sheet'!$E$2,'Objectenoverzicht aantallen'!$A:$A,'Objectenoverzicht aantallen'!E:E)*'Calculatie sheet'!$AU86+LOOKUP('Calculatie sheet'!$E$2,'Objectenoverzicht aantallen'!$A:$A,'Objectenoverzicht aantallen'!F:F)*'Calculatie sheet'!$AU86+LOOKUP('Calculatie sheet'!$E$2,'Objectenoverzicht aantallen'!$A:$A,'Objectenoverzicht aantallen'!G:G)*'Calculatie sheet'!$AU86+LOOKUP('Calculatie sheet'!$E$2,'Objectenoverzicht aantallen'!$A:$A,'Objectenoverzicht aantallen'!H:H)*'Calculatie sheet'!$AU86+LOOKUP('Calculatie sheet'!$E$2,'Objectenoverzicht aantallen'!$A:$A,'Objectenoverzicht aantallen'!I:I)*'Calculatie sheet'!$AU86+LOOKUP('Calculatie sheet'!$E$2,'Objectenoverzicht aantallen'!$A:$A,'Objectenoverzicht aantallen'!J:J)*'Calculatie sheet'!$AU86+LOOKUP('Calculatie sheet'!$E$2,'Objectenoverzicht aantallen'!$A:$A,'Objectenoverzicht aantallen'!K:K)*'Calculatie sheet'!$AU86)/1000</f>
        <v>0</v>
      </c>
      <c r="R5" s="571">
        <f>(LOOKUP('Calculatie sheet'!$AU$2,'Objectenoverzicht aantallen'!$A:$A,'Objectenoverzicht aantallen'!$C:$C)*'Calculatie sheet'!$AU86+LOOKUP('Calculatie sheet'!$E$2,'Objectenoverzicht aantallen'!$A:$A,'Objectenoverzicht aantallen'!E:E)*'Calculatie sheet'!$AU86+LOOKUP('Calculatie sheet'!$E$2,'Objectenoverzicht aantallen'!$A:$A,'Objectenoverzicht aantallen'!F:F)*'Calculatie sheet'!$AU86+LOOKUP('Calculatie sheet'!$E$2,'Objectenoverzicht aantallen'!$A:$A,'Objectenoverzicht aantallen'!G:G)*'Calculatie sheet'!$AU86+LOOKUP('Calculatie sheet'!$E$2,'Objectenoverzicht aantallen'!$A:$A,'Objectenoverzicht aantallen'!H:H)*'Calculatie sheet'!$AU86+LOOKUP('Calculatie sheet'!$E$2,'Objectenoverzicht aantallen'!$A:$A,'Objectenoverzicht aantallen'!I:I)*'Calculatie sheet'!$AU86+LOOKUP('Calculatie sheet'!$E$2,'Objectenoverzicht aantallen'!$A:$A,'Objectenoverzicht aantallen'!J:J)*'Calculatie sheet'!$AU86+LOOKUP('Calculatie sheet'!$E$2,'Objectenoverzicht aantallen'!$A:$A,'Objectenoverzicht aantallen'!K:K)*'Calculatie sheet'!$AU86+LOOKUP('Calculatie sheet'!$E$2,'Objectenoverzicht aantallen'!$A:$A,'Objectenoverzicht aantallen'!L:L)*'Calculatie sheet'!$AU86)/1000</f>
        <v>0</v>
      </c>
      <c r="S5" s="571">
        <f>(LOOKUP('Calculatie sheet'!$AU$2,'Objectenoverzicht aantallen'!$A:$A,'Objectenoverzicht aantallen'!$C:$C)*'Calculatie sheet'!$AU86+LOOKUP('Calculatie sheet'!$E$2,'Objectenoverzicht aantallen'!$A:$A,'Objectenoverzicht aantallen'!E:E)*'Calculatie sheet'!$AU86+LOOKUP('Calculatie sheet'!$E$2,'Objectenoverzicht aantallen'!$A:$A,'Objectenoverzicht aantallen'!F:F)*'Calculatie sheet'!$AU86+LOOKUP('Calculatie sheet'!$E$2,'Objectenoverzicht aantallen'!$A:$A,'Objectenoverzicht aantallen'!G:G)*'Calculatie sheet'!$AU86+LOOKUP('Calculatie sheet'!$E$2,'Objectenoverzicht aantallen'!$A:$A,'Objectenoverzicht aantallen'!H:H)*'Calculatie sheet'!$AU86+LOOKUP('Calculatie sheet'!$E$2,'Objectenoverzicht aantallen'!$A:$A,'Objectenoverzicht aantallen'!I:I)*'Calculatie sheet'!$AU86+LOOKUP('Calculatie sheet'!$E$2,'Objectenoverzicht aantallen'!$A:$A,'Objectenoverzicht aantallen'!J:J)*'Calculatie sheet'!$AU86+LOOKUP('Calculatie sheet'!$E$2,'Objectenoverzicht aantallen'!$A:$A,'Objectenoverzicht aantallen'!K:K)*'Calculatie sheet'!$AU86+LOOKUP('Calculatie sheet'!$E$2,'Objectenoverzicht aantallen'!$A:$A,'Objectenoverzicht aantallen'!L:L)*'Calculatie sheet'!$AU86+LOOKUP('Calculatie sheet'!$E$2,'Objectenoverzicht aantallen'!$A:$A,'Objectenoverzicht aantallen'!M:M)*'Calculatie sheet'!$AU86)/1000</f>
        <v>0</v>
      </c>
      <c r="T5" s="571">
        <f>(LOOKUP('Calculatie sheet'!$AU$2,'Objectenoverzicht aantallen'!$A:$A,'Objectenoverzicht aantallen'!$C:$C)*'Calculatie sheet'!$AU86+LOOKUP('Calculatie sheet'!$E$2,'Objectenoverzicht aantallen'!$A:$A,'Objectenoverzicht aantallen'!E:E)*'Calculatie sheet'!$AU86+LOOKUP('Calculatie sheet'!$E$2,'Objectenoverzicht aantallen'!$A:$A,'Objectenoverzicht aantallen'!F:F)*'Calculatie sheet'!$AU86+LOOKUP('Calculatie sheet'!$E$2,'Objectenoverzicht aantallen'!$A:$A,'Objectenoverzicht aantallen'!G:G)*'Calculatie sheet'!$AU86+LOOKUP('Calculatie sheet'!$E$2,'Objectenoverzicht aantallen'!$A:$A,'Objectenoverzicht aantallen'!H:H)*'Calculatie sheet'!$AU86+LOOKUP('Calculatie sheet'!$E$2,'Objectenoverzicht aantallen'!$A:$A,'Objectenoverzicht aantallen'!I:I)*'Calculatie sheet'!$AU86+LOOKUP('Calculatie sheet'!$E$2,'Objectenoverzicht aantallen'!$A:$A,'Objectenoverzicht aantallen'!J:J)*'Calculatie sheet'!$AU86+LOOKUP('Calculatie sheet'!$E$2,'Objectenoverzicht aantallen'!$A:$A,'Objectenoverzicht aantallen'!K:K)*'Calculatie sheet'!$AU86+LOOKUP('Calculatie sheet'!$E$2,'Objectenoverzicht aantallen'!$A:$A,'Objectenoverzicht aantallen'!L:L)*'Calculatie sheet'!$AU86+LOOKUP('Calculatie sheet'!$E$2,'Objectenoverzicht aantallen'!$A:$A,'Objectenoverzicht aantallen'!M:M)*'Calculatie sheet'!$AU86+LOOKUP('Calculatie sheet'!$E$2,'Objectenoverzicht aantallen'!$A:$A,'Objectenoverzicht aantallen'!N:N)*'Calculatie sheet'!$AU86)/1000</f>
        <v>0</v>
      </c>
      <c r="U5" s="571">
        <f>(LOOKUP('Calculatie sheet'!$AU$2,'Objectenoverzicht aantallen'!$A:$A,'Objectenoverzicht aantallen'!$C:$C)*'Calculatie sheet'!$AU86+LOOKUP('Calculatie sheet'!$E$2,'Objectenoverzicht aantallen'!$A:$A,'Objectenoverzicht aantallen'!E:E)*'Calculatie sheet'!$AU86+LOOKUP('Calculatie sheet'!$E$2,'Objectenoverzicht aantallen'!$A:$A,'Objectenoverzicht aantallen'!F:F)*'Calculatie sheet'!$AU86+LOOKUP('Calculatie sheet'!$E$2,'Objectenoverzicht aantallen'!$A:$A,'Objectenoverzicht aantallen'!G:G)*'Calculatie sheet'!$AU86+LOOKUP('Calculatie sheet'!$E$2,'Objectenoverzicht aantallen'!$A:$A,'Objectenoverzicht aantallen'!H:H)*'Calculatie sheet'!$AU86+LOOKUP('Calculatie sheet'!$E$2,'Objectenoverzicht aantallen'!$A:$A,'Objectenoverzicht aantallen'!I:I)*'Calculatie sheet'!$AU86+LOOKUP('Calculatie sheet'!$E$2,'Objectenoverzicht aantallen'!$A:$A,'Objectenoverzicht aantallen'!J:J)*'Calculatie sheet'!$AU86+LOOKUP('Calculatie sheet'!$E$2,'Objectenoverzicht aantallen'!$A:$A,'Objectenoverzicht aantallen'!K:K)*'Calculatie sheet'!$AU86+LOOKUP('Calculatie sheet'!$E$2,'Objectenoverzicht aantallen'!$A:$A,'Objectenoverzicht aantallen'!L:L)*'Calculatie sheet'!$AU86+LOOKUP('Calculatie sheet'!$E$2,'Objectenoverzicht aantallen'!$A:$A,'Objectenoverzicht aantallen'!M:M)*'Calculatie sheet'!$AU86+LOOKUP('Calculatie sheet'!$E$2,'Objectenoverzicht aantallen'!$A:$A,'Objectenoverzicht aantallen'!N:N)*'Calculatie sheet'!$AU86+LOOKUP('Calculatie sheet'!$E$2,'Objectenoverzicht aantallen'!$A:$A,'Objectenoverzicht aantallen'!O:O)*'Calculatie sheet'!$AU86)/1000</f>
        <v>0</v>
      </c>
      <c r="W5" s="577" t="s">
        <v>673</v>
      </c>
      <c r="X5" s="571">
        <f>(LOOKUP('Calculatie sheet'!$AU$2,'Objectenoverzicht aantallen'!$A:$A,'Objectenoverzicht aantallen'!Q:Q)*'Calculatie sheet'!$AU$86)/1000</f>
        <v>0</v>
      </c>
      <c r="Y5" s="571">
        <f>(LOOKUP('Calculatie sheet'!$AU$2,'Objectenoverzicht aantallen'!$A:$A,'Objectenoverzicht aantallen'!R:R)*'Calculatie sheet'!$AU$86)/1000</f>
        <v>0</v>
      </c>
      <c r="Z5" s="571">
        <f>(LOOKUP('Calculatie sheet'!$AU$2,'Objectenoverzicht aantallen'!$A:$A,'Objectenoverzicht aantallen'!S:S)*'Calculatie sheet'!$AU$86)/1000</f>
        <v>0</v>
      </c>
      <c r="AA5" s="571">
        <f>(LOOKUP('Calculatie sheet'!$AU$2,'Objectenoverzicht aantallen'!$A:$A,'Objectenoverzicht aantallen'!T:T)*'Calculatie sheet'!$AU$86)/1000</f>
        <v>0</v>
      </c>
      <c r="AB5" s="571">
        <f>(LOOKUP('Calculatie sheet'!$AU$2,'Objectenoverzicht aantallen'!$A:$A,'Objectenoverzicht aantallen'!U:U)*'Calculatie sheet'!$AU$86)/1000</f>
        <v>0</v>
      </c>
      <c r="AC5" s="571">
        <f>(LOOKUP('Calculatie sheet'!$AU$2,'Objectenoverzicht aantallen'!$A:$A,'Objectenoverzicht aantallen'!V:V)*'Calculatie sheet'!$AU$86)/1000</f>
        <v>0</v>
      </c>
      <c r="AD5" s="571">
        <f>(LOOKUP('Calculatie sheet'!$AU$2,'Objectenoverzicht aantallen'!$A:$A,'Objectenoverzicht aantallen'!W:W)*'Calculatie sheet'!$AU$86)/1000</f>
        <v>0</v>
      </c>
      <c r="AE5" s="571">
        <f>(LOOKUP('Calculatie sheet'!$AU$2,'Objectenoverzicht aantallen'!$A:$A,'Objectenoverzicht aantallen'!X:X)*'Calculatie sheet'!$AU$86)/1000</f>
        <v>0</v>
      </c>
      <c r="AF5" s="571">
        <f>(LOOKUP('Calculatie sheet'!$AU$2,'Objectenoverzicht aantallen'!$A:$A,'Objectenoverzicht aantallen'!AA:AA)*'Calculatie sheet'!$AU$86)/1000</f>
        <v>0</v>
      </c>
      <c r="AG5" s="571">
        <f>(LOOKUP('Calculatie sheet'!$AU$2,'Objectenoverzicht aantallen'!$A:$A,'Objectenoverzicht aantallen'!Z:Z)*'Calculatie sheet'!$AU$86)/1000</f>
        <v>0</v>
      </c>
      <c r="AH5" s="571">
        <f>(LOOKUP('Calculatie sheet'!$AU$2,'Objectenoverzicht aantallen'!$A:$A,'Objectenoverzicht aantallen'!AA:AA)*'Calculatie sheet'!$AU$86)/1000</f>
        <v>0</v>
      </c>
    </row>
  </sheetData>
  <pageMargins left="0.7" right="0.7" top="0.75" bottom="0.75" header="0.3" footer="0.3"/>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6A6E8-09BA-714D-BF16-5458C65676F3}">
  <dimension ref="A1:AH5"/>
  <sheetViews>
    <sheetView topLeftCell="C1" workbookViewId="0">
      <selection activeCell="W2" sqref="W2:W5"/>
    </sheetView>
  </sheetViews>
  <sheetFormatPr baseColWidth="10" defaultRowHeight="16" x14ac:dyDescent="0.2"/>
  <sheetData>
    <row r="1" spans="1:34" x14ac:dyDescent="0.2">
      <c r="A1" s="149" t="str">
        <f>'Calculatie sheet'!AV3</f>
        <v>Keersluis niet in vaarweg (hout)</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sheet'!AV83</f>
        <v>17681.59</v>
      </c>
      <c r="E2" s="758" t="s">
        <v>965</v>
      </c>
      <c r="H2" s="572">
        <f>C2*'Calculatie sheet'!$AV$7</f>
        <v>0</v>
      </c>
      <c r="J2" s="758" t="s">
        <v>965</v>
      </c>
      <c r="K2" s="571">
        <f>(LOOKUP('Calculatie sheet'!$AV$2,'Objectenoverzicht aantallen'!$A:$A,'Objectenoverzicht aantallen'!$C:$C)*'Calculatie sheet'!$AV83+LOOKUP('Calculatie sheet'!$E$2,'Objectenoverzicht aantallen'!$A:$A,'Objectenoverzicht aantallen'!E:E)*'Calculatie sheet'!$AV83)/1000</f>
        <v>0</v>
      </c>
      <c r="L2" s="571">
        <f>(LOOKUP('Calculatie sheet'!$AV$2,'Objectenoverzicht aantallen'!$A:$A,'Objectenoverzicht aantallen'!$C:$C)*'Calculatie sheet'!$AV83+LOOKUP('Calculatie sheet'!$E$2,'Objectenoverzicht aantallen'!$A:$A,'Objectenoverzicht aantallen'!E:E)*'Calculatie sheet'!$AV83+LOOKUP('Calculatie sheet'!$E$2,'Objectenoverzicht aantallen'!$A:$A,'Objectenoverzicht aantallen'!F:F)*'Calculatie sheet'!$AV83)/1000</f>
        <v>0</v>
      </c>
      <c r="M2" s="571">
        <f>(LOOKUP('Calculatie sheet'!$AV$2,'Objectenoverzicht aantallen'!$A:$A,'Objectenoverzicht aantallen'!$C:$C)*'Calculatie sheet'!$AV83+LOOKUP('Calculatie sheet'!$E$2,'Objectenoverzicht aantallen'!$A:$A,'Objectenoverzicht aantallen'!E:E)*'Calculatie sheet'!$AV83+LOOKUP('Calculatie sheet'!$E$2,'Objectenoverzicht aantallen'!$A:$A,'Objectenoverzicht aantallen'!F:F)*'Calculatie sheet'!$AV83+LOOKUP('Calculatie sheet'!$E$2,'Objectenoverzicht aantallen'!$A:$A,'Objectenoverzicht aantallen'!G:G)*'Calculatie sheet'!$AV83)/1000</f>
        <v>0</v>
      </c>
      <c r="N2" s="571">
        <f>(LOOKUP('Calculatie sheet'!$AV$2,'Objectenoverzicht aantallen'!$A:$A,'Objectenoverzicht aantallen'!$C:$C)*'Calculatie sheet'!$AV83+LOOKUP('Calculatie sheet'!$E$2,'Objectenoverzicht aantallen'!$A:$A,'Objectenoverzicht aantallen'!E:E)*'Calculatie sheet'!$AV83+LOOKUP('Calculatie sheet'!$E$2,'Objectenoverzicht aantallen'!$A:$A,'Objectenoverzicht aantallen'!F:F)*'Calculatie sheet'!$AV83+LOOKUP('Calculatie sheet'!$E$2,'Objectenoverzicht aantallen'!$A:$A,'Objectenoverzicht aantallen'!G:G)*'Calculatie sheet'!$AV83+LOOKUP('Calculatie sheet'!$E$2,'Objectenoverzicht aantallen'!$A:$A,'Objectenoverzicht aantallen'!H:H)*'Calculatie sheet'!$AV83)/1000</f>
        <v>0</v>
      </c>
      <c r="O2" s="571">
        <f>(LOOKUP('Calculatie sheet'!$AV$2,'Objectenoverzicht aantallen'!$A:$A,'Objectenoverzicht aantallen'!$C:$C)*'Calculatie sheet'!$AV83+LOOKUP('Calculatie sheet'!$E$2,'Objectenoverzicht aantallen'!$A:$A,'Objectenoverzicht aantallen'!E:E)*'Calculatie sheet'!$AV83+LOOKUP('Calculatie sheet'!$E$2,'Objectenoverzicht aantallen'!$A:$A,'Objectenoverzicht aantallen'!F:F)*'Calculatie sheet'!$AV83+LOOKUP('Calculatie sheet'!$E$2,'Objectenoverzicht aantallen'!$A:$A,'Objectenoverzicht aantallen'!G:G)*'Calculatie sheet'!$AV83+LOOKUP('Calculatie sheet'!$E$2,'Objectenoverzicht aantallen'!$A:$A,'Objectenoverzicht aantallen'!H:H)*'Calculatie sheet'!$AV83+LOOKUP('Calculatie sheet'!$E$2,'Objectenoverzicht aantallen'!$A:$A,'Objectenoverzicht aantallen'!I:I)*'Calculatie sheet'!$AV83)/1000</f>
        <v>0</v>
      </c>
      <c r="P2" s="571">
        <f>(LOOKUP('Calculatie sheet'!$AV$2,'Objectenoverzicht aantallen'!$A:$A,'Objectenoverzicht aantallen'!$C:$C)*'Calculatie sheet'!$AV83+LOOKUP('Calculatie sheet'!$E$2,'Objectenoverzicht aantallen'!$A:$A,'Objectenoverzicht aantallen'!E:E)*'Calculatie sheet'!$AV83+LOOKUP('Calculatie sheet'!$E$2,'Objectenoverzicht aantallen'!$A:$A,'Objectenoverzicht aantallen'!F:F)*'Calculatie sheet'!$AV83+LOOKUP('Calculatie sheet'!$E$2,'Objectenoverzicht aantallen'!$A:$A,'Objectenoverzicht aantallen'!G:G)*'Calculatie sheet'!$AV83+LOOKUP('Calculatie sheet'!$E$2,'Objectenoverzicht aantallen'!$A:$A,'Objectenoverzicht aantallen'!H:H)*'Calculatie sheet'!$AV83+LOOKUP('Calculatie sheet'!$E$2,'Objectenoverzicht aantallen'!$A:$A,'Objectenoverzicht aantallen'!I:I)*'Calculatie sheet'!$AV83+LOOKUP('Calculatie sheet'!$E$2,'Objectenoverzicht aantallen'!$A:$A,'Objectenoverzicht aantallen'!J:J)*'Calculatie sheet'!$AV83)/1000</f>
        <v>0</v>
      </c>
      <c r="Q2" s="571">
        <f>(LOOKUP('Calculatie sheet'!$AV$2,'Objectenoverzicht aantallen'!$A:$A,'Objectenoverzicht aantallen'!$C:$C)*'Calculatie sheet'!$AV83+LOOKUP('Calculatie sheet'!$E$2,'Objectenoverzicht aantallen'!$A:$A,'Objectenoverzicht aantallen'!E:E)*'Calculatie sheet'!$AV83+LOOKUP('Calculatie sheet'!$E$2,'Objectenoverzicht aantallen'!$A:$A,'Objectenoverzicht aantallen'!F:F)*'Calculatie sheet'!$AV83+LOOKUP('Calculatie sheet'!$E$2,'Objectenoverzicht aantallen'!$A:$A,'Objectenoverzicht aantallen'!G:G)*'Calculatie sheet'!$AV83+LOOKUP('Calculatie sheet'!$E$2,'Objectenoverzicht aantallen'!$A:$A,'Objectenoverzicht aantallen'!H:H)*'Calculatie sheet'!$AV83+LOOKUP('Calculatie sheet'!$E$2,'Objectenoverzicht aantallen'!$A:$A,'Objectenoverzicht aantallen'!I:I)*'Calculatie sheet'!$AV83+LOOKUP('Calculatie sheet'!$E$2,'Objectenoverzicht aantallen'!$A:$A,'Objectenoverzicht aantallen'!J:J)*'Calculatie sheet'!$AV83+LOOKUP('Calculatie sheet'!$E$2,'Objectenoverzicht aantallen'!$A:$A,'Objectenoverzicht aantallen'!K:K)*'Calculatie sheet'!$AV83)/1000</f>
        <v>0</v>
      </c>
      <c r="R2" s="571">
        <f>(LOOKUP('Calculatie sheet'!$AV$2,'Objectenoverzicht aantallen'!$A:$A,'Objectenoverzicht aantallen'!$C:$C)*'Calculatie sheet'!$AV83+LOOKUP('Calculatie sheet'!$E$2,'Objectenoverzicht aantallen'!$A:$A,'Objectenoverzicht aantallen'!E:E)*'Calculatie sheet'!$AV83+LOOKUP('Calculatie sheet'!$E$2,'Objectenoverzicht aantallen'!$A:$A,'Objectenoverzicht aantallen'!F:F)*'Calculatie sheet'!$AV83+LOOKUP('Calculatie sheet'!$E$2,'Objectenoverzicht aantallen'!$A:$A,'Objectenoverzicht aantallen'!G:G)*'Calculatie sheet'!$AV83+LOOKUP('Calculatie sheet'!$E$2,'Objectenoverzicht aantallen'!$A:$A,'Objectenoverzicht aantallen'!H:H)*'Calculatie sheet'!$AV83+LOOKUP('Calculatie sheet'!$E$2,'Objectenoverzicht aantallen'!$A:$A,'Objectenoverzicht aantallen'!I:I)*'Calculatie sheet'!$AV83+LOOKUP('Calculatie sheet'!$E$2,'Objectenoverzicht aantallen'!$A:$A,'Objectenoverzicht aantallen'!J:J)*'Calculatie sheet'!$AV83+LOOKUP('Calculatie sheet'!$E$2,'Objectenoverzicht aantallen'!$A:$A,'Objectenoverzicht aantallen'!K:K)*'Calculatie sheet'!$AV83+LOOKUP('Calculatie sheet'!$E$2,'Objectenoverzicht aantallen'!$A:$A,'Objectenoverzicht aantallen'!L:L)*'Calculatie sheet'!$AV83)/1000</f>
        <v>0</v>
      </c>
      <c r="S2" s="571">
        <f>(LOOKUP('Calculatie sheet'!$AV$2,'Objectenoverzicht aantallen'!$A:$A,'Objectenoverzicht aantallen'!$C:$C)*'Calculatie sheet'!$AV83+LOOKUP('Calculatie sheet'!$E$2,'Objectenoverzicht aantallen'!$A:$A,'Objectenoverzicht aantallen'!E:E)*'Calculatie sheet'!$AV83+LOOKUP('Calculatie sheet'!$E$2,'Objectenoverzicht aantallen'!$A:$A,'Objectenoverzicht aantallen'!F:F)*'Calculatie sheet'!$AV83+LOOKUP('Calculatie sheet'!$E$2,'Objectenoverzicht aantallen'!$A:$A,'Objectenoverzicht aantallen'!G:G)*'Calculatie sheet'!$AV83+LOOKUP('Calculatie sheet'!$E$2,'Objectenoverzicht aantallen'!$A:$A,'Objectenoverzicht aantallen'!H:H)*'Calculatie sheet'!$AV83+LOOKUP('Calculatie sheet'!$E$2,'Objectenoverzicht aantallen'!$A:$A,'Objectenoverzicht aantallen'!I:I)*'Calculatie sheet'!$AV83+LOOKUP('Calculatie sheet'!$E$2,'Objectenoverzicht aantallen'!$A:$A,'Objectenoverzicht aantallen'!J:J)*'Calculatie sheet'!$AV83+LOOKUP('Calculatie sheet'!$E$2,'Objectenoverzicht aantallen'!$A:$A,'Objectenoverzicht aantallen'!K:K)*'Calculatie sheet'!$AV83+LOOKUP('Calculatie sheet'!$E$2,'Objectenoverzicht aantallen'!$A:$A,'Objectenoverzicht aantallen'!L:L)*'Calculatie sheet'!$AV83+LOOKUP('Calculatie sheet'!$E$2,'Objectenoverzicht aantallen'!$A:$A,'Objectenoverzicht aantallen'!M:M)*'Calculatie sheet'!$AV83)/1000</f>
        <v>0</v>
      </c>
      <c r="T2" s="571">
        <f>(LOOKUP('Calculatie sheet'!$AV$2,'Objectenoverzicht aantallen'!$A:$A,'Objectenoverzicht aantallen'!$C:$C)*'Calculatie sheet'!$AV83+LOOKUP('Calculatie sheet'!$E$2,'Objectenoverzicht aantallen'!$A:$A,'Objectenoverzicht aantallen'!E:E)*'Calculatie sheet'!$AV83+LOOKUP('Calculatie sheet'!$E$2,'Objectenoverzicht aantallen'!$A:$A,'Objectenoverzicht aantallen'!F:F)*'Calculatie sheet'!$AV83+LOOKUP('Calculatie sheet'!$E$2,'Objectenoverzicht aantallen'!$A:$A,'Objectenoverzicht aantallen'!G:G)*'Calculatie sheet'!$AV83+LOOKUP('Calculatie sheet'!$E$2,'Objectenoverzicht aantallen'!$A:$A,'Objectenoverzicht aantallen'!H:H)*'Calculatie sheet'!$AV83+LOOKUP('Calculatie sheet'!$E$2,'Objectenoverzicht aantallen'!$A:$A,'Objectenoverzicht aantallen'!I:I)*'Calculatie sheet'!$AV83+LOOKUP('Calculatie sheet'!$E$2,'Objectenoverzicht aantallen'!$A:$A,'Objectenoverzicht aantallen'!J:J)*'Calculatie sheet'!$AV83+LOOKUP('Calculatie sheet'!$E$2,'Objectenoverzicht aantallen'!$A:$A,'Objectenoverzicht aantallen'!K:K)*'Calculatie sheet'!$AV83+LOOKUP('Calculatie sheet'!$E$2,'Objectenoverzicht aantallen'!$A:$A,'Objectenoverzicht aantallen'!L:L)*'Calculatie sheet'!$AV83+LOOKUP('Calculatie sheet'!$E$2,'Objectenoverzicht aantallen'!$A:$A,'Objectenoverzicht aantallen'!M:M)*'Calculatie sheet'!$AV83+LOOKUP('Calculatie sheet'!$E$2,'Objectenoverzicht aantallen'!$A:$A,'Objectenoverzicht aantallen'!N:N)*'Calculatie sheet'!$AV83)/1000</f>
        <v>0</v>
      </c>
      <c r="U2" s="571">
        <f>(LOOKUP('Calculatie sheet'!$AV$2,'Objectenoverzicht aantallen'!$A:$A,'Objectenoverzicht aantallen'!$C:$C)*'Calculatie sheet'!$AV83+LOOKUP('Calculatie sheet'!$E$2,'Objectenoverzicht aantallen'!$A:$A,'Objectenoverzicht aantallen'!E:E)*'Calculatie sheet'!$AV83+LOOKUP('Calculatie sheet'!$E$2,'Objectenoverzicht aantallen'!$A:$A,'Objectenoverzicht aantallen'!F:F)*'Calculatie sheet'!$AV83+LOOKUP('Calculatie sheet'!$E$2,'Objectenoverzicht aantallen'!$A:$A,'Objectenoverzicht aantallen'!G:G)*'Calculatie sheet'!$AV83+LOOKUP('Calculatie sheet'!$E$2,'Objectenoverzicht aantallen'!$A:$A,'Objectenoverzicht aantallen'!H:H)*'Calculatie sheet'!$AV83+LOOKUP('Calculatie sheet'!$E$2,'Objectenoverzicht aantallen'!$A:$A,'Objectenoverzicht aantallen'!I:I)*'Calculatie sheet'!$AV83+LOOKUP('Calculatie sheet'!$E$2,'Objectenoverzicht aantallen'!$A:$A,'Objectenoverzicht aantallen'!J:J)*'Calculatie sheet'!$AV83+LOOKUP('Calculatie sheet'!$E$2,'Objectenoverzicht aantallen'!$A:$A,'Objectenoverzicht aantallen'!K:K)*'Calculatie sheet'!$AV83+LOOKUP('Calculatie sheet'!$E$2,'Objectenoverzicht aantallen'!$A:$A,'Objectenoverzicht aantallen'!L:L)*'Calculatie sheet'!$AV83+LOOKUP('Calculatie sheet'!$E$2,'Objectenoverzicht aantallen'!$A:$A,'Objectenoverzicht aantallen'!M:M)*'Calculatie sheet'!$AV83+LOOKUP('Calculatie sheet'!$E$2,'Objectenoverzicht aantallen'!$A:$A,'Objectenoverzicht aantallen'!N:N)*'Calculatie sheet'!$AV83+LOOKUP('Calculatie sheet'!$E$2,'Objectenoverzicht aantallen'!$A:$A,'Objectenoverzicht aantallen'!O:O)*'Calculatie sheet'!$AV83)/1000</f>
        <v>0</v>
      </c>
      <c r="W2" s="758" t="s">
        <v>965</v>
      </c>
      <c r="X2" s="571">
        <f>(LOOKUP('Calculatie sheet'!$AV$2,'Objectenoverzicht aantallen'!$A:$A,'Objectenoverzicht aantallen'!E:E)*'Calculatie sheet'!$AV$83)/1000</f>
        <v>0</v>
      </c>
      <c r="Y2" s="571">
        <f>(LOOKUP('Calculatie sheet'!$AV$2,'Objectenoverzicht aantallen'!$A:$A,'Objectenoverzicht aantallen'!F:F)*'Calculatie sheet'!$AV$83)/1000</f>
        <v>0</v>
      </c>
      <c r="Z2" s="571">
        <f>(LOOKUP('Calculatie sheet'!$AV$2,'Objectenoverzicht aantallen'!$A:$A,'Objectenoverzicht aantallen'!G:G)*'Calculatie sheet'!$AV$83)/1000</f>
        <v>0</v>
      </c>
      <c r="AA2" s="571">
        <f>(LOOKUP('Calculatie sheet'!$AV$2,'Objectenoverzicht aantallen'!$A:$A,'Objectenoverzicht aantallen'!H:H)*'Calculatie sheet'!$AV$83)/1000</f>
        <v>0</v>
      </c>
      <c r="AB2" s="571">
        <f>(LOOKUP('Calculatie sheet'!$AV$2,'Objectenoverzicht aantallen'!$A:$A,'Objectenoverzicht aantallen'!I:I)*'Calculatie sheet'!$AV$83)/1000</f>
        <v>0</v>
      </c>
      <c r="AC2" s="571">
        <f>(LOOKUP('Calculatie sheet'!$AV$2,'Objectenoverzicht aantallen'!$A:$A,'Objectenoverzicht aantallen'!J:J)*'Calculatie sheet'!$AV$83)/1000</f>
        <v>0</v>
      </c>
      <c r="AD2" s="571">
        <f>(LOOKUP('Calculatie sheet'!$AV$2,'Objectenoverzicht aantallen'!$A:$A,'Objectenoverzicht aantallen'!K:K)*'Calculatie sheet'!$AV$83)/1000</f>
        <v>0</v>
      </c>
      <c r="AE2" s="571">
        <f>(LOOKUP('Calculatie sheet'!$AV$2,'Objectenoverzicht aantallen'!$A:$A,'Objectenoverzicht aantallen'!L:L)*'Calculatie sheet'!$AV$83)/1000</f>
        <v>0</v>
      </c>
      <c r="AF2" s="571">
        <f>(LOOKUP('Calculatie sheet'!$AV$2,'Objectenoverzicht aantallen'!$A:$A,'Objectenoverzicht aantallen'!M:M)*'Calculatie sheet'!$AV$83)/1000</f>
        <v>0</v>
      </c>
      <c r="AG2" s="571">
        <f>(LOOKUP('Calculatie sheet'!$AV$2,'Objectenoverzicht aantallen'!$A:$A,'Objectenoverzicht aantallen'!N:N)*'Calculatie sheet'!$AV$83)/1000</f>
        <v>0</v>
      </c>
      <c r="AH2" s="571">
        <f>(LOOKUP('Calculatie sheet'!$AV$2,'Objectenoverzicht aantallen'!$A:$A,'Objectenoverzicht aantallen'!O:O)*'Calculatie sheet'!$AV$83)/1000</f>
        <v>0</v>
      </c>
    </row>
    <row r="3" spans="1:34" x14ac:dyDescent="0.2">
      <c r="A3" s="31"/>
      <c r="B3" s="759" t="s">
        <v>966</v>
      </c>
      <c r="C3" s="45">
        <f>'Calculatie sheet'!AV84</f>
        <v>930.61000000000081</v>
      </c>
      <c r="E3" s="759" t="s">
        <v>966</v>
      </c>
      <c r="G3" s="31"/>
      <c r="H3" s="572">
        <f>C3*'Calculatie sheet'!$AV$7</f>
        <v>0</v>
      </c>
      <c r="J3" s="759" t="s">
        <v>966</v>
      </c>
      <c r="K3" s="571">
        <f>(LOOKUP('Calculatie sheet'!$AV$2,'Objectenoverzicht aantallen'!$A:$A,'Objectenoverzicht aantallen'!$C:$C)*'Calculatie sheet'!$AV84+LOOKUP('Calculatie sheet'!$AV$2,'Objectenoverzicht aantallen'!$A:$A,'Objectenoverzicht aantallen'!E:E)*'Calculatie sheet'!$AV84)/1000</f>
        <v>0</v>
      </c>
      <c r="L3" s="571">
        <f>(LOOKUP('Calculatie sheet'!$AV$2,'Objectenoverzicht aantallen'!$A:$A,'Objectenoverzicht aantallen'!$C:$C)*'Calculatie sheet'!$AV84+LOOKUP('Calculatie sheet'!$E$2,'Objectenoverzicht aantallen'!$A:$A,'Objectenoverzicht aantallen'!E:E)*'Calculatie sheet'!$AV84+LOOKUP('Calculatie sheet'!$E$2,'Objectenoverzicht aantallen'!$A:$A,'Objectenoverzicht aantallen'!F:F)*'Calculatie sheet'!$AV84)/1000</f>
        <v>0</v>
      </c>
      <c r="M3" s="571">
        <f>(LOOKUP('Calculatie sheet'!$AV$2,'Objectenoverzicht aantallen'!$A:$A,'Objectenoverzicht aantallen'!$C:$C)*'Calculatie sheet'!$AV84+LOOKUP('Calculatie sheet'!$E$2,'Objectenoverzicht aantallen'!$A:$A,'Objectenoverzicht aantallen'!E:E)*'Calculatie sheet'!$AV84+LOOKUP('Calculatie sheet'!$E$2,'Objectenoverzicht aantallen'!$A:$A,'Objectenoverzicht aantallen'!F:F)*'Calculatie sheet'!$AV84+LOOKUP('Calculatie sheet'!$E$2,'Objectenoverzicht aantallen'!$A:$A,'Objectenoverzicht aantallen'!G:G)*'Calculatie sheet'!$AV84)/1000</f>
        <v>0</v>
      </c>
      <c r="N3" s="571">
        <f>(LOOKUP('Calculatie sheet'!$AV$2,'Objectenoverzicht aantallen'!$A:$A,'Objectenoverzicht aantallen'!$C:$C)*'Calculatie sheet'!$AV84+LOOKUP('Calculatie sheet'!$E$2,'Objectenoverzicht aantallen'!$A:$A,'Objectenoverzicht aantallen'!E:E)*'Calculatie sheet'!$AV84+LOOKUP('Calculatie sheet'!$E$2,'Objectenoverzicht aantallen'!$A:$A,'Objectenoverzicht aantallen'!F:F)*'Calculatie sheet'!$AV84+LOOKUP('Calculatie sheet'!$E$2,'Objectenoverzicht aantallen'!$A:$A,'Objectenoverzicht aantallen'!G:G)*'Calculatie sheet'!$AV84+LOOKUP('Calculatie sheet'!$E$2,'Objectenoverzicht aantallen'!$A:$A,'Objectenoverzicht aantallen'!H:H)*'Calculatie sheet'!$AV84)/1000</f>
        <v>0</v>
      </c>
      <c r="O3" s="571">
        <f>(LOOKUP('Calculatie sheet'!$AV$2,'Objectenoverzicht aantallen'!$A:$A,'Objectenoverzicht aantallen'!$C:$C)*'Calculatie sheet'!$AV84+LOOKUP('Calculatie sheet'!$E$2,'Objectenoverzicht aantallen'!$A:$A,'Objectenoverzicht aantallen'!E:E)*'Calculatie sheet'!$AV84+LOOKUP('Calculatie sheet'!$E$2,'Objectenoverzicht aantallen'!$A:$A,'Objectenoverzicht aantallen'!F:F)*'Calculatie sheet'!$AV84+LOOKUP('Calculatie sheet'!$E$2,'Objectenoverzicht aantallen'!$A:$A,'Objectenoverzicht aantallen'!G:G)*'Calculatie sheet'!$AV84+LOOKUP('Calculatie sheet'!$E$2,'Objectenoverzicht aantallen'!$A:$A,'Objectenoverzicht aantallen'!H:H)*'Calculatie sheet'!$AV84+LOOKUP('Calculatie sheet'!$E$2,'Objectenoverzicht aantallen'!$A:$A,'Objectenoverzicht aantallen'!I:I)*'Calculatie sheet'!$AV84)/1000</f>
        <v>0</v>
      </c>
      <c r="P3" s="571">
        <f>(LOOKUP('Calculatie sheet'!$AV$2,'Objectenoverzicht aantallen'!$A:$A,'Objectenoverzicht aantallen'!$C:$C)*'Calculatie sheet'!$AV84+LOOKUP('Calculatie sheet'!$E$2,'Objectenoverzicht aantallen'!$A:$A,'Objectenoverzicht aantallen'!E:E)*'Calculatie sheet'!$AV84+LOOKUP('Calculatie sheet'!$E$2,'Objectenoverzicht aantallen'!$A:$A,'Objectenoverzicht aantallen'!F:F)*'Calculatie sheet'!$AV84+LOOKUP('Calculatie sheet'!$E$2,'Objectenoverzicht aantallen'!$A:$A,'Objectenoverzicht aantallen'!G:G)*'Calculatie sheet'!$AV84+LOOKUP('Calculatie sheet'!$E$2,'Objectenoverzicht aantallen'!$A:$A,'Objectenoverzicht aantallen'!H:H)*'Calculatie sheet'!$AV84+LOOKUP('Calculatie sheet'!$E$2,'Objectenoverzicht aantallen'!$A:$A,'Objectenoverzicht aantallen'!I:I)*'Calculatie sheet'!$AV84+LOOKUP('Calculatie sheet'!$E$2,'Objectenoverzicht aantallen'!$A:$A,'Objectenoverzicht aantallen'!J:J)*'Calculatie sheet'!$AV84)/1000</f>
        <v>0</v>
      </c>
      <c r="Q3" s="571">
        <f>(LOOKUP('Calculatie sheet'!$AV$2,'Objectenoverzicht aantallen'!$A:$A,'Objectenoverzicht aantallen'!$C:$C)*'Calculatie sheet'!$AV84+LOOKUP('Calculatie sheet'!$E$2,'Objectenoverzicht aantallen'!$A:$A,'Objectenoverzicht aantallen'!E:E)*'Calculatie sheet'!$AV84+LOOKUP('Calculatie sheet'!$E$2,'Objectenoverzicht aantallen'!$A:$A,'Objectenoverzicht aantallen'!F:F)*'Calculatie sheet'!$AV84+LOOKUP('Calculatie sheet'!$E$2,'Objectenoverzicht aantallen'!$A:$A,'Objectenoverzicht aantallen'!G:G)*'Calculatie sheet'!$AV84+LOOKUP('Calculatie sheet'!$E$2,'Objectenoverzicht aantallen'!$A:$A,'Objectenoverzicht aantallen'!H:H)*'Calculatie sheet'!$AV84+LOOKUP('Calculatie sheet'!$E$2,'Objectenoverzicht aantallen'!$A:$A,'Objectenoverzicht aantallen'!I:I)*'Calculatie sheet'!$AV84+LOOKUP('Calculatie sheet'!$E$2,'Objectenoverzicht aantallen'!$A:$A,'Objectenoverzicht aantallen'!J:J)*'Calculatie sheet'!$AV84+LOOKUP('Calculatie sheet'!$E$2,'Objectenoverzicht aantallen'!$A:$A,'Objectenoverzicht aantallen'!K:K)*'Calculatie sheet'!$AV84)/1000</f>
        <v>0</v>
      </c>
      <c r="R3" s="571">
        <f>(LOOKUP('Calculatie sheet'!$AV$2,'Objectenoverzicht aantallen'!$A:$A,'Objectenoverzicht aantallen'!$C:$C)*'Calculatie sheet'!$AV84+LOOKUP('Calculatie sheet'!$E$2,'Objectenoverzicht aantallen'!$A:$A,'Objectenoverzicht aantallen'!E:E)*'Calculatie sheet'!$AV84+LOOKUP('Calculatie sheet'!$E$2,'Objectenoverzicht aantallen'!$A:$A,'Objectenoverzicht aantallen'!F:F)*'Calculatie sheet'!$AV84+LOOKUP('Calculatie sheet'!$E$2,'Objectenoverzicht aantallen'!$A:$A,'Objectenoverzicht aantallen'!G:G)*'Calculatie sheet'!$AV84+LOOKUP('Calculatie sheet'!$E$2,'Objectenoverzicht aantallen'!$A:$A,'Objectenoverzicht aantallen'!H:H)*'Calculatie sheet'!$AV84+LOOKUP('Calculatie sheet'!$E$2,'Objectenoverzicht aantallen'!$A:$A,'Objectenoverzicht aantallen'!I:I)*'Calculatie sheet'!$AV84+LOOKUP('Calculatie sheet'!$E$2,'Objectenoverzicht aantallen'!$A:$A,'Objectenoverzicht aantallen'!J:J)*'Calculatie sheet'!$AV84+LOOKUP('Calculatie sheet'!$E$2,'Objectenoverzicht aantallen'!$A:$A,'Objectenoverzicht aantallen'!K:K)*'Calculatie sheet'!$AV84+LOOKUP('Calculatie sheet'!$E$2,'Objectenoverzicht aantallen'!$A:$A,'Objectenoverzicht aantallen'!L:L)*'Calculatie sheet'!$AV84)/1000</f>
        <v>0</v>
      </c>
      <c r="S3" s="571">
        <f>(LOOKUP('Calculatie sheet'!$AV$2,'Objectenoverzicht aantallen'!$A:$A,'Objectenoverzicht aantallen'!$C:$C)*'Calculatie sheet'!$AV84+LOOKUP('Calculatie sheet'!$E$2,'Objectenoverzicht aantallen'!$A:$A,'Objectenoverzicht aantallen'!E:E)*'Calculatie sheet'!$AV84+LOOKUP('Calculatie sheet'!$E$2,'Objectenoverzicht aantallen'!$A:$A,'Objectenoverzicht aantallen'!F:F)*'Calculatie sheet'!$AV84+LOOKUP('Calculatie sheet'!$E$2,'Objectenoverzicht aantallen'!$A:$A,'Objectenoverzicht aantallen'!G:G)*'Calculatie sheet'!$AV84+LOOKUP('Calculatie sheet'!$E$2,'Objectenoverzicht aantallen'!$A:$A,'Objectenoverzicht aantallen'!H:H)*'Calculatie sheet'!$AV84+LOOKUP('Calculatie sheet'!$E$2,'Objectenoverzicht aantallen'!$A:$A,'Objectenoverzicht aantallen'!I:I)*'Calculatie sheet'!$AV84+LOOKUP('Calculatie sheet'!$E$2,'Objectenoverzicht aantallen'!$A:$A,'Objectenoverzicht aantallen'!J:J)*'Calculatie sheet'!$AV84+LOOKUP('Calculatie sheet'!$E$2,'Objectenoverzicht aantallen'!$A:$A,'Objectenoverzicht aantallen'!K:K)*'Calculatie sheet'!$AV84+LOOKUP('Calculatie sheet'!$E$2,'Objectenoverzicht aantallen'!$A:$A,'Objectenoverzicht aantallen'!L:L)*'Calculatie sheet'!$AV84+LOOKUP('Calculatie sheet'!$E$2,'Objectenoverzicht aantallen'!$A:$A,'Objectenoverzicht aantallen'!M:M)*'Calculatie sheet'!$AV84)/1000</f>
        <v>0</v>
      </c>
      <c r="T3" s="571">
        <f>(LOOKUP('Calculatie sheet'!$AV$2,'Objectenoverzicht aantallen'!$A:$A,'Objectenoverzicht aantallen'!$C:$C)*'Calculatie sheet'!$AV84+LOOKUP('Calculatie sheet'!$E$2,'Objectenoverzicht aantallen'!$A:$A,'Objectenoverzicht aantallen'!E:E)*'Calculatie sheet'!$AV84+LOOKUP('Calculatie sheet'!$E$2,'Objectenoverzicht aantallen'!$A:$A,'Objectenoverzicht aantallen'!F:F)*'Calculatie sheet'!$AV84+LOOKUP('Calculatie sheet'!$E$2,'Objectenoverzicht aantallen'!$A:$A,'Objectenoverzicht aantallen'!G:G)*'Calculatie sheet'!$AV84+LOOKUP('Calculatie sheet'!$E$2,'Objectenoverzicht aantallen'!$A:$A,'Objectenoverzicht aantallen'!H:H)*'Calculatie sheet'!$AV84+LOOKUP('Calculatie sheet'!$E$2,'Objectenoverzicht aantallen'!$A:$A,'Objectenoverzicht aantallen'!I:I)*'Calculatie sheet'!$AV84+LOOKUP('Calculatie sheet'!$E$2,'Objectenoverzicht aantallen'!$A:$A,'Objectenoverzicht aantallen'!J:J)*'Calculatie sheet'!$AV84+LOOKUP('Calculatie sheet'!$E$2,'Objectenoverzicht aantallen'!$A:$A,'Objectenoverzicht aantallen'!K:K)*'Calculatie sheet'!$AV84+LOOKUP('Calculatie sheet'!$E$2,'Objectenoverzicht aantallen'!$A:$A,'Objectenoverzicht aantallen'!L:L)*'Calculatie sheet'!$AV84+LOOKUP('Calculatie sheet'!$E$2,'Objectenoverzicht aantallen'!$A:$A,'Objectenoverzicht aantallen'!M:M)*'Calculatie sheet'!$AV84+LOOKUP('Calculatie sheet'!$E$2,'Objectenoverzicht aantallen'!$A:$A,'Objectenoverzicht aantallen'!N:N)*'Calculatie sheet'!$AV84)/1000</f>
        <v>0</v>
      </c>
      <c r="U3" s="571">
        <f>(LOOKUP('Calculatie sheet'!$AV$2,'Objectenoverzicht aantallen'!$A:$A,'Objectenoverzicht aantallen'!$C:$C)*'Calculatie sheet'!$AV84+LOOKUP('Calculatie sheet'!$E$2,'Objectenoverzicht aantallen'!$A:$A,'Objectenoverzicht aantallen'!E:E)*'Calculatie sheet'!$AV84+LOOKUP('Calculatie sheet'!$E$2,'Objectenoverzicht aantallen'!$A:$A,'Objectenoverzicht aantallen'!F:F)*'Calculatie sheet'!$AV84+LOOKUP('Calculatie sheet'!$E$2,'Objectenoverzicht aantallen'!$A:$A,'Objectenoverzicht aantallen'!G:G)*'Calculatie sheet'!$AV84+LOOKUP('Calculatie sheet'!$E$2,'Objectenoverzicht aantallen'!$A:$A,'Objectenoverzicht aantallen'!H:H)*'Calculatie sheet'!$AV84+LOOKUP('Calculatie sheet'!$E$2,'Objectenoverzicht aantallen'!$A:$A,'Objectenoverzicht aantallen'!I:I)*'Calculatie sheet'!$AV84+LOOKUP('Calculatie sheet'!$E$2,'Objectenoverzicht aantallen'!$A:$A,'Objectenoverzicht aantallen'!J:J)*'Calculatie sheet'!$AV84+LOOKUP('Calculatie sheet'!$E$2,'Objectenoverzicht aantallen'!$A:$A,'Objectenoverzicht aantallen'!K:K)*'Calculatie sheet'!$AV84+LOOKUP('Calculatie sheet'!$E$2,'Objectenoverzicht aantallen'!$A:$A,'Objectenoverzicht aantallen'!L:L)*'Calculatie sheet'!$AV84+LOOKUP('Calculatie sheet'!$E$2,'Objectenoverzicht aantallen'!$A:$A,'Objectenoverzicht aantallen'!M:M)*'Calculatie sheet'!$AV84+LOOKUP('Calculatie sheet'!$E$2,'Objectenoverzicht aantallen'!$A:$A,'Objectenoverzicht aantallen'!N:N)*'Calculatie sheet'!$AV84+LOOKUP('Calculatie sheet'!$E$2,'Objectenoverzicht aantallen'!$A:$A,'Objectenoverzicht aantallen'!O:O)*'Calculatie sheet'!$AV84)/1000</f>
        <v>0</v>
      </c>
      <c r="V3" s="31"/>
      <c r="W3" s="759" t="s">
        <v>966</v>
      </c>
      <c r="X3" s="571">
        <f>(LOOKUP('Calculatie sheet'!$AV$2,'Objectenoverzicht aantallen'!$A:$A,'Objectenoverzicht aantallen'!$P:$P)*'Calculatie sheet'!$AV$84)/'Calculatie sheet'!$AV$64/1000</f>
        <v>0</v>
      </c>
      <c r="Y3" s="571">
        <f>(LOOKUP('Calculatie sheet'!$AV$2,'Objectenoverzicht aantallen'!$A:$A,'Objectenoverzicht aantallen'!$P:$P)*'Calculatie sheet'!$AV$84)/'Calculatie sheet'!$AV$64/1000</f>
        <v>0</v>
      </c>
      <c r="Z3" s="571">
        <f>(LOOKUP('Calculatie sheet'!$AV$2,'Objectenoverzicht aantallen'!$A:$A,'Objectenoverzicht aantallen'!$P:$P)*'Calculatie sheet'!$AV$84)/'Calculatie sheet'!$AV$64/1000</f>
        <v>0</v>
      </c>
      <c r="AA3" s="571">
        <f>(LOOKUP('Calculatie sheet'!$AV$2,'Objectenoverzicht aantallen'!$A:$A,'Objectenoverzicht aantallen'!$P:$P)*'Calculatie sheet'!$AV$84)/'Calculatie sheet'!$AV$64/1000</f>
        <v>0</v>
      </c>
      <c r="AB3" s="571">
        <f>(LOOKUP('Calculatie sheet'!$AV$2,'Objectenoverzicht aantallen'!$A:$A,'Objectenoverzicht aantallen'!$P:$P)*'Calculatie sheet'!$AV$84)/'Calculatie sheet'!$AV$64/1000</f>
        <v>0</v>
      </c>
      <c r="AC3" s="571">
        <f>(LOOKUP('Calculatie sheet'!$AV$2,'Objectenoverzicht aantallen'!$A:$A,'Objectenoverzicht aantallen'!$P:$P)*'Calculatie sheet'!$AV$84)/'Calculatie sheet'!$AV$64/1000</f>
        <v>0</v>
      </c>
      <c r="AD3" s="571">
        <f>(LOOKUP('Calculatie sheet'!$AV$2,'Objectenoverzicht aantallen'!$A:$A,'Objectenoverzicht aantallen'!$P:$P)*'Calculatie sheet'!$AV$84)/'Calculatie sheet'!$AV$64/1000</f>
        <v>0</v>
      </c>
      <c r="AE3" s="571">
        <f>(LOOKUP('Calculatie sheet'!$AV$2,'Objectenoverzicht aantallen'!$A:$A,'Objectenoverzicht aantallen'!$P:$P)*'Calculatie sheet'!$AV$84)/'Calculatie sheet'!$AV$64/1000</f>
        <v>0</v>
      </c>
      <c r="AF3" s="571">
        <f>(LOOKUP('Calculatie sheet'!$AV$2,'Objectenoverzicht aantallen'!$A:$A,'Objectenoverzicht aantallen'!$P:$P)*'Calculatie sheet'!$AV$84)/'Calculatie sheet'!$AV$64/1000</f>
        <v>0</v>
      </c>
      <c r="AG3" s="571">
        <f>(LOOKUP('Calculatie sheet'!$AV$2,'Objectenoverzicht aantallen'!$A:$A,'Objectenoverzicht aantallen'!$P:$P)*'Calculatie sheet'!$AV$84)/'Calculatie sheet'!$AV$64/1000</f>
        <v>0</v>
      </c>
      <c r="AH3" s="571">
        <f>(LOOKUP('Calculatie sheet'!$AV$2,'Objectenoverzicht aantallen'!$A:$A,'Objectenoverzicht aantallen'!$P:$P)*'Calculatie sheet'!$AV$84)/'Calculatie sheet'!$AV$64/1000</f>
        <v>0</v>
      </c>
    </row>
    <row r="4" spans="1:34" x14ac:dyDescent="0.2">
      <c r="B4" s="760" t="s">
        <v>5</v>
      </c>
      <c r="C4" s="45">
        <f>'Calculatie sheet'!AV85</f>
        <v>134938.44999999998</v>
      </c>
      <c r="E4" s="760" t="s">
        <v>5</v>
      </c>
      <c r="H4" s="572">
        <f>C4*'Calculatie sheet'!$AV$7</f>
        <v>0</v>
      </c>
      <c r="J4" s="760" t="s">
        <v>5</v>
      </c>
      <c r="K4" s="571">
        <f>(LOOKUP('Calculatie sheet'!$AV$2,'Objectenoverzicht aantallen'!$A:$A,'Objectenoverzicht aantallen'!$C:$C)*'Calculatie sheet'!$AV85+LOOKUP('Calculatie sheet'!$AV$2,'Objectenoverzicht aantallen'!$A:$A,'Objectenoverzicht aantallen'!E:E)*'Calculatie sheet'!$AV85)/1000</f>
        <v>0</v>
      </c>
      <c r="L4" s="571">
        <f>(LOOKUP('Calculatie sheet'!$AV$2,'Objectenoverzicht aantallen'!$A:$A,'Objectenoverzicht aantallen'!$C:$C)*'Calculatie sheet'!$AV85+LOOKUP('Calculatie sheet'!$E$2,'Objectenoverzicht aantallen'!$A:$A,'Objectenoverzicht aantallen'!E:E)*'Calculatie sheet'!$AV85+LOOKUP('Calculatie sheet'!$E$2,'Objectenoverzicht aantallen'!$A:$A,'Objectenoverzicht aantallen'!F:F)*'Calculatie sheet'!$AV85)/1000</f>
        <v>0</v>
      </c>
      <c r="M4" s="571">
        <f>(LOOKUP('Calculatie sheet'!$AV$2,'Objectenoverzicht aantallen'!$A:$A,'Objectenoverzicht aantallen'!$C:$C)*'Calculatie sheet'!$AV85+LOOKUP('Calculatie sheet'!$E$2,'Objectenoverzicht aantallen'!$A:$A,'Objectenoverzicht aantallen'!E:E)*'Calculatie sheet'!$AV85+LOOKUP('Calculatie sheet'!$E$2,'Objectenoverzicht aantallen'!$A:$A,'Objectenoverzicht aantallen'!F:F)*'Calculatie sheet'!$AV85+LOOKUP('Calculatie sheet'!$E$2,'Objectenoverzicht aantallen'!$A:$A,'Objectenoverzicht aantallen'!G:G)*'Calculatie sheet'!$AV85)/1000</f>
        <v>0</v>
      </c>
      <c r="N4" s="571">
        <f>(LOOKUP('Calculatie sheet'!$AV$2,'Objectenoverzicht aantallen'!$A:$A,'Objectenoverzicht aantallen'!$C:$C)*'Calculatie sheet'!$AV85+LOOKUP('Calculatie sheet'!$E$2,'Objectenoverzicht aantallen'!$A:$A,'Objectenoverzicht aantallen'!E:E)*'Calculatie sheet'!$AV85+LOOKUP('Calculatie sheet'!$E$2,'Objectenoverzicht aantallen'!$A:$A,'Objectenoverzicht aantallen'!F:F)*'Calculatie sheet'!$AV85+LOOKUP('Calculatie sheet'!$E$2,'Objectenoverzicht aantallen'!$A:$A,'Objectenoverzicht aantallen'!G:G)*'Calculatie sheet'!$AV85+LOOKUP('Calculatie sheet'!$E$2,'Objectenoverzicht aantallen'!$A:$A,'Objectenoverzicht aantallen'!H:H)*'Calculatie sheet'!$AV85)/1000</f>
        <v>0</v>
      </c>
      <c r="O4" s="571">
        <f>(LOOKUP('Calculatie sheet'!$AV$2,'Objectenoverzicht aantallen'!$A:$A,'Objectenoverzicht aantallen'!$C:$C)*'Calculatie sheet'!$AV85+LOOKUP('Calculatie sheet'!$E$2,'Objectenoverzicht aantallen'!$A:$A,'Objectenoverzicht aantallen'!E:E)*'Calculatie sheet'!$AV85+LOOKUP('Calculatie sheet'!$E$2,'Objectenoverzicht aantallen'!$A:$A,'Objectenoverzicht aantallen'!F:F)*'Calculatie sheet'!$AV85+LOOKUP('Calculatie sheet'!$E$2,'Objectenoverzicht aantallen'!$A:$A,'Objectenoverzicht aantallen'!G:G)*'Calculatie sheet'!$AV85+LOOKUP('Calculatie sheet'!$E$2,'Objectenoverzicht aantallen'!$A:$A,'Objectenoverzicht aantallen'!H:H)*'Calculatie sheet'!$AV85+LOOKUP('Calculatie sheet'!$E$2,'Objectenoverzicht aantallen'!$A:$A,'Objectenoverzicht aantallen'!I:I)*'Calculatie sheet'!$AV85)/1000</f>
        <v>0</v>
      </c>
      <c r="P4" s="571">
        <f>(LOOKUP('Calculatie sheet'!$AV$2,'Objectenoverzicht aantallen'!$A:$A,'Objectenoverzicht aantallen'!$C:$C)*'Calculatie sheet'!$AV85+LOOKUP('Calculatie sheet'!$E$2,'Objectenoverzicht aantallen'!$A:$A,'Objectenoverzicht aantallen'!E:E)*'Calculatie sheet'!$AV85+LOOKUP('Calculatie sheet'!$E$2,'Objectenoverzicht aantallen'!$A:$A,'Objectenoverzicht aantallen'!F:F)*'Calculatie sheet'!$AV85+LOOKUP('Calculatie sheet'!$E$2,'Objectenoverzicht aantallen'!$A:$A,'Objectenoverzicht aantallen'!G:G)*'Calculatie sheet'!$AV85+LOOKUP('Calculatie sheet'!$E$2,'Objectenoverzicht aantallen'!$A:$A,'Objectenoverzicht aantallen'!H:H)*'Calculatie sheet'!$AV85+LOOKUP('Calculatie sheet'!$E$2,'Objectenoverzicht aantallen'!$A:$A,'Objectenoverzicht aantallen'!I:I)*'Calculatie sheet'!$AV85+LOOKUP('Calculatie sheet'!$E$2,'Objectenoverzicht aantallen'!$A:$A,'Objectenoverzicht aantallen'!J:J)*'Calculatie sheet'!$AV85)/1000</f>
        <v>0</v>
      </c>
      <c r="Q4" s="571">
        <f>(LOOKUP('Calculatie sheet'!$AV$2,'Objectenoverzicht aantallen'!$A:$A,'Objectenoverzicht aantallen'!$C:$C)*'Calculatie sheet'!$AV85+LOOKUP('Calculatie sheet'!$E$2,'Objectenoverzicht aantallen'!$A:$A,'Objectenoverzicht aantallen'!E:E)*'Calculatie sheet'!$AV85+LOOKUP('Calculatie sheet'!$E$2,'Objectenoverzicht aantallen'!$A:$A,'Objectenoverzicht aantallen'!F:F)*'Calculatie sheet'!$AV85+LOOKUP('Calculatie sheet'!$E$2,'Objectenoverzicht aantallen'!$A:$A,'Objectenoverzicht aantallen'!G:G)*'Calculatie sheet'!$AV85+LOOKUP('Calculatie sheet'!$E$2,'Objectenoverzicht aantallen'!$A:$A,'Objectenoverzicht aantallen'!H:H)*'Calculatie sheet'!$AV85+LOOKUP('Calculatie sheet'!$E$2,'Objectenoverzicht aantallen'!$A:$A,'Objectenoverzicht aantallen'!I:I)*'Calculatie sheet'!$AV85+LOOKUP('Calculatie sheet'!$E$2,'Objectenoverzicht aantallen'!$A:$A,'Objectenoverzicht aantallen'!J:J)*'Calculatie sheet'!$AV85+LOOKUP('Calculatie sheet'!$E$2,'Objectenoverzicht aantallen'!$A:$A,'Objectenoverzicht aantallen'!K:K)*'Calculatie sheet'!$AV85)/1000</f>
        <v>0</v>
      </c>
      <c r="R4" s="571">
        <f>(LOOKUP('Calculatie sheet'!$AV$2,'Objectenoverzicht aantallen'!$A:$A,'Objectenoverzicht aantallen'!$C:$C)*'Calculatie sheet'!$AV85+LOOKUP('Calculatie sheet'!$E$2,'Objectenoverzicht aantallen'!$A:$A,'Objectenoverzicht aantallen'!E:E)*'Calculatie sheet'!$AV85+LOOKUP('Calculatie sheet'!$E$2,'Objectenoverzicht aantallen'!$A:$A,'Objectenoverzicht aantallen'!F:F)*'Calculatie sheet'!$AV85+LOOKUP('Calculatie sheet'!$E$2,'Objectenoverzicht aantallen'!$A:$A,'Objectenoverzicht aantallen'!G:G)*'Calculatie sheet'!$AV85+LOOKUP('Calculatie sheet'!$E$2,'Objectenoverzicht aantallen'!$A:$A,'Objectenoverzicht aantallen'!H:H)*'Calculatie sheet'!$AV85+LOOKUP('Calculatie sheet'!$E$2,'Objectenoverzicht aantallen'!$A:$A,'Objectenoverzicht aantallen'!I:I)*'Calculatie sheet'!$AV85+LOOKUP('Calculatie sheet'!$E$2,'Objectenoverzicht aantallen'!$A:$A,'Objectenoverzicht aantallen'!J:J)*'Calculatie sheet'!$AV85+LOOKUP('Calculatie sheet'!$E$2,'Objectenoverzicht aantallen'!$A:$A,'Objectenoverzicht aantallen'!K:K)*'Calculatie sheet'!$AV85+LOOKUP('Calculatie sheet'!$E$2,'Objectenoverzicht aantallen'!$A:$A,'Objectenoverzicht aantallen'!L:L)*'Calculatie sheet'!$AV85)/1000</f>
        <v>0</v>
      </c>
      <c r="S4" s="571">
        <f>(LOOKUP('Calculatie sheet'!$AV$2,'Objectenoverzicht aantallen'!$A:$A,'Objectenoverzicht aantallen'!$C:$C)*'Calculatie sheet'!$AV85+LOOKUP('Calculatie sheet'!$E$2,'Objectenoverzicht aantallen'!$A:$A,'Objectenoverzicht aantallen'!E:E)*'Calculatie sheet'!$AV85+LOOKUP('Calculatie sheet'!$E$2,'Objectenoverzicht aantallen'!$A:$A,'Objectenoverzicht aantallen'!F:F)*'Calculatie sheet'!$AV85+LOOKUP('Calculatie sheet'!$E$2,'Objectenoverzicht aantallen'!$A:$A,'Objectenoverzicht aantallen'!G:G)*'Calculatie sheet'!$AV85+LOOKUP('Calculatie sheet'!$E$2,'Objectenoverzicht aantallen'!$A:$A,'Objectenoverzicht aantallen'!H:H)*'Calculatie sheet'!$AV85+LOOKUP('Calculatie sheet'!$E$2,'Objectenoverzicht aantallen'!$A:$A,'Objectenoverzicht aantallen'!I:I)*'Calculatie sheet'!$AV85+LOOKUP('Calculatie sheet'!$E$2,'Objectenoverzicht aantallen'!$A:$A,'Objectenoverzicht aantallen'!J:J)*'Calculatie sheet'!$AV85+LOOKUP('Calculatie sheet'!$E$2,'Objectenoverzicht aantallen'!$A:$A,'Objectenoverzicht aantallen'!K:K)*'Calculatie sheet'!$AV85+LOOKUP('Calculatie sheet'!$E$2,'Objectenoverzicht aantallen'!$A:$A,'Objectenoverzicht aantallen'!L:L)*'Calculatie sheet'!$AV85+LOOKUP('Calculatie sheet'!$E$2,'Objectenoverzicht aantallen'!$A:$A,'Objectenoverzicht aantallen'!M:M)*'Calculatie sheet'!$AV85)/1000</f>
        <v>0</v>
      </c>
      <c r="T4" s="571">
        <f>(LOOKUP('Calculatie sheet'!$AV$2,'Objectenoverzicht aantallen'!$A:$A,'Objectenoverzicht aantallen'!$C:$C)*'Calculatie sheet'!$AV85+LOOKUP('Calculatie sheet'!$E$2,'Objectenoverzicht aantallen'!$A:$A,'Objectenoverzicht aantallen'!E:E)*'Calculatie sheet'!$AV85+LOOKUP('Calculatie sheet'!$E$2,'Objectenoverzicht aantallen'!$A:$A,'Objectenoverzicht aantallen'!F:F)*'Calculatie sheet'!$AV85+LOOKUP('Calculatie sheet'!$E$2,'Objectenoverzicht aantallen'!$A:$A,'Objectenoverzicht aantallen'!G:G)*'Calculatie sheet'!$AV85+LOOKUP('Calculatie sheet'!$E$2,'Objectenoverzicht aantallen'!$A:$A,'Objectenoverzicht aantallen'!H:H)*'Calculatie sheet'!$AV85+LOOKUP('Calculatie sheet'!$E$2,'Objectenoverzicht aantallen'!$A:$A,'Objectenoverzicht aantallen'!I:I)*'Calculatie sheet'!$AV85+LOOKUP('Calculatie sheet'!$E$2,'Objectenoverzicht aantallen'!$A:$A,'Objectenoverzicht aantallen'!J:J)*'Calculatie sheet'!$AV85+LOOKUP('Calculatie sheet'!$E$2,'Objectenoverzicht aantallen'!$A:$A,'Objectenoverzicht aantallen'!K:K)*'Calculatie sheet'!$AV85+LOOKUP('Calculatie sheet'!$E$2,'Objectenoverzicht aantallen'!$A:$A,'Objectenoverzicht aantallen'!L:L)*'Calculatie sheet'!$AV85+LOOKUP('Calculatie sheet'!$E$2,'Objectenoverzicht aantallen'!$A:$A,'Objectenoverzicht aantallen'!M:M)*'Calculatie sheet'!$AV85+LOOKUP('Calculatie sheet'!$E$2,'Objectenoverzicht aantallen'!$A:$A,'Objectenoverzicht aantallen'!N:N)*'Calculatie sheet'!$AV85)/1000</f>
        <v>0</v>
      </c>
      <c r="U4" s="571">
        <f>(LOOKUP('Calculatie sheet'!$AV$2,'Objectenoverzicht aantallen'!$A:$A,'Objectenoverzicht aantallen'!$C:$C)*'Calculatie sheet'!$AV85+LOOKUP('Calculatie sheet'!$E$2,'Objectenoverzicht aantallen'!$A:$A,'Objectenoverzicht aantallen'!E:E)*'Calculatie sheet'!$AV85+LOOKUP('Calculatie sheet'!$E$2,'Objectenoverzicht aantallen'!$A:$A,'Objectenoverzicht aantallen'!F:F)*'Calculatie sheet'!$AV85+LOOKUP('Calculatie sheet'!$E$2,'Objectenoverzicht aantallen'!$A:$A,'Objectenoverzicht aantallen'!G:G)*'Calculatie sheet'!$AV85+LOOKUP('Calculatie sheet'!$E$2,'Objectenoverzicht aantallen'!$A:$A,'Objectenoverzicht aantallen'!H:H)*'Calculatie sheet'!$AV85+LOOKUP('Calculatie sheet'!$E$2,'Objectenoverzicht aantallen'!$A:$A,'Objectenoverzicht aantallen'!I:I)*'Calculatie sheet'!$AV85+LOOKUP('Calculatie sheet'!$E$2,'Objectenoverzicht aantallen'!$A:$A,'Objectenoverzicht aantallen'!J:J)*'Calculatie sheet'!$AV85+LOOKUP('Calculatie sheet'!$E$2,'Objectenoverzicht aantallen'!$A:$A,'Objectenoverzicht aantallen'!K:K)*'Calculatie sheet'!$AV85+LOOKUP('Calculatie sheet'!$E$2,'Objectenoverzicht aantallen'!$A:$A,'Objectenoverzicht aantallen'!L:L)*'Calculatie sheet'!$AV85+LOOKUP('Calculatie sheet'!$E$2,'Objectenoverzicht aantallen'!$A:$A,'Objectenoverzicht aantallen'!M:M)*'Calculatie sheet'!$AV85+LOOKUP('Calculatie sheet'!$E$2,'Objectenoverzicht aantallen'!$A:$A,'Objectenoverzicht aantallen'!N:N)*'Calculatie sheet'!$AV85+LOOKUP('Calculatie sheet'!$E$2,'Objectenoverzicht aantallen'!$A:$A,'Objectenoverzicht aantallen'!O:O)*'Calculatie sheet'!$AV85)/1000</f>
        <v>0</v>
      </c>
      <c r="W4" s="760" t="s">
        <v>5</v>
      </c>
      <c r="X4" s="571">
        <f>(LOOKUP('Calculatie sheet'!$AV$2,'Objectenoverzicht aantallen'!$A:$A,'Objectenoverzicht aantallen'!Q:Q)*'Calculatie sheet'!$AV$85)/1000</f>
        <v>0</v>
      </c>
      <c r="Y4" s="571">
        <f>(LOOKUP('Calculatie sheet'!$AV$2,'Objectenoverzicht aantallen'!$A:$A,'Objectenoverzicht aantallen'!R:R)*'Calculatie sheet'!$AV$85)/1000</f>
        <v>0</v>
      </c>
      <c r="Z4" s="571">
        <f>(LOOKUP('Calculatie sheet'!$AV$2,'Objectenoverzicht aantallen'!$A:$A,'Objectenoverzicht aantallen'!S:S)*'Calculatie sheet'!$AV$85)/1000</f>
        <v>0</v>
      </c>
      <c r="AA4" s="571">
        <f>(LOOKUP('Calculatie sheet'!$AV$2,'Objectenoverzicht aantallen'!$A:$A,'Objectenoverzicht aantallen'!T:T)*'Calculatie sheet'!$AV$85)/1000</f>
        <v>0</v>
      </c>
      <c r="AB4" s="571">
        <f>(LOOKUP('Calculatie sheet'!$AV$2,'Objectenoverzicht aantallen'!$A:$A,'Objectenoverzicht aantallen'!U:U)*'Calculatie sheet'!$AV$85)/1000</f>
        <v>0</v>
      </c>
      <c r="AC4" s="571">
        <f>(LOOKUP('Calculatie sheet'!$AV$2,'Objectenoverzicht aantallen'!$A:$A,'Objectenoverzicht aantallen'!V:V)*'Calculatie sheet'!$AV$85)/1000</f>
        <v>0</v>
      </c>
      <c r="AD4" s="571">
        <f>(LOOKUP('Calculatie sheet'!$AV$2,'Objectenoverzicht aantallen'!$A:$A,'Objectenoverzicht aantallen'!W:W)*'Calculatie sheet'!$AV$85)/1000</f>
        <v>0</v>
      </c>
      <c r="AE4" s="571">
        <f>(LOOKUP('Calculatie sheet'!$AV$2,'Objectenoverzicht aantallen'!$A:$A,'Objectenoverzicht aantallen'!X:X)*'Calculatie sheet'!$AV$85)/1000</f>
        <v>0</v>
      </c>
      <c r="AF4" s="571">
        <f>(LOOKUP('Calculatie sheet'!$AV$2,'Objectenoverzicht aantallen'!$A:$A,'Objectenoverzicht aantallen'!AA:AA)*'Calculatie sheet'!$AV$85)/1000</f>
        <v>0</v>
      </c>
      <c r="AG4" s="571">
        <f>(LOOKUP('Calculatie sheet'!$AV$2,'Objectenoverzicht aantallen'!$A:$A,'Objectenoverzicht aantallen'!Z:Z)*'Calculatie sheet'!$AV$85)/1000</f>
        <v>0</v>
      </c>
      <c r="AH4" s="571">
        <f>(LOOKUP('Calculatie sheet'!$AV$2,'Objectenoverzicht aantallen'!$A:$A,'Objectenoverzicht aantallen'!AA:AA)*'Calculatie sheet'!$AV$85)/1000</f>
        <v>0</v>
      </c>
    </row>
    <row r="5" spans="1:34" x14ac:dyDescent="0.2">
      <c r="B5" s="577" t="s">
        <v>673</v>
      </c>
      <c r="C5" s="45">
        <f>'Calculatie sheet'!AV86</f>
        <v>-185961.55000000002</v>
      </c>
      <c r="E5" s="577" t="s">
        <v>673</v>
      </c>
      <c r="H5" s="572">
        <f>C5*'Calculatie sheet'!$AV$7</f>
        <v>0</v>
      </c>
      <c r="J5" s="577" t="s">
        <v>673</v>
      </c>
      <c r="K5" s="571">
        <f>(LOOKUP('Calculatie sheet'!$AV$2,'Objectenoverzicht aantallen'!$A:$A,'Objectenoverzicht aantallen'!$C:$C)*'Calculatie sheet'!$AV86+LOOKUP('Calculatie sheet'!$AV$2,'Objectenoverzicht aantallen'!$A:$A,'Objectenoverzicht aantallen'!E:E)*'Calculatie sheet'!$AV86)/1000</f>
        <v>0</v>
      </c>
      <c r="L5" s="571">
        <f>(LOOKUP('Calculatie sheet'!$AV$2,'Objectenoverzicht aantallen'!$A:$A,'Objectenoverzicht aantallen'!$C:$C)*'Calculatie sheet'!$AV86+LOOKUP('Calculatie sheet'!$E$2,'Objectenoverzicht aantallen'!$A:$A,'Objectenoverzicht aantallen'!E:E)*'Calculatie sheet'!$AV86+LOOKUP('Calculatie sheet'!$E$2,'Objectenoverzicht aantallen'!$A:$A,'Objectenoverzicht aantallen'!F:F)*'Calculatie sheet'!$AV86)/1000</f>
        <v>0</v>
      </c>
      <c r="M5" s="571">
        <f>(LOOKUP('Calculatie sheet'!$AV$2,'Objectenoverzicht aantallen'!$A:$A,'Objectenoverzicht aantallen'!$C:$C)*'Calculatie sheet'!$AV86+LOOKUP('Calculatie sheet'!$E$2,'Objectenoverzicht aantallen'!$A:$A,'Objectenoverzicht aantallen'!E:E)*'Calculatie sheet'!$AV86+LOOKUP('Calculatie sheet'!$E$2,'Objectenoverzicht aantallen'!$A:$A,'Objectenoverzicht aantallen'!F:F)*'Calculatie sheet'!$AV86+LOOKUP('Calculatie sheet'!$E$2,'Objectenoverzicht aantallen'!$A:$A,'Objectenoverzicht aantallen'!G:G)*'Calculatie sheet'!$AV86)/1000</f>
        <v>0</v>
      </c>
      <c r="N5" s="571">
        <f>(LOOKUP('Calculatie sheet'!$AV$2,'Objectenoverzicht aantallen'!$A:$A,'Objectenoverzicht aantallen'!$C:$C)*'Calculatie sheet'!$AV86+LOOKUP('Calculatie sheet'!$E$2,'Objectenoverzicht aantallen'!$A:$A,'Objectenoverzicht aantallen'!E:E)*'Calculatie sheet'!$AV86+LOOKUP('Calculatie sheet'!$E$2,'Objectenoverzicht aantallen'!$A:$A,'Objectenoverzicht aantallen'!F:F)*'Calculatie sheet'!$AV86+LOOKUP('Calculatie sheet'!$E$2,'Objectenoverzicht aantallen'!$A:$A,'Objectenoverzicht aantallen'!G:G)*'Calculatie sheet'!$AV86+LOOKUP('Calculatie sheet'!$E$2,'Objectenoverzicht aantallen'!$A:$A,'Objectenoverzicht aantallen'!H:H)*'Calculatie sheet'!$AV86)/1000</f>
        <v>0</v>
      </c>
      <c r="O5" s="571">
        <f>(LOOKUP('Calculatie sheet'!$AV$2,'Objectenoverzicht aantallen'!$A:$A,'Objectenoverzicht aantallen'!$C:$C)*'Calculatie sheet'!$AV86+LOOKUP('Calculatie sheet'!$E$2,'Objectenoverzicht aantallen'!$A:$A,'Objectenoverzicht aantallen'!E:E)*'Calculatie sheet'!$AV86+LOOKUP('Calculatie sheet'!$E$2,'Objectenoverzicht aantallen'!$A:$A,'Objectenoverzicht aantallen'!F:F)*'Calculatie sheet'!$AV86+LOOKUP('Calculatie sheet'!$E$2,'Objectenoverzicht aantallen'!$A:$A,'Objectenoverzicht aantallen'!G:G)*'Calculatie sheet'!$AV86+LOOKUP('Calculatie sheet'!$E$2,'Objectenoverzicht aantallen'!$A:$A,'Objectenoverzicht aantallen'!H:H)*'Calculatie sheet'!$AV86+LOOKUP('Calculatie sheet'!$E$2,'Objectenoverzicht aantallen'!$A:$A,'Objectenoverzicht aantallen'!I:I)*'Calculatie sheet'!$AV86)/1000</f>
        <v>0</v>
      </c>
      <c r="P5" s="571">
        <f>(LOOKUP('Calculatie sheet'!$AV$2,'Objectenoverzicht aantallen'!$A:$A,'Objectenoverzicht aantallen'!$C:$C)*'Calculatie sheet'!$AV86+LOOKUP('Calculatie sheet'!$E$2,'Objectenoverzicht aantallen'!$A:$A,'Objectenoverzicht aantallen'!E:E)*'Calculatie sheet'!$AV86+LOOKUP('Calculatie sheet'!$E$2,'Objectenoverzicht aantallen'!$A:$A,'Objectenoverzicht aantallen'!F:F)*'Calculatie sheet'!$AV86+LOOKUP('Calculatie sheet'!$E$2,'Objectenoverzicht aantallen'!$A:$A,'Objectenoverzicht aantallen'!G:G)*'Calculatie sheet'!$AV86+LOOKUP('Calculatie sheet'!$E$2,'Objectenoverzicht aantallen'!$A:$A,'Objectenoverzicht aantallen'!H:H)*'Calculatie sheet'!$AV86+LOOKUP('Calculatie sheet'!$E$2,'Objectenoverzicht aantallen'!$A:$A,'Objectenoverzicht aantallen'!I:I)*'Calculatie sheet'!$AV86+LOOKUP('Calculatie sheet'!$E$2,'Objectenoverzicht aantallen'!$A:$A,'Objectenoverzicht aantallen'!J:J)*'Calculatie sheet'!$AV86)/1000</f>
        <v>0</v>
      </c>
      <c r="Q5" s="571">
        <f>(LOOKUP('Calculatie sheet'!$AV$2,'Objectenoverzicht aantallen'!$A:$A,'Objectenoverzicht aantallen'!$C:$C)*'Calculatie sheet'!$AV86+LOOKUP('Calculatie sheet'!$E$2,'Objectenoverzicht aantallen'!$A:$A,'Objectenoverzicht aantallen'!E:E)*'Calculatie sheet'!$AV86+LOOKUP('Calculatie sheet'!$E$2,'Objectenoverzicht aantallen'!$A:$A,'Objectenoverzicht aantallen'!F:F)*'Calculatie sheet'!$AV86+LOOKUP('Calculatie sheet'!$E$2,'Objectenoverzicht aantallen'!$A:$A,'Objectenoverzicht aantallen'!G:G)*'Calculatie sheet'!$AV86+LOOKUP('Calculatie sheet'!$E$2,'Objectenoverzicht aantallen'!$A:$A,'Objectenoverzicht aantallen'!H:H)*'Calculatie sheet'!$AV86+LOOKUP('Calculatie sheet'!$E$2,'Objectenoverzicht aantallen'!$A:$A,'Objectenoverzicht aantallen'!I:I)*'Calculatie sheet'!$AV86+LOOKUP('Calculatie sheet'!$E$2,'Objectenoverzicht aantallen'!$A:$A,'Objectenoverzicht aantallen'!J:J)*'Calculatie sheet'!$AV86+LOOKUP('Calculatie sheet'!$E$2,'Objectenoverzicht aantallen'!$A:$A,'Objectenoverzicht aantallen'!K:K)*'Calculatie sheet'!$AV86)/1000</f>
        <v>0</v>
      </c>
      <c r="R5" s="571">
        <f>(LOOKUP('Calculatie sheet'!$AV$2,'Objectenoverzicht aantallen'!$A:$A,'Objectenoverzicht aantallen'!$C:$C)*'Calculatie sheet'!$AV86+LOOKUP('Calculatie sheet'!$E$2,'Objectenoverzicht aantallen'!$A:$A,'Objectenoverzicht aantallen'!E:E)*'Calculatie sheet'!$AV86+LOOKUP('Calculatie sheet'!$E$2,'Objectenoverzicht aantallen'!$A:$A,'Objectenoverzicht aantallen'!F:F)*'Calculatie sheet'!$AV86+LOOKUP('Calculatie sheet'!$E$2,'Objectenoverzicht aantallen'!$A:$A,'Objectenoverzicht aantallen'!G:G)*'Calculatie sheet'!$AV86+LOOKUP('Calculatie sheet'!$E$2,'Objectenoverzicht aantallen'!$A:$A,'Objectenoverzicht aantallen'!H:H)*'Calculatie sheet'!$AV86+LOOKUP('Calculatie sheet'!$E$2,'Objectenoverzicht aantallen'!$A:$A,'Objectenoverzicht aantallen'!I:I)*'Calculatie sheet'!$AV86+LOOKUP('Calculatie sheet'!$E$2,'Objectenoverzicht aantallen'!$A:$A,'Objectenoverzicht aantallen'!J:J)*'Calculatie sheet'!$AV86+LOOKUP('Calculatie sheet'!$E$2,'Objectenoverzicht aantallen'!$A:$A,'Objectenoverzicht aantallen'!K:K)*'Calculatie sheet'!$AV86+LOOKUP('Calculatie sheet'!$E$2,'Objectenoverzicht aantallen'!$A:$A,'Objectenoverzicht aantallen'!L:L)*'Calculatie sheet'!$AV86)/1000</f>
        <v>0</v>
      </c>
      <c r="S5" s="571">
        <f>(LOOKUP('Calculatie sheet'!$AV$2,'Objectenoverzicht aantallen'!$A:$A,'Objectenoverzicht aantallen'!$C:$C)*'Calculatie sheet'!$AV86+LOOKUP('Calculatie sheet'!$E$2,'Objectenoverzicht aantallen'!$A:$A,'Objectenoverzicht aantallen'!E:E)*'Calculatie sheet'!$AV86+LOOKUP('Calculatie sheet'!$E$2,'Objectenoverzicht aantallen'!$A:$A,'Objectenoverzicht aantallen'!F:F)*'Calculatie sheet'!$AV86+LOOKUP('Calculatie sheet'!$E$2,'Objectenoverzicht aantallen'!$A:$A,'Objectenoverzicht aantallen'!G:G)*'Calculatie sheet'!$AV86+LOOKUP('Calculatie sheet'!$E$2,'Objectenoverzicht aantallen'!$A:$A,'Objectenoverzicht aantallen'!H:H)*'Calculatie sheet'!$AV86+LOOKUP('Calculatie sheet'!$E$2,'Objectenoverzicht aantallen'!$A:$A,'Objectenoverzicht aantallen'!I:I)*'Calculatie sheet'!$AV86+LOOKUP('Calculatie sheet'!$E$2,'Objectenoverzicht aantallen'!$A:$A,'Objectenoverzicht aantallen'!J:J)*'Calculatie sheet'!$AV86+LOOKUP('Calculatie sheet'!$E$2,'Objectenoverzicht aantallen'!$A:$A,'Objectenoverzicht aantallen'!K:K)*'Calculatie sheet'!$AV86+LOOKUP('Calculatie sheet'!$E$2,'Objectenoverzicht aantallen'!$A:$A,'Objectenoverzicht aantallen'!L:L)*'Calculatie sheet'!$AV86+LOOKUP('Calculatie sheet'!$E$2,'Objectenoverzicht aantallen'!$A:$A,'Objectenoverzicht aantallen'!M:M)*'Calculatie sheet'!$AV86)/1000</f>
        <v>0</v>
      </c>
      <c r="T5" s="571">
        <f>(LOOKUP('Calculatie sheet'!$AV$2,'Objectenoverzicht aantallen'!$A:$A,'Objectenoverzicht aantallen'!$C:$C)*'Calculatie sheet'!$AV86+LOOKUP('Calculatie sheet'!$E$2,'Objectenoverzicht aantallen'!$A:$A,'Objectenoverzicht aantallen'!E:E)*'Calculatie sheet'!$AV86+LOOKUP('Calculatie sheet'!$E$2,'Objectenoverzicht aantallen'!$A:$A,'Objectenoverzicht aantallen'!F:F)*'Calculatie sheet'!$AV86+LOOKUP('Calculatie sheet'!$E$2,'Objectenoverzicht aantallen'!$A:$A,'Objectenoverzicht aantallen'!G:G)*'Calculatie sheet'!$AV86+LOOKUP('Calculatie sheet'!$E$2,'Objectenoverzicht aantallen'!$A:$A,'Objectenoverzicht aantallen'!H:H)*'Calculatie sheet'!$AV86+LOOKUP('Calculatie sheet'!$E$2,'Objectenoverzicht aantallen'!$A:$A,'Objectenoverzicht aantallen'!I:I)*'Calculatie sheet'!$AV86+LOOKUP('Calculatie sheet'!$E$2,'Objectenoverzicht aantallen'!$A:$A,'Objectenoverzicht aantallen'!J:J)*'Calculatie sheet'!$AV86+LOOKUP('Calculatie sheet'!$E$2,'Objectenoverzicht aantallen'!$A:$A,'Objectenoverzicht aantallen'!K:K)*'Calculatie sheet'!$AV86+LOOKUP('Calculatie sheet'!$E$2,'Objectenoverzicht aantallen'!$A:$A,'Objectenoverzicht aantallen'!L:L)*'Calculatie sheet'!$AV86+LOOKUP('Calculatie sheet'!$E$2,'Objectenoverzicht aantallen'!$A:$A,'Objectenoverzicht aantallen'!M:M)*'Calculatie sheet'!$AV86+LOOKUP('Calculatie sheet'!$E$2,'Objectenoverzicht aantallen'!$A:$A,'Objectenoverzicht aantallen'!N:N)*'Calculatie sheet'!$AV86)/1000</f>
        <v>0</v>
      </c>
      <c r="U5" s="571">
        <f>(LOOKUP('Calculatie sheet'!$AV$2,'Objectenoverzicht aantallen'!$A:$A,'Objectenoverzicht aantallen'!$C:$C)*'Calculatie sheet'!$AV86+LOOKUP('Calculatie sheet'!$E$2,'Objectenoverzicht aantallen'!$A:$A,'Objectenoverzicht aantallen'!E:E)*'Calculatie sheet'!$AV86+LOOKUP('Calculatie sheet'!$E$2,'Objectenoverzicht aantallen'!$A:$A,'Objectenoverzicht aantallen'!F:F)*'Calculatie sheet'!$AV86+LOOKUP('Calculatie sheet'!$E$2,'Objectenoverzicht aantallen'!$A:$A,'Objectenoverzicht aantallen'!G:G)*'Calculatie sheet'!$AV86+LOOKUP('Calculatie sheet'!$E$2,'Objectenoverzicht aantallen'!$A:$A,'Objectenoverzicht aantallen'!H:H)*'Calculatie sheet'!$AV86+LOOKUP('Calculatie sheet'!$E$2,'Objectenoverzicht aantallen'!$A:$A,'Objectenoverzicht aantallen'!I:I)*'Calculatie sheet'!$AV86+LOOKUP('Calculatie sheet'!$E$2,'Objectenoverzicht aantallen'!$A:$A,'Objectenoverzicht aantallen'!J:J)*'Calculatie sheet'!$AV86+LOOKUP('Calculatie sheet'!$E$2,'Objectenoverzicht aantallen'!$A:$A,'Objectenoverzicht aantallen'!K:K)*'Calculatie sheet'!$AV86+LOOKUP('Calculatie sheet'!$E$2,'Objectenoverzicht aantallen'!$A:$A,'Objectenoverzicht aantallen'!L:L)*'Calculatie sheet'!$AV86+LOOKUP('Calculatie sheet'!$E$2,'Objectenoverzicht aantallen'!$A:$A,'Objectenoverzicht aantallen'!M:M)*'Calculatie sheet'!$AV86+LOOKUP('Calculatie sheet'!$E$2,'Objectenoverzicht aantallen'!$A:$A,'Objectenoverzicht aantallen'!N:N)*'Calculatie sheet'!$AV86+LOOKUP('Calculatie sheet'!$E$2,'Objectenoverzicht aantallen'!$A:$A,'Objectenoverzicht aantallen'!O:O)*'Calculatie sheet'!$AV86)/1000</f>
        <v>0</v>
      </c>
      <c r="W5" s="577" t="s">
        <v>673</v>
      </c>
      <c r="X5" s="571">
        <f>(LOOKUP('Calculatie sheet'!$AV$2,'Objectenoverzicht aantallen'!$A:$A,'Objectenoverzicht aantallen'!Q:Q)*'Calculatie sheet'!$AV$86)/1000</f>
        <v>0</v>
      </c>
      <c r="Y5" s="571">
        <f>(LOOKUP('Calculatie sheet'!$AV$2,'Objectenoverzicht aantallen'!$A:$A,'Objectenoverzicht aantallen'!R:R)*'Calculatie sheet'!$AV$86)/1000</f>
        <v>0</v>
      </c>
      <c r="Z5" s="571">
        <f>(LOOKUP('Calculatie sheet'!$AV$2,'Objectenoverzicht aantallen'!$A:$A,'Objectenoverzicht aantallen'!S:S)*'Calculatie sheet'!$AV$86)/1000</f>
        <v>0</v>
      </c>
      <c r="AA5" s="571">
        <f>(LOOKUP('Calculatie sheet'!$AV$2,'Objectenoverzicht aantallen'!$A:$A,'Objectenoverzicht aantallen'!T:T)*'Calculatie sheet'!$AV$86)/1000</f>
        <v>0</v>
      </c>
      <c r="AB5" s="571">
        <f>(LOOKUP('Calculatie sheet'!$AV$2,'Objectenoverzicht aantallen'!$A:$A,'Objectenoverzicht aantallen'!U:U)*'Calculatie sheet'!$AV$86)/1000</f>
        <v>0</v>
      </c>
      <c r="AC5" s="571">
        <f>(LOOKUP('Calculatie sheet'!$AV$2,'Objectenoverzicht aantallen'!$A:$A,'Objectenoverzicht aantallen'!V:V)*'Calculatie sheet'!$AV$86)/1000</f>
        <v>0</v>
      </c>
      <c r="AD5" s="571">
        <f>(LOOKUP('Calculatie sheet'!$AV$2,'Objectenoverzicht aantallen'!$A:$A,'Objectenoverzicht aantallen'!W:W)*'Calculatie sheet'!$AV$86)/1000</f>
        <v>0</v>
      </c>
      <c r="AE5" s="571">
        <f>(LOOKUP('Calculatie sheet'!$AV$2,'Objectenoverzicht aantallen'!$A:$A,'Objectenoverzicht aantallen'!X:X)*'Calculatie sheet'!$AV$86)/1000</f>
        <v>0</v>
      </c>
      <c r="AF5" s="571">
        <f>(LOOKUP('Calculatie sheet'!$AV$2,'Objectenoverzicht aantallen'!$A:$A,'Objectenoverzicht aantallen'!AA:AA)*'Calculatie sheet'!$AV$86)/1000</f>
        <v>0</v>
      </c>
      <c r="AG5" s="571">
        <f>(LOOKUP('Calculatie sheet'!$AV$2,'Objectenoverzicht aantallen'!$A:$A,'Objectenoverzicht aantallen'!Z:Z)*'Calculatie sheet'!$AV$86)/1000</f>
        <v>0</v>
      </c>
      <c r="AH5" s="571">
        <f>(LOOKUP('Calculatie sheet'!$AV$2,'Objectenoverzicht aantallen'!$A:$A,'Objectenoverzicht aantallen'!AA:AA)*'Calculatie sheet'!$AV$86)/1000</f>
        <v>0</v>
      </c>
    </row>
  </sheetData>
  <pageMargins left="0.7" right="0.7" top="0.75" bottom="0.75" header="0.3" footer="0.3"/>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D443-721B-4B4E-91F1-8C20FC55D107}">
  <dimension ref="A1:AH5"/>
  <sheetViews>
    <sheetView topLeftCell="E1" workbookViewId="0">
      <selection activeCell="W2" sqref="W2:W5"/>
    </sheetView>
  </sheetViews>
  <sheetFormatPr baseColWidth="10" defaultRowHeight="16" x14ac:dyDescent="0.2"/>
  <cols>
    <col min="1" max="1" width="14.6640625" bestFit="1" customWidth="1"/>
  </cols>
  <sheetData>
    <row r="1" spans="1:34" x14ac:dyDescent="0.2">
      <c r="A1" s="149" t="str">
        <f>'Calculatie sheet'!AW3</f>
        <v>Keersluis niet in vaarweg (staal)</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sheet'!AW83</f>
        <v>17808.32</v>
      </c>
      <c r="E2" s="758" t="s">
        <v>965</v>
      </c>
      <c r="H2" s="572">
        <f>C2*'Calculatie sheet'!$AW$7</f>
        <v>0</v>
      </c>
      <c r="J2" s="758" t="s">
        <v>965</v>
      </c>
      <c r="K2" s="571">
        <f>(LOOKUP('Calculatie sheet'!$AW$2,'Objectenoverzicht aantallen'!$A:$A,'Objectenoverzicht aantallen'!$C:$C)*'Calculatie sheet'!$AW83+LOOKUP('Calculatie sheet'!$E$2,'Objectenoverzicht aantallen'!$A:$A,'Objectenoverzicht aantallen'!E:E)*'Calculatie sheet'!$AW83)/1000</f>
        <v>0</v>
      </c>
      <c r="L2" s="571">
        <f>(LOOKUP('Calculatie sheet'!$AW$2,'Objectenoverzicht aantallen'!$A:$A,'Objectenoverzicht aantallen'!$C:$C)*'Calculatie sheet'!$AW83+LOOKUP('Calculatie sheet'!$E$2,'Objectenoverzicht aantallen'!$A:$A,'Objectenoverzicht aantallen'!E:E)*'Calculatie sheet'!$AW83+LOOKUP('Calculatie sheet'!$E$2,'Objectenoverzicht aantallen'!$A:$A,'Objectenoverzicht aantallen'!F:F)*'Calculatie sheet'!$AW83)/1000</f>
        <v>0</v>
      </c>
      <c r="M2" s="571">
        <f>(LOOKUP('Calculatie sheet'!$AW$2,'Objectenoverzicht aantallen'!$A:$A,'Objectenoverzicht aantallen'!$C:$C)*'Calculatie sheet'!$AW83+LOOKUP('Calculatie sheet'!$E$2,'Objectenoverzicht aantallen'!$A:$A,'Objectenoverzicht aantallen'!E:E)*'Calculatie sheet'!$AW83+LOOKUP('Calculatie sheet'!$E$2,'Objectenoverzicht aantallen'!$A:$A,'Objectenoverzicht aantallen'!F:F)*'Calculatie sheet'!$AW83+LOOKUP('Calculatie sheet'!$E$2,'Objectenoverzicht aantallen'!$A:$A,'Objectenoverzicht aantallen'!G:G)*'Calculatie sheet'!$AW83)/1000</f>
        <v>0</v>
      </c>
      <c r="N2" s="571">
        <f>(LOOKUP('Calculatie sheet'!$AW$2,'Objectenoverzicht aantallen'!$A:$A,'Objectenoverzicht aantallen'!$C:$C)*'Calculatie sheet'!$AW83+LOOKUP('Calculatie sheet'!$E$2,'Objectenoverzicht aantallen'!$A:$A,'Objectenoverzicht aantallen'!E:E)*'Calculatie sheet'!$AW83+LOOKUP('Calculatie sheet'!$E$2,'Objectenoverzicht aantallen'!$A:$A,'Objectenoverzicht aantallen'!F:F)*'Calculatie sheet'!$AW83+LOOKUP('Calculatie sheet'!$E$2,'Objectenoverzicht aantallen'!$A:$A,'Objectenoverzicht aantallen'!G:G)*'Calculatie sheet'!$AW83+LOOKUP('Calculatie sheet'!$E$2,'Objectenoverzicht aantallen'!$A:$A,'Objectenoverzicht aantallen'!H:H)*'Calculatie sheet'!$AW83)/1000</f>
        <v>0</v>
      </c>
      <c r="O2" s="571">
        <f>(LOOKUP('Calculatie sheet'!$AW$2,'Objectenoverzicht aantallen'!$A:$A,'Objectenoverzicht aantallen'!$C:$C)*'Calculatie sheet'!$AW83+LOOKUP('Calculatie sheet'!$E$2,'Objectenoverzicht aantallen'!$A:$A,'Objectenoverzicht aantallen'!E:E)*'Calculatie sheet'!$AW83+LOOKUP('Calculatie sheet'!$E$2,'Objectenoverzicht aantallen'!$A:$A,'Objectenoverzicht aantallen'!F:F)*'Calculatie sheet'!$AW83+LOOKUP('Calculatie sheet'!$E$2,'Objectenoverzicht aantallen'!$A:$A,'Objectenoverzicht aantallen'!G:G)*'Calculatie sheet'!$AW83+LOOKUP('Calculatie sheet'!$E$2,'Objectenoverzicht aantallen'!$A:$A,'Objectenoverzicht aantallen'!H:H)*'Calculatie sheet'!$AW83+LOOKUP('Calculatie sheet'!$E$2,'Objectenoverzicht aantallen'!$A:$A,'Objectenoverzicht aantallen'!I:I)*'Calculatie sheet'!$AW83)/1000</f>
        <v>0</v>
      </c>
      <c r="P2" s="571">
        <f>(LOOKUP('Calculatie sheet'!$AW$2,'Objectenoverzicht aantallen'!$A:$A,'Objectenoverzicht aantallen'!$C:$C)*'Calculatie sheet'!$AW83+LOOKUP('Calculatie sheet'!$E$2,'Objectenoverzicht aantallen'!$A:$A,'Objectenoverzicht aantallen'!E:E)*'Calculatie sheet'!$AW83+LOOKUP('Calculatie sheet'!$E$2,'Objectenoverzicht aantallen'!$A:$A,'Objectenoverzicht aantallen'!F:F)*'Calculatie sheet'!$AW83+LOOKUP('Calculatie sheet'!$E$2,'Objectenoverzicht aantallen'!$A:$A,'Objectenoverzicht aantallen'!G:G)*'Calculatie sheet'!$AW83+LOOKUP('Calculatie sheet'!$E$2,'Objectenoverzicht aantallen'!$A:$A,'Objectenoverzicht aantallen'!H:H)*'Calculatie sheet'!$AW83+LOOKUP('Calculatie sheet'!$E$2,'Objectenoverzicht aantallen'!$A:$A,'Objectenoverzicht aantallen'!I:I)*'Calculatie sheet'!$AW83+LOOKUP('Calculatie sheet'!$E$2,'Objectenoverzicht aantallen'!$A:$A,'Objectenoverzicht aantallen'!J:J)*'Calculatie sheet'!$AW83)/1000</f>
        <v>0</v>
      </c>
      <c r="Q2" s="571">
        <f>(LOOKUP('Calculatie sheet'!$AW$2,'Objectenoverzicht aantallen'!$A:$A,'Objectenoverzicht aantallen'!$C:$C)*'Calculatie sheet'!$AW83+LOOKUP('Calculatie sheet'!$E$2,'Objectenoverzicht aantallen'!$A:$A,'Objectenoverzicht aantallen'!E:E)*'Calculatie sheet'!$AW83+LOOKUP('Calculatie sheet'!$E$2,'Objectenoverzicht aantallen'!$A:$A,'Objectenoverzicht aantallen'!F:F)*'Calculatie sheet'!$AW83+LOOKUP('Calculatie sheet'!$E$2,'Objectenoverzicht aantallen'!$A:$A,'Objectenoverzicht aantallen'!G:G)*'Calculatie sheet'!$AW83+LOOKUP('Calculatie sheet'!$E$2,'Objectenoverzicht aantallen'!$A:$A,'Objectenoverzicht aantallen'!H:H)*'Calculatie sheet'!$AW83+LOOKUP('Calculatie sheet'!$E$2,'Objectenoverzicht aantallen'!$A:$A,'Objectenoverzicht aantallen'!I:I)*'Calculatie sheet'!$AW83+LOOKUP('Calculatie sheet'!$E$2,'Objectenoverzicht aantallen'!$A:$A,'Objectenoverzicht aantallen'!J:J)*'Calculatie sheet'!$AW83+LOOKUP('Calculatie sheet'!$E$2,'Objectenoverzicht aantallen'!$A:$A,'Objectenoverzicht aantallen'!K:K)*'Calculatie sheet'!$AW83)/1000</f>
        <v>0</v>
      </c>
      <c r="R2" s="571">
        <f>(LOOKUP('Calculatie sheet'!$AW$2,'Objectenoverzicht aantallen'!$A:$A,'Objectenoverzicht aantallen'!$C:$C)*'Calculatie sheet'!$AW83+LOOKUP('Calculatie sheet'!$E$2,'Objectenoverzicht aantallen'!$A:$A,'Objectenoverzicht aantallen'!E:E)*'Calculatie sheet'!$AW83+LOOKUP('Calculatie sheet'!$E$2,'Objectenoverzicht aantallen'!$A:$A,'Objectenoverzicht aantallen'!F:F)*'Calculatie sheet'!$AW83+LOOKUP('Calculatie sheet'!$E$2,'Objectenoverzicht aantallen'!$A:$A,'Objectenoverzicht aantallen'!G:G)*'Calculatie sheet'!$AW83+LOOKUP('Calculatie sheet'!$E$2,'Objectenoverzicht aantallen'!$A:$A,'Objectenoverzicht aantallen'!H:H)*'Calculatie sheet'!$AW83+LOOKUP('Calculatie sheet'!$E$2,'Objectenoverzicht aantallen'!$A:$A,'Objectenoverzicht aantallen'!I:I)*'Calculatie sheet'!$AW83+LOOKUP('Calculatie sheet'!$E$2,'Objectenoverzicht aantallen'!$A:$A,'Objectenoverzicht aantallen'!J:J)*'Calculatie sheet'!$AW83+LOOKUP('Calculatie sheet'!$E$2,'Objectenoverzicht aantallen'!$A:$A,'Objectenoverzicht aantallen'!K:K)*'Calculatie sheet'!$AW83+LOOKUP('Calculatie sheet'!$E$2,'Objectenoverzicht aantallen'!$A:$A,'Objectenoverzicht aantallen'!L:L)*'Calculatie sheet'!$AW83)/1000</f>
        <v>0</v>
      </c>
      <c r="S2" s="571">
        <f>(LOOKUP('Calculatie sheet'!$AW$2,'Objectenoverzicht aantallen'!$A:$A,'Objectenoverzicht aantallen'!$C:$C)*'Calculatie sheet'!$AW83+LOOKUP('Calculatie sheet'!$E$2,'Objectenoverzicht aantallen'!$A:$A,'Objectenoverzicht aantallen'!E:E)*'Calculatie sheet'!$AW83+LOOKUP('Calculatie sheet'!$E$2,'Objectenoverzicht aantallen'!$A:$A,'Objectenoverzicht aantallen'!F:F)*'Calculatie sheet'!$AW83+LOOKUP('Calculatie sheet'!$E$2,'Objectenoverzicht aantallen'!$A:$A,'Objectenoverzicht aantallen'!G:G)*'Calculatie sheet'!$AW83+LOOKUP('Calculatie sheet'!$E$2,'Objectenoverzicht aantallen'!$A:$A,'Objectenoverzicht aantallen'!H:H)*'Calculatie sheet'!$AW83+LOOKUP('Calculatie sheet'!$E$2,'Objectenoverzicht aantallen'!$A:$A,'Objectenoverzicht aantallen'!I:I)*'Calculatie sheet'!$AW83+LOOKUP('Calculatie sheet'!$E$2,'Objectenoverzicht aantallen'!$A:$A,'Objectenoverzicht aantallen'!J:J)*'Calculatie sheet'!$AW83+LOOKUP('Calculatie sheet'!$E$2,'Objectenoverzicht aantallen'!$A:$A,'Objectenoverzicht aantallen'!K:K)*'Calculatie sheet'!$AW83+LOOKUP('Calculatie sheet'!$E$2,'Objectenoverzicht aantallen'!$A:$A,'Objectenoverzicht aantallen'!L:L)*'Calculatie sheet'!$AW83+LOOKUP('Calculatie sheet'!$E$2,'Objectenoverzicht aantallen'!$A:$A,'Objectenoverzicht aantallen'!M:M)*'Calculatie sheet'!$AW83)/1000</f>
        <v>0</v>
      </c>
      <c r="T2" s="571">
        <f>(LOOKUP('Calculatie sheet'!$AW$2,'Objectenoverzicht aantallen'!$A:$A,'Objectenoverzicht aantallen'!$C:$C)*'Calculatie sheet'!$AW83+LOOKUP('Calculatie sheet'!$E$2,'Objectenoverzicht aantallen'!$A:$A,'Objectenoverzicht aantallen'!E:E)*'Calculatie sheet'!$AW83+LOOKUP('Calculatie sheet'!$E$2,'Objectenoverzicht aantallen'!$A:$A,'Objectenoverzicht aantallen'!F:F)*'Calculatie sheet'!$AW83+LOOKUP('Calculatie sheet'!$E$2,'Objectenoverzicht aantallen'!$A:$A,'Objectenoverzicht aantallen'!G:G)*'Calculatie sheet'!$AW83+LOOKUP('Calculatie sheet'!$E$2,'Objectenoverzicht aantallen'!$A:$A,'Objectenoverzicht aantallen'!H:H)*'Calculatie sheet'!$AW83+LOOKUP('Calculatie sheet'!$E$2,'Objectenoverzicht aantallen'!$A:$A,'Objectenoverzicht aantallen'!I:I)*'Calculatie sheet'!$AW83+LOOKUP('Calculatie sheet'!$E$2,'Objectenoverzicht aantallen'!$A:$A,'Objectenoverzicht aantallen'!J:J)*'Calculatie sheet'!$AW83+LOOKUP('Calculatie sheet'!$E$2,'Objectenoverzicht aantallen'!$A:$A,'Objectenoverzicht aantallen'!K:K)*'Calculatie sheet'!$AW83+LOOKUP('Calculatie sheet'!$E$2,'Objectenoverzicht aantallen'!$A:$A,'Objectenoverzicht aantallen'!L:L)*'Calculatie sheet'!$AW83+LOOKUP('Calculatie sheet'!$E$2,'Objectenoverzicht aantallen'!$A:$A,'Objectenoverzicht aantallen'!M:M)*'Calculatie sheet'!$AW83+LOOKUP('Calculatie sheet'!$E$2,'Objectenoverzicht aantallen'!$A:$A,'Objectenoverzicht aantallen'!N:N)*'Calculatie sheet'!$AW83)/1000</f>
        <v>0</v>
      </c>
      <c r="U2" s="571">
        <f>(LOOKUP('Calculatie sheet'!$AW$2,'Objectenoverzicht aantallen'!$A:$A,'Objectenoverzicht aantallen'!$C:$C)*'Calculatie sheet'!$AW83+LOOKUP('Calculatie sheet'!$E$2,'Objectenoverzicht aantallen'!$A:$A,'Objectenoverzicht aantallen'!E:E)*'Calculatie sheet'!$AW83+LOOKUP('Calculatie sheet'!$E$2,'Objectenoverzicht aantallen'!$A:$A,'Objectenoverzicht aantallen'!F:F)*'Calculatie sheet'!$AW83+LOOKUP('Calculatie sheet'!$E$2,'Objectenoverzicht aantallen'!$A:$A,'Objectenoverzicht aantallen'!G:G)*'Calculatie sheet'!$AW83+LOOKUP('Calculatie sheet'!$E$2,'Objectenoverzicht aantallen'!$A:$A,'Objectenoverzicht aantallen'!H:H)*'Calculatie sheet'!$AW83+LOOKUP('Calculatie sheet'!$E$2,'Objectenoverzicht aantallen'!$A:$A,'Objectenoverzicht aantallen'!I:I)*'Calculatie sheet'!$AW83+LOOKUP('Calculatie sheet'!$E$2,'Objectenoverzicht aantallen'!$A:$A,'Objectenoverzicht aantallen'!J:J)*'Calculatie sheet'!$AW83+LOOKUP('Calculatie sheet'!$E$2,'Objectenoverzicht aantallen'!$A:$A,'Objectenoverzicht aantallen'!K:K)*'Calculatie sheet'!$AW83+LOOKUP('Calculatie sheet'!$E$2,'Objectenoverzicht aantallen'!$A:$A,'Objectenoverzicht aantallen'!L:L)*'Calculatie sheet'!$AW83+LOOKUP('Calculatie sheet'!$E$2,'Objectenoverzicht aantallen'!$A:$A,'Objectenoverzicht aantallen'!M:M)*'Calculatie sheet'!$AW83+LOOKUP('Calculatie sheet'!$E$2,'Objectenoverzicht aantallen'!$A:$A,'Objectenoverzicht aantallen'!N:N)*'Calculatie sheet'!$AW83+LOOKUP('Calculatie sheet'!$E$2,'Objectenoverzicht aantallen'!$A:$A,'Objectenoverzicht aantallen'!O:O)*'Calculatie sheet'!$AW83)/1000</f>
        <v>0</v>
      </c>
      <c r="W2" s="758" t="s">
        <v>965</v>
      </c>
      <c r="X2" s="571">
        <f>(LOOKUP('Calculatie sheet'!$AW$2,'Objectenoverzicht aantallen'!$A:$A,'Objectenoverzicht aantallen'!E:E)*'Calculatie sheet'!$AW$83)/1000</f>
        <v>0</v>
      </c>
      <c r="Y2" s="571">
        <f>(LOOKUP('Calculatie sheet'!$AW$2,'Objectenoverzicht aantallen'!$A:$A,'Objectenoverzicht aantallen'!F:F)*'Calculatie sheet'!$AW$83)/1000</f>
        <v>0</v>
      </c>
      <c r="Z2" s="571">
        <f>(LOOKUP('Calculatie sheet'!$AW$2,'Objectenoverzicht aantallen'!$A:$A,'Objectenoverzicht aantallen'!G:G)*'Calculatie sheet'!$AW$83)/1000</f>
        <v>0</v>
      </c>
      <c r="AA2" s="571">
        <f>(LOOKUP('Calculatie sheet'!$AW$2,'Objectenoverzicht aantallen'!$A:$A,'Objectenoverzicht aantallen'!H:H)*'Calculatie sheet'!$AW$83)/1000</f>
        <v>0</v>
      </c>
      <c r="AB2" s="571">
        <f>(LOOKUP('Calculatie sheet'!$AW$2,'Objectenoverzicht aantallen'!$A:$A,'Objectenoverzicht aantallen'!I:I)*'Calculatie sheet'!$AW$83)/1000</f>
        <v>0</v>
      </c>
      <c r="AC2" s="571">
        <f>(LOOKUP('Calculatie sheet'!$AW$2,'Objectenoverzicht aantallen'!$A:$A,'Objectenoverzicht aantallen'!J:J)*'Calculatie sheet'!$AW$83)/1000</f>
        <v>0</v>
      </c>
      <c r="AD2" s="571">
        <f>(LOOKUP('Calculatie sheet'!$AW$2,'Objectenoverzicht aantallen'!$A:$A,'Objectenoverzicht aantallen'!K:K)*'Calculatie sheet'!$AW$83)/1000</f>
        <v>0</v>
      </c>
      <c r="AE2" s="571">
        <f>(LOOKUP('Calculatie sheet'!$AW$2,'Objectenoverzicht aantallen'!$A:$A,'Objectenoverzicht aantallen'!L:L)*'Calculatie sheet'!$AW$83)/1000</f>
        <v>0</v>
      </c>
      <c r="AF2" s="571">
        <f>(LOOKUP('Calculatie sheet'!$AW$2,'Objectenoverzicht aantallen'!$A:$A,'Objectenoverzicht aantallen'!M:M)*'Calculatie sheet'!$AW$83)/1000</f>
        <v>0</v>
      </c>
      <c r="AG2" s="571">
        <f>(LOOKUP('Calculatie sheet'!$AW$2,'Objectenoverzicht aantallen'!$A:$A,'Objectenoverzicht aantallen'!N:N)*'Calculatie sheet'!$AW$83)/1000</f>
        <v>0</v>
      </c>
      <c r="AH2" s="571">
        <f>(LOOKUP('Calculatie sheet'!$AW$2,'Objectenoverzicht aantallen'!$A:$A,'Objectenoverzicht aantallen'!O:O)*'Calculatie sheet'!$AW$83)/1000</f>
        <v>0</v>
      </c>
    </row>
    <row r="3" spans="1:34" x14ac:dyDescent="0.2">
      <c r="A3" s="31"/>
      <c r="B3" s="759" t="s">
        <v>966</v>
      </c>
      <c r="C3" s="45">
        <f>'Calculatie sheet'!AW84</f>
        <v>937.280000000001</v>
      </c>
      <c r="E3" s="759" t="s">
        <v>966</v>
      </c>
      <c r="G3" s="31"/>
      <c r="H3" s="572">
        <f>C3*'Calculatie sheet'!$AW$7</f>
        <v>0</v>
      </c>
      <c r="J3" s="759" t="s">
        <v>966</v>
      </c>
      <c r="K3" s="571">
        <f>(LOOKUP('Calculatie sheet'!$AW$2,'Objectenoverzicht aantallen'!$A:$A,'Objectenoverzicht aantallen'!$C:$C)*'Calculatie sheet'!$AW84+LOOKUP('Calculatie sheet'!$AW$2,'Objectenoverzicht aantallen'!$A:$A,'Objectenoverzicht aantallen'!E:E)*'Calculatie sheet'!$AW84)/1000</f>
        <v>0</v>
      </c>
      <c r="L3" s="571">
        <f>(LOOKUP('Calculatie sheet'!$AW$2,'Objectenoverzicht aantallen'!$A:$A,'Objectenoverzicht aantallen'!$C:$C)*'Calculatie sheet'!$AW84+LOOKUP('Calculatie sheet'!$E$2,'Objectenoverzicht aantallen'!$A:$A,'Objectenoverzicht aantallen'!E:E)*'Calculatie sheet'!$AW84+LOOKUP('Calculatie sheet'!$E$2,'Objectenoverzicht aantallen'!$A:$A,'Objectenoverzicht aantallen'!F:F)*'Calculatie sheet'!$AW84)/1000</f>
        <v>0</v>
      </c>
      <c r="M3" s="571">
        <f>(LOOKUP('Calculatie sheet'!$AW$2,'Objectenoverzicht aantallen'!$A:$A,'Objectenoverzicht aantallen'!$C:$C)*'Calculatie sheet'!$AW84+LOOKUP('Calculatie sheet'!$E$2,'Objectenoverzicht aantallen'!$A:$A,'Objectenoverzicht aantallen'!E:E)*'Calculatie sheet'!$AW84+LOOKUP('Calculatie sheet'!$E$2,'Objectenoverzicht aantallen'!$A:$A,'Objectenoverzicht aantallen'!F:F)*'Calculatie sheet'!$AW84+LOOKUP('Calculatie sheet'!$E$2,'Objectenoverzicht aantallen'!$A:$A,'Objectenoverzicht aantallen'!G:G)*'Calculatie sheet'!$AW84)/1000</f>
        <v>0</v>
      </c>
      <c r="N3" s="571">
        <f>(LOOKUP('Calculatie sheet'!$AW$2,'Objectenoverzicht aantallen'!$A:$A,'Objectenoverzicht aantallen'!$C:$C)*'Calculatie sheet'!$AW84+LOOKUP('Calculatie sheet'!$E$2,'Objectenoverzicht aantallen'!$A:$A,'Objectenoverzicht aantallen'!E:E)*'Calculatie sheet'!$AW84+LOOKUP('Calculatie sheet'!$E$2,'Objectenoverzicht aantallen'!$A:$A,'Objectenoverzicht aantallen'!F:F)*'Calculatie sheet'!$AW84+LOOKUP('Calculatie sheet'!$E$2,'Objectenoverzicht aantallen'!$A:$A,'Objectenoverzicht aantallen'!G:G)*'Calculatie sheet'!$AW84+LOOKUP('Calculatie sheet'!$E$2,'Objectenoverzicht aantallen'!$A:$A,'Objectenoverzicht aantallen'!H:H)*'Calculatie sheet'!$AW84)/1000</f>
        <v>0</v>
      </c>
      <c r="O3" s="571">
        <f>(LOOKUP('Calculatie sheet'!$AW$2,'Objectenoverzicht aantallen'!$A:$A,'Objectenoverzicht aantallen'!$C:$C)*'Calculatie sheet'!$AW84+LOOKUP('Calculatie sheet'!$E$2,'Objectenoverzicht aantallen'!$A:$A,'Objectenoverzicht aantallen'!E:E)*'Calculatie sheet'!$AW84+LOOKUP('Calculatie sheet'!$E$2,'Objectenoverzicht aantallen'!$A:$A,'Objectenoverzicht aantallen'!F:F)*'Calculatie sheet'!$AW84+LOOKUP('Calculatie sheet'!$E$2,'Objectenoverzicht aantallen'!$A:$A,'Objectenoverzicht aantallen'!G:G)*'Calculatie sheet'!$AW84+LOOKUP('Calculatie sheet'!$E$2,'Objectenoverzicht aantallen'!$A:$A,'Objectenoverzicht aantallen'!H:H)*'Calculatie sheet'!$AW84+LOOKUP('Calculatie sheet'!$E$2,'Objectenoverzicht aantallen'!$A:$A,'Objectenoverzicht aantallen'!I:I)*'Calculatie sheet'!$AW84)/1000</f>
        <v>0</v>
      </c>
      <c r="P3" s="571">
        <f>(LOOKUP('Calculatie sheet'!$AW$2,'Objectenoverzicht aantallen'!$A:$A,'Objectenoverzicht aantallen'!$C:$C)*'Calculatie sheet'!$AW84+LOOKUP('Calculatie sheet'!$E$2,'Objectenoverzicht aantallen'!$A:$A,'Objectenoverzicht aantallen'!E:E)*'Calculatie sheet'!$AW84+LOOKUP('Calculatie sheet'!$E$2,'Objectenoverzicht aantallen'!$A:$A,'Objectenoverzicht aantallen'!F:F)*'Calculatie sheet'!$AW84+LOOKUP('Calculatie sheet'!$E$2,'Objectenoverzicht aantallen'!$A:$A,'Objectenoverzicht aantallen'!G:G)*'Calculatie sheet'!$AW84+LOOKUP('Calculatie sheet'!$E$2,'Objectenoverzicht aantallen'!$A:$A,'Objectenoverzicht aantallen'!H:H)*'Calculatie sheet'!$AW84+LOOKUP('Calculatie sheet'!$E$2,'Objectenoverzicht aantallen'!$A:$A,'Objectenoverzicht aantallen'!I:I)*'Calculatie sheet'!$AW84+LOOKUP('Calculatie sheet'!$E$2,'Objectenoverzicht aantallen'!$A:$A,'Objectenoverzicht aantallen'!J:J)*'Calculatie sheet'!$AW84)/1000</f>
        <v>0</v>
      </c>
      <c r="Q3" s="571">
        <f>(LOOKUP('Calculatie sheet'!$AW$2,'Objectenoverzicht aantallen'!$A:$A,'Objectenoverzicht aantallen'!$C:$C)*'Calculatie sheet'!$AW84+LOOKUP('Calculatie sheet'!$E$2,'Objectenoverzicht aantallen'!$A:$A,'Objectenoverzicht aantallen'!E:E)*'Calculatie sheet'!$AW84+LOOKUP('Calculatie sheet'!$E$2,'Objectenoverzicht aantallen'!$A:$A,'Objectenoverzicht aantallen'!F:F)*'Calculatie sheet'!$AW84+LOOKUP('Calculatie sheet'!$E$2,'Objectenoverzicht aantallen'!$A:$A,'Objectenoverzicht aantallen'!G:G)*'Calculatie sheet'!$AW84+LOOKUP('Calculatie sheet'!$E$2,'Objectenoverzicht aantallen'!$A:$A,'Objectenoverzicht aantallen'!H:H)*'Calculatie sheet'!$AW84+LOOKUP('Calculatie sheet'!$E$2,'Objectenoverzicht aantallen'!$A:$A,'Objectenoverzicht aantallen'!I:I)*'Calculatie sheet'!$AW84+LOOKUP('Calculatie sheet'!$E$2,'Objectenoverzicht aantallen'!$A:$A,'Objectenoverzicht aantallen'!J:J)*'Calculatie sheet'!$AW84+LOOKUP('Calculatie sheet'!$E$2,'Objectenoverzicht aantallen'!$A:$A,'Objectenoverzicht aantallen'!K:K)*'Calculatie sheet'!$AW84)/1000</f>
        <v>0</v>
      </c>
      <c r="R3" s="571">
        <f>(LOOKUP('Calculatie sheet'!$AW$2,'Objectenoverzicht aantallen'!$A:$A,'Objectenoverzicht aantallen'!$C:$C)*'Calculatie sheet'!$AW84+LOOKUP('Calculatie sheet'!$E$2,'Objectenoverzicht aantallen'!$A:$A,'Objectenoverzicht aantallen'!E:E)*'Calculatie sheet'!$AW84+LOOKUP('Calculatie sheet'!$E$2,'Objectenoverzicht aantallen'!$A:$A,'Objectenoverzicht aantallen'!F:F)*'Calculatie sheet'!$AW84+LOOKUP('Calculatie sheet'!$E$2,'Objectenoverzicht aantallen'!$A:$A,'Objectenoverzicht aantallen'!G:G)*'Calculatie sheet'!$AW84+LOOKUP('Calculatie sheet'!$E$2,'Objectenoverzicht aantallen'!$A:$A,'Objectenoverzicht aantallen'!H:H)*'Calculatie sheet'!$AW84+LOOKUP('Calculatie sheet'!$E$2,'Objectenoverzicht aantallen'!$A:$A,'Objectenoverzicht aantallen'!I:I)*'Calculatie sheet'!$AW84+LOOKUP('Calculatie sheet'!$E$2,'Objectenoverzicht aantallen'!$A:$A,'Objectenoverzicht aantallen'!J:J)*'Calculatie sheet'!$AW84+LOOKUP('Calculatie sheet'!$E$2,'Objectenoverzicht aantallen'!$A:$A,'Objectenoverzicht aantallen'!K:K)*'Calculatie sheet'!$AW84+LOOKUP('Calculatie sheet'!$E$2,'Objectenoverzicht aantallen'!$A:$A,'Objectenoverzicht aantallen'!L:L)*'Calculatie sheet'!$AW84)/1000</f>
        <v>0</v>
      </c>
      <c r="S3" s="571">
        <f>(LOOKUP('Calculatie sheet'!$AW$2,'Objectenoverzicht aantallen'!$A:$A,'Objectenoverzicht aantallen'!$C:$C)*'Calculatie sheet'!$AW84+LOOKUP('Calculatie sheet'!$E$2,'Objectenoverzicht aantallen'!$A:$A,'Objectenoverzicht aantallen'!E:E)*'Calculatie sheet'!$AW84+LOOKUP('Calculatie sheet'!$E$2,'Objectenoverzicht aantallen'!$A:$A,'Objectenoverzicht aantallen'!F:F)*'Calculatie sheet'!$AW84+LOOKUP('Calculatie sheet'!$E$2,'Objectenoverzicht aantallen'!$A:$A,'Objectenoverzicht aantallen'!G:G)*'Calculatie sheet'!$AW84+LOOKUP('Calculatie sheet'!$E$2,'Objectenoverzicht aantallen'!$A:$A,'Objectenoverzicht aantallen'!H:H)*'Calculatie sheet'!$AW84+LOOKUP('Calculatie sheet'!$E$2,'Objectenoverzicht aantallen'!$A:$A,'Objectenoverzicht aantallen'!I:I)*'Calculatie sheet'!$AW84+LOOKUP('Calculatie sheet'!$E$2,'Objectenoverzicht aantallen'!$A:$A,'Objectenoverzicht aantallen'!J:J)*'Calculatie sheet'!$AW84+LOOKUP('Calculatie sheet'!$E$2,'Objectenoverzicht aantallen'!$A:$A,'Objectenoverzicht aantallen'!K:K)*'Calculatie sheet'!$AW84+LOOKUP('Calculatie sheet'!$E$2,'Objectenoverzicht aantallen'!$A:$A,'Objectenoverzicht aantallen'!L:L)*'Calculatie sheet'!$AW84+LOOKUP('Calculatie sheet'!$E$2,'Objectenoverzicht aantallen'!$A:$A,'Objectenoverzicht aantallen'!M:M)*'Calculatie sheet'!$AW84)/1000</f>
        <v>0</v>
      </c>
      <c r="T3" s="571">
        <f>(LOOKUP('Calculatie sheet'!$AW$2,'Objectenoverzicht aantallen'!$A:$A,'Objectenoverzicht aantallen'!$C:$C)*'Calculatie sheet'!$AW84+LOOKUP('Calculatie sheet'!$E$2,'Objectenoverzicht aantallen'!$A:$A,'Objectenoverzicht aantallen'!E:E)*'Calculatie sheet'!$AW84+LOOKUP('Calculatie sheet'!$E$2,'Objectenoverzicht aantallen'!$A:$A,'Objectenoverzicht aantallen'!F:F)*'Calculatie sheet'!$AW84+LOOKUP('Calculatie sheet'!$E$2,'Objectenoverzicht aantallen'!$A:$A,'Objectenoverzicht aantallen'!G:G)*'Calculatie sheet'!$AW84+LOOKUP('Calculatie sheet'!$E$2,'Objectenoverzicht aantallen'!$A:$A,'Objectenoverzicht aantallen'!H:H)*'Calculatie sheet'!$AW84+LOOKUP('Calculatie sheet'!$E$2,'Objectenoverzicht aantallen'!$A:$A,'Objectenoverzicht aantallen'!I:I)*'Calculatie sheet'!$AW84+LOOKUP('Calculatie sheet'!$E$2,'Objectenoverzicht aantallen'!$A:$A,'Objectenoverzicht aantallen'!J:J)*'Calculatie sheet'!$AW84+LOOKUP('Calculatie sheet'!$E$2,'Objectenoverzicht aantallen'!$A:$A,'Objectenoverzicht aantallen'!K:K)*'Calculatie sheet'!$AW84+LOOKUP('Calculatie sheet'!$E$2,'Objectenoverzicht aantallen'!$A:$A,'Objectenoverzicht aantallen'!L:L)*'Calculatie sheet'!$AW84+LOOKUP('Calculatie sheet'!$E$2,'Objectenoverzicht aantallen'!$A:$A,'Objectenoverzicht aantallen'!M:M)*'Calculatie sheet'!$AW84+LOOKUP('Calculatie sheet'!$E$2,'Objectenoverzicht aantallen'!$A:$A,'Objectenoverzicht aantallen'!N:N)*'Calculatie sheet'!$AW84)/1000</f>
        <v>0</v>
      </c>
      <c r="U3" s="571">
        <f>(LOOKUP('Calculatie sheet'!$AW$2,'Objectenoverzicht aantallen'!$A:$A,'Objectenoverzicht aantallen'!$C:$C)*'Calculatie sheet'!$AW84+LOOKUP('Calculatie sheet'!$E$2,'Objectenoverzicht aantallen'!$A:$A,'Objectenoverzicht aantallen'!E:E)*'Calculatie sheet'!$AW84+LOOKUP('Calculatie sheet'!$E$2,'Objectenoverzicht aantallen'!$A:$A,'Objectenoverzicht aantallen'!F:F)*'Calculatie sheet'!$AW84+LOOKUP('Calculatie sheet'!$E$2,'Objectenoverzicht aantallen'!$A:$A,'Objectenoverzicht aantallen'!G:G)*'Calculatie sheet'!$AW84+LOOKUP('Calculatie sheet'!$E$2,'Objectenoverzicht aantallen'!$A:$A,'Objectenoverzicht aantallen'!H:H)*'Calculatie sheet'!$AW84+LOOKUP('Calculatie sheet'!$E$2,'Objectenoverzicht aantallen'!$A:$A,'Objectenoverzicht aantallen'!I:I)*'Calculatie sheet'!$AW84+LOOKUP('Calculatie sheet'!$E$2,'Objectenoverzicht aantallen'!$A:$A,'Objectenoverzicht aantallen'!J:J)*'Calculatie sheet'!$AW84+LOOKUP('Calculatie sheet'!$E$2,'Objectenoverzicht aantallen'!$A:$A,'Objectenoverzicht aantallen'!K:K)*'Calculatie sheet'!$AW84+LOOKUP('Calculatie sheet'!$E$2,'Objectenoverzicht aantallen'!$A:$A,'Objectenoverzicht aantallen'!L:L)*'Calculatie sheet'!$AW84+LOOKUP('Calculatie sheet'!$E$2,'Objectenoverzicht aantallen'!$A:$A,'Objectenoverzicht aantallen'!M:M)*'Calculatie sheet'!$AW84+LOOKUP('Calculatie sheet'!$E$2,'Objectenoverzicht aantallen'!$A:$A,'Objectenoverzicht aantallen'!N:N)*'Calculatie sheet'!$AW84+LOOKUP('Calculatie sheet'!$E$2,'Objectenoverzicht aantallen'!$A:$A,'Objectenoverzicht aantallen'!O:O)*'Calculatie sheet'!$AW84)/1000</f>
        <v>0</v>
      </c>
      <c r="V3" s="31"/>
      <c r="W3" s="759" t="s">
        <v>966</v>
      </c>
      <c r="X3" s="571">
        <f>(LOOKUP('Calculatie sheet'!$AW$2,'Objectenoverzicht aantallen'!$A:$A,'Objectenoverzicht aantallen'!$P:$P)*'Calculatie sheet'!$AW$84)/'Calculatie sheet'!$AW$64/1000</f>
        <v>0</v>
      </c>
      <c r="Y3" s="571">
        <f>(LOOKUP('Calculatie sheet'!$AW$2,'Objectenoverzicht aantallen'!$A:$A,'Objectenoverzicht aantallen'!$P:$P)*'Calculatie sheet'!$AW$84)/'Calculatie sheet'!$AW$64/1000</f>
        <v>0</v>
      </c>
      <c r="Z3" s="571">
        <f>(LOOKUP('Calculatie sheet'!$AW$2,'Objectenoverzicht aantallen'!$A:$A,'Objectenoverzicht aantallen'!$P:$P)*'Calculatie sheet'!$AW$84)/'Calculatie sheet'!$AW$64/1000</f>
        <v>0</v>
      </c>
      <c r="AA3" s="571">
        <f>(LOOKUP('Calculatie sheet'!$AW$2,'Objectenoverzicht aantallen'!$A:$A,'Objectenoverzicht aantallen'!$P:$P)*'Calculatie sheet'!$AW$84)/'Calculatie sheet'!$AW$64/1000</f>
        <v>0</v>
      </c>
      <c r="AB3" s="571">
        <f>(LOOKUP('Calculatie sheet'!$AW$2,'Objectenoverzicht aantallen'!$A:$A,'Objectenoverzicht aantallen'!$P:$P)*'Calculatie sheet'!$AW$84)/'Calculatie sheet'!$AW$64/1000</f>
        <v>0</v>
      </c>
      <c r="AC3" s="571">
        <f>(LOOKUP('Calculatie sheet'!$AW$2,'Objectenoverzicht aantallen'!$A:$A,'Objectenoverzicht aantallen'!$P:$P)*'Calculatie sheet'!$AW$84)/'Calculatie sheet'!$AW$64/1000</f>
        <v>0</v>
      </c>
      <c r="AD3" s="571">
        <f>(LOOKUP('Calculatie sheet'!$AW$2,'Objectenoverzicht aantallen'!$A:$A,'Objectenoverzicht aantallen'!$P:$P)*'Calculatie sheet'!$AW$84)/'Calculatie sheet'!$AW$64/1000</f>
        <v>0</v>
      </c>
      <c r="AE3" s="571">
        <f>(LOOKUP('Calculatie sheet'!$AW$2,'Objectenoverzicht aantallen'!$A:$A,'Objectenoverzicht aantallen'!$P:$P)*'Calculatie sheet'!$AW$84)/'Calculatie sheet'!$AW$64/1000</f>
        <v>0</v>
      </c>
      <c r="AF3" s="571">
        <f>(LOOKUP('Calculatie sheet'!$AW$2,'Objectenoverzicht aantallen'!$A:$A,'Objectenoverzicht aantallen'!$P:$P)*'Calculatie sheet'!$AW$84)/'Calculatie sheet'!$AW$64/1000</f>
        <v>0</v>
      </c>
      <c r="AG3" s="571">
        <f>(LOOKUP('Calculatie sheet'!$AW$2,'Objectenoverzicht aantallen'!$A:$A,'Objectenoverzicht aantallen'!$P:$P)*'Calculatie sheet'!$AW$84)/'Calculatie sheet'!$AW$64/1000</f>
        <v>0</v>
      </c>
      <c r="AH3" s="571">
        <f>(LOOKUP('Calculatie sheet'!$AW$2,'Objectenoverzicht aantallen'!$A:$A,'Objectenoverzicht aantallen'!$P:$P)*'Calculatie sheet'!$AW$84)/'Calculatie sheet'!$AW$64/1000</f>
        <v>0</v>
      </c>
    </row>
    <row r="4" spans="1:34" x14ac:dyDescent="0.2">
      <c r="B4" s="760" t="s">
        <v>5</v>
      </c>
      <c r="C4" s="45">
        <f>'Calculatie sheet'!AW85</f>
        <v>98769.919999999998</v>
      </c>
      <c r="E4" s="760" t="s">
        <v>5</v>
      </c>
      <c r="H4" s="572">
        <f>C4*'Calculatie sheet'!$AW$7</f>
        <v>0</v>
      </c>
      <c r="J4" s="760" t="s">
        <v>5</v>
      </c>
      <c r="K4" s="571">
        <f>(LOOKUP('Calculatie sheet'!$AW$2,'Objectenoverzicht aantallen'!$A:$A,'Objectenoverzicht aantallen'!$C:$C)*'Calculatie sheet'!$AW85+LOOKUP('Calculatie sheet'!$AW$2,'Objectenoverzicht aantallen'!$A:$A,'Objectenoverzicht aantallen'!E:E)*'Calculatie sheet'!$AW85)/1000</f>
        <v>0</v>
      </c>
      <c r="L4" s="571">
        <f>(LOOKUP('Calculatie sheet'!$AW$2,'Objectenoverzicht aantallen'!$A:$A,'Objectenoverzicht aantallen'!$C:$C)*'Calculatie sheet'!$AW85+LOOKUP('Calculatie sheet'!$E$2,'Objectenoverzicht aantallen'!$A:$A,'Objectenoverzicht aantallen'!E:E)*'Calculatie sheet'!$AW85+LOOKUP('Calculatie sheet'!$E$2,'Objectenoverzicht aantallen'!$A:$A,'Objectenoverzicht aantallen'!F:F)*'Calculatie sheet'!$AW85)/1000</f>
        <v>0</v>
      </c>
      <c r="M4" s="571">
        <f>(LOOKUP('Calculatie sheet'!$AW$2,'Objectenoverzicht aantallen'!$A:$A,'Objectenoverzicht aantallen'!$C:$C)*'Calculatie sheet'!$AW85+LOOKUP('Calculatie sheet'!$E$2,'Objectenoverzicht aantallen'!$A:$A,'Objectenoverzicht aantallen'!E:E)*'Calculatie sheet'!$AW85+LOOKUP('Calculatie sheet'!$E$2,'Objectenoverzicht aantallen'!$A:$A,'Objectenoverzicht aantallen'!F:F)*'Calculatie sheet'!$AW85+LOOKUP('Calculatie sheet'!$E$2,'Objectenoverzicht aantallen'!$A:$A,'Objectenoverzicht aantallen'!G:G)*'Calculatie sheet'!$AW85)/1000</f>
        <v>0</v>
      </c>
      <c r="N4" s="571">
        <f>(LOOKUP('Calculatie sheet'!$AW$2,'Objectenoverzicht aantallen'!$A:$A,'Objectenoverzicht aantallen'!$C:$C)*'Calculatie sheet'!$AW85+LOOKUP('Calculatie sheet'!$E$2,'Objectenoverzicht aantallen'!$A:$A,'Objectenoverzicht aantallen'!E:E)*'Calculatie sheet'!$AW85+LOOKUP('Calculatie sheet'!$E$2,'Objectenoverzicht aantallen'!$A:$A,'Objectenoverzicht aantallen'!F:F)*'Calculatie sheet'!$AW85+LOOKUP('Calculatie sheet'!$E$2,'Objectenoverzicht aantallen'!$A:$A,'Objectenoverzicht aantallen'!G:G)*'Calculatie sheet'!$AW85+LOOKUP('Calculatie sheet'!$E$2,'Objectenoverzicht aantallen'!$A:$A,'Objectenoverzicht aantallen'!H:H)*'Calculatie sheet'!$AW85)/1000</f>
        <v>0</v>
      </c>
      <c r="O4" s="571">
        <f>(LOOKUP('Calculatie sheet'!$AW$2,'Objectenoverzicht aantallen'!$A:$A,'Objectenoverzicht aantallen'!$C:$C)*'Calculatie sheet'!$AW85+LOOKUP('Calculatie sheet'!$E$2,'Objectenoverzicht aantallen'!$A:$A,'Objectenoverzicht aantallen'!E:E)*'Calculatie sheet'!$AW85+LOOKUP('Calculatie sheet'!$E$2,'Objectenoverzicht aantallen'!$A:$A,'Objectenoverzicht aantallen'!F:F)*'Calculatie sheet'!$AW85+LOOKUP('Calculatie sheet'!$E$2,'Objectenoverzicht aantallen'!$A:$A,'Objectenoverzicht aantallen'!G:G)*'Calculatie sheet'!$AW85+LOOKUP('Calculatie sheet'!$E$2,'Objectenoverzicht aantallen'!$A:$A,'Objectenoverzicht aantallen'!H:H)*'Calculatie sheet'!$AW85+LOOKUP('Calculatie sheet'!$E$2,'Objectenoverzicht aantallen'!$A:$A,'Objectenoverzicht aantallen'!I:I)*'Calculatie sheet'!$AW85)/1000</f>
        <v>0</v>
      </c>
      <c r="P4" s="571">
        <f>(LOOKUP('Calculatie sheet'!$AW$2,'Objectenoverzicht aantallen'!$A:$A,'Objectenoverzicht aantallen'!$C:$C)*'Calculatie sheet'!$AW85+LOOKUP('Calculatie sheet'!$E$2,'Objectenoverzicht aantallen'!$A:$A,'Objectenoverzicht aantallen'!E:E)*'Calculatie sheet'!$AW85+LOOKUP('Calculatie sheet'!$E$2,'Objectenoverzicht aantallen'!$A:$A,'Objectenoverzicht aantallen'!F:F)*'Calculatie sheet'!$AW85+LOOKUP('Calculatie sheet'!$E$2,'Objectenoverzicht aantallen'!$A:$A,'Objectenoverzicht aantallen'!G:G)*'Calculatie sheet'!$AW85+LOOKUP('Calculatie sheet'!$E$2,'Objectenoverzicht aantallen'!$A:$A,'Objectenoverzicht aantallen'!H:H)*'Calculatie sheet'!$AW85+LOOKUP('Calculatie sheet'!$E$2,'Objectenoverzicht aantallen'!$A:$A,'Objectenoverzicht aantallen'!I:I)*'Calculatie sheet'!$AW85+LOOKUP('Calculatie sheet'!$E$2,'Objectenoverzicht aantallen'!$A:$A,'Objectenoverzicht aantallen'!J:J)*'Calculatie sheet'!$AW85)/1000</f>
        <v>0</v>
      </c>
      <c r="Q4" s="571">
        <f>(LOOKUP('Calculatie sheet'!$AW$2,'Objectenoverzicht aantallen'!$A:$A,'Objectenoverzicht aantallen'!$C:$C)*'Calculatie sheet'!$AW85+LOOKUP('Calculatie sheet'!$E$2,'Objectenoverzicht aantallen'!$A:$A,'Objectenoverzicht aantallen'!E:E)*'Calculatie sheet'!$AW85+LOOKUP('Calculatie sheet'!$E$2,'Objectenoverzicht aantallen'!$A:$A,'Objectenoverzicht aantallen'!F:F)*'Calculatie sheet'!$AW85+LOOKUP('Calculatie sheet'!$E$2,'Objectenoverzicht aantallen'!$A:$A,'Objectenoverzicht aantallen'!G:G)*'Calculatie sheet'!$AW85+LOOKUP('Calculatie sheet'!$E$2,'Objectenoverzicht aantallen'!$A:$A,'Objectenoverzicht aantallen'!H:H)*'Calculatie sheet'!$AW85+LOOKUP('Calculatie sheet'!$E$2,'Objectenoverzicht aantallen'!$A:$A,'Objectenoverzicht aantallen'!I:I)*'Calculatie sheet'!$AW85+LOOKUP('Calculatie sheet'!$E$2,'Objectenoverzicht aantallen'!$A:$A,'Objectenoverzicht aantallen'!J:J)*'Calculatie sheet'!$AW85+LOOKUP('Calculatie sheet'!$E$2,'Objectenoverzicht aantallen'!$A:$A,'Objectenoverzicht aantallen'!K:K)*'Calculatie sheet'!$AW85)/1000</f>
        <v>0</v>
      </c>
      <c r="R4" s="571">
        <f>(LOOKUP('Calculatie sheet'!$AW$2,'Objectenoverzicht aantallen'!$A:$A,'Objectenoverzicht aantallen'!$C:$C)*'Calculatie sheet'!$AW85+LOOKUP('Calculatie sheet'!$E$2,'Objectenoverzicht aantallen'!$A:$A,'Objectenoverzicht aantallen'!E:E)*'Calculatie sheet'!$AW85+LOOKUP('Calculatie sheet'!$E$2,'Objectenoverzicht aantallen'!$A:$A,'Objectenoverzicht aantallen'!F:F)*'Calculatie sheet'!$AW85+LOOKUP('Calculatie sheet'!$E$2,'Objectenoverzicht aantallen'!$A:$A,'Objectenoverzicht aantallen'!G:G)*'Calculatie sheet'!$AW85+LOOKUP('Calculatie sheet'!$E$2,'Objectenoverzicht aantallen'!$A:$A,'Objectenoverzicht aantallen'!H:H)*'Calculatie sheet'!$AW85+LOOKUP('Calculatie sheet'!$E$2,'Objectenoverzicht aantallen'!$A:$A,'Objectenoverzicht aantallen'!I:I)*'Calculatie sheet'!$AW85+LOOKUP('Calculatie sheet'!$E$2,'Objectenoverzicht aantallen'!$A:$A,'Objectenoverzicht aantallen'!J:J)*'Calculatie sheet'!$AW85+LOOKUP('Calculatie sheet'!$E$2,'Objectenoverzicht aantallen'!$A:$A,'Objectenoverzicht aantallen'!K:K)*'Calculatie sheet'!$AW85+LOOKUP('Calculatie sheet'!$E$2,'Objectenoverzicht aantallen'!$A:$A,'Objectenoverzicht aantallen'!L:L)*'Calculatie sheet'!$AW85)/1000</f>
        <v>0</v>
      </c>
      <c r="S4" s="571">
        <f>(LOOKUP('Calculatie sheet'!$AW$2,'Objectenoverzicht aantallen'!$A:$A,'Objectenoverzicht aantallen'!$C:$C)*'Calculatie sheet'!$AW85+LOOKUP('Calculatie sheet'!$E$2,'Objectenoverzicht aantallen'!$A:$A,'Objectenoverzicht aantallen'!E:E)*'Calculatie sheet'!$AW85+LOOKUP('Calculatie sheet'!$E$2,'Objectenoverzicht aantallen'!$A:$A,'Objectenoverzicht aantallen'!F:F)*'Calculatie sheet'!$AW85+LOOKUP('Calculatie sheet'!$E$2,'Objectenoverzicht aantallen'!$A:$A,'Objectenoverzicht aantallen'!G:G)*'Calculatie sheet'!$AW85+LOOKUP('Calculatie sheet'!$E$2,'Objectenoverzicht aantallen'!$A:$A,'Objectenoverzicht aantallen'!H:H)*'Calculatie sheet'!$AW85+LOOKUP('Calculatie sheet'!$E$2,'Objectenoverzicht aantallen'!$A:$A,'Objectenoverzicht aantallen'!I:I)*'Calculatie sheet'!$AW85+LOOKUP('Calculatie sheet'!$E$2,'Objectenoverzicht aantallen'!$A:$A,'Objectenoverzicht aantallen'!J:J)*'Calculatie sheet'!$AW85+LOOKUP('Calculatie sheet'!$E$2,'Objectenoverzicht aantallen'!$A:$A,'Objectenoverzicht aantallen'!K:K)*'Calculatie sheet'!$AW85+LOOKUP('Calculatie sheet'!$E$2,'Objectenoverzicht aantallen'!$A:$A,'Objectenoverzicht aantallen'!L:L)*'Calculatie sheet'!$AW85+LOOKUP('Calculatie sheet'!$E$2,'Objectenoverzicht aantallen'!$A:$A,'Objectenoverzicht aantallen'!M:M)*'Calculatie sheet'!$AW85)/1000</f>
        <v>0</v>
      </c>
      <c r="T4" s="571">
        <f>(LOOKUP('Calculatie sheet'!$AW$2,'Objectenoverzicht aantallen'!$A:$A,'Objectenoverzicht aantallen'!$C:$C)*'Calculatie sheet'!$AW85+LOOKUP('Calculatie sheet'!$E$2,'Objectenoverzicht aantallen'!$A:$A,'Objectenoverzicht aantallen'!E:E)*'Calculatie sheet'!$AW85+LOOKUP('Calculatie sheet'!$E$2,'Objectenoverzicht aantallen'!$A:$A,'Objectenoverzicht aantallen'!F:F)*'Calculatie sheet'!$AW85+LOOKUP('Calculatie sheet'!$E$2,'Objectenoverzicht aantallen'!$A:$A,'Objectenoverzicht aantallen'!G:G)*'Calculatie sheet'!$AW85+LOOKUP('Calculatie sheet'!$E$2,'Objectenoverzicht aantallen'!$A:$A,'Objectenoverzicht aantallen'!H:H)*'Calculatie sheet'!$AW85+LOOKUP('Calculatie sheet'!$E$2,'Objectenoverzicht aantallen'!$A:$A,'Objectenoverzicht aantallen'!I:I)*'Calculatie sheet'!$AW85+LOOKUP('Calculatie sheet'!$E$2,'Objectenoverzicht aantallen'!$A:$A,'Objectenoverzicht aantallen'!J:J)*'Calculatie sheet'!$AW85+LOOKUP('Calculatie sheet'!$E$2,'Objectenoverzicht aantallen'!$A:$A,'Objectenoverzicht aantallen'!K:K)*'Calculatie sheet'!$AW85+LOOKUP('Calculatie sheet'!$E$2,'Objectenoverzicht aantallen'!$A:$A,'Objectenoverzicht aantallen'!L:L)*'Calculatie sheet'!$AW85+LOOKUP('Calculatie sheet'!$E$2,'Objectenoverzicht aantallen'!$A:$A,'Objectenoverzicht aantallen'!M:M)*'Calculatie sheet'!$AW85+LOOKUP('Calculatie sheet'!$E$2,'Objectenoverzicht aantallen'!$A:$A,'Objectenoverzicht aantallen'!N:N)*'Calculatie sheet'!$AW85)/1000</f>
        <v>0</v>
      </c>
      <c r="U4" s="571">
        <f>(LOOKUP('Calculatie sheet'!$AW$2,'Objectenoverzicht aantallen'!$A:$A,'Objectenoverzicht aantallen'!$C:$C)*'Calculatie sheet'!$AW85+LOOKUP('Calculatie sheet'!$E$2,'Objectenoverzicht aantallen'!$A:$A,'Objectenoverzicht aantallen'!E:E)*'Calculatie sheet'!$AW85+LOOKUP('Calculatie sheet'!$E$2,'Objectenoverzicht aantallen'!$A:$A,'Objectenoverzicht aantallen'!F:F)*'Calculatie sheet'!$AW85+LOOKUP('Calculatie sheet'!$E$2,'Objectenoverzicht aantallen'!$A:$A,'Objectenoverzicht aantallen'!G:G)*'Calculatie sheet'!$AW85+LOOKUP('Calculatie sheet'!$E$2,'Objectenoverzicht aantallen'!$A:$A,'Objectenoverzicht aantallen'!H:H)*'Calculatie sheet'!$AW85+LOOKUP('Calculatie sheet'!$E$2,'Objectenoverzicht aantallen'!$A:$A,'Objectenoverzicht aantallen'!I:I)*'Calculatie sheet'!$AW85+LOOKUP('Calculatie sheet'!$E$2,'Objectenoverzicht aantallen'!$A:$A,'Objectenoverzicht aantallen'!J:J)*'Calculatie sheet'!$AW85+LOOKUP('Calculatie sheet'!$E$2,'Objectenoverzicht aantallen'!$A:$A,'Objectenoverzicht aantallen'!K:K)*'Calculatie sheet'!$AW85+LOOKUP('Calculatie sheet'!$E$2,'Objectenoverzicht aantallen'!$A:$A,'Objectenoverzicht aantallen'!L:L)*'Calculatie sheet'!$AW85+LOOKUP('Calculatie sheet'!$E$2,'Objectenoverzicht aantallen'!$A:$A,'Objectenoverzicht aantallen'!M:M)*'Calculatie sheet'!$AW85+LOOKUP('Calculatie sheet'!$E$2,'Objectenoverzicht aantallen'!$A:$A,'Objectenoverzicht aantallen'!N:N)*'Calculatie sheet'!$AW85+LOOKUP('Calculatie sheet'!$E$2,'Objectenoverzicht aantallen'!$A:$A,'Objectenoverzicht aantallen'!O:O)*'Calculatie sheet'!$AW85)/1000</f>
        <v>0</v>
      </c>
      <c r="W4" s="760" t="s">
        <v>5</v>
      </c>
      <c r="X4" s="571">
        <f>(LOOKUP('Calculatie sheet'!$AW$2,'Objectenoverzicht aantallen'!$A:$A,'Objectenoverzicht aantallen'!Q:Q)*'Calculatie sheet'!$AW$85)/1000</f>
        <v>0</v>
      </c>
      <c r="Y4" s="571">
        <f>(LOOKUP('Calculatie sheet'!$AW$2,'Objectenoverzicht aantallen'!$A:$A,'Objectenoverzicht aantallen'!R:R)*'Calculatie sheet'!$AW$85)/1000</f>
        <v>0</v>
      </c>
      <c r="Z4" s="571">
        <f>(LOOKUP('Calculatie sheet'!$AW$2,'Objectenoverzicht aantallen'!$A:$A,'Objectenoverzicht aantallen'!S:S)*'Calculatie sheet'!$AW$85)/1000</f>
        <v>0</v>
      </c>
      <c r="AA4" s="571">
        <f>(LOOKUP('Calculatie sheet'!$AW$2,'Objectenoverzicht aantallen'!$A:$A,'Objectenoverzicht aantallen'!T:T)*'Calculatie sheet'!$AW$85)/1000</f>
        <v>0</v>
      </c>
      <c r="AB4" s="571">
        <f>(LOOKUP('Calculatie sheet'!$AW$2,'Objectenoverzicht aantallen'!$A:$A,'Objectenoverzicht aantallen'!U:U)*'Calculatie sheet'!$AW$85)/1000</f>
        <v>0</v>
      </c>
      <c r="AC4" s="571">
        <f>(LOOKUP('Calculatie sheet'!$AW$2,'Objectenoverzicht aantallen'!$A:$A,'Objectenoverzicht aantallen'!V:V)*'Calculatie sheet'!$AW$85)/1000</f>
        <v>0</v>
      </c>
      <c r="AD4" s="571">
        <f>(LOOKUP('Calculatie sheet'!$AW$2,'Objectenoverzicht aantallen'!$A:$A,'Objectenoverzicht aantallen'!W:W)*'Calculatie sheet'!$AW$85)/1000</f>
        <v>0</v>
      </c>
      <c r="AE4" s="571">
        <f>(LOOKUP('Calculatie sheet'!$AW$2,'Objectenoverzicht aantallen'!$A:$A,'Objectenoverzicht aantallen'!X:X)*'Calculatie sheet'!$AW$85)/1000</f>
        <v>0</v>
      </c>
      <c r="AF4" s="571">
        <f>(LOOKUP('Calculatie sheet'!$AW$2,'Objectenoverzicht aantallen'!$A:$A,'Objectenoverzicht aantallen'!AA:AA)*'Calculatie sheet'!$AW$85)/1000</f>
        <v>0</v>
      </c>
      <c r="AG4" s="571">
        <f>(LOOKUP('Calculatie sheet'!$AW$2,'Objectenoverzicht aantallen'!$A:$A,'Objectenoverzicht aantallen'!Z:Z)*'Calculatie sheet'!$AW$85)/1000</f>
        <v>0</v>
      </c>
      <c r="AH4" s="571">
        <f>(LOOKUP('Calculatie sheet'!$AW$2,'Objectenoverzicht aantallen'!$A:$A,'Objectenoverzicht aantallen'!AA:AA)*'Calculatie sheet'!$AW$85)/1000</f>
        <v>0</v>
      </c>
    </row>
    <row r="5" spans="1:34" x14ac:dyDescent="0.2">
      <c r="B5" s="577" t="s">
        <v>673</v>
      </c>
      <c r="C5" s="45">
        <f>'Calculatie sheet'!AW86</f>
        <v>-224430.08000000002</v>
      </c>
      <c r="E5" s="577" t="s">
        <v>673</v>
      </c>
      <c r="H5" s="572">
        <f>C5*'Calculatie sheet'!$AW$7</f>
        <v>0</v>
      </c>
      <c r="J5" s="577" t="s">
        <v>673</v>
      </c>
      <c r="K5" s="571">
        <f>(LOOKUP('Calculatie sheet'!$AW$2,'Objectenoverzicht aantallen'!$A:$A,'Objectenoverzicht aantallen'!$C:$C)*'Calculatie sheet'!$AW86+LOOKUP('Calculatie sheet'!$AW$2,'Objectenoverzicht aantallen'!$A:$A,'Objectenoverzicht aantallen'!E:E)*'Calculatie sheet'!$AW86)/1000</f>
        <v>0</v>
      </c>
      <c r="L5" s="571">
        <f>(LOOKUP('Calculatie sheet'!$AW$2,'Objectenoverzicht aantallen'!$A:$A,'Objectenoverzicht aantallen'!$C:$C)*'Calculatie sheet'!$AW86+LOOKUP('Calculatie sheet'!$E$2,'Objectenoverzicht aantallen'!$A:$A,'Objectenoverzicht aantallen'!E:E)*'Calculatie sheet'!$AW86+LOOKUP('Calculatie sheet'!$E$2,'Objectenoverzicht aantallen'!$A:$A,'Objectenoverzicht aantallen'!F:F)*'Calculatie sheet'!$AW86)/1000</f>
        <v>0</v>
      </c>
      <c r="M5" s="571">
        <f>(LOOKUP('Calculatie sheet'!$AW$2,'Objectenoverzicht aantallen'!$A:$A,'Objectenoverzicht aantallen'!$C:$C)*'Calculatie sheet'!$AW86+LOOKUP('Calculatie sheet'!$E$2,'Objectenoverzicht aantallen'!$A:$A,'Objectenoverzicht aantallen'!E:E)*'Calculatie sheet'!$AW86+LOOKUP('Calculatie sheet'!$E$2,'Objectenoverzicht aantallen'!$A:$A,'Objectenoverzicht aantallen'!F:F)*'Calculatie sheet'!$AW86+LOOKUP('Calculatie sheet'!$E$2,'Objectenoverzicht aantallen'!$A:$A,'Objectenoverzicht aantallen'!G:G)*'Calculatie sheet'!$AW86)/1000</f>
        <v>0</v>
      </c>
      <c r="N5" s="571">
        <f>(LOOKUP('Calculatie sheet'!$AW$2,'Objectenoverzicht aantallen'!$A:$A,'Objectenoverzicht aantallen'!$C:$C)*'Calculatie sheet'!$AW86+LOOKUP('Calculatie sheet'!$E$2,'Objectenoverzicht aantallen'!$A:$A,'Objectenoverzicht aantallen'!E:E)*'Calculatie sheet'!$AW86+LOOKUP('Calculatie sheet'!$E$2,'Objectenoverzicht aantallen'!$A:$A,'Objectenoverzicht aantallen'!F:F)*'Calculatie sheet'!$AW86+LOOKUP('Calculatie sheet'!$E$2,'Objectenoverzicht aantallen'!$A:$A,'Objectenoverzicht aantallen'!G:G)*'Calculatie sheet'!$AW86+LOOKUP('Calculatie sheet'!$E$2,'Objectenoverzicht aantallen'!$A:$A,'Objectenoverzicht aantallen'!H:H)*'Calculatie sheet'!$AW86)/1000</f>
        <v>0</v>
      </c>
      <c r="O5" s="571">
        <f>(LOOKUP('Calculatie sheet'!$AW$2,'Objectenoverzicht aantallen'!$A:$A,'Objectenoverzicht aantallen'!$C:$C)*'Calculatie sheet'!$AW86+LOOKUP('Calculatie sheet'!$E$2,'Objectenoverzicht aantallen'!$A:$A,'Objectenoverzicht aantallen'!E:E)*'Calculatie sheet'!$AW86+LOOKUP('Calculatie sheet'!$E$2,'Objectenoverzicht aantallen'!$A:$A,'Objectenoverzicht aantallen'!F:F)*'Calculatie sheet'!$AW86+LOOKUP('Calculatie sheet'!$E$2,'Objectenoverzicht aantallen'!$A:$A,'Objectenoverzicht aantallen'!G:G)*'Calculatie sheet'!$AW86+LOOKUP('Calculatie sheet'!$E$2,'Objectenoverzicht aantallen'!$A:$A,'Objectenoverzicht aantallen'!H:H)*'Calculatie sheet'!$AW86+LOOKUP('Calculatie sheet'!$E$2,'Objectenoverzicht aantallen'!$A:$A,'Objectenoverzicht aantallen'!I:I)*'Calculatie sheet'!$AW86)/1000</f>
        <v>0</v>
      </c>
      <c r="P5" s="571">
        <f>(LOOKUP('Calculatie sheet'!$AW$2,'Objectenoverzicht aantallen'!$A:$A,'Objectenoverzicht aantallen'!$C:$C)*'Calculatie sheet'!$AW86+LOOKUP('Calculatie sheet'!$E$2,'Objectenoverzicht aantallen'!$A:$A,'Objectenoverzicht aantallen'!E:E)*'Calculatie sheet'!$AW86+LOOKUP('Calculatie sheet'!$E$2,'Objectenoverzicht aantallen'!$A:$A,'Objectenoverzicht aantallen'!F:F)*'Calculatie sheet'!$AW86+LOOKUP('Calculatie sheet'!$E$2,'Objectenoverzicht aantallen'!$A:$A,'Objectenoverzicht aantallen'!G:G)*'Calculatie sheet'!$AW86+LOOKUP('Calculatie sheet'!$E$2,'Objectenoverzicht aantallen'!$A:$A,'Objectenoverzicht aantallen'!H:H)*'Calculatie sheet'!$AW86+LOOKUP('Calculatie sheet'!$E$2,'Objectenoverzicht aantallen'!$A:$A,'Objectenoverzicht aantallen'!I:I)*'Calculatie sheet'!$AW86+LOOKUP('Calculatie sheet'!$E$2,'Objectenoverzicht aantallen'!$A:$A,'Objectenoverzicht aantallen'!J:J)*'Calculatie sheet'!$AW86)/1000</f>
        <v>0</v>
      </c>
      <c r="Q5" s="571">
        <f>(LOOKUP('Calculatie sheet'!$AW$2,'Objectenoverzicht aantallen'!$A:$A,'Objectenoverzicht aantallen'!$C:$C)*'Calculatie sheet'!$AW86+LOOKUP('Calculatie sheet'!$E$2,'Objectenoverzicht aantallen'!$A:$A,'Objectenoverzicht aantallen'!E:E)*'Calculatie sheet'!$AW86+LOOKUP('Calculatie sheet'!$E$2,'Objectenoverzicht aantallen'!$A:$A,'Objectenoverzicht aantallen'!F:F)*'Calculatie sheet'!$AW86+LOOKUP('Calculatie sheet'!$E$2,'Objectenoverzicht aantallen'!$A:$A,'Objectenoverzicht aantallen'!G:G)*'Calculatie sheet'!$AW86+LOOKUP('Calculatie sheet'!$E$2,'Objectenoverzicht aantallen'!$A:$A,'Objectenoverzicht aantallen'!H:H)*'Calculatie sheet'!$AW86+LOOKUP('Calculatie sheet'!$E$2,'Objectenoverzicht aantallen'!$A:$A,'Objectenoverzicht aantallen'!I:I)*'Calculatie sheet'!$AW86+LOOKUP('Calculatie sheet'!$E$2,'Objectenoverzicht aantallen'!$A:$A,'Objectenoverzicht aantallen'!J:J)*'Calculatie sheet'!$AW86+LOOKUP('Calculatie sheet'!$E$2,'Objectenoverzicht aantallen'!$A:$A,'Objectenoverzicht aantallen'!K:K)*'Calculatie sheet'!$AW86)/1000</f>
        <v>0</v>
      </c>
      <c r="R5" s="571">
        <f>(LOOKUP('Calculatie sheet'!$AW$2,'Objectenoverzicht aantallen'!$A:$A,'Objectenoverzicht aantallen'!$C:$C)*'Calculatie sheet'!$AW86+LOOKUP('Calculatie sheet'!$E$2,'Objectenoverzicht aantallen'!$A:$A,'Objectenoverzicht aantallen'!E:E)*'Calculatie sheet'!$AW86+LOOKUP('Calculatie sheet'!$E$2,'Objectenoverzicht aantallen'!$A:$A,'Objectenoverzicht aantallen'!F:F)*'Calculatie sheet'!$AW86+LOOKUP('Calculatie sheet'!$E$2,'Objectenoverzicht aantallen'!$A:$A,'Objectenoverzicht aantallen'!G:G)*'Calculatie sheet'!$AW86+LOOKUP('Calculatie sheet'!$E$2,'Objectenoverzicht aantallen'!$A:$A,'Objectenoverzicht aantallen'!H:H)*'Calculatie sheet'!$AW86+LOOKUP('Calculatie sheet'!$E$2,'Objectenoverzicht aantallen'!$A:$A,'Objectenoverzicht aantallen'!I:I)*'Calculatie sheet'!$AW86+LOOKUP('Calculatie sheet'!$E$2,'Objectenoverzicht aantallen'!$A:$A,'Objectenoverzicht aantallen'!J:J)*'Calculatie sheet'!$AW86+LOOKUP('Calculatie sheet'!$E$2,'Objectenoverzicht aantallen'!$A:$A,'Objectenoverzicht aantallen'!K:K)*'Calculatie sheet'!$AW86+LOOKUP('Calculatie sheet'!$E$2,'Objectenoverzicht aantallen'!$A:$A,'Objectenoverzicht aantallen'!L:L)*'Calculatie sheet'!$AW86)/1000</f>
        <v>0</v>
      </c>
      <c r="S5" s="571">
        <f>(LOOKUP('Calculatie sheet'!$AW$2,'Objectenoverzicht aantallen'!$A:$A,'Objectenoverzicht aantallen'!$C:$C)*'Calculatie sheet'!$AW86+LOOKUP('Calculatie sheet'!$E$2,'Objectenoverzicht aantallen'!$A:$A,'Objectenoverzicht aantallen'!E:E)*'Calculatie sheet'!$AW86+LOOKUP('Calculatie sheet'!$E$2,'Objectenoverzicht aantallen'!$A:$A,'Objectenoverzicht aantallen'!F:F)*'Calculatie sheet'!$AW86+LOOKUP('Calculatie sheet'!$E$2,'Objectenoverzicht aantallen'!$A:$A,'Objectenoverzicht aantallen'!G:G)*'Calculatie sheet'!$AW86+LOOKUP('Calculatie sheet'!$E$2,'Objectenoverzicht aantallen'!$A:$A,'Objectenoverzicht aantallen'!H:H)*'Calculatie sheet'!$AW86+LOOKUP('Calculatie sheet'!$E$2,'Objectenoverzicht aantallen'!$A:$A,'Objectenoverzicht aantallen'!I:I)*'Calculatie sheet'!$AW86+LOOKUP('Calculatie sheet'!$E$2,'Objectenoverzicht aantallen'!$A:$A,'Objectenoverzicht aantallen'!J:J)*'Calculatie sheet'!$AW86+LOOKUP('Calculatie sheet'!$E$2,'Objectenoverzicht aantallen'!$A:$A,'Objectenoverzicht aantallen'!K:K)*'Calculatie sheet'!$AW86+LOOKUP('Calculatie sheet'!$E$2,'Objectenoverzicht aantallen'!$A:$A,'Objectenoverzicht aantallen'!L:L)*'Calculatie sheet'!$AW86+LOOKUP('Calculatie sheet'!$E$2,'Objectenoverzicht aantallen'!$A:$A,'Objectenoverzicht aantallen'!M:M)*'Calculatie sheet'!$AW86)/1000</f>
        <v>0</v>
      </c>
      <c r="T5" s="571">
        <f>(LOOKUP('Calculatie sheet'!$AW$2,'Objectenoverzicht aantallen'!$A:$A,'Objectenoverzicht aantallen'!$C:$C)*'Calculatie sheet'!$AW86+LOOKUP('Calculatie sheet'!$E$2,'Objectenoverzicht aantallen'!$A:$A,'Objectenoverzicht aantallen'!E:E)*'Calculatie sheet'!$AW86+LOOKUP('Calculatie sheet'!$E$2,'Objectenoverzicht aantallen'!$A:$A,'Objectenoverzicht aantallen'!F:F)*'Calculatie sheet'!$AW86+LOOKUP('Calculatie sheet'!$E$2,'Objectenoverzicht aantallen'!$A:$A,'Objectenoverzicht aantallen'!G:G)*'Calculatie sheet'!$AW86+LOOKUP('Calculatie sheet'!$E$2,'Objectenoverzicht aantallen'!$A:$A,'Objectenoverzicht aantallen'!H:H)*'Calculatie sheet'!$AW86+LOOKUP('Calculatie sheet'!$E$2,'Objectenoverzicht aantallen'!$A:$A,'Objectenoverzicht aantallen'!I:I)*'Calculatie sheet'!$AW86+LOOKUP('Calculatie sheet'!$E$2,'Objectenoverzicht aantallen'!$A:$A,'Objectenoverzicht aantallen'!J:J)*'Calculatie sheet'!$AW86+LOOKUP('Calculatie sheet'!$E$2,'Objectenoverzicht aantallen'!$A:$A,'Objectenoverzicht aantallen'!K:K)*'Calculatie sheet'!$AW86+LOOKUP('Calculatie sheet'!$E$2,'Objectenoverzicht aantallen'!$A:$A,'Objectenoverzicht aantallen'!L:L)*'Calculatie sheet'!$AW86+LOOKUP('Calculatie sheet'!$E$2,'Objectenoverzicht aantallen'!$A:$A,'Objectenoverzicht aantallen'!M:M)*'Calculatie sheet'!$AW86+LOOKUP('Calculatie sheet'!$E$2,'Objectenoverzicht aantallen'!$A:$A,'Objectenoverzicht aantallen'!N:N)*'Calculatie sheet'!$AW86)/1000</f>
        <v>0</v>
      </c>
      <c r="U5" s="571">
        <f>(LOOKUP('Calculatie sheet'!$AW$2,'Objectenoverzicht aantallen'!$A:$A,'Objectenoverzicht aantallen'!$C:$C)*'Calculatie sheet'!$AW86+LOOKUP('Calculatie sheet'!$E$2,'Objectenoverzicht aantallen'!$A:$A,'Objectenoverzicht aantallen'!E:E)*'Calculatie sheet'!$AW86+LOOKUP('Calculatie sheet'!$E$2,'Objectenoverzicht aantallen'!$A:$A,'Objectenoverzicht aantallen'!F:F)*'Calculatie sheet'!$AW86+LOOKUP('Calculatie sheet'!$E$2,'Objectenoverzicht aantallen'!$A:$A,'Objectenoverzicht aantallen'!G:G)*'Calculatie sheet'!$AW86+LOOKUP('Calculatie sheet'!$E$2,'Objectenoverzicht aantallen'!$A:$A,'Objectenoverzicht aantallen'!H:H)*'Calculatie sheet'!$AW86+LOOKUP('Calculatie sheet'!$E$2,'Objectenoverzicht aantallen'!$A:$A,'Objectenoverzicht aantallen'!I:I)*'Calculatie sheet'!$AW86+LOOKUP('Calculatie sheet'!$E$2,'Objectenoverzicht aantallen'!$A:$A,'Objectenoverzicht aantallen'!J:J)*'Calculatie sheet'!$AW86+LOOKUP('Calculatie sheet'!$E$2,'Objectenoverzicht aantallen'!$A:$A,'Objectenoverzicht aantallen'!K:K)*'Calculatie sheet'!$AW86+LOOKUP('Calculatie sheet'!$E$2,'Objectenoverzicht aantallen'!$A:$A,'Objectenoverzicht aantallen'!L:L)*'Calculatie sheet'!$AW86+LOOKUP('Calculatie sheet'!$E$2,'Objectenoverzicht aantallen'!$A:$A,'Objectenoverzicht aantallen'!M:M)*'Calculatie sheet'!$AW86+LOOKUP('Calculatie sheet'!$E$2,'Objectenoverzicht aantallen'!$A:$A,'Objectenoverzicht aantallen'!N:N)*'Calculatie sheet'!$AW86+LOOKUP('Calculatie sheet'!$E$2,'Objectenoverzicht aantallen'!$A:$A,'Objectenoverzicht aantallen'!O:O)*'Calculatie sheet'!$AW86)/1000</f>
        <v>0</v>
      </c>
      <c r="W5" s="577" t="s">
        <v>673</v>
      </c>
      <c r="X5" s="571">
        <f>(LOOKUP('Calculatie sheet'!$AW$2,'Objectenoverzicht aantallen'!$A:$A,'Objectenoverzicht aantallen'!Q:Q)*'Calculatie sheet'!$AW$86)/1000</f>
        <v>0</v>
      </c>
      <c r="Y5" s="571">
        <f>(LOOKUP('Calculatie sheet'!$AW$2,'Objectenoverzicht aantallen'!$A:$A,'Objectenoverzicht aantallen'!R:R)*'Calculatie sheet'!$AW$86)/1000</f>
        <v>0</v>
      </c>
      <c r="Z5" s="571">
        <f>(LOOKUP('Calculatie sheet'!$AW$2,'Objectenoverzicht aantallen'!$A:$A,'Objectenoverzicht aantallen'!S:S)*'Calculatie sheet'!$AW$86)/1000</f>
        <v>0</v>
      </c>
      <c r="AA5" s="571">
        <f>(LOOKUP('Calculatie sheet'!$AW$2,'Objectenoverzicht aantallen'!$A:$A,'Objectenoverzicht aantallen'!T:T)*'Calculatie sheet'!$AW$86)/1000</f>
        <v>0</v>
      </c>
      <c r="AB5" s="571">
        <f>(LOOKUP('Calculatie sheet'!$AW$2,'Objectenoverzicht aantallen'!$A:$A,'Objectenoverzicht aantallen'!U:U)*'Calculatie sheet'!$AW$86)/1000</f>
        <v>0</v>
      </c>
      <c r="AC5" s="571">
        <f>(LOOKUP('Calculatie sheet'!$AW$2,'Objectenoverzicht aantallen'!$A:$A,'Objectenoverzicht aantallen'!V:V)*'Calculatie sheet'!$AW$86)/1000</f>
        <v>0</v>
      </c>
      <c r="AD5" s="571">
        <f>(LOOKUP('Calculatie sheet'!$AW$2,'Objectenoverzicht aantallen'!$A:$A,'Objectenoverzicht aantallen'!W:W)*'Calculatie sheet'!$AW$86)/1000</f>
        <v>0</v>
      </c>
      <c r="AE5" s="571">
        <f>(LOOKUP('Calculatie sheet'!$AW$2,'Objectenoverzicht aantallen'!$A:$A,'Objectenoverzicht aantallen'!X:X)*'Calculatie sheet'!$AW$86)/1000</f>
        <v>0</v>
      </c>
      <c r="AF5" s="571">
        <f>(LOOKUP('Calculatie sheet'!$AW$2,'Objectenoverzicht aantallen'!$A:$A,'Objectenoverzicht aantallen'!AA:AA)*'Calculatie sheet'!$AW$86)/1000</f>
        <v>0</v>
      </c>
      <c r="AG5" s="571">
        <f>(LOOKUP('Calculatie sheet'!$AW$2,'Objectenoverzicht aantallen'!$A:$A,'Objectenoverzicht aantallen'!Z:Z)*'Calculatie sheet'!$AW$86)/1000</f>
        <v>0</v>
      </c>
      <c r="AH5" s="571">
        <f>(LOOKUP('Calculatie sheet'!$AW$2,'Objectenoverzicht aantallen'!$A:$A,'Objectenoverzicht aantallen'!AA:AA)*'Calculatie sheet'!$AW$86)/1000</f>
        <v>0</v>
      </c>
    </row>
  </sheetData>
  <pageMargins left="0.7" right="0.7" top="0.75" bottom="0.75" header="0.3" footer="0.3"/>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C035-2EEB-5341-B600-7E2C642FFDCA}">
  <dimension ref="A1:AH5"/>
  <sheetViews>
    <sheetView workbookViewId="0">
      <selection activeCell="R12" sqref="R12"/>
    </sheetView>
  </sheetViews>
  <sheetFormatPr baseColWidth="10" defaultRowHeight="16" x14ac:dyDescent="0.2"/>
  <cols>
    <col min="1" max="1" width="17.83203125" bestFit="1" customWidth="1"/>
  </cols>
  <sheetData>
    <row r="1" spans="1:34" x14ac:dyDescent="0.2">
      <c r="A1" s="149" t="str">
        <f>'Calculatie sheet'!AX3</f>
        <v>Leeg</v>
      </c>
      <c r="B1" s="149" t="s">
        <v>73</v>
      </c>
      <c r="C1" s="149" t="s">
        <v>358</v>
      </c>
      <c r="D1" s="149"/>
      <c r="E1" s="149" t="s">
        <v>62</v>
      </c>
      <c r="F1" s="149"/>
      <c r="G1" s="149"/>
      <c r="H1" s="727" t="s">
        <v>564</v>
      </c>
      <c r="I1" s="149"/>
      <c r="J1" s="149"/>
      <c r="K1" s="475" t="s">
        <v>609</v>
      </c>
      <c r="L1" s="475" t="s">
        <v>610</v>
      </c>
      <c r="M1" s="475" t="s">
        <v>611</v>
      </c>
      <c r="N1" s="475" t="s">
        <v>612</v>
      </c>
      <c r="O1" s="475" t="s">
        <v>613</v>
      </c>
      <c r="P1" s="475" t="s">
        <v>614</v>
      </c>
      <c r="Q1" s="475" t="s">
        <v>615</v>
      </c>
      <c r="R1" s="475" t="s">
        <v>616</v>
      </c>
      <c r="S1" s="475" t="s">
        <v>617</v>
      </c>
      <c r="T1" s="475" t="s">
        <v>618</v>
      </c>
      <c r="U1" s="475" t="s">
        <v>619</v>
      </c>
      <c r="X1" s="458" t="s">
        <v>662</v>
      </c>
      <c r="Y1" s="458" t="s">
        <v>663</v>
      </c>
      <c r="Z1" s="458" t="s">
        <v>664</v>
      </c>
      <c r="AA1" s="458" t="s">
        <v>665</v>
      </c>
      <c r="AB1" s="458" t="s">
        <v>666</v>
      </c>
      <c r="AC1" s="458" t="s">
        <v>667</v>
      </c>
      <c r="AD1" s="458" t="s">
        <v>668</v>
      </c>
      <c r="AE1" s="458" t="s">
        <v>669</v>
      </c>
      <c r="AF1" s="458" t="s">
        <v>670</v>
      </c>
      <c r="AG1" s="458" t="s">
        <v>671</v>
      </c>
      <c r="AH1" s="458" t="s">
        <v>672</v>
      </c>
    </row>
    <row r="2" spans="1:34" x14ac:dyDescent="0.2">
      <c r="B2" s="758" t="s">
        <v>965</v>
      </c>
      <c r="C2" s="45">
        <f>'Calculatie sheet'!AX83</f>
        <v>4.4550530202750192E-4</v>
      </c>
      <c r="E2" s="758" t="s">
        <v>965</v>
      </c>
      <c r="H2" s="572">
        <f>C2*'Calculatie sheet'!$AX$7</f>
        <v>0</v>
      </c>
      <c r="J2" s="758" t="s">
        <v>965</v>
      </c>
      <c r="K2" s="571">
        <f>(LOOKUP('Calculatie sheet'!$AX$2,'Objectenoverzicht aantallen'!$A:$A,'Objectenoverzicht aantallen'!$C:$C)*'Calculatie sheet'!$AX83+LOOKUP('Calculatie sheet'!$E$2,'Objectenoverzicht aantallen'!$A:$A,'Objectenoverzicht aantallen'!E:E)*'Calculatie sheet'!$AX83)/1000</f>
        <v>0</v>
      </c>
      <c r="L2" s="571">
        <f>(LOOKUP('Calculatie sheet'!$AX$2,'Objectenoverzicht aantallen'!$A:$A,'Objectenoverzicht aantallen'!$C:$C)*'Calculatie sheet'!$AX83+LOOKUP('Calculatie sheet'!$E$2,'Objectenoverzicht aantallen'!$A:$A,'Objectenoverzicht aantallen'!E:E)*'Calculatie sheet'!$AX83+LOOKUP('Calculatie sheet'!$E$2,'Objectenoverzicht aantallen'!$A:$A,'Objectenoverzicht aantallen'!F:F)*'Calculatie sheet'!$AX83)/1000</f>
        <v>0</v>
      </c>
      <c r="M2" s="571">
        <f>(LOOKUP('Calculatie sheet'!$AX$2,'Objectenoverzicht aantallen'!$A:$A,'Objectenoverzicht aantallen'!$C:$C)*'Calculatie sheet'!$AX83+LOOKUP('Calculatie sheet'!$E$2,'Objectenoverzicht aantallen'!$A:$A,'Objectenoverzicht aantallen'!E:E)*'Calculatie sheet'!$AX83+LOOKUP('Calculatie sheet'!$E$2,'Objectenoverzicht aantallen'!$A:$A,'Objectenoverzicht aantallen'!F:F)*'Calculatie sheet'!$AX83+LOOKUP('Calculatie sheet'!$E$2,'Objectenoverzicht aantallen'!$A:$A,'Objectenoverzicht aantallen'!G:G)*'Calculatie sheet'!$AX83)/1000</f>
        <v>0</v>
      </c>
      <c r="N2" s="571">
        <f>(LOOKUP('Calculatie sheet'!$AX$2,'Objectenoverzicht aantallen'!$A:$A,'Objectenoverzicht aantallen'!$C:$C)*'Calculatie sheet'!$AX83+LOOKUP('Calculatie sheet'!$E$2,'Objectenoverzicht aantallen'!$A:$A,'Objectenoverzicht aantallen'!E:E)*'Calculatie sheet'!$AX83+LOOKUP('Calculatie sheet'!$E$2,'Objectenoverzicht aantallen'!$A:$A,'Objectenoverzicht aantallen'!F:F)*'Calculatie sheet'!$AX83+LOOKUP('Calculatie sheet'!$E$2,'Objectenoverzicht aantallen'!$A:$A,'Objectenoverzicht aantallen'!G:G)*'Calculatie sheet'!$AX83+LOOKUP('Calculatie sheet'!$E$2,'Objectenoverzicht aantallen'!$A:$A,'Objectenoverzicht aantallen'!H:H)*'Calculatie sheet'!$AX83)/1000</f>
        <v>0</v>
      </c>
      <c r="O2" s="571">
        <f>(LOOKUP('Calculatie sheet'!$AX$2,'Objectenoverzicht aantallen'!$A:$A,'Objectenoverzicht aantallen'!$C:$C)*'Calculatie sheet'!$AX83+LOOKUP('Calculatie sheet'!$E$2,'Objectenoverzicht aantallen'!$A:$A,'Objectenoverzicht aantallen'!E:E)*'Calculatie sheet'!$AX83+LOOKUP('Calculatie sheet'!$E$2,'Objectenoverzicht aantallen'!$A:$A,'Objectenoverzicht aantallen'!F:F)*'Calculatie sheet'!$AX83+LOOKUP('Calculatie sheet'!$E$2,'Objectenoverzicht aantallen'!$A:$A,'Objectenoverzicht aantallen'!G:G)*'Calculatie sheet'!$AX83+LOOKUP('Calculatie sheet'!$E$2,'Objectenoverzicht aantallen'!$A:$A,'Objectenoverzicht aantallen'!H:H)*'Calculatie sheet'!$AX83+LOOKUP('Calculatie sheet'!$E$2,'Objectenoverzicht aantallen'!$A:$A,'Objectenoverzicht aantallen'!I:I)*'Calculatie sheet'!$AX83)/1000</f>
        <v>0</v>
      </c>
      <c r="P2" s="571">
        <f>(LOOKUP('Calculatie sheet'!$AX$2,'Objectenoverzicht aantallen'!$A:$A,'Objectenoverzicht aantallen'!$C:$C)*'Calculatie sheet'!$AX83+LOOKUP('Calculatie sheet'!$E$2,'Objectenoverzicht aantallen'!$A:$A,'Objectenoverzicht aantallen'!E:E)*'Calculatie sheet'!$AX83+LOOKUP('Calculatie sheet'!$E$2,'Objectenoverzicht aantallen'!$A:$A,'Objectenoverzicht aantallen'!F:F)*'Calculatie sheet'!$AX83+LOOKUP('Calculatie sheet'!$E$2,'Objectenoverzicht aantallen'!$A:$A,'Objectenoverzicht aantallen'!G:G)*'Calculatie sheet'!$AX83+LOOKUP('Calculatie sheet'!$E$2,'Objectenoverzicht aantallen'!$A:$A,'Objectenoverzicht aantallen'!H:H)*'Calculatie sheet'!$AX83+LOOKUP('Calculatie sheet'!$E$2,'Objectenoverzicht aantallen'!$A:$A,'Objectenoverzicht aantallen'!I:I)*'Calculatie sheet'!$AX83+LOOKUP('Calculatie sheet'!$E$2,'Objectenoverzicht aantallen'!$A:$A,'Objectenoverzicht aantallen'!J:J)*'Calculatie sheet'!$AX83)/1000</f>
        <v>0</v>
      </c>
      <c r="Q2" s="571">
        <f>(LOOKUP('Calculatie sheet'!$AX$2,'Objectenoverzicht aantallen'!$A:$A,'Objectenoverzicht aantallen'!$C:$C)*'Calculatie sheet'!$AX83+LOOKUP('Calculatie sheet'!$E$2,'Objectenoverzicht aantallen'!$A:$A,'Objectenoverzicht aantallen'!E:E)*'Calculatie sheet'!$AX83+LOOKUP('Calculatie sheet'!$E$2,'Objectenoverzicht aantallen'!$A:$A,'Objectenoverzicht aantallen'!F:F)*'Calculatie sheet'!$AX83+LOOKUP('Calculatie sheet'!$E$2,'Objectenoverzicht aantallen'!$A:$A,'Objectenoverzicht aantallen'!G:G)*'Calculatie sheet'!$AX83+LOOKUP('Calculatie sheet'!$E$2,'Objectenoverzicht aantallen'!$A:$A,'Objectenoverzicht aantallen'!H:H)*'Calculatie sheet'!$AX83+LOOKUP('Calculatie sheet'!$E$2,'Objectenoverzicht aantallen'!$A:$A,'Objectenoverzicht aantallen'!I:I)*'Calculatie sheet'!$AX83+LOOKUP('Calculatie sheet'!$E$2,'Objectenoverzicht aantallen'!$A:$A,'Objectenoverzicht aantallen'!J:J)*'Calculatie sheet'!$AX83+LOOKUP('Calculatie sheet'!$E$2,'Objectenoverzicht aantallen'!$A:$A,'Objectenoverzicht aantallen'!K:K)*'Calculatie sheet'!$AX83)/1000</f>
        <v>0</v>
      </c>
      <c r="R2" s="571">
        <f>(LOOKUP('Calculatie sheet'!$AX$2,'Objectenoverzicht aantallen'!$A:$A,'Objectenoverzicht aantallen'!$C:$C)*'Calculatie sheet'!$AX83+LOOKUP('Calculatie sheet'!$E$2,'Objectenoverzicht aantallen'!$A:$A,'Objectenoverzicht aantallen'!E:E)*'Calculatie sheet'!$AX83+LOOKUP('Calculatie sheet'!$E$2,'Objectenoverzicht aantallen'!$A:$A,'Objectenoverzicht aantallen'!F:F)*'Calculatie sheet'!$AX83+LOOKUP('Calculatie sheet'!$E$2,'Objectenoverzicht aantallen'!$A:$A,'Objectenoverzicht aantallen'!G:G)*'Calculatie sheet'!$AX83+LOOKUP('Calculatie sheet'!$E$2,'Objectenoverzicht aantallen'!$A:$A,'Objectenoverzicht aantallen'!H:H)*'Calculatie sheet'!$AX83+LOOKUP('Calculatie sheet'!$E$2,'Objectenoverzicht aantallen'!$A:$A,'Objectenoverzicht aantallen'!I:I)*'Calculatie sheet'!$AX83+LOOKUP('Calculatie sheet'!$E$2,'Objectenoverzicht aantallen'!$A:$A,'Objectenoverzicht aantallen'!J:J)*'Calculatie sheet'!$AX83+LOOKUP('Calculatie sheet'!$E$2,'Objectenoverzicht aantallen'!$A:$A,'Objectenoverzicht aantallen'!K:K)*'Calculatie sheet'!$AX83+LOOKUP('Calculatie sheet'!$E$2,'Objectenoverzicht aantallen'!$A:$A,'Objectenoverzicht aantallen'!L:L)*'Calculatie sheet'!$AX83)/1000</f>
        <v>0</v>
      </c>
      <c r="S2" s="571">
        <f>(LOOKUP('Calculatie sheet'!$AX$2,'Objectenoverzicht aantallen'!$A:$A,'Objectenoverzicht aantallen'!$C:$C)*'Calculatie sheet'!$AX83+LOOKUP('Calculatie sheet'!$E$2,'Objectenoverzicht aantallen'!$A:$A,'Objectenoverzicht aantallen'!E:E)*'Calculatie sheet'!$AX83+LOOKUP('Calculatie sheet'!$E$2,'Objectenoverzicht aantallen'!$A:$A,'Objectenoverzicht aantallen'!F:F)*'Calculatie sheet'!$AX83+LOOKUP('Calculatie sheet'!$E$2,'Objectenoverzicht aantallen'!$A:$A,'Objectenoverzicht aantallen'!G:G)*'Calculatie sheet'!$AX83+LOOKUP('Calculatie sheet'!$E$2,'Objectenoverzicht aantallen'!$A:$A,'Objectenoverzicht aantallen'!H:H)*'Calculatie sheet'!$AX83+LOOKUP('Calculatie sheet'!$E$2,'Objectenoverzicht aantallen'!$A:$A,'Objectenoverzicht aantallen'!I:I)*'Calculatie sheet'!$AX83+LOOKUP('Calculatie sheet'!$E$2,'Objectenoverzicht aantallen'!$A:$A,'Objectenoverzicht aantallen'!J:J)*'Calculatie sheet'!$AX83+LOOKUP('Calculatie sheet'!$E$2,'Objectenoverzicht aantallen'!$A:$A,'Objectenoverzicht aantallen'!K:K)*'Calculatie sheet'!$AX83+LOOKUP('Calculatie sheet'!$E$2,'Objectenoverzicht aantallen'!$A:$A,'Objectenoverzicht aantallen'!L:L)*'Calculatie sheet'!$AX83+LOOKUP('Calculatie sheet'!$E$2,'Objectenoverzicht aantallen'!$A:$A,'Objectenoverzicht aantallen'!M:M)*'Calculatie sheet'!$AX83)/1000</f>
        <v>0</v>
      </c>
      <c r="T2" s="571">
        <f>(LOOKUP('Calculatie sheet'!$AX$2,'Objectenoverzicht aantallen'!$A:$A,'Objectenoverzicht aantallen'!$C:$C)*'Calculatie sheet'!$AX83+LOOKUP('Calculatie sheet'!$E$2,'Objectenoverzicht aantallen'!$A:$A,'Objectenoverzicht aantallen'!E:E)*'Calculatie sheet'!$AX83+LOOKUP('Calculatie sheet'!$E$2,'Objectenoverzicht aantallen'!$A:$A,'Objectenoverzicht aantallen'!F:F)*'Calculatie sheet'!$AX83+LOOKUP('Calculatie sheet'!$E$2,'Objectenoverzicht aantallen'!$A:$A,'Objectenoverzicht aantallen'!G:G)*'Calculatie sheet'!$AX83+LOOKUP('Calculatie sheet'!$E$2,'Objectenoverzicht aantallen'!$A:$A,'Objectenoverzicht aantallen'!H:H)*'Calculatie sheet'!$AX83+LOOKUP('Calculatie sheet'!$E$2,'Objectenoverzicht aantallen'!$A:$A,'Objectenoverzicht aantallen'!I:I)*'Calculatie sheet'!$AX83+LOOKUP('Calculatie sheet'!$E$2,'Objectenoverzicht aantallen'!$A:$A,'Objectenoverzicht aantallen'!J:J)*'Calculatie sheet'!$AX83+LOOKUP('Calculatie sheet'!$E$2,'Objectenoverzicht aantallen'!$A:$A,'Objectenoverzicht aantallen'!K:K)*'Calculatie sheet'!$AX83+LOOKUP('Calculatie sheet'!$E$2,'Objectenoverzicht aantallen'!$A:$A,'Objectenoverzicht aantallen'!L:L)*'Calculatie sheet'!$AX83+LOOKUP('Calculatie sheet'!$E$2,'Objectenoverzicht aantallen'!$A:$A,'Objectenoverzicht aantallen'!M:M)*'Calculatie sheet'!$AX83+LOOKUP('Calculatie sheet'!$E$2,'Objectenoverzicht aantallen'!$A:$A,'Objectenoverzicht aantallen'!N:N)*'Calculatie sheet'!$AX83)/1000</f>
        <v>0</v>
      </c>
      <c r="U2" s="571">
        <f>(LOOKUP('Calculatie sheet'!$AX$2,'Objectenoverzicht aantallen'!$A:$A,'Objectenoverzicht aantallen'!$C:$C)*'Calculatie sheet'!$AX83+LOOKUP('Calculatie sheet'!$E$2,'Objectenoverzicht aantallen'!$A:$A,'Objectenoverzicht aantallen'!E:E)*'Calculatie sheet'!$AX83+LOOKUP('Calculatie sheet'!$E$2,'Objectenoverzicht aantallen'!$A:$A,'Objectenoverzicht aantallen'!F:F)*'Calculatie sheet'!$AX83+LOOKUP('Calculatie sheet'!$E$2,'Objectenoverzicht aantallen'!$A:$A,'Objectenoverzicht aantallen'!G:G)*'Calculatie sheet'!$AX83+LOOKUP('Calculatie sheet'!$E$2,'Objectenoverzicht aantallen'!$A:$A,'Objectenoverzicht aantallen'!H:H)*'Calculatie sheet'!$AX83+LOOKUP('Calculatie sheet'!$E$2,'Objectenoverzicht aantallen'!$A:$A,'Objectenoverzicht aantallen'!I:I)*'Calculatie sheet'!$AX83+LOOKUP('Calculatie sheet'!$E$2,'Objectenoverzicht aantallen'!$A:$A,'Objectenoverzicht aantallen'!J:J)*'Calculatie sheet'!$AX83+LOOKUP('Calculatie sheet'!$E$2,'Objectenoverzicht aantallen'!$A:$A,'Objectenoverzicht aantallen'!K:K)*'Calculatie sheet'!$AX83+LOOKUP('Calculatie sheet'!$E$2,'Objectenoverzicht aantallen'!$A:$A,'Objectenoverzicht aantallen'!L:L)*'Calculatie sheet'!$AX83+LOOKUP('Calculatie sheet'!$E$2,'Objectenoverzicht aantallen'!$A:$A,'Objectenoverzicht aantallen'!M:M)*'Calculatie sheet'!$AX83+LOOKUP('Calculatie sheet'!$E$2,'Objectenoverzicht aantallen'!$A:$A,'Objectenoverzicht aantallen'!N:N)*'Calculatie sheet'!$AX83+LOOKUP('Calculatie sheet'!$E$2,'Objectenoverzicht aantallen'!$A:$A,'Objectenoverzicht aantallen'!O:O)*'Calculatie sheet'!$AX83)/1000</f>
        <v>0</v>
      </c>
      <c r="W2" s="758" t="s">
        <v>965</v>
      </c>
      <c r="X2" s="571">
        <f>(LOOKUP('Calculatie sheet'!$AX$2,'Objectenoverzicht aantallen'!$A:$A,'Objectenoverzicht aantallen'!E:E)*'Calculatie sheet'!$AX$83)/1000</f>
        <v>0</v>
      </c>
      <c r="Y2" s="571">
        <f>(LOOKUP('Calculatie sheet'!$AX$2,'Objectenoverzicht aantallen'!$A:$A,'Objectenoverzicht aantallen'!F:F)*'Calculatie sheet'!$AX$83)/1000</f>
        <v>0</v>
      </c>
      <c r="Z2" s="571">
        <f>(LOOKUP('Calculatie sheet'!$AX$2,'Objectenoverzicht aantallen'!$A:$A,'Objectenoverzicht aantallen'!G:G)*'Calculatie sheet'!$AX$83)/1000</f>
        <v>0</v>
      </c>
      <c r="AA2" s="571">
        <f>(LOOKUP('Calculatie sheet'!$AX$2,'Objectenoverzicht aantallen'!$A:$A,'Objectenoverzicht aantallen'!H:H)*'Calculatie sheet'!$AX$83)/1000</f>
        <v>0</v>
      </c>
      <c r="AB2" s="571">
        <f>(LOOKUP('Calculatie sheet'!$AX$2,'Objectenoverzicht aantallen'!$A:$A,'Objectenoverzicht aantallen'!I:I)*'Calculatie sheet'!$AX$83)/1000</f>
        <v>0</v>
      </c>
      <c r="AC2" s="571">
        <f>(LOOKUP('Calculatie sheet'!$AX$2,'Objectenoverzicht aantallen'!$A:$A,'Objectenoverzicht aantallen'!J:J)*'Calculatie sheet'!$AX$83)/1000</f>
        <v>0</v>
      </c>
      <c r="AD2" s="571">
        <f>(LOOKUP('Calculatie sheet'!$AX$2,'Objectenoverzicht aantallen'!$A:$A,'Objectenoverzicht aantallen'!K:K)*'Calculatie sheet'!$AX$83)/1000</f>
        <v>0</v>
      </c>
      <c r="AE2" s="571">
        <f>(LOOKUP('Calculatie sheet'!$AX$2,'Objectenoverzicht aantallen'!$A:$A,'Objectenoverzicht aantallen'!L:L)*'Calculatie sheet'!$AX$83)/1000</f>
        <v>0</v>
      </c>
      <c r="AF2" s="571">
        <f>(LOOKUP('Calculatie sheet'!$AX$2,'Objectenoverzicht aantallen'!$A:$A,'Objectenoverzicht aantallen'!M:M)*'Calculatie sheet'!$AX$83)/1000</f>
        <v>0</v>
      </c>
      <c r="AG2" s="571">
        <f>(LOOKUP('Calculatie sheet'!$AX$2,'Objectenoverzicht aantallen'!$A:$A,'Objectenoverzicht aantallen'!N:N)*'Calculatie sheet'!$AX$83)/1000</f>
        <v>0</v>
      </c>
      <c r="AH2" s="571">
        <f>(LOOKUP('Calculatie sheet'!$AX$2,'Objectenoverzicht aantallen'!$A:$A,'Objectenoverzicht aantallen'!O:O)*'Calculatie sheet'!$AX$83)/1000</f>
        <v>0</v>
      </c>
    </row>
    <row r="3" spans="1:34" x14ac:dyDescent="0.2">
      <c r="A3" s="31"/>
      <c r="B3" s="759" t="s">
        <v>966</v>
      </c>
      <c r="C3" s="45">
        <f>'Calculatie sheet'!AX84</f>
        <v>1.3449469797249822E-4</v>
      </c>
      <c r="E3" s="759" t="s">
        <v>966</v>
      </c>
      <c r="G3" s="31"/>
      <c r="H3" s="572">
        <f>C3*'Calculatie sheet'!$AX$7</f>
        <v>0</v>
      </c>
      <c r="J3" s="759" t="s">
        <v>966</v>
      </c>
      <c r="K3" s="571">
        <f>(LOOKUP('Calculatie sheet'!$AX$2,'Objectenoverzicht aantallen'!$A:$A,'Objectenoverzicht aantallen'!$C:$C)*'Calculatie sheet'!$AX84+LOOKUP('Calculatie sheet'!$AX$2,'Objectenoverzicht aantallen'!$A:$A,'Objectenoverzicht aantallen'!E:E)*'Calculatie sheet'!$AX84)/1000</f>
        <v>0</v>
      </c>
      <c r="L3" s="571">
        <f>(LOOKUP('Calculatie sheet'!$AX$2,'Objectenoverzicht aantallen'!$A:$A,'Objectenoverzicht aantallen'!$C:$C)*'Calculatie sheet'!$AX84+LOOKUP('Calculatie sheet'!$E$2,'Objectenoverzicht aantallen'!$A:$A,'Objectenoverzicht aantallen'!E:E)*'Calculatie sheet'!$AX84+LOOKUP('Calculatie sheet'!$E$2,'Objectenoverzicht aantallen'!$A:$A,'Objectenoverzicht aantallen'!F:F)*'Calculatie sheet'!$AX84)/1000</f>
        <v>0</v>
      </c>
      <c r="M3" s="571">
        <f>(LOOKUP('Calculatie sheet'!$AX$2,'Objectenoverzicht aantallen'!$A:$A,'Objectenoverzicht aantallen'!$C:$C)*'Calculatie sheet'!$AX84+LOOKUP('Calculatie sheet'!$E$2,'Objectenoverzicht aantallen'!$A:$A,'Objectenoverzicht aantallen'!E:E)*'Calculatie sheet'!$AX84+LOOKUP('Calculatie sheet'!$E$2,'Objectenoverzicht aantallen'!$A:$A,'Objectenoverzicht aantallen'!F:F)*'Calculatie sheet'!$AX84+LOOKUP('Calculatie sheet'!$E$2,'Objectenoverzicht aantallen'!$A:$A,'Objectenoverzicht aantallen'!G:G)*'Calculatie sheet'!$AX84)/1000</f>
        <v>0</v>
      </c>
      <c r="N3" s="571">
        <f>(LOOKUP('Calculatie sheet'!$AX$2,'Objectenoverzicht aantallen'!$A:$A,'Objectenoverzicht aantallen'!$C:$C)*'Calculatie sheet'!$AX84+LOOKUP('Calculatie sheet'!$E$2,'Objectenoverzicht aantallen'!$A:$A,'Objectenoverzicht aantallen'!E:E)*'Calculatie sheet'!$AX84+LOOKUP('Calculatie sheet'!$E$2,'Objectenoverzicht aantallen'!$A:$A,'Objectenoverzicht aantallen'!F:F)*'Calculatie sheet'!$AX84+LOOKUP('Calculatie sheet'!$E$2,'Objectenoverzicht aantallen'!$A:$A,'Objectenoverzicht aantallen'!G:G)*'Calculatie sheet'!$AX84+LOOKUP('Calculatie sheet'!$E$2,'Objectenoverzicht aantallen'!$A:$A,'Objectenoverzicht aantallen'!H:H)*'Calculatie sheet'!$AX84)/1000</f>
        <v>0</v>
      </c>
      <c r="O3" s="571">
        <f>(LOOKUP('Calculatie sheet'!$AX$2,'Objectenoverzicht aantallen'!$A:$A,'Objectenoverzicht aantallen'!$C:$C)*'Calculatie sheet'!$AX84+LOOKUP('Calculatie sheet'!$E$2,'Objectenoverzicht aantallen'!$A:$A,'Objectenoverzicht aantallen'!E:E)*'Calculatie sheet'!$AX84+LOOKUP('Calculatie sheet'!$E$2,'Objectenoverzicht aantallen'!$A:$A,'Objectenoverzicht aantallen'!F:F)*'Calculatie sheet'!$AX84+LOOKUP('Calculatie sheet'!$E$2,'Objectenoverzicht aantallen'!$A:$A,'Objectenoverzicht aantallen'!G:G)*'Calculatie sheet'!$AX84+LOOKUP('Calculatie sheet'!$E$2,'Objectenoverzicht aantallen'!$A:$A,'Objectenoverzicht aantallen'!H:H)*'Calculatie sheet'!$AX84+LOOKUP('Calculatie sheet'!$E$2,'Objectenoverzicht aantallen'!$A:$A,'Objectenoverzicht aantallen'!I:I)*'Calculatie sheet'!$AX84)/1000</f>
        <v>0</v>
      </c>
      <c r="P3" s="571">
        <f>(LOOKUP('Calculatie sheet'!$AX$2,'Objectenoverzicht aantallen'!$A:$A,'Objectenoverzicht aantallen'!$C:$C)*'Calculatie sheet'!$AX84+LOOKUP('Calculatie sheet'!$E$2,'Objectenoverzicht aantallen'!$A:$A,'Objectenoverzicht aantallen'!E:E)*'Calculatie sheet'!$AX84+LOOKUP('Calculatie sheet'!$E$2,'Objectenoverzicht aantallen'!$A:$A,'Objectenoverzicht aantallen'!F:F)*'Calculatie sheet'!$AX84+LOOKUP('Calculatie sheet'!$E$2,'Objectenoverzicht aantallen'!$A:$A,'Objectenoverzicht aantallen'!G:G)*'Calculatie sheet'!$AX84+LOOKUP('Calculatie sheet'!$E$2,'Objectenoverzicht aantallen'!$A:$A,'Objectenoverzicht aantallen'!H:H)*'Calculatie sheet'!$AX84+LOOKUP('Calculatie sheet'!$E$2,'Objectenoverzicht aantallen'!$A:$A,'Objectenoverzicht aantallen'!I:I)*'Calculatie sheet'!$AX84+LOOKUP('Calculatie sheet'!$E$2,'Objectenoverzicht aantallen'!$A:$A,'Objectenoverzicht aantallen'!J:J)*'Calculatie sheet'!$AX84)/1000</f>
        <v>0</v>
      </c>
      <c r="Q3" s="571">
        <f>(LOOKUP('Calculatie sheet'!$AX$2,'Objectenoverzicht aantallen'!$A:$A,'Objectenoverzicht aantallen'!$C:$C)*'Calculatie sheet'!$AX84+LOOKUP('Calculatie sheet'!$E$2,'Objectenoverzicht aantallen'!$A:$A,'Objectenoverzicht aantallen'!E:E)*'Calculatie sheet'!$AX84+LOOKUP('Calculatie sheet'!$E$2,'Objectenoverzicht aantallen'!$A:$A,'Objectenoverzicht aantallen'!F:F)*'Calculatie sheet'!$AX84+LOOKUP('Calculatie sheet'!$E$2,'Objectenoverzicht aantallen'!$A:$A,'Objectenoverzicht aantallen'!G:G)*'Calculatie sheet'!$AX84+LOOKUP('Calculatie sheet'!$E$2,'Objectenoverzicht aantallen'!$A:$A,'Objectenoverzicht aantallen'!H:H)*'Calculatie sheet'!$AX84+LOOKUP('Calculatie sheet'!$E$2,'Objectenoverzicht aantallen'!$A:$A,'Objectenoverzicht aantallen'!I:I)*'Calculatie sheet'!$AX84+LOOKUP('Calculatie sheet'!$E$2,'Objectenoverzicht aantallen'!$A:$A,'Objectenoverzicht aantallen'!J:J)*'Calculatie sheet'!$AX84+LOOKUP('Calculatie sheet'!$E$2,'Objectenoverzicht aantallen'!$A:$A,'Objectenoverzicht aantallen'!K:K)*'Calculatie sheet'!$AX84)/1000</f>
        <v>0</v>
      </c>
      <c r="R3" s="571">
        <f>(LOOKUP('Calculatie sheet'!$AX$2,'Objectenoverzicht aantallen'!$A:$A,'Objectenoverzicht aantallen'!$C:$C)*'Calculatie sheet'!$AX84+LOOKUP('Calculatie sheet'!$E$2,'Objectenoverzicht aantallen'!$A:$A,'Objectenoverzicht aantallen'!E:E)*'Calculatie sheet'!$AX84+LOOKUP('Calculatie sheet'!$E$2,'Objectenoverzicht aantallen'!$A:$A,'Objectenoverzicht aantallen'!F:F)*'Calculatie sheet'!$AX84+LOOKUP('Calculatie sheet'!$E$2,'Objectenoverzicht aantallen'!$A:$A,'Objectenoverzicht aantallen'!G:G)*'Calculatie sheet'!$AX84+LOOKUP('Calculatie sheet'!$E$2,'Objectenoverzicht aantallen'!$A:$A,'Objectenoverzicht aantallen'!H:H)*'Calculatie sheet'!$AX84+LOOKUP('Calculatie sheet'!$E$2,'Objectenoverzicht aantallen'!$A:$A,'Objectenoverzicht aantallen'!I:I)*'Calculatie sheet'!$AX84+LOOKUP('Calculatie sheet'!$E$2,'Objectenoverzicht aantallen'!$A:$A,'Objectenoverzicht aantallen'!J:J)*'Calculatie sheet'!$AX84+LOOKUP('Calculatie sheet'!$E$2,'Objectenoverzicht aantallen'!$A:$A,'Objectenoverzicht aantallen'!K:K)*'Calculatie sheet'!$AX84+LOOKUP('Calculatie sheet'!$E$2,'Objectenoverzicht aantallen'!$A:$A,'Objectenoverzicht aantallen'!L:L)*'Calculatie sheet'!$AX84)/1000</f>
        <v>0</v>
      </c>
      <c r="S3" s="571">
        <f>(LOOKUP('Calculatie sheet'!$AX$2,'Objectenoverzicht aantallen'!$A:$A,'Objectenoverzicht aantallen'!$C:$C)*'Calculatie sheet'!$AX84+LOOKUP('Calculatie sheet'!$E$2,'Objectenoverzicht aantallen'!$A:$A,'Objectenoverzicht aantallen'!E:E)*'Calculatie sheet'!$AX84+LOOKUP('Calculatie sheet'!$E$2,'Objectenoverzicht aantallen'!$A:$A,'Objectenoverzicht aantallen'!F:F)*'Calculatie sheet'!$AX84+LOOKUP('Calculatie sheet'!$E$2,'Objectenoverzicht aantallen'!$A:$A,'Objectenoverzicht aantallen'!G:G)*'Calculatie sheet'!$AX84+LOOKUP('Calculatie sheet'!$E$2,'Objectenoverzicht aantallen'!$A:$A,'Objectenoverzicht aantallen'!H:H)*'Calculatie sheet'!$AX84+LOOKUP('Calculatie sheet'!$E$2,'Objectenoverzicht aantallen'!$A:$A,'Objectenoverzicht aantallen'!I:I)*'Calculatie sheet'!$AX84+LOOKUP('Calculatie sheet'!$E$2,'Objectenoverzicht aantallen'!$A:$A,'Objectenoverzicht aantallen'!J:J)*'Calculatie sheet'!$AX84+LOOKUP('Calculatie sheet'!$E$2,'Objectenoverzicht aantallen'!$A:$A,'Objectenoverzicht aantallen'!K:K)*'Calculatie sheet'!$AX84+LOOKUP('Calculatie sheet'!$E$2,'Objectenoverzicht aantallen'!$A:$A,'Objectenoverzicht aantallen'!L:L)*'Calculatie sheet'!$AX84+LOOKUP('Calculatie sheet'!$E$2,'Objectenoverzicht aantallen'!$A:$A,'Objectenoverzicht aantallen'!M:M)*'Calculatie sheet'!$AX84)/1000</f>
        <v>0</v>
      </c>
      <c r="T3" s="571">
        <f>(LOOKUP('Calculatie sheet'!$AX$2,'Objectenoverzicht aantallen'!$A:$A,'Objectenoverzicht aantallen'!$C:$C)*'Calculatie sheet'!$AX84+LOOKUP('Calculatie sheet'!$E$2,'Objectenoverzicht aantallen'!$A:$A,'Objectenoverzicht aantallen'!E:E)*'Calculatie sheet'!$AX84+LOOKUP('Calculatie sheet'!$E$2,'Objectenoverzicht aantallen'!$A:$A,'Objectenoverzicht aantallen'!F:F)*'Calculatie sheet'!$AX84+LOOKUP('Calculatie sheet'!$E$2,'Objectenoverzicht aantallen'!$A:$A,'Objectenoverzicht aantallen'!G:G)*'Calculatie sheet'!$AX84+LOOKUP('Calculatie sheet'!$E$2,'Objectenoverzicht aantallen'!$A:$A,'Objectenoverzicht aantallen'!H:H)*'Calculatie sheet'!$AX84+LOOKUP('Calculatie sheet'!$E$2,'Objectenoverzicht aantallen'!$A:$A,'Objectenoverzicht aantallen'!I:I)*'Calculatie sheet'!$AX84+LOOKUP('Calculatie sheet'!$E$2,'Objectenoverzicht aantallen'!$A:$A,'Objectenoverzicht aantallen'!J:J)*'Calculatie sheet'!$AX84+LOOKUP('Calculatie sheet'!$E$2,'Objectenoverzicht aantallen'!$A:$A,'Objectenoverzicht aantallen'!K:K)*'Calculatie sheet'!$AX84+LOOKUP('Calculatie sheet'!$E$2,'Objectenoverzicht aantallen'!$A:$A,'Objectenoverzicht aantallen'!L:L)*'Calculatie sheet'!$AX84+LOOKUP('Calculatie sheet'!$E$2,'Objectenoverzicht aantallen'!$A:$A,'Objectenoverzicht aantallen'!M:M)*'Calculatie sheet'!$AX84+LOOKUP('Calculatie sheet'!$E$2,'Objectenoverzicht aantallen'!$A:$A,'Objectenoverzicht aantallen'!N:N)*'Calculatie sheet'!$AX84)/1000</f>
        <v>0</v>
      </c>
      <c r="U3" s="571">
        <f>(LOOKUP('Calculatie sheet'!$AX$2,'Objectenoverzicht aantallen'!$A:$A,'Objectenoverzicht aantallen'!$C:$C)*'Calculatie sheet'!$AX84+LOOKUP('Calculatie sheet'!$E$2,'Objectenoverzicht aantallen'!$A:$A,'Objectenoverzicht aantallen'!E:E)*'Calculatie sheet'!$AX84+LOOKUP('Calculatie sheet'!$E$2,'Objectenoverzicht aantallen'!$A:$A,'Objectenoverzicht aantallen'!F:F)*'Calculatie sheet'!$AX84+LOOKUP('Calculatie sheet'!$E$2,'Objectenoverzicht aantallen'!$A:$A,'Objectenoverzicht aantallen'!G:G)*'Calculatie sheet'!$AX84+LOOKUP('Calculatie sheet'!$E$2,'Objectenoverzicht aantallen'!$A:$A,'Objectenoverzicht aantallen'!H:H)*'Calculatie sheet'!$AX84+LOOKUP('Calculatie sheet'!$E$2,'Objectenoverzicht aantallen'!$A:$A,'Objectenoverzicht aantallen'!I:I)*'Calculatie sheet'!$AX84+LOOKUP('Calculatie sheet'!$E$2,'Objectenoverzicht aantallen'!$A:$A,'Objectenoverzicht aantallen'!J:J)*'Calculatie sheet'!$AX84+LOOKUP('Calculatie sheet'!$E$2,'Objectenoverzicht aantallen'!$A:$A,'Objectenoverzicht aantallen'!K:K)*'Calculatie sheet'!$AX84+LOOKUP('Calculatie sheet'!$E$2,'Objectenoverzicht aantallen'!$A:$A,'Objectenoverzicht aantallen'!L:L)*'Calculatie sheet'!$AX84+LOOKUP('Calculatie sheet'!$E$2,'Objectenoverzicht aantallen'!$A:$A,'Objectenoverzicht aantallen'!M:M)*'Calculatie sheet'!$AX84+LOOKUP('Calculatie sheet'!$E$2,'Objectenoverzicht aantallen'!$A:$A,'Objectenoverzicht aantallen'!N:N)*'Calculatie sheet'!$AX84+LOOKUP('Calculatie sheet'!$E$2,'Objectenoverzicht aantallen'!$A:$A,'Objectenoverzicht aantallen'!O:O)*'Calculatie sheet'!$AX84)/1000</f>
        <v>0</v>
      </c>
      <c r="V3" s="31"/>
      <c r="W3" s="759" t="s">
        <v>966</v>
      </c>
      <c r="X3" s="571">
        <f>(LOOKUP('Calculatie sheet'!$AX$2,'Objectenoverzicht aantallen'!$A:$A,'Objectenoverzicht aantallen'!$P:$P)*'Calculatie sheet'!$AX$84)/'Calculatie sheet'!$AX$64/1000</f>
        <v>0</v>
      </c>
      <c r="Y3" s="571">
        <f>(LOOKUP('Calculatie sheet'!$AX$2,'Objectenoverzicht aantallen'!$A:$A,'Objectenoverzicht aantallen'!$P:$P)*'Calculatie sheet'!$AX$84)/'Calculatie sheet'!$AX$64/1000</f>
        <v>0</v>
      </c>
      <c r="Z3" s="571">
        <f>(LOOKUP('Calculatie sheet'!$AX$2,'Objectenoverzicht aantallen'!$A:$A,'Objectenoverzicht aantallen'!$P:$P)*'Calculatie sheet'!$AX$84)/'Calculatie sheet'!$AX$64/1000</f>
        <v>0</v>
      </c>
      <c r="AA3" s="571">
        <f>(LOOKUP('Calculatie sheet'!$AX$2,'Objectenoverzicht aantallen'!$A:$A,'Objectenoverzicht aantallen'!$P:$P)*'Calculatie sheet'!$AX$84)/'Calculatie sheet'!$AX$64/1000</f>
        <v>0</v>
      </c>
      <c r="AB3" s="571">
        <f>(LOOKUP('Calculatie sheet'!$AX$2,'Objectenoverzicht aantallen'!$A:$A,'Objectenoverzicht aantallen'!$P:$P)*'Calculatie sheet'!$AX$84)/'Calculatie sheet'!$AX$64/1000</f>
        <v>0</v>
      </c>
      <c r="AC3" s="571">
        <f>(LOOKUP('Calculatie sheet'!$AX$2,'Objectenoverzicht aantallen'!$A:$A,'Objectenoverzicht aantallen'!$P:$P)*'Calculatie sheet'!$AX$84)/'Calculatie sheet'!$AX$64/1000</f>
        <v>0</v>
      </c>
      <c r="AD3" s="571">
        <f>(LOOKUP('Calculatie sheet'!$AX$2,'Objectenoverzicht aantallen'!$A:$A,'Objectenoverzicht aantallen'!$P:$P)*'Calculatie sheet'!$AX$84)/'Calculatie sheet'!$AX$64/1000</f>
        <v>0</v>
      </c>
      <c r="AE3" s="571">
        <f>(LOOKUP('Calculatie sheet'!$AX$2,'Objectenoverzicht aantallen'!$A:$A,'Objectenoverzicht aantallen'!$P:$P)*'Calculatie sheet'!$AX$84)/'Calculatie sheet'!$AX$64/1000</f>
        <v>0</v>
      </c>
      <c r="AF3" s="571">
        <f>(LOOKUP('Calculatie sheet'!$AX$2,'Objectenoverzicht aantallen'!$A:$A,'Objectenoverzicht aantallen'!$P:$P)*'Calculatie sheet'!$AX$84)/'Calculatie sheet'!$AX$64/1000</f>
        <v>0</v>
      </c>
      <c r="AG3" s="571">
        <f>(LOOKUP('Calculatie sheet'!$AX$2,'Objectenoverzicht aantallen'!$A:$A,'Objectenoverzicht aantallen'!$P:$P)*'Calculatie sheet'!$AX$84)/'Calculatie sheet'!$AX$64/1000</f>
        <v>0</v>
      </c>
      <c r="AH3" s="571">
        <f>(LOOKUP('Calculatie sheet'!$AX$2,'Objectenoverzicht aantallen'!$A:$A,'Objectenoverzicht aantallen'!$P:$P)*'Calculatie sheet'!$AX$84)/'Calculatie sheet'!$AX$64/1000</f>
        <v>0</v>
      </c>
    </row>
    <row r="4" spans="1:34" x14ac:dyDescent="0.2">
      <c r="B4" s="760" t="s">
        <v>5</v>
      </c>
      <c r="C4" s="45">
        <f>'Calculatie sheet'!AX85</f>
        <v>1.001E-2</v>
      </c>
      <c r="E4" s="760" t="s">
        <v>5</v>
      </c>
      <c r="H4" s="572">
        <f>C4*'Calculatie sheet'!$AX$7</f>
        <v>0</v>
      </c>
      <c r="J4" s="760" t="s">
        <v>5</v>
      </c>
      <c r="K4" s="571">
        <f>(LOOKUP('Calculatie sheet'!$AX$2,'Objectenoverzicht aantallen'!$A:$A,'Objectenoverzicht aantallen'!$C:$C)*'Calculatie sheet'!$AX85+LOOKUP('Calculatie sheet'!$AX$2,'Objectenoverzicht aantallen'!$A:$A,'Objectenoverzicht aantallen'!E:E)*'Calculatie sheet'!$AX85)/1000</f>
        <v>0</v>
      </c>
      <c r="L4" s="571">
        <f>(LOOKUP('Calculatie sheet'!$AX$2,'Objectenoverzicht aantallen'!$A:$A,'Objectenoverzicht aantallen'!$C:$C)*'Calculatie sheet'!$AX85+LOOKUP('Calculatie sheet'!$E$2,'Objectenoverzicht aantallen'!$A:$A,'Objectenoverzicht aantallen'!E:E)*'Calculatie sheet'!$AX85+LOOKUP('Calculatie sheet'!$E$2,'Objectenoverzicht aantallen'!$A:$A,'Objectenoverzicht aantallen'!F:F)*'Calculatie sheet'!$AX85)/1000</f>
        <v>0</v>
      </c>
      <c r="M4" s="571">
        <f>(LOOKUP('Calculatie sheet'!$AX$2,'Objectenoverzicht aantallen'!$A:$A,'Objectenoverzicht aantallen'!$C:$C)*'Calculatie sheet'!$AX85+LOOKUP('Calculatie sheet'!$E$2,'Objectenoverzicht aantallen'!$A:$A,'Objectenoverzicht aantallen'!E:E)*'Calculatie sheet'!$AX85+LOOKUP('Calculatie sheet'!$E$2,'Objectenoverzicht aantallen'!$A:$A,'Objectenoverzicht aantallen'!F:F)*'Calculatie sheet'!$AX85+LOOKUP('Calculatie sheet'!$E$2,'Objectenoverzicht aantallen'!$A:$A,'Objectenoverzicht aantallen'!G:G)*'Calculatie sheet'!$AX85)/1000</f>
        <v>0</v>
      </c>
      <c r="N4" s="571">
        <f>(LOOKUP('Calculatie sheet'!$AX$2,'Objectenoverzicht aantallen'!$A:$A,'Objectenoverzicht aantallen'!$C:$C)*'Calculatie sheet'!$AX85+LOOKUP('Calculatie sheet'!$E$2,'Objectenoverzicht aantallen'!$A:$A,'Objectenoverzicht aantallen'!E:E)*'Calculatie sheet'!$AX85+LOOKUP('Calculatie sheet'!$E$2,'Objectenoverzicht aantallen'!$A:$A,'Objectenoverzicht aantallen'!F:F)*'Calculatie sheet'!$AX85+LOOKUP('Calculatie sheet'!$E$2,'Objectenoverzicht aantallen'!$A:$A,'Objectenoverzicht aantallen'!G:G)*'Calculatie sheet'!$AX85+LOOKUP('Calculatie sheet'!$E$2,'Objectenoverzicht aantallen'!$A:$A,'Objectenoverzicht aantallen'!H:H)*'Calculatie sheet'!$AX85)/1000</f>
        <v>0</v>
      </c>
      <c r="O4" s="571">
        <f>(LOOKUP('Calculatie sheet'!$AX$2,'Objectenoverzicht aantallen'!$A:$A,'Objectenoverzicht aantallen'!$C:$C)*'Calculatie sheet'!$AX85+LOOKUP('Calculatie sheet'!$E$2,'Objectenoverzicht aantallen'!$A:$A,'Objectenoverzicht aantallen'!E:E)*'Calculatie sheet'!$AX85+LOOKUP('Calculatie sheet'!$E$2,'Objectenoverzicht aantallen'!$A:$A,'Objectenoverzicht aantallen'!F:F)*'Calculatie sheet'!$AX85+LOOKUP('Calculatie sheet'!$E$2,'Objectenoverzicht aantallen'!$A:$A,'Objectenoverzicht aantallen'!G:G)*'Calculatie sheet'!$AX85+LOOKUP('Calculatie sheet'!$E$2,'Objectenoverzicht aantallen'!$A:$A,'Objectenoverzicht aantallen'!H:H)*'Calculatie sheet'!$AX85+LOOKUP('Calculatie sheet'!$E$2,'Objectenoverzicht aantallen'!$A:$A,'Objectenoverzicht aantallen'!I:I)*'Calculatie sheet'!$AX85)/1000</f>
        <v>0</v>
      </c>
      <c r="P4" s="571">
        <f>(LOOKUP('Calculatie sheet'!$AX$2,'Objectenoverzicht aantallen'!$A:$A,'Objectenoverzicht aantallen'!$C:$C)*'Calculatie sheet'!$AX85+LOOKUP('Calculatie sheet'!$E$2,'Objectenoverzicht aantallen'!$A:$A,'Objectenoverzicht aantallen'!E:E)*'Calculatie sheet'!$AX85+LOOKUP('Calculatie sheet'!$E$2,'Objectenoverzicht aantallen'!$A:$A,'Objectenoverzicht aantallen'!F:F)*'Calculatie sheet'!$AX85+LOOKUP('Calculatie sheet'!$E$2,'Objectenoverzicht aantallen'!$A:$A,'Objectenoverzicht aantallen'!G:G)*'Calculatie sheet'!$AX85+LOOKUP('Calculatie sheet'!$E$2,'Objectenoverzicht aantallen'!$A:$A,'Objectenoverzicht aantallen'!H:H)*'Calculatie sheet'!$AX85+LOOKUP('Calculatie sheet'!$E$2,'Objectenoverzicht aantallen'!$A:$A,'Objectenoverzicht aantallen'!I:I)*'Calculatie sheet'!$AX85+LOOKUP('Calculatie sheet'!$E$2,'Objectenoverzicht aantallen'!$A:$A,'Objectenoverzicht aantallen'!J:J)*'Calculatie sheet'!$AX85)/1000</f>
        <v>0</v>
      </c>
      <c r="Q4" s="571">
        <f>(LOOKUP('Calculatie sheet'!$AX$2,'Objectenoverzicht aantallen'!$A:$A,'Objectenoverzicht aantallen'!$C:$C)*'Calculatie sheet'!$AX85+LOOKUP('Calculatie sheet'!$E$2,'Objectenoverzicht aantallen'!$A:$A,'Objectenoverzicht aantallen'!E:E)*'Calculatie sheet'!$AX85+LOOKUP('Calculatie sheet'!$E$2,'Objectenoverzicht aantallen'!$A:$A,'Objectenoverzicht aantallen'!F:F)*'Calculatie sheet'!$AX85+LOOKUP('Calculatie sheet'!$E$2,'Objectenoverzicht aantallen'!$A:$A,'Objectenoverzicht aantallen'!G:G)*'Calculatie sheet'!$AX85+LOOKUP('Calculatie sheet'!$E$2,'Objectenoverzicht aantallen'!$A:$A,'Objectenoverzicht aantallen'!H:H)*'Calculatie sheet'!$AX85+LOOKUP('Calculatie sheet'!$E$2,'Objectenoverzicht aantallen'!$A:$A,'Objectenoverzicht aantallen'!I:I)*'Calculatie sheet'!$AX85+LOOKUP('Calculatie sheet'!$E$2,'Objectenoverzicht aantallen'!$A:$A,'Objectenoverzicht aantallen'!J:J)*'Calculatie sheet'!$AX85+LOOKUP('Calculatie sheet'!$E$2,'Objectenoverzicht aantallen'!$A:$A,'Objectenoverzicht aantallen'!K:K)*'Calculatie sheet'!$AX85)/1000</f>
        <v>0</v>
      </c>
      <c r="R4" s="571">
        <f>(LOOKUP('Calculatie sheet'!$AX$2,'Objectenoverzicht aantallen'!$A:$A,'Objectenoverzicht aantallen'!$C:$C)*'Calculatie sheet'!$AX85+LOOKUP('Calculatie sheet'!$E$2,'Objectenoverzicht aantallen'!$A:$A,'Objectenoverzicht aantallen'!E:E)*'Calculatie sheet'!$AX85+LOOKUP('Calculatie sheet'!$E$2,'Objectenoverzicht aantallen'!$A:$A,'Objectenoverzicht aantallen'!F:F)*'Calculatie sheet'!$AX85+LOOKUP('Calculatie sheet'!$E$2,'Objectenoverzicht aantallen'!$A:$A,'Objectenoverzicht aantallen'!G:G)*'Calculatie sheet'!$AX85+LOOKUP('Calculatie sheet'!$E$2,'Objectenoverzicht aantallen'!$A:$A,'Objectenoverzicht aantallen'!H:H)*'Calculatie sheet'!$AX85+LOOKUP('Calculatie sheet'!$E$2,'Objectenoverzicht aantallen'!$A:$A,'Objectenoverzicht aantallen'!I:I)*'Calculatie sheet'!$AX85+LOOKUP('Calculatie sheet'!$E$2,'Objectenoverzicht aantallen'!$A:$A,'Objectenoverzicht aantallen'!J:J)*'Calculatie sheet'!$AX85+LOOKUP('Calculatie sheet'!$E$2,'Objectenoverzicht aantallen'!$A:$A,'Objectenoverzicht aantallen'!K:K)*'Calculatie sheet'!$AX85+LOOKUP('Calculatie sheet'!$E$2,'Objectenoverzicht aantallen'!$A:$A,'Objectenoverzicht aantallen'!L:L)*'Calculatie sheet'!$AX85)/1000</f>
        <v>0</v>
      </c>
      <c r="S4" s="571">
        <f>(LOOKUP('Calculatie sheet'!$AX$2,'Objectenoverzicht aantallen'!$A:$A,'Objectenoverzicht aantallen'!$C:$C)*'Calculatie sheet'!$AX85+LOOKUP('Calculatie sheet'!$E$2,'Objectenoverzicht aantallen'!$A:$A,'Objectenoverzicht aantallen'!E:E)*'Calculatie sheet'!$AX85+LOOKUP('Calculatie sheet'!$E$2,'Objectenoverzicht aantallen'!$A:$A,'Objectenoverzicht aantallen'!F:F)*'Calculatie sheet'!$AX85+LOOKUP('Calculatie sheet'!$E$2,'Objectenoverzicht aantallen'!$A:$A,'Objectenoverzicht aantallen'!G:G)*'Calculatie sheet'!$AX85+LOOKUP('Calculatie sheet'!$E$2,'Objectenoverzicht aantallen'!$A:$A,'Objectenoverzicht aantallen'!H:H)*'Calculatie sheet'!$AX85+LOOKUP('Calculatie sheet'!$E$2,'Objectenoverzicht aantallen'!$A:$A,'Objectenoverzicht aantallen'!I:I)*'Calculatie sheet'!$AX85+LOOKUP('Calculatie sheet'!$E$2,'Objectenoverzicht aantallen'!$A:$A,'Objectenoverzicht aantallen'!J:J)*'Calculatie sheet'!$AX85+LOOKUP('Calculatie sheet'!$E$2,'Objectenoverzicht aantallen'!$A:$A,'Objectenoverzicht aantallen'!K:K)*'Calculatie sheet'!$AX85+LOOKUP('Calculatie sheet'!$E$2,'Objectenoverzicht aantallen'!$A:$A,'Objectenoverzicht aantallen'!L:L)*'Calculatie sheet'!$AX85+LOOKUP('Calculatie sheet'!$E$2,'Objectenoverzicht aantallen'!$A:$A,'Objectenoverzicht aantallen'!M:M)*'Calculatie sheet'!$AX85)/1000</f>
        <v>0</v>
      </c>
      <c r="T4" s="571">
        <f>(LOOKUP('Calculatie sheet'!$AX$2,'Objectenoverzicht aantallen'!$A:$A,'Objectenoverzicht aantallen'!$C:$C)*'Calculatie sheet'!$AX85+LOOKUP('Calculatie sheet'!$E$2,'Objectenoverzicht aantallen'!$A:$A,'Objectenoverzicht aantallen'!E:E)*'Calculatie sheet'!$AX85+LOOKUP('Calculatie sheet'!$E$2,'Objectenoverzicht aantallen'!$A:$A,'Objectenoverzicht aantallen'!F:F)*'Calculatie sheet'!$AX85+LOOKUP('Calculatie sheet'!$E$2,'Objectenoverzicht aantallen'!$A:$A,'Objectenoverzicht aantallen'!G:G)*'Calculatie sheet'!$AX85+LOOKUP('Calculatie sheet'!$E$2,'Objectenoverzicht aantallen'!$A:$A,'Objectenoverzicht aantallen'!H:H)*'Calculatie sheet'!$AX85+LOOKUP('Calculatie sheet'!$E$2,'Objectenoverzicht aantallen'!$A:$A,'Objectenoverzicht aantallen'!I:I)*'Calculatie sheet'!$AX85+LOOKUP('Calculatie sheet'!$E$2,'Objectenoverzicht aantallen'!$A:$A,'Objectenoverzicht aantallen'!J:J)*'Calculatie sheet'!$AX85+LOOKUP('Calculatie sheet'!$E$2,'Objectenoverzicht aantallen'!$A:$A,'Objectenoverzicht aantallen'!K:K)*'Calculatie sheet'!$AX85+LOOKUP('Calculatie sheet'!$E$2,'Objectenoverzicht aantallen'!$A:$A,'Objectenoverzicht aantallen'!L:L)*'Calculatie sheet'!$AX85+LOOKUP('Calculatie sheet'!$E$2,'Objectenoverzicht aantallen'!$A:$A,'Objectenoverzicht aantallen'!M:M)*'Calculatie sheet'!$AX85+LOOKUP('Calculatie sheet'!$E$2,'Objectenoverzicht aantallen'!$A:$A,'Objectenoverzicht aantallen'!N:N)*'Calculatie sheet'!$AX85)/1000</f>
        <v>0</v>
      </c>
      <c r="U4" s="571">
        <f>(LOOKUP('Calculatie sheet'!$AX$2,'Objectenoverzicht aantallen'!$A:$A,'Objectenoverzicht aantallen'!$C:$C)*'Calculatie sheet'!$AX85+LOOKUP('Calculatie sheet'!$E$2,'Objectenoverzicht aantallen'!$A:$A,'Objectenoverzicht aantallen'!E:E)*'Calculatie sheet'!$AX85+LOOKUP('Calculatie sheet'!$E$2,'Objectenoverzicht aantallen'!$A:$A,'Objectenoverzicht aantallen'!F:F)*'Calculatie sheet'!$AX85+LOOKUP('Calculatie sheet'!$E$2,'Objectenoverzicht aantallen'!$A:$A,'Objectenoverzicht aantallen'!G:G)*'Calculatie sheet'!$AX85+LOOKUP('Calculatie sheet'!$E$2,'Objectenoverzicht aantallen'!$A:$A,'Objectenoverzicht aantallen'!H:H)*'Calculatie sheet'!$AX85+LOOKUP('Calculatie sheet'!$E$2,'Objectenoverzicht aantallen'!$A:$A,'Objectenoverzicht aantallen'!I:I)*'Calculatie sheet'!$AX85+LOOKUP('Calculatie sheet'!$E$2,'Objectenoverzicht aantallen'!$A:$A,'Objectenoverzicht aantallen'!J:J)*'Calculatie sheet'!$AX85+LOOKUP('Calculatie sheet'!$E$2,'Objectenoverzicht aantallen'!$A:$A,'Objectenoverzicht aantallen'!K:K)*'Calculatie sheet'!$AX85+LOOKUP('Calculatie sheet'!$E$2,'Objectenoverzicht aantallen'!$A:$A,'Objectenoverzicht aantallen'!L:L)*'Calculatie sheet'!$AX85+LOOKUP('Calculatie sheet'!$E$2,'Objectenoverzicht aantallen'!$A:$A,'Objectenoverzicht aantallen'!M:M)*'Calculatie sheet'!$AX85+LOOKUP('Calculatie sheet'!$E$2,'Objectenoverzicht aantallen'!$A:$A,'Objectenoverzicht aantallen'!N:N)*'Calculatie sheet'!$AX85+LOOKUP('Calculatie sheet'!$E$2,'Objectenoverzicht aantallen'!$A:$A,'Objectenoverzicht aantallen'!O:O)*'Calculatie sheet'!$AX85)/1000</f>
        <v>0</v>
      </c>
      <c r="W4" s="760" t="s">
        <v>5</v>
      </c>
      <c r="X4" s="571">
        <f>(LOOKUP('Calculatie sheet'!$AX$2,'Objectenoverzicht aantallen'!$A:$A,'Objectenoverzicht aantallen'!Q:Q)*'Calculatie sheet'!$AX$85)/1000</f>
        <v>0</v>
      </c>
      <c r="Y4" s="571">
        <f>(LOOKUP('Calculatie sheet'!$AX$2,'Objectenoverzicht aantallen'!$A:$A,'Objectenoverzicht aantallen'!R:R)*'Calculatie sheet'!$AX$85)/1000</f>
        <v>0</v>
      </c>
      <c r="Z4" s="571">
        <f>(LOOKUP('Calculatie sheet'!$AX$2,'Objectenoverzicht aantallen'!$A:$A,'Objectenoverzicht aantallen'!S:S)*'Calculatie sheet'!$AX$85)/1000</f>
        <v>0</v>
      </c>
      <c r="AA4" s="571">
        <f>(LOOKUP('Calculatie sheet'!$AX$2,'Objectenoverzicht aantallen'!$A:$A,'Objectenoverzicht aantallen'!T:T)*'Calculatie sheet'!$AX$85)/1000</f>
        <v>0</v>
      </c>
      <c r="AB4" s="571">
        <f>(LOOKUP('Calculatie sheet'!$AX$2,'Objectenoverzicht aantallen'!$A:$A,'Objectenoverzicht aantallen'!U:U)*'Calculatie sheet'!$AX$85)/1000</f>
        <v>0</v>
      </c>
      <c r="AC4" s="571">
        <f>(LOOKUP('Calculatie sheet'!$AX$2,'Objectenoverzicht aantallen'!$A:$A,'Objectenoverzicht aantallen'!V:V)*'Calculatie sheet'!$AX$85)/1000</f>
        <v>0</v>
      </c>
      <c r="AD4" s="571">
        <f>(LOOKUP('Calculatie sheet'!$AX$2,'Objectenoverzicht aantallen'!$A:$A,'Objectenoverzicht aantallen'!W:W)*'Calculatie sheet'!$AX$85)/1000</f>
        <v>0</v>
      </c>
      <c r="AE4" s="571">
        <f>(LOOKUP('Calculatie sheet'!$AX$2,'Objectenoverzicht aantallen'!$A:$A,'Objectenoverzicht aantallen'!X:X)*'Calculatie sheet'!$AX$85)/1000</f>
        <v>0</v>
      </c>
      <c r="AF4" s="571">
        <f>(LOOKUP('Calculatie sheet'!$AX$2,'Objectenoverzicht aantallen'!$A:$A,'Objectenoverzicht aantallen'!AA:AA)*'Calculatie sheet'!$AX$85)/1000</f>
        <v>0</v>
      </c>
      <c r="AG4" s="571">
        <f>(LOOKUP('Calculatie sheet'!$AX$2,'Objectenoverzicht aantallen'!$A:$A,'Objectenoverzicht aantallen'!Z:Z)*'Calculatie sheet'!$AX$85)/1000</f>
        <v>0</v>
      </c>
      <c r="AH4" s="571">
        <f>(LOOKUP('Calculatie sheet'!$AX$2,'Objectenoverzicht aantallen'!$A:$A,'Objectenoverzicht aantallen'!AA:AA)*'Calculatie sheet'!$AX$85)/1000</f>
        <v>0</v>
      </c>
    </row>
    <row r="5" spans="1:34" x14ac:dyDescent="0.2">
      <c r="B5" s="577" t="s">
        <v>673</v>
      </c>
      <c r="C5" s="45">
        <f>'Calculatie sheet'!AX86</f>
        <v>1.0000000000000001E-5</v>
      </c>
      <c r="E5" s="577" t="s">
        <v>673</v>
      </c>
      <c r="H5" s="572">
        <f>C5*'Calculatie sheet'!$AX$7</f>
        <v>0</v>
      </c>
      <c r="J5" s="577" t="s">
        <v>673</v>
      </c>
      <c r="K5" s="571">
        <f>(LOOKUP('Calculatie sheet'!$AX$2,'Objectenoverzicht aantallen'!$A:$A,'Objectenoverzicht aantallen'!$C:$C)*'Calculatie sheet'!$AX86+LOOKUP('Calculatie sheet'!$AX$2,'Objectenoverzicht aantallen'!$A:$A,'Objectenoverzicht aantallen'!E:E)*'Calculatie sheet'!$AX86)/1000</f>
        <v>0</v>
      </c>
      <c r="L5" s="571">
        <f>(LOOKUP('Calculatie sheet'!$AX$2,'Objectenoverzicht aantallen'!$A:$A,'Objectenoverzicht aantallen'!$C:$C)*'Calculatie sheet'!$AX86+LOOKUP('Calculatie sheet'!$E$2,'Objectenoverzicht aantallen'!$A:$A,'Objectenoverzicht aantallen'!E:E)*'Calculatie sheet'!$AX86+LOOKUP('Calculatie sheet'!$E$2,'Objectenoverzicht aantallen'!$A:$A,'Objectenoverzicht aantallen'!F:F)*'Calculatie sheet'!$AX86)/1000</f>
        <v>0</v>
      </c>
      <c r="M5" s="571">
        <f>(LOOKUP('Calculatie sheet'!$AX$2,'Objectenoverzicht aantallen'!$A:$A,'Objectenoverzicht aantallen'!$C:$C)*'Calculatie sheet'!$AX86+LOOKUP('Calculatie sheet'!$E$2,'Objectenoverzicht aantallen'!$A:$A,'Objectenoverzicht aantallen'!E:E)*'Calculatie sheet'!$AX86+LOOKUP('Calculatie sheet'!$E$2,'Objectenoverzicht aantallen'!$A:$A,'Objectenoverzicht aantallen'!F:F)*'Calculatie sheet'!$AX86+LOOKUP('Calculatie sheet'!$E$2,'Objectenoverzicht aantallen'!$A:$A,'Objectenoverzicht aantallen'!G:G)*'Calculatie sheet'!$AX86)/1000</f>
        <v>0</v>
      </c>
      <c r="N5" s="571">
        <f>(LOOKUP('Calculatie sheet'!$AX$2,'Objectenoverzicht aantallen'!$A:$A,'Objectenoverzicht aantallen'!$C:$C)*'Calculatie sheet'!$AX86+LOOKUP('Calculatie sheet'!$E$2,'Objectenoverzicht aantallen'!$A:$A,'Objectenoverzicht aantallen'!E:E)*'Calculatie sheet'!$AX86+LOOKUP('Calculatie sheet'!$E$2,'Objectenoverzicht aantallen'!$A:$A,'Objectenoverzicht aantallen'!F:F)*'Calculatie sheet'!$AX86+LOOKUP('Calculatie sheet'!$E$2,'Objectenoverzicht aantallen'!$A:$A,'Objectenoverzicht aantallen'!G:G)*'Calculatie sheet'!$AX86+LOOKUP('Calculatie sheet'!$E$2,'Objectenoverzicht aantallen'!$A:$A,'Objectenoverzicht aantallen'!H:H)*'Calculatie sheet'!$AX86)/1000</f>
        <v>0</v>
      </c>
      <c r="O5" s="571">
        <f>(LOOKUP('Calculatie sheet'!$AX$2,'Objectenoverzicht aantallen'!$A:$A,'Objectenoverzicht aantallen'!$C:$C)*'Calculatie sheet'!$AX86+LOOKUP('Calculatie sheet'!$E$2,'Objectenoverzicht aantallen'!$A:$A,'Objectenoverzicht aantallen'!E:E)*'Calculatie sheet'!$AX86+LOOKUP('Calculatie sheet'!$E$2,'Objectenoverzicht aantallen'!$A:$A,'Objectenoverzicht aantallen'!F:F)*'Calculatie sheet'!$AX86+LOOKUP('Calculatie sheet'!$E$2,'Objectenoverzicht aantallen'!$A:$A,'Objectenoverzicht aantallen'!G:G)*'Calculatie sheet'!$AX86+LOOKUP('Calculatie sheet'!$E$2,'Objectenoverzicht aantallen'!$A:$A,'Objectenoverzicht aantallen'!H:H)*'Calculatie sheet'!$AX86+LOOKUP('Calculatie sheet'!$E$2,'Objectenoverzicht aantallen'!$A:$A,'Objectenoverzicht aantallen'!I:I)*'Calculatie sheet'!$AX86)/1000</f>
        <v>0</v>
      </c>
      <c r="P5" s="571">
        <f>(LOOKUP('Calculatie sheet'!$AX$2,'Objectenoverzicht aantallen'!$A:$A,'Objectenoverzicht aantallen'!$C:$C)*'Calculatie sheet'!$AX86+LOOKUP('Calculatie sheet'!$E$2,'Objectenoverzicht aantallen'!$A:$A,'Objectenoverzicht aantallen'!E:E)*'Calculatie sheet'!$AX86+LOOKUP('Calculatie sheet'!$E$2,'Objectenoverzicht aantallen'!$A:$A,'Objectenoverzicht aantallen'!F:F)*'Calculatie sheet'!$AX86+LOOKUP('Calculatie sheet'!$E$2,'Objectenoverzicht aantallen'!$A:$A,'Objectenoverzicht aantallen'!G:G)*'Calculatie sheet'!$AX86+LOOKUP('Calculatie sheet'!$E$2,'Objectenoverzicht aantallen'!$A:$A,'Objectenoverzicht aantallen'!H:H)*'Calculatie sheet'!$AX86+LOOKUP('Calculatie sheet'!$E$2,'Objectenoverzicht aantallen'!$A:$A,'Objectenoverzicht aantallen'!I:I)*'Calculatie sheet'!$AX86+LOOKUP('Calculatie sheet'!$E$2,'Objectenoverzicht aantallen'!$A:$A,'Objectenoverzicht aantallen'!J:J)*'Calculatie sheet'!$AX86)/1000</f>
        <v>0</v>
      </c>
      <c r="Q5" s="571">
        <f>(LOOKUP('Calculatie sheet'!$AX$2,'Objectenoverzicht aantallen'!$A:$A,'Objectenoverzicht aantallen'!$C:$C)*'Calculatie sheet'!$AX86+LOOKUP('Calculatie sheet'!$E$2,'Objectenoverzicht aantallen'!$A:$A,'Objectenoverzicht aantallen'!E:E)*'Calculatie sheet'!$AX86+LOOKUP('Calculatie sheet'!$E$2,'Objectenoverzicht aantallen'!$A:$A,'Objectenoverzicht aantallen'!F:F)*'Calculatie sheet'!$AX86+LOOKUP('Calculatie sheet'!$E$2,'Objectenoverzicht aantallen'!$A:$A,'Objectenoverzicht aantallen'!G:G)*'Calculatie sheet'!$AX86+LOOKUP('Calculatie sheet'!$E$2,'Objectenoverzicht aantallen'!$A:$A,'Objectenoverzicht aantallen'!H:H)*'Calculatie sheet'!$AX86+LOOKUP('Calculatie sheet'!$E$2,'Objectenoverzicht aantallen'!$A:$A,'Objectenoverzicht aantallen'!I:I)*'Calculatie sheet'!$AX86+LOOKUP('Calculatie sheet'!$E$2,'Objectenoverzicht aantallen'!$A:$A,'Objectenoverzicht aantallen'!J:J)*'Calculatie sheet'!$AX86+LOOKUP('Calculatie sheet'!$E$2,'Objectenoverzicht aantallen'!$A:$A,'Objectenoverzicht aantallen'!K:K)*'Calculatie sheet'!$AX86)/1000</f>
        <v>0</v>
      </c>
      <c r="R5" s="571">
        <f>(LOOKUP('Calculatie sheet'!$AX$2,'Objectenoverzicht aantallen'!$A:$A,'Objectenoverzicht aantallen'!$C:$C)*'Calculatie sheet'!$AX86+LOOKUP('Calculatie sheet'!$E$2,'Objectenoverzicht aantallen'!$A:$A,'Objectenoverzicht aantallen'!E:E)*'Calculatie sheet'!$AX86+LOOKUP('Calculatie sheet'!$E$2,'Objectenoverzicht aantallen'!$A:$A,'Objectenoverzicht aantallen'!F:F)*'Calculatie sheet'!$AX86+LOOKUP('Calculatie sheet'!$E$2,'Objectenoverzicht aantallen'!$A:$A,'Objectenoverzicht aantallen'!G:G)*'Calculatie sheet'!$AX86+LOOKUP('Calculatie sheet'!$E$2,'Objectenoverzicht aantallen'!$A:$A,'Objectenoverzicht aantallen'!H:H)*'Calculatie sheet'!$AX86+LOOKUP('Calculatie sheet'!$E$2,'Objectenoverzicht aantallen'!$A:$A,'Objectenoverzicht aantallen'!I:I)*'Calculatie sheet'!$AX86+LOOKUP('Calculatie sheet'!$E$2,'Objectenoverzicht aantallen'!$A:$A,'Objectenoverzicht aantallen'!J:J)*'Calculatie sheet'!$AX86+LOOKUP('Calculatie sheet'!$E$2,'Objectenoverzicht aantallen'!$A:$A,'Objectenoverzicht aantallen'!K:K)*'Calculatie sheet'!$AX86+LOOKUP('Calculatie sheet'!$E$2,'Objectenoverzicht aantallen'!$A:$A,'Objectenoverzicht aantallen'!L:L)*'Calculatie sheet'!$AX86)/1000</f>
        <v>0</v>
      </c>
      <c r="S5" s="571">
        <f>(LOOKUP('Calculatie sheet'!$AX$2,'Objectenoverzicht aantallen'!$A:$A,'Objectenoverzicht aantallen'!$C:$C)*'Calculatie sheet'!$AX86+LOOKUP('Calculatie sheet'!$E$2,'Objectenoverzicht aantallen'!$A:$A,'Objectenoverzicht aantallen'!E:E)*'Calculatie sheet'!$AX86+LOOKUP('Calculatie sheet'!$E$2,'Objectenoverzicht aantallen'!$A:$A,'Objectenoverzicht aantallen'!F:F)*'Calculatie sheet'!$AX86+LOOKUP('Calculatie sheet'!$E$2,'Objectenoverzicht aantallen'!$A:$A,'Objectenoverzicht aantallen'!G:G)*'Calculatie sheet'!$AX86+LOOKUP('Calculatie sheet'!$E$2,'Objectenoverzicht aantallen'!$A:$A,'Objectenoverzicht aantallen'!H:H)*'Calculatie sheet'!$AX86+LOOKUP('Calculatie sheet'!$E$2,'Objectenoverzicht aantallen'!$A:$A,'Objectenoverzicht aantallen'!I:I)*'Calculatie sheet'!$AX86+LOOKUP('Calculatie sheet'!$E$2,'Objectenoverzicht aantallen'!$A:$A,'Objectenoverzicht aantallen'!J:J)*'Calculatie sheet'!$AX86+LOOKUP('Calculatie sheet'!$E$2,'Objectenoverzicht aantallen'!$A:$A,'Objectenoverzicht aantallen'!K:K)*'Calculatie sheet'!$AX86+LOOKUP('Calculatie sheet'!$E$2,'Objectenoverzicht aantallen'!$A:$A,'Objectenoverzicht aantallen'!L:L)*'Calculatie sheet'!$AX86+LOOKUP('Calculatie sheet'!$E$2,'Objectenoverzicht aantallen'!$A:$A,'Objectenoverzicht aantallen'!M:M)*'Calculatie sheet'!$AX86)/1000</f>
        <v>0</v>
      </c>
      <c r="T5" s="571">
        <f>(LOOKUP('Calculatie sheet'!$AX$2,'Objectenoverzicht aantallen'!$A:$A,'Objectenoverzicht aantallen'!$C:$C)*'Calculatie sheet'!$AX86+LOOKUP('Calculatie sheet'!$E$2,'Objectenoverzicht aantallen'!$A:$A,'Objectenoverzicht aantallen'!E:E)*'Calculatie sheet'!$AX86+LOOKUP('Calculatie sheet'!$E$2,'Objectenoverzicht aantallen'!$A:$A,'Objectenoverzicht aantallen'!F:F)*'Calculatie sheet'!$AX86+LOOKUP('Calculatie sheet'!$E$2,'Objectenoverzicht aantallen'!$A:$A,'Objectenoverzicht aantallen'!G:G)*'Calculatie sheet'!$AX86+LOOKUP('Calculatie sheet'!$E$2,'Objectenoverzicht aantallen'!$A:$A,'Objectenoverzicht aantallen'!H:H)*'Calculatie sheet'!$AX86+LOOKUP('Calculatie sheet'!$E$2,'Objectenoverzicht aantallen'!$A:$A,'Objectenoverzicht aantallen'!I:I)*'Calculatie sheet'!$AX86+LOOKUP('Calculatie sheet'!$E$2,'Objectenoverzicht aantallen'!$A:$A,'Objectenoverzicht aantallen'!J:J)*'Calculatie sheet'!$AX86+LOOKUP('Calculatie sheet'!$E$2,'Objectenoverzicht aantallen'!$A:$A,'Objectenoverzicht aantallen'!K:K)*'Calculatie sheet'!$AX86+LOOKUP('Calculatie sheet'!$E$2,'Objectenoverzicht aantallen'!$A:$A,'Objectenoverzicht aantallen'!L:L)*'Calculatie sheet'!$AX86+LOOKUP('Calculatie sheet'!$E$2,'Objectenoverzicht aantallen'!$A:$A,'Objectenoverzicht aantallen'!M:M)*'Calculatie sheet'!$AX86+LOOKUP('Calculatie sheet'!$E$2,'Objectenoverzicht aantallen'!$A:$A,'Objectenoverzicht aantallen'!N:N)*'Calculatie sheet'!$AX86)/1000</f>
        <v>0</v>
      </c>
      <c r="U5" s="571">
        <f>(LOOKUP('Calculatie sheet'!$AX$2,'Objectenoverzicht aantallen'!$A:$A,'Objectenoverzicht aantallen'!$C:$C)*'Calculatie sheet'!$AX86+LOOKUP('Calculatie sheet'!$E$2,'Objectenoverzicht aantallen'!$A:$A,'Objectenoverzicht aantallen'!E:E)*'Calculatie sheet'!$AX86+LOOKUP('Calculatie sheet'!$E$2,'Objectenoverzicht aantallen'!$A:$A,'Objectenoverzicht aantallen'!F:F)*'Calculatie sheet'!$AX86+LOOKUP('Calculatie sheet'!$E$2,'Objectenoverzicht aantallen'!$A:$A,'Objectenoverzicht aantallen'!G:G)*'Calculatie sheet'!$AX86+LOOKUP('Calculatie sheet'!$E$2,'Objectenoverzicht aantallen'!$A:$A,'Objectenoverzicht aantallen'!H:H)*'Calculatie sheet'!$AX86+LOOKUP('Calculatie sheet'!$E$2,'Objectenoverzicht aantallen'!$A:$A,'Objectenoverzicht aantallen'!I:I)*'Calculatie sheet'!$AX86+LOOKUP('Calculatie sheet'!$E$2,'Objectenoverzicht aantallen'!$A:$A,'Objectenoverzicht aantallen'!J:J)*'Calculatie sheet'!$AX86+LOOKUP('Calculatie sheet'!$E$2,'Objectenoverzicht aantallen'!$A:$A,'Objectenoverzicht aantallen'!K:K)*'Calculatie sheet'!$AX86+LOOKUP('Calculatie sheet'!$E$2,'Objectenoverzicht aantallen'!$A:$A,'Objectenoverzicht aantallen'!L:L)*'Calculatie sheet'!$AX86+LOOKUP('Calculatie sheet'!$E$2,'Objectenoverzicht aantallen'!$A:$A,'Objectenoverzicht aantallen'!M:M)*'Calculatie sheet'!$AX86+LOOKUP('Calculatie sheet'!$E$2,'Objectenoverzicht aantallen'!$A:$A,'Objectenoverzicht aantallen'!N:N)*'Calculatie sheet'!$AX86+LOOKUP('Calculatie sheet'!$E$2,'Objectenoverzicht aantallen'!$A:$A,'Objectenoverzicht aantallen'!O:O)*'Calculatie sheet'!$AX86)/1000</f>
        <v>0</v>
      </c>
      <c r="W5" s="577" t="s">
        <v>673</v>
      </c>
      <c r="X5" s="571">
        <f>(LOOKUP('Calculatie sheet'!$AX$2,'Objectenoverzicht aantallen'!$A:$A,'Objectenoverzicht aantallen'!Q:Q)*'Calculatie sheet'!$AX$86)/1000</f>
        <v>0</v>
      </c>
      <c r="Y5" s="571">
        <f>(LOOKUP('Calculatie sheet'!$AX$2,'Objectenoverzicht aantallen'!$A:$A,'Objectenoverzicht aantallen'!R:R)*'Calculatie sheet'!$AX$86)/1000</f>
        <v>0</v>
      </c>
      <c r="Z5" s="571">
        <f>(LOOKUP('Calculatie sheet'!$AX$2,'Objectenoverzicht aantallen'!$A:$A,'Objectenoverzicht aantallen'!S:S)*'Calculatie sheet'!$AX$86)/1000</f>
        <v>0</v>
      </c>
      <c r="AA5" s="571">
        <f>(LOOKUP('Calculatie sheet'!$AX$2,'Objectenoverzicht aantallen'!$A:$A,'Objectenoverzicht aantallen'!T:T)*'Calculatie sheet'!$AX$86)/1000</f>
        <v>0</v>
      </c>
      <c r="AB5" s="571">
        <f>(LOOKUP('Calculatie sheet'!$AX$2,'Objectenoverzicht aantallen'!$A:$A,'Objectenoverzicht aantallen'!U:U)*'Calculatie sheet'!$AX$86)/1000</f>
        <v>0</v>
      </c>
      <c r="AC5" s="571">
        <f>(LOOKUP('Calculatie sheet'!$AX$2,'Objectenoverzicht aantallen'!$A:$A,'Objectenoverzicht aantallen'!V:V)*'Calculatie sheet'!$AX$86)/1000</f>
        <v>0</v>
      </c>
      <c r="AD5" s="571">
        <f>(LOOKUP('Calculatie sheet'!$AX$2,'Objectenoverzicht aantallen'!$A:$A,'Objectenoverzicht aantallen'!W:W)*'Calculatie sheet'!$AX$86)/1000</f>
        <v>0</v>
      </c>
      <c r="AE5" s="571">
        <f>(LOOKUP('Calculatie sheet'!$AX$2,'Objectenoverzicht aantallen'!$A:$A,'Objectenoverzicht aantallen'!X:X)*'Calculatie sheet'!$AX$86)/1000</f>
        <v>0</v>
      </c>
      <c r="AF5" s="571">
        <f>(LOOKUP('Calculatie sheet'!$AX$2,'Objectenoverzicht aantallen'!$A:$A,'Objectenoverzicht aantallen'!AA:AA)*'Calculatie sheet'!$AX$86)/1000</f>
        <v>0</v>
      </c>
      <c r="AG5" s="571">
        <f>(LOOKUP('Calculatie sheet'!$AX$2,'Objectenoverzicht aantallen'!$A:$A,'Objectenoverzicht aantallen'!Z:Z)*'Calculatie sheet'!$AX$86)/1000</f>
        <v>0</v>
      </c>
      <c r="AH5" s="571">
        <f>(LOOKUP('Calculatie sheet'!$AX$2,'Objectenoverzicht aantallen'!$A:$A,'Objectenoverzicht aantallen'!AA:AA)*'Calculatie sheet'!$AX$86)/1000</f>
        <v>0</v>
      </c>
    </row>
  </sheetData>
  <pageMargins left="0.7" right="0.7" top="0.75" bottom="0.75" header="0.3" footer="0.3"/>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5D98-C6C5-6641-BEA0-6F36F0C208E0}">
  <dimension ref="A1:AF5"/>
  <sheetViews>
    <sheetView workbookViewId="0">
      <selection activeCell="B3" sqref="B3:B5"/>
    </sheetView>
  </sheetViews>
  <sheetFormatPr baseColWidth="10" defaultColWidth="11" defaultRowHeight="16" x14ac:dyDescent="0.2"/>
  <cols>
    <col min="1" max="1" width="28.83203125" style="130" bestFit="1" customWidth="1"/>
    <col min="2" max="2" width="18.1640625" style="130" bestFit="1" customWidth="1"/>
    <col min="3" max="3" width="11" style="130"/>
    <col min="4" max="4" width="29" style="130" bestFit="1" customWidth="1"/>
    <col min="5" max="7" width="11" style="130"/>
    <col min="8" max="8" width="15.33203125" style="130" bestFit="1" customWidth="1"/>
    <col min="9" max="19" width="11.1640625" style="130" customWidth="1"/>
    <col min="20" max="16384" width="11" style="130"/>
  </cols>
  <sheetData>
    <row r="1" spans="1:32" x14ac:dyDescent="0.2">
      <c r="A1" s="130" t="s">
        <v>642</v>
      </c>
      <c r="B1" s="558" t="s">
        <v>353</v>
      </c>
      <c r="C1" s="559" t="s">
        <v>358</v>
      </c>
      <c r="D1" s="130" t="s">
        <v>62</v>
      </c>
      <c r="F1" s="729" t="s">
        <v>564</v>
      </c>
      <c r="G1" s="560"/>
      <c r="H1" s="560"/>
      <c r="I1" s="561" t="s">
        <v>609</v>
      </c>
      <c r="J1" s="561" t="s">
        <v>610</v>
      </c>
      <c r="K1" s="561" t="s">
        <v>611</v>
      </c>
      <c r="L1" s="561" t="s">
        <v>612</v>
      </c>
      <c r="M1" s="561" t="s">
        <v>613</v>
      </c>
      <c r="N1" s="561" t="s">
        <v>614</v>
      </c>
      <c r="O1" s="561" t="s">
        <v>615</v>
      </c>
      <c r="P1" s="561" t="s">
        <v>616</v>
      </c>
      <c r="Q1" s="561" t="s">
        <v>617</v>
      </c>
      <c r="R1" s="561" t="s">
        <v>618</v>
      </c>
      <c r="S1" s="561" t="s">
        <v>619</v>
      </c>
      <c r="U1" s="560"/>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130" t="s">
        <v>203</v>
      </c>
      <c r="C2" s="130">
        <f>'Stikstof KW'!C2+'Stikstof V'!C2+'Stikstof S'!C2+'Stikstof W'!C2+'Stikstof O'!C2</f>
        <v>59.717783287683275</v>
      </c>
      <c r="D2" s="558" t="s">
        <v>64</v>
      </c>
      <c r="F2" s="728">
        <f>'Stikstof KW'!F2+'Stikstof V'!F2+'Stikstof S'!F2+'Stikstof W'!F2+'Stikstof O'!F2</f>
        <v>0</v>
      </c>
      <c r="H2" s="130" t="s">
        <v>622</v>
      </c>
      <c r="I2" s="687">
        <f>'Stikstof KW'!I2+'Stikstof V'!I2+'Stikstof S'!I2+'Stikstof W'!I2+'Stikstof O'!I2</f>
        <v>0</v>
      </c>
      <c r="J2" s="687">
        <f>'Stikstof KW'!J2+'Stikstof V'!J2+'Stikstof S'!J2+'Stikstof W'!J2+'Stikstof O'!J2</f>
        <v>0</v>
      </c>
      <c r="K2" s="687">
        <f>'Stikstof KW'!K2+'Stikstof V'!K2+'Stikstof S'!K2+'Stikstof W'!K2+'Stikstof O'!K2</f>
        <v>0</v>
      </c>
      <c r="L2" s="687">
        <f>'Stikstof KW'!L2+'Stikstof V'!L2+'Stikstof S'!L2+'Stikstof W'!L2+'Stikstof O'!L2</f>
        <v>0</v>
      </c>
      <c r="M2" s="687">
        <f>'Stikstof KW'!M2+'Stikstof V'!M2+'Stikstof S'!M2+'Stikstof W'!M2+'Stikstof O'!M2</f>
        <v>0</v>
      </c>
      <c r="N2" s="687">
        <f>'Stikstof KW'!N2+'Stikstof V'!N2+'Stikstof S'!N2+'Stikstof W'!N2+'Stikstof O'!N2</f>
        <v>0</v>
      </c>
      <c r="O2" s="687">
        <f>'Stikstof KW'!O2+'Stikstof V'!O2+'Stikstof S'!O2+'Stikstof W'!O2+'Stikstof O'!O2</f>
        <v>0</v>
      </c>
      <c r="P2" s="687">
        <f>'Stikstof KW'!P2+'Stikstof V'!P2+'Stikstof S'!P2+'Stikstof W'!P2+'Stikstof O'!P2</f>
        <v>0</v>
      </c>
      <c r="Q2" s="687">
        <f>'Stikstof KW'!Q2+'Stikstof V'!Q2+'Stikstof S'!Q2+'Stikstof W'!Q2+'Stikstof O'!Q2</f>
        <v>0</v>
      </c>
      <c r="R2" s="687">
        <f>'Stikstof KW'!R2+'Stikstof V'!R2+'Stikstof S'!R2+'Stikstof W'!R2+'Stikstof O'!R2</f>
        <v>0</v>
      </c>
      <c r="S2" s="687">
        <f>'Stikstof KW'!S2+'Stikstof V'!S2+'Stikstof S'!S2+'Stikstof W'!S2+'Stikstof O'!S2</f>
        <v>0</v>
      </c>
      <c r="U2" s="130" t="s">
        <v>622</v>
      </c>
      <c r="V2" s="687">
        <f>'Stikstof KW'!V2+'Stikstof V'!V2+'Stikstof S'!V2+'Stikstof W'!V2+'Stikstof O'!V2</f>
        <v>0</v>
      </c>
      <c r="W2" s="687">
        <f>'Stikstof KW'!W2+'Stikstof V'!W2+'Stikstof S'!W2+'Stikstof W'!W2+'Stikstof O'!W2</f>
        <v>0</v>
      </c>
      <c r="X2" s="687">
        <f>'Stikstof KW'!X2+'Stikstof V'!X2+'Stikstof S'!X2+'Stikstof W'!X2+'Stikstof O'!X2</f>
        <v>0</v>
      </c>
      <c r="Y2" s="687">
        <f>'Stikstof KW'!Y2+'Stikstof V'!Y2+'Stikstof S'!Y2+'Stikstof W'!Y2+'Stikstof O'!Y2</f>
        <v>0</v>
      </c>
      <c r="Z2" s="687">
        <f>'Stikstof KW'!Z2+'Stikstof V'!Z2+'Stikstof S'!Z2+'Stikstof W'!Z2+'Stikstof O'!Z2</f>
        <v>0</v>
      </c>
      <c r="AA2" s="687">
        <f>'Stikstof KW'!AA2+'Stikstof V'!AA2+'Stikstof S'!AA2+'Stikstof W'!AA2+'Stikstof O'!AA2</f>
        <v>0</v>
      </c>
      <c r="AB2" s="687">
        <f>'Stikstof KW'!AB2+'Stikstof V'!AB2+'Stikstof S'!AB2+'Stikstof W'!AB2+'Stikstof O'!AB2</f>
        <v>0</v>
      </c>
      <c r="AC2" s="687">
        <f>'Stikstof KW'!AC2+'Stikstof V'!AC2+'Stikstof S'!AC2+'Stikstof W'!AC2+'Stikstof O'!AC2</f>
        <v>0</v>
      </c>
      <c r="AD2" s="687">
        <f>'Stikstof KW'!AD2+'Stikstof V'!AD2+'Stikstof S'!AD2+'Stikstof W'!AD2+'Stikstof O'!AD2</f>
        <v>0</v>
      </c>
      <c r="AE2" s="687">
        <f>'Stikstof KW'!AE2+'Stikstof V'!AE2+'Stikstof S'!AE2+'Stikstof W'!AE2+'Stikstof O'!AE2</f>
        <v>0</v>
      </c>
      <c r="AF2" s="687">
        <f>'Stikstof KW'!AF2+'Stikstof V'!AF2+'Stikstof S'!AF2+'Stikstof W'!AF2+'Stikstof O'!AF2</f>
        <v>0</v>
      </c>
    </row>
    <row r="3" spans="1:32" x14ac:dyDescent="0.2">
      <c r="B3" s="130" t="s">
        <v>967</v>
      </c>
      <c r="C3" s="130">
        <f>'Stikstof KW'!C3+'Stikstof V'!C3+'Stikstof S'!C3+'Stikstof W'!C3+'Stikstof O'!C3</f>
        <v>41.31810486347284</v>
      </c>
      <c r="D3" s="559" t="s">
        <v>354</v>
      </c>
      <c r="F3" s="728">
        <f>'Stikstof KW'!F3+'Stikstof V'!F3+'Stikstof S'!F3+'Stikstof W'!F3+'Stikstof O'!F3</f>
        <v>0</v>
      </c>
      <c r="H3" s="130" t="s">
        <v>623</v>
      </c>
      <c r="I3" s="687">
        <f>'Stikstof KW'!I3+'Stikstof V'!I3+'Stikstof S'!I3+'Stikstof W'!I3+'Stikstof O'!I3</f>
        <v>0</v>
      </c>
      <c r="J3" s="687">
        <f>'Stikstof KW'!J3+'Stikstof V'!J3+'Stikstof S'!J3+'Stikstof W'!J3+'Stikstof O'!J3</f>
        <v>0</v>
      </c>
      <c r="K3" s="687">
        <f>'Stikstof KW'!K3+'Stikstof V'!K3+'Stikstof S'!K3+'Stikstof W'!K3+'Stikstof O'!K3</f>
        <v>0</v>
      </c>
      <c r="L3" s="687">
        <f>'Stikstof KW'!L3+'Stikstof V'!L3+'Stikstof S'!L3+'Stikstof W'!L3+'Stikstof O'!L3</f>
        <v>0</v>
      </c>
      <c r="M3" s="687">
        <f>'Stikstof KW'!M3+'Stikstof V'!M3+'Stikstof S'!M3+'Stikstof W'!M3+'Stikstof O'!M3</f>
        <v>0</v>
      </c>
      <c r="N3" s="687">
        <f>'Stikstof KW'!N3+'Stikstof V'!N3+'Stikstof S'!N3+'Stikstof W'!N3+'Stikstof O'!N3</f>
        <v>0</v>
      </c>
      <c r="O3" s="687">
        <f>'Stikstof KW'!O3+'Stikstof V'!O3+'Stikstof S'!O3+'Stikstof W'!O3+'Stikstof O'!O3</f>
        <v>0</v>
      </c>
      <c r="P3" s="687">
        <f>'Stikstof KW'!P3+'Stikstof V'!P3+'Stikstof S'!P3+'Stikstof W'!P3+'Stikstof O'!P3</f>
        <v>0</v>
      </c>
      <c r="Q3" s="687">
        <f>'Stikstof KW'!Q3+'Stikstof V'!Q3+'Stikstof S'!Q3+'Stikstof W'!Q3+'Stikstof O'!Q3</f>
        <v>0</v>
      </c>
      <c r="R3" s="687">
        <f>'Stikstof KW'!R3+'Stikstof V'!R3+'Stikstof S'!R3+'Stikstof W'!R3+'Stikstof O'!R3</f>
        <v>0</v>
      </c>
      <c r="S3" s="687">
        <f>'Stikstof KW'!S3+'Stikstof V'!S3+'Stikstof S'!S3+'Stikstof W'!S3+'Stikstof O'!S3</f>
        <v>0</v>
      </c>
      <c r="U3" s="130" t="s">
        <v>623</v>
      </c>
      <c r="V3" s="687">
        <f>'Stikstof KW'!V3+'Stikstof V'!V3+'Stikstof S'!V3+'Stikstof W'!V3+'Stikstof O'!V3</f>
        <v>0</v>
      </c>
      <c r="W3" s="687">
        <f>'Stikstof KW'!W3+'Stikstof V'!W3+'Stikstof S'!W3+'Stikstof W'!W3+'Stikstof O'!W3</f>
        <v>0</v>
      </c>
      <c r="X3" s="687">
        <f>'Stikstof KW'!X3+'Stikstof V'!X3+'Stikstof S'!X3+'Stikstof W'!X3+'Stikstof O'!X3</f>
        <v>0</v>
      </c>
      <c r="Y3" s="687">
        <f>'Stikstof KW'!Y3+'Stikstof V'!Y3+'Stikstof S'!Y3+'Stikstof W'!Y3+'Stikstof O'!Y3</f>
        <v>0</v>
      </c>
      <c r="Z3" s="687">
        <f>'Stikstof KW'!Z3+'Stikstof V'!Z3+'Stikstof S'!Z3+'Stikstof W'!Z3+'Stikstof O'!Z3</f>
        <v>0</v>
      </c>
      <c r="AA3" s="687">
        <f>'Stikstof KW'!AA3+'Stikstof V'!AA3+'Stikstof S'!AA3+'Stikstof W'!AA3+'Stikstof O'!AA3</f>
        <v>0</v>
      </c>
      <c r="AB3" s="687">
        <f>'Stikstof KW'!AB3+'Stikstof V'!AB3+'Stikstof S'!AB3+'Stikstof W'!AB3+'Stikstof O'!AB3</f>
        <v>0</v>
      </c>
      <c r="AC3" s="687">
        <f>'Stikstof KW'!AC3+'Stikstof V'!AC3+'Stikstof S'!AC3+'Stikstof W'!AC3+'Stikstof O'!AC3</f>
        <v>0</v>
      </c>
      <c r="AD3" s="687">
        <f>'Stikstof KW'!AD3+'Stikstof V'!AD3+'Stikstof S'!AD3+'Stikstof W'!AD3+'Stikstof O'!AD3</f>
        <v>0</v>
      </c>
      <c r="AE3" s="687">
        <f>'Stikstof KW'!AE3+'Stikstof V'!AE3+'Stikstof S'!AE3+'Stikstof W'!AE3+'Stikstof O'!AE3</f>
        <v>0</v>
      </c>
      <c r="AF3" s="687">
        <f>'Stikstof KW'!AF3+'Stikstof V'!AF3+'Stikstof S'!AF3+'Stikstof W'!AF3+'Stikstof O'!AF3</f>
        <v>0</v>
      </c>
    </row>
    <row r="4" spans="1:32" x14ac:dyDescent="0.2">
      <c r="B4" s="130" t="s">
        <v>966</v>
      </c>
      <c r="C4" s="130">
        <f>'Stikstof KW'!C4+'Stikstof V'!C4+'Stikstof S'!C4+'Stikstof W'!C4+'Stikstof O'!C4</f>
        <v>14.689514222445649</v>
      </c>
      <c r="D4" s="562" t="s">
        <v>660</v>
      </c>
      <c r="F4" s="728">
        <f>'Stikstof KW'!F4+'Stikstof V'!F4+'Stikstof S'!F4+'Stikstof W'!F4+'Stikstof O'!F4</f>
        <v>0</v>
      </c>
      <c r="H4" s="130" t="s">
        <v>624</v>
      </c>
      <c r="I4" s="687">
        <f>'Stikstof KW'!I4+'Stikstof V'!I4+'Stikstof S'!I4+'Stikstof W'!I4+'Stikstof O'!I4</f>
        <v>0</v>
      </c>
      <c r="J4" s="687">
        <f>'Stikstof KW'!J4+'Stikstof V'!J4+'Stikstof S'!J4+'Stikstof W'!J4+'Stikstof O'!J4</f>
        <v>0</v>
      </c>
      <c r="K4" s="687">
        <f>'Stikstof KW'!K4+'Stikstof V'!K4+'Stikstof S'!K4+'Stikstof W'!K4+'Stikstof O'!K4</f>
        <v>0</v>
      </c>
      <c r="L4" s="687">
        <f>'Stikstof KW'!L4+'Stikstof V'!L4+'Stikstof S'!L4+'Stikstof W'!L4+'Stikstof O'!L4</f>
        <v>0</v>
      </c>
      <c r="M4" s="687">
        <f>'Stikstof KW'!M4+'Stikstof V'!M4+'Stikstof S'!M4+'Stikstof W'!M4+'Stikstof O'!M4</f>
        <v>0</v>
      </c>
      <c r="N4" s="687">
        <f>'Stikstof KW'!N4+'Stikstof V'!N4+'Stikstof S'!N4+'Stikstof W'!N4+'Stikstof O'!N4</f>
        <v>0</v>
      </c>
      <c r="O4" s="687">
        <f>'Stikstof KW'!O4+'Stikstof V'!O4+'Stikstof S'!O4+'Stikstof W'!O4+'Stikstof O'!O4</f>
        <v>0</v>
      </c>
      <c r="P4" s="687">
        <f>'Stikstof KW'!P4+'Stikstof V'!P4+'Stikstof S'!P4+'Stikstof W'!P4+'Stikstof O'!P4</f>
        <v>0</v>
      </c>
      <c r="Q4" s="687">
        <f>'Stikstof KW'!Q4+'Stikstof V'!Q4+'Stikstof S'!Q4+'Stikstof W'!Q4+'Stikstof O'!Q4</f>
        <v>0</v>
      </c>
      <c r="R4" s="687">
        <f>'Stikstof KW'!R4+'Stikstof V'!R4+'Stikstof S'!R4+'Stikstof W'!R4+'Stikstof O'!R4</f>
        <v>0</v>
      </c>
      <c r="S4" s="687">
        <f>'Stikstof KW'!S4+'Stikstof V'!S4+'Stikstof S'!S4+'Stikstof W'!S4+'Stikstof O'!S4</f>
        <v>0</v>
      </c>
      <c r="U4" s="130" t="s">
        <v>624</v>
      </c>
      <c r="V4" s="687">
        <f>'Stikstof KW'!V4+'Stikstof V'!V4+'Stikstof S'!V4+'Stikstof W'!V4+'Stikstof O'!V4</f>
        <v>0</v>
      </c>
      <c r="W4" s="687">
        <f>'Stikstof KW'!W4+'Stikstof V'!W4+'Stikstof S'!W4+'Stikstof W'!W4+'Stikstof O'!W4</f>
        <v>0</v>
      </c>
      <c r="X4" s="687">
        <f>'Stikstof KW'!X4+'Stikstof V'!X4+'Stikstof S'!X4+'Stikstof W'!X4+'Stikstof O'!X4</f>
        <v>0</v>
      </c>
      <c r="Y4" s="687">
        <f>'Stikstof KW'!Y4+'Stikstof V'!Y4+'Stikstof S'!Y4+'Stikstof W'!Y4+'Stikstof O'!Y4</f>
        <v>0</v>
      </c>
      <c r="Z4" s="687">
        <f>'Stikstof KW'!Z4+'Stikstof V'!Z4+'Stikstof S'!Z4+'Stikstof W'!Z4+'Stikstof O'!Z4</f>
        <v>0</v>
      </c>
      <c r="AA4" s="687">
        <f>'Stikstof KW'!AA4+'Stikstof V'!AA4+'Stikstof S'!AA4+'Stikstof W'!AA4+'Stikstof O'!AA4</f>
        <v>0</v>
      </c>
      <c r="AB4" s="687">
        <f>'Stikstof KW'!AB4+'Stikstof V'!AB4+'Stikstof S'!AB4+'Stikstof W'!AB4+'Stikstof O'!AB4</f>
        <v>0</v>
      </c>
      <c r="AC4" s="687">
        <f>'Stikstof KW'!AC4+'Stikstof V'!AC4+'Stikstof S'!AC4+'Stikstof W'!AC4+'Stikstof O'!AC4</f>
        <v>0</v>
      </c>
      <c r="AD4" s="687">
        <f>'Stikstof KW'!AD4+'Stikstof V'!AD4+'Stikstof S'!AD4+'Stikstof W'!AD4+'Stikstof O'!AD4</f>
        <v>0</v>
      </c>
      <c r="AE4" s="687">
        <f>'Stikstof KW'!AE4+'Stikstof V'!AE4+'Stikstof S'!AE4+'Stikstof W'!AE4+'Stikstof O'!AE4</f>
        <v>0</v>
      </c>
      <c r="AF4" s="687">
        <f>'Stikstof KW'!AF4+'Stikstof V'!AF4+'Stikstof S'!AF4+'Stikstof W'!AF4+'Stikstof O'!AF4</f>
        <v>0</v>
      </c>
    </row>
    <row r="5" spans="1:32" x14ac:dyDescent="0.2">
      <c r="B5" s="130" t="s">
        <v>5</v>
      </c>
      <c r="C5" s="130">
        <f>'Stikstof KW'!C5+'Stikstof V'!C5+'Stikstof S'!C5+'Stikstof W'!C5+'Stikstof O'!C5</f>
        <v>3.7101642017647851</v>
      </c>
      <c r="F5" s="728">
        <f>'Stikstof KW'!F5+'Stikstof V'!F5+'Stikstof S'!F5+'Stikstof W'!F5+'Stikstof O'!F5</f>
        <v>0</v>
      </c>
      <c r="H5" s="130" t="s">
        <v>625</v>
      </c>
      <c r="I5" s="687">
        <f>'Stikstof KW'!I5+'Stikstof V'!I5+'Stikstof S'!I5+'Stikstof W'!I5+'Stikstof O'!I5</f>
        <v>0</v>
      </c>
      <c r="J5" s="687">
        <f>'Stikstof KW'!J5+'Stikstof V'!J5+'Stikstof S'!J5+'Stikstof W'!J5+'Stikstof O'!J5</f>
        <v>0</v>
      </c>
      <c r="K5" s="687">
        <f>'Stikstof KW'!K5+'Stikstof V'!K5+'Stikstof S'!K5+'Stikstof W'!K5+'Stikstof O'!K5</f>
        <v>0</v>
      </c>
      <c r="L5" s="687">
        <f>'Stikstof KW'!L5+'Stikstof V'!L5+'Stikstof S'!L5+'Stikstof W'!L5+'Stikstof O'!L5</f>
        <v>0</v>
      </c>
      <c r="M5" s="687">
        <f>'Stikstof KW'!M5+'Stikstof V'!M5+'Stikstof S'!M5+'Stikstof W'!M5+'Stikstof O'!M5</f>
        <v>0</v>
      </c>
      <c r="N5" s="687">
        <f>'Stikstof KW'!N5+'Stikstof V'!N5+'Stikstof S'!N5+'Stikstof W'!N5+'Stikstof O'!N5</f>
        <v>0</v>
      </c>
      <c r="O5" s="687">
        <f>'Stikstof KW'!O5+'Stikstof V'!O5+'Stikstof S'!O5+'Stikstof W'!O5+'Stikstof O'!O5</f>
        <v>0</v>
      </c>
      <c r="P5" s="687">
        <f>'Stikstof KW'!P5+'Stikstof V'!P5+'Stikstof S'!P5+'Stikstof W'!P5+'Stikstof O'!P5</f>
        <v>0</v>
      </c>
      <c r="Q5" s="687">
        <f>'Stikstof KW'!Q5+'Stikstof V'!Q5+'Stikstof S'!Q5+'Stikstof W'!Q5+'Stikstof O'!Q5</f>
        <v>0</v>
      </c>
      <c r="R5" s="687">
        <f>'Stikstof KW'!R5+'Stikstof V'!R5+'Stikstof S'!R5+'Stikstof W'!R5+'Stikstof O'!R5</f>
        <v>0</v>
      </c>
      <c r="S5" s="687">
        <f>'Stikstof KW'!S5+'Stikstof V'!S5+'Stikstof S'!S5+'Stikstof W'!S5+'Stikstof O'!S5</f>
        <v>0</v>
      </c>
      <c r="U5" s="130" t="s">
        <v>625</v>
      </c>
      <c r="V5" s="687">
        <f>'Stikstof KW'!V5+'Stikstof V'!V5+'Stikstof S'!V5+'Stikstof W'!V5+'Stikstof O'!V5</f>
        <v>0</v>
      </c>
      <c r="W5" s="687">
        <f>'Stikstof KW'!W5+'Stikstof V'!W5+'Stikstof S'!W5+'Stikstof W'!W5+'Stikstof O'!W5</f>
        <v>0</v>
      </c>
      <c r="X5" s="687">
        <f>'Stikstof KW'!X5+'Stikstof V'!X5+'Stikstof S'!X5+'Stikstof W'!X5+'Stikstof O'!X5</f>
        <v>0</v>
      </c>
      <c r="Y5" s="687">
        <f>'Stikstof KW'!Y5+'Stikstof V'!Y5+'Stikstof S'!Y5+'Stikstof W'!Y5+'Stikstof O'!Y5</f>
        <v>0</v>
      </c>
      <c r="Z5" s="687">
        <f>'Stikstof KW'!Z5+'Stikstof V'!Z5+'Stikstof S'!Z5+'Stikstof W'!Z5+'Stikstof O'!Z5</f>
        <v>0</v>
      </c>
      <c r="AA5" s="687">
        <f>'Stikstof KW'!AA5+'Stikstof V'!AA5+'Stikstof S'!AA5+'Stikstof W'!AA5+'Stikstof O'!AA5</f>
        <v>0</v>
      </c>
      <c r="AB5" s="687">
        <f>'Stikstof KW'!AB5+'Stikstof V'!AB5+'Stikstof S'!AB5+'Stikstof W'!AB5+'Stikstof O'!AB5</f>
        <v>0</v>
      </c>
      <c r="AC5" s="687">
        <f>'Stikstof KW'!AC5+'Stikstof V'!AC5+'Stikstof S'!AC5+'Stikstof W'!AC5+'Stikstof O'!AC5</f>
        <v>0</v>
      </c>
      <c r="AD5" s="687">
        <f>'Stikstof KW'!AD5+'Stikstof V'!AD5+'Stikstof S'!AD5+'Stikstof W'!AD5+'Stikstof O'!AD5</f>
        <v>0</v>
      </c>
      <c r="AE5" s="687">
        <f>'Stikstof KW'!AE5+'Stikstof V'!AE5+'Stikstof S'!AE5+'Stikstof W'!AE5+'Stikstof O'!AE5</f>
        <v>0</v>
      </c>
      <c r="AF5" s="687">
        <f>'Stikstof KW'!AF5+'Stikstof V'!AF5+'Stikstof S'!AF5+'Stikstof W'!AF5+'Stikstof O'!AF5</f>
        <v>0</v>
      </c>
    </row>
  </sheetData>
  <pageMargins left="0.7" right="0.7" top="0.75" bottom="0.75" header="0.3" footer="0.3"/>
  <pageSetup paperSize="9" orientation="portrait" horizontalDpi="0" verticalDpi="0"/>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F427B-BD40-2D4A-90A7-D1248079D640}">
  <dimension ref="A1:AF5"/>
  <sheetViews>
    <sheetView workbookViewId="0">
      <selection activeCell="B3" sqref="B3:B5"/>
    </sheetView>
  </sheetViews>
  <sheetFormatPr baseColWidth="10" defaultColWidth="11" defaultRowHeight="16" x14ac:dyDescent="0.2"/>
  <cols>
    <col min="1" max="1" width="28.83203125" style="130" bestFit="1" customWidth="1"/>
    <col min="2" max="2" width="18.1640625" style="130" bestFit="1" customWidth="1"/>
    <col min="3" max="3" width="11" style="130"/>
    <col min="4" max="4" width="29" style="130" bestFit="1" customWidth="1"/>
    <col min="5" max="7" width="11" style="130"/>
    <col min="8" max="8" width="15.33203125" style="130" bestFit="1" customWidth="1"/>
    <col min="9" max="19" width="13.5" style="130" bestFit="1" customWidth="1"/>
    <col min="20" max="16384" width="11" style="130"/>
  </cols>
  <sheetData>
    <row r="1" spans="1:32" x14ac:dyDescent="0.2">
      <c r="A1" s="130" t="s">
        <v>641</v>
      </c>
      <c r="B1" s="558" t="s">
        <v>353</v>
      </c>
      <c r="C1" s="559" t="s">
        <v>358</v>
      </c>
      <c r="D1" s="130" t="s">
        <v>62</v>
      </c>
      <c r="F1" s="729" t="s">
        <v>564</v>
      </c>
      <c r="G1" s="560"/>
      <c r="H1" s="560"/>
      <c r="I1" s="561" t="s">
        <v>609</v>
      </c>
      <c r="J1" s="561" t="s">
        <v>610</v>
      </c>
      <c r="K1" s="561" t="s">
        <v>611</v>
      </c>
      <c r="L1" s="561" t="s">
        <v>612</v>
      </c>
      <c r="M1" s="561" t="s">
        <v>613</v>
      </c>
      <c r="N1" s="561" t="s">
        <v>614</v>
      </c>
      <c r="O1" s="561" t="s">
        <v>615</v>
      </c>
      <c r="P1" s="561" t="s">
        <v>616</v>
      </c>
      <c r="Q1" s="561" t="s">
        <v>617</v>
      </c>
      <c r="R1" s="561" t="s">
        <v>618</v>
      </c>
      <c r="S1" s="561" t="s">
        <v>619</v>
      </c>
      <c r="U1" s="560"/>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130" t="s">
        <v>203</v>
      </c>
      <c r="C2" s="130">
        <f>('Stikstof KW kolom D'!C2+'Stikstof KW kolom E'!C2+'Stikstof KW kolom F'!C2+'Stikstof KW kolom G'!C2+'Stikstof KW kolom H'!C2+'Stikstof KW kolom I'!C2+'Stikstof KW kolom J'!C2+'Stikstof KW kolom K'!C2+'Stikstof KW kolom L'!C2+'Stikstof KW kolom M'!C2)/1000</f>
        <v>30.419142372728679</v>
      </c>
      <c r="D2" s="558" t="s">
        <v>64</v>
      </c>
      <c r="F2" s="570">
        <f>('Stikstof KW kolom D'!F2+'Stikstof KW kolom E'!F2+'Stikstof KW kolom F'!F2+'Stikstof KW kolom G'!F2+'Stikstof KW kolom H'!F2+'Stikstof KW kolom I'!F2+'Stikstof KW kolom J'!F2+'Stikstof KW kolom K'!F2+'Stikstof KW kolom L'!F2+'Stikstof KW kolom M'!F2)</f>
        <v>0</v>
      </c>
      <c r="H2" s="130" t="s">
        <v>622</v>
      </c>
      <c r="I2" s="571">
        <f>('Stikstof KW kolom D'!I2+'Stikstof KW kolom E'!I2+'Stikstof KW kolom F'!I2+'Stikstof KW kolom G'!I2+'Stikstof KW kolom H'!I2+'Stikstof KW kolom I'!I2+'Stikstof KW kolom J'!I2+'Stikstof KW kolom K'!I2+'Stikstof KW kolom L'!I2+'Stikstof KW kolom M'!I2)</f>
        <v>0</v>
      </c>
      <c r="J2" s="571">
        <f>('Stikstof KW kolom D'!J2+'Stikstof KW kolom E'!J2+'Stikstof KW kolom F'!J2+'Stikstof KW kolom G'!J2+'Stikstof KW kolom H'!J2+'Stikstof KW kolom I'!J2+'Stikstof KW kolom J'!J2+'Stikstof KW kolom K'!J2+'Stikstof KW kolom L'!J2+'Stikstof KW kolom M'!J2)</f>
        <v>0</v>
      </c>
      <c r="K2" s="571">
        <f>('Stikstof KW kolom D'!K2+'Stikstof KW kolom E'!K2+'Stikstof KW kolom F'!K2+'Stikstof KW kolom G'!K2+'Stikstof KW kolom H'!K2+'Stikstof KW kolom I'!K2+'Stikstof KW kolom J'!K2+'Stikstof KW kolom K'!K2+'Stikstof KW kolom L'!K2+'Stikstof KW kolom M'!K2)</f>
        <v>0</v>
      </c>
      <c r="L2" s="571">
        <f>('Stikstof KW kolom D'!L2+'Stikstof KW kolom E'!L2+'Stikstof KW kolom F'!L2+'Stikstof KW kolom G'!L2+'Stikstof KW kolom H'!L2+'Stikstof KW kolom I'!L2+'Stikstof KW kolom J'!L2+'Stikstof KW kolom K'!L2+'Stikstof KW kolom L'!L2+'Stikstof KW kolom M'!L2)</f>
        <v>0</v>
      </c>
      <c r="M2" s="571">
        <f>('Stikstof KW kolom D'!M2+'Stikstof KW kolom E'!M2+'Stikstof KW kolom F'!M2+'Stikstof KW kolom G'!M2+'Stikstof KW kolom H'!M2+'Stikstof KW kolom I'!M2+'Stikstof KW kolom J'!M2+'Stikstof KW kolom K'!M2+'Stikstof KW kolom L'!M2+'Stikstof KW kolom M'!M2)</f>
        <v>0</v>
      </c>
      <c r="N2" s="571">
        <f>('Stikstof KW kolom D'!N2+'Stikstof KW kolom E'!N2+'Stikstof KW kolom F'!N2+'Stikstof KW kolom G'!N2+'Stikstof KW kolom H'!N2+'Stikstof KW kolom I'!N2+'Stikstof KW kolom J'!N2+'Stikstof KW kolom K'!N2+'Stikstof KW kolom L'!N2+'Stikstof KW kolom M'!N2)</f>
        <v>0</v>
      </c>
      <c r="O2" s="571">
        <f>('Stikstof KW kolom D'!O2+'Stikstof KW kolom E'!O2+'Stikstof KW kolom F'!O2+'Stikstof KW kolom G'!O2+'Stikstof KW kolom H'!O2+'Stikstof KW kolom I'!O2+'Stikstof KW kolom J'!O2+'Stikstof KW kolom K'!O2+'Stikstof KW kolom L'!O2+'Stikstof KW kolom M'!O2)</f>
        <v>0</v>
      </c>
      <c r="P2" s="571">
        <f>('Stikstof KW kolom D'!P2+'Stikstof KW kolom E'!P2+'Stikstof KW kolom F'!P2+'Stikstof KW kolom G'!P2+'Stikstof KW kolom H'!P2+'Stikstof KW kolom I'!P2+'Stikstof KW kolom J'!P2+'Stikstof KW kolom K'!P2+'Stikstof KW kolom L'!P2+'Stikstof KW kolom M'!P2)</f>
        <v>0</v>
      </c>
      <c r="Q2" s="571">
        <f>('Stikstof KW kolom D'!Q2+'Stikstof KW kolom E'!Q2+'Stikstof KW kolom F'!Q2+'Stikstof KW kolom G'!Q2+'Stikstof KW kolom H'!Q2+'Stikstof KW kolom I'!Q2+'Stikstof KW kolom J'!Q2+'Stikstof KW kolom K'!Q2+'Stikstof KW kolom L'!Q2+'Stikstof KW kolom M'!Q2)</f>
        <v>0</v>
      </c>
      <c r="R2" s="571">
        <f>('Stikstof KW kolom D'!R2+'Stikstof KW kolom E'!R2+'Stikstof KW kolom F'!R2+'Stikstof KW kolom G'!R2+'Stikstof KW kolom H'!R2+'Stikstof KW kolom I'!R2+'Stikstof KW kolom J'!R2+'Stikstof KW kolom K'!R2+'Stikstof KW kolom L'!R2+'Stikstof KW kolom M'!R2)</f>
        <v>0</v>
      </c>
      <c r="S2" s="571">
        <f>('Stikstof KW kolom D'!S2+'Stikstof KW kolom E'!S2+'Stikstof KW kolom F'!S2+'Stikstof KW kolom G'!S2+'Stikstof KW kolom H'!S2+'Stikstof KW kolom I'!S2+'Stikstof KW kolom J'!S2+'Stikstof KW kolom K'!S2+'Stikstof KW kolom L'!S2+'Stikstof KW kolom M'!S2)</f>
        <v>0</v>
      </c>
      <c r="U2" s="130" t="s">
        <v>622</v>
      </c>
      <c r="V2" s="571">
        <f>('Stikstof KW kolom D'!V2+'Stikstof KW kolom E'!V2+'Stikstof KW kolom F'!V2+'Stikstof KW kolom G'!V2+'Stikstof KW kolom H'!V2+'Stikstof KW kolom I'!V2+'Stikstof KW kolom J'!V2+'Stikstof KW kolom K'!V2+'Stikstof KW kolom L'!V2+'Stikstof KW kolom M'!V2)</f>
        <v>0</v>
      </c>
      <c r="W2" s="571">
        <f>('Stikstof KW kolom D'!W2+'Stikstof KW kolom E'!W2+'Stikstof KW kolom F'!W2+'Stikstof KW kolom G'!W2+'Stikstof KW kolom H'!W2+'Stikstof KW kolom I'!W2+'Stikstof KW kolom J'!W2+'Stikstof KW kolom K'!W2+'Stikstof KW kolom L'!W2+'Stikstof KW kolom M'!W2)</f>
        <v>0</v>
      </c>
      <c r="X2" s="571">
        <f>('Stikstof KW kolom D'!X2+'Stikstof KW kolom E'!X2+'Stikstof KW kolom F'!X2+'Stikstof KW kolom G'!X2+'Stikstof KW kolom H'!X2+'Stikstof KW kolom I'!X2+'Stikstof KW kolom J'!X2+'Stikstof KW kolom K'!X2+'Stikstof KW kolom L'!X2+'Stikstof KW kolom M'!X2)</f>
        <v>0</v>
      </c>
      <c r="Y2" s="571">
        <f>('Stikstof KW kolom D'!Y2+'Stikstof KW kolom E'!Y2+'Stikstof KW kolom F'!Y2+'Stikstof KW kolom G'!Y2+'Stikstof KW kolom H'!Y2+'Stikstof KW kolom I'!Y2+'Stikstof KW kolom J'!Y2+'Stikstof KW kolom K'!Y2+'Stikstof KW kolom L'!Y2+'Stikstof KW kolom M'!Y2)</f>
        <v>0</v>
      </c>
      <c r="Z2" s="571">
        <f>('Stikstof KW kolom D'!Z2+'Stikstof KW kolom E'!Z2+'Stikstof KW kolom F'!Z2+'Stikstof KW kolom G'!Z2+'Stikstof KW kolom H'!Z2+'Stikstof KW kolom I'!Z2+'Stikstof KW kolom J'!Z2+'Stikstof KW kolom K'!Z2+'Stikstof KW kolom L'!Z2+'Stikstof KW kolom M'!Z2)</f>
        <v>0</v>
      </c>
      <c r="AA2" s="571">
        <f>('Stikstof KW kolom D'!AA2+'Stikstof KW kolom E'!AA2+'Stikstof KW kolom F'!AA2+'Stikstof KW kolom G'!AA2+'Stikstof KW kolom H'!AA2+'Stikstof KW kolom I'!AA2+'Stikstof KW kolom J'!AA2+'Stikstof KW kolom K'!AA2+'Stikstof KW kolom L'!AA2+'Stikstof KW kolom M'!AA2)</f>
        <v>0</v>
      </c>
      <c r="AB2" s="571">
        <f>('Stikstof KW kolom D'!AB2+'Stikstof KW kolom E'!AB2+'Stikstof KW kolom F'!AB2+'Stikstof KW kolom G'!AB2+'Stikstof KW kolom H'!AB2+'Stikstof KW kolom I'!AB2+'Stikstof KW kolom J'!AB2+'Stikstof KW kolom K'!AB2+'Stikstof KW kolom L'!AB2+'Stikstof KW kolom M'!AB2)</f>
        <v>0</v>
      </c>
      <c r="AC2" s="571">
        <f>('Stikstof KW kolom D'!AC2+'Stikstof KW kolom E'!AC2+'Stikstof KW kolom F'!AC2+'Stikstof KW kolom G'!AC2+'Stikstof KW kolom H'!AC2+'Stikstof KW kolom I'!AC2+'Stikstof KW kolom J'!AC2+'Stikstof KW kolom K'!AC2+'Stikstof KW kolom L'!AC2+'Stikstof KW kolom M'!AC2)</f>
        <v>0</v>
      </c>
      <c r="AD2" s="571">
        <f>('Stikstof KW kolom D'!AD2+'Stikstof KW kolom E'!AD2+'Stikstof KW kolom F'!AD2+'Stikstof KW kolom G'!AD2+'Stikstof KW kolom H'!AD2+'Stikstof KW kolom I'!AD2+'Stikstof KW kolom J'!AD2+'Stikstof KW kolom K'!AD2+'Stikstof KW kolom L'!AD2+'Stikstof KW kolom M'!AD2)</f>
        <v>0</v>
      </c>
      <c r="AE2" s="571">
        <f>('Stikstof KW kolom D'!AE2+'Stikstof KW kolom E'!AE2+'Stikstof KW kolom F'!AE2+'Stikstof KW kolom G'!AE2+'Stikstof KW kolom H'!AE2+'Stikstof KW kolom I'!AE2+'Stikstof KW kolom J'!AE2+'Stikstof KW kolom K'!AE2+'Stikstof KW kolom L'!AE2+'Stikstof KW kolom M'!AE2)</f>
        <v>0</v>
      </c>
      <c r="AF2" s="571">
        <f>('Stikstof KW kolom D'!AF2+'Stikstof KW kolom E'!AF2+'Stikstof KW kolom F'!AF2+'Stikstof KW kolom G'!AF2+'Stikstof KW kolom H'!AF2+'Stikstof KW kolom I'!AF2+'Stikstof KW kolom J'!AF2+'Stikstof KW kolom K'!AF2+'Stikstof KW kolom L'!AF2+'Stikstof KW kolom M'!AF2)</f>
        <v>0</v>
      </c>
    </row>
    <row r="3" spans="1:32" x14ac:dyDescent="0.2">
      <c r="B3" s="130" t="s">
        <v>967</v>
      </c>
      <c r="C3" s="130">
        <f>('Stikstof KW kolom D'!C3+'Stikstof KW kolom E'!C3+'Stikstof KW kolom F'!C3+'Stikstof KW kolom G'!C3+'Stikstof KW kolom H'!C3+'Stikstof KW kolom I'!C3+'Stikstof KW kolom J'!C3+'Stikstof KW kolom K'!C3+'Stikstof KW kolom L'!C3+'Stikstof KW kolom M'!C3)/1000</f>
        <v>14.425335908577201</v>
      </c>
      <c r="D3" s="559" t="s">
        <v>354</v>
      </c>
      <c r="F3" s="570">
        <f>('Stikstof KW kolom D'!F3+'Stikstof KW kolom E'!F3+'Stikstof KW kolom F'!F3+'Stikstof KW kolom G'!F3+'Stikstof KW kolom H'!F3+'Stikstof KW kolom I'!F3+'Stikstof KW kolom J'!F3+'Stikstof KW kolom K'!F3+'Stikstof KW kolom L'!F3+'Stikstof KW kolom M'!F3)</f>
        <v>0</v>
      </c>
      <c r="H3" s="130" t="s">
        <v>623</v>
      </c>
      <c r="I3" s="571">
        <f>('Stikstof KW kolom D'!I3+'Stikstof KW kolom E'!I3+'Stikstof KW kolom F'!I3+'Stikstof KW kolom G'!I3+'Stikstof KW kolom H'!I3+'Stikstof KW kolom I'!I3+'Stikstof KW kolom J'!I3+'Stikstof KW kolom K'!I3+'Stikstof KW kolom L'!I3+'Stikstof KW kolom M'!I3)</f>
        <v>0</v>
      </c>
      <c r="J3" s="571">
        <f>('Stikstof KW kolom D'!J3+'Stikstof KW kolom E'!J3+'Stikstof KW kolom F'!J3+'Stikstof KW kolom G'!J3+'Stikstof KW kolom H'!J3+'Stikstof KW kolom I'!J3+'Stikstof KW kolom J'!J3+'Stikstof KW kolom K'!J3+'Stikstof KW kolom L'!J3+'Stikstof KW kolom M'!J3)</f>
        <v>0</v>
      </c>
      <c r="K3" s="571">
        <f>('Stikstof KW kolom D'!K3+'Stikstof KW kolom E'!K3+'Stikstof KW kolom F'!K3+'Stikstof KW kolom G'!K3+'Stikstof KW kolom H'!K3+'Stikstof KW kolom I'!K3+'Stikstof KW kolom J'!K3+'Stikstof KW kolom K'!K3+'Stikstof KW kolom L'!K3+'Stikstof KW kolom M'!K3)</f>
        <v>0</v>
      </c>
      <c r="L3" s="571">
        <f>('Stikstof KW kolom D'!L3+'Stikstof KW kolom E'!L3+'Stikstof KW kolom F'!L3+'Stikstof KW kolom G'!L3+'Stikstof KW kolom H'!L3+'Stikstof KW kolom I'!L3+'Stikstof KW kolom J'!L3+'Stikstof KW kolom K'!L3+'Stikstof KW kolom L'!L3+'Stikstof KW kolom M'!L3)</f>
        <v>0</v>
      </c>
      <c r="M3" s="571">
        <f>('Stikstof KW kolom D'!M3+'Stikstof KW kolom E'!M3+'Stikstof KW kolom F'!M3+'Stikstof KW kolom G'!M3+'Stikstof KW kolom H'!M3+'Stikstof KW kolom I'!M3+'Stikstof KW kolom J'!M3+'Stikstof KW kolom K'!M3+'Stikstof KW kolom L'!M3+'Stikstof KW kolom M'!M3)</f>
        <v>0</v>
      </c>
      <c r="N3" s="571">
        <f>('Stikstof KW kolom D'!N3+'Stikstof KW kolom E'!N3+'Stikstof KW kolom F'!N3+'Stikstof KW kolom G'!N3+'Stikstof KW kolom H'!N3+'Stikstof KW kolom I'!N3+'Stikstof KW kolom J'!N3+'Stikstof KW kolom K'!N3+'Stikstof KW kolom L'!N3+'Stikstof KW kolom M'!N3)</f>
        <v>0</v>
      </c>
      <c r="O3" s="571">
        <f>('Stikstof KW kolom D'!O3+'Stikstof KW kolom E'!O3+'Stikstof KW kolom F'!O3+'Stikstof KW kolom G'!O3+'Stikstof KW kolom H'!O3+'Stikstof KW kolom I'!O3+'Stikstof KW kolom J'!O3+'Stikstof KW kolom K'!O3+'Stikstof KW kolom L'!O3+'Stikstof KW kolom M'!O3)</f>
        <v>0</v>
      </c>
      <c r="P3" s="571">
        <f>('Stikstof KW kolom D'!P3+'Stikstof KW kolom E'!P3+'Stikstof KW kolom F'!P3+'Stikstof KW kolom G'!P3+'Stikstof KW kolom H'!P3+'Stikstof KW kolom I'!P3+'Stikstof KW kolom J'!P3+'Stikstof KW kolom K'!P3+'Stikstof KW kolom L'!P3+'Stikstof KW kolom M'!P3)</f>
        <v>0</v>
      </c>
      <c r="Q3" s="571">
        <f>('Stikstof KW kolom D'!Q3+'Stikstof KW kolom E'!Q3+'Stikstof KW kolom F'!Q3+'Stikstof KW kolom G'!Q3+'Stikstof KW kolom H'!Q3+'Stikstof KW kolom I'!Q3+'Stikstof KW kolom J'!Q3+'Stikstof KW kolom K'!Q3+'Stikstof KW kolom L'!Q3+'Stikstof KW kolom M'!Q3)</f>
        <v>0</v>
      </c>
      <c r="R3" s="571">
        <f>('Stikstof KW kolom D'!R3+'Stikstof KW kolom E'!R3+'Stikstof KW kolom F'!R3+'Stikstof KW kolom G'!R3+'Stikstof KW kolom H'!R3+'Stikstof KW kolom I'!R3+'Stikstof KW kolom J'!R3+'Stikstof KW kolom K'!R3+'Stikstof KW kolom L'!R3+'Stikstof KW kolom M'!R3)</f>
        <v>0</v>
      </c>
      <c r="S3" s="571">
        <f>('Stikstof KW kolom D'!S3+'Stikstof KW kolom E'!S3+'Stikstof KW kolom F'!S3+'Stikstof KW kolom G'!S3+'Stikstof KW kolom H'!S3+'Stikstof KW kolom I'!S3+'Stikstof KW kolom J'!S3+'Stikstof KW kolom K'!S3+'Stikstof KW kolom L'!S3+'Stikstof KW kolom M'!S3)</f>
        <v>0</v>
      </c>
      <c r="U3" s="130" t="s">
        <v>623</v>
      </c>
      <c r="V3" s="571">
        <f>('Stikstof KW kolom D'!V3+'Stikstof KW kolom E'!V3+'Stikstof KW kolom F'!V3+'Stikstof KW kolom G'!V3+'Stikstof KW kolom H'!V3+'Stikstof KW kolom I'!V3+'Stikstof KW kolom J'!V3+'Stikstof KW kolom K'!V3+'Stikstof KW kolom L'!V3+'Stikstof KW kolom M'!V3)</f>
        <v>0</v>
      </c>
      <c r="W3" s="571">
        <f>('Stikstof KW kolom D'!W3+'Stikstof KW kolom E'!W3+'Stikstof KW kolom F'!W3+'Stikstof KW kolom G'!W3+'Stikstof KW kolom H'!W3+'Stikstof KW kolom I'!W3+'Stikstof KW kolom J'!W3+'Stikstof KW kolom K'!W3+'Stikstof KW kolom L'!W3+'Stikstof KW kolom M'!W3)</f>
        <v>0</v>
      </c>
      <c r="X3" s="571">
        <f>('Stikstof KW kolom D'!X3+'Stikstof KW kolom E'!X3+'Stikstof KW kolom F'!X3+'Stikstof KW kolom G'!X3+'Stikstof KW kolom H'!X3+'Stikstof KW kolom I'!X3+'Stikstof KW kolom J'!X3+'Stikstof KW kolom K'!X3+'Stikstof KW kolom L'!X3+'Stikstof KW kolom M'!X3)</f>
        <v>0</v>
      </c>
      <c r="Y3" s="571">
        <f>('Stikstof KW kolom D'!Y3+'Stikstof KW kolom E'!Y3+'Stikstof KW kolom F'!Y3+'Stikstof KW kolom G'!Y3+'Stikstof KW kolom H'!Y3+'Stikstof KW kolom I'!Y3+'Stikstof KW kolom J'!Y3+'Stikstof KW kolom K'!Y3+'Stikstof KW kolom L'!Y3+'Stikstof KW kolom M'!Y3)</f>
        <v>0</v>
      </c>
      <c r="Z3" s="571">
        <f>('Stikstof KW kolom D'!Z3+'Stikstof KW kolom E'!Z3+'Stikstof KW kolom F'!Z3+'Stikstof KW kolom G'!Z3+'Stikstof KW kolom H'!Z3+'Stikstof KW kolom I'!Z3+'Stikstof KW kolom J'!Z3+'Stikstof KW kolom K'!Z3+'Stikstof KW kolom L'!Z3+'Stikstof KW kolom M'!Z3)</f>
        <v>0</v>
      </c>
      <c r="AA3" s="571">
        <f>('Stikstof KW kolom D'!AA3+'Stikstof KW kolom E'!AA3+'Stikstof KW kolom F'!AA3+'Stikstof KW kolom G'!AA3+'Stikstof KW kolom H'!AA3+'Stikstof KW kolom I'!AA3+'Stikstof KW kolom J'!AA3+'Stikstof KW kolom K'!AA3+'Stikstof KW kolom L'!AA3+'Stikstof KW kolom M'!AA3)</f>
        <v>0</v>
      </c>
      <c r="AB3" s="571">
        <f>('Stikstof KW kolom D'!AB3+'Stikstof KW kolom E'!AB3+'Stikstof KW kolom F'!AB3+'Stikstof KW kolom G'!AB3+'Stikstof KW kolom H'!AB3+'Stikstof KW kolom I'!AB3+'Stikstof KW kolom J'!AB3+'Stikstof KW kolom K'!AB3+'Stikstof KW kolom L'!AB3+'Stikstof KW kolom M'!AB3)</f>
        <v>0</v>
      </c>
      <c r="AC3" s="571">
        <f>('Stikstof KW kolom D'!AC3+'Stikstof KW kolom E'!AC3+'Stikstof KW kolom F'!AC3+'Stikstof KW kolom G'!AC3+'Stikstof KW kolom H'!AC3+'Stikstof KW kolom I'!AC3+'Stikstof KW kolom J'!AC3+'Stikstof KW kolom K'!AC3+'Stikstof KW kolom L'!AC3+'Stikstof KW kolom M'!AC3)</f>
        <v>0</v>
      </c>
      <c r="AD3" s="571">
        <f>('Stikstof KW kolom D'!AD3+'Stikstof KW kolom E'!AD3+'Stikstof KW kolom F'!AD3+'Stikstof KW kolom G'!AD3+'Stikstof KW kolom H'!AD3+'Stikstof KW kolom I'!AD3+'Stikstof KW kolom J'!AD3+'Stikstof KW kolom K'!AD3+'Stikstof KW kolom L'!AD3+'Stikstof KW kolom M'!AD3)</f>
        <v>0</v>
      </c>
      <c r="AE3" s="571">
        <f>('Stikstof KW kolom D'!AE3+'Stikstof KW kolom E'!AE3+'Stikstof KW kolom F'!AE3+'Stikstof KW kolom G'!AE3+'Stikstof KW kolom H'!AE3+'Stikstof KW kolom I'!AE3+'Stikstof KW kolom J'!AE3+'Stikstof KW kolom K'!AE3+'Stikstof KW kolom L'!AE3+'Stikstof KW kolom M'!AE3)</f>
        <v>0</v>
      </c>
      <c r="AF3" s="571">
        <f>('Stikstof KW kolom D'!AF3+'Stikstof KW kolom E'!AF3+'Stikstof KW kolom F'!AF3+'Stikstof KW kolom G'!AF3+'Stikstof KW kolom H'!AF3+'Stikstof KW kolom I'!AF3+'Stikstof KW kolom J'!AF3+'Stikstof KW kolom K'!AF3+'Stikstof KW kolom L'!AF3+'Stikstof KW kolom M'!AF3)</f>
        <v>0</v>
      </c>
    </row>
    <row r="4" spans="1:32" x14ac:dyDescent="0.2">
      <c r="B4" s="130" t="s">
        <v>966</v>
      </c>
      <c r="C4" s="130">
        <f>('Stikstof KW kolom D'!C4+'Stikstof KW kolom E'!C4+'Stikstof KW kolom F'!C4+'Stikstof KW kolom G'!C4+'Stikstof KW kolom H'!C4+'Stikstof KW kolom I'!C4+'Stikstof KW kolom J'!C4+'Stikstof KW kolom K'!C4+'Stikstof KW kolom L'!C4+'Stikstof KW kolom M'!C4)/1000</f>
        <v>12.529598294055864</v>
      </c>
      <c r="D4" s="562" t="s">
        <v>660</v>
      </c>
      <c r="F4" s="570">
        <f>('Stikstof KW kolom D'!F4+'Stikstof KW kolom E'!F4+'Stikstof KW kolom F'!F4+'Stikstof KW kolom G'!F4+'Stikstof KW kolom H'!F4+'Stikstof KW kolom I'!F4+'Stikstof KW kolom J'!F4+'Stikstof KW kolom K'!F4+'Stikstof KW kolom L'!F4+'Stikstof KW kolom M'!F4)</f>
        <v>0</v>
      </c>
      <c r="H4" s="130" t="s">
        <v>624</v>
      </c>
      <c r="I4" s="571">
        <f>('Stikstof KW kolom D'!I4+'Stikstof KW kolom E'!I4+'Stikstof KW kolom F'!I4+'Stikstof KW kolom G'!I4+'Stikstof KW kolom H'!I4+'Stikstof KW kolom I'!I4+'Stikstof KW kolom J'!I4+'Stikstof KW kolom K'!I4+'Stikstof KW kolom L'!I4+'Stikstof KW kolom M'!I4)</f>
        <v>0</v>
      </c>
      <c r="J4" s="571">
        <f>('Stikstof KW kolom D'!J4+'Stikstof KW kolom E'!J4+'Stikstof KW kolom F'!J4+'Stikstof KW kolom G'!J4+'Stikstof KW kolom H'!J4+'Stikstof KW kolom I'!J4+'Stikstof KW kolom J'!J4+'Stikstof KW kolom K'!J4+'Stikstof KW kolom L'!J4+'Stikstof KW kolom M'!J4)</f>
        <v>0</v>
      </c>
      <c r="K4" s="571">
        <f>('Stikstof KW kolom D'!K4+'Stikstof KW kolom E'!K4+'Stikstof KW kolom F'!K4+'Stikstof KW kolom G'!K4+'Stikstof KW kolom H'!K4+'Stikstof KW kolom I'!K4+'Stikstof KW kolom J'!K4+'Stikstof KW kolom K'!K4+'Stikstof KW kolom L'!K4+'Stikstof KW kolom M'!K4)</f>
        <v>0</v>
      </c>
      <c r="L4" s="571">
        <f>('Stikstof KW kolom D'!L4+'Stikstof KW kolom E'!L4+'Stikstof KW kolom F'!L4+'Stikstof KW kolom G'!L4+'Stikstof KW kolom H'!L4+'Stikstof KW kolom I'!L4+'Stikstof KW kolom J'!L4+'Stikstof KW kolom K'!L4+'Stikstof KW kolom L'!L4+'Stikstof KW kolom M'!L4)</f>
        <v>0</v>
      </c>
      <c r="M4" s="571">
        <f>('Stikstof KW kolom D'!M4+'Stikstof KW kolom E'!M4+'Stikstof KW kolom F'!M4+'Stikstof KW kolom G'!M4+'Stikstof KW kolom H'!M4+'Stikstof KW kolom I'!M4+'Stikstof KW kolom J'!M4+'Stikstof KW kolom K'!M4+'Stikstof KW kolom L'!M4+'Stikstof KW kolom M'!M4)</f>
        <v>0</v>
      </c>
      <c r="N4" s="571">
        <f>('Stikstof KW kolom D'!N4+'Stikstof KW kolom E'!N4+'Stikstof KW kolom F'!N4+'Stikstof KW kolom G'!N4+'Stikstof KW kolom H'!N4+'Stikstof KW kolom I'!N4+'Stikstof KW kolom J'!N4+'Stikstof KW kolom K'!N4+'Stikstof KW kolom L'!N4+'Stikstof KW kolom M'!N4)</f>
        <v>0</v>
      </c>
      <c r="O4" s="571">
        <f>('Stikstof KW kolom D'!O4+'Stikstof KW kolom E'!O4+'Stikstof KW kolom F'!O4+'Stikstof KW kolom G'!O4+'Stikstof KW kolom H'!O4+'Stikstof KW kolom I'!O4+'Stikstof KW kolom J'!O4+'Stikstof KW kolom K'!O4+'Stikstof KW kolom L'!O4+'Stikstof KW kolom M'!O4)</f>
        <v>0</v>
      </c>
      <c r="P4" s="571">
        <f>('Stikstof KW kolom D'!P4+'Stikstof KW kolom E'!P4+'Stikstof KW kolom F'!P4+'Stikstof KW kolom G'!P4+'Stikstof KW kolom H'!P4+'Stikstof KW kolom I'!P4+'Stikstof KW kolom J'!P4+'Stikstof KW kolom K'!P4+'Stikstof KW kolom L'!P4+'Stikstof KW kolom M'!P4)</f>
        <v>0</v>
      </c>
      <c r="Q4" s="571">
        <f>('Stikstof KW kolom D'!Q4+'Stikstof KW kolom E'!Q4+'Stikstof KW kolom F'!Q4+'Stikstof KW kolom G'!Q4+'Stikstof KW kolom H'!Q4+'Stikstof KW kolom I'!Q4+'Stikstof KW kolom J'!Q4+'Stikstof KW kolom K'!Q4+'Stikstof KW kolom L'!Q4+'Stikstof KW kolom M'!Q4)</f>
        <v>0</v>
      </c>
      <c r="R4" s="571">
        <f>('Stikstof KW kolom D'!R4+'Stikstof KW kolom E'!R4+'Stikstof KW kolom F'!R4+'Stikstof KW kolom G'!R4+'Stikstof KW kolom H'!R4+'Stikstof KW kolom I'!R4+'Stikstof KW kolom J'!R4+'Stikstof KW kolom K'!R4+'Stikstof KW kolom L'!R4+'Stikstof KW kolom M'!R4)</f>
        <v>0</v>
      </c>
      <c r="S4" s="571">
        <f>('Stikstof KW kolom D'!S4+'Stikstof KW kolom E'!S4+'Stikstof KW kolom F'!S4+'Stikstof KW kolom G'!S4+'Stikstof KW kolom H'!S4+'Stikstof KW kolom I'!S4+'Stikstof KW kolom J'!S4+'Stikstof KW kolom K'!S4+'Stikstof KW kolom L'!S4+'Stikstof KW kolom M'!S4)</f>
        <v>0</v>
      </c>
      <c r="U4" s="130" t="s">
        <v>624</v>
      </c>
      <c r="V4" s="571">
        <f>('Stikstof KW kolom D'!V4+'Stikstof KW kolom E'!V4+'Stikstof KW kolom F'!V4+'Stikstof KW kolom G'!V4+'Stikstof KW kolom H'!V4+'Stikstof KW kolom I'!V4+'Stikstof KW kolom J'!V4+'Stikstof KW kolom K'!V4+'Stikstof KW kolom L'!V4+'Stikstof KW kolom M'!V4)</f>
        <v>0</v>
      </c>
      <c r="W4" s="571">
        <f>('Stikstof KW kolom D'!W4+'Stikstof KW kolom E'!W4+'Stikstof KW kolom F'!W4+'Stikstof KW kolom G'!W4+'Stikstof KW kolom H'!W4+'Stikstof KW kolom I'!W4+'Stikstof KW kolom J'!W4+'Stikstof KW kolom K'!W4+'Stikstof KW kolom L'!W4+'Stikstof KW kolom M'!W4)</f>
        <v>0</v>
      </c>
      <c r="X4" s="571">
        <f>('Stikstof KW kolom D'!X4+'Stikstof KW kolom E'!X4+'Stikstof KW kolom F'!X4+'Stikstof KW kolom G'!X4+'Stikstof KW kolom H'!X4+'Stikstof KW kolom I'!X4+'Stikstof KW kolom J'!X4+'Stikstof KW kolom K'!X4+'Stikstof KW kolom L'!X4+'Stikstof KW kolom M'!X4)</f>
        <v>0</v>
      </c>
      <c r="Y4" s="571">
        <f>('Stikstof KW kolom D'!Y4+'Stikstof KW kolom E'!Y4+'Stikstof KW kolom F'!Y4+'Stikstof KW kolom G'!Y4+'Stikstof KW kolom H'!Y4+'Stikstof KW kolom I'!Y4+'Stikstof KW kolom J'!Y4+'Stikstof KW kolom K'!Y4+'Stikstof KW kolom L'!Y4+'Stikstof KW kolom M'!Y4)</f>
        <v>0</v>
      </c>
      <c r="Z4" s="571">
        <f>('Stikstof KW kolom D'!Z4+'Stikstof KW kolom E'!Z4+'Stikstof KW kolom F'!Z4+'Stikstof KW kolom G'!Z4+'Stikstof KW kolom H'!Z4+'Stikstof KW kolom I'!Z4+'Stikstof KW kolom J'!Z4+'Stikstof KW kolom K'!Z4+'Stikstof KW kolom L'!Z4+'Stikstof KW kolom M'!Z4)</f>
        <v>0</v>
      </c>
      <c r="AA4" s="571">
        <f>('Stikstof KW kolom D'!AA4+'Stikstof KW kolom E'!AA4+'Stikstof KW kolom F'!AA4+'Stikstof KW kolom G'!AA4+'Stikstof KW kolom H'!AA4+'Stikstof KW kolom I'!AA4+'Stikstof KW kolom J'!AA4+'Stikstof KW kolom K'!AA4+'Stikstof KW kolom L'!AA4+'Stikstof KW kolom M'!AA4)</f>
        <v>0</v>
      </c>
      <c r="AB4" s="571">
        <f>('Stikstof KW kolom D'!AB4+'Stikstof KW kolom E'!AB4+'Stikstof KW kolom F'!AB4+'Stikstof KW kolom G'!AB4+'Stikstof KW kolom H'!AB4+'Stikstof KW kolom I'!AB4+'Stikstof KW kolom J'!AB4+'Stikstof KW kolom K'!AB4+'Stikstof KW kolom L'!AB4+'Stikstof KW kolom M'!AB4)</f>
        <v>0</v>
      </c>
      <c r="AC4" s="571">
        <f>('Stikstof KW kolom D'!AC4+'Stikstof KW kolom E'!AC4+'Stikstof KW kolom F'!AC4+'Stikstof KW kolom G'!AC4+'Stikstof KW kolom H'!AC4+'Stikstof KW kolom I'!AC4+'Stikstof KW kolom J'!AC4+'Stikstof KW kolom K'!AC4+'Stikstof KW kolom L'!AC4+'Stikstof KW kolom M'!AC4)</f>
        <v>0</v>
      </c>
      <c r="AD4" s="571">
        <f>('Stikstof KW kolom D'!AD4+'Stikstof KW kolom E'!AD4+'Stikstof KW kolom F'!AD4+'Stikstof KW kolom G'!AD4+'Stikstof KW kolom H'!AD4+'Stikstof KW kolom I'!AD4+'Stikstof KW kolom J'!AD4+'Stikstof KW kolom K'!AD4+'Stikstof KW kolom L'!AD4+'Stikstof KW kolom M'!AD4)</f>
        <v>0</v>
      </c>
      <c r="AE4" s="571">
        <f>('Stikstof KW kolom D'!AE4+'Stikstof KW kolom E'!AE4+'Stikstof KW kolom F'!AE4+'Stikstof KW kolom G'!AE4+'Stikstof KW kolom H'!AE4+'Stikstof KW kolom I'!AE4+'Stikstof KW kolom J'!AE4+'Stikstof KW kolom K'!AE4+'Stikstof KW kolom L'!AE4+'Stikstof KW kolom M'!AE4)</f>
        <v>0</v>
      </c>
      <c r="AF4" s="571">
        <f>('Stikstof KW kolom D'!AF4+'Stikstof KW kolom E'!AF4+'Stikstof KW kolom F'!AF4+'Stikstof KW kolom G'!AF4+'Stikstof KW kolom H'!AF4+'Stikstof KW kolom I'!AF4+'Stikstof KW kolom J'!AF4+'Stikstof KW kolom K'!AF4+'Stikstof KW kolom L'!AF4+'Stikstof KW kolom M'!AF4)</f>
        <v>0</v>
      </c>
    </row>
    <row r="5" spans="1:32" x14ac:dyDescent="0.2">
      <c r="B5" s="130" t="s">
        <v>5</v>
      </c>
      <c r="C5" s="130">
        <f>('Stikstof KW kolom D'!C5+'Stikstof KW kolom E'!C5+'Stikstof KW kolom F'!C5+'Stikstof KW kolom G'!C5+'Stikstof KW kolom H'!C5+'Stikstof KW kolom I'!C5+'Stikstof KW kolom J'!C5+'Stikstof KW kolom K'!C5+'Stikstof KW kolom L'!C5+'Stikstof KW kolom M'!C5)/1000</f>
        <v>3.4642081700956155</v>
      </c>
      <c r="F5" s="570">
        <f>('Stikstof KW kolom D'!F5+'Stikstof KW kolom E'!F5+'Stikstof KW kolom F'!F5+'Stikstof KW kolom G'!F5+'Stikstof KW kolom H'!F5+'Stikstof KW kolom I'!F5+'Stikstof KW kolom J'!F5+'Stikstof KW kolom K'!F5+'Stikstof KW kolom L'!F5+'Stikstof KW kolom M'!F5)</f>
        <v>0</v>
      </c>
      <c r="H5" s="130" t="s">
        <v>625</v>
      </c>
      <c r="I5" s="571">
        <f>('Stikstof KW kolom D'!I5+'Stikstof KW kolom E'!I5+'Stikstof KW kolom F'!I5+'Stikstof KW kolom G'!I5+'Stikstof KW kolom H'!I5+'Stikstof KW kolom I'!I5+'Stikstof KW kolom J'!I5+'Stikstof KW kolom K'!I5+'Stikstof KW kolom L'!I5+'Stikstof KW kolom M'!I5)</f>
        <v>0</v>
      </c>
      <c r="J5" s="571">
        <f>('Stikstof KW kolom D'!J5+'Stikstof KW kolom E'!J5+'Stikstof KW kolom F'!J5+'Stikstof KW kolom G'!J5+'Stikstof KW kolom H'!J5+'Stikstof KW kolom I'!J5+'Stikstof KW kolom J'!J5+'Stikstof KW kolom K'!J5+'Stikstof KW kolom L'!J5+'Stikstof KW kolom M'!J5)</f>
        <v>0</v>
      </c>
      <c r="K5" s="571">
        <f>('Stikstof KW kolom D'!K5+'Stikstof KW kolom E'!K5+'Stikstof KW kolom F'!K5+'Stikstof KW kolom G'!K5+'Stikstof KW kolom H'!K5+'Stikstof KW kolom I'!K5+'Stikstof KW kolom J'!K5+'Stikstof KW kolom K'!K5+'Stikstof KW kolom L'!K5+'Stikstof KW kolom M'!K5)</f>
        <v>0</v>
      </c>
      <c r="L5" s="571">
        <f>('Stikstof KW kolom D'!L5+'Stikstof KW kolom E'!L5+'Stikstof KW kolom F'!L5+'Stikstof KW kolom G'!L5+'Stikstof KW kolom H'!L5+'Stikstof KW kolom I'!L5+'Stikstof KW kolom J'!L5+'Stikstof KW kolom K'!L5+'Stikstof KW kolom L'!L5+'Stikstof KW kolom M'!L5)</f>
        <v>0</v>
      </c>
      <c r="M5" s="571">
        <f>('Stikstof KW kolom D'!M5+'Stikstof KW kolom E'!M5+'Stikstof KW kolom F'!M5+'Stikstof KW kolom G'!M5+'Stikstof KW kolom H'!M5+'Stikstof KW kolom I'!M5+'Stikstof KW kolom J'!M5+'Stikstof KW kolom K'!M5+'Stikstof KW kolom L'!M5+'Stikstof KW kolom M'!M5)</f>
        <v>0</v>
      </c>
      <c r="N5" s="571">
        <f>('Stikstof KW kolom D'!N5+'Stikstof KW kolom E'!N5+'Stikstof KW kolom F'!N5+'Stikstof KW kolom G'!N5+'Stikstof KW kolom H'!N5+'Stikstof KW kolom I'!N5+'Stikstof KW kolom J'!N5+'Stikstof KW kolom K'!N5+'Stikstof KW kolom L'!N5+'Stikstof KW kolom M'!N5)</f>
        <v>0</v>
      </c>
      <c r="O5" s="571">
        <f>('Stikstof KW kolom D'!O5+'Stikstof KW kolom E'!O5+'Stikstof KW kolom F'!O5+'Stikstof KW kolom G'!O5+'Stikstof KW kolom H'!O5+'Stikstof KW kolom I'!O5+'Stikstof KW kolom J'!O5+'Stikstof KW kolom K'!O5+'Stikstof KW kolom L'!O5+'Stikstof KW kolom M'!O5)</f>
        <v>0</v>
      </c>
      <c r="P5" s="571">
        <f>('Stikstof KW kolom D'!P5+'Stikstof KW kolom E'!P5+'Stikstof KW kolom F'!P5+'Stikstof KW kolom G'!P5+'Stikstof KW kolom H'!P5+'Stikstof KW kolom I'!P5+'Stikstof KW kolom J'!P5+'Stikstof KW kolom K'!P5+'Stikstof KW kolom L'!P5+'Stikstof KW kolom M'!P5)</f>
        <v>0</v>
      </c>
      <c r="Q5" s="571">
        <f>('Stikstof KW kolom D'!Q5+'Stikstof KW kolom E'!Q5+'Stikstof KW kolom F'!Q5+'Stikstof KW kolom G'!Q5+'Stikstof KW kolom H'!Q5+'Stikstof KW kolom I'!Q5+'Stikstof KW kolom J'!Q5+'Stikstof KW kolom K'!Q5+'Stikstof KW kolom L'!Q5+'Stikstof KW kolom M'!Q5)</f>
        <v>0</v>
      </c>
      <c r="R5" s="571">
        <f>('Stikstof KW kolom D'!R5+'Stikstof KW kolom E'!R5+'Stikstof KW kolom F'!R5+'Stikstof KW kolom G'!R5+'Stikstof KW kolom H'!R5+'Stikstof KW kolom I'!R5+'Stikstof KW kolom J'!R5+'Stikstof KW kolom K'!R5+'Stikstof KW kolom L'!R5+'Stikstof KW kolom M'!R5)</f>
        <v>0</v>
      </c>
      <c r="S5" s="571">
        <f>('Stikstof KW kolom D'!S5+'Stikstof KW kolom E'!S5+'Stikstof KW kolom F'!S5+'Stikstof KW kolom G'!S5+'Stikstof KW kolom H'!S5+'Stikstof KW kolom I'!S5+'Stikstof KW kolom J'!S5+'Stikstof KW kolom K'!S5+'Stikstof KW kolom L'!S5+'Stikstof KW kolom M'!S5)</f>
        <v>0</v>
      </c>
      <c r="U5" s="130" t="s">
        <v>625</v>
      </c>
      <c r="V5" s="571">
        <f>('Stikstof KW kolom D'!V5+'Stikstof KW kolom E'!V5+'Stikstof KW kolom F'!V5+'Stikstof KW kolom G'!V5+'Stikstof KW kolom H'!V5+'Stikstof KW kolom I'!V5+'Stikstof KW kolom J'!V5+'Stikstof KW kolom K'!V5+'Stikstof KW kolom L'!V5+'Stikstof KW kolom M'!V5)</f>
        <v>0</v>
      </c>
      <c r="W5" s="571">
        <f>('Stikstof KW kolom D'!W5+'Stikstof KW kolom E'!W5+'Stikstof KW kolom F'!W5+'Stikstof KW kolom G'!W5+'Stikstof KW kolom H'!W5+'Stikstof KW kolom I'!W5+'Stikstof KW kolom J'!W5+'Stikstof KW kolom K'!W5+'Stikstof KW kolom L'!W5+'Stikstof KW kolom M'!W5)</f>
        <v>0</v>
      </c>
      <c r="X5" s="571">
        <f>('Stikstof KW kolom D'!X5+'Stikstof KW kolom E'!X5+'Stikstof KW kolom F'!X5+'Stikstof KW kolom G'!X5+'Stikstof KW kolom H'!X5+'Stikstof KW kolom I'!X5+'Stikstof KW kolom J'!X5+'Stikstof KW kolom K'!X5+'Stikstof KW kolom L'!X5+'Stikstof KW kolom M'!X5)</f>
        <v>0</v>
      </c>
      <c r="Y5" s="571">
        <f>('Stikstof KW kolom D'!Y5+'Stikstof KW kolom E'!Y5+'Stikstof KW kolom F'!Y5+'Stikstof KW kolom G'!Y5+'Stikstof KW kolom H'!Y5+'Stikstof KW kolom I'!Y5+'Stikstof KW kolom J'!Y5+'Stikstof KW kolom K'!Y5+'Stikstof KW kolom L'!Y5+'Stikstof KW kolom M'!Y5)</f>
        <v>0</v>
      </c>
      <c r="Z5" s="571">
        <f>('Stikstof KW kolom D'!Z5+'Stikstof KW kolom E'!Z5+'Stikstof KW kolom F'!Z5+'Stikstof KW kolom G'!Z5+'Stikstof KW kolom H'!Z5+'Stikstof KW kolom I'!Z5+'Stikstof KW kolom J'!Z5+'Stikstof KW kolom K'!Z5+'Stikstof KW kolom L'!Z5+'Stikstof KW kolom M'!Z5)</f>
        <v>0</v>
      </c>
      <c r="AA5" s="571">
        <f>('Stikstof KW kolom D'!AA5+'Stikstof KW kolom E'!AA5+'Stikstof KW kolom F'!AA5+'Stikstof KW kolom G'!AA5+'Stikstof KW kolom H'!AA5+'Stikstof KW kolom I'!AA5+'Stikstof KW kolom J'!AA5+'Stikstof KW kolom K'!AA5+'Stikstof KW kolom L'!AA5+'Stikstof KW kolom M'!AA5)</f>
        <v>0</v>
      </c>
      <c r="AB5" s="571">
        <f>('Stikstof KW kolom D'!AB5+'Stikstof KW kolom E'!AB5+'Stikstof KW kolom F'!AB5+'Stikstof KW kolom G'!AB5+'Stikstof KW kolom H'!AB5+'Stikstof KW kolom I'!AB5+'Stikstof KW kolom J'!AB5+'Stikstof KW kolom K'!AB5+'Stikstof KW kolom L'!AB5+'Stikstof KW kolom M'!AB5)</f>
        <v>0</v>
      </c>
      <c r="AC5" s="571">
        <f>('Stikstof KW kolom D'!AC5+'Stikstof KW kolom E'!AC5+'Stikstof KW kolom F'!AC5+'Stikstof KW kolom G'!AC5+'Stikstof KW kolom H'!AC5+'Stikstof KW kolom I'!AC5+'Stikstof KW kolom J'!AC5+'Stikstof KW kolom K'!AC5+'Stikstof KW kolom L'!AC5+'Stikstof KW kolom M'!AC5)</f>
        <v>0</v>
      </c>
      <c r="AD5" s="571">
        <f>('Stikstof KW kolom D'!AD5+'Stikstof KW kolom E'!AD5+'Stikstof KW kolom F'!AD5+'Stikstof KW kolom G'!AD5+'Stikstof KW kolom H'!AD5+'Stikstof KW kolom I'!AD5+'Stikstof KW kolom J'!AD5+'Stikstof KW kolom K'!AD5+'Stikstof KW kolom L'!AD5+'Stikstof KW kolom M'!AD5)</f>
        <v>0</v>
      </c>
      <c r="AE5" s="571">
        <f>('Stikstof KW kolom D'!AE5+'Stikstof KW kolom E'!AE5+'Stikstof KW kolom F'!AE5+'Stikstof KW kolom G'!AE5+'Stikstof KW kolom H'!AE5+'Stikstof KW kolom I'!AE5+'Stikstof KW kolom J'!AE5+'Stikstof KW kolom K'!AE5+'Stikstof KW kolom L'!AE5+'Stikstof KW kolom M'!AE5)</f>
        <v>0</v>
      </c>
      <c r="AF5" s="571">
        <f>('Stikstof KW kolom D'!AF5+'Stikstof KW kolom E'!AF5+'Stikstof KW kolom F'!AF5+'Stikstof KW kolom G'!AF5+'Stikstof KW kolom H'!AF5+'Stikstof KW kolom I'!AF5+'Stikstof KW kolom J'!AF5+'Stikstof KW kolom K'!AF5+'Stikstof KW kolom L'!AF5+'Stikstof KW kolom M'!AF5)</f>
        <v>0</v>
      </c>
    </row>
  </sheetData>
  <pageMargins left="0.7" right="0.7" top="0.75" bottom="0.75" header="0.3" footer="0.3"/>
  <pageSetup paperSize="9" orientation="portrait"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52951-023E-C548-AF74-44D16C014588}">
  <dimension ref="A1:O10"/>
  <sheetViews>
    <sheetView zoomScale="170" zoomScaleNormal="170" workbookViewId="0">
      <selection activeCell="D2" sqref="D2"/>
    </sheetView>
  </sheetViews>
  <sheetFormatPr baseColWidth="10" defaultRowHeight="16" x14ac:dyDescent="0.2"/>
  <cols>
    <col min="2" max="2" width="38.1640625" bestFit="1" customWidth="1"/>
    <col min="3" max="3" width="21" bestFit="1" customWidth="1"/>
    <col min="4" max="4" width="9.83203125" bestFit="1" customWidth="1"/>
    <col min="5" max="15" width="5.1640625" bestFit="1" customWidth="1"/>
  </cols>
  <sheetData>
    <row r="1" spans="1:15" x14ac:dyDescent="0.2">
      <c r="A1" s="24" t="s">
        <v>644</v>
      </c>
      <c r="B1" s="8" t="s">
        <v>963</v>
      </c>
      <c r="C1" t="s">
        <v>62</v>
      </c>
      <c r="D1" s="769" t="s">
        <v>564</v>
      </c>
      <c r="E1" s="769">
        <v>2020</v>
      </c>
      <c r="F1" s="769">
        <v>2021</v>
      </c>
      <c r="G1" s="769">
        <v>2022</v>
      </c>
      <c r="H1" s="769">
        <v>2023</v>
      </c>
      <c r="I1" s="769">
        <v>2024</v>
      </c>
      <c r="J1" s="769">
        <v>2025</v>
      </c>
      <c r="K1" s="769">
        <v>2026</v>
      </c>
      <c r="L1" s="769">
        <v>2027</v>
      </c>
      <c r="M1" s="769">
        <v>2028</v>
      </c>
      <c r="N1" s="769">
        <v>2029</v>
      </c>
      <c r="O1" s="769">
        <v>2030</v>
      </c>
    </row>
    <row r="2" spans="1:15" x14ac:dyDescent="0.2">
      <c r="B2" t="str">
        <f>'Basis data'!B7</f>
        <v>Ambitieweb: biodiversiteit</v>
      </c>
      <c r="C2" s="24" t="s">
        <v>73</v>
      </c>
      <c r="D2" s="726">
        <f>'Basis data'!D7</f>
        <v>0</v>
      </c>
      <c r="E2">
        <f>IF(Biodiversiteit!E$1='Basis data'!$C$3,'Basis data'!$E$7,0)</f>
        <v>0</v>
      </c>
      <c r="F2">
        <f>IF(Biodiversiteit!F$1='Basis data'!$C$3,'Basis data'!$E$7,0)</f>
        <v>0</v>
      </c>
      <c r="G2">
        <f>IF(Biodiversiteit!G$1='Basis data'!$C$3,'Basis data'!$E$7,0)</f>
        <v>0</v>
      </c>
      <c r="H2">
        <f>IF(Biodiversiteit!H$1='Basis data'!$C$3,'Basis data'!$E$7,0)</f>
        <v>0</v>
      </c>
      <c r="I2">
        <f>IF(Biodiversiteit!I$1='Basis data'!$C$3,'Basis data'!$E$7,0)</f>
        <v>0</v>
      </c>
      <c r="J2">
        <f>IF(Biodiversiteit!J$1='Basis data'!$C$3,'Basis data'!$E$7,0)</f>
        <v>0</v>
      </c>
      <c r="K2">
        <f>IF(Biodiversiteit!K$1='Basis data'!$C$3,'Basis data'!$E$7,0)</f>
        <v>0</v>
      </c>
      <c r="L2">
        <f>IF(Biodiversiteit!L$1='Basis data'!$C$3,'Basis data'!$E$7,0)</f>
        <v>0</v>
      </c>
      <c r="M2">
        <f>IF(Biodiversiteit!M$1='Basis data'!$C$3,'Basis data'!$E$7,0)</f>
        <v>0</v>
      </c>
      <c r="N2">
        <f>IF(Biodiversiteit!N$1='Basis data'!$C$3,'Basis data'!$E$7,0)</f>
        <v>0</v>
      </c>
      <c r="O2">
        <f>IF(Biodiversiteit!O$1='Basis data'!$C$3,'Basis data'!$E$7,0)</f>
        <v>0</v>
      </c>
    </row>
    <row r="3" spans="1:15" x14ac:dyDescent="0.2">
      <c r="B3" t="str">
        <f>'Basis data'!B8</f>
        <v>Natuurladder (DuraVermeer/ Heijmans)</v>
      </c>
      <c r="C3" s="8" t="s">
        <v>963</v>
      </c>
      <c r="D3" s="726">
        <f>'Basis data'!D8</f>
        <v>0</v>
      </c>
      <c r="E3">
        <f>IF(Biodiversiteit!E$1='Basis data'!$C$3,'Basis data'!$E$8,0)</f>
        <v>0</v>
      </c>
      <c r="F3">
        <f>IF(Biodiversiteit!F$1='Basis data'!$C$3,'Basis data'!$E$8,0)</f>
        <v>0</v>
      </c>
      <c r="G3">
        <f>IF(Biodiversiteit!G$1='Basis data'!$C$3,'Basis data'!$E$8,0)</f>
        <v>0</v>
      </c>
      <c r="H3">
        <f>IF(Biodiversiteit!H$1='Basis data'!$C$3,'Basis data'!$E$8,0)</f>
        <v>0</v>
      </c>
      <c r="I3">
        <f>IF(Biodiversiteit!I$1='Basis data'!$C$3,'Basis data'!$E$8,0)</f>
        <v>0</v>
      </c>
      <c r="J3">
        <f>IF(Biodiversiteit!J$1='Basis data'!$C$3,'Basis data'!$E$8,0)</f>
        <v>0</v>
      </c>
      <c r="K3">
        <f>IF(Biodiversiteit!K$1='Basis data'!$C$3,'Basis data'!$E$8,0)</f>
        <v>0</v>
      </c>
      <c r="L3">
        <f>IF(Biodiversiteit!L$1='Basis data'!$C$3,'Basis data'!$E$8,0)</f>
        <v>0</v>
      </c>
      <c r="M3">
        <f>IF(Biodiversiteit!M$1='Basis data'!$C$3,'Basis data'!$E$8,0)</f>
        <v>0</v>
      </c>
      <c r="N3">
        <f>IF(Biodiversiteit!N$1='Basis data'!$C$3,'Basis data'!$E$8,0)</f>
        <v>0</v>
      </c>
      <c r="O3">
        <f>IF(Biodiversiteit!O$1='Basis data'!$C$3,'Basis data'!$E$8,0)</f>
        <v>0</v>
      </c>
    </row>
    <row r="4" spans="1:15" x14ac:dyDescent="0.2">
      <c r="B4" t="str">
        <f>'Basis data'!B9</f>
        <v>Kleurkeur (Vlinderstichting)</v>
      </c>
      <c r="D4" s="726">
        <f>'Basis data'!D9</f>
        <v>0</v>
      </c>
      <c r="E4">
        <f>IF(Biodiversiteit!E$1='Basis data'!$C$3,'Basis data'!$E$9,0)</f>
        <v>0</v>
      </c>
      <c r="F4">
        <f>IF(Biodiversiteit!F$1='Basis data'!$C$3,'Basis data'!$E$9,0)</f>
        <v>0</v>
      </c>
      <c r="G4">
        <f>IF(Biodiversiteit!G$1='Basis data'!$C$3,'Basis data'!$E$9,0)</f>
        <v>0</v>
      </c>
      <c r="H4">
        <f>IF(Biodiversiteit!H$1='Basis data'!$C$3,'Basis data'!$E$9,0)</f>
        <v>0</v>
      </c>
      <c r="I4">
        <f>IF(Biodiversiteit!I$1='Basis data'!$C$3,'Basis data'!$E$9,0)</f>
        <v>0</v>
      </c>
      <c r="J4">
        <f>IF(Biodiversiteit!J$1='Basis data'!$C$3,'Basis data'!$E$9,0)</f>
        <v>0</v>
      </c>
      <c r="K4">
        <f>IF(Biodiversiteit!K$1='Basis data'!$C$3,'Basis data'!$E$9,0)</f>
        <v>0</v>
      </c>
      <c r="L4">
        <f>IF(Biodiversiteit!L$1='Basis data'!$C$3,'Basis data'!$E$9,0)</f>
        <v>0</v>
      </c>
      <c r="M4">
        <f>IF(Biodiversiteit!M$1='Basis data'!$C$3,'Basis data'!$E$9,0)</f>
        <v>0</v>
      </c>
      <c r="N4">
        <f>IF(Biodiversiteit!N$1='Basis data'!$C$3,'Basis data'!$E$9,0)</f>
        <v>0</v>
      </c>
      <c r="O4">
        <f>IF(Biodiversiteit!O$1='Basis data'!$C$3,'Basis data'!$E$9,0)</f>
        <v>0</v>
      </c>
    </row>
    <row r="5" spans="1:15" x14ac:dyDescent="0.2">
      <c r="B5" t="str">
        <f>'Basis data'!B10</f>
        <v>Nectarindex (Stichting Groenkeur)</v>
      </c>
      <c r="D5" s="726">
        <f>'Basis data'!D10</f>
        <v>0</v>
      </c>
      <c r="E5">
        <f>IF(Biodiversiteit!E$1='Basis data'!$C$3,'Basis data'!$E$10,0)</f>
        <v>0</v>
      </c>
      <c r="F5">
        <f>IF(Biodiversiteit!F$1='Basis data'!$C$3,'Basis data'!$E$10,0)</f>
        <v>0</v>
      </c>
      <c r="G5">
        <f>IF(Biodiversiteit!G$1='Basis data'!$C$3,'Basis data'!$E$10,0)</f>
        <v>0</v>
      </c>
      <c r="H5">
        <f>IF(Biodiversiteit!H$1='Basis data'!$C$3,'Basis data'!$E$10,0)</f>
        <v>0</v>
      </c>
      <c r="I5">
        <f>IF(Biodiversiteit!I$1='Basis data'!$C$3,'Basis data'!$E$10,0)</f>
        <v>0</v>
      </c>
      <c r="J5">
        <f>IF(Biodiversiteit!J$1='Basis data'!$C$3,'Basis data'!$E$10,0)</f>
        <v>0</v>
      </c>
      <c r="K5">
        <f>IF(Biodiversiteit!K$1='Basis data'!$C$3,'Basis data'!$E$10,0)</f>
        <v>0</v>
      </c>
      <c r="L5">
        <f>IF(Biodiversiteit!L$1='Basis data'!$C$3,'Basis data'!$E$10,0)</f>
        <v>0</v>
      </c>
      <c r="M5">
        <f>IF(Biodiversiteit!M$1='Basis data'!$C$3,'Basis data'!$E$10,0)</f>
        <v>0</v>
      </c>
      <c r="N5">
        <f>IF(Biodiversiteit!N$1='Basis data'!$C$3,'Basis data'!$E$10,0)</f>
        <v>0</v>
      </c>
      <c r="O5">
        <f>IF(Biodiversiteit!O$1='Basis data'!$C$3,'Basis data'!$E$10,0)</f>
        <v>0</v>
      </c>
    </row>
    <row r="6" spans="1:15" x14ac:dyDescent="0.2">
      <c r="B6" t="str">
        <f>'Basis data'!B11</f>
        <v>IPC Meetlat Groen</v>
      </c>
      <c r="D6" s="726">
        <f>'Basis data'!D11</f>
        <v>0</v>
      </c>
      <c r="E6">
        <f>IF(Biodiversiteit!E$1='Basis data'!$C$3,'Basis data'!$E$11,0)</f>
        <v>0</v>
      </c>
      <c r="F6">
        <f>IF(Biodiversiteit!F$1='Basis data'!$C$3,'Basis data'!$E$11,0)</f>
        <v>0</v>
      </c>
      <c r="G6">
        <f>IF(Biodiversiteit!G$1='Basis data'!$C$3,'Basis data'!$E$11,0)</f>
        <v>0</v>
      </c>
      <c r="H6">
        <f>IF(Biodiversiteit!H$1='Basis data'!$C$3,'Basis data'!$E$11,0)</f>
        <v>0</v>
      </c>
      <c r="I6">
        <f>IF(Biodiversiteit!I$1='Basis data'!$C$3,'Basis data'!$E$11,0)</f>
        <v>0</v>
      </c>
      <c r="J6">
        <f>IF(Biodiversiteit!J$1='Basis data'!$C$3,'Basis data'!$E$11,0)</f>
        <v>0</v>
      </c>
      <c r="K6">
        <f>IF(Biodiversiteit!K$1='Basis data'!$C$3,'Basis data'!$E$11,0)</f>
        <v>0</v>
      </c>
      <c r="L6">
        <f>IF(Biodiversiteit!L$1='Basis data'!$C$3,'Basis data'!$E$11,0)</f>
        <v>0</v>
      </c>
      <c r="M6">
        <f>IF(Biodiversiteit!M$1='Basis data'!$C$3,'Basis data'!$E$11,0)</f>
        <v>0</v>
      </c>
      <c r="N6">
        <f>IF(Biodiversiteit!N$1='Basis data'!$C$3,'Basis data'!$E$11,0)</f>
        <v>0</v>
      </c>
      <c r="O6">
        <f>IF(Biodiversiteit!O$1='Basis data'!$C$3,'Basis data'!$E$11,0)</f>
        <v>0</v>
      </c>
    </row>
    <row r="7" spans="1:15" x14ac:dyDescent="0.2">
      <c r="B7" t="str">
        <f>'Basis data'!B12</f>
        <v>Basiskwaliteit natuur</v>
      </c>
      <c r="D7" s="726">
        <f>'Basis data'!D12</f>
        <v>0</v>
      </c>
      <c r="E7">
        <f>IF(Biodiversiteit!E$1='Basis data'!$C$3,'Basis data'!$E$12,0)</f>
        <v>0</v>
      </c>
      <c r="F7">
        <f>IF(Biodiversiteit!F$1='Basis data'!$C$3,'Basis data'!$E$12,0)</f>
        <v>0</v>
      </c>
      <c r="G7">
        <f>IF(Biodiversiteit!G$1='Basis data'!$C$3,'Basis data'!$E$12,0)</f>
        <v>0</v>
      </c>
      <c r="H7">
        <f>IF(Biodiversiteit!H$1='Basis data'!$C$3,'Basis data'!$E$12,0)</f>
        <v>0</v>
      </c>
      <c r="I7">
        <f>IF(Biodiversiteit!I$1='Basis data'!$C$3,'Basis data'!$E$12,0)</f>
        <v>0</v>
      </c>
      <c r="J7">
        <f>IF(Biodiversiteit!J$1='Basis data'!$C$3,'Basis data'!$E$12,0)</f>
        <v>0</v>
      </c>
      <c r="K7">
        <f>IF(Biodiversiteit!K$1='Basis data'!$C$3,'Basis data'!$E$12,0)</f>
        <v>0</v>
      </c>
      <c r="L7">
        <f>IF(Biodiversiteit!L$1='Basis data'!$C$3,'Basis data'!$E$12,0)</f>
        <v>0</v>
      </c>
      <c r="M7">
        <f>IF(Biodiversiteit!M$1='Basis data'!$C$3,'Basis data'!$E$12,0)</f>
        <v>0</v>
      </c>
      <c r="N7">
        <f>IF(Biodiversiteit!N$1='Basis data'!$C$3,'Basis data'!$E$12,0)</f>
        <v>0</v>
      </c>
      <c r="O7">
        <f>IF(Biodiversiteit!O$1='Basis data'!$C$3,'Basis data'!$E$12,0)</f>
        <v>0</v>
      </c>
    </row>
    <row r="8" spans="1:15" x14ac:dyDescent="0.2">
      <c r="B8" t="str">
        <f>'Basis data'!B13</f>
        <v>Deltaplan Biodiversiteitsherstel</v>
      </c>
      <c r="D8" s="726">
        <f>'Basis data'!D13</f>
        <v>0</v>
      </c>
      <c r="E8">
        <f>IF(Biodiversiteit!E$1='Basis data'!$C$3,'Basis data'!$E$13,0)</f>
        <v>0</v>
      </c>
      <c r="F8">
        <f>IF(Biodiversiteit!F$1='Basis data'!$C$3,'Basis data'!$E$13,0)</f>
        <v>0</v>
      </c>
      <c r="G8">
        <f>IF(Biodiversiteit!G$1='Basis data'!$C$3,'Basis data'!$E$13,0)</f>
        <v>0</v>
      </c>
      <c r="H8">
        <f>IF(Biodiversiteit!H$1='Basis data'!$C$3,'Basis data'!$E$13,0)</f>
        <v>0</v>
      </c>
      <c r="I8">
        <f>IF(Biodiversiteit!I$1='Basis data'!$C$3,'Basis data'!$E$13,0)</f>
        <v>0</v>
      </c>
      <c r="J8">
        <f>IF(Biodiversiteit!J$1='Basis data'!$C$3,'Basis data'!$E$13,0)</f>
        <v>0</v>
      </c>
      <c r="K8">
        <f>IF(Biodiversiteit!K$1='Basis data'!$C$3,'Basis data'!$E$13,0)</f>
        <v>0</v>
      </c>
      <c r="L8">
        <f>IF(Biodiversiteit!L$1='Basis data'!$C$3,'Basis data'!$E$13,0)</f>
        <v>0</v>
      </c>
      <c r="M8">
        <f>IF(Biodiversiteit!M$1='Basis data'!$C$3,'Basis data'!$E$13,0)</f>
        <v>0</v>
      </c>
      <c r="N8">
        <f>IF(Biodiversiteit!N$1='Basis data'!$C$3,'Basis data'!$E$13,0)</f>
        <v>0</v>
      </c>
      <c r="O8">
        <f>IF(Biodiversiteit!O$1='Basis data'!$C$3,'Basis data'!$E$13,0)</f>
        <v>0</v>
      </c>
    </row>
    <row r="9" spans="1:15" x14ac:dyDescent="0.2">
      <c r="B9" t="str">
        <f>'Basis data'!B14</f>
        <v>Overige biodiversiteit classificatie/keurmerk</v>
      </c>
      <c r="D9" s="726">
        <f>'Basis data'!D14</f>
        <v>0</v>
      </c>
      <c r="E9">
        <f>IF(Biodiversiteit!E$1='Basis data'!$C$3,'Basis data'!$E$14,0)</f>
        <v>0</v>
      </c>
      <c r="F9">
        <f>IF(Biodiversiteit!F$1='Basis data'!$C$3,'Basis data'!$E$14,0)</f>
        <v>0</v>
      </c>
      <c r="G9">
        <f>IF(Biodiversiteit!G$1='Basis data'!$C$3,'Basis data'!$E$14,0)</f>
        <v>0</v>
      </c>
      <c r="H9">
        <f>IF(Biodiversiteit!H$1='Basis data'!$C$3,'Basis data'!$E$14,0)</f>
        <v>0</v>
      </c>
      <c r="I9">
        <f>IF(Biodiversiteit!I$1='Basis data'!$C$3,'Basis data'!$E$14,0)</f>
        <v>0</v>
      </c>
      <c r="J9">
        <f>IF(Biodiversiteit!J$1='Basis data'!$C$3,'Basis data'!$E$14,0)</f>
        <v>0</v>
      </c>
      <c r="K9">
        <f>IF(Biodiversiteit!K$1='Basis data'!$C$3,'Basis data'!$E$14,0)</f>
        <v>0</v>
      </c>
      <c r="L9">
        <f>IF(Biodiversiteit!L$1='Basis data'!$C$3,'Basis data'!$E$14,0)</f>
        <v>0</v>
      </c>
      <c r="M9">
        <f>IF(Biodiversiteit!M$1='Basis data'!$C$3,'Basis data'!$E$14,0)</f>
        <v>0</v>
      </c>
      <c r="N9">
        <f>IF(Biodiversiteit!N$1='Basis data'!$C$3,'Basis data'!$E$14,0)</f>
        <v>0</v>
      </c>
      <c r="O9">
        <f>IF(Biodiversiteit!O$1='Basis data'!$C$3,'Basis data'!$E$14,0)</f>
        <v>0</v>
      </c>
    </row>
    <row r="10" spans="1:15" x14ac:dyDescent="0.2">
      <c r="B10" t="str">
        <f>'Basis data'!B15</f>
        <v>Geen classificatie/keurmerk biodiversiteit</v>
      </c>
      <c r="D10" s="726">
        <f>'Basis data'!D15</f>
        <v>0</v>
      </c>
      <c r="E10">
        <f>IF(Biodiversiteit!E$1='Basis data'!$C$3,'Basis data'!$E$15,0)</f>
        <v>0</v>
      </c>
      <c r="F10">
        <f>IF(Biodiversiteit!F$1='Basis data'!$C$3,'Basis data'!$E$15,0)</f>
        <v>0</v>
      </c>
      <c r="G10">
        <f>IF(Biodiversiteit!G$1='Basis data'!$C$3,'Basis data'!$E$15,0)</f>
        <v>0</v>
      </c>
      <c r="H10">
        <f>IF(Biodiversiteit!H$1='Basis data'!$C$3,'Basis data'!$E$15,0)</f>
        <v>0</v>
      </c>
      <c r="I10">
        <f>IF(Biodiversiteit!I$1='Basis data'!$C$3,'Basis data'!$E$15,0)</f>
        <v>0</v>
      </c>
      <c r="J10">
        <f>IF(Biodiversiteit!J$1='Basis data'!$C$3,'Basis data'!$E$15,0)</f>
        <v>0</v>
      </c>
      <c r="K10">
        <f>IF(Biodiversiteit!K$1='Basis data'!$C$3,'Basis data'!$E$15,0)</f>
        <v>0</v>
      </c>
      <c r="L10">
        <f>IF(Biodiversiteit!L$1='Basis data'!$C$3,'Basis data'!$E$15,0)</f>
        <v>0</v>
      </c>
      <c r="M10">
        <f>IF(Biodiversiteit!M$1='Basis data'!$C$3,'Basis data'!$E$15,0)</f>
        <v>0</v>
      </c>
      <c r="N10">
        <f>IF(Biodiversiteit!N$1='Basis data'!$C$3,'Basis data'!$E$15,0)</f>
        <v>0</v>
      </c>
      <c r="O10">
        <f>IF(Biodiversiteit!O$1='Basis data'!$C$3,'Basis data'!$E$15,0)</f>
        <v>0</v>
      </c>
    </row>
  </sheetData>
  <pageMargins left="0.7" right="0.7" top="0.75" bottom="0.75" header="0.3" footer="0.3"/>
  <pageSetup paperSize="9" orientation="portrait" horizontalDpi="0" verticalDpi="0"/>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4A703-B0C9-BB4B-B83C-258B8CFE248F}">
  <dimension ref="A1:AF5"/>
  <sheetViews>
    <sheetView workbookViewId="0">
      <selection activeCell="B3" sqref="B3:B5"/>
    </sheetView>
  </sheetViews>
  <sheetFormatPr baseColWidth="10" defaultColWidth="11" defaultRowHeight="16" x14ac:dyDescent="0.2"/>
  <cols>
    <col min="1" max="1" width="28.83203125" style="130" bestFit="1" customWidth="1"/>
    <col min="2" max="3" width="11" style="130"/>
    <col min="4" max="4" width="29" style="130" bestFit="1" customWidth="1"/>
    <col min="5" max="7" width="11" style="130"/>
    <col min="8" max="8" width="15.33203125" style="130" bestFit="1" customWidth="1"/>
    <col min="9" max="19" width="13.5" style="130" bestFit="1" customWidth="1"/>
    <col min="20" max="29" width="11" style="130"/>
    <col min="30" max="30" width="11.5" style="130" customWidth="1"/>
    <col min="31" max="16384" width="11" style="130"/>
  </cols>
  <sheetData>
    <row r="1" spans="1:32" x14ac:dyDescent="0.2">
      <c r="A1" s="130" t="s">
        <v>355</v>
      </c>
      <c r="B1" s="558" t="s">
        <v>353</v>
      </c>
      <c r="C1" s="559" t="s">
        <v>358</v>
      </c>
      <c r="D1" s="130" t="s">
        <v>62</v>
      </c>
      <c r="F1" s="729" t="s">
        <v>564</v>
      </c>
      <c r="G1" s="560"/>
      <c r="H1" s="560"/>
      <c r="I1" s="561" t="s">
        <v>609</v>
      </c>
      <c r="J1" s="561" t="s">
        <v>610</v>
      </c>
      <c r="K1" s="561" t="s">
        <v>611</v>
      </c>
      <c r="L1" s="561" t="s">
        <v>612</v>
      </c>
      <c r="M1" s="561" t="s">
        <v>613</v>
      </c>
      <c r="N1" s="561" t="s">
        <v>614</v>
      </c>
      <c r="O1" s="561" t="s">
        <v>615</v>
      </c>
      <c r="P1" s="561" t="s">
        <v>616</v>
      </c>
      <c r="Q1" s="561" t="s">
        <v>617</v>
      </c>
      <c r="R1" s="561" t="s">
        <v>618</v>
      </c>
      <c r="S1" s="561" t="s">
        <v>619</v>
      </c>
      <c r="U1" s="560"/>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130" t="s">
        <v>203</v>
      </c>
      <c r="C2" s="130">
        <f>('Stikstof V kolom N'!C2+'Stikstof V kolom O'!C2+'Stikstof V kolom P'!C2+'Stikstof V kolom Q'!C2+'Stikstof V kolom R'!C2+'Stikstof V kolom S'!C2+'Stikstof V kolom T'!C2+'Stikstof V kolom U'!C2+'Stikstof V kolom V'!C2+'Stikstof V kolom W'!C2+'Stikstof V kolom X'!C2+'Stikstof V kolom Y'!C2+'Stikstof V kolom Z'!C2)/1000</f>
        <v>1.7087973470480831E-2</v>
      </c>
      <c r="D2" s="558" t="s">
        <v>64</v>
      </c>
      <c r="F2" s="570">
        <f>('Stikstof V kolom N'!F2+'Stikstof V kolom O'!F2+'Stikstof V kolom P'!F2+'Stikstof V kolom Q'!F2+'Stikstof V kolom R'!F2+'Stikstof V kolom S'!F2+'Stikstof V kolom T'!F2+'Stikstof V kolom U'!F2+'Stikstof V kolom V'!F2+'Stikstof V kolom W'!F2+'Stikstof V kolom X'!F2+'Stikstof V kolom Y'!F2+'Stikstof V kolom Z'!F2)</f>
        <v>0</v>
      </c>
      <c r="H2" s="130" t="s">
        <v>622</v>
      </c>
      <c r="I2" s="571">
        <f>('Stikstof V kolom N'!I2+'Stikstof V kolom O'!I2+'Stikstof V kolom P'!I2+'Stikstof V kolom Q'!I2+'Stikstof V kolom R'!I2+'Stikstof V kolom S'!I2+'Stikstof V kolom T'!I2+'Stikstof V kolom U'!I2+'Stikstof V kolom V'!I2+'Stikstof V kolom W'!I2+'Stikstof V kolom X'!I2+'Stikstof V kolom Y'!I2+'Stikstof V kolom Z'!I2)</f>
        <v>0</v>
      </c>
      <c r="J2" s="571">
        <f>('Stikstof V kolom N'!J2+'Stikstof V kolom O'!J2+'Stikstof V kolom P'!J2+'Stikstof V kolom Q'!J2+'Stikstof V kolom R'!J2+'Stikstof V kolom S'!J2+'Stikstof V kolom T'!J2+'Stikstof V kolom U'!J2+'Stikstof V kolom V'!J2+'Stikstof V kolom W'!J2+'Stikstof V kolom X'!J2+'Stikstof V kolom Y'!J2+'Stikstof V kolom Z'!J2)</f>
        <v>0</v>
      </c>
      <c r="K2" s="571">
        <f>('Stikstof V kolom N'!K2+'Stikstof V kolom O'!K2+'Stikstof V kolom P'!K2+'Stikstof V kolom Q'!K2+'Stikstof V kolom R'!K2+'Stikstof V kolom S'!K2+'Stikstof V kolom T'!K2+'Stikstof V kolom U'!K2+'Stikstof V kolom V'!K2+'Stikstof V kolom W'!K2+'Stikstof V kolom X'!K2+'Stikstof V kolom Y'!K2+'Stikstof V kolom Z'!K2)</f>
        <v>0</v>
      </c>
      <c r="L2" s="571">
        <f>('Stikstof V kolom N'!L2+'Stikstof V kolom O'!L2+'Stikstof V kolom P'!L2+'Stikstof V kolom Q'!L2+'Stikstof V kolom R'!L2+'Stikstof V kolom S'!L2+'Stikstof V kolom T'!L2+'Stikstof V kolom U'!L2+'Stikstof V kolom V'!L2+'Stikstof V kolom W'!L2+'Stikstof V kolom X'!L2+'Stikstof V kolom Y'!L2+'Stikstof V kolom Z'!L2)</f>
        <v>0</v>
      </c>
      <c r="M2" s="571">
        <f>('Stikstof V kolom N'!M2+'Stikstof V kolom O'!M2+'Stikstof V kolom P'!M2+'Stikstof V kolom Q'!M2+'Stikstof V kolom R'!M2+'Stikstof V kolom S'!M2+'Stikstof V kolom T'!M2+'Stikstof V kolom U'!M2+'Stikstof V kolom V'!M2+'Stikstof V kolom W'!M2+'Stikstof V kolom X'!M2+'Stikstof V kolom Y'!M2+'Stikstof V kolom Z'!M2)</f>
        <v>0</v>
      </c>
      <c r="N2" s="571">
        <f>('Stikstof V kolom N'!N2+'Stikstof V kolom O'!N2+'Stikstof V kolom P'!N2+'Stikstof V kolom Q'!N2+'Stikstof V kolom R'!N2+'Stikstof V kolom S'!N2+'Stikstof V kolom T'!N2+'Stikstof V kolom U'!N2+'Stikstof V kolom V'!N2+'Stikstof V kolom W'!N2+'Stikstof V kolom X'!N2+'Stikstof V kolom Y'!N2+'Stikstof V kolom Z'!N2)</f>
        <v>0</v>
      </c>
      <c r="O2" s="571">
        <f>('Stikstof V kolom N'!O2+'Stikstof V kolom O'!O2+'Stikstof V kolom P'!O2+'Stikstof V kolom Q'!O2+'Stikstof V kolom R'!O2+'Stikstof V kolom S'!O2+'Stikstof V kolom T'!O2+'Stikstof V kolom U'!O2+'Stikstof V kolom V'!O2+'Stikstof V kolom W'!O2+'Stikstof V kolom X'!O2+'Stikstof V kolom Y'!O2+'Stikstof V kolom Z'!O2)</f>
        <v>0</v>
      </c>
      <c r="P2" s="571">
        <f>('Stikstof V kolom N'!P2+'Stikstof V kolom O'!P2+'Stikstof V kolom P'!P2+'Stikstof V kolom Q'!P2+'Stikstof V kolom R'!P2+'Stikstof V kolom S'!P2+'Stikstof V kolom T'!P2+'Stikstof V kolom U'!P2+'Stikstof V kolom V'!P2+'Stikstof V kolom W'!P2+'Stikstof V kolom X'!P2+'Stikstof V kolom Y'!P2+'Stikstof V kolom Z'!P2)</f>
        <v>0</v>
      </c>
      <c r="Q2" s="571">
        <f>('Stikstof V kolom N'!Q2+'Stikstof V kolom O'!Q2+'Stikstof V kolom P'!Q2+'Stikstof V kolom Q'!Q2+'Stikstof V kolom R'!Q2+'Stikstof V kolom S'!Q2+'Stikstof V kolom T'!Q2+'Stikstof V kolom U'!Q2+'Stikstof V kolom V'!Q2+'Stikstof V kolom W'!Q2+'Stikstof V kolom X'!Q2+'Stikstof V kolom Y'!Q2+'Stikstof V kolom Z'!Q2)</f>
        <v>0</v>
      </c>
      <c r="R2" s="571">
        <f>('Stikstof V kolom N'!R2+'Stikstof V kolom O'!R2+'Stikstof V kolom P'!R2+'Stikstof V kolom Q'!R2+'Stikstof V kolom R'!R2+'Stikstof V kolom S'!R2+'Stikstof V kolom T'!R2+'Stikstof V kolom U'!R2+'Stikstof V kolom V'!R2+'Stikstof V kolom W'!R2+'Stikstof V kolom X'!R2+'Stikstof V kolom Y'!R2+'Stikstof V kolom Z'!R2)</f>
        <v>0</v>
      </c>
      <c r="S2" s="571">
        <f>('Stikstof V kolom N'!S2+'Stikstof V kolom O'!S2+'Stikstof V kolom P'!S2+'Stikstof V kolom Q'!S2+'Stikstof V kolom R'!S2+'Stikstof V kolom S'!S2+'Stikstof V kolom T'!S2+'Stikstof V kolom U'!S2+'Stikstof V kolom V'!S2+'Stikstof V kolom W'!S2+'Stikstof V kolom X'!S2+'Stikstof V kolom Y'!S2+'Stikstof V kolom Z'!S2)</f>
        <v>0</v>
      </c>
      <c r="U2" s="130" t="s">
        <v>622</v>
      </c>
      <c r="V2" s="571">
        <f>('Stikstof V kolom N'!V2+'Stikstof V kolom O'!V2+'Stikstof V kolom P'!V2+'Stikstof V kolom Q'!V2+'Stikstof V kolom R'!V2+'Stikstof V kolom S'!V2+'Stikstof V kolom T'!V2+'Stikstof V kolom U'!V2+'Stikstof V kolom V'!V2+'Stikstof V kolom W'!V2+'Stikstof V kolom X'!V2+'Stikstof V kolom Y'!V2+'Stikstof V kolom Z'!V2)</f>
        <v>0</v>
      </c>
      <c r="W2" s="571">
        <f>('Stikstof V kolom N'!W2+'Stikstof V kolom O'!W2+'Stikstof V kolom P'!W2+'Stikstof V kolom Q'!W2+'Stikstof V kolom R'!W2+'Stikstof V kolom S'!W2+'Stikstof V kolom T'!W2+'Stikstof V kolom U'!W2+'Stikstof V kolom V'!W2+'Stikstof V kolom W'!W2+'Stikstof V kolom X'!W2+'Stikstof V kolom Y'!W2+'Stikstof V kolom Z'!W2)</f>
        <v>0</v>
      </c>
      <c r="X2" s="571">
        <f>('Stikstof V kolom N'!X2+'Stikstof V kolom O'!X2+'Stikstof V kolom P'!X2+'Stikstof V kolom Q'!X2+'Stikstof V kolom R'!X2+'Stikstof V kolom S'!X2+'Stikstof V kolom T'!X2+'Stikstof V kolom U'!X2+'Stikstof V kolom V'!X2+'Stikstof V kolom W'!X2+'Stikstof V kolom X'!X2+'Stikstof V kolom Y'!X2+'Stikstof V kolom Z'!X2)</f>
        <v>0</v>
      </c>
      <c r="Y2" s="571">
        <f>('Stikstof V kolom N'!Y2+'Stikstof V kolom O'!Y2+'Stikstof V kolom P'!Y2+'Stikstof V kolom Q'!Y2+'Stikstof V kolom R'!Y2+'Stikstof V kolom S'!Y2+'Stikstof V kolom T'!Y2+'Stikstof V kolom U'!Y2+'Stikstof V kolom V'!Y2+'Stikstof V kolom W'!Y2+'Stikstof V kolom X'!Y2+'Stikstof V kolom Y'!Y2+'Stikstof V kolom Z'!Y2)</f>
        <v>0</v>
      </c>
      <c r="Z2" s="571">
        <f>('Stikstof V kolom N'!Z2+'Stikstof V kolom O'!Z2+'Stikstof V kolom P'!Z2+'Stikstof V kolom Q'!Z2+'Stikstof V kolom R'!Z2+'Stikstof V kolom S'!Z2+'Stikstof V kolom T'!Z2+'Stikstof V kolom U'!Z2+'Stikstof V kolom V'!Z2+'Stikstof V kolom W'!Z2+'Stikstof V kolom X'!Z2+'Stikstof V kolom Y'!Z2+'Stikstof V kolom Z'!Z2)</f>
        <v>0</v>
      </c>
      <c r="AA2" s="571">
        <f>('Stikstof V kolom N'!AA2+'Stikstof V kolom O'!AA2+'Stikstof V kolom P'!AA2+'Stikstof V kolom Q'!AA2+'Stikstof V kolom R'!AA2+'Stikstof V kolom S'!AA2+'Stikstof V kolom T'!AA2+'Stikstof V kolom U'!AA2+'Stikstof V kolom V'!AA2+'Stikstof V kolom W'!AA2+'Stikstof V kolom X'!AA2+'Stikstof V kolom Y'!AA2+'Stikstof V kolom Z'!AA2)</f>
        <v>0</v>
      </c>
      <c r="AB2" s="571">
        <f>('Stikstof V kolom N'!AB2+'Stikstof V kolom O'!AB2+'Stikstof V kolom P'!AB2+'Stikstof V kolom Q'!AB2+'Stikstof V kolom R'!AB2+'Stikstof V kolom S'!AB2+'Stikstof V kolom T'!AB2+'Stikstof V kolom U'!AB2+'Stikstof V kolom V'!AB2+'Stikstof V kolom W'!AB2+'Stikstof V kolom X'!AB2+'Stikstof V kolom Y'!AB2+'Stikstof V kolom Z'!AB2)</f>
        <v>0</v>
      </c>
      <c r="AC2" s="571">
        <f>('Stikstof V kolom N'!AC2+'Stikstof V kolom O'!AC2+'Stikstof V kolom P'!AC2+'Stikstof V kolom Q'!AC2+'Stikstof V kolom R'!AC2+'Stikstof V kolom S'!AC2+'Stikstof V kolom T'!AC2+'Stikstof V kolom U'!AC2+'Stikstof V kolom V'!AC2+'Stikstof V kolom W'!AC2+'Stikstof V kolom X'!AC2+'Stikstof V kolom Y'!AC2+'Stikstof V kolom Z'!AC2)</f>
        <v>0</v>
      </c>
      <c r="AD2" s="571">
        <f>('Stikstof V kolom N'!AD2+'Stikstof V kolom O'!AD2+'Stikstof V kolom P'!AD2+'Stikstof V kolom Q'!AD2+'Stikstof V kolom R'!AD2+'Stikstof V kolom S'!AD2+'Stikstof V kolom T'!AD2+'Stikstof V kolom U'!AD2+'Stikstof V kolom V'!AD2+'Stikstof V kolom W'!AD2+'Stikstof V kolom X'!AD2+'Stikstof V kolom Y'!AD2+'Stikstof V kolom Z'!AD2)</f>
        <v>0</v>
      </c>
      <c r="AE2" s="571">
        <f>('Stikstof V kolom N'!AE2+'Stikstof V kolom O'!AE2+'Stikstof V kolom P'!AE2+'Stikstof V kolom Q'!AE2+'Stikstof V kolom R'!AE2+'Stikstof V kolom S'!AE2+'Stikstof V kolom T'!AE2+'Stikstof V kolom U'!AE2+'Stikstof V kolom V'!AE2+'Stikstof V kolom W'!AE2+'Stikstof V kolom X'!AE2+'Stikstof V kolom Y'!AE2+'Stikstof V kolom Z'!AE2)</f>
        <v>0</v>
      </c>
      <c r="AF2" s="571">
        <f>('Stikstof V kolom N'!AF2+'Stikstof V kolom O'!AF2+'Stikstof V kolom P'!AF2+'Stikstof V kolom Q'!AF2+'Stikstof V kolom R'!AF2+'Stikstof V kolom S'!AF2+'Stikstof V kolom T'!AF2+'Stikstof V kolom U'!AF2+'Stikstof V kolom V'!AF2+'Stikstof V kolom W'!AF2+'Stikstof V kolom X'!AF2+'Stikstof V kolom Y'!AF2+'Stikstof V kolom Z'!AF2)</f>
        <v>0</v>
      </c>
    </row>
    <row r="3" spans="1:32" x14ac:dyDescent="0.2">
      <c r="B3" s="130" t="s">
        <v>967</v>
      </c>
      <c r="C3" s="130">
        <f>('Stikstof V kolom N'!C3+'Stikstof V kolom O'!C3+'Stikstof V kolom P'!C3+'Stikstof V kolom Q'!C3+'Stikstof V kolom R'!C3+'Stikstof V kolom S'!C3+'Stikstof V kolom T'!C3+'Stikstof V kolom U'!C3+'Stikstof V kolom V'!C3+'Stikstof V kolom W'!C3+'Stikstof V kolom X'!C3+'Stikstof V kolom Y'!C3+'Stikstof V kolom Z'!C3)/1000</f>
        <v>4.6497807974753081E-3</v>
      </c>
      <c r="D3" s="559" t="s">
        <v>354</v>
      </c>
      <c r="F3" s="570">
        <f>('Stikstof V kolom N'!F3+'Stikstof V kolom O'!F3+'Stikstof V kolom P'!F3+'Stikstof V kolom Q'!F3+'Stikstof V kolom R'!F3+'Stikstof V kolom S'!F3+'Stikstof V kolom T'!F3+'Stikstof V kolom U'!F3+'Stikstof V kolom V'!F3+'Stikstof V kolom W'!F3+'Stikstof V kolom X'!F3+'Stikstof V kolom Y'!F3+'Stikstof V kolom Z'!F3)</f>
        <v>0</v>
      </c>
      <c r="H3" s="130" t="s">
        <v>623</v>
      </c>
      <c r="I3" s="571">
        <f>('Stikstof V kolom N'!I3+'Stikstof V kolom O'!I3+'Stikstof V kolom P'!I3+'Stikstof V kolom Q'!I3+'Stikstof V kolom R'!I3+'Stikstof V kolom S'!I3+'Stikstof V kolom T'!I3+'Stikstof V kolom U'!I3+'Stikstof V kolom V'!I3+'Stikstof V kolom W'!I3+'Stikstof V kolom X'!I3+'Stikstof V kolom Y'!I3+'Stikstof V kolom Z'!I3)</f>
        <v>0</v>
      </c>
      <c r="J3" s="571">
        <f>('Stikstof V kolom N'!J3+'Stikstof V kolom O'!J3+'Stikstof V kolom P'!J3+'Stikstof V kolom Q'!J3+'Stikstof V kolom R'!J3+'Stikstof V kolom S'!J3+'Stikstof V kolom T'!J3+'Stikstof V kolom U'!J3+'Stikstof V kolom V'!J3+'Stikstof V kolom W'!J3+'Stikstof V kolom X'!J3+'Stikstof V kolom Y'!J3+'Stikstof V kolom Z'!J3)</f>
        <v>0</v>
      </c>
      <c r="K3" s="571">
        <f>('Stikstof V kolom N'!K3+'Stikstof V kolom O'!K3+'Stikstof V kolom P'!K3+'Stikstof V kolom Q'!K3+'Stikstof V kolom R'!K3+'Stikstof V kolom S'!K3+'Stikstof V kolom T'!K3+'Stikstof V kolom U'!K3+'Stikstof V kolom V'!K3+'Stikstof V kolom W'!K3+'Stikstof V kolom X'!K3+'Stikstof V kolom Y'!K3+'Stikstof V kolom Z'!K3)</f>
        <v>0</v>
      </c>
      <c r="L3" s="571">
        <f>('Stikstof V kolom N'!L3+'Stikstof V kolom O'!L3+'Stikstof V kolom P'!L3+'Stikstof V kolom Q'!L3+'Stikstof V kolom R'!L3+'Stikstof V kolom S'!L3+'Stikstof V kolom T'!L3+'Stikstof V kolom U'!L3+'Stikstof V kolom V'!L3+'Stikstof V kolom W'!L3+'Stikstof V kolom X'!L3+'Stikstof V kolom Y'!L3+'Stikstof V kolom Z'!L3)</f>
        <v>0</v>
      </c>
      <c r="M3" s="571">
        <f>('Stikstof V kolom N'!M3+'Stikstof V kolom O'!M3+'Stikstof V kolom P'!M3+'Stikstof V kolom Q'!M3+'Stikstof V kolom R'!M3+'Stikstof V kolom S'!M3+'Stikstof V kolom T'!M3+'Stikstof V kolom U'!M3+'Stikstof V kolom V'!M3+'Stikstof V kolom W'!M3+'Stikstof V kolom X'!M3+'Stikstof V kolom Y'!M3+'Stikstof V kolom Z'!M3)</f>
        <v>0</v>
      </c>
      <c r="N3" s="571">
        <f>('Stikstof V kolom N'!N3+'Stikstof V kolom O'!N3+'Stikstof V kolom P'!N3+'Stikstof V kolom Q'!N3+'Stikstof V kolom R'!N3+'Stikstof V kolom S'!N3+'Stikstof V kolom T'!N3+'Stikstof V kolom U'!N3+'Stikstof V kolom V'!N3+'Stikstof V kolom W'!N3+'Stikstof V kolom X'!N3+'Stikstof V kolom Y'!N3+'Stikstof V kolom Z'!N3)</f>
        <v>0</v>
      </c>
      <c r="O3" s="571">
        <f>('Stikstof V kolom N'!O3+'Stikstof V kolom O'!O3+'Stikstof V kolom P'!O3+'Stikstof V kolom Q'!O3+'Stikstof V kolom R'!O3+'Stikstof V kolom S'!O3+'Stikstof V kolom T'!O3+'Stikstof V kolom U'!O3+'Stikstof V kolom V'!O3+'Stikstof V kolom W'!O3+'Stikstof V kolom X'!O3+'Stikstof V kolom Y'!O3+'Stikstof V kolom Z'!O3)</f>
        <v>0</v>
      </c>
      <c r="P3" s="571">
        <f>('Stikstof V kolom N'!P3+'Stikstof V kolom O'!P3+'Stikstof V kolom P'!P3+'Stikstof V kolom Q'!P3+'Stikstof V kolom R'!P3+'Stikstof V kolom S'!P3+'Stikstof V kolom T'!P3+'Stikstof V kolom U'!P3+'Stikstof V kolom V'!P3+'Stikstof V kolom W'!P3+'Stikstof V kolom X'!P3+'Stikstof V kolom Y'!P3+'Stikstof V kolom Z'!P3)</f>
        <v>0</v>
      </c>
      <c r="Q3" s="571">
        <f>('Stikstof V kolom N'!Q3+'Stikstof V kolom O'!Q3+'Stikstof V kolom P'!Q3+'Stikstof V kolom Q'!Q3+'Stikstof V kolom R'!Q3+'Stikstof V kolom S'!Q3+'Stikstof V kolom T'!Q3+'Stikstof V kolom U'!Q3+'Stikstof V kolom V'!Q3+'Stikstof V kolom W'!Q3+'Stikstof V kolom X'!Q3+'Stikstof V kolom Y'!Q3+'Stikstof V kolom Z'!Q3)</f>
        <v>0</v>
      </c>
      <c r="R3" s="571">
        <f>('Stikstof V kolom N'!R3+'Stikstof V kolom O'!R3+'Stikstof V kolom P'!R3+'Stikstof V kolom Q'!R3+'Stikstof V kolom R'!R3+'Stikstof V kolom S'!R3+'Stikstof V kolom T'!R3+'Stikstof V kolom U'!R3+'Stikstof V kolom V'!R3+'Stikstof V kolom W'!R3+'Stikstof V kolom X'!R3+'Stikstof V kolom Y'!R3+'Stikstof V kolom Z'!R3)</f>
        <v>0</v>
      </c>
      <c r="S3" s="571">
        <f>('Stikstof V kolom N'!S3+'Stikstof V kolom O'!S3+'Stikstof V kolom P'!S3+'Stikstof V kolom Q'!S3+'Stikstof V kolom R'!S3+'Stikstof V kolom S'!S3+'Stikstof V kolom T'!S3+'Stikstof V kolom U'!S3+'Stikstof V kolom V'!S3+'Stikstof V kolom W'!S3+'Stikstof V kolom X'!S3+'Stikstof V kolom Y'!S3+'Stikstof V kolom Z'!S3)</f>
        <v>0</v>
      </c>
      <c r="U3" s="130" t="s">
        <v>623</v>
      </c>
      <c r="V3" s="571">
        <f>('Stikstof V kolom N'!V3+'Stikstof V kolom O'!V3+'Stikstof V kolom P'!V3+'Stikstof V kolom Q'!V3+'Stikstof V kolom R'!V3+'Stikstof V kolom S'!V3+'Stikstof V kolom T'!V3+'Stikstof V kolom U'!V3+'Stikstof V kolom V'!V3+'Stikstof V kolom W'!V3+'Stikstof V kolom X'!V3+'Stikstof V kolom Y'!V3+'Stikstof V kolom Z'!V3)</f>
        <v>0</v>
      </c>
      <c r="W3" s="571">
        <f>('Stikstof V kolom N'!W3+'Stikstof V kolom O'!W3+'Stikstof V kolom P'!W3+'Stikstof V kolom Q'!W3+'Stikstof V kolom R'!W3+'Stikstof V kolom S'!W3+'Stikstof V kolom T'!W3+'Stikstof V kolom U'!W3+'Stikstof V kolom V'!W3+'Stikstof V kolom W'!W3+'Stikstof V kolom X'!W3+'Stikstof V kolom Y'!W3+'Stikstof V kolom Z'!W3)</f>
        <v>0</v>
      </c>
      <c r="X3" s="571">
        <f>('Stikstof V kolom N'!X3+'Stikstof V kolom O'!X3+'Stikstof V kolom P'!X3+'Stikstof V kolom Q'!X3+'Stikstof V kolom R'!X3+'Stikstof V kolom S'!X3+'Stikstof V kolom T'!X3+'Stikstof V kolom U'!X3+'Stikstof V kolom V'!X3+'Stikstof V kolom W'!X3+'Stikstof V kolom X'!X3+'Stikstof V kolom Y'!X3+'Stikstof V kolom Z'!X3)</f>
        <v>0</v>
      </c>
      <c r="Y3" s="571">
        <f>('Stikstof V kolom N'!Y3+'Stikstof V kolom O'!Y3+'Stikstof V kolom P'!Y3+'Stikstof V kolom Q'!Y3+'Stikstof V kolom R'!Y3+'Stikstof V kolom S'!Y3+'Stikstof V kolom T'!Y3+'Stikstof V kolom U'!Y3+'Stikstof V kolom V'!Y3+'Stikstof V kolom W'!Y3+'Stikstof V kolom X'!Y3+'Stikstof V kolom Y'!Y3+'Stikstof V kolom Z'!Y3)</f>
        <v>0</v>
      </c>
      <c r="Z3" s="571">
        <f>('Stikstof V kolom N'!Z3+'Stikstof V kolom O'!Z3+'Stikstof V kolom P'!Z3+'Stikstof V kolom Q'!Z3+'Stikstof V kolom R'!Z3+'Stikstof V kolom S'!Z3+'Stikstof V kolom T'!Z3+'Stikstof V kolom U'!Z3+'Stikstof V kolom V'!Z3+'Stikstof V kolom W'!Z3+'Stikstof V kolom X'!Z3+'Stikstof V kolom Y'!Z3+'Stikstof V kolom Z'!Z3)</f>
        <v>0</v>
      </c>
      <c r="AA3" s="571">
        <f>('Stikstof V kolom N'!AA3+'Stikstof V kolom O'!AA3+'Stikstof V kolom P'!AA3+'Stikstof V kolom Q'!AA3+'Stikstof V kolom R'!AA3+'Stikstof V kolom S'!AA3+'Stikstof V kolom T'!AA3+'Stikstof V kolom U'!AA3+'Stikstof V kolom V'!AA3+'Stikstof V kolom W'!AA3+'Stikstof V kolom X'!AA3+'Stikstof V kolom Y'!AA3+'Stikstof V kolom Z'!AA3)</f>
        <v>0</v>
      </c>
      <c r="AB3" s="571">
        <f>('Stikstof V kolom N'!AB3+'Stikstof V kolom O'!AB3+'Stikstof V kolom P'!AB3+'Stikstof V kolom Q'!AB3+'Stikstof V kolom R'!AB3+'Stikstof V kolom S'!AB3+'Stikstof V kolom T'!AB3+'Stikstof V kolom U'!AB3+'Stikstof V kolom V'!AB3+'Stikstof V kolom W'!AB3+'Stikstof V kolom X'!AB3+'Stikstof V kolom Y'!AB3+'Stikstof V kolom Z'!AB3)</f>
        <v>0</v>
      </c>
      <c r="AC3" s="571">
        <f>('Stikstof V kolom N'!AC3+'Stikstof V kolom O'!AC3+'Stikstof V kolom P'!AC3+'Stikstof V kolom Q'!AC3+'Stikstof V kolom R'!AC3+'Stikstof V kolom S'!AC3+'Stikstof V kolom T'!AC3+'Stikstof V kolom U'!AC3+'Stikstof V kolom V'!AC3+'Stikstof V kolom W'!AC3+'Stikstof V kolom X'!AC3+'Stikstof V kolom Y'!AC3+'Stikstof V kolom Z'!AC3)</f>
        <v>0</v>
      </c>
      <c r="AD3" s="571">
        <f>('Stikstof V kolom N'!AD3+'Stikstof V kolom O'!AD3+'Stikstof V kolom P'!AD3+'Stikstof V kolom Q'!AD3+'Stikstof V kolom R'!AD3+'Stikstof V kolom S'!AD3+'Stikstof V kolom T'!AD3+'Stikstof V kolom U'!AD3+'Stikstof V kolom V'!AD3+'Stikstof V kolom W'!AD3+'Stikstof V kolom X'!AD3+'Stikstof V kolom Y'!AD3+'Stikstof V kolom Z'!AD3)</f>
        <v>0</v>
      </c>
      <c r="AE3" s="571">
        <f>('Stikstof V kolom N'!AE3+'Stikstof V kolom O'!AE3+'Stikstof V kolom P'!AE3+'Stikstof V kolom Q'!AE3+'Stikstof V kolom R'!AE3+'Stikstof V kolom S'!AE3+'Stikstof V kolom T'!AE3+'Stikstof V kolom U'!AE3+'Stikstof V kolom V'!AE3+'Stikstof V kolom W'!AE3+'Stikstof V kolom X'!AE3+'Stikstof V kolom Y'!AE3+'Stikstof V kolom Z'!AE3)</f>
        <v>0</v>
      </c>
      <c r="AF3" s="571">
        <f>('Stikstof V kolom N'!AF3+'Stikstof V kolom O'!AF3+'Stikstof V kolom P'!AF3+'Stikstof V kolom Q'!AF3+'Stikstof V kolom R'!AF3+'Stikstof V kolom S'!AF3+'Stikstof V kolom T'!AF3+'Stikstof V kolom U'!AF3+'Stikstof V kolom V'!AF3+'Stikstof V kolom W'!AF3+'Stikstof V kolom X'!AF3+'Stikstof V kolom Y'!AF3+'Stikstof V kolom Z'!AF3)</f>
        <v>0</v>
      </c>
    </row>
    <row r="4" spans="1:32" x14ac:dyDescent="0.2">
      <c r="B4" s="130" t="s">
        <v>966</v>
      </c>
      <c r="C4" s="130">
        <f>('Stikstof V kolom N'!C4+'Stikstof V kolom O'!C4+'Stikstof V kolom P'!C4+'Stikstof V kolom Q'!C4+'Stikstof V kolom R'!C4+'Stikstof V kolom S'!C4+'Stikstof V kolom T'!C4+'Stikstof V kolom U'!C4+'Stikstof V kolom V'!C4+'Stikstof V kolom W'!C4+'Stikstof V kolom X'!C4+'Stikstof V kolom Y'!C4+'Stikstof V kolom Z'!C4)/1000</f>
        <v>1.176819663464314E-2</v>
      </c>
      <c r="D4" s="562" t="s">
        <v>660</v>
      </c>
      <c r="F4" s="570">
        <f>('Stikstof V kolom N'!F4+'Stikstof V kolom O'!F4+'Stikstof V kolom P'!F4+'Stikstof V kolom Q'!F4+'Stikstof V kolom R'!F4+'Stikstof V kolom S'!F4+'Stikstof V kolom T'!F4+'Stikstof V kolom U'!F4+'Stikstof V kolom V'!F4+'Stikstof V kolom W'!F4+'Stikstof V kolom X'!F4+'Stikstof V kolom Y'!F4+'Stikstof V kolom Z'!F4)</f>
        <v>0</v>
      </c>
      <c r="H4" s="130" t="s">
        <v>624</v>
      </c>
      <c r="I4" s="571">
        <f>('Stikstof V kolom N'!I4+'Stikstof V kolom O'!I4+'Stikstof V kolom P'!I4+'Stikstof V kolom Q'!I4+'Stikstof V kolom R'!I4+'Stikstof V kolom S'!I4+'Stikstof V kolom T'!I4+'Stikstof V kolom U'!I4+'Stikstof V kolom V'!I4+'Stikstof V kolom W'!I4+'Stikstof V kolom X'!I4+'Stikstof V kolom Y'!I4+'Stikstof V kolom Z'!I4)</f>
        <v>0</v>
      </c>
      <c r="J4" s="571">
        <f>('Stikstof V kolom N'!J4+'Stikstof V kolom O'!J4+'Stikstof V kolom P'!J4+'Stikstof V kolom Q'!J4+'Stikstof V kolom R'!J4+'Stikstof V kolom S'!J4+'Stikstof V kolom T'!J4+'Stikstof V kolom U'!J4+'Stikstof V kolom V'!J4+'Stikstof V kolom W'!J4+'Stikstof V kolom X'!J4+'Stikstof V kolom Y'!J4+'Stikstof V kolom Z'!J4)</f>
        <v>0</v>
      </c>
      <c r="K4" s="571">
        <f>('Stikstof V kolom N'!K4+'Stikstof V kolom O'!K4+'Stikstof V kolom P'!K4+'Stikstof V kolom Q'!K4+'Stikstof V kolom R'!K4+'Stikstof V kolom S'!K4+'Stikstof V kolom T'!K4+'Stikstof V kolom U'!K4+'Stikstof V kolom V'!K4+'Stikstof V kolom W'!K4+'Stikstof V kolom X'!K4+'Stikstof V kolom Y'!K4+'Stikstof V kolom Z'!K4)</f>
        <v>0</v>
      </c>
      <c r="L4" s="571">
        <f>('Stikstof V kolom N'!L4+'Stikstof V kolom O'!L4+'Stikstof V kolom P'!L4+'Stikstof V kolom Q'!L4+'Stikstof V kolom R'!L4+'Stikstof V kolom S'!L4+'Stikstof V kolom T'!L4+'Stikstof V kolom U'!L4+'Stikstof V kolom V'!L4+'Stikstof V kolom W'!L4+'Stikstof V kolom X'!L4+'Stikstof V kolom Y'!L4+'Stikstof V kolom Z'!L4)</f>
        <v>0</v>
      </c>
      <c r="M4" s="571">
        <f>('Stikstof V kolom N'!M4+'Stikstof V kolom O'!M4+'Stikstof V kolom P'!M4+'Stikstof V kolom Q'!M4+'Stikstof V kolom R'!M4+'Stikstof V kolom S'!M4+'Stikstof V kolom T'!M4+'Stikstof V kolom U'!M4+'Stikstof V kolom V'!M4+'Stikstof V kolom W'!M4+'Stikstof V kolom X'!M4+'Stikstof V kolom Y'!M4+'Stikstof V kolom Z'!M4)</f>
        <v>0</v>
      </c>
      <c r="N4" s="571">
        <f>('Stikstof V kolom N'!N4+'Stikstof V kolom O'!N4+'Stikstof V kolom P'!N4+'Stikstof V kolom Q'!N4+'Stikstof V kolom R'!N4+'Stikstof V kolom S'!N4+'Stikstof V kolom T'!N4+'Stikstof V kolom U'!N4+'Stikstof V kolom V'!N4+'Stikstof V kolom W'!N4+'Stikstof V kolom X'!N4+'Stikstof V kolom Y'!N4+'Stikstof V kolom Z'!N4)</f>
        <v>0</v>
      </c>
      <c r="O4" s="571">
        <f>('Stikstof V kolom N'!O4+'Stikstof V kolom O'!O4+'Stikstof V kolom P'!O4+'Stikstof V kolom Q'!O4+'Stikstof V kolom R'!O4+'Stikstof V kolom S'!O4+'Stikstof V kolom T'!O4+'Stikstof V kolom U'!O4+'Stikstof V kolom V'!O4+'Stikstof V kolom W'!O4+'Stikstof V kolom X'!O4+'Stikstof V kolom Y'!O4+'Stikstof V kolom Z'!O4)</f>
        <v>0</v>
      </c>
      <c r="P4" s="571">
        <f>('Stikstof V kolom N'!P4+'Stikstof V kolom O'!P4+'Stikstof V kolom P'!P4+'Stikstof V kolom Q'!P4+'Stikstof V kolom R'!P4+'Stikstof V kolom S'!P4+'Stikstof V kolom T'!P4+'Stikstof V kolom U'!P4+'Stikstof V kolom V'!P4+'Stikstof V kolom W'!P4+'Stikstof V kolom X'!P4+'Stikstof V kolom Y'!P4+'Stikstof V kolom Z'!P4)</f>
        <v>0</v>
      </c>
      <c r="Q4" s="571">
        <f>('Stikstof V kolom N'!Q4+'Stikstof V kolom O'!Q4+'Stikstof V kolom P'!Q4+'Stikstof V kolom Q'!Q4+'Stikstof V kolom R'!Q4+'Stikstof V kolom S'!Q4+'Stikstof V kolom T'!Q4+'Stikstof V kolom U'!Q4+'Stikstof V kolom V'!Q4+'Stikstof V kolom W'!Q4+'Stikstof V kolom X'!Q4+'Stikstof V kolom Y'!Q4+'Stikstof V kolom Z'!Q4)</f>
        <v>0</v>
      </c>
      <c r="R4" s="571">
        <f>('Stikstof V kolom N'!R4+'Stikstof V kolom O'!R4+'Stikstof V kolom P'!R4+'Stikstof V kolom Q'!R4+'Stikstof V kolom R'!R4+'Stikstof V kolom S'!R4+'Stikstof V kolom T'!R4+'Stikstof V kolom U'!R4+'Stikstof V kolom V'!R4+'Stikstof V kolom W'!R4+'Stikstof V kolom X'!R4+'Stikstof V kolom Y'!R4+'Stikstof V kolom Z'!R4)</f>
        <v>0</v>
      </c>
      <c r="S4" s="571">
        <f>('Stikstof V kolom N'!S4+'Stikstof V kolom O'!S4+'Stikstof V kolom P'!S4+'Stikstof V kolom Q'!S4+'Stikstof V kolom R'!S4+'Stikstof V kolom S'!S4+'Stikstof V kolom T'!S4+'Stikstof V kolom U'!S4+'Stikstof V kolom V'!S4+'Stikstof V kolom W'!S4+'Stikstof V kolom X'!S4+'Stikstof V kolom Y'!S4+'Stikstof V kolom Z'!S4)</f>
        <v>0</v>
      </c>
      <c r="U4" s="130" t="s">
        <v>624</v>
      </c>
      <c r="V4" s="571">
        <f>('Stikstof V kolom N'!V4+'Stikstof V kolom O'!V4+'Stikstof V kolom P'!V4+'Stikstof V kolom Q'!V4+'Stikstof V kolom R'!V4+'Stikstof V kolom S'!V4+'Stikstof V kolom T'!V4+'Stikstof V kolom U'!V4+'Stikstof V kolom V'!V4+'Stikstof V kolom W'!V4+'Stikstof V kolom X'!V4+'Stikstof V kolom Y'!V4+'Stikstof V kolom Z'!V4)</f>
        <v>0</v>
      </c>
      <c r="W4" s="571">
        <f>('Stikstof V kolom N'!W4+'Stikstof V kolom O'!W4+'Stikstof V kolom P'!W4+'Stikstof V kolom Q'!W4+'Stikstof V kolom R'!W4+'Stikstof V kolom S'!W4+'Stikstof V kolom T'!W4+'Stikstof V kolom U'!W4+'Stikstof V kolom V'!W4+'Stikstof V kolom W'!W4+'Stikstof V kolom X'!W4+'Stikstof V kolom Y'!W4+'Stikstof V kolom Z'!W4)</f>
        <v>0</v>
      </c>
      <c r="X4" s="571">
        <f>('Stikstof V kolom N'!X4+'Stikstof V kolom O'!X4+'Stikstof V kolom P'!X4+'Stikstof V kolom Q'!X4+'Stikstof V kolom R'!X4+'Stikstof V kolom S'!X4+'Stikstof V kolom T'!X4+'Stikstof V kolom U'!X4+'Stikstof V kolom V'!X4+'Stikstof V kolom W'!X4+'Stikstof V kolom X'!X4+'Stikstof V kolom Y'!X4+'Stikstof V kolom Z'!X4)</f>
        <v>0</v>
      </c>
      <c r="Y4" s="571">
        <f>('Stikstof V kolom N'!Y4+'Stikstof V kolom O'!Y4+'Stikstof V kolom P'!Y4+'Stikstof V kolom Q'!Y4+'Stikstof V kolom R'!Y4+'Stikstof V kolom S'!Y4+'Stikstof V kolom T'!Y4+'Stikstof V kolom U'!Y4+'Stikstof V kolom V'!Y4+'Stikstof V kolom W'!Y4+'Stikstof V kolom X'!Y4+'Stikstof V kolom Y'!Y4+'Stikstof V kolom Z'!Y4)</f>
        <v>0</v>
      </c>
      <c r="Z4" s="571">
        <f>('Stikstof V kolom N'!Z4+'Stikstof V kolom O'!Z4+'Stikstof V kolom P'!Z4+'Stikstof V kolom Q'!Z4+'Stikstof V kolom R'!Z4+'Stikstof V kolom S'!Z4+'Stikstof V kolom T'!Z4+'Stikstof V kolom U'!Z4+'Stikstof V kolom V'!Z4+'Stikstof V kolom W'!Z4+'Stikstof V kolom X'!Z4+'Stikstof V kolom Y'!Z4+'Stikstof V kolom Z'!Z4)</f>
        <v>0</v>
      </c>
      <c r="AA4" s="571">
        <f>('Stikstof V kolom N'!AA4+'Stikstof V kolom O'!AA4+'Stikstof V kolom P'!AA4+'Stikstof V kolom Q'!AA4+'Stikstof V kolom R'!AA4+'Stikstof V kolom S'!AA4+'Stikstof V kolom T'!AA4+'Stikstof V kolom U'!AA4+'Stikstof V kolom V'!AA4+'Stikstof V kolom W'!AA4+'Stikstof V kolom X'!AA4+'Stikstof V kolom Y'!AA4+'Stikstof V kolom Z'!AA4)</f>
        <v>0</v>
      </c>
      <c r="AB4" s="571">
        <f>('Stikstof V kolom N'!AB4+'Stikstof V kolom O'!AB4+'Stikstof V kolom P'!AB4+'Stikstof V kolom Q'!AB4+'Stikstof V kolom R'!AB4+'Stikstof V kolom S'!AB4+'Stikstof V kolom T'!AB4+'Stikstof V kolom U'!AB4+'Stikstof V kolom V'!AB4+'Stikstof V kolom W'!AB4+'Stikstof V kolom X'!AB4+'Stikstof V kolom Y'!AB4+'Stikstof V kolom Z'!AB4)</f>
        <v>0</v>
      </c>
      <c r="AC4" s="571">
        <f>('Stikstof V kolom N'!AC4+'Stikstof V kolom O'!AC4+'Stikstof V kolom P'!AC4+'Stikstof V kolom Q'!AC4+'Stikstof V kolom R'!AC4+'Stikstof V kolom S'!AC4+'Stikstof V kolom T'!AC4+'Stikstof V kolom U'!AC4+'Stikstof V kolom V'!AC4+'Stikstof V kolom W'!AC4+'Stikstof V kolom X'!AC4+'Stikstof V kolom Y'!AC4+'Stikstof V kolom Z'!AC4)</f>
        <v>0</v>
      </c>
      <c r="AD4" s="571">
        <f>('Stikstof V kolom N'!AD4+'Stikstof V kolom O'!AD4+'Stikstof V kolom P'!AD4+'Stikstof V kolom Q'!AD4+'Stikstof V kolom R'!AD4+'Stikstof V kolom S'!AD4+'Stikstof V kolom T'!AD4+'Stikstof V kolom U'!AD4+'Stikstof V kolom V'!AD4+'Stikstof V kolom W'!AD4+'Stikstof V kolom X'!AD4+'Stikstof V kolom Y'!AD4+'Stikstof V kolom Z'!AD4)</f>
        <v>0</v>
      </c>
      <c r="AE4" s="571">
        <f>('Stikstof V kolom N'!AE4+'Stikstof V kolom O'!AE4+'Stikstof V kolom P'!AE4+'Stikstof V kolom Q'!AE4+'Stikstof V kolom R'!AE4+'Stikstof V kolom S'!AE4+'Stikstof V kolom T'!AE4+'Stikstof V kolom U'!AE4+'Stikstof V kolom V'!AE4+'Stikstof V kolom W'!AE4+'Stikstof V kolom X'!AE4+'Stikstof V kolom Y'!AE4+'Stikstof V kolom Z'!AE4)</f>
        <v>0</v>
      </c>
      <c r="AF4" s="571">
        <f>('Stikstof V kolom N'!AF4+'Stikstof V kolom O'!AF4+'Stikstof V kolom P'!AF4+'Stikstof V kolom Q'!AF4+'Stikstof V kolom R'!AF4+'Stikstof V kolom S'!AF4+'Stikstof V kolom T'!AF4+'Stikstof V kolom U'!AF4+'Stikstof V kolom V'!AF4+'Stikstof V kolom W'!AF4+'Stikstof V kolom X'!AF4+'Stikstof V kolom Y'!AF4+'Stikstof V kolom Z'!AF4)</f>
        <v>0</v>
      </c>
    </row>
    <row r="5" spans="1:32" x14ac:dyDescent="0.2">
      <c r="B5" s="130" t="s">
        <v>5</v>
      </c>
      <c r="C5" s="130">
        <f>('Stikstof V kolom N'!C5+'Stikstof V kolom O'!C5+'Stikstof V kolom P'!C5+'Stikstof V kolom Q'!C5+'Stikstof V kolom R'!C5+'Stikstof V kolom S'!C5+'Stikstof V kolom T'!C5+'Stikstof V kolom U'!C5+'Stikstof V kolom V'!C5+'Stikstof V kolom W'!C5+'Stikstof V kolom X'!C5+'Stikstof V kolom Y'!C5+'Stikstof V kolom Z'!C5)/1000</f>
        <v>6.6999603836238192E-4</v>
      </c>
      <c r="F5" s="570">
        <f>('Stikstof V kolom N'!F5+'Stikstof V kolom O'!F5+'Stikstof V kolom P'!F5+'Stikstof V kolom Q'!F5+'Stikstof V kolom R'!F5+'Stikstof V kolom S'!F5+'Stikstof V kolom T'!F5+'Stikstof V kolom U'!F5+'Stikstof V kolom V'!F5+'Stikstof V kolom W'!F5+'Stikstof V kolom X'!F5+'Stikstof V kolom Y'!F5+'Stikstof V kolom Z'!F5)</f>
        <v>0</v>
      </c>
      <c r="H5" s="130" t="s">
        <v>625</v>
      </c>
      <c r="I5" s="571">
        <f>('Stikstof V kolom N'!I5+'Stikstof V kolom O'!I5+'Stikstof V kolom P'!I5+'Stikstof V kolom Q'!I5+'Stikstof V kolom R'!I5+'Stikstof V kolom S'!I5+'Stikstof V kolom T'!I5+'Stikstof V kolom U'!I5+'Stikstof V kolom V'!I5+'Stikstof V kolom W'!I5+'Stikstof V kolom X'!I5+'Stikstof V kolom Y'!I5+'Stikstof V kolom Z'!I5)</f>
        <v>0</v>
      </c>
      <c r="J5" s="571">
        <f>('Stikstof V kolom N'!J5+'Stikstof V kolom O'!J5+'Stikstof V kolom P'!J5+'Stikstof V kolom Q'!J5+'Stikstof V kolom R'!J5+'Stikstof V kolom S'!J5+'Stikstof V kolom T'!J5+'Stikstof V kolom U'!J5+'Stikstof V kolom V'!J5+'Stikstof V kolom W'!J5+'Stikstof V kolom X'!J5+'Stikstof V kolom Y'!J5+'Stikstof V kolom Z'!J5)</f>
        <v>0</v>
      </c>
      <c r="K5" s="571">
        <f>('Stikstof V kolom N'!K5+'Stikstof V kolom O'!K5+'Stikstof V kolom P'!K5+'Stikstof V kolom Q'!K5+'Stikstof V kolom R'!K5+'Stikstof V kolom S'!K5+'Stikstof V kolom T'!K5+'Stikstof V kolom U'!K5+'Stikstof V kolom V'!K5+'Stikstof V kolom W'!K5+'Stikstof V kolom X'!K5+'Stikstof V kolom Y'!K5+'Stikstof V kolom Z'!K5)</f>
        <v>0</v>
      </c>
      <c r="L5" s="571">
        <f>('Stikstof V kolom N'!L5+'Stikstof V kolom O'!L5+'Stikstof V kolom P'!L5+'Stikstof V kolom Q'!L5+'Stikstof V kolom R'!L5+'Stikstof V kolom S'!L5+'Stikstof V kolom T'!L5+'Stikstof V kolom U'!L5+'Stikstof V kolom V'!L5+'Stikstof V kolom W'!L5+'Stikstof V kolom X'!L5+'Stikstof V kolom Y'!L5+'Stikstof V kolom Z'!L5)</f>
        <v>0</v>
      </c>
      <c r="M5" s="571">
        <f>('Stikstof V kolom N'!M5+'Stikstof V kolom O'!M5+'Stikstof V kolom P'!M5+'Stikstof V kolom Q'!M5+'Stikstof V kolom R'!M5+'Stikstof V kolom S'!M5+'Stikstof V kolom T'!M5+'Stikstof V kolom U'!M5+'Stikstof V kolom V'!M5+'Stikstof V kolom W'!M5+'Stikstof V kolom X'!M5+'Stikstof V kolom Y'!M5+'Stikstof V kolom Z'!M5)</f>
        <v>0</v>
      </c>
      <c r="N5" s="571">
        <f>('Stikstof V kolom N'!N5+'Stikstof V kolom O'!N5+'Stikstof V kolom P'!N5+'Stikstof V kolom Q'!N5+'Stikstof V kolom R'!N5+'Stikstof V kolom S'!N5+'Stikstof V kolom T'!N5+'Stikstof V kolom U'!N5+'Stikstof V kolom V'!N5+'Stikstof V kolom W'!N5+'Stikstof V kolom X'!N5+'Stikstof V kolom Y'!N5+'Stikstof V kolom Z'!N5)</f>
        <v>0</v>
      </c>
      <c r="O5" s="571">
        <f>('Stikstof V kolom N'!O5+'Stikstof V kolom O'!O5+'Stikstof V kolom P'!O5+'Stikstof V kolom Q'!O5+'Stikstof V kolom R'!O5+'Stikstof V kolom S'!O5+'Stikstof V kolom T'!O5+'Stikstof V kolom U'!O5+'Stikstof V kolom V'!O5+'Stikstof V kolom W'!O5+'Stikstof V kolom X'!O5+'Stikstof V kolom Y'!O5+'Stikstof V kolom Z'!O5)</f>
        <v>0</v>
      </c>
      <c r="P5" s="571">
        <f>('Stikstof V kolom N'!P5+'Stikstof V kolom O'!P5+'Stikstof V kolom P'!P5+'Stikstof V kolom Q'!P5+'Stikstof V kolom R'!P5+'Stikstof V kolom S'!P5+'Stikstof V kolom T'!P5+'Stikstof V kolom U'!P5+'Stikstof V kolom V'!P5+'Stikstof V kolom W'!P5+'Stikstof V kolom X'!P5+'Stikstof V kolom Y'!P5+'Stikstof V kolom Z'!P5)</f>
        <v>0</v>
      </c>
      <c r="Q5" s="571">
        <f>('Stikstof V kolom N'!Q5+'Stikstof V kolom O'!Q5+'Stikstof V kolom P'!Q5+'Stikstof V kolom Q'!Q5+'Stikstof V kolom R'!Q5+'Stikstof V kolom S'!Q5+'Stikstof V kolom T'!Q5+'Stikstof V kolom U'!Q5+'Stikstof V kolom V'!Q5+'Stikstof V kolom W'!Q5+'Stikstof V kolom X'!Q5+'Stikstof V kolom Y'!Q5+'Stikstof V kolom Z'!Q5)</f>
        <v>0</v>
      </c>
      <c r="R5" s="571">
        <f>('Stikstof V kolom N'!R5+'Stikstof V kolom O'!R5+'Stikstof V kolom P'!R5+'Stikstof V kolom Q'!R5+'Stikstof V kolom R'!R5+'Stikstof V kolom S'!R5+'Stikstof V kolom T'!R5+'Stikstof V kolom U'!R5+'Stikstof V kolom V'!R5+'Stikstof V kolom W'!R5+'Stikstof V kolom X'!R5+'Stikstof V kolom Y'!R5+'Stikstof V kolom Z'!R5)</f>
        <v>0</v>
      </c>
      <c r="S5" s="571">
        <f>('Stikstof V kolom N'!S5+'Stikstof V kolom O'!S5+'Stikstof V kolom P'!S5+'Stikstof V kolom Q'!S5+'Stikstof V kolom R'!S5+'Stikstof V kolom S'!S5+'Stikstof V kolom T'!S5+'Stikstof V kolom U'!S5+'Stikstof V kolom V'!S5+'Stikstof V kolom W'!S5+'Stikstof V kolom X'!S5+'Stikstof V kolom Y'!S5+'Stikstof V kolom Z'!S5)</f>
        <v>0</v>
      </c>
      <c r="U5" s="130" t="s">
        <v>625</v>
      </c>
      <c r="V5" s="571">
        <f>('Stikstof V kolom N'!V5+'Stikstof V kolom O'!V5+'Stikstof V kolom P'!V5+'Stikstof V kolom Q'!V5+'Stikstof V kolom R'!V5+'Stikstof V kolom S'!V5+'Stikstof V kolom T'!V5+'Stikstof V kolom U'!V5+'Stikstof V kolom V'!V5+'Stikstof V kolom W'!V5+'Stikstof V kolom X'!V5+'Stikstof V kolom Y'!V5+'Stikstof V kolom Z'!V5)</f>
        <v>0</v>
      </c>
      <c r="W5" s="571">
        <f>('Stikstof V kolom N'!W5+'Stikstof V kolom O'!W5+'Stikstof V kolom P'!W5+'Stikstof V kolom Q'!W5+'Stikstof V kolom R'!W5+'Stikstof V kolom S'!W5+'Stikstof V kolom T'!W5+'Stikstof V kolom U'!W5+'Stikstof V kolom V'!W5+'Stikstof V kolom W'!W5+'Stikstof V kolom X'!W5+'Stikstof V kolom Y'!W5+'Stikstof V kolom Z'!W5)</f>
        <v>0</v>
      </c>
      <c r="X5" s="571">
        <f>('Stikstof V kolom N'!X5+'Stikstof V kolom O'!X5+'Stikstof V kolom P'!X5+'Stikstof V kolom Q'!X5+'Stikstof V kolom R'!X5+'Stikstof V kolom S'!X5+'Stikstof V kolom T'!X5+'Stikstof V kolom U'!X5+'Stikstof V kolom V'!X5+'Stikstof V kolom W'!X5+'Stikstof V kolom X'!X5+'Stikstof V kolom Y'!X5+'Stikstof V kolom Z'!X5)</f>
        <v>0</v>
      </c>
      <c r="Y5" s="571">
        <f>('Stikstof V kolom N'!Y5+'Stikstof V kolom O'!Y5+'Stikstof V kolom P'!Y5+'Stikstof V kolom Q'!Y5+'Stikstof V kolom R'!Y5+'Stikstof V kolom S'!Y5+'Stikstof V kolom T'!Y5+'Stikstof V kolom U'!Y5+'Stikstof V kolom V'!Y5+'Stikstof V kolom W'!Y5+'Stikstof V kolom X'!Y5+'Stikstof V kolom Y'!Y5+'Stikstof V kolom Z'!Y5)</f>
        <v>0</v>
      </c>
      <c r="Z5" s="571">
        <f>('Stikstof V kolom N'!Z5+'Stikstof V kolom O'!Z5+'Stikstof V kolom P'!Z5+'Stikstof V kolom Q'!Z5+'Stikstof V kolom R'!Z5+'Stikstof V kolom S'!Z5+'Stikstof V kolom T'!Z5+'Stikstof V kolom U'!Z5+'Stikstof V kolom V'!Z5+'Stikstof V kolom W'!Z5+'Stikstof V kolom X'!Z5+'Stikstof V kolom Y'!Z5+'Stikstof V kolom Z'!Z5)</f>
        <v>0</v>
      </c>
      <c r="AA5" s="571">
        <f>('Stikstof V kolom N'!AA5+'Stikstof V kolom O'!AA5+'Stikstof V kolom P'!AA5+'Stikstof V kolom Q'!AA5+'Stikstof V kolom R'!AA5+'Stikstof V kolom S'!AA5+'Stikstof V kolom T'!AA5+'Stikstof V kolom U'!AA5+'Stikstof V kolom V'!AA5+'Stikstof V kolom W'!AA5+'Stikstof V kolom X'!AA5+'Stikstof V kolom Y'!AA5+'Stikstof V kolom Z'!AA5)</f>
        <v>0</v>
      </c>
      <c r="AB5" s="571">
        <f>('Stikstof V kolom N'!AB5+'Stikstof V kolom O'!AB5+'Stikstof V kolom P'!AB5+'Stikstof V kolom Q'!AB5+'Stikstof V kolom R'!AB5+'Stikstof V kolom S'!AB5+'Stikstof V kolom T'!AB5+'Stikstof V kolom U'!AB5+'Stikstof V kolom V'!AB5+'Stikstof V kolom W'!AB5+'Stikstof V kolom X'!AB5+'Stikstof V kolom Y'!AB5+'Stikstof V kolom Z'!AB5)</f>
        <v>0</v>
      </c>
      <c r="AC5" s="571">
        <f>('Stikstof V kolom N'!AC5+'Stikstof V kolom O'!AC5+'Stikstof V kolom P'!AC5+'Stikstof V kolom Q'!AC5+'Stikstof V kolom R'!AC5+'Stikstof V kolom S'!AC5+'Stikstof V kolom T'!AC5+'Stikstof V kolom U'!AC5+'Stikstof V kolom V'!AC5+'Stikstof V kolom W'!AC5+'Stikstof V kolom X'!AC5+'Stikstof V kolom Y'!AC5+'Stikstof V kolom Z'!AC5)</f>
        <v>0</v>
      </c>
      <c r="AD5" s="571">
        <f>('Stikstof V kolom N'!AD5+'Stikstof V kolom O'!AD5+'Stikstof V kolom P'!AD5+'Stikstof V kolom Q'!AD5+'Stikstof V kolom R'!AD5+'Stikstof V kolom S'!AD5+'Stikstof V kolom T'!AD5+'Stikstof V kolom U'!AD5+'Stikstof V kolom V'!AD5+'Stikstof V kolom W'!AD5+'Stikstof V kolom X'!AD5+'Stikstof V kolom Y'!AD5+'Stikstof V kolom Z'!AD5)</f>
        <v>0</v>
      </c>
      <c r="AE5" s="571">
        <f>('Stikstof V kolom N'!AE5+'Stikstof V kolom O'!AE5+'Stikstof V kolom P'!AE5+'Stikstof V kolom Q'!AE5+'Stikstof V kolom R'!AE5+'Stikstof V kolom S'!AE5+'Stikstof V kolom T'!AE5+'Stikstof V kolom U'!AE5+'Stikstof V kolom V'!AE5+'Stikstof V kolom W'!AE5+'Stikstof V kolom X'!AE5+'Stikstof V kolom Y'!AE5+'Stikstof V kolom Z'!AE5)</f>
        <v>0</v>
      </c>
      <c r="AF5" s="571">
        <f>('Stikstof V kolom N'!AF5+'Stikstof V kolom O'!AF5+'Stikstof V kolom P'!AF5+'Stikstof V kolom Q'!AF5+'Stikstof V kolom R'!AF5+'Stikstof V kolom S'!AF5+'Stikstof V kolom T'!AF5+'Stikstof V kolom U'!AF5+'Stikstof V kolom V'!AF5+'Stikstof V kolom W'!AF5+'Stikstof V kolom X'!AF5+'Stikstof V kolom Y'!AF5+'Stikstof V kolom Z'!AF5)</f>
        <v>0</v>
      </c>
    </row>
  </sheetData>
  <pageMargins left="0.7" right="0.7" top="0.75" bottom="0.75" header="0.3" footer="0.3"/>
  <pageSetup paperSize="9" orientation="portrait" horizontalDpi="0" verticalDpi="0"/>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86F5D-C2A7-A149-90B9-280DF5209A6D}">
  <dimension ref="A1:AP12"/>
  <sheetViews>
    <sheetView workbookViewId="0">
      <selection activeCell="B3" sqref="B3:B5"/>
    </sheetView>
  </sheetViews>
  <sheetFormatPr baseColWidth="10" defaultRowHeight="16" x14ac:dyDescent="0.2"/>
  <cols>
    <col min="1" max="1" width="26.1640625" bestFit="1" customWidth="1"/>
    <col min="2" max="2" width="18.1640625" bestFit="1" customWidth="1"/>
    <col min="4" max="4" width="29" bestFit="1" customWidth="1"/>
    <col min="8" max="8" width="15.33203125" bestFit="1" customWidth="1"/>
    <col min="21" max="21" width="15.33203125" bestFit="1" customWidth="1"/>
  </cols>
  <sheetData>
    <row r="1" spans="1:42" x14ac:dyDescent="0.2">
      <c r="A1" s="130" t="s">
        <v>780</v>
      </c>
      <c r="B1" s="558" t="s">
        <v>353</v>
      </c>
      <c r="C1" s="559" t="s">
        <v>358</v>
      </c>
      <c r="D1" s="130" t="s">
        <v>62</v>
      </c>
      <c r="E1" s="130"/>
      <c r="F1" s="729" t="s">
        <v>564</v>
      </c>
      <c r="G1" s="560"/>
      <c r="H1" s="560"/>
      <c r="I1" s="561" t="s">
        <v>609</v>
      </c>
      <c r="J1" s="561" t="s">
        <v>610</v>
      </c>
      <c r="K1" s="561" t="s">
        <v>611</v>
      </c>
      <c r="L1" s="561" t="s">
        <v>612</v>
      </c>
      <c r="M1" s="561" t="s">
        <v>613</v>
      </c>
      <c r="N1" s="561" t="s">
        <v>614</v>
      </c>
      <c r="O1" s="561" t="s">
        <v>615</v>
      </c>
      <c r="P1" s="561" t="s">
        <v>616</v>
      </c>
      <c r="Q1" s="561" t="s">
        <v>617</v>
      </c>
      <c r="R1" s="561" t="s">
        <v>618</v>
      </c>
      <c r="S1" s="561" t="s">
        <v>619</v>
      </c>
      <c r="T1" s="130"/>
      <c r="U1" s="560"/>
      <c r="V1" s="458" t="s">
        <v>662</v>
      </c>
      <c r="W1" s="458" t="s">
        <v>663</v>
      </c>
      <c r="X1" s="458" t="s">
        <v>664</v>
      </c>
      <c r="Y1" s="458" t="s">
        <v>665</v>
      </c>
      <c r="Z1" s="458" t="s">
        <v>666</v>
      </c>
      <c r="AA1" s="458" t="s">
        <v>667</v>
      </c>
      <c r="AB1" s="458" t="s">
        <v>668</v>
      </c>
      <c r="AC1" s="458" t="s">
        <v>669</v>
      </c>
      <c r="AD1" s="458" t="s">
        <v>670</v>
      </c>
      <c r="AE1" s="458" t="s">
        <v>671</v>
      </c>
      <c r="AF1" s="458" t="s">
        <v>672</v>
      </c>
      <c r="AG1" s="130"/>
      <c r="AH1" s="130"/>
      <c r="AI1" s="130"/>
      <c r="AJ1" s="130"/>
      <c r="AK1" s="130"/>
      <c r="AL1" s="130"/>
      <c r="AM1" s="130"/>
      <c r="AN1" s="130"/>
      <c r="AO1" s="130"/>
      <c r="AP1" s="130"/>
    </row>
    <row r="2" spans="1:42" x14ac:dyDescent="0.2">
      <c r="A2" s="130"/>
      <c r="B2" s="130" t="s">
        <v>203</v>
      </c>
      <c r="C2" s="686">
        <f>('Stikstof S kolom AA'!C2+'Stikstof S kolom AB'!C2+'Stikstof S kolom AC'!C2+'Stikstof S kolom AD'!C2+'Stikstof S kolom AE'!C2+'Stikstof S kolom AF'!C2)/1000</f>
        <v>5.9486399722182446</v>
      </c>
      <c r="D2" s="558" t="s">
        <v>64</v>
      </c>
      <c r="E2" s="130"/>
      <c r="F2" s="728">
        <f>('Stikstof S kolom AA'!F2+'Stikstof S kolom AB'!F2+'Stikstof S kolom AC'!F2+'Stikstof S kolom AD'!F2+'Stikstof S kolom AE'!F2+'Stikstof S kolom AF'!F2)/1000</f>
        <v>0</v>
      </c>
      <c r="G2" s="130"/>
      <c r="H2" s="130" t="s">
        <v>622</v>
      </c>
      <c r="I2" s="687">
        <f>('Stikstof S kolom AA'!I2+'Stikstof S kolom AB'!I2+'Stikstof S kolom AC'!I2+'Stikstof S kolom AD'!I2+'Stikstof S kolom AE'!I2+'Stikstof S kolom AF'!I2)/1000</f>
        <v>0</v>
      </c>
      <c r="J2" s="687">
        <f>('Stikstof S kolom AA'!J2+'Stikstof S kolom AB'!J2+'Stikstof S kolom AC'!J2+'Stikstof S kolom AD'!J2+'Stikstof S kolom AE'!J2+'Stikstof S kolom AF'!J2)/1000</f>
        <v>0</v>
      </c>
      <c r="K2" s="687">
        <f>('Stikstof S kolom AA'!K2+'Stikstof S kolom AB'!K2+'Stikstof S kolom AC'!K2+'Stikstof S kolom AD'!K2+'Stikstof S kolom AE'!K2+'Stikstof S kolom AF'!K2)/1000</f>
        <v>0</v>
      </c>
      <c r="L2" s="687">
        <f>('Stikstof S kolom AA'!L2+'Stikstof S kolom AB'!L2+'Stikstof S kolom AC'!L2+'Stikstof S kolom AD'!L2+'Stikstof S kolom AE'!L2+'Stikstof S kolom AF'!L2)/1000</f>
        <v>0</v>
      </c>
      <c r="M2" s="687">
        <f>('Stikstof S kolom AA'!M2+'Stikstof S kolom AB'!M2+'Stikstof S kolom AC'!M2+'Stikstof S kolom AD'!M2+'Stikstof S kolom AE'!M2+'Stikstof S kolom AF'!M2)/1000</f>
        <v>0</v>
      </c>
      <c r="N2" s="687">
        <f>('Stikstof S kolom AA'!N2+'Stikstof S kolom AB'!N2+'Stikstof S kolom AC'!N2+'Stikstof S kolom AD'!N2+'Stikstof S kolom AE'!N2+'Stikstof S kolom AF'!N2)/1000</f>
        <v>0</v>
      </c>
      <c r="O2" s="687">
        <f>('Stikstof S kolom AA'!O2+'Stikstof S kolom AB'!O2+'Stikstof S kolom AC'!O2+'Stikstof S kolom AD'!O2+'Stikstof S kolom AE'!O2+'Stikstof S kolom AF'!O2)/1000</f>
        <v>0</v>
      </c>
      <c r="P2" s="687">
        <f>('Stikstof S kolom AA'!P2+'Stikstof S kolom AB'!P2+'Stikstof S kolom AC'!P2+'Stikstof S kolom AD'!P2+'Stikstof S kolom AE'!P2+'Stikstof S kolom AF'!P2)/1000</f>
        <v>0</v>
      </c>
      <c r="Q2" s="687">
        <f>('Stikstof S kolom AA'!Q2+'Stikstof S kolom AB'!Q2+'Stikstof S kolom AC'!Q2+'Stikstof S kolom AD'!Q2+'Stikstof S kolom AE'!Q2+'Stikstof S kolom AF'!Q2)/1000</f>
        <v>0</v>
      </c>
      <c r="R2" s="687">
        <f>('Stikstof S kolom AA'!R2+'Stikstof S kolom AB'!R2+'Stikstof S kolom AC'!R2+'Stikstof S kolom AD'!R2+'Stikstof S kolom AE'!R2+'Stikstof S kolom AF'!R2)/1000</f>
        <v>0</v>
      </c>
      <c r="S2" s="687">
        <f>('Stikstof S kolom AA'!S2+'Stikstof S kolom AB'!S2+'Stikstof S kolom AC'!S2+'Stikstof S kolom AD'!S2+'Stikstof S kolom AE'!S2+'Stikstof S kolom AF'!S2)/1000</f>
        <v>0</v>
      </c>
      <c r="T2" s="130"/>
      <c r="U2" s="130" t="s">
        <v>622</v>
      </c>
      <c r="V2" s="687">
        <f>('Stikstof S kolom AA'!V2+'Stikstof S kolom AB'!V2+'Stikstof S kolom AC'!V2+'Stikstof S kolom AD'!V2+'Stikstof S kolom AE'!V2+'Stikstof S kolom AF'!V2)/1000</f>
        <v>0</v>
      </c>
      <c r="W2" s="687">
        <f>('Stikstof S kolom AA'!W2+'Stikstof S kolom AB'!W2+'Stikstof S kolom AC'!W2+'Stikstof S kolom AD'!W2+'Stikstof S kolom AE'!W2+'Stikstof S kolom AF'!W2)/1000</f>
        <v>0</v>
      </c>
      <c r="X2" s="687">
        <f>('Stikstof S kolom AA'!X2+'Stikstof S kolom AB'!X2+'Stikstof S kolom AC'!X2+'Stikstof S kolom AD'!X2+'Stikstof S kolom AE'!X2+'Stikstof S kolom AF'!X2)/1000</f>
        <v>0</v>
      </c>
      <c r="Y2" s="687">
        <f>('Stikstof S kolom AA'!Y2+'Stikstof S kolom AB'!Y2+'Stikstof S kolom AC'!Y2+'Stikstof S kolom AD'!Y2+'Stikstof S kolom AE'!Y2+'Stikstof S kolom AF'!Y2)/1000</f>
        <v>0</v>
      </c>
      <c r="Z2" s="687">
        <f>('Stikstof S kolom AA'!Z2+'Stikstof S kolom AB'!Z2+'Stikstof S kolom AC'!Z2+'Stikstof S kolom AD'!Z2+'Stikstof S kolom AE'!Z2+'Stikstof S kolom AF'!Z2)/1000</f>
        <v>0</v>
      </c>
      <c r="AA2" s="687">
        <f>('Stikstof S kolom AA'!AA2+'Stikstof S kolom AB'!AA2+'Stikstof S kolom AC'!AA2+'Stikstof S kolom AD'!AA2+'Stikstof S kolom AE'!AA2+'Stikstof S kolom AF'!AA2)/1000</f>
        <v>0</v>
      </c>
      <c r="AB2" s="687">
        <f>('Stikstof S kolom AA'!AB2+'Stikstof S kolom AB'!AB2+'Stikstof S kolom AC'!AB2+'Stikstof S kolom AD'!AB2+'Stikstof S kolom AE'!AB2+'Stikstof S kolom AF'!AB2)/1000</f>
        <v>0</v>
      </c>
      <c r="AC2" s="687">
        <f>('Stikstof S kolom AA'!AC2+'Stikstof S kolom AB'!AC2+'Stikstof S kolom AC'!AC2+'Stikstof S kolom AD'!AC2+'Stikstof S kolom AE'!AC2+'Stikstof S kolom AF'!AC2)/1000</f>
        <v>0</v>
      </c>
      <c r="AD2" s="687">
        <f>('Stikstof S kolom AA'!AD2+'Stikstof S kolom AB'!AD2+'Stikstof S kolom AC'!AD2+'Stikstof S kolom AD'!AD2+'Stikstof S kolom AE'!AD2+'Stikstof S kolom AF'!AD2)/1000</f>
        <v>0</v>
      </c>
      <c r="AE2" s="687">
        <f>('Stikstof S kolom AA'!AE2+'Stikstof S kolom AB'!AE2+'Stikstof S kolom AC'!AE2+'Stikstof S kolom AD'!AE2+'Stikstof S kolom AE'!AE2+'Stikstof S kolom AF'!AE2)/1000</f>
        <v>0</v>
      </c>
      <c r="AF2" s="687">
        <f>('Stikstof S kolom AA'!AF2+'Stikstof S kolom AB'!AF2+'Stikstof S kolom AC'!AF2+'Stikstof S kolom AD'!AF2+'Stikstof S kolom AE'!AF2+'Stikstof S kolom AF'!AF2)/1000</f>
        <v>0</v>
      </c>
      <c r="AG2" s="130"/>
      <c r="AH2" s="130"/>
      <c r="AI2" s="130"/>
      <c r="AJ2" s="130"/>
      <c r="AK2" s="130"/>
      <c r="AL2" s="130"/>
      <c r="AM2" s="130"/>
      <c r="AN2" s="130"/>
      <c r="AO2" s="130"/>
      <c r="AP2" s="130"/>
    </row>
    <row r="3" spans="1:42" x14ac:dyDescent="0.2">
      <c r="A3" s="130"/>
      <c r="B3" s="130" t="s">
        <v>967</v>
      </c>
      <c r="C3" s="686">
        <f>('Stikstof S kolom AA'!C3+'Stikstof S kolom AB'!C3+'Stikstof S kolom AC'!C3+'Stikstof S kolom AD'!C3+'Stikstof S kolom AE'!C3+'Stikstof S kolom AF'!C3)/1000</f>
        <v>3.6733010928852172</v>
      </c>
      <c r="D3" s="559" t="s">
        <v>354</v>
      </c>
      <c r="E3" s="130"/>
      <c r="F3" s="728">
        <f>('Stikstof S kolom AA'!F3+'Stikstof S kolom AB'!F3+'Stikstof S kolom AC'!F3+'Stikstof S kolom AD'!F3+'Stikstof S kolom AE'!F3+'Stikstof S kolom AF'!F3)/1000</f>
        <v>0</v>
      </c>
      <c r="G3" s="130"/>
      <c r="H3" s="130" t="s">
        <v>623</v>
      </c>
      <c r="I3" s="687">
        <f>('Stikstof S kolom AA'!I3+'Stikstof S kolom AB'!I3+'Stikstof S kolom AC'!I3+'Stikstof S kolom AD'!I3+'Stikstof S kolom AE'!I3+'Stikstof S kolom AF'!I3)/1000</f>
        <v>0</v>
      </c>
      <c r="J3" s="687">
        <f>('Stikstof S kolom AA'!J3+'Stikstof S kolom AB'!J3+'Stikstof S kolom AC'!J3+'Stikstof S kolom AD'!J3+'Stikstof S kolom AE'!J3+'Stikstof S kolom AF'!J3)/1000</f>
        <v>0</v>
      </c>
      <c r="K3" s="687">
        <f>('Stikstof S kolom AA'!K3+'Stikstof S kolom AB'!K3+'Stikstof S kolom AC'!K3+'Stikstof S kolom AD'!K3+'Stikstof S kolom AE'!K3+'Stikstof S kolom AF'!K3)/1000</f>
        <v>0</v>
      </c>
      <c r="L3" s="687">
        <f>('Stikstof S kolom AA'!L3+'Stikstof S kolom AB'!L3+'Stikstof S kolom AC'!L3+'Stikstof S kolom AD'!L3+'Stikstof S kolom AE'!L3+'Stikstof S kolom AF'!L3)/1000</f>
        <v>0</v>
      </c>
      <c r="M3" s="687">
        <f>('Stikstof S kolom AA'!M3+'Stikstof S kolom AB'!M3+'Stikstof S kolom AC'!M3+'Stikstof S kolom AD'!M3+'Stikstof S kolom AE'!M3+'Stikstof S kolom AF'!M3)/1000</f>
        <v>0</v>
      </c>
      <c r="N3" s="687">
        <f>('Stikstof S kolom AA'!N3+'Stikstof S kolom AB'!N3+'Stikstof S kolom AC'!N3+'Stikstof S kolom AD'!N3+'Stikstof S kolom AE'!N3+'Stikstof S kolom AF'!N3)/1000</f>
        <v>0</v>
      </c>
      <c r="O3" s="687">
        <f>('Stikstof S kolom AA'!O3+'Stikstof S kolom AB'!O3+'Stikstof S kolom AC'!O3+'Stikstof S kolom AD'!O3+'Stikstof S kolom AE'!O3+'Stikstof S kolom AF'!O3)/1000</f>
        <v>0</v>
      </c>
      <c r="P3" s="687">
        <f>('Stikstof S kolom AA'!P3+'Stikstof S kolom AB'!P3+'Stikstof S kolom AC'!P3+'Stikstof S kolom AD'!P3+'Stikstof S kolom AE'!P3+'Stikstof S kolom AF'!P3)/1000</f>
        <v>0</v>
      </c>
      <c r="Q3" s="687">
        <f>('Stikstof S kolom AA'!Q3+'Stikstof S kolom AB'!Q3+'Stikstof S kolom AC'!Q3+'Stikstof S kolom AD'!Q3+'Stikstof S kolom AE'!Q3+'Stikstof S kolom AF'!Q3)/1000</f>
        <v>0</v>
      </c>
      <c r="R3" s="687">
        <f>('Stikstof S kolom AA'!R3+'Stikstof S kolom AB'!R3+'Stikstof S kolom AC'!R3+'Stikstof S kolom AD'!R3+'Stikstof S kolom AE'!R3+'Stikstof S kolom AF'!R3)/1000</f>
        <v>0</v>
      </c>
      <c r="S3" s="687">
        <f>('Stikstof S kolom AA'!S3+'Stikstof S kolom AB'!S3+'Stikstof S kolom AC'!S3+'Stikstof S kolom AD'!S3+'Stikstof S kolom AE'!S3+'Stikstof S kolom AF'!S3)/1000</f>
        <v>0</v>
      </c>
      <c r="T3" s="130"/>
      <c r="U3" s="130" t="s">
        <v>623</v>
      </c>
      <c r="V3" s="687">
        <f>('Stikstof S kolom AA'!V3+'Stikstof S kolom AB'!V3+'Stikstof S kolom AC'!V3+'Stikstof S kolom AD'!V3+'Stikstof S kolom AE'!V3+'Stikstof S kolom AF'!V3)/1000</f>
        <v>0</v>
      </c>
      <c r="W3" s="687">
        <f>('Stikstof S kolom AA'!W3+'Stikstof S kolom AB'!W3+'Stikstof S kolom AC'!W3+'Stikstof S kolom AD'!W3+'Stikstof S kolom AE'!W3+'Stikstof S kolom AF'!W3)/1000</f>
        <v>0</v>
      </c>
      <c r="X3" s="687">
        <f>('Stikstof S kolom AA'!X3+'Stikstof S kolom AB'!X3+'Stikstof S kolom AC'!X3+'Stikstof S kolom AD'!X3+'Stikstof S kolom AE'!X3+'Stikstof S kolom AF'!X3)/1000</f>
        <v>0</v>
      </c>
      <c r="Y3" s="687">
        <f>('Stikstof S kolom AA'!Y3+'Stikstof S kolom AB'!Y3+'Stikstof S kolom AC'!Y3+'Stikstof S kolom AD'!Y3+'Stikstof S kolom AE'!Y3+'Stikstof S kolom AF'!Y3)/1000</f>
        <v>0</v>
      </c>
      <c r="Z3" s="687">
        <f>('Stikstof S kolom AA'!Z3+'Stikstof S kolom AB'!Z3+'Stikstof S kolom AC'!Z3+'Stikstof S kolom AD'!Z3+'Stikstof S kolom AE'!Z3+'Stikstof S kolom AF'!Z3)/1000</f>
        <v>0</v>
      </c>
      <c r="AA3" s="687">
        <f>('Stikstof S kolom AA'!AA3+'Stikstof S kolom AB'!AA3+'Stikstof S kolom AC'!AA3+'Stikstof S kolom AD'!AA3+'Stikstof S kolom AE'!AA3+'Stikstof S kolom AF'!AA3)/1000</f>
        <v>0</v>
      </c>
      <c r="AB3" s="687">
        <f>('Stikstof S kolom AA'!AB3+'Stikstof S kolom AB'!AB3+'Stikstof S kolom AC'!AB3+'Stikstof S kolom AD'!AB3+'Stikstof S kolom AE'!AB3+'Stikstof S kolom AF'!AB3)/1000</f>
        <v>0</v>
      </c>
      <c r="AC3" s="687">
        <f>('Stikstof S kolom AA'!AC3+'Stikstof S kolom AB'!AC3+'Stikstof S kolom AC'!AC3+'Stikstof S kolom AD'!AC3+'Stikstof S kolom AE'!AC3+'Stikstof S kolom AF'!AC3)/1000</f>
        <v>0</v>
      </c>
      <c r="AD3" s="687">
        <f>('Stikstof S kolom AA'!AD3+'Stikstof S kolom AB'!AD3+'Stikstof S kolom AC'!AD3+'Stikstof S kolom AD'!AD3+'Stikstof S kolom AE'!AD3+'Stikstof S kolom AF'!AD3)/1000</f>
        <v>0</v>
      </c>
      <c r="AE3" s="687">
        <f>('Stikstof S kolom AA'!AE3+'Stikstof S kolom AB'!AE3+'Stikstof S kolom AC'!AE3+'Stikstof S kolom AD'!AE3+'Stikstof S kolom AE'!AE3+'Stikstof S kolom AF'!AE3)/1000</f>
        <v>0</v>
      </c>
      <c r="AF3" s="687">
        <f>('Stikstof S kolom AA'!AF3+'Stikstof S kolom AB'!AF3+'Stikstof S kolom AC'!AF3+'Stikstof S kolom AD'!AF3+'Stikstof S kolom AE'!AF3+'Stikstof S kolom AF'!AF3)/1000</f>
        <v>0</v>
      </c>
      <c r="AG3" s="130"/>
      <c r="AH3" s="130"/>
      <c r="AI3" s="130"/>
      <c r="AJ3" s="130"/>
      <c r="AK3" s="130"/>
      <c r="AL3" s="130"/>
      <c r="AM3" s="130"/>
      <c r="AN3" s="130"/>
      <c r="AO3" s="130"/>
      <c r="AP3" s="130"/>
    </row>
    <row r="4" spans="1:42" x14ac:dyDescent="0.2">
      <c r="A4" s="130"/>
      <c r="B4" s="130" t="s">
        <v>966</v>
      </c>
      <c r="C4" s="686">
        <f>('Stikstof S kolom AA'!C4+'Stikstof S kolom AB'!C4+'Stikstof S kolom AC'!C4+'Stikstof S kolom AD'!C4+'Stikstof S kolom AE'!C4+'Stikstof S kolom AF'!C4)/1000</f>
        <v>2.0893577378401278</v>
      </c>
      <c r="D4" s="562" t="s">
        <v>660</v>
      </c>
      <c r="E4" s="130"/>
      <c r="F4" s="728">
        <f>('Stikstof S kolom AA'!F4+'Stikstof S kolom AB'!F4+'Stikstof S kolom AC'!F4+'Stikstof S kolom AD'!F4+'Stikstof S kolom AE'!F4+'Stikstof S kolom AF'!F4)/1000</f>
        <v>0</v>
      </c>
      <c r="G4" s="130"/>
      <c r="H4" s="130" t="s">
        <v>624</v>
      </c>
      <c r="I4" s="687">
        <f>('Stikstof S kolom AA'!I4+'Stikstof S kolom AB'!I4+'Stikstof S kolom AC'!I4+'Stikstof S kolom AD'!I4+'Stikstof S kolom AE'!I4+'Stikstof S kolom AF'!I4)/1000</f>
        <v>0</v>
      </c>
      <c r="J4" s="687">
        <f>('Stikstof S kolom AA'!J4+'Stikstof S kolom AB'!J4+'Stikstof S kolom AC'!J4+'Stikstof S kolom AD'!J4+'Stikstof S kolom AE'!J4+'Stikstof S kolom AF'!J4)/1000</f>
        <v>0</v>
      </c>
      <c r="K4" s="687">
        <f>('Stikstof S kolom AA'!K4+'Stikstof S kolom AB'!K4+'Stikstof S kolom AC'!K4+'Stikstof S kolom AD'!K4+'Stikstof S kolom AE'!K4+'Stikstof S kolom AF'!K4)/1000</f>
        <v>0</v>
      </c>
      <c r="L4" s="687">
        <f>('Stikstof S kolom AA'!L4+'Stikstof S kolom AB'!L4+'Stikstof S kolom AC'!L4+'Stikstof S kolom AD'!L4+'Stikstof S kolom AE'!L4+'Stikstof S kolom AF'!L4)/1000</f>
        <v>0</v>
      </c>
      <c r="M4" s="687">
        <f>('Stikstof S kolom AA'!M4+'Stikstof S kolom AB'!M4+'Stikstof S kolom AC'!M4+'Stikstof S kolom AD'!M4+'Stikstof S kolom AE'!M4+'Stikstof S kolom AF'!M4)/1000</f>
        <v>0</v>
      </c>
      <c r="N4" s="687">
        <f>('Stikstof S kolom AA'!N4+'Stikstof S kolom AB'!N4+'Stikstof S kolom AC'!N4+'Stikstof S kolom AD'!N4+'Stikstof S kolom AE'!N4+'Stikstof S kolom AF'!N4)/1000</f>
        <v>0</v>
      </c>
      <c r="O4" s="687">
        <f>('Stikstof S kolom AA'!O4+'Stikstof S kolom AB'!O4+'Stikstof S kolom AC'!O4+'Stikstof S kolom AD'!O4+'Stikstof S kolom AE'!O4+'Stikstof S kolom AF'!O4)/1000</f>
        <v>0</v>
      </c>
      <c r="P4" s="687">
        <f>('Stikstof S kolom AA'!P4+'Stikstof S kolom AB'!P4+'Stikstof S kolom AC'!P4+'Stikstof S kolom AD'!P4+'Stikstof S kolom AE'!P4+'Stikstof S kolom AF'!P4)/1000</f>
        <v>0</v>
      </c>
      <c r="Q4" s="687">
        <f>('Stikstof S kolom AA'!Q4+'Stikstof S kolom AB'!Q4+'Stikstof S kolom AC'!Q4+'Stikstof S kolom AD'!Q4+'Stikstof S kolom AE'!Q4+'Stikstof S kolom AF'!Q4)/1000</f>
        <v>0</v>
      </c>
      <c r="R4" s="687">
        <f>('Stikstof S kolom AA'!R4+'Stikstof S kolom AB'!R4+'Stikstof S kolom AC'!R4+'Stikstof S kolom AD'!R4+'Stikstof S kolom AE'!R4+'Stikstof S kolom AF'!R4)/1000</f>
        <v>0</v>
      </c>
      <c r="S4" s="687">
        <f>('Stikstof S kolom AA'!S4+'Stikstof S kolom AB'!S4+'Stikstof S kolom AC'!S4+'Stikstof S kolom AD'!S4+'Stikstof S kolom AE'!S4+'Stikstof S kolom AF'!S4)/1000</f>
        <v>0</v>
      </c>
      <c r="T4" s="130"/>
      <c r="U4" s="130" t="s">
        <v>624</v>
      </c>
      <c r="V4" s="687">
        <f>('Stikstof S kolom AA'!V4+'Stikstof S kolom AB'!V4+'Stikstof S kolom AC'!V4+'Stikstof S kolom AD'!V4+'Stikstof S kolom AE'!V4+'Stikstof S kolom AF'!V4)/1000</f>
        <v>0</v>
      </c>
      <c r="W4" s="687">
        <f>('Stikstof S kolom AA'!W4+'Stikstof S kolom AB'!W4+'Stikstof S kolom AC'!W4+'Stikstof S kolom AD'!W4+'Stikstof S kolom AE'!W4+'Stikstof S kolom AF'!W4)/1000</f>
        <v>0</v>
      </c>
      <c r="X4" s="687">
        <f>('Stikstof S kolom AA'!X4+'Stikstof S kolom AB'!X4+'Stikstof S kolom AC'!X4+'Stikstof S kolom AD'!X4+'Stikstof S kolom AE'!X4+'Stikstof S kolom AF'!X4)/1000</f>
        <v>0</v>
      </c>
      <c r="Y4" s="687">
        <f>('Stikstof S kolom AA'!Y4+'Stikstof S kolom AB'!Y4+'Stikstof S kolom AC'!Y4+'Stikstof S kolom AD'!Y4+'Stikstof S kolom AE'!Y4+'Stikstof S kolom AF'!Y4)/1000</f>
        <v>0</v>
      </c>
      <c r="Z4" s="687">
        <f>('Stikstof S kolom AA'!Z4+'Stikstof S kolom AB'!Z4+'Stikstof S kolom AC'!Z4+'Stikstof S kolom AD'!Z4+'Stikstof S kolom AE'!Z4+'Stikstof S kolom AF'!Z4)/1000</f>
        <v>0</v>
      </c>
      <c r="AA4" s="687">
        <f>('Stikstof S kolom AA'!AA4+'Stikstof S kolom AB'!AA4+'Stikstof S kolom AC'!AA4+'Stikstof S kolom AD'!AA4+'Stikstof S kolom AE'!AA4+'Stikstof S kolom AF'!AA4)/1000</f>
        <v>0</v>
      </c>
      <c r="AB4" s="687">
        <f>('Stikstof S kolom AA'!AB4+'Stikstof S kolom AB'!AB4+'Stikstof S kolom AC'!AB4+'Stikstof S kolom AD'!AB4+'Stikstof S kolom AE'!AB4+'Stikstof S kolom AF'!AB4)/1000</f>
        <v>0</v>
      </c>
      <c r="AC4" s="687">
        <f>('Stikstof S kolom AA'!AC4+'Stikstof S kolom AB'!AC4+'Stikstof S kolom AC'!AC4+'Stikstof S kolom AD'!AC4+'Stikstof S kolom AE'!AC4+'Stikstof S kolom AF'!AC4)/1000</f>
        <v>0</v>
      </c>
      <c r="AD4" s="687">
        <f>('Stikstof S kolom AA'!AD4+'Stikstof S kolom AB'!AD4+'Stikstof S kolom AC'!AD4+'Stikstof S kolom AD'!AD4+'Stikstof S kolom AE'!AD4+'Stikstof S kolom AF'!AD4)/1000</f>
        <v>0</v>
      </c>
      <c r="AE4" s="687">
        <f>('Stikstof S kolom AA'!AE4+'Stikstof S kolom AB'!AE4+'Stikstof S kolom AC'!AE4+'Stikstof S kolom AD'!AE4+'Stikstof S kolom AE'!AE4+'Stikstof S kolom AF'!AE4)/1000</f>
        <v>0</v>
      </c>
      <c r="AF4" s="687">
        <f>('Stikstof S kolom AA'!AF4+'Stikstof S kolom AB'!AF4+'Stikstof S kolom AC'!AF4+'Stikstof S kolom AD'!AF4+'Stikstof S kolom AE'!AF4+'Stikstof S kolom AF'!AF4)/1000</f>
        <v>0</v>
      </c>
      <c r="AG4" s="130"/>
      <c r="AH4" s="130"/>
      <c r="AI4" s="130"/>
      <c r="AJ4" s="130"/>
      <c r="AK4" s="130"/>
      <c r="AL4" s="130"/>
      <c r="AM4" s="130"/>
      <c r="AN4" s="130"/>
      <c r="AO4" s="130"/>
      <c r="AP4" s="130"/>
    </row>
    <row r="5" spans="1:42" x14ac:dyDescent="0.2">
      <c r="A5" s="130"/>
      <c r="B5" s="130" t="s">
        <v>5</v>
      </c>
      <c r="C5" s="686">
        <f>('Stikstof S kolom AA'!C5+'Stikstof S kolom AB'!C5+'Stikstof S kolom AC'!C5+'Stikstof S kolom AD'!C5+'Stikstof S kolom AE'!C5+'Stikstof S kolom AF'!C5)/1000</f>
        <v>0.18598114149290021</v>
      </c>
      <c r="D5" s="130"/>
      <c r="E5" s="130"/>
      <c r="F5" s="728">
        <f>('Stikstof S kolom AA'!F5+'Stikstof S kolom AB'!F5+'Stikstof S kolom AC'!F5+'Stikstof S kolom AD'!F5+'Stikstof S kolom AE'!F5+'Stikstof S kolom AF'!F5)/1000</f>
        <v>0</v>
      </c>
      <c r="G5" s="130"/>
      <c r="H5" s="130" t="s">
        <v>625</v>
      </c>
      <c r="I5" s="687">
        <f>('Stikstof S kolom AA'!I5+'Stikstof S kolom AB'!I5+'Stikstof S kolom AC'!I5+'Stikstof S kolom AD'!I5+'Stikstof S kolom AE'!I5+'Stikstof S kolom AF'!I5)/1000</f>
        <v>0</v>
      </c>
      <c r="J5" s="687">
        <f>('Stikstof S kolom AA'!J5+'Stikstof S kolom AB'!J5+'Stikstof S kolom AC'!J5+'Stikstof S kolom AD'!J5+'Stikstof S kolom AE'!J5+'Stikstof S kolom AF'!J5)/1000</f>
        <v>0</v>
      </c>
      <c r="K5" s="687">
        <f>('Stikstof S kolom AA'!K5+'Stikstof S kolom AB'!K5+'Stikstof S kolom AC'!K5+'Stikstof S kolom AD'!K5+'Stikstof S kolom AE'!K5+'Stikstof S kolom AF'!K5)/1000</f>
        <v>0</v>
      </c>
      <c r="L5" s="687">
        <f>('Stikstof S kolom AA'!L5+'Stikstof S kolom AB'!L5+'Stikstof S kolom AC'!L5+'Stikstof S kolom AD'!L5+'Stikstof S kolom AE'!L5+'Stikstof S kolom AF'!L5)/1000</f>
        <v>0</v>
      </c>
      <c r="M5" s="687">
        <f>('Stikstof S kolom AA'!M5+'Stikstof S kolom AB'!M5+'Stikstof S kolom AC'!M5+'Stikstof S kolom AD'!M5+'Stikstof S kolom AE'!M5+'Stikstof S kolom AF'!M5)/1000</f>
        <v>0</v>
      </c>
      <c r="N5" s="687">
        <f>('Stikstof S kolom AA'!N5+'Stikstof S kolom AB'!N5+'Stikstof S kolom AC'!N5+'Stikstof S kolom AD'!N5+'Stikstof S kolom AE'!N5+'Stikstof S kolom AF'!N5)/1000</f>
        <v>0</v>
      </c>
      <c r="O5" s="687">
        <f>('Stikstof S kolom AA'!O5+'Stikstof S kolom AB'!O5+'Stikstof S kolom AC'!O5+'Stikstof S kolom AD'!O5+'Stikstof S kolom AE'!O5+'Stikstof S kolom AF'!O5)/1000</f>
        <v>0</v>
      </c>
      <c r="P5" s="687">
        <f>('Stikstof S kolom AA'!P5+'Stikstof S kolom AB'!P5+'Stikstof S kolom AC'!P5+'Stikstof S kolom AD'!P5+'Stikstof S kolom AE'!P5+'Stikstof S kolom AF'!P5)/1000</f>
        <v>0</v>
      </c>
      <c r="Q5" s="687">
        <f>('Stikstof S kolom AA'!Q5+'Stikstof S kolom AB'!Q5+'Stikstof S kolom AC'!Q5+'Stikstof S kolom AD'!Q5+'Stikstof S kolom AE'!Q5+'Stikstof S kolom AF'!Q5)/1000</f>
        <v>0</v>
      </c>
      <c r="R5" s="687">
        <f>('Stikstof S kolom AA'!R5+'Stikstof S kolom AB'!R5+'Stikstof S kolom AC'!R5+'Stikstof S kolom AD'!R5+'Stikstof S kolom AE'!R5+'Stikstof S kolom AF'!R5)/1000</f>
        <v>0</v>
      </c>
      <c r="S5" s="687">
        <f>('Stikstof S kolom AA'!S5+'Stikstof S kolom AB'!S5+'Stikstof S kolom AC'!S5+'Stikstof S kolom AD'!S5+'Stikstof S kolom AE'!S5+'Stikstof S kolom AF'!S5)/1000</f>
        <v>0</v>
      </c>
      <c r="T5" s="130"/>
      <c r="U5" s="130" t="s">
        <v>625</v>
      </c>
      <c r="V5" s="687">
        <f>('Stikstof S kolom AA'!V5+'Stikstof S kolom AB'!V5+'Stikstof S kolom AC'!V5+'Stikstof S kolom AD'!V5+'Stikstof S kolom AE'!V5+'Stikstof S kolom AF'!V5)/1000</f>
        <v>0</v>
      </c>
      <c r="W5" s="687">
        <f>('Stikstof S kolom AA'!W5+'Stikstof S kolom AB'!W5+'Stikstof S kolom AC'!W5+'Stikstof S kolom AD'!W5+'Stikstof S kolom AE'!W5+'Stikstof S kolom AF'!W5)/1000</f>
        <v>0</v>
      </c>
      <c r="X5" s="687">
        <f>('Stikstof S kolom AA'!X5+'Stikstof S kolom AB'!X5+'Stikstof S kolom AC'!X5+'Stikstof S kolom AD'!X5+'Stikstof S kolom AE'!X5+'Stikstof S kolom AF'!X5)/1000</f>
        <v>0</v>
      </c>
      <c r="Y5" s="687">
        <f>('Stikstof S kolom AA'!Y5+'Stikstof S kolom AB'!Y5+'Stikstof S kolom AC'!Y5+'Stikstof S kolom AD'!Y5+'Stikstof S kolom AE'!Y5+'Stikstof S kolom AF'!Y5)/1000</f>
        <v>0</v>
      </c>
      <c r="Z5" s="687">
        <f>('Stikstof S kolom AA'!Z5+'Stikstof S kolom AB'!Z5+'Stikstof S kolom AC'!Z5+'Stikstof S kolom AD'!Z5+'Stikstof S kolom AE'!Z5+'Stikstof S kolom AF'!Z5)/1000</f>
        <v>0</v>
      </c>
      <c r="AA5" s="687">
        <f>('Stikstof S kolom AA'!AA5+'Stikstof S kolom AB'!AA5+'Stikstof S kolom AC'!AA5+'Stikstof S kolom AD'!AA5+'Stikstof S kolom AE'!AA5+'Stikstof S kolom AF'!AA5)/1000</f>
        <v>0</v>
      </c>
      <c r="AB5" s="687">
        <f>('Stikstof S kolom AA'!AB5+'Stikstof S kolom AB'!AB5+'Stikstof S kolom AC'!AB5+'Stikstof S kolom AD'!AB5+'Stikstof S kolom AE'!AB5+'Stikstof S kolom AF'!AB5)/1000</f>
        <v>0</v>
      </c>
      <c r="AC5" s="687">
        <f>('Stikstof S kolom AA'!AC5+'Stikstof S kolom AB'!AC5+'Stikstof S kolom AC'!AC5+'Stikstof S kolom AD'!AC5+'Stikstof S kolom AE'!AC5+'Stikstof S kolom AF'!AC5)/1000</f>
        <v>0</v>
      </c>
      <c r="AD5" s="687">
        <f>('Stikstof S kolom AA'!AD5+'Stikstof S kolom AB'!AD5+'Stikstof S kolom AC'!AD5+'Stikstof S kolom AD'!AD5+'Stikstof S kolom AE'!AD5+'Stikstof S kolom AF'!AD5)/1000</f>
        <v>0</v>
      </c>
      <c r="AE5" s="687">
        <f>('Stikstof S kolom AA'!AE5+'Stikstof S kolom AB'!AE5+'Stikstof S kolom AC'!AE5+'Stikstof S kolom AD'!AE5+'Stikstof S kolom AE'!AE5+'Stikstof S kolom AF'!AE5)/1000</f>
        <v>0</v>
      </c>
      <c r="AF5" s="687">
        <f>('Stikstof S kolom AA'!AF5+'Stikstof S kolom AB'!AF5+'Stikstof S kolom AC'!AF5+'Stikstof S kolom AD'!AF5+'Stikstof S kolom AE'!AF5+'Stikstof S kolom AF'!AF5)/1000</f>
        <v>0</v>
      </c>
      <c r="AG5" s="130"/>
      <c r="AH5" s="130"/>
      <c r="AI5" s="130"/>
      <c r="AJ5" s="130"/>
      <c r="AK5" s="130"/>
      <c r="AL5" s="130"/>
      <c r="AM5" s="130"/>
      <c r="AN5" s="130"/>
      <c r="AO5" s="130"/>
      <c r="AP5" s="130"/>
    </row>
    <row r="6" spans="1:42" x14ac:dyDescent="0.2">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row>
    <row r="7" spans="1:42" x14ac:dyDescent="0.2">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row>
    <row r="8" spans="1:42" x14ac:dyDescent="0.2">
      <c r="A8" s="130"/>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row>
    <row r="9" spans="1:42" x14ac:dyDescent="0.2">
      <c r="A9" s="130"/>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row>
    <row r="10" spans="1:42" x14ac:dyDescent="0.2">
      <c r="A10" s="130"/>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row>
    <row r="11" spans="1:42" x14ac:dyDescent="0.2">
      <c r="A11" s="130"/>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row>
    <row r="12" spans="1:42" x14ac:dyDescent="0.2">
      <c r="A12" s="130"/>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row>
  </sheetData>
  <pageMargins left="0.7" right="0.7" top="0.75" bottom="0.75" header="0.3" footer="0.3"/>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2DD6-49BA-9341-B503-AF8C23356135}">
  <dimension ref="A1:AP12"/>
  <sheetViews>
    <sheetView workbookViewId="0">
      <selection activeCell="B3" sqref="B3:B5"/>
    </sheetView>
  </sheetViews>
  <sheetFormatPr baseColWidth="10" defaultRowHeight="16" x14ac:dyDescent="0.2"/>
  <cols>
    <col min="1" max="1" width="34.83203125" bestFit="1" customWidth="1"/>
    <col min="2" max="2" width="18.1640625" bestFit="1" customWidth="1"/>
    <col min="4" max="4" width="29" bestFit="1" customWidth="1"/>
    <col min="8" max="8" width="15.33203125" bestFit="1" customWidth="1"/>
    <col min="21" max="21" width="15.33203125" bestFit="1" customWidth="1"/>
  </cols>
  <sheetData>
    <row r="1" spans="1:42" x14ac:dyDescent="0.2">
      <c r="A1" s="130" t="s">
        <v>781</v>
      </c>
      <c r="B1" s="558" t="s">
        <v>353</v>
      </c>
      <c r="C1" s="559" t="s">
        <v>358</v>
      </c>
      <c r="D1" s="130" t="s">
        <v>62</v>
      </c>
      <c r="E1" s="130"/>
      <c r="F1" s="729" t="s">
        <v>564</v>
      </c>
      <c r="G1" s="560"/>
      <c r="H1" s="560"/>
      <c r="I1" s="561" t="s">
        <v>609</v>
      </c>
      <c r="J1" s="561" t="s">
        <v>610</v>
      </c>
      <c r="K1" s="561" t="s">
        <v>611</v>
      </c>
      <c r="L1" s="561" t="s">
        <v>612</v>
      </c>
      <c r="M1" s="561" t="s">
        <v>613</v>
      </c>
      <c r="N1" s="561" t="s">
        <v>614</v>
      </c>
      <c r="O1" s="561" t="s">
        <v>615</v>
      </c>
      <c r="P1" s="561" t="s">
        <v>616</v>
      </c>
      <c r="Q1" s="561" t="s">
        <v>617</v>
      </c>
      <c r="R1" s="561" t="s">
        <v>618</v>
      </c>
      <c r="S1" s="561" t="s">
        <v>619</v>
      </c>
      <c r="T1" s="130"/>
      <c r="U1" s="560"/>
      <c r="V1" s="458" t="s">
        <v>662</v>
      </c>
      <c r="W1" s="458" t="s">
        <v>663</v>
      </c>
      <c r="X1" s="458" t="s">
        <v>664</v>
      </c>
      <c r="Y1" s="458" t="s">
        <v>665</v>
      </c>
      <c r="Z1" s="458" t="s">
        <v>666</v>
      </c>
      <c r="AA1" s="458" t="s">
        <v>667</v>
      </c>
      <c r="AB1" s="458" t="s">
        <v>668</v>
      </c>
      <c r="AC1" s="458" t="s">
        <v>669</v>
      </c>
      <c r="AD1" s="458" t="s">
        <v>670</v>
      </c>
      <c r="AE1" s="458" t="s">
        <v>671</v>
      </c>
      <c r="AF1" s="458" t="s">
        <v>672</v>
      </c>
      <c r="AG1" s="130"/>
      <c r="AH1" s="130"/>
      <c r="AI1" s="130"/>
      <c r="AJ1" s="130"/>
      <c r="AK1" s="130"/>
      <c r="AL1" s="130"/>
      <c r="AM1" s="130"/>
      <c r="AN1" s="130"/>
      <c r="AO1" s="130"/>
      <c r="AP1" s="130"/>
    </row>
    <row r="2" spans="1:42" x14ac:dyDescent="0.2">
      <c r="A2" s="130"/>
      <c r="B2" s="130" t="s">
        <v>203</v>
      </c>
      <c r="C2" s="686">
        <f>('Stikstof W AG'!C2+'Stikstof W AH'!C2+'Stikstof W AI'!C2+'Stikstof W AJ'!C2+'Stikstof W AK'!C2+'Stikstof W AL'!C2+'Stikstof W AP'!C2+'Stikstof W AQ'!C2+'Stikstof W AR'!C2+'Stikstof W AS'!C2+'Stikstof W AT'!C2+'Stikstof W AU'!C2+'Stikstof W AV'!C2+'Stikstof W AW'!C2+'Stikstof W AX'!C2)/1000</f>
        <v>23.332026392796628</v>
      </c>
      <c r="D2" s="558" t="s">
        <v>64</v>
      </c>
      <c r="E2" s="130"/>
      <c r="F2" s="728">
        <f>('Stikstof W AG'!F2+'Stikstof W AH'!F2+'Stikstof W AI'!F2+'Stikstof W AJ'!F2+'Stikstof W AK'!F2+'Stikstof W AL'!F2+'Stikstof W AP'!F2+'Stikstof W AQ'!F2+'Stikstof W AR'!F2+'Stikstof W AS'!F2+'Stikstof W AT'!F2+'Stikstof W AU'!F2+'Stikstof W AV'!F2+'Stikstof W AW'!F2+'Stikstof W AX'!F2)/1000</f>
        <v>0</v>
      </c>
      <c r="G2" s="130"/>
      <c r="H2" s="130" t="s">
        <v>622</v>
      </c>
      <c r="I2" s="687">
        <f>('Stikstof W AG'!I2+'Stikstof W AH'!I2+'Stikstof W AI'!I2+'Stikstof W AJ'!I2+'Stikstof W AK'!I2+'Stikstof W AL'!I2+'Stikstof W AP'!I2+'Stikstof W AQ'!I2+'Stikstof W AR'!I2+'Stikstof W AS'!I2+'Stikstof W AT'!I2+'Stikstof W AU'!I2+'Stikstof W AV'!I2+'Stikstof W AW'!I2+'Stikstof W AX'!I2)/1000</f>
        <v>0</v>
      </c>
      <c r="J2" s="687">
        <f>('Stikstof W AG'!J2+'Stikstof W AH'!J2+'Stikstof W AI'!J2+'Stikstof W AJ'!J2+'Stikstof W AK'!J2+'Stikstof W AL'!J2+'Stikstof W AP'!J2+'Stikstof W AQ'!J2+'Stikstof W AR'!J2+'Stikstof W AS'!J2+'Stikstof W AT'!J2+'Stikstof W AU'!J2+'Stikstof W AV'!J2+'Stikstof W AW'!J2+'Stikstof W AX'!J2)/1000</f>
        <v>0</v>
      </c>
      <c r="K2" s="687">
        <f>('Stikstof W AG'!K2+'Stikstof W AH'!K2+'Stikstof W AI'!K2+'Stikstof W AJ'!K2+'Stikstof W AK'!K2+'Stikstof W AL'!K2+'Stikstof W AP'!K2+'Stikstof W AQ'!K2+'Stikstof W AR'!K2+'Stikstof W AS'!K2+'Stikstof W AT'!K2+'Stikstof W AU'!K2+'Stikstof W AV'!K2+'Stikstof W AW'!K2+'Stikstof W AX'!K2)/1000</f>
        <v>0</v>
      </c>
      <c r="L2" s="687">
        <f>('Stikstof W AG'!L2+'Stikstof W AH'!L2+'Stikstof W AI'!L2+'Stikstof W AJ'!L2+'Stikstof W AK'!L2+'Stikstof W AL'!L2+'Stikstof W AP'!L2+'Stikstof W AQ'!L2+'Stikstof W AR'!L2+'Stikstof W AS'!L2+'Stikstof W AT'!L2+'Stikstof W AU'!L2+'Stikstof W AV'!L2+'Stikstof W AW'!L2+'Stikstof W AX'!L2)/1000</f>
        <v>0</v>
      </c>
      <c r="M2" s="687">
        <f>('Stikstof W AG'!M2+'Stikstof W AH'!M2+'Stikstof W AI'!M2+'Stikstof W AJ'!M2+'Stikstof W AK'!M2+'Stikstof W AL'!M2+'Stikstof W AP'!M2+'Stikstof W AQ'!M2+'Stikstof W AR'!M2+'Stikstof W AS'!M2+'Stikstof W AT'!M2+'Stikstof W AU'!M2+'Stikstof W AV'!M2+'Stikstof W AW'!M2+'Stikstof W AX'!M2)/1000</f>
        <v>0</v>
      </c>
      <c r="N2" s="687">
        <f>('Stikstof W AG'!N2+'Stikstof W AH'!N2+'Stikstof W AI'!N2+'Stikstof W AJ'!N2+'Stikstof W AK'!N2+'Stikstof W AL'!N2+'Stikstof W AP'!N2+'Stikstof W AQ'!N2+'Stikstof W AR'!N2+'Stikstof W AS'!N2+'Stikstof W AT'!N2+'Stikstof W AU'!N2+'Stikstof W AV'!N2+'Stikstof W AW'!N2+'Stikstof W AX'!N2)/1000</f>
        <v>0</v>
      </c>
      <c r="O2" s="687">
        <f>('Stikstof W AG'!O2+'Stikstof W AH'!O2+'Stikstof W AI'!O2+'Stikstof W AJ'!O2+'Stikstof W AK'!O2+'Stikstof W AL'!O2+'Stikstof W AP'!O2+'Stikstof W AQ'!O2+'Stikstof W AR'!O2+'Stikstof W AS'!O2+'Stikstof W AT'!O2+'Stikstof W AU'!O2+'Stikstof W AV'!O2+'Stikstof W AW'!O2+'Stikstof W AX'!O2)/1000</f>
        <v>0</v>
      </c>
      <c r="P2" s="687">
        <f>('Stikstof W AG'!P2+'Stikstof W AH'!P2+'Stikstof W AI'!P2+'Stikstof W AJ'!P2+'Stikstof W AK'!P2+'Stikstof W AL'!P2+'Stikstof W AP'!P2+'Stikstof W AQ'!P2+'Stikstof W AR'!P2+'Stikstof W AS'!P2+'Stikstof W AT'!P2+'Stikstof W AU'!P2+'Stikstof W AV'!P2+'Stikstof W AW'!P2+'Stikstof W AX'!P2)/1000</f>
        <v>0</v>
      </c>
      <c r="Q2" s="687">
        <f>('Stikstof W AG'!Q2+'Stikstof W AH'!Q2+'Stikstof W AI'!Q2+'Stikstof W AJ'!Q2+'Stikstof W AK'!Q2+'Stikstof W AL'!Q2+'Stikstof W AP'!Q2+'Stikstof W AQ'!Q2+'Stikstof W AR'!Q2+'Stikstof W AS'!Q2+'Stikstof W AT'!Q2+'Stikstof W AU'!Q2+'Stikstof W AV'!Q2+'Stikstof W AW'!Q2+'Stikstof W AX'!Q2)/1000</f>
        <v>0</v>
      </c>
      <c r="R2" s="687">
        <f>('Stikstof W AG'!R2+'Stikstof W AH'!R2+'Stikstof W AI'!R2+'Stikstof W AJ'!R2+'Stikstof W AK'!R2+'Stikstof W AL'!R2+'Stikstof W AP'!R2+'Stikstof W AQ'!R2+'Stikstof W AR'!R2+'Stikstof W AS'!R2+'Stikstof W AT'!R2+'Stikstof W AU'!R2+'Stikstof W AV'!R2+'Stikstof W AW'!R2+'Stikstof W AX'!R2)/1000</f>
        <v>0</v>
      </c>
      <c r="S2" s="687">
        <f>('Stikstof W AG'!S2+'Stikstof W AH'!S2+'Stikstof W AI'!S2+'Stikstof W AJ'!S2+'Stikstof W AK'!S2+'Stikstof W AL'!S2+'Stikstof W AP'!S2+'Stikstof W AQ'!S2+'Stikstof W AR'!S2+'Stikstof W AS'!S2+'Stikstof W AT'!S2+'Stikstof W AU'!S2+'Stikstof W AV'!S2+'Stikstof W AW'!S2+'Stikstof W AX'!S2)/1000</f>
        <v>0</v>
      </c>
      <c r="T2" s="130"/>
      <c r="U2" s="130" t="s">
        <v>622</v>
      </c>
      <c r="V2" s="687">
        <f>('Stikstof W AG'!V2+'Stikstof W AH'!V2+'Stikstof W AI'!V2+'Stikstof W AJ'!V2+'Stikstof W AK'!V2+'Stikstof W AL'!V2+'Stikstof W AP'!V2+'Stikstof W AQ'!V2+'Stikstof W AR'!V2+'Stikstof W AS'!V2+'Stikstof W AT'!V2+'Stikstof W AU'!V2+'Stikstof W AV'!V2+'Stikstof W AW'!V2+'Stikstof W AX'!V2)/1000</f>
        <v>0</v>
      </c>
      <c r="W2" s="687">
        <f>('Stikstof W AG'!W2+'Stikstof W AH'!W2+'Stikstof W AI'!W2+'Stikstof W AJ'!W2+'Stikstof W AK'!W2+'Stikstof W AL'!W2+'Stikstof W AP'!W2+'Stikstof W AQ'!W2+'Stikstof W AR'!W2+'Stikstof W AS'!W2+'Stikstof W AT'!W2+'Stikstof W AU'!W2+'Stikstof W AV'!W2+'Stikstof W AW'!W2+'Stikstof W AX'!W2)/1000</f>
        <v>0</v>
      </c>
      <c r="X2" s="687">
        <f>('Stikstof W AG'!X2+'Stikstof W AH'!X2+'Stikstof W AI'!X2+'Stikstof W AJ'!X2+'Stikstof W AK'!X2+'Stikstof W AL'!X2+'Stikstof W AP'!X2+'Stikstof W AQ'!X2+'Stikstof W AR'!X2+'Stikstof W AS'!X2+'Stikstof W AT'!X2+'Stikstof W AU'!X2+'Stikstof W AV'!X2+'Stikstof W AW'!X2+'Stikstof W AX'!X2)/1000</f>
        <v>0</v>
      </c>
      <c r="Y2" s="687">
        <f>('Stikstof W AG'!Y2+'Stikstof W AH'!Y2+'Stikstof W AI'!Y2+'Stikstof W AJ'!Y2+'Stikstof W AK'!Y2+'Stikstof W AL'!Y2+'Stikstof W AP'!Y2+'Stikstof W AQ'!Y2+'Stikstof W AR'!Y2+'Stikstof W AS'!Y2+'Stikstof W AT'!Y2+'Stikstof W AU'!Y2+'Stikstof W AV'!Y2+'Stikstof W AW'!Y2+'Stikstof W AX'!Y2)/1000</f>
        <v>0</v>
      </c>
      <c r="Z2" s="687">
        <f>('Stikstof W AG'!Z2+'Stikstof W AH'!Z2+'Stikstof W AI'!Z2+'Stikstof W AJ'!Z2+'Stikstof W AK'!Z2+'Stikstof W AL'!Z2+'Stikstof W AP'!Z2+'Stikstof W AQ'!Z2+'Stikstof W AR'!Z2+'Stikstof W AS'!Z2+'Stikstof W AT'!Z2+'Stikstof W AU'!Z2+'Stikstof W AV'!Z2+'Stikstof W AW'!Z2+'Stikstof W AX'!Z2)/1000</f>
        <v>0</v>
      </c>
      <c r="AA2" s="687">
        <f>('Stikstof W AG'!AA2+'Stikstof W AH'!AA2+'Stikstof W AI'!AA2+'Stikstof W AJ'!AA2+'Stikstof W AK'!AA2+'Stikstof W AL'!AA2+'Stikstof W AP'!AA2+'Stikstof W AQ'!AA2+'Stikstof W AR'!AA2+'Stikstof W AS'!AA2+'Stikstof W AT'!AA2+'Stikstof W AU'!AA2+'Stikstof W AV'!AA2+'Stikstof W AW'!AA2+'Stikstof W AX'!AA2)/1000</f>
        <v>0</v>
      </c>
      <c r="AB2" s="687">
        <f>('Stikstof W AG'!AB2+'Stikstof W AH'!AB2+'Stikstof W AI'!AB2+'Stikstof W AJ'!AB2+'Stikstof W AK'!AB2+'Stikstof W AL'!AB2+'Stikstof W AP'!AB2+'Stikstof W AQ'!AB2+'Stikstof W AR'!AB2+'Stikstof W AS'!AB2+'Stikstof W AT'!AB2+'Stikstof W AU'!AB2+'Stikstof W AV'!AB2+'Stikstof W AW'!AB2+'Stikstof W AX'!AB2)/1000</f>
        <v>0</v>
      </c>
      <c r="AC2" s="687">
        <f>('Stikstof W AG'!AC2+'Stikstof W AH'!AC2+'Stikstof W AI'!AC2+'Stikstof W AJ'!AC2+'Stikstof W AK'!AC2+'Stikstof W AL'!AC2+'Stikstof W AP'!AC2+'Stikstof W AQ'!AC2+'Stikstof W AR'!AC2+'Stikstof W AS'!AC2+'Stikstof W AT'!AC2+'Stikstof W AU'!AC2+'Stikstof W AV'!AC2+'Stikstof W AW'!AC2+'Stikstof W AX'!AC2)/1000</f>
        <v>0</v>
      </c>
      <c r="AD2" s="687">
        <f>('Stikstof W AG'!AD2+'Stikstof W AH'!AD2+'Stikstof W AI'!AD2+'Stikstof W AJ'!AD2+'Stikstof W AK'!AD2+'Stikstof W AL'!AD2+'Stikstof W AP'!AD2+'Stikstof W AQ'!AD2+'Stikstof W AR'!AD2+'Stikstof W AS'!AD2+'Stikstof W AT'!AD2+'Stikstof W AU'!AD2+'Stikstof W AV'!AD2+'Stikstof W AW'!AD2+'Stikstof W AX'!AD2)/1000</f>
        <v>0</v>
      </c>
      <c r="AE2" s="687">
        <f>('Stikstof W AG'!AE2+'Stikstof W AH'!AE2+'Stikstof W AI'!AE2+'Stikstof W AJ'!AE2+'Stikstof W AK'!AE2+'Stikstof W AL'!AE2+'Stikstof W AP'!AE2+'Stikstof W AQ'!AE2+'Stikstof W AR'!AE2+'Stikstof W AS'!AE2+'Stikstof W AT'!AE2+'Stikstof W AU'!AE2+'Stikstof W AV'!AE2+'Stikstof W AW'!AE2+'Stikstof W AX'!AE2)/1000</f>
        <v>0</v>
      </c>
      <c r="AF2" s="687">
        <f>('Stikstof W AG'!AF2+'Stikstof W AH'!AF2+'Stikstof W AI'!AF2+'Stikstof W AJ'!AF2+'Stikstof W AK'!AF2+'Stikstof W AL'!AF2+'Stikstof W AP'!AF2+'Stikstof W AQ'!AF2+'Stikstof W AR'!AF2+'Stikstof W AS'!AF2+'Stikstof W AT'!AF2+'Stikstof W AU'!AF2+'Stikstof W AV'!AF2+'Stikstof W AW'!AF2+'Stikstof W AX'!AF2)/1000</f>
        <v>0</v>
      </c>
      <c r="AG2" s="130"/>
      <c r="AH2" s="130"/>
      <c r="AI2" s="130"/>
      <c r="AJ2" s="130"/>
      <c r="AK2" s="130"/>
      <c r="AL2" s="130"/>
      <c r="AM2" s="130"/>
      <c r="AN2" s="130"/>
      <c r="AO2" s="130"/>
      <c r="AP2" s="130"/>
    </row>
    <row r="3" spans="1:42" x14ac:dyDescent="0.2">
      <c r="A3" s="130"/>
      <c r="B3" s="130" t="s">
        <v>967</v>
      </c>
      <c r="C3" s="686">
        <f>('Stikstof W AG'!C3+'Stikstof W AH'!C3+'Stikstof W AI'!C3+'Stikstof W AJ'!C3+'Stikstof W AK'!C3+'Stikstof W AL'!C3+'Stikstof W AP'!C3+'Stikstof W AQ'!C3+'Stikstof W AR'!C3+'Stikstof W AS'!C3+'Stikstof W AT'!C3+'Stikstof W AU'!C3+'Stikstof W AV'!C3+'Stikstof W AW'!C3+'Stikstof W AX'!C3)/1000</f>
        <v>23.214051702470524</v>
      </c>
      <c r="D3" s="559" t="s">
        <v>354</v>
      </c>
      <c r="E3" s="130"/>
      <c r="F3" s="728">
        <f>('Stikstof W AG'!F3+'Stikstof W AH'!F3+'Stikstof W AI'!F3+'Stikstof W AJ'!F3+'Stikstof W AK'!F3+'Stikstof W AL'!F3+'Stikstof W AP'!F3+'Stikstof W AQ'!F3+'Stikstof W AR'!F3+'Stikstof W AS'!F3+'Stikstof W AT'!F3+'Stikstof W AU'!F3+'Stikstof W AV'!F3+'Stikstof W AW'!F3+'Stikstof W AX'!F3)/1000</f>
        <v>0</v>
      </c>
      <c r="G3" s="130"/>
      <c r="H3" s="130" t="s">
        <v>623</v>
      </c>
      <c r="I3" s="687">
        <f>('Stikstof W AG'!I3+'Stikstof W AH'!I3+'Stikstof W AI'!I3+'Stikstof W AJ'!I3+'Stikstof W AK'!I3+'Stikstof W AL'!I3+'Stikstof W AP'!I3+'Stikstof W AQ'!I3+'Stikstof W AR'!I3+'Stikstof W AS'!I3+'Stikstof W AT'!I3+'Stikstof W AU'!I3+'Stikstof W AV'!I3+'Stikstof W AW'!I3+'Stikstof W AX'!I3)/1000</f>
        <v>0</v>
      </c>
      <c r="J3" s="687">
        <f>('Stikstof W AG'!J3+'Stikstof W AH'!J3+'Stikstof W AI'!J3+'Stikstof W AJ'!J3+'Stikstof W AK'!J3+'Stikstof W AL'!J3+'Stikstof W AP'!J3+'Stikstof W AQ'!J3+'Stikstof W AR'!J3+'Stikstof W AS'!J3+'Stikstof W AT'!J3+'Stikstof W AU'!J3+'Stikstof W AV'!J3+'Stikstof W AW'!J3+'Stikstof W AX'!J3)/1000</f>
        <v>0</v>
      </c>
      <c r="K3" s="687">
        <f>('Stikstof W AG'!K3+'Stikstof W AH'!K3+'Stikstof W AI'!K3+'Stikstof W AJ'!K3+'Stikstof W AK'!K3+'Stikstof W AL'!K3+'Stikstof W AP'!K3+'Stikstof W AQ'!K3+'Stikstof W AR'!K3+'Stikstof W AS'!K3+'Stikstof W AT'!K3+'Stikstof W AU'!K3+'Stikstof W AV'!K3+'Stikstof W AW'!K3+'Stikstof W AX'!K3)/1000</f>
        <v>0</v>
      </c>
      <c r="L3" s="687">
        <f>('Stikstof W AG'!L3+'Stikstof W AH'!L3+'Stikstof W AI'!L3+'Stikstof W AJ'!L3+'Stikstof W AK'!L3+'Stikstof W AL'!L3+'Stikstof W AP'!L3+'Stikstof W AQ'!L3+'Stikstof W AR'!L3+'Stikstof W AS'!L3+'Stikstof W AT'!L3+'Stikstof W AU'!L3+'Stikstof W AV'!L3+'Stikstof W AW'!L3+'Stikstof W AX'!L3)/1000</f>
        <v>0</v>
      </c>
      <c r="M3" s="687">
        <f>('Stikstof W AG'!M3+'Stikstof W AH'!M3+'Stikstof W AI'!M3+'Stikstof W AJ'!M3+'Stikstof W AK'!M3+'Stikstof W AL'!M3+'Stikstof W AP'!M3+'Stikstof W AQ'!M3+'Stikstof W AR'!M3+'Stikstof W AS'!M3+'Stikstof W AT'!M3+'Stikstof W AU'!M3+'Stikstof W AV'!M3+'Stikstof W AW'!M3+'Stikstof W AX'!M3)/1000</f>
        <v>0</v>
      </c>
      <c r="N3" s="687">
        <f>('Stikstof W AG'!N3+'Stikstof W AH'!N3+'Stikstof W AI'!N3+'Stikstof W AJ'!N3+'Stikstof W AK'!N3+'Stikstof W AL'!N3+'Stikstof W AP'!N3+'Stikstof W AQ'!N3+'Stikstof W AR'!N3+'Stikstof W AS'!N3+'Stikstof W AT'!N3+'Stikstof W AU'!N3+'Stikstof W AV'!N3+'Stikstof W AW'!N3+'Stikstof W AX'!N3)/1000</f>
        <v>0</v>
      </c>
      <c r="O3" s="687">
        <f>('Stikstof W AG'!O3+'Stikstof W AH'!O3+'Stikstof W AI'!O3+'Stikstof W AJ'!O3+'Stikstof W AK'!O3+'Stikstof W AL'!O3+'Stikstof W AP'!O3+'Stikstof W AQ'!O3+'Stikstof W AR'!O3+'Stikstof W AS'!O3+'Stikstof W AT'!O3+'Stikstof W AU'!O3+'Stikstof W AV'!O3+'Stikstof W AW'!O3+'Stikstof W AX'!O3)/1000</f>
        <v>0</v>
      </c>
      <c r="P3" s="687">
        <f>('Stikstof W AG'!P3+'Stikstof W AH'!P3+'Stikstof W AI'!P3+'Stikstof W AJ'!P3+'Stikstof W AK'!P3+'Stikstof W AL'!P3+'Stikstof W AP'!P3+'Stikstof W AQ'!P3+'Stikstof W AR'!P3+'Stikstof W AS'!P3+'Stikstof W AT'!P3+'Stikstof W AU'!P3+'Stikstof W AV'!P3+'Stikstof W AW'!P3+'Stikstof W AX'!P3)/1000</f>
        <v>0</v>
      </c>
      <c r="Q3" s="687">
        <f>('Stikstof W AG'!Q3+'Stikstof W AH'!Q3+'Stikstof W AI'!Q3+'Stikstof W AJ'!Q3+'Stikstof W AK'!Q3+'Stikstof W AL'!Q3+'Stikstof W AP'!Q3+'Stikstof W AQ'!Q3+'Stikstof W AR'!Q3+'Stikstof W AS'!Q3+'Stikstof W AT'!Q3+'Stikstof W AU'!Q3+'Stikstof W AV'!Q3+'Stikstof W AW'!Q3+'Stikstof W AX'!Q3)/1000</f>
        <v>0</v>
      </c>
      <c r="R3" s="687">
        <f>('Stikstof W AG'!R3+'Stikstof W AH'!R3+'Stikstof W AI'!R3+'Stikstof W AJ'!R3+'Stikstof W AK'!R3+'Stikstof W AL'!R3+'Stikstof W AP'!R3+'Stikstof W AQ'!R3+'Stikstof W AR'!R3+'Stikstof W AS'!R3+'Stikstof W AT'!R3+'Stikstof W AU'!R3+'Stikstof W AV'!R3+'Stikstof W AW'!R3+'Stikstof W AX'!R3)/1000</f>
        <v>0</v>
      </c>
      <c r="S3" s="687">
        <f>('Stikstof W AG'!S3+'Stikstof W AH'!S3+'Stikstof W AI'!S3+'Stikstof W AJ'!S3+'Stikstof W AK'!S3+'Stikstof W AL'!S3+'Stikstof W AP'!S3+'Stikstof W AQ'!S3+'Stikstof W AR'!S3+'Stikstof W AS'!S3+'Stikstof W AT'!S3+'Stikstof W AU'!S3+'Stikstof W AV'!S3+'Stikstof W AW'!S3+'Stikstof W AX'!S3)/1000</f>
        <v>0</v>
      </c>
      <c r="T3" s="130"/>
      <c r="U3" s="130" t="s">
        <v>623</v>
      </c>
      <c r="V3" s="687">
        <f>('Stikstof W AG'!V3+'Stikstof W AH'!V3+'Stikstof W AI'!V3+'Stikstof W AJ'!V3+'Stikstof W AK'!V3+'Stikstof W AL'!V3+'Stikstof W AP'!V3+'Stikstof W AQ'!V3+'Stikstof W AR'!V3+'Stikstof W AS'!V3+'Stikstof W AT'!V3+'Stikstof W AU'!V3+'Stikstof W AV'!V3+'Stikstof W AW'!V3+'Stikstof W AX'!V3)/1000</f>
        <v>0</v>
      </c>
      <c r="W3" s="687">
        <f>('Stikstof W AG'!W3+'Stikstof W AH'!W3+'Stikstof W AI'!W3+'Stikstof W AJ'!W3+'Stikstof W AK'!W3+'Stikstof W AL'!W3+'Stikstof W AP'!W3+'Stikstof W AQ'!W3+'Stikstof W AR'!W3+'Stikstof W AS'!W3+'Stikstof W AT'!W3+'Stikstof W AU'!W3+'Stikstof W AV'!W3+'Stikstof W AW'!W3+'Stikstof W AX'!W3)/1000</f>
        <v>0</v>
      </c>
      <c r="X3" s="687">
        <f>('Stikstof W AG'!X3+'Stikstof W AH'!X3+'Stikstof W AI'!X3+'Stikstof W AJ'!X3+'Stikstof W AK'!X3+'Stikstof W AL'!X3+'Stikstof W AP'!X3+'Stikstof W AQ'!X3+'Stikstof W AR'!X3+'Stikstof W AS'!X3+'Stikstof W AT'!X3+'Stikstof W AU'!X3+'Stikstof W AV'!X3+'Stikstof W AW'!X3+'Stikstof W AX'!X3)/1000</f>
        <v>0</v>
      </c>
      <c r="Y3" s="687">
        <f>('Stikstof W AG'!Y3+'Stikstof W AH'!Y3+'Stikstof W AI'!Y3+'Stikstof W AJ'!Y3+'Stikstof W AK'!Y3+'Stikstof W AL'!Y3+'Stikstof W AP'!Y3+'Stikstof W AQ'!Y3+'Stikstof W AR'!Y3+'Stikstof W AS'!Y3+'Stikstof W AT'!Y3+'Stikstof W AU'!Y3+'Stikstof W AV'!Y3+'Stikstof W AW'!Y3+'Stikstof W AX'!Y3)/1000</f>
        <v>0</v>
      </c>
      <c r="Z3" s="687">
        <f>('Stikstof W AG'!Z3+'Stikstof W AH'!Z3+'Stikstof W AI'!Z3+'Stikstof W AJ'!Z3+'Stikstof W AK'!Z3+'Stikstof W AL'!Z3+'Stikstof W AP'!Z3+'Stikstof W AQ'!Z3+'Stikstof W AR'!Z3+'Stikstof W AS'!Z3+'Stikstof W AT'!Z3+'Stikstof W AU'!Z3+'Stikstof W AV'!Z3+'Stikstof W AW'!Z3+'Stikstof W AX'!Z3)/1000</f>
        <v>0</v>
      </c>
      <c r="AA3" s="687">
        <f>('Stikstof W AG'!AA3+'Stikstof W AH'!AA3+'Stikstof W AI'!AA3+'Stikstof W AJ'!AA3+'Stikstof W AK'!AA3+'Stikstof W AL'!AA3+'Stikstof W AP'!AA3+'Stikstof W AQ'!AA3+'Stikstof W AR'!AA3+'Stikstof W AS'!AA3+'Stikstof W AT'!AA3+'Stikstof W AU'!AA3+'Stikstof W AV'!AA3+'Stikstof W AW'!AA3+'Stikstof W AX'!AA3)/1000</f>
        <v>0</v>
      </c>
      <c r="AB3" s="687">
        <f>('Stikstof W AG'!AB3+'Stikstof W AH'!AB3+'Stikstof W AI'!AB3+'Stikstof W AJ'!AB3+'Stikstof W AK'!AB3+'Stikstof W AL'!AB3+'Stikstof W AP'!AB3+'Stikstof W AQ'!AB3+'Stikstof W AR'!AB3+'Stikstof W AS'!AB3+'Stikstof W AT'!AB3+'Stikstof W AU'!AB3+'Stikstof W AV'!AB3+'Stikstof W AW'!AB3+'Stikstof W AX'!AB3)/1000</f>
        <v>0</v>
      </c>
      <c r="AC3" s="687">
        <f>('Stikstof W AG'!AC3+'Stikstof W AH'!AC3+'Stikstof W AI'!AC3+'Stikstof W AJ'!AC3+'Stikstof W AK'!AC3+'Stikstof W AL'!AC3+'Stikstof W AP'!AC3+'Stikstof W AQ'!AC3+'Stikstof W AR'!AC3+'Stikstof W AS'!AC3+'Stikstof W AT'!AC3+'Stikstof W AU'!AC3+'Stikstof W AV'!AC3+'Stikstof W AW'!AC3+'Stikstof W AX'!AC3)/1000</f>
        <v>0</v>
      </c>
      <c r="AD3" s="687">
        <f>('Stikstof W AG'!AD3+'Stikstof W AH'!AD3+'Stikstof W AI'!AD3+'Stikstof W AJ'!AD3+'Stikstof W AK'!AD3+'Stikstof W AL'!AD3+'Stikstof W AP'!AD3+'Stikstof W AQ'!AD3+'Stikstof W AR'!AD3+'Stikstof W AS'!AD3+'Stikstof W AT'!AD3+'Stikstof W AU'!AD3+'Stikstof W AV'!AD3+'Stikstof W AW'!AD3+'Stikstof W AX'!AD3)/1000</f>
        <v>0</v>
      </c>
      <c r="AE3" s="687">
        <f>('Stikstof W AG'!AE3+'Stikstof W AH'!AE3+'Stikstof W AI'!AE3+'Stikstof W AJ'!AE3+'Stikstof W AK'!AE3+'Stikstof W AL'!AE3+'Stikstof W AP'!AE3+'Stikstof W AQ'!AE3+'Stikstof W AR'!AE3+'Stikstof W AS'!AE3+'Stikstof W AT'!AE3+'Stikstof W AU'!AE3+'Stikstof W AV'!AE3+'Stikstof W AW'!AE3+'Stikstof W AX'!AE3)/1000</f>
        <v>0</v>
      </c>
      <c r="AF3" s="687">
        <f>('Stikstof W AG'!AF3+'Stikstof W AH'!AF3+'Stikstof W AI'!AF3+'Stikstof W AJ'!AF3+'Stikstof W AK'!AF3+'Stikstof W AL'!AF3+'Stikstof W AP'!AF3+'Stikstof W AQ'!AF3+'Stikstof W AR'!AF3+'Stikstof W AS'!AF3+'Stikstof W AT'!AF3+'Stikstof W AU'!AF3+'Stikstof W AV'!AF3+'Stikstof W AW'!AF3+'Stikstof W AX'!AF3)/1000</f>
        <v>0</v>
      </c>
      <c r="AG3" s="130"/>
      <c r="AH3" s="130"/>
      <c r="AI3" s="130"/>
      <c r="AJ3" s="130"/>
      <c r="AK3" s="130"/>
      <c r="AL3" s="130"/>
      <c r="AM3" s="130"/>
      <c r="AN3" s="130"/>
      <c r="AO3" s="130"/>
      <c r="AP3" s="130"/>
    </row>
    <row r="4" spans="1:42" x14ac:dyDescent="0.2">
      <c r="A4" s="130"/>
      <c r="B4" s="130" t="s">
        <v>966</v>
      </c>
      <c r="C4" s="686">
        <f>('Stikstof W AG'!C4+'Stikstof W AH'!C4+'Stikstof W AI'!C4+'Stikstof W AJ'!C4+'Stikstof W AK'!C4+'Stikstof W AL'!C4+'Stikstof W AP'!C4+'Stikstof W AQ'!C4+'Stikstof W AR'!C4+'Stikstof W AS'!C4+'Stikstof W AT'!C4+'Stikstof W AU'!C4+'Stikstof W AV'!C4+'Stikstof W AW'!C4+'Stikstof W AX'!C4)/1000</f>
        <v>5.8789993915013557E-2</v>
      </c>
      <c r="D4" s="562" t="s">
        <v>660</v>
      </c>
      <c r="E4" s="130"/>
      <c r="F4" s="728">
        <f>('Stikstof W AG'!F4+'Stikstof W AH'!F4+'Stikstof W AI'!F4+'Stikstof W AJ'!F4+'Stikstof W AK'!F4+'Stikstof W AL'!F4+'Stikstof W AP'!F4+'Stikstof W AQ'!F4+'Stikstof W AR'!F4+'Stikstof W AS'!F4+'Stikstof W AT'!F4+'Stikstof W AU'!F4+'Stikstof W AV'!F4+'Stikstof W AW'!F4+'Stikstof W AX'!F4)/1000</f>
        <v>0</v>
      </c>
      <c r="G4" s="130"/>
      <c r="H4" s="130" t="s">
        <v>624</v>
      </c>
      <c r="I4" s="687">
        <f>('Stikstof W AG'!I4+'Stikstof W AH'!I4+'Stikstof W AI'!I4+'Stikstof W AJ'!I4+'Stikstof W AK'!I4+'Stikstof W AL'!I4+'Stikstof W AP'!I4+'Stikstof W AQ'!I4+'Stikstof W AR'!I4+'Stikstof W AS'!I4+'Stikstof W AT'!I4+'Stikstof W AU'!I4+'Stikstof W AV'!I4+'Stikstof W AW'!I4+'Stikstof W AX'!I4)/1000</f>
        <v>0</v>
      </c>
      <c r="J4" s="687">
        <f>('Stikstof W AG'!J4+'Stikstof W AH'!J4+'Stikstof W AI'!J4+'Stikstof W AJ'!J4+'Stikstof W AK'!J4+'Stikstof W AL'!J4+'Stikstof W AP'!J4+'Stikstof W AQ'!J4+'Stikstof W AR'!J4+'Stikstof W AS'!J4+'Stikstof W AT'!J4+'Stikstof W AU'!J4+'Stikstof W AV'!J4+'Stikstof W AW'!J4+'Stikstof W AX'!J4)/1000</f>
        <v>0</v>
      </c>
      <c r="K4" s="687">
        <f>('Stikstof W AG'!K4+'Stikstof W AH'!K4+'Stikstof W AI'!K4+'Stikstof W AJ'!K4+'Stikstof W AK'!K4+'Stikstof W AL'!K4+'Stikstof W AP'!K4+'Stikstof W AQ'!K4+'Stikstof W AR'!K4+'Stikstof W AS'!K4+'Stikstof W AT'!K4+'Stikstof W AU'!K4+'Stikstof W AV'!K4+'Stikstof W AW'!K4+'Stikstof W AX'!K4)/1000</f>
        <v>0</v>
      </c>
      <c r="L4" s="687">
        <f>('Stikstof W AG'!L4+'Stikstof W AH'!L4+'Stikstof W AI'!L4+'Stikstof W AJ'!L4+'Stikstof W AK'!L4+'Stikstof W AL'!L4+'Stikstof W AP'!L4+'Stikstof W AQ'!L4+'Stikstof W AR'!L4+'Stikstof W AS'!L4+'Stikstof W AT'!L4+'Stikstof W AU'!L4+'Stikstof W AV'!L4+'Stikstof W AW'!L4+'Stikstof W AX'!L4)/1000</f>
        <v>0</v>
      </c>
      <c r="M4" s="687">
        <f>('Stikstof W AG'!M4+'Stikstof W AH'!M4+'Stikstof W AI'!M4+'Stikstof W AJ'!M4+'Stikstof W AK'!M4+'Stikstof W AL'!M4+'Stikstof W AP'!M4+'Stikstof W AQ'!M4+'Stikstof W AR'!M4+'Stikstof W AS'!M4+'Stikstof W AT'!M4+'Stikstof W AU'!M4+'Stikstof W AV'!M4+'Stikstof W AW'!M4+'Stikstof W AX'!M4)/1000</f>
        <v>0</v>
      </c>
      <c r="N4" s="687">
        <f>('Stikstof W AG'!N4+'Stikstof W AH'!N4+'Stikstof W AI'!N4+'Stikstof W AJ'!N4+'Stikstof W AK'!N4+'Stikstof W AL'!N4+'Stikstof W AP'!N4+'Stikstof W AQ'!N4+'Stikstof W AR'!N4+'Stikstof W AS'!N4+'Stikstof W AT'!N4+'Stikstof W AU'!N4+'Stikstof W AV'!N4+'Stikstof W AW'!N4+'Stikstof W AX'!N4)/1000</f>
        <v>0</v>
      </c>
      <c r="O4" s="687">
        <f>('Stikstof W AG'!O4+'Stikstof W AH'!O4+'Stikstof W AI'!O4+'Stikstof W AJ'!O4+'Stikstof W AK'!O4+'Stikstof W AL'!O4+'Stikstof W AP'!O4+'Stikstof W AQ'!O4+'Stikstof W AR'!O4+'Stikstof W AS'!O4+'Stikstof W AT'!O4+'Stikstof W AU'!O4+'Stikstof W AV'!O4+'Stikstof W AW'!O4+'Stikstof W AX'!O4)/1000</f>
        <v>0</v>
      </c>
      <c r="P4" s="687">
        <f>('Stikstof W AG'!P4+'Stikstof W AH'!P4+'Stikstof W AI'!P4+'Stikstof W AJ'!P4+'Stikstof W AK'!P4+'Stikstof W AL'!P4+'Stikstof W AP'!P4+'Stikstof W AQ'!P4+'Stikstof W AR'!P4+'Stikstof W AS'!P4+'Stikstof W AT'!P4+'Stikstof W AU'!P4+'Stikstof W AV'!P4+'Stikstof W AW'!P4+'Stikstof W AX'!P4)/1000</f>
        <v>0</v>
      </c>
      <c r="Q4" s="687">
        <f>('Stikstof W AG'!Q4+'Stikstof W AH'!Q4+'Stikstof W AI'!Q4+'Stikstof W AJ'!Q4+'Stikstof W AK'!Q4+'Stikstof W AL'!Q4+'Stikstof W AP'!Q4+'Stikstof W AQ'!Q4+'Stikstof W AR'!Q4+'Stikstof W AS'!Q4+'Stikstof W AT'!Q4+'Stikstof W AU'!Q4+'Stikstof W AV'!Q4+'Stikstof W AW'!Q4+'Stikstof W AX'!Q4)/1000</f>
        <v>0</v>
      </c>
      <c r="R4" s="687">
        <f>('Stikstof W AG'!R4+'Stikstof W AH'!R4+'Stikstof W AI'!R4+'Stikstof W AJ'!R4+'Stikstof W AK'!R4+'Stikstof W AL'!R4+'Stikstof W AP'!R4+'Stikstof W AQ'!R4+'Stikstof W AR'!R4+'Stikstof W AS'!R4+'Stikstof W AT'!R4+'Stikstof W AU'!R4+'Stikstof W AV'!R4+'Stikstof W AW'!R4+'Stikstof W AX'!R4)/1000</f>
        <v>0</v>
      </c>
      <c r="S4" s="687">
        <f>('Stikstof W AG'!S4+'Stikstof W AH'!S4+'Stikstof W AI'!S4+'Stikstof W AJ'!S4+'Stikstof W AK'!S4+'Stikstof W AL'!S4+'Stikstof W AP'!S4+'Stikstof W AQ'!S4+'Stikstof W AR'!S4+'Stikstof W AS'!S4+'Stikstof W AT'!S4+'Stikstof W AU'!S4+'Stikstof W AV'!S4+'Stikstof W AW'!S4+'Stikstof W AX'!S4)/1000</f>
        <v>0</v>
      </c>
      <c r="T4" s="130"/>
      <c r="U4" s="130" t="s">
        <v>624</v>
      </c>
      <c r="V4" s="687">
        <f>('Stikstof W AG'!V4+'Stikstof W AH'!V4+'Stikstof W AI'!V4+'Stikstof W AJ'!V4+'Stikstof W AK'!V4+'Stikstof W AL'!V4+'Stikstof W AP'!V4+'Stikstof W AQ'!V4+'Stikstof W AR'!V4+'Stikstof W AS'!V4+'Stikstof W AT'!V4+'Stikstof W AU'!V4+'Stikstof W AV'!V4+'Stikstof W AW'!V4+'Stikstof W AX'!V4)/1000</f>
        <v>0</v>
      </c>
      <c r="W4" s="687">
        <f>('Stikstof W AG'!W4+'Stikstof W AH'!W4+'Stikstof W AI'!W4+'Stikstof W AJ'!W4+'Stikstof W AK'!W4+'Stikstof W AL'!W4+'Stikstof W AP'!W4+'Stikstof W AQ'!W4+'Stikstof W AR'!W4+'Stikstof W AS'!W4+'Stikstof W AT'!W4+'Stikstof W AU'!W4+'Stikstof W AV'!W4+'Stikstof W AW'!W4+'Stikstof W AX'!W4)/1000</f>
        <v>0</v>
      </c>
      <c r="X4" s="687">
        <f>('Stikstof W AG'!X4+'Stikstof W AH'!X4+'Stikstof W AI'!X4+'Stikstof W AJ'!X4+'Stikstof W AK'!X4+'Stikstof W AL'!X4+'Stikstof W AP'!X4+'Stikstof W AQ'!X4+'Stikstof W AR'!X4+'Stikstof W AS'!X4+'Stikstof W AT'!X4+'Stikstof W AU'!X4+'Stikstof W AV'!X4+'Stikstof W AW'!X4+'Stikstof W AX'!X4)/1000</f>
        <v>0</v>
      </c>
      <c r="Y4" s="687">
        <f>('Stikstof W AG'!Y4+'Stikstof W AH'!Y4+'Stikstof W AI'!Y4+'Stikstof W AJ'!Y4+'Stikstof W AK'!Y4+'Stikstof W AL'!Y4+'Stikstof W AP'!Y4+'Stikstof W AQ'!Y4+'Stikstof W AR'!Y4+'Stikstof W AS'!Y4+'Stikstof W AT'!Y4+'Stikstof W AU'!Y4+'Stikstof W AV'!Y4+'Stikstof W AW'!Y4+'Stikstof W AX'!Y4)/1000</f>
        <v>0</v>
      </c>
      <c r="Z4" s="687">
        <f>('Stikstof W AG'!Z4+'Stikstof W AH'!Z4+'Stikstof W AI'!Z4+'Stikstof W AJ'!Z4+'Stikstof W AK'!Z4+'Stikstof W AL'!Z4+'Stikstof W AP'!Z4+'Stikstof W AQ'!Z4+'Stikstof W AR'!Z4+'Stikstof W AS'!Z4+'Stikstof W AT'!Z4+'Stikstof W AU'!Z4+'Stikstof W AV'!Z4+'Stikstof W AW'!Z4+'Stikstof W AX'!Z4)/1000</f>
        <v>0</v>
      </c>
      <c r="AA4" s="687">
        <f>('Stikstof W AG'!AA4+'Stikstof W AH'!AA4+'Stikstof W AI'!AA4+'Stikstof W AJ'!AA4+'Stikstof W AK'!AA4+'Stikstof W AL'!AA4+'Stikstof W AP'!AA4+'Stikstof W AQ'!AA4+'Stikstof W AR'!AA4+'Stikstof W AS'!AA4+'Stikstof W AT'!AA4+'Stikstof W AU'!AA4+'Stikstof W AV'!AA4+'Stikstof W AW'!AA4+'Stikstof W AX'!AA4)/1000</f>
        <v>0</v>
      </c>
      <c r="AB4" s="687">
        <f>('Stikstof W AG'!AB4+'Stikstof W AH'!AB4+'Stikstof W AI'!AB4+'Stikstof W AJ'!AB4+'Stikstof W AK'!AB4+'Stikstof W AL'!AB4+'Stikstof W AP'!AB4+'Stikstof W AQ'!AB4+'Stikstof W AR'!AB4+'Stikstof W AS'!AB4+'Stikstof W AT'!AB4+'Stikstof W AU'!AB4+'Stikstof W AV'!AB4+'Stikstof W AW'!AB4+'Stikstof W AX'!AB4)/1000</f>
        <v>0</v>
      </c>
      <c r="AC4" s="687">
        <f>('Stikstof W AG'!AC4+'Stikstof W AH'!AC4+'Stikstof W AI'!AC4+'Stikstof W AJ'!AC4+'Stikstof W AK'!AC4+'Stikstof W AL'!AC4+'Stikstof W AP'!AC4+'Stikstof W AQ'!AC4+'Stikstof W AR'!AC4+'Stikstof W AS'!AC4+'Stikstof W AT'!AC4+'Stikstof W AU'!AC4+'Stikstof W AV'!AC4+'Stikstof W AW'!AC4+'Stikstof W AX'!AC4)/1000</f>
        <v>0</v>
      </c>
      <c r="AD4" s="687">
        <f>('Stikstof W AG'!AD4+'Stikstof W AH'!AD4+'Stikstof W AI'!AD4+'Stikstof W AJ'!AD4+'Stikstof W AK'!AD4+'Stikstof W AL'!AD4+'Stikstof W AP'!AD4+'Stikstof W AQ'!AD4+'Stikstof W AR'!AD4+'Stikstof W AS'!AD4+'Stikstof W AT'!AD4+'Stikstof W AU'!AD4+'Stikstof W AV'!AD4+'Stikstof W AW'!AD4+'Stikstof W AX'!AD4)/1000</f>
        <v>0</v>
      </c>
      <c r="AE4" s="687">
        <f>('Stikstof W AG'!AE4+'Stikstof W AH'!AE4+'Stikstof W AI'!AE4+'Stikstof W AJ'!AE4+'Stikstof W AK'!AE4+'Stikstof W AL'!AE4+'Stikstof W AP'!AE4+'Stikstof W AQ'!AE4+'Stikstof W AR'!AE4+'Stikstof W AS'!AE4+'Stikstof W AT'!AE4+'Stikstof W AU'!AE4+'Stikstof W AV'!AE4+'Stikstof W AW'!AE4+'Stikstof W AX'!AE4)/1000</f>
        <v>0</v>
      </c>
      <c r="AF4" s="687">
        <f>('Stikstof W AG'!AF4+'Stikstof W AH'!AF4+'Stikstof W AI'!AF4+'Stikstof W AJ'!AF4+'Stikstof W AK'!AF4+'Stikstof W AL'!AF4+'Stikstof W AP'!AF4+'Stikstof W AQ'!AF4+'Stikstof W AR'!AF4+'Stikstof W AS'!AF4+'Stikstof W AT'!AF4+'Stikstof W AU'!AF4+'Stikstof W AV'!AF4+'Stikstof W AW'!AF4+'Stikstof W AX'!AF4)/1000</f>
        <v>0</v>
      </c>
      <c r="AG4" s="130"/>
      <c r="AH4" s="130"/>
      <c r="AI4" s="130"/>
      <c r="AJ4" s="130"/>
      <c r="AK4" s="130"/>
      <c r="AL4" s="130"/>
      <c r="AM4" s="130"/>
      <c r="AN4" s="130"/>
      <c r="AO4" s="130"/>
      <c r="AP4" s="130"/>
    </row>
    <row r="5" spans="1:42" x14ac:dyDescent="0.2">
      <c r="A5" s="130"/>
      <c r="B5" s="130" t="s">
        <v>5</v>
      </c>
      <c r="C5" s="686">
        <f>('Stikstof W AG'!C5+'Stikstof W AH'!C5+'Stikstof W AI'!C5+'Stikstof W AJ'!C5+'Stikstof W AK'!C5+'Stikstof W AL'!C5+'Stikstof W AP'!C5+'Stikstof W AQ'!C5+'Stikstof W AR'!C5+'Stikstof W AS'!C5+'Stikstof W AT'!C5+'Stikstof W AU'!C5+'Stikstof W AV'!C5+'Stikstof W AW'!C5+'Stikstof W AX'!C5)/1000</f>
        <v>5.918469641108972E-2</v>
      </c>
      <c r="D5" s="130"/>
      <c r="E5" s="130"/>
      <c r="F5" s="728">
        <f>('Stikstof W AG'!F5+'Stikstof W AH'!F5+'Stikstof W AI'!F5+'Stikstof W AJ'!F5+'Stikstof W AK'!F5+'Stikstof W AL'!F5+'Stikstof W AP'!F5+'Stikstof W AQ'!F5+'Stikstof W AR'!F5+'Stikstof W AS'!F5+'Stikstof W AT'!F5+'Stikstof W AU'!F5+'Stikstof W AV'!F5+'Stikstof W AW'!F5+'Stikstof W AX'!F5)/1000</f>
        <v>0</v>
      </c>
      <c r="G5" s="130"/>
      <c r="H5" s="130" t="s">
        <v>625</v>
      </c>
      <c r="I5" s="687">
        <f>('Stikstof W AG'!I5+'Stikstof W AH'!I5+'Stikstof W AI'!I5+'Stikstof W AJ'!I5+'Stikstof W AK'!I5+'Stikstof W AL'!I5+'Stikstof W AP'!I5+'Stikstof W AQ'!I5+'Stikstof W AR'!I5+'Stikstof W AS'!I5+'Stikstof W AT'!I5+'Stikstof W AU'!I5+'Stikstof W AV'!I5+'Stikstof W AW'!I5+'Stikstof W AX'!I5)/1000</f>
        <v>0</v>
      </c>
      <c r="J5" s="687">
        <f>('Stikstof W AG'!J5+'Stikstof W AH'!J5+'Stikstof W AI'!J5+'Stikstof W AJ'!J5+'Stikstof W AK'!J5+'Stikstof W AL'!J5+'Stikstof W AP'!J5+'Stikstof W AQ'!J5+'Stikstof W AR'!J5+'Stikstof W AS'!J5+'Stikstof W AT'!J5+'Stikstof W AU'!J5+'Stikstof W AV'!J5+'Stikstof W AW'!J5+'Stikstof W AX'!J5)/1000</f>
        <v>0</v>
      </c>
      <c r="K5" s="687">
        <f>('Stikstof W AG'!K5+'Stikstof W AH'!K5+'Stikstof W AI'!K5+'Stikstof W AJ'!K5+'Stikstof W AK'!K5+'Stikstof W AL'!K5+'Stikstof W AP'!K5+'Stikstof W AQ'!K5+'Stikstof W AR'!K5+'Stikstof W AS'!K5+'Stikstof W AT'!K5+'Stikstof W AU'!K5+'Stikstof W AV'!K5+'Stikstof W AW'!K5+'Stikstof W AX'!K5)/1000</f>
        <v>0</v>
      </c>
      <c r="L5" s="687">
        <f>('Stikstof W AG'!L5+'Stikstof W AH'!L5+'Stikstof W AI'!L5+'Stikstof W AJ'!L5+'Stikstof W AK'!L5+'Stikstof W AL'!L5+'Stikstof W AP'!L5+'Stikstof W AQ'!L5+'Stikstof W AR'!L5+'Stikstof W AS'!L5+'Stikstof W AT'!L5+'Stikstof W AU'!L5+'Stikstof W AV'!L5+'Stikstof W AW'!L5+'Stikstof W AX'!L5)/1000</f>
        <v>0</v>
      </c>
      <c r="M5" s="687">
        <f>('Stikstof W AG'!M5+'Stikstof W AH'!M5+'Stikstof W AI'!M5+'Stikstof W AJ'!M5+'Stikstof W AK'!M5+'Stikstof W AL'!M5+'Stikstof W AP'!M5+'Stikstof W AQ'!M5+'Stikstof W AR'!M5+'Stikstof W AS'!M5+'Stikstof W AT'!M5+'Stikstof W AU'!M5+'Stikstof W AV'!M5+'Stikstof W AW'!M5+'Stikstof W AX'!M5)/1000</f>
        <v>0</v>
      </c>
      <c r="N5" s="687">
        <f>('Stikstof W AG'!N5+'Stikstof W AH'!N5+'Stikstof W AI'!N5+'Stikstof W AJ'!N5+'Stikstof W AK'!N5+'Stikstof W AL'!N5+'Stikstof W AP'!N5+'Stikstof W AQ'!N5+'Stikstof W AR'!N5+'Stikstof W AS'!N5+'Stikstof W AT'!N5+'Stikstof W AU'!N5+'Stikstof W AV'!N5+'Stikstof W AW'!N5+'Stikstof W AX'!N5)/1000</f>
        <v>0</v>
      </c>
      <c r="O5" s="687">
        <f>('Stikstof W AG'!O5+'Stikstof W AH'!O5+'Stikstof W AI'!O5+'Stikstof W AJ'!O5+'Stikstof W AK'!O5+'Stikstof W AL'!O5+'Stikstof W AP'!O5+'Stikstof W AQ'!O5+'Stikstof W AR'!O5+'Stikstof W AS'!O5+'Stikstof W AT'!O5+'Stikstof W AU'!O5+'Stikstof W AV'!O5+'Stikstof W AW'!O5+'Stikstof W AX'!O5)/1000</f>
        <v>0</v>
      </c>
      <c r="P5" s="687">
        <f>('Stikstof W AG'!P5+'Stikstof W AH'!P5+'Stikstof W AI'!P5+'Stikstof W AJ'!P5+'Stikstof W AK'!P5+'Stikstof W AL'!P5+'Stikstof W AP'!P5+'Stikstof W AQ'!P5+'Stikstof W AR'!P5+'Stikstof W AS'!P5+'Stikstof W AT'!P5+'Stikstof W AU'!P5+'Stikstof W AV'!P5+'Stikstof W AW'!P5+'Stikstof W AX'!P5)/1000</f>
        <v>0</v>
      </c>
      <c r="Q5" s="687">
        <f>('Stikstof W AG'!Q5+'Stikstof W AH'!Q5+'Stikstof W AI'!Q5+'Stikstof W AJ'!Q5+'Stikstof W AK'!Q5+'Stikstof W AL'!Q5+'Stikstof W AP'!Q5+'Stikstof W AQ'!Q5+'Stikstof W AR'!Q5+'Stikstof W AS'!Q5+'Stikstof W AT'!Q5+'Stikstof W AU'!Q5+'Stikstof W AV'!Q5+'Stikstof W AW'!Q5+'Stikstof W AX'!Q5)/1000</f>
        <v>0</v>
      </c>
      <c r="R5" s="687">
        <f>('Stikstof W AG'!R5+'Stikstof W AH'!R5+'Stikstof W AI'!R5+'Stikstof W AJ'!R5+'Stikstof W AK'!R5+'Stikstof W AL'!R5+'Stikstof W AP'!R5+'Stikstof W AQ'!R5+'Stikstof W AR'!R5+'Stikstof W AS'!R5+'Stikstof W AT'!R5+'Stikstof W AU'!R5+'Stikstof W AV'!R5+'Stikstof W AW'!R5+'Stikstof W AX'!R5)/1000</f>
        <v>0</v>
      </c>
      <c r="S5" s="687">
        <f>('Stikstof W AG'!S5+'Stikstof W AH'!S5+'Stikstof W AI'!S5+'Stikstof W AJ'!S5+'Stikstof W AK'!S5+'Stikstof W AL'!S5+'Stikstof W AP'!S5+'Stikstof W AQ'!S5+'Stikstof W AR'!S5+'Stikstof W AS'!S5+'Stikstof W AT'!S5+'Stikstof W AU'!S5+'Stikstof W AV'!S5+'Stikstof W AW'!S5+'Stikstof W AX'!S5)/1000</f>
        <v>0</v>
      </c>
      <c r="T5" s="130"/>
      <c r="U5" s="130" t="s">
        <v>625</v>
      </c>
      <c r="V5" s="687">
        <f>('Stikstof W AG'!V5+'Stikstof W AH'!V5+'Stikstof W AI'!V5+'Stikstof W AJ'!V5+'Stikstof W AK'!V5+'Stikstof W AL'!V5+'Stikstof W AP'!V5+'Stikstof W AQ'!V5+'Stikstof W AR'!V5+'Stikstof W AS'!V5+'Stikstof W AT'!V5+'Stikstof W AU'!V5+'Stikstof W AV'!V5+'Stikstof W AW'!V5+'Stikstof W AX'!V5)/1000</f>
        <v>0</v>
      </c>
      <c r="W5" s="687">
        <f>('Stikstof W AG'!W5+'Stikstof W AH'!W5+'Stikstof W AI'!W5+'Stikstof W AJ'!W5+'Stikstof W AK'!W5+'Stikstof W AL'!W5+'Stikstof W AP'!W5+'Stikstof W AQ'!W5+'Stikstof W AR'!W5+'Stikstof W AS'!W5+'Stikstof W AT'!W5+'Stikstof W AU'!W5+'Stikstof W AV'!W5+'Stikstof W AW'!W5+'Stikstof W AX'!W5)/1000</f>
        <v>0</v>
      </c>
      <c r="X5" s="687">
        <f>('Stikstof W AG'!X5+'Stikstof W AH'!X5+'Stikstof W AI'!X5+'Stikstof W AJ'!X5+'Stikstof W AK'!X5+'Stikstof W AL'!X5+'Stikstof W AP'!X5+'Stikstof W AQ'!X5+'Stikstof W AR'!X5+'Stikstof W AS'!X5+'Stikstof W AT'!X5+'Stikstof W AU'!X5+'Stikstof W AV'!X5+'Stikstof W AW'!X5+'Stikstof W AX'!X5)/1000</f>
        <v>0</v>
      </c>
      <c r="Y5" s="687">
        <f>('Stikstof W AG'!Y5+'Stikstof W AH'!Y5+'Stikstof W AI'!Y5+'Stikstof W AJ'!Y5+'Stikstof W AK'!Y5+'Stikstof W AL'!Y5+'Stikstof W AP'!Y5+'Stikstof W AQ'!Y5+'Stikstof W AR'!Y5+'Stikstof W AS'!Y5+'Stikstof W AT'!Y5+'Stikstof W AU'!Y5+'Stikstof W AV'!Y5+'Stikstof W AW'!Y5+'Stikstof W AX'!Y5)/1000</f>
        <v>0</v>
      </c>
      <c r="Z5" s="687">
        <f>('Stikstof W AG'!Z5+'Stikstof W AH'!Z5+'Stikstof W AI'!Z5+'Stikstof W AJ'!Z5+'Stikstof W AK'!Z5+'Stikstof W AL'!Z5+'Stikstof W AP'!Z5+'Stikstof W AQ'!Z5+'Stikstof W AR'!Z5+'Stikstof W AS'!Z5+'Stikstof W AT'!Z5+'Stikstof W AU'!Z5+'Stikstof W AV'!Z5+'Stikstof W AW'!Z5+'Stikstof W AX'!Z5)/1000</f>
        <v>0</v>
      </c>
      <c r="AA5" s="687">
        <f>('Stikstof W AG'!AA5+'Stikstof W AH'!AA5+'Stikstof W AI'!AA5+'Stikstof W AJ'!AA5+'Stikstof W AK'!AA5+'Stikstof W AL'!AA5+'Stikstof W AP'!AA5+'Stikstof W AQ'!AA5+'Stikstof W AR'!AA5+'Stikstof W AS'!AA5+'Stikstof W AT'!AA5+'Stikstof W AU'!AA5+'Stikstof W AV'!AA5+'Stikstof W AW'!AA5+'Stikstof W AX'!AA5)/1000</f>
        <v>0</v>
      </c>
      <c r="AB5" s="687">
        <f>('Stikstof W AG'!AB5+'Stikstof W AH'!AB5+'Stikstof W AI'!AB5+'Stikstof W AJ'!AB5+'Stikstof W AK'!AB5+'Stikstof W AL'!AB5+'Stikstof W AP'!AB5+'Stikstof W AQ'!AB5+'Stikstof W AR'!AB5+'Stikstof W AS'!AB5+'Stikstof W AT'!AB5+'Stikstof W AU'!AB5+'Stikstof W AV'!AB5+'Stikstof W AW'!AB5+'Stikstof W AX'!AB5)/1000</f>
        <v>0</v>
      </c>
      <c r="AC5" s="687">
        <f>('Stikstof W AG'!AC5+'Stikstof W AH'!AC5+'Stikstof W AI'!AC5+'Stikstof W AJ'!AC5+'Stikstof W AK'!AC5+'Stikstof W AL'!AC5+'Stikstof W AP'!AC5+'Stikstof W AQ'!AC5+'Stikstof W AR'!AC5+'Stikstof W AS'!AC5+'Stikstof W AT'!AC5+'Stikstof W AU'!AC5+'Stikstof W AV'!AC5+'Stikstof W AW'!AC5+'Stikstof W AX'!AC5)/1000</f>
        <v>0</v>
      </c>
      <c r="AD5" s="687">
        <f>('Stikstof W AG'!AD5+'Stikstof W AH'!AD5+'Stikstof W AI'!AD5+'Stikstof W AJ'!AD5+'Stikstof W AK'!AD5+'Stikstof W AL'!AD5+'Stikstof W AP'!AD5+'Stikstof W AQ'!AD5+'Stikstof W AR'!AD5+'Stikstof W AS'!AD5+'Stikstof W AT'!AD5+'Stikstof W AU'!AD5+'Stikstof W AV'!AD5+'Stikstof W AW'!AD5+'Stikstof W AX'!AD5)/1000</f>
        <v>0</v>
      </c>
      <c r="AE5" s="687">
        <f>('Stikstof W AG'!AE5+'Stikstof W AH'!AE5+'Stikstof W AI'!AE5+'Stikstof W AJ'!AE5+'Stikstof W AK'!AE5+'Stikstof W AL'!AE5+'Stikstof W AP'!AE5+'Stikstof W AQ'!AE5+'Stikstof W AR'!AE5+'Stikstof W AS'!AE5+'Stikstof W AT'!AE5+'Stikstof W AU'!AE5+'Stikstof W AV'!AE5+'Stikstof W AW'!AE5+'Stikstof W AX'!AE5)/1000</f>
        <v>0</v>
      </c>
      <c r="AF5" s="687">
        <f>('Stikstof W AG'!AF5+'Stikstof W AH'!AF5+'Stikstof W AI'!AF5+'Stikstof W AJ'!AF5+'Stikstof W AK'!AF5+'Stikstof W AL'!AF5+'Stikstof W AP'!AF5+'Stikstof W AQ'!AF5+'Stikstof W AR'!AF5+'Stikstof W AS'!AF5+'Stikstof W AT'!AF5+'Stikstof W AU'!AF5+'Stikstof W AV'!AF5+'Stikstof W AW'!AF5+'Stikstof W AX'!AF5)/1000</f>
        <v>0</v>
      </c>
      <c r="AG5" s="130"/>
      <c r="AH5" s="130"/>
      <c r="AI5" s="130"/>
      <c r="AJ5" s="130"/>
      <c r="AK5" s="130"/>
      <c r="AL5" s="130"/>
      <c r="AM5" s="130"/>
      <c r="AN5" s="130"/>
      <c r="AO5" s="130"/>
      <c r="AP5" s="130"/>
    </row>
    <row r="6" spans="1:42" x14ac:dyDescent="0.2">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row>
    <row r="7" spans="1:42" x14ac:dyDescent="0.2">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row>
    <row r="8" spans="1:42" x14ac:dyDescent="0.2">
      <c r="A8" s="130"/>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row>
    <row r="9" spans="1:42" x14ac:dyDescent="0.2">
      <c r="A9" s="130"/>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row>
    <row r="10" spans="1:42" x14ac:dyDescent="0.2">
      <c r="A10" s="130"/>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row>
    <row r="11" spans="1:42" x14ac:dyDescent="0.2">
      <c r="A11" s="130"/>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row>
    <row r="12" spans="1:42" x14ac:dyDescent="0.2">
      <c r="A12" s="130"/>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row>
  </sheetData>
  <pageMargins left="0.7" right="0.7" top="0.75" bottom="0.75" header="0.3" footer="0.3"/>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CA7BF-6DB6-C444-A1A9-CED876E3D870}">
  <dimension ref="A1:AH9"/>
  <sheetViews>
    <sheetView workbookViewId="0">
      <selection activeCell="B3" sqref="B3:B5"/>
    </sheetView>
  </sheetViews>
  <sheetFormatPr baseColWidth="10" defaultRowHeight="16" x14ac:dyDescent="0.2"/>
  <cols>
    <col min="1" max="1" width="33" bestFit="1" customWidth="1"/>
    <col min="2" max="2" width="18.1640625" bestFit="1" customWidth="1"/>
    <col min="4" max="4" width="29" bestFit="1" customWidth="1"/>
    <col min="8" max="8" width="15.33203125" bestFit="1" customWidth="1"/>
    <col min="21" max="21" width="15.33203125" bestFit="1" customWidth="1"/>
  </cols>
  <sheetData>
    <row r="1" spans="1:34" x14ac:dyDescent="0.2">
      <c r="A1" s="130" t="s">
        <v>782</v>
      </c>
      <c r="B1" s="558" t="s">
        <v>353</v>
      </c>
      <c r="C1" s="559" t="s">
        <v>358</v>
      </c>
      <c r="D1" s="130" t="s">
        <v>62</v>
      </c>
      <c r="E1" s="130"/>
      <c r="F1" s="729" t="s">
        <v>564</v>
      </c>
      <c r="G1" s="560"/>
      <c r="H1" s="560"/>
      <c r="I1" s="561" t="s">
        <v>609</v>
      </c>
      <c r="J1" s="561" t="s">
        <v>610</v>
      </c>
      <c r="K1" s="561" t="s">
        <v>611</v>
      </c>
      <c r="L1" s="561" t="s">
        <v>612</v>
      </c>
      <c r="M1" s="561" t="s">
        <v>613</v>
      </c>
      <c r="N1" s="561" t="s">
        <v>614</v>
      </c>
      <c r="O1" s="561" t="s">
        <v>615</v>
      </c>
      <c r="P1" s="561" t="s">
        <v>616</v>
      </c>
      <c r="Q1" s="561" t="s">
        <v>617</v>
      </c>
      <c r="R1" s="561" t="s">
        <v>618</v>
      </c>
      <c r="S1" s="561" t="s">
        <v>619</v>
      </c>
      <c r="T1" s="130"/>
      <c r="U1" s="560"/>
      <c r="V1" s="458" t="s">
        <v>662</v>
      </c>
      <c r="W1" s="458" t="s">
        <v>663</v>
      </c>
      <c r="X1" s="458" t="s">
        <v>664</v>
      </c>
      <c r="Y1" s="458" t="s">
        <v>665</v>
      </c>
      <c r="Z1" s="458" t="s">
        <v>666</v>
      </c>
      <c r="AA1" s="458" t="s">
        <v>667</v>
      </c>
      <c r="AB1" s="458" t="s">
        <v>668</v>
      </c>
      <c r="AC1" s="458" t="s">
        <v>669</v>
      </c>
      <c r="AD1" s="458" t="s">
        <v>670</v>
      </c>
      <c r="AE1" s="458" t="s">
        <v>671</v>
      </c>
      <c r="AF1" s="458" t="s">
        <v>672</v>
      </c>
      <c r="AG1" s="130"/>
      <c r="AH1" s="130"/>
    </row>
    <row r="2" spans="1:34" x14ac:dyDescent="0.2">
      <c r="A2" s="130"/>
      <c r="B2" s="130" t="s">
        <v>203</v>
      </c>
      <c r="C2" s="686">
        <f>('Stikstof O AM'!C2+'Stikstof O AN'!C2+'Stikstof O AO'!C2)/1000</f>
        <v>8.8657646924098985E-4</v>
      </c>
      <c r="D2" s="558" t="s">
        <v>64</v>
      </c>
      <c r="E2" s="130"/>
      <c r="F2" s="728">
        <f>('Stikstof O AM'!F2+'Stikstof O AN'!F2+'Stikstof O AO'!F2)/1000</f>
        <v>0</v>
      </c>
      <c r="G2" s="130"/>
      <c r="H2" s="130" t="s">
        <v>622</v>
      </c>
      <c r="I2" s="687">
        <f>('Stikstof O AM'!I2+'Stikstof O AN'!I2+'Stikstof O AO'!I2)/1000</f>
        <v>0</v>
      </c>
      <c r="J2" s="687">
        <f>('Stikstof O AM'!J2+'Stikstof O AN'!J2+'Stikstof O AO'!J2)/1000</f>
        <v>0</v>
      </c>
      <c r="K2" s="687">
        <f>('Stikstof O AM'!K2+'Stikstof O AN'!K2+'Stikstof O AO'!K2)/1000</f>
        <v>0</v>
      </c>
      <c r="L2" s="687">
        <f>('Stikstof O AM'!L2+'Stikstof O AN'!L2+'Stikstof O AO'!L2)/1000</f>
        <v>0</v>
      </c>
      <c r="M2" s="687">
        <f>('Stikstof O AM'!M2+'Stikstof O AN'!M2+'Stikstof O AO'!M2)/1000</f>
        <v>0</v>
      </c>
      <c r="N2" s="687">
        <f>('Stikstof O AM'!N2+'Stikstof O AN'!N2+'Stikstof O AO'!N2)/1000</f>
        <v>0</v>
      </c>
      <c r="O2" s="687">
        <f>('Stikstof O AM'!O2+'Stikstof O AN'!O2+'Stikstof O AO'!O2)/1000</f>
        <v>0</v>
      </c>
      <c r="P2" s="687">
        <f>('Stikstof O AM'!P2+'Stikstof O AN'!P2+'Stikstof O AO'!P2)/1000</f>
        <v>0</v>
      </c>
      <c r="Q2" s="687">
        <f>('Stikstof O AM'!Q2+'Stikstof O AN'!Q2+'Stikstof O AO'!Q2)/1000</f>
        <v>0</v>
      </c>
      <c r="R2" s="687">
        <f>('Stikstof O AM'!R2+'Stikstof O AN'!R2+'Stikstof O AO'!R2)/1000</f>
        <v>0</v>
      </c>
      <c r="S2" s="687">
        <f>('Stikstof O AM'!S2+'Stikstof O AN'!S2+'Stikstof O AO'!S2)/1000</f>
        <v>0</v>
      </c>
      <c r="T2" s="130"/>
      <c r="U2" s="130" t="s">
        <v>622</v>
      </c>
      <c r="V2" s="687">
        <f>('Stikstof O AM'!V2+'Stikstof O AN'!V2+'Stikstof O AO'!V2)/1000</f>
        <v>0</v>
      </c>
      <c r="W2" s="687">
        <f>('Stikstof O AM'!W2+'Stikstof O AN'!W2+'Stikstof O AO'!W2)/1000</f>
        <v>0</v>
      </c>
      <c r="X2" s="687">
        <f>('Stikstof O AM'!X2+'Stikstof O AN'!X2+'Stikstof O AO'!X2)/1000</f>
        <v>0</v>
      </c>
      <c r="Y2" s="687">
        <f>('Stikstof O AM'!Y2+'Stikstof O AN'!Y2+'Stikstof O AO'!Y2)/1000</f>
        <v>0</v>
      </c>
      <c r="Z2" s="687">
        <f>('Stikstof O AM'!Z2+'Stikstof O AN'!Z2+'Stikstof O AO'!Z2)/1000</f>
        <v>0</v>
      </c>
      <c r="AA2" s="687">
        <f>('Stikstof O AM'!AA2+'Stikstof O AN'!AA2+'Stikstof O AO'!AA2)/1000</f>
        <v>0</v>
      </c>
      <c r="AB2" s="687">
        <f>('Stikstof O AM'!AB2+'Stikstof O AN'!AB2+'Stikstof O AO'!AB2)/1000</f>
        <v>0</v>
      </c>
      <c r="AC2" s="687">
        <f>('Stikstof O AM'!AC2+'Stikstof O AN'!AC2+'Stikstof O AO'!AC2)/1000</f>
        <v>0</v>
      </c>
      <c r="AD2" s="687">
        <f>('Stikstof O AM'!AD2+'Stikstof O AN'!AD2+'Stikstof O AO'!AD2)/1000</f>
        <v>0</v>
      </c>
      <c r="AE2" s="687">
        <f>('Stikstof O AM'!AE2+'Stikstof O AN'!AE2+'Stikstof O AO'!AE2)/1000</f>
        <v>0</v>
      </c>
      <c r="AF2" s="687">
        <f>('Stikstof O AM'!AF2+'Stikstof O AN'!AF2+'Stikstof O AO'!AF2)/1000</f>
        <v>0</v>
      </c>
      <c r="AG2" s="130"/>
      <c r="AH2" s="130"/>
    </row>
    <row r="3" spans="1:34" x14ac:dyDescent="0.2">
      <c r="A3" s="130"/>
      <c r="B3" s="130" t="s">
        <v>967</v>
      </c>
      <c r="C3" s="686">
        <f>('Stikstof O AM'!C3+'Stikstof O AN'!C3+'Stikstof O AO'!C3)/1000</f>
        <v>7.6637874242364075E-4</v>
      </c>
      <c r="D3" s="559" t="s">
        <v>354</v>
      </c>
      <c r="E3" s="130"/>
      <c r="F3" s="728">
        <f>('Stikstof O AM'!F3+'Stikstof O AN'!F3+'Stikstof O AO'!F3)/1000</f>
        <v>0</v>
      </c>
      <c r="G3" s="130"/>
      <c r="H3" s="130" t="s">
        <v>623</v>
      </c>
      <c r="I3" s="687">
        <f>('Stikstof O AM'!I3+'Stikstof O AN'!I3+'Stikstof O AO'!I3)/1000</f>
        <v>0</v>
      </c>
      <c r="J3" s="687">
        <f>('Stikstof O AM'!J3+'Stikstof O AN'!J3+'Stikstof O AO'!J3)/1000</f>
        <v>0</v>
      </c>
      <c r="K3" s="687">
        <f>('Stikstof O AM'!K3+'Stikstof O AN'!K3+'Stikstof O AO'!K3)/1000</f>
        <v>0</v>
      </c>
      <c r="L3" s="687">
        <f>('Stikstof O AM'!L3+'Stikstof O AN'!L3+'Stikstof O AO'!L3)/1000</f>
        <v>0</v>
      </c>
      <c r="M3" s="687">
        <f>('Stikstof O AM'!M3+'Stikstof O AN'!M3+'Stikstof O AO'!M3)/1000</f>
        <v>0</v>
      </c>
      <c r="N3" s="687">
        <f>('Stikstof O AM'!N3+'Stikstof O AN'!N3+'Stikstof O AO'!N3)/1000</f>
        <v>0</v>
      </c>
      <c r="O3" s="687">
        <f>('Stikstof O AM'!O3+'Stikstof O AN'!O3+'Stikstof O AO'!O3)/1000</f>
        <v>0</v>
      </c>
      <c r="P3" s="687">
        <f>('Stikstof O AM'!P3+'Stikstof O AN'!P3+'Stikstof O AO'!P3)/1000</f>
        <v>0</v>
      </c>
      <c r="Q3" s="687">
        <f>('Stikstof O AM'!Q3+'Stikstof O AN'!Q3+'Stikstof O AO'!Q3)/1000</f>
        <v>0</v>
      </c>
      <c r="R3" s="687">
        <f>('Stikstof O AM'!R3+'Stikstof O AN'!R3+'Stikstof O AO'!R3)/1000</f>
        <v>0</v>
      </c>
      <c r="S3" s="687">
        <f>('Stikstof O AM'!S3+'Stikstof O AN'!S3+'Stikstof O AO'!S3)/1000</f>
        <v>0</v>
      </c>
      <c r="T3" s="130"/>
      <c r="U3" s="130" t="s">
        <v>623</v>
      </c>
      <c r="V3" s="687">
        <f>('Stikstof O AM'!V3+'Stikstof O AN'!V3+'Stikstof O AO'!V3)/1000</f>
        <v>0</v>
      </c>
      <c r="W3" s="687">
        <f>('Stikstof O AM'!W3+'Stikstof O AN'!W3+'Stikstof O AO'!W3)/1000</f>
        <v>0</v>
      </c>
      <c r="X3" s="687">
        <f>('Stikstof O AM'!X3+'Stikstof O AN'!X3+'Stikstof O AO'!X3)/1000</f>
        <v>0</v>
      </c>
      <c r="Y3" s="687">
        <f>('Stikstof O AM'!Y3+'Stikstof O AN'!Y3+'Stikstof O AO'!Y3)/1000</f>
        <v>0</v>
      </c>
      <c r="Z3" s="687">
        <f>('Stikstof O AM'!Z3+'Stikstof O AN'!Z3+'Stikstof O AO'!Z3)/1000</f>
        <v>0</v>
      </c>
      <c r="AA3" s="687">
        <f>('Stikstof O AM'!AA3+'Stikstof O AN'!AA3+'Stikstof O AO'!AA3)/1000</f>
        <v>0</v>
      </c>
      <c r="AB3" s="687">
        <f>('Stikstof O AM'!AB3+'Stikstof O AN'!AB3+'Stikstof O AO'!AB3)/1000</f>
        <v>0</v>
      </c>
      <c r="AC3" s="687">
        <f>('Stikstof O AM'!AC3+'Stikstof O AN'!AC3+'Stikstof O AO'!AC3)/1000</f>
        <v>0</v>
      </c>
      <c r="AD3" s="687">
        <f>('Stikstof O AM'!AD3+'Stikstof O AN'!AD3+'Stikstof O AO'!AD3)/1000</f>
        <v>0</v>
      </c>
      <c r="AE3" s="687">
        <f>('Stikstof O AM'!AE3+'Stikstof O AN'!AE3+'Stikstof O AO'!AE3)/1000</f>
        <v>0</v>
      </c>
      <c r="AF3" s="687">
        <f>('Stikstof O AM'!AF3+'Stikstof O AN'!AF3+'Stikstof O AO'!AF3)/1000</f>
        <v>0</v>
      </c>
      <c r="AG3" s="130"/>
      <c r="AH3" s="130"/>
    </row>
    <row r="4" spans="1:34" x14ac:dyDescent="0.2">
      <c r="A4" s="130"/>
      <c r="B4" s="130" t="s">
        <v>966</v>
      </c>
      <c r="C4" s="686">
        <f>('Stikstof O AM'!C4+'Stikstof O AN'!C4+'Stikstof O AO'!C4)/1000</f>
        <v>0</v>
      </c>
      <c r="D4" s="562" t="s">
        <v>660</v>
      </c>
      <c r="E4" s="130"/>
      <c r="F4" s="728">
        <f>('Stikstof O AM'!F4+'Stikstof O AN'!F4+'Stikstof O AO'!F4)/1000</f>
        <v>0</v>
      </c>
      <c r="G4" s="130"/>
      <c r="H4" s="130" t="s">
        <v>624</v>
      </c>
      <c r="I4" s="687">
        <f>('Stikstof O AM'!I4+'Stikstof O AN'!I4+'Stikstof O AO'!I4)/1000</f>
        <v>0</v>
      </c>
      <c r="J4" s="687">
        <f>('Stikstof O AM'!J4+'Stikstof O AN'!J4+'Stikstof O AO'!J4)/1000</f>
        <v>0</v>
      </c>
      <c r="K4" s="687">
        <f>('Stikstof O AM'!K4+'Stikstof O AN'!K4+'Stikstof O AO'!K4)/1000</f>
        <v>0</v>
      </c>
      <c r="L4" s="687">
        <f>('Stikstof O AM'!L4+'Stikstof O AN'!L4+'Stikstof O AO'!L4)/1000</f>
        <v>0</v>
      </c>
      <c r="M4" s="687">
        <f>('Stikstof O AM'!M4+'Stikstof O AN'!M4+'Stikstof O AO'!M4)/1000</f>
        <v>0</v>
      </c>
      <c r="N4" s="687">
        <f>('Stikstof O AM'!N4+'Stikstof O AN'!N4+'Stikstof O AO'!N4)/1000</f>
        <v>0</v>
      </c>
      <c r="O4" s="687">
        <f>('Stikstof O AM'!O4+'Stikstof O AN'!O4+'Stikstof O AO'!O4)/1000</f>
        <v>0</v>
      </c>
      <c r="P4" s="687">
        <f>('Stikstof O AM'!P4+'Stikstof O AN'!P4+'Stikstof O AO'!P4)/1000</f>
        <v>0</v>
      </c>
      <c r="Q4" s="687">
        <f>('Stikstof O AM'!Q4+'Stikstof O AN'!Q4+'Stikstof O AO'!Q4)/1000</f>
        <v>0</v>
      </c>
      <c r="R4" s="687">
        <f>('Stikstof O AM'!R4+'Stikstof O AN'!R4+'Stikstof O AO'!R4)/1000</f>
        <v>0</v>
      </c>
      <c r="S4" s="687">
        <f>('Stikstof O AM'!S4+'Stikstof O AN'!S4+'Stikstof O AO'!S4)/1000</f>
        <v>0</v>
      </c>
      <c r="T4" s="130"/>
      <c r="U4" s="130" t="s">
        <v>624</v>
      </c>
      <c r="V4" s="687">
        <f>('Stikstof O AM'!V4+'Stikstof O AN'!V4+'Stikstof O AO'!V4)/1000</f>
        <v>0</v>
      </c>
      <c r="W4" s="687">
        <f>('Stikstof O AM'!W4+'Stikstof O AN'!W4+'Stikstof O AO'!W4)/1000</f>
        <v>0</v>
      </c>
      <c r="X4" s="687">
        <f>('Stikstof O AM'!X4+'Stikstof O AN'!X4+'Stikstof O AO'!X4)/1000</f>
        <v>0</v>
      </c>
      <c r="Y4" s="687">
        <f>('Stikstof O AM'!Y4+'Stikstof O AN'!Y4+'Stikstof O AO'!Y4)/1000</f>
        <v>0</v>
      </c>
      <c r="Z4" s="687">
        <f>('Stikstof O AM'!Z4+'Stikstof O AN'!Z4+'Stikstof O AO'!Z4)/1000</f>
        <v>0</v>
      </c>
      <c r="AA4" s="687">
        <f>('Stikstof O AM'!AA4+'Stikstof O AN'!AA4+'Stikstof O AO'!AA4)/1000</f>
        <v>0</v>
      </c>
      <c r="AB4" s="687">
        <f>('Stikstof O AM'!AB4+'Stikstof O AN'!AB4+'Stikstof O AO'!AB4)/1000</f>
        <v>0</v>
      </c>
      <c r="AC4" s="687">
        <f>('Stikstof O AM'!AC4+'Stikstof O AN'!AC4+'Stikstof O AO'!AC4)/1000</f>
        <v>0</v>
      </c>
      <c r="AD4" s="687">
        <f>('Stikstof O AM'!AD4+'Stikstof O AN'!AD4+'Stikstof O AO'!AD4)/1000</f>
        <v>0</v>
      </c>
      <c r="AE4" s="687">
        <f>('Stikstof O AM'!AE4+'Stikstof O AN'!AE4+'Stikstof O AO'!AE4)/1000</f>
        <v>0</v>
      </c>
      <c r="AF4" s="687">
        <f>('Stikstof O AM'!AF4+'Stikstof O AN'!AF4+'Stikstof O AO'!AF4)/1000</f>
        <v>0</v>
      </c>
      <c r="AG4" s="130"/>
      <c r="AH4" s="130"/>
    </row>
    <row r="5" spans="1:34" x14ac:dyDescent="0.2">
      <c r="A5" s="130"/>
      <c r="B5" s="130" t="s">
        <v>5</v>
      </c>
      <c r="C5" s="686">
        <f>('Stikstof O AM'!C5+'Stikstof O AN'!C5+'Stikstof O AO'!C5)/1000</f>
        <v>1.2019772681734923E-4</v>
      </c>
      <c r="D5" s="130"/>
      <c r="E5" s="130"/>
      <c r="F5" s="728">
        <f>('Stikstof O AM'!F5+'Stikstof O AN'!F5+'Stikstof O AO'!F5)/1000</f>
        <v>0</v>
      </c>
      <c r="G5" s="130"/>
      <c r="H5" s="130" t="s">
        <v>625</v>
      </c>
      <c r="I5" s="687">
        <f>('Stikstof O AM'!I5+'Stikstof O AN'!I5+'Stikstof O AO'!I5)/1000</f>
        <v>0</v>
      </c>
      <c r="J5" s="687">
        <f>('Stikstof O AM'!J5+'Stikstof O AN'!J5+'Stikstof O AO'!J5)/1000</f>
        <v>0</v>
      </c>
      <c r="K5" s="687">
        <f>('Stikstof O AM'!K5+'Stikstof O AN'!K5+'Stikstof O AO'!K5)/1000</f>
        <v>0</v>
      </c>
      <c r="L5" s="687">
        <f>('Stikstof O AM'!L5+'Stikstof O AN'!L5+'Stikstof O AO'!L5)/1000</f>
        <v>0</v>
      </c>
      <c r="M5" s="687">
        <f>('Stikstof O AM'!M5+'Stikstof O AN'!M5+'Stikstof O AO'!M5)/1000</f>
        <v>0</v>
      </c>
      <c r="N5" s="687">
        <f>('Stikstof O AM'!N5+'Stikstof O AN'!N5+'Stikstof O AO'!N5)/1000</f>
        <v>0</v>
      </c>
      <c r="O5" s="687">
        <f>('Stikstof O AM'!O5+'Stikstof O AN'!O5+'Stikstof O AO'!O5)/1000</f>
        <v>0</v>
      </c>
      <c r="P5" s="687">
        <f>('Stikstof O AM'!P5+'Stikstof O AN'!P5+'Stikstof O AO'!P5)/1000</f>
        <v>0</v>
      </c>
      <c r="Q5" s="687">
        <f>('Stikstof O AM'!Q5+'Stikstof O AN'!Q5+'Stikstof O AO'!Q5)/1000</f>
        <v>0</v>
      </c>
      <c r="R5" s="687">
        <f>('Stikstof O AM'!R5+'Stikstof O AN'!R5+'Stikstof O AO'!R5)/1000</f>
        <v>0</v>
      </c>
      <c r="S5" s="687">
        <f>('Stikstof O AM'!S5+'Stikstof O AN'!S5+'Stikstof O AO'!S5)/1000</f>
        <v>0</v>
      </c>
      <c r="T5" s="130"/>
      <c r="U5" s="130" t="s">
        <v>625</v>
      </c>
      <c r="V5" s="687">
        <f>('Stikstof O AM'!V5+'Stikstof O AN'!V5+'Stikstof O AO'!V5)/1000</f>
        <v>0</v>
      </c>
      <c r="W5" s="687">
        <f>('Stikstof O AM'!W5+'Stikstof O AN'!W5+'Stikstof O AO'!W5)/1000</f>
        <v>0</v>
      </c>
      <c r="X5" s="687">
        <f>('Stikstof O AM'!X5+'Stikstof O AN'!X5+'Stikstof O AO'!X5)/1000</f>
        <v>0</v>
      </c>
      <c r="Y5" s="687">
        <f>('Stikstof O AM'!Y5+'Stikstof O AN'!Y5+'Stikstof O AO'!Y5)/1000</f>
        <v>0</v>
      </c>
      <c r="Z5" s="687">
        <f>('Stikstof O AM'!Z5+'Stikstof O AN'!Z5+'Stikstof O AO'!Z5)/1000</f>
        <v>0</v>
      </c>
      <c r="AA5" s="687">
        <f>('Stikstof O AM'!AA5+'Stikstof O AN'!AA5+'Stikstof O AO'!AA5)/1000</f>
        <v>0</v>
      </c>
      <c r="AB5" s="687">
        <f>('Stikstof O AM'!AB5+'Stikstof O AN'!AB5+'Stikstof O AO'!AB5)/1000</f>
        <v>0</v>
      </c>
      <c r="AC5" s="687">
        <f>('Stikstof O AM'!AC5+'Stikstof O AN'!AC5+'Stikstof O AO'!AC5)/1000</f>
        <v>0</v>
      </c>
      <c r="AD5" s="687">
        <f>('Stikstof O AM'!AD5+'Stikstof O AN'!AD5+'Stikstof O AO'!AD5)/1000</f>
        <v>0</v>
      </c>
      <c r="AE5" s="687">
        <f>('Stikstof O AM'!AE5+'Stikstof O AN'!AE5+'Stikstof O AO'!AE5)/1000</f>
        <v>0</v>
      </c>
      <c r="AF5" s="687">
        <f>('Stikstof O AM'!AF5+'Stikstof O AN'!AF5+'Stikstof O AO'!AF5)/1000</f>
        <v>0</v>
      </c>
      <c r="AG5" s="130"/>
      <c r="AH5" s="130"/>
    </row>
    <row r="6" spans="1:34" x14ac:dyDescent="0.2">
      <c r="A6" s="130"/>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row>
    <row r="7" spans="1:34" x14ac:dyDescent="0.2">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row>
    <row r="8" spans="1:34" x14ac:dyDescent="0.2">
      <c r="A8" s="130"/>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row>
    <row r="9" spans="1:34" x14ac:dyDescent="0.2">
      <c r="A9" s="130"/>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row>
  </sheetData>
  <pageMargins left="0.7" right="0.7" top="0.75" bottom="0.75" header="0.3" footer="0.3"/>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C4AE4-F3E0-9E42-BEFE-5E57E6178618}">
  <dimension ref="A1:AF5"/>
  <sheetViews>
    <sheetView zoomScale="70" zoomScaleNormal="70" workbookViewId="0">
      <selection activeCell="B3" sqref="B3:B5"/>
    </sheetView>
  </sheetViews>
  <sheetFormatPr baseColWidth="10" defaultColWidth="11" defaultRowHeight="16" x14ac:dyDescent="0.2"/>
  <cols>
    <col min="1" max="1" width="17.83203125" customWidth="1"/>
    <col min="2" max="2" width="19.83203125" bestFit="1" customWidth="1"/>
    <col min="3" max="3" width="10.83203125" style="39"/>
    <col min="4" max="4" width="21.1640625" bestFit="1" customWidth="1"/>
    <col min="6" max="6" width="10.83203125" style="39"/>
    <col min="8" max="8" width="14" bestFit="1" customWidth="1"/>
    <col min="9" max="19" width="12.1640625" bestFit="1" customWidth="1"/>
    <col min="21" max="21" width="14" bestFit="1" customWidth="1"/>
    <col min="23" max="23" width="14.83203125" bestFit="1" customWidth="1"/>
  </cols>
  <sheetData>
    <row r="1" spans="1:32" x14ac:dyDescent="0.2">
      <c r="A1" t="str">
        <f>'Calculatie sheet'!D3</f>
        <v>Vaste brug (staal)</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31" t="s">
        <v>203</v>
      </c>
      <c r="C2" s="575">
        <f>'Calculatie sheet'!D133</f>
        <v>326.07918684410629</v>
      </c>
      <c r="D2" s="26" t="s">
        <v>64</v>
      </c>
      <c r="F2" s="570">
        <f>C2*'Calculatie sheet'!$D$7/1000</f>
        <v>0</v>
      </c>
      <c r="H2" s="31" t="s">
        <v>622</v>
      </c>
      <c r="I2" s="568">
        <f>(LOOKUP('Calculatie sheet'!$D$2,'Objectenoverzicht aantallen'!$A:$A,'Objectenoverzicht aantallen'!C:C)*'Calculatie sheet'!D133+LOOKUP('Calculatie sheet'!$D$2,'Objectenoverzicht aantallen'!$A:$A,'Objectenoverzicht aantallen'!E:E)*'Calculatie sheet'!D133)/1000</f>
        <v>0</v>
      </c>
      <c r="J2" s="568">
        <f>(LOOKUP('Calculatie sheet'!$D$2,'Objectenoverzicht aantallen'!$A:$A,'Objectenoverzicht aantallen'!C:C)*'Calculatie sheet'!D133+LOOKUP('Calculatie sheet'!$D$2,'Objectenoverzicht aantallen'!$A:$A,'Objectenoverzicht aantallen'!E:E)*'Calculatie sheet'!D133+LOOKUP('Calculatie sheet'!$D$2,'Objectenoverzicht aantallen'!$A:$A,'Objectenoverzicht aantallen'!F:F)*'Calculatie sheet'!D133)/1000</f>
        <v>0</v>
      </c>
      <c r="K2" s="568">
        <f>(LOOKUP('Calculatie sheet'!$D$2,'Objectenoverzicht aantallen'!$A:$A,'Objectenoverzicht aantallen'!C:C)*'Calculatie sheet'!D133+LOOKUP('Calculatie sheet'!$D$2,'Objectenoverzicht aantallen'!$A:$A,'Objectenoverzicht aantallen'!E:E)*'Calculatie sheet'!D133+LOOKUP('Calculatie sheet'!$D$2,'Objectenoverzicht aantallen'!$A:$A,'Objectenoverzicht aantallen'!F:F)*'Calculatie sheet'!D133+LOOKUP('Calculatie sheet'!$D$2,'Objectenoverzicht aantallen'!$A:$A,'Objectenoverzicht aantallen'!G:G)*'Calculatie sheet'!D133)/1000</f>
        <v>0</v>
      </c>
      <c r="L2" s="568">
        <f>(LOOKUP('Calculatie sheet'!$D$2,'Objectenoverzicht aantallen'!$A:$A,'Objectenoverzicht aantallen'!C:C)*'Calculatie sheet'!D133+LOOKUP('Calculatie sheet'!$D$2,'Objectenoverzicht aantallen'!$A:$A,'Objectenoverzicht aantallen'!E:E)*'Calculatie sheet'!D133+LOOKUP('Calculatie sheet'!$D$2,'Objectenoverzicht aantallen'!$A:$A,'Objectenoverzicht aantallen'!F:F)*'Calculatie sheet'!D133+LOOKUP('Calculatie sheet'!$D$2,'Objectenoverzicht aantallen'!$A:$A,'Objectenoverzicht aantallen'!G:G)*'Calculatie sheet'!D133+LOOKUP('Calculatie sheet'!$D$2,'Objectenoverzicht aantallen'!$A:$A,'Objectenoverzicht aantallen'!H:H)*'Calculatie sheet'!D133)/1000</f>
        <v>0</v>
      </c>
      <c r="M2" s="568">
        <f>(LOOKUP('Calculatie sheet'!$D$2,'Objectenoverzicht aantallen'!$A:$A,'Objectenoverzicht aantallen'!C:C)*'Calculatie sheet'!D133+LOOKUP('Calculatie sheet'!$D$2,'Objectenoverzicht aantallen'!$A:$A,'Objectenoverzicht aantallen'!E:E)*'Calculatie sheet'!D133+LOOKUP('Calculatie sheet'!$D$2,'Objectenoverzicht aantallen'!$A:$A,'Objectenoverzicht aantallen'!F:F)*'Calculatie sheet'!D133+LOOKUP('Calculatie sheet'!$D$2,'Objectenoverzicht aantallen'!$A:$A,'Objectenoverzicht aantallen'!G:G)*'Calculatie sheet'!D133+LOOKUP('Calculatie sheet'!$D$2,'Objectenoverzicht aantallen'!$A:$A,'Objectenoverzicht aantallen'!H:H)*'Calculatie sheet'!D133+LOOKUP('Calculatie sheet'!$D$2,'Objectenoverzicht aantallen'!$A:$A,'Objectenoverzicht aantallen'!I:I)*'Calculatie sheet'!D133)/1000</f>
        <v>0</v>
      </c>
      <c r="N2" s="568">
        <f>(LOOKUP('Calculatie sheet'!$D$2,'Objectenoverzicht aantallen'!$A:$A,'Objectenoverzicht aantallen'!C:C)*'Calculatie sheet'!D133+LOOKUP('Calculatie sheet'!$D$2,'Objectenoverzicht aantallen'!$A:$A,'Objectenoverzicht aantallen'!E:E)*'Calculatie sheet'!D133+LOOKUP('Calculatie sheet'!$D$2,'Objectenoverzicht aantallen'!$A:$A,'Objectenoverzicht aantallen'!F:F)*'Calculatie sheet'!D133+LOOKUP('Calculatie sheet'!$D$2,'Objectenoverzicht aantallen'!$A:$A,'Objectenoverzicht aantallen'!G:G)*'Calculatie sheet'!D133+LOOKUP('Calculatie sheet'!$D$2,'Objectenoverzicht aantallen'!$A:$A,'Objectenoverzicht aantallen'!H:H)*'Calculatie sheet'!D133+LOOKUP('Calculatie sheet'!$D$2,'Objectenoverzicht aantallen'!$A:$A,'Objectenoverzicht aantallen'!I:I)*'Calculatie sheet'!D133+LOOKUP('Calculatie sheet'!$D$2,'Objectenoverzicht aantallen'!$A:$A,'Objectenoverzicht aantallen'!J:J)*'Calculatie sheet'!D133)/1000</f>
        <v>0</v>
      </c>
      <c r="O2" s="568">
        <f>(LOOKUP('Calculatie sheet'!$D$2,'Objectenoverzicht aantallen'!$A:$A,'Objectenoverzicht aantallen'!C:C)*'Calculatie sheet'!D133+LOOKUP('Calculatie sheet'!$D$2,'Objectenoverzicht aantallen'!$A:$A,'Objectenoverzicht aantallen'!E:E)*'Calculatie sheet'!D133+LOOKUP('Calculatie sheet'!$D$2,'Objectenoverzicht aantallen'!$A:$A,'Objectenoverzicht aantallen'!F:F)*'Calculatie sheet'!D133+LOOKUP('Calculatie sheet'!$D$2,'Objectenoverzicht aantallen'!$A:$A,'Objectenoverzicht aantallen'!G:G)*'Calculatie sheet'!D133+LOOKUP('Calculatie sheet'!$D$2,'Objectenoverzicht aantallen'!$A:$A,'Objectenoverzicht aantallen'!H:H)*'Calculatie sheet'!D133+LOOKUP('Calculatie sheet'!$D$2,'Objectenoverzicht aantallen'!$A:$A,'Objectenoverzicht aantallen'!I:I)*'Calculatie sheet'!D133+LOOKUP('Calculatie sheet'!$D$2,'Objectenoverzicht aantallen'!$A:$A,'Objectenoverzicht aantallen'!J:J)*'Calculatie sheet'!D133+LOOKUP('Calculatie sheet'!$D$2,'Objectenoverzicht aantallen'!$A:$A,'Objectenoverzicht aantallen'!K:K)*'Calculatie sheet'!D133)/1000</f>
        <v>0</v>
      </c>
      <c r="P2" s="568">
        <f>(LOOKUP('Calculatie sheet'!$D$2,'Objectenoverzicht aantallen'!$A:$A,'Objectenoverzicht aantallen'!C:C)*'Calculatie sheet'!D133+LOOKUP('Calculatie sheet'!$D$2,'Objectenoverzicht aantallen'!$A:$A,'Objectenoverzicht aantallen'!E:E)*'Calculatie sheet'!D133+LOOKUP('Calculatie sheet'!$D$2,'Objectenoverzicht aantallen'!$A:$A,'Objectenoverzicht aantallen'!F:F)*'Calculatie sheet'!D133+LOOKUP('Calculatie sheet'!$D$2,'Objectenoverzicht aantallen'!$A:$A,'Objectenoverzicht aantallen'!G:G)*'Calculatie sheet'!D133+LOOKUP('Calculatie sheet'!$D$2,'Objectenoverzicht aantallen'!$A:$A,'Objectenoverzicht aantallen'!H:H)*'Calculatie sheet'!D133+LOOKUP('Calculatie sheet'!$D$2,'Objectenoverzicht aantallen'!$A:$A,'Objectenoverzicht aantallen'!I:I)*'Calculatie sheet'!D133+LOOKUP('Calculatie sheet'!$D$2,'Objectenoverzicht aantallen'!$A:$A,'Objectenoverzicht aantallen'!J:J)*'Calculatie sheet'!D133+LOOKUP('Calculatie sheet'!$D$2,'Objectenoverzicht aantallen'!$A:$A,'Objectenoverzicht aantallen'!K:K)*'Calculatie sheet'!D133+LOOKUP('Calculatie sheet'!$D$2,'Objectenoverzicht aantallen'!$A:$A,'Objectenoverzicht aantallen'!L:L)*'Calculatie sheet'!D133)/1000</f>
        <v>0</v>
      </c>
      <c r="Q2" s="568">
        <f>(LOOKUP('Calculatie sheet'!$D$2,'Objectenoverzicht aantallen'!$A:$A,'Objectenoverzicht aantallen'!C:C)*'Calculatie sheet'!D133+LOOKUP('Calculatie sheet'!$D$2,'Objectenoverzicht aantallen'!$A:$A,'Objectenoverzicht aantallen'!E:E)*'Calculatie sheet'!D133+LOOKUP('Calculatie sheet'!$D$2,'Objectenoverzicht aantallen'!$A:$A,'Objectenoverzicht aantallen'!F:F)*'Calculatie sheet'!D133+LOOKUP('Calculatie sheet'!$D$2,'Objectenoverzicht aantallen'!$A:$A,'Objectenoverzicht aantallen'!G:G)*'Calculatie sheet'!D133+LOOKUP('Calculatie sheet'!$D$2,'Objectenoverzicht aantallen'!$A:$A,'Objectenoverzicht aantallen'!H:H)*'Calculatie sheet'!D133+LOOKUP('Calculatie sheet'!$D$2,'Objectenoverzicht aantallen'!$A:$A,'Objectenoverzicht aantallen'!I:I)*'Calculatie sheet'!D133+LOOKUP('Calculatie sheet'!$D$2,'Objectenoverzicht aantallen'!$A:$A,'Objectenoverzicht aantallen'!J:J)*'Calculatie sheet'!D133+LOOKUP('Calculatie sheet'!$D$2,'Objectenoverzicht aantallen'!$A:$A,'Objectenoverzicht aantallen'!K:K)*'Calculatie sheet'!D133+LOOKUP('Calculatie sheet'!$D$2,'Objectenoverzicht aantallen'!$A:$A,'Objectenoverzicht aantallen'!L:L)*'Calculatie sheet'!D133+LOOKUP('Calculatie sheet'!$D$2,'Objectenoverzicht aantallen'!$A:$A,'Objectenoverzicht aantallen'!M:M)*'Calculatie sheet'!D133)/1000</f>
        <v>0</v>
      </c>
      <c r="R2" s="568">
        <f>(LOOKUP('Calculatie sheet'!$D$2,'Objectenoverzicht aantallen'!$A:$A,'Objectenoverzicht aantallen'!C:C)*'Calculatie sheet'!D133+LOOKUP('Calculatie sheet'!$D$2,'Objectenoverzicht aantallen'!$A:$A,'Objectenoverzicht aantallen'!E:E)*'Calculatie sheet'!D133+LOOKUP('Calculatie sheet'!$D$2,'Objectenoverzicht aantallen'!$A:$A,'Objectenoverzicht aantallen'!F:F)*'Calculatie sheet'!D133+LOOKUP('Calculatie sheet'!$D$2,'Objectenoverzicht aantallen'!$A:$A,'Objectenoverzicht aantallen'!G:G)*'Calculatie sheet'!D133+LOOKUP('Calculatie sheet'!$D$2,'Objectenoverzicht aantallen'!$A:$A,'Objectenoverzicht aantallen'!H:H)*'Calculatie sheet'!D133+LOOKUP('Calculatie sheet'!$D$2,'Objectenoverzicht aantallen'!$A:$A,'Objectenoverzicht aantallen'!I:I)*'Calculatie sheet'!D133+LOOKUP('Calculatie sheet'!$D$2,'Objectenoverzicht aantallen'!$A:$A,'Objectenoverzicht aantallen'!J:J)*'Calculatie sheet'!D133+LOOKUP('Calculatie sheet'!$D$2,'Objectenoverzicht aantallen'!$A:$A,'Objectenoverzicht aantallen'!K:K)*'Calculatie sheet'!D133+LOOKUP('Calculatie sheet'!$D$2,'Objectenoverzicht aantallen'!$A:$A,'Objectenoverzicht aantallen'!L:L)*'Calculatie sheet'!D133+LOOKUP('Calculatie sheet'!$D$2,'Objectenoverzicht aantallen'!$A:$A,'Objectenoverzicht aantallen'!N:N)*'Calculatie sheet'!D133)/1000</f>
        <v>0</v>
      </c>
      <c r="S2" s="568">
        <f>(LOOKUP('Calculatie sheet'!$D$2,'Objectenoverzicht aantallen'!$A:$A,'Objectenoverzicht aantallen'!C:C)*'Calculatie sheet'!D133+LOOKUP('Calculatie sheet'!$D$2,'Objectenoverzicht aantallen'!$A:$A,'Objectenoverzicht aantallen'!E:E)*'Calculatie sheet'!D133+LOOKUP('Calculatie sheet'!$D$2,'Objectenoverzicht aantallen'!$A:$A,'Objectenoverzicht aantallen'!F:F)*'Calculatie sheet'!D133+LOOKUP('Calculatie sheet'!$D$2,'Objectenoverzicht aantallen'!$A:$A,'Objectenoverzicht aantallen'!G:G)*'Calculatie sheet'!D133+LOOKUP('Calculatie sheet'!$D$2,'Objectenoverzicht aantallen'!$A:$A,'Objectenoverzicht aantallen'!H:H)*'Calculatie sheet'!D133+LOOKUP('Calculatie sheet'!$D$2,'Objectenoverzicht aantallen'!$A:$A,'Objectenoverzicht aantallen'!I:I)*'Calculatie sheet'!D133+LOOKUP('Calculatie sheet'!$D$2,'Objectenoverzicht aantallen'!$A:$A,'Objectenoverzicht aantallen'!J:J)*'Calculatie sheet'!D133+LOOKUP('Calculatie sheet'!$D$2,'Objectenoverzicht aantallen'!$A:$A,'Objectenoverzicht aantallen'!K:K)*'Calculatie sheet'!D133+LOOKUP('Calculatie sheet'!$D$2,'Objectenoverzicht aantallen'!$A:$A,'Objectenoverzicht aantallen'!L:L)*'Calculatie sheet'!D133+LOOKUP('Calculatie sheet'!$D$2,'Objectenoverzicht aantallen'!$A:$A,'Objectenoverzicht aantallen'!N:N)*'Calculatie sheet'!D133+LOOKUP('Calculatie sheet'!$D$2,'Objectenoverzicht aantallen'!$A:$A,'Objectenoverzicht aantallen'!O:O)*'Calculatie sheet'!D133)/1000</f>
        <v>0</v>
      </c>
      <c r="U2" s="31" t="s">
        <v>622</v>
      </c>
      <c r="V2" s="571">
        <f>(LOOKUP('Calculatie sheet'!$D$2,'Objectenoverzicht aantallen'!$A:$A,'Objectenoverzicht aantallen'!E:E)*'Calculatie sheet'!$D$133)/1000</f>
        <v>0</v>
      </c>
      <c r="W2" s="571">
        <f>(LOOKUP('Calculatie sheet'!$D$2,'Objectenoverzicht aantallen'!$A:$A,'Objectenoverzicht aantallen'!F:F)*'Calculatie sheet'!$D$133)/1000</f>
        <v>0</v>
      </c>
      <c r="X2" s="571">
        <f>(LOOKUP('Calculatie sheet'!$D$2,'Objectenoverzicht aantallen'!$A:$A,'Objectenoverzicht aantallen'!G:G)*'Calculatie sheet'!$D$133)/1000</f>
        <v>0</v>
      </c>
      <c r="Y2" s="571">
        <f>(LOOKUP('Calculatie sheet'!$D$2,'Objectenoverzicht aantallen'!$A:$A,'Objectenoverzicht aantallen'!H:H)*'Calculatie sheet'!$D$133)/1000</f>
        <v>0</v>
      </c>
      <c r="Z2" s="571">
        <f>(LOOKUP('Calculatie sheet'!$D$2,'Objectenoverzicht aantallen'!$A:$A,'Objectenoverzicht aantallen'!I:I)*'Calculatie sheet'!$D$133)/1000</f>
        <v>0</v>
      </c>
      <c r="AA2" s="571">
        <f>(LOOKUP('Calculatie sheet'!$D$2,'Objectenoverzicht aantallen'!$A:$A,'Objectenoverzicht aantallen'!J:J)*'Calculatie sheet'!$D$133)/1000</f>
        <v>0</v>
      </c>
      <c r="AB2" s="571">
        <f>(LOOKUP('Calculatie sheet'!$D$2,'Objectenoverzicht aantallen'!$A:$A,'Objectenoverzicht aantallen'!K:K)*'Calculatie sheet'!$D$133)/1000</f>
        <v>0</v>
      </c>
      <c r="AC2" s="571">
        <f>(LOOKUP('Calculatie sheet'!$D$2,'Objectenoverzicht aantallen'!$A:$A,'Objectenoverzicht aantallen'!L:L)*'Calculatie sheet'!$D$133)/1000</f>
        <v>0</v>
      </c>
      <c r="AD2" s="571">
        <f>(LOOKUP('Calculatie sheet'!$D$2,'Objectenoverzicht aantallen'!$A:$A,'Objectenoverzicht aantallen'!M:M)*'Calculatie sheet'!$D$133)/1000</f>
        <v>0</v>
      </c>
      <c r="AE2" s="571">
        <f>(LOOKUP('Calculatie sheet'!$D$2,'Objectenoverzicht aantallen'!$A:$A,'Objectenoverzicht aantallen'!N:N)*'Calculatie sheet'!$D$133)/1000</f>
        <v>0</v>
      </c>
      <c r="AF2" s="571">
        <f>(LOOKUP('Calculatie sheet'!$D$2,'Objectenoverzicht aantallen'!$A:$A,'Objectenoverzicht aantallen'!O:O)*'Calculatie sheet'!$D$133)/1000</f>
        <v>0</v>
      </c>
    </row>
    <row r="3" spans="1:32" x14ac:dyDescent="0.2">
      <c r="B3" s="130" t="s">
        <v>967</v>
      </c>
      <c r="C3" s="575">
        <f>'Calculatie sheet'!D134</f>
        <v>177.2159332770359</v>
      </c>
      <c r="D3" s="7" t="s">
        <v>354</v>
      </c>
      <c r="F3" s="570">
        <f>C3*'Calculatie sheet'!$D$7/1000</f>
        <v>0</v>
      </c>
      <c r="H3" s="31" t="s">
        <v>623</v>
      </c>
      <c r="I3" s="568">
        <f>(LOOKUP('Calculatie sheet'!$D$2,'Objectenoverzicht aantallen'!$A:$A,'Objectenoverzicht aantallen'!C:C)*'Calculatie sheet'!D134+LOOKUP('Calculatie sheet'!$D$2,'Objectenoverzicht aantallen'!$A:$A,'Objectenoverzicht aantallen'!E:E)*'Calculatie sheet'!D134)/1000</f>
        <v>0</v>
      </c>
      <c r="J3" s="568">
        <f>(LOOKUP('Calculatie sheet'!$D$2,'Objectenoverzicht aantallen'!$A:$A,'Objectenoverzicht aantallen'!C:C)*'Calculatie sheet'!D134+LOOKUP('Calculatie sheet'!$D$2,'Objectenoverzicht aantallen'!$A:$A,'Objectenoverzicht aantallen'!E:E)*'Calculatie sheet'!D134+LOOKUP('Calculatie sheet'!$D$2,'Objectenoverzicht aantallen'!$A:$A,'Objectenoverzicht aantallen'!F:F)*'Calculatie sheet'!D134)/1000</f>
        <v>0</v>
      </c>
      <c r="K3" s="568">
        <f>(LOOKUP('Calculatie sheet'!$D$2,'Objectenoverzicht aantallen'!$A:$A,'Objectenoverzicht aantallen'!C:C)*'Calculatie sheet'!D134+LOOKUP('Calculatie sheet'!$D$2,'Objectenoverzicht aantallen'!$A:$A,'Objectenoverzicht aantallen'!E:E)*'Calculatie sheet'!D134+LOOKUP('Calculatie sheet'!$D$2,'Objectenoverzicht aantallen'!$A:$A,'Objectenoverzicht aantallen'!F:F)*'Calculatie sheet'!D134+LOOKUP('Calculatie sheet'!$D$2,'Objectenoverzicht aantallen'!$A:$A,'Objectenoverzicht aantallen'!G:G)*'Calculatie sheet'!D134)/1000</f>
        <v>0</v>
      </c>
      <c r="L3" s="568">
        <f>(LOOKUP('Calculatie sheet'!$D$2,'Objectenoverzicht aantallen'!$A:$A,'Objectenoverzicht aantallen'!C:C)*'Calculatie sheet'!D134+LOOKUP('Calculatie sheet'!$D$2,'Objectenoverzicht aantallen'!$A:$A,'Objectenoverzicht aantallen'!E:E)*'Calculatie sheet'!D134+LOOKUP('Calculatie sheet'!$D$2,'Objectenoverzicht aantallen'!$A:$A,'Objectenoverzicht aantallen'!F:F)*'Calculatie sheet'!D134+LOOKUP('Calculatie sheet'!$D$2,'Objectenoverzicht aantallen'!$A:$A,'Objectenoverzicht aantallen'!G:G)*'Calculatie sheet'!D134+LOOKUP('Calculatie sheet'!$D$2,'Objectenoverzicht aantallen'!$A:$A,'Objectenoverzicht aantallen'!H:H)*'Calculatie sheet'!D134)/1000</f>
        <v>0</v>
      </c>
      <c r="M3" s="568">
        <f>(LOOKUP('Calculatie sheet'!$D$2,'Objectenoverzicht aantallen'!$A:$A,'Objectenoverzicht aantallen'!C:C)*'Calculatie sheet'!D134+LOOKUP('Calculatie sheet'!$D$2,'Objectenoverzicht aantallen'!$A:$A,'Objectenoverzicht aantallen'!E:E)*'Calculatie sheet'!D134+LOOKUP('Calculatie sheet'!$D$2,'Objectenoverzicht aantallen'!$A:$A,'Objectenoverzicht aantallen'!F:F)*'Calculatie sheet'!D134+LOOKUP('Calculatie sheet'!$D$2,'Objectenoverzicht aantallen'!$A:$A,'Objectenoverzicht aantallen'!G:G)*'Calculatie sheet'!D134+LOOKUP('Calculatie sheet'!$D$2,'Objectenoverzicht aantallen'!$A:$A,'Objectenoverzicht aantallen'!H:H)*'Calculatie sheet'!D134+LOOKUP('Calculatie sheet'!$D$2,'Objectenoverzicht aantallen'!$A:$A,'Objectenoverzicht aantallen'!I:I)*'Calculatie sheet'!D134)/1000</f>
        <v>0</v>
      </c>
      <c r="N3" s="568">
        <f>(LOOKUP('Calculatie sheet'!$D$2,'Objectenoverzicht aantallen'!$A:$A,'Objectenoverzicht aantallen'!C:C)*'Calculatie sheet'!D134+LOOKUP('Calculatie sheet'!$D$2,'Objectenoverzicht aantallen'!$A:$A,'Objectenoverzicht aantallen'!E:E)*'Calculatie sheet'!D134+LOOKUP('Calculatie sheet'!$D$2,'Objectenoverzicht aantallen'!$A:$A,'Objectenoverzicht aantallen'!F:F)*'Calculatie sheet'!D134+LOOKUP('Calculatie sheet'!$D$2,'Objectenoverzicht aantallen'!$A:$A,'Objectenoverzicht aantallen'!G:G)*'Calculatie sheet'!D134+LOOKUP('Calculatie sheet'!$D$2,'Objectenoverzicht aantallen'!$A:$A,'Objectenoverzicht aantallen'!H:H)*'Calculatie sheet'!D134+LOOKUP('Calculatie sheet'!$D$2,'Objectenoverzicht aantallen'!$A:$A,'Objectenoverzicht aantallen'!I:I)*'Calculatie sheet'!D134+LOOKUP('Calculatie sheet'!$D$2,'Objectenoverzicht aantallen'!$A:$A,'Objectenoverzicht aantallen'!J:J)*'Calculatie sheet'!D134)/1000</f>
        <v>0</v>
      </c>
      <c r="O3" s="568">
        <f>(LOOKUP('Calculatie sheet'!$D$2,'Objectenoverzicht aantallen'!$A:$A,'Objectenoverzicht aantallen'!C:C)*'Calculatie sheet'!D134+LOOKUP('Calculatie sheet'!$D$2,'Objectenoverzicht aantallen'!$A:$A,'Objectenoverzicht aantallen'!E:E)*'Calculatie sheet'!D134+LOOKUP('Calculatie sheet'!$D$2,'Objectenoverzicht aantallen'!$A:$A,'Objectenoverzicht aantallen'!F:F)*'Calculatie sheet'!D134+LOOKUP('Calculatie sheet'!$D$2,'Objectenoverzicht aantallen'!$A:$A,'Objectenoverzicht aantallen'!G:G)*'Calculatie sheet'!D134+LOOKUP('Calculatie sheet'!$D$2,'Objectenoverzicht aantallen'!$A:$A,'Objectenoverzicht aantallen'!H:H)*'Calculatie sheet'!D134+LOOKUP('Calculatie sheet'!$D$2,'Objectenoverzicht aantallen'!$A:$A,'Objectenoverzicht aantallen'!I:I)*'Calculatie sheet'!D134+LOOKUP('Calculatie sheet'!$D$2,'Objectenoverzicht aantallen'!$A:$A,'Objectenoverzicht aantallen'!J:J)*'Calculatie sheet'!D134+LOOKUP('Calculatie sheet'!$D$2,'Objectenoverzicht aantallen'!$A:$A,'Objectenoverzicht aantallen'!K:K)*'Calculatie sheet'!D134)/1000</f>
        <v>0</v>
      </c>
      <c r="P3" s="568">
        <f>(LOOKUP('Calculatie sheet'!$D$2,'Objectenoverzicht aantallen'!$A:$A,'Objectenoverzicht aantallen'!C:C)*'Calculatie sheet'!D134+LOOKUP('Calculatie sheet'!$D$2,'Objectenoverzicht aantallen'!$A:$A,'Objectenoverzicht aantallen'!E:E)*'Calculatie sheet'!D134+LOOKUP('Calculatie sheet'!$D$2,'Objectenoverzicht aantallen'!$A:$A,'Objectenoverzicht aantallen'!F:F)*'Calculatie sheet'!D134+LOOKUP('Calculatie sheet'!$D$2,'Objectenoverzicht aantallen'!$A:$A,'Objectenoverzicht aantallen'!G:G)*'Calculatie sheet'!D134+LOOKUP('Calculatie sheet'!$D$2,'Objectenoverzicht aantallen'!$A:$A,'Objectenoverzicht aantallen'!H:H)*'Calculatie sheet'!D134+LOOKUP('Calculatie sheet'!$D$2,'Objectenoverzicht aantallen'!$A:$A,'Objectenoverzicht aantallen'!I:I)*'Calculatie sheet'!D134+LOOKUP('Calculatie sheet'!$D$2,'Objectenoverzicht aantallen'!$A:$A,'Objectenoverzicht aantallen'!J:J)*'Calculatie sheet'!D134+LOOKUP('Calculatie sheet'!$D$2,'Objectenoverzicht aantallen'!$A:$A,'Objectenoverzicht aantallen'!K:K)*'Calculatie sheet'!D134+LOOKUP('Calculatie sheet'!$D$2,'Objectenoverzicht aantallen'!$A:$A,'Objectenoverzicht aantallen'!L:L)*'Calculatie sheet'!D134)/1000</f>
        <v>0</v>
      </c>
      <c r="Q3" s="568">
        <f>(LOOKUP('Calculatie sheet'!$D$2,'Objectenoverzicht aantallen'!$A:$A,'Objectenoverzicht aantallen'!C:C)*'Calculatie sheet'!D134+LOOKUP('Calculatie sheet'!$D$2,'Objectenoverzicht aantallen'!$A:$A,'Objectenoverzicht aantallen'!E:E)*'Calculatie sheet'!D134+LOOKUP('Calculatie sheet'!$D$2,'Objectenoverzicht aantallen'!$A:$A,'Objectenoverzicht aantallen'!F:F)*'Calculatie sheet'!D134+LOOKUP('Calculatie sheet'!$D$2,'Objectenoverzicht aantallen'!$A:$A,'Objectenoverzicht aantallen'!G:G)*'Calculatie sheet'!D134+LOOKUP('Calculatie sheet'!$D$2,'Objectenoverzicht aantallen'!$A:$A,'Objectenoverzicht aantallen'!H:H)*'Calculatie sheet'!D134+LOOKUP('Calculatie sheet'!$D$2,'Objectenoverzicht aantallen'!$A:$A,'Objectenoverzicht aantallen'!I:I)*'Calculatie sheet'!D134+LOOKUP('Calculatie sheet'!$D$2,'Objectenoverzicht aantallen'!$A:$A,'Objectenoverzicht aantallen'!J:J)*'Calculatie sheet'!D134+LOOKUP('Calculatie sheet'!$D$2,'Objectenoverzicht aantallen'!$A:$A,'Objectenoverzicht aantallen'!K:K)*'Calculatie sheet'!D134+LOOKUP('Calculatie sheet'!$D$2,'Objectenoverzicht aantallen'!$A:$A,'Objectenoverzicht aantallen'!L:L)*'Calculatie sheet'!D134+LOOKUP('Calculatie sheet'!$D$2,'Objectenoverzicht aantallen'!$A:$A,'Objectenoverzicht aantallen'!M:M)*'Calculatie sheet'!D134)/1000</f>
        <v>0</v>
      </c>
      <c r="R3" s="568">
        <f>(LOOKUP('Calculatie sheet'!$D$2,'Objectenoverzicht aantallen'!$A:$A,'Objectenoverzicht aantallen'!C:C)*'Calculatie sheet'!D134+LOOKUP('Calculatie sheet'!$D$2,'Objectenoverzicht aantallen'!$A:$A,'Objectenoverzicht aantallen'!E:E)*'Calculatie sheet'!D134+LOOKUP('Calculatie sheet'!$D$2,'Objectenoverzicht aantallen'!$A:$A,'Objectenoverzicht aantallen'!F:F)*'Calculatie sheet'!D134+LOOKUP('Calculatie sheet'!$D$2,'Objectenoverzicht aantallen'!$A:$A,'Objectenoverzicht aantallen'!G:G)*'Calculatie sheet'!D134+LOOKUP('Calculatie sheet'!$D$2,'Objectenoverzicht aantallen'!$A:$A,'Objectenoverzicht aantallen'!H:H)*'Calculatie sheet'!D134+LOOKUP('Calculatie sheet'!$D$2,'Objectenoverzicht aantallen'!$A:$A,'Objectenoverzicht aantallen'!I:I)*'Calculatie sheet'!D134+LOOKUP('Calculatie sheet'!$D$2,'Objectenoverzicht aantallen'!$A:$A,'Objectenoverzicht aantallen'!J:J)*'Calculatie sheet'!D134+LOOKUP('Calculatie sheet'!$D$2,'Objectenoverzicht aantallen'!$A:$A,'Objectenoverzicht aantallen'!K:K)*'Calculatie sheet'!D134+LOOKUP('Calculatie sheet'!$D$2,'Objectenoverzicht aantallen'!$A:$A,'Objectenoverzicht aantallen'!L:L)*'Calculatie sheet'!D134+LOOKUP('Calculatie sheet'!$D$2,'Objectenoverzicht aantallen'!$A:$A,'Objectenoverzicht aantallen'!N:N)*'Calculatie sheet'!D134)/1000</f>
        <v>0</v>
      </c>
      <c r="S3" s="568">
        <f>(LOOKUP('Calculatie sheet'!$D$2,'Objectenoverzicht aantallen'!$A:$A,'Objectenoverzicht aantallen'!C:C)*'Calculatie sheet'!D134+LOOKUP('Calculatie sheet'!$D$2,'Objectenoverzicht aantallen'!$A:$A,'Objectenoverzicht aantallen'!E:E)*'Calculatie sheet'!D134+LOOKUP('Calculatie sheet'!$D$2,'Objectenoverzicht aantallen'!$A:$A,'Objectenoverzicht aantallen'!F:F)*'Calculatie sheet'!D134+LOOKUP('Calculatie sheet'!$D$2,'Objectenoverzicht aantallen'!$A:$A,'Objectenoverzicht aantallen'!G:G)*'Calculatie sheet'!D134+LOOKUP('Calculatie sheet'!$D$2,'Objectenoverzicht aantallen'!$A:$A,'Objectenoverzicht aantallen'!H:H)*'Calculatie sheet'!D134+LOOKUP('Calculatie sheet'!$D$2,'Objectenoverzicht aantallen'!$A:$A,'Objectenoverzicht aantallen'!I:I)*'Calculatie sheet'!D134+LOOKUP('Calculatie sheet'!$D$2,'Objectenoverzicht aantallen'!$A:$A,'Objectenoverzicht aantallen'!J:J)*'Calculatie sheet'!D134+LOOKUP('Calculatie sheet'!$D$2,'Objectenoverzicht aantallen'!$A:$A,'Objectenoverzicht aantallen'!K:K)*'Calculatie sheet'!D134+LOOKUP('Calculatie sheet'!$D$2,'Objectenoverzicht aantallen'!$A:$A,'Objectenoverzicht aantallen'!L:L)*'Calculatie sheet'!D134+LOOKUP('Calculatie sheet'!$D$2,'Objectenoverzicht aantallen'!$A:$A,'Objectenoverzicht aantallen'!N:N)*'Calculatie sheet'!D134+LOOKUP('Calculatie sheet'!$D$2,'Objectenoverzicht aantallen'!$A:$A,'Objectenoverzicht aantallen'!O:O)*'Calculatie sheet'!D134)/1000</f>
        <v>0</v>
      </c>
      <c r="U3" s="31" t="s">
        <v>623</v>
      </c>
      <c r="V3" s="571">
        <f>(LOOKUP('Calculatie sheet'!$D$2,'Objectenoverzicht aantallen'!$A:$A,'Objectenoverzicht aantallen'!E:E)*'Calculatie sheet'!$D$134)/1000</f>
        <v>0</v>
      </c>
      <c r="W3" s="571">
        <f>(LOOKUP('Calculatie sheet'!$D$2,'Objectenoverzicht aantallen'!$A:$A,'Objectenoverzicht aantallen'!F:F)*'Calculatie sheet'!$D$134)/1000</f>
        <v>0</v>
      </c>
      <c r="X3" s="571">
        <f>(LOOKUP('Calculatie sheet'!$D$2,'Objectenoverzicht aantallen'!$A:$A,'Objectenoverzicht aantallen'!G:G)*'Calculatie sheet'!$D$134)/1000</f>
        <v>0</v>
      </c>
      <c r="Y3" s="571">
        <f>(LOOKUP('Calculatie sheet'!$D$2,'Objectenoverzicht aantallen'!$A:$A,'Objectenoverzicht aantallen'!H:H)*'Calculatie sheet'!$D$134)/1000</f>
        <v>0</v>
      </c>
      <c r="Z3" s="571">
        <f>(LOOKUP('Calculatie sheet'!$D$2,'Objectenoverzicht aantallen'!$A:$A,'Objectenoverzicht aantallen'!I:I)*'Calculatie sheet'!$D$134)/1000</f>
        <v>0</v>
      </c>
      <c r="AA3" s="571">
        <f>(LOOKUP('Calculatie sheet'!$D$2,'Objectenoverzicht aantallen'!$A:$A,'Objectenoverzicht aantallen'!J:J)*'Calculatie sheet'!$D$134)/1000</f>
        <v>0</v>
      </c>
      <c r="AB3" s="571">
        <f>(LOOKUP('Calculatie sheet'!$D$2,'Objectenoverzicht aantallen'!$A:$A,'Objectenoverzicht aantallen'!K:K)*'Calculatie sheet'!$D$134)/1000</f>
        <v>0</v>
      </c>
      <c r="AC3" s="571">
        <f>(LOOKUP('Calculatie sheet'!$D$2,'Objectenoverzicht aantallen'!$A:$A,'Objectenoverzicht aantallen'!L:L)*'Calculatie sheet'!$D$134)/1000</f>
        <v>0</v>
      </c>
      <c r="AD3" s="571">
        <f>(LOOKUP('Calculatie sheet'!$D$2,'Objectenoverzicht aantallen'!$A:$A,'Objectenoverzicht aantallen'!M:M)*'Calculatie sheet'!$D$134)/1000</f>
        <v>0</v>
      </c>
      <c r="AE3" s="571">
        <f>(LOOKUP('Calculatie sheet'!$D$2,'Objectenoverzicht aantallen'!$A:$A,'Objectenoverzicht aantallen'!N:N)*'Calculatie sheet'!$D$134)/1000</f>
        <v>0</v>
      </c>
      <c r="AF3" s="571">
        <f>(LOOKUP('Calculatie sheet'!$D$2,'Objectenoverzicht aantallen'!$A:$A,'Objectenoverzicht aantallen'!O:O)*'Calculatie sheet'!$D$134)/1000</f>
        <v>0</v>
      </c>
    </row>
    <row r="4" spans="1:32" x14ac:dyDescent="0.2">
      <c r="B4" s="130" t="s">
        <v>966</v>
      </c>
      <c r="C4" s="575">
        <f>'Calculatie sheet'!D135</f>
        <v>105.09258298787147</v>
      </c>
      <c r="D4" s="37" t="s">
        <v>660</v>
      </c>
      <c r="F4" s="570">
        <f>C4*'Calculatie sheet'!$D$7/1000</f>
        <v>0</v>
      </c>
      <c r="H4" s="31" t="s">
        <v>624</v>
      </c>
      <c r="I4" s="568">
        <f>(LOOKUP('Calculatie sheet'!$D$2,'Objectenoverzicht aantallen'!$A:$A,'Objectenoverzicht aantallen'!C:C)*'Calculatie sheet'!D135+LOOKUP('Calculatie sheet'!$D$2,'Objectenoverzicht aantallen'!$A:$A,'Objectenoverzicht aantallen'!E:E)*'Calculatie sheet'!D135)/1000</f>
        <v>0</v>
      </c>
      <c r="J4" s="568">
        <f>(LOOKUP('Calculatie sheet'!$D$2,'Objectenoverzicht aantallen'!$A:$A,'Objectenoverzicht aantallen'!C:C)*'Calculatie sheet'!D135+LOOKUP('Calculatie sheet'!$D$2,'Objectenoverzicht aantallen'!$A:$A,'Objectenoverzicht aantallen'!E:E)*'Calculatie sheet'!D135+LOOKUP('Calculatie sheet'!$D$2,'Objectenoverzicht aantallen'!$A:$A,'Objectenoverzicht aantallen'!F:F)*'Calculatie sheet'!D135)/1000</f>
        <v>0</v>
      </c>
      <c r="K4" s="568">
        <f>(LOOKUP('Calculatie sheet'!$D$2,'Objectenoverzicht aantallen'!$A:$A,'Objectenoverzicht aantallen'!C:C)*'Calculatie sheet'!D135+LOOKUP('Calculatie sheet'!$D$2,'Objectenoverzicht aantallen'!$A:$A,'Objectenoverzicht aantallen'!E:E)*'Calculatie sheet'!D135+LOOKUP('Calculatie sheet'!$D$2,'Objectenoverzicht aantallen'!$A:$A,'Objectenoverzicht aantallen'!F:F)*'Calculatie sheet'!D135+LOOKUP('Calculatie sheet'!$D$2,'Objectenoverzicht aantallen'!$A:$A,'Objectenoverzicht aantallen'!G:G)*'Calculatie sheet'!D135)/1000</f>
        <v>0</v>
      </c>
      <c r="L4" s="568">
        <f>(LOOKUP('Calculatie sheet'!$D$2,'Objectenoverzicht aantallen'!$A:$A,'Objectenoverzicht aantallen'!C:C)*'Calculatie sheet'!D135+LOOKUP('Calculatie sheet'!$D$2,'Objectenoverzicht aantallen'!$A:$A,'Objectenoverzicht aantallen'!E:E)*'Calculatie sheet'!D135+LOOKUP('Calculatie sheet'!$D$2,'Objectenoverzicht aantallen'!$A:$A,'Objectenoverzicht aantallen'!F:F)*'Calculatie sheet'!D135+LOOKUP('Calculatie sheet'!$D$2,'Objectenoverzicht aantallen'!$A:$A,'Objectenoverzicht aantallen'!G:G)*'Calculatie sheet'!D135+LOOKUP('Calculatie sheet'!$D$2,'Objectenoverzicht aantallen'!$A:$A,'Objectenoverzicht aantallen'!H:H)*'Calculatie sheet'!D135)/1000</f>
        <v>0</v>
      </c>
      <c r="M4" s="568">
        <f>(LOOKUP('Calculatie sheet'!$D$2,'Objectenoverzicht aantallen'!$A:$A,'Objectenoverzicht aantallen'!C:C)*'Calculatie sheet'!D135+LOOKUP('Calculatie sheet'!$D$2,'Objectenoverzicht aantallen'!$A:$A,'Objectenoverzicht aantallen'!E:E)*'Calculatie sheet'!D135+LOOKUP('Calculatie sheet'!$D$2,'Objectenoverzicht aantallen'!$A:$A,'Objectenoverzicht aantallen'!F:F)*'Calculatie sheet'!D135+LOOKUP('Calculatie sheet'!$D$2,'Objectenoverzicht aantallen'!$A:$A,'Objectenoverzicht aantallen'!G:G)*'Calculatie sheet'!D135+LOOKUP('Calculatie sheet'!$D$2,'Objectenoverzicht aantallen'!$A:$A,'Objectenoverzicht aantallen'!H:H)*'Calculatie sheet'!D135+LOOKUP('Calculatie sheet'!$D$2,'Objectenoverzicht aantallen'!$A:$A,'Objectenoverzicht aantallen'!I:I)*'Calculatie sheet'!D135)/1000</f>
        <v>0</v>
      </c>
      <c r="N4" s="568">
        <f>(LOOKUP('Calculatie sheet'!$D$2,'Objectenoverzicht aantallen'!$A:$A,'Objectenoverzicht aantallen'!C:C)*'Calculatie sheet'!D135+LOOKUP('Calculatie sheet'!$D$2,'Objectenoverzicht aantallen'!$A:$A,'Objectenoverzicht aantallen'!E:E)*'Calculatie sheet'!D135+LOOKUP('Calculatie sheet'!$D$2,'Objectenoverzicht aantallen'!$A:$A,'Objectenoverzicht aantallen'!F:F)*'Calculatie sheet'!D135+LOOKUP('Calculatie sheet'!$D$2,'Objectenoverzicht aantallen'!$A:$A,'Objectenoverzicht aantallen'!G:G)*'Calculatie sheet'!D135+LOOKUP('Calculatie sheet'!$D$2,'Objectenoverzicht aantallen'!$A:$A,'Objectenoverzicht aantallen'!H:H)*'Calculatie sheet'!D135+LOOKUP('Calculatie sheet'!$D$2,'Objectenoverzicht aantallen'!$A:$A,'Objectenoverzicht aantallen'!I:I)*'Calculatie sheet'!D135+LOOKUP('Calculatie sheet'!$D$2,'Objectenoverzicht aantallen'!$A:$A,'Objectenoverzicht aantallen'!J:J)*'Calculatie sheet'!D135)/1000</f>
        <v>0</v>
      </c>
      <c r="O4" s="568">
        <f>(LOOKUP('Calculatie sheet'!$D$2,'Objectenoverzicht aantallen'!$A:$A,'Objectenoverzicht aantallen'!C:C)*'Calculatie sheet'!D135+LOOKUP('Calculatie sheet'!$D$2,'Objectenoverzicht aantallen'!$A:$A,'Objectenoverzicht aantallen'!E:E)*'Calculatie sheet'!D135+LOOKUP('Calculatie sheet'!$D$2,'Objectenoverzicht aantallen'!$A:$A,'Objectenoverzicht aantallen'!F:F)*'Calculatie sheet'!D135+LOOKUP('Calculatie sheet'!$D$2,'Objectenoverzicht aantallen'!$A:$A,'Objectenoverzicht aantallen'!G:G)*'Calculatie sheet'!D135+LOOKUP('Calculatie sheet'!$D$2,'Objectenoverzicht aantallen'!$A:$A,'Objectenoverzicht aantallen'!H:H)*'Calculatie sheet'!D135+LOOKUP('Calculatie sheet'!$D$2,'Objectenoverzicht aantallen'!$A:$A,'Objectenoverzicht aantallen'!I:I)*'Calculatie sheet'!D135+LOOKUP('Calculatie sheet'!$D$2,'Objectenoverzicht aantallen'!$A:$A,'Objectenoverzicht aantallen'!J:J)*'Calculatie sheet'!D135+LOOKUP('Calculatie sheet'!$D$2,'Objectenoverzicht aantallen'!$A:$A,'Objectenoverzicht aantallen'!K:K)*'Calculatie sheet'!D135)/1000</f>
        <v>0</v>
      </c>
      <c r="P4" s="568">
        <f>(LOOKUP('Calculatie sheet'!$D$2,'Objectenoverzicht aantallen'!$A:$A,'Objectenoverzicht aantallen'!C:C)*'Calculatie sheet'!D135+LOOKUP('Calculatie sheet'!$D$2,'Objectenoverzicht aantallen'!$A:$A,'Objectenoverzicht aantallen'!E:E)*'Calculatie sheet'!D135+LOOKUP('Calculatie sheet'!$D$2,'Objectenoverzicht aantallen'!$A:$A,'Objectenoverzicht aantallen'!F:F)*'Calculatie sheet'!D135+LOOKUP('Calculatie sheet'!$D$2,'Objectenoverzicht aantallen'!$A:$A,'Objectenoverzicht aantallen'!G:G)*'Calculatie sheet'!D135+LOOKUP('Calculatie sheet'!$D$2,'Objectenoverzicht aantallen'!$A:$A,'Objectenoverzicht aantallen'!H:H)*'Calculatie sheet'!D135+LOOKUP('Calculatie sheet'!$D$2,'Objectenoverzicht aantallen'!$A:$A,'Objectenoverzicht aantallen'!I:I)*'Calculatie sheet'!D135+LOOKUP('Calculatie sheet'!$D$2,'Objectenoverzicht aantallen'!$A:$A,'Objectenoverzicht aantallen'!J:J)*'Calculatie sheet'!D135+LOOKUP('Calculatie sheet'!$D$2,'Objectenoverzicht aantallen'!$A:$A,'Objectenoverzicht aantallen'!K:K)*'Calculatie sheet'!D135+LOOKUP('Calculatie sheet'!$D$2,'Objectenoverzicht aantallen'!$A:$A,'Objectenoverzicht aantallen'!L:L)*'Calculatie sheet'!D135)/1000</f>
        <v>0</v>
      </c>
      <c r="Q4" s="568">
        <f>(LOOKUP('Calculatie sheet'!$D$2,'Objectenoverzicht aantallen'!$A:$A,'Objectenoverzicht aantallen'!C:C)*'Calculatie sheet'!D135+LOOKUP('Calculatie sheet'!$D$2,'Objectenoverzicht aantallen'!$A:$A,'Objectenoverzicht aantallen'!E:E)*'Calculatie sheet'!D135+LOOKUP('Calculatie sheet'!$D$2,'Objectenoverzicht aantallen'!$A:$A,'Objectenoverzicht aantallen'!F:F)*'Calculatie sheet'!D135+LOOKUP('Calculatie sheet'!$D$2,'Objectenoverzicht aantallen'!$A:$A,'Objectenoverzicht aantallen'!G:G)*'Calculatie sheet'!D135+LOOKUP('Calculatie sheet'!$D$2,'Objectenoverzicht aantallen'!$A:$A,'Objectenoverzicht aantallen'!H:H)*'Calculatie sheet'!D135+LOOKUP('Calculatie sheet'!$D$2,'Objectenoverzicht aantallen'!$A:$A,'Objectenoverzicht aantallen'!I:I)*'Calculatie sheet'!D135+LOOKUP('Calculatie sheet'!$D$2,'Objectenoverzicht aantallen'!$A:$A,'Objectenoverzicht aantallen'!J:J)*'Calculatie sheet'!D135+LOOKUP('Calculatie sheet'!$D$2,'Objectenoverzicht aantallen'!$A:$A,'Objectenoverzicht aantallen'!K:K)*'Calculatie sheet'!D135+LOOKUP('Calculatie sheet'!$D$2,'Objectenoverzicht aantallen'!$A:$A,'Objectenoverzicht aantallen'!L:L)*'Calculatie sheet'!D135+LOOKUP('Calculatie sheet'!$D$2,'Objectenoverzicht aantallen'!$A:$A,'Objectenoverzicht aantallen'!M:M)*'Calculatie sheet'!D135)/1000</f>
        <v>0</v>
      </c>
      <c r="R4" s="568">
        <f>(LOOKUP('Calculatie sheet'!$D$2,'Objectenoverzicht aantallen'!$A:$A,'Objectenoverzicht aantallen'!C:C)*'Calculatie sheet'!D135+LOOKUP('Calculatie sheet'!$D$2,'Objectenoverzicht aantallen'!$A:$A,'Objectenoverzicht aantallen'!E:E)*'Calculatie sheet'!D135+LOOKUP('Calculatie sheet'!$D$2,'Objectenoverzicht aantallen'!$A:$A,'Objectenoverzicht aantallen'!F:F)*'Calculatie sheet'!D135+LOOKUP('Calculatie sheet'!$D$2,'Objectenoverzicht aantallen'!$A:$A,'Objectenoverzicht aantallen'!G:G)*'Calculatie sheet'!D135+LOOKUP('Calculatie sheet'!$D$2,'Objectenoverzicht aantallen'!$A:$A,'Objectenoverzicht aantallen'!H:H)*'Calculatie sheet'!D135+LOOKUP('Calculatie sheet'!$D$2,'Objectenoverzicht aantallen'!$A:$A,'Objectenoverzicht aantallen'!I:I)*'Calculatie sheet'!D135+LOOKUP('Calculatie sheet'!$D$2,'Objectenoverzicht aantallen'!$A:$A,'Objectenoverzicht aantallen'!J:J)*'Calculatie sheet'!D135+LOOKUP('Calculatie sheet'!$D$2,'Objectenoverzicht aantallen'!$A:$A,'Objectenoverzicht aantallen'!K:K)*'Calculatie sheet'!D135+LOOKUP('Calculatie sheet'!$D$2,'Objectenoverzicht aantallen'!$A:$A,'Objectenoverzicht aantallen'!L:L)*'Calculatie sheet'!D135+LOOKUP('Calculatie sheet'!$D$2,'Objectenoverzicht aantallen'!$A:$A,'Objectenoverzicht aantallen'!N:N)*'Calculatie sheet'!D135)/1000</f>
        <v>0</v>
      </c>
      <c r="S4" s="568">
        <f>(LOOKUP('Calculatie sheet'!$D$2,'Objectenoverzicht aantallen'!$A:$A,'Objectenoverzicht aantallen'!C:C)*'Calculatie sheet'!D135+LOOKUP('Calculatie sheet'!$D$2,'Objectenoverzicht aantallen'!$A:$A,'Objectenoverzicht aantallen'!E:E)*'Calculatie sheet'!D135+LOOKUP('Calculatie sheet'!$D$2,'Objectenoverzicht aantallen'!$A:$A,'Objectenoverzicht aantallen'!F:F)*'Calculatie sheet'!D135+LOOKUP('Calculatie sheet'!$D$2,'Objectenoverzicht aantallen'!$A:$A,'Objectenoverzicht aantallen'!G:G)*'Calculatie sheet'!D135+LOOKUP('Calculatie sheet'!$D$2,'Objectenoverzicht aantallen'!$A:$A,'Objectenoverzicht aantallen'!H:H)*'Calculatie sheet'!D135+LOOKUP('Calculatie sheet'!$D$2,'Objectenoverzicht aantallen'!$A:$A,'Objectenoverzicht aantallen'!I:I)*'Calculatie sheet'!D135+LOOKUP('Calculatie sheet'!$D$2,'Objectenoverzicht aantallen'!$A:$A,'Objectenoverzicht aantallen'!J:J)*'Calculatie sheet'!D135+LOOKUP('Calculatie sheet'!$D$2,'Objectenoverzicht aantallen'!$A:$A,'Objectenoverzicht aantallen'!K:K)*'Calculatie sheet'!D135+LOOKUP('Calculatie sheet'!$D$2,'Objectenoverzicht aantallen'!$A:$A,'Objectenoverzicht aantallen'!L:L)*'Calculatie sheet'!D135+LOOKUP('Calculatie sheet'!$D$2,'Objectenoverzicht aantallen'!$A:$A,'Objectenoverzicht aantallen'!N:N)*'Calculatie sheet'!D135+LOOKUP('Calculatie sheet'!$D$2,'Objectenoverzicht aantallen'!$A:$A,'Objectenoverzicht aantallen'!O:O)*'Calculatie sheet'!D135)/1000</f>
        <v>0</v>
      </c>
      <c r="U4" s="31" t="s">
        <v>624</v>
      </c>
      <c r="V4" s="571">
        <f>(LOOKUP('Calculatie sheet'!$D$2,'Objectenoverzicht aantallen'!$A:$A,'Objectenoverzicht aantallen'!$P:$P)*'Calculatie sheet'!$D$135)/'Calculatie sheet'!$D$64/1000</f>
        <v>0</v>
      </c>
      <c r="W4" s="571">
        <f>(LOOKUP('Calculatie sheet'!$D$2,'Objectenoverzicht aantallen'!$A:$A,'Objectenoverzicht aantallen'!$P:$P)*'Calculatie sheet'!$D$135)/'Calculatie sheet'!$D$64/1000</f>
        <v>0</v>
      </c>
      <c r="X4" s="571">
        <f>(LOOKUP('Calculatie sheet'!$D$2,'Objectenoverzicht aantallen'!$A:$A,'Objectenoverzicht aantallen'!$P:$P)*'Calculatie sheet'!$D$135)/'Calculatie sheet'!$D$64/1000</f>
        <v>0</v>
      </c>
      <c r="Y4" s="571">
        <f>(LOOKUP('Calculatie sheet'!$D$2,'Objectenoverzicht aantallen'!$A:$A,'Objectenoverzicht aantallen'!$P:$P)*'Calculatie sheet'!$D$135)/'Calculatie sheet'!$D$64/1000</f>
        <v>0</v>
      </c>
      <c r="Z4" s="571">
        <f>(LOOKUP('Calculatie sheet'!$D$2,'Objectenoverzicht aantallen'!$A:$A,'Objectenoverzicht aantallen'!$P:$P)*'Calculatie sheet'!$D$135)/'Calculatie sheet'!$D$64/1000</f>
        <v>0</v>
      </c>
      <c r="AA4" s="571">
        <f>(LOOKUP('Calculatie sheet'!$D$2,'Objectenoverzicht aantallen'!$A:$A,'Objectenoverzicht aantallen'!$P:$P)*'Calculatie sheet'!$D$135)/'Calculatie sheet'!$D$64/1000</f>
        <v>0</v>
      </c>
      <c r="AB4" s="571">
        <f>(LOOKUP('Calculatie sheet'!$D$2,'Objectenoverzicht aantallen'!$A:$A,'Objectenoverzicht aantallen'!$P:$P)*'Calculatie sheet'!$D$135)/'Calculatie sheet'!$D$64/1000</f>
        <v>0</v>
      </c>
      <c r="AC4" s="571">
        <f>(LOOKUP('Calculatie sheet'!$D$2,'Objectenoverzicht aantallen'!$A:$A,'Objectenoverzicht aantallen'!$P:$P)*'Calculatie sheet'!$D$135)/'Calculatie sheet'!$D$64/1000</f>
        <v>0</v>
      </c>
      <c r="AD4" s="571">
        <f>(LOOKUP('Calculatie sheet'!$D$2,'Objectenoverzicht aantallen'!$A:$A,'Objectenoverzicht aantallen'!$P:$P)*'Calculatie sheet'!$D$135)/'Calculatie sheet'!$D$64/1000</f>
        <v>0</v>
      </c>
      <c r="AE4" s="571">
        <f>(LOOKUP('Calculatie sheet'!$D$2,'Objectenoverzicht aantallen'!$A:$A,'Objectenoverzicht aantallen'!$P:$P)*'Calculatie sheet'!$D$135)/'Calculatie sheet'!$D$64/1000</f>
        <v>0</v>
      </c>
      <c r="AF4" s="571">
        <f>(LOOKUP('Calculatie sheet'!$D$2,'Objectenoverzicht aantallen'!$A:$A,'Objectenoverzicht aantallen'!$P:$P)*'Calculatie sheet'!$D$135)/'Calculatie sheet'!$D$64/1000</f>
        <v>0</v>
      </c>
    </row>
    <row r="5" spans="1:32" x14ac:dyDescent="0.2">
      <c r="B5" s="130" t="s">
        <v>5</v>
      </c>
      <c r="C5" s="575">
        <f>'Calculatie sheet'!D136</f>
        <v>43.770670579198892</v>
      </c>
      <c r="F5" s="570">
        <f>C5*'Calculatie sheet'!$D$7/1000</f>
        <v>0</v>
      </c>
      <c r="H5" s="31" t="s">
        <v>625</v>
      </c>
      <c r="I5" s="568">
        <f>(LOOKUP('Calculatie sheet'!$D$2,'Objectenoverzicht aantallen'!$A:$A,'Objectenoverzicht aantallen'!C:C)*'Calculatie sheet'!D136+LOOKUP('Calculatie sheet'!$D$2,'Objectenoverzicht aantallen'!$A:$A,'Objectenoverzicht aantallen'!E:E)*'Calculatie sheet'!D136)/1000</f>
        <v>0</v>
      </c>
      <c r="J5" s="568">
        <f>(LOOKUP('Calculatie sheet'!$D$2,'Objectenoverzicht aantallen'!$A:$A,'Objectenoverzicht aantallen'!C:C)*'Calculatie sheet'!D136+LOOKUP('Calculatie sheet'!$D$2,'Objectenoverzicht aantallen'!$A:$A,'Objectenoverzicht aantallen'!E:E)*'Calculatie sheet'!D136+LOOKUP('Calculatie sheet'!$D$2,'Objectenoverzicht aantallen'!$A:$A,'Objectenoverzicht aantallen'!F:F)*'Calculatie sheet'!D136)/1000</f>
        <v>0</v>
      </c>
      <c r="K5" s="568">
        <f>(LOOKUP('Calculatie sheet'!$D$2,'Objectenoverzicht aantallen'!$A:$A,'Objectenoverzicht aantallen'!C:C)*'Calculatie sheet'!D136+LOOKUP('Calculatie sheet'!$D$2,'Objectenoverzicht aantallen'!$A:$A,'Objectenoverzicht aantallen'!E:E)*'Calculatie sheet'!D136+LOOKUP('Calculatie sheet'!$D$2,'Objectenoverzicht aantallen'!$A:$A,'Objectenoverzicht aantallen'!F:F)*'Calculatie sheet'!D136+LOOKUP('Calculatie sheet'!$D$2,'Objectenoverzicht aantallen'!$A:$A,'Objectenoverzicht aantallen'!G:G)*'Calculatie sheet'!D136)/1000</f>
        <v>0</v>
      </c>
      <c r="L5" s="568">
        <f>(LOOKUP('Calculatie sheet'!$D$2,'Objectenoverzicht aantallen'!$A:$A,'Objectenoverzicht aantallen'!C:C)*'Calculatie sheet'!D136+LOOKUP('Calculatie sheet'!$D$2,'Objectenoverzicht aantallen'!$A:$A,'Objectenoverzicht aantallen'!E:E)*'Calculatie sheet'!D136+LOOKUP('Calculatie sheet'!$D$2,'Objectenoverzicht aantallen'!$A:$A,'Objectenoverzicht aantallen'!F:F)*'Calculatie sheet'!D136+LOOKUP('Calculatie sheet'!$D$2,'Objectenoverzicht aantallen'!$A:$A,'Objectenoverzicht aantallen'!G:G)*'Calculatie sheet'!D136+LOOKUP('Calculatie sheet'!$D$2,'Objectenoverzicht aantallen'!$A:$A,'Objectenoverzicht aantallen'!H:H)*'Calculatie sheet'!D136)/1000</f>
        <v>0</v>
      </c>
      <c r="M5" s="568">
        <f>(LOOKUP('Calculatie sheet'!$D$2,'Objectenoverzicht aantallen'!$A:$A,'Objectenoverzicht aantallen'!C:C)*'Calculatie sheet'!D136+LOOKUP('Calculatie sheet'!$D$2,'Objectenoverzicht aantallen'!$A:$A,'Objectenoverzicht aantallen'!E:E)*'Calculatie sheet'!D136+LOOKUP('Calculatie sheet'!$D$2,'Objectenoverzicht aantallen'!$A:$A,'Objectenoverzicht aantallen'!F:F)*'Calculatie sheet'!D136+LOOKUP('Calculatie sheet'!$D$2,'Objectenoverzicht aantallen'!$A:$A,'Objectenoverzicht aantallen'!G:G)*'Calculatie sheet'!D136+LOOKUP('Calculatie sheet'!$D$2,'Objectenoverzicht aantallen'!$A:$A,'Objectenoverzicht aantallen'!H:H)*'Calculatie sheet'!D136+LOOKUP('Calculatie sheet'!$D$2,'Objectenoverzicht aantallen'!$A:$A,'Objectenoverzicht aantallen'!I:I)*'Calculatie sheet'!D136)/1000</f>
        <v>0</v>
      </c>
      <c r="N5" s="568">
        <f>(LOOKUP('Calculatie sheet'!$D$2,'Objectenoverzicht aantallen'!$A:$A,'Objectenoverzicht aantallen'!C:C)*'Calculatie sheet'!D136+LOOKUP('Calculatie sheet'!$D$2,'Objectenoverzicht aantallen'!$A:$A,'Objectenoverzicht aantallen'!E:E)*'Calculatie sheet'!D136+LOOKUP('Calculatie sheet'!$D$2,'Objectenoverzicht aantallen'!$A:$A,'Objectenoverzicht aantallen'!F:F)*'Calculatie sheet'!D136+LOOKUP('Calculatie sheet'!$D$2,'Objectenoverzicht aantallen'!$A:$A,'Objectenoverzicht aantallen'!G:G)*'Calculatie sheet'!D136+LOOKUP('Calculatie sheet'!$D$2,'Objectenoverzicht aantallen'!$A:$A,'Objectenoverzicht aantallen'!H:H)*'Calculatie sheet'!D136+LOOKUP('Calculatie sheet'!$D$2,'Objectenoverzicht aantallen'!$A:$A,'Objectenoverzicht aantallen'!I:I)*'Calculatie sheet'!D136+LOOKUP('Calculatie sheet'!$D$2,'Objectenoverzicht aantallen'!$A:$A,'Objectenoverzicht aantallen'!J:J)*'Calculatie sheet'!D136)/1000</f>
        <v>0</v>
      </c>
      <c r="O5" s="568">
        <f>(LOOKUP('Calculatie sheet'!$D$2,'Objectenoverzicht aantallen'!$A:$A,'Objectenoverzicht aantallen'!C:C)*'Calculatie sheet'!D136+LOOKUP('Calculatie sheet'!$D$2,'Objectenoverzicht aantallen'!$A:$A,'Objectenoverzicht aantallen'!E:E)*'Calculatie sheet'!D136+LOOKUP('Calculatie sheet'!$D$2,'Objectenoverzicht aantallen'!$A:$A,'Objectenoverzicht aantallen'!F:F)*'Calculatie sheet'!D136+LOOKUP('Calculatie sheet'!$D$2,'Objectenoverzicht aantallen'!$A:$A,'Objectenoverzicht aantallen'!G:G)*'Calculatie sheet'!D136+LOOKUP('Calculatie sheet'!$D$2,'Objectenoverzicht aantallen'!$A:$A,'Objectenoverzicht aantallen'!H:H)*'Calculatie sheet'!D136+LOOKUP('Calculatie sheet'!$D$2,'Objectenoverzicht aantallen'!$A:$A,'Objectenoverzicht aantallen'!I:I)*'Calculatie sheet'!D136+LOOKUP('Calculatie sheet'!$D$2,'Objectenoverzicht aantallen'!$A:$A,'Objectenoverzicht aantallen'!J:J)*'Calculatie sheet'!D136+LOOKUP('Calculatie sheet'!$D$2,'Objectenoverzicht aantallen'!$A:$A,'Objectenoverzicht aantallen'!K:K)*'Calculatie sheet'!D136)/1000</f>
        <v>0</v>
      </c>
      <c r="P5" s="568">
        <f>(LOOKUP('Calculatie sheet'!$D$2,'Objectenoverzicht aantallen'!$A:$A,'Objectenoverzicht aantallen'!C:C)*'Calculatie sheet'!D136+LOOKUP('Calculatie sheet'!$D$2,'Objectenoverzicht aantallen'!$A:$A,'Objectenoverzicht aantallen'!E:E)*'Calculatie sheet'!D136+LOOKUP('Calculatie sheet'!$D$2,'Objectenoverzicht aantallen'!$A:$A,'Objectenoverzicht aantallen'!F:F)*'Calculatie sheet'!D136+LOOKUP('Calculatie sheet'!$D$2,'Objectenoverzicht aantallen'!$A:$A,'Objectenoverzicht aantallen'!G:G)*'Calculatie sheet'!D136+LOOKUP('Calculatie sheet'!$D$2,'Objectenoverzicht aantallen'!$A:$A,'Objectenoverzicht aantallen'!H:H)*'Calculatie sheet'!D136+LOOKUP('Calculatie sheet'!$D$2,'Objectenoverzicht aantallen'!$A:$A,'Objectenoverzicht aantallen'!I:I)*'Calculatie sheet'!D136+LOOKUP('Calculatie sheet'!$D$2,'Objectenoverzicht aantallen'!$A:$A,'Objectenoverzicht aantallen'!J:J)*'Calculatie sheet'!D136+LOOKUP('Calculatie sheet'!$D$2,'Objectenoverzicht aantallen'!$A:$A,'Objectenoverzicht aantallen'!K:K)*'Calculatie sheet'!D136+LOOKUP('Calculatie sheet'!$D$2,'Objectenoverzicht aantallen'!$A:$A,'Objectenoverzicht aantallen'!L:L)*'Calculatie sheet'!D136)/1000</f>
        <v>0</v>
      </c>
      <c r="Q5" s="568">
        <f>(LOOKUP('Calculatie sheet'!$D$2,'Objectenoverzicht aantallen'!$A:$A,'Objectenoverzicht aantallen'!C:C)*'Calculatie sheet'!D136+LOOKUP('Calculatie sheet'!$D$2,'Objectenoverzicht aantallen'!$A:$A,'Objectenoverzicht aantallen'!E:E)*'Calculatie sheet'!D136+LOOKUP('Calculatie sheet'!$D$2,'Objectenoverzicht aantallen'!$A:$A,'Objectenoverzicht aantallen'!F:F)*'Calculatie sheet'!D136+LOOKUP('Calculatie sheet'!$D$2,'Objectenoverzicht aantallen'!$A:$A,'Objectenoverzicht aantallen'!G:G)*'Calculatie sheet'!D136+LOOKUP('Calculatie sheet'!$D$2,'Objectenoverzicht aantallen'!$A:$A,'Objectenoverzicht aantallen'!H:H)*'Calculatie sheet'!D136+LOOKUP('Calculatie sheet'!$D$2,'Objectenoverzicht aantallen'!$A:$A,'Objectenoverzicht aantallen'!I:I)*'Calculatie sheet'!D136+LOOKUP('Calculatie sheet'!$D$2,'Objectenoverzicht aantallen'!$A:$A,'Objectenoverzicht aantallen'!J:J)*'Calculatie sheet'!D136+LOOKUP('Calculatie sheet'!$D$2,'Objectenoverzicht aantallen'!$A:$A,'Objectenoverzicht aantallen'!K:K)*'Calculatie sheet'!D136+LOOKUP('Calculatie sheet'!$D$2,'Objectenoverzicht aantallen'!$A:$A,'Objectenoverzicht aantallen'!L:L)*'Calculatie sheet'!D136+LOOKUP('Calculatie sheet'!$D$2,'Objectenoverzicht aantallen'!$A:$A,'Objectenoverzicht aantallen'!M:M)*'Calculatie sheet'!D136)/1000</f>
        <v>0</v>
      </c>
      <c r="R5" s="568">
        <f>(LOOKUP('Calculatie sheet'!$D$2,'Objectenoverzicht aantallen'!$A:$A,'Objectenoverzicht aantallen'!C:C)*'Calculatie sheet'!D136+LOOKUP('Calculatie sheet'!$D$2,'Objectenoverzicht aantallen'!$A:$A,'Objectenoverzicht aantallen'!E:E)*'Calculatie sheet'!D136+LOOKUP('Calculatie sheet'!$D$2,'Objectenoverzicht aantallen'!$A:$A,'Objectenoverzicht aantallen'!F:F)*'Calculatie sheet'!D136+LOOKUP('Calculatie sheet'!$D$2,'Objectenoverzicht aantallen'!$A:$A,'Objectenoverzicht aantallen'!G:G)*'Calculatie sheet'!D136+LOOKUP('Calculatie sheet'!$D$2,'Objectenoverzicht aantallen'!$A:$A,'Objectenoverzicht aantallen'!H:H)*'Calculatie sheet'!D136+LOOKUP('Calculatie sheet'!$D$2,'Objectenoverzicht aantallen'!$A:$A,'Objectenoverzicht aantallen'!I:I)*'Calculatie sheet'!D136+LOOKUP('Calculatie sheet'!$D$2,'Objectenoverzicht aantallen'!$A:$A,'Objectenoverzicht aantallen'!J:J)*'Calculatie sheet'!D136+LOOKUP('Calculatie sheet'!$D$2,'Objectenoverzicht aantallen'!$A:$A,'Objectenoverzicht aantallen'!K:K)*'Calculatie sheet'!D136+LOOKUP('Calculatie sheet'!$D$2,'Objectenoverzicht aantallen'!$A:$A,'Objectenoverzicht aantallen'!L:L)*'Calculatie sheet'!D136+LOOKUP('Calculatie sheet'!$D$2,'Objectenoverzicht aantallen'!$A:$A,'Objectenoverzicht aantallen'!N:N)*'Calculatie sheet'!D136)/1000</f>
        <v>0</v>
      </c>
      <c r="S5" s="568">
        <f>(LOOKUP('Calculatie sheet'!$D$2,'Objectenoverzicht aantallen'!$A:$A,'Objectenoverzicht aantallen'!C:C)*'Calculatie sheet'!D136+LOOKUP('Calculatie sheet'!$D$2,'Objectenoverzicht aantallen'!$A:$A,'Objectenoverzicht aantallen'!E:E)*'Calculatie sheet'!D136+LOOKUP('Calculatie sheet'!$D$2,'Objectenoverzicht aantallen'!$A:$A,'Objectenoverzicht aantallen'!F:F)*'Calculatie sheet'!D136+LOOKUP('Calculatie sheet'!$D$2,'Objectenoverzicht aantallen'!$A:$A,'Objectenoverzicht aantallen'!G:G)*'Calculatie sheet'!D136+LOOKUP('Calculatie sheet'!$D$2,'Objectenoverzicht aantallen'!$A:$A,'Objectenoverzicht aantallen'!H:H)*'Calculatie sheet'!D136+LOOKUP('Calculatie sheet'!$D$2,'Objectenoverzicht aantallen'!$A:$A,'Objectenoverzicht aantallen'!I:I)*'Calculatie sheet'!D136+LOOKUP('Calculatie sheet'!$D$2,'Objectenoverzicht aantallen'!$A:$A,'Objectenoverzicht aantallen'!J:J)*'Calculatie sheet'!D136+LOOKUP('Calculatie sheet'!$D$2,'Objectenoverzicht aantallen'!$A:$A,'Objectenoverzicht aantallen'!K:K)*'Calculatie sheet'!D136+LOOKUP('Calculatie sheet'!$D$2,'Objectenoverzicht aantallen'!$A:$A,'Objectenoverzicht aantallen'!L:L)*'Calculatie sheet'!D136+LOOKUP('Calculatie sheet'!$D$2,'Objectenoverzicht aantallen'!$A:$A,'Objectenoverzicht aantallen'!N:N)*'Calculatie sheet'!D136+LOOKUP('Calculatie sheet'!$D$2,'Objectenoverzicht aantallen'!$A:$A,'Objectenoverzicht aantallen'!O:O)*'Calculatie sheet'!D136)/1000</f>
        <v>0</v>
      </c>
      <c r="U5" s="31" t="s">
        <v>625</v>
      </c>
      <c r="V5" s="571">
        <f>(LOOKUP('Calculatie sheet'!$D$2,'Objectenoverzicht aantallen'!$A:$A,'Objectenoverzicht aantallen'!Q:Q)*'Calculatie sheet'!$D$136)/1000</f>
        <v>0</v>
      </c>
      <c r="W5" s="571">
        <f>(LOOKUP('Calculatie sheet'!$D$2,'Objectenoverzicht aantallen'!$A:$A,'Objectenoverzicht aantallen'!R:R)*'Calculatie sheet'!$D$136)/1000</f>
        <v>0</v>
      </c>
      <c r="X5" s="571">
        <f>(LOOKUP('Calculatie sheet'!$D$2,'Objectenoverzicht aantallen'!$A:$A,'Objectenoverzicht aantallen'!S:S)*'Calculatie sheet'!$D$136)/1000</f>
        <v>0</v>
      </c>
      <c r="Y5" s="571">
        <f>(LOOKUP('Calculatie sheet'!$D$2,'Objectenoverzicht aantallen'!$A:$A,'Objectenoverzicht aantallen'!T:T)*'Calculatie sheet'!$D$136)/1000</f>
        <v>0</v>
      </c>
      <c r="Z5" s="571">
        <f>(LOOKUP('Calculatie sheet'!$D$2,'Objectenoverzicht aantallen'!$A:$A,'Objectenoverzicht aantallen'!U:U)*'Calculatie sheet'!$D$136)/1000</f>
        <v>0</v>
      </c>
      <c r="AA5" s="571">
        <f>(LOOKUP('Calculatie sheet'!$D$2,'Objectenoverzicht aantallen'!$A:$A,'Objectenoverzicht aantallen'!V:V)*'Calculatie sheet'!$D$136)/1000</f>
        <v>0</v>
      </c>
      <c r="AB5" s="571">
        <f>(LOOKUP('Calculatie sheet'!$D$2,'Objectenoverzicht aantallen'!$A:$A,'Objectenoverzicht aantallen'!W:W)*'Calculatie sheet'!$D$136)/1000</f>
        <v>0</v>
      </c>
      <c r="AC5" s="571">
        <f>(LOOKUP('Calculatie sheet'!$D$2,'Objectenoverzicht aantallen'!$A:$A,'Objectenoverzicht aantallen'!X:X)*'Calculatie sheet'!$D$136)/1000</f>
        <v>0</v>
      </c>
      <c r="AD5" s="571">
        <f>(LOOKUP('Calculatie sheet'!$D$2,'Objectenoverzicht aantallen'!$A:$A,'Objectenoverzicht aantallen'!Y:Y)*'Calculatie sheet'!$D$136)/1000</f>
        <v>0</v>
      </c>
      <c r="AE5" s="571">
        <f>(LOOKUP('Calculatie sheet'!$D$2,'Objectenoverzicht aantallen'!$A:$A,'Objectenoverzicht aantallen'!Z:Z)*'Calculatie sheet'!$D$136)/1000</f>
        <v>0</v>
      </c>
      <c r="AF5" s="571">
        <f>(LOOKUP('Calculatie sheet'!$D$2,'Objectenoverzicht aantallen'!$A:$A,'Objectenoverzicht aantallen'!AA:AA)*'Calculatie sheet'!$D$136)/1000</f>
        <v>0</v>
      </c>
    </row>
  </sheetData>
  <pageMargins left="0.7" right="0.7" top="0.75" bottom="0.75" header="0.3" footer="0.3"/>
  <pageSetup paperSize="9" orientation="portrait" horizontalDpi="0" verticalDpi="0"/>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A460B-233C-4242-B884-57FADEA781AC}">
  <dimension ref="A1:AF5"/>
  <sheetViews>
    <sheetView workbookViewId="0">
      <selection activeCell="B3" sqref="B3:B5"/>
    </sheetView>
  </sheetViews>
  <sheetFormatPr baseColWidth="10" defaultColWidth="11" defaultRowHeight="16" x14ac:dyDescent="0.2"/>
  <cols>
    <col min="1" max="1" width="16.6640625" bestFit="1" customWidth="1"/>
    <col min="6" max="6" width="11.1640625" style="39" bestFit="1" customWidth="1"/>
    <col min="8" max="8" width="14" bestFit="1" customWidth="1"/>
    <col min="9" max="19" width="12.1640625" bestFit="1" customWidth="1"/>
  </cols>
  <sheetData>
    <row r="1" spans="1:32" x14ac:dyDescent="0.2">
      <c r="A1" t="str">
        <f>'Calculatie sheet'!E3</f>
        <v>Vaste brug (beton)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31" t="s">
        <v>203</v>
      </c>
      <c r="C2" s="46">
        <f>'Calculatie sheet'!E133</f>
        <v>2042.0549044249997</v>
      </c>
      <c r="D2" s="26" t="s">
        <v>64</v>
      </c>
      <c r="F2" s="573">
        <f>C2*'Calculatie sheet'!$E$7/1000</f>
        <v>0</v>
      </c>
      <c r="H2" s="31" t="s">
        <v>622</v>
      </c>
      <c r="I2" s="571">
        <f>(LOOKUP('Calculatie sheet'!$E$2,'Objectenoverzicht aantallen'!$A:$A,'Objectenoverzicht aantallen'!C:C)*'Calculatie sheet'!E133+LOOKUP('Calculatie sheet'!$E$2,'Objectenoverzicht aantallen'!$A:$A,'Objectenoverzicht aantallen'!E:E)*'Calculatie sheet'!E133)/1000</f>
        <v>0</v>
      </c>
      <c r="J2" s="571">
        <f>(LOOKUP('Calculatie sheet'!$E$2,'Objectenoverzicht aantallen'!$A:$A,'Objectenoverzicht aantallen'!C:C)*'Calculatie sheet'!E133+LOOKUP('Calculatie sheet'!$E$2,'Objectenoverzicht aantallen'!$A:$A,'Objectenoverzicht aantallen'!E:E)*'Calculatie sheet'!E133+LOOKUP('Calculatie sheet'!$E$2,'Objectenoverzicht aantallen'!$A:$A,'Objectenoverzicht aantallen'!F:F)*'Calculatie sheet'!E133)/1000</f>
        <v>0</v>
      </c>
      <c r="K2" s="571">
        <f>(LOOKUP('Calculatie sheet'!$E$2,'Objectenoverzicht aantallen'!$A:$A,'Objectenoverzicht aantallen'!C:C)*'Calculatie sheet'!E133+LOOKUP('Calculatie sheet'!$E$2,'Objectenoverzicht aantallen'!$A:$A,'Objectenoverzicht aantallen'!E:E)*'Calculatie sheet'!E133+LOOKUP('Calculatie sheet'!$E$2,'Objectenoverzicht aantallen'!$A:$A,'Objectenoverzicht aantallen'!F:F)*'Calculatie sheet'!E133+LOOKUP('Calculatie sheet'!$D$2,'Objectenoverzicht aantallen'!$A:$A,'Objectenoverzicht aantallen'!G:G)*'Calculatie sheet'!E133)/1000</f>
        <v>0</v>
      </c>
      <c r="L2" s="571">
        <f>(LOOKUP('Calculatie sheet'!$E$2,'Objectenoverzicht aantallen'!$A:$A,'Objectenoverzicht aantallen'!C:C)*'Calculatie sheet'!E133+LOOKUP('Calculatie sheet'!$E$2,'Objectenoverzicht aantallen'!$A:$A,'Objectenoverzicht aantallen'!E:E)*'Calculatie sheet'!E133+LOOKUP('Calculatie sheet'!$E$2,'Objectenoverzicht aantallen'!$A:$A,'Objectenoverzicht aantallen'!F:F)*'Calculatie sheet'!E133+LOOKUP('Calculatie sheet'!$E$2,'Objectenoverzicht aantallen'!$A:$A,'Objectenoverzicht aantallen'!G:G)*'Calculatie sheet'!E133+LOOKUP('Calculatie sheet'!$E$2,'Objectenoverzicht aantallen'!$A:$A,'Objectenoverzicht aantallen'!H:H)*'Calculatie sheet'!E133)/1000</f>
        <v>0</v>
      </c>
      <c r="M2" s="571">
        <f>(LOOKUP('Calculatie sheet'!$E$2,'Objectenoverzicht aantallen'!$A:$A,'Objectenoverzicht aantallen'!C:C)*'Calculatie sheet'!E133+LOOKUP('Calculatie sheet'!$E$2,'Objectenoverzicht aantallen'!$A:$A,'Objectenoverzicht aantallen'!E:E)*'Calculatie sheet'!E133+LOOKUP('Calculatie sheet'!$E$2,'Objectenoverzicht aantallen'!$A:$A,'Objectenoverzicht aantallen'!F:F)*'Calculatie sheet'!E133+LOOKUP('Calculatie sheet'!$E$2,'Objectenoverzicht aantallen'!$A:$A,'Objectenoverzicht aantallen'!G:G)*'Calculatie sheet'!E133+LOOKUP('Calculatie sheet'!$E$2,'Objectenoverzicht aantallen'!$A:$A,'Objectenoverzicht aantallen'!H:H)*'Calculatie sheet'!E133+LOOKUP('Calculatie sheet'!$E$2,'Objectenoverzicht aantallen'!$A:$A,'Objectenoverzicht aantallen'!I:I)*'Calculatie sheet'!E133)/1000</f>
        <v>0</v>
      </c>
      <c r="N2" s="571">
        <f>(LOOKUP('Calculatie sheet'!$E$2,'Objectenoverzicht aantallen'!$A:$A,'Objectenoverzicht aantallen'!C:C)*'Calculatie sheet'!E133+LOOKUP('Calculatie sheet'!$E$2,'Objectenoverzicht aantallen'!$A:$A,'Objectenoverzicht aantallen'!E:E)*'Calculatie sheet'!E133+LOOKUP('Calculatie sheet'!$E$2,'Objectenoverzicht aantallen'!$A:$A,'Objectenoverzicht aantallen'!F:F)*'Calculatie sheet'!E133+LOOKUP('Calculatie sheet'!$E$2,'Objectenoverzicht aantallen'!$A:$A,'Objectenoverzicht aantallen'!G:G)*'Calculatie sheet'!E133+LOOKUP('Calculatie sheet'!$E$2,'Objectenoverzicht aantallen'!$A:$A,'Objectenoverzicht aantallen'!H:H)*'Calculatie sheet'!E133+LOOKUP('Calculatie sheet'!$E$2,'Objectenoverzicht aantallen'!$A:$A,'Objectenoverzicht aantallen'!I:I)*'Calculatie sheet'!E133+LOOKUP('Calculatie sheet'!$E$2,'Objectenoverzicht aantallen'!$A:$A,'Objectenoverzicht aantallen'!J:J)*'Calculatie sheet'!E133)/1000</f>
        <v>0</v>
      </c>
      <c r="O2" s="571">
        <f>(LOOKUP('Calculatie sheet'!$E$2,'Objectenoverzicht aantallen'!$A:$A,'Objectenoverzicht aantallen'!C:C)*'Calculatie sheet'!E133+LOOKUP('Calculatie sheet'!$E$2,'Objectenoverzicht aantallen'!$A:$A,'Objectenoverzicht aantallen'!E:E)*'Calculatie sheet'!E133+LOOKUP('Calculatie sheet'!$E$2,'Objectenoverzicht aantallen'!$A:$A,'Objectenoverzicht aantallen'!F:F)*'Calculatie sheet'!E133+LOOKUP('Calculatie sheet'!$E$2,'Objectenoverzicht aantallen'!$A:$A,'Objectenoverzicht aantallen'!G:G)*'Calculatie sheet'!E133+LOOKUP('Calculatie sheet'!$E$2,'Objectenoverzicht aantallen'!$A:$A,'Objectenoverzicht aantallen'!H:H)*'Calculatie sheet'!E133+LOOKUP('Calculatie sheet'!$E$2,'Objectenoverzicht aantallen'!$A:$A,'Objectenoverzicht aantallen'!I:I)*'Calculatie sheet'!E133+LOOKUP('Calculatie sheet'!$E$2,'Objectenoverzicht aantallen'!$A:$A,'Objectenoverzicht aantallen'!J:J)*'Calculatie sheet'!E133+LOOKUP('Calculatie sheet'!$E$2,'Objectenoverzicht aantallen'!$A:$A,'Objectenoverzicht aantallen'!K:K)*'Calculatie sheet'!E133)/1000</f>
        <v>0</v>
      </c>
      <c r="P2" s="571">
        <f>(LOOKUP('Calculatie sheet'!$E$2,'Objectenoverzicht aantallen'!$A:$A,'Objectenoverzicht aantallen'!C:C)*'Calculatie sheet'!E133+LOOKUP('Calculatie sheet'!$E$2,'Objectenoverzicht aantallen'!$A:$A,'Objectenoverzicht aantallen'!E:E)*'Calculatie sheet'!E133+LOOKUP('Calculatie sheet'!$E$2,'Objectenoverzicht aantallen'!$A:$A,'Objectenoverzicht aantallen'!F:F)*'Calculatie sheet'!E133+LOOKUP('Calculatie sheet'!$E$2,'Objectenoverzicht aantallen'!$A:$A,'Objectenoverzicht aantallen'!G:G)*'Calculatie sheet'!E133+LOOKUP('Calculatie sheet'!$E$2,'Objectenoverzicht aantallen'!$A:$A,'Objectenoverzicht aantallen'!H:H)*'Calculatie sheet'!E133+LOOKUP('Calculatie sheet'!$E$2,'Objectenoverzicht aantallen'!$A:$A,'Objectenoverzicht aantallen'!I:I)*'Calculatie sheet'!E133+LOOKUP('Calculatie sheet'!$E$2,'Objectenoverzicht aantallen'!$A:$A,'Objectenoverzicht aantallen'!J:J)*'Calculatie sheet'!E133+LOOKUP('Calculatie sheet'!$E$2,'Objectenoverzicht aantallen'!$A:$A,'Objectenoverzicht aantallen'!K:K)*'Calculatie sheet'!E133+LOOKUP('Calculatie sheet'!$E$2,'Objectenoverzicht aantallen'!$A:$A,'Objectenoverzicht aantallen'!L:L)*'Calculatie sheet'!E133)/1000</f>
        <v>0</v>
      </c>
      <c r="Q2" s="571">
        <f>(LOOKUP('Calculatie sheet'!$E$2,'Objectenoverzicht aantallen'!$A:$A,'Objectenoverzicht aantallen'!C:C)*'Calculatie sheet'!E133+LOOKUP('Calculatie sheet'!$E$2,'Objectenoverzicht aantallen'!$A:$A,'Objectenoverzicht aantallen'!E:E)*'Calculatie sheet'!E133+LOOKUP('Calculatie sheet'!$E$2,'Objectenoverzicht aantallen'!$A:$A,'Objectenoverzicht aantallen'!F:F)*'Calculatie sheet'!E133+LOOKUP('Calculatie sheet'!$E$2,'Objectenoverzicht aantallen'!$A:$A,'Objectenoverzicht aantallen'!G:G)*'Calculatie sheet'!E133+LOOKUP('Calculatie sheet'!$E$2,'Objectenoverzicht aantallen'!$A:$A,'Objectenoverzicht aantallen'!H:H)*'Calculatie sheet'!E133+LOOKUP('Calculatie sheet'!$E$2,'Objectenoverzicht aantallen'!$A:$A,'Objectenoverzicht aantallen'!I:I)*'Calculatie sheet'!E133+LOOKUP('Calculatie sheet'!$E$2,'Objectenoverzicht aantallen'!$A:$A,'Objectenoverzicht aantallen'!J:J)*'Calculatie sheet'!E133+LOOKUP('Calculatie sheet'!$E$2,'Objectenoverzicht aantallen'!$A:$A,'Objectenoverzicht aantallen'!K:K)*'Calculatie sheet'!E133+LOOKUP('Calculatie sheet'!$E$2,'Objectenoverzicht aantallen'!$A:$A,'Objectenoverzicht aantallen'!L:L)*'Calculatie sheet'!E133+LOOKUP('Calculatie sheet'!$E$2,'Objectenoverzicht aantallen'!$A:$A,'Objectenoverzicht aantallen'!M:M)*'Calculatie sheet'!E133)/1000</f>
        <v>0</v>
      </c>
      <c r="R2" s="571">
        <f>(LOOKUP('Calculatie sheet'!$E$2,'Objectenoverzicht aantallen'!$A:$A,'Objectenoverzicht aantallen'!C:C)*'Calculatie sheet'!E133+LOOKUP('Calculatie sheet'!$E$2,'Objectenoverzicht aantallen'!$A:$A,'Objectenoverzicht aantallen'!E:E)*'Calculatie sheet'!E133+LOOKUP('Calculatie sheet'!$E$2,'Objectenoverzicht aantallen'!$A:$A,'Objectenoverzicht aantallen'!F:F)*'Calculatie sheet'!E133+LOOKUP('Calculatie sheet'!$E$2,'Objectenoverzicht aantallen'!$A:$A,'Objectenoverzicht aantallen'!G:G)*'Calculatie sheet'!E133+LOOKUP('Calculatie sheet'!$E$2,'Objectenoverzicht aantallen'!$A:$A,'Objectenoverzicht aantallen'!H:H)*'Calculatie sheet'!E133+LOOKUP('Calculatie sheet'!$E$2,'Objectenoverzicht aantallen'!$A:$A,'Objectenoverzicht aantallen'!I:I)*'Calculatie sheet'!E133+LOOKUP('Calculatie sheet'!$E$2,'Objectenoverzicht aantallen'!$A:$A,'Objectenoverzicht aantallen'!J:J)*'Calculatie sheet'!E133+LOOKUP('Calculatie sheet'!$E$2,'Objectenoverzicht aantallen'!$A:$A,'Objectenoverzicht aantallen'!K:K)*'Calculatie sheet'!E133+LOOKUP('Calculatie sheet'!$E$2,'Objectenoverzicht aantallen'!$A:$A,'Objectenoverzicht aantallen'!L:L)*'Calculatie sheet'!E133+LOOKUP('Calculatie sheet'!$E$2,'Objectenoverzicht aantallen'!$A:$A,'Objectenoverzicht aantallen'!M:M)*'Calculatie sheet'!E133+LOOKUP('Calculatie sheet'!$E$2,'Objectenoverzicht aantallen'!$A:$A,'Objectenoverzicht aantallen'!N:N)*'Calculatie sheet'!E133)/1000</f>
        <v>0</v>
      </c>
      <c r="S2" s="571">
        <f>(LOOKUP('Calculatie sheet'!$E$2,'Objectenoverzicht aantallen'!$A:$A,'Objectenoverzicht aantallen'!C:C)*'Calculatie sheet'!E133+LOOKUP('Calculatie sheet'!$E$2,'Objectenoverzicht aantallen'!$A:$A,'Objectenoverzicht aantallen'!E:E)*'Calculatie sheet'!E133+LOOKUP('Calculatie sheet'!$E$2,'Objectenoverzicht aantallen'!$A:$A,'Objectenoverzicht aantallen'!F:F)*'Calculatie sheet'!E133+LOOKUP('Calculatie sheet'!$E$2,'Objectenoverzicht aantallen'!$A:$A,'Objectenoverzicht aantallen'!G:G)*'Calculatie sheet'!E133+LOOKUP('Calculatie sheet'!$E$2,'Objectenoverzicht aantallen'!$A:$A,'Objectenoverzicht aantallen'!H:H)*'Calculatie sheet'!E133+LOOKUP('Calculatie sheet'!$E$2,'Objectenoverzicht aantallen'!$A:$A,'Objectenoverzicht aantallen'!I:I)*'Calculatie sheet'!E133+LOOKUP('Calculatie sheet'!$E$2,'Objectenoverzicht aantallen'!$A:$A,'Objectenoverzicht aantallen'!J:J)*'Calculatie sheet'!E133+LOOKUP('Calculatie sheet'!$E$2,'Objectenoverzicht aantallen'!$A:$A,'Objectenoverzicht aantallen'!K:K)*'Calculatie sheet'!E133+LOOKUP('Calculatie sheet'!$E$2,'Objectenoverzicht aantallen'!$A:$A,'Objectenoverzicht aantallen'!L:L)*'Calculatie sheet'!E133+LOOKUP('Calculatie sheet'!$E$2,'Objectenoverzicht aantallen'!$A:$A,'Objectenoverzicht aantallen'!M:M)*'Calculatie sheet'!E133+LOOKUP('Calculatie sheet'!$E$2,'Objectenoverzicht aantallen'!$A:$A,'Objectenoverzicht aantallen'!N:N)*'Calculatie sheet'!E133+LOOKUP('Calculatie sheet'!$E$2,'Objectenoverzicht aantallen'!$A:$A,'Objectenoverzicht aantallen'!O:O)*'Calculatie sheet'!E133)/1000</f>
        <v>0</v>
      </c>
      <c r="U2" s="31" t="s">
        <v>622</v>
      </c>
      <c r="V2" s="571">
        <f>(LOOKUP('Calculatie sheet'!$E$2,'Objectenoverzicht aantallen'!$A:$A,'Objectenoverzicht aantallen'!E:E)*'Calculatie sheet'!$E$133)/1000</f>
        <v>0</v>
      </c>
      <c r="W2" s="571">
        <f>(LOOKUP('Calculatie sheet'!$E$2,'Objectenoverzicht aantallen'!$A:$A,'Objectenoverzicht aantallen'!F:F)*'Calculatie sheet'!$E$133)/1000</f>
        <v>0</v>
      </c>
      <c r="X2" s="571">
        <f>(LOOKUP('Calculatie sheet'!$E$2,'Objectenoverzicht aantallen'!$A:$A,'Objectenoverzicht aantallen'!G:G)*'Calculatie sheet'!$E$133)/1000</f>
        <v>0</v>
      </c>
      <c r="Y2" s="571">
        <f>(LOOKUP('Calculatie sheet'!$E$2,'Objectenoverzicht aantallen'!$A:$A,'Objectenoverzicht aantallen'!H:H)*'Calculatie sheet'!$E$133)/1000</f>
        <v>0</v>
      </c>
      <c r="Z2" s="571">
        <f>(LOOKUP('Calculatie sheet'!$E$2,'Objectenoverzicht aantallen'!$A:$A,'Objectenoverzicht aantallen'!I:I)*'Calculatie sheet'!$E$133)/1000</f>
        <v>0</v>
      </c>
      <c r="AA2" s="571">
        <f>(LOOKUP('Calculatie sheet'!$E$2,'Objectenoverzicht aantallen'!$A:$A,'Objectenoverzicht aantallen'!J:J)*'Calculatie sheet'!$E$133)/1000</f>
        <v>0</v>
      </c>
      <c r="AB2" s="571">
        <f>(LOOKUP('Calculatie sheet'!$E$2,'Objectenoverzicht aantallen'!$A:$A,'Objectenoverzicht aantallen'!K:K)*'Calculatie sheet'!$E$133)/1000</f>
        <v>0</v>
      </c>
      <c r="AC2" s="571">
        <f>(LOOKUP('Calculatie sheet'!$E$2,'Objectenoverzicht aantallen'!$A:$A,'Objectenoverzicht aantallen'!L:L)*'Calculatie sheet'!$E$133)/1000</f>
        <v>0</v>
      </c>
      <c r="AD2" s="571">
        <f>(LOOKUP('Calculatie sheet'!$E$2,'Objectenoverzicht aantallen'!$A:$A,'Objectenoverzicht aantallen'!M:M)*'Calculatie sheet'!$E$133)/1000</f>
        <v>0</v>
      </c>
      <c r="AE2" s="571">
        <f>(LOOKUP('Calculatie sheet'!$E$2,'Objectenoverzicht aantallen'!$A:$A,'Objectenoverzicht aantallen'!N:N)*'Calculatie sheet'!$E$133)/1000</f>
        <v>0</v>
      </c>
      <c r="AF2" s="571">
        <f>(LOOKUP('Calculatie sheet'!$E$2,'Objectenoverzicht aantallen'!$A:$A,'Objectenoverzicht aantallen'!O:O)*'Calculatie sheet'!$E$133)/1000</f>
        <v>0</v>
      </c>
    </row>
    <row r="3" spans="1:32" x14ac:dyDescent="0.2">
      <c r="B3" s="130" t="s">
        <v>967</v>
      </c>
      <c r="C3" s="46">
        <f>'Calculatie sheet'!E134</f>
        <v>1068.4304573957506</v>
      </c>
      <c r="D3" s="7" t="s">
        <v>354</v>
      </c>
      <c r="F3" s="573">
        <f>C3*'Calculatie sheet'!$E$7/1000</f>
        <v>0</v>
      </c>
      <c r="H3" s="31" t="s">
        <v>623</v>
      </c>
      <c r="I3" s="571">
        <f>(LOOKUP('Calculatie sheet'!$E$2,'Objectenoverzicht aantallen'!$A:$A,'Objectenoverzicht aantallen'!C:C)*'Calculatie sheet'!E134+LOOKUP('Calculatie sheet'!$E$2,'Objectenoverzicht aantallen'!$A:$A,'Objectenoverzicht aantallen'!E:E)*'Calculatie sheet'!E134)/1000</f>
        <v>0</v>
      </c>
      <c r="J3" s="571">
        <f>(LOOKUP('Calculatie sheet'!$E$2,'Objectenoverzicht aantallen'!$A:$A,'Objectenoverzicht aantallen'!C:C)*'Calculatie sheet'!E134+LOOKUP('Calculatie sheet'!$E$2,'Objectenoverzicht aantallen'!$A:$A,'Objectenoverzicht aantallen'!E:E)*'Calculatie sheet'!E134+LOOKUP('Calculatie sheet'!$E$2,'Objectenoverzicht aantallen'!$A:$A,'Objectenoverzicht aantallen'!F:F)*'Calculatie sheet'!E134)/1000</f>
        <v>0</v>
      </c>
      <c r="K3" s="571">
        <f>(LOOKUP('Calculatie sheet'!$E$2,'Objectenoverzicht aantallen'!$A:$A,'Objectenoverzicht aantallen'!C:C)*'Calculatie sheet'!E134+LOOKUP('Calculatie sheet'!$E$2,'Objectenoverzicht aantallen'!$A:$A,'Objectenoverzicht aantallen'!E:E)*'Calculatie sheet'!E134+LOOKUP('Calculatie sheet'!$E$2,'Objectenoverzicht aantallen'!$A:$A,'Objectenoverzicht aantallen'!F:F)*'Calculatie sheet'!E134+LOOKUP('Calculatie sheet'!$D$2,'Objectenoverzicht aantallen'!$A:$A,'Objectenoverzicht aantallen'!G:G)*'Calculatie sheet'!E134)/1000</f>
        <v>0</v>
      </c>
      <c r="L3" s="571">
        <f>(LOOKUP('Calculatie sheet'!$E$2,'Objectenoverzicht aantallen'!$A:$A,'Objectenoverzicht aantallen'!C:C)*'Calculatie sheet'!E134+LOOKUP('Calculatie sheet'!$E$2,'Objectenoverzicht aantallen'!$A:$A,'Objectenoverzicht aantallen'!E:E)*'Calculatie sheet'!E134+LOOKUP('Calculatie sheet'!$E$2,'Objectenoverzicht aantallen'!$A:$A,'Objectenoverzicht aantallen'!F:F)*'Calculatie sheet'!E134+LOOKUP('Calculatie sheet'!$E$2,'Objectenoverzicht aantallen'!$A:$A,'Objectenoverzicht aantallen'!G:G)*'Calculatie sheet'!E134+LOOKUP('Calculatie sheet'!$E$2,'Objectenoverzicht aantallen'!$A:$A,'Objectenoverzicht aantallen'!H:H)*'Calculatie sheet'!E134)/1000</f>
        <v>0</v>
      </c>
      <c r="M3" s="571">
        <f>(LOOKUP('Calculatie sheet'!$E$2,'Objectenoverzicht aantallen'!$A:$A,'Objectenoverzicht aantallen'!C:C)*'Calculatie sheet'!E134+LOOKUP('Calculatie sheet'!$E$2,'Objectenoverzicht aantallen'!$A:$A,'Objectenoverzicht aantallen'!E:E)*'Calculatie sheet'!E134+LOOKUP('Calculatie sheet'!$E$2,'Objectenoverzicht aantallen'!$A:$A,'Objectenoverzicht aantallen'!F:F)*'Calculatie sheet'!E134+LOOKUP('Calculatie sheet'!$E$2,'Objectenoverzicht aantallen'!$A:$A,'Objectenoverzicht aantallen'!G:G)*'Calculatie sheet'!E134+LOOKUP('Calculatie sheet'!$E$2,'Objectenoverzicht aantallen'!$A:$A,'Objectenoverzicht aantallen'!H:H)*'Calculatie sheet'!E134+LOOKUP('Calculatie sheet'!$E$2,'Objectenoverzicht aantallen'!$A:$A,'Objectenoverzicht aantallen'!I:I)*'Calculatie sheet'!E134)/1000</f>
        <v>0</v>
      </c>
      <c r="N3" s="571">
        <f>(LOOKUP('Calculatie sheet'!$E$2,'Objectenoverzicht aantallen'!$A:$A,'Objectenoverzicht aantallen'!C:C)*'Calculatie sheet'!E134+LOOKUP('Calculatie sheet'!$E$2,'Objectenoverzicht aantallen'!$A:$A,'Objectenoverzicht aantallen'!E:E)*'Calculatie sheet'!E134+LOOKUP('Calculatie sheet'!$E$2,'Objectenoverzicht aantallen'!$A:$A,'Objectenoverzicht aantallen'!F:F)*'Calculatie sheet'!E134+LOOKUP('Calculatie sheet'!$E$2,'Objectenoverzicht aantallen'!$A:$A,'Objectenoverzicht aantallen'!G:G)*'Calculatie sheet'!E134+LOOKUP('Calculatie sheet'!$E$2,'Objectenoverzicht aantallen'!$A:$A,'Objectenoverzicht aantallen'!H:H)*'Calculatie sheet'!E134+LOOKUP('Calculatie sheet'!$E$2,'Objectenoverzicht aantallen'!$A:$A,'Objectenoverzicht aantallen'!I:I)*'Calculatie sheet'!E134+LOOKUP('Calculatie sheet'!$E$2,'Objectenoverzicht aantallen'!$A:$A,'Objectenoverzicht aantallen'!J:J)*'Calculatie sheet'!E134)/1000</f>
        <v>0</v>
      </c>
      <c r="O3" s="571">
        <f>(LOOKUP('Calculatie sheet'!$E$2,'Objectenoverzicht aantallen'!$A:$A,'Objectenoverzicht aantallen'!C:C)*'Calculatie sheet'!E134+LOOKUP('Calculatie sheet'!$E$2,'Objectenoverzicht aantallen'!$A:$A,'Objectenoverzicht aantallen'!E:E)*'Calculatie sheet'!E134+LOOKUP('Calculatie sheet'!$E$2,'Objectenoverzicht aantallen'!$A:$A,'Objectenoverzicht aantallen'!F:F)*'Calculatie sheet'!E134+LOOKUP('Calculatie sheet'!$E$2,'Objectenoverzicht aantallen'!$A:$A,'Objectenoverzicht aantallen'!G:G)*'Calculatie sheet'!E134+LOOKUP('Calculatie sheet'!$E$2,'Objectenoverzicht aantallen'!$A:$A,'Objectenoverzicht aantallen'!H:H)*'Calculatie sheet'!E134+LOOKUP('Calculatie sheet'!$E$2,'Objectenoverzicht aantallen'!$A:$A,'Objectenoverzicht aantallen'!I:I)*'Calculatie sheet'!E134+LOOKUP('Calculatie sheet'!$E$2,'Objectenoverzicht aantallen'!$A:$A,'Objectenoverzicht aantallen'!J:J)*'Calculatie sheet'!E134+LOOKUP('Calculatie sheet'!$E$2,'Objectenoverzicht aantallen'!$A:$A,'Objectenoverzicht aantallen'!K:K)*'Calculatie sheet'!E134)/1000</f>
        <v>0</v>
      </c>
      <c r="P3" s="571">
        <f>(LOOKUP('Calculatie sheet'!$E$2,'Objectenoverzicht aantallen'!$A:$A,'Objectenoverzicht aantallen'!C:C)*'Calculatie sheet'!E134+LOOKUP('Calculatie sheet'!$E$2,'Objectenoverzicht aantallen'!$A:$A,'Objectenoverzicht aantallen'!E:E)*'Calculatie sheet'!E134+LOOKUP('Calculatie sheet'!$E$2,'Objectenoverzicht aantallen'!$A:$A,'Objectenoverzicht aantallen'!F:F)*'Calculatie sheet'!E134+LOOKUP('Calculatie sheet'!$E$2,'Objectenoverzicht aantallen'!$A:$A,'Objectenoverzicht aantallen'!G:G)*'Calculatie sheet'!E134+LOOKUP('Calculatie sheet'!$E$2,'Objectenoverzicht aantallen'!$A:$A,'Objectenoverzicht aantallen'!H:H)*'Calculatie sheet'!E134+LOOKUP('Calculatie sheet'!$E$2,'Objectenoverzicht aantallen'!$A:$A,'Objectenoverzicht aantallen'!I:I)*'Calculatie sheet'!E134+LOOKUP('Calculatie sheet'!$E$2,'Objectenoverzicht aantallen'!$A:$A,'Objectenoverzicht aantallen'!J:J)*'Calculatie sheet'!E134+LOOKUP('Calculatie sheet'!$E$2,'Objectenoverzicht aantallen'!$A:$A,'Objectenoverzicht aantallen'!K:K)*'Calculatie sheet'!E134+LOOKUP('Calculatie sheet'!$E$2,'Objectenoverzicht aantallen'!$A:$A,'Objectenoverzicht aantallen'!L:L)*'Calculatie sheet'!E134)/1000</f>
        <v>0</v>
      </c>
      <c r="Q3" s="571">
        <f>(LOOKUP('Calculatie sheet'!$E$2,'Objectenoverzicht aantallen'!$A:$A,'Objectenoverzicht aantallen'!C:C)*'Calculatie sheet'!E134+LOOKUP('Calculatie sheet'!$E$2,'Objectenoverzicht aantallen'!$A:$A,'Objectenoverzicht aantallen'!E:E)*'Calculatie sheet'!E134+LOOKUP('Calculatie sheet'!$E$2,'Objectenoverzicht aantallen'!$A:$A,'Objectenoverzicht aantallen'!F:F)*'Calculatie sheet'!E134+LOOKUP('Calculatie sheet'!$E$2,'Objectenoverzicht aantallen'!$A:$A,'Objectenoverzicht aantallen'!G:G)*'Calculatie sheet'!E134+LOOKUP('Calculatie sheet'!$E$2,'Objectenoverzicht aantallen'!$A:$A,'Objectenoverzicht aantallen'!H:H)*'Calculatie sheet'!E134+LOOKUP('Calculatie sheet'!$E$2,'Objectenoverzicht aantallen'!$A:$A,'Objectenoverzicht aantallen'!I:I)*'Calculatie sheet'!E134+LOOKUP('Calculatie sheet'!$E$2,'Objectenoverzicht aantallen'!$A:$A,'Objectenoverzicht aantallen'!J:J)*'Calculatie sheet'!E134+LOOKUP('Calculatie sheet'!$E$2,'Objectenoverzicht aantallen'!$A:$A,'Objectenoverzicht aantallen'!K:K)*'Calculatie sheet'!E134+LOOKUP('Calculatie sheet'!$E$2,'Objectenoverzicht aantallen'!$A:$A,'Objectenoverzicht aantallen'!L:L)*'Calculatie sheet'!E134+LOOKUP('Calculatie sheet'!$E$2,'Objectenoverzicht aantallen'!$A:$A,'Objectenoverzicht aantallen'!M:M)*'Calculatie sheet'!E134)/1000</f>
        <v>0</v>
      </c>
      <c r="R3" s="571">
        <f>(LOOKUP('Calculatie sheet'!$E$2,'Objectenoverzicht aantallen'!$A:$A,'Objectenoverzicht aantallen'!C:C)*'Calculatie sheet'!E134+LOOKUP('Calculatie sheet'!$E$2,'Objectenoverzicht aantallen'!$A:$A,'Objectenoverzicht aantallen'!E:E)*'Calculatie sheet'!E134+LOOKUP('Calculatie sheet'!$E$2,'Objectenoverzicht aantallen'!$A:$A,'Objectenoverzicht aantallen'!F:F)*'Calculatie sheet'!E134+LOOKUP('Calculatie sheet'!$E$2,'Objectenoverzicht aantallen'!$A:$A,'Objectenoverzicht aantallen'!G:G)*'Calculatie sheet'!E134+LOOKUP('Calculatie sheet'!$E$2,'Objectenoverzicht aantallen'!$A:$A,'Objectenoverzicht aantallen'!H:H)*'Calculatie sheet'!E134+LOOKUP('Calculatie sheet'!$E$2,'Objectenoverzicht aantallen'!$A:$A,'Objectenoverzicht aantallen'!I:I)*'Calculatie sheet'!E134+LOOKUP('Calculatie sheet'!$E$2,'Objectenoverzicht aantallen'!$A:$A,'Objectenoverzicht aantallen'!J:J)*'Calculatie sheet'!E134+LOOKUP('Calculatie sheet'!$E$2,'Objectenoverzicht aantallen'!$A:$A,'Objectenoverzicht aantallen'!K:K)*'Calculatie sheet'!E134+LOOKUP('Calculatie sheet'!$E$2,'Objectenoverzicht aantallen'!$A:$A,'Objectenoverzicht aantallen'!L:L)*'Calculatie sheet'!E134+LOOKUP('Calculatie sheet'!$E$2,'Objectenoverzicht aantallen'!$A:$A,'Objectenoverzicht aantallen'!M:M)*'Calculatie sheet'!E134+LOOKUP('Calculatie sheet'!$E$2,'Objectenoverzicht aantallen'!$A:$A,'Objectenoverzicht aantallen'!N:N)*'Calculatie sheet'!E134)/1000</f>
        <v>0</v>
      </c>
      <c r="S3" s="571">
        <f>(LOOKUP('Calculatie sheet'!$E$2,'Objectenoverzicht aantallen'!$A:$A,'Objectenoverzicht aantallen'!C:C)*'Calculatie sheet'!E134+LOOKUP('Calculatie sheet'!$E$2,'Objectenoverzicht aantallen'!$A:$A,'Objectenoverzicht aantallen'!E:E)*'Calculatie sheet'!E134+LOOKUP('Calculatie sheet'!$E$2,'Objectenoverzicht aantallen'!$A:$A,'Objectenoverzicht aantallen'!F:F)*'Calculatie sheet'!E134+LOOKUP('Calculatie sheet'!$E$2,'Objectenoverzicht aantallen'!$A:$A,'Objectenoverzicht aantallen'!G:G)*'Calculatie sheet'!E134+LOOKUP('Calculatie sheet'!$E$2,'Objectenoverzicht aantallen'!$A:$A,'Objectenoverzicht aantallen'!H:H)*'Calculatie sheet'!E134+LOOKUP('Calculatie sheet'!$E$2,'Objectenoverzicht aantallen'!$A:$A,'Objectenoverzicht aantallen'!I:I)*'Calculatie sheet'!E134+LOOKUP('Calculatie sheet'!$E$2,'Objectenoverzicht aantallen'!$A:$A,'Objectenoverzicht aantallen'!J:J)*'Calculatie sheet'!E134+LOOKUP('Calculatie sheet'!$E$2,'Objectenoverzicht aantallen'!$A:$A,'Objectenoverzicht aantallen'!K:K)*'Calculatie sheet'!E134+LOOKUP('Calculatie sheet'!$E$2,'Objectenoverzicht aantallen'!$A:$A,'Objectenoverzicht aantallen'!L:L)*'Calculatie sheet'!E134+LOOKUP('Calculatie sheet'!$E$2,'Objectenoverzicht aantallen'!$A:$A,'Objectenoverzicht aantallen'!M:M)*'Calculatie sheet'!E134+LOOKUP('Calculatie sheet'!$E$2,'Objectenoverzicht aantallen'!$A:$A,'Objectenoverzicht aantallen'!N:N)*'Calculatie sheet'!E134+LOOKUP('Calculatie sheet'!$E$2,'Objectenoverzicht aantallen'!$A:$A,'Objectenoverzicht aantallen'!O:O)*'Calculatie sheet'!E134)/1000</f>
        <v>0</v>
      </c>
      <c r="U3" s="31" t="s">
        <v>623</v>
      </c>
      <c r="V3" s="571">
        <f>(LOOKUP('Calculatie sheet'!$E$2,'Objectenoverzicht aantallen'!$A:$A,'Objectenoverzicht aantallen'!E:E)*'Calculatie sheet'!$E$134)/1000</f>
        <v>0</v>
      </c>
      <c r="W3" s="571">
        <f>(LOOKUP('Calculatie sheet'!$E$2,'Objectenoverzicht aantallen'!$A:$A,'Objectenoverzicht aantallen'!F:F)*'Calculatie sheet'!$E$134)/1000</f>
        <v>0</v>
      </c>
      <c r="X3" s="571">
        <f>(LOOKUP('Calculatie sheet'!$E$2,'Objectenoverzicht aantallen'!$A:$A,'Objectenoverzicht aantallen'!G:G)*'Calculatie sheet'!$E$134)/1000</f>
        <v>0</v>
      </c>
      <c r="Y3" s="571">
        <f>(LOOKUP('Calculatie sheet'!$E$2,'Objectenoverzicht aantallen'!$A:$A,'Objectenoverzicht aantallen'!H:H)*'Calculatie sheet'!$E$134)/1000</f>
        <v>0</v>
      </c>
      <c r="Z3" s="571">
        <f>(LOOKUP('Calculatie sheet'!$E$2,'Objectenoverzicht aantallen'!$A:$A,'Objectenoverzicht aantallen'!I:I)*'Calculatie sheet'!$E$134)/1000</f>
        <v>0</v>
      </c>
      <c r="AA3" s="571">
        <f>(LOOKUP('Calculatie sheet'!$E$2,'Objectenoverzicht aantallen'!$A:$A,'Objectenoverzicht aantallen'!J:J)*'Calculatie sheet'!$E$134)/1000</f>
        <v>0</v>
      </c>
      <c r="AB3" s="571">
        <f>(LOOKUP('Calculatie sheet'!$E$2,'Objectenoverzicht aantallen'!$A:$A,'Objectenoverzicht aantallen'!K:K)*'Calculatie sheet'!$E$134)/1000</f>
        <v>0</v>
      </c>
      <c r="AC3" s="571">
        <f>(LOOKUP('Calculatie sheet'!$E$2,'Objectenoverzicht aantallen'!$A:$A,'Objectenoverzicht aantallen'!L:L)*'Calculatie sheet'!$E$134)/1000</f>
        <v>0</v>
      </c>
      <c r="AD3" s="571">
        <f>(LOOKUP('Calculatie sheet'!$E$2,'Objectenoverzicht aantallen'!$A:$A,'Objectenoverzicht aantallen'!M:M)*'Calculatie sheet'!$E$134)/1000</f>
        <v>0</v>
      </c>
      <c r="AE3" s="571">
        <f>(LOOKUP('Calculatie sheet'!$E$2,'Objectenoverzicht aantallen'!$A:$A,'Objectenoverzicht aantallen'!N:N)*'Calculatie sheet'!$E$134)/1000</f>
        <v>0</v>
      </c>
      <c r="AF3" s="571">
        <f>(LOOKUP('Calculatie sheet'!$E$2,'Objectenoverzicht aantallen'!$A:$A,'Objectenoverzicht aantallen'!O:O)*'Calculatie sheet'!$E$134)/1000</f>
        <v>0</v>
      </c>
    </row>
    <row r="4" spans="1:32" x14ac:dyDescent="0.2">
      <c r="B4" s="130" t="s">
        <v>966</v>
      </c>
      <c r="C4" s="46">
        <f>'Calculatie sheet'!E135</f>
        <v>808.53780496599893</v>
      </c>
      <c r="D4" s="37" t="s">
        <v>660</v>
      </c>
      <c r="F4" s="573">
        <f>C4*'Calculatie sheet'!$E$7/1000</f>
        <v>0</v>
      </c>
      <c r="H4" s="31" t="s">
        <v>624</v>
      </c>
      <c r="I4" s="571">
        <f>(LOOKUP('Calculatie sheet'!$E$2,'Objectenoverzicht aantallen'!$A:$A,'Objectenoverzicht aantallen'!C:C)*'Calculatie sheet'!E135+LOOKUP('Calculatie sheet'!$E$2,'Objectenoverzicht aantallen'!$A:$A,'Objectenoverzicht aantallen'!E:E)*'Calculatie sheet'!E135)/1000</f>
        <v>0</v>
      </c>
      <c r="J4" s="571">
        <f>(LOOKUP('Calculatie sheet'!$E$2,'Objectenoverzicht aantallen'!$A:$A,'Objectenoverzicht aantallen'!C:C)*'Calculatie sheet'!E135+LOOKUP('Calculatie sheet'!$E$2,'Objectenoverzicht aantallen'!$A:$A,'Objectenoverzicht aantallen'!E:E)*'Calculatie sheet'!E135+LOOKUP('Calculatie sheet'!$E$2,'Objectenoverzicht aantallen'!$A:$A,'Objectenoverzicht aantallen'!F:F)*'Calculatie sheet'!E135)/1000</f>
        <v>0</v>
      </c>
      <c r="K4" s="571">
        <f>(LOOKUP('Calculatie sheet'!$E$2,'Objectenoverzicht aantallen'!$A:$A,'Objectenoverzicht aantallen'!C:C)*'Calculatie sheet'!E135+LOOKUP('Calculatie sheet'!$E$2,'Objectenoverzicht aantallen'!$A:$A,'Objectenoverzicht aantallen'!E:E)*'Calculatie sheet'!E135+LOOKUP('Calculatie sheet'!$E$2,'Objectenoverzicht aantallen'!$A:$A,'Objectenoverzicht aantallen'!F:F)*'Calculatie sheet'!E135+LOOKUP('Calculatie sheet'!$D$2,'Objectenoverzicht aantallen'!$A:$A,'Objectenoverzicht aantallen'!G:G)*'Calculatie sheet'!E135)/1000</f>
        <v>0</v>
      </c>
      <c r="L4" s="571">
        <f>(LOOKUP('Calculatie sheet'!$E$2,'Objectenoverzicht aantallen'!$A:$A,'Objectenoverzicht aantallen'!C:C)*'Calculatie sheet'!E135+LOOKUP('Calculatie sheet'!$E$2,'Objectenoverzicht aantallen'!$A:$A,'Objectenoverzicht aantallen'!E:E)*'Calculatie sheet'!E135+LOOKUP('Calculatie sheet'!$E$2,'Objectenoverzicht aantallen'!$A:$A,'Objectenoverzicht aantallen'!F:F)*'Calculatie sheet'!E135+LOOKUP('Calculatie sheet'!$E$2,'Objectenoverzicht aantallen'!$A:$A,'Objectenoverzicht aantallen'!G:G)*'Calculatie sheet'!E135+LOOKUP('Calculatie sheet'!$E$2,'Objectenoverzicht aantallen'!$A:$A,'Objectenoverzicht aantallen'!H:H)*'Calculatie sheet'!E135)/1000</f>
        <v>0</v>
      </c>
      <c r="M4" s="571">
        <f>(LOOKUP('Calculatie sheet'!$E$2,'Objectenoverzicht aantallen'!$A:$A,'Objectenoverzicht aantallen'!C:C)*'Calculatie sheet'!E135+LOOKUP('Calculatie sheet'!$E$2,'Objectenoverzicht aantallen'!$A:$A,'Objectenoverzicht aantallen'!E:E)*'Calculatie sheet'!E135+LOOKUP('Calculatie sheet'!$E$2,'Objectenoverzicht aantallen'!$A:$A,'Objectenoverzicht aantallen'!F:F)*'Calculatie sheet'!E135+LOOKUP('Calculatie sheet'!$E$2,'Objectenoverzicht aantallen'!$A:$A,'Objectenoverzicht aantallen'!G:G)*'Calculatie sheet'!E135+LOOKUP('Calculatie sheet'!$E$2,'Objectenoverzicht aantallen'!$A:$A,'Objectenoverzicht aantallen'!H:H)*'Calculatie sheet'!E135+LOOKUP('Calculatie sheet'!$E$2,'Objectenoverzicht aantallen'!$A:$A,'Objectenoverzicht aantallen'!I:I)*'Calculatie sheet'!E135)/1000</f>
        <v>0</v>
      </c>
      <c r="N4" s="571">
        <f>(LOOKUP('Calculatie sheet'!$E$2,'Objectenoverzicht aantallen'!$A:$A,'Objectenoverzicht aantallen'!C:C)*'Calculatie sheet'!E135+LOOKUP('Calculatie sheet'!$E$2,'Objectenoverzicht aantallen'!$A:$A,'Objectenoverzicht aantallen'!E:E)*'Calculatie sheet'!E135+LOOKUP('Calculatie sheet'!$E$2,'Objectenoverzicht aantallen'!$A:$A,'Objectenoverzicht aantallen'!F:F)*'Calculatie sheet'!E135+LOOKUP('Calculatie sheet'!$E$2,'Objectenoverzicht aantallen'!$A:$A,'Objectenoverzicht aantallen'!G:G)*'Calculatie sheet'!E135+LOOKUP('Calculatie sheet'!$E$2,'Objectenoverzicht aantallen'!$A:$A,'Objectenoverzicht aantallen'!H:H)*'Calculatie sheet'!E135+LOOKUP('Calculatie sheet'!$E$2,'Objectenoverzicht aantallen'!$A:$A,'Objectenoverzicht aantallen'!I:I)*'Calculatie sheet'!E135+LOOKUP('Calculatie sheet'!$E$2,'Objectenoverzicht aantallen'!$A:$A,'Objectenoverzicht aantallen'!J:J)*'Calculatie sheet'!E135)/1000</f>
        <v>0</v>
      </c>
      <c r="O4" s="571">
        <f>(LOOKUP('Calculatie sheet'!$E$2,'Objectenoverzicht aantallen'!$A:$A,'Objectenoverzicht aantallen'!C:C)*'Calculatie sheet'!E135+LOOKUP('Calculatie sheet'!$E$2,'Objectenoverzicht aantallen'!$A:$A,'Objectenoverzicht aantallen'!E:E)*'Calculatie sheet'!E135+LOOKUP('Calculatie sheet'!$E$2,'Objectenoverzicht aantallen'!$A:$A,'Objectenoverzicht aantallen'!F:F)*'Calculatie sheet'!E135+LOOKUP('Calculatie sheet'!$E$2,'Objectenoverzicht aantallen'!$A:$A,'Objectenoverzicht aantallen'!G:G)*'Calculatie sheet'!E135+LOOKUP('Calculatie sheet'!$E$2,'Objectenoverzicht aantallen'!$A:$A,'Objectenoverzicht aantallen'!H:H)*'Calculatie sheet'!E135+LOOKUP('Calculatie sheet'!$E$2,'Objectenoverzicht aantallen'!$A:$A,'Objectenoverzicht aantallen'!I:I)*'Calculatie sheet'!E135+LOOKUP('Calculatie sheet'!$E$2,'Objectenoverzicht aantallen'!$A:$A,'Objectenoverzicht aantallen'!J:J)*'Calculatie sheet'!E135+LOOKUP('Calculatie sheet'!$E$2,'Objectenoverzicht aantallen'!$A:$A,'Objectenoverzicht aantallen'!K:K)*'Calculatie sheet'!E135)/1000</f>
        <v>0</v>
      </c>
      <c r="P4" s="571">
        <f>(LOOKUP('Calculatie sheet'!$E$2,'Objectenoverzicht aantallen'!$A:$A,'Objectenoverzicht aantallen'!C:C)*'Calculatie sheet'!E135+LOOKUP('Calculatie sheet'!$E$2,'Objectenoverzicht aantallen'!$A:$A,'Objectenoverzicht aantallen'!E:E)*'Calculatie sheet'!E135+LOOKUP('Calculatie sheet'!$E$2,'Objectenoverzicht aantallen'!$A:$A,'Objectenoverzicht aantallen'!F:F)*'Calculatie sheet'!E135+LOOKUP('Calculatie sheet'!$E$2,'Objectenoverzicht aantallen'!$A:$A,'Objectenoverzicht aantallen'!G:G)*'Calculatie sheet'!E135+LOOKUP('Calculatie sheet'!$E$2,'Objectenoverzicht aantallen'!$A:$A,'Objectenoverzicht aantallen'!H:H)*'Calculatie sheet'!E135+LOOKUP('Calculatie sheet'!$E$2,'Objectenoverzicht aantallen'!$A:$A,'Objectenoverzicht aantallen'!I:I)*'Calculatie sheet'!E135+LOOKUP('Calculatie sheet'!$E$2,'Objectenoverzicht aantallen'!$A:$A,'Objectenoverzicht aantallen'!J:J)*'Calculatie sheet'!E135+LOOKUP('Calculatie sheet'!$E$2,'Objectenoverzicht aantallen'!$A:$A,'Objectenoverzicht aantallen'!K:K)*'Calculatie sheet'!E135+LOOKUP('Calculatie sheet'!$E$2,'Objectenoverzicht aantallen'!$A:$A,'Objectenoverzicht aantallen'!L:L)*'Calculatie sheet'!E135)/1000</f>
        <v>0</v>
      </c>
      <c r="Q4" s="571">
        <f>(LOOKUP('Calculatie sheet'!$E$2,'Objectenoverzicht aantallen'!$A:$A,'Objectenoverzicht aantallen'!C:C)*'Calculatie sheet'!E135+LOOKUP('Calculatie sheet'!$E$2,'Objectenoverzicht aantallen'!$A:$A,'Objectenoverzicht aantallen'!E:E)*'Calculatie sheet'!E135+LOOKUP('Calculatie sheet'!$E$2,'Objectenoverzicht aantallen'!$A:$A,'Objectenoverzicht aantallen'!F:F)*'Calculatie sheet'!E135+LOOKUP('Calculatie sheet'!$E$2,'Objectenoverzicht aantallen'!$A:$A,'Objectenoverzicht aantallen'!G:G)*'Calculatie sheet'!E135+LOOKUP('Calculatie sheet'!$E$2,'Objectenoverzicht aantallen'!$A:$A,'Objectenoverzicht aantallen'!H:H)*'Calculatie sheet'!E135+LOOKUP('Calculatie sheet'!$E$2,'Objectenoverzicht aantallen'!$A:$A,'Objectenoverzicht aantallen'!I:I)*'Calculatie sheet'!E135+LOOKUP('Calculatie sheet'!$E$2,'Objectenoverzicht aantallen'!$A:$A,'Objectenoverzicht aantallen'!J:J)*'Calculatie sheet'!E135+LOOKUP('Calculatie sheet'!$E$2,'Objectenoverzicht aantallen'!$A:$A,'Objectenoverzicht aantallen'!K:K)*'Calculatie sheet'!E135+LOOKUP('Calculatie sheet'!$E$2,'Objectenoverzicht aantallen'!$A:$A,'Objectenoverzicht aantallen'!L:L)*'Calculatie sheet'!E135+LOOKUP('Calculatie sheet'!$E$2,'Objectenoverzicht aantallen'!$A:$A,'Objectenoverzicht aantallen'!M:M)*'Calculatie sheet'!E135)/1000</f>
        <v>0</v>
      </c>
      <c r="R4" s="571">
        <f>(LOOKUP('Calculatie sheet'!$E$2,'Objectenoverzicht aantallen'!$A:$A,'Objectenoverzicht aantallen'!C:C)*'Calculatie sheet'!E135+LOOKUP('Calculatie sheet'!$E$2,'Objectenoverzicht aantallen'!$A:$A,'Objectenoverzicht aantallen'!E:E)*'Calculatie sheet'!E135+LOOKUP('Calculatie sheet'!$E$2,'Objectenoverzicht aantallen'!$A:$A,'Objectenoverzicht aantallen'!F:F)*'Calculatie sheet'!E135+LOOKUP('Calculatie sheet'!$E$2,'Objectenoverzicht aantallen'!$A:$A,'Objectenoverzicht aantallen'!G:G)*'Calculatie sheet'!E135+LOOKUP('Calculatie sheet'!$E$2,'Objectenoverzicht aantallen'!$A:$A,'Objectenoverzicht aantallen'!H:H)*'Calculatie sheet'!E135+LOOKUP('Calculatie sheet'!$E$2,'Objectenoverzicht aantallen'!$A:$A,'Objectenoverzicht aantallen'!I:I)*'Calculatie sheet'!E135+LOOKUP('Calculatie sheet'!$E$2,'Objectenoverzicht aantallen'!$A:$A,'Objectenoverzicht aantallen'!J:J)*'Calculatie sheet'!E135+LOOKUP('Calculatie sheet'!$E$2,'Objectenoverzicht aantallen'!$A:$A,'Objectenoverzicht aantallen'!K:K)*'Calculatie sheet'!E135+LOOKUP('Calculatie sheet'!$E$2,'Objectenoverzicht aantallen'!$A:$A,'Objectenoverzicht aantallen'!L:L)*'Calculatie sheet'!E135+LOOKUP('Calculatie sheet'!$E$2,'Objectenoverzicht aantallen'!$A:$A,'Objectenoverzicht aantallen'!M:M)*'Calculatie sheet'!E135+LOOKUP('Calculatie sheet'!$E$2,'Objectenoverzicht aantallen'!$A:$A,'Objectenoverzicht aantallen'!N:N)*'Calculatie sheet'!E135)/1000</f>
        <v>0</v>
      </c>
      <c r="S4" s="571">
        <f>(LOOKUP('Calculatie sheet'!$E$2,'Objectenoverzicht aantallen'!$A:$A,'Objectenoverzicht aantallen'!C:C)*'Calculatie sheet'!E135+LOOKUP('Calculatie sheet'!$E$2,'Objectenoverzicht aantallen'!$A:$A,'Objectenoverzicht aantallen'!E:E)*'Calculatie sheet'!E135+LOOKUP('Calculatie sheet'!$E$2,'Objectenoverzicht aantallen'!$A:$A,'Objectenoverzicht aantallen'!F:F)*'Calculatie sheet'!E135+LOOKUP('Calculatie sheet'!$E$2,'Objectenoverzicht aantallen'!$A:$A,'Objectenoverzicht aantallen'!G:G)*'Calculatie sheet'!E135+LOOKUP('Calculatie sheet'!$E$2,'Objectenoverzicht aantallen'!$A:$A,'Objectenoverzicht aantallen'!H:H)*'Calculatie sheet'!E135+LOOKUP('Calculatie sheet'!$E$2,'Objectenoverzicht aantallen'!$A:$A,'Objectenoverzicht aantallen'!I:I)*'Calculatie sheet'!E135+LOOKUP('Calculatie sheet'!$E$2,'Objectenoverzicht aantallen'!$A:$A,'Objectenoverzicht aantallen'!J:J)*'Calculatie sheet'!E135+LOOKUP('Calculatie sheet'!$E$2,'Objectenoverzicht aantallen'!$A:$A,'Objectenoverzicht aantallen'!K:K)*'Calculatie sheet'!E135+LOOKUP('Calculatie sheet'!$E$2,'Objectenoverzicht aantallen'!$A:$A,'Objectenoverzicht aantallen'!L:L)*'Calculatie sheet'!E135+LOOKUP('Calculatie sheet'!$E$2,'Objectenoverzicht aantallen'!$A:$A,'Objectenoverzicht aantallen'!M:M)*'Calculatie sheet'!E135+LOOKUP('Calculatie sheet'!$E$2,'Objectenoverzicht aantallen'!$A:$A,'Objectenoverzicht aantallen'!N:N)*'Calculatie sheet'!E135+LOOKUP('Calculatie sheet'!$E$2,'Objectenoverzicht aantallen'!$A:$A,'Objectenoverzicht aantallen'!O:O)*'Calculatie sheet'!E135)/1000</f>
        <v>0</v>
      </c>
      <c r="U4" s="31" t="s">
        <v>624</v>
      </c>
      <c r="V4" s="571">
        <f>(LOOKUP('Calculatie sheet'!$E$2,'Objectenoverzicht aantallen'!$A:$A,'Objectenoverzicht aantallen'!$P:$P)*'Calculatie sheet'!$E$135)/'Calculatie sheet'!$E$64/1000</f>
        <v>0</v>
      </c>
      <c r="W4" s="571">
        <f>(LOOKUP('Calculatie sheet'!$E$2,'Objectenoverzicht aantallen'!$A:$A,'Objectenoverzicht aantallen'!$P:$P)*'Calculatie sheet'!$E$135)/'Calculatie sheet'!$E$64/1000</f>
        <v>0</v>
      </c>
      <c r="X4" s="571">
        <f>(LOOKUP('Calculatie sheet'!$E$2,'Objectenoverzicht aantallen'!$A:$A,'Objectenoverzicht aantallen'!$P:$P)*'Calculatie sheet'!$E$135)/'Calculatie sheet'!$E$64/1000</f>
        <v>0</v>
      </c>
      <c r="Y4" s="571">
        <f>(LOOKUP('Calculatie sheet'!$E$2,'Objectenoverzicht aantallen'!$A:$A,'Objectenoverzicht aantallen'!$P:$P)*'Calculatie sheet'!$E$135)/'Calculatie sheet'!$E$64/1000</f>
        <v>0</v>
      </c>
      <c r="Z4" s="571">
        <f>(LOOKUP('Calculatie sheet'!$E$2,'Objectenoverzicht aantallen'!$A:$A,'Objectenoverzicht aantallen'!$P:$P)*'Calculatie sheet'!$E$135)/'Calculatie sheet'!$E$64/1000</f>
        <v>0</v>
      </c>
      <c r="AA4" s="571">
        <f>(LOOKUP('Calculatie sheet'!$E$2,'Objectenoverzicht aantallen'!$A:$A,'Objectenoverzicht aantallen'!$P:$P)*'Calculatie sheet'!$E$135)/'Calculatie sheet'!$E$64/1000</f>
        <v>0</v>
      </c>
      <c r="AB4" s="571">
        <f>(LOOKUP('Calculatie sheet'!$E$2,'Objectenoverzicht aantallen'!$A:$A,'Objectenoverzicht aantallen'!$P:$P)*'Calculatie sheet'!$E$135)/'Calculatie sheet'!$E$64/1000</f>
        <v>0</v>
      </c>
      <c r="AC4" s="571">
        <f>(LOOKUP('Calculatie sheet'!$E$2,'Objectenoverzicht aantallen'!$A:$A,'Objectenoverzicht aantallen'!$P:$P)*'Calculatie sheet'!$E$135)/'Calculatie sheet'!$E$64/1000</f>
        <v>0</v>
      </c>
      <c r="AD4" s="571">
        <f>(LOOKUP('Calculatie sheet'!$E$2,'Objectenoverzicht aantallen'!$A:$A,'Objectenoverzicht aantallen'!$P:$P)*'Calculatie sheet'!$E$135)/'Calculatie sheet'!$E$64/1000</f>
        <v>0</v>
      </c>
      <c r="AE4" s="571">
        <f>(LOOKUP('Calculatie sheet'!$E$2,'Objectenoverzicht aantallen'!$A:$A,'Objectenoverzicht aantallen'!$P:$P)*'Calculatie sheet'!$E$135)/'Calculatie sheet'!$E$64/1000</f>
        <v>0</v>
      </c>
      <c r="AF4" s="571">
        <f>(LOOKUP('Calculatie sheet'!$E$2,'Objectenoverzicht aantallen'!$A:$A,'Objectenoverzicht aantallen'!$P:$P)*'Calculatie sheet'!$E$135)/'Calculatie sheet'!$E$64/1000</f>
        <v>0</v>
      </c>
    </row>
    <row r="5" spans="1:32" x14ac:dyDescent="0.2">
      <c r="B5" s="130" t="s">
        <v>5</v>
      </c>
      <c r="C5" s="46">
        <f>'Calculatie sheet'!E136</f>
        <v>165.08664206324977</v>
      </c>
      <c r="F5" s="573">
        <f>C5*'Calculatie sheet'!$E$7/1000</f>
        <v>0</v>
      </c>
      <c r="H5" s="31" t="s">
        <v>625</v>
      </c>
      <c r="I5" s="571">
        <f>(LOOKUP('Calculatie sheet'!$E$2,'Objectenoverzicht aantallen'!$A:$A,'Objectenoverzicht aantallen'!C:C)*'Calculatie sheet'!E136+LOOKUP('Calculatie sheet'!$E$2,'Objectenoverzicht aantallen'!$A:$A,'Objectenoverzicht aantallen'!E:E)*'Calculatie sheet'!E136)/1000</f>
        <v>0</v>
      </c>
      <c r="J5" s="571">
        <f>(LOOKUP('Calculatie sheet'!$E$2,'Objectenoverzicht aantallen'!$A:$A,'Objectenoverzicht aantallen'!C:C)*'Calculatie sheet'!E136+LOOKUP('Calculatie sheet'!$E$2,'Objectenoverzicht aantallen'!$A:$A,'Objectenoverzicht aantallen'!E:E)*'Calculatie sheet'!E136+LOOKUP('Calculatie sheet'!$E$2,'Objectenoverzicht aantallen'!$A:$A,'Objectenoverzicht aantallen'!F:F)*'Calculatie sheet'!E136)/1000</f>
        <v>0</v>
      </c>
      <c r="K5" s="571">
        <f>(LOOKUP('Calculatie sheet'!$E$2,'Objectenoverzicht aantallen'!$A:$A,'Objectenoverzicht aantallen'!C:C)*'Calculatie sheet'!E136+LOOKUP('Calculatie sheet'!$E$2,'Objectenoverzicht aantallen'!$A:$A,'Objectenoverzicht aantallen'!E:E)*'Calculatie sheet'!E136+LOOKUP('Calculatie sheet'!$E$2,'Objectenoverzicht aantallen'!$A:$A,'Objectenoverzicht aantallen'!F:F)*'Calculatie sheet'!E136+LOOKUP('Calculatie sheet'!$D$2,'Objectenoverzicht aantallen'!$A:$A,'Objectenoverzicht aantallen'!G:G)*'Calculatie sheet'!E136)/1000</f>
        <v>0</v>
      </c>
      <c r="L5" s="571">
        <f>(LOOKUP('Calculatie sheet'!$E$2,'Objectenoverzicht aantallen'!$A:$A,'Objectenoverzicht aantallen'!C:C)*'Calculatie sheet'!E136+LOOKUP('Calculatie sheet'!$E$2,'Objectenoverzicht aantallen'!$A:$A,'Objectenoverzicht aantallen'!E:E)*'Calculatie sheet'!E136+LOOKUP('Calculatie sheet'!$E$2,'Objectenoverzicht aantallen'!$A:$A,'Objectenoverzicht aantallen'!F:F)*'Calculatie sheet'!E136+LOOKUP('Calculatie sheet'!$E$2,'Objectenoverzicht aantallen'!$A:$A,'Objectenoverzicht aantallen'!G:G)*'Calculatie sheet'!E136+LOOKUP('Calculatie sheet'!$E$2,'Objectenoverzicht aantallen'!$A:$A,'Objectenoverzicht aantallen'!H:H)*'Calculatie sheet'!E136)/1000</f>
        <v>0</v>
      </c>
      <c r="M5" s="571">
        <f>(LOOKUP('Calculatie sheet'!$E$2,'Objectenoverzicht aantallen'!$A:$A,'Objectenoverzicht aantallen'!C:C)*'Calculatie sheet'!E136+LOOKUP('Calculatie sheet'!$E$2,'Objectenoverzicht aantallen'!$A:$A,'Objectenoverzicht aantallen'!E:E)*'Calculatie sheet'!E136+LOOKUP('Calculatie sheet'!$E$2,'Objectenoverzicht aantallen'!$A:$A,'Objectenoverzicht aantallen'!F:F)*'Calculatie sheet'!E136+LOOKUP('Calculatie sheet'!$E$2,'Objectenoverzicht aantallen'!$A:$A,'Objectenoverzicht aantallen'!G:G)*'Calculatie sheet'!E136+LOOKUP('Calculatie sheet'!$E$2,'Objectenoverzicht aantallen'!$A:$A,'Objectenoverzicht aantallen'!H:H)*'Calculatie sheet'!E136+LOOKUP('Calculatie sheet'!$E$2,'Objectenoverzicht aantallen'!$A:$A,'Objectenoverzicht aantallen'!I:I)*'Calculatie sheet'!E136)/1000</f>
        <v>0</v>
      </c>
      <c r="N5" s="571">
        <f>(LOOKUP('Calculatie sheet'!$E$2,'Objectenoverzicht aantallen'!$A:$A,'Objectenoverzicht aantallen'!C:C)*'Calculatie sheet'!E136+LOOKUP('Calculatie sheet'!$E$2,'Objectenoverzicht aantallen'!$A:$A,'Objectenoverzicht aantallen'!E:E)*'Calculatie sheet'!E136+LOOKUP('Calculatie sheet'!$E$2,'Objectenoverzicht aantallen'!$A:$A,'Objectenoverzicht aantallen'!F:F)*'Calculatie sheet'!E136+LOOKUP('Calculatie sheet'!$E$2,'Objectenoverzicht aantallen'!$A:$A,'Objectenoverzicht aantallen'!G:G)*'Calculatie sheet'!E136+LOOKUP('Calculatie sheet'!$E$2,'Objectenoverzicht aantallen'!$A:$A,'Objectenoverzicht aantallen'!H:H)*'Calculatie sheet'!E136+LOOKUP('Calculatie sheet'!$E$2,'Objectenoverzicht aantallen'!$A:$A,'Objectenoverzicht aantallen'!I:I)*'Calculatie sheet'!E136+LOOKUP('Calculatie sheet'!$E$2,'Objectenoverzicht aantallen'!$A:$A,'Objectenoverzicht aantallen'!J:J)*'Calculatie sheet'!E136)/1000</f>
        <v>0</v>
      </c>
      <c r="O5" s="571">
        <f>(LOOKUP('Calculatie sheet'!$E$2,'Objectenoverzicht aantallen'!$A:$A,'Objectenoverzicht aantallen'!C:C)*'Calculatie sheet'!E136+LOOKUP('Calculatie sheet'!$E$2,'Objectenoverzicht aantallen'!$A:$A,'Objectenoverzicht aantallen'!E:E)*'Calculatie sheet'!E136+LOOKUP('Calculatie sheet'!$E$2,'Objectenoverzicht aantallen'!$A:$A,'Objectenoverzicht aantallen'!F:F)*'Calculatie sheet'!E136+LOOKUP('Calculatie sheet'!$E$2,'Objectenoverzicht aantallen'!$A:$A,'Objectenoverzicht aantallen'!G:G)*'Calculatie sheet'!E136+LOOKUP('Calculatie sheet'!$E$2,'Objectenoverzicht aantallen'!$A:$A,'Objectenoverzicht aantallen'!H:H)*'Calculatie sheet'!E136+LOOKUP('Calculatie sheet'!$E$2,'Objectenoverzicht aantallen'!$A:$A,'Objectenoverzicht aantallen'!I:I)*'Calculatie sheet'!E136+LOOKUP('Calculatie sheet'!$E$2,'Objectenoverzicht aantallen'!$A:$A,'Objectenoverzicht aantallen'!J:J)*'Calculatie sheet'!E136+LOOKUP('Calculatie sheet'!$E$2,'Objectenoverzicht aantallen'!$A:$A,'Objectenoverzicht aantallen'!K:K)*'Calculatie sheet'!E136)/1000</f>
        <v>0</v>
      </c>
      <c r="P5" s="571">
        <f>(LOOKUP('Calculatie sheet'!$E$2,'Objectenoverzicht aantallen'!$A:$A,'Objectenoverzicht aantallen'!C:C)*'Calculatie sheet'!E136+LOOKUP('Calculatie sheet'!$E$2,'Objectenoverzicht aantallen'!$A:$A,'Objectenoverzicht aantallen'!E:E)*'Calculatie sheet'!E136+LOOKUP('Calculatie sheet'!$E$2,'Objectenoverzicht aantallen'!$A:$A,'Objectenoverzicht aantallen'!F:F)*'Calculatie sheet'!E136+LOOKUP('Calculatie sheet'!$E$2,'Objectenoverzicht aantallen'!$A:$A,'Objectenoverzicht aantallen'!G:G)*'Calculatie sheet'!E136+LOOKUP('Calculatie sheet'!$E$2,'Objectenoverzicht aantallen'!$A:$A,'Objectenoverzicht aantallen'!H:H)*'Calculatie sheet'!E136+LOOKUP('Calculatie sheet'!$E$2,'Objectenoverzicht aantallen'!$A:$A,'Objectenoverzicht aantallen'!I:I)*'Calculatie sheet'!E136+LOOKUP('Calculatie sheet'!$E$2,'Objectenoverzicht aantallen'!$A:$A,'Objectenoverzicht aantallen'!J:J)*'Calculatie sheet'!E136+LOOKUP('Calculatie sheet'!$E$2,'Objectenoverzicht aantallen'!$A:$A,'Objectenoverzicht aantallen'!K:K)*'Calculatie sheet'!E136+LOOKUP('Calculatie sheet'!$E$2,'Objectenoverzicht aantallen'!$A:$A,'Objectenoverzicht aantallen'!L:L)*'Calculatie sheet'!E136)/1000</f>
        <v>0</v>
      </c>
      <c r="Q5" s="571">
        <f>(LOOKUP('Calculatie sheet'!$E$2,'Objectenoverzicht aantallen'!$A:$A,'Objectenoverzicht aantallen'!C:C)*'Calculatie sheet'!E136+LOOKUP('Calculatie sheet'!$E$2,'Objectenoverzicht aantallen'!$A:$A,'Objectenoverzicht aantallen'!E:E)*'Calculatie sheet'!E136+LOOKUP('Calculatie sheet'!$E$2,'Objectenoverzicht aantallen'!$A:$A,'Objectenoverzicht aantallen'!F:F)*'Calculatie sheet'!E136+LOOKUP('Calculatie sheet'!$E$2,'Objectenoverzicht aantallen'!$A:$A,'Objectenoverzicht aantallen'!G:G)*'Calculatie sheet'!E136+LOOKUP('Calculatie sheet'!$E$2,'Objectenoverzicht aantallen'!$A:$A,'Objectenoverzicht aantallen'!H:H)*'Calculatie sheet'!E136+LOOKUP('Calculatie sheet'!$E$2,'Objectenoverzicht aantallen'!$A:$A,'Objectenoverzicht aantallen'!I:I)*'Calculatie sheet'!E136+LOOKUP('Calculatie sheet'!$E$2,'Objectenoverzicht aantallen'!$A:$A,'Objectenoverzicht aantallen'!J:J)*'Calculatie sheet'!E136+LOOKUP('Calculatie sheet'!$E$2,'Objectenoverzicht aantallen'!$A:$A,'Objectenoverzicht aantallen'!K:K)*'Calculatie sheet'!E136+LOOKUP('Calculatie sheet'!$E$2,'Objectenoverzicht aantallen'!$A:$A,'Objectenoverzicht aantallen'!L:L)*'Calculatie sheet'!E136+LOOKUP('Calculatie sheet'!$E$2,'Objectenoverzicht aantallen'!$A:$A,'Objectenoverzicht aantallen'!M:M)*'Calculatie sheet'!E136)/1000</f>
        <v>0</v>
      </c>
      <c r="R5" s="571">
        <f>(LOOKUP('Calculatie sheet'!$E$2,'Objectenoverzicht aantallen'!$A:$A,'Objectenoverzicht aantallen'!C:C)*'Calculatie sheet'!E136+LOOKUP('Calculatie sheet'!$E$2,'Objectenoverzicht aantallen'!$A:$A,'Objectenoverzicht aantallen'!E:E)*'Calculatie sheet'!E136+LOOKUP('Calculatie sheet'!$E$2,'Objectenoverzicht aantallen'!$A:$A,'Objectenoverzicht aantallen'!F:F)*'Calculatie sheet'!E136+LOOKUP('Calculatie sheet'!$E$2,'Objectenoverzicht aantallen'!$A:$A,'Objectenoverzicht aantallen'!G:G)*'Calculatie sheet'!E136+LOOKUP('Calculatie sheet'!$E$2,'Objectenoverzicht aantallen'!$A:$A,'Objectenoverzicht aantallen'!H:H)*'Calculatie sheet'!E136+LOOKUP('Calculatie sheet'!$E$2,'Objectenoverzicht aantallen'!$A:$A,'Objectenoverzicht aantallen'!I:I)*'Calculatie sheet'!E136+LOOKUP('Calculatie sheet'!$E$2,'Objectenoverzicht aantallen'!$A:$A,'Objectenoverzicht aantallen'!J:J)*'Calculatie sheet'!E136+LOOKUP('Calculatie sheet'!$E$2,'Objectenoverzicht aantallen'!$A:$A,'Objectenoverzicht aantallen'!K:K)*'Calculatie sheet'!E136+LOOKUP('Calculatie sheet'!$E$2,'Objectenoverzicht aantallen'!$A:$A,'Objectenoverzicht aantallen'!L:L)*'Calculatie sheet'!E136+LOOKUP('Calculatie sheet'!$E$2,'Objectenoverzicht aantallen'!$A:$A,'Objectenoverzicht aantallen'!M:M)*'Calculatie sheet'!E136+LOOKUP('Calculatie sheet'!$E$2,'Objectenoverzicht aantallen'!$A:$A,'Objectenoverzicht aantallen'!N:N)*'Calculatie sheet'!E136)/1000</f>
        <v>0</v>
      </c>
      <c r="S5" s="571">
        <f>(LOOKUP('Calculatie sheet'!$E$2,'Objectenoverzicht aantallen'!$A:$A,'Objectenoverzicht aantallen'!C:C)*'Calculatie sheet'!E136+LOOKUP('Calculatie sheet'!$E$2,'Objectenoverzicht aantallen'!$A:$A,'Objectenoverzicht aantallen'!E:E)*'Calculatie sheet'!E136+LOOKUP('Calculatie sheet'!$E$2,'Objectenoverzicht aantallen'!$A:$A,'Objectenoverzicht aantallen'!F:F)*'Calculatie sheet'!E136+LOOKUP('Calculatie sheet'!$E$2,'Objectenoverzicht aantallen'!$A:$A,'Objectenoverzicht aantallen'!G:G)*'Calculatie sheet'!E136+LOOKUP('Calculatie sheet'!$E$2,'Objectenoverzicht aantallen'!$A:$A,'Objectenoverzicht aantallen'!H:H)*'Calculatie sheet'!E136+LOOKUP('Calculatie sheet'!$E$2,'Objectenoverzicht aantallen'!$A:$A,'Objectenoverzicht aantallen'!I:I)*'Calculatie sheet'!E136+LOOKUP('Calculatie sheet'!$E$2,'Objectenoverzicht aantallen'!$A:$A,'Objectenoverzicht aantallen'!J:J)*'Calculatie sheet'!E136+LOOKUP('Calculatie sheet'!$E$2,'Objectenoverzicht aantallen'!$A:$A,'Objectenoverzicht aantallen'!K:K)*'Calculatie sheet'!E136+LOOKUP('Calculatie sheet'!$E$2,'Objectenoverzicht aantallen'!$A:$A,'Objectenoverzicht aantallen'!L:L)*'Calculatie sheet'!E136+LOOKUP('Calculatie sheet'!$E$2,'Objectenoverzicht aantallen'!$A:$A,'Objectenoverzicht aantallen'!M:M)*'Calculatie sheet'!E136+LOOKUP('Calculatie sheet'!$E$2,'Objectenoverzicht aantallen'!$A:$A,'Objectenoverzicht aantallen'!N:N)*'Calculatie sheet'!E136+LOOKUP('Calculatie sheet'!$E$2,'Objectenoverzicht aantallen'!$A:$A,'Objectenoverzicht aantallen'!O:O)*'Calculatie sheet'!E136)/1000</f>
        <v>0</v>
      </c>
      <c r="U5" s="31" t="s">
        <v>625</v>
      </c>
      <c r="V5" s="571">
        <f>(LOOKUP('Calculatie sheet'!$E$2,'Objectenoverzicht aantallen'!$A:$A,'Objectenoverzicht aantallen'!Q:Q)*'Calculatie sheet'!$E$136)/1000</f>
        <v>0</v>
      </c>
      <c r="W5" s="571">
        <f>(LOOKUP('Calculatie sheet'!$E$2,'Objectenoverzicht aantallen'!$A:$A,'Objectenoverzicht aantallen'!R:R)*'Calculatie sheet'!$E$136)/1000</f>
        <v>0</v>
      </c>
      <c r="X5" s="571">
        <f>(LOOKUP('Calculatie sheet'!$E$2,'Objectenoverzicht aantallen'!$A:$A,'Objectenoverzicht aantallen'!S:S)*'Calculatie sheet'!$E$136)/1000</f>
        <v>0</v>
      </c>
      <c r="Y5" s="571">
        <f>(LOOKUP('Calculatie sheet'!$E$2,'Objectenoverzicht aantallen'!$A:$A,'Objectenoverzicht aantallen'!T:T)*'Calculatie sheet'!$E$136)/1000</f>
        <v>0</v>
      </c>
      <c r="Z5" s="571">
        <f>(LOOKUP('Calculatie sheet'!$E$2,'Objectenoverzicht aantallen'!$A:$A,'Objectenoverzicht aantallen'!U:U)*'Calculatie sheet'!$E$136)/1000</f>
        <v>0</v>
      </c>
      <c r="AA5" s="571">
        <f>(LOOKUP('Calculatie sheet'!$E$2,'Objectenoverzicht aantallen'!$A:$A,'Objectenoverzicht aantallen'!V:V)*'Calculatie sheet'!$E$136)/1000</f>
        <v>0</v>
      </c>
      <c r="AB5" s="571">
        <f>(LOOKUP('Calculatie sheet'!$E$2,'Objectenoverzicht aantallen'!$A:$A,'Objectenoverzicht aantallen'!W:W)*'Calculatie sheet'!$E$136)/1000</f>
        <v>0</v>
      </c>
      <c r="AC5" s="571">
        <f>(LOOKUP('Calculatie sheet'!$E$2,'Objectenoverzicht aantallen'!$A:$A,'Objectenoverzicht aantallen'!X:X)*'Calculatie sheet'!$E$136)/1000</f>
        <v>0</v>
      </c>
      <c r="AD5" s="571">
        <f>(LOOKUP('Calculatie sheet'!$E$2,'Objectenoverzicht aantallen'!$A:$A,'Objectenoverzicht aantallen'!F:F)*'Calculatie sheet'!$E$136)/1000</f>
        <v>0</v>
      </c>
      <c r="AE5" s="571">
        <f>(LOOKUP('Calculatie sheet'!$E$2,'Objectenoverzicht aantallen'!$A:$A,'Objectenoverzicht aantallen'!Z:Z)*'Calculatie sheet'!$E$136)/1000</f>
        <v>0</v>
      </c>
      <c r="AF5" s="571">
        <f>(LOOKUP('Calculatie sheet'!$E$2,'Objectenoverzicht aantallen'!$A:$A,'Objectenoverzicht aantallen'!AA:AA)*'Calculatie sheet'!$E$136)/1000</f>
        <v>0</v>
      </c>
    </row>
  </sheetData>
  <pageMargins left="0.7" right="0.7" top="0.75" bottom="0.75" header="0.3" footer="0.3"/>
  <pageSetup paperSize="9" orientation="portrait" horizontalDpi="0" verticalDpi="0"/>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6B5B-2091-DA43-8728-0063E7EB919C}">
  <dimension ref="A1:AF5"/>
  <sheetViews>
    <sheetView workbookViewId="0">
      <selection activeCell="B3" sqref="B3:B5"/>
    </sheetView>
  </sheetViews>
  <sheetFormatPr baseColWidth="10" defaultColWidth="11" defaultRowHeight="16" x14ac:dyDescent="0.2"/>
  <cols>
    <col min="1" max="1" width="18.6640625" bestFit="1" customWidth="1"/>
    <col min="6" max="6" width="12.6640625" style="39" bestFit="1" customWidth="1"/>
    <col min="8" max="8" width="14" bestFit="1" customWidth="1"/>
    <col min="9" max="19" width="12.1640625" bestFit="1" customWidth="1"/>
  </cols>
  <sheetData>
    <row r="1" spans="1:32" x14ac:dyDescent="0.2">
      <c r="A1" t="str">
        <f>'Calculatie sheet'!F3</f>
        <v>Viaduct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31" t="s">
        <v>203</v>
      </c>
      <c r="C2" s="46">
        <f>'Calculatie sheet'!F133</f>
        <v>1855.0706579088248</v>
      </c>
      <c r="D2" s="26" t="s">
        <v>64</v>
      </c>
      <c r="F2" s="573">
        <f>C2*'Calculatie sheet'!$F$7/1000</f>
        <v>0</v>
      </c>
      <c r="H2" s="31" t="s">
        <v>622</v>
      </c>
      <c r="I2" s="571">
        <f>(LOOKUP('Calculatie sheet'!$F$2,'Objectenoverzicht aantallen'!$A:$A,'Objectenoverzicht aantallen'!C:C)*'Calculatie sheet'!F133+LOOKUP('Calculatie sheet'!$F$2,'Objectenoverzicht aantallen'!$A:$A,'Objectenoverzicht aantallen'!E:E)*'Calculatie sheet'!F133)/1000</f>
        <v>0</v>
      </c>
      <c r="J2" s="571">
        <f>(LOOKUP('Calculatie sheet'!$F$2,'Objectenoverzicht aantallen'!$A:$A,'Objectenoverzicht aantallen'!C:C)*'Calculatie sheet'!F133+LOOKUP('Calculatie sheet'!$F$2,'Objectenoverzicht aantallen'!$A:$A,'Objectenoverzicht aantallen'!E:E)*'Calculatie sheet'!F133+LOOKUP('Calculatie sheet'!$F$2,'Objectenoverzicht aantallen'!$A:$A,'Objectenoverzicht aantallen'!F:F)*'Calculatie sheet'!F133)/1000</f>
        <v>0</v>
      </c>
      <c r="K2" s="571">
        <f>(LOOKUP('Calculatie sheet'!$F$2,'Objectenoverzicht aantallen'!$A:$A,'Objectenoverzicht aantallen'!C:C)*'Calculatie sheet'!F133+LOOKUP('Calculatie sheet'!$F$2,'Objectenoverzicht aantallen'!$A:$A,'Objectenoverzicht aantallen'!E:E)*'Calculatie sheet'!F133+LOOKUP('Calculatie sheet'!$F$2,'Objectenoverzicht aantallen'!$A:$A,'Objectenoverzicht aantallen'!F:F)*'Calculatie sheet'!F133+LOOKUP('Calculatie sheet'!$D$2,'Objectenoverzicht aantallen'!$A:$A,'Objectenoverzicht aantallen'!G:G)*'Calculatie sheet'!F133)/1000</f>
        <v>0</v>
      </c>
      <c r="L2" s="571">
        <f>(LOOKUP('Calculatie sheet'!$F$2,'Objectenoverzicht aantallen'!$A:$A,'Objectenoverzicht aantallen'!C:C)*'Calculatie sheet'!F133+LOOKUP('Calculatie sheet'!$F$2,'Objectenoverzicht aantallen'!$A:$A,'Objectenoverzicht aantallen'!E:E)*'Calculatie sheet'!F133+LOOKUP('Calculatie sheet'!$F$2,'Objectenoverzicht aantallen'!$A:$A,'Objectenoverzicht aantallen'!F:F)*'Calculatie sheet'!F133+LOOKUP('Calculatie sheet'!$F$2,'Objectenoverzicht aantallen'!$A:$A,'Objectenoverzicht aantallen'!G:G)*'Calculatie sheet'!F133+LOOKUP('Calculatie sheet'!$F$2,'Objectenoverzicht aantallen'!$A:$A,'Objectenoverzicht aantallen'!H:H)*'Calculatie sheet'!F133)/1000</f>
        <v>0</v>
      </c>
      <c r="M2" s="571">
        <f>(LOOKUP('Calculatie sheet'!$F$2,'Objectenoverzicht aantallen'!$A:$A,'Objectenoverzicht aantallen'!C:C)*'Calculatie sheet'!F133+LOOKUP('Calculatie sheet'!$F$2,'Objectenoverzicht aantallen'!$A:$A,'Objectenoverzicht aantallen'!E:E)*'Calculatie sheet'!F133+LOOKUP('Calculatie sheet'!$F$2,'Objectenoverzicht aantallen'!$A:$A,'Objectenoverzicht aantallen'!F:F)*'Calculatie sheet'!F133+LOOKUP('Calculatie sheet'!$F$2,'Objectenoverzicht aantallen'!$A:$A,'Objectenoverzicht aantallen'!G:G)*'Calculatie sheet'!F133+LOOKUP('Calculatie sheet'!$F$2,'Objectenoverzicht aantallen'!$A:$A,'Objectenoverzicht aantallen'!H:H)*'Calculatie sheet'!F133+LOOKUP('Calculatie sheet'!$F$2,'Objectenoverzicht aantallen'!$A:$A,'Objectenoverzicht aantallen'!I:I)*'Calculatie sheet'!F133)/1000</f>
        <v>0</v>
      </c>
      <c r="N2" s="571">
        <f>(LOOKUP('Calculatie sheet'!$F$2,'Objectenoverzicht aantallen'!$A:$A,'Objectenoverzicht aantallen'!C:C)*'Calculatie sheet'!F133+LOOKUP('Calculatie sheet'!$F$2,'Objectenoverzicht aantallen'!$A:$A,'Objectenoverzicht aantallen'!E:E)*'Calculatie sheet'!F133+LOOKUP('Calculatie sheet'!$F$2,'Objectenoverzicht aantallen'!$A:$A,'Objectenoverzicht aantallen'!F:F)*'Calculatie sheet'!F133+LOOKUP('Calculatie sheet'!$F$2,'Objectenoverzicht aantallen'!$A:$A,'Objectenoverzicht aantallen'!G:G)*'Calculatie sheet'!F133+LOOKUP('Calculatie sheet'!$F$2,'Objectenoverzicht aantallen'!$A:$A,'Objectenoverzicht aantallen'!H:H)*'Calculatie sheet'!F133+LOOKUP('Calculatie sheet'!$F$2,'Objectenoverzicht aantallen'!$A:$A,'Objectenoverzicht aantallen'!I:I)*'Calculatie sheet'!F133+LOOKUP('Calculatie sheet'!$F$2,'Objectenoverzicht aantallen'!$A:$A,'Objectenoverzicht aantallen'!J:J)*'Calculatie sheet'!F133)/1000</f>
        <v>0</v>
      </c>
      <c r="O2" s="571">
        <f>(LOOKUP('Calculatie sheet'!$F$2,'Objectenoverzicht aantallen'!$A:$A,'Objectenoverzicht aantallen'!C:C)*'Calculatie sheet'!F133+LOOKUP('Calculatie sheet'!$F$2,'Objectenoverzicht aantallen'!$A:$A,'Objectenoverzicht aantallen'!E:E)*'Calculatie sheet'!F133+LOOKUP('Calculatie sheet'!$F$2,'Objectenoverzicht aantallen'!$A:$A,'Objectenoverzicht aantallen'!F:F)*'Calculatie sheet'!F133+LOOKUP('Calculatie sheet'!$F$2,'Objectenoverzicht aantallen'!$A:$A,'Objectenoverzicht aantallen'!G:G)*'Calculatie sheet'!F133+LOOKUP('Calculatie sheet'!$F$2,'Objectenoverzicht aantallen'!$A:$A,'Objectenoverzicht aantallen'!H:H)*'Calculatie sheet'!F133+LOOKUP('Calculatie sheet'!$F$2,'Objectenoverzicht aantallen'!$A:$A,'Objectenoverzicht aantallen'!I:I)*'Calculatie sheet'!F133+LOOKUP('Calculatie sheet'!$F$2,'Objectenoverzicht aantallen'!$A:$A,'Objectenoverzicht aantallen'!J:J)*'Calculatie sheet'!F133+LOOKUP('Calculatie sheet'!$F$2,'Objectenoverzicht aantallen'!$A:$A,'Objectenoverzicht aantallen'!K:K)*'Calculatie sheet'!F133)/1000</f>
        <v>0</v>
      </c>
      <c r="P2" s="571">
        <f>(LOOKUP('Calculatie sheet'!$F$2,'Objectenoverzicht aantallen'!$A:$A,'Objectenoverzicht aantallen'!C:C)*'Calculatie sheet'!F133+LOOKUP('Calculatie sheet'!$F$2,'Objectenoverzicht aantallen'!$A:$A,'Objectenoverzicht aantallen'!E:E)*'Calculatie sheet'!F133+LOOKUP('Calculatie sheet'!$F$2,'Objectenoverzicht aantallen'!$A:$A,'Objectenoverzicht aantallen'!F:F)*'Calculatie sheet'!F133+LOOKUP('Calculatie sheet'!$F$2,'Objectenoverzicht aantallen'!$A:$A,'Objectenoverzicht aantallen'!G:G)*'Calculatie sheet'!F133+LOOKUP('Calculatie sheet'!$F$2,'Objectenoverzicht aantallen'!$A:$A,'Objectenoverzicht aantallen'!H:H)*'Calculatie sheet'!F133+LOOKUP('Calculatie sheet'!$F$2,'Objectenoverzicht aantallen'!$A:$A,'Objectenoverzicht aantallen'!I:I)*'Calculatie sheet'!F133+LOOKUP('Calculatie sheet'!$F$2,'Objectenoverzicht aantallen'!$A:$A,'Objectenoverzicht aantallen'!J:J)*'Calculatie sheet'!F133+LOOKUP('Calculatie sheet'!$F$2,'Objectenoverzicht aantallen'!$A:$A,'Objectenoverzicht aantallen'!K:K)*'Calculatie sheet'!F133+LOOKUP('Calculatie sheet'!$F$2,'Objectenoverzicht aantallen'!$A:$A,'Objectenoverzicht aantallen'!L:L)*'Calculatie sheet'!F133)/1000</f>
        <v>0</v>
      </c>
      <c r="Q2" s="571">
        <f>(LOOKUP('Calculatie sheet'!$F$2,'Objectenoverzicht aantallen'!$A:$A,'Objectenoverzicht aantallen'!C:C)*'Calculatie sheet'!F133+LOOKUP('Calculatie sheet'!$F$2,'Objectenoverzicht aantallen'!$A:$A,'Objectenoverzicht aantallen'!E:E)*'Calculatie sheet'!F133+LOOKUP('Calculatie sheet'!$F$2,'Objectenoverzicht aantallen'!$A:$A,'Objectenoverzicht aantallen'!F:F)*'Calculatie sheet'!F133+LOOKUP('Calculatie sheet'!$F$2,'Objectenoverzicht aantallen'!$A:$A,'Objectenoverzicht aantallen'!G:G)*'Calculatie sheet'!F133+LOOKUP('Calculatie sheet'!$F$2,'Objectenoverzicht aantallen'!$A:$A,'Objectenoverzicht aantallen'!H:H)*'Calculatie sheet'!F133+LOOKUP('Calculatie sheet'!$F$2,'Objectenoverzicht aantallen'!$A:$A,'Objectenoverzicht aantallen'!I:I)*'Calculatie sheet'!F133+LOOKUP('Calculatie sheet'!$F$2,'Objectenoverzicht aantallen'!$A:$A,'Objectenoverzicht aantallen'!J:J)*'Calculatie sheet'!F133+LOOKUP('Calculatie sheet'!$F$2,'Objectenoverzicht aantallen'!$A:$A,'Objectenoverzicht aantallen'!K:K)*'Calculatie sheet'!F133+LOOKUP('Calculatie sheet'!$F$2,'Objectenoverzicht aantallen'!$A:$A,'Objectenoverzicht aantallen'!L:L)*'Calculatie sheet'!F133+LOOKUP('Calculatie sheet'!$F$2,'Objectenoverzicht aantallen'!$A:$A,'Objectenoverzicht aantallen'!M:M)*'Calculatie sheet'!F133)/1000</f>
        <v>0</v>
      </c>
      <c r="R2" s="571">
        <f>(LOOKUP('Calculatie sheet'!$F$2,'Objectenoverzicht aantallen'!$A:$A,'Objectenoverzicht aantallen'!C:C)*'Calculatie sheet'!F133+LOOKUP('Calculatie sheet'!$F$2,'Objectenoverzicht aantallen'!$A:$A,'Objectenoverzicht aantallen'!E:E)*'Calculatie sheet'!F133+LOOKUP('Calculatie sheet'!$F$2,'Objectenoverzicht aantallen'!$A:$A,'Objectenoverzicht aantallen'!F:F)*'Calculatie sheet'!F133+LOOKUP('Calculatie sheet'!$F$2,'Objectenoverzicht aantallen'!$A:$A,'Objectenoverzicht aantallen'!G:G)*'Calculatie sheet'!F133+LOOKUP('Calculatie sheet'!$F$2,'Objectenoverzicht aantallen'!$A:$A,'Objectenoverzicht aantallen'!H:H)*'Calculatie sheet'!F133+LOOKUP('Calculatie sheet'!$F$2,'Objectenoverzicht aantallen'!$A:$A,'Objectenoverzicht aantallen'!I:I)*'Calculatie sheet'!F133+LOOKUP('Calculatie sheet'!$F$2,'Objectenoverzicht aantallen'!$A:$A,'Objectenoverzicht aantallen'!J:J)*'Calculatie sheet'!F133+LOOKUP('Calculatie sheet'!$F$2,'Objectenoverzicht aantallen'!$A:$A,'Objectenoverzicht aantallen'!K:K)*'Calculatie sheet'!F133+LOOKUP('Calculatie sheet'!$F$2,'Objectenoverzicht aantallen'!$A:$A,'Objectenoverzicht aantallen'!L:L)*'Calculatie sheet'!F133+LOOKUP('Calculatie sheet'!$F$2,'Objectenoverzicht aantallen'!$A:$A,'Objectenoverzicht aantallen'!M:M)*'Calculatie sheet'!F133+LOOKUP('Calculatie sheet'!$F$2,'Objectenoverzicht aantallen'!$A:$A,'Objectenoverzicht aantallen'!N:N)*'Calculatie sheet'!F133)/1000</f>
        <v>0</v>
      </c>
      <c r="S2" s="571">
        <f>(LOOKUP('Calculatie sheet'!$F$2,'Objectenoverzicht aantallen'!$A:$A,'Objectenoverzicht aantallen'!C:C)*'Calculatie sheet'!F133+LOOKUP('Calculatie sheet'!$F$2,'Objectenoverzicht aantallen'!$A:$A,'Objectenoverzicht aantallen'!E:E)*'Calculatie sheet'!F133+LOOKUP('Calculatie sheet'!$F$2,'Objectenoverzicht aantallen'!$A:$A,'Objectenoverzicht aantallen'!F:F)*'Calculatie sheet'!F133+LOOKUP('Calculatie sheet'!$F$2,'Objectenoverzicht aantallen'!$A:$A,'Objectenoverzicht aantallen'!G:G)*'Calculatie sheet'!F133+LOOKUP('Calculatie sheet'!$F$2,'Objectenoverzicht aantallen'!$A:$A,'Objectenoverzicht aantallen'!H:H)*'Calculatie sheet'!F133+LOOKUP('Calculatie sheet'!$F$2,'Objectenoverzicht aantallen'!$A:$A,'Objectenoverzicht aantallen'!I:I)*'Calculatie sheet'!F133+LOOKUP('Calculatie sheet'!$F$2,'Objectenoverzicht aantallen'!$A:$A,'Objectenoverzicht aantallen'!J:J)*'Calculatie sheet'!F133+LOOKUP('Calculatie sheet'!$F$2,'Objectenoverzicht aantallen'!$A:$A,'Objectenoverzicht aantallen'!K:K)*'Calculatie sheet'!F133+LOOKUP('Calculatie sheet'!$F$2,'Objectenoverzicht aantallen'!$A:$A,'Objectenoverzicht aantallen'!L:L)*'Calculatie sheet'!F133+LOOKUP('Calculatie sheet'!$F$2,'Objectenoverzicht aantallen'!$A:$A,'Objectenoverzicht aantallen'!M:M)*'Calculatie sheet'!F133+LOOKUP('Calculatie sheet'!$F$2,'Objectenoverzicht aantallen'!$A:$A,'Objectenoverzicht aantallen'!N:N)*'Calculatie sheet'!F133+LOOKUP('Calculatie sheet'!$F$2,'Objectenoverzicht aantallen'!$A:$A,'Objectenoverzicht aantallen'!O:O)*'Calculatie sheet'!F133)/1000</f>
        <v>0</v>
      </c>
      <c r="U2" s="31" t="s">
        <v>622</v>
      </c>
      <c r="V2" s="571">
        <f>(LOOKUP('Calculatie sheet'!$F$2,'Objectenoverzicht aantallen'!$A:$A,'Objectenoverzicht aantallen'!E:E)*'Calculatie sheet'!$F$133)/1000</f>
        <v>0</v>
      </c>
      <c r="W2" s="571">
        <f>(LOOKUP('Calculatie sheet'!$F$2,'Objectenoverzicht aantallen'!$A:$A,'Objectenoverzicht aantallen'!F:F)*'Calculatie sheet'!$F$133)/1000</f>
        <v>0</v>
      </c>
      <c r="X2" s="571">
        <f>(LOOKUP('Calculatie sheet'!$F$2,'Objectenoverzicht aantallen'!$A:$A,'Objectenoverzicht aantallen'!G:G)*'Calculatie sheet'!$F$133)/1000</f>
        <v>0</v>
      </c>
      <c r="Y2" s="571">
        <f>(LOOKUP('Calculatie sheet'!$F$2,'Objectenoverzicht aantallen'!$A:$A,'Objectenoverzicht aantallen'!H:H)*'Calculatie sheet'!$F$133)/1000</f>
        <v>0</v>
      </c>
      <c r="Z2" s="571">
        <f>(LOOKUP('Calculatie sheet'!$F$2,'Objectenoverzicht aantallen'!$A:$A,'Objectenoverzicht aantallen'!I:I)*'Calculatie sheet'!$F$133)/1000</f>
        <v>0</v>
      </c>
      <c r="AA2" s="571">
        <f>(LOOKUP('Calculatie sheet'!$F$2,'Objectenoverzicht aantallen'!$A:$A,'Objectenoverzicht aantallen'!J:J)*'Calculatie sheet'!$F$133)/1000</f>
        <v>0</v>
      </c>
      <c r="AB2" s="571">
        <f>(LOOKUP('Calculatie sheet'!$F$2,'Objectenoverzicht aantallen'!$A:$A,'Objectenoverzicht aantallen'!K:K)*'Calculatie sheet'!$F$133)/1000</f>
        <v>0</v>
      </c>
      <c r="AC2" s="571">
        <f>(LOOKUP('Calculatie sheet'!$F$2,'Objectenoverzicht aantallen'!$A:$A,'Objectenoverzicht aantallen'!L:L)*'Calculatie sheet'!$F$133)/1000</f>
        <v>0</v>
      </c>
      <c r="AD2" s="571">
        <f>(LOOKUP('Calculatie sheet'!$F$2,'Objectenoverzicht aantallen'!$A:$A,'Objectenoverzicht aantallen'!M:M)*'Calculatie sheet'!$F$133)/1000</f>
        <v>0</v>
      </c>
      <c r="AE2" s="571">
        <f>(LOOKUP('Calculatie sheet'!$F$2,'Objectenoverzicht aantallen'!$A:$A,'Objectenoverzicht aantallen'!N:N)*'Calculatie sheet'!$F$133)/1000</f>
        <v>0</v>
      </c>
      <c r="AF2" s="571">
        <f>(LOOKUP('Calculatie sheet'!$F$2,'Objectenoverzicht aantallen'!$A:$A,'Objectenoverzicht aantallen'!O:O)*'Calculatie sheet'!$F$133)/1000</f>
        <v>0</v>
      </c>
    </row>
    <row r="3" spans="1:32" x14ac:dyDescent="0.2">
      <c r="B3" s="130" t="s">
        <v>967</v>
      </c>
      <c r="C3" s="46">
        <f>'Calculatie sheet'!F134</f>
        <v>985.91163763945929</v>
      </c>
      <c r="D3" s="7" t="s">
        <v>354</v>
      </c>
      <c r="F3" s="573">
        <f>C3*'Calculatie sheet'!$F$7/1000</f>
        <v>0</v>
      </c>
      <c r="H3" s="31" t="s">
        <v>623</v>
      </c>
      <c r="I3" s="571">
        <f>(LOOKUP('Calculatie sheet'!$F$2,'Objectenoverzicht aantallen'!$A:$A,'Objectenoverzicht aantallen'!C:C)*'Calculatie sheet'!F134+LOOKUP('Calculatie sheet'!$F$2,'Objectenoverzicht aantallen'!$A:$A,'Objectenoverzicht aantallen'!E:E)*'Calculatie sheet'!F134)/1000</f>
        <v>0</v>
      </c>
      <c r="J3" s="571">
        <f>(LOOKUP('Calculatie sheet'!$F$2,'Objectenoverzicht aantallen'!$A:$A,'Objectenoverzicht aantallen'!C:C)*'Calculatie sheet'!F134+LOOKUP('Calculatie sheet'!$F$2,'Objectenoverzicht aantallen'!$A:$A,'Objectenoverzicht aantallen'!E:E)*'Calculatie sheet'!F134+LOOKUP('Calculatie sheet'!$F$2,'Objectenoverzicht aantallen'!$A:$A,'Objectenoverzicht aantallen'!F:F)*'Calculatie sheet'!F134)/1000</f>
        <v>0</v>
      </c>
      <c r="K3" s="571">
        <f>(LOOKUP('Calculatie sheet'!$F$2,'Objectenoverzicht aantallen'!$A:$A,'Objectenoverzicht aantallen'!C:C)*'Calculatie sheet'!F134+LOOKUP('Calculatie sheet'!$F$2,'Objectenoverzicht aantallen'!$A:$A,'Objectenoverzicht aantallen'!E:E)*'Calculatie sheet'!F134+LOOKUP('Calculatie sheet'!$F$2,'Objectenoverzicht aantallen'!$A:$A,'Objectenoverzicht aantallen'!F:F)*'Calculatie sheet'!F134+LOOKUP('Calculatie sheet'!$D$2,'Objectenoverzicht aantallen'!$A:$A,'Objectenoverzicht aantallen'!G:G)*'Calculatie sheet'!F134)/1000</f>
        <v>0</v>
      </c>
      <c r="L3" s="571">
        <f>(LOOKUP('Calculatie sheet'!$F$2,'Objectenoverzicht aantallen'!$A:$A,'Objectenoverzicht aantallen'!C:C)*'Calculatie sheet'!F134+LOOKUP('Calculatie sheet'!$F$2,'Objectenoverzicht aantallen'!$A:$A,'Objectenoverzicht aantallen'!E:E)*'Calculatie sheet'!F134+LOOKUP('Calculatie sheet'!$F$2,'Objectenoverzicht aantallen'!$A:$A,'Objectenoverzicht aantallen'!F:F)*'Calculatie sheet'!F134+LOOKUP('Calculatie sheet'!$F$2,'Objectenoverzicht aantallen'!$A:$A,'Objectenoverzicht aantallen'!G:G)*'Calculatie sheet'!F134+LOOKUP('Calculatie sheet'!$F$2,'Objectenoverzicht aantallen'!$A:$A,'Objectenoverzicht aantallen'!H:H)*'Calculatie sheet'!F134)/1000</f>
        <v>0</v>
      </c>
      <c r="M3" s="571">
        <f>(LOOKUP('Calculatie sheet'!$F$2,'Objectenoverzicht aantallen'!$A:$A,'Objectenoverzicht aantallen'!C:C)*'Calculatie sheet'!F134+LOOKUP('Calculatie sheet'!$F$2,'Objectenoverzicht aantallen'!$A:$A,'Objectenoverzicht aantallen'!E:E)*'Calculatie sheet'!F134+LOOKUP('Calculatie sheet'!$F$2,'Objectenoverzicht aantallen'!$A:$A,'Objectenoverzicht aantallen'!F:F)*'Calculatie sheet'!F134+LOOKUP('Calculatie sheet'!$F$2,'Objectenoverzicht aantallen'!$A:$A,'Objectenoverzicht aantallen'!G:G)*'Calculatie sheet'!F134+LOOKUP('Calculatie sheet'!$F$2,'Objectenoverzicht aantallen'!$A:$A,'Objectenoverzicht aantallen'!H:H)*'Calculatie sheet'!F134+LOOKUP('Calculatie sheet'!$F$2,'Objectenoverzicht aantallen'!$A:$A,'Objectenoverzicht aantallen'!I:I)*'Calculatie sheet'!F134)/1000</f>
        <v>0</v>
      </c>
      <c r="N3" s="571">
        <f>(LOOKUP('Calculatie sheet'!$F$2,'Objectenoverzicht aantallen'!$A:$A,'Objectenoverzicht aantallen'!C:C)*'Calculatie sheet'!F134+LOOKUP('Calculatie sheet'!$F$2,'Objectenoverzicht aantallen'!$A:$A,'Objectenoverzicht aantallen'!E:E)*'Calculatie sheet'!F134+LOOKUP('Calculatie sheet'!$F$2,'Objectenoverzicht aantallen'!$A:$A,'Objectenoverzicht aantallen'!F:F)*'Calculatie sheet'!F134+LOOKUP('Calculatie sheet'!$F$2,'Objectenoverzicht aantallen'!$A:$A,'Objectenoverzicht aantallen'!G:G)*'Calculatie sheet'!F134+LOOKUP('Calculatie sheet'!$F$2,'Objectenoverzicht aantallen'!$A:$A,'Objectenoverzicht aantallen'!H:H)*'Calculatie sheet'!F134+LOOKUP('Calculatie sheet'!$F$2,'Objectenoverzicht aantallen'!$A:$A,'Objectenoverzicht aantallen'!I:I)*'Calculatie sheet'!F134+LOOKUP('Calculatie sheet'!$F$2,'Objectenoverzicht aantallen'!$A:$A,'Objectenoverzicht aantallen'!J:J)*'Calculatie sheet'!F134)/1000</f>
        <v>0</v>
      </c>
      <c r="O3" s="571">
        <f>(LOOKUP('Calculatie sheet'!$F$2,'Objectenoverzicht aantallen'!$A:$A,'Objectenoverzicht aantallen'!C:C)*'Calculatie sheet'!F134+LOOKUP('Calculatie sheet'!$F$2,'Objectenoverzicht aantallen'!$A:$A,'Objectenoverzicht aantallen'!E:E)*'Calculatie sheet'!F134+LOOKUP('Calculatie sheet'!$F$2,'Objectenoverzicht aantallen'!$A:$A,'Objectenoverzicht aantallen'!F:F)*'Calculatie sheet'!F134+LOOKUP('Calculatie sheet'!$F$2,'Objectenoverzicht aantallen'!$A:$A,'Objectenoverzicht aantallen'!G:G)*'Calculatie sheet'!F134+LOOKUP('Calculatie sheet'!$F$2,'Objectenoverzicht aantallen'!$A:$A,'Objectenoverzicht aantallen'!H:H)*'Calculatie sheet'!F134+LOOKUP('Calculatie sheet'!$F$2,'Objectenoverzicht aantallen'!$A:$A,'Objectenoverzicht aantallen'!I:I)*'Calculatie sheet'!F134+LOOKUP('Calculatie sheet'!$F$2,'Objectenoverzicht aantallen'!$A:$A,'Objectenoverzicht aantallen'!J:J)*'Calculatie sheet'!F134+LOOKUP('Calculatie sheet'!$F$2,'Objectenoverzicht aantallen'!$A:$A,'Objectenoverzicht aantallen'!K:K)*'Calculatie sheet'!F134)/1000</f>
        <v>0</v>
      </c>
      <c r="P3" s="571">
        <f>(LOOKUP('Calculatie sheet'!$F$2,'Objectenoverzicht aantallen'!$A:$A,'Objectenoverzicht aantallen'!C:C)*'Calculatie sheet'!F134+LOOKUP('Calculatie sheet'!$F$2,'Objectenoverzicht aantallen'!$A:$A,'Objectenoverzicht aantallen'!E:E)*'Calculatie sheet'!F134+LOOKUP('Calculatie sheet'!$F$2,'Objectenoverzicht aantallen'!$A:$A,'Objectenoverzicht aantallen'!F:F)*'Calculatie sheet'!F134+LOOKUP('Calculatie sheet'!$F$2,'Objectenoverzicht aantallen'!$A:$A,'Objectenoverzicht aantallen'!G:G)*'Calculatie sheet'!F134+LOOKUP('Calculatie sheet'!$F$2,'Objectenoverzicht aantallen'!$A:$A,'Objectenoverzicht aantallen'!H:H)*'Calculatie sheet'!F134+LOOKUP('Calculatie sheet'!$F$2,'Objectenoverzicht aantallen'!$A:$A,'Objectenoverzicht aantallen'!I:I)*'Calculatie sheet'!F134+LOOKUP('Calculatie sheet'!$F$2,'Objectenoverzicht aantallen'!$A:$A,'Objectenoverzicht aantallen'!J:J)*'Calculatie sheet'!F134+LOOKUP('Calculatie sheet'!$F$2,'Objectenoverzicht aantallen'!$A:$A,'Objectenoverzicht aantallen'!K:K)*'Calculatie sheet'!F134+LOOKUP('Calculatie sheet'!$F$2,'Objectenoverzicht aantallen'!$A:$A,'Objectenoverzicht aantallen'!L:L)*'Calculatie sheet'!F134)/1000</f>
        <v>0</v>
      </c>
      <c r="Q3" s="571">
        <f>(LOOKUP('Calculatie sheet'!$F$2,'Objectenoverzicht aantallen'!$A:$A,'Objectenoverzicht aantallen'!C:C)*'Calculatie sheet'!F134+LOOKUP('Calculatie sheet'!$F$2,'Objectenoverzicht aantallen'!$A:$A,'Objectenoverzicht aantallen'!E:E)*'Calculatie sheet'!F134+LOOKUP('Calculatie sheet'!$F$2,'Objectenoverzicht aantallen'!$A:$A,'Objectenoverzicht aantallen'!F:F)*'Calculatie sheet'!F134+LOOKUP('Calculatie sheet'!$F$2,'Objectenoverzicht aantallen'!$A:$A,'Objectenoverzicht aantallen'!G:G)*'Calculatie sheet'!F134+LOOKUP('Calculatie sheet'!$F$2,'Objectenoverzicht aantallen'!$A:$A,'Objectenoverzicht aantallen'!H:H)*'Calculatie sheet'!F134+LOOKUP('Calculatie sheet'!$F$2,'Objectenoverzicht aantallen'!$A:$A,'Objectenoverzicht aantallen'!I:I)*'Calculatie sheet'!F134+LOOKUP('Calculatie sheet'!$F$2,'Objectenoverzicht aantallen'!$A:$A,'Objectenoverzicht aantallen'!J:J)*'Calculatie sheet'!F134+LOOKUP('Calculatie sheet'!$F$2,'Objectenoverzicht aantallen'!$A:$A,'Objectenoverzicht aantallen'!K:K)*'Calculatie sheet'!F134+LOOKUP('Calculatie sheet'!$F$2,'Objectenoverzicht aantallen'!$A:$A,'Objectenoverzicht aantallen'!L:L)*'Calculatie sheet'!F134+LOOKUP('Calculatie sheet'!$F$2,'Objectenoverzicht aantallen'!$A:$A,'Objectenoverzicht aantallen'!M:M)*'Calculatie sheet'!F134)/1000</f>
        <v>0</v>
      </c>
      <c r="R3" s="571">
        <f>(LOOKUP('Calculatie sheet'!$F$2,'Objectenoverzicht aantallen'!$A:$A,'Objectenoverzicht aantallen'!C:C)*'Calculatie sheet'!F134+LOOKUP('Calculatie sheet'!$F$2,'Objectenoverzicht aantallen'!$A:$A,'Objectenoverzicht aantallen'!E:E)*'Calculatie sheet'!F134+LOOKUP('Calculatie sheet'!$F$2,'Objectenoverzicht aantallen'!$A:$A,'Objectenoverzicht aantallen'!F:F)*'Calculatie sheet'!F134+LOOKUP('Calculatie sheet'!$F$2,'Objectenoverzicht aantallen'!$A:$A,'Objectenoverzicht aantallen'!G:G)*'Calculatie sheet'!F134+LOOKUP('Calculatie sheet'!$F$2,'Objectenoverzicht aantallen'!$A:$A,'Objectenoverzicht aantallen'!H:H)*'Calculatie sheet'!F134+LOOKUP('Calculatie sheet'!$F$2,'Objectenoverzicht aantallen'!$A:$A,'Objectenoverzicht aantallen'!I:I)*'Calculatie sheet'!F134+LOOKUP('Calculatie sheet'!$F$2,'Objectenoverzicht aantallen'!$A:$A,'Objectenoverzicht aantallen'!J:J)*'Calculatie sheet'!F134+LOOKUP('Calculatie sheet'!$F$2,'Objectenoverzicht aantallen'!$A:$A,'Objectenoverzicht aantallen'!K:K)*'Calculatie sheet'!F134+LOOKUP('Calculatie sheet'!$F$2,'Objectenoverzicht aantallen'!$A:$A,'Objectenoverzicht aantallen'!L:L)*'Calculatie sheet'!F134+LOOKUP('Calculatie sheet'!$F$2,'Objectenoverzicht aantallen'!$A:$A,'Objectenoverzicht aantallen'!M:M)*'Calculatie sheet'!F134+LOOKUP('Calculatie sheet'!$F$2,'Objectenoverzicht aantallen'!$A:$A,'Objectenoverzicht aantallen'!N:N)*'Calculatie sheet'!F134)/1000</f>
        <v>0</v>
      </c>
      <c r="S3" s="571">
        <f>(LOOKUP('Calculatie sheet'!$F$2,'Objectenoverzicht aantallen'!$A:$A,'Objectenoverzicht aantallen'!C:C)*'Calculatie sheet'!F134+LOOKUP('Calculatie sheet'!$F$2,'Objectenoverzicht aantallen'!$A:$A,'Objectenoverzicht aantallen'!E:E)*'Calculatie sheet'!F134+LOOKUP('Calculatie sheet'!$F$2,'Objectenoverzicht aantallen'!$A:$A,'Objectenoverzicht aantallen'!F:F)*'Calculatie sheet'!F134+LOOKUP('Calculatie sheet'!$F$2,'Objectenoverzicht aantallen'!$A:$A,'Objectenoverzicht aantallen'!G:G)*'Calculatie sheet'!F134+LOOKUP('Calculatie sheet'!$F$2,'Objectenoverzicht aantallen'!$A:$A,'Objectenoverzicht aantallen'!H:H)*'Calculatie sheet'!F134+LOOKUP('Calculatie sheet'!$F$2,'Objectenoverzicht aantallen'!$A:$A,'Objectenoverzicht aantallen'!I:I)*'Calculatie sheet'!F134+LOOKUP('Calculatie sheet'!$F$2,'Objectenoverzicht aantallen'!$A:$A,'Objectenoverzicht aantallen'!J:J)*'Calculatie sheet'!F134+LOOKUP('Calculatie sheet'!$F$2,'Objectenoverzicht aantallen'!$A:$A,'Objectenoverzicht aantallen'!K:K)*'Calculatie sheet'!F134+LOOKUP('Calculatie sheet'!$F$2,'Objectenoverzicht aantallen'!$A:$A,'Objectenoverzicht aantallen'!L:L)*'Calculatie sheet'!F134+LOOKUP('Calculatie sheet'!$F$2,'Objectenoverzicht aantallen'!$A:$A,'Objectenoverzicht aantallen'!M:M)*'Calculatie sheet'!F134+LOOKUP('Calculatie sheet'!$F$2,'Objectenoverzicht aantallen'!$A:$A,'Objectenoverzicht aantallen'!N:N)*'Calculatie sheet'!F134+LOOKUP('Calculatie sheet'!$F$2,'Objectenoverzicht aantallen'!$A:$A,'Objectenoverzicht aantallen'!O:O)*'Calculatie sheet'!F134)/1000</f>
        <v>0</v>
      </c>
      <c r="U3" s="31" t="s">
        <v>623</v>
      </c>
      <c r="V3" s="571">
        <f>(LOOKUP('Calculatie sheet'!$F$2,'Objectenoverzicht aantallen'!$A:$A,'Objectenoverzicht aantallen'!E:E)*'Calculatie sheet'!$F$134)/1000</f>
        <v>0</v>
      </c>
      <c r="W3" s="571">
        <f>(LOOKUP('Calculatie sheet'!$F$2,'Objectenoverzicht aantallen'!$A:$A,'Objectenoverzicht aantallen'!F:F)*'Calculatie sheet'!$F$134)/1000</f>
        <v>0</v>
      </c>
      <c r="X3" s="571">
        <f>(LOOKUP('Calculatie sheet'!$F$2,'Objectenoverzicht aantallen'!$A:$A,'Objectenoverzicht aantallen'!G:G)*'Calculatie sheet'!$F$134)/1000</f>
        <v>0</v>
      </c>
      <c r="Y3" s="571">
        <f>(LOOKUP('Calculatie sheet'!$F$2,'Objectenoverzicht aantallen'!$A:$A,'Objectenoverzicht aantallen'!H:H)*'Calculatie sheet'!$F$134)/1000</f>
        <v>0</v>
      </c>
      <c r="Z3" s="571">
        <f>(LOOKUP('Calculatie sheet'!$F$2,'Objectenoverzicht aantallen'!$A:$A,'Objectenoverzicht aantallen'!I:I)*'Calculatie sheet'!$F$134)/1000</f>
        <v>0</v>
      </c>
      <c r="AA3" s="571">
        <f>(LOOKUP('Calculatie sheet'!$F$2,'Objectenoverzicht aantallen'!$A:$A,'Objectenoverzicht aantallen'!J:J)*'Calculatie sheet'!$F$134)/1000</f>
        <v>0</v>
      </c>
      <c r="AB3" s="571">
        <f>(LOOKUP('Calculatie sheet'!$F$2,'Objectenoverzicht aantallen'!$A:$A,'Objectenoverzicht aantallen'!K:K)*'Calculatie sheet'!$F$134)/1000</f>
        <v>0</v>
      </c>
      <c r="AC3" s="571">
        <f>(LOOKUP('Calculatie sheet'!$F$2,'Objectenoverzicht aantallen'!$A:$A,'Objectenoverzicht aantallen'!L:L)*'Calculatie sheet'!$F$134)/1000</f>
        <v>0</v>
      </c>
      <c r="AD3" s="571">
        <f>(LOOKUP('Calculatie sheet'!$F$2,'Objectenoverzicht aantallen'!$A:$A,'Objectenoverzicht aantallen'!M:M)*'Calculatie sheet'!$F$134)/1000</f>
        <v>0</v>
      </c>
      <c r="AE3" s="571">
        <f>(LOOKUP('Calculatie sheet'!$F$2,'Objectenoverzicht aantallen'!$A:$A,'Objectenoverzicht aantallen'!N:N)*'Calculatie sheet'!$F$134)/1000</f>
        <v>0</v>
      </c>
      <c r="AF3" s="571">
        <f>(LOOKUP('Calculatie sheet'!$F$2,'Objectenoverzicht aantallen'!$A:$A,'Objectenoverzicht aantallen'!O:O)*'Calculatie sheet'!$F$134)/1000</f>
        <v>0</v>
      </c>
    </row>
    <row r="4" spans="1:32" x14ac:dyDescent="0.2">
      <c r="B4" s="130" t="s">
        <v>966</v>
      </c>
      <c r="C4" s="46">
        <f>'Calculatie sheet'!F135</f>
        <v>666.35251045333848</v>
      </c>
      <c r="D4" s="37" t="s">
        <v>660</v>
      </c>
      <c r="F4" s="573">
        <f>C4*'Calculatie sheet'!$F$7/1000</f>
        <v>0</v>
      </c>
      <c r="H4" s="31" t="s">
        <v>624</v>
      </c>
      <c r="I4" s="571">
        <f>(LOOKUP('Calculatie sheet'!$F$2,'Objectenoverzicht aantallen'!$A:$A,'Objectenoverzicht aantallen'!C:C)*'Calculatie sheet'!F135+LOOKUP('Calculatie sheet'!$F$2,'Objectenoverzicht aantallen'!$A:$A,'Objectenoverzicht aantallen'!E:E)*'Calculatie sheet'!F135)/1000</f>
        <v>0</v>
      </c>
      <c r="J4" s="571">
        <f>(LOOKUP('Calculatie sheet'!$F$2,'Objectenoverzicht aantallen'!$A:$A,'Objectenoverzicht aantallen'!C:C)*'Calculatie sheet'!F135+LOOKUP('Calculatie sheet'!$F$2,'Objectenoverzicht aantallen'!$A:$A,'Objectenoverzicht aantallen'!E:E)*'Calculatie sheet'!F135+LOOKUP('Calculatie sheet'!$F$2,'Objectenoverzicht aantallen'!$A:$A,'Objectenoverzicht aantallen'!F:F)*'Calculatie sheet'!F135)/1000</f>
        <v>0</v>
      </c>
      <c r="K4" s="571">
        <f>(LOOKUP('Calculatie sheet'!$F$2,'Objectenoverzicht aantallen'!$A:$A,'Objectenoverzicht aantallen'!C:C)*'Calculatie sheet'!F135+LOOKUP('Calculatie sheet'!$F$2,'Objectenoverzicht aantallen'!$A:$A,'Objectenoverzicht aantallen'!E:E)*'Calculatie sheet'!F135+LOOKUP('Calculatie sheet'!$F$2,'Objectenoverzicht aantallen'!$A:$A,'Objectenoverzicht aantallen'!F:F)*'Calculatie sheet'!F135+LOOKUP('Calculatie sheet'!$D$2,'Objectenoverzicht aantallen'!$A:$A,'Objectenoverzicht aantallen'!G:G)*'Calculatie sheet'!F135)/1000</f>
        <v>0</v>
      </c>
      <c r="L4" s="571">
        <f>(LOOKUP('Calculatie sheet'!$F$2,'Objectenoverzicht aantallen'!$A:$A,'Objectenoverzicht aantallen'!C:C)*'Calculatie sheet'!F135+LOOKUP('Calculatie sheet'!$F$2,'Objectenoverzicht aantallen'!$A:$A,'Objectenoverzicht aantallen'!E:E)*'Calculatie sheet'!F135+LOOKUP('Calculatie sheet'!$F$2,'Objectenoverzicht aantallen'!$A:$A,'Objectenoverzicht aantallen'!F:F)*'Calculatie sheet'!F135+LOOKUP('Calculatie sheet'!$F$2,'Objectenoverzicht aantallen'!$A:$A,'Objectenoverzicht aantallen'!G:G)*'Calculatie sheet'!F135+LOOKUP('Calculatie sheet'!$F$2,'Objectenoverzicht aantallen'!$A:$A,'Objectenoverzicht aantallen'!H:H)*'Calculatie sheet'!F135)/1000</f>
        <v>0</v>
      </c>
      <c r="M4" s="571">
        <f>(LOOKUP('Calculatie sheet'!$F$2,'Objectenoverzicht aantallen'!$A:$A,'Objectenoverzicht aantallen'!C:C)*'Calculatie sheet'!F135+LOOKUP('Calculatie sheet'!$F$2,'Objectenoverzicht aantallen'!$A:$A,'Objectenoverzicht aantallen'!E:E)*'Calculatie sheet'!F135+LOOKUP('Calculatie sheet'!$F$2,'Objectenoverzicht aantallen'!$A:$A,'Objectenoverzicht aantallen'!F:F)*'Calculatie sheet'!F135+LOOKUP('Calculatie sheet'!$F$2,'Objectenoverzicht aantallen'!$A:$A,'Objectenoverzicht aantallen'!G:G)*'Calculatie sheet'!F135+LOOKUP('Calculatie sheet'!$F$2,'Objectenoverzicht aantallen'!$A:$A,'Objectenoverzicht aantallen'!H:H)*'Calculatie sheet'!F135+LOOKUP('Calculatie sheet'!$F$2,'Objectenoverzicht aantallen'!$A:$A,'Objectenoverzicht aantallen'!I:I)*'Calculatie sheet'!F135)/1000</f>
        <v>0</v>
      </c>
      <c r="N4" s="571">
        <f>(LOOKUP('Calculatie sheet'!$F$2,'Objectenoverzicht aantallen'!$A:$A,'Objectenoverzicht aantallen'!C:C)*'Calculatie sheet'!F135+LOOKUP('Calculatie sheet'!$F$2,'Objectenoverzicht aantallen'!$A:$A,'Objectenoverzicht aantallen'!E:E)*'Calculatie sheet'!F135+LOOKUP('Calculatie sheet'!$F$2,'Objectenoverzicht aantallen'!$A:$A,'Objectenoverzicht aantallen'!F:F)*'Calculatie sheet'!F135+LOOKUP('Calculatie sheet'!$F$2,'Objectenoverzicht aantallen'!$A:$A,'Objectenoverzicht aantallen'!G:G)*'Calculatie sheet'!F135+LOOKUP('Calculatie sheet'!$F$2,'Objectenoverzicht aantallen'!$A:$A,'Objectenoverzicht aantallen'!H:H)*'Calculatie sheet'!F135+LOOKUP('Calculatie sheet'!$F$2,'Objectenoverzicht aantallen'!$A:$A,'Objectenoverzicht aantallen'!I:I)*'Calculatie sheet'!F135+LOOKUP('Calculatie sheet'!$F$2,'Objectenoverzicht aantallen'!$A:$A,'Objectenoverzicht aantallen'!J:J)*'Calculatie sheet'!F135)/1000</f>
        <v>0</v>
      </c>
      <c r="O4" s="571">
        <f>(LOOKUP('Calculatie sheet'!$F$2,'Objectenoverzicht aantallen'!$A:$A,'Objectenoverzicht aantallen'!C:C)*'Calculatie sheet'!F135+LOOKUP('Calculatie sheet'!$F$2,'Objectenoverzicht aantallen'!$A:$A,'Objectenoverzicht aantallen'!E:E)*'Calculatie sheet'!F135+LOOKUP('Calculatie sheet'!$F$2,'Objectenoverzicht aantallen'!$A:$A,'Objectenoverzicht aantallen'!F:F)*'Calculatie sheet'!F135+LOOKUP('Calculatie sheet'!$F$2,'Objectenoverzicht aantallen'!$A:$A,'Objectenoverzicht aantallen'!G:G)*'Calculatie sheet'!F135+LOOKUP('Calculatie sheet'!$F$2,'Objectenoverzicht aantallen'!$A:$A,'Objectenoverzicht aantallen'!H:H)*'Calculatie sheet'!F135+LOOKUP('Calculatie sheet'!$F$2,'Objectenoverzicht aantallen'!$A:$A,'Objectenoverzicht aantallen'!I:I)*'Calculatie sheet'!F135+LOOKUP('Calculatie sheet'!$F$2,'Objectenoverzicht aantallen'!$A:$A,'Objectenoverzicht aantallen'!J:J)*'Calculatie sheet'!F135+LOOKUP('Calculatie sheet'!$F$2,'Objectenoverzicht aantallen'!$A:$A,'Objectenoverzicht aantallen'!K:K)*'Calculatie sheet'!F135)/1000</f>
        <v>0</v>
      </c>
      <c r="P4" s="571">
        <f>(LOOKUP('Calculatie sheet'!$F$2,'Objectenoverzicht aantallen'!$A:$A,'Objectenoverzicht aantallen'!C:C)*'Calculatie sheet'!F135+LOOKUP('Calculatie sheet'!$F$2,'Objectenoverzicht aantallen'!$A:$A,'Objectenoverzicht aantallen'!E:E)*'Calculatie sheet'!F135+LOOKUP('Calculatie sheet'!$F$2,'Objectenoverzicht aantallen'!$A:$A,'Objectenoverzicht aantallen'!F:F)*'Calculatie sheet'!F135+LOOKUP('Calculatie sheet'!$F$2,'Objectenoverzicht aantallen'!$A:$A,'Objectenoverzicht aantallen'!G:G)*'Calculatie sheet'!F135+LOOKUP('Calculatie sheet'!$F$2,'Objectenoverzicht aantallen'!$A:$A,'Objectenoverzicht aantallen'!H:H)*'Calculatie sheet'!F135+LOOKUP('Calculatie sheet'!$F$2,'Objectenoverzicht aantallen'!$A:$A,'Objectenoverzicht aantallen'!I:I)*'Calculatie sheet'!F135+LOOKUP('Calculatie sheet'!$F$2,'Objectenoverzicht aantallen'!$A:$A,'Objectenoverzicht aantallen'!J:J)*'Calculatie sheet'!F135+LOOKUP('Calculatie sheet'!$F$2,'Objectenoverzicht aantallen'!$A:$A,'Objectenoverzicht aantallen'!K:K)*'Calculatie sheet'!F135+LOOKUP('Calculatie sheet'!$F$2,'Objectenoverzicht aantallen'!$A:$A,'Objectenoverzicht aantallen'!L:L)*'Calculatie sheet'!F135)/1000</f>
        <v>0</v>
      </c>
      <c r="Q4" s="571">
        <f>(LOOKUP('Calculatie sheet'!$F$2,'Objectenoverzicht aantallen'!$A:$A,'Objectenoverzicht aantallen'!C:C)*'Calculatie sheet'!F135+LOOKUP('Calculatie sheet'!$F$2,'Objectenoverzicht aantallen'!$A:$A,'Objectenoverzicht aantallen'!E:E)*'Calculatie sheet'!F135+LOOKUP('Calculatie sheet'!$F$2,'Objectenoverzicht aantallen'!$A:$A,'Objectenoverzicht aantallen'!F:F)*'Calculatie sheet'!F135+LOOKUP('Calculatie sheet'!$F$2,'Objectenoverzicht aantallen'!$A:$A,'Objectenoverzicht aantallen'!G:G)*'Calculatie sheet'!F135+LOOKUP('Calculatie sheet'!$F$2,'Objectenoverzicht aantallen'!$A:$A,'Objectenoverzicht aantallen'!H:H)*'Calculatie sheet'!F135+LOOKUP('Calculatie sheet'!$F$2,'Objectenoverzicht aantallen'!$A:$A,'Objectenoverzicht aantallen'!I:I)*'Calculatie sheet'!F135+LOOKUP('Calculatie sheet'!$F$2,'Objectenoverzicht aantallen'!$A:$A,'Objectenoverzicht aantallen'!J:J)*'Calculatie sheet'!F135+LOOKUP('Calculatie sheet'!$F$2,'Objectenoverzicht aantallen'!$A:$A,'Objectenoverzicht aantallen'!K:K)*'Calculatie sheet'!F135+LOOKUP('Calculatie sheet'!$F$2,'Objectenoverzicht aantallen'!$A:$A,'Objectenoverzicht aantallen'!L:L)*'Calculatie sheet'!F135+LOOKUP('Calculatie sheet'!$F$2,'Objectenoverzicht aantallen'!$A:$A,'Objectenoverzicht aantallen'!M:M)*'Calculatie sheet'!F135)/1000</f>
        <v>0</v>
      </c>
      <c r="R4" s="571">
        <f>(LOOKUP('Calculatie sheet'!$F$2,'Objectenoverzicht aantallen'!$A:$A,'Objectenoverzicht aantallen'!C:C)*'Calculatie sheet'!F135+LOOKUP('Calculatie sheet'!$F$2,'Objectenoverzicht aantallen'!$A:$A,'Objectenoverzicht aantallen'!E:E)*'Calculatie sheet'!F135+LOOKUP('Calculatie sheet'!$F$2,'Objectenoverzicht aantallen'!$A:$A,'Objectenoverzicht aantallen'!F:F)*'Calculatie sheet'!F135+LOOKUP('Calculatie sheet'!$F$2,'Objectenoverzicht aantallen'!$A:$A,'Objectenoverzicht aantallen'!G:G)*'Calculatie sheet'!F135+LOOKUP('Calculatie sheet'!$F$2,'Objectenoverzicht aantallen'!$A:$A,'Objectenoverzicht aantallen'!H:H)*'Calculatie sheet'!F135+LOOKUP('Calculatie sheet'!$F$2,'Objectenoverzicht aantallen'!$A:$A,'Objectenoverzicht aantallen'!I:I)*'Calculatie sheet'!F135+LOOKUP('Calculatie sheet'!$F$2,'Objectenoverzicht aantallen'!$A:$A,'Objectenoverzicht aantallen'!J:J)*'Calculatie sheet'!F135+LOOKUP('Calculatie sheet'!$F$2,'Objectenoverzicht aantallen'!$A:$A,'Objectenoverzicht aantallen'!K:K)*'Calculatie sheet'!F135+LOOKUP('Calculatie sheet'!$F$2,'Objectenoverzicht aantallen'!$A:$A,'Objectenoverzicht aantallen'!L:L)*'Calculatie sheet'!F135+LOOKUP('Calculatie sheet'!$F$2,'Objectenoverzicht aantallen'!$A:$A,'Objectenoverzicht aantallen'!M:M)*'Calculatie sheet'!F135+LOOKUP('Calculatie sheet'!$F$2,'Objectenoverzicht aantallen'!$A:$A,'Objectenoverzicht aantallen'!N:N)*'Calculatie sheet'!F135)/1000</f>
        <v>0</v>
      </c>
      <c r="S4" s="571">
        <f>(LOOKUP('Calculatie sheet'!$F$2,'Objectenoverzicht aantallen'!$A:$A,'Objectenoverzicht aantallen'!C:C)*'Calculatie sheet'!F135+LOOKUP('Calculatie sheet'!$F$2,'Objectenoverzicht aantallen'!$A:$A,'Objectenoverzicht aantallen'!E:E)*'Calculatie sheet'!F135+LOOKUP('Calculatie sheet'!$F$2,'Objectenoverzicht aantallen'!$A:$A,'Objectenoverzicht aantallen'!F:F)*'Calculatie sheet'!F135+LOOKUP('Calculatie sheet'!$F$2,'Objectenoverzicht aantallen'!$A:$A,'Objectenoverzicht aantallen'!G:G)*'Calculatie sheet'!F135+LOOKUP('Calculatie sheet'!$F$2,'Objectenoverzicht aantallen'!$A:$A,'Objectenoverzicht aantallen'!H:H)*'Calculatie sheet'!F135+LOOKUP('Calculatie sheet'!$F$2,'Objectenoverzicht aantallen'!$A:$A,'Objectenoverzicht aantallen'!I:I)*'Calculatie sheet'!F135+LOOKUP('Calculatie sheet'!$F$2,'Objectenoverzicht aantallen'!$A:$A,'Objectenoverzicht aantallen'!J:J)*'Calculatie sheet'!F135+LOOKUP('Calculatie sheet'!$F$2,'Objectenoverzicht aantallen'!$A:$A,'Objectenoverzicht aantallen'!K:K)*'Calculatie sheet'!F135+LOOKUP('Calculatie sheet'!$F$2,'Objectenoverzicht aantallen'!$A:$A,'Objectenoverzicht aantallen'!L:L)*'Calculatie sheet'!F135+LOOKUP('Calculatie sheet'!$F$2,'Objectenoverzicht aantallen'!$A:$A,'Objectenoverzicht aantallen'!M:M)*'Calculatie sheet'!F135+LOOKUP('Calculatie sheet'!$F$2,'Objectenoverzicht aantallen'!$A:$A,'Objectenoverzicht aantallen'!N:N)*'Calculatie sheet'!F135+LOOKUP('Calculatie sheet'!$F$2,'Objectenoverzicht aantallen'!$A:$A,'Objectenoverzicht aantallen'!O:O)*'Calculatie sheet'!F135)/1000</f>
        <v>0</v>
      </c>
      <c r="U4" s="31" t="s">
        <v>624</v>
      </c>
      <c r="V4" s="571">
        <f>(LOOKUP('Calculatie sheet'!$F$2,'Objectenoverzicht aantallen'!$A:$A,'Objectenoverzicht aantallen'!$P:$P)*'Calculatie sheet'!$F$135)/'Calculatie sheet'!$F$64/1000</f>
        <v>0</v>
      </c>
      <c r="W4" s="571">
        <f>(LOOKUP('Calculatie sheet'!$F$2,'Objectenoverzicht aantallen'!$A:$A,'Objectenoverzicht aantallen'!$P:$P)*'Calculatie sheet'!$F$135)/'Calculatie sheet'!$F$64/1000</f>
        <v>0</v>
      </c>
      <c r="X4" s="571">
        <f>(LOOKUP('Calculatie sheet'!$F$2,'Objectenoverzicht aantallen'!$A:$A,'Objectenoverzicht aantallen'!$P:$P)*'Calculatie sheet'!$F$135)/'Calculatie sheet'!$F$64/1000</f>
        <v>0</v>
      </c>
      <c r="Y4" s="571">
        <f>(LOOKUP('Calculatie sheet'!$F$2,'Objectenoverzicht aantallen'!$A:$A,'Objectenoverzicht aantallen'!$P:$P)*'Calculatie sheet'!$F$135)/'Calculatie sheet'!$F$64/1000</f>
        <v>0</v>
      </c>
      <c r="Z4" s="571">
        <f>(LOOKUP('Calculatie sheet'!$F$2,'Objectenoverzicht aantallen'!$A:$A,'Objectenoverzicht aantallen'!$P:$P)*'Calculatie sheet'!$F$135)/'Calculatie sheet'!$F$64/1000</f>
        <v>0</v>
      </c>
      <c r="AA4" s="571">
        <f>(LOOKUP('Calculatie sheet'!$F$2,'Objectenoverzicht aantallen'!$A:$A,'Objectenoverzicht aantallen'!$P:$P)*'Calculatie sheet'!$F$135)/'Calculatie sheet'!$F$64/1000</f>
        <v>0</v>
      </c>
      <c r="AB4" s="571">
        <f>(LOOKUP('Calculatie sheet'!$F$2,'Objectenoverzicht aantallen'!$A:$A,'Objectenoverzicht aantallen'!$P:$P)*'Calculatie sheet'!$F$135)/'Calculatie sheet'!$F$64/1000</f>
        <v>0</v>
      </c>
      <c r="AC4" s="571">
        <f>(LOOKUP('Calculatie sheet'!$F$2,'Objectenoverzicht aantallen'!$A:$A,'Objectenoverzicht aantallen'!$P:$P)*'Calculatie sheet'!$F$135)/'Calculatie sheet'!$F$64/1000</f>
        <v>0</v>
      </c>
      <c r="AD4" s="571">
        <f>(LOOKUP('Calculatie sheet'!$F$2,'Objectenoverzicht aantallen'!$A:$A,'Objectenoverzicht aantallen'!$P:$P)*'Calculatie sheet'!$F$135)/'Calculatie sheet'!$F$64/1000</f>
        <v>0</v>
      </c>
      <c r="AE4" s="571">
        <f>(LOOKUP('Calculatie sheet'!$F$2,'Objectenoverzicht aantallen'!$A:$A,'Objectenoverzicht aantallen'!$P:$P)*'Calculatie sheet'!$F$135)/'Calculatie sheet'!$F$64/1000</f>
        <v>0</v>
      </c>
      <c r="AF4" s="571">
        <f>(LOOKUP('Calculatie sheet'!$F$2,'Objectenoverzicht aantallen'!$A:$A,'Objectenoverzicht aantallen'!$P:$P)*'Calculatie sheet'!$F$135)/'Calculatie sheet'!$F$64/1000</f>
        <v>0</v>
      </c>
    </row>
    <row r="5" spans="1:32" x14ac:dyDescent="0.2">
      <c r="B5" s="130" t="s">
        <v>5</v>
      </c>
      <c r="C5" s="46">
        <f>'Calculatie sheet'!F136</f>
        <v>202.80650981602736</v>
      </c>
      <c r="F5" s="573">
        <f>C5*'Calculatie sheet'!$F$7/1000</f>
        <v>0</v>
      </c>
      <c r="H5" s="31" t="s">
        <v>625</v>
      </c>
      <c r="I5" s="571">
        <f>(LOOKUP('Calculatie sheet'!$F$2,'Objectenoverzicht aantallen'!$A:$A,'Objectenoverzicht aantallen'!C:C)*'Calculatie sheet'!F136+LOOKUP('Calculatie sheet'!$F$2,'Objectenoverzicht aantallen'!$A:$A,'Objectenoverzicht aantallen'!E:E)*'Calculatie sheet'!F136)/1000</f>
        <v>0</v>
      </c>
      <c r="J5" s="571">
        <f>(LOOKUP('Calculatie sheet'!$F$2,'Objectenoverzicht aantallen'!$A:$A,'Objectenoverzicht aantallen'!C:C)*'Calculatie sheet'!F136+LOOKUP('Calculatie sheet'!$F$2,'Objectenoverzicht aantallen'!$A:$A,'Objectenoverzicht aantallen'!E:E)*'Calculatie sheet'!F136+LOOKUP('Calculatie sheet'!$F$2,'Objectenoverzicht aantallen'!$A:$A,'Objectenoverzicht aantallen'!F:F)*'Calculatie sheet'!F136)/1000</f>
        <v>0</v>
      </c>
      <c r="K5" s="571">
        <f>(LOOKUP('Calculatie sheet'!$F$2,'Objectenoverzicht aantallen'!$A:$A,'Objectenoverzicht aantallen'!C:C)*'Calculatie sheet'!F136+LOOKUP('Calculatie sheet'!$F$2,'Objectenoverzicht aantallen'!$A:$A,'Objectenoverzicht aantallen'!E:E)*'Calculatie sheet'!F136+LOOKUP('Calculatie sheet'!$F$2,'Objectenoverzicht aantallen'!$A:$A,'Objectenoverzicht aantallen'!F:F)*'Calculatie sheet'!F136+LOOKUP('Calculatie sheet'!$D$2,'Objectenoverzicht aantallen'!$A:$A,'Objectenoverzicht aantallen'!G:G)*'Calculatie sheet'!F136)/1000</f>
        <v>0</v>
      </c>
      <c r="L5" s="571">
        <f>(LOOKUP('Calculatie sheet'!$F$2,'Objectenoverzicht aantallen'!$A:$A,'Objectenoverzicht aantallen'!C:C)*'Calculatie sheet'!F136+LOOKUP('Calculatie sheet'!$F$2,'Objectenoverzicht aantallen'!$A:$A,'Objectenoverzicht aantallen'!E:E)*'Calculatie sheet'!F136+LOOKUP('Calculatie sheet'!$F$2,'Objectenoverzicht aantallen'!$A:$A,'Objectenoverzicht aantallen'!F:F)*'Calculatie sheet'!F136+LOOKUP('Calculatie sheet'!$F$2,'Objectenoverzicht aantallen'!$A:$A,'Objectenoverzicht aantallen'!G:G)*'Calculatie sheet'!F136+LOOKUP('Calculatie sheet'!$F$2,'Objectenoverzicht aantallen'!$A:$A,'Objectenoverzicht aantallen'!H:H)*'Calculatie sheet'!F136)/1000</f>
        <v>0</v>
      </c>
      <c r="M5" s="571">
        <f>(LOOKUP('Calculatie sheet'!$F$2,'Objectenoverzicht aantallen'!$A:$A,'Objectenoverzicht aantallen'!C:C)*'Calculatie sheet'!F136+LOOKUP('Calculatie sheet'!$F$2,'Objectenoverzicht aantallen'!$A:$A,'Objectenoverzicht aantallen'!E:E)*'Calculatie sheet'!F136+LOOKUP('Calculatie sheet'!$F$2,'Objectenoverzicht aantallen'!$A:$A,'Objectenoverzicht aantallen'!F:F)*'Calculatie sheet'!F136+LOOKUP('Calculatie sheet'!$F$2,'Objectenoverzicht aantallen'!$A:$A,'Objectenoverzicht aantallen'!G:G)*'Calculatie sheet'!F136+LOOKUP('Calculatie sheet'!$F$2,'Objectenoverzicht aantallen'!$A:$A,'Objectenoverzicht aantallen'!H:H)*'Calculatie sheet'!F136+LOOKUP('Calculatie sheet'!$F$2,'Objectenoverzicht aantallen'!$A:$A,'Objectenoverzicht aantallen'!I:I)*'Calculatie sheet'!F136)/1000</f>
        <v>0</v>
      </c>
      <c r="N5" s="571">
        <f>(LOOKUP('Calculatie sheet'!$F$2,'Objectenoverzicht aantallen'!$A:$A,'Objectenoverzicht aantallen'!C:C)*'Calculatie sheet'!F136+LOOKUP('Calculatie sheet'!$F$2,'Objectenoverzicht aantallen'!$A:$A,'Objectenoverzicht aantallen'!E:E)*'Calculatie sheet'!F136+LOOKUP('Calculatie sheet'!$F$2,'Objectenoverzicht aantallen'!$A:$A,'Objectenoverzicht aantallen'!F:F)*'Calculatie sheet'!F136+LOOKUP('Calculatie sheet'!$F$2,'Objectenoverzicht aantallen'!$A:$A,'Objectenoverzicht aantallen'!G:G)*'Calculatie sheet'!F136+LOOKUP('Calculatie sheet'!$F$2,'Objectenoverzicht aantallen'!$A:$A,'Objectenoverzicht aantallen'!H:H)*'Calculatie sheet'!F136+LOOKUP('Calculatie sheet'!$F$2,'Objectenoverzicht aantallen'!$A:$A,'Objectenoverzicht aantallen'!I:I)*'Calculatie sheet'!F136+LOOKUP('Calculatie sheet'!$F$2,'Objectenoverzicht aantallen'!$A:$A,'Objectenoverzicht aantallen'!J:J)*'Calculatie sheet'!F136)/1000</f>
        <v>0</v>
      </c>
      <c r="O5" s="571">
        <f>(LOOKUP('Calculatie sheet'!$F$2,'Objectenoverzicht aantallen'!$A:$A,'Objectenoverzicht aantallen'!C:C)*'Calculatie sheet'!F136+LOOKUP('Calculatie sheet'!$F$2,'Objectenoverzicht aantallen'!$A:$A,'Objectenoverzicht aantallen'!E:E)*'Calculatie sheet'!F136+LOOKUP('Calculatie sheet'!$F$2,'Objectenoverzicht aantallen'!$A:$A,'Objectenoverzicht aantallen'!F:F)*'Calculatie sheet'!F136+LOOKUP('Calculatie sheet'!$F$2,'Objectenoverzicht aantallen'!$A:$A,'Objectenoverzicht aantallen'!G:G)*'Calculatie sheet'!F136+LOOKUP('Calculatie sheet'!$F$2,'Objectenoverzicht aantallen'!$A:$A,'Objectenoverzicht aantallen'!H:H)*'Calculatie sheet'!F136+LOOKUP('Calculatie sheet'!$F$2,'Objectenoverzicht aantallen'!$A:$A,'Objectenoverzicht aantallen'!I:I)*'Calculatie sheet'!F136+LOOKUP('Calculatie sheet'!$F$2,'Objectenoverzicht aantallen'!$A:$A,'Objectenoverzicht aantallen'!J:J)*'Calculatie sheet'!F136+LOOKUP('Calculatie sheet'!$F$2,'Objectenoverzicht aantallen'!$A:$A,'Objectenoverzicht aantallen'!K:K)*'Calculatie sheet'!F136)/1000</f>
        <v>0</v>
      </c>
      <c r="P5" s="571">
        <f>(LOOKUP('Calculatie sheet'!$F$2,'Objectenoverzicht aantallen'!$A:$A,'Objectenoverzicht aantallen'!C:C)*'Calculatie sheet'!F136+LOOKUP('Calculatie sheet'!$F$2,'Objectenoverzicht aantallen'!$A:$A,'Objectenoverzicht aantallen'!E:E)*'Calculatie sheet'!F136+LOOKUP('Calculatie sheet'!$F$2,'Objectenoverzicht aantallen'!$A:$A,'Objectenoverzicht aantallen'!F:F)*'Calculatie sheet'!F136+LOOKUP('Calculatie sheet'!$F$2,'Objectenoverzicht aantallen'!$A:$A,'Objectenoverzicht aantallen'!G:G)*'Calculatie sheet'!F136+LOOKUP('Calculatie sheet'!$F$2,'Objectenoverzicht aantallen'!$A:$A,'Objectenoverzicht aantallen'!H:H)*'Calculatie sheet'!F136+LOOKUP('Calculatie sheet'!$F$2,'Objectenoverzicht aantallen'!$A:$A,'Objectenoverzicht aantallen'!I:I)*'Calculatie sheet'!F136+LOOKUP('Calculatie sheet'!$F$2,'Objectenoverzicht aantallen'!$A:$A,'Objectenoverzicht aantallen'!J:J)*'Calculatie sheet'!F136+LOOKUP('Calculatie sheet'!$F$2,'Objectenoverzicht aantallen'!$A:$A,'Objectenoverzicht aantallen'!K:K)*'Calculatie sheet'!F136+LOOKUP('Calculatie sheet'!$F$2,'Objectenoverzicht aantallen'!$A:$A,'Objectenoverzicht aantallen'!L:L)*'Calculatie sheet'!F136)/1000</f>
        <v>0</v>
      </c>
      <c r="Q5" s="571">
        <f>(LOOKUP('Calculatie sheet'!$F$2,'Objectenoverzicht aantallen'!$A:$A,'Objectenoverzicht aantallen'!C:C)*'Calculatie sheet'!F136+LOOKUP('Calculatie sheet'!$F$2,'Objectenoverzicht aantallen'!$A:$A,'Objectenoverzicht aantallen'!E:E)*'Calculatie sheet'!F136+LOOKUP('Calculatie sheet'!$F$2,'Objectenoverzicht aantallen'!$A:$A,'Objectenoverzicht aantallen'!F:F)*'Calculatie sheet'!F136+LOOKUP('Calculatie sheet'!$F$2,'Objectenoverzicht aantallen'!$A:$A,'Objectenoverzicht aantallen'!G:G)*'Calculatie sheet'!F136+LOOKUP('Calculatie sheet'!$F$2,'Objectenoverzicht aantallen'!$A:$A,'Objectenoverzicht aantallen'!H:H)*'Calculatie sheet'!F136+LOOKUP('Calculatie sheet'!$F$2,'Objectenoverzicht aantallen'!$A:$A,'Objectenoverzicht aantallen'!I:I)*'Calculatie sheet'!F136+LOOKUP('Calculatie sheet'!$F$2,'Objectenoverzicht aantallen'!$A:$A,'Objectenoverzicht aantallen'!J:J)*'Calculatie sheet'!F136+LOOKUP('Calculatie sheet'!$F$2,'Objectenoverzicht aantallen'!$A:$A,'Objectenoverzicht aantallen'!K:K)*'Calculatie sheet'!F136+LOOKUP('Calculatie sheet'!$F$2,'Objectenoverzicht aantallen'!$A:$A,'Objectenoverzicht aantallen'!L:L)*'Calculatie sheet'!F136+LOOKUP('Calculatie sheet'!$F$2,'Objectenoverzicht aantallen'!$A:$A,'Objectenoverzicht aantallen'!M:M)*'Calculatie sheet'!F136)/1000</f>
        <v>0</v>
      </c>
      <c r="R5" s="571">
        <f>(LOOKUP('Calculatie sheet'!$F$2,'Objectenoverzicht aantallen'!$A:$A,'Objectenoverzicht aantallen'!C:C)*'Calculatie sheet'!F136+LOOKUP('Calculatie sheet'!$F$2,'Objectenoverzicht aantallen'!$A:$A,'Objectenoverzicht aantallen'!E:E)*'Calculatie sheet'!F136+LOOKUP('Calculatie sheet'!$F$2,'Objectenoverzicht aantallen'!$A:$A,'Objectenoverzicht aantallen'!F:F)*'Calculatie sheet'!F136+LOOKUP('Calculatie sheet'!$F$2,'Objectenoverzicht aantallen'!$A:$A,'Objectenoverzicht aantallen'!G:G)*'Calculatie sheet'!F136+LOOKUP('Calculatie sheet'!$F$2,'Objectenoverzicht aantallen'!$A:$A,'Objectenoverzicht aantallen'!H:H)*'Calculatie sheet'!F136+LOOKUP('Calculatie sheet'!$F$2,'Objectenoverzicht aantallen'!$A:$A,'Objectenoverzicht aantallen'!I:I)*'Calculatie sheet'!F136+LOOKUP('Calculatie sheet'!$F$2,'Objectenoverzicht aantallen'!$A:$A,'Objectenoverzicht aantallen'!J:J)*'Calculatie sheet'!F136+LOOKUP('Calculatie sheet'!$F$2,'Objectenoverzicht aantallen'!$A:$A,'Objectenoverzicht aantallen'!K:K)*'Calculatie sheet'!F136+LOOKUP('Calculatie sheet'!$F$2,'Objectenoverzicht aantallen'!$A:$A,'Objectenoverzicht aantallen'!L:L)*'Calculatie sheet'!F136+LOOKUP('Calculatie sheet'!$F$2,'Objectenoverzicht aantallen'!$A:$A,'Objectenoverzicht aantallen'!M:M)*'Calculatie sheet'!F136+LOOKUP('Calculatie sheet'!$F$2,'Objectenoverzicht aantallen'!$A:$A,'Objectenoverzicht aantallen'!N:N)*'Calculatie sheet'!F136)/1000</f>
        <v>0</v>
      </c>
      <c r="S5" s="571">
        <f>(LOOKUP('Calculatie sheet'!$F$2,'Objectenoverzicht aantallen'!$A:$A,'Objectenoverzicht aantallen'!C:C)*'Calculatie sheet'!F136+LOOKUP('Calculatie sheet'!$F$2,'Objectenoverzicht aantallen'!$A:$A,'Objectenoverzicht aantallen'!E:E)*'Calculatie sheet'!F136+LOOKUP('Calculatie sheet'!$F$2,'Objectenoverzicht aantallen'!$A:$A,'Objectenoverzicht aantallen'!F:F)*'Calculatie sheet'!F136+LOOKUP('Calculatie sheet'!$F$2,'Objectenoverzicht aantallen'!$A:$A,'Objectenoverzicht aantallen'!G:G)*'Calculatie sheet'!F136+LOOKUP('Calculatie sheet'!$F$2,'Objectenoverzicht aantallen'!$A:$A,'Objectenoverzicht aantallen'!H:H)*'Calculatie sheet'!F136+LOOKUP('Calculatie sheet'!$F$2,'Objectenoverzicht aantallen'!$A:$A,'Objectenoverzicht aantallen'!I:I)*'Calculatie sheet'!F136+LOOKUP('Calculatie sheet'!$F$2,'Objectenoverzicht aantallen'!$A:$A,'Objectenoverzicht aantallen'!J:J)*'Calculatie sheet'!F136+LOOKUP('Calculatie sheet'!$F$2,'Objectenoverzicht aantallen'!$A:$A,'Objectenoverzicht aantallen'!K:K)*'Calculatie sheet'!F136+LOOKUP('Calculatie sheet'!$F$2,'Objectenoverzicht aantallen'!$A:$A,'Objectenoverzicht aantallen'!L:L)*'Calculatie sheet'!F136+LOOKUP('Calculatie sheet'!$F$2,'Objectenoverzicht aantallen'!$A:$A,'Objectenoverzicht aantallen'!M:M)*'Calculatie sheet'!F136+LOOKUP('Calculatie sheet'!$F$2,'Objectenoverzicht aantallen'!$A:$A,'Objectenoverzicht aantallen'!N:N)*'Calculatie sheet'!F136+LOOKUP('Calculatie sheet'!$F$2,'Objectenoverzicht aantallen'!$A:$A,'Objectenoverzicht aantallen'!O:O)*'Calculatie sheet'!F136)/1000</f>
        <v>0</v>
      </c>
      <c r="U5" s="31" t="s">
        <v>625</v>
      </c>
      <c r="V5" s="571">
        <f>(LOOKUP('Calculatie sheet'!$F$2,'Objectenoverzicht aantallen'!$A:$A,'Objectenoverzicht aantallen'!Q:Q)*'Calculatie sheet'!$F$136)/1000</f>
        <v>0</v>
      </c>
      <c r="W5" s="571">
        <f>(LOOKUP('Calculatie sheet'!$F$2,'Objectenoverzicht aantallen'!$A:$A,'Objectenoverzicht aantallen'!R:R)*'Calculatie sheet'!$F$136)/1000</f>
        <v>0</v>
      </c>
      <c r="X5" s="571">
        <f>(LOOKUP('Calculatie sheet'!$F$2,'Objectenoverzicht aantallen'!$A:$A,'Objectenoverzicht aantallen'!S:S)*'Calculatie sheet'!$F$136)/1000</f>
        <v>0</v>
      </c>
      <c r="Y5" s="571">
        <f>(LOOKUP('Calculatie sheet'!$F$2,'Objectenoverzicht aantallen'!$A:$A,'Objectenoverzicht aantallen'!T:T)*'Calculatie sheet'!$F$136)/1000</f>
        <v>0</v>
      </c>
      <c r="Z5" s="571">
        <f>(LOOKUP('Calculatie sheet'!$F$2,'Objectenoverzicht aantallen'!$A:$A,'Objectenoverzicht aantallen'!U:U)*'Calculatie sheet'!$F$136)/1000</f>
        <v>0</v>
      </c>
      <c r="AA5" s="571">
        <f>(LOOKUP('Calculatie sheet'!$F$2,'Objectenoverzicht aantallen'!$A:$A,'Objectenoverzicht aantallen'!V:V)*'Calculatie sheet'!$F$136)/1000</f>
        <v>0</v>
      </c>
      <c r="AB5" s="571">
        <f>(LOOKUP('Calculatie sheet'!$F$2,'Objectenoverzicht aantallen'!$A:$A,'Objectenoverzicht aantallen'!W:W)*'Calculatie sheet'!$F$136)/1000</f>
        <v>0</v>
      </c>
      <c r="AC5" s="571">
        <f>(LOOKUP('Calculatie sheet'!$F$2,'Objectenoverzicht aantallen'!$A:$A,'Objectenoverzicht aantallen'!X:X)*'Calculatie sheet'!$F$136)/1000</f>
        <v>0</v>
      </c>
      <c r="AD5" s="571">
        <f>(LOOKUP('Calculatie sheet'!$F$2,'Objectenoverzicht aantallen'!$A:$A,'Objectenoverzicht aantallen'!G:G)*'Calculatie sheet'!$F$136)/1000</f>
        <v>0</v>
      </c>
      <c r="AE5" s="571">
        <f>(LOOKUP('Calculatie sheet'!$F$2,'Objectenoverzicht aantallen'!$A:$A,'Objectenoverzicht aantallen'!Z:Z)*'Calculatie sheet'!$F$136)/1000</f>
        <v>0</v>
      </c>
      <c r="AF5" s="571">
        <f>(LOOKUP('Calculatie sheet'!$F$2,'Objectenoverzicht aantallen'!$A:$A,'Objectenoverzicht aantallen'!AA:AA)*'Calculatie sheet'!$F$136)/1000</f>
        <v>0</v>
      </c>
    </row>
  </sheetData>
  <pageMargins left="0.7" right="0.7" top="0.75" bottom="0.75" header="0.3" footer="0.3"/>
  <pageSetup paperSize="9" orientation="portrait" horizontalDpi="0" verticalDpi="0"/>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6176-E56F-C148-AA00-AEC87539D0E0}">
  <dimension ref="A1:AF7"/>
  <sheetViews>
    <sheetView workbookViewId="0">
      <selection activeCell="B3" sqref="B3:B5"/>
    </sheetView>
  </sheetViews>
  <sheetFormatPr baseColWidth="10" defaultColWidth="11" defaultRowHeight="16" x14ac:dyDescent="0.2"/>
  <cols>
    <col min="1" max="1" width="18.6640625" bestFit="1" customWidth="1"/>
    <col min="3" max="3" width="12.6640625" style="39" bestFit="1" customWidth="1"/>
    <col min="6" max="6" width="10.83203125" style="39"/>
    <col min="8" max="8" width="14" bestFit="1" customWidth="1"/>
    <col min="9" max="19" width="12.1640625" bestFit="1" customWidth="1"/>
  </cols>
  <sheetData>
    <row r="1" spans="1:32" x14ac:dyDescent="0.2">
      <c r="A1" t="str">
        <f>'Calculatie sheet'!G3</f>
        <v>Onderdoorgang (beton)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31" t="s">
        <v>203</v>
      </c>
      <c r="C2" s="46">
        <f>'Calculatie sheet'!G133</f>
        <v>22376.334480831989</v>
      </c>
      <c r="D2" s="26" t="s">
        <v>64</v>
      </c>
      <c r="F2" s="573">
        <f>C2*'Calculatie sheet'!$G$7/1000</f>
        <v>0</v>
      </c>
      <c r="H2" s="31" t="s">
        <v>622</v>
      </c>
      <c r="I2" s="571">
        <f>(LOOKUP('Calculatie sheet'!$G$2,'Objectenoverzicht aantallen'!$A:$A,'Objectenoverzicht aantallen'!C:C)*'Calculatie sheet'!G133+LOOKUP('Calculatie sheet'!$G$2,'Objectenoverzicht aantallen'!$A:$A,'Objectenoverzicht aantallen'!E:E)*'Calculatie sheet'!G133)/1000</f>
        <v>0</v>
      </c>
      <c r="J2" s="571">
        <f>(LOOKUP('Calculatie sheet'!$G$2,'Objectenoverzicht aantallen'!$A:$A,'Objectenoverzicht aantallen'!C:C)*'Calculatie sheet'!G133+LOOKUP('Calculatie sheet'!$G$2,'Objectenoverzicht aantallen'!$A:$A,'Objectenoverzicht aantallen'!E:E)*'Calculatie sheet'!G133+LOOKUP('Calculatie sheet'!$G$2,'Objectenoverzicht aantallen'!$A:$A,'Objectenoverzicht aantallen'!F:F)*'Calculatie sheet'!G133)/1000</f>
        <v>0</v>
      </c>
      <c r="K2" s="571">
        <f>(LOOKUP('Calculatie sheet'!$G$2,'Objectenoverzicht aantallen'!$A:$A,'Objectenoverzicht aantallen'!C:C)*'Calculatie sheet'!G133+LOOKUP('Calculatie sheet'!$G$2,'Objectenoverzicht aantallen'!$A:$A,'Objectenoverzicht aantallen'!E:E)*'Calculatie sheet'!G133+LOOKUP('Calculatie sheet'!$G$2,'Objectenoverzicht aantallen'!$A:$A,'Objectenoverzicht aantallen'!F:F)*'Calculatie sheet'!G133+LOOKUP('Calculatie sheet'!$D$2,'Objectenoverzicht aantallen'!$A:$A,'Objectenoverzicht aantallen'!G:G)*'Calculatie sheet'!G133)/1000</f>
        <v>0</v>
      </c>
      <c r="L2" s="571">
        <f>(LOOKUP('Calculatie sheet'!$G$2,'Objectenoverzicht aantallen'!$A:$A,'Objectenoverzicht aantallen'!C:C)*'Calculatie sheet'!G133+LOOKUP('Calculatie sheet'!$G$2,'Objectenoverzicht aantallen'!$A:$A,'Objectenoverzicht aantallen'!E:E)*'Calculatie sheet'!G133+LOOKUP('Calculatie sheet'!$G$2,'Objectenoverzicht aantallen'!$A:$A,'Objectenoverzicht aantallen'!F:F)*'Calculatie sheet'!G133+LOOKUP('Calculatie sheet'!$G$2,'Objectenoverzicht aantallen'!$A:$A,'Objectenoverzicht aantallen'!G:G)*'Calculatie sheet'!G133+LOOKUP('Calculatie sheet'!$G$2,'Objectenoverzicht aantallen'!$A:$A,'Objectenoverzicht aantallen'!H:H)*'Calculatie sheet'!G133)/1000</f>
        <v>0</v>
      </c>
      <c r="M2" s="571">
        <f>(LOOKUP('Calculatie sheet'!$G$2,'Objectenoverzicht aantallen'!$A:$A,'Objectenoverzicht aantallen'!C:C)*'Calculatie sheet'!G133+LOOKUP('Calculatie sheet'!$G$2,'Objectenoverzicht aantallen'!$A:$A,'Objectenoverzicht aantallen'!E:E)*'Calculatie sheet'!G133+LOOKUP('Calculatie sheet'!$G$2,'Objectenoverzicht aantallen'!$A:$A,'Objectenoverzicht aantallen'!F:F)*'Calculatie sheet'!G133+LOOKUP('Calculatie sheet'!$G$2,'Objectenoverzicht aantallen'!$A:$A,'Objectenoverzicht aantallen'!G:G)*'Calculatie sheet'!G133+LOOKUP('Calculatie sheet'!$G$2,'Objectenoverzicht aantallen'!$A:$A,'Objectenoverzicht aantallen'!H:H)*'Calculatie sheet'!G133+LOOKUP('Calculatie sheet'!$G$2,'Objectenoverzicht aantallen'!$A:$A,'Objectenoverzicht aantallen'!I:I)*'Calculatie sheet'!G133)/1000</f>
        <v>0</v>
      </c>
      <c r="N2" s="571">
        <f>(LOOKUP('Calculatie sheet'!$G$2,'Objectenoverzicht aantallen'!$A:$A,'Objectenoverzicht aantallen'!C:C)*'Calculatie sheet'!G133+LOOKUP('Calculatie sheet'!$G$2,'Objectenoverzicht aantallen'!$A:$A,'Objectenoverzicht aantallen'!E:E)*'Calculatie sheet'!G133+LOOKUP('Calculatie sheet'!$G$2,'Objectenoverzicht aantallen'!$A:$A,'Objectenoverzicht aantallen'!F:F)*'Calculatie sheet'!G133+LOOKUP('Calculatie sheet'!$G$2,'Objectenoverzicht aantallen'!$A:$A,'Objectenoverzicht aantallen'!G:G)*'Calculatie sheet'!G133+LOOKUP('Calculatie sheet'!$G$2,'Objectenoverzicht aantallen'!$A:$A,'Objectenoverzicht aantallen'!H:H)*'Calculatie sheet'!G133+LOOKUP('Calculatie sheet'!$G$2,'Objectenoverzicht aantallen'!$A:$A,'Objectenoverzicht aantallen'!I:I)*'Calculatie sheet'!G133+LOOKUP('Calculatie sheet'!$G$2,'Objectenoverzicht aantallen'!$A:$A,'Objectenoverzicht aantallen'!J:J)*'Calculatie sheet'!G133)/1000</f>
        <v>0</v>
      </c>
      <c r="O2" s="571">
        <f>(LOOKUP('Calculatie sheet'!$G$2,'Objectenoverzicht aantallen'!$A:$A,'Objectenoverzicht aantallen'!C:C)*'Calculatie sheet'!G133+LOOKUP('Calculatie sheet'!$G$2,'Objectenoverzicht aantallen'!$A:$A,'Objectenoverzicht aantallen'!E:E)*'Calculatie sheet'!G133+LOOKUP('Calculatie sheet'!$G$2,'Objectenoverzicht aantallen'!$A:$A,'Objectenoverzicht aantallen'!F:F)*'Calculatie sheet'!G133+LOOKUP('Calculatie sheet'!$G$2,'Objectenoverzicht aantallen'!$A:$A,'Objectenoverzicht aantallen'!G:G)*'Calculatie sheet'!G133+LOOKUP('Calculatie sheet'!$G$2,'Objectenoverzicht aantallen'!$A:$A,'Objectenoverzicht aantallen'!H:H)*'Calculatie sheet'!G133+LOOKUP('Calculatie sheet'!$G$2,'Objectenoverzicht aantallen'!$A:$A,'Objectenoverzicht aantallen'!I:I)*'Calculatie sheet'!G133+LOOKUP('Calculatie sheet'!$G$2,'Objectenoverzicht aantallen'!$A:$A,'Objectenoverzicht aantallen'!J:J)*'Calculatie sheet'!G133+LOOKUP('Calculatie sheet'!$G$2,'Objectenoverzicht aantallen'!$A:$A,'Objectenoverzicht aantallen'!K:K)*'Calculatie sheet'!G133)/1000</f>
        <v>0</v>
      </c>
      <c r="P2" s="571">
        <f>(LOOKUP('Calculatie sheet'!$G$2,'Objectenoverzicht aantallen'!$A:$A,'Objectenoverzicht aantallen'!C:C)*'Calculatie sheet'!G133+LOOKUP('Calculatie sheet'!$G$2,'Objectenoverzicht aantallen'!$A:$A,'Objectenoverzicht aantallen'!E:E)*'Calculatie sheet'!G133+LOOKUP('Calculatie sheet'!$G$2,'Objectenoverzicht aantallen'!$A:$A,'Objectenoverzicht aantallen'!F:F)*'Calculatie sheet'!G133+LOOKUP('Calculatie sheet'!$G$2,'Objectenoverzicht aantallen'!$A:$A,'Objectenoverzicht aantallen'!G:G)*'Calculatie sheet'!G133+LOOKUP('Calculatie sheet'!$G$2,'Objectenoverzicht aantallen'!$A:$A,'Objectenoverzicht aantallen'!H:H)*'Calculatie sheet'!G133+LOOKUP('Calculatie sheet'!$G$2,'Objectenoverzicht aantallen'!$A:$A,'Objectenoverzicht aantallen'!I:I)*'Calculatie sheet'!G133+LOOKUP('Calculatie sheet'!$G$2,'Objectenoverzicht aantallen'!$A:$A,'Objectenoverzicht aantallen'!J:J)*'Calculatie sheet'!G133+LOOKUP('Calculatie sheet'!$G$2,'Objectenoverzicht aantallen'!$A:$A,'Objectenoverzicht aantallen'!K:K)*'Calculatie sheet'!G133+LOOKUP('Calculatie sheet'!$G$2,'Objectenoverzicht aantallen'!$A:$A,'Objectenoverzicht aantallen'!L:L)*'Calculatie sheet'!G133)/1000</f>
        <v>0</v>
      </c>
      <c r="Q2" s="571">
        <f>(LOOKUP('Calculatie sheet'!$G$2,'Objectenoverzicht aantallen'!$A:$A,'Objectenoverzicht aantallen'!C:C)*'Calculatie sheet'!G133+LOOKUP('Calculatie sheet'!$G$2,'Objectenoverzicht aantallen'!$A:$A,'Objectenoverzicht aantallen'!E:E)*'Calculatie sheet'!G133+LOOKUP('Calculatie sheet'!$G$2,'Objectenoverzicht aantallen'!$A:$A,'Objectenoverzicht aantallen'!F:F)*'Calculatie sheet'!G133+LOOKUP('Calculatie sheet'!$G$2,'Objectenoverzicht aantallen'!$A:$A,'Objectenoverzicht aantallen'!G:G)*'Calculatie sheet'!G133+LOOKUP('Calculatie sheet'!$G$2,'Objectenoverzicht aantallen'!$A:$A,'Objectenoverzicht aantallen'!H:H)*'Calculatie sheet'!G133+LOOKUP('Calculatie sheet'!$G$2,'Objectenoverzicht aantallen'!$A:$A,'Objectenoverzicht aantallen'!I:I)*'Calculatie sheet'!G133+LOOKUP('Calculatie sheet'!$G$2,'Objectenoverzicht aantallen'!$A:$A,'Objectenoverzicht aantallen'!J:J)*'Calculatie sheet'!G133+LOOKUP('Calculatie sheet'!$G$2,'Objectenoverzicht aantallen'!$A:$A,'Objectenoverzicht aantallen'!K:K)*'Calculatie sheet'!G133+LOOKUP('Calculatie sheet'!$G$2,'Objectenoverzicht aantallen'!$A:$A,'Objectenoverzicht aantallen'!L:L)*'Calculatie sheet'!G133+LOOKUP('Calculatie sheet'!$G$2,'Objectenoverzicht aantallen'!$A:$A,'Objectenoverzicht aantallen'!M:M)*'Calculatie sheet'!G133)/1000</f>
        <v>0</v>
      </c>
      <c r="R2" s="571">
        <f>(LOOKUP('Calculatie sheet'!$G$2,'Objectenoverzicht aantallen'!$A:$A,'Objectenoverzicht aantallen'!C:C)*'Calculatie sheet'!G133+LOOKUP('Calculatie sheet'!$G$2,'Objectenoverzicht aantallen'!$A:$A,'Objectenoverzicht aantallen'!E:E)*'Calculatie sheet'!G133+LOOKUP('Calculatie sheet'!$G$2,'Objectenoverzicht aantallen'!$A:$A,'Objectenoverzicht aantallen'!F:F)*'Calculatie sheet'!G133+LOOKUP('Calculatie sheet'!$G$2,'Objectenoverzicht aantallen'!$A:$A,'Objectenoverzicht aantallen'!G:G)*'Calculatie sheet'!G133+LOOKUP('Calculatie sheet'!$G$2,'Objectenoverzicht aantallen'!$A:$A,'Objectenoverzicht aantallen'!H:H)*'Calculatie sheet'!G133+LOOKUP('Calculatie sheet'!$G$2,'Objectenoverzicht aantallen'!$A:$A,'Objectenoverzicht aantallen'!I:I)*'Calculatie sheet'!G133+LOOKUP('Calculatie sheet'!$G$2,'Objectenoverzicht aantallen'!$A:$A,'Objectenoverzicht aantallen'!J:J)*'Calculatie sheet'!G133+LOOKUP('Calculatie sheet'!$G$2,'Objectenoverzicht aantallen'!$A:$A,'Objectenoverzicht aantallen'!K:K)*'Calculatie sheet'!G133+LOOKUP('Calculatie sheet'!$G$2,'Objectenoverzicht aantallen'!$A:$A,'Objectenoverzicht aantallen'!L:L)*'Calculatie sheet'!G133+LOOKUP('Calculatie sheet'!$G$2,'Objectenoverzicht aantallen'!$A:$A,'Objectenoverzicht aantallen'!M:M)*'Calculatie sheet'!G133+LOOKUP('Calculatie sheet'!$G$2,'Objectenoverzicht aantallen'!$A:$A,'Objectenoverzicht aantallen'!N:N)*'Calculatie sheet'!G133)/1000</f>
        <v>0</v>
      </c>
      <c r="S2" s="571">
        <f>(LOOKUP('Calculatie sheet'!$G$2,'Objectenoverzicht aantallen'!$A:$A,'Objectenoverzicht aantallen'!C:C)*'Calculatie sheet'!G133+LOOKUP('Calculatie sheet'!$G$2,'Objectenoverzicht aantallen'!$A:$A,'Objectenoverzicht aantallen'!E:E)*'Calculatie sheet'!G133+LOOKUP('Calculatie sheet'!$G$2,'Objectenoverzicht aantallen'!$A:$A,'Objectenoverzicht aantallen'!F:F)*'Calculatie sheet'!G133+LOOKUP('Calculatie sheet'!$G$2,'Objectenoverzicht aantallen'!$A:$A,'Objectenoverzicht aantallen'!G:G)*'Calculatie sheet'!G133+LOOKUP('Calculatie sheet'!$G$2,'Objectenoverzicht aantallen'!$A:$A,'Objectenoverzicht aantallen'!H:H)*'Calculatie sheet'!G133+LOOKUP('Calculatie sheet'!$G$2,'Objectenoverzicht aantallen'!$A:$A,'Objectenoverzicht aantallen'!I:I)*'Calculatie sheet'!G133+LOOKUP('Calculatie sheet'!$G$2,'Objectenoverzicht aantallen'!$A:$A,'Objectenoverzicht aantallen'!J:J)*'Calculatie sheet'!G133+LOOKUP('Calculatie sheet'!$G$2,'Objectenoverzicht aantallen'!$A:$A,'Objectenoverzicht aantallen'!K:K)*'Calculatie sheet'!G133+LOOKUP('Calculatie sheet'!$G$2,'Objectenoverzicht aantallen'!$A:$A,'Objectenoverzicht aantallen'!L:L)*'Calculatie sheet'!G133+LOOKUP('Calculatie sheet'!$G$2,'Objectenoverzicht aantallen'!$A:$A,'Objectenoverzicht aantallen'!M:M)*'Calculatie sheet'!G133+LOOKUP('Calculatie sheet'!$G$2,'Objectenoverzicht aantallen'!$A:$A,'Objectenoverzicht aantallen'!N:N)*'Calculatie sheet'!G133+LOOKUP('Calculatie sheet'!$G$2,'Objectenoverzicht aantallen'!$A:$A,'Objectenoverzicht aantallen'!O:O)*'Calculatie sheet'!G133)/1000</f>
        <v>0</v>
      </c>
      <c r="U2" s="31" t="s">
        <v>622</v>
      </c>
      <c r="V2" s="571">
        <f>(LOOKUP('Calculatie sheet'!$G$2,'Objectenoverzicht aantallen'!$A:$A,'Objectenoverzicht aantallen'!E:E)*'Calculatie sheet'!$G$133)/1000</f>
        <v>0</v>
      </c>
      <c r="W2" s="571">
        <f>(LOOKUP('Calculatie sheet'!$G$2,'Objectenoverzicht aantallen'!$A:$A,'Objectenoverzicht aantallen'!F:F)*'Calculatie sheet'!$G$133)/1000</f>
        <v>0</v>
      </c>
      <c r="X2" s="571">
        <f>(LOOKUP('Calculatie sheet'!$G$2,'Objectenoverzicht aantallen'!$A:$A,'Objectenoverzicht aantallen'!G:G)*'Calculatie sheet'!$G$133)/1000</f>
        <v>0</v>
      </c>
      <c r="Y2" s="571">
        <f>(LOOKUP('Calculatie sheet'!$G$2,'Objectenoverzicht aantallen'!$A:$A,'Objectenoverzicht aantallen'!H:H)*'Calculatie sheet'!$G$133)/1000</f>
        <v>0</v>
      </c>
      <c r="Z2" s="571">
        <f>(LOOKUP('Calculatie sheet'!$G$2,'Objectenoverzicht aantallen'!$A:$A,'Objectenoverzicht aantallen'!I:I)*'Calculatie sheet'!$G$133)/1000</f>
        <v>0</v>
      </c>
      <c r="AA2" s="571">
        <f>(LOOKUP('Calculatie sheet'!$G$2,'Objectenoverzicht aantallen'!$A:$A,'Objectenoverzicht aantallen'!J:J)*'Calculatie sheet'!$G$133)/1000</f>
        <v>0</v>
      </c>
      <c r="AB2" s="571">
        <f>(LOOKUP('Calculatie sheet'!$G$2,'Objectenoverzicht aantallen'!$A:$A,'Objectenoverzicht aantallen'!K:K)*'Calculatie sheet'!$G$133)/1000</f>
        <v>0</v>
      </c>
      <c r="AC2" s="571">
        <f>(LOOKUP('Calculatie sheet'!$G$2,'Objectenoverzicht aantallen'!$A:$A,'Objectenoverzicht aantallen'!L:L)*'Calculatie sheet'!$G$133)/1000</f>
        <v>0</v>
      </c>
      <c r="AD2" s="571">
        <f>(LOOKUP('Calculatie sheet'!$G$2,'Objectenoverzicht aantallen'!$A:$A,'Objectenoverzicht aantallen'!M:M)*'Calculatie sheet'!$G$133)/1000</f>
        <v>0</v>
      </c>
      <c r="AE2" s="571">
        <f>(LOOKUP('Calculatie sheet'!$G$2,'Objectenoverzicht aantallen'!$A:$A,'Objectenoverzicht aantallen'!N:N)*'Calculatie sheet'!$G$133)/1000</f>
        <v>0</v>
      </c>
      <c r="AF2" s="571">
        <f>(LOOKUP('Calculatie sheet'!$G$2,'Objectenoverzicht aantallen'!$A:$A,'Objectenoverzicht aantallen'!O:O)*'Calculatie sheet'!$G$133)/1000</f>
        <v>0</v>
      </c>
    </row>
    <row r="3" spans="1:32" x14ac:dyDescent="0.2">
      <c r="B3" s="130" t="s">
        <v>967</v>
      </c>
      <c r="C3" s="46">
        <f>'Calculatie sheet'!G134</f>
        <v>9976.6672009679041</v>
      </c>
      <c r="D3" s="7" t="s">
        <v>354</v>
      </c>
      <c r="F3" s="573">
        <f>C3*'Calculatie sheet'!$G$7/1000</f>
        <v>0</v>
      </c>
      <c r="H3" s="31" t="s">
        <v>623</v>
      </c>
      <c r="I3" s="571">
        <f>(LOOKUP('Calculatie sheet'!$G$2,'Objectenoverzicht aantallen'!$A:$A,'Objectenoverzicht aantallen'!C:C)*'Calculatie sheet'!G134+LOOKUP('Calculatie sheet'!$G$2,'Objectenoverzicht aantallen'!$A:$A,'Objectenoverzicht aantallen'!E:E)*'Calculatie sheet'!G134)/1000</f>
        <v>0</v>
      </c>
      <c r="J3" s="571">
        <f>(LOOKUP('Calculatie sheet'!$G$2,'Objectenoverzicht aantallen'!$A:$A,'Objectenoverzicht aantallen'!C:C)*'Calculatie sheet'!G134+LOOKUP('Calculatie sheet'!$G$2,'Objectenoverzicht aantallen'!$A:$A,'Objectenoverzicht aantallen'!E:E)*'Calculatie sheet'!G134+LOOKUP('Calculatie sheet'!$G$2,'Objectenoverzicht aantallen'!$A:$A,'Objectenoverzicht aantallen'!F:F)*'Calculatie sheet'!G134)/1000</f>
        <v>0</v>
      </c>
      <c r="K3" s="571">
        <f>(LOOKUP('Calculatie sheet'!$G$2,'Objectenoverzicht aantallen'!$A:$A,'Objectenoverzicht aantallen'!C:C)*'Calculatie sheet'!G134+LOOKUP('Calculatie sheet'!$G$2,'Objectenoverzicht aantallen'!$A:$A,'Objectenoverzicht aantallen'!E:E)*'Calculatie sheet'!G134+LOOKUP('Calculatie sheet'!$G$2,'Objectenoverzicht aantallen'!$A:$A,'Objectenoverzicht aantallen'!F:F)*'Calculatie sheet'!G134+LOOKUP('Calculatie sheet'!$D$2,'Objectenoverzicht aantallen'!$A:$A,'Objectenoverzicht aantallen'!G:G)*'Calculatie sheet'!G134)/1000</f>
        <v>0</v>
      </c>
      <c r="L3" s="571">
        <f>(LOOKUP('Calculatie sheet'!$G$2,'Objectenoverzicht aantallen'!$A:$A,'Objectenoverzicht aantallen'!C:C)*'Calculatie sheet'!G134+LOOKUP('Calculatie sheet'!$G$2,'Objectenoverzicht aantallen'!$A:$A,'Objectenoverzicht aantallen'!E:E)*'Calculatie sheet'!G134+LOOKUP('Calculatie sheet'!$G$2,'Objectenoverzicht aantallen'!$A:$A,'Objectenoverzicht aantallen'!F:F)*'Calculatie sheet'!G134+LOOKUP('Calculatie sheet'!$G$2,'Objectenoverzicht aantallen'!$A:$A,'Objectenoverzicht aantallen'!G:G)*'Calculatie sheet'!G134+LOOKUP('Calculatie sheet'!$G$2,'Objectenoverzicht aantallen'!$A:$A,'Objectenoverzicht aantallen'!H:H)*'Calculatie sheet'!G134)/1000</f>
        <v>0</v>
      </c>
      <c r="M3" s="571">
        <f>(LOOKUP('Calculatie sheet'!$G$2,'Objectenoverzicht aantallen'!$A:$A,'Objectenoverzicht aantallen'!C:C)*'Calculatie sheet'!G134+LOOKUP('Calculatie sheet'!$G$2,'Objectenoverzicht aantallen'!$A:$A,'Objectenoverzicht aantallen'!E:E)*'Calculatie sheet'!G134+LOOKUP('Calculatie sheet'!$G$2,'Objectenoverzicht aantallen'!$A:$A,'Objectenoverzicht aantallen'!F:F)*'Calculatie sheet'!G134+LOOKUP('Calculatie sheet'!$G$2,'Objectenoverzicht aantallen'!$A:$A,'Objectenoverzicht aantallen'!G:G)*'Calculatie sheet'!G134+LOOKUP('Calculatie sheet'!$G$2,'Objectenoverzicht aantallen'!$A:$A,'Objectenoverzicht aantallen'!H:H)*'Calculatie sheet'!G134+LOOKUP('Calculatie sheet'!$G$2,'Objectenoverzicht aantallen'!$A:$A,'Objectenoverzicht aantallen'!I:I)*'Calculatie sheet'!G134)/1000</f>
        <v>0</v>
      </c>
      <c r="N3" s="571">
        <f>(LOOKUP('Calculatie sheet'!$G$2,'Objectenoverzicht aantallen'!$A:$A,'Objectenoverzicht aantallen'!C:C)*'Calculatie sheet'!G134+LOOKUP('Calculatie sheet'!$G$2,'Objectenoverzicht aantallen'!$A:$A,'Objectenoverzicht aantallen'!E:E)*'Calculatie sheet'!G134+LOOKUP('Calculatie sheet'!$G$2,'Objectenoverzicht aantallen'!$A:$A,'Objectenoverzicht aantallen'!F:F)*'Calculatie sheet'!G134+LOOKUP('Calculatie sheet'!$G$2,'Objectenoverzicht aantallen'!$A:$A,'Objectenoverzicht aantallen'!G:G)*'Calculatie sheet'!G134+LOOKUP('Calculatie sheet'!$G$2,'Objectenoverzicht aantallen'!$A:$A,'Objectenoverzicht aantallen'!H:H)*'Calculatie sheet'!G134+LOOKUP('Calculatie sheet'!$G$2,'Objectenoverzicht aantallen'!$A:$A,'Objectenoverzicht aantallen'!I:I)*'Calculatie sheet'!G134+LOOKUP('Calculatie sheet'!$G$2,'Objectenoverzicht aantallen'!$A:$A,'Objectenoverzicht aantallen'!J:J)*'Calculatie sheet'!G134)/1000</f>
        <v>0</v>
      </c>
      <c r="O3" s="571">
        <f>(LOOKUP('Calculatie sheet'!$G$2,'Objectenoverzicht aantallen'!$A:$A,'Objectenoverzicht aantallen'!C:C)*'Calculatie sheet'!G134+LOOKUP('Calculatie sheet'!$G$2,'Objectenoverzicht aantallen'!$A:$A,'Objectenoverzicht aantallen'!E:E)*'Calculatie sheet'!G134+LOOKUP('Calculatie sheet'!$G$2,'Objectenoverzicht aantallen'!$A:$A,'Objectenoverzicht aantallen'!F:F)*'Calculatie sheet'!G134+LOOKUP('Calculatie sheet'!$G$2,'Objectenoverzicht aantallen'!$A:$A,'Objectenoverzicht aantallen'!G:G)*'Calculatie sheet'!G134+LOOKUP('Calculatie sheet'!$G$2,'Objectenoverzicht aantallen'!$A:$A,'Objectenoverzicht aantallen'!H:H)*'Calculatie sheet'!G134+LOOKUP('Calculatie sheet'!$G$2,'Objectenoverzicht aantallen'!$A:$A,'Objectenoverzicht aantallen'!I:I)*'Calculatie sheet'!G134+LOOKUP('Calculatie sheet'!$G$2,'Objectenoverzicht aantallen'!$A:$A,'Objectenoverzicht aantallen'!J:J)*'Calculatie sheet'!G134+LOOKUP('Calculatie sheet'!$G$2,'Objectenoverzicht aantallen'!$A:$A,'Objectenoverzicht aantallen'!K:K)*'Calculatie sheet'!G134)/1000</f>
        <v>0</v>
      </c>
      <c r="P3" s="571">
        <f>(LOOKUP('Calculatie sheet'!$G$2,'Objectenoverzicht aantallen'!$A:$A,'Objectenoverzicht aantallen'!C:C)*'Calculatie sheet'!G134+LOOKUP('Calculatie sheet'!$G$2,'Objectenoverzicht aantallen'!$A:$A,'Objectenoverzicht aantallen'!E:E)*'Calculatie sheet'!G134+LOOKUP('Calculatie sheet'!$G$2,'Objectenoverzicht aantallen'!$A:$A,'Objectenoverzicht aantallen'!F:F)*'Calculatie sheet'!G134+LOOKUP('Calculatie sheet'!$G$2,'Objectenoverzicht aantallen'!$A:$A,'Objectenoverzicht aantallen'!G:G)*'Calculatie sheet'!G134+LOOKUP('Calculatie sheet'!$G$2,'Objectenoverzicht aantallen'!$A:$A,'Objectenoverzicht aantallen'!H:H)*'Calculatie sheet'!G134+LOOKUP('Calculatie sheet'!$G$2,'Objectenoverzicht aantallen'!$A:$A,'Objectenoverzicht aantallen'!I:I)*'Calculatie sheet'!G134+LOOKUP('Calculatie sheet'!$G$2,'Objectenoverzicht aantallen'!$A:$A,'Objectenoverzicht aantallen'!J:J)*'Calculatie sheet'!G134+LOOKUP('Calculatie sheet'!$G$2,'Objectenoverzicht aantallen'!$A:$A,'Objectenoverzicht aantallen'!K:K)*'Calculatie sheet'!G134+LOOKUP('Calculatie sheet'!$G$2,'Objectenoverzicht aantallen'!$A:$A,'Objectenoverzicht aantallen'!L:L)*'Calculatie sheet'!G134)/1000</f>
        <v>0</v>
      </c>
      <c r="Q3" s="571">
        <f>(LOOKUP('Calculatie sheet'!$G$2,'Objectenoverzicht aantallen'!$A:$A,'Objectenoverzicht aantallen'!C:C)*'Calculatie sheet'!G134+LOOKUP('Calculatie sheet'!$G$2,'Objectenoverzicht aantallen'!$A:$A,'Objectenoverzicht aantallen'!E:E)*'Calculatie sheet'!G134+LOOKUP('Calculatie sheet'!$G$2,'Objectenoverzicht aantallen'!$A:$A,'Objectenoverzicht aantallen'!F:F)*'Calculatie sheet'!G134+LOOKUP('Calculatie sheet'!$G$2,'Objectenoverzicht aantallen'!$A:$A,'Objectenoverzicht aantallen'!G:G)*'Calculatie sheet'!G134+LOOKUP('Calculatie sheet'!$G$2,'Objectenoverzicht aantallen'!$A:$A,'Objectenoverzicht aantallen'!H:H)*'Calculatie sheet'!G134+LOOKUP('Calculatie sheet'!$G$2,'Objectenoverzicht aantallen'!$A:$A,'Objectenoverzicht aantallen'!I:I)*'Calculatie sheet'!G134+LOOKUP('Calculatie sheet'!$G$2,'Objectenoverzicht aantallen'!$A:$A,'Objectenoverzicht aantallen'!J:J)*'Calculatie sheet'!G134+LOOKUP('Calculatie sheet'!$G$2,'Objectenoverzicht aantallen'!$A:$A,'Objectenoverzicht aantallen'!K:K)*'Calculatie sheet'!G134+LOOKUP('Calculatie sheet'!$G$2,'Objectenoverzicht aantallen'!$A:$A,'Objectenoverzicht aantallen'!L:L)*'Calculatie sheet'!G134+LOOKUP('Calculatie sheet'!$G$2,'Objectenoverzicht aantallen'!$A:$A,'Objectenoverzicht aantallen'!M:M)*'Calculatie sheet'!G134)/1000</f>
        <v>0</v>
      </c>
      <c r="R3" s="571">
        <f>(LOOKUP('Calculatie sheet'!$G$2,'Objectenoverzicht aantallen'!$A:$A,'Objectenoverzicht aantallen'!C:C)*'Calculatie sheet'!G134+LOOKUP('Calculatie sheet'!$G$2,'Objectenoverzicht aantallen'!$A:$A,'Objectenoverzicht aantallen'!E:E)*'Calculatie sheet'!G134+LOOKUP('Calculatie sheet'!$G$2,'Objectenoverzicht aantallen'!$A:$A,'Objectenoverzicht aantallen'!F:F)*'Calculatie sheet'!G134+LOOKUP('Calculatie sheet'!$G$2,'Objectenoverzicht aantallen'!$A:$A,'Objectenoverzicht aantallen'!G:G)*'Calculatie sheet'!G134+LOOKUP('Calculatie sheet'!$G$2,'Objectenoverzicht aantallen'!$A:$A,'Objectenoverzicht aantallen'!H:H)*'Calculatie sheet'!G134+LOOKUP('Calculatie sheet'!$G$2,'Objectenoverzicht aantallen'!$A:$A,'Objectenoverzicht aantallen'!I:I)*'Calculatie sheet'!G134+LOOKUP('Calculatie sheet'!$G$2,'Objectenoverzicht aantallen'!$A:$A,'Objectenoverzicht aantallen'!J:J)*'Calculatie sheet'!G134+LOOKUP('Calculatie sheet'!$G$2,'Objectenoverzicht aantallen'!$A:$A,'Objectenoverzicht aantallen'!K:K)*'Calculatie sheet'!G134+LOOKUP('Calculatie sheet'!$G$2,'Objectenoverzicht aantallen'!$A:$A,'Objectenoverzicht aantallen'!L:L)*'Calculatie sheet'!G134+LOOKUP('Calculatie sheet'!$G$2,'Objectenoverzicht aantallen'!$A:$A,'Objectenoverzicht aantallen'!M:M)*'Calculatie sheet'!G134+LOOKUP('Calculatie sheet'!$G$2,'Objectenoverzicht aantallen'!$A:$A,'Objectenoverzicht aantallen'!N:N)*'Calculatie sheet'!G134)/1000</f>
        <v>0</v>
      </c>
      <c r="S3" s="571">
        <f>(LOOKUP('Calculatie sheet'!$G$2,'Objectenoverzicht aantallen'!$A:$A,'Objectenoverzicht aantallen'!C:C)*'Calculatie sheet'!G134+LOOKUP('Calculatie sheet'!$G$2,'Objectenoverzicht aantallen'!$A:$A,'Objectenoverzicht aantallen'!E:E)*'Calculatie sheet'!G134+LOOKUP('Calculatie sheet'!$G$2,'Objectenoverzicht aantallen'!$A:$A,'Objectenoverzicht aantallen'!F:F)*'Calculatie sheet'!G134+LOOKUP('Calculatie sheet'!$G$2,'Objectenoverzicht aantallen'!$A:$A,'Objectenoverzicht aantallen'!G:G)*'Calculatie sheet'!G134+LOOKUP('Calculatie sheet'!$G$2,'Objectenoverzicht aantallen'!$A:$A,'Objectenoverzicht aantallen'!H:H)*'Calculatie sheet'!G134+LOOKUP('Calculatie sheet'!$G$2,'Objectenoverzicht aantallen'!$A:$A,'Objectenoverzicht aantallen'!I:I)*'Calculatie sheet'!G134+LOOKUP('Calculatie sheet'!$G$2,'Objectenoverzicht aantallen'!$A:$A,'Objectenoverzicht aantallen'!J:J)*'Calculatie sheet'!G134+LOOKUP('Calculatie sheet'!$G$2,'Objectenoverzicht aantallen'!$A:$A,'Objectenoverzicht aantallen'!K:K)*'Calculatie sheet'!G134+LOOKUP('Calculatie sheet'!$G$2,'Objectenoverzicht aantallen'!$A:$A,'Objectenoverzicht aantallen'!L:L)*'Calculatie sheet'!G134+LOOKUP('Calculatie sheet'!$G$2,'Objectenoverzicht aantallen'!$A:$A,'Objectenoverzicht aantallen'!M:M)*'Calculatie sheet'!G134+LOOKUP('Calculatie sheet'!$G$2,'Objectenoverzicht aantallen'!$A:$A,'Objectenoverzicht aantallen'!N:N)*'Calculatie sheet'!G134+LOOKUP('Calculatie sheet'!$G$2,'Objectenoverzicht aantallen'!$A:$A,'Objectenoverzicht aantallen'!O:O)*'Calculatie sheet'!G134)/1000</f>
        <v>0</v>
      </c>
      <c r="U3" s="31" t="s">
        <v>623</v>
      </c>
      <c r="V3" s="571">
        <f>(LOOKUP('Calculatie sheet'!$G$2,'Objectenoverzicht aantallen'!$A:$A,'Objectenoverzicht aantallen'!E:E)*'Calculatie sheet'!$G$134)/1000</f>
        <v>0</v>
      </c>
      <c r="W3" s="571">
        <f>(LOOKUP('Calculatie sheet'!$G$2,'Objectenoverzicht aantallen'!$A:$A,'Objectenoverzicht aantallen'!F:F)*'Calculatie sheet'!$G$134)/1000</f>
        <v>0</v>
      </c>
      <c r="X3" s="571">
        <f>(LOOKUP('Calculatie sheet'!$G$2,'Objectenoverzicht aantallen'!$A:$A,'Objectenoverzicht aantallen'!G:G)*'Calculatie sheet'!$G$134)/1000</f>
        <v>0</v>
      </c>
      <c r="Y3" s="571">
        <f>(LOOKUP('Calculatie sheet'!$G$2,'Objectenoverzicht aantallen'!$A:$A,'Objectenoverzicht aantallen'!H:H)*'Calculatie sheet'!$G$134)/1000</f>
        <v>0</v>
      </c>
      <c r="Z3" s="571">
        <f>(LOOKUP('Calculatie sheet'!$G$2,'Objectenoverzicht aantallen'!$A:$A,'Objectenoverzicht aantallen'!I:I)*'Calculatie sheet'!$G$134)/1000</f>
        <v>0</v>
      </c>
      <c r="AA3" s="571">
        <f>(LOOKUP('Calculatie sheet'!$G$2,'Objectenoverzicht aantallen'!$A:$A,'Objectenoverzicht aantallen'!J:J)*'Calculatie sheet'!$G$134)/1000</f>
        <v>0</v>
      </c>
      <c r="AB3" s="571">
        <f>(LOOKUP('Calculatie sheet'!$G$2,'Objectenoverzicht aantallen'!$A:$A,'Objectenoverzicht aantallen'!K:K)*'Calculatie sheet'!$G$134)/1000</f>
        <v>0</v>
      </c>
      <c r="AC3" s="571">
        <f>(LOOKUP('Calculatie sheet'!$G$2,'Objectenoverzicht aantallen'!$A:$A,'Objectenoverzicht aantallen'!L:L)*'Calculatie sheet'!$G$134)/1000</f>
        <v>0</v>
      </c>
      <c r="AD3" s="571">
        <f>(LOOKUP('Calculatie sheet'!$G$2,'Objectenoverzicht aantallen'!$A:$A,'Objectenoverzicht aantallen'!M:M)*'Calculatie sheet'!$G$134)/1000</f>
        <v>0</v>
      </c>
      <c r="AE3" s="571">
        <f>(LOOKUP('Calculatie sheet'!$G$2,'Objectenoverzicht aantallen'!$A:$A,'Objectenoverzicht aantallen'!N:N)*'Calculatie sheet'!$G$134)/1000</f>
        <v>0</v>
      </c>
      <c r="AF3" s="571">
        <f>(LOOKUP('Calculatie sheet'!$G$2,'Objectenoverzicht aantallen'!$A:$A,'Objectenoverzicht aantallen'!O:O)*'Calculatie sheet'!$G$134)/1000</f>
        <v>0</v>
      </c>
    </row>
    <row r="4" spans="1:32" x14ac:dyDescent="0.2">
      <c r="B4" s="130" t="s">
        <v>966</v>
      </c>
      <c r="C4" s="46">
        <f>'Calculatie sheet'!G135</f>
        <v>9834.6581313941115</v>
      </c>
      <c r="D4" s="37" t="s">
        <v>660</v>
      </c>
      <c r="F4" s="573">
        <f>C4*'Calculatie sheet'!$G$7/1000</f>
        <v>0</v>
      </c>
      <c r="H4" s="31" t="s">
        <v>624</v>
      </c>
      <c r="I4" s="571">
        <f>(LOOKUP('Calculatie sheet'!$G$2,'Objectenoverzicht aantallen'!$A:$A,'Objectenoverzicht aantallen'!C:C)*'Calculatie sheet'!G135+LOOKUP('Calculatie sheet'!$G$2,'Objectenoverzicht aantallen'!$A:$A,'Objectenoverzicht aantallen'!E:E)*'Calculatie sheet'!G135)/1000</f>
        <v>0</v>
      </c>
      <c r="J4" s="571">
        <f>(LOOKUP('Calculatie sheet'!$G$2,'Objectenoverzicht aantallen'!$A:$A,'Objectenoverzicht aantallen'!C:C)*'Calculatie sheet'!G135+LOOKUP('Calculatie sheet'!$G$2,'Objectenoverzicht aantallen'!$A:$A,'Objectenoverzicht aantallen'!E:E)*'Calculatie sheet'!G135+LOOKUP('Calculatie sheet'!$G$2,'Objectenoverzicht aantallen'!$A:$A,'Objectenoverzicht aantallen'!F:F)*'Calculatie sheet'!G135)/1000</f>
        <v>0</v>
      </c>
      <c r="K4" s="571">
        <f>(LOOKUP('Calculatie sheet'!$G$2,'Objectenoverzicht aantallen'!$A:$A,'Objectenoverzicht aantallen'!C:C)*'Calculatie sheet'!G135+LOOKUP('Calculatie sheet'!$G$2,'Objectenoverzicht aantallen'!$A:$A,'Objectenoverzicht aantallen'!E:E)*'Calculatie sheet'!G135+LOOKUP('Calculatie sheet'!$G$2,'Objectenoverzicht aantallen'!$A:$A,'Objectenoverzicht aantallen'!F:F)*'Calculatie sheet'!G135+LOOKUP('Calculatie sheet'!$D$2,'Objectenoverzicht aantallen'!$A:$A,'Objectenoverzicht aantallen'!G:G)*'Calculatie sheet'!G135)/1000</f>
        <v>0</v>
      </c>
      <c r="L4" s="571">
        <f>(LOOKUP('Calculatie sheet'!$G$2,'Objectenoverzicht aantallen'!$A:$A,'Objectenoverzicht aantallen'!C:C)*'Calculatie sheet'!G135+LOOKUP('Calculatie sheet'!$G$2,'Objectenoverzicht aantallen'!$A:$A,'Objectenoverzicht aantallen'!E:E)*'Calculatie sheet'!G135+LOOKUP('Calculatie sheet'!$G$2,'Objectenoverzicht aantallen'!$A:$A,'Objectenoverzicht aantallen'!F:F)*'Calculatie sheet'!G135+LOOKUP('Calculatie sheet'!$G$2,'Objectenoverzicht aantallen'!$A:$A,'Objectenoverzicht aantallen'!G:G)*'Calculatie sheet'!G135+LOOKUP('Calculatie sheet'!$G$2,'Objectenoverzicht aantallen'!$A:$A,'Objectenoverzicht aantallen'!H:H)*'Calculatie sheet'!G135)/1000</f>
        <v>0</v>
      </c>
      <c r="M4" s="571">
        <f>(LOOKUP('Calculatie sheet'!$G$2,'Objectenoverzicht aantallen'!$A:$A,'Objectenoverzicht aantallen'!C:C)*'Calculatie sheet'!G135+LOOKUP('Calculatie sheet'!$G$2,'Objectenoverzicht aantallen'!$A:$A,'Objectenoverzicht aantallen'!E:E)*'Calculatie sheet'!G135+LOOKUP('Calculatie sheet'!$G$2,'Objectenoverzicht aantallen'!$A:$A,'Objectenoverzicht aantallen'!F:F)*'Calculatie sheet'!G135+LOOKUP('Calculatie sheet'!$G$2,'Objectenoverzicht aantallen'!$A:$A,'Objectenoverzicht aantallen'!G:G)*'Calculatie sheet'!G135+LOOKUP('Calculatie sheet'!$G$2,'Objectenoverzicht aantallen'!$A:$A,'Objectenoverzicht aantallen'!H:H)*'Calculatie sheet'!G135+LOOKUP('Calculatie sheet'!$G$2,'Objectenoverzicht aantallen'!$A:$A,'Objectenoverzicht aantallen'!I:I)*'Calculatie sheet'!G135)/1000</f>
        <v>0</v>
      </c>
      <c r="N4" s="571">
        <f>(LOOKUP('Calculatie sheet'!$G$2,'Objectenoverzicht aantallen'!$A:$A,'Objectenoverzicht aantallen'!C:C)*'Calculatie sheet'!G135+LOOKUP('Calculatie sheet'!$G$2,'Objectenoverzicht aantallen'!$A:$A,'Objectenoverzicht aantallen'!E:E)*'Calculatie sheet'!G135+LOOKUP('Calculatie sheet'!$G$2,'Objectenoverzicht aantallen'!$A:$A,'Objectenoverzicht aantallen'!F:F)*'Calculatie sheet'!G135+LOOKUP('Calculatie sheet'!$G$2,'Objectenoverzicht aantallen'!$A:$A,'Objectenoverzicht aantallen'!G:G)*'Calculatie sheet'!G135+LOOKUP('Calculatie sheet'!$G$2,'Objectenoverzicht aantallen'!$A:$A,'Objectenoverzicht aantallen'!H:H)*'Calculatie sheet'!G135+LOOKUP('Calculatie sheet'!$G$2,'Objectenoverzicht aantallen'!$A:$A,'Objectenoverzicht aantallen'!I:I)*'Calculatie sheet'!G135+LOOKUP('Calculatie sheet'!$G$2,'Objectenoverzicht aantallen'!$A:$A,'Objectenoverzicht aantallen'!J:J)*'Calculatie sheet'!G135)/1000</f>
        <v>0</v>
      </c>
      <c r="O4" s="571">
        <f>(LOOKUP('Calculatie sheet'!$G$2,'Objectenoverzicht aantallen'!$A:$A,'Objectenoverzicht aantallen'!C:C)*'Calculatie sheet'!G135+LOOKUP('Calculatie sheet'!$G$2,'Objectenoverzicht aantallen'!$A:$A,'Objectenoverzicht aantallen'!E:E)*'Calculatie sheet'!G135+LOOKUP('Calculatie sheet'!$G$2,'Objectenoverzicht aantallen'!$A:$A,'Objectenoverzicht aantallen'!F:F)*'Calculatie sheet'!G135+LOOKUP('Calculatie sheet'!$G$2,'Objectenoverzicht aantallen'!$A:$A,'Objectenoverzicht aantallen'!G:G)*'Calculatie sheet'!G135+LOOKUP('Calculatie sheet'!$G$2,'Objectenoverzicht aantallen'!$A:$A,'Objectenoverzicht aantallen'!H:H)*'Calculatie sheet'!G135+LOOKUP('Calculatie sheet'!$G$2,'Objectenoverzicht aantallen'!$A:$A,'Objectenoverzicht aantallen'!I:I)*'Calculatie sheet'!G135+LOOKUP('Calculatie sheet'!$G$2,'Objectenoverzicht aantallen'!$A:$A,'Objectenoverzicht aantallen'!J:J)*'Calculatie sheet'!G135+LOOKUP('Calculatie sheet'!$G$2,'Objectenoverzicht aantallen'!$A:$A,'Objectenoverzicht aantallen'!K:K)*'Calculatie sheet'!G135)/1000</f>
        <v>0</v>
      </c>
      <c r="P4" s="571">
        <f>(LOOKUP('Calculatie sheet'!$G$2,'Objectenoverzicht aantallen'!$A:$A,'Objectenoverzicht aantallen'!C:C)*'Calculatie sheet'!G135+LOOKUP('Calculatie sheet'!$G$2,'Objectenoverzicht aantallen'!$A:$A,'Objectenoverzicht aantallen'!E:E)*'Calculatie sheet'!G135+LOOKUP('Calculatie sheet'!$G$2,'Objectenoverzicht aantallen'!$A:$A,'Objectenoverzicht aantallen'!F:F)*'Calculatie sheet'!G135+LOOKUP('Calculatie sheet'!$G$2,'Objectenoverzicht aantallen'!$A:$A,'Objectenoverzicht aantallen'!G:G)*'Calculatie sheet'!G135+LOOKUP('Calculatie sheet'!$G$2,'Objectenoverzicht aantallen'!$A:$A,'Objectenoverzicht aantallen'!H:H)*'Calculatie sheet'!G135+LOOKUP('Calculatie sheet'!$G$2,'Objectenoverzicht aantallen'!$A:$A,'Objectenoverzicht aantallen'!I:I)*'Calculatie sheet'!G135+LOOKUP('Calculatie sheet'!$G$2,'Objectenoverzicht aantallen'!$A:$A,'Objectenoverzicht aantallen'!J:J)*'Calculatie sheet'!G135+LOOKUP('Calculatie sheet'!$G$2,'Objectenoverzicht aantallen'!$A:$A,'Objectenoverzicht aantallen'!K:K)*'Calculatie sheet'!G135+LOOKUP('Calculatie sheet'!$G$2,'Objectenoverzicht aantallen'!$A:$A,'Objectenoverzicht aantallen'!L:L)*'Calculatie sheet'!G135)/1000</f>
        <v>0</v>
      </c>
      <c r="Q4" s="571">
        <f>(LOOKUP('Calculatie sheet'!$G$2,'Objectenoverzicht aantallen'!$A:$A,'Objectenoverzicht aantallen'!C:C)*'Calculatie sheet'!G135+LOOKUP('Calculatie sheet'!$G$2,'Objectenoverzicht aantallen'!$A:$A,'Objectenoverzicht aantallen'!E:E)*'Calculatie sheet'!G135+LOOKUP('Calculatie sheet'!$G$2,'Objectenoverzicht aantallen'!$A:$A,'Objectenoverzicht aantallen'!F:F)*'Calculatie sheet'!G135+LOOKUP('Calculatie sheet'!$G$2,'Objectenoverzicht aantallen'!$A:$A,'Objectenoverzicht aantallen'!G:G)*'Calculatie sheet'!G135+LOOKUP('Calculatie sheet'!$G$2,'Objectenoverzicht aantallen'!$A:$A,'Objectenoverzicht aantallen'!H:H)*'Calculatie sheet'!G135+LOOKUP('Calculatie sheet'!$G$2,'Objectenoverzicht aantallen'!$A:$A,'Objectenoverzicht aantallen'!I:I)*'Calculatie sheet'!G135+LOOKUP('Calculatie sheet'!$G$2,'Objectenoverzicht aantallen'!$A:$A,'Objectenoverzicht aantallen'!J:J)*'Calculatie sheet'!G135+LOOKUP('Calculatie sheet'!$G$2,'Objectenoverzicht aantallen'!$A:$A,'Objectenoverzicht aantallen'!K:K)*'Calculatie sheet'!G135+LOOKUP('Calculatie sheet'!$G$2,'Objectenoverzicht aantallen'!$A:$A,'Objectenoverzicht aantallen'!L:L)*'Calculatie sheet'!G135+LOOKUP('Calculatie sheet'!$G$2,'Objectenoverzicht aantallen'!$A:$A,'Objectenoverzicht aantallen'!M:M)*'Calculatie sheet'!G135)/1000</f>
        <v>0</v>
      </c>
      <c r="R4" s="571">
        <f>(LOOKUP('Calculatie sheet'!$G$2,'Objectenoverzicht aantallen'!$A:$A,'Objectenoverzicht aantallen'!C:C)*'Calculatie sheet'!G135+LOOKUP('Calculatie sheet'!$G$2,'Objectenoverzicht aantallen'!$A:$A,'Objectenoverzicht aantallen'!E:E)*'Calculatie sheet'!G135+LOOKUP('Calculatie sheet'!$G$2,'Objectenoverzicht aantallen'!$A:$A,'Objectenoverzicht aantallen'!F:F)*'Calculatie sheet'!G135+LOOKUP('Calculatie sheet'!$G$2,'Objectenoverzicht aantallen'!$A:$A,'Objectenoverzicht aantallen'!G:G)*'Calculatie sheet'!G135+LOOKUP('Calculatie sheet'!$G$2,'Objectenoverzicht aantallen'!$A:$A,'Objectenoverzicht aantallen'!H:H)*'Calculatie sheet'!G135+LOOKUP('Calculatie sheet'!$G$2,'Objectenoverzicht aantallen'!$A:$A,'Objectenoverzicht aantallen'!I:I)*'Calculatie sheet'!G135+LOOKUP('Calculatie sheet'!$G$2,'Objectenoverzicht aantallen'!$A:$A,'Objectenoverzicht aantallen'!J:J)*'Calculatie sheet'!G135+LOOKUP('Calculatie sheet'!$G$2,'Objectenoverzicht aantallen'!$A:$A,'Objectenoverzicht aantallen'!K:K)*'Calculatie sheet'!G135+LOOKUP('Calculatie sheet'!$G$2,'Objectenoverzicht aantallen'!$A:$A,'Objectenoverzicht aantallen'!L:L)*'Calculatie sheet'!G135+LOOKUP('Calculatie sheet'!$G$2,'Objectenoverzicht aantallen'!$A:$A,'Objectenoverzicht aantallen'!M:M)*'Calculatie sheet'!G135+LOOKUP('Calculatie sheet'!$G$2,'Objectenoverzicht aantallen'!$A:$A,'Objectenoverzicht aantallen'!N:N)*'Calculatie sheet'!G135)/1000</f>
        <v>0</v>
      </c>
      <c r="S4" s="571">
        <f>(LOOKUP('Calculatie sheet'!$G$2,'Objectenoverzicht aantallen'!$A:$A,'Objectenoverzicht aantallen'!C:C)*'Calculatie sheet'!G135+LOOKUP('Calculatie sheet'!$G$2,'Objectenoverzicht aantallen'!$A:$A,'Objectenoverzicht aantallen'!E:E)*'Calculatie sheet'!G135+LOOKUP('Calculatie sheet'!$G$2,'Objectenoverzicht aantallen'!$A:$A,'Objectenoverzicht aantallen'!F:F)*'Calculatie sheet'!G135+LOOKUP('Calculatie sheet'!$G$2,'Objectenoverzicht aantallen'!$A:$A,'Objectenoverzicht aantallen'!G:G)*'Calculatie sheet'!G135+LOOKUP('Calculatie sheet'!$G$2,'Objectenoverzicht aantallen'!$A:$A,'Objectenoverzicht aantallen'!H:H)*'Calculatie sheet'!G135+LOOKUP('Calculatie sheet'!$G$2,'Objectenoverzicht aantallen'!$A:$A,'Objectenoverzicht aantallen'!I:I)*'Calculatie sheet'!G135+LOOKUP('Calculatie sheet'!$G$2,'Objectenoverzicht aantallen'!$A:$A,'Objectenoverzicht aantallen'!J:J)*'Calculatie sheet'!G135+LOOKUP('Calculatie sheet'!$G$2,'Objectenoverzicht aantallen'!$A:$A,'Objectenoverzicht aantallen'!K:K)*'Calculatie sheet'!G135+LOOKUP('Calculatie sheet'!$G$2,'Objectenoverzicht aantallen'!$A:$A,'Objectenoverzicht aantallen'!L:L)*'Calculatie sheet'!G135+LOOKUP('Calculatie sheet'!$G$2,'Objectenoverzicht aantallen'!$A:$A,'Objectenoverzicht aantallen'!M:M)*'Calculatie sheet'!G135+LOOKUP('Calculatie sheet'!$G$2,'Objectenoverzicht aantallen'!$A:$A,'Objectenoverzicht aantallen'!N:N)*'Calculatie sheet'!G135+LOOKUP('Calculatie sheet'!$G$2,'Objectenoverzicht aantallen'!$A:$A,'Objectenoverzicht aantallen'!O:O)*'Calculatie sheet'!G135)/1000</f>
        <v>0</v>
      </c>
      <c r="U4" s="31" t="s">
        <v>624</v>
      </c>
      <c r="V4" s="571">
        <f>(LOOKUP('Calculatie sheet'!$G$2,'Objectenoverzicht aantallen'!$A:$A,'Objectenoverzicht aantallen'!$P:$P)*'Calculatie sheet'!$G$135)/'Calculatie sheet'!$G$64/1000</f>
        <v>0</v>
      </c>
      <c r="W4" s="571">
        <f>(LOOKUP('Calculatie sheet'!$G$2,'Objectenoverzicht aantallen'!$A:$A,'Objectenoverzicht aantallen'!$P:$P)*'Calculatie sheet'!$G$135)/'Calculatie sheet'!$G$64/1000</f>
        <v>0</v>
      </c>
      <c r="X4" s="571">
        <f>(LOOKUP('Calculatie sheet'!$G$2,'Objectenoverzicht aantallen'!$A:$A,'Objectenoverzicht aantallen'!$P:$P)*'Calculatie sheet'!$G$135)/'Calculatie sheet'!$G$64/1000</f>
        <v>0</v>
      </c>
      <c r="Y4" s="571">
        <f>(LOOKUP('Calculatie sheet'!$G$2,'Objectenoverzicht aantallen'!$A:$A,'Objectenoverzicht aantallen'!$P:$P)*'Calculatie sheet'!$G$135)/'Calculatie sheet'!$G$64/1000</f>
        <v>0</v>
      </c>
      <c r="Z4" s="571">
        <f>(LOOKUP('Calculatie sheet'!$G$2,'Objectenoverzicht aantallen'!$A:$A,'Objectenoverzicht aantallen'!$P:$P)*'Calculatie sheet'!$G$135)/'Calculatie sheet'!$G$64/1000</f>
        <v>0</v>
      </c>
      <c r="AA4" s="571">
        <f>(LOOKUP('Calculatie sheet'!$G$2,'Objectenoverzicht aantallen'!$A:$A,'Objectenoverzicht aantallen'!$P:$P)*'Calculatie sheet'!$G$135)/'Calculatie sheet'!$G$64/1000</f>
        <v>0</v>
      </c>
      <c r="AB4" s="571">
        <f>(LOOKUP('Calculatie sheet'!$G$2,'Objectenoverzicht aantallen'!$A:$A,'Objectenoverzicht aantallen'!$P:$P)*'Calculatie sheet'!$G$135)/'Calculatie sheet'!$G$64/1000</f>
        <v>0</v>
      </c>
      <c r="AC4" s="571">
        <f>(LOOKUP('Calculatie sheet'!$G$2,'Objectenoverzicht aantallen'!$A:$A,'Objectenoverzicht aantallen'!$P:$P)*'Calculatie sheet'!$G$135)/'Calculatie sheet'!$G$64/1000</f>
        <v>0</v>
      </c>
      <c r="AD4" s="571">
        <f>(LOOKUP('Calculatie sheet'!$G$2,'Objectenoverzicht aantallen'!$A:$A,'Objectenoverzicht aantallen'!$P:$P)*'Calculatie sheet'!$G$135)/'Calculatie sheet'!$G$64/1000</f>
        <v>0</v>
      </c>
      <c r="AE4" s="571">
        <f>(LOOKUP('Calculatie sheet'!$G$2,'Objectenoverzicht aantallen'!$A:$A,'Objectenoverzicht aantallen'!$P:$P)*'Calculatie sheet'!$G$135)/'Calculatie sheet'!$G$64/1000</f>
        <v>0</v>
      </c>
      <c r="AF4" s="571">
        <f>(LOOKUP('Calculatie sheet'!$G$2,'Objectenoverzicht aantallen'!$A:$A,'Objectenoverzicht aantallen'!$P:$P)*'Calculatie sheet'!$G$135)/'Calculatie sheet'!$G$64/1000</f>
        <v>0</v>
      </c>
    </row>
    <row r="5" spans="1:32" x14ac:dyDescent="0.2">
      <c r="B5" s="130" t="s">
        <v>5</v>
      </c>
      <c r="C5" s="46">
        <f>'Calculatie sheet'!G136</f>
        <v>2565.0091484699769</v>
      </c>
      <c r="F5" s="573">
        <f>C5*'Calculatie sheet'!$G$7/1000</f>
        <v>0</v>
      </c>
      <c r="H5" s="31" t="s">
        <v>625</v>
      </c>
      <c r="I5" s="571">
        <f>(LOOKUP('Calculatie sheet'!$G$2,'Objectenoverzicht aantallen'!$A:$A,'Objectenoverzicht aantallen'!C:C)*'Calculatie sheet'!G136+LOOKUP('Calculatie sheet'!$G$2,'Objectenoverzicht aantallen'!$A:$A,'Objectenoverzicht aantallen'!E:E)*'Calculatie sheet'!G136)/1000</f>
        <v>0</v>
      </c>
      <c r="J5" s="571">
        <f>(LOOKUP('Calculatie sheet'!$G$2,'Objectenoverzicht aantallen'!$A:$A,'Objectenoverzicht aantallen'!C:C)*'Calculatie sheet'!G136+LOOKUP('Calculatie sheet'!$G$2,'Objectenoverzicht aantallen'!$A:$A,'Objectenoverzicht aantallen'!E:E)*'Calculatie sheet'!G136+LOOKUP('Calculatie sheet'!$G$2,'Objectenoverzicht aantallen'!$A:$A,'Objectenoverzicht aantallen'!F:F)*'Calculatie sheet'!G136)/1000</f>
        <v>0</v>
      </c>
      <c r="K5" s="571">
        <f>(LOOKUP('Calculatie sheet'!$G$2,'Objectenoverzicht aantallen'!$A:$A,'Objectenoverzicht aantallen'!C:C)*'Calculatie sheet'!G136+LOOKUP('Calculatie sheet'!$G$2,'Objectenoverzicht aantallen'!$A:$A,'Objectenoverzicht aantallen'!E:E)*'Calculatie sheet'!G136+LOOKUP('Calculatie sheet'!$G$2,'Objectenoverzicht aantallen'!$A:$A,'Objectenoverzicht aantallen'!F:F)*'Calculatie sheet'!G136+LOOKUP('Calculatie sheet'!$D$2,'Objectenoverzicht aantallen'!$A:$A,'Objectenoverzicht aantallen'!G:G)*'Calculatie sheet'!G136)/1000</f>
        <v>0</v>
      </c>
      <c r="L5" s="571">
        <f>(LOOKUP('Calculatie sheet'!$G$2,'Objectenoverzicht aantallen'!$A:$A,'Objectenoverzicht aantallen'!C:C)*'Calculatie sheet'!G136+LOOKUP('Calculatie sheet'!$G$2,'Objectenoverzicht aantallen'!$A:$A,'Objectenoverzicht aantallen'!E:E)*'Calculatie sheet'!G136+LOOKUP('Calculatie sheet'!$G$2,'Objectenoverzicht aantallen'!$A:$A,'Objectenoverzicht aantallen'!F:F)*'Calculatie sheet'!G136+LOOKUP('Calculatie sheet'!$G$2,'Objectenoverzicht aantallen'!$A:$A,'Objectenoverzicht aantallen'!G:G)*'Calculatie sheet'!G136+LOOKUP('Calculatie sheet'!$G$2,'Objectenoverzicht aantallen'!$A:$A,'Objectenoverzicht aantallen'!H:H)*'Calculatie sheet'!G136)/1000</f>
        <v>0</v>
      </c>
      <c r="M5" s="571">
        <f>(LOOKUP('Calculatie sheet'!$G$2,'Objectenoverzicht aantallen'!$A:$A,'Objectenoverzicht aantallen'!C:C)*'Calculatie sheet'!G136+LOOKUP('Calculatie sheet'!$G$2,'Objectenoverzicht aantallen'!$A:$A,'Objectenoverzicht aantallen'!E:E)*'Calculatie sheet'!G136+LOOKUP('Calculatie sheet'!$G$2,'Objectenoverzicht aantallen'!$A:$A,'Objectenoverzicht aantallen'!F:F)*'Calculatie sheet'!G136+LOOKUP('Calculatie sheet'!$G$2,'Objectenoverzicht aantallen'!$A:$A,'Objectenoverzicht aantallen'!G:G)*'Calculatie sheet'!G136+LOOKUP('Calculatie sheet'!$G$2,'Objectenoverzicht aantallen'!$A:$A,'Objectenoverzicht aantallen'!H:H)*'Calculatie sheet'!G136+LOOKUP('Calculatie sheet'!$G$2,'Objectenoverzicht aantallen'!$A:$A,'Objectenoverzicht aantallen'!I:I)*'Calculatie sheet'!G136)/1000</f>
        <v>0</v>
      </c>
      <c r="N5" s="571">
        <f>(LOOKUP('Calculatie sheet'!$G$2,'Objectenoverzicht aantallen'!$A:$A,'Objectenoverzicht aantallen'!C:C)*'Calculatie sheet'!G136+LOOKUP('Calculatie sheet'!$G$2,'Objectenoverzicht aantallen'!$A:$A,'Objectenoverzicht aantallen'!E:E)*'Calculatie sheet'!G136+LOOKUP('Calculatie sheet'!$G$2,'Objectenoverzicht aantallen'!$A:$A,'Objectenoverzicht aantallen'!F:F)*'Calculatie sheet'!G136+LOOKUP('Calculatie sheet'!$G$2,'Objectenoverzicht aantallen'!$A:$A,'Objectenoverzicht aantallen'!G:G)*'Calculatie sheet'!G136+LOOKUP('Calculatie sheet'!$G$2,'Objectenoverzicht aantallen'!$A:$A,'Objectenoverzicht aantallen'!H:H)*'Calculatie sheet'!G136+LOOKUP('Calculatie sheet'!$G$2,'Objectenoverzicht aantallen'!$A:$A,'Objectenoverzicht aantallen'!I:I)*'Calculatie sheet'!G136+LOOKUP('Calculatie sheet'!$G$2,'Objectenoverzicht aantallen'!$A:$A,'Objectenoverzicht aantallen'!J:J)*'Calculatie sheet'!G136)/1000</f>
        <v>0</v>
      </c>
      <c r="O5" s="571">
        <f>(LOOKUP('Calculatie sheet'!$G$2,'Objectenoverzicht aantallen'!$A:$A,'Objectenoverzicht aantallen'!C:C)*'Calculatie sheet'!G136+LOOKUP('Calculatie sheet'!$G$2,'Objectenoverzicht aantallen'!$A:$A,'Objectenoverzicht aantallen'!E:E)*'Calculatie sheet'!G136+LOOKUP('Calculatie sheet'!$G$2,'Objectenoverzicht aantallen'!$A:$A,'Objectenoverzicht aantallen'!F:F)*'Calculatie sheet'!G136+LOOKUP('Calculatie sheet'!$G$2,'Objectenoverzicht aantallen'!$A:$A,'Objectenoverzicht aantallen'!G:G)*'Calculatie sheet'!G136+LOOKUP('Calculatie sheet'!$G$2,'Objectenoverzicht aantallen'!$A:$A,'Objectenoverzicht aantallen'!H:H)*'Calculatie sheet'!G136+LOOKUP('Calculatie sheet'!$G$2,'Objectenoverzicht aantallen'!$A:$A,'Objectenoverzicht aantallen'!I:I)*'Calculatie sheet'!G136+LOOKUP('Calculatie sheet'!$G$2,'Objectenoverzicht aantallen'!$A:$A,'Objectenoverzicht aantallen'!J:J)*'Calculatie sheet'!G136+LOOKUP('Calculatie sheet'!$G$2,'Objectenoverzicht aantallen'!$A:$A,'Objectenoverzicht aantallen'!K:K)*'Calculatie sheet'!G136)/1000</f>
        <v>0</v>
      </c>
      <c r="P5" s="571">
        <f>(LOOKUP('Calculatie sheet'!$G$2,'Objectenoverzicht aantallen'!$A:$A,'Objectenoverzicht aantallen'!C:C)*'Calculatie sheet'!G136+LOOKUP('Calculatie sheet'!$G$2,'Objectenoverzicht aantallen'!$A:$A,'Objectenoverzicht aantallen'!E:E)*'Calculatie sheet'!G136+LOOKUP('Calculatie sheet'!$G$2,'Objectenoverzicht aantallen'!$A:$A,'Objectenoverzicht aantallen'!F:F)*'Calculatie sheet'!G136+LOOKUP('Calculatie sheet'!$G$2,'Objectenoverzicht aantallen'!$A:$A,'Objectenoverzicht aantallen'!G:G)*'Calculatie sheet'!G136+LOOKUP('Calculatie sheet'!$G$2,'Objectenoverzicht aantallen'!$A:$A,'Objectenoverzicht aantallen'!H:H)*'Calculatie sheet'!G136+LOOKUP('Calculatie sheet'!$G$2,'Objectenoverzicht aantallen'!$A:$A,'Objectenoverzicht aantallen'!I:I)*'Calculatie sheet'!G136+LOOKUP('Calculatie sheet'!$G$2,'Objectenoverzicht aantallen'!$A:$A,'Objectenoverzicht aantallen'!J:J)*'Calculatie sheet'!G136+LOOKUP('Calculatie sheet'!$G$2,'Objectenoverzicht aantallen'!$A:$A,'Objectenoverzicht aantallen'!K:K)*'Calculatie sheet'!G136+LOOKUP('Calculatie sheet'!$G$2,'Objectenoverzicht aantallen'!$A:$A,'Objectenoverzicht aantallen'!L:L)*'Calculatie sheet'!G136)/1000</f>
        <v>0</v>
      </c>
      <c r="Q5" s="571">
        <f>(LOOKUP('Calculatie sheet'!$G$2,'Objectenoverzicht aantallen'!$A:$A,'Objectenoverzicht aantallen'!C:C)*'Calculatie sheet'!G136+LOOKUP('Calculatie sheet'!$G$2,'Objectenoverzicht aantallen'!$A:$A,'Objectenoverzicht aantallen'!E:E)*'Calculatie sheet'!G136+LOOKUP('Calculatie sheet'!$G$2,'Objectenoverzicht aantallen'!$A:$A,'Objectenoverzicht aantallen'!F:F)*'Calculatie sheet'!G136+LOOKUP('Calculatie sheet'!$G$2,'Objectenoverzicht aantallen'!$A:$A,'Objectenoverzicht aantallen'!G:G)*'Calculatie sheet'!G136+LOOKUP('Calculatie sheet'!$G$2,'Objectenoverzicht aantallen'!$A:$A,'Objectenoverzicht aantallen'!H:H)*'Calculatie sheet'!G136+LOOKUP('Calculatie sheet'!$G$2,'Objectenoverzicht aantallen'!$A:$A,'Objectenoverzicht aantallen'!I:I)*'Calculatie sheet'!G136+LOOKUP('Calculatie sheet'!$G$2,'Objectenoverzicht aantallen'!$A:$A,'Objectenoverzicht aantallen'!J:J)*'Calculatie sheet'!G136+LOOKUP('Calculatie sheet'!$G$2,'Objectenoverzicht aantallen'!$A:$A,'Objectenoverzicht aantallen'!K:K)*'Calculatie sheet'!G136+LOOKUP('Calculatie sheet'!$G$2,'Objectenoverzicht aantallen'!$A:$A,'Objectenoverzicht aantallen'!L:L)*'Calculatie sheet'!G136+LOOKUP('Calculatie sheet'!$G$2,'Objectenoverzicht aantallen'!$A:$A,'Objectenoverzicht aantallen'!M:M)*'Calculatie sheet'!G136)/1000</f>
        <v>0</v>
      </c>
      <c r="R5" s="571">
        <f>(LOOKUP('Calculatie sheet'!$G$2,'Objectenoverzicht aantallen'!$A:$A,'Objectenoverzicht aantallen'!C:C)*'Calculatie sheet'!G136+LOOKUP('Calculatie sheet'!$G$2,'Objectenoverzicht aantallen'!$A:$A,'Objectenoverzicht aantallen'!E:E)*'Calculatie sheet'!G136+LOOKUP('Calculatie sheet'!$G$2,'Objectenoverzicht aantallen'!$A:$A,'Objectenoverzicht aantallen'!F:F)*'Calculatie sheet'!G136+LOOKUP('Calculatie sheet'!$G$2,'Objectenoverzicht aantallen'!$A:$A,'Objectenoverzicht aantallen'!G:G)*'Calculatie sheet'!G136+LOOKUP('Calculatie sheet'!$G$2,'Objectenoverzicht aantallen'!$A:$A,'Objectenoverzicht aantallen'!H:H)*'Calculatie sheet'!G136+LOOKUP('Calculatie sheet'!$G$2,'Objectenoverzicht aantallen'!$A:$A,'Objectenoverzicht aantallen'!I:I)*'Calculatie sheet'!G136+LOOKUP('Calculatie sheet'!$G$2,'Objectenoverzicht aantallen'!$A:$A,'Objectenoverzicht aantallen'!J:J)*'Calculatie sheet'!G136+LOOKUP('Calculatie sheet'!$G$2,'Objectenoverzicht aantallen'!$A:$A,'Objectenoverzicht aantallen'!K:K)*'Calculatie sheet'!G136+LOOKUP('Calculatie sheet'!$G$2,'Objectenoverzicht aantallen'!$A:$A,'Objectenoverzicht aantallen'!L:L)*'Calculatie sheet'!G136+LOOKUP('Calculatie sheet'!$G$2,'Objectenoverzicht aantallen'!$A:$A,'Objectenoverzicht aantallen'!M:M)*'Calculatie sheet'!G136+LOOKUP('Calculatie sheet'!$G$2,'Objectenoverzicht aantallen'!$A:$A,'Objectenoverzicht aantallen'!N:N)*'Calculatie sheet'!G136)/1000</f>
        <v>0</v>
      </c>
      <c r="S5" s="571">
        <f>(LOOKUP('Calculatie sheet'!$G$2,'Objectenoverzicht aantallen'!$A:$A,'Objectenoverzicht aantallen'!C:C)*'Calculatie sheet'!G136+LOOKUP('Calculatie sheet'!$G$2,'Objectenoverzicht aantallen'!$A:$A,'Objectenoverzicht aantallen'!E:E)*'Calculatie sheet'!G136+LOOKUP('Calculatie sheet'!$G$2,'Objectenoverzicht aantallen'!$A:$A,'Objectenoverzicht aantallen'!F:F)*'Calculatie sheet'!G136+LOOKUP('Calculatie sheet'!$G$2,'Objectenoverzicht aantallen'!$A:$A,'Objectenoverzicht aantallen'!G:G)*'Calculatie sheet'!G136+LOOKUP('Calculatie sheet'!$G$2,'Objectenoverzicht aantallen'!$A:$A,'Objectenoverzicht aantallen'!H:H)*'Calculatie sheet'!G136+LOOKUP('Calculatie sheet'!$G$2,'Objectenoverzicht aantallen'!$A:$A,'Objectenoverzicht aantallen'!I:I)*'Calculatie sheet'!G136+LOOKUP('Calculatie sheet'!$G$2,'Objectenoverzicht aantallen'!$A:$A,'Objectenoverzicht aantallen'!J:J)*'Calculatie sheet'!G136+LOOKUP('Calculatie sheet'!$G$2,'Objectenoverzicht aantallen'!$A:$A,'Objectenoverzicht aantallen'!K:K)*'Calculatie sheet'!G136+LOOKUP('Calculatie sheet'!$G$2,'Objectenoverzicht aantallen'!$A:$A,'Objectenoverzicht aantallen'!L:L)*'Calculatie sheet'!G136+LOOKUP('Calculatie sheet'!$G$2,'Objectenoverzicht aantallen'!$A:$A,'Objectenoverzicht aantallen'!M:M)*'Calculatie sheet'!G136+LOOKUP('Calculatie sheet'!$G$2,'Objectenoverzicht aantallen'!$A:$A,'Objectenoverzicht aantallen'!N:N)*'Calculatie sheet'!G136+LOOKUP('Calculatie sheet'!$G$2,'Objectenoverzicht aantallen'!$A:$A,'Objectenoverzicht aantallen'!O:O)*'Calculatie sheet'!G136)/1000</f>
        <v>0</v>
      </c>
      <c r="U5" s="31" t="s">
        <v>625</v>
      </c>
      <c r="V5" s="571">
        <f>(LOOKUP('Calculatie sheet'!$G$2,'Objectenoverzicht aantallen'!$A:$A,'Objectenoverzicht aantallen'!Q:Q)*'Calculatie sheet'!$G$136)/1000</f>
        <v>0</v>
      </c>
      <c r="W5" s="571">
        <f>(LOOKUP('Calculatie sheet'!$G$2,'Objectenoverzicht aantallen'!$A:$A,'Objectenoverzicht aantallen'!R:R)*'Calculatie sheet'!$G$136)/1000</f>
        <v>0</v>
      </c>
      <c r="X5" s="571">
        <f>(LOOKUP('Calculatie sheet'!$G$2,'Objectenoverzicht aantallen'!$A:$A,'Objectenoverzicht aantallen'!S:S)*'Calculatie sheet'!$G$136)/1000</f>
        <v>0</v>
      </c>
      <c r="Y5" s="571">
        <f>(LOOKUP('Calculatie sheet'!$G$2,'Objectenoverzicht aantallen'!$A:$A,'Objectenoverzicht aantallen'!T:T)*'Calculatie sheet'!$G$136)/1000</f>
        <v>0</v>
      </c>
      <c r="Z5" s="571">
        <f>(LOOKUP('Calculatie sheet'!$G$2,'Objectenoverzicht aantallen'!$A:$A,'Objectenoverzicht aantallen'!U:U)*'Calculatie sheet'!$G$136)/1000</f>
        <v>0</v>
      </c>
      <c r="AA5" s="571">
        <f>(LOOKUP('Calculatie sheet'!$G$2,'Objectenoverzicht aantallen'!$A:$A,'Objectenoverzicht aantallen'!V:V)*'Calculatie sheet'!$G$136)/1000</f>
        <v>0</v>
      </c>
      <c r="AB5" s="571">
        <f>(LOOKUP('Calculatie sheet'!$G$2,'Objectenoverzicht aantallen'!$A:$A,'Objectenoverzicht aantallen'!W:W)*'Calculatie sheet'!$G$136)/1000</f>
        <v>0</v>
      </c>
      <c r="AC5" s="571">
        <f>(LOOKUP('Calculatie sheet'!$G$2,'Objectenoverzicht aantallen'!$A:$A,'Objectenoverzicht aantallen'!X:X)*'Calculatie sheet'!$G$136)/1000</f>
        <v>0</v>
      </c>
      <c r="AD5" s="571">
        <f>(LOOKUP('Calculatie sheet'!$G$2,'Objectenoverzicht aantallen'!$A:$A,'Objectenoverzicht aantallen'!H:H)*'Calculatie sheet'!$G$136)/1000</f>
        <v>0</v>
      </c>
      <c r="AE5" s="571">
        <f>(LOOKUP('Calculatie sheet'!$G$2,'Objectenoverzicht aantallen'!$A:$A,'Objectenoverzicht aantallen'!Z:Z)*'Calculatie sheet'!$G$136)/1000</f>
        <v>0</v>
      </c>
      <c r="AF5" s="571">
        <f>(LOOKUP('Calculatie sheet'!$G$2,'Objectenoverzicht aantallen'!$A:$A,'Objectenoverzicht aantallen'!AA:AA)*'Calculatie sheet'!$G$136)/1000</f>
        <v>0</v>
      </c>
    </row>
    <row r="6" spans="1:32" x14ac:dyDescent="0.2">
      <c r="C6"/>
    </row>
    <row r="7" spans="1:32" x14ac:dyDescent="0.2">
      <c r="C7"/>
    </row>
  </sheetData>
  <pageMargins left="0.7" right="0.7" top="0.75" bottom="0.75" header="0.3" footer="0.3"/>
  <pageSetup paperSize="9" orientation="portrait" horizontalDpi="0" verticalDpi="0"/>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EB22-658B-DF44-8C0C-F66D6CCDBC1B}">
  <dimension ref="A1:AF7"/>
  <sheetViews>
    <sheetView workbookViewId="0">
      <selection activeCell="B3" sqref="B3:B5"/>
    </sheetView>
  </sheetViews>
  <sheetFormatPr baseColWidth="10" defaultColWidth="11" defaultRowHeight="16" x14ac:dyDescent="0.2"/>
  <cols>
    <col min="1" max="1" width="18.6640625" bestFit="1" customWidth="1"/>
    <col min="3" max="3" width="11" style="39"/>
    <col min="6" max="6" width="11" style="39"/>
    <col min="8" max="8" width="14" bestFit="1" customWidth="1"/>
    <col min="9" max="19" width="12.1640625" bestFit="1" customWidth="1"/>
  </cols>
  <sheetData>
    <row r="1" spans="1:32" x14ac:dyDescent="0.2">
      <c r="A1" t="str">
        <f>'Calculatie sheet'!H3</f>
        <v>Onderdoorgang fiets/ voetgangerstunnel (beton)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31" t="s">
        <v>203</v>
      </c>
      <c r="C2" s="46">
        <f>'Calculatie sheet'!H133</f>
        <v>1209.9150809590399</v>
      </c>
      <c r="D2" s="26" t="s">
        <v>64</v>
      </c>
      <c r="F2" s="573">
        <f>C2*'Calculatie sheet'!$H$7/1000</f>
        <v>0</v>
      </c>
      <c r="H2" s="31" t="s">
        <v>622</v>
      </c>
      <c r="I2" s="571">
        <f>(LOOKUP('Calculatie sheet'!$H$2,'Objectenoverzicht aantallen'!$A:$A,'Objectenoverzicht aantallen'!C:C)*'Calculatie sheet'!H133+LOOKUP('Calculatie sheet'!$H$2,'Objectenoverzicht aantallen'!$A:$A,'Objectenoverzicht aantallen'!E:E)*'Calculatie sheet'!H133)/1000</f>
        <v>0</v>
      </c>
      <c r="J2" s="571">
        <f>(LOOKUP('Calculatie sheet'!$H$2,'Objectenoverzicht aantallen'!$A:$A,'Objectenoverzicht aantallen'!C:C)*'Calculatie sheet'!H133+LOOKUP('Calculatie sheet'!$H$2,'Objectenoverzicht aantallen'!$A:$A,'Objectenoverzicht aantallen'!E:E)*'Calculatie sheet'!H133+LOOKUP('Calculatie sheet'!$H$2,'Objectenoverzicht aantallen'!$A:$A,'Objectenoverzicht aantallen'!F:F)*'Calculatie sheet'!H133)/1000</f>
        <v>0</v>
      </c>
      <c r="K2" s="571">
        <f>(LOOKUP('Calculatie sheet'!$H$2,'Objectenoverzicht aantallen'!$A:$A,'Objectenoverzicht aantallen'!C:C)*'Calculatie sheet'!H133+LOOKUP('Calculatie sheet'!$H$2,'Objectenoverzicht aantallen'!$A:$A,'Objectenoverzicht aantallen'!E:E)*'Calculatie sheet'!H133+LOOKUP('Calculatie sheet'!$H$2,'Objectenoverzicht aantallen'!$A:$A,'Objectenoverzicht aantallen'!F:F)*'Calculatie sheet'!H133+LOOKUP('Calculatie sheet'!$D$2,'Objectenoverzicht aantallen'!$A:$A,'Objectenoverzicht aantallen'!G:G)*'Calculatie sheet'!H133)/1000</f>
        <v>0</v>
      </c>
      <c r="L2" s="571">
        <f>(LOOKUP('Calculatie sheet'!$H$2,'Objectenoverzicht aantallen'!$A:$A,'Objectenoverzicht aantallen'!C:C)*'Calculatie sheet'!H133+LOOKUP('Calculatie sheet'!$H$2,'Objectenoverzicht aantallen'!$A:$A,'Objectenoverzicht aantallen'!E:E)*'Calculatie sheet'!H133+LOOKUP('Calculatie sheet'!$H$2,'Objectenoverzicht aantallen'!$A:$A,'Objectenoverzicht aantallen'!F:F)*'Calculatie sheet'!H133+LOOKUP('Calculatie sheet'!$H$2,'Objectenoverzicht aantallen'!$A:$A,'Objectenoverzicht aantallen'!G:G)*'Calculatie sheet'!H133+LOOKUP('Calculatie sheet'!$H$2,'Objectenoverzicht aantallen'!$A:$A,'Objectenoverzicht aantallen'!H:H)*'Calculatie sheet'!H133)/1000</f>
        <v>0</v>
      </c>
      <c r="M2" s="571">
        <f>(LOOKUP('Calculatie sheet'!$H$2,'Objectenoverzicht aantallen'!$A:$A,'Objectenoverzicht aantallen'!C:C)*'Calculatie sheet'!H133+LOOKUP('Calculatie sheet'!$H$2,'Objectenoverzicht aantallen'!$A:$A,'Objectenoverzicht aantallen'!E:E)*'Calculatie sheet'!H133+LOOKUP('Calculatie sheet'!$H$2,'Objectenoverzicht aantallen'!$A:$A,'Objectenoverzicht aantallen'!F:F)*'Calculatie sheet'!H133+LOOKUP('Calculatie sheet'!$H$2,'Objectenoverzicht aantallen'!$A:$A,'Objectenoverzicht aantallen'!G:G)*'Calculatie sheet'!H133+LOOKUP('Calculatie sheet'!$H$2,'Objectenoverzicht aantallen'!$A:$A,'Objectenoverzicht aantallen'!H:H)*'Calculatie sheet'!H133+LOOKUP('Calculatie sheet'!$H$2,'Objectenoverzicht aantallen'!$A:$A,'Objectenoverzicht aantallen'!I:I)*'Calculatie sheet'!H133)/1000</f>
        <v>0</v>
      </c>
      <c r="N2" s="571">
        <f>(LOOKUP('Calculatie sheet'!$H$2,'Objectenoverzicht aantallen'!$A:$A,'Objectenoverzicht aantallen'!C:C)*'Calculatie sheet'!H133+LOOKUP('Calculatie sheet'!$H$2,'Objectenoverzicht aantallen'!$A:$A,'Objectenoverzicht aantallen'!E:E)*'Calculatie sheet'!H133+LOOKUP('Calculatie sheet'!$H$2,'Objectenoverzicht aantallen'!$A:$A,'Objectenoverzicht aantallen'!F:F)*'Calculatie sheet'!H133+LOOKUP('Calculatie sheet'!$H$2,'Objectenoverzicht aantallen'!$A:$A,'Objectenoverzicht aantallen'!G:G)*'Calculatie sheet'!H133+LOOKUP('Calculatie sheet'!$H$2,'Objectenoverzicht aantallen'!$A:$A,'Objectenoverzicht aantallen'!H:H)*'Calculatie sheet'!H133+LOOKUP('Calculatie sheet'!$H$2,'Objectenoverzicht aantallen'!$A:$A,'Objectenoverzicht aantallen'!I:I)*'Calculatie sheet'!H133+LOOKUP('Calculatie sheet'!$H$2,'Objectenoverzicht aantallen'!$A:$A,'Objectenoverzicht aantallen'!J:J)*'Calculatie sheet'!H133)/1000</f>
        <v>0</v>
      </c>
      <c r="O2" s="571">
        <f>(LOOKUP('Calculatie sheet'!$H$2,'Objectenoverzicht aantallen'!$A:$A,'Objectenoverzicht aantallen'!C:C)*'Calculatie sheet'!H133+LOOKUP('Calculatie sheet'!$H$2,'Objectenoverzicht aantallen'!$A:$A,'Objectenoverzicht aantallen'!E:E)*'Calculatie sheet'!H133+LOOKUP('Calculatie sheet'!$H$2,'Objectenoverzicht aantallen'!$A:$A,'Objectenoverzicht aantallen'!F:F)*'Calculatie sheet'!H133+LOOKUP('Calculatie sheet'!$H$2,'Objectenoverzicht aantallen'!$A:$A,'Objectenoverzicht aantallen'!G:G)*'Calculatie sheet'!H133+LOOKUP('Calculatie sheet'!$H$2,'Objectenoverzicht aantallen'!$A:$A,'Objectenoverzicht aantallen'!H:H)*'Calculatie sheet'!H133+LOOKUP('Calculatie sheet'!$H$2,'Objectenoverzicht aantallen'!$A:$A,'Objectenoverzicht aantallen'!I:I)*'Calculatie sheet'!H133+LOOKUP('Calculatie sheet'!$H$2,'Objectenoverzicht aantallen'!$A:$A,'Objectenoverzicht aantallen'!J:J)*'Calculatie sheet'!H133+LOOKUP('Calculatie sheet'!$H$2,'Objectenoverzicht aantallen'!$A:$A,'Objectenoverzicht aantallen'!K:K)*'Calculatie sheet'!H133)/1000</f>
        <v>0</v>
      </c>
      <c r="P2" s="571">
        <f>(LOOKUP('Calculatie sheet'!$H$2,'Objectenoverzicht aantallen'!$A:$A,'Objectenoverzicht aantallen'!C:C)*'Calculatie sheet'!H133+LOOKUP('Calculatie sheet'!$H$2,'Objectenoverzicht aantallen'!$A:$A,'Objectenoverzicht aantallen'!E:E)*'Calculatie sheet'!H133+LOOKUP('Calculatie sheet'!$H$2,'Objectenoverzicht aantallen'!$A:$A,'Objectenoverzicht aantallen'!F:F)*'Calculatie sheet'!H133+LOOKUP('Calculatie sheet'!$H$2,'Objectenoverzicht aantallen'!$A:$A,'Objectenoverzicht aantallen'!G:G)*'Calculatie sheet'!H133+LOOKUP('Calculatie sheet'!$H$2,'Objectenoverzicht aantallen'!$A:$A,'Objectenoverzicht aantallen'!H:H)*'Calculatie sheet'!H133+LOOKUP('Calculatie sheet'!$H$2,'Objectenoverzicht aantallen'!$A:$A,'Objectenoverzicht aantallen'!I:I)*'Calculatie sheet'!H133+LOOKUP('Calculatie sheet'!$H$2,'Objectenoverzicht aantallen'!$A:$A,'Objectenoverzicht aantallen'!J:J)*'Calculatie sheet'!H133+LOOKUP('Calculatie sheet'!$H$2,'Objectenoverzicht aantallen'!$A:$A,'Objectenoverzicht aantallen'!K:K)*'Calculatie sheet'!H133+LOOKUP('Calculatie sheet'!$H$2,'Objectenoverzicht aantallen'!$A:$A,'Objectenoverzicht aantallen'!L:L)*'Calculatie sheet'!H133)/1000</f>
        <v>0</v>
      </c>
      <c r="Q2" s="571">
        <f>(LOOKUP('Calculatie sheet'!$H$2,'Objectenoverzicht aantallen'!$A:$A,'Objectenoverzicht aantallen'!C:C)*'Calculatie sheet'!H133+LOOKUP('Calculatie sheet'!$H$2,'Objectenoverzicht aantallen'!$A:$A,'Objectenoverzicht aantallen'!E:E)*'Calculatie sheet'!H133+LOOKUP('Calculatie sheet'!$H$2,'Objectenoverzicht aantallen'!$A:$A,'Objectenoverzicht aantallen'!F:F)*'Calculatie sheet'!H133+LOOKUP('Calculatie sheet'!$H$2,'Objectenoverzicht aantallen'!$A:$A,'Objectenoverzicht aantallen'!G:G)*'Calculatie sheet'!H133+LOOKUP('Calculatie sheet'!$H$2,'Objectenoverzicht aantallen'!$A:$A,'Objectenoverzicht aantallen'!H:H)*'Calculatie sheet'!H133+LOOKUP('Calculatie sheet'!$H$2,'Objectenoverzicht aantallen'!$A:$A,'Objectenoverzicht aantallen'!I:I)*'Calculatie sheet'!H133+LOOKUP('Calculatie sheet'!$H$2,'Objectenoverzicht aantallen'!$A:$A,'Objectenoverzicht aantallen'!J:J)*'Calculatie sheet'!H133+LOOKUP('Calculatie sheet'!$H$2,'Objectenoverzicht aantallen'!$A:$A,'Objectenoverzicht aantallen'!K:K)*'Calculatie sheet'!H133+LOOKUP('Calculatie sheet'!$H$2,'Objectenoverzicht aantallen'!$A:$A,'Objectenoverzicht aantallen'!L:L)*'Calculatie sheet'!H133+LOOKUP('Calculatie sheet'!$H$2,'Objectenoverzicht aantallen'!$A:$A,'Objectenoverzicht aantallen'!M:M)*'Calculatie sheet'!H133)/1000</f>
        <v>0</v>
      </c>
      <c r="R2" s="571">
        <f>(LOOKUP('Calculatie sheet'!$H$2,'Objectenoverzicht aantallen'!$A:$A,'Objectenoverzicht aantallen'!C:C)*'Calculatie sheet'!H133+LOOKUP('Calculatie sheet'!$H$2,'Objectenoverzicht aantallen'!$A:$A,'Objectenoverzicht aantallen'!E:E)*'Calculatie sheet'!H133+LOOKUP('Calculatie sheet'!$H$2,'Objectenoverzicht aantallen'!$A:$A,'Objectenoverzicht aantallen'!F:F)*'Calculatie sheet'!H133+LOOKUP('Calculatie sheet'!$H$2,'Objectenoverzicht aantallen'!$A:$A,'Objectenoverzicht aantallen'!G:G)*'Calculatie sheet'!H133+LOOKUP('Calculatie sheet'!$H$2,'Objectenoverzicht aantallen'!$A:$A,'Objectenoverzicht aantallen'!H:H)*'Calculatie sheet'!H133+LOOKUP('Calculatie sheet'!$H$2,'Objectenoverzicht aantallen'!$A:$A,'Objectenoverzicht aantallen'!I:I)*'Calculatie sheet'!H133+LOOKUP('Calculatie sheet'!$H$2,'Objectenoverzicht aantallen'!$A:$A,'Objectenoverzicht aantallen'!J:J)*'Calculatie sheet'!H133+LOOKUP('Calculatie sheet'!$H$2,'Objectenoverzicht aantallen'!$A:$A,'Objectenoverzicht aantallen'!K:K)*'Calculatie sheet'!H133+LOOKUP('Calculatie sheet'!$H$2,'Objectenoverzicht aantallen'!$A:$A,'Objectenoverzicht aantallen'!L:L)*'Calculatie sheet'!H133+LOOKUP('Calculatie sheet'!$H$2,'Objectenoverzicht aantallen'!$A:$A,'Objectenoverzicht aantallen'!M:M)*'Calculatie sheet'!H133+LOOKUP('Calculatie sheet'!$H$2,'Objectenoverzicht aantallen'!$A:$A,'Objectenoverzicht aantallen'!N:N)*'Calculatie sheet'!H133)/1000</f>
        <v>0</v>
      </c>
      <c r="S2" s="571">
        <f>(LOOKUP('Calculatie sheet'!$H$2,'Objectenoverzicht aantallen'!$A:$A,'Objectenoverzicht aantallen'!C:C)*'Calculatie sheet'!H133+LOOKUP('Calculatie sheet'!$H$2,'Objectenoverzicht aantallen'!$A:$A,'Objectenoverzicht aantallen'!E:E)*'Calculatie sheet'!H133+LOOKUP('Calculatie sheet'!$H$2,'Objectenoverzicht aantallen'!$A:$A,'Objectenoverzicht aantallen'!F:F)*'Calculatie sheet'!H133+LOOKUP('Calculatie sheet'!$H$2,'Objectenoverzicht aantallen'!$A:$A,'Objectenoverzicht aantallen'!G:G)*'Calculatie sheet'!H133+LOOKUP('Calculatie sheet'!$H$2,'Objectenoverzicht aantallen'!$A:$A,'Objectenoverzicht aantallen'!H:H)*'Calculatie sheet'!H133+LOOKUP('Calculatie sheet'!$H$2,'Objectenoverzicht aantallen'!$A:$A,'Objectenoverzicht aantallen'!I:I)*'Calculatie sheet'!H133+LOOKUP('Calculatie sheet'!$H$2,'Objectenoverzicht aantallen'!$A:$A,'Objectenoverzicht aantallen'!J:J)*'Calculatie sheet'!H133+LOOKUP('Calculatie sheet'!$H$2,'Objectenoverzicht aantallen'!$A:$A,'Objectenoverzicht aantallen'!K:K)*'Calculatie sheet'!H133+LOOKUP('Calculatie sheet'!$H$2,'Objectenoverzicht aantallen'!$A:$A,'Objectenoverzicht aantallen'!L:L)*'Calculatie sheet'!H133+LOOKUP('Calculatie sheet'!$H$2,'Objectenoverzicht aantallen'!$A:$A,'Objectenoverzicht aantallen'!M:M)*'Calculatie sheet'!H133+LOOKUP('Calculatie sheet'!$H$2,'Objectenoverzicht aantallen'!$A:$A,'Objectenoverzicht aantallen'!N:N)*'Calculatie sheet'!H133+LOOKUP('Calculatie sheet'!$H$2,'Objectenoverzicht aantallen'!$A:$A,'Objectenoverzicht aantallen'!O:O)*'Calculatie sheet'!H133)/1000</f>
        <v>0</v>
      </c>
      <c r="U2" s="31" t="s">
        <v>622</v>
      </c>
      <c r="V2" s="571">
        <f>(LOOKUP('Calculatie sheet'!$H$2,'Objectenoverzicht aantallen'!$A:$A,'Objectenoverzicht aantallen'!E:E)*'Calculatie sheet'!$H$133)/1000</f>
        <v>0</v>
      </c>
      <c r="W2" s="571">
        <f>(LOOKUP('Calculatie sheet'!$H$2,'Objectenoverzicht aantallen'!$A:$A,'Objectenoverzicht aantallen'!F:F)*'Calculatie sheet'!$H$133)/1000</f>
        <v>0</v>
      </c>
      <c r="X2" s="571">
        <f>(LOOKUP('Calculatie sheet'!$H$2,'Objectenoverzicht aantallen'!$A:$A,'Objectenoverzicht aantallen'!G:G)*'Calculatie sheet'!$H$133)/1000</f>
        <v>0</v>
      </c>
      <c r="Y2" s="571">
        <f>(LOOKUP('Calculatie sheet'!$H$2,'Objectenoverzicht aantallen'!$A:$A,'Objectenoverzicht aantallen'!H:H)*'Calculatie sheet'!$H$133)/1000</f>
        <v>0</v>
      </c>
      <c r="Z2" s="571">
        <f>(LOOKUP('Calculatie sheet'!$H$2,'Objectenoverzicht aantallen'!$A:$A,'Objectenoverzicht aantallen'!I:I)*'Calculatie sheet'!$H$133)/1000</f>
        <v>0</v>
      </c>
      <c r="AA2" s="571">
        <f>(LOOKUP('Calculatie sheet'!$H$2,'Objectenoverzicht aantallen'!$A:$A,'Objectenoverzicht aantallen'!J:J)*'Calculatie sheet'!$H$133)/1000</f>
        <v>0</v>
      </c>
      <c r="AB2" s="571">
        <f>(LOOKUP('Calculatie sheet'!$H$2,'Objectenoverzicht aantallen'!$A:$A,'Objectenoverzicht aantallen'!K:K)*'Calculatie sheet'!$H$133)/1000</f>
        <v>0</v>
      </c>
      <c r="AC2" s="571">
        <f>(LOOKUP('Calculatie sheet'!$H$2,'Objectenoverzicht aantallen'!$A:$A,'Objectenoverzicht aantallen'!L:L)*'Calculatie sheet'!$H$133)/1000</f>
        <v>0</v>
      </c>
      <c r="AD2" s="571">
        <f>(LOOKUP('Calculatie sheet'!$H$2,'Objectenoverzicht aantallen'!$A:$A,'Objectenoverzicht aantallen'!M:M)*'Calculatie sheet'!$H$133)/1000</f>
        <v>0</v>
      </c>
      <c r="AE2" s="571">
        <f>(LOOKUP('Calculatie sheet'!$H$2,'Objectenoverzicht aantallen'!$A:$A,'Objectenoverzicht aantallen'!N:N)*'Calculatie sheet'!$H$133)/1000</f>
        <v>0</v>
      </c>
      <c r="AF2" s="571">
        <f>(LOOKUP('Calculatie sheet'!$H$2,'Objectenoverzicht aantallen'!$A:$A,'Objectenoverzicht aantallen'!O:O)*'Calculatie sheet'!$H$133)/1000</f>
        <v>0</v>
      </c>
    </row>
    <row r="3" spans="1:32" x14ac:dyDescent="0.2">
      <c r="B3" s="130" t="s">
        <v>967</v>
      </c>
      <c r="C3" s="46">
        <f>'Calculatie sheet'!H134</f>
        <v>849.59514014489923</v>
      </c>
      <c r="D3" s="7" t="s">
        <v>354</v>
      </c>
      <c r="F3" s="573">
        <f>C3*'Calculatie sheet'!$H$7/1000</f>
        <v>0</v>
      </c>
      <c r="H3" s="31" t="s">
        <v>623</v>
      </c>
      <c r="I3" s="571">
        <f>(LOOKUP('Calculatie sheet'!$H$2,'Objectenoverzicht aantallen'!$A:$A,'Objectenoverzicht aantallen'!C:C)*'Calculatie sheet'!H134+LOOKUP('Calculatie sheet'!$H$2,'Objectenoverzicht aantallen'!$A:$A,'Objectenoverzicht aantallen'!E:E)*'Calculatie sheet'!H134)/1000</f>
        <v>0</v>
      </c>
      <c r="J3" s="571">
        <f>(LOOKUP('Calculatie sheet'!$H$2,'Objectenoverzicht aantallen'!$A:$A,'Objectenoverzicht aantallen'!C:C)*'Calculatie sheet'!H134+LOOKUP('Calculatie sheet'!$H$2,'Objectenoverzicht aantallen'!$A:$A,'Objectenoverzicht aantallen'!E:E)*'Calculatie sheet'!H134+LOOKUP('Calculatie sheet'!$H$2,'Objectenoverzicht aantallen'!$A:$A,'Objectenoverzicht aantallen'!F:F)*'Calculatie sheet'!H134)/1000</f>
        <v>0</v>
      </c>
      <c r="K3" s="571">
        <f>(LOOKUP('Calculatie sheet'!$H$2,'Objectenoverzicht aantallen'!$A:$A,'Objectenoverzicht aantallen'!C:C)*'Calculatie sheet'!H134+LOOKUP('Calculatie sheet'!$H$2,'Objectenoverzicht aantallen'!$A:$A,'Objectenoverzicht aantallen'!E:E)*'Calculatie sheet'!H134+LOOKUP('Calculatie sheet'!$H$2,'Objectenoverzicht aantallen'!$A:$A,'Objectenoverzicht aantallen'!F:F)*'Calculatie sheet'!H134+LOOKUP('Calculatie sheet'!$D$2,'Objectenoverzicht aantallen'!$A:$A,'Objectenoverzicht aantallen'!G:G)*'Calculatie sheet'!H134)/1000</f>
        <v>0</v>
      </c>
      <c r="L3" s="571">
        <f>(LOOKUP('Calculatie sheet'!$H$2,'Objectenoverzicht aantallen'!$A:$A,'Objectenoverzicht aantallen'!C:C)*'Calculatie sheet'!H134+LOOKUP('Calculatie sheet'!$H$2,'Objectenoverzicht aantallen'!$A:$A,'Objectenoverzicht aantallen'!E:E)*'Calculatie sheet'!H134+LOOKUP('Calculatie sheet'!$H$2,'Objectenoverzicht aantallen'!$A:$A,'Objectenoverzicht aantallen'!F:F)*'Calculatie sheet'!H134+LOOKUP('Calculatie sheet'!$H$2,'Objectenoverzicht aantallen'!$A:$A,'Objectenoverzicht aantallen'!G:G)*'Calculatie sheet'!H134+LOOKUP('Calculatie sheet'!$H$2,'Objectenoverzicht aantallen'!$A:$A,'Objectenoverzicht aantallen'!H:H)*'Calculatie sheet'!H134)/1000</f>
        <v>0</v>
      </c>
      <c r="M3" s="571">
        <f>(LOOKUP('Calculatie sheet'!$H$2,'Objectenoverzicht aantallen'!$A:$A,'Objectenoverzicht aantallen'!C:C)*'Calculatie sheet'!H134+LOOKUP('Calculatie sheet'!$H$2,'Objectenoverzicht aantallen'!$A:$A,'Objectenoverzicht aantallen'!E:E)*'Calculatie sheet'!H134+LOOKUP('Calculatie sheet'!$H$2,'Objectenoverzicht aantallen'!$A:$A,'Objectenoverzicht aantallen'!F:F)*'Calculatie sheet'!H134+LOOKUP('Calculatie sheet'!$H$2,'Objectenoverzicht aantallen'!$A:$A,'Objectenoverzicht aantallen'!G:G)*'Calculatie sheet'!H134+LOOKUP('Calculatie sheet'!$H$2,'Objectenoverzicht aantallen'!$A:$A,'Objectenoverzicht aantallen'!H:H)*'Calculatie sheet'!H134+LOOKUP('Calculatie sheet'!$H$2,'Objectenoverzicht aantallen'!$A:$A,'Objectenoverzicht aantallen'!I:I)*'Calculatie sheet'!H134)/1000</f>
        <v>0</v>
      </c>
      <c r="N3" s="571">
        <f>(LOOKUP('Calculatie sheet'!$H$2,'Objectenoverzicht aantallen'!$A:$A,'Objectenoverzicht aantallen'!C:C)*'Calculatie sheet'!H134+LOOKUP('Calculatie sheet'!$H$2,'Objectenoverzicht aantallen'!$A:$A,'Objectenoverzicht aantallen'!E:E)*'Calculatie sheet'!H134+LOOKUP('Calculatie sheet'!$H$2,'Objectenoverzicht aantallen'!$A:$A,'Objectenoverzicht aantallen'!F:F)*'Calculatie sheet'!H134+LOOKUP('Calculatie sheet'!$H$2,'Objectenoverzicht aantallen'!$A:$A,'Objectenoverzicht aantallen'!G:G)*'Calculatie sheet'!H134+LOOKUP('Calculatie sheet'!$H$2,'Objectenoverzicht aantallen'!$A:$A,'Objectenoverzicht aantallen'!H:H)*'Calculatie sheet'!H134+LOOKUP('Calculatie sheet'!$H$2,'Objectenoverzicht aantallen'!$A:$A,'Objectenoverzicht aantallen'!I:I)*'Calculatie sheet'!H134+LOOKUP('Calculatie sheet'!$H$2,'Objectenoverzicht aantallen'!$A:$A,'Objectenoverzicht aantallen'!J:J)*'Calculatie sheet'!H134)/1000</f>
        <v>0</v>
      </c>
      <c r="O3" s="571">
        <f>(LOOKUP('Calculatie sheet'!$H$2,'Objectenoverzicht aantallen'!$A:$A,'Objectenoverzicht aantallen'!C:C)*'Calculatie sheet'!H134+LOOKUP('Calculatie sheet'!$H$2,'Objectenoverzicht aantallen'!$A:$A,'Objectenoverzicht aantallen'!E:E)*'Calculatie sheet'!H134+LOOKUP('Calculatie sheet'!$H$2,'Objectenoverzicht aantallen'!$A:$A,'Objectenoverzicht aantallen'!F:F)*'Calculatie sheet'!H134+LOOKUP('Calculatie sheet'!$H$2,'Objectenoverzicht aantallen'!$A:$A,'Objectenoverzicht aantallen'!G:G)*'Calculatie sheet'!H134+LOOKUP('Calculatie sheet'!$H$2,'Objectenoverzicht aantallen'!$A:$A,'Objectenoverzicht aantallen'!H:H)*'Calculatie sheet'!H134+LOOKUP('Calculatie sheet'!$H$2,'Objectenoverzicht aantallen'!$A:$A,'Objectenoverzicht aantallen'!I:I)*'Calculatie sheet'!H134+LOOKUP('Calculatie sheet'!$H$2,'Objectenoverzicht aantallen'!$A:$A,'Objectenoverzicht aantallen'!J:J)*'Calculatie sheet'!H134+LOOKUP('Calculatie sheet'!$H$2,'Objectenoverzicht aantallen'!$A:$A,'Objectenoverzicht aantallen'!K:K)*'Calculatie sheet'!H134)/1000</f>
        <v>0</v>
      </c>
      <c r="P3" s="571">
        <f>(LOOKUP('Calculatie sheet'!$H$2,'Objectenoverzicht aantallen'!$A:$A,'Objectenoverzicht aantallen'!C:C)*'Calculatie sheet'!H134+LOOKUP('Calculatie sheet'!$H$2,'Objectenoverzicht aantallen'!$A:$A,'Objectenoverzicht aantallen'!E:E)*'Calculatie sheet'!H134+LOOKUP('Calculatie sheet'!$H$2,'Objectenoverzicht aantallen'!$A:$A,'Objectenoverzicht aantallen'!F:F)*'Calculatie sheet'!H134+LOOKUP('Calculatie sheet'!$H$2,'Objectenoverzicht aantallen'!$A:$A,'Objectenoverzicht aantallen'!G:G)*'Calculatie sheet'!H134+LOOKUP('Calculatie sheet'!$H$2,'Objectenoverzicht aantallen'!$A:$A,'Objectenoverzicht aantallen'!H:H)*'Calculatie sheet'!H134+LOOKUP('Calculatie sheet'!$H$2,'Objectenoverzicht aantallen'!$A:$A,'Objectenoverzicht aantallen'!I:I)*'Calculatie sheet'!H134+LOOKUP('Calculatie sheet'!$H$2,'Objectenoverzicht aantallen'!$A:$A,'Objectenoverzicht aantallen'!J:J)*'Calculatie sheet'!H134+LOOKUP('Calculatie sheet'!$H$2,'Objectenoverzicht aantallen'!$A:$A,'Objectenoverzicht aantallen'!K:K)*'Calculatie sheet'!H134+LOOKUP('Calculatie sheet'!$H$2,'Objectenoverzicht aantallen'!$A:$A,'Objectenoverzicht aantallen'!L:L)*'Calculatie sheet'!H134)/1000</f>
        <v>0</v>
      </c>
      <c r="Q3" s="571">
        <f>(LOOKUP('Calculatie sheet'!$H$2,'Objectenoverzicht aantallen'!$A:$A,'Objectenoverzicht aantallen'!C:C)*'Calculatie sheet'!H134+LOOKUP('Calculatie sheet'!$H$2,'Objectenoverzicht aantallen'!$A:$A,'Objectenoverzicht aantallen'!E:E)*'Calculatie sheet'!H134+LOOKUP('Calculatie sheet'!$H$2,'Objectenoverzicht aantallen'!$A:$A,'Objectenoverzicht aantallen'!F:F)*'Calculatie sheet'!H134+LOOKUP('Calculatie sheet'!$H$2,'Objectenoverzicht aantallen'!$A:$A,'Objectenoverzicht aantallen'!G:G)*'Calculatie sheet'!H134+LOOKUP('Calculatie sheet'!$H$2,'Objectenoverzicht aantallen'!$A:$A,'Objectenoverzicht aantallen'!H:H)*'Calculatie sheet'!H134+LOOKUP('Calculatie sheet'!$H$2,'Objectenoverzicht aantallen'!$A:$A,'Objectenoverzicht aantallen'!I:I)*'Calculatie sheet'!H134+LOOKUP('Calculatie sheet'!$H$2,'Objectenoverzicht aantallen'!$A:$A,'Objectenoverzicht aantallen'!J:J)*'Calculatie sheet'!H134+LOOKUP('Calculatie sheet'!$H$2,'Objectenoverzicht aantallen'!$A:$A,'Objectenoverzicht aantallen'!K:K)*'Calculatie sheet'!H134+LOOKUP('Calculatie sheet'!$H$2,'Objectenoverzicht aantallen'!$A:$A,'Objectenoverzicht aantallen'!L:L)*'Calculatie sheet'!H134+LOOKUP('Calculatie sheet'!$H$2,'Objectenoverzicht aantallen'!$A:$A,'Objectenoverzicht aantallen'!M:M)*'Calculatie sheet'!H134)/1000</f>
        <v>0</v>
      </c>
      <c r="R3" s="571">
        <f>(LOOKUP('Calculatie sheet'!$H$2,'Objectenoverzicht aantallen'!$A:$A,'Objectenoverzicht aantallen'!C:C)*'Calculatie sheet'!H134+LOOKUP('Calculatie sheet'!$H$2,'Objectenoverzicht aantallen'!$A:$A,'Objectenoverzicht aantallen'!E:E)*'Calculatie sheet'!H134+LOOKUP('Calculatie sheet'!$H$2,'Objectenoverzicht aantallen'!$A:$A,'Objectenoverzicht aantallen'!F:F)*'Calculatie sheet'!H134+LOOKUP('Calculatie sheet'!$H$2,'Objectenoverzicht aantallen'!$A:$A,'Objectenoverzicht aantallen'!G:G)*'Calculatie sheet'!H134+LOOKUP('Calculatie sheet'!$H$2,'Objectenoverzicht aantallen'!$A:$A,'Objectenoverzicht aantallen'!H:H)*'Calculatie sheet'!H134+LOOKUP('Calculatie sheet'!$H$2,'Objectenoverzicht aantallen'!$A:$A,'Objectenoverzicht aantallen'!I:I)*'Calculatie sheet'!H134+LOOKUP('Calculatie sheet'!$H$2,'Objectenoverzicht aantallen'!$A:$A,'Objectenoverzicht aantallen'!J:J)*'Calculatie sheet'!H134+LOOKUP('Calculatie sheet'!$H$2,'Objectenoverzicht aantallen'!$A:$A,'Objectenoverzicht aantallen'!K:K)*'Calculatie sheet'!H134+LOOKUP('Calculatie sheet'!$H$2,'Objectenoverzicht aantallen'!$A:$A,'Objectenoverzicht aantallen'!L:L)*'Calculatie sheet'!H134+LOOKUP('Calculatie sheet'!$H$2,'Objectenoverzicht aantallen'!$A:$A,'Objectenoverzicht aantallen'!M:M)*'Calculatie sheet'!H134+LOOKUP('Calculatie sheet'!$H$2,'Objectenoverzicht aantallen'!$A:$A,'Objectenoverzicht aantallen'!N:N)*'Calculatie sheet'!H134)/1000</f>
        <v>0</v>
      </c>
      <c r="S3" s="571">
        <f>(LOOKUP('Calculatie sheet'!$H$2,'Objectenoverzicht aantallen'!$A:$A,'Objectenoverzicht aantallen'!C:C)*'Calculatie sheet'!H134+LOOKUP('Calculatie sheet'!$H$2,'Objectenoverzicht aantallen'!$A:$A,'Objectenoverzicht aantallen'!E:E)*'Calculatie sheet'!H134+LOOKUP('Calculatie sheet'!$H$2,'Objectenoverzicht aantallen'!$A:$A,'Objectenoverzicht aantallen'!F:F)*'Calculatie sheet'!H134+LOOKUP('Calculatie sheet'!$H$2,'Objectenoverzicht aantallen'!$A:$A,'Objectenoverzicht aantallen'!G:G)*'Calculatie sheet'!H134+LOOKUP('Calculatie sheet'!$H$2,'Objectenoverzicht aantallen'!$A:$A,'Objectenoverzicht aantallen'!H:H)*'Calculatie sheet'!H134+LOOKUP('Calculatie sheet'!$H$2,'Objectenoverzicht aantallen'!$A:$A,'Objectenoverzicht aantallen'!I:I)*'Calculatie sheet'!H134+LOOKUP('Calculatie sheet'!$H$2,'Objectenoverzicht aantallen'!$A:$A,'Objectenoverzicht aantallen'!J:J)*'Calculatie sheet'!H134+LOOKUP('Calculatie sheet'!$H$2,'Objectenoverzicht aantallen'!$A:$A,'Objectenoverzicht aantallen'!K:K)*'Calculatie sheet'!H134+LOOKUP('Calculatie sheet'!$H$2,'Objectenoverzicht aantallen'!$A:$A,'Objectenoverzicht aantallen'!L:L)*'Calculatie sheet'!H134+LOOKUP('Calculatie sheet'!$H$2,'Objectenoverzicht aantallen'!$A:$A,'Objectenoverzicht aantallen'!M:M)*'Calculatie sheet'!H134+LOOKUP('Calculatie sheet'!$H$2,'Objectenoverzicht aantallen'!$A:$A,'Objectenoverzicht aantallen'!N:N)*'Calculatie sheet'!H134+LOOKUP('Calculatie sheet'!$H$2,'Objectenoverzicht aantallen'!$A:$A,'Objectenoverzicht aantallen'!O:O)*'Calculatie sheet'!H134)/1000</f>
        <v>0</v>
      </c>
      <c r="U3" s="31" t="s">
        <v>623</v>
      </c>
      <c r="V3" s="571">
        <f>(LOOKUP('Calculatie sheet'!$H$2,'Objectenoverzicht aantallen'!$A:$A,'Objectenoverzicht aantallen'!E:E)*'Calculatie sheet'!$H$134)/1000</f>
        <v>0</v>
      </c>
      <c r="W3" s="571">
        <f>(LOOKUP('Calculatie sheet'!$H$2,'Objectenoverzicht aantallen'!$A:$A,'Objectenoverzicht aantallen'!F:F)*'Calculatie sheet'!$H$134)/1000</f>
        <v>0</v>
      </c>
      <c r="X3" s="571">
        <f>(LOOKUP('Calculatie sheet'!$H$2,'Objectenoverzicht aantallen'!$A:$A,'Objectenoverzicht aantallen'!G:G)*'Calculatie sheet'!$H$134)/1000</f>
        <v>0</v>
      </c>
      <c r="Y3" s="571">
        <f>(LOOKUP('Calculatie sheet'!$H$2,'Objectenoverzicht aantallen'!$A:$A,'Objectenoverzicht aantallen'!H:H)*'Calculatie sheet'!$H$134)/1000</f>
        <v>0</v>
      </c>
      <c r="Z3" s="571">
        <f>(LOOKUP('Calculatie sheet'!$H$2,'Objectenoverzicht aantallen'!$A:$A,'Objectenoverzicht aantallen'!I:I)*'Calculatie sheet'!$H$134)/1000</f>
        <v>0</v>
      </c>
      <c r="AA3" s="571">
        <f>(LOOKUP('Calculatie sheet'!$H$2,'Objectenoverzicht aantallen'!$A:$A,'Objectenoverzicht aantallen'!J:J)*'Calculatie sheet'!$H$134)/1000</f>
        <v>0</v>
      </c>
      <c r="AB3" s="571">
        <f>(LOOKUP('Calculatie sheet'!$H$2,'Objectenoverzicht aantallen'!$A:$A,'Objectenoverzicht aantallen'!K:K)*'Calculatie sheet'!$H$134)/1000</f>
        <v>0</v>
      </c>
      <c r="AC3" s="571">
        <f>(LOOKUP('Calculatie sheet'!$H$2,'Objectenoverzicht aantallen'!$A:$A,'Objectenoverzicht aantallen'!L:L)*'Calculatie sheet'!$H$134)/1000</f>
        <v>0</v>
      </c>
      <c r="AD3" s="571">
        <f>(LOOKUP('Calculatie sheet'!$H$2,'Objectenoverzicht aantallen'!$A:$A,'Objectenoverzicht aantallen'!M:M)*'Calculatie sheet'!$H$134)/1000</f>
        <v>0</v>
      </c>
      <c r="AE3" s="571">
        <f>(LOOKUP('Calculatie sheet'!$H$2,'Objectenoverzicht aantallen'!$A:$A,'Objectenoverzicht aantallen'!N:N)*'Calculatie sheet'!$H$134)/1000</f>
        <v>0</v>
      </c>
      <c r="AF3" s="571">
        <f>(LOOKUP('Calculatie sheet'!$H$2,'Objectenoverzicht aantallen'!$A:$A,'Objectenoverzicht aantallen'!O:O)*'Calculatie sheet'!$H$134)/1000</f>
        <v>0</v>
      </c>
    </row>
    <row r="4" spans="1:32" x14ac:dyDescent="0.2">
      <c r="B4" s="130" t="s">
        <v>966</v>
      </c>
      <c r="C4" s="46">
        <f>'Calculatie sheet'!H135</f>
        <v>92.464492160819731</v>
      </c>
      <c r="D4" s="37" t="s">
        <v>660</v>
      </c>
      <c r="F4" s="573">
        <f>C4*'Calculatie sheet'!$H$7/1000</f>
        <v>0</v>
      </c>
      <c r="H4" s="31" t="s">
        <v>624</v>
      </c>
      <c r="I4" s="571">
        <f>(LOOKUP('Calculatie sheet'!$H$2,'Objectenoverzicht aantallen'!$A:$A,'Objectenoverzicht aantallen'!C:C)*'Calculatie sheet'!H135+LOOKUP('Calculatie sheet'!$H$2,'Objectenoverzicht aantallen'!$A:$A,'Objectenoverzicht aantallen'!E:E)*'Calculatie sheet'!H135)/1000</f>
        <v>0</v>
      </c>
      <c r="J4" s="571">
        <f>(LOOKUP('Calculatie sheet'!$H$2,'Objectenoverzicht aantallen'!$A:$A,'Objectenoverzicht aantallen'!C:C)*'Calculatie sheet'!H135+LOOKUP('Calculatie sheet'!$H$2,'Objectenoverzicht aantallen'!$A:$A,'Objectenoverzicht aantallen'!E:E)*'Calculatie sheet'!H135+LOOKUP('Calculatie sheet'!$H$2,'Objectenoverzicht aantallen'!$A:$A,'Objectenoverzicht aantallen'!F:F)*'Calculatie sheet'!H135)/1000</f>
        <v>0</v>
      </c>
      <c r="K4" s="571">
        <f>(LOOKUP('Calculatie sheet'!$H$2,'Objectenoverzicht aantallen'!$A:$A,'Objectenoverzicht aantallen'!C:C)*'Calculatie sheet'!H135+LOOKUP('Calculatie sheet'!$H$2,'Objectenoverzicht aantallen'!$A:$A,'Objectenoverzicht aantallen'!E:E)*'Calculatie sheet'!H135+LOOKUP('Calculatie sheet'!$H$2,'Objectenoverzicht aantallen'!$A:$A,'Objectenoverzicht aantallen'!F:F)*'Calculatie sheet'!H135+LOOKUP('Calculatie sheet'!$D$2,'Objectenoverzicht aantallen'!$A:$A,'Objectenoverzicht aantallen'!G:G)*'Calculatie sheet'!H135)/1000</f>
        <v>0</v>
      </c>
      <c r="L4" s="571">
        <f>(LOOKUP('Calculatie sheet'!$H$2,'Objectenoverzicht aantallen'!$A:$A,'Objectenoverzicht aantallen'!C:C)*'Calculatie sheet'!H135+LOOKUP('Calculatie sheet'!$H$2,'Objectenoverzicht aantallen'!$A:$A,'Objectenoverzicht aantallen'!E:E)*'Calculatie sheet'!H135+LOOKUP('Calculatie sheet'!$H$2,'Objectenoverzicht aantallen'!$A:$A,'Objectenoverzicht aantallen'!F:F)*'Calculatie sheet'!H135+LOOKUP('Calculatie sheet'!$H$2,'Objectenoverzicht aantallen'!$A:$A,'Objectenoverzicht aantallen'!G:G)*'Calculatie sheet'!H135+LOOKUP('Calculatie sheet'!$H$2,'Objectenoverzicht aantallen'!$A:$A,'Objectenoverzicht aantallen'!H:H)*'Calculatie sheet'!H135)/1000</f>
        <v>0</v>
      </c>
      <c r="M4" s="571">
        <f>(LOOKUP('Calculatie sheet'!$H$2,'Objectenoverzicht aantallen'!$A:$A,'Objectenoverzicht aantallen'!C:C)*'Calculatie sheet'!H135+LOOKUP('Calculatie sheet'!$H$2,'Objectenoverzicht aantallen'!$A:$A,'Objectenoverzicht aantallen'!E:E)*'Calculatie sheet'!H135+LOOKUP('Calculatie sheet'!$H$2,'Objectenoverzicht aantallen'!$A:$A,'Objectenoverzicht aantallen'!F:F)*'Calculatie sheet'!H135+LOOKUP('Calculatie sheet'!$H$2,'Objectenoverzicht aantallen'!$A:$A,'Objectenoverzicht aantallen'!G:G)*'Calculatie sheet'!H135+LOOKUP('Calculatie sheet'!$H$2,'Objectenoverzicht aantallen'!$A:$A,'Objectenoverzicht aantallen'!H:H)*'Calculatie sheet'!H135+LOOKUP('Calculatie sheet'!$H$2,'Objectenoverzicht aantallen'!$A:$A,'Objectenoverzicht aantallen'!I:I)*'Calculatie sheet'!H135)/1000</f>
        <v>0</v>
      </c>
      <c r="N4" s="571">
        <f>(LOOKUP('Calculatie sheet'!$H$2,'Objectenoverzicht aantallen'!$A:$A,'Objectenoverzicht aantallen'!C:C)*'Calculatie sheet'!H135+LOOKUP('Calculatie sheet'!$H$2,'Objectenoverzicht aantallen'!$A:$A,'Objectenoverzicht aantallen'!E:E)*'Calculatie sheet'!H135+LOOKUP('Calculatie sheet'!$H$2,'Objectenoverzicht aantallen'!$A:$A,'Objectenoverzicht aantallen'!F:F)*'Calculatie sheet'!H135+LOOKUP('Calculatie sheet'!$H$2,'Objectenoverzicht aantallen'!$A:$A,'Objectenoverzicht aantallen'!G:G)*'Calculatie sheet'!H135+LOOKUP('Calculatie sheet'!$H$2,'Objectenoverzicht aantallen'!$A:$A,'Objectenoverzicht aantallen'!H:H)*'Calculatie sheet'!H135+LOOKUP('Calculatie sheet'!$H$2,'Objectenoverzicht aantallen'!$A:$A,'Objectenoverzicht aantallen'!I:I)*'Calculatie sheet'!H135+LOOKUP('Calculatie sheet'!$H$2,'Objectenoverzicht aantallen'!$A:$A,'Objectenoverzicht aantallen'!J:J)*'Calculatie sheet'!H135)/1000</f>
        <v>0</v>
      </c>
      <c r="O4" s="571">
        <f>(LOOKUP('Calculatie sheet'!$H$2,'Objectenoverzicht aantallen'!$A:$A,'Objectenoverzicht aantallen'!C:C)*'Calculatie sheet'!H135+LOOKUP('Calculatie sheet'!$H$2,'Objectenoverzicht aantallen'!$A:$A,'Objectenoverzicht aantallen'!E:E)*'Calculatie sheet'!H135+LOOKUP('Calculatie sheet'!$H$2,'Objectenoverzicht aantallen'!$A:$A,'Objectenoverzicht aantallen'!F:F)*'Calculatie sheet'!H135+LOOKUP('Calculatie sheet'!$H$2,'Objectenoverzicht aantallen'!$A:$A,'Objectenoverzicht aantallen'!G:G)*'Calculatie sheet'!H135+LOOKUP('Calculatie sheet'!$H$2,'Objectenoverzicht aantallen'!$A:$A,'Objectenoverzicht aantallen'!H:H)*'Calculatie sheet'!H135+LOOKUP('Calculatie sheet'!$H$2,'Objectenoverzicht aantallen'!$A:$A,'Objectenoverzicht aantallen'!I:I)*'Calculatie sheet'!H135+LOOKUP('Calculatie sheet'!$H$2,'Objectenoverzicht aantallen'!$A:$A,'Objectenoverzicht aantallen'!J:J)*'Calculatie sheet'!H135+LOOKUP('Calculatie sheet'!$H$2,'Objectenoverzicht aantallen'!$A:$A,'Objectenoverzicht aantallen'!K:K)*'Calculatie sheet'!H135)/1000</f>
        <v>0</v>
      </c>
      <c r="P4" s="571">
        <f>(LOOKUP('Calculatie sheet'!$H$2,'Objectenoverzicht aantallen'!$A:$A,'Objectenoverzicht aantallen'!C:C)*'Calculatie sheet'!H135+LOOKUP('Calculatie sheet'!$H$2,'Objectenoverzicht aantallen'!$A:$A,'Objectenoverzicht aantallen'!E:E)*'Calculatie sheet'!H135+LOOKUP('Calculatie sheet'!$H$2,'Objectenoverzicht aantallen'!$A:$A,'Objectenoverzicht aantallen'!F:F)*'Calculatie sheet'!H135+LOOKUP('Calculatie sheet'!$H$2,'Objectenoverzicht aantallen'!$A:$A,'Objectenoverzicht aantallen'!G:G)*'Calculatie sheet'!H135+LOOKUP('Calculatie sheet'!$H$2,'Objectenoverzicht aantallen'!$A:$A,'Objectenoverzicht aantallen'!H:H)*'Calculatie sheet'!H135+LOOKUP('Calculatie sheet'!$H$2,'Objectenoverzicht aantallen'!$A:$A,'Objectenoverzicht aantallen'!I:I)*'Calculatie sheet'!H135+LOOKUP('Calculatie sheet'!$H$2,'Objectenoverzicht aantallen'!$A:$A,'Objectenoverzicht aantallen'!J:J)*'Calculatie sheet'!H135+LOOKUP('Calculatie sheet'!$H$2,'Objectenoverzicht aantallen'!$A:$A,'Objectenoverzicht aantallen'!K:K)*'Calculatie sheet'!H135+LOOKUP('Calculatie sheet'!$H$2,'Objectenoverzicht aantallen'!$A:$A,'Objectenoverzicht aantallen'!L:L)*'Calculatie sheet'!H135)/1000</f>
        <v>0</v>
      </c>
      <c r="Q4" s="571">
        <f>(LOOKUP('Calculatie sheet'!$H$2,'Objectenoverzicht aantallen'!$A:$A,'Objectenoverzicht aantallen'!C:C)*'Calculatie sheet'!H135+LOOKUP('Calculatie sheet'!$H$2,'Objectenoverzicht aantallen'!$A:$A,'Objectenoverzicht aantallen'!E:E)*'Calculatie sheet'!H135+LOOKUP('Calculatie sheet'!$H$2,'Objectenoverzicht aantallen'!$A:$A,'Objectenoverzicht aantallen'!F:F)*'Calculatie sheet'!H135+LOOKUP('Calculatie sheet'!$H$2,'Objectenoverzicht aantallen'!$A:$A,'Objectenoverzicht aantallen'!G:G)*'Calculatie sheet'!H135+LOOKUP('Calculatie sheet'!$H$2,'Objectenoverzicht aantallen'!$A:$A,'Objectenoverzicht aantallen'!H:H)*'Calculatie sheet'!H135+LOOKUP('Calculatie sheet'!$H$2,'Objectenoverzicht aantallen'!$A:$A,'Objectenoverzicht aantallen'!I:I)*'Calculatie sheet'!H135+LOOKUP('Calculatie sheet'!$H$2,'Objectenoverzicht aantallen'!$A:$A,'Objectenoverzicht aantallen'!J:J)*'Calculatie sheet'!H135+LOOKUP('Calculatie sheet'!$H$2,'Objectenoverzicht aantallen'!$A:$A,'Objectenoverzicht aantallen'!K:K)*'Calculatie sheet'!H135+LOOKUP('Calculatie sheet'!$H$2,'Objectenoverzicht aantallen'!$A:$A,'Objectenoverzicht aantallen'!L:L)*'Calculatie sheet'!H135+LOOKUP('Calculatie sheet'!$H$2,'Objectenoverzicht aantallen'!$A:$A,'Objectenoverzicht aantallen'!M:M)*'Calculatie sheet'!H135)/1000</f>
        <v>0</v>
      </c>
      <c r="R4" s="571">
        <f>(LOOKUP('Calculatie sheet'!$H$2,'Objectenoverzicht aantallen'!$A:$A,'Objectenoverzicht aantallen'!C:C)*'Calculatie sheet'!H135+LOOKUP('Calculatie sheet'!$H$2,'Objectenoverzicht aantallen'!$A:$A,'Objectenoverzicht aantallen'!E:E)*'Calculatie sheet'!H135+LOOKUP('Calculatie sheet'!$H$2,'Objectenoverzicht aantallen'!$A:$A,'Objectenoverzicht aantallen'!F:F)*'Calculatie sheet'!H135+LOOKUP('Calculatie sheet'!$H$2,'Objectenoverzicht aantallen'!$A:$A,'Objectenoverzicht aantallen'!G:G)*'Calculatie sheet'!H135+LOOKUP('Calculatie sheet'!$H$2,'Objectenoverzicht aantallen'!$A:$A,'Objectenoverzicht aantallen'!H:H)*'Calculatie sheet'!H135+LOOKUP('Calculatie sheet'!$H$2,'Objectenoverzicht aantallen'!$A:$A,'Objectenoverzicht aantallen'!I:I)*'Calculatie sheet'!H135+LOOKUP('Calculatie sheet'!$H$2,'Objectenoverzicht aantallen'!$A:$A,'Objectenoverzicht aantallen'!J:J)*'Calculatie sheet'!H135+LOOKUP('Calculatie sheet'!$H$2,'Objectenoverzicht aantallen'!$A:$A,'Objectenoverzicht aantallen'!K:K)*'Calculatie sheet'!H135+LOOKUP('Calculatie sheet'!$H$2,'Objectenoverzicht aantallen'!$A:$A,'Objectenoverzicht aantallen'!L:L)*'Calculatie sheet'!H135+LOOKUP('Calculatie sheet'!$H$2,'Objectenoverzicht aantallen'!$A:$A,'Objectenoverzicht aantallen'!M:M)*'Calculatie sheet'!H135+LOOKUP('Calculatie sheet'!$H$2,'Objectenoverzicht aantallen'!$A:$A,'Objectenoverzicht aantallen'!N:N)*'Calculatie sheet'!H135)/1000</f>
        <v>0</v>
      </c>
      <c r="S4" s="571">
        <f>(LOOKUP('Calculatie sheet'!$H$2,'Objectenoverzicht aantallen'!$A:$A,'Objectenoverzicht aantallen'!C:C)*'Calculatie sheet'!H135+LOOKUP('Calculatie sheet'!$H$2,'Objectenoverzicht aantallen'!$A:$A,'Objectenoverzicht aantallen'!E:E)*'Calculatie sheet'!H135+LOOKUP('Calculatie sheet'!$H$2,'Objectenoverzicht aantallen'!$A:$A,'Objectenoverzicht aantallen'!F:F)*'Calculatie sheet'!H135+LOOKUP('Calculatie sheet'!$H$2,'Objectenoverzicht aantallen'!$A:$A,'Objectenoverzicht aantallen'!G:G)*'Calculatie sheet'!H135+LOOKUP('Calculatie sheet'!$H$2,'Objectenoverzicht aantallen'!$A:$A,'Objectenoverzicht aantallen'!H:H)*'Calculatie sheet'!H135+LOOKUP('Calculatie sheet'!$H$2,'Objectenoverzicht aantallen'!$A:$A,'Objectenoverzicht aantallen'!I:I)*'Calculatie sheet'!H135+LOOKUP('Calculatie sheet'!$H$2,'Objectenoverzicht aantallen'!$A:$A,'Objectenoverzicht aantallen'!J:J)*'Calculatie sheet'!H135+LOOKUP('Calculatie sheet'!$H$2,'Objectenoverzicht aantallen'!$A:$A,'Objectenoverzicht aantallen'!K:K)*'Calculatie sheet'!H135+LOOKUP('Calculatie sheet'!$H$2,'Objectenoverzicht aantallen'!$A:$A,'Objectenoverzicht aantallen'!L:L)*'Calculatie sheet'!H135+LOOKUP('Calculatie sheet'!$H$2,'Objectenoverzicht aantallen'!$A:$A,'Objectenoverzicht aantallen'!M:M)*'Calculatie sheet'!H135+LOOKUP('Calculatie sheet'!$H$2,'Objectenoverzicht aantallen'!$A:$A,'Objectenoverzicht aantallen'!N:N)*'Calculatie sheet'!H135+LOOKUP('Calculatie sheet'!$H$2,'Objectenoverzicht aantallen'!$A:$A,'Objectenoverzicht aantallen'!O:O)*'Calculatie sheet'!H135)/1000</f>
        <v>0</v>
      </c>
      <c r="U4" s="31" t="s">
        <v>624</v>
      </c>
      <c r="V4" s="571">
        <f>(LOOKUP('Calculatie sheet'!$H$2,'Objectenoverzicht aantallen'!$A:$A,'Objectenoverzicht aantallen'!$P:$P)*'Calculatie sheet'!$H$135)/'Calculatie sheet'!$H$64/1000</f>
        <v>0</v>
      </c>
      <c r="W4" s="571">
        <f>(LOOKUP('Calculatie sheet'!$H$2,'Objectenoverzicht aantallen'!$A:$A,'Objectenoverzicht aantallen'!$P:$P)*'Calculatie sheet'!$H$135)/'Calculatie sheet'!$H$64/1000</f>
        <v>0</v>
      </c>
      <c r="X4" s="571">
        <f>(LOOKUP('Calculatie sheet'!$H$2,'Objectenoverzicht aantallen'!$A:$A,'Objectenoverzicht aantallen'!$P:$P)*'Calculatie sheet'!$H$135)/'Calculatie sheet'!$H$64/1000</f>
        <v>0</v>
      </c>
      <c r="Y4" s="571">
        <f>(LOOKUP('Calculatie sheet'!$H$2,'Objectenoverzicht aantallen'!$A:$A,'Objectenoverzicht aantallen'!$P:$P)*'Calculatie sheet'!$H$135)/'Calculatie sheet'!$H$64/1000</f>
        <v>0</v>
      </c>
      <c r="Z4" s="571">
        <f>(LOOKUP('Calculatie sheet'!$H$2,'Objectenoverzicht aantallen'!$A:$A,'Objectenoverzicht aantallen'!$P:$P)*'Calculatie sheet'!$H$135)/'Calculatie sheet'!$H$64/1000</f>
        <v>0</v>
      </c>
      <c r="AA4" s="571">
        <f>(LOOKUP('Calculatie sheet'!$H$2,'Objectenoverzicht aantallen'!$A:$A,'Objectenoverzicht aantallen'!$P:$P)*'Calculatie sheet'!$H$135)/'Calculatie sheet'!$H$64/1000</f>
        <v>0</v>
      </c>
      <c r="AB4" s="571">
        <f>(LOOKUP('Calculatie sheet'!$H$2,'Objectenoverzicht aantallen'!$A:$A,'Objectenoverzicht aantallen'!$P:$P)*'Calculatie sheet'!$H$135)/'Calculatie sheet'!$H$64/1000</f>
        <v>0</v>
      </c>
      <c r="AC4" s="571">
        <f>(LOOKUP('Calculatie sheet'!$H$2,'Objectenoverzicht aantallen'!$A:$A,'Objectenoverzicht aantallen'!$P:$P)*'Calculatie sheet'!$H$135)/'Calculatie sheet'!$H$64/1000</f>
        <v>0</v>
      </c>
      <c r="AD4" s="571">
        <f>(LOOKUP('Calculatie sheet'!$H$2,'Objectenoverzicht aantallen'!$A:$A,'Objectenoverzicht aantallen'!$P:$P)*'Calculatie sheet'!$H$135)/'Calculatie sheet'!$H$64/1000</f>
        <v>0</v>
      </c>
      <c r="AE4" s="571">
        <f>(LOOKUP('Calculatie sheet'!$H$2,'Objectenoverzicht aantallen'!$A:$A,'Objectenoverzicht aantallen'!$P:$P)*'Calculatie sheet'!$H$135)/'Calculatie sheet'!$H$64/1000</f>
        <v>0</v>
      </c>
      <c r="AF4" s="571">
        <f>(LOOKUP('Calculatie sheet'!$H$2,'Objectenoverzicht aantallen'!$A:$A,'Objectenoverzicht aantallen'!$P:$P)*'Calculatie sheet'!$H$135)/'Calculatie sheet'!$H$64/1000</f>
        <v>0</v>
      </c>
    </row>
    <row r="5" spans="1:32" x14ac:dyDescent="0.2">
      <c r="B5" s="130" t="s">
        <v>5</v>
      </c>
      <c r="C5" s="46">
        <f>'Calculatie sheet'!H136</f>
        <v>267.85544865332093</v>
      </c>
      <c r="F5" s="573">
        <f>C5*'Calculatie sheet'!$H$7/1000</f>
        <v>0</v>
      </c>
      <c r="H5" s="31" t="s">
        <v>625</v>
      </c>
      <c r="I5" s="571">
        <f>(LOOKUP('Calculatie sheet'!$H$2,'Objectenoverzicht aantallen'!$A:$A,'Objectenoverzicht aantallen'!C:C)*'Calculatie sheet'!H136+LOOKUP('Calculatie sheet'!$H$2,'Objectenoverzicht aantallen'!$A:$A,'Objectenoverzicht aantallen'!E:E)*'Calculatie sheet'!H136)/1000</f>
        <v>0</v>
      </c>
      <c r="J5" s="571">
        <f>(LOOKUP('Calculatie sheet'!$H$2,'Objectenoverzicht aantallen'!$A:$A,'Objectenoverzicht aantallen'!C:C)*'Calculatie sheet'!H136+LOOKUP('Calculatie sheet'!$H$2,'Objectenoverzicht aantallen'!$A:$A,'Objectenoverzicht aantallen'!E:E)*'Calculatie sheet'!H136+LOOKUP('Calculatie sheet'!$H$2,'Objectenoverzicht aantallen'!$A:$A,'Objectenoverzicht aantallen'!F:F)*'Calculatie sheet'!H136)/1000</f>
        <v>0</v>
      </c>
      <c r="K5" s="571">
        <f>(LOOKUP('Calculatie sheet'!$H$2,'Objectenoverzicht aantallen'!$A:$A,'Objectenoverzicht aantallen'!C:C)*'Calculatie sheet'!H136+LOOKUP('Calculatie sheet'!$H$2,'Objectenoverzicht aantallen'!$A:$A,'Objectenoverzicht aantallen'!E:E)*'Calculatie sheet'!H136+LOOKUP('Calculatie sheet'!$H$2,'Objectenoverzicht aantallen'!$A:$A,'Objectenoverzicht aantallen'!F:F)*'Calculatie sheet'!H136+LOOKUP('Calculatie sheet'!$D$2,'Objectenoverzicht aantallen'!$A:$A,'Objectenoverzicht aantallen'!G:G)*'Calculatie sheet'!H136)/1000</f>
        <v>0</v>
      </c>
      <c r="L5" s="571">
        <f>(LOOKUP('Calculatie sheet'!$H$2,'Objectenoverzicht aantallen'!$A:$A,'Objectenoverzicht aantallen'!C:C)*'Calculatie sheet'!H136+LOOKUP('Calculatie sheet'!$H$2,'Objectenoverzicht aantallen'!$A:$A,'Objectenoverzicht aantallen'!E:E)*'Calculatie sheet'!H136+LOOKUP('Calculatie sheet'!$H$2,'Objectenoverzicht aantallen'!$A:$A,'Objectenoverzicht aantallen'!F:F)*'Calculatie sheet'!H136+LOOKUP('Calculatie sheet'!$H$2,'Objectenoverzicht aantallen'!$A:$A,'Objectenoverzicht aantallen'!G:G)*'Calculatie sheet'!H136+LOOKUP('Calculatie sheet'!$H$2,'Objectenoverzicht aantallen'!$A:$A,'Objectenoverzicht aantallen'!H:H)*'Calculatie sheet'!H136)/1000</f>
        <v>0</v>
      </c>
      <c r="M5" s="571">
        <f>(LOOKUP('Calculatie sheet'!$H$2,'Objectenoverzicht aantallen'!$A:$A,'Objectenoverzicht aantallen'!C:C)*'Calculatie sheet'!H136+LOOKUP('Calculatie sheet'!$H$2,'Objectenoverzicht aantallen'!$A:$A,'Objectenoverzicht aantallen'!E:E)*'Calculatie sheet'!H136+LOOKUP('Calculatie sheet'!$H$2,'Objectenoverzicht aantallen'!$A:$A,'Objectenoverzicht aantallen'!F:F)*'Calculatie sheet'!H136+LOOKUP('Calculatie sheet'!$H$2,'Objectenoverzicht aantallen'!$A:$A,'Objectenoverzicht aantallen'!G:G)*'Calculatie sheet'!H136+LOOKUP('Calculatie sheet'!$H$2,'Objectenoverzicht aantallen'!$A:$A,'Objectenoverzicht aantallen'!H:H)*'Calculatie sheet'!H136+LOOKUP('Calculatie sheet'!$H$2,'Objectenoverzicht aantallen'!$A:$A,'Objectenoverzicht aantallen'!I:I)*'Calculatie sheet'!H136)/1000</f>
        <v>0</v>
      </c>
      <c r="N5" s="571">
        <f>(LOOKUP('Calculatie sheet'!$H$2,'Objectenoverzicht aantallen'!$A:$A,'Objectenoverzicht aantallen'!C:C)*'Calculatie sheet'!H136+LOOKUP('Calculatie sheet'!$H$2,'Objectenoverzicht aantallen'!$A:$A,'Objectenoverzicht aantallen'!E:E)*'Calculatie sheet'!H136+LOOKUP('Calculatie sheet'!$H$2,'Objectenoverzicht aantallen'!$A:$A,'Objectenoverzicht aantallen'!F:F)*'Calculatie sheet'!H136+LOOKUP('Calculatie sheet'!$H$2,'Objectenoverzicht aantallen'!$A:$A,'Objectenoverzicht aantallen'!G:G)*'Calculatie sheet'!H136+LOOKUP('Calculatie sheet'!$H$2,'Objectenoverzicht aantallen'!$A:$A,'Objectenoverzicht aantallen'!H:H)*'Calculatie sheet'!H136+LOOKUP('Calculatie sheet'!$H$2,'Objectenoverzicht aantallen'!$A:$A,'Objectenoverzicht aantallen'!I:I)*'Calculatie sheet'!H136+LOOKUP('Calculatie sheet'!$H$2,'Objectenoverzicht aantallen'!$A:$A,'Objectenoverzicht aantallen'!J:J)*'Calculatie sheet'!H136)/1000</f>
        <v>0</v>
      </c>
      <c r="O5" s="571">
        <f>(LOOKUP('Calculatie sheet'!$H$2,'Objectenoverzicht aantallen'!$A:$A,'Objectenoverzicht aantallen'!C:C)*'Calculatie sheet'!H136+LOOKUP('Calculatie sheet'!$H$2,'Objectenoverzicht aantallen'!$A:$A,'Objectenoverzicht aantallen'!E:E)*'Calculatie sheet'!H136+LOOKUP('Calculatie sheet'!$H$2,'Objectenoverzicht aantallen'!$A:$A,'Objectenoverzicht aantallen'!F:F)*'Calculatie sheet'!H136+LOOKUP('Calculatie sheet'!$H$2,'Objectenoverzicht aantallen'!$A:$A,'Objectenoverzicht aantallen'!G:G)*'Calculatie sheet'!H136+LOOKUP('Calculatie sheet'!$H$2,'Objectenoverzicht aantallen'!$A:$A,'Objectenoverzicht aantallen'!H:H)*'Calculatie sheet'!H136+LOOKUP('Calculatie sheet'!$H$2,'Objectenoverzicht aantallen'!$A:$A,'Objectenoverzicht aantallen'!I:I)*'Calculatie sheet'!H136+LOOKUP('Calculatie sheet'!$H$2,'Objectenoverzicht aantallen'!$A:$A,'Objectenoverzicht aantallen'!J:J)*'Calculatie sheet'!H136+LOOKUP('Calculatie sheet'!$H$2,'Objectenoverzicht aantallen'!$A:$A,'Objectenoverzicht aantallen'!K:K)*'Calculatie sheet'!H136)/1000</f>
        <v>0</v>
      </c>
      <c r="P5" s="571">
        <f>(LOOKUP('Calculatie sheet'!$H$2,'Objectenoverzicht aantallen'!$A:$A,'Objectenoverzicht aantallen'!C:C)*'Calculatie sheet'!H136+LOOKUP('Calculatie sheet'!$H$2,'Objectenoverzicht aantallen'!$A:$A,'Objectenoverzicht aantallen'!E:E)*'Calculatie sheet'!H136+LOOKUP('Calculatie sheet'!$H$2,'Objectenoverzicht aantallen'!$A:$A,'Objectenoverzicht aantallen'!F:F)*'Calculatie sheet'!H136+LOOKUP('Calculatie sheet'!$H$2,'Objectenoverzicht aantallen'!$A:$A,'Objectenoverzicht aantallen'!G:G)*'Calculatie sheet'!H136+LOOKUP('Calculatie sheet'!$H$2,'Objectenoverzicht aantallen'!$A:$A,'Objectenoverzicht aantallen'!H:H)*'Calculatie sheet'!H136+LOOKUP('Calculatie sheet'!$H$2,'Objectenoverzicht aantallen'!$A:$A,'Objectenoverzicht aantallen'!I:I)*'Calculatie sheet'!H136+LOOKUP('Calculatie sheet'!$H$2,'Objectenoverzicht aantallen'!$A:$A,'Objectenoverzicht aantallen'!J:J)*'Calculatie sheet'!H136+LOOKUP('Calculatie sheet'!$H$2,'Objectenoverzicht aantallen'!$A:$A,'Objectenoverzicht aantallen'!K:K)*'Calculatie sheet'!H136+LOOKUP('Calculatie sheet'!$H$2,'Objectenoverzicht aantallen'!$A:$A,'Objectenoverzicht aantallen'!L:L)*'Calculatie sheet'!H136)/1000</f>
        <v>0</v>
      </c>
      <c r="Q5" s="571">
        <f>(LOOKUP('Calculatie sheet'!$H$2,'Objectenoverzicht aantallen'!$A:$A,'Objectenoverzicht aantallen'!C:C)*'Calculatie sheet'!H136+LOOKUP('Calculatie sheet'!$H$2,'Objectenoverzicht aantallen'!$A:$A,'Objectenoverzicht aantallen'!E:E)*'Calculatie sheet'!H136+LOOKUP('Calculatie sheet'!$H$2,'Objectenoverzicht aantallen'!$A:$A,'Objectenoverzicht aantallen'!F:F)*'Calculatie sheet'!H136+LOOKUP('Calculatie sheet'!$H$2,'Objectenoverzicht aantallen'!$A:$A,'Objectenoverzicht aantallen'!G:G)*'Calculatie sheet'!H136+LOOKUP('Calculatie sheet'!$H$2,'Objectenoverzicht aantallen'!$A:$A,'Objectenoverzicht aantallen'!H:H)*'Calculatie sheet'!H136+LOOKUP('Calculatie sheet'!$H$2,'Objectenoverzicht aantallen'!$A:$A,'Objectenoverzicht aantallen'!I:I)*'Calculatie sheet'!H136+LOOKUP('Calculatie sheet'!$H$2,'Objectenoverzicht aantallen'!$A:$A,'Objectenoverzicht aantallen'!J:J)*'Calculatie sheet'!H136+LOOKUP('Calculatie sheet'!$H$2,'Objectenoverzicht aantallen'!$A:$A,'Objectenoverzicht aantallen'!K:K)*'Calculatie sheet'!H136+LOOKUP('Calculatie sheet'!$H$2,'Objectenoverzicht aantallen'!$A:$A,'Objectenoverzicht aantallen'!L:L)*'Calculatie sheet'!H136+LOOKUP('Calculatie sheet'!$H$2,'Objectenoverzicht aantallen'!$A:$A,'Objectenoverzicht aantallen'!M:M)*'Calculatie sheet'!H136)/1000</f>
        <v>0</v>
      </c>
      <c r="R5" s="571">
        <f>(LOOKUP('Calculatie sheet'!$H$2,'Objectenoverzicht aantallen'!$A:$A,'Objectenoverzicht aantallen'!C:C)*'Calculatie sheet'!H136+LOOKUP('Calculatie sheet'!$H$2,'Objectenoverzicht aantallen'!$A:$A,'Objectenoverzicht aantallen'!E:E)*'Calculatie sheet'!H136+LOOKUP('Calculatie sheet'!$H$2,'Objectenoverzicht aantallen'!$A:$A,'Objectenoverzicht aantallen'!F:F)*'Calculatie sheet'!H136+LOOKUP('Calculatie sheet'!$H$2,'Objectenoverzicht aantallen'!$A:$A,'Objectenoverzicht aantallen'!G:G)*'Calculatie sheet'!H136+LOOKUP('Calculatie sheet'!$H$2,'Objectenoverzicht aantallen'!$A:$A,'Objectenoverzicht aantallen'!H:H)*'Calculatie sheet'!H136+LOOKUP('Calculatie sheet'!$H$2,'Objectenoverzicht aantallen'!$A:$A,'Objectenoverzicht aantallen'!I:I)*'Calculatie sheet'!H136+LOOKUP('Calculatie sheet'!$H$2,'Objectenoverzicht aantallen'!$A:$A,'Objectenoverzicht aantallen'!J:J)*'Calculatie sheet'!H136+LOOKUP('Calculatie sheet'!$H$2,'Objectenoverzicht aantallen'!$A:$A,'Objectenoverzicht aantallen'!K:K)*'Calculatie sheet'!H136+LOOKUP('Calculatie sheet'!$H$2,'Objectenoverzicht aantallen'!$A:$A,'Objectenoverzicht aantallen'!L:L)*'Calculatie sheet'!H136+LOOKUP('Calculatie sheet'!$H$2,'Objectenoverzicht aantallen'!$A:$A,'Objectenoverzicht aantallen'!M:M)*'Calculatie sheet'!H136+LOOKUP('Calculatie sheet'!$H$2,'Objectenoverzicht aantallen'!$A:$A,'Objectenoverzicht aantallen'!N:N)*'Calculatie sheet'!H136)/1000</f>
        <v>0</v>
      </c>
      <c r="S5" s="571">
        <f>(LOOKUP('Calculatie sheet'!$H$2,'Objectenoverzicht aantallen'!$A:$A,'Objectenoverzicht aantallen'!C:C)*'Calculatie sheet'!H136+LOOKUP('Calculatie sheet'!$H$2,'Objectenoverzicht aantallen'!$A:$A,'Objectenoverzicht aantallen'!E:E)*'Calculatie sheet'!H136+LOOKUP('Calculatie sheet'!$H$2,'Objectenoverzicht aantallen'!$A:$A,'Objectenoverzicht aantallen'!F:F)*'Calculatie sheet'!H136+LOOKUP('Calculatie sheet'!$H$2,'Objectenoverzicht aantallen'!$A:$A,'Objectenoverzicht aantallen'!G:G)*'Calculatie sheet'!H136+LOOKUP('Calculatie sheet'!$H$2,'Objectenoverzicht aantallen'!$A:$A,'Objectenoverzicht aantallen'!H:H)*'Calculatie sheet'!H136+LOOKUP('Calculatie sheet'!$H$2,'Objectenoverzicht aantallen'!$A:$A,'Objectenoverzicht aantallen'!I:I)*'Calculatie sheet'!H136+LOOKUP('Calculatie sheet'!$H$2,'Objectenoverzicht aantallen'!$A:$A,'Objectenoverzicht aantallen'!J:J)*'Calculatie sheet'!H136+LOOKUP('Calculatie sheet'!$H$2,'Objectenoverzicht aantallen'!$A:$A,'Objectenoverzicht aantallen'!K:K)*'Calculatie sheet'!H136+LOOKUP('Calculatie sheet'!$H$2,'Objectenoverzicht aantallen'!$A:$A,'Objectenoverzicht aantallen'!L:L)*'Calculatie sheet'!H136+LOOKUP('Calculatie sheet'!$H$2,'Objectenoverzicht aantallen'!$A:$A,'Objectenoverzicht aantallen'!M:M)*'Calculatie sheet'!H136+LOOKUP('Calculatie sheet'!$H$2,'Objectenoverzicht aantallen'!$A:$A,'Objectenoverzicht aantallen'!N:N)*'Calculatie sheet'!H136+LOOKUP('Calculatie sheet'!$H$2,'Objectenoverzicht aantallen'!$A:$A,'Objectenoverzicht aantallen'!O:O)*'Calculatie sheet'!H136)/1000</f>
        <v>0</v>
      </c>
      <c r="U5" s="31" t="s">
        <v>625</v>
      </c>
      <c r="V5" s="571">
        <f>(LOOKUP('Calculatie sheet'!$H$2,'Objectenoverzicht aantallen'!$A:$A,'Objectenoverzicht aantallen'!Q:Q)*'Calculatie sheet'!$H$136)/1000</f>
        <v>0</v>
      </c>
      <c r="W5" s="571">
        <f>(LOOKUP('Calculatie sheet'!$H$2,'Objectenoverzicht aantallen'!$A:$A,'Objectenoverzicht aantallen'!R:R)*'Calculatie sheet'!$H$136)/1000</f>
        <v>0</v>
      </c>
      <c r="X5" s="571">
        <f>(LOOKUP('Calculatie sheet'!$H$2,'Objectenoverzicht aantallen'!$A:$A,'Objectenoverzicht aantallen'!S:S)*'Calculatie sheet'!$H$136)/1000</f>
        <v>0</v>
      </c>
      <c r="Y5" s="571">
        <f>(LOOKUP('Calculatie sheet'!$H$2,'Objectenoverzicht aantallen'!$A:$A,'Objectenoverzicht aantallen'!T:T)*'Calculatie sheet'!$H$136)/1000</f>
        <v>0</v>
      </c>
      <c r="Z5" s="571">
        <f>(LOOKUP('Calculatie sheet'!$H$2,'Objectenoverzicht aantallen'!$A:$A,'Objectenoverzicht aantallen'!U:U)*'Calculatie sheet'!$H$136)/1000</f>
        <v>0</v>
      </c>
      <c r="AA5" s="571">
        <f>(LOOKUP('Calculatie sheet'!$H$2,'Objectenoverzicht aantallen'!$A:$A,'Objectenoverzicht aantallen'!V:V)*'Calculatie sheet'!$H$136)/1000</f>
        <v>0</v>
      </c>
      <c r="AB5" s="571">
        <f>(LOOKUP('Calculatie sheet'!$H$2,'Objectenoverzicht aantallen'!$A:$A,'Objectenoverzicht aantallen'!W:W)*'Calculatie sheet'!$H$136)/1000</f>
        <v>0</v>
      </c>
      <c r="AC5" s="571">
        <f>(LOOKUP('Calculatie sheet'!$H$2,'Objectenoverzicht aantallen'!$A:$A,'Objectenoverzicht aantallen'!X:X)*'Calculatie sheet'!$H$136)/1000</f>
        <v>0</v>
      </c>
      <c r="AD5" s="571">
        <f>(LOOKUP('Calculatie sheet'!$H$2,'Objectenoverzicht aantallen'!$A:$A,'Objectenoverzicht aantallen'!I:I)*'Calculatie sheet'!$H$136)/1000</f>
        <v>0</v>
      </c>
      <c r="AE5" s="571">
        <f>(LOOKUP('Calculatie sheet'!$H$2,'Objectenoverzicht aantallen'!$A:$A,'Objectenoverzicht aantallen'!Z:Z)*'Calculatie sheet'!$H$136)/1000</f>
        <v>0</v>
      </c>
      <c r="AF5" s="571">
        <f>(LOOKUP('Calculatie sheet'!$H$2,'Objectenoverzicht aantallen'!$A:$A,'Objectenoverzicht aantallen'!AA:AA)*'Calculatie sheet'!$H$136)/1000</f>
        <v>0</v>
      </c>
    </row>
    <row r="6" spans="1:32" x14ac:dyDescent="0.2">
      <c r="C6"/>
    </row>
    <row r="7" spans="1:32" x14ac:dyDescent="0.2">
      <c r="C7"/>
    </row>
  </sheetData>
  <pageMargins left="0.7" right="0.7" top="0.75" bottom="0.75" header="0.3" footer="0.3"/>
  <pageSetup paperSize="9" orientation="portrait" horizontalDpi="0" verticalDpi="0"/>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6CE16-2650-5E43-99C7-79070D8DAE56}">
  <dimension ref="A1:AF7"/>
  <sheetViews>
    <sheetView workbookViewId="0">
      <selection activeCell="B3" sqref="B3:B5"/>
    </sheetView>
  </sheetViews>
  <sheetFormatPr baseColWidth="10" defaultColWidth="11" defaultRowHeight="16" x14ac:dyDescent="0.2"/>
  <cols>
    <col min="1" max="1" width="18.6640625" bestFit="1" customWidth="1"/>
    <col min="3" max="3" width="11" style="39"/>
    <col min="6" max="6" width="11" style="39"/>
    <col min="8" max="8" width="14" bestFit="1" customWidth="1"/>
    <col min="9" max="19" width="12.1640625" bestFit="1" customWidth="1"/>
  </cols>
  <sheetData>
    <row r="1" spans="1:32" x14ac:dyDescent="0.2">
      <c r="A1" t="str">
        <f>'Calculatie sheet'!I3</f>
        <v>Onderdoorgang fauna/veetunnel (beton)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sheet'!I133</f>
        <v>533.71838508772464</v>
      </c>
      <c r="D2" s="26" t="s">
        <v>64</v>
      </c>
      <c r="F2" s="573">
        <f>C2*'Calculatie sheet'!$I$7/1000</f>
        <v>0</v>
      </c>
      <c r="H2" s="31" t="s">
        <v>622</v>
      </c>
      <c r="I2" s="571">
        <f>(LOOKUP('Calculatie sheet'!$I$2,'Objectenoverzicht aantallen'!$A:$A,'Objectenoverzicht aantallen'!C:C)*'Calculatie sheet'!I133+LOOKUP('Calculatie sheet'!$I$2,'Objectenoverzicht aantallen'!$A:$A,'Objectenoverzicht aantallen'!E:E)*'Calculatie sheet'!I133)/1000</f>
        <v>0</v>
      </c>
      <c r="J2" s="571">
        <f>(LOOKUP('Calculatie sheet'!$I$2,'Objectenoverzicht aantallen'!$A:$A,'Objectenoverzicht aantallen'!C:C)*'Calculatie sheet'!I133+LOOKUP('Calculatie sheet'!$I$2,'Objectenoverzicht aantallen'!$A:$A,'Objectenoverzicht aantallen'!E:E)*'Calculatie sheet'!I133+LOOKUP('Calculatie sheet'!$I$2,'Objectenoverzicht aantallen'!$A:$A,'Objectenoverzicht aantallen'!F:F)*'Calculatie sheet'!I133)/1000</f>
        <v>0</v>
      </c>
      <c r="K2" s="571">
        <f>(LOOKUP('Calculatie sheet'!$I$2,'Objectenoverzicht aantallen'!$A:$A,'Objectenoverzicht aantallen'!C:C)*'Calculatie sheet'!I133+LOOKUP('Calculatie sheet'!$I$2,'Objectenoverzicht aantallen'!$A:$A,'Objectenoverzicht aantallen'!E:E)*'Calculatie sheet'!I133+LOOKUP('Calculatie sheet'!$I$2,'Objectenoverzicht aantallen'!$A:$A,'Objectenoverzicht aantallen'!F:F)*'Calculatie sheet'!I133+LOOKUP('Calculatie sheet'!$D$2,'Objectenoverzicht aantallen'!$A:$A,'Objectenoverzicht aantallen'!G:G)*'Calculatie sheet'!I133)/1000</f>
        <v>0</v>
      </c>
      <c r="L2" s="571">
        <f>(LOOKUP('Calculatie sheet'!$I$2,'Objectenoverzicht aantallen'!$A:$A,'Objectenoverzicht aantallen'!C:C)*'Calculatie sheet'!I133+LOOKUP('Calculatie sheet'!$I$2,'Objectenoverzicht aantallen'!$A:$A,'Objectenoverzicht aantallen'!E:E)*'Calculatie sheet'!I133+LOOKUP('Calculatie sheet'!$I$2,'Objectenoverzicht aantallen'!$A:$A,'Objectenoverzicht aantallen'!F:F)*'Calculatie sheet'!I133+LOOKUP('Calculatie sheet'!$I$2,'Objectenoverzicht aantallen'!$A:$A,'Objectenoverzicht aantallen'!G:G)*'Calculatie sheet'!I133+LOOKUP('Calculatie sheet'!$I$2,'Objectenoverzicht aantallen'!$A:$A,'Objectenoverzicht aantallen'!H:H)*'Calculatie sheet'!I133)/1000</f>
        <v>0</v>
      </c>
      <c r="M2" s="571">
        <f>(LOOKUP('Calculatie sheet'!$I$2,'Objectenoverzicht aantallen'!$A:$A,'Objectenoverzicht aantallen'!C:C)*'Calculatie sheet'!I133+LOOKUP('Calculatie sheet'!$I$2,'Objectenoverzicht aantallen'!$A:$A,'Objectenoverzicht aantallen'!E:E)*'Calculatie sheet'!I133+LOOKUP('Calculatie sheet'!$I$2,'Objectenoverzicht aantallen'!$A:$A,'Objectenoverzicht aantallen'!F:F)*'Calculatie sheet'!I133+LOOKUP('Calculatie sheet'!$I$2,'Objectenoverzicht aantallen'!$A:$A,'Objectenoverzicht aantallen'!G:G)*'Calculatie sheet'!I133+LOOKUP('Calculatie sheet'!$I$2,'Objectenoverzicht aantallen'!$A:$A,'Objectenoverzicht aantallen'!H:H)*'Calculatie sheet'!I133+LOOKUP('Calculatie sheet'!$I$2,'Objectenoverzicht aantallen'!$A:$A,'Objectenoverzicht aantallen'!I:I)*'Calculatie sheet'!I133)/1000</f>
        <v>0</v>
      </c>
      <c r="N2" s="571">
        <f>(LOOKUP('Calculatie sheet'!$I$2,'Objectenoverzicht aantallen'!$A:$A,'Objectenoverzicht aantallen'!C:C)*'Calculatie sheet'!I133+LOOKUP('Calculatie sheet'!$I$2,'Objectenoverzicht aantallen'!$A:$A,'Objectenoverzicht aantallen'!E:E)*'Calculatie sheet'!I133+LOOKUP('Calculatie sheet'!$I$2,'Objectenoverzicht aantallen'!$A:$A,'Objectenoverzicht aantallen'!F:F)*'Calculatie sheet'!I133+LOOKUP('Calculatie sheet'!$I$2,'Objectenoverzicht aantallen'!$A:$A,'Objectenoverzicht aantallen'!G:G)*'Calculatie sheet'!I133+LOOKUP('Calculatie sheet'!$I$2,'Objectenoverzicht aantallen'!$A:$A,'Objectenoverzicht aantallen'!H:H)*'Calculatie sheet'!I133+LOOKUP('Calculatie sheet'!$I$2,'Objectenoverzicht aantallen'!$A:$A,'Objectenoverzicht aantallen'!I:I)*'Calculatie sheet'!I133+LOOKUP('Calculatie sheet'!$I$2,'Objectenoverzicht aantallen'!$A:$A,'Objectenoverzicht aantallen'!J:J)*'Calculatie sheet'!I133)/1000</f>
        <v>0</v>
      </c>
      <c r="O2" s="571">
        <f>(LOOKUP('Calculatie sheet'!$I$2,'Objectenoverzicht aantallen'!$A:$A,'Objectenoverzicht aantallen'!C:C)*'Calculatie sheet'!I133+LOOKUP('Calculatie sheet'!$I$2,'Objectenoverzicht aantallen'!$A:$A,'Objectenoverzicht aantallen'!E:E)*'Calculatie sheet'!I133+LOOKUP('Calculatie sheet'!$I$2,'Objectenoverzicht aantallen'!$A:$A,'Objectenoverzicht aantallen'!F:F)*'Calculatie sheet'!I133+LOOKUP('Calculatie sheet'!$I$2,'Objectenoverzicht aantallen'!$A:$A,'Objectenoverzicht aantallen'!G:G)*'Calculatie sheet'!I133+LOOKUP('Calculatie sheet'!$I$2,'Objectenoverzicht aantallen'!$A:$A,'Objectenoverzicht aantallen'!H:H)*'Calculatie sheet'!I133+LOOKUP('Calculatie sheet'!$I$2,'Objectenoverzicht aantallen'!$A:$A,'Objectenoverzicht aantallen'!I:I)*'Calculatie sheet'!I133+LOOKUP('Calculatie sheet'!$I$2,'Objectenoverzicht aantallen'!$A:$A,'Objectenoverzicht aantallen'!J:J)*'Calculatie sheet'!I133+LOOKUP('Calculatie sheet'!$I$2,'Objectenoverzicht aantallen'!$A:$A,'Objectenoverzicht aantallen'!K:K)*'Calculatie sheet'!I133)/1000</f>
        <v>0</v>
      </c>
      <c r="P2" s="571">
        <f>(LOOKUP('Calculatie sheet'!$I$2,'Objectenoverzicht aantallen'!$A:$A,'Objectenoverzicht aantallen'!C:C)*'Calculatie sheet'!I133+LOOKUP('Calculatie sheet'!$I$2,'Objectenoverzicht aantallen'!$A:$A,'Objectenoverzicht aantallen'!E:E)*'Calculatie sheet'!I133+LOOKUP('Calculatie sheet'!$I$2,'Objectenoverzicht aantallen'!$A:$A,'Objectenoverzicht aantallen'!F:F)*'Calculatie sheet'!I133+LOOKUP('Calculatie sheet'!$I$2,'Objectenoverzicht aantallen'!$A:$A,'Objectenoverzicht aantallen'!G:G)*'Calculatie sheet'!I133+LOOKUP('Calculatie sheet'!$I$2,'Objectenoverzicht aantallen'!$A:$A,'Objectenoverzicht aantallen'!H:H)*'Calculatie sheet'!I133+LOOKUP('Calculatie sheet'!$I$2,'Objectenoverzicht aantallen'!$A:$A,'Objectenoverzicht aantallen'!I:I)*'Calculatie sheet'!I133+LOOKUP('Calculatie sheet'!$I$2,'Objectenoverzicht aantallen'!$A:$A,'Objectenoverzicht aantallen'!J:J)*'Calculatie sheet'!I133+LOOKUP('Calculatie sheet'!$I$2,'Objectenoverzicht aantallen'!$A:$A,'Objectenoverzicht aantallen'!K:K)*'Calculatie sheet'!I133+LOOKUP('Calculatie sheet'!$I$2,'Objectenoverzicht aantallen'!$A:$A,'Objectenoverzicht aantallen'!L:L)*'Calculatie sheet'!I133)/1000</f>
        <v>0</v>
      </c>
      <c r="Q2" s="571">
        <f>(LOOKUP('Calculatie sheet'!$I$2,'Objectenoverzicht aantallen'!$A:$A,'Objectenoverzicht aantallen'!C:C)*'Calculatie sheet'!I133+LOOKUP('Calculatie sheet'!$I$2,'Objectenoverzicht aantallen'!$A:$A,'Objectenoverzicht aantallen'!E:E)*'Calculatie sheet'!I133+LOOKUP('Calculatie sheet'!$I$2,'Objectenoverzicht aantallen'!$A:$A,'Objectenoverzicht aantallen'!F:F)*'Calculatie sheet'!I133+LOOKUP('Calculatie sheet'!$I$2,'Objectenoverzicht aantallen'!$A:$A,'Objectenoverzicht aantallen'!G:G)*'Calculatie sheet'!I133+LOOKUP('Calculatie sheet'!$I$2,'Objectenoverzicht aantallen'!$A:$A,'Objectenoverzicht aantallen'!H:H)*'Calculatie sheet'!I133+LOOKUP('Calculatie sheet'!$I$2,'Objectenoverzicht aantallen'!$A:$A,'Objectenoverzicht aantallen'!I:I)*'Calculatie sheet'!I133+LOOKUP('Calculatie sheet'!$I$2,'Objectenoverzicht aantallen'!$A:$A,'Objectenoverzicht aantallen'!J:J)*'Calculatie sheet'!I133+LOOKUP('Calculatie sheet'!$I$2,'Objectenoverzicht aantallen'!$A:$A,'Objectenoverzicht aantallen'!K:K)*'Calculatie sheet'!I133+LOOKUP('Calculatie sheet'!$I$2,'Objectenoverzicht aantallen'!$A:$A,'Objectenoverzicht aantallen'!L:L)*'Calculatie sheet'!I133+LOOKUP('Calculatie sheet'!$I$2,'Objectenoverzicht aantallen'!$A:$A,'Objectenoverzicht aantallen'!M:M)*'Calculatie sheet'!I133)/1000</f>
        <v>0</v>
      </c>
      <c r="R2" s="571">
        <f>(LOOKUP('Calculatie sheet'!$I$2,'Objectenoverzicht aantallen'!$A:$A,'Objectenoverzicht aantallen'!C:C)*'Calculatie sheet'!I133+LOOKUP('Calculatie sheet'!$I$2,'Objectenoverzicht aantallen'!$A:$A,'Objectenoverzicht aantallen'!E:E)*'Calculatie sheet'!I133+LOOKUP('Calculatie sheet'!$I$2,'Objectenoverzicht aantallen'!$A:$A,'Objectenoverzicht aantallen'!F:F)*'Calculatie sheet'!I133+LOOKUP('Calculatie sheet'!$I$2,'Objectenoverzicht aantallen'!$A:$A,'Objectenoverzicht aantallen'!G:G)*'Calculatie sheet'!I133+LOOKUP('Calculatie sheet'!$I$2,'Objectenoverzicht aantallen'!$A:$A,'Objectenoverzicht aantallen'!H:H)*'Calculatie sheet'!I133+LOOKUP('Calculatie sheet'!$I$2,'Objectenoverzicht aantallen'!$A:$A,'Objectenoverzicht aantallen'!I:I)*'Calculatie sheet'!I133+LOOKUP('Calculatie sheet'!$I$2,'Objectenoverzicht aantallen'!$A:$A,'Objectenoverzicht aantallen'!J:J)*'Calculatie sheet'!I133+LOOKUP('Calculatie sheet'!$I$2,'Objectenoverzicht aantallen'!$A:$A,'Objectenoverzicht aantallen'!K:K)*'Calculatie sheet'!I133+LOOKUP('Calculatie sheet'!$I$2,'Objectenoverzicht aantallen'!$A:$A,'Objectenoverzicht aantallen'!L:L)*'Calculatie sheet'!I133+LOOKUP('Calculatie sheet'!$I$2,'Objectenoverzicht aantallen'!$A:$A,'Objectenoverzicht aantallen'!M:M)*'Calculatie sheet'!I133+LOOKUP('Calculatie sheet'!$I$2,'Objectenoverzicht aantallen'!$A:$A,'Objectenoverzicht aantallen'!N:N)*'Calculatie sheet'!I133)/1000</f>
        <v>0</v>
      </c>
      <c r="S2" s="571">
        <f>(LOOKUP('Calculatie sheet'!$I$2,'Objectenoverzicht aantallen'!$A:$A,'Objectenoverzicht aantallen'!C:C)*'Calculatie sheet'!I133+LOOKUP('Calculatie sheet'!$I$2,'Objectenoverzicht aantallen'!$A:$A,'Objectenoverzicht aantallen'!E:E)*'Calculatie sheet'!I133+LOOKUP('Calculatie sheet'!$I$2,'Objectenoverzicht aantallen'!$A:$A,'Objectenoverzicht aantallen'!F:F)*'Calculatie sheet'!I133+LOOKUP('Calculatie sheet'!$I$2,'Objectenoverzicht aantallen'!$A:$A,'Objectenoverzicht aantallen'!G:G)*'Calculatie sheet'!I133+LOOKUP('Calculatie sheet'!$I$2,'Objectenoverzicht aantallen'!$A:$A,'Objectenoverzicht aantallen'!H:H)*'Calculatie sheet'!I133+LOOKUP('Calculatie sheet'!$I$2,'Objectenoverzicht aantallen'!$A:$A,'Objectenoverzicht aantallen'!I:I)*'Calculatie sheet'!I133+LOOKUP('Calculatie sheet'!$I$2,'Objectenoverzicht aantallen'!$A:$A,'Objectenoverzicht aantallen'!J:J)*'Calculatie sheet'!I133+LOOKUP('Calculatie sheet'!$I$2,'Objectenoverzicht aantallen'!$A:$A,'Objectenoverzicht aantallen'!K:K)*'Calculatie sheet'!I133+LOOKUP('Calculatie sheet'!$I$2,'Objectenoverzicht aantallen'!$A:$A,'Objectenoverzicht aantallen'!L:L)*'Calculatie sheet'!I133+LOOKUP('Calculatie sheet'!$I$2,'Objectenoverzicht aantallen'!$A:$A,'Objectenoverzicht aantallen'!M:M)*'Calculatie sheet'!I133+LOOKUP('Calculatie sheet'!$I$2,'Objectenoverzicht aantallen'!$A:$A,'Objectenoverzicht aantallen'!N:N)*'Calculatie sheet'!I133+LOOKUP('Calculatie sheet'!$I$2,'Objectenoverzicht aantallen'!$A:$A,'Objectenoverzicht aantallen'!O:O)*'Calculatie sheet'!I133)/1000</f>
        <v>0</v>
      </c>
      <c r="U2" s="31" t="s">
        <v>622</v>
      </c>
      <c r="V2" s="571">
        <f>(LOOKUP('Calculatie sheet'!$I$2,'Objectenoverzicht aantallen'!$A:$A,'Objectenoverzicht aantallen'!E:E)*'Calculatie sheet'!$I$133)/1000</f>
        <v>0</v>
      </c>
      <c r="W2" s="571">
        <f>(LOOKUP('Calculatie sheet'!$I$2,'Objectenoverzicht aantallen'!$A:$A,'Objectenoverzicht aantallen'!F:F)*'Calculatie sheet'!$I$133)/1000</f>
        <v>0</v>
      </c>
      <c r="X2" s="571">
        <f>(LOOKUP('Calculatie sheet'!$I$2,'Objectenoverzicht aantallen'!$A:$A,'Objectenoverzicht aantallen'!G:G)*'Calculatie sheet'!$I$133)/1000</f>
        <v>0</v>
      </c>
      <c r="Y2" s="571">
        <f>(LOOKUP('Calculatie sheet'!$I$2,'Objectenoverzicht aantallen'!$A:$A,'Objectenoverzicht aantallen'!H:H)*'Calculatie sheet'!$I$133)/1000</f>
        <v>0</v>
      </c>
      <c r="Z2" s="571">
        <f>(LOOKUP('Calculatie sheet'!$I$2,'Objectenoverzicht aantallen'!$A:$A,'Objectenoverzicht aantallen'!I:I)*'Calculatie sheet'!$I$133)/1000</f>
        <v>0</v>
      </c>
      <c r="AA2" s="571">
        <f>(LOOKUP('Calculatie sheet'!$I$2,'Objectenoverzicht aantallen'!$A:$A,'Objectenoverzicht aantallen'!J:J)*'Calculatie sheet'!$I$133)/1000</f>
        <v>0</v>
      </c>
      <c r="AB2" s="571">
        <f>(LOOKUP('Calculatie sheet'!$I$2,'Objectenoverzicht aantallen'!$A:$A,'Objectenoverzicht aantallen'!K:K)*'Calculatie sheet'!$I$133)/1000</f>
        <v>0</v>
      </c>
      <c r="AC2" s="571">
        <f>(LOOKUP('Calculatie sheet'!$I$2,'Objectenoverzicht aantallen'!$A:$A,'Objectenoverzicht aantallen'!L:L)*'Calculatie sheet'!$I$133)/1000</f>
        <v>0</v>
      </c>
      <c r="AD2" s="571">
        <f>(LOOKUP('Calculatie sheet'!$I$2,'Objectenoverzicht aantallen'!$A:$A,'Objectenoverzicht aantallen'!M:M)*'Calculatie sheet'!$I$133)/1000</f>
        <v>0</v>
      </c>
      <c r="AE2" s="571">
        <f>(LOOKUP('Calculatie sheet'!$I$2,'Objectenoverzicht aantallen'!$A:$A,'Objectenoverzicht aantallen'!N:N)*'Calculatie sheet'!$I$133)/1000</f>
        <v>0</v>
      </c>
      <c r="AF2" s="571">
        <f>(LOOKUP('Calculatie sheet'!$I$2,'Objectenoverzicht aantallen'!$A:$A,'Objectenoverzicht aantallen'!O:O)*'Calculatie sheet'!$I$133)/1000</f>
        <v>0</v>
      </c>
    </row>
    <row r="3" spans="1:32" x14ac:dyDescent="0.2">
      <c r="B3" s="130" t="s">
        <v>967</v>
      </c>
      <c r="C3" s="46">
        <f>'Calculatie sheet'!I134</f>
        <v>414.68576928041375</v>
      </c>
      <c r="D3" s="7" t="s">
        <v>354</v>
      </c>
      <c r="F3" s="573">
        <f>C3*'Calculatie sheet'!$I$7/1000</f>
        <v>0</v>
      </c>
      <c r="H3" s="31" t="s">
        <v>623</v>
      </c>
      <c r="I3" s="571">
        <f>(LOOKUP('Calculatie sheet'!$I$2,'Objectenoverzicht aantallen'!$A:$A,'Objectenoverzicht aantallen'!C:C)*'Calculatie sheet'!I134+LOOKUP('Calculatie sheet'!$I$2,'Objectenoverzicht aantallen'!$A:$A,'Objectenoverzicht aantallen'!E:E)*'Calculatie sheet'!I134)/1000</f>
        <v>0</v>
      </c>
      <c r="J3" s="571">
        <f>(LOOKUP('Calculatie sheet'!$I$2,'Objectenoverzicht aantallen'!$A:$A,'Objectenoverzicht aantallen'!C:C)*'Calculatie sheet'!I134+LOOKUP('Calculatie sheet'!$I$2,'Objectenoverzicht aantallen'!$A:$A,'Objectenoverzicht aantallen'!E:E)*'Calculatie sheet'!I134+LOOKUP('Calculatie sheet'!$I$2,'Objectenoverzicht aantallen'!$A:$A,'Objectenoverzicht aantallen'!F:F)*'Calculatie sheet'!I134)/1000</f>
        <v>0</v>
      </c>
      <c r="K3" s="571">
        <f>(LOOKUP('Calculatie sheet'!$I$2,'Objectenoverzicht aantallen'!$A:$A,'Objectenoverzicht aantallen'!C:C)*'Calculatie sheet'!I134+LOOKUP('Calculatie sheet'!$I$2,'Objectenoverzicht aantallen'!$A:$A,'Objectenoverzicht aantallen'!E:E)*'Calculatie sheet'!I134+LOOKUP('Calculatie sheet'!$I$2,'Objectenoverzicht aantallen'!$A:$A,'Objectenoverzicht aantallen'!F:F)*'Calculatie sheet'!I134+LOOKUP('Calculatie sheet'!$D$2,'Objectenoverzicht aantallen'!$A:$A,'Objectenoverzicht aantallen'!G:G)*'Calculatie sheet'!I134)/1000</f>
        <v>0</v>
      </c>
      <c r="L3" s="571">
        <f>(LOOKUP('Calculatie sheet'!$I$2,'Objectenoverzicht aantallen'!$A:$A,'Objectenoverzicht aantallen'!C:C)*'Calculatie sheet'!I134+LOOKUP('Calculatie sheet'!$I$2,'Objectenoverzicht aantallen'!$A:$A,'Objectenoverzicht aantallen'!E:E)*'Calculatie sheet'!I134+LOOKUP('Calculatie sheet'!$I$2,'Objectenoverzicht aantallen'!$A:$A,'Objectenoverzicht aantallen'!F:F)*'Calculatie sheet'!I134+LOOKUP('Calculatie sheet'!$I$2,'Objectenoverzicht aantallen'!$A:$A,'Objectenoverzicht aantallen'!G:G)*'Calculatie sheet'!I134+LOOKUP('Calculatie sheet'!$I$2,'Objectenoverzicht aantallen'!$A:$A,'Objectenoverzicht aantallen'!H:H)*'Calculatie sheet'!I134)/1000</f>
        <v>0</v>
      </c>
      <c r="M3" s="571">
        <f>(LOOKUP('Calculatie sheet'!$I$2,'Objectenoverzicht aantallen'!$A:$A,'Objectenoverzicht aantallen'!C:C)*'Calculatie sheet'!I134+LOOKUP('Calculatie sheet'!$I$2,'Objectenoverzicht aantallen'!$A:$A,'Objectenoverzicht aantallen'!E:E)*'Calculatie sheet'!I134+LOOKUP('Calculatie sheet'!$I$2,'Objectenoverzicht aantallen'!$A:$A,'Objectenoverzicht aantallen'!F:F)*'Calculatie sheet'!I134+LOOKUP('Calculatie sheet'!$I$2,'Objectenoverzicht aantallen'!$A:$A,'Objectenoverzicht aantallen'!G:G)*'Calculatie sheet'!I134+LOOKUP('Calculatie sheet'!$I$2,'Objectenoverzicht aantallen'!$A:$A,'Objectenoverzicht aantallen'!H:H)*'Calculatie sheet'!I134+LOOKUP('Calculatie sheet'!$I$2,'Objectenoverzicht aantallen'!$A:$A,'Objectenoverzicht aantallen'!I:I)*'Calculatie sheet'!I134)/1000</f>
        <v>0</v>
      </c>
      <c r="N3" s="571">
        <f>(LOOKUP('Calculatie sheet'!$I$2,'Objectenoverzicht aantallen'!$A:$A,'Objectenoverzicht aantallen'!C:C)*'Calculatie sheet'!I134+LOOKUP('Calculatie sheet'!$I$2,'Objectenoverzicht aantallen'!$A:$A,'Objectenoverzicht aantallen'!E:E)*'Calculatie sheet'!I134+LOOKUP('Calculatie sheet'!$I$2,'Objectenoverzicht aantallen'!$A:$A,'Objectenoverzicht aantallen'!F:F)*'Calculatie sheet'!I134+LOOKUP('Calculatie sheet'!$I$2,'Objectenoverzicht aantallen'!$A:$A,'Objectenoverzicht aantallen'!G:G)*'Calculatie sheet'!I134+LOOKUP('Calculatie sheet'!$I$2,'Objectenoverzicht aantallen'!$A:$A,'Objectenoverzicht aantallen'!H:H)*'Calculatie sheet'!I134+LOOKUP('Calculatie sheet'!$I$2,'Objectenoverzicht aantallen'!$A:$A,'Objectenoverzicht aantallen'!I:I)*'Calculatie sheet'!I134+LOOKUP('Calculatie sheet'!$I$2,'Objectenoverzicht aantallen'!$A:$A,'Objectenoverzicht aantallen'!J:J)*'Calculatie sheet'!I134)/1000</f>
        <v>0</v>
      </c>
      <c r="O3" s="571">
        <f>(LOOKUP('Calculatie sheet'!$I$2,'Objectenoverzicht aantallen'!$A:$A,'Objectenoverzicht aantallen'!C:C)*'Calculatie sheet'!I134+LOOKUP('Calculatie sheet'!$I$2,'Objectenoverzicht aantallen'!$A:$A,'Objectenoverzicht aantallen'!E:E)*'Calculatie sheet'!I134+LOOKUP('Calculatie sheet'!$I$2,'Objectenoverzicht aantallen'!$A:$A,'Objectenoverzicht aantallen'!F:F)*'Calculatie sheet'!I134+LOOKUP('Calculatie sheet'!$I$2,'Objectenoverzicht aantallen'!$A:$A,'Objectenoverzicht aantallen'!G:G)*'Calculatie sheet'!I134+LOOKUP('Calculatie sheet'!$I$2,'Objectenoverzicht aantallen'!$A:$A,'Objectenoverzicht aantallen'!H:H)*'Calculatie sheet'!I134+LOOKUP('Calculatie sheet'!$I$2,'Objectenoverzicht aantallen'!$A:$A,'Objectenoverzicht aantallen'!I:I)*'Calculatie sheet'!I134+LOOKUP('Calculatie sheet'!$I$2,'Objectenoverzicht aantallen'!$A:$A,'Objectenoverzicht aantallen'!J:J)*'Calculatie sheet'!I134+LOOKUP('Calculatie sheet'!$I$2,'Objectenoverzicht aantallen'!$A:$A,'Objectenoverzicht aantallen'!K:K)*'Calculatie sheet'!I134)/1000</f>
        <v>0</v>
      </c>
      <c r="P3" s="571">
        <f>(LOOKUP('Calculatie sheet'!$I$2,'Objectenoverzicht aantallen'!$A:$A,'Objectenoverzicht aantallen'!C:C)*'Calculatie sheet'!I134+LOOKUP('Calculatie sheet'!$I$2,'Objectenoverzicht aantallen'!$A:$A,'Objectenoverzicht aantallen'!E:E)*'Calculatie sheet'!I134+LOOKUP('Calculatie sheet'!$I$2,'Objectenoverzicht aantallen'!$A:$A,'Objectenoverzicht aantallen'!F:F)*'Calculatie sheet'!I134+LOOKUP('Calculatie sheet'!$I$2,'Objectenoverzicht aantallen'!$A:$A,'Objectenoverzicht aantallen'!G:G)*'Calculatie sheet'!I134+LOOKUP('Calculatie sheet'!$I$2,'Objectenoverzicht aantallen'!$A:$A,'Objectenoverzicht aantallen'!H:H)*'Calculatie sheet'!I134+LOOKUP('Calculatie sheet'!$I$2,'Objectenoverzicht aantallen'!$A:$A,'Objectenoverzicht aantallen'!I:I)*'Calculatie sheet'!I134+LOOKUP('Calculatie sheet'!$I$2,'Objectenoverzicht aantallen'!$A:$A,'Objectenoverzicht aantallen'!J:J)*'Calculatie sheet'!I134+LOOKUP('Calculatie sheet'!$I$2,'Objectenoverzicht aantallen'!$A:$A,'Objectenoverzicht aantallen'!K:K)*'Calculatie sheet'!I134+LOOKUP('Calculatie sheet'!$I$2,'Objectenoverzicht aantallen'!$A:$A,'Objectenoverzicht aantallen'!L:L)*'Calculatie sheet'!I134)/1000</f>
        <v>0</v>
      </c>
      <c r="Q3" s="571">
        <f>(LOOKUP('Calculatie sheet'!$I$2,'Objectenoverzicht aantallen'!$A:$A,'Objectenoverzicht aantallen'!C:C)*'Calculatie sheet'!I134+LOOKUP('Calculatie sheet'!$I$2,'Objectenoverzicht aantallen'!$A:$A,'Objectenoverzicht aantallen'!E:E)*'Calculatie sheet'!I134+LOOKUP('Calculatie sheet'!$I$2,'Objectenoverzicht aantallen'!$A:$A,'Objectenoverzicht aantallen'!F:F)*'Calculatie sheet'!I134+LOOKUP('Calculatie sheet'!$I$2,'Objectenoverzicht aantallen'!$A:$A,'Objectenoverzicht aantallen'!G:G)*'Calculatie sheet'!I134+LOOKUP('Calculatie sheet'!$I$2,'Objectenoverzicht aantallen'!$A:$A,'Objectenoverzicht aantallen'!H:H)*'Calculatie sheet'!I134+LOOKUP('Calculatie sheet'!$I$2,'Objectenoverzicht aantallen'!$A:$A,'Objectenoverzicht aantallen'!I:I)*'Calculatie sheet'!I134+LOOKUP('Calculatie sheet'!$I$2,'Objectenoverzicht aantallen'!$A:$A,'Objectenoverzicht aantallen'!J:J)*'Calculatie sheet'!I134+LOOKUP('Calculatie sheet'!$I$2,'Objectenoverzicht aantallen'!$A:$A,'Objectenoverzicht aantallen'!K:K)*'Calculatie sheet'!I134+LOOKUP('Calculatie sheet'!$I$2,'Objectenoverzicht aantallen'!$A:$A,'Objectenoverzicht aantallen'!L:L)*'Calculatie sheet'!I134+LOOKUP('Calculatie sheet'!$I$2,'Objectenoverzicht aantallen'!$A:$A,'Objectenoverzicht aantallen'!M:M)*'Calculatie sheet'!I134)/1000</f>
        <v>0</v>
      </c>
      <c r="R3" s="571">
        <f>(LOOKUP('Calculatie sheet'!$I$2,'Objectenoverzicht aantallen'!$A:$A,'Objectenoverzicht aantallen'!C:C)*'Calculatie sheet'!I134+LOOKUP('Calculatie sheet'!$I$2,'Objectenoverzicht aantallen'!$A:$A,'Objectenoverzicht aantallen'!E:E)*'Calculatie sheet'!I134+LOOKUP('Calculatie sheet'!$I$2,'Objectenoverzicht aantallen'!$A:$A,'Objectenoverzicht aantallen'!F:F)*'Calculatie sheet'!I134+LOOKUP('Calculatie sheet'!$I$2,'Objectenoverzicht aantallen'!$A:$A,'Objectenoverzicht aantallen'!G:G)*'Calculatie sheet'!I134+LOOKUP('Calculatie sheet'!$I$2,'Objectenoverzicht aantallen'!$A:$A,'Objectenoverzicht aantallen'!H:H)*'Calculatie sheet'!I134+LOOKUP('Calculatie sheet'!$I$2,'Objectenoverzicht aantallen'!$A:$A,'Objectenoverzicht aantallen'!I:I)*'Calculatie sheet'!I134+LOOKUP('Calculatie sheet'!$I$2,'Objectenoverzicht aantallen'!$A:$A,'Objectenoverzicht aantallen'!J:J)*'Calculatie sheet'!I134+LOOKUP('Calculatie sheet'!$I$2,'Objectenoverzicht aantallen'!$A:$A,'Objectenoverzicht aantallen'!K:K)*'Calculatie sheet'!I134+LOOKUP('Calculatie sheet'!$I$2,'Objectenoverzicht aantallen'!$A:$A,'Objectenoverzicht aantallen'!L:L)*'Calculatie sheet'!I134+LOOKUP('Calculatie sheet'!$I$2,'Objectenoverzicht aantallen'!$A:$A,'Objectenoverzicht aantallen'!M:M)*'Calculatie sheet'!I134+LOOKUP('Calculatie sheet'!$I$2,'Objectenoverzicht aantallen'!$A:$A,'Objectenoverzicht aantallen'!N:N)*'Calculatie sheet'!I134)/1000</f>
        <v>0</v>
      </c>
      <c r="S3" s="571">
        <f>(LOOKUP('Calculatie sheet'!$I$2,'Objectenoverzicht aantallen'!$A:$A,'Objectenoverzicht aantallen'!C:C)*'Calculatie sheet'!I134+LOOKUP('Calculatie sheet'!$I$2,'Objectenoverzicht aantallen'!$A:$A,'Objectenoverzicht aantallen'!E:E)*'Calculatie sheet'!I134+LOOKUP('Calculatie sheet'!$I$2,'Objectenoverzicht aantallen'!$A:$A,'Objectenoverzicht aantallen'!F:F)*'Calculatie sheet'!I134+LOOKUP('Calculatie sheet'!$I$2,'Objectenoverzicht aantallen'!$A:$A,'Objectenoverzicht aantallen'!G:G)*'Calculatie sheet'!I134+LOOKUP('Calculatie sheet'!$I$2,'Objectenoverzicht aantallen'!$A:$A,'Objectenoverzicht aantallen'!H:H)*'Calculatie sheet'!I134+LOOKUP('Calculatie sheet'!$I$2,'Objectenoverzicht aantallen'!$A:$A,'Objectenoverzicht aantallen'!I:I)*'Calculatie sheet'!I134+LOOKUP('Calculatie sheet'!$I$2,'Objectenoverzicht aantallen'!$A:$A,'Objectenoverzicht aantallen'!J:J)*'Calculatie sheet'!I134+LOOKUP('Calculatie sheet'!$I$2,'Objectenoverzicht aantallen'!$A:$A,'Objectenoverzicht aantallen'!K:K)*'Calculatie sheet'!I134+LOOKUP('Calculatie sheet'!$I$2,'Objectenoverzicht aantallen'!$A:$A,'Objectenoverzicht aantallen'!L:L)*'Calculatie sheet'!I134+LOOKUP('Calculatie sheet'!$I$2,'Objectenoverzicht aantallen'!$A:$A,'Objectenoverzicht aantallen'!M:M)*'Calculatie sheet'!I134+LOOKUP('Calculatie sheet'!$I$2,'Objectenoverzicht aantallen'!$A:$A,'Objectenoverzicht aantallen'!N:N)*'Calculatie sheet'!I134+LOOKUP('Calculatie sheet'!$I$2,'Objectenoverzicht aantallen'!$A:$A,'Objectenoverzicht aantallen'!O:O)*'Calculatie sheet'!I134)/1000</f>
        <v>0</v>
      </c>
      <c r="U3" s="31" t="s">
        <v>623</v>
      </c>
      <c r="V3" s="571">
        <f>(LOOKUP('Calculatie sheet'!$I$2,'Objectenoverzicht aantallen'!$A:$A,'Objectenoverzicht aantallen'!E:E)*'Calculatie sheet'!$I$134)/1000</f>
        <v>0</v>
      </c>
      <c r="W3" s="571">
        <f>(LOOKUP('Calculatie sheet'!$I$2,'Objectenoverzicht aantallen'!$A:$A,'Objectenoverzicht aantallen'!F:F)*'Calculatie sheet'!$I$134)/1000</f>
        <v>0</v>
      </c>
      <c r="X3" s="571">
        <f>(LOOKUP('Calculatie sheet'!$I$2,'Objectenoverzicht aantallen'!$A:$A,'Objectenoverzicht aantallen'!G:G)*'Calculatie sheet'!$I$134)/1000</f>
        <v>0</v>
      </c>
      <c r="Y3" s="571">
        <f>(LOOKUP('Calculatie sheet'!$I$2,'Objectenoverzicht aantallen'!$A:$A,'Objectenoverzicht aantallen'!H:H)*'Calculatie sheet'!$I$134)/1000</f>
        <v>0</v>
      </c>
      <c r="Z3" s="571">
        <f>(LOOKUP('Calculatie sheet'!$I$2,'Objectenoverzicht aantallen'!$A:$A,'Objectenoverzicht aantallen'!I:I)*'Calculatie sheet'!$I$134)/1000</f>
        <v>0</v>
      </c>
      <c r="AA3" s="571">
        <f>(LOOKUP('Calculatie sheet'!$I$2,'Objectenoverzicht aantallen'!$A:$A,'Objectenoverzicht aantallen'!J:J)*'Calculatie sheet'!$I$134)/1000</f>
        <v>0</v>
      </c>
      <c r="AB3" s="571">
        <f>(LOOKUP('Calculatie sheet'!$I$2,'Objectenoverzicht aantallen'!$A:$A,'Objectenoverzicht aantallen'!K:K)*'Calculatie sheet'!$I$134)/1000</f>
        <v>0</v>
      </c>
      <c r="AC3" s="571">
        <f>(LOOKUP('Calculatie sheet'!$I$2,'Objectenoverzicht aantallen'!$A:$A,'Objectenoverzicht aantallen'!L:L)*'Calculatie sheet'!$I$134)/1000</f>
        <v>0</v>
      </c>
      <c r="AD3" s="571">
        <f>(LOOKUP('Calculatie sheet'!$I$2,'Objectenoverzicht aantallen'!$A:$A,'Objectenoverzicht aantallen'!M:M)*'Calculatie sheet'!$I$134)/1000</f>
        <v>0</v>
      </c>
      <c r="AE3" s="571">
        <f>(LOOKUP('Calculatie sheet'!$I$2,'Objectenoverzicht aantallen'!$A:$A,'Objectenoverzicht aantallen'!N:N)*'Calculatie sheet'!$I$134)/1000</f>
        <v>0</v>
      </c>
      <c r="AF3" s="571">
        <f>(LOOKUP('Calculatie sheet'!$I$2,'Objectenoverzicht aantallen'!$A:$A,'Objectenoverzicht aantallen'!O:O)*'Calculatie sheet'!$I$134)/1000</f>
        <v>0</v>
      </c>
    </row>
    <row r="4" spans="1:32" x14ac:dyDescent="0.2">
      <c r="B4" s="130" t="s">
        <v>966</v>
      </c>
      <c r="C4" s="46">
        <f>'Calculatie sheet'!I135</f>
        <v>0</v>
      </c>
      <c r="D4" s="37" t="s">
        <v>660</v>
      </c>
      <c r="F4" s="573">
        <f>C4*'Calculatie sheet'!$I$7/1000</f>
        <v>0</v>
      </c>
      <c r="H4" s="31" t="s">
        <v>624</v>
      </c>
      <c r="I4" s="571">
        <f>(LOOKUP('Calculatie sheet'!$I$2,'Objectenoverzicht aantallen'!$A:$A,'Objectenoverzicht aantallen'!C:C)*'Calculatie sheet'!I135+LOOKUP('Calculatie sheet'!$I$2,'Objectenoverzicht aantallen'!$A:$A,'Objectenoverzicht aantallen'!E:E)*'Calculatie sheet'!I135)/1000</f>
        <v>0</v>
      </c>
      <c r="J4" s="571">
        <f>(LOOKUP('Calculatie sheet'!$I$2,'Objectenoverzicht aantallen'!$A:$A,'Objectenoverzicht aantallen'!C:C)*'Calculatie sheet'!I135+LOOKUP('Calculatie sheet'!$I$2,'Objectenoverzicht aantallen'!$A:$A,'Objectenoverzicht aantallen'!E:E)*'Calculatie sheet'!I135+LOOKUP('Calculatie sheet'!$I$2,'Objectenoverzicht aantallen'!$A:$A,'Objectenoverzicht aantallen'!F:F)*'Calculatie sheet'!I135)/1000</f>
        <v>0</v>
      </c>
      <c r="K4" s="571">
        <f>(LOOKUP('Calculatie sheet'!$I$2,'Objectenoverzicht aantallen'!$A:$A,'Objectenoverzicht aantallen'!C:C)*'Calculatie sheet'!I135+LOOKUP('Calculatie sheet'!$I$2,'Objectenoverzicht aantallen'!$A:$A,'Objectenoverzicht aantallen'!E:E)*'Calculatie sheet'!I135+LOOKUP('Calculatie sheet'!$I$2,'Objectenoverzicht aantallen'!$A:$A,'Objectenoverzicht aantallen'!F:F)*'Calculatie sheet'!I135+LOOKUP('Calculatie sheet'!$D$2,'Objectenoverzicht aantallen'!$A:$A,'Objectenoverzicht aantallen'!G:G)*'Calculatie sheet'!I135)/1000</f>
        <v>0</v>
      </c>
      <c r="L4" s="571">
        <f>(LOOKUP('Calculatie sheet'!$I$2,'Objectenoverzicht aantallen'!$A:$A,'Objectenoverzicht aantallen'!C:C)*'Calculatie sheet'!I135+LOOKUP('Calculatie sheet'!$I$2,'Objectenoverzicht aantallen'!$A:$A,'Objectenoverzicht aantallen'!E:E)*'Calculatie sheet'!I135+LOOKUP('Calculatie sheet'!$I$2,'Objectenoverzicht aantallen'!$A:$A,'Objectenoverzicht aantallen'!F:F)*'Calculatie sheet'!I135+LOOKUP('Calculatie sheet'!$I$2,'Objectenoverzicht aantallen'!$A:$A,'Objectenoverzicht aantallen'!G:G)*'Calculatie sheet'!I135+LOOKUP('Calculatie sheet'!$I$2,'Objectenoverzicht aantallen'!$A:$A,'Objectenoverzicht aantallen'!H:H)*'Calculatie sheet'!I135)/1000</f>
        <v>0</v>
      </c>
      <c r="M4" s="571">
        <f>(LOOKUP('Calculatie sheet'!$I$2,'Objectenoverzicht aantallen'!$A:$A,'Objectenoverzicht aantallen'!C:C)*'Calculatie sheet'!I135+LOOKUP('Calculatie sheet'!$I$2,'Objectenoverzicht aantallen'!$A:$A,'Objectenoverzicht aantallen'!E:E)*'Calculatie sheet'!I135+LOOKUP('Calculatie sheet'!$I$2,'Objectenoverzicht aantallen'!$A:$A,'Objectenoverzicht aantallen'!F:F)*'Calculatie sheet'!I135+LOOKUP('Calculatie sheet'!$I$2,'Objectenoverzicht aantallen'!$A:$A,'Objectenoverzicht aantallen'!G:G)*'Calculatie sheet'!I135+LOOKUP('Calculatie sheet'!$I$2,'Objectenoverzicht aantallen'!$A:$A,'Objectenoverzicht aantallen'!H:H)*'Calculatie sheet'!I135+LOOKUP('Calculatie sheet'!$I$2,'Objectenoverzicht aantallen'!$A:$A,'Objectenoverzicht aantallen'!I:I)*'Calculatie sheet'!I135)/1000</f>
        <v>0</v>
      </c>
      <c r="N4" s="571">
        <f>(LOOKUP('Calculatie sheet'!$I$2,'Objectenoverzicht aantallen'!$A:$A,'Objectenoverzicht aantallen'!C:C)*'Calculatie sheet'!I135+LOOKUP('Calculatie sheet'!$I$2,'Objectenoverzicht aantallen'!$A:$A,'Objectenoverzicht aantallen'!E:E)*'Calculatie sheet'!I135+LOOKUP('Calculatie sheet'!$I$2,'Objectenoverzicht aantallen'!$A:$A,'Objectenoverzicht aantallen'!F:F)*'Calculatie sheet'!I135+LOOKUP('Calculatie sheet'!$I$2,'Objectenoverzicht aantallen'!$A:$A,'Objectenoverzicht aantallen'!G:G)*'Calculatie sheet'!I135+LOOKUP('Calculatie sheet'!$I$2,'Objectenoverzicht aantallen'!$A:$A,'Objectenoverzicht aantallen'!H:H)*'Calculatie sheet'!I135+LOOKUP('Calculatie sheet'!$I$2,'Objectenoverzicht aantallen'!$A:$A,'Objectenoverzicht aantallen'!I:I)*'Calculatie sheet'!I135+LOOKUP('Calculatie sheet'!$I$2,'Objectenoverzicht aantallen'!$A:$A,'Objectenoverzicht aantallen'!J:J)*'Calculatie sheet'!I135)/1000</f>
        <v>0</v>
      </c>
      <c r="O4" s="571">
        <f>(LOOKUP('Calculatie sheet'!$I$2,'Objectenoverzicht aantallen'!$A:$A,'Objectenoverzicht aantallen'!C:C)*'Calculatie sheet'!I135+LOOKUP('Calculatie sheet'!$I$2,'Objectenoverzicht aantallen'!$A:$A,'Objectenoverzicht aantallen'!E:E)*'Calculatie sheet'!I135+LOOKUP('Calculatie sheet'!$I$2,'Objectenoverzicht aantallen'!$A:$A,'Objectenoverzicht aantallen'!F:F)*'Calculatie sheet'!I135+LOOKUP('Calculatie sheet'!$I$2,'Objectenoverzicht aantallen'!$A:$A,'Objectenoverzicht aantallen'!G:G)*'Calculatie sheet'!I135+LOOKUP('Calculatie sheet'!$I$2,'Objectenoverzicht aantallen'!$A:$A,'Objectenoverzicht aantallen'!H:H)*'Calculatie sheet'!I135+LOOKUP('Calculatie sheet'!$I$2,'Objectenoverzicht aantallen'!$A:$A,'Objectenoverzicht aantallen'!I:I)*'Calculatie sheet'!I135+LOOKUP('Calculatie sheet'!$I$2,'Objectenoverzicht aantallen'!$A:$A,'Objectenoverzicht aantallen'!J:J)*'Calculatie sheet'!I135+LOOKUP('Calculatie sheet'!$I$2,'Objectenoverzicht aantallen'!$A:$A,'Objectenoverzicht aantallen'!K:K)*'Calculatie sheet'!I135)/1000</f>
        <v>0</v>
      </c>
      <c r="P4" s="571">
        <f>(LOOKUP('Calculatie sheet'!$I$2,'Objectenoverzicht aantallen'!$A:$A,'Objectenoverzicht aantallen'!C:C)*'Calculatie sheet'!I135+LOOKUP('Calculatie sheet'!$I$2,'Objectenoverzicht aantallen'!$A:$A,'Objectenoverzicht aantallen'!E:E)*'Calculatie sheet'!I135+LOOKUP('Calculatie sheet'!$I$2,'Objectenoverzicht aantallen'!$A:$A,'Objectenoverzicht aantallen'!F:F)*'Calculatie sheet'!I135+LOOKUP('Calculatie sheet'!$I$2,'Objectenoverzicht aantallen'!$A:$A,'Objectenoverzicht aantallen'!G:G)*'Calculatie sheet'!I135+LOOKUP('Calculatie sheet'!$I$2,'Objectenoverzicht aantallen'!$A:$A,'Objectenoverzicht aantallen'!H:H)*'Calculatie sheet'!I135+LOOKUP('Calculatie sheet'!$I$2,'Objectenoverzicht aantallen'!$A:$A,'Objectenoverzicht aantallen'!I:I)*'Calculatie sheet'!I135+LOOKUP('Calculatie sheet'!$I$2,'Objectenoverzicht aantallen'!$A:$A,'Objectenoverzicht aantallen'!J:J)*'Calculatie sheet'!I135+LOOKUP('Calculatie sheet'!$I$2,'Objectenoverzicht aantallen'!$A:$A,'Objectenoverzicht aantallen'!K:K)*'Calculatie sheet'!I135+LOOKUP('Calculatie sheet'!$I$2,'Objectenoverzicht aantallen'!$A:$A,'Objectenoverzicht aantallen'!L:L)*'Calculatie sheet'!I135)/1000</f>
        <v>0</v>
      </c>
      <c r="Q4" s="571">
        <f>(LOOKUP('Calculatie sheet'!$I$2,'Objectenoverzicht aantallen'!$A:$A,'Objectenoverzicht aantallen'!C:C)*'Calculatie sheet'!I135+LOOKUP('Calculatie sheet'!$I$2,'Objectenoverzicht aantallen'!$A:$A,'Objectenoverzicht aantallen'!E:E)*'Calculatie sheet'!I135+LOOKUP('Calculatie sheet'!$I$2,'Objectenoverzicht aantallen'!$A:$A,'Objectenoverzicht aantallen'!F:F)*'Calculatie sheet'!I135+LOOKUP('Calculatie sheet'!$I$2,'Objectenoverzicht aantallen'!$A:$A,'Objectenoverzicht aantallen'!G:G)*'Calculatie sheet'!I135+LOOKUP('Calculatie sheet'!$I$2,'Objectenoverzicht aantallen'!$A:$A,'Objectenoverzicht aantallen'!H:H)*'Calculatie sheet'!I135+LOOKUP('Calculatie sheet'!$I$2,'Objectenoverzicht aantallen'!$A:$A,'Objectenoverzicht aantallen'!I:I)*'Calculatie sheet'!I135+LOOKUP('Calculatie sheet'!$I$2,'Objectenoverzicht aantallen'!$A:$A,'Objectenoverzicht aantallen'!J:J)*'Calculatie sheet'!I135+LOOKUP('Calculatie sheet'!$I$2,'Objectenoverzicht aantallen'!$A:$A,'Objectenoverzicht aantallen'!K:K)*'Calculatie sheet'!I135+LOOKUP('Calculatie sheet'!$I$2,'Objectenoverzicht aantallen'!$A:$A,'Objectenoverzicht aantallen'!L:L)*'Calculatie sheet'!I135+LOOKUP('Calculatie sheet'!$I$2,'Objectenoverzicht aantallen'!$A:$A,'Objectenoverzicht aantallen'!M:M)*'Calculatie sheet'!I135)/1000</f>
        <v>0</v>
      </c>
      <c r="R4" s="571">
        <f>(LOOKUP('Calculatie sheet'!$I$2,'Objectenoverzicht aantallen'!$A:$A,'Objectenoverzicht aantallen'!C:C)*'Calculatie sheet'!I135+LOOKUP('Calculatie sheet'!$I$2,'Objectenoverzicht aantallen'!$A:$A,'Objectenoverzicht aantallen'!E:E)*'Calculatie sheet'!I135+LOOKUP('Calculatie sheet'!$I$2,'Objectenoverzicht aantallen'!$A:$A,'Objectenoverzicht aantallen'!F:F)*'Calculatie sheet'!I135+LOOKUP('Calculatie sheet'!$I$2,'Objectenoverzicht aantallen'!$A:$A,'Objectenoverzicht aantallen'!G:G)*'Calculatie sheet'!I135+LOOKUP('Calculatie sheet'!$I$2,'Objectenoverzicht aantallen'!$A:$A,'Objectenoverzicht aantallen'!H:H)*'Calculatie sheet'!I135+LOOKUP('Calculatie sheet'!$I$2,'Objectenoverzicht aantallen'!$A:$A,'Objectenoverzicht aantallen'!I:I)*'Calculatie sheet'!I135+LOOKUP('Calculatie sheet'!$I$2,'Objectenoverzicht aantallen'!$A:$A,'Objectenoverzicht aantallen'!J:J)*'Calculatie sheet'!I135+LOOKUP('Calculatie sheet'!$I$2,'Objectenoverzicht aantallen'!$A:$A,'Objectenoverzicht aantallen'!K:K)*'Calculatie sheet'!I135+LOOKUP('Calculatie sheet'!$I$2,'Objectenoverzicht aantallen'!$A:$A,'Objectenoverzicht aantallen'!L:L)*'Calculatie sheet'!I135+LOOKUP('Calculatie sheet'!$I$2,'Objectenoverzicht aantallen'!$A:$A,'Objectenoverzicht aantallen'!M:M)*'Calculatie sheet'!I135+LOOKUP('Calculatie sheet'!$I$2,'Objectenoverzicht aantallen'!$A:$A,'Objectenoverzicht aantallen'!N:N)*'Calculatie sheet'!I135)/1000</f>
        <v>0</v>
      </c>
      <c r="S4" s="571">
        <f>(LOOKUP('Calculatie sheet'!$I$2,'Objectenoverzicht aantallen'!$A:$A,'Objectenoverzicht aantallen'!C:C)*'Calculatie sheet'!I135+LOOKUP('Calculatie sheet'!$I$2,'Objectenoverzicht aantallen'!$A:$A,'Objectenoverzicht aantallen'!E:E)*'Calculatie sheet'!I135+LOOKUP('Calculatie sheet'!$I$2,'Objectenoverzicht aantallen'!$A:$A,'Objectenoverzicht aantallen'!F:F)*'Calculatie sheet'!I135+LOOKUP('Calculatie sheet'!$I$2,'Objectenoverzicht aantallen'!$A:$A,'Objectenoverzicht aantallen'!G:G)*'Calculatie sheet'!I135+LOOKUP('Calculatie sheet'!$I$2,'Objectenoverzicht aantallen'!$A:$A,'Objectenoverzicht aantallen'!H:H)*'Calculatie sheet'!I135+LOOKUP('Calculatie sheet'!$I$2,'Objectenoverzicht aantallen'!$A:$A,'Objectenoverzicht aantallen'!I:I)*'Calculatie sheet'!I135+LOOKUP('Calculatie sheet'!$I$2,'Objectenoverzicht aantallen'!$A:$A,'Objectenoverzicht aantallen'!J:J)*'Calculatie sheet'!I135+LOOKUP('Calculatie sheet'!$I$2,'Objectenoverzicht aantallen'!$A:$A,'Objectenoverzicht aantallen'!K:K)*'Calculatie sheet'!I135+LOOKUP('Calculatie sheet'!$I$2,'Objectenoverzicht aantallen'!$A:$A,'Objectenoverzicht aantallen'!L:L)*'Calculatie sheet'!I135+LOOKUP('Calculatie sheet'!$I$2,'Objectenoverzicht aantallen'!$A:$A,'Objectenoverzicht aantallen'!M:M)*'Calculatie sheet'!I135+LOOKUP('Calculatie sheet'!$I$2,'Objectenoverzicht aantallen'!$A:$A,'Objectenoverzicht aantallen'!N:N)*'Calculatie sheet'!I135+LOOKUP('Calculatie sheet'!$I$2,'Objectenoverzicht aantallen'!$A:$A,'Objectenoverzicht aantallen'!O:O)*'Calculatie sheet'!I135)/1000</f>
        <v>0</v>
      </c>
      <c r="U4" s="31" t="s">
        <v>624</v>
      </c>
      <c r="V4" s="571">
        <f>(LOOKUP('Calculatie sheet'!$I$2,'Objectenoverzicht aantallen'!$A:$A,'Objectenoverzicht aantallen'!$P:$P)*'Calculatie sheet'!$I$135)/'Calculatie sheet'!$I$64/1000</f>
        <v>0</v>
      </c>
      <c r="W4" s="571">
        <f>(LOOKUP('Calculatie sheet'!$I$2,'Objectenoverzicht aantallen'!$A:$A,'Objectenoverzicht aantallen'!$P:$P)*'Calculatie sheet'!$I$135)/'Calculatie sheet'!$I$64/1000</f>
        <v>0</v>
      </c>
      <c r="X4" s="571">
        <f>(LOOKUP('Calculatie sheet'!$I$2,'Objectenoverzicht aantallen'!$A:$A,'Objectenoverzicht aantallen'!$P:$P)*'Calculatie sheet'!$I$135)/'Calculatie sheet'!$I$64/1000</f>
        <v>0</v>
      </c>
      <c r="Y4" s="571">
        <f>(LOOKUP('Calculatie sheet'!$I$2,'Objectenoverzicht aantallen'!$A:$A,'Objectenoverzicht aantallen'!$P:$P)*'Calculatie sheet'!$I$135)/'Calculatie sheet'!$I$64/1000</f>
        <v>0</v>
      </c>
      <c r="Z4" s="571">
        <f>(LOOKUP('Calculatie sheet'!$I$2,'Objectenoverzicht aantallen'!$A:$A,'Objectenoverzicht aantallen'!$P:$P)*'Calculatie sheet'!$I$135)/'Calculatie sheet'!$I$64/1000</f>
        <v>0</v>
      </c>
      <c r="AA4" s="571">
        <f>(LOOKUP('Calculatie sheet'!$I$2,'Objectenoverzicht aantallen'!$A:$A,'Objectenoverzicht aantallen'!$P:$P)*'Calculatie sheet'!$I$135)/'Calculatie sheet'!$I$64/1000</f>
        <v>0</v>
      </c>
      <c r="AB4" s="571">
        <f>(LOOKUP('Calculatie sheet'!$I$2,'Objectenoverzicht aantallen'!$A:$A,'Objectenoverzicht aantallen'!$P:$P)*'Calculatie sheet'!$I$135)/'Calculatie sheet'!$I$64/1000</f>
        <v>0</v>
      </c>
      <c r="AC4" s="571">
        <f>(LOOKUP('Calculatie sheet'!$I$2,'Objectenoverzicht aantallen'!$A:$A,'Objectenoverzicht aantallen'!$P:$P)*'Calculatie sheet'!$I$135)/'Calculatie sheet'!$I$64/1000</f>
        <v>0</v>
      </c>
      <c r="AD4" s="571">
        <f>(LOOKUP('Calculatie sheet'!$I$2,'Objectenoverzicht aantallen'!$A:$A,'Objectenoverzicht aantallen'!$P:$P)*'Calculatie sheet'!$I$135)/'Calculatie sheet'!$I$64/1000</f>
        <v>0</v>
      </c>
      <c r="AE4" s="571">
        <f>(LOOKUP('Calculatie sheet'!$I$2,'Objectenoverzicht aantallen'!$A:$A,'Objectenoverzicht aantallen'!$P:$P)*'Calculatie sheet'!$I$135)/'Calculatie sheet'!$I$64/1000</f>
        <v>0</v>
      </c>
      <c r="AF4" s="571">
        <f>(LOOKUP('Calculatie sheet'!$I$2,'Objectenoverzicht aantallen'!$A:$A,'Objectenoverzicht aantallen'!$P:$P)*'Calculatie sheet'!$I$135)/'Calculatie sheet'!$I$64/1000</f>
        <v>0</v>
      </c>
    </row>
    <row r="5" spans="1:32" x14ac:dyDescent="0.2">
      <c r="B5" s="130" t="s">
        <v>5</v>
      </c>
      <c r="C5" s="46">
        <f>'Calculatie sheet'!I136</f>
        <v>119.03261580731098</v>
      </c>
      <c r="F5" s="573">
        <f>C5*'Calculatie sheet'!$I$7/1000</f>
        <v>0</v>
      </c>
      <c r="H5" s="31" t="s">
        <v>625</v>
      </c>
      <c r="I5" s="571">
        <f>(LOOKUP('Calculatie sheet'!$I$2,'Objectenoverzicht aantallen'!$A:$A,'Objectenoverzicht aantallen'!C:C)*'Calculatie sheet'!I136+LOOKUP('Calculatie sheet'!$I$2,'Objectenoverzicht aantallen'!$A:$A,'Objectenoverzicht aantallen'!E:E)*'Calculatie sheet'!I136)/1000</f>
        <v>0</v>
      </c>
      <c r="J5" s="571">
        <f>(LOOKUP('Calculatie sheet'!$I$2,'Objectenoverzicht aantallen'!$A:$A,'Objectenoverzicht aantallen'!C:C)*'Calculatie sheet'!I136+LOOKUP('Calculatie sheet'!$I$2,'Objectenoverzicht aantallen'!$A:$A,'Objectenoverzicht aantallen'!E:E)*'Calculatie sheet'!I136+LOOKUP('Calculatie sheet'!$I$2,'Objectenoverzicht aantallen'!$A:$A,'Objectenoverzicht aantallen'!F:F)*'Calculatie sheet'!I136)/1000</f>
        <v>0</v>
      </c>
      <c r="K5" s="571">
        <f>(LOOKUP('Calculatie sheet'!$I$2,'Objectenoverzicht aantallen'!$A:$A,'Objectenoverzicht aantallen'!C:C)*'Calculatie sheet'!I136+LOOKUP('Calculatie sheet'!$I$2,'Objectenoverzicht aantallen'!$A:$A,'Objectenoverzicht aantallen'!E:E)*'Calculatie sheet'!I136+LOOKUP('Calculatie sheet'!$I$2,'Objectenoverzicht aantallen'!$A:$A,'Objectenoverzicht aantallen'!F:F)*'Calculatie sheet'!I136+LOOKUP('Calculatie sheet'!$D$2,'Objectenoverzicht aantallen'!$A:$A,'Objectenoverzicht aantallen'!G:G)*'Calculatie sheet'!I136)/1000</f>
        <v>0</v>
      </c>
      <c r="L5" s="571">
        <f>(LOOKUP('Calculatie sheet'!$I$2,'Objectenoverzicht aantallen'!$A:$A,'Objectenoverzicht aantallen'!C:C)*'Calculatie sheet'!I136+LOOKUP('Calculatie sheet'!$I$2,'Objectenoverzicht aantallen'!$A:$A,'Objectenoverzicht aantallen'!E:E)*'Calculatie sheet'!I136+LOOKUP('Calculatie sheet'!$I$2,'Objectenoverzicht aantallen'!$A:$A,'Objectenoverzicht aantallen'!F:F)*'Calculatie sheet'!I136+LOOKUP('Calculatie sheet'!$I$2,'Objectenoverzicht aantallen'!$A:$A,'Objectenoverzicht aantallen'!G:G)*'Calculatie sheet'!I136+LOOKUP('Calculatie sheet'!$I$2,'Objectenoverzicht aantallen'!$A:$A,'Objectenoverzicht aantallen'!H:H)*'Calculatie sheet'!I136)/1000</f>
        <v>0</v>
      </c>
      <c r="M5" s="571">
        <f>(LOOKUP('Calculatie sheet'!$I$2,'Objectenoverzicht aantallen'!$A:$A,'Objectenoverzicht aantallen'!C:C)*'Calculatie sheet'!I136+LOOKUP('Calculatie sheet'!$I$2,'Objectenoverzicht aantallen'!$A:$A,'Objectenoverzicht aantallen'!E:E)*'Calculatie sheet'!I136+LOOKUP('Calculatie sheet'!$I$2,'Objectenoverzicht aantallen'!$A:$A,'Objectenoverzicht aantallen'!F:F)*'Calculatie sheet'!I136+LOOKUP('Calculatie sheet'!$I$2,'Objectenoverzicht aantallen'!$A:$A,'Objectenoverzicht aantallen'!G:G)*'Calculatie sheet'!I136+LOOKUP('Calculatie sheet'!$I$2,'Objectenoverzicht aantallen'!$A:$A,'Objectenoverzicht aantallen'!H:H)*'Calculatie sheet'!I136+LOOKUP('Calculatie sheet'!$I$2,'Objectenoverzicht aantallen'!$A:$A,'Objectenoverzicht aantallen'!I:I)*'Calculatie sheet'!I136)/1000</f>
        <v>0</v>
      </c>
      <c r="N5" s="571">
        <f>(LOOKUP('Calculatie sheet'!$I$2,'Objectenoverzicht aantallen'!$A:$A,'Objectenoverzicht aantallen'!C:C)*'Calculatie sheet'!I136+LOOKUP('Calculatie sheet'!$I$2,'Objectenoverzicht aantallen'!$A:$A,'Objectenoverzicht aantallen'!E:E)*'Calculatie sheet'!I136+LOOKUP('Calculatie sheet'!$I$2,'Objectenoverzicht aantallen'!$A:$A,'Objectenoverzicht aantallen'!F:F)*'Calculatie sheet'!I136+LOOKUP('Calculatie sheet'!$I$2,'Objectenoverzicht aantallen'!$A:$A,'Objectenoverzicht aantallen'!G:G)*'Calculatie sheet'!I136+LOOKUP('Calculatie sheet'!$I$2,'Objectenoverzicht aantallen'!$A:$A,'Objectenoverzicht aantallen'!H:H)*'Calculatie sheet'!I136+LOOKUP('Calculatie sheet'!$I$2,'Objectenoverzicht aantallen'!$A:$A,'Objectenoverzicht aantallen'!I:I)*'Calculatie sheet'!I136+LOOKUP('Calculatie sheet'!$I$2,'Objectenoverzicht aantallen'!$A:$A,'Objectenoverzicht aantallen'!J:J)*'Calculatie sheet'!I136)/1000</f>
        <v>0</v>
      </c>
      <c r="O5" s="571">
        <f>(LOOKUP('Calculatie sheet'!$I$2,'Objectenoverzicht aantallen'!$A:$A,'Objectenoverzicht aantallen'!C:C)*'Calculatie sheet'!I136+LOOKUP('Calculatie sheet'!$I$2,'Objectenoverzicht aantallen'!$A:$A,'Objectenoverzicht aantallen'!E:E)*'Calculatie sheet'!I136+LOOKUP('Calculatie sheet'!$I$2,'Objectenoverzicht aantallen'!$A:$A,'Objectenoverzicht aantallen'!F:F)*'Calculatie sheet'!I136+LOOKUP('Calculatie sheet'!$I$2,'Objectenoverzicht aantallen'!$A:$A,'Objectenoverzicht aantallen'!G:G)*'Calculatie sheet'!I136+LOOKUP('Calculatie sheet'!$I$2,'Objectenoverzicht aantallen'!$A:$A,'Objectenoverzicht aantallen'!H:H)*'Calculatie sheet'!I136+LOOKUP('Calculatie sheet'!$I$2,'Objectenoverzicht aantallen'!$A:$A,'Objectenoverzicht aantallen'!I:I)*'Calculatie sheet'!I136+LOOKUP('Calculatie sheet'!$I$2,'Objectenoverzicht aantallen'!$A:$A,'Objectenoverzicht aantallen'!J:J)*'Calculatie sheet'!I136+LOOKUP('Calculatie sheet'!$I$2,'Objectenoverzicht aantallen'!$A:$A,'Objectenoverzicht aantallen'!K:K)*'Calculatie sheet'!I136)/1000</f>
        <v>0</v>
      </c>
      <c r="P5" s="571">
        <f>(LOOKUP('Calculatie sheet'!$I$2,'Objectenoverzicht aantallen'!$A:$A,'Objectenoverzicht aantallen'!C:C)*'Calculatie sheet'!I136+LOOKUP('Calculatie sheet'!$I$2,'Objectenoverzicht aantallen'!$A:$A,'Objectenoverzicht aantallen'!E:E)*'Calculatie sheet'!I136+LOOKUP('Calculatie sheet'!$I$2,'Objectenoverzicht aantallen'!$A:$A,'Objectenoverzicht aantallen'!F:F)*'Calculatie sheet'!I136+LOOKUP('Calculatie sheet'!$I$2,'Objectenoverzicht aantallen'!$A:$A,'Objectenoverzicht aantallen'!G:G)*'Calculatie sheet'!I136+LOOKUP('Calculatie sheet'!$I$2,'Objectenoverzicht aantallen'!$A:$A,'Objectenoverzicht aantallen'!H:H)*'Calculatie sheet'!I136+LOOKUP('Calculatie sheet'!$I$2,'Objectenoverzicht aantallen'!$A:$A,'Objectenoverzicht aantallen'!I:I)*'Calculatie sheet'!I136+LOOKUP('Calculatie sheet'!$I$2,'Objectenoverzicht aantallen'!$A:$A,'Objectenoverzicht aantallen'!J:J)*'Calculatie sheet'!I136+LOOKUP('Calculatie sheet'!$I$2,'Objectenoverzicht aantallen'!$A:$A,'Objectenoverzicht aantallen'!K:K)*'Calculatie sheet'!I136+LOOKUP('Calculatie sheet'!$I$2,'Objectenoverzicht aantallen'!$A:$A,'Objectenoverzicht aantallen'!L:L)*'Calculatie sheet'!I136)/1000</f>
        <v>0</v>
      </c>
      <c r="Q5" s="571">
        <f>(LOOKUP('Calculatie sheet'!$I$2,'Objectenoverzicht aantallen'!$A:$A,'Objectenoverzicht aantallen'!C:C)*'Calculatie sheet'!I136+LOOKUP('Calculatie sheet'!$I$2,'Objectenoverzicht aantallen'!$A:$A,'Objectenoverzicht aantallen'!E:E)*'Calculatie sheet'!I136+LOOKUP('Calculatie sheet'!$I$2,'Objectenoverzicht aantallen'!$A:$A,'Objectenoverzicht aantallen'!F:F)*'Calculatie sheet'!I136+LOOKUP('Calculatie sheet'!$I$2,'Objectenoverzicht aantallen'!$A:$A,'Objectenoverzicht aantallen'!G:G)*'Calculatie sheet'!I136+LOOKUP('Calculatie sheet'!$I$2,'Objectenoverzicht aantallen'!$A:$A,'Objectenoverzicht aantallen'!H:H)*'Calculatie sheet'!I136+LOOKUP('Calculatie sheet'!$I$2,'Objectenoverzicht aantallen'!$A:$A,'Objectenoverzicht aantallen'!I:I)*'Calculatie sheet'!I136+LOOKUP('Calculatie sheet'!$I$2,'Objectenoverzicht aantallen'!$A:$A,'Objectenoverzicht aantallen'!J:J)*'Calculatie sheet'!I136+LOOKUP('Calculatie sheet'!$I$2,'Objectenoverzicht aantallen'!$A:$A,'Objectenoverzicht aantallen'!K:K)*'Calculatie sheet'!I136+LOOKUP('Calculatie sheet'!$I$2,'Objectenoverzicht aantallen'!$A:$A,'Objectenoverzicht aantallen'!L:L)*'Calculatie sheet'!I136+LOOKUP('Calculatie sheet'!$I$2,'Objectenoverzicht aantallen'!$A:$A,'Objectenoverzicht aantallen'!M:M)*'Calculatie sheet'!I136)/1000</f>
        <v>0</v>
      </c>
      <c r="R5" s="571">
        <f>(LOOKUP('Calculatie sheet'!$I$2,'Objectenoverzicht aantallen'!$A:$A,'Objectenoverzicht aantallen'!C:C)*'Calculatie sheet'!I136+LOOKUP('Calculatie sheet'!$I$2,'Objectenoverzicht aantallen'!$A:$A,'Objectenoverzicht aantallen'!E:E)*'Calculatie sheet'!I136+LOOKUP('Calculatie sheet'!$I$2,'Objectenoverzicht aantallen'!$A:$A,'Objectenoverzicht aantallen'!F:F)*'Calculatie sheet'!I136+LOOKUP('Calculatie sheet'!$I$2,'Objectenoverzicht aantallen'!$A:$A,'Objectenoverzicht aantallen'!G:G)*'Calculatie sheet'!I136+LOOKUP('Calculatie sheet'!$I$2,'Objectenoverzicht aantallen'!$A:$A,'Objectenoverzicht aantallen'!H:H)*'Calculatie sheet'!I136+LOOKUP('Calculatie sheet'!$I$2,'Objectenoverzicht aantallen'!$A:$A,'Objectenoverzicht aantallen'!I:I)*'Calculatie sheet'!I136+LOOKUP('Calculatie sheet'!$I$2,'Objectenoverzicht aantallen'!$A:$A,'Objectenoverzicht aantallen'!J:J)*'Calculatie sheet'!I136+LOOKUP('Calculatie sheet'!$I$2,'Objectenoverzicht aantallen'!$A:$A,'Objectenoverzicht aantallen'!K:K)*'Calculatie sheet'!I136+LOOKUP('Calculatie sheet'!$I$2,'Objectenoverzicht aantallen'!$A:$A,'Objectenoverzicht aantallen'!L:L)*'Calculatie sheet'!I136+LOOKUP('Calculatie sheet'!$I$2,'Objectenoverzicht aantallen'!$A:$A,'Objectenoverzicht aantallen'!M:M)*'Calculatie sheet'!I136+LOOKUP('Calculatie sheet'!$I$2,'Objectenoverzicht aantallen'!$A:$A,'Objectenoverzicht aantallen'!N:N)*'Calculatie sheet'!I136)/1000</f>
        <v>0</v>
      </c>
      <c r="S5" s="571">
        <f>(LOOKUP('Calculatie sheet'!$I$2,'Objectenoverzicht aantallen'!$A:$A,'Objectenoverzicht aantallen'!C:C)*'Calculatie sheet'!I136+LOOKUP('Calculatie sheet'!$I$2,'Objectenoverzicht aantallen'!$A:$A,'Objectenoverzicht aantallen'!E:E)*'Calculatie sheet'!I136+LOOKUP('Calculatie sheet'!$I$2,'Objectenoverzicht aantallen'!$A:$A,'Objectenoverzicht aantallen'!F:F)*'Calculatie sheet'!I136+LOOKUP('Calculatie sheet'!$I$2,'Objectenoverzicht aantallen'!$A:$A,'Objectenoverzicht aantallen'!G:G)*'Calculatie sheet'!I136+LOOKUP('Calculatie sheet'!$I$2,'Objectenoverzicht aantallen'!$A:$A,'Objectenoverzicht aantallen'!H:H)*'Calculatie sheet'!I136+LOOKUP('Calculatie sheet'!$I$2,'Objectenoverzicht aantallen'!$A:$A,'Objectenoverzicht aantallen'!I:I)*'Calculatie sheet'!I136+LOOKUP('Calculatie sheet'!$I$2,'Objectenoverzicht aantallen'!$A:$A,'Objectenoverzicht aantallen'!J:J)*'Calculatie sheet'!I136+LOOKUP('Calculatie sheet'!$I$2,'Objectenoverzicht aantallen'!$A:$A,'Objectenoverzicht aantallen'!K:K)*'Calculatie sheet'!I136+LOOKUP('Calculatie sheet'!$I$2,'Objectenoverzicht aantallen'!$A:$A,'Objectenoverzicht aantallen'!L:L)*'Calculatie sheet'!I136+LOOKUP('Calculatie sheet'!$I$2,'Objectenoverzicht aantallen'!$A:$A,'Objectenoverzicht aantallen'!M:M)*'Calculatie sheet'!I136+LOOKUP('Calculatie sheet'!$I$2,'Objectenoverzicht aantallen'!$A:$A,'Objectenoverzicht aantallen'!N:N)*'Calculatie sheet'!I136+LOOKUP('Calculatie sheet'!$I$2,'Objectenoverzicht aantallen'!$A:$A,'Objectenoverzicht aantallen'!O:O)*'Calculatie sheet'!I136)/1000</f>
        <v>0</v>
      </c>
      <c r="U5" s="31" t="s">
        <v>625</v>
      </c>
      <c r="V5" s="571">
        <f>(LOOKUP('Calculatie sheet'!$I$2,'Objectenoverzicht aantallen'!$A:$A,'Objectenoverzicht aantallen'!Q:Q)*'Calculatie sheet'!$I$136)/1000</f>
        <v>0</v>
      </c>
      <c r="W5" s="571">
        <f>(LOOKUP('Calculatie sheet'!$I$2,'Objectenoverzicht aantallen'!$A:$A,'Objectenoverzicht aantallen'!R:R)*'Calculatie sheet'!$I$136)/1000</f>
        <v>0</v>
      </c>
      <c r="X5" s="571">
        <f>(LOOKUP('Calculatie sheet'!$I$2,'Objectenoverzicht aantallen'!$A:$A,'Objectenoverzicht aantallen'!S:S)*'Calculatie sheet'!$I$136)/1000</f>
        <v>0</v>
      </c>
      <c r="Y5" s="571">
        <f>(LOOKUP('Calculatie sheet'!$I$2,'Objectenoverzicht aantallen'!$A:$A,'Objectenoverzicht aantallen'!T:T)*'Calculatie sheet'!$I$136)/1000</f>
        <v>0</v>
      </c>
      <c r="Z5" s="571">
        <f>(LOOKUP('Calculatie sheet'!$I$2,'Objectenoverzicht aantallen'!$A:$A,'Objectenoverzicht aantallen'!U:U)*'Calculatie sheet'!$I$136)/1000</f>
        <v>0</v>
      </c>
      <c r="AA5" s="571">
        <f>(LOOKUP('Calculatie sheet'!$I$2,'Objectenoverzicht aantallen'!$A:$A,'Objectenoverzicht aantallen'!V:V)*'Calculatie sheet'!$I$136)/1000</f>
        <v>0</v>
      </c>
      <c r="AB5" s="571">
        <f>(LOOKUP('Calculatie sheet'!$I$2,'Objectenoverzicht aantallen'!$A:$A,'Objectenoverzicht aantallen'!W:W)*'Calculatie sheet'!$I$136)/1000</f>
        <v>0</v>
      </c>
      <c r="AC5" s="571">
        <f>(LOOKUP('Calculatie sheet'!$I$2,'Objectenoverzicht aantallen'!$A:$A,'Objectenoverzicht aantallen'!X:X)*'Calculatie sheet'!$I$136)/1000</f>
        <v>0</v>
      </c>
      <c r="AD5" s="571">
        <f>(LOOKUP('Calculatie sheet'!$I$2,'Objectenoverzicht aantallen'!$A:$A,'Objectenoverzicht aantallen'!J:J)*'Calculatie sheet'!$I$136)/1000</f>
        <v>0</v>
      </c>
      <c r="AE5" s="571">
        <f>(LOOKUP('Calculatie sheet'!$I$2,'Objectenoverzicht aantallen'!$A:$A,'Objectenoverzicht aantallen'!Z:Z)*'Calculatie sheet'!$I$136)/1000</f>
        <v>0</v>
      </c>
      <c r="AF5" s="571">
        <f>(LOOKUP('Calculatie sheet'!$I$2,'Objectenoverzicht aantallen'!$A:$A,'Objectenoverzicht aantallen'!AA:AA)*'Calculatie sheet'!$I$136)/1000</f>
        <v>0</v>
      </c>
    </row>
    <row r="6" spans="1:32" x14ac:dyDescent="0.2">
      <c r="C6"/>
    </row>
    <row r="7" spans="1:32" x14ac:dyDescent="0.2">
      <c r="C7"/>
    </row>
  </sheetData>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B595-C054-7945-843D-166653188242}">
  <dimension ref="A1:I13"/>
  <sheetViews>
    <sheetView zoomScale="218" zoomScaleNormal="218" workbookViewId="0">
      <selection activeCell="C9" sqref="C9"/>
    </sheetView>
  </sheetViews>
  <sheetFormatPr baseColWidth="10" defaultRowHeight="16" x14ac:dyDescent="0.2"/>
  <cols>
    <col min="2" max="2" width="14.1640625" bestFit="1" customWidth="1"/>
    <col min="3" max="3" width="14.83203125" bestFit="1" customWidth="1"/>
    <col min="4" max="4" width="18.1640625" bestFit="1" customWidth="1"/>
    <col min="5" max="5" width="13.6640625" bestFit="1" customWidth="1"/>
    <col min="6" max="6" width="14.1640625" bestFit="1" customWidth="1"/>
    <col min="7" max="7" width="11.6640625" customWidth="1"/>
  </cols>
  <sheetData>
    <row r="1" spans="1:9" x14ac:dyDescent="0.2">
      <c r="A1" s="8" t="s">
        <v>73</v>
      </c>
      <c r="B1" s="24" t="s">
        <v>933</v>
      </c>
      <c r="C1" s="25" t="s">
        <v>645</v>
      </c>
      <c r="D1" s="25" t="s">
        <v>646</v>
      </c>
      <c r="E1" s="25" t="s">
        <v>931</v>
      </c>
      <c r="F1" s="25" t="s">
        <v>932</v>
      </c>
      <c r="G1" s="25" t="s">
        <v>381</v>
      </c>
      <c r="I1" t="s">
        <v>62</v>
      </c>
    </row>
    <row r="2" spans="1:9" x14ac:dyDescent="0.2">
      <c r="A2" t="s">
        <v>964</v>
      </c>
      <c r="B2" s="775" t="s">
        <v>564</v>
      </c>
      <c r="C2" s="569">
        <f>'Basis data'!D19</f>
        <v>0</v>
      </c>
      <c r="D2" s="569">
        <f>'Basis data'!D20</f>
        <v>0</v>
      </c>
      <c r="E2" s="569">
        <f>'Basis data'!D21</f>
        <v>0</v>
      </c>
      <c r="F2" s="569">
        <f>'Basis data'!D22</f>
        <v>0</v>
      </c>
      <c r="G2" s="569">
        <f>'Basis data'!D23</f>
        <v>1</v>
      </c>
      <c r="I2" s="8" t="s">
        <v>73</v>
      </c>
    </row>
    <row r="3" spans="1:9" x14ac:dyDescent="0.2">
      <c r="B3" s="126">
        <v>2020</v>
      </c>
      <c r="C3">
        <f>IF($B3='Basis data'!$C$3,'Basis data'!$E$19,0)</f>
        <v>0</v>
      </c>
      <c r="D3">
        <f>IF($B3='Basis data'!$C$3,'Basis data'!$E$20,0)</f>
        <v>0</v>
      </c>
      <c r="E3">
        <f>IF($B3='Basis data'!$C$3,'Basis data'!$E$21,0)</f>
        <v>0</v>
      </c>
      <c r="F3">
        <f>IF($B3='Basis data'!$C$3,'Basis data'!$E$22,0)</f>
        <v>0</v>
      </c>
      <c r="G3">
        <f>IF($B3='Basis data'!$C$3,'Basis data'!$E$23,0)</f>
        <v>0</v>
      </c>
      <c r="I3" s="24" t="s">
        <v>933</v>
      </c>
    </row>
    <row r="4" spans="1:9" x14ac:dyDescent="0.2">
      <c r="B4" s="126">
        <v>2021</v>
      </c>
      <c r="C4">
        <f>IF($B4='Basis data'!$C$3,'Basis data'!$E$19,0)</f>
        <v>0</v>
      </c>
      <c r="D4">
        <f>IF($B4='Basis data'!$C$3,'Basis data'!$E$20,0)</f>
        <v>0</v>
      </c>
      <c r="E4">
        <f>IF($B4='Basis data'!$C$3,'Basis data'!$E$21,0)</f>
        <v>0</v>
      </c>
      <c r="F4">
        <f>IF($B4='Basis data'!$C$3,'Basis data'!$E$22,0)</f>
        <v>0</v>
      </c>
      <c r="G4">
        <f>IF($B4='Basis data'!$C$3,'Basis data'!$E$23,0)</f>
        <v>0</v>
      </c>
      <c r="I4" s="25" t="s">
        <v>934</v>
      </c>
    </row>
    <row r="5" spans="1:9" x14ac:dyDescent="0.2">
      <c r="B5" s="126">
        <v>2022</v>
      </c>
      <c r="C5">
        <f>IF($B5='Basis data'!$C$3,'Basis data'!$E$19,0)</f>
        <v>0</v>
      </c>
      <c r="D5">
        <f>IF($B5='Basis data'!$C$3,'Basis data'!$E$20,0)</f>
        <v>0</v>
      </c>
      <c r="E5">
        <f>IF($B5='Basis data'!$C$3,'Basis data'!$E$21,0)</f>
        <v>0</v>
      </c>
      <c r="F5">
        <f>IF($B5='Basis data'!$C$3,'Basis data'!$E$22,0)</f>
        <v>0</v>
      </c>
      <c r="G5">
        <f>IF($B5='Basis data'!$C$3,'Basis data'!$E$23,0)</f>
        <v>0</v>
      </c>
    </row>
    <row r="6" spans="1:9" x14ac:dyDescent="0.2">
      <c r="B6" s="126">
        <v>2023</v>
      </c>
      <c r="C6">
        <f>IF($B6='Basis data'!$C$3,'Basis data'!$E$19,0)</f>
        <v>0</v>
      </c>
      <c r="D6">
        <f>IF($B6='Basis data'!$C$3,'Basis data'!$E$20,0)</f>
        <v>0</v>
      </c>
      <c r="E6">
        <f>IF($B6='Basis data'!$C$3,'Basis data'!$E$21,0)</f>
        <v>0</v>
      </c>
      <c r="F6">
        <f>IF($B6='Basis data'!$C$3,'Basis data'!$E$22,0)</f>
        <v>0</v>
      </c>
      <c r="G6">
        <f>IF($B6='Basis data'!$C$3,'Basis data'!$E$23,0)</f>
        <v>0</v>
      </c>
    </row>
    <row r="7" spans="1:9" x14ac:dyDescent="0.2">
      <c r="B7" s="126">
        <v>2024</v>
      </c>
      <c r="C7">
        <f>IF($B7='Basis data'!$C$3,'Basis data'!$E$19,0)</f>
        <v>0</v>
      </c>
      <c r="D7">
        <f>IF($B7='Basis data'!$C$3,'Basis data'!$E$20,0)</f>
        <v>0</v>
      </c>
      <c r="E7">
        <f>IF($B7='Basis data'!$C$3,'Basis data'!$E$21,0)</f>
        <v>0</v>
      </c>
      <c r="F7">
        <f>IF($B7='Basis data'!$C$3,'Basis data'!$E$22,0)</f>
        <v>0</v>
      </c>
      <c r="G7">
        <f>IF($B7='Basis data'!$C$3,'Basis data'!$E$23,0)</f>
        <v>0</v>
      </c>
    </row>
    <row r="8" spans="1:9" x14ac:dyDescent="0.2">
      <c r="B8" s="126">
        <v>2025</v>
      </c>
      <c r="C8">
        <f>IF($B8='Basis data'!$C$3,'Basis data'!$E$19,0)</f>
        <v>0</v>
      </c>
      <c r="D8">
        <f>IF($B8='Basis data'!$C$3,'Basis data'!$E$20,0)</f>
        <v>0</v>
      </c>
      <c r="E8">
        <f>IF($B8='Basis data'!$C$3,'Basis data'!$E$21,0)</f>
        <v>0</v>
      </c>
      <c r="F8">
        <f>IF($B8='Basis data'!$C$3,'Basis data'!$E$22,0)</f>
        <v>0</v>
      </c>
      <c r="G8">
        <f>IF($B8='Basis data'!$C$3,'Basis data'!$E$23,0)</f>
        <v>0</v>
      </c>
    </row>
    <row r="9" spans="1:9" x14ac:dyDescent="0.2">
      <c r="B9" s="126">
        <v>2026</v>
      </c>
      <c r="C9">
        <f>IF($B9='Basis data'!$C$3,'Basis data'!$E$19,0)</f>
        <v>0</v>
      </c>
      <c r="D9">
        <f>IF($B9='Basis data'!$C$3,'Basis data'!$E$20,0)</f>
        <v>0</v>
      </c>
      <c r="E9">
        <f>IF($B9='Basis data'!$C$3,'Basis data'!$E$21,0)</f>
        <v>0</v>
      </c>
      <c r="F9">
        <f>IF($B9='Basis data'!$C$3,'Basis data'!$E$22,0)</f>
        <v>0</v>
      </c>
      <c r="G9">
        <f>IF($B9='Basis data'!$C$3,'Basis data'!$E$23,0)</f>
        <v>0</v>
      </c>
    </row>
    <row r="10" spans="1:9" x14ac:dyDescent="0.2">
      <c r="B10" s="126">
        <v>2027</v>
      </c>
      <c r="C10">
        <f>IF($B10='Basis data'!$C$3,'Basis data'!$E$19,0)</f>
        <v>0</v>
      </c>
      <c r="D10">
        <f>IF($B10='Basis data'!$C$3,'Basis data'!$E$20,0)</f>
        <v>0</v>
      </c>
      <c r="E10">
        <f>IF($B10='Basis data'!$C$3,'Basis data'!$E$21,0)</f>
        <v>0</v>
      </c>
      <c r="F10">
        <f>IF($B10='Basis data'!$C$3,'Basis data'!$E$22,0)</f>
        <v>0</v>
      </c>
      <c r="G10">
        <f>IF($B10='Basis data'!$C$3,'Basis data'!$E$23,0)</f>
        <v>0</v>
      </c>
    </row>
    <row r="11" spans="1:9" x14ac:dyDescent="0.2">
      <c r="B11" s="126">
        <v>2028</v>
      </c>
      <c r="C11">
        <f>IF($B11='Basis data'!$C$3,'Basis data'!$E$19,0)</f>
        <v>0</v>
      </c>
      <c r="D11">
        <f>IF($B11='Basis data'!$C$3,'Basis data'!$E$20,0)</f>
        <v>0</v>
      </c>
      <c r="E11">
        <f>IF($B11='Basis data'!$C$3,'Basis data'!$E$21,0)</f>
        <v>0</v>
      </c>
      <c r="F11">
        <f>IF($B11='Basis data'!$C$3,'Basis data'!$E$22,0)</f>
        <v>0</v>
      </c>
      <c r="G11">
        <f>IF($B11='Basis data'!$C$3,'Basis data'!$E$23,0)</f>
        <v>0</v>
      </c>
    </row>
    <row r="12" spans="1:9" x14ac:dyDescent="0.2">
      <c r="B12" s="126">
        <v>2029</v>
      </c>
      <c r="C12">
        <f>IF($B12='Basis data'!$C$3,'Basis data'!$E$19,0)</f>
        <v>0</v>
      </c>
      <c r="D12">
        <f>IF($B12='Basis data'!$C$3,'Basis data'!$E$20,0)</f>
        <v>0</v>
      </c>
      <c r="E12">
        <f>IF($B12='Basis data'!$C$3,'Basis data'!$E$21,0)</f>
        <v>0</v>
      </c>
      <c r="F12">
        <f>IF($B12='Basis data'!$C$3,'Basis data'!$E$22,0)</f>
        <v>0</v>
      </c>
      <c r="G12">
        <f>IF($B12='Basis data'!$C$3,'Basis data'!$E$23,0)</f>
        <v>0</v>
      </c>
    </row>
    <row r="13" spans="1:9" x14ac:dyDescent="0.2">
      <c r="B13" s="126">
        <v>2030</v>
      </c>
      <c r="C13">
        <f>IF($B13='Basis data'!$C$3,'Basis data'!$E$19,0)</f>
        <v>0</v>
      </c>
      <c r="D13">
        <f>IF($B13='Basis data'!$C$3,'Basis data'!$E$20,0)</f>
        <v>0</v>
      </c>
      <c r="E13">
        <f>IF($B13='Basis data'!$C$3,'Basis data'!$E$21,0)</f>
        <v>0</v>
      </c>
      <c r="F13">
        <f>IF($B13='Basis data'!$C$3,'Basis data'!$E$22,0)</f>
        <v>0</v>
      </c>
      <c r="G13">
        <f>IF($B13='Basis data'!$C$3,'Basis data'!$E$23,0)</f>
        <v>0</v>
      </c>
    </row>
  </sheetData>
  <pageMargins left="0.7" right="0.7" top="0.75" bottom="0.75" header="0.3" footer="0.3"/>
  <pageSetup paperSize="9" orientation="portrait" horizontalDpi="0" verticalDpi="0"/>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1C293-6A8C-724A-8CF4-98433AAE57EC}">
  <dimension ref="A1:AF8"/>
  <sheetViews>
    <sheetView workbookViewId="0">
      <selection activeCell="B3" sqref="B3:B5"/>
    </sheetView>
  </sheetViews>
  <sheetFormatPr baseColWidth="10" defaultColWidth="11" defaultRowHeight="16" x14ac:dyDescent="0.2"/>
  <cols>
    <col min="1" max="1" width="24.5" bestFit="1" customWidth="1"/>
    <col min="6" max="6" width="10.83203125" style="39"/>
    <col min="9" max="19" width="12.1640625" bestFit="1" customWidth="1"/>
  </cols>
  <sheetData>
    <row r="1" spans="1:32" x14ac:dyDescent="0.2">
      <c r="A1" t="str">
        <f>'Calculatie sheet'!J3</f>
        <v>Duiker (beton)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sheet'!J133</f>
        <v>2018.7185304041614</v>
      </c>
      <c r="D2" s="26" t="s">
        <v>64</v>
      </c>
      <c r="F2" s="573">
        <f>C2*'Calculatie sheet'!$J$7/1000</f>
        <v>0</v>
      </c>
      <c r="H2" s="31" t="s">
        <v>622</v>
      </c>
      <c r="I2" s="571">
        <f>(LOOKUP('Calculatie sheet'!$J$2,'Objectenoverzicht aantallen'!$A:$A,'Objectenoverzicht aantallen'!C:C)*'Calculatie sheet'!J133+LOOKUP('Calculatie sheet'!$J$2,'Objectenoverzicht aantallen'!$A:$A,'Objectenoverzicht aantallen'!E:E)*'Calculatie sheet'!J133)/1000</f>
        <v>0</v>
      </c>
      <c r="J2" s="571">
        <f>(LOOKUP('Calculatie sheet'!$J$2,'Objectenoverzicht aantallen'!$A:$A,'Objectenoverzicht aantallen'!C:C)*'Calculatie sheet'!J133+LOOKUP('Calculatie sheet'!$J$2,'Objectenoverzicht aantallen'!$A:$A,'Objectenoverzicht aantallen'!E:E)*'Calculatie sheet'!J133+LOOKUP('Calculatie sheet'!$J$2,'Objectenoverzicht aantallen'!$A:$A,'Objectenoverzicht aantallen'!F:F)*'Calculatie sheet'!J133)/1000</f>
        <v>0</v>
      </c>
      <c r="K2" s="571">
        <f>(LOOKUP('Calculatie sheet'!$J$2,'Objectenoverzicht aantallen'!$A:$A,'Objectenoverzicht aantallen'!C:C)*'Calculatie sheet'!J133+LOOKUP('Calculatie sheet'!$J$2,'Objectenoverzicht aantallen'!$A:$A,'Objectenoverzicht aantallen'!E:E)*'Calculatie sheet'!J133+LOOKUP('Calculatie sheet'!$J$2,'Objectenoverzicht aantallen'!$A:$A,'Objectenoverzicht aantallen'!F:F)*'Calculatie sheet'!J133+LOOKUP('Calculatie sheet'!$D$2,'Objectenoverzicht aantallen'!$A:$A,'Objectenoverzicht aantallen'!G:G)*'Calculatie sheet'!J133)/1000</f>
        <v>0</v>
      </c>
      <c r="L2" s="571">
        <f>(LOOKUP('Calculatie sheet'!$J$2,'Objectenoverzicht aantallen'!$A:$A,'Objectenoverzicht aantallen'!C:C)*'Calculatie sheet'!J133+LOOKUP('Calculatie sheet'!$J$2,'Objectenoverzicht aantallen'!$A:$A,'Objectenoverzicht aantallen'!E:E)*'Calculatie sheet'!J133+LOOKUP('Calculatie sheet'!$J$2,'Objectenoverzicht aantallen'!$A:$A,'Objectenoverzicht aantallen'!F:F)*'Calculatie sheet'!J133+LOOKUP('Calculatie sheet'!$J$2,'Objectenoverzicht aantallen'!$A:$A,'Objectenoverzicht aantallen'!G:G)*'Calculatie sheet'!J133+LOOKUP('Calculatie sheet'!$J$2,'Objectenoverzicht aantallen'!$A:$A,'Objectenoverzicht aantallen'!H:H)*'Calculatie sheet'!J133)/1000</f>
        <v>0</v>
      </c>
      <c r="M2" s="571">
        <f>(LOOKUP('Calculatie sheet'!$J$2,'Objectenoverzicht aantallen'!$A:$A,'Objectenoverzicht aantallen'!C:C)*'Calculatie sheet'!J133+LOOKUP('Calculatie sheet'!$J$2,'Objectenoverzicht aantallen'!$A:$A,'Objectenoverzicht aantallen'!E:E)*'Calculatie sheet'!J133+LOOKUP('Calculatie sheet'!$J$2,'Objectenoverzicht aantallen'!$A:$A,'Objectenoverzicht aantallen'!F:F)*'Calculatie sheet'!J133+LOOKUP('Calculatie sheet'!$J$2,'Objectenoverzicht aantallen'!$A:$A,'Objectenoverzicht aantallen'!G:G)*'Calculatie sheet'!J133+LOOKUP('Calculatie sheet'!$J$2,'Objectenoverzicht aantallen'!$A:$A,'Objectenoverzicht aantallen'!H:H)*'Calculatie sheet'!J133+LOOKUP('Calculatie sheet'!$J$2,'Objectenoverzicht aantallen'!$A:$A,'Objectenoverzicht aantallen'!I:I)*'Calculatie sheet'!J133)/1000</f>
        <v>0</v>
      </c>
      <c r="N2" s="571">
        <f>(LOOKUP('Calculatie sheet'!$J$2,'Objectenoverzicht aantallen'!$A:$A,'Objectenoverzicht aantallen'!C:C)*'Calculatie sheet'!J133+LOOKUP('Calculatie sheet'!$J$2,'Objectenoverzicht aantallen'!$A:$A,'Objectenoverzicht aantallen'!E:E)*'Calculatie sheet'!J133+LOOKUP('Calculatie sheet'!$J$2,'Objectenoverzicht aantallen'!$A:$A,'Objectenoverzicht aantallen'!F:F)*'Calculatie sheet'!J133+LOOKUP('Calculatie sheet'!$J$2,'Objectenoverzicht aantallen'!$A:$A,'Objectenoverzicht aantallen'!G:G)*'Calculatie sheet'!J133+LOOKUP('Calculatie sheet'!$J$2,'Objectenoverzicht aantallen'!$A:$A,'Objectenoverzicht aantallen'!H:H)*'Calculatie sheet'!J133+LOOKUP('Calculatie sheet'!$J$2,'Objectenoverzicht aantallen'!$A:$A,'Objectenoverzicht aantallen'!I:I)*'Calculatie sheet'!J133+LOOKUP('Calculatie sheet'!$J$2,'Objectenoverzicht aantallen'!$A:$A,'Objectenoverzicht aantallen'!J:J)*'Calculatie sheet'!J133)/1000</f>
        <v>0</v>
      </c>
      <c r="O2" s="571">
        <f>(LOOKUP('Calculatie sheet'!$J$2,'Objectenoverzicht aantallen'!$A:$A,'Objectenoverzicht aantallen'!C:C)*'Calculatie sheet'!J133+LOOKUP('Calculatie sheet'!$J$2,'Objectenoverzicht aantallen'!$A:$A,'Objectenoverzicht aantallen'!E:E)*'Calculatie sheet'!J133+LOOKUP('Calculatie sheet'!$J$2,'Objectenoverzicht aantallen'!$A:$A,'Objectenoverzicht aantallen'!F:F)*'Calculatie sheet'!J133+LOOKUP('Calculatie sheet'!$J$2,'Objectenoverzicht aantallen'!$A:$A,'Objectenoverzicht aantallen'!G:G)*'Calculatie sheet'!J133+LOOKUP('Calculatie sheet'!$J$2,'Objectenoverzicht aantallen'!$A:$A,'Objectenoverzicht aantallen'!H:H)*'Calculatie sheet'!J133+LOOKUP('Calculatie sheet'!$J$2,'Objectenoverzicht aantallen'!$A:$A,'Objectenoverzicht aantallen'!I:I)*'Calculatie sheet'!J133+LOOKUP('Calculatie sheet'!$J$2,'Objectenoverzicht aantallen'!$A:$A,'Objectenoverzicht aantallen'!J:J)*'Calculatie sheet'!J133+LOOKUP('Calculatie sheet'!$J$2,'Objectenoverzicht aantallen'!$A:$A,'Objectenoverzicht aantallen'!K:K)*'Calculatie sheet'!J133)/1000</f>
        <v>0</v>
      </c>
      <c r="P2" s="571">
        <f>(LOOKUP('Calculatie sheet'!$J$2,'Objectenoverzicht aantallen'!$A:$A,'Objectenoverzicht aantallen'!C:C)*'Calculatie sheet'!J133+LOOKUP('Calculatie sheet'!$J$2,'Objectenoverzicht aantallen'!$A:$A,'Objectenoverzicht aantallen'!E:E)*'Calculatie sheet'!J133+LOOKUP('Calculatie sheet'!$J$2,'Objectenoverzicht aantallen'!$A:$A,'Objectenoverzicht aantallen'!F:F)*'Calculatie sheet'!J133+LOOKUP('Calculatie sheet'!$J$2,'Objectenoverzicht aantallen'!$A:$A,'Objectenoverzicht aantallen'!G:G)*'Calculatie sheet'!J133+LOOKUP('Calculatie sheet'!$J$2,'Objectenoverzicht aantallen'!$A:$A,'Objectenoverzicht aantallen'!H:H)*'Calculatie sheet'!J133+LOOKUP('Calculatie sheet'!$J$2,'Objectenoverzicht aantallen'!$A:$A,'Objectenoverzicht aantallen'!I:I)*'Calculatie sheet'!J133+LOOKUP('Calculatie sheet'!$J$2,'Objectenoverzicht aantallen'!$A:$A,'Objectenoverzicht aantallen'!J:J)*'Calculatie sheet'!J133+LOOKUP('Calculatie sheet'!$J$2,'Objectenoverzicht aantallen'!$A:$A,'Objectenoverzicht aantallen'!K:K)*'Calculatie sheet'!J133+LOOKUP('Calculatie sheet'!$J$2,'Objectenoverzicht aantallen'!$A:$A,'Objectenoverzicht aantallen'!L:L)*'Calculatie sheet'!J133)/1000</f>
        <v>0</v>
      </c>
      <c r="Q2" s="571">
        <f>(LOOKUP('Calculatie sheet'!$J$2,'Objectenoverzicht aantallen'!$A:$A,'Objectenoverzicht aantallen'!C:C)*'Calculatie sheet'!J133+LOOKUP('Calculatie sheet'!$J$2,'Objectenoverzicht aantallen'!$A:$A,'Objectenoverzicht aantallen'!E:E)*'Calculatie sheet'!J133+LOOKUP('Calculatie sheet'!$J$2,'Objectenoverzicht aantallen'!$A:$A,'Objectenoverzicht aantallen'!F:F)*'Calculatie sheet'!J133+LOOKUP('Calculatie sheet'!$J$2,'Objectenoverzicht aantallen'!$A:$A,'Objectenoverzicht aantallen'!G:G)*'Calculatie sheet'!J133+LOOKUP('Calculatie sheet'!$J$2,'Objectenoverzicht aantallen'!$A:$A,'Objectenoverzicht aantallen'!H:H)*'Calculatie sheet'!J133+LOOKUP('Calculatie sheet'!$J$2,'Objectenoverzicht aantallen'!$A:$A,'Objectenoverzicht aantallen'!I:I)*'Calculatie sheet'!J133+LOOKUP('Calculatie sheet'!$J$2,'Objectenoverzicht aantallen'!$A:$A,'Objectenoverzicht aantallen'!J:J)*'Calculatie sheet'!J133+LOOKUP('Calculatie sheet'!$J$2,'Objectenoverzicht aantallen'!$A:$A,'Objectenoverzicht aantallen'!K:K)*'Calculatie sheet'!J133+LOOKUP('Calculatie sheet'!$J$2,'Objectenoverzicht aantallen'!$A:$A,'Objectenoverzicht aantallen'!L:L)*'Calculatie sheet'!J133+LOOKUP('Calculatie sheet'!$J$2,'Objectenoverzicht aantallen'!$A:$A,'Objectenoverzicht aantallen'!M:M)*'Calculatie sheet'!J133)/1000</f>
        <v>0</v>
      </c>
      <c r="R2" s="571">
        <f>(LOOKUP('Calculatie sheet'!$J$2,'Objectenoverzicht aantallen'!$A:$A,'Objectenoverzicht aantallen'!C:C)*'Calculatie sheet'!J133+LOOKUP('Calculatie sheet'!$J$2,'Objectenoverzicht aantallen'!$A:$A,'Objectenoverzicht aantallen'!E:E)*'Calculatie sheet'!J133+LOOKUP('Calculatie sheet'!$J$2,'Objectenoverzicht aantallen'!$A:$A,'Objectenoverzicht aantallen'!F:F)*'Calculatie sheet'!J133+LOOKUP('Calculatie sheet'!$J$2,'Objectenoverzicht aantallen'!$A:$A,'Objectenoverzicht aantallen'!G:G)*'Calculatie sheet'!J133+LOOKUP('Calculatie sheet'!$J$2,'Objectenoverzicht aantallen'!$A:$A,'Objectenoverzicht aantallen'!H:H)*'Calculatie sheet'!J133+LOOKUP('Calculatie sheet'!$J$2,'Objectenoverzicht aantallen'!$A:$A,'Objectenoverzicht aantallen'!I:I)*'Calculatie sheet'!J133+LOOKUP('Calculatie sheet'!$J$2,'Objectenoverzicht aantallen'!$A:$A,'Objectenoverzicht aantallen'!J:J)*'Calculatie sheet'!J133+LOOKUP('Calculatie sheet'!$J$2,'Objectenoverzicht aantallen'!$A:$A,'Objectenoverzicht aantallen'!K:K)*'Calculatie sheet'!J133+LOOKUP('Calculatie sheet'!$J$2,'Objectenoverzicht aantallen'!$A:$A,'Objectenoverzicht aantallen'!L:L)*'Calculatie sheet'!J133+LOOKUP('Calculatie sheet'!$J$2,'Objectenoverzicht aantallen'!$A:$A,'Objectenoverzicht aantallen'!M:M)*'Calculatie sheet'!J133+LOOKUP('Calculatie sheet'!$J$2,'Objectenoverzicht aantallen'!$A:$A,'Objectenoverzicht aantallen'!N:N)*'Calculatie sheet'!J133)/1000</f>
        <v>0</v>
      </c>
      <c r="S2" s="571">
        <f>(LOOKUP('Calculatie sheet'!$J$2,'Objectenoverzicht aantallen'!$A:$A,'Objectenoverzicht aantallen'!C:C)*'Calculatie sheet'!J133+LOOKUP('Calculatie sheet'!$J$2,'Objectenoverzicht aantallen'!$A:$A,'Objectenoverzicht aantallen'!E:E)*'Calculatie sheet'!J133+LOOKUP('Calculatie sheet'!$J$2,'Objectenoverzicht aantallen'!$A:$A,'Objectenoverzicht aantallen'!F:F)*'Calculatie sheet'!J133+LOOKUP('Calculatie sheet'!$J$2,'Objectenoverzicht aantallen'!$A:$A,'Objectenoverzicht aantallen'!G:G)*'Calculatie sheet'!J133+LOOKUP('Calculatie sheet'!$J$2,'Objectenoverzicht aantallen'!$A:$A,'Objectenoverzicht aantallen'!H:H)*'Calculatie sheet'!J133+LOOKUP('Calculatie sheet'!$J$2,'Objectenoverzicht aantallen'!$A:$A,'Objectenoverzicht aantallen'!I:I)*'Calculatie sheet'!J133+LOOKUP('Calculatie sheet'!$J$2,'Objectenoverzicht aantallen'!$A:$A,'Objectenoverzicht aantallen'!J:J)*'Calculatie sheet'!J133+LOOKUP('Calculatie sheet'!$J$2,'Objectenoverzicht aantallen'!$A:$A,'Objectenoverzicht aantallen'!K:K)*'Calculatie sheet'!J133+LOOKUP('Calculatie sheet'!$J$2,'Objectenoverzicht aantallen'!$A:$A,'Objectenoverzicht aantallen'!L:L)*'Calculatie sheet'!J133+LOOKUP('Calculatie sheet'!$J$2,'Objectenoverzicht aantallen'!$A:$A,'Objectenoverzicht aantallen'!M:M)*'Calculatie sheet'!J133+LOOKUP('Calculatie sheet'!$J$2,'Objectenoverzicht aantallen'!$A:$A,'Objectenoverzicht aantallen'!N:N)*'Calculatie sheet'!J133+LOOKUP('Calculatie sheet'!$J$2,'Objectenoverzicht aantallen'!$A:$A,'Objectenoverzicht aantallen'!O:O)*'Calculatie sheet'!J133)/1000</f>
        <v>0</v>
      </c>
      <c r="U2" s="31" t="s">
        <v>622</v>
      </c>
      <c r="V2" s="571">
        <f>(LOOKUP('Calculatie sheet'!$J$2,'Objectenoverzicht aantallen'!$A:$A,'Objectenoverzicht aantallen'!E:E)*'Calculatie sheet'!$J$133)/1000</f>
        <v>0</v>
      </c>
      <c r="W2" s="571">
        <f>(LOOKUP('Calculatie sheet'!$J$2,'Objectenoverzicht aantallen'!$A:$A,'Objectenoverzicht aantallen'!F:F)*'Calculatie sheet'!$J$133)/1000</f>
        <v>0</v>
      </c>
      <c r="X2" s="571">
        <f>(LOOKUP('Calculatie sheet'!$J$2,'Objectenoverzicht aantallen'!$A:$A,'Objectenoverzicht aantallen'!G:G)*'Calculatie sheet'!$J$133)/1000</f>
        <v>0</v>
      </c>
      <c r="Y2" s="571">
        <f>(LOOKUP('Calculatie sheet'!$J$2,'Objectenoverzicht aantallen'!$A:$A,'Objectenoverzicht aantallen'!H:H)*'Calculatie sheet'!$J$133)/1000</f>
        <v>0</v>
      </c>
      <c r="Z2" s="571">
        <f>(LOOKUP('Calculatie sheet'!$J$2,'Objectenoverzicht aantallen'!$A:$A,'Objectenoverzicht aantallen'!I:I)*'Calculatie sheet'!$J$133)/1000</f>
        <v>0</v>
      </c>
      <c r="AA2" s="571">
        <f>(LOOKUP('Calculatie sheet'!$J$2,'Objectenoverzicht aantallen'!$A:$A,'Objectenoverzicht aantallen'!J:J)*'Calculatie sheet'!$J$133)/1000</f>
        <v>0</v>
      </c>
      <c r="AB2" s="571">
        <f>(LOOKUP('Calculatie sheet'!$J$2,'Objectenoverzicht aantallen'!$A:$A,'Objectenoverzicht aantallen'!K:K)*'Calculatie sheet'!$J$133)/1000</f>
        <v>0</v>
      </c>
      <c r="AC2" s="571">
        <f>(LOOKUP('Calculatie sheet'!$J$2,'Objectenoverzicht aantallen'!$A:$A,'Objectenoverzicht aantallen'!L:L)*'Calculatie sheet'!$J$133)/1000</f>
        <v>0</v>
      </c>
      <c r="AD2" s="571">
        <f>(LOOKUP('Calculatie sheet'!$J$2,'Objectenoverzicht aantallen'!$A:$A,'Objectenoverzicht aantallen'!M:M)*'Calculatie sheet'!$J$133)/1000</f>
        <v>0</v>
      </c>
      <c r="AE2" s="571">
        <f>(LOOKUP('Calculatie sheet'!$J$2,'Objectenoverzicht aantallen'!$A:$A,'Objectenoverzicht aantallen'!N:N)*'Calculatie sheet'!$J$133)/1000</f>
        <v>0</v>
      </c>
      <c r="AF2" s="571">
        <f>(LOOKUP('Calculatie sheet'!$J$2,'Objectenoverzicht aantallen'!$A:$A,'Objectenoverzicht aantallen'!O:O)*'Calculatie sheet'!$J$133)/1000</f>
        <v>0</v>
      </c>
    </row>
    <row r="3" spans="1:32" x14ac:dyDescent="0.2">
      <c r="B3" s="130" t="s">
        <v>967</v>
      </c>
      <c r="C3" s="46">
        <f>'Calculatie sheet'!J134</f>
        <v>916.38004406337143</v>
      </c>
      <c r="D3" s="7" t="s">
        <v>354</v>
      </c>
      <c r="F3" s="573">
        <f>C3*'Calculatie sheet'!$J$7/1000</f>
        <v>0</v>
      </c>
      <c r="H3" s="31" t="s">
        <v>623</v>
      </c>
      <c r="I3" s="571">
        <f>(LOOKUP('Calculatie sheet'!$J$2,'Objectenoverzicht aantallen'!$A:$A,'Objectenoverzicht aantallen'!C:C)*'Calculatie sheet'!J134+LOOKUP('Calculatie sheet'!$J$2,'Objectenoverzicht aantallen'!$A:$A,'Objectenoverzicht aantallen'!E:E)*'Calculatie sheet'!J134)/1000</f>
        <v>0</v>
      </c>
      <c r="J3" s="571">
        <f>(LOOKUP('Calculatie sheet'!$J$2,'Objectenoverzicht aantallen'!$A:$A,'Objectenoverzicht aantallen'!C:C)*'Calculatie sheet'!J134+LOOKUP('Calculatie sheet'!$J$2,'Objectenoverzicht aantallen'!$A:$A,'Objectenoverzicht aantallen'!E:E)*'Calculatie sheet'!J134+LOOKUP('Calculatie sheet'!$J$2,'Objectenoverzicht aantallen'!$A:$A,'Objectenoverzicht aantallen'!F:F)*'Calculatie sheet'!J134)/1000</f>
        <v>0</v>
      </c>
      <c r="K3" s="571">
        <f>(LOOKUP('Calculatie sheet'!$J$2,'Objectenoverzicht aantallen'!$A:$A,'Objectenoverzicht aantallen'!C:C)*'Calculatie sheet'!J134+LOOKUP('Calculatie sheet'!$J$2,'Objectenoverzicht aantallen'!$A:$A,'Objectenoverzicht aantallen'!E:E)*'Calculatie sheet'!J134+LOOKUP('Calculatie sheet'!$J$2,'Objectenoverzicht aantallen'!$A:$A,'Objectenoverzicht aantallen'!F:F)*'Calculatie sheet'!J134+LOOKUP('Calculatie sheet'!$D$2,'Objectenoverzicht aantallen'!$A:$A,'Objectenoverzicht aantallen'!G:G)*'Calculatie sheet'!J134)/1000</f>
        <v>0</v>
      </c>
      <c r="L3" s="571">
        <f>(LOOKUP('Calculatie sheet'!$J$2,'Objectenoverzicht aantallen'!$A:$A,'Objectenoverzicht aantallen'!C:C)*'Calculatie sheet'!J134+LOOKUP('Calculatie sheet'!$J$2,'Objectenoverzicht aantallen'!$A:$A,'Objectenoverzicht aantallen'!E:E)*'Calculatie sheet'!J134+LOOKUP('Calculatie sheet'!$J$2,'Objectenoverzicht aantallen'!$A:$A,'Objectenoverzicht aantallen'!F:F)*'Calculatie sheet'!J134+LOOKUP('Calculatie sheet'!$J$2,'Objectenoverzicht aantallen'!$A:$A,'Objectenoverzicht aantallen'!G:G)*'Calculatie sheet'!J134+LOOKUP('Calculatie sheet'!$J$2,'Objectenoverzicht aantallen'!$A:$A,'Objectenoverzicht aantallen'!H:H)*'Calculatie sheet'!J134)/1000</f>
        <v>0</v>
      </c>
      <c r="M3" s="571">
        <f>(LOOKUP('Calculatie sheet'!$J$2,'Objectenoverzicht aantallen'!$A:$A,'Objectenoverzicht aantallen'!C:C)*'Calculatie sheet'!J134+LOOKUP('Calculatie sheet'!$J$2,'Objectenoverzicht aantallen'!$A:$A,'Objectenoverzicht aantallen'!E:E)*'Calculatie sheet'!J134+LOOKUP('Calculatie sheet'!$J$2,'Objectenoverzicht aantallen'!$A:$A,'Objectenoverzicht aantallen'!F:F)*'Calculatie sheet'!J134+LOOKUP('Calculatie sheet'!$J$2,'Objectenoverzicht aantallen'!$A:$A,'Objectenoverzicht aantallen'!G:G)*'Calculatie sheet'!J134+LOOKUP('Calculatie sheet'!$J$2,'Objectenoverzicht aantallen'!$A:$A,'Objectenoverzicht aantallen'!H:H)*'Calculatie sheet'!J134+LOOKUP('Calculatie sheet'!$J$2,'Objectenoverzicht aantallen'!$A:$A,'Objectenoverzicht aantallen'!I:I)*'Calculatie sheet'!J134)/1000</f>
        <v>0</v>
      </c>
      <c r="N3" s="571">
        <f>(LOOKUP('Calculatie sheet'!$J$2,'Objectenoverzicht aantallen'!$A:$A,'Objectenoverzicht aantallen'!C:C)*'Calculatie sheet'!J134+LOOKUP('Calculatie sheet'!$J$2,'Objectenoverzicht aantallen'!$A:$A,'Objectenoverzicht aantallen'!E:E)*'Calculatie sheet'!J134+LOOKUP('Calculatie sheet'!$J$2,'Objectenoverzicht aantallen'!$A:$A,'Objectenoverzicht aantallen'!F:F)*'Calculatie sheet'!J134+LOOKUP('Calculatie sheet'!$J$2,'Objectenoverzicht aantallen'!$A:$A,'Objectenoverzicht aantallen'!G:G)*'Calculatie sheet'!J134+LOOKUP('Calculatie sheet'!$J$2,'Objectenoverzicht aantallen'!$A:$A,'Objectenoverzicht aantallen'!H:H)*'Calculatie sheet'!J134+LOOKUP('Calculatie sheet'!$J$2,'Objectenoverzicht aantallen'!$A:$A,'Objectenoverzicht aantallen'!I:I)*'Calculatie sheet'!J134+LOOKUP('Calculatie sheet'!$J$2,'Objectenoverzicht aantallen'!$A:$A,'Objectenoverzicht aantallen'!J:J)*'Calculatie sheet'!J134)/1000</f>
        <v>0</v>
      </c>
      <c r="O3" s="571">
        <f>(LOOKUP('Calculatie sheet'!$J$2,'Objectenoverzicht aantallen'!$A:$A,'Objectenoverzicht aantallen'!C:C)*'Calculatie sheet'!J134+LOOKUP('Calculatie sheet'!$J$2,'Objectenoverzicht aantallen'!$A:$A,'Objectenoverzicht aantallen'!E:E)*'Calculatie sheet'!J134+LOOKUP('Calculatie sheet'!$J$2,'Objectenoverzicht aantallen'!$A:$A,'Objectenoverzicht aantallen'!F:F)*'Calculatie sheet'!J134+LOOKUP('Calculatie sheet'!$J$2,'Objectenoverzicht aantallen'!$A:$A,'Objectenoverzicht aantallen'!G:G)*'Calculatie sheet'!J134+LOOKUP('Calculatie sheet'!$J$2,'Objectenoverzicht aantallen'!$A:$A,'Objectenoverzicht aantallen'!H:H)*'Calculatie sheet'!J134+LOOKUP('Calculatie sheet'!$J$2,'Objectenoverzicht aantallen'!$A:$A,'Objectenoverzicht aantallen'!I:I)*'Calculatie sheet'!J134+LOOKUP('Calculatie sheet'!$J$2,'Objectenoverzicht aantallen'!$A:$A,'Objectenoverzicht aantallen'!J:J)*'Calculatie sheet'!J134+LOOKUP('Calculatie sheet'!$J$2,'Objectenoverzicht aantallen'!$A:$A,'Objectenoverzicht aantallen'!K:K)*'Calculatie sheet'!J134)/1000</f>
        <v>0</v>
      </c>
      <c r="P3" s="571">
        <f>(LOOKUP('Calculatie sheet'!$J$2,'Objectenoverzicht aantallen'!$A:$A,'Objectenoverzicht aantallen'!C:C)*'Calculatie sheet'!J134+LOOKUP('Calculatie sheet'!$J$2,'Objectenoverzicht aantallen'!$A:$A,'Objectenoverzicht aantallen'!E:E)*'Calculatie sheet'!J134+LOOKUP('Calculatie sheet'!$J$2,'Objectenoverzicht aantallen'!$A:$A,'Objectenoverzicht aantallen'!F:F)*'Calculatie sheet'!J134+LOOKUP('Calculatie sheet'!$J$2,'Objectenoverzicht aantallen'!$A:$A,'Objectenoverzicht aantallen'!G:G)*'Calculatie sheet'!J134+LOOKUP('Calculatie sheet'!$J$2,'Objectenoverzicht aantallen'!$A:$A,'Objectenoverzicht aantallen'!H:H)*'Calculatie sheet'!J134+LOOKUP('Calculatie sheet'!$J$2,'Objectenoverzicht aantallen'!$A:$A,'Objectenoverzicht aantallen'!I:I)*'Calculatie sheet'!J134+LOOKUP('Calculatie sheet'!$J$2,'Objectenoverzicht aantallen'!$A:$A,'Objectenoverzicht aantallen'!J:J)*'Calculatie sheet'!J134+LOOKUP('Calculatie sheet'!$J$2,'Objectenoverzicht aantallen'!$A:$A,'Objectenoverzicht aantallen'!K:K)*'Calculatie sheet'!J134+LOOKUP('Calculatie sheet'!$J$2,'Objectenoverzicht aantallen'!$A:$A,'Objectenoverzicht aantallen'!L:L)*'Calculatie sheet'!J134)/1000</f>
        <v>0</v>
      </c>
      <c r="Q3" s="571">
        <f>(LOOKUP('Calculatie sheet'!$J$2,'Objectenoverzicht aantallen'!$A:$A,'Objectenoverzicht aantallen'!C:C)*'Calculatie sheet'!J134+LOOKUP('Calculatie sheet'!$J$2,'Objectenoverzicht aantallen'!$A:$A,'Objectenoverzicht aantallen'!E:E)*'Calculatie sheet'!J134+LOOKUP('Calculatie sheet'!$J$2,'Objectenoverzicht aantallen'!$A:$A,'Objectenoverzicht aantallen'!F:F)*'Calculatie sheet'!J134+LOOKUP('Calculatie sheet'!$J$2,'Objectenoverzicht aantallen'!$A:$A,'Objectenoverzicht aantallen'!G:G)*'Calculatie sheet'!J134+LOOKUP('Calculatie sheet'!$J$2,'Objectenoverzicht aantallen'!$A:$A,'Objectenoverzicht aantallen'!H:H)*'Calculatie sheet'!J134+LOOKUP('Calculatie sheet'!$J$2,'Objectenoverzicht aantallen'!$A:$A,'Objectenoverzicht aantallen'!I:I)*'Calculatie sheet'!J134+LOOKUP('Calculatie sheet'!$J$2,'Objectenoverzicht aantallen'!$A:$A,'Objectenoverzicht aantallen'!J:J)*'Calculatie sheet'!J134+LOOKUP('Calculatie sheet'!$J$2,'Objectenoverzicht aantallen'!$A:$A,'Objectenoverzicht aantallen'!K:K)*'Calculatie sheet'!J134+LOOKUP('Calculatie sheet'!$J$2,'Objectenoverzicht aantallen'!$A:$A,'Objectenoverzicht aantallen'!L:L)*'Calculatie sheet'!J134+LOOKUP('Calculatie sheet'!$J$2,'Objectenoverzicht aantallen'!$A:$A,'Objectenoverzicht aantallen'!M:M)*'Calculatie sheet'!J134)/1000</f>
        <v>0</v>
      </c>
      <c r="R3" s="571">
        <f>(LOOKUP('Calculatie sheet'!$J$2,'Objectenoverzicht aantallen'!$A:$A,'Objectenoverzicht aantallen'!C:C)*'Calculatie sheet'!J134+LOOKUP('Calculatie sheet'!$J$2,'Objectenoverzicht aantallen'!$A:$A,'Objectenoverzicht aantallen'!E:E)*'Calculatie sheet'!J134+LOOKUP('Calculatie sheet'!$J$2,'Objectenoverzicht aantallen'!$A:$A,'Objectenoverzicht aantallen'!F:F)*'Calculatie sheet'!J134+LOOKUP('Calculatie sheet'!$J$2,'Objectenoverzicht aantallen'!$A:$A,'Objectenoverzicht aantallen'!G:G)*'Calculatie sheet'!J134+LOOKUP('Calculatie sheet'!$J$2,'Objectenoverzicht aantallen'!$A:$A,'Objectenoverzicht aantallen'!H:H)*'Calculatie sheet'!J134+LOOKUP('Calculatie sheet'!$J$2,'Objectenoverzicht aantallen'!$A:$A,'Objectenoverzicht aantallen'!I:I)*'Calculatie sheet'!J134+LOOKUP('Calculatie sheet'!$J$2,'Objectenoverzicht aantallen'!$A:$A,'Objectenoverzicht aantallen'!J:J)*'Calculatie sheet'!J134+LOOKUP('Calculatie sheet'!$J$2,'Objectenoverzicht aantallen'!$A:$A,'Objectenoverzicht aantallen'!K:K)*'Calculatie sheet'!J134+LOOKUP('Calculatie sheet'!$J$2,'Objectenoverzicht aantallen'!$A:$A,'Objectenoverzicht aantallen'!L:L)*'Calculatie sheet'!J134+LOOKUP('Calculatie sheet'!$J$2,'Objectenoverzicht aantallen'!$A:$A,'Objectenoverzicht aantallen'!M:M)*'Calculatie sheet'!J134+LOOKUP('Calculatie sheet'!$J$2,'Objectenoverzicht aantallen'!$A:$A,'Objectenoverzicht aantallen'!N:N)*'Calculatie sheet'!J134)/1000</f>
        <v>0</v>
      </c>
      <c r="S3" s="571">
        <f>(LOOKUP('Calculatie sheet'!$J$2,'Objectenoverzicht aantallen'!$A:$A,'Objectenoverzicht aantallen'!C:C)*'Calculatie sheet'!J134+LOOKUP('Calculatie sheet'!$J$2,'Objectenoverzicht aantallen'!$A:$A,'Objectenoverzicht aantallen'!E:E)*'Calculatie sheet'!J134+LOOKUP('Calculatie sheet'!$J$2,'Objectenoverzicht aantallen'!$A:$A,'Objectenoverzicht aantallen'!F:F)*'Calculatie sheet'!J134+LOOKUP('Calculatie sheet'!$J$2,'Objectenoverzicht aantallen'!$A:$A,'Objectenoverzicht aantallen'!G:G)*'Calculatie sheet'!J134+LOOKUP('Calculatie sheet'!$J$2,'Objectenoverzicht aantallen'!$A:$A,'Objectenoverzicht aantallen'!H:H)*'Calculatie sheet'!J134+LOOKUP('Calculatie sheet'!$J$2,'Objectenoverzicht aantallen'!$A:$A,'Objectenoverzicht aantallen'!I:I)*'Calculatie sheet'!J134+LOOKUP('Calculatie sheet'!$J$2,'Objectenoverzicht aantallen'!$A:$A,'Objectenoverzicht aantallen'!J:J)*'Calculatie sheet'!J134+LOOKUP('Calculatie sheet'!$J$2,'Objectenoverzicht aantallen'!$A:$A,'Objectenoverzicht aantallen'!K:K)*'Calculatie sheet'!J134+LOOKUP('Calculatie sheet'!$J$2,'Objectenoverzicht aantallen'!$A:$A,'Objectenoverzicht aantallen'!L:L)*'Calculatie sheet'!J134+LOOKUP('Calculatie sheet'!$J$2,'Objectenoverzicht aantallen'!$A:$A,'Objectenoverzicht aantallen'!M:M)*'Calculatie sheet'!J134+LOOKUP('Calculatie sheet'!$J$2,'Objectenoverzicht aantallen'!$A:$A,'Objectenoverzicht aantallen'!N:N)*'Calculatie sheet'!J134+LOOKUP('Calculatie sheet'!$J$2,'Objectenoverzicht aantallen'!$A:$A,'Objectenoverzicht aantallen'!O:O)*'Calculatie sheet'!J134)/1000</f>
        <v>0</v>
      </c>
      <c r="U3" s="31" t="s">
        <v>623</v>
      </c>
      <c r="V3" s="571">
        <f>(LOOKUP('Calculatie sheet'!$J$2,'Objectenoverzicht aantallen'!$A:$A,'Objectenoverzicht aantallen'!E:E)*'Calculatie sheet'!$J$134)/1000</f>
        <v>0</v>
      </c>
      <c r="W3" s="571">
        <f>(LOOKUP('Calculatie sheet'!$J$2,'Objectenoverzicht aantallen'!$A:$A,'Objectenoverzicht aantallen'!F:F)*'Calculatie sheet'!$J$134)/1000</f>
        <v>0</v>
      </c>
      <c r="X3" s="571">
        <f>(LOOKUP('Calculatie sheet'!$J$2,'Objectenoverzicht aantallen'!$A:$A,'Objectenoverzicht aantallen'!G:G)*'Calculatie sheet'!$J$134)/1000</f>
        <v>0</v>
      </c>
      <c r="Y3" s="571">
        <f>(LOOKUP('Calculatie sheet'!$J$2,'Objectenoverzicht aantallen'!$A:$A,'Objectenoverzicht aantallen'!H:H)*'Calculatie sheet'!$J$134)/1000</f>
        <v>0</v>
      </c>
      <c r="Z3" s="571">
        <f>(LOOKUP('Calculatie sheet'!$J$2,'Objectenoverzicht aantallen'!$A:$A,'Objectenoverzicht aantallen'!I:I)*'Calculatie sheet'!$J$134)/1000</f>
        <v>0</v>
      </c>
      <c r="AA3" s="571">
        <f>(LOOKUP('Calculatie sheet'!$J$2,'Objectenoverzicht aantallen'!$A:$A,'Objectenoverzicht aantallen'!J:J)*'Calculatie sheet'!$J$134)/1000</f>
        <v>0</v>
      </c>
      <c r="AB3" s="571">
        <f>(LOOKUP('Calculatie sheet'!$J$2,'Objectenoverzicht aantallen'!$A:$A,'Objectenoverzicht aantallen'!K:K)*'Calculatie sheet'!$J$134)/1000</f>
        <v>0</v>
      </c>
      <c r="AC3" s="571">
        <f>(LOOKUP('Calculatie sheet'!$J$2,'Objectenoverzicht aantallen'!$A:$A,'Objectenoverzicht aantallen'!L:L)*'Calculatie sheet'!$J$134)/1000</f>
        <v>0</v>
      </c>
      <c r="AD3" s="571">
        <f>(LOOKUP('Calculatie sheet'!$J$2,'Objectenoverzicht aantallen'!$A:$A,'Objectenoverzicht aantallen'!M:M)*'Calculatie sheet'!$J$134)/1000</f>
        <v>0</v>
      </c>
      <c r="AE3" s="571">
        <f>(LOOKUP('Calculatie sheet'!$J$2,'Objectenoverzicht aantallen'!$A:$A,'Objectenoverzicht aantallen'!N:N)*'Calculatie sheet'!$J$134)/1000</f>
        <v>0</v>
      </c>
      <c r="AF3" s="571">
        <f>(LOOKUP('Calculatie sheet'!$J$2,'Objectenoverzicht aantallen'!$A:$A,'Objectenoverzicht aantallen'!O:O)*'Calculatie sheet'!$J$134)/1000</f>
        <v>0</v>
      </c>
    </row>
    <row r="4" spans="1:32" x14ac:dyDescent="0.2">
      <c r="B4" s="130" t="s">
        <v>966</v>
      </c>
      <c r="C4" s="46">
        <f>'Calculatie sheet'!J135</f>
        <v>1009.3106495876381</v>
      </c>
      <c r="D4" s="37" t="s">
        <v>660</v>
      </c>
      <c r="F4" s="573">
        <f>C4*'Calculatie sheet'!$J$7/1000</f>
        <v>0</v>
      </c>
      <c r="H4" s="31" t="s">
        <v>624</v>
      </c>
      <c r="I4" s="571">
        <f>(LOOKUP('Calculatie sheet'!$J$2,'Objectenoverzicht aantallen'!$A:$A,'Objectenoverzicht aantallen'!C:C)*'Calculatie sheet'!J135+LOOKUP('Calculatie sheet'!$J$2,'Objectenoverzicht aantallen'!$A:$A,'Objectenoverzicht aantallen'!E:E)*'Calculatie sheet'!J135)/1000</f>
        <v>0</v>
      </c>
      <c r="J4" s="571">
        <f>(LOOKUP('Calculatie sheet'!$J$2,'Objectenoverzicht aantallen'!$A:$A,'Objectenoverzicht aantallen'!C:C)*'Calculatie sheet'!J135+LOOKUP('Calculatie sheet'!$J$2,'Objectenoverzicht aantallen'!$A:$A,'Objectenoverzicht aantallen'!E:E)*'Calculatie sheet'!J135+LOOKUP('Calculatie sheet'!$J$2,'Objectenoverzicht aantallen'!$A:$A,'Objectenoverzicht aantallen'!F:F)*'Calculatie sheet'!J135)/1000</f>
        <v>0</v>
      </c>
      <c r="K4" s="571">
        <f>(LOOKUP('Calculatie sheet'!$J$2,'Objectenoverzicht aantallen'!$A:$A,'Objectenoverzicht aantallen'!C:C)*'Calculatie sheet'!J135+LOOKUP('Calculatie sheet'!$J$2,'Objectenoverzicht aantallen'!$A:$A,'Objectenoverzicht aantallen'!E:E)*'Calculatie sheet'!J135+LOOKUP('Calculatie sheet'!$J$2,'Objectenoverzicht aantallen'!$A:$A,'Objectenoverzicht aantallen'!F:F)*'Calculatie sheet'!J135+LOOKUP('Calculatie sheet'!$D$2,'Objectenoverzicht aantallen'!$A:$A,'Objectenoverzicht aantallen'!G:G)*'Calculatie sheet'!J135)/1000</f>
        <v>0</v>
      </c>
      <c r="L4" s="571">
        <f>(LOOKUP('Calculatie sheet'!$J$2,'Objectenoverzicht aantallen'!$A:$A,'Objectenoverzicht aantallen'!C:C)*'Calculatie sheet'!J135+LOOKUP('Calculatie sheet'!$J$2,'Objectenoverzicht aantallen'!$A:$A,'Objectenoverzicht aantallen'!E:E)*'Calculatie sheet'!J135+LOOKUP('Calculatie sheet'!$J$2,'Objectenoverzicht aantallen'!$A:$A,'Objectenoverzicht aantallen'!F:F)*'Calculatie sheet'!J135+LOOKUP('Calculatie sheet'!$J$2,'Objectenoverzicht aantallen'!$A:$A,'Objectenoverzicht aantallen'!G:G)*'Calculatie sheet'!J135+LOOKUP('Calculatie sheet'!$J$2,'Objectenoverzicht aantallen'!$A:$A,'Objectenoverzicht aantallen'!H:H)*'Calculatie sheet'!J135)/1000</f>
        <v>0</v>
      </c>
      <c r="M4" s="571">
        <f>(LOOKUP('Calculatie sheet'!$J$2,'Objectenoverzicht aantallen'!$A:$A,'Objectenoverzicht aantallen'!C:C)*'Calculatie sheet'!J135+LOOKUP('Calculatie sheet'!$J$2,'Objectenoverzicht aantallen'!$A:$A,'Objectenoverzicht aantallen'!E:E)*'Calculatie sheet'!J135+LOOKUP('Calculatie sheet'!$J$2,'Objectenoverzicht aantallen'!$A:$A,'Objectenoverzicht aantallen'!F:F)*'Calculatie sheet'!J135+LOOKUP('Calculatie sheet'!$J$2,'Objectenoverzicht aantallen'!$A:$A,'Objectenoverzicht aantallen'!G:G)*'Calculatie sheet'!J135+LOOKUP('Calculatie sheet'!$J$2,'Objectenoverzicht aantallen'!$A:$A,'Objectenoverzicht aantallen'!H:H)*'Calculatie sheet'!J135+LOOKUP('Calculatie sheet'!$J$2,'Objectenoverzicht aantallen'!$A:$A,'Objectenoverzicht aantallen'!I:I)*'Calculatie sheet'!J135)/1000</f>
        <v>0</v>
      </c>
      <c r="N4" s="571">
        <f>(LOOKUP('Calculatie sheet'!$J$2,'Objectenoverzicht aantallen'!$A:$A,'Objectenoverzicht aantallen'!C:C)*'Calculatie sheet'!J135+LOOKUP('Calculatie sheet'!$J$2,'Objectenoverzicht aantallen'!$A:$A,'Objectenoverzicht aantallen'!E:E)*'Calculatie sheet'!J135+LOOKUP('Calculatie sheet'!$J$2,'Objectenoverzicht aantallen'!$A:$A,'Objectenoverzicht aantallen'!F:F)*'Calculatie sheet'!J135+LOOKUP('Calculatie sheet'!$J$2,'Objectenoverzicht aantallen'!$A:$A,'Objectenoverzicht aantallen'!G:G)*'Calculatie sheet'!J135+LOOKUP('Calculatie sheet'!$J$2,'Objectenoverzicht aantallen'!$A:$A,'Objectenoverzicht aantallen'!H:H)*'Calculatie sheet'!J135+LOOKUP('Calculatie sheet'!$J$2,'Objectenoverzicht aantallen'!$A:$A,'Objectenoverzicht aantallen'!I:I)*'Calculatie sheet'!J135+LOOKUP('Calculatie sheet'!$J$2,'Objectenoverzicht aantallen'!$A:$A,'Objectenoverzicht aantallen'!J:J)*'Calculatie sheet'!J135)/1000</f>
        <v>0</v>
      </c>
      <c r="O4" s="571">
        <f>(LOOKUP('Calculatie sheet'!$J$2,'Objectenoverzicht aantallen'!$A:$A,'Objectenoverzicht aantallen'!C:C)*'Calculatie sheet'!J135+LOOKUP('Calculatie sheet'!$J$2,'Objectenoverzicht aantallen'!$A:$A,'Objectenoverzicht aantallen'!E:E)*'Calculatie sheet'!J135+LOOKUP('Calculatie sheet'!$J$2,'Objectenoverzicht aantallen'!$A:$A,'Objectenoverzicht aantallen'!F:F)*'Calculatie sheet'!J135+LOOKUP('Calculatie sheet'!$J$2,'Objectenoverzicht aantallen'!$A:$A,'Objectenoverzicht aantallen'!G:G)*'Calculatie sheet'!J135+LOOKUP('Calculatie sheet'!$J$2,'Objectenoverzicht aantallen'!$A:$A,'Objectenoverzicht aantallen'!H:H)*'Calculatie sheet'!J135+LOOKUP('Calculatie sheet'!$J$2,'Objectenoverzicht aantallen'!$A:$A,'Objectenoverzicht aantallen'!I:I)*'Calculatie sheet'!J135+LOOKUP('Calculatie sheet'!$J$2,'Objectenoverzicht aantallen'!$A:$A,'Objectenoverzicht aantallen'!J:J)*'Calculatie sheet'!J135+LOOKUP('Calculatie sheet'!$J$2,'Objectenoverzicht aantallen'!$A:$A,'Objectenoverzicht aantallen'!K:K)*'Calculatie sheet'!J135)/1000</f>
        <v>0</v>
      </c>
      <c r="P4" s="571">
        <f>(LOOKUP('Calculatie sheet'!$J$2,'Objectenoverzicht aantallen'!$A:$A,'Objectenoverzicht aantallen'!C:C)*'Calculatie sheet'!J135+LOOKUP('Calculatie sheet'!$J$2,'Objectenoverzicht aantallen'!$A:$A,'Objectenoverzicht aantallen'!E:E)*'Calculatie sheet'!J135+LOOKUP('Calculatie sheet'!$J$2,'Objectenoverzicht aantallen'!$A:$A,'Objectenoverzicht aantallen'!F:F)*'Calculatie sheet'!J135+LOOKUP('Calculatie sheet'!$J$2,'Objectenoverzicht aantallen'!$A:$A,'Objectenoverzicht aantallen'!G:G)*'Calculatie sheet'!J135+LOOKUP('Calculatie sheet'!$J$2,'Objectenoverzicht aantallen'!$A:$A,'Objectenoverzicht aantallen'!H:H)*'Calculatie sheet'!J135+LOOKUP('Calculatie sheet'!$J$2,'Objectenoverzicht aantallen'!$A:$A,'Objectenoverzicht aantallen'!I:I)*'Calculatie sheet'!J135+LOOKUP('Calculatie sheet'!$J$2,'Objectenoverzicht aantallen'!$A:$A,'Objectenoverzicht aantallen'!J:J)*'Calculatie sheet'!J135+LOOKUP('Calculatie sheet'!$J$2,'Objectenoverzicht aantallen'!$A:$A,'Objectenoverzicht aantallen'!K:K)*'Calculatie sheet'!J135+LOOKUP('Calculatie sheet'!$J$2,'Objectenoverzicht aantallen'!$A:$A,'Objectenoverzicht aantallen'!L:L)*'Calculatie sheet'!J135)/1000</f>
        <v>0</v>
      </c>
      <c r="Q4" s="571">
        <f>(LOOKUP('Calculatie sheet'!$J$2,'Objectenoverzicht aantallen'!$A:$A,'Objectenoverzicht aantallen'!C:C)*'Calculatie sheet'!J135+LOOKUP('Calculatie sheet'!$J$2,'Objectenoverzicht aantallen'!$A:$A,'Objectenoverzicht aantallen'!E:E)*'Calculatie sheet'!J135+LOOKUP('Calculatie sheet'!$J$2,'Objectenoverzicht aantallen'!$A:$A,'Objectenoverzicht aantallen'!F:F)*'Calculatie sheet'!J135+LOOKUP('Calculatie sheet'!$J$2,'Objectenoverzicht aantallen'!$A:$A,'Objectenoverzicht aantallen'!G:G)*'Calculatie sheet'!J135+LOOKUP('Calculatie sheet'!$J$2,'Objectenoverzicht aantallen'!$A:$A,'Objectenoverzicht aantallen'!H:H)*'Calculatie sheet'!J135+LOOKUP('Calculatie sheet'!$J$2,'Objectenoverzicht aantallen'!$A:$A,'Objectenoverzicht aantallen'!I:I)*'Calculatie sheet'!J135+LOOKUP('Calculatie sheet'!$J$2,'Objectenoverzicht aantallen'!$A:$A,'Objectenoverzicht aantallen'!J:J)*'Calculatie sheet'!J135+LOOKUP('Calculatie sheet'!$J$2,'Objectenoverzicht aantallen'!$A:$A,'Objectenoverzicht aantallen'!K:K)*'Calculatie sheet'!J135+LOOKUP('Calculatie sheet'!$J$2,'Objectenoverzicht aantallen'!$A:$A,'Objectenoverzicht aantallen'!L:L)*'Calculatie sheet'!J135+LOOKUP('Calculatie sheet'!$J$2,'Objectenoverzicht aantallen'!$A:$A,'Objectenoverzicht aantallen'!M:M)*'Calculatie sheet'!J135)/1000</f>
        <v>0</v>
      </c>
      <c r="R4" s="571">
        <f>(LOOKUP('Calculatie sheet'!$J$2,'Objectenoverzicht aantallen'!$A:$A,'Objectenoverzicht aantallen'!C:C)*'Calculatie sheet'!J135+LOOKUP('Calculatie sheet'!$J$2,'Objectenoverzicht aantallen'!$A:$A,'Objectenoverzicht aantallen'!E:E)*'Calculatie sheet'!J135+LOOKUP('Calculatie sheet'!$J$2,'Objectenoverzicht aantallen'!$A:$A,'Objectenoverzicht aantallen'!F:F)*'Calculatie sheet'!J135+LOOKUP('Calculatie sheet'!$J$2,'Objectenoverzicht aantallen'!$A:$A,'Objectenoverzicht aantallen'!G:G)*'Calculatie sheet'!J135+LOOKUP('Calculatie sheet'!$J$2,'Objectenoverzicht aantallen'!$A:$A,'Objectenoverzicht aantallen'!H:H)*'Calculatie sheet'!J135+LOOKUP('Calculatie sheet'!$J$2,'Objectenoverzicht aantallen'!$A:$A,'Objectenoverzicht aantallen'!I:I)*'Calculatie sheet'!J135+LOOKUP('Calculatie sheet'!$J$2,'Objectenoverzicht aantallen'!$A:$A,'Objectenoverzicht aantallen'!J:J)*'Calculatie sheet'!J135+LOOKUP('Calculatie sheet'!$J$2,'Objectenoverzicht aantallen'!$A:$A,'Objectenoverzicht aantallen'!K:K)*'Calculatie sheet'!J135+LOOKUP('Calculatie sheet'!$J$2,'Objectenoverzicht aantallen'!$A:$A,'Objectenoverzicht aantallen'!L:L)*'Calculatie sheet'!J135+LOOKUP('Calculatie sheet'!$J$2,'Objectenoverzicht aantallen'!$A:$A,'Objectenoverzicht aantallen'!M:M)*'Calculatie sheet'!J135+LOOKUP('Calculatie sheet'!$J$2,'Objectenoverzicht aantallen'!$A:$A,'Objectenoverzicht aantallen'!N:N)*'Calculatie sheet'!J135)/1000</f>
        <v>0</v>
      </c>
      <c r="S4" s="571">
        <f>(LOOKUP('Calculatie sheet'!$J$2,'Objectenoverzicht aantallen'!$A:$A,'Objectenoverzicht aantallen'!C:C)*'Calculatie sheet'!J135+LOOKUP('Calculatie sheet'!$J$2,'Objectenoverzicht aantallen'!$A:$A,'Objectenoverzicht aantallen'!E:E)*'Calculatie sheet'!J135+LOOKUP('Calculatie sheet'!$J$2,'Objectenoverzicht aantallen'!$A:$A,'Objectenoverzicht aantallen'!F:F)*'Calculatie sheet'!J135+LOOKUP('Calculatie sheet'!$J$2,'Objectenoverzicht aantallen'!$A:$A,'Objectenoverzicht aantallen'!G:G)*'Calculatie sheet'!J135+LOOKUP('Calculatie sheet'!$J$2,'Objectenoverzicht aantallen'!$A:$A,'Objectenoverzicht aantallen'!H:H)*'Calculatie sheet'!J135+LOOKUP('Calculatie sheet'!$J$2,'Objectenoverzicht aantallen'!$A:$A,'Objectenoverzicht aantallen'!I:I)*'Calculatie sheet'!J135+LOOKUP('Calculatie sheet'!$J$2,'Objectenoverzicht aantallen'!$A:$A,'Objectenoverzicht aantallen'!J:J)*'Calculatie sheet'!J135+LOOKUP('Calculatie sheet'!$J$2,'Objectenoverzicht aantallen'!$A:$A,'Objectenoverzicht aantallen'!K:K)*'Calculatie sheet'!J135+LOOKUP('Calculatie sheet'!$J$2,'Objectenoverzicht aantallen'!$A:$A,'Objectenoverzicht aantallen'!L:L)*'Calculatie sheet'!J135+LOOKUP('Calculatie sheet'!$J$2,'Objectenoverzicht aantallen'!$A:$A,'Objectenoverzicht aantallen'!M:M)*'Calculatie sheet'!J135+LOOKUP('Calculatie sheet'!$J$2,'Objectenoverzicht aantallen'!$A:$A,'Objectenoverzicht aantallen'!N:N)*'Calculatie sheet'!J135+LOOKUP('Calculatie sheet'!$J$2,'Objectenoverzicht aantallen'!$A:$A,'Objectenoverzicht aantallen'!O:O)*'Calculatie sheet'!J135)/1000</f>
        <v>0</v>
      </c>
      <c r="U4" s="31" t="s">
        <v>624</v>
      </c>
      <c r="V4" s="571">
        <f>(LOOKUP('Calculatie sheet'!$J$2,'Objectenoverzicht aantallen'!$A:$A,'Objectenoverzicht aantallen'!$P:$P)*'Calculatie sheet'!$J$135)/'Calculatie sheet'!$J$64/1000</f>
        <v>0</v>
      </c>
      <c r="W4" s="571">
        <f>(LOOKUP('Calculatie sheet'!$J$2,'Objectenoverzicht aantallen'!$A:$A,'Objectenoverzicht aantallen'!$P:$P)*'Calculatie sheet'!$J$135)/'Calculatie sheet'!$J$64/1000</f>
        <v>0</v>
      </c>
      <c r="X4" s="571">
        <f>(LOOKUP('Calculatie sheet'!$J$2,'Objectenoverzicht aantallen'!$A:$A,'Objectenoverzicht aantallen'!$P:$P)*'Calculatie sheet'!$J$135)/'Calculatie sheet'!$J$64/1000</f>
        <v>0</v>
      </c>
      <c r="Y4" s="571">
        <f>(LOOKUP('Calculatie sheet'!$J$2,'Objectenoverzicht aantallen'!$A:$A,'Objectenoverzicht aantallen'!$P:$P)*'Calculatie sheet'!$J$135)/'Calculatie sheet'!$J$64/1000</f>
        <v>0</v>
      </c>
      <c r="Z4" s="571">
        <f>(LOOKUP('Calculatie sheet'!$J$2,'Objectenoverzicht aantallen'!$A:$A,'Objectenoverzicht aantallen'!$P:$P)*'Calculatie sheet'!$J$135)/'Calculatie sheet'!$J$64/1000</f>
        <v>0</v>
      </c>
      <c r="AA4" s="571">
        <f>(LOOKUP('Calculatie sheet'!$J$2,'Objectenoverzicht aantallen'!$A:$A,'Objectenoverzicht aantallen'!$P:$P)*'Calculatie sheet'!$J$135)/'Calculatie sheet'!$J$64/1000</f>
        <v>0</v>
      </c>
      <c r="AB4" s="571">
        <f>(LOOKUP('Calculatie sheet'!$J$2,'Objectenoverzicht aantallen'!$A:$A,'Objectenoverzicht aantallen'!$P:$P)*'Calculatie sheet'!$J$135)/'Calculatie sheet'!$J$64/1000</f>
        <v>0</v>
      </c>
      <c r="AC4" s="571">
        <f>(LOOKUP('Calculatie sheet'!$J$2,'Objectenoverzicht aantallen'!$A:$A,'Objectenoverzicht aantallen'!$P:$P)*'Calculatie sheet'!$J$135)/'Calculatie sheet'!$J$64/1000</f>
        <v>0</v>
      </c>
      <c r="AD4" s="571">
        <f>(LOOKUP('Calculatie sheet'!$J$2,'Objectenoverzicht aantallen'!$A:$A,'Objectenoverzicht aantallen'!$P:$P)*'Calculatie sheet'!$J$135)/'Calculatie sheet'!$J$64/1000</f>
        <v>0</v>
      </c>
      <c r="AE4" s="571">
        <f>(LOOKUP('Calculatie sheet'!$J$2,'Objectenoverzicht aantallen'!$A:$A,'Objectenoverzicht aantallen'!$P:$P)*'Calculatie sheet'!$J$135)/'Calculatie sheet'!$J$64/1000</f>
        <v>0</v>
      </c>
      <c r="AF4" s="571">
        <f>(LOOKUP('Calculatie sheet'!$J$2,'Objectenoverzicht aantallen'!$A:$A,'Objectenoverzicht aantallen'!$P:$P)*'Calculatie sheet'!$J$135)/'Calculatie sheet'!$J$64/1000</f>
        <v>0</v>
      </c>
    </row>
    <row r="5" spans="1:32" x14ac:dyDescent="0.2">
      <c r="B5" s="130" t="s">
        <v>5</v>
      </c>
      <c r="C5" s="46">
        <f>'Calculatie sheet'!J136</f>
        <v>93.027836753152172</v>
      </c>
      <c r="F5" s="573">
        <f>C5*'Calculatie sheet'!$J$7/1000</f>
        <v>0</v>
      </c>
      <c r="H5" s="31" t="s">
        <v>625</v>
      </c>
      <c r="I5" s="571">
        <f>(LOOKUP('Calculatie sheet'!$J$2,'Objectenoverzicht aantallen'!$A:$A,'Objectenoverzicht aantallen'!C:C)*'Calculatie sheet'!J136+LOOKUP('Calculatie sheet'!$J$2,'Objectenoverzicht aantallen'!$A:$A,'Objectenoverzicht aantallen'!E:E)*'Calculatie sheet'!J136)/1000</f>
        <v>0</v>
      </c>
      <c r="J5" s="571">
        <f>(LOOKUP('Calculatie sheet'!$J$2,'Objectenoverzicht aantallen'!$A:$A,'Objectenoverzicht aantallen'!C:C)*'Calculatie sheet'!J136+LOOKUP('Calculatie sheet'!$J$2,'Objectenoverzicht aantallen'!$A:$A,'Objectenoverzicht aantallen'!E:E)*'Calculatie sheet'!J136+LOOKUP('Calculatie sheet'!$J$2,'Objectenoverzicht aantallen'!$A:$A,'Objectenoverzicht aantallen'!F:F)*'Calculatie sheet'!J136)/1000</f>
        <v>0</v>
      </c>
      <c r="K5" s="571">
        <f>(LOOKUP('Calculatie sheet'!$J$2,'Objectenoverzicht aantallen'!$A:$A,'Objectenoverzicht aantallen'!C:C)*'Calculatie sheet'!J136+LOOKUP('Calculatie sheet'!$J$2,'Objectenoverzicht aantallen'!$A:$A,'Objectenoverzicht aantallen'!E:E)*'Calculatie sheet'!J136+LOOKUP('Calculatie sheet'!$J$2,'Objectenoverzicht aantallen'!$A:$A,'Objectenoverzicht aantallen'!F:F)*'Calculatie sheet'!J136+LOOKUP('Calculatie sheet'!$D$2,'Objectenoverzicht aantallen'!$A:$A,'Objectenoverzicht aantallen'!G:G)*'Calculatie sheet'!J136)/1000</f>
        <v>0</v>
      </c>
      <c r="L5" s="571">
        <f>(LOOKUP('Calculatie sheet'!$J$2,'Objectenoverzicht aantallen'!$A:$A,'Objectenoverzicht aantallen'!C:C)*'Calculatie sheet'!J136+LOOKUP('Calculatie sheet'!$J$2,'Objectenoverzicht aantallen'!$A:$A,'Objectenoverzicht aantallen'!E:E)*'Calculatie sheet'!J136+LOOKUP('Calculatie sheet'!$J$2,'Objectenoverzicht aantallen'!$A:$A,'Objectenoverzicht aantallen'!F:F)*'Calculatie sheet'!J136+LOOKUP('Calculatie sheet'!$J$2,'Objectenoverzicht aantallen'!$A:$A,'Objectenoverzicht aantallen'!G:G)*'Calculatie sheet'!J136+LOOKUP('Calculatie sheet'!$J$2,'Objectenoverzicht aantallen'!$A:$A,'Objectenoverzicht aantallen'!H:H)*'Calculatie sheet'!J136)/1000</f>
        <v>0</v>
      </c>
      <c r="M5" s="571">
        <f>(LOOKUP('Calculatie sheet'!$J$2,'Objectenoverzicht aantallen'!$A:$A,'Objectenoverzicht aantallen'!C:C)*'Calculatie sheet'!J136+LOOKUP('Calculatie sheet'!$J$2,'Objectenoverzicht aantallen'!$A:$A,'Objectenoverzicht aantallen'!E:E)*'Calculatie sheet'!J136+LOOKUP('Calculatie sheet'!$J$2,'Objectenoverzicht aantallen'!$A:$A,'Objectenoverzicht aantallen'!F:F)*'Calculatie sheet'!J136+LOOKUP('Calculatie sheet'!$J$2,'Objectenoverzicht aantallen'!$A:$A,'Objectenoverzicht aantallen'!G:G)*'Calculatie sheet'!J136+LOOKUP('Calculatie sheet'!$J$2,'Objectenoverzicht aantallen'!$A:$A,'Objectenoverzicht aantallen'!H:H)*'Calculatie sheet'!J136+LOOKUP('Calculatie sheet'!$J$2,'Objectenoverzicht aantallen'!$A:$A,'Objectenoverzicht aantallen'!I:I)*'Calculatie sheet'!J136)/1000</f>
        <v>0</v>
      </c>
      <c r="N5" s="571">
        <f>(LOOKUP('Calculatie sheet'!$J$2,'Objectenoverzicht aantallen'!$A:$A,'Objectenoverzicht aantallen'!C:C)*'Calculatie sheet'!J136+LOOKUP('Calculatie sheet'!$J$2,'Objectenoverzicht aantallen'!$A:$A,'Objectenoverzicht aantallen'!E:E)*'Calculatie sheet'!J136+LOOKUP('Calculatie sheet'!$J$2,'Objectenoverzicht aantallen'!$A:$A,'Objectenoverzicht aantallen'!F:F)*'Calculatie sheet'!J136+LOOKUP('Calculatie sheet'!$J$2,'Objectenoverzicht aantallen'!$A:$A,'Objectenoverzicht aantallen'!G:G)*'Calculatie sheet'!J136+LOOKUP('Calculatie sheet'!$J$2,'Objectenoverzicht aantallen'!$A:$A,'Objectenoverzicht aantallen'!H:H)*'Calculatie sheet'!J136+LOOKUP('Calculatie sheet'!$J$2,'Objectenoverzicht aantallen'!$A:$A,'Objectenoverzicht aantallen'!I:I)*'Calculatie sheet'!J136+LOOKUP('Calculatie sheet'!$J$2,'Objectenoverzicht aantallen'!$A:$A,'Objectenoverzicht aantallen'!J:J)*'Calculatie sheet'!J136)/1000</f>
        <v>0</v>
      </c>
      <c r="O5" s="571">
        <f>(LOOKUP('Calculatie sheet'!$J$2,'Objectenoverzicht aantallen'!$A:$A,'Objectenoverzicht aantallen'!C:C)*'Calculatie sheet'!J136+LOOKUP('Calculatie sheet'!$J$2,'Objectenoverzicht aantallen'!$A:$A,'Objectenoverzicht aantallen'!E:E)*'Calculatie sheet'!J136+LOOKUP('Calculatie sheet'!$J$2,'Objectenoverzicht aantallen'!$A:$A,'Objectenoverzicht aantallen'!F:F)*'Calculatie sheet'!J136+LOOKUP('Calculatie sheet'!$J$2,'Objectenoverzicht aantallen'!$A:$A,'Objectenoverzicht aantallen'!G:G)*'Calculatie sheet'!J136+LOOKUP('Calculatie sheet'!$J$2,'Objectenoverzicht aantallen'!$A:$A,'Objectenoverzicht aantallen'!H:H)*'Calculatie sheet'!J136+LOOKUP('Calculatie sheet'!$J$2,'Objectenoverzicht aantallen'!$A:$A,'Objectenoverzicht aantallen'!I:I)*'Calculatie sheet'!J136+LOOKUP('Calculatie sheet'!$J$2,'Objectenoverzicht aantallen'!$A:$A,'Objectenoverzicht aantallen'!J:J)*'Calculatie sheet'!J136+LOOKUP('Calculatie sheet'!$J$2,'Objectenoverzicht aantallen'!$A:$A,'Objectenoverzicht aantallen'!K:K)*'Calculatie sheet'!J136)/1000</f>
        <v>0</v>
      </c>
      <c r="P5" s="571">
        <f>(LOOKUP('Calculatie sheet'!$J$2,'Objectenoverzicht aantallen'!$A:$A,'Objectenoverzicht aantallen'!C:C)*'Calculatie sheet'!J136+LOOKUP('Calculatie sheet'!$J$2,'Objectenoverzicht aantallen'!$A:$A,'Objectenoverzicht aantallen'!E:E)*'Calculatie sheet'!J136+LOOKUP('Calculatie sheet'!$J$2,'Objectenoverzicht aantallen'!$A:$A,'Objectenoverzicht aantallen'!F:F)*'Calculatie sheet'!J136+LOOKUP('Calculatie sheet'!$J$2,'Objectenoverzicht aantallen'!$A:$A,'Objectenoverzicht aantallen'!G:G)*'Calculatie sheet'!J136+LOOKUP('Calculatie sheet'!$J$2,'Objectenoverzicht aantallen'!$A:$A,'Objectenoverzicht aantallen'!H:H)*'Calculatie sheet'!J136+LOOKUP('Calculatie sheet'!$J$2,'Objectenoverzicht aantallen'!$A:$A,'Objectenoverzicht aantallen'!I:I)*'Calculatie sheet'!J136+LOOKUP('Calculatie sheet'!$J$2,'Objectenoverzicht aantallen'!$A:$A,'Objectenoverzicht aantallen'!J:J)*'Calculatie sheet'!J136+LOOKUP('Calculatie sheet'!$J$2,'Objectenoverzicht aantallen'!$A:$A,'Objectenoverzicht aantallen'!K:K)*'Calculatie sheet'!J136+LOOKUP('Calculatie sheet'!$J$2,'Objectenoverzicht aantallen'!$A:$A,'Objectenoverzicht aantallen'!L:L)*'Calculatie sheet'!J136)/1000</f>
        <v>0</v>
      </c>
      <c r="Q5" s="571">
        <f>(LOOKUP('Calculatie sheet'!$J$2,'Objectenoverzicht aantallen'!$A:$A,'Objectenoverzicht aantallen'!C:C)*'Calculatie sheet'!J136+LOOKUP('Calculatie sheet'!$J$2,'Objectenoverzicht aantallen'!$A:$A,'Objectenoverzicht aantallen'!E:E)*'Calculatie sheet'!J136+LOOKUP('Calculatie sheet'!$J$2,'Objectenoverzicht aantallen'!$A:$A,'Objectenoverzicht aantallen'!F:F)*'Calculatie sheet'!J136+LOOKUP('Calculatie sheet'!$J$2,'Objectenoverzicht aantallen'!$A:$A,'Objectenoverzicht aantallen'!G:G)*'Calculatie sheet'!J136+LOOKUP('Calculatie sheet'!$J$2,'Objectenoverzicht aantallen'!$A:$A,'Objectenoverzicht aantallen'!H:H)*'Calculatie sheet'!J136+LOOKUP('Calculatie sheet'!$J$2,'Objectenoverzicht aantallen'!$A:$A,'Objectenoverzicht aantallen'!I:I)*'Calculatie sheet'!J136+LOOKUP('Calculatie sheet'!$J$2,'Objectenoverzicht aantallen'!$A:$A,'Objectenoverzicht aantallen'!J:J)*'Calculatie sheet'!J136+LOOKUP('Calculatie sheet'!$J$2,'Objectenoverzicht aantallen'!$A:$A,'Objectenoverzicht aantallen'!K:K)*'Calculatie sheet'!J136+LOOKUP('Calculatie sheet'!$J$2,'Objectenoverzicht aantallen'!$A:$A,'Objectenoverzicht aantallen'!L:L)*'Calculatie sheet'!J136+LOOKUP('Calculatie sheet'!$J$2,'Objectenoverzicht aantallen'!$A:$A,'Objectenoverzicht aantallen'!M:M)*'Calculatie sheet'!J136)/1000</f>
        <v>0</v>
      </c>
      <c r="R5" s="571">
        <f>(LOOKUP('Calculatie sheet'!$J$2,'Objectenoverzicht aantallen'!$A:$A,'Objectenoverzicht aantallen'!C:C)*'Calculatie sheet'!J136+LOOKUP('Calculatie sheet'!$J$2,'Objectenoverzicht aantallen'!$A:$A,'Objectenoverzicht aantallen'!E:E)*'Calculatie sheet'!J136+LOOKUP('Calculatie sheet'!$J$2,'Objectenoverzicht aantallen'!$A:$A,'Objectenoverzicht aantallen'!F:F)*'Calculatie sheet'!J136+LOOKUP('Calculatie sheet'!$J$2,'Objectenoverzicht aantallen'!$A:$A,'Objectenoverzicht aantallen'!G:G)*'Calculatie sheet'!J136+LOOKUP('Calculatie sheet'!$J$2,'Objectenoverzicht aantallen'!$A:$A,'Objectenoverzicht aantallen'!H:H)*'Calculatie sheet'!J136+LOOKUP('Calculatie sheet'!$J$2,'Objectenoverzicht aantallen'!$A:$A,'Objectenoverzicht aantallen'!I:I)*'Calculatie sheet'!J136+LOOKUP('Calculatie sheet'!$J$2,'Objectenoverzicht aantallen'!$A:$A,'Objectenoverzicht aantallen'!J:J)*'Calculatie sheet'!J136+LOOKUP('Calculatie sheet'!$J$2,'Objectenoverzicht aantallen'!$A:$A,'Objectenoverzicht aantallen'!K:K)*'Calculatie sheet'!J136+LOOKUP('Calculatie sheet'!$J$2,'Objectenoverzicht aantallen'!$A:$A,'Objectenoverzicht aantallen'!L:L)*'Calculatie sheet'!J136+LOOKUP('Calculatie sheet'!$J$2,'Objectenoverzicht aantallen'!$A:$A,'Objectenoverzicht aantallen'!M:M)*'Calculatie sheet'!J136+LOOKUP('Calculatie sheet'!$J$2,'Objectenoverzicht aantallen'!$A:$A,'Objectenoverzicht aantallen'!N:N)*'Calculatie sheet'!J136)/1000</f>
        <v>0</v>
      </c>
      <c r="S5" s="571">
        <f>(LOOKUP('Calculatie sheet'!$J$2,'Objectenoverzicht aantallen'!$A:$A,'Objectenoverzicht aantallen'!C:C)*'Calculatie sheet'!J136+LOOKUP('Calculatie sheet'!$J$2,'Objectenoverzicht aantallen'!$A:$A,'Objectenoverzicht aantallen'!E:E)*'Calculatie sheet'!J136+LOOKUP('Calculatie sheet'!$J$2,'Objectenoverzicht aantallen'!$A:$A,'Objectenoverzicht aantallen'!F:F)*'Calculatie sheet'!J136+LOOKUP('Calculatie sheet'!$J$2,'Objectenoverzicht aantallen'!$A:$A,'Objectenoverzicht aantallen'!G:G)*'Calculatie sheet'!J136+LOOKUP('Calculatie sheet'!$J$2,'Objectenoverzicht aantallen'!$A:$A,'Objectenoverzicht aantallen'!H:H)*'Calculatie sheet'!J136+LOOKUP('Calculatie sheet'!$J$2,'Objectenoverzicht aantallen'!$A:$A,'Objectenoverzicht aantallen'!I:I)*'Calculatie sheet'!J136+LOOKUP('Calculatie sheet'!$J$2,'Objectenoverzicht aantallen'!$A:$A,'Objectenoverzicht aantallen'!J:J)*'Calculatie sheet'!J136+LOOKUP('Calculatie sheet'!$J$2,'Objectenoverzicht aantallen'!$A:$A,'Objectenoverzicht aantallen'!K:K)*'Calculatie sheet'!J136+LOOKUP('Calculatie sheet'!$J$2,'Objectenoverzicht aantallen'!$A:$A,'Objectenoverzicht aantallen'!L:L)*'Calculatie sheet'!J136+LOOKUP('Calculatie sheet'!$J$2,'Objectenoverzicht aantallen'!$A:$A,'Objectenoverzicht aantallen'!M:M)*'Calculatie sheet'!J136+LOOKUP('Calculatie sheet'!$J$2,'Objectenoverzicht aantallen'!$A:$A,'Objectenoverzicht aantallen'!N:N)*'Calculatie sheet'!J136+LOOKUP('Calculatie sheet'!$J$2,'Objectenoverzicht aantallen'!$A:$A,'Objectenoverzicht aantallen'!O:O)*'Calculatie sheet'!J136)/1000</f>
        <v>0</v>
      </c>
      <c r="U5" s="31" t="s">
        <v>625</v>
      </c>
      <c r="V5" s="571">
        <f>(LOOKUP('Calculatie sheet'!$J$2,'Objectenoverzicht aantallen'!$A:$A,'Objectenoverzicht aantallen'!Q:Q)*'Calculatie sheet'!$J$136)/1000</f>
        <v>0</v>
      </c>
      <c r="W5" s="571">
        <f>(LOOKUP('Calculatie sheet'!$J$2,'Objectenoverzicht aantallen'!$A:$A,'Objectenoverzicht aantallen'!R:R)*'Calculatie sheet'!$J$136)/1000</f>
        <v>0</v>
      </c>
      <c r="X5" s="571">
        <f>(LOOKUP('Calculatie sheet'!$J$2,'Objectenoverzicht aantallen'!$A:$A,'Objectenoverzicht aantallen'!S:S)*'Calculatie sheet'!$J$136)/1000</f>
        <v>0</v>
      </c>
      <c r="Y5" s="571">
        <f>(LOOKUP('Calculatie sheet'!$J$2,'Objectenoverzicht aantallen'!$A:$A,'Objectenoverzicht aantallen'!T:T)*'Calculatie sheet'!$J$136)/1000</f>
        <v>0</v>
      </c>
      <c r="Z5" s="571">
        <f>(LOOKUP('Calculatie sheet'!$J$2,'Objectenoverzicht aantallen'!$A:$A,'Objectenoverzicht aantallen'!U:U)*'Calculatie sheet'!$J$136)/1000</f>
        <v>0</v>
      </c>
      <c r="AA5" s="571">
        <f>(LOOKUP('Calculatie sheet'!$J$2,'Objectenoverzicht aantallen'!$A:$A,'Objectenoverzicht aantallen'!V:V)*'Calculatie sheet'!$J$136)/1000</f>
        <v>0</v>
      </c>
      <c r="AB5" s="571">
        <f>(LOOKUP('Calculatie sheet'!$J$2,'Objectenoverzicht aantallen'!$A:$A,'Objectenoverzicht aantallen'!W:W)*'Calculatie sheet'!$J$136)/1000</f>
        <v>0</v>
      </c>
      <c r="AC5" s="571">
        <f>(LOOKUP('Calculatie sheet'!$J$2,'Objectenoverzicht aantallen'!$A:$A,'Objectenoverzicht aantallen'!X:X)*'Calculatie sheet'!$J$136)/1000</f>
        <v>0</v>
      </c>
      <c r="AD5" s="571">
        <f>(LOOKUP('Calculatie sheet'!$J$2,'Objectenoverzicht aantallen'!$A:$A,'Objectenoverzicht aantallen'!K:K)*'Calculatie sheet'!$J$136)/1000</f>
        <v>0</v>
      </c>
      <c r="AE5" s="571">
        <f>(LOOKUP('Calculatie sheet'!$J$2,'Objectenoverzicht aantallen'!$A:$A,'Objectenoverzicht aantallen'!Z:Z)*'Calculatie sheet'!$J$136)/1000</f>
        <v>0</v>
      </c>
      <c r="AF5" s="571">
        <f>(LOOKUP('Calculatie sheet'!$J$2,'Objectenoverzicht aantallen'!$A:$A,'Objectenoverzicht aantallen'!AA:AA)*'Calculatie sheet'!$J$136)/1000</f>
        <v>0</v>
      </c>
    </row>
    <row r="8" spans="1:32" x14ac:dyDescent="0.2">
      <c r="C8" s="39"/>
    </row>
  </sheetData>
  <pageMargins left="0.7" right="0.7" top="0.75" bottom="0.75" header="0.3" footer="0.3"/>
  <pageSetup paperSize="9" orientation="portrait" horizontalDpi="0" verticalDpi="0"/>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48C28-B6A5-9147-A164-2ADA098BC74C}">
  <dimension ref="A1:AF8"/>
  <sheetViews>
    <sheetView workbookViewId="0">
      <selection activeCell="B3" sqref="B3:B5"/>
    </sheetView>
  </sheetViews>
  <sheetFormatPr baseColWidth="10" defaultColWidth="11" defaultRowHeight="16" x14ac:dyDescent="0.2"/>
  <cols>
    <col min="1" max="1" width="24.5" bestFit="1" customWidth="1"/>
    <col min="6" max="6" width="10.83203125" style="39"/>
    <col min="8" max="8" width="14" bestFit="1" customWidth="1"/>
    <col min="9" max="19" width="12.1640625" bestFit="1" customWidth="1"/>
  </cols>
  <sheetData>
    <row r="1" spans="1:32" x14ac:dyDescent="0.2">
      <c r="A1" t="str">
        <f>'Calculatie sheet'!K3</f>
        <v>Duiker (PE)</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sheet'!K133</f>
        <v>38.043511429364472</v>
      </c>
      <c r="D2" s="26" t="s">
        <v>64</v>
      </c>
      <c r="F2" s="573">
        <f>C2*'Calculatie sheet'!$K$7/1000</f>
        <v>0</v>
      </c>
      <c r="H2" s="31" t="s">
        <v>622</v>
      </c>
      <c r="I2" s="571">
        <f>(LOOKUP('Calculatie sheet'!$K$2,'Objectenoverzicht aantallen'!$A:$A,'Objectenoverzicht aantallen'!C:C)*'Calculatie sheet'!K133+LOOKUP('Calculatie sheet'!$K$2,'Objectenoverzicht aantallen'!$A:$A,'Objectenoverzicht aantallen'!E:E)*'Calculatie sheet'!K133)/1000</f>
        <v>0</v>
      </c>
      <c r="J2" s="571">
        <f>(LOOKUP('Calculatie sheet'!$K$2,'Objectenoverzicht aantallen'!$A:$A,'Objectenoverzicht aantallen'!C:C)*'Calculatie sheet'!K133+LOOKUP('Calculatie sheet'!$K$2,'Objectenoverzicht aantallen'!$A:$A,'Objectenoverzicht aantallen'!E:E)*'Calculatie sheet'!K133+LOOKUP('Calculatie sheet'!$K$2,'Objectenoverzicht aantallen'!$A:$A,'Objectenoverzicht aantallen'!F:F)*'Calculatie sheet'!K133)/1000</f>
        <v>0</v>
      </c>
      <c r="K2" s="571">
        <f>(LOOKUP('Calculatie sheet'!$K$2,'Objectenoverzicht aantallen'!$A:$A,'Objectenoverzicht aantallen'!C:C)*'Calculatie sheet'!K133+LOOKUP('Calculatie sheet'!$K$2,'Objectenoverzicht aantallen'!$A:$A,'Objectenoverzicht aantallen'!E:E)*'Calculatie sheet'!K133+LOOKUP('Calculatie sheet'!$K$2,'Objectenoverzicht aantallen'!$A:$A,'Objectenoverzicht aantallen'!F:F)*'Calculatie sheet'!K133+LOOKUP('Calculatie sheet'!$D$2,'Objectenoverzicht aantallen'!$A:$A,'Objectenoverzicht aantallen'!G:G)*'Calculatie sheet'!K133)/1000</f>
        <v>0</v>
      </c>
      <c r="L2" s="571">
        <f>(LOOKUP('Calculatie sheet'!$K$2,'Objectenoverzicht aantallen'!$A:$A,'Objectenoverzicht aantallen'!C:C)*'Calculatie sheet'!K133+LOOKUP('Calculatie sheet'!$K$2,'Objectenoverzicht aantallen'!$A:$A,'Objectenoverzicht aantallen'!E:E)*'Calculatie sheet'!K133+LOOKUP('Calculatie sheet'!$K$2,'Objectenoverzicht aantallen'!$A:$A,'Objectenoverzicht aantallen'!F:F)*'Calculatie sheet'!K133+LOOKUP('Calculatie sheet'!$K$2,'Objectenoverzicht aantallen'!$A:$A,'Objectenoverzicht aantallen'!G:G)*'Calculatie sheet'!K133+LOOKUP('Calculatie sheet'!$K$2,'Objectenoverzicht aantallen'!$A:$A,'Objectenoverzicht aantallen'!H:H)*'Calculatie sheet'!K133)/1000</f>
        <v>0</v>
      </c>
      <c r="M2" s="571">
        <f>(LOOKUP('Calculatie sheet'!$K$2,'Objectenoverzicht aantallen'!$A:$A,'Objectenoverzicht aantallen'!C:C)*'Calculatie sheet'!K133+LOOKUP('Calculatie sheet'!$K$2,'Objectenoverzicht aantallen'!$A:$A,'Objectenoverzicht aantallen'!E:E)*'Calculatie sheet'!K133+LOOKUP('Calculatie sheet'!$K$2,'Objectenoverzicht aantallen'!$A:$A,'Objectenoverzicht aantallen'!F:F)*'Calculatie sheet'!K133+LOOKUP('Calculatie sheet'!$K$2,'Objectenoverzicht aantallen'!$A:$A,'Objectenoverzicht aantallen'!G:G)*'Calculatie sheet'!K133+LOOKUP('Calculatie sheet'!$K$2,'Objectenoverzicht aantallen'!$A:$A,'Objectenoverzicht aantallen'!H:H)*'Calculatie sheet'!K133+LOOKUP('Calculatie sheet'!$K$2,'Objectenoverzicht aantallen'!$A:$A,'Objectenoverzicht aantallen'!I:I)*'Calculatie sheet'!K133)/1000</f>
        <v>0</v>
      </c>
      <c r="N2" s="571">
        <f>(LOOKUP('Calculatie sheet'!$K$2,'Objectenoverzicht aantallen'!$A:$A,'Objectenoverzicht aantallen'!C:C)*'Calculatie sheet'!K133+LOOKUP('Calculatie sheet'!$K$2,'Objectenoverzicht aantallen'!$A:$A,'Objectenoverzicht aantallen'!E:E)*'Calculatie sheet'!K133+LOOKUP('Calculatie sheet'!$K$2,'Objectenoverzicht aantallen'!$A:$A,'Objectenoverzicht aantallen'!F:F)*'Calculatie sheet'!K133+LOOKUP('Calculatie sheet'!$K$2,'Objectenoverzicht aantallen'!$A:$A,'Objectenoverzicht aantallen'!G:G)*'Calculatie sheet'!K133+LOOKUP('Calculatie sheet'!$K$2,'Objectenoverzicht aantallen'!$A:$A,'Objectenoverzicht aantallen'!H:H)*'Calculatie sheet'!K133+LOOKUP('Calculatie sheet'!$K$2,'Objectenoverzicht aantallen'!$A:$A,'Objectenoverzicht aantallen'!I:I)*'Calculatie sheet'!K133+LOOKUP('Calculatie sheet'!$K$2,'Objectenoverzicht aantallen'!$A:$A,'Objectenoverzicht aantallen'!J:J)*'Calculatie sheet'!K133)/1000</f>
        <v>0</v>
      </c>
      <c r="O2" s="571">
        <f>(LOOKUP('Calculatie sheet'!$K$2,'Objectenoverzicht aantallen'!$A:$A,'Objectenoverzicht aantallen'!C:C)*'Calculatie sheet'!K133+LOOKUP('Calculatie sheet'!$K$2,'Objectenoverzicht aantallen'!$A:$A,'Objectenoverzicht aantallen'!E:E)*'Calculatie sheet'!K133+LOOKUP('Calculatie sheet'!$K$2,'Objectenoverzicht aantallen'!$A:$A,'Objectenoverzicht aantallen'!F:F)*'Calculatie sheet'!K133+LOOKUP('Calculatie sheet'!$K$2,'Objectenoverzicht aantallen'!$A:$A,'Objectenoverzicht aantallen'!G:G)*'Calculatie sheet'!K133+LOOKUP('Calculatie sheet'!$K$2,'Objectenoverzicht aantallen'!$A:$A,'Objectenoverzicht aantallen'!H:H)*'Calculatie sheet'!K133+LOOKUP('Calculatie sheet'!$K$2,'Objectenoverzicht aantallen'!$A:$A,'Objectenoverzicht aantallen'!I:I)*'Calculatie sheet'!K133+LOOKUP('Calculatie sheet'!$K$2,'Objectenoverzicht aantallen'!$A:$A,'Objectenoverzicht aantallen'!J:J)*'Calculatie sheet'!K133+LOOKUP('Calculatie sheet'!$K$2,'Objectenoverzicht aantallen'!$A:$A,'Objectenoverzicht aantallen'!K:K)*'Calculatie sheet'!K133)/1000</f>
        <v>0</v>
      </c>
      <c r="P2" s="571">
        <f>(LOOKUP('Calculatie sheet'!$K$2,'Objectenoverzicht aantallen'!$A:$A,'Objectenoverzicht aantallen'!C:C)*'Calculatie sheet'!K133+LOOKUP('Calculatie sheet'!$K$2,'Objectenoverzicht aantallen'!$A:$A,'Objectenoverzicht aantallen'!E:E)*'Calculatie sheet'!K133+LOOKUP('Calculatie sheet'!$K$2,'Objectenoverzicht aantallen'!$A:$A,'Objectenoverzicht aantallen'!F:F)*'Calculatie sheet'!K133+LOOKUP('Calculatie sheet'!$K$2,'Objectenoverzicht aantallen'!$A:$A,'Objectenoverzicht aantallen'!G:G)*'Calculatie sheet'!K133+LOOKUP('Calculatie sheet'!$K$2,'Objectenoverzicht aantallen'!$A:$A,'Objectenoverzicht aantallen'!H:H)*'Calculatie sheet'!K133+LOOKUP('Calculatie sheet'!$K$2,'Objectenoverzicht aantallen'!$A:$A,'Objectenoverzicht aantallen'!I:I)*'Calculatie sheet'!K133+LOOKUP('Calculatie sheet'!$K$2,'Objectenoverzicht aantallen'!$A:$A,'Objectenoverzicht aantallen'!J:J)*'Calculatie sheet'!K133+LOOKUP('Calculatie sheet'!$K$2,'Objectenoverzicht aantallen'!$A:$A,'Objectenoverzicht aantallen'!K:K)*'Calculatie sheet'!K133+LOOKUP('Calculatie sheet'!$K$2,'Objectenoverzicht aantallen'!$A:$A,'Objectenoverzicht aantallen'!L:L)*'Calculatie sheet'!K133)/1000</f>
        <v>0</v>
      </c>
      <c r="Q2" s="571">
        <f>(LOOKUP('Calculatie sheet'!$K$2,'Objectenoverzicht aantallen'!$A:$A,'Objectenoverzicht aantallen'!C:C)*'Calculatie sheet'!K133+LOOKUP('Calculatie sheet'!$K$2,'Objectenoverzicht aantallen'!$A:$A,'Objectenoverzicht aantallen'!E:E)*'Calculatie sheet'!K133+LOOKUP('Calculatie sheet'!$K$2,'Objectenoverzicht aantallen'!$A:$A,'Objectenoverzicht aantallen'!F:F)*'Calculatie sheet'!K133+LOOKUP('Calculatie sheet'!$K$2,'Objectenoverzicht aantallen'!$A:$A,'Objectenoverzicht aantallen'!G:G)*'Calculatie sheet'!K133+LOOKUP('Calculatie sheet'!$K$2,'Objectenoverzicht aantallen'!$A:$A,'Objectenoverzicht aantallen'!H:H)*'Calculatie sheet'!K133+LOOKUP('Calculatie sheet'!$K$2,'Objectenoverzicht aantallen'!$A:$A,'Objectenoverzicht aantallen'!I:I)*'Calculatie sheet'!K133+LOOKUP('Calculatie sheet'!$K$2,'Objectenoverzicht aantallen'!$A:$A,'Objectenoverzicht aantallen'!J:J)*'Calculatie sheet'!K133+LOOKUP('Calculatie sheet'!$K$2,'Objectenoverzicht aantallen'!$A:$A,'Objectenoverzicht aantallen'!K:K)*'Calculatie sheet'!K133+LOOKUP('Calculatie sheet'!$K$2,'Objectenoverzicht aantallen'!$A:$A,'Objectenoverzicht aantallen'!L:L)*'Calculatie sheet'!K133+LOOKUP('Calculatie sheet'!$K$2,'Objectenoverzicht aantallen'!$A:$A,'Objectenoverzicht aantallen'!M:M)*'Calculatie sheet'!K133)/1000</f>
        <v>0</v>
      </c>
      <c r="R2" s="571">
        <f>(LOOKUP('Calculatie sheet'!$K$2,'Objectenoverzicht aantallen'!$A:$A,'Objectenoverzicht aantallen'!C:C)*'Calculatie sheet'!K133+LOOKUP('Calculatie sheet'!$K$2,'Objectenoverzicht aantallen'!$A:$A,'Objectenoverzicht aantallen'!E:E)*'Calculatie sheet'!K133+LOOKUP('Calculatie sheet'!$K$2,'Objectenoverzicht aantallen'!$A:$A,'Objectenoverzicht aantallen'!F:F)*'Calculatie sheet'!K133+LOOKUP('Calculatie sheet'!$K$2,'Objectenoverzicht aantallen'!$A:$A,'Objectenoverzicht aantallen'!G:G)*'Calculatie sheet'!K133+LOOKUP('Calculatie sheet'!$K$2,'Objectenoverzicht aantallen'!$A:$A,'Objectenoverzicht aantallen'!H:H)*'Calculatie sheet'!K133+LOOKUP('Calculatie sheet'!$K$2,'Objectenoverzicht aantallen'!$A:$A,'Objectenoverzicht aantallen'!I:I)*'Calculatie sheet'!K133+LOOKUP('Calculatie sheet'!$K$2,'Objectenoverzicht aantallen'!$A:$A,'Objectenoverzicht aantallen'!J:J)*'Calculatie sheet'!K133+LOOKUP('Calculatie sheet'!$K$2,'Objectenoverzicht aantallen'!$A:$A,'Objectenoverzicht aantallen'!K:K)*'Calculatie sheet'!K133+LOOKUP('Calculatie sheet'!$K$2,'Objectenoverzicht aantallen'!$A:$A,'Objectenoverzicht aantallen'!L:L)*'Calculatie sheet'!K133+LOOKUP('Calculatie sheet'!$K$2,'Objectenoverzicht aantallen'!$A:$A,'Objectenoverzicht aantallen'!M:M)*'Calculatie sheet'!K133+LOOKUP('Calculatie sheet'!$K$2,'Objectenoverzicht aantallen'!$A:$A,'Objectenoverzicht aantallen'!N:N)*'Calculatie sheet'!K133)/1000</f>
        <v>0</v>
      </c>
      <c r="S2" s="571">
        <f>(LOOKUP('Calculatie sheet'!$K$2,'Objectenoverzicht aantallen'!$A:$A,'Objectenoverzicht aantallen'!C:C)*'Calculatie sheet'!K133+LOOKUP('Calculatie sheet'!$K$2,'Objectenoverzicht aantallen'!$A:$A,'Objectenoverzicht aantallen'!E:E)*'Calculatie sheet'!K133+LOOKUP('Calculatie sheet'!$K$2,'Objectenoverzicht aantallen'!$A:$A,'Objectenoverzicht aantallen'!F:F)*'Calculatie sheet'!K133+LOOKUP('Calculatie sheet'!$K$2,'Objectenoverzicht aantallen'!$A:$A,'Objectenoverzicht aantallen'!G:G)*'Calculatie sheet'!K133+LOOKUP('Calculatie sheet'!$K$2,'Objectenoverzicht aantallen'!$A:$A,'Objectenoverzicht aantallen'!H:H)*'Calculatie sheet'!K133+LOOKUP('Calculatie sheet'!$K$2,'Objectenoverzicht aantallen'!$A:$A,'Objectenoverzicht aantallen'!I:I)*'Calculatie sheet'!K133+LOOKUP('Calculatie sheet'!$K$2,'Objectenoverzicht aantallen'!$A:$A,'Objectenoverzicht aantallen'!J:J)*'Calculatie sheet'!K133+LOOKUP('Calculatie sheet'!$K$2,'Objectenoverzicht aantallen'!$A:$A,'Objectenoverzicht aantallen'!K:K)*'Calculatie sheet'!K133+LOOKUP('Calculatie sheet'!$K$2,'Objectenoverzicht aantallen'!$A:$A,'Objectenoverzicht aantallen'!L:L)*'Calculatie sheet'!K133+LOOKUP('Calculatie sheet'!$K$2,'Objectenoverzicht aantallen'!$A:$A,'Objectenoverzicht aantallen'!M:M)*'Calculatie sheet'!K133+LOOKUP('Calculatie sheet'!$K$2,'Objectenoverzicht aantallen'!$A:$A,'Objectenoverzicht aantallen'!N:N)*'Calculatie sheet'!K133+LOOKUP('Calculatie sheet'!$K$2,'Objectenoverzicht aantallen'!$A:$A,'Objectenoverzicht aantallen'!O:O)*'Calculatie sheet'!K133)/1000</f>
        <v>0</v>
      </c>
      <c r="U2" s="31" t="s">
        <v>622</v>
      </c>
      <c r="V2" s="571">
        <f>(LOOKUP('Calculatie sheet'!$K$2,'Objectenoverzicht aantallen'!$A:$A,'Objectenoverzicht aantallen'!E:E)*'Calculatie sheet'!$K$133)/1000</f>
        <v>0</v>
      </c>
      <c r="W2" s="571">
        <f>(LOOKUP('Calculatie sheet'!$K$2,'Objectenoverzicht aantallen'!$A:$A,'Objectenoverzicht aantallen'!F:F)*'Calculatie sheet'!$K$133)/1000</f>
        <v>0</v>
      </c>
      <c r="X2" s="571">
        <f>(LOOKUP('Calculatie sheet'!$K$2,'Objectenoverzicht aantallen'!$A:$A,'Objectenoverzicht aantallen'!G:G)*'Calculatie sheet'!$K$133)/1000</f>
        <v>0</v>
      </c>
      <c r="Y2" s="571">
        <f>(LOOKUP('Calculatie sheet'!$K$2,'Objectenoverzicht aantallen'!$A:$A,'Objectenoverzicht aantallen'!H:H)*'Calculatie sheet'!$K$133)/1000</f>
        <v>0</v>
      </c>
      <c r="Z2" s="571">
        <f>(LOOKUP('Calculatie sheet'!$K$2,'Objectenoverzicht aantallen'!$A:$A,'Objectenoverzicht aantallen'!I:I)*'Calculatie sheet'!$K$133)/1000</f>
        <v>0</v>
      </c>
      <c r="AA2" s="571">
        <f>(LOOKUP('Calculatie sheet'!$K$2,'Objectenoverzicht aantallen'!$A:$A,'Objectenoverzicht aantallen'!J:J)*'Calculatie sheet'!$K$133)/1000</f>
        <v>0</v>
      </c>
      <c r="AB2" s="571">
        <f>(LOOKUP('Calculatie sheet'!$K$2,'Objectenoverzicht aantallen'!$A:$A,'Objectenoverzicht aantallen'!K:K)*'Calculatie sheet'!$K$133)/1000</f>
        <v>0</v>
      </c>
      <c r="AC2" s="571">
        <f>(LOOKUP('Calculatie sheet'!$K$2,'Objectenoverzicht aantallen'!$A:$A,'Objectenoverzicht aantallen'!L:L)*'Calculatie sheet'!$K$133)/1000</f>
        <v>0</v>
      </c>
      <c r="AD2" s="571">
        <f>(LOOKUP('Calculatie sheet'!$K$2,'Objectenoverzicht aantallen'!$A:$A,'Objectenoverzicht aantallen'!M:M)*'Calculatie sheet'!$K$133)/1000</f>
        <v>0</v>
      </c>
      <c r="AE2" s="571">
        <f>(LOOKUP('Calculatie sheet'!$K$2,'Objectenoverzicht aantallen'!$A:$A,'Objectenoverzicht aantallen'!N:N)*'Calculatie sheet'!$K$133)/1000</f>
        <v>0</v>
      </c>
      <c r="AF2" s="571">
        <f>(LOOKUP('Calculatie sheet'!$K$2,'Objectenoverzicht aantallen'!$A:$A,'Objectenoverzicht aantallen'!O:O)*'Calculatie sheet'!$K$133)/1000</f>
        <v>0</v>
      </c>
    </row>
    <row r="3" spans="1:32" x14ac:dyDescent="0.2">
      <c r="B3" s="130" t="s">
        <v>967</v>
      </c>
      <c r="C3" s="46">
        <f>'Calculatie sheet'!K134</f>
        <v>20.484373050973396</v>
      </c>
      <c r="D3" s="7" t="s">
        <v>354</v>
      </c>
      <c r="F3" s="573">
        <f>C3*'Calculatie sheet'!$K$7/1000</f>
        <v>0</v>
      </c>
      <c r="H3" s="31" t="s">
        <v>623</v>
      </c>
      <c r="I3" s="571">
        <f>(LOOKUP('Calculatie sheet'!$K$2,'Objectenoverzicht aantallen'!$A:$A,'Objectenoverzicht aantallen'!C:C)*'Calculatie sheet'!K134+LOOKUP('Calculatie sheet'!$K$2,'Objectenoverzicht aantallen'!$A:$A,'Objectenoverzicht aantallen'!E:E)*'Calculatie sheet'!K134)/1000</f>
        <v>0</v>
      </c>
      <c r="J3" s="571">
        <f>(LOOKUP('Calculatie sheet'!$K$2,'Objectenoverzicht aantallen'!$A:$A,'Objectenoverzicht aantallen'!C:C)*'Calculatie sheet'!K134+LOOKUP('Calculatie sheet'!$K$2,'Objectenoverzicht aantallen'!$A:$A,'Objectenoverzicht aantallen'!E:E)*'Calculatie sheet'!K134+LOOKUP('Calculatie sheet'!$K$2,'Objectenoverzicht aantallen'!$A:$A,'Objectenoverzicht aantallen'!F:F)*'Calculatie sheet'!K134)/1000</f>
        <v>0</v>
      </c>
      <c r="K3" s="571">
        <f>(LOOKUP('Calculatie sheet'!$K$2,'Objectenoverzicht aantallen'!$A:$A,'Objectenoverzicht aantallen'!C:C)*'Calculatie sheet'!K134+LOOKUP('Calculatie sheet'!$K$2,'Objectenoverzicht aantallen'!$A:$A,'Objectenoverzicht aantallen'!E:E)*'Calculatie sheet'!K134+LOOKUP('Calculatie sheet'!$K$2,'Objectenoverzicht aantallen'!$A:$A,'Objectenoverzicht aantallen'!F:F)*'Calculatie sheet'!K134+LOOKUP('Calculatie sheet'!$D$2,'Objectenoverzicht aantallen'!$A:$A,'Objectenoverzicht aantallen'!G:G)*'Calculatie sheet'!K134)/1000</f>
        <v>0</v>
      </c>
      <c r="L3" s="571">
        <f>(LOOKUP('Calculatie sheet'!$K$2,'Objectenoverzicht aantallen'!$A:$A,'Objectenoverzicht aantallen'!C:C)*'Calculatie sheet'!K134+LOOKUP('Calculatie sheet'!$K$2,'Objectenoverzicht aantallen'!$A:$A,'Objectenoverzicht aantallen'!E:E)*'Calculatie sheet'!K134+LOOKUP('Calculatie sheet'!$K$2,'Objectenoverzicht aantallen'!$A:$A,'Objectenoverzicht aantallen'!F:F)*'Calculatie sheet'!K134+LOOKUP('Calculatie sheet'!$K$2,'Objectenoverzicht aantallen'!$A:$A,'Objectenoverzicht aantallen'!G:G)*'Calculatie sheet'!K134+LOOKUP('Calculatie sheet'!$K$2,'Objectenoverzicht aantallen'!$A:$A,'Objectenoverzicht aantallen'!H:H)*'Calculatie sheet'!K134)/1000</f>
        <v>0</v>
      </c>
      <c r="M3" s="571">
        <f>(LOOKUP('Calculatie sheet'!$K$2,'Objectenoverzicht aantallen'!$A:$A,'Objectenoverzicht aantallen'!C:C)*'Calculatie sheet'!K134+LOOKUP('Calculatie sheet'!$K$2,'Objectenoverzicht aantallen'!$A:$A,'Objectenoverzicht aantallen'!E:E)*'Calculatie sheet'!K134+LOOKUP('Calculatie sheet'!$K$2,'Objectenoverzicht aantallen'!$A:$A,'Objectenoverzicht aantallen'!F:F)*'Calculatie sheet'!K134+LOOKUP('Calculatie sheet'!$K$2,'Objectenoverzicht aantallen'!$A:$A,'Objectenoverzicht aantallen'!G:G)*'Calculatie sheet'!K134+LOOKUP('Calculatie sheet'!$K$2,'Objectenoverzicht aantallen'!$A:$A,'Objectenoverzicht aantallen'!H:H)*'Calculatie sheet'!K134+LOOKUP('Calculatie sheet'!$K$2,'Objectenoverzicht aantallen'!$A:$A,'Objectenoverzicht aantallen'!I:I)*'Calculatie sheet'!K134)/1000</f>
        <v>0</v>
      </c>
      <c r="N3" s="571">
        <f>(LOOKUP('Calculatie sheet'!$K$2,'Objectenoverzicht aantallen'!$A:$A,'Objectenoverzicht aantallen'!C:C)*'Calculatie sheet'!K134+LOOKUP('Calculatie sheet'!$K$2,'Objectenoverzicht aantallen'!$A:$A,'Objectenoverzicht aantallen'!E:E)*'Calculatie sheet'!K134+LOOKUP('Calculatie sheet'!$K$2,'Objectenoverzicht aantallen'!$A:$A,'Objectenoverzicht aantallen'!F:F)*'Calculatie sheet'!K134+LOOKUP('Calculatie sheet'!$K$2,'Objectenoverzicht aantallen'!$A:$A,'Objectenoverzicht aantallen'!G:G)*'Calculatie sheet'!K134+LOOKUP('Calculatie sheet'!$K$2,'Objectenoverzicht aantallen'!$A:$A,'Objectenoverzicht aantallen'!H:H)*'Calculatie sheet'!K134+LOOKUP('Calculatie sheet'!$K$2,'Objectenoverzicht aantallen'!$A:$A,'Objectenoverzicht aantallen'!I:I)*'Calculatie sheet'!K134+LOOKUP('Calculatie sheet'!$K$2,'Objectenoverzicht aantallen'!$A:$A,'Objectenoverzicht aantallen'!J:J)*'Calculatie sheet'!K134)/1000</f>
        <v>0</v>
      </c>
      <c r="O3" s="571">
        <f>(LOOKUP('Calculatie sheet'!$K$2,'Objectenoverzicht aantallen'!$A:$A,'Objectenoverzicht aantallen'!C:C)*'Calculatie sheet'!K134+LOOKUP('Calculatie sheet'!$K$2,'Objectenoverzicht aantallen'!$A:$A,'Objectenoverzicht aantallen'!E:E)*'Calculatie sheet'!K134+LOOKUP('Calculatie sheet'!$K$2,'Objectenoverzicht aantallen'!$A:$A,'Objectenoverzicht aantallen'!F:F)*'Calculatie sheet'!K134+LOOKUP('Calculatie sheet'!$K$2,'Objectenoverzicht aantallen'!$A:$A,'Objectenoverzicht aantallen'!G:G)*'Calculatie sheet'!K134+LOOKUP('Calculatie sheet'!$K$2,'Objectenoverzicht aantallen'!$A:$A,'Objectenoverzicht aantallen'!H:H)*'Calculatie sheet'!K134+LOOKUP('Calculatie sheet'!$K$2,'Objectenoverzicht aantallen'!$A:$A,'Objectenoverzicht aantallen'!I:I)*'Calculatie sheet'!K134+LOOKUP('Calculatie sheet'!$K$2,'Objectenoverzicht aantallen'!$A:$A,'Objectenoverzicht aantallen'!J:J)*'Calculatie sheet'!K134+LOOKUP('Calculatie sheet'!$K$2,'Objectenoverzicht aantallen'!$A:$A,'Objectenoverzicht aantallen'!K:K)*'Calculatie sheet'!K134)/1000</f>
        <v>0</v>
      </c>
      <c r="P3" s="571">
        <f>(LOOKUP('Calculatie sheet'!$K$2,'Objectenoverzicht aantallen'!$A:$A,'Objectenoverzicht aantallen'!C:C)*'Calculatie sheet'!K134+LOOKUP('Calculatie sheet'!$K$2,'Objectenoverzicht aantallen'!$A:$A,'Objectenoverzicht aantallen'!E:E)*'Calculatie sheet'!K134+LOOKUP('Calculatie sheet'!$K$2,'Objectenoverzicht aantallen'!$A:$A,'Objectenoverzicht aantallen'!F:F)*'Calculatie sheet'!K134+LOOKUP('Calculatie sheet'!$K$2,'Objectenoverzicht aantallen'!$A:$A,'Objectenoverzicht aantallen'!G:G)*'Calculatie sheet'!K134+LOOKUP('Calculatie sheet'!$K$2,'Objectenoverzicht aantallen'!$A:$A,'Objectenoverzicht aantallen'!H:H)*'Calculatie sheet'!K134+LOOKUP('Calculatie sheet'!$K$2,'Objectenoverzicht aantallen'!$A:$A,'Objectenoverzicht aantallen'!I:I)*'Calculatie sheet'!K134+LOOKUP('Calculatie sheet'!$K$2,'Objectenoverzicht aantallen'!$A:$A,'Objectenoverzicht aantallen'!J:J)*'Calculatie sheet'!K134+LOOKUP('Calculatie sheet'!$K$2,'Objectenoverzicht aantallen'!$A:$A,'Objectenoverzicht aantallen'!K:K)*'Calculatie sheet'!K134+LOOKUP('Calculatie sheet'!$K$2,'Objectenoverzicht aantallen'!$A:$A,'Objectenoverzicht aantallen'!L:L)*'Calculatie sheet'!K134)/1000</f>
        <v>0</v>
      </c>
      <c r="Q3" s="571">
        <f>(LOOKUP('Calculatie sheet'!$K$2,'Objectenoverzicht aantallen'!$A:$A,'Objectenoverzicht aantallen'!C:C)*'Calculatie sheet'!K134+LOOKUP('Calculatie sheet'!$K$2,'Objectenoverzicht aantallen'!$A:$A,'Objectenoverzicht aantallen'!E:E)*'Calculatie sheet'!K134+LOOKUP('Calculatie sheet'!$K$2,'Objectenoverzicht aantallen'!$A:$A,'Objectenoverzicht aantallen'!F:F)*'Calculatie sheet'!K134+LOOKUP('Calculatie sheet'!$K$2,'Objectenoverzicht aantallen'!$A:$A,'Objectenoverzicht aantallen'!G:G)*'Calculatie sheet'!K134+LOOKUP('Calculatie sheet'!$K$2,'Objectenoverzicht aantallen'!$A:$A,'Objectenoverzicht aantallen'!H:H)*'Calculatie sheet'!K134+LOOKUP('Calculatie sheet'!$K$2,'Objectenoverzicht aantallen'!$A:$A,'Objectenoverzicht aantallen'!I:I)*'Calculatie sheet'!K134+LOOKUP('Calculatie sheet'!$K$2,'Objectenoverzicht aantallen'!$A:$A,'Objectenoverzicht aantallen'!J:J)*'Calculatie sheet'!K134+LOOKUP('Calculatie sheet'!$K$2,'Objectenoverzicht aantallen'!$A:$A,'Objectenoverzicht aantallen'!K:K)*'Calculatie sheet'!K134+LOOKUP('Calculatie sheet'!$K$2,'Objectenoverzicht aantallen'!$A:$A,'Objectenoverzicht aantallen'!L:L)*'Calculatie sheet'!K134+LOOKUP('Calculatie sheet'!$K$2,'Objectenoverzicht aantallen'!$A:$A,'Objectenoverzicht aantallen'!M:M)*'Calculatie sheet'!K134)/1000</f>
        <v>0</v>
      </c>
      <c r="R3" s="571">
        <f>(LOOKUP('Calculatie sheet'!$K$2,'Objectenoverzicht aantallen'!$A:$A,'Objectenoverzicht aantallen'!C:C)*'Calculatie sheet'!K134+LOOKUP('Calculatie sheet'!$K$2,'Objectenoverzicht aantallen'!$A:$A,'Objectenoverzicht aantallen'!E:E)*'Calculatie sheet'!K134+LOOKUP('Calculatie sheet'!$K$2,'Objectenoverzicht aantallen'!$A:$A,'Objectenoverzicht aantallen'!F:F)*'Calculatie sheet'!K134+LOOKUP('Calculatie sheet'!$K$2,'Objectenoverzicht aantallen'!$A:$A,'Objectenoverzicht aantallen'!G:G)*'Calculatie sheet'!K134+LOOKUP('Calculatie sheet'!$K$2,'Objectenoverzicht aantallen'!$A:$A,'Objectenoverzicht aantallen'!H:H)*'Calculatie sheet'!K134+LOOKUP('Calculatie sheet'!$K$2,'Objectenoverzicht aantallen'!$A:$A,'Objectenoverzicht aantallen'!I:I)*'Calculatie sheet'!K134+LOOKUP('Calculatie sheet'!$K$2,'Objectenoverzicht aantallen'!$A:$A,'Objectenoverzicht aantallen'!J:J)*'Calculatie sheet'!K134+LOOKUP('Calculatie sheet'!$K$2,'Objectenoverzicht aantallen'!$A:$A,'Objectenoverzicht aantallen'!K:K)*'Calculatie sheet'!K134+LOOKUP('Calculatie sheet'!$K$2,'Objectenoverzicht aantallen'!$A:$A,'Objectenoverzicht aantallen'!L:L)*'Calculatie sheet'!K134+LOOKUP('Calculatie sheet'!$K$2,'Objectenoverzicht aantallen'!$A:$A,'Objectenoverzicht aantallen'!M:M)*'Calculatie sheet'!K134+LOOKUP('Calculatie sheet'!$K$2,'Objectenoverzicht aantallen'!$A:$A,'Objectenoverzicht aantallen'!N:N)*'Calculatie sheet'!K134)/1000</f>
        <v>0</v>
      </c>
      <c r="S3" s="571">
        <f>(LOOKUP('Calculatie sheet'!$K$2,'Objectenoverzicht aantallen'!$A:$A,'Objectenoverzicht aantallen'!C:C)*'Calculatie sheet'!K134+LOOKUP('Calculatie sheet'!$K$2,'Objectenoverzicht aantallen'!$A:$A,'Objectenoverzicht aantallen'!E:E)*'Calculatie sheet'!K134+LOOKUP('Calculatie sheet'!$K$2,'Objectenoverzicht aantallen'!$A:$A,'Objectenoverzicht aantallen'!F:F)*'Calculatie sheet'!K134+LOOKUP('Calculatie sheet'!$K$2,'Objectenoverzicht aantallen'!$A:$A,'Objectenoverzicht aantallen'!G:G)*'Calculatie sheet'!K134+LOOKUP('Calculatie sheet'!$K$2,'Objectenoverzicht aantallen'!$A:$A,'Objectenoverzicht aantallen'!H:H)*'Calculatie sheet'!K134+LOOKUP('Calculatie sheet'!$K$2,'Objectenoverzicht aantallen'!$A:$A,'Objectenoverzicht aantallen'!I:I)*'Calculatie sheet'!K134+LOOKUP('Calculatie sheet'!$K$2,'Objectenoverzicht aantallen'!$A:$A,'Objectenoverzicht aantallen'!J:J)*'Calculatie sheet'!K134+LOOKUP('Calculatie sheet'!$K$2,'Objectenoverzicht aantallen'!$A:$A,'Objectenoverzicht aantallen'!K:K)*'Calculatie sheet'!K134+LOOKUP('Calculatie sheet'!$K$2,'Objectenoverzicht aantallen'!$A:$A,'Objectenoverzicht aantallen'!L:L)*'Calculatie sheet'!K134+LOOKUP('Calculatie sheet'!$K$2,'Objectenoverzicht aantallen'!$A:$A,'Objectenoverzicht aantallen'!M:M)*'Calculatie sheet'!K134+LOOKUP('Calculatie sheet'!$K$2,'Objectenoverzicht aantallen'!$A:$A,'Objectenoverzicht aantallen'!N:N)*'Calculatie sheet'!K134+LOOKUP('Calculatie sheet'!$K$2,'Objectenoverzicht aantallen'!$A:$A,'Objectenoverzicht aantallen'!O:O)*'Calculatie sheet'!K134)/1000</f>
        <v>0</v>
      </c>
      <c r="U3" s="31" t="s">
        <v>623</v>
      </c>
      <c r="V3" s="571">
        <f>(LOOKUP('Calculatie sheet'!$K$2,'Objectenoverzicht aantallen'!$A:$A,'Objectenoverzicht aantallen'!E:E)*'Calculatie sheet'!$K$134)/1000</f>
        <v>0</v>
      </c>
      <c r="W3" s="571">
        <f>(LOOKUP('Calculatie sheet'!$K$2,'Objectenoverzicht aantallen'!$A:$A,'Objectenoverzicht aantallen'!F:F)*'Calculatie sheet'!$K$134)/1000</f>
        <v>0</v>
      </c>
      <c r="X3" s="571">
        <f>(LOOKUP('Calculatie sheet'!$K$2,'Objectenoverzicht aantallen'!$A:$A,'Objectenoverzicht aantallen'!G:G)*'Calculatie sheet'!$K$134)/1000</f>
        <v>0</v>
      </c>
      <c r="Y3" s="571">
        <f>(LOOKUP('Calculatie sheet'!$K$2,'Objectenoverzicht aantallen'!$A:$A,'Objectenoverzicht aantallen'!H:H)*'Calculatie sheet'!$K$134)/1000</f>
        <v>0</v>
      </c>
      <c r="Z3" s="571">
        <f>(LOOKUP('Calculatie sheet'!$K$2,'Objectenoverzicht aantallen'!$A:$A,'Objectenoverzicht aantallen'!I:I)*'Calculatie sheet'!$K$134)/1000</f>
        <v>0</v>
      </c>
      <c r="AA3" s="571">
        <f>(LOOKUP('Calculatie sheet'!$K$2,'Objectenoverzicht aantallen'!$A:$A,'Objectenoverzicht aantallen'!J:J)*'Calculatie sheet'!$K$134)/1000</f>
        <v>0</v>
      </c>
      <c r="AB3" s="571">
        <f>(LOOKUP('Calculatie sheet'!$K$2,'Objectenoverzicht aantallen'!$A:$A,'Objectenoverzicht aantallen'!K:K)*'Calculatie sheet'!$K$134)/1000</f>
        <v>0</v>
      </c>
      <c r="AC3" s="571">
        <f>(LOOKUP('Calculatie sheet'!$K$2,'Objectenoverzicht aantallen'!$A:$A,'Objectenoverzicht aantallen'!L:L)*'Calculatie sheet'!$K$134)/1000</f>
        <v>0</v>
      </c>
      <c r="AD3" s="571">
        <f>(LOOKUP('Calculatie sheet'!$K$2,'Objectenoverzicht aantallen'!$A:$A,'Objectenoverzicht aantallen'!M:M)*'Calculatie sheet'!$K$134)/1000</f>
        <v>0</v>
      </c>
      <c r="AE3" s="571">
        <f>(LOOKUP('Calculatie sheet'!$K$2,'Objectenoverzicht aantallen'!$A:$A,'Objectenoverzicht aantallen'!N:N)*'Calculatie sheet'!$K$134)/1000</f>
        <v>0</v>
      </c>
      <c r="AF3" s="571">
        <f>(LOOKUP('Calculatie sheet'!$K$2,'Objectenoverzicht aantallen'!$A:$A,'Objectenoverzicht aantallen'!O:O)*'Calculatie sheet'!$K$134)/1000</f>
        <v>0</v>
      </c>
    </row>
    <row r="4" spans="1:32" x14ac:dyDescent="0.2">
      <c r="B4" s="130" t="s">
        <v>966</v>
      </c>
      <c r="C4" s="46">
        <f>'Calculatie sheet'!K135</f>
        <v>13.182122506087293</v>
      </c>
      <c r="D4" s="37" t="s">
        <v>660</v>
      </c>
      <c r="F4" s="573">
        <f>C4*'Calculatie sheet'!$K$7/1000</f>
        <v>0</v>
      </c>
      <c r="H4" s="31" t="s">
        <v>624</v>
      </c>
      <c r="I4" s="571">
        <f>(LOOKUP('Calculatie sheet'!$K$2,'Objectenoverzicht aantallen'!$A:$A,'Objectenoverzicht aantallen'!C:C)*'Calculatie sheet'!K135+LOOKUP('Calculatie sheet'!$K$2,'Objectenoverzicht aantallen'!$A:$A,'Objectenoverzicht aantallen'!E:E)*'Calculatie sheet'!K135)/1000</f>
        <v>0</v>
      </c>
      <c r="J4" s="571">
        <f>(LOOKUP('Calculatie sheet'!$K$2,'Objectenoverzicht aantallen'!$A:$A,'Objectenoverzicht aantallen'!C:C)*'Calculatie sheet'!K135+LOOKUP('Calculatie sheet'!$K$2,'Objectenoverzicht aantallen'!$A:$A,'Objectenoverzicht aantallen'!E:E)*'Calculatie sheet'!K135+LOOKUP('Calculatie sheet'!$K$2,'Objectenoverzicht aantallen'!$A:$A,'Objectenoverzicht aantallen'!F:F)*'Calculatie sheet'!K135)/1000</f>
        <v>0</v>
      </c>
      <c r="K4" s="571">
        <f>(LOOKUP('Calculatie sheet'!$K$2,'Objectenoverzicht aantallen'!$A:$A,'Objectenoverzicht aantallen'!C:C)*'Calculatie sheet'!K135+LOOKUP('Calculatie sheet'!$K$2,'Objectenoverzicht aantallen'!$A:$A,'Objectenoverzicht aantallen'!E:E)*'Calculatie sheet'!K135+LOOKUP('Calculatie sheet'!$K$2,'Objectenoverzicht aantallen'!$A:$A,'Objectenoverzicht aantallen'!F:F)*'Calculatie sheet'!K135+LOOKUP('Calculatie sheet'!$D$2,'Objectenoverzicht aantallen'!$A:$A,'Objectenoverzicht aantallen'!G:G)*'Calculatie sheet'!K135)/1000</f>
        <v>0</v>
      </c>
      <c r="L4" s="571">
        <f>(LOOKUP('Calculatie sheet'!$K$2,'Objectenoverzicht aantallen'!$A:$A,'Objectenoverzicht aantallen'!C:C)*'Calculatie sheet'!K135+LOOKUP('Calculatie sheet'!$K$2,'Objectenoverzicht aantallen'!$A:$A,'Objectenoverzicht aantallen'!E:E)*'Calculatie sheet'!K135+LOOKUP('Calculatie sheet'!$K$2,'Objectenoverzicht aantallen'!$A:$A,'Objectenoverzicht aantallen'!F:F)*'Calculatie sheet'!K135+LOOKUP('Calculatie sheet'!$K$2,'Objectenoverzicht aantallen'!$A:$A,'Objectenoverzicht aantallen'!G:G)*'Calculatie sheet'!K135+LOOKUP('Calculatie sheet'!$K$2,'Objectenoverzicht aantallen'!$A:$A,'Objectenoverzicht aantallen'!H:H)*'Calculatie sheet'!K135)/1000</f>
        <v>0</v>
      </c>
      <c r="M4" s="571">
        <f>(LOOKUP('Calculatie sheet'!$K$2,'Objectenoverzicht aantallen'!$A:$A,'Objectenoverzicht aantallen'!C:C)*'Calculatie sheet'!K135+LOOKUP('Calculatie sheet'!$K$2,'Objectenoverzicht aantallen'!$A:$A,'Objectenoverzicht aantallen'!E:E)*'Calculatie sheet'!K135+LOOKUP('Calculatie sheet'!$K$2,'Objectenoverzicht aantallen'!$A:$A,'Objectenoverzicht aantallen'!F:F)*'Calculatie sheet'!K135+LOOKUP('Calculatie sheet'!$K$2,'Objectenoverzicht aantallen'!$A:$A,'Objectenoverzicht aantallen'!G:G)*'Calculatie sheet'!K135+LOOKUP('Calculatie sheet'!$K$2,'Objectenoverzicht aantallen'!$A:$A,'Objectenoverzicht aantallen'!H:H)*'Calculatie sheet'!K135+LOOKUP('Calculatie sheet'!$K$2,'Objectenoverzicht aantallen'!$A:$A,'Objectenoverzicht aantallen'!I:I)*'Calculatie sheet'!K135)/1000</f>
        <v>0</v>
      </c>
      <c r="N4" s="571">
        <f>(LOOKUP('Calculatie sheet'!$K$2,'Objectenoverzicht aantallen'!$A:$A,'Objectenoverzicht aantallen'!C:C)*'Calculatie sheet'!K135+LOOKUP('Calculatie sheet'!$K$2,'Objectenoverzicht aantallen'!$A:$A,'Objectenoverzicht aantallen'!E:E)*'Calculatie sheet'!K135+LOOKUP('Calculatie sheet'!$K$2,'Objectenoverzicht aantallen'!$A:$A,'Objectenoverzicht aantallen'!F:F)*'Calculatie sheet'!K135+LOOKUP('Calculatie sheet'!$K$2,'Objectenoverzicht aantallen'!$A:$A,'Objectenoverzicht aantallen'!G:G)*'Calculatie sheet'!K135+LOOKUP('Calculatie sheet'!$K$2,'Objectenoverzicht aantallen'!$A:$A,'Objectenoverzicht aantallen'!H:H)*'Calculatie sheet'!K135+LOOKUP('Calculatie sheet'!$K$2,'Objectenoverzicht aantallen'!$A:$A,'Objectenoverzicht aantallen'!I:I)*'Calculatie sheet'!K135+LOOKUP('Calculatie sheet'!$K$2,'Objectenoverzicht aantallen'!$A:$A,'Objectenoverzicht aantallen'!J:J)*'Calculatie sheet'!K135)/1000</f>
        <v>0</v>
      </c>
      <c r="O4" s="571">
        <f>(LOOKUP('Calculatie sheet'!$K$2,'Objectenoverzicht aantallen'!$A:$A,'Objectenoverzicht aantallen'!C:C)*'Calculatie sheet'!K135+LOOKUP('Calculatie sheet'!$K$2,'Objectenoverzicht aantallen'!$A:$A,'Objectenoverzicht aantallen'!E:E)*'Calculatie sheet'!K135+LOOKUP('Calculatie sheet'!$K$2,'Objectenoverzicht aantallen'!$A:$A,'Objectenoverzicht aantallen'!F:F)*'Calculatie sheet'!K135+LOOKUP('Calculatie sheet'!$K$2,'Objectenoverzicht aantallen'!$A:$A,'Objectenoverzicht aantallen'!G:G)*'Calculatie sheet'!K135+LOOKUP('Calculatie sheet'!$K$2,'Objectenoverzicht aantallen'!$A:$A,'Objectenoverzicht aantallen'!H:H)*'Calculatie sheet'!K135+LOOKUP('Calculatie sheet'!$K$2,'Objectenoverzicht aantallen'!$A:$A,'Objectenoverzicht aantallen'!I:I)*'Calculatie sheet'!K135+LOOKUP('Calculatie sheet'!$K$2,'Objectenoverzicht aantallen'!$A:$A,'Objectenoverzicht aantallen'!J:J)*'Calculatie sheet'!K135+LOOKUP('Calculatie sheet'!$K$2,'Objectenoverzicht aantallen'!$A:$A,'Objectenoverzicht aantallen'!K:K)*'Calculatie sheet'!K135)/1000</f>
        <v>0</v>
      </c>
      <c r="P4" s="571">
        <f>(LOOKUP('Calculatie sheet'!$K$2,'Objectenoverzicht aantallen'!$A:$A,'Objectenoverzicht aantallen'!C:C)*'Calculatie sheet'!K135+LOOKUP('Calculatie sheet'!$K$2,'Objectenoverzicht aantallen'!$A:$A,'Objectenoverzicht aantallen'!E:E)*'Calculatie sheet'!K135+LOOKUP('Calculatie sheet'!$K$2,'Objectenoverzicht aantallen'!$A:$A,'Objectenoverzicht aantallen'!F:F)*'Calculatie sheet'!K135+LOOKUP('Calculatie sheet'!$K$2,'Objectenoverzicht aantallen'!$A:$A,'Objectenoverzicht aantallen'!G:G)*'Calculatie sheet'!K135+LOOKUP('Calculatie sheet'!$K$2,'Objectenoverzicht aantallen'!$A:$A,'Objectenoverzicht aantallen'!H:H)*'Calculatie sheet'!K135+LOOKUP('Calculatie sheet'!$K$2,'Objectenoverzicht aantallen'!$A:$A,'Objectenoverzicht aantallen'!I:I)*'Calculatie sheet'!K135+LOOKUP('Calculatie sheet'!$K$2,'Objectenoverzicht aantallen'!$A:$A,'Objectenoverzicht aantallen'!J:J)*'Calculatie sheet'!K135+LOOKUP('Calculatie sheet'!$K$2,'Objectenoverzicht aantallen'!$A:$A,'Objectenoverzicht aantallen'!K:K)*'Calculatie sheet'!K135+LOOKUP('Calculatie sheet'!$K$2,'Objectenoverzicht aantallen'!$A:$A,'Objectenoverzicht aantallen'!L:L)*'Calculatie sheet'!K135)/1000</f>
        <v>0</v>
      </c>
      <c r="Q4" s="571">
        <f>(LOOKUP('Calculatie sheet'!$K$2,'Objectenoverzicht aantallen'!$A:$A,'Objectenoverzicht aantallen'!C:C)*'Calculatie sheet'!K135+LOOKUP('Calculatie sheet'!$K$2,'Objectenoverzicht aantallen'!$A:$A,'Objectenoverzicht aantallen'!E:E)*'Calculatie sheet'!K135+LOOKUP('Calculatie sheet'!$K$2,'Objectenoverzicht aantallen'!$A:$A,'Objectenoverzicht aantallen'!F:F)*'Calculatie sheet'!K135+LOOKUP('Calculatie sheet'!$K$2,'Objectenoverzicht aantallen'!$A:$A,'Objectenoverzicht aantallen'!G:G)*'Calculatie sheet'!K135+LOOKUP('Calculatie sheet'!$K$2,'Objectenoverzicht aantallen'!$A:$A,'Objectenoverzicht aantallen'!H:H)*'Calculatie sheet'!K135+LOOKUP('Calculatie sheet'!$K$2,'Objectenoverzicht aantallen'!$A:$A,'Objectenoverzicht aantallen'!I:I)*'Calculatie sheet'!K135+LOOKUP('Calculatie sheet'!$K$2,'Objectenoverzicht aantallen'!$A:$A,'Objectenoverzicht aantallen'!J:J)*'Calculatie sheet'!K135+LOOKUP('Calculatie sheet'!$K$2,'Objectenoverzicht aantallen'!$A:$A,'Objectenoverzicht aantallen'!K:K)*'Calculatie sheet'!K135+LOOKUP('Calculatie sheet'!$K$2,'Objectenoverzicht aantallen'!$A:$A,'Objectenoverzicht aantallen'!L:L)*'Calculatie sheet'!K135+LOOKUP('Calculatie sheet'!$K$2,'Objectenoverzicht aantallen'!$A:$A,'Objectenoverzicht aantallen'!M:M)*'Calculatie sheet'!K135)/1000</f>
        <v>0</v>
      </c>
      <c r="R4" s="571">
        <f>(LOOKUP('Calculatie sheet'!$K$2,'Objectenoverzicht aantallen'!$A:$A,'Objectenoverzicht aantallen'!C:C)*'Calculatie sheet'!K135+LOOKUP('Calculatie sheet'!$K$2,'Objectenoverzicht aantallen'!$A:$A,'Objectenoverzicht aantallen'!E:E)*'Calculatie sheet'!K135+LOOKUP('Calculatie sheet'!$K$2,'Objectenoverzicht aantallen'!$A:$A,'Objectenoverzicht aantallen'!F:F)*'Calculatie sheet'!K135+LOOKUP('Calculatie sheet'!$K$2,'Objectenoverzicht aantallen'!$A:$A,'Objectenoverzicht aantallen'!G:G)*'Calculatie sheet'!K135+LOOKUP('Calculatie sheet'!$K$2,'Objectenoverzicht aantallen'!$A:$A,'Objectenoverzicht aantallen'!H:H)*'Calculatie sheet'!K135+LOOKUP('Calculatie sheet'!$K$2,'Objectenoverzicht aantallen'!$A:$A,'Objectenoverzicht aantallen'!I:I)*'Calculatie sheet'!K135+LOOKUP('Calculatie sheet'!$K$2,'Objectenoverzicht aantallen'!$A:$A,'Objectenoverzicht aantallen'!J:J)*'Calculatie sheet'!K135+LOOKUP('Calculatie sheet'!$K$2,'Objectenoverzicht aantallen'!$A:$A,'Objectenoverzicht aantallen'!K:K)*'Calculatie sheet'!K135+LOOKUP('Calculatie sheet'!$K$2,'Objectenoverzicht aantallen'!$A:$A,'Objectenoverzicht aantallen'!L:L)*'Calculatie sheet'!K135+LOOKUP('Calculatie sheet'!$K$2,'Objectenoverzicht aantallen'!$A:$A,'Objectenoverzicht aantallen'!M:M)*'Calculatie sheet'!K135+LOOKUP('Calculatie sheet'!$K$2,'Objectenoverzicht aantallen'!$A:$A,'Objectenoverzicht aantallen'!N:N)*'Calculatie sheet'!K135)/1000</f>
        <v>0</v>
      </c>
      <c r="S4" s="571">
        <f>(LOOKUP('Calculatie sheet'!$K$2,'Objectenoverzicht aantallen'!$A:$A,'Objectenoverzicht aantallen'!C:C)*'Calculatie sheet'!K135+LOOKUP('Calculatie sheet'!$K$2,'Objectenoverzicht aantallen'!$A:$A,'Objectenoverzicht aantallen'!E:E)*'Calculatie sheet'!K135+LOOKUP('Calculatie sheet'!$K$2,'Objectenoverzicht aantallen'!$A:$A,'Objectenoverzicht aantallen'!F:F)*'Calculatie sheet'!K135+LOOKUP('Calculatie sheet'!$K$2,'Objectenoverzicht aantallen'!$A:$A,'Objectenoverzicht aantallen'!G:G)*'Calculatie sheet'!K135+LOOKUP('Calculatie sheet'!$K$2,'Objectenoverzicht aantallen'!$A:$A,'Objectenoverzicht aantallen'!H:H)*'Calculatie sheet'!K135+LOOKUP('Calculatie sheet'!$K$2,'Objectenoverzicht aantallen'!$A:$A,'Objectenoverzicht aantallen'!I:I)*'Calculatie sheet'!K135+LOOKUP('Calculatie sheet'!$K$2,'Objectenoverzicht aantallen'!$A:$A,'Objectenoverzicht aantallen'!J:J)*'Calculatie sheet'!K135+LOOKUP('Calculatie sheet'!$K$2,'Objectenoverzicht aantallen'!$A:$A,'Objectenoverzicht aantallen'!K:K)*'Calculatie sheet'!K135+LOOKUP('Calculatie sheet'!$K$2,'Objectenoverzicht aantallen'!$A:$A,'Objectenoverzicht aantallen'!L:L)*'Calculatie sheet'!K135+LOOKUP('Calculatie sheet'!$K$2,'Objectenoverzicht aantallen'!$A:$A,'Objectenoverzicht aantallen'!M:M)*'Calculatie sheet'!K135+LOOKUP('Calculatie sheet'!$K$2,'Objectenoverzicht aantallen'!$A:$A,'Objectenoverzicht aantallen'!N:N)*'Calculatie sheet'!K135+LOOKUP('Calculatie sheet'!$K$2,'Objectenoverzicht aantallen'!$A:$A,'Objectenoverzicht aantallen'!O:O)*'Calculatie sheet'!K135)/1000</f>
        <v>0</v>
      </c>
      <c r="U4" s="31" t="s">
        <v>624</v>
      </c>
      <c r="V4" s="571">
        <f>(LOOKUP('Calculatie sheet'!$K$2,'Objectenoverzicht aantallen'!$A:$A,'Objectenoverzicht aantallen'!$P:$P)*'Calculatie sheet'!$K$135)/'Calculatie sheet'!$K$64/1000</f>
        <v>0</v>
      </c>
      <c r="W4" s="571">
        <f>(LOOKUP('Calculatie sheet'!$K$2,'Objectenoverzicht aantallen'!$A:$A,'Objectenoverzicht aantallen'!$P:$P)*'Calculatie sheet'!$K$135)/'Calculatie sheet'!$K$64/1000</f>
        <v>0</v>
      </c>
      <c r="X4" s="571">
        <f>(LOOKUP('Calculatie sheet'!$K$2,'Objectenoverzicht aantallen'!$A:$A,'Objectenoverzicht aantallen'!$P:$P)*'Calculatie sheet'!$K$135)/'Calculatie sheet'!$K$64/1000</f>
        <v>0</v>
      </c>
      <c r="Y4" s="571">
        <f>(LOOKUP('Calculatie sheet'!$K$2,'Objectenoverzicht aantallen'!$A:$A,'Objectenoverzicht aantallen'!$P:$P)*'Calculatie sheet'!$K$135)/'Calculatie sheet'!$K$64/1000</f>
        <v>0</v>
      </c>
      <c r="Z4" s="571">
        <f>(LOOKUP('Calculatie sheet'!$K$2,'Objectenoverzicht aantallen'!$A:$A,'Objectenoverzicht aantallen'!$P:$P)*'Calculatie sheet'!$K$135)/'Calculatie sheet'!$K$64/1000</f>
        <v>0</v>
      </c>
      <c r="AA4" s="571">
        <f>(LOOKUP('Calculatie sheet'!$K$2,'Objectenoverzicht aantallen'!$A:$A,'Objectenoverzicht aantallen'!$P:$P)*'Calculatie sheet'!$K$135)/'Calculatie sheet'!$K$64/1000</f>
        <v>0</v>
      </c>
      <c r="AB4" s="571">
        <f>(LOOKUP('Calculatie sheet'!$K$2,'Objectenoverzicht aantallen'!$A:$A,'Objectenoverzicht aantallen'!$P:$P)*'Calculatie sheet'!$K$135)/'Calculatie sheet'!$K$64/1000</f>
        <v>0</v>
      </c>
      <c r="AC4" s="571">
        <f>(LOOKUP('Calculatie sheet'!$K$2,'Objectenoverzicht aantallen'!$A:$A,'Objectenoverzicht aantallen'!$P:$P)*'Calculatie sheet'!$K$135)/'Calculatie sheet'!$K$64/1000</f>
        <v>0</v>
      </c>
      <c r="AD4" s="571">
        <f>(LOOKUP('Calculatie sheet'!$K$2,'Objectenoverzicht aantallen'!$A:$A,'Objectenoverzicht aantallen'!$P:$P)*'Calculatie sheet'!$K$135)/'Calculatie sheet'!$K$64/1000</f>
        <v>0</v>
      </c>
      <c r="AE4" s="571">
        <f>(LOOKUP('Calculatie sheet'!$K$2,'Objectenoverzicht aantallen'!$A:$A,'Objectenoverzicht aantallen'!$P:$P)*'Calculatie sheet'!$K$135)/'Calculatie sheet'!$K$64/1000</f>
        <v>0</v>
      </c>
      <c r="AF4" s="571">
        <f>(LOOKUP('Calculatie sheet'!$K$2,'Objectenoverzicht aantallen'!$A:$A,'Objectenoverzicht aantallen'!$P:$P)*'Calculatie sheet'!$K$135)/'Calculatie sheet'!$K$64/1000</f>
        <v>0</v>
      </c>
    </row>
    <row r="5" spans="1:32" x14ac:dyDescent="0.2">
      <c r="B5" s="130" t="s">
        <v>5</v>
      </c>
      <c r="C5" s="46">
        <f>'Calculatie sheet'!K136</f>
        <v>4.3770158723037822</v>
      </c>
      <c r="F5" s="573">
        <f>C5*'Calculatie sheet'!$K$7/1000</f>
        <v>0</v>
      </c>
      <c r="H5" s="31" t="s">
        <v>625</v>
      </c>
      <c r="I5" s="571">
        <f>(LOOKUP('Calculatie sheet'!$K$2,'Objectenoverzicht aantallen'!$A:$A,'Objectenoverzicht aantallen'!C:C)*'Calculatie sheet'!K136+LOOKUP('Calculatie sheet'!$K$2,'Objectenoverzicht aantallen'!$A:$A,'Objectenoverzicht aantallen'!E:E)*'Calculatie sheet'!K136)/1000</f>
        <v>0</v>
      </c>
      <c r="J5" s="571">
        <f>(LOOKUP('Calculatie sheet'!$K$2,'Objectenoverzicht aantallen'!$A:$A,'Objectenoverzicht aantallen'!C:C)*'Calculatie sheet'!K136+LOOKUP('Calculatie sheet'!$K$2,'Objectenoverzicht aantallen'!$A:$A,'Objectenoverzicht aantallen'!E:E)*'Calculatie sheet'!K136+LOOKUP('Calculatie sheet'!$K$2,'Objectenoverzicht aantallen'!$A:$A,'Objectenoverzicht aantallen'!F:F)*'Calculatie sheet'!K136)/1000</f>
        <v>0</v>
      </c>
      <c r="K5" s="571">
        <f>(LOOKUP('Calculatie sheet'!$K$2,'Objectenoverzicht aantallen'!$A:$A,'Objectenoverzicht aantallen'!C:C)*'Calculatie sheet'!K136+LOOKUP('Calculatie sheet'!$K$2,'Objectenoverzicht aantallen'!$A:$A,'Objectenoverzicht aantallen'!E:E)*'Calculatie sheet'!K136+LOOKUP('Calculatie sheet'!$K$2,'Objectenoverzicht aantallen'!$A:$A,'Objectenoverzicht aantallen'!F:F)*'Calculatie sheet'!K136+LOOKUP('Calculatie sheet'!$D$2,'Objectenoverzicht aantallen'!$A:$A,'Objectenoverzicht aantallen'!G:G)*'Calculatie sheet'!K136)/1000</f>
        <v>0</v>
      </c>
      <c r="L5" s="571">
        <f>(LOOKUP('Calculatie sheet'!$K$2,'Objectenoverzicht aantallen'!$A:$A,'Objectenoverzicht aantallen'!C:C)*'Calculatie sheet'!K136+LOOKUP('Calculatie sheet'!$K$2,'Objectenoverzicht aantallen'!$A:$A,'Objectenoverzicht aantallen'!E:E)*'Calculatie sheet'!K136+LOOKUP('Calculatie sheet'!$K$2,'Objectenoverzicht aantallen'!$A:$A,'Objectenoverzicht aantallen'!F:F)*'Calculatie sheet'!K136+LOOKUP('Calculatie sheet'!$K$2,'Objectenoverzicht aantallen'!$A:$A,'Objectenoverzicht aantallen'!G:G)*'Calculatie sheet'!K136+LOOKUP('Calculatie sheet'!$K$2,'Objectenoverzicht aantallen'!$A:$A,'Objectenoverzicht aantallen'!H:H)*'Calculatie sheet'!K136)/1000</f>
        <v>0</v>
      </c>
      <c r="M5" s="571">
        <f>(LOOKUP('Calculatie sheet'!$K$2,'Objectenoverzicht aantallen'!$A:$A,'Objectenoverzicht aantallen'!C:C)*'Calculatie sheet'!K136+LOOKUP('Calculatie sheet'!$K$2,'Objectenoverzicht aantallen'!$A:$A,'Objectenoverzicht aantallen'!E:E)*'Calculatie sheet'!K136+LOOKUP('Calculatie sheet'!$K$2,'Objectenoverzicht aantallen'!$A:$A,'Objectenoverzicht aantallen'!F:F)*'Calculatie sheet'!K136+LOOKUP('Calculatie sheet'!$K$2,'Objectenoverzicht aantallen'!$A:$A,'Objectenoverzicht aantallen'!G:G)*'Calculatie sheet'!K136+LOOKUP('Calculatie sheet'!$K$2,'Objectenoverzicht aantallen'!$A:$A,'Objectenoverzicht aantallen'!H:H)*'Calculatie sheet'!K136+LOOKUP('Calculatie sheet'!$K$2,'Objectenoverzicht aantallen'!$A:$A,'Objectenoverzicht aantallen'!I:I)*'Calculatie sheet'!K136)/1000</f>
        <v>0</v>
      </c>
      <c r="N5" s="571">
        <f>(LOOKUP('Calculatie sheet'!$K$2,'Objectenoverzicht aantallen'!$A:$A,'Objectenoverzicht aantallen'!C:C)*'Calculatie sheet'!K136+LOOKUP('Calculatie sheet'!$K$2,'Objectenoverzicht aantallen'!$A:$A,'Objectenoverzicht aantallen'!E:E)*'Calculatie sheet'!K136+LOOKUP('Calculatie sheet'!$K$2,'Objectenoverzicht aantallen'!$A:$A,'Objectenoverzicht aantallen'!F:F)*'Calculatie sheet'!K136+LOOKUP('Calculatie sheet'!$K$2,'Objectenoverzicht aantallen'!$A:$A,'Objectenoverzicht aantallen'!G:G)*'Calculatie sheet'!K136+LOOKUP('Calculatie sheet'!$K$2,'Objectenoverzicht aantallen'!$A:$A,'Objectenoverzicht aantallen'!H:H)*'Calculatie sheet'!K136+LOOKUP('Calculatie sheet'!$K$2,'Objectenoverzicht aantallen'!$A:$A,'Objectenoverzicht aantallen'!I:I)*'Calculatie sheet'!K136+LOOKUP('Calculatie sheet'!$K$2,'Objectenoverzicht aantallen'!$A:$A,'Objectenoverzicht aantallen'!J:J)*'Calculatie sheet'!K136)/1000</f>
        <v>0</v>
      </c>
      <c r="O5" s="571">
        <f>(LOOKUP('Calculatie sheet'!$K$2,'Objectenoverzicht aantallen'!$A:$A,'Objectenoverzicht aantallen'!C:C)*'Calculatie sheet'!K136+LOOKUP('Calculatie sheet'!$K$2,'Objectenoverzicht aantallen'!$A:$A,'Objectenoverzicht aantallen'!E:E)*'Calculatie sheet'!K136+LOOKUP('Calculatie sheet'!$K$2,'Objectenoverzicht aantallen'!$A:$A,'Objectenoverzicht aantallen'!F:F)*'Calculatie sheet'!K136+LOOKUP('Calculatie sheet'!$K$2,'Objectenoverzicht aantallen'!$A:$A,'Objectenoverzicht aantallen'!G:G)*'Calculatie sheet'!K136+LOOKUP('Calculatie sheet'!$K$2,'Objectenoverzicht aantallen'!$A:$A,'Objectenoverzicht aantallen'!H:H)*'Calculatie sheet'!K136+LOOKUP('Calculatie sheet'!$K$2,'Objectenoverzicht aantallen'!$A:$A,'Objectenoverzicht aantallen'!I:I)*'Calculatie sheet'!K136+LOOKUP('Calculatie sheet'!$K$2,'Objectenoverzicht aantallen'!$A:$A,'Objectenoverzicht aantallen'!J:J)*'Calculatie sheet'!K136+LOOKUP('Calculatie sheet'!$K$2,'Objectenoverzicht aantallen'!$A:$A,'Objectenoverzicht aantallen'!K:K)*'Calculatie sheet'!K136)/1000</f>
        <v>0</v>
      </c>
      <c r="P5" s="571">
        <f>(LOOKUP('Calculatie sheet'!$K$2,'Objectenoverzicht aantallen'!$A:$A,'Objectenoverzicht aantallen'!C:C)*'Calculatie sheet'!K136+LOOKUP('Calculatie sheet'!$K$2,'Objectenoverzicht aantallen'!$A:$A,'Objectenoverzicht aantallen'!E:E)*'Calculatie sheet'!K136+LOOKUP('Calculatie sheet'!$K$2,'Objectenoverzicht aantallen'!$A:$A,'Objectenoverzicht aantallen'!F:F)*'Calculatie sheet'!K136+LOOKUP('Calculatie sheet'!$K$2,'Objectenoverzicht aantallen'!$A:$A,'Objectenoverzicht aantallen'!G:G)*'Calculatie sheet'!K136+LOOKUP('Calculatie sheet'!$K$2,'Objectenoverzicht aantallen'!$A:$A,'Objectenoverzicht aantallen'!H:H)*'Calculatie sheet'!K136+LOOKUP('Calculatie sheet'!$K$2,'Objectenoverzicht aantallen'!$A:$A,'Objectenoverzicht aantallen'!I:I)*'Calculatie sheet'!K136+LOOKUP('Calculatie sheet'!$K$2,'Objectenoverzicht aantallen'!$A:$A,'Objectenoverzicht aantallen'!J:J)*'Calculatie sheet'!K136+LOOKUP('Calculatie sheet'!$K$2,'Objectenoverzicht aantallen'!$A:$A,'Objectenoverzicht aantallen'!K:K)*'Calculatie sheet'!K136+LOOKUP('Calculatie sheet'!$K$2,'Objectenoverzicht aantallen'!$A:$A,'Objectenoverzicht aantallen'!L:L)*'Calculatie sheet'!K136)/1000</f>
        <v>0</v>
      </c>
      <c r="Q5" s="571">
        <f>(LOOKUP('Calculatie sheet'!$K$2,'Objectenoverzicht aantallen'!$A:$A,'Objectenoverzicht aantallen'!C:C)*'Calculatie sheet'!K136+LOOKUP('Calculatie sheet'!$K$2,'Objectenoverzicht aantallen'!$A:$A,'Objectenoverzicht aantallen'!E:E)*'Calculatie sheet'!K136+LOOKUP('Calculatie sheet'!$K$2,'Objectenoverzicht aantallen'!$A:$A,'Objectenoverzicht aantallen'!F:F)*'Calculatie sheet'!K136+LOOKUP('Calculatie sheet'!$K$2,'Objectenoverzicht aantallen'!$A:$A,'Objectenoverzicht aantallen'!G:G)*'Calculatie sheet'!K136+LOOKUP('Calculatie sheet'!$K$2,'Objectenoverzicht aantallen'!$A:$A,'Objectenoverzicht aantallen'!H:H)*'Calculatie sheet'!K136+LOOKUP('Calculatie sheet'!$K$2,'Objectenoverzicht aantallen'!$A:$A,'Objectenoverzicht aantallen'!I:I)*'Calculatie sheet'!K136+LOOKUP('Calculatie sheet'!$K$2,'Objectenoverzicht aantallen'!$A:$A,'Objectenoverzicht aantallen'!J:J)*'Calculatie sheet'!K136+LOOKUP('Calculatie sheet'!$K$2,'Objectenoverzicht aantallen'!$A:$A,'Objectenoverzicht aantallen'!K:K)*'Calculatie sheet'!K136+LOOKUP('Calculatie sheet'!$K$2,'Objectenoverzicht aantallen'!$A:$A,'Objectenoverzicht aantallen'!L:L)*'Calculatie sheet'!K136+LOOKUP('Calculatie sheet'!$K$2,'Objectenoverzicht aantallen'!$A:$A,'Objectenoverzicht aantallen'!M:M)*'Calculatie sheet'!K136)/1000</f>
        <v>0</v>
      </c>
      <c r="R5" s="571">
        <f>(LOOKUP('Calculatie sheet'!$K$2,'Objectenoverzicht aantallen'!$A:$A,'Objectenoverzicht aantallen'!C:C)*'Calculatie sheet'!K136+LOOKUP('Calculatie sheet'!$K$2,'Objectenoverzicht aantallen'!$A:$A,'Objectenoverzicht aantallen'!E:E)*'Calculatie sheet'!K136+LOOKUP('Calculatie sheet'!$K$2,'Objectenoverzicht aantallen'!$A:$A,'Objectenoverzicht aantallen'!F:F)*'Calculatie sheet'!K136+LOOKUP('Calculatie sheet'!$K$2,'Objectenoverzicht aantallen'!$A:$A,'Objectenoverzicht aantallen'!G:G)*'Calculatie sheet'!K136+LOOKUP('Calculatie sheet'!$K$2,'Objectenoverzicht aantallen'!$A:$A,'Objectenoverzicht aantallen'!H:H)*'Calculatie sheet'!K136+LOOKUP('Calculatie sheet'!$K$2,'Objectenoverzicht aantallen'!$A:$A,'Objectenoverzicht aantallen'!I:I)*'Calculatie sheet'!K136+LOOKUP('Calculatie sheet'!$K$2,'Objectenoverzicht aantallen'!$A:$A,'Objectenoverzicht aantallen'!J:J)*'Calculatie sheet'!K136+LOOKUP('Calculatie sheet'!$K$2,'Objectenoverzicht aantallen'!$A:$A,'Objectenoverzicht aantallen'!K:K)*'Calculatie sheet'!K136+LOOKUP('Calculatie sheet'!$K$2,'Objectenoverzicht aantallen'!$A:$A,'Objectenoverzicht aantallen'!L:L)*'Calculatie sheet'!K136+LOOKUP('Calculatie sheet'!$K$2,'Objectenoverzicht aantallen'!$A:$A,'Objectenoverzicht aantallen'!M:M)*'Calculatie sheet'!K136+LOOKUP('Calculatie sheet'!$K$2,'Objectenoverzicht aantallen'!$A:$A,'Objectenoverzicht aantallen'!N:N)*'Calculatie sheet'!K136)/1000</f>
        <v>0</v>
      </c>
      <c r="S5" s="571">
        <f>(LOOKUP('Calculatie sheet'!$K$2,'Objectenoverzicht aantallen'!$A:$A,'Objectenoverzicht aantallen'!C:C)*'Calculatie sheet'!K136+LOOKUP('Calculatie sheet'!$K$2,'Objectenoverzicht aantallen'!$A:$A,'Objectenoverzicht aantallen'!E:E)*'Calculatie sheet'!K136+LOOKUP('Calculatie sheet'!$K$2,'Objectenoverzicht aantallen'!$A:$A,'Objectenoverzicht aantallen'!F:F)*'Calculatie sheet'!K136+LOOKUP('Calculatie sheet'!$K$2,'Objectenoverzicht aantallen'!$A:$A,'Objectenoverzicht aantallen'!G:G)*'Calculatie sheet'!K136+LOOKUP('Calculatie sheet'!$K$2,'Objectenoverzicht aantallen'!$A:$A,'Objectenoverzicht aantallen'!H:H)*'Calculatie sheet'!K136+LOOKUP('Calculatie sheet'!$K$2,'Objectenoverzicht aantallen'!$A:$A,'Objectenoverzicht aantallen'!I:I)*'Calculatie sheet'!K136+LOOKUP('Calculatie sheet'!$K$2,'Objectenoverzicht aantallen'!$A:$A,'Objectenoverzicht aantallen'!J:J)*'Calculatie sheet'!K136+LOOKUP('Calculatie sheet'!$K$2,'Objectenoverzicht aantallen'!$A:$A,'Objectenoverzicht aantallen'!K:K)*'Calculatie sheet'!K136+LOOKUP('Calculatie sheet'!$K$2,'Objectenoverzicht aantallen'!$A:$A,'Objectenoverzicht aantallen'!L:L)*'Calculatie sheet'!K136+LOOKUP('Calculatie sheet'!$K$2,'Objectenoverzicht aantallen'!$A:$A,'Objectenoverzicht aantallen'!M:M)*'Calculatie sheet'!K136+LOOKUP('Calculatie sheet'!$K$2,'Objectenoverzicht aantallen'!$A:$A,'Objectenoverzicht aantallen'!N:N)*'Calculatie sheet'!K136+LOOKUP('Calculatie sheet'!$K$2,'Objectenoverzicht aantallen'!$A:$A,'Objectenoverzicht aantallen'!O:O)*'Calculatie sheet'!K136)/1000</f>
        <v>0</v>
      </c>
      <c r="U5" s="31" t="s">
        <v>625</v>
      </c>
      <c r="V5" s="571">
        <f>(LOOKUP('Calculatie sheet'!$K$2,'Objectenoverzicht aantallen'!$A:$A,'Objectenoverzicht aantallen'!Q:Q)*'Calculatie sheet'!$K$136)/1000</f>
        <v>0</v>
      </c>
      <c r="W5" s="571">
        <f>(LOOKUP('Calculatie sheet'!$K$2,'Objectenoverzicht aantallen'!$A:$A,'Objectenoverzicht aantallen'!R:R)*'Calculatie sheet'!$K$136)/1000</f>
        <v>0</v>
      </c>
      <c r="X5" s="571">
        <f>(LOOKUP('Calculatie sheet'!$K$2,'Objectenoverzicht aantallen'!$A:$A,'Objectenoverzicht aantallen'!S:S)*'Calculatie sheet'!$K$136)/1000</f>
        <v>0</v>
      </c>
      <c r="Y5" s="571">
        <f>(LOOKUP('Calculatie sheet'!$K$2,'Objectenoverzicht aantallen'!$A:$A,'Objectenoverzicht aantallen'!T:T)*'Calculatie sheet'!$K$136)/1000</f>
        <v>0</v>
      </c>
      <c r="Z5" s="571">
        <f>(LOOKUP('Calculatie sheet'!$K$2,'Objectenoverzicht aantallen'!$A:$A,'Objectenoverzicht aantallen'!U:U)*'Calculatie sheet'!$K$136)/1000</f>
        <v>0</v>
      </c>
      <c r="AA5" s="571">
        <f>(LOOKUP('Calculatie sheet'!$K$2,'Objectenoverzicht aantallen'!$A:$A,'Objectenoverzicht aantallen'!V:V)*'Calculatie sheet'!$K$136)/1000</f>
        <v>0</v>
      </c>
      <c r="AB5" s="571">
        <f>(LOOKUP('Calculatie sheet'!$K$2,'Objectenoverzicht aantallen'!$A:$A,'Objectenoverzicht aantallen'!W:W)*'Calculatie sheet'!$K$136)/1000</f>
        <v>0</v>
      </c>
      <c r="AC5" s="571">
        <f>(LOOKUP('Calculatie sheet'!$K$2,'Objectenoverzicht aantallen'!$A:$A,'Objectenoverzicht aantallen'!X:X)*'Calculatie sheet'!$K$136)/1000</f>
        <v>0</v>
      </c>
      <c r="AD5" s="571">
        <f>(LOOKUP('Calculatie sheet'!$K$2,'Objectenoverzicht aantallen'!$A:$A,'Objectenoverzicht aantallen'!L:L)*'Calculatie sheet'!$K$136)/1000</f>
        <v>0</v>
      </c>
      <c r="AE5" s="571">
        <f>(LOOKUP('Calculatie sheet'!$K$2,'Objectenoverzicht aantallen'!$A:$A,'Objectenoverzicht aantallen'!Z:Z)*'Calculatie sheet'!$K$136)/1000</f>
        <v>0</v>
      </c>
      <c r="AF5" s="571">
        <f>(LOOKUP('Calculatie sheet'!$K$2,'Objectenoverzicht aantallen'!$A:$A,'Objectenoverzicht aantallen'!AA:AA)*'Calculatie sheet'!$K$136)/1000</f>
        <v>0</v>
      </c>
    </row>
    <row r="8" spans="1:32" x14ac:dyDescent="0.2">
      <c r="C8" s="39"/>
    </row>
  </sheetData>
  <pageMargins left="0.7" right="0.7" top="0.75" bottom="0.75" header="0.3" footer="0.3"/>
  <pageSetup paperSize="9" orientation="portrait" horizontalDpi="0" verticalDpi="0"/>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0AAB1-23DB-7448-8CA1-55D08541C4B5}">
  <dimension ref="A1:AF8"/>
  <sheetViews>
    <sheetView workbookViewId="0">
      <selection activeCell="B3" sqref="B3:B5"/>
    </sheetView>
  </sheetViews>
  <sheetFormatPr baseColWidth="10" defaultColWidth="11" defaultRowHeight="16" x14ac:dyDescent="0.2"/>
  <cols>
    <col min="1" max="1" width="24.5" bestFit="1" customWidth="1"/>
    <col min="6" max="6" width="10.83203125" style="39"/>
    <col min="8" max="8" width="14" bestFit="1" customWidth="1"/>
    <col min="9" max="19" width="12.1640625" bestFit="1" customWidth="1"/>
  </cols>
  <sheetData>
    <row r="1" spans="1:32" x14ac:dyDescent="0.2">
      <c r="A1" t="str">
        <f>'Calculatie sheet'!L3</f>
        <v>Duiker &lt;1m (beton)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sheet'!L133</f>
        <v>6.7814719896367812</v>
      </c>
      <c r="D2" s="26" t="s">
        <v>64</v>
      </c>
      <c r="F2" s="573">
        <f>C2*'Calculatie sheet'!$L$7/1000</f>
        <v>0</v>
      </c>
      <c r="H2" s="31" t="s">
        <v>622</v>
      </c>
      <c r="I2" s="571">
        <f>(LOOKUP('Calculatie sheet'!$L$2,'Objectenoverzicht aantallen'!$A:$A,'Objectenoverzicht aantallen'!C:C)*'Calculatie sheet'!L133+LOOKUP('Calculatie sheet'!$L$2,'Objectenoverzicht aantallen'!$A:$A,'Objectenoverzicht aantallen'!E:E)*'Calculatie sheet'!L133)/1000</f>
        <v>0</v>
      </c>
      <c r="J2" s="571">
        <f>(LOOKUP('Calculatie sheet'!$L$2,'Objectenoverzicht aantallen'!$A:$A,'Objectenoverzicht aantallen'!C:C)*'Calculatie sheet'!L133+LOOKUP('Calculatie sheet'!$L$2,'Objectenoverzicht aantallen'!$A:$A,'Objectenoverzicht aantallen'!E:E)*'Calculatie sheet'!L133+LOOKUP('Calculatie sheet'!$L$2,'Objectenoverzicht aantallen'!$A:$A,'Objectenoverzicht aantallen'!F:F)*'Calculatie sheet'!L133)/1000</f>
        <v>0</v>
      </c>
      <c r="K2" s="571">
        <f>(LOOKUP('Calculatie sheet'!$L$2,'Objectenoverzicht aantallen'!$A:$A,'Objectenoverzicht aantallen'!C:C)*'Calculatie sheet'!L133+LOOKUP('Calculatie sheet'!$L$2,'Objectenoverzicht aantallen'!$A:$A,'Objectenoverzicht aantallen'!E:E)*'Calculatie sheet'!L133+LOOKUP('Calculatie sheet'!$L$2,'Objectenoverzicht aantallen'!$A:$A,'Objectenoverzicht aantallen'!F:F)*'Calculatie sheet'!L133+LOOKUP('Calculatie sheet'!$D$2,'Objectenoverzicht aantallen'!$A:$A,'Objectenoverzicht aantallen'!G:G)*'Calculatie sheet'!L133)/1000</f>
        <v>0</v>
      </c>
      <c r="L2" s="571">
        <f>(LOOKUP('Calculatie sheet'!$L$2,'Objectenoverzicht aantallen'!$A:$A,'Objectenoverzicht aantallen'!C:C)*'Calculatie sheet'!L133+LOOKUP('Calculatie sheet'!$L$2,'Objectenoverzicht aantallen'!$A:$A,'Objectenoverzicht aantallen'!E:E)*'Calculatie sheet'!L133+LOOKUP('Calculatie sheet'!$L$2,'Objectenoverzicht aantallen'!$A:$A,'Objectenoverzicht aantallen'!F:F)*'Calculatie sheet'!L133+LOOKUP('Calculatie sheet'!$L$2,'Objectenoverzicht aantallen'!$A:$A,'Objectenoverzicht aantallen'!G:G)*'Calculatie sheet'!L133+LOOKUP('Calculatie sheet'!$L$2,'Objectenoverzicht aantallen'!$A:$A,'Objectenoverzicht aantallen'!H:H)*'Calculatie sheet'!L133)/1000</f>
        <v>0</v>
      </c>
      <c r="M2" s="571">
        <f>(LOOKUP('Calculatie sheet'!$L$2,'Objectenoverzicht aantallen'!$A:$A,'Objectenoverzicht aantallen'!C:C)*'Calculatie sheet'!L133+LOOKUP('Calculatie sheet'!$L$2,'Objectenoverzicht aantallen'!$A:$A,'Objectenoverzicht aantallen'!E:E)*'Calculatie sheet'!L133+LOOKUP('Calculatie sheet'!$L$2,'Objectenoverzicht aantallen'!$A:$A,'Objectenoverzicht aantallen'!F:F)*'Calculatie sheet'!L133+LOOKUP('Calculatie sheet'!$L$2,'Objectenoverzicht aantallen'!$A:$A,'Objectenoverzicht aantallen'!G:G)*'Calculatie sheet'!L133+LOOKUP('Calculatie sheet'!$L$2,'Objectenoverzicht aantallen'!$A:$A,'Objectenoverzicht aantallen'!H:H)*'Calculatie sheet'!L133+LOOKUP('Calculatie sheet'!$L$2,'Objectenoverzicht aantallen'!$A:$A,'Objectenoverzicht aantallen'!I:I)*'Calculatie sheet'!L133)/1000</f>
        <v>0</v>
      </c>
      <c r="N2" s="571">
        <f>(LOOKUP('Calculatie sheet'!$L$2,'Objectenoverzicht aantallen'!$A:$A,'Objectenoverzicht aantallen'!C:C)*'Calculatie sheet'!L133+LOOKUP('Calculatie sheet'!$L$2,'Objectenoverzicht aantallen'!$A:$A,'Objectenoverzicht aantallen'!E:E)*'Calculatie sheet'!L133+LOOKUP('Calculatie sheet'!$L$2,'Objectenoverzicht aantallen'!$A:$A,'Objectenoverzicht aantallen'!F:F)*'Calculatie sheet'!L133+LOOKUP('Calculatie sheet'!$L$2,'Objectenoverzicht aantallen'!$A:$A,'Objectenoverzicht aantallen'!G:G)*'Calculatie sheet'!L133+LOOKUP('Calculatie sheet'!$L$2,'Objectenoverzicht aantallen'!$A:$A,'Objectenoverzicht aantallen'!H:H)*'Calculatie sheet'!L133+LOOKUP('Calculatie sheet'!$L$2,'Objectenoverzicht aantallen'!$A:$A,'Objectenoverzicht aantallen'!I:I)*'Calculatie sheet'!L133+LOOKUP('Calculatie sheet'!$L$2,'Objectenoverzicht aantallen'!$A:$A,'Objectenoverzicht aantallen'!J:J)*'Calculatie sheet'!L133)/1000</f>
        <v>0</v>
      </c>
      <c r="O2" s="571">
        <f>(LOOKUP('Calculatie sheet'!$L$2,'Objectenoverzicht aantallen'!$A:$A,'Objectenoverzicht aantallen'!C:C)*'Calculatie sheet'!L133+LOOKUP('Calculatie sheet'!$L$2,'Objectenoverzicht aantallen'!$A:$A,'Objectenoverzicht aantallen'!E:E)*'Calculatie sheet'!L133+LOOKUP('Calculatie sheet'!$L$2,'Objectenoverzicht aantallen'!$A:$A,'Objectenoverzicht aantallen'!F:F)*'Calculatie sheet'!L133+LOOKUP('Calculatie sheet'!$L$2,'Objectenoverzicht aantallen'!$A:$A,'Objectenoverzicht aantallen'!G:G)*'Calculatie sheet'!L133+LOOKUP('Calculatie sheet'!$L$2,'Objectenoverzicht aantallen'!$A:$A,'Objectenoverzicht aantallen'!H:H)*'Calculatie sheet'!L133+LOOKUP('Calculatie sheet'!$L$2,'Objectenoverzicht aantallen'!$A:$A,'Objectenoverzicht aantallen'!I:I)*'Calculatie sheet'!L133+LOOKUP('Calculatie sheet'!$L$2,'Objectenoverzicht aantallen'!$A:$A,'Objectenoverzicht aantallen'!J:J)*'Calculatie sheet'!L133+LOOKUP('Calculatie sheet'!$L$2,'Objectenoverzicht aantallen'!$A:$A,'Objectenoverzicht aantallen'!K:K)*'Calculatie sheet'!L133)/1000</f>
        <v>0</v>
      </c>
      <c r="P2" s="571">
        <f>(LOOKUP('Calculatie sheet'!$L$2,'Objectenoverzicht aantallen'!$A:$A,'Objectenoverzicht aantallen'!C:C)*'Calculatie sheet'!L133+LOOKUP('Calculatie sheet'!$L$2,'Objectenoverzicht aantallen'!$A:$A,'Objectenoverzicht aantallen'!E:E)*'Calculatie sheet'!L133+LOOKUP('Calculatie sheet'!$L$2,'Objectenoverzicht aantallen'!$A:$A,'Objectenoverzicht aantallen'!F:F)*'Calculatie sheet'!L133+LOOKUP('Calculatie sheet'!$L$2,'Objectenoverzicht aantallen'!$A:$A,'Objectenoverzicht aantallen'!G:G)*'Calculatie sheet'!L133+LOOKUP('Calculatie sheet'!$L$2,'Objectenoverzicht aantallen'!$A:$A,'Objectenoverzicht aantallen'!H:H)*'Calculatie sheet'!L133+LOOKUP('Calculatie sheet'!$L$2,'Objectenoverzicht aantallen'!$A:$A,'Objectenoverzicht aantallen'!I:I)*'Calculatie sheet'!L133+LOOKUP('Calculatie sheet'!$L$2,'Objectenoverzicht aantallen'!$A:$A,'Objectenoverzicht aantallen'!J:J)*'Calculatie sheet'!L133+LOOKUP('Calculatie sheet'!$L$2,'Objectenoverzicht aantallen'!$A:$A,'Objectenoverzicht aantallen'!K:K)*'Calculatie sheet'!L133+LOOKUP('Calculatie sheet'!$L$2,'Objectenoverzicht aantallen'!$A:$A,'Objectenoverzicht aantallen'!L:L)*'Calculatie sheet'!L133)/1000</f>
        <v>0</v>
      </c>
      <c r="Q2" s="571">
        <f>(LOOKUP('Calculatie sheet'!$L$2,'Objectenoverzicht aantallen'!$A:$A,'Objectenoverzicht aantallen'!C:C)*'Calculatie sheet'!L133+LOOKUP('Calculatie sheet'!$L$2,'Objectenoverzicht aantallen'!$A:$A,'Objectenoverzicht aantallen'!E:E)*'Calculatie sheet'!L133+LOOKUP('Calculatie sheet'!$L$2,'Objectenoverzicht aantallen'!$A:$A,'Objectenoverzicht aantallen'!F:F)*'Calculatie sheet'!L133+LOOKUP('Calculatie sheet'!$L$2,'Objectenoverzicht aantallen'!$A:$A,'Objectenoverzicht aantallen'!G:G)*'Calculatie sheet'!L133+LOOKUP('Calculatie sheet'!$L$2,'Objectenoverzicht aantallen'!$A:$A,'Objectenoverzicht aantallen'!H:H)*'Calculatie sheet'!L133+LOOKUP('Calculatie sheet'!$L$2,'Objectenoverzicht aantallen'!$A:$A,'Objectenoverzicht aantallen'!I:I)*'Calculatie sheet'!L133+LOOKUP('Calculatie sheet'!$L$2,'Objectenoverzicht aantallen'!$A:$A,'Objectenoverzicht aantallen'!J:J)*'Calculatie sheet'!L133+LOOKUP('Calculatie sheet'!$L$2,'Objectenoverzicht aantallen'!$A:$A,'Objectenoverzicht aantallen'!K:K)*'Calculatie sheet'!L133+LOOKUP('Calculatie sheet'!$L$2,'Objectenoverzicht aantallen'!$A:$A,'Objectenoverzicht aantallen'!L:L)*'Calculatie sheet'!L133+LOOKUP('Calculatie sheet'!$L$2,'Objectenoverzicht aantallen'!$A:$A,'Objectenoverzicht aantallen'!M:M)*'Calculatie sheet'!L133)/1000</f>
        <v>0</v>
      </c>
      <c r="R2" s="571">
        <f>(LOOKUP('Calculatie sheet'!$L$2,'Objectenoverzicht aantallen'!$A:$A,'Objectenoverzicht aantallen'!C:C)*'Calculatie sheet'!L133+LOOKUP('Calculatie sheet'!$L$2,'Objectenoverzicht aantallen'!$A:$A,'Objectenoverzicht aantallen'!E:E)*'Calculatie sheet'!L133+LOOKUP('Calculatie sheet'!$L$2,'Objectenoverzicht aantallen'!$A:$A,'Objectenoverzicht aantallen'!F:F)*'Calculatie sheet'!L133+LOOKUP('Calculatie sheet'!$L$2,'Objectenoverzicht aantallen'!$A:$A,'Objectenoverzicht aantallen'!G:G)*'Calculatie sheet'!L133+LOOKUP('Calculatie sheet'!$L$2,'Objectenoverzicht aantallen'!$A:$A,'Objectenoverzicht aantallen'!H:H)*'Calculatie sheet'!L133+LOOKUP('Calculatie sheet'!$L$2,'Objectenoverzicht aantallen'!$A:$A,'Objectenoverzicht aantallen'!I:I)*'Calculatie sheet'!L133+LOOKUP('Calculatie sheet'!$L$2,'Objectenoverzicht aantallen'!$A:$A,'Objectenoverzicht aantallen'!J:J)*'Calculatie sheet'!L133+LOOKUP('Calculatie sheet'!$L$2,'Objectenoverzicht aantallen'!$A:$A,'Objectenoverzicht aantallen'!K:K)*'Calculatie sheet'!L133+LOOKUP('Calculatie sheet'!$L$2,'Objectenoverzicht aantallen'!$A:$A,'Objectenoverzicht aantallen'!L:L)*'Calculatie sheet'!L133+LOOKUP('Calculatie sheet'!$L$2,'Objectenoverzicht aantallen'!$A:$A,'Objectenoverzicht aantallen'!M:M)*'Calculatie sheet'!L133+LOOKUP('Calculatie sheet'!$L$2,'Objectenoverzicht aantallen'!$A:$A,'Objectenoverzicht aantallen'!N:N)*'Calculatie sheet'!L133)/1000</f>
        <v>0</v>
      </c>
      <c r="S2" s="571">
        <f>(LOOKUP('Calculatie sheet'!$L$2,'Objectenoverzicht aantallen'!$A:$A,'Objectenoverzicht aantallen'!C:C)*'Calculatie sheet'!L133+LOOKUP('Calculatie sheet'!$L$2,'Objectenoverzicht aantallen'!$A:$A,'Objectenoverzicht aantallen'!E:E)*'Calculatie sheet'!L133+LOOKUP('Calculatie sheet'!$L$2,'Objectenoverzicht aantallen'!$A:$A,'Objectenoverzicht aantallen'!F:F)*'Calculatie sheet'!L133+LOOKUP('Calculatie sheet'!$L$2,'Objectenoverzicht aantallen'!$A:$A,'Objectenoverzicht aantallen'!G:G)*'Calculatie sheet'!L133+LOOKUP('Calculatie sheet'!$L$2,'Objectenoverzicht aantallen'!$A:$A,'Objectenoverzicht aantallen'!H:H)*'Calculatie sheet'!L133+LOOKUP('Calculatie sheet'!$L$2,'Objectenoverzicht aantallen'!$A:$A,'Objectenoverzicht aantallen'!I:I)*'Calculatie sheet'!L133+LOOKUP('Calculatie sheet'!$L$2,'Objectenoverzicht aantallen'!$A:$A,'Objectenoverzicht aantallen'!J:J)*'Calculatie sheet'!L133+LOOKUP('Calculatie sheet'!$L$2,'Objectenoverzicht aantallen'!$A:$A,'Objectenoverzicht aantallen'!K:K)*'Calculatie sheet'!L133+LOOKUP('Calculatie sheet'!$L$2,'Objectenoverzicht aantallen'!$A:$A,'Objectenoverzicht aantallen'!L:L)*'Calculatie sheet'!L133+LOOKUP('Calculatie sheet'!$L$2,'Objectenoverzicht aantallen'!$A:$A,'Objectenoverzicht aantallen'!M:M)*'Calculatie sheet'!L133+LOOKUP('Calculatie sheet'!$L$2,'Objectenoverzicht aantallen'!$A:$A,'Objectenoverzicht aantallen'!N:N)*'Calculatie sheet'!L133+LOOKUP('Calculatie sheet'!$L$2,'Objectenoverzicht aantallen'!$A:$A,'Objectenoverzicht aantallen'!O:O)*'Calculatie sheet'!L133)/1000</f>
        <v>0</v>
      </c>
      <c r="U2" s="31" t="s">
        <v>622</v>
      </c>
      <c r="V2" s="571">
        <f>(LOOKUP('Calculatie sheet'!$L$2,'Objectenoverzicht aantallen'!$A:$A,'Objectenoverzicht aantallen'!E:E)*'Calculatie sheet'!$L$133)/1000</f>
        <v>0</v>
      </c>
      <c r="W2" s="571">
        <f>(LOOKUP('Calculatie sheet'!$L$2,'Objectenoverzicht aantallen'!$A:$A,'Objectenoverzicht aantallen'!F:F)*'Calculatie sheet'!$L$133)/1000</f>
        <v>0</v>
      </c>
      <c r="X2" s="571">
        <f>(LOOKUP('Calculatie sheet'!$L$2,'Objectenoverzicht aantallen'!$A:$A,'Objectenoverzicht aantallen'!G:G)*'Calculatie sheet'!$L$133)/1000</f>
        <v>0</v>
      </c>
      <c r="Y2" s="571">
        <f>(LOOKUP('Calculatie sheet'!$L$2,'Objectenoverzicht aantallen'!$A:$A,'Objectenoverzicht aantallen'!H:H)*'Calculatie sheet'!$L$133)/1000</f>
        <v>0</v>
      </c>
      <c r="Z2" s="571">
        <f>(LOOKUP('Calculatie sheet'!$L$2,'Objectenoverzicht aantallen'!$A:$A,'Objectenoverzicht aantallen'!I:I)*'Calculatie sheet'!$L$133)/1000</f>
        <v>0</v>
      </c>
      <c r="AA2" s="571">
        <f>(LOOKUP('Calculatie sheet'!$L$2,'Objectenoverzicht aantallen'!$A:$A,'Objectenoverzicht aantallen'!J:J)*'Calculatie sheet'!$L$133)/1000</f>
        <v>0</v>
      </c>
      <c r="AB2" s="571">
        <f>(LOOKUP('Calculatie sheet'!$L$2,'Objectenoverzicht aantallen'!$A:$A,'Objectenoverzicht aantallen'!K:K)*'Calculatie sheet'!$L$133)/1000</f>
        <v>0</v>
      </c>
      <c r="AC2" s="571">
        <f>(LOOKUP('Calculatie sheet'!$L$2,'Objectenoverzicht aantallen'!$A:$A,'Objectenoverzicht aantallen'!L:L)*'Calculatie sheet'!$L$133)/1000</f>
        <v>0</v>
      </c>
      <c r="AD2" s="571">
        <f>(LOOKUP('Calculatie sheet'!$L$2,'Objectenoverzicht aantallen'!$A:$A,'Objectenoverzicht aantallen'!M:M)*'Calculatie sheet'!$L$133)/1000</f>
        <v>0</v>
      </c>
      <c r="AE2" s="571">
        <f>(LOOKUP('Calculatie sheet'!$L$2,'Objectenoverzicht aantallen'!$A:$A,'Objectenoverzicht aantallen'!N:N)*'Calculatie sheet'!$L$133)/1000</f>
        <v>0</v>
      </c>
      <c r="AF2" s="571">
        <f>(LOOKUP('Calculatie sheet'!$L$2,'Objectenoverzicht aantallen'!$A:$A,'Objectenoverzicht aantallen'!O:O)*'Calculatie sheet'!$L$133)/1000</f>
        <v>0</v>
      </c>
    </row>
    <row r="3" spans="1:32" x14ac:dyDescent="0.2">
      <c r="B3" s="130" t="s">
        <v>967</v>
      </c>
      <c r="C3" s="46">
        <f>'Calculatie sheet'!L134</f>
        <v>5.7251057349053021</v>
      </c>
      <c r="D3" s="7" t="s">
        <v>354</v>
      </c>
      <c r="F3" s="573">
        <f>C3*'Calculatie sheet'!$L$7/1000</f>
        <v>0</v>
      </c>
      <c r="H3" s="31" t="s">
        <v>623</v>
      </c>
      <c r="I3" s="571">
        <f>(LOOKUP('Calculatie sheet'!$L$2,'Objectenoverzicht aantallen'!$A:$A,'Objectenoverzicht aantallen'!C:C)*'Calculatie sheet'!L134+LOOKUP('Calculatie sheet'!$L$2,'Objectenoverzicht aantallen'!$A:$A,'Objectenoverzicht aantallen'!E:E)*'Calculatie sheet'!L134)/1000</f>
        <v>0</v>
      </c>
      <c r="J3" s="571">
        <f>(LOOKUP('Calculatie sheet'!$L$2,'Objectenoverzicht aantallen'!$A:$A,'Objectenoverzicht aantallen'!C:C)*'Calculatie sheet'!L134+LOOKUP('Calculatie sheet'!$L$2,'Objectenoverzicht aantallen'!$A:$A,'Objectenoverzicht aantallen'!E:E)*'Calculatie sheet'!L134+LOOKUP('Calculatie sheet'!$L$2,'Objectenoverzicht aantallen'!$A:$A,'Objectenoverzicht aantallen'!F:F)*'Calculatie sheet'!L134)/1000</f>
        <v>0</v>
      </c>
      <c r="K3" s="571">
        <f>(LOOKUP('Calculatie sheet'!$L$2,'Objectenoverzicht aantallen'!$A:$A,'Objectenoverzicht aantallen'!C:C)*'Calculatie sheet'!L134+LOOKUP('Calculatie sheet'!$L$2,'Objectenoverzicht aantallen'!$A:$A,'Objectenoverzicht aantallen'!E:E)*'Calculatie sheet'!L134+LOOKUP('Calculatie sheet'!$L$2,'Objectenoverzicht aantallen'!$A:$A,'Objectenoverzicht aantallen'!F:F)*'Calculatie sheet'!L134+LOOKUP('Calculatie sheet'!$D$2,'Objectenoverzicht aantallen'!$A:$A,'Objectenoverzicht aantallen'!G:G)*'Calculatie sheet'!L134)/1000</f>
        <v>0</v>
      </c>
      <c r="L3" s="571">
        <f>(LOOKUP('Calculatie sheet'!$L$2,'Objectenoverzicht aantallen'!$A:$A,'Objectenoverzicht aantallen'!C:C)*'Calculatie sheet'!L134+LOOKUP('Calculatie sheet'!$L$2,'Objectenoverzicht aantallen'!$A:$A,'Objectenoverzicht aantallen'!E:E)*'Calculatie sheet'!L134+LOOKUP('Calculatie sheet'!$L$2,'Objectenoverzicht aantallen'!$A:$A,'Objectenoverzicht aantallen'!F:F)*'Calculatie sheet'!L134+LOOKUP('Calculatie sheet'!$L$2,'Objectenoverzicht aantallen'!$A:$A,'Objectenoverzicht aantallen'!G:G)*'Calculatie sheet'!L134+LOOKUP('Calculatie sheet'!$L$2,'Objectenoverzicht aantallen'!$A:$A,'Objectenoverzicht aantallen'!H:H)*'Calculatie sheet'!L134)/1000</f>
        <v>0</v>
      </c>
      <c r="M3" s="571">
        <f>(LOOKUP('Calculatie sheet'!$L$2,'Objectenoverzicht aantallen'!$A:$A,'Objectenoverzicht aantallen'!C:C)*'Calculatie sheet'!L134+LOOKUP('Calculatie sheet'!$L$2,'Objectenoverzicht aantallen'!$A:$A,'Objectenoverzicht aantallen'!E:E)*'Calculatie sheet'!L134+LOOKUP('Calculatie sheet'!$L$2,'Objectenoverzicht aantallen'!$A:$A,'Objectenoverzicht aantallen'!F:F)*'Calculatie sheet'!L134+LOOKUP('Calculatie sheet'!$L$2,'Objectenoverzicht aantallen'!$A:$A,'Objectenoverzicht aantallen'!G:G)*'Calculatie sheet'!L134+LOOKUP('Calculatie sheet'!$L$2,'Objectenoverzicht aantallen'!$A:$A,'Objectenoverzicht aantallen'!H:H)*'Calculatie sheet'!L134+LOOKUP('Calculatie sheet'!$L$2,'Objectenoverzicht aantallen'!$A:$A,'Objectenoverzicht aantallen'!I:I)*'Calculatie sheet'!L134)/1000</f>
        <v>0</v>
      </c>
      <c r="N3" s="571">
        <f>(LOOKUP('Calculatie sheet'!$L$2,'Objectenoverzicht aantallen'!$A:$A,'Objectenoverzicht aantallen'!C:C)*'Calculatie sheet'!L134+LOOKUP('Calculatie sheet'!$L$2,'Objectenoverzicht aantallen'!$A:$A,'Objectenoverzicht aantallen'!E:E)*'Calculatie sheet'!L134+LOOKUP('Calculatie sheet'!$L$2,'Objectenoverzicht aantallen'!$A:$A,'Objectenoverzicht aantallen'!F:F)*'Calculatie sheet'!L134+LOOKUP('Calculatie sheet'!$L$2,'Objectenoverzicht aantallen'!$A:$A,'Objectenoverzicht aantallen'!G:G)*'Calculatie sheet'!L134+LOOKUP('Calculatie sheet'!$L$2,'Objectenoverzicht aantallen'!$A:$A,'Objectenoverzicht aantallen'!H:H)*'Calculatie sheet'!L134+LOOKUP('Calculatie sheet'!$L$2,'Objectenoverzicht aantallen'!$A:$A,'Objectenoverzicht aantallen'!I:I)*'Calculatie sheet'!L134+LOOKUP('Calculatie sheet'!$L$2,'Objectenoverzicht aantallen'!$A:$A,'Objectenoverzicht aantallen'!J:J)*'Calculatie sheet'!L134)/1000</f>
        <v>0</v>
      </c>
      <c r="O3" s="571">
        <f>(LOOKUP('Calculatie sheet'!$L$2,'Objectenoverzicht aantallen'!$A:$A,'Objectenoverzicht aantallen'!C:C)*'Calculatie sheet'!L134+LOOKUP('Calculatie sheet'!$L$2,'Objectenoverzicht aantallen'!$A:$A,'Objectenoverzicht aantallen'!E:E)*'Calculatie sheet'!L134+LOOKUP('Calculatie sheet'!$L$2,'Objectenoverzicht aantallen'!$A:$A,'Objectenoverzicht aantallen'!F:F)*'Calculatie sheet'!L134+LOOKUP('Calculatie sheet'!$L$2,'Objectenoverzicht aantallen'!$A:$A,'Objectenoverzicht aantallen'!G:G)*'Calculatie sheet'!L134+LOOKUP('Calculatie sheet'!$L$2,'Objectenoverzicht aantallen'!$A:$A,'Objectenoverzicht aantallen'!H:H)*'Calculatie sheet'!L134+LOOKUP('Calculatie sheet'!$L$2,'Objectenoverzicht aantallen'!$A:$A,'Objectenoverzicht aantallen'!I:I)*'Calculatie sheet'!L134+LOOKUP('Calculatie sheet'!$L$2,'Objectenoverzicht aantallen'!$A:$A,'Objectenoverzicht aantallen'!J:J)*'Calculatie sheet'!L134+LOOKUP('Calculatie sheet'!$L$2,'Objectenoverzicht aantallen'!$A:$A,'Objectenoverzicht aantallen'!K:K)*'Calculatie sheet'!L134)/1000</f>
        <v>0</v>
      </c>
      <c r="P3" s="571">
        <f>(LOOKUP('Calculatie sheet'!$L$2,'Objectenoverzicht aantallen'!$A:$A,'Objectenoverzicht aantallen'!C:C)*'Calculatie sheet'!L134+LOOKUP('Calculatie sheet'!$L$2,'Objectenoverzicht aantallen'!$A:$A,'Objectenoverzicht aantallen'!E:E)*'Calculatie sheet'!L134+LOOKUP('Calculatie sheet'!$L$2,'Objectenoverzicht aantallen'!$A:$A,'Objectenoverzicht aantallen'!F:F)*'Calculatie sheet'!L134+LOOKUP('Calculatie sheet'!$L$2,'Objectenoverzicht aantallen'!$A:$A,'Objectenoverzicht aantallen'!G:G)*'Calculatie sheet'!L134+LOOKUP('Calculatie sheet'!$L$2,'Objectenoverzicht aantallen'!$A:$A,'Objectenoverzicht aantallen'!H:H)*'Calculatie sheet'!L134+LOOKUP('Calculatie sheet'!$L$2,'Objectenoverzicht aantallen'!$A:$A,'Objectenoverzicht aantallen'!I:I)*'Calculatie sheet'!L134+LOOKUP('Calculatie sheet'!$L$2,'Objectenoverzicht aantallen'!$A:$A,'Objectenoverzicht aantallen'!J:J)*'Calculatie sheet'!L134+LOOKUP('Calculatie sheet'!$L$2,'Objectenoverzicht aantallen'!$A:$A,'Objectenoverzicht aantallen'!K:K)*'Calculatie sheet'!L134+LOOKUP('Calculatie sheet'!$L$2,'Objectenoverzicht aantallen'!$A:$A,'Objectenoverzicht aantallen'!L:L)*'Calculatie sheet'!L134)/1000</f>
        <v>0</v>
      </c>
      <c r="Q3" s="571">
        <f>(LOOKUP('Calculatie sheet'!$L$2,'Objectenoverzicht aantallen'!$A:$A,'Objectenoverzicht aantallen'!C:C)*'Calculatie sheet'!L134+LOOKUP('Calculatie sheet'!$L$2,'Objectenoverzicht aantallen'!$A:$A,'Objectenoverzicht aantallen'!E:E)*'Calculatie sheet'!L134+LOOKUP('Calculatie sheet'!$L$2,'Objectenoverzicht aantallen'!$A:$A,'Objectenoverzicht aantallen'!F:F)*'Calculatie sheet'!L134+LOOKUP('Calculatie sheet'!$L$2,'Objectenoverzicht aantallen'!$A:$A,'Objectenoverzicht aantallen'!G:G)*'Calculatie sheet'!L134+LOOKUP('Calculatie sheet'!$L$2,'Objectenoverzicht aantallen'!$A:$A,'Objectenoverzicht aantallen'!H:H)*'Calculatie sheet'!L134+LOOKUP('Calculatie sheet'!$L$2,'Objectenoverzicht aantallen'!$A:$A,'Objectenoverzicht aantallen'!I:I)*'Calculatie sheet'!L134+LOOKUP('Calculatie sheet'!$L$2,'Objectenoverzicht aantallen'!$A:$A,'Objectenoverzicht aantallen'!J:J)*'Calculatie sheet'!L134+LOOKUP('Calculatie sheet'!$L$2,'Objectenoverzicht aantallen'!$A:$A,'Objectenoverzicht aantallen'!K:K)*'Calculatie sheet'!L134+LOOKUP('Calculatie sheet'!$L$2,'Objectenoverzicht aantallen'!$A:$A,'Objectenoverzicht aantallen'!L:L)*'Calculatie sheet'!L134+LOOKUP('Calculatie sheet'!$L$2,'Objectenoverzicht aantallen'!$A:$A,'Objectenoverzicht aantallen'!M:M)*'Calculatie sheet'!L134)/1000</f>
        <v>0</v>
      </c>
      <c r="R3" s="571">
        <f>(LOOKUP('Calculatie sheet'!$L$2,'Objectenoverzicht aantallen'!$A:$A,'Objectenoverzicht aantallen'!C:C)*'Calculatie sheet'!L134+LOOKUP('Calculatie sheet'!$L$2,'Objectenoverzicht aantallen'!$A:$A,'Objectenoverzicht aantallen'!E:E)*'Calculatie sheet'!L134+LOOKUP('Calculatie sheet'!$L$2,'Objectenoverzicht aantallen'!$A:$A,'Objectenoverzicht aantallen'!F:F)*'Calculatie sheet'!L134+LOOKUP('Calculatie sheet'!$L$2,'Objectenoverzicht aantallen'!$A:$A,'Objectenoverzicht aantallen'!G:G)*'Calculatie sheet'!L134+LOOKUP('Calculatie sheet'!$L$2,'Objectenoverzicht aantallen'!$A:$A,'Objectenoverzicht aantallen'!H:H)*'Calculatie sheet'!L134+LOOKUP('Calculatie sheet'!$L$2,'Objectenoverzicht aantallen'!$A:$A,'Objectenoverzicht aantallen'!I:I)*'Calculatie sheet'!L134+LOOKUP('Calculatie sheet'!$L$2,'Objectenoverzicht aantallen'!$A:$A,'Objectenoverzicht aantallen'!J:J)*'Calculatie sheet'!L134+LOOKUP('Calculatie sheet'!$L$2,'Objectenoverzicht aantallen'!$A:$A,'Objectenoverzicht aantallen'!K:K)*'Calculatie sheet'!L134+LOOKUP('Calculatie sheet'!$L$2,'Objectenoverzicht aantallen'!$A:$A,'Objectenoverzicht aantallen'!L:L)*'Calculatie sheet'!L134+LOOKUP('Calculatie sheet'!$L$2,'Objectenoverzicht aantallen'!$A:$A,'Objectenoverzicht aantallen'!M:M)*'Calculatie sheet'!L134+LOOKUP('Calculatie sheet'!$L$2,'Objectenoverzicht aantallen'!$A:$A,'Objectenoverzicht aantallen'!N:N)*'Calculatie sheet'!L134)/1000</f>
        <v>0</v>
      </c>
      <c r="S3" s="571">
        <f>(LOOKUP('Calculatie sheet'!$L$2,'Objectenoverzicht aantallen'!$A:$A,'Objectenoverzicht aantallen'!C:C)*'Calculatie sheet'!L134+LOOKUP('Calculatie sheet'!$L$2,'Objectenoverzicht aantallen'!$A:$A,'Objectenoverzicht aantallen'!E:E)*'Calculatie sheet'!L134+LOOKUP('Calculatie sheet'!$L$2,'Objectenoverzicht aantallen'!$A:$A,'Objectenoverzicht aantallen'!F:F)*'Calculatie sheet'!L134+LOOKUP('Calculatie sheet'!$L$2,'Objectenoverzicht aantallen'!$A:$A,'Objectenoverzicht aantallen'!G:G)*'Calculatie sheet'!L134+LOOKUP('Calculatie sheet'!$L$2,'Objectenoverzicht aantallen'!$A:$A,'Objectenoverzicht aantallen'!H:H)*'Calculatie sheet'!L134+LOOKUP('Calculatie sheet'!$L$2,'Objectenoverzicht aantallen'!$A:$A,'Objectenoverzicht aantallen'!I:I)*'Calculatie sheet'!L134+LOOKUP('Calculatie sheet'!$L$2,'Objectenoverzicht aantallen'!$A:$A,'Objectenoverzicht aantallen'!J:J)*'Calculatie sheet'!L134+LOOKUP('Calculatie sheet'!$L$2,'Objectenoverzicht aantallen'!$A:$A,'Objectenoverzicht aantallen'!K:K)*'Calculatie sheet'!L134+LOOKUP('Calculatie sheet'!$L$2,'Objectenoverzicht aantallen'!$A:$A,'Objectenoverzicht aantallen'!L:L)*'Calculatie sheet'!L134+LOOKUP('Calculatie sheet'!$L$2,'Objectenoverzicht aantallen'!$A:$A,'Objectenoverzicht aantallen'!M:M)*'Calculatie sheet'!L134+LOOKUP('Calculatie sheet'!$L$2,'Objectenoverzicht aantallen'!$A:$A,'Objectenoverzicht aantallen'!N:N)*'Calculatie sheet'!L134+LOOKUP('Calculatie sheet'!$L$2,'Objectenoverzicht aantallen'!$A:$A,'Objectenoverzicht aantallen'!O:O)*'Calculatie sheet'!L134)/1000</f>
        <v>0</v>
      </c>
      <c r="U3" s="31" t="s">
        <v>623</v>
      </c>
      <c r="V3" s="571">
        <f>(LOOKUP('Calculatie sheet'!$L$2,'Objectenoverzicht aantallen'!$A:$A,'Objectenoverzicht aantallen'!E:E)*'Calculatie sheet'!$L$134)/1000</f>
        <v>0</v>
      </c>
      <c r="W3" s="571">
        <f>(LOOKUP('Calculatie sheet'!$L$2,'Objectenoverzicht aantallen'!$A:$A,'Objectenoverzicht aantallen'!F:F)*'Calculatie sheet'!$L$134)/1000</f>
        <v>0</v>
      </c>
      <c r="X3" s="571">
        <f>(LOOKUP('Calculatie sheet'!$L$2,'Objectenoverzicht aantallen'!$A:$A,'Objectenoverzicht aantallen'!G:G)*'Calculatie sheet'!$L$134)/1000</f>
        <v>0</v>
      </c>
      <c r="Y3" s="571">
        <f>(LOOKUP('Calculatie sheet'!$L$2,'Objectenoverzicht aantallen'!$A:$A,'Objectenoverzicht aantallen'!H:H)*'Calculatie sheet'!$L$134)/1000</f>
        <v>0</v>
      </c>
      <c r="Z3" s="571">
        <f>(LOOKUP('Calculatie sheet'!$L$2,'Objectenoverzicht aantallen'!$A:$A,'Objectenoverzicht aantallen'!I:I)*'Calculatie sheet'!$L$134)/1000</f>
        <v>0</v>
      </c>
      <c r="AA3" s="571">
        <f>(LOOKUP('Calculatie sheet'!$L$2,'Objectenoverzicht aantallen'!$A:$A,'Objectenoverzicht aantallen'!J:J)*'Calculatie sheet'!$L$134)/1000</f>
        <v>0</v>
      </c>
      <c r="AB3" s="571">
        <f>(LOOKUP('Calculatie sheet'!$L$2,'Objectenoverzicht aantallen'!$A:$A,'Objectenoverzicht aantallen'!K:K)*'Calculatie sheet'!$L$134)/1000</f>
        <v>0</v>
      </c>
      <c r="AC3" s="571">
        <f>(LOOKUP('Calculatie sheet'!$L$2,'Objectenoverzicht aantallen'!$A:$A,'Objectenoverzicht aantallen'!L:L)*'Calculatie sheet'!$L$134)/1000</f>
        <v>0</v>
      </c>
      <c r="AD3" s="571">
        <f>(LOOKUP('Calculatie sheet'!$L$2,'Objectenoverzicht aantallen'!$A:$A,'Objectenoverzicht aantallen'!M:M)*'Calculatie sheet'!$L$134)/1000</f>
        <v>0</v>
      </c>
      <c r="AE3" s="571">
        <f>(LOOKUP('Calculatie sheet'!$L$2,'Objectenoverzicht aantallen'!$A:$A,'Objectenoverzicht aantallen'!N:N)*'Calculatie sheet'!$L$134)/1000</f>
        <v>0</v>
      </c>
      <c r="AF3" s="571">
        <f>(LOOKUP('Calculatie sheet'!$L$2,'Objectenoverzicht aantallen'!$A:$A,'Objectenoverzicht aantallen'!O:O)*'Calculatie sheet'!$L$134)/1000</f>
        <v>0</v>
      </c>
    </row>
    <row r="4" spans="1:32" x14ac:dyDescent="0.2">
      <c r="B4" s="130" t="s">
        <v>966</v>
      </c>
      <c r="C4" s="46">
        <f>'Calculatie sheet'!L135</f>
        <v>0</v>
      </c>
      <c r="D4" s="37" t="s">
        <v>660</v>
      </c>
      <c r="F4" s="573">
        <f>C4*'Calculatie sheet'!$L$7/1000</f>
        <v>0</v>
      </c>
      <c r="H4" s="31" t="s">
        <v>624</v>
      </c>
      <c r="I4" s="571">
        <f>(LOOKUP('Calculatie sheet'!$L$2,'Objectenoverzicht aantallen'!$A:$A,'Objectenoverzicht aantallen'!C:C)*'Calculatie sheet'!L135+LOOKUP('Calculatie sheet'!$L$2,'Objectenoverzicht aantallen'!$A:$A,'Objectenoverzicht aantallen'!E:E)*'Calculatie sheet'!L135)/1000</f>
        <v>0</v>
      </c>
      <c r="J4" s="571">
        <f>(LOOKUP('Calculatie sheet'!$L$2,'Objectenoverzicht aantallen'!$A:$A,'Objectenoverzicht aantallen'!C:C)*'Calculatie sheet'!L135+LOOKUP('Calculatie sheet'!$L$2,'Objectenoverzicht aantallen'!$A:$A,'Objectenoverzicht aantallen'!E:E)*'Calculatie sheet'!L135+LOOKUP('Calculatie sheet'!$L$2,'Objectenoverzicht aantallen'!$A:$A,'Objectenoverzicht aantallen'!F:F)*'Calculatie sheet'!L135)/1000</f>
        <v>0</v>
      </c>
      <c r="K4" s="571">
        <f>(LOOKUP('Calculatie sheet'!$L$2,'Objectenoverzicht aantallen'!$A:$A,'Objectenoverzicht aantallen'!C:C)*'Calculatie sheet'!L135+LOOKUP('Calculatie sheet'!$L$2,'Objectenoverzicht aantallen'!$A:$A,'Objectenoverzicht aantallen'!E:E)*'Calculatie sheet'!L135+LOOKUP('Calculatie sheet'!$L$2,'Objectenoverzicht aantallen'!$A:$A,'Objectenoverzicht aantallen'!F:F)*'Calculatie sheet'!L135+LOOKUP('Calculatie sheet'!$D$2,'Objectenoverzicht aantallen'!$A:$A,'Objectenoverzicht aantallen'!G:G)*'Calculatie sheet'!L135)/1000</f>
        <v>0</v>
      </c>
      <c r="L4" s="571">
        <f>(LOOKUP('Calculatie sheet'!$L$2,'Objectenoverzicht aantallen'!$A:$A,'Objectenoverzicht aantallen'!C:C)*'Calculatie sheet'!L135+LOOKUP('Calculatie sheet'!$L$2,'Objectenoverzicht aantallen'!$A:$A,'Objectenoverzicht aantallen'!E:E)*'Calculatie sheet'!L135+LOOKUP('Calculatie sheet'!$L$2,'Objectenoverzicht aantallen'!$A:$A,'Objectenoverzicht aantallen'!F:F)*'Calculatie sheet'!L135+LOOKUP('Calculatie sheet'!$L$2,'Objectenoverzicht aantallen'!$A:$A,'Objectenoverzicht aantallen'!G:G)*'Calculatie sheet'!L135+LOOKUP('Calculatie sheet'!$L$2,'Objectenoverzicht aantallen'!$A:$A,'Objectenoverzicht aantallen'!H:H)*'Calculatie sheet'!L135)/1000</f>
        <v>0</v>
      </c>
      <c r="M4" s="571">
        <f>(LOOKUP('Calculatie sheet'!$L$2,'Objectenoverzicht aantallen'!$A:$A,'Objectenoverzicht aantallen'!C:C)*'Calculatie sheet'!L135+LOOKUP('Calculatie sheet'!$L$2,'Objectenoverzicht aantallen'!$A:$A,'Objectenoverzicht aantallen'!E:E)*'Calculatie sheet'!L135+LOOKUP('Calculatie sheet'!$L$2,'Objectenoverzicht aantallen'!$A:$A,'Objectenoverzicht aantallen'!F:F)*'Calculatie sheet'!L135+LOOKUP('Calculatie sheet'!$L$2,'Objectenoverzicht aantallen'!$A:$A,'Objectenoverzicht aantallen'!G:G)*'Calculatie sheet'!L135+LOOKUP('Calculatie sheet'!$L$2,'Objectenoverzicht aantallen'!$A:$A,'Objectenoverzicht aantallen'!H:H)*'Calculatie sheet'!L135+LOOKUP('Calculatie sheet'!$L$2,'Objectenoverzicht aantallen'!$A:$A,'Objectenoverzicht aantallen'!I:I)*'Calculatie sheet'!L135)/1000</f>
        <v>0</v>
      </c>
      <c r="N4" s="571">
        <f>(LOOKUP('Calculatie sheet'!$L$2,'Objectenoverzicht aantallen'!$A:$A,'Objectenoverzicht aantallen'!C:C)*'Calculatie sheet'!L135+LOOKUP('Calculatie sheet'!$L$2,'Objectenoverzicht aantallen'!$A:$A,'Objectenoverzicht aantallen'!E:E)*'Calculatie sheet'!L135+LOOKUP('Calculatie sheet'!$L$2,'Objectenoverzicht aantallen'!$A:$A,'Objectenoverzicht aantallen'!F:F)*'Calculatie sheet'!L135+LOOKUP('Calculatie sheet'!$L$2,'Objectenoverzicht aantallen'!$A:$A,'Objectenoverzicht aantallen'!G:G)*'Calculatie sheet'!L135+LOOKUP('Calculatie sheet'!$L$2,'Objectenoverzicht aantallen'!$A:$A,'Objectenoverzicht aantallen'!H:H)*'Calculatie sheet'!L135+LOOKUP('Calculatie sheet'!$L$2,'Objectenoverzicht aantallen'!$A:$A,'Objectenoverzicht aantallen'!I:I)*'Calculatie sheet'!L135+LOOKUP('Calculatie sheet'!$L$2,'Objectenoverzicht aantallen'!$A:$A,'Objectenoverzicht aantallen'!J:J)*'Calculatie sheet'!L135)/1000</f>
        <v>0</v>
      </c>
      <c r="O4" s="571">
        <f>(LOOKUP('Calculatie sheet'!$L$2,'Objectenoverzicht aantallen'!$A:$A,'Objectenoverzicht aantallen'!C:C)*'Calculatie sheet'!L135+LOOKUP('Calculatie sheet'!$L$2,'Objectenoverzicht aantallen'!$A:$A,'Objectenoverzicht aantallen'!E:E)*'Calculatie sheet'!L135+LOOKUP('Calculatie sheet'!$L$2,'Objectenoverzicht aantallen'!$A:$A,'Objectenoverzicht aantallen'!F:F)*'Calculatie sheet'!L135+LOOKUP('Calculatie sheet'!$L$2,'Objectenoverzicht aantallen'!$A:$A,'Objectenoverzicht aantallen'!G:G)*'Calculatie sheet'!L135+LOOKUP('Calculatie sheet'!$L$2,'Objectenoverzicht aantallen'!$A:$A,'Objectenoverzicht aantallen'!H:H)*'Calculatie sheet'!L135+LOOKUP('Calculatie sheet'!$L$2,'Objectenoverzicht aantallen'!$A:$A,'Objectenoverzicht aantallen'!I:I)*'Calculatie sheet'!L135+LOOKUP('Calculatie sheet'!$L$2,'Objectenoverzicht aantallen'!$A:$A,'Objectenoverzicht aantallen'!J:J)*'Calculatie sheet'!L135+LOOKUP('Calculatie sheet'!$L$2,'Objectenoverzicht aantallen'!$A:$A,'Objectenoverzicht aantallen'!K:K)*'Calculatie sheet'!L135)/1000</f>
        <v>0</v>
      </c>
      <c r="P4" s="571">
        <f>(LOOKUP('Calculatie sheet'!$L$2,'Objectenoverzicht aantallen'!$A:$A,'Objectenoverzicht aantallen'!C:C)*'Calculatie sheet'!L135+LOOKUP('Calculatie sheet'!$L$2,'Objectenoverzicht aantallen'!$A:$A,'Objectenoverzicht aantallen'!E:E)*'Calculatie sheet'!L135+LOOKUP('Calculatie sheet'!$L$2,'Objectenoverzicht aantallen'!$A:$A,'Objectenoverzicht aantallen'!F:F)*'Calculatie sheet'!L135+LOOKUP('Calculatie sheet'!$L$2,'Objectenoverzicht aantallen'!$A:$A,'Objectenoverzicht aantallen'!G:G)*'Calculatie sheet'!L135+LOOKUP('Calculatie sheet'!$L$2,'Objectenoverzicht aantallen'!$A:$A,'Objectenoverzicht aantallen'!H:H)*'Calculatie sheet'!L135+LOOKUP('Calculatie sheet'!$L$2,'Objectenoverzicht aantallen'!$A:$A,'Objectenoverzicht aantallen'!I:I)*'Calculatie sheet'!L135+LOOKUP('Calculatie sheet'!$L$2,'Objectenoverzicht aantallen'!$A:$A,'Objectenoverzicht aantallen'!J:J)*'Calculatie sheet'!L135+LOOKUP('Calculatie sheet'!$L$2,'Objectenoverzicht aantallen'!$A:$A,'Objectenoverzicht aantallen'!K:K)*'Calculatie sheet'!L135+LOOKUP('Calculatie sheet'!$L$2,'Objectenoverzicht aantallen'!$A:$A,'Objectenoverzicht aantallen'!L:L)*'Calculatie sheet'!L135)/1000</f>
        <v>0</v>
      </c>
      <c r="Q4" s="571">
        <f>(LOOKUP('Calculatie sheet'!$L$2,'Objectenoverzicht aantallen'!$A:$A,'Objectenoverzicht aantallen'!C:C)*'Calculatie sheet'!L135+LOOKUP('Calculatie sheet'!$L$2,'Objectenoverzicht aantallen'!$A:$A,'Objectenoverzicht aantallen'!E:E)*'Calculatie sheet'!L135+LOOKUP('Calculatie sheet'!$L$2,'Objectenoverzicht aantallen'!$A:$A,'Objectenoverzicht aantallen'!F:F)*'Calculatie sheet'!L135+LOOKUP('Calculatie sheet'!$L$2,'Objectenoverzicht aantallen'!$A:$A,'Objectenoverzicht aantallen'!G:G)*'Calculatie sheet'!L135+LOOKUP('Calculatie sheet'!$L$2,'Objectenoverzicht aantallen'!$A:$A,'Objectenoverzicht aantallen'!H:H)*'Calculatie sheet'!L135+LOOKUP('Calculatie sheet'!$L$2,'Objectenoverzicht aantallen'!$A:$A,'Objectenoverzicht aantallen'!I:I)*'Calculatie sheet'!L135+LOOKUP('Calculatie sheet'!$L$2,'Objectenoverzicht aantallen'!$A:$A,'Objectenoverzicht aantallen'!J:J)*'Calculatie sheet'!L135+LOOKUP('Calculatie sheet'!$L$2,'Objectenoverzicht aantallen'!$A:$A,'Objectenoverzicht aantallen'!K:K)*'Calculatie sheet'!L135+LOOKUP('Calculatie sheet'!$L$2,'Objectenoverzicht aantallen'!$A:$A,'Objectenoverzicht aantallen'!L:L)*'Calculatie sheet'!L135+LOOKUP('Calculatie sheet'!$L$2,'Objectenoverzicht aantallen'!$A:$A,'Objectenoverzicht aantallen'!M:M)*'Calculatie sheet'!L135)/1000</f>
        <v>0</v>
      </c>
      <c r="R4" s="571">
        <f>(LOOKUP('Calculatie sheet'!$L$2,'Objectenoverzicht aantallen'!$A:$A,'Objectenoverzicht aantallen'!C:C)*'Calculatie sheet'!L135+LOOKUP('Calculatie sheet'!$L$2,'Objectenoverzicht aantallen'!$A:$A,'Objectenoverzicht aantallen'!E:E)*'Calculatie sheet'!L135+LOOKUP('Calculatie sheet'!$L$2,'Objectenoverzicht aantallen'!$A:$A,'Objectenoverzicht aantallen'!F:F)*'Calculatie sheet'!L135+LOOKUP('Calculatie sheet'!$L$2,'Objectenoverzicht aantallen'!$A:$A,'Objectenoverzicht aantallen'!G:G)*'Calculatie sheet'!L135+LOOKUP('Calculatie sheet'!$L$2,'Objectenoverzicht aantallen'!$A:$A,'Objectenoverzicht aantallen'!H:H)*'Calculatie sheet'!L135+LOOKUP('Calculatie sheet'!$L$2,'Objectenoverzicht aantallen'!$A:$A,'Objectenoverzicht aantallen'!I:I)*'Calculatie sheet'!L135+LOOKUP('Calculatie sheet'!$L$2,'Objectenoverzicht aantallen'!$A:$A,'Objectenoverzicht aantallen'!J:J)*'Calculatie sheet'!L135+LOOKUP('Calculatie sheet'!$L$2,'Objectenoverzicht aantallen'!$A:$A,'Objectenoverzicht aantallen'!K:K)*'Calculatie sheet'!L135+LOOKUP('Calculatie sheet'!$L$2,'Objectenoverzicht aantallen'!$A:$A,'Objectenoverzicht aantallen'!L:L)*'Calculatie sheet'!L135+LOOKUP('Calculatie sheet'!$L$2,'Objectenoverzicht aantallen'!$A:$A,'Objectenoverzicht aantallen'!M:M)*'Calculatie sheet'!L135+LOOKUP('Calculatie sheet'!$L$2,'Objectenoverzicht aantallen'!$A:$A,'Objectenoverzicht aantallen'!N:N)*'Calculatie sheet'!L135)/1000</f>
        <v>0</v>
      </c>
      <c r="S4" s="571">
        <f>(LOOKUP('Calculatie sheet'!$L$2,'Objectenoverzicht aantallen'!$A:$A,'Objectenoverzicht aantallen'!C:C)*'Calculatie sheet'!L135+LOOKUP('Calculatie sheet'!$L$2,'Objectenoverzicht aantallen'!$A:$A,'Objectenoverzicht aantallen'!E:E)*'Calculatie sheet'!L135+LOOKUP('Calculatie sheet'!$L$2,'Objectenoverzicht aantallen'!$A:$A,'Objectenoverzicht aantallen'!F:F)*'Calculatie sheet'!L135+LOOKUP('Calculatie sheet'!$L$2,'Objectenoverzicht aantallen'!$A:$A,'Objectenoverzicht aantallen'!G:G)*'Calculatie sheet'!L135+LOOKUP('Calculatie sheet'!$L$2,'Objectenoverzicht aantallen'!$A:$A,'Objectenoverzicht aantallen'!H:H)*'Calculatie sheet'!L135+LOOKUP('Calculatie sheet'!$L$2,'Objectenoverzicht aantallen'!$A:$A,'Objectenoverzicht aantallen'!I:I)*'Calculatie sheet'!L135+LOOKUP('Calculatie sheet'!$L$2,'Objectenoverzicht aantallen'!$A:$A,'Objectenoverzicht aantallen'!J:J)*'Calculatie sheet'!L135+LOOKUP('Calculatie sheet'!$L$2,'Objectenoverzicht aantallen'!$A:$A,'Objectenoverzicht aantallen'!K:K)*'Calculatie sheet'!L135+LOOKUP('Calculatie sheet'!$L$2,'Objectenoverzicht aantallen'!$A:$A,'Objectenoverzicht aantallen'!L:L)*'Calculatie sheet'!L135+LOOKUP('Calculatie sheet'!$L$2,'Objectenoverzicht aantallen'!$A:$A,'Objectenoverzicht aantallen'!M:M)*'Calculatie sheet'!L135+LOOKUP('Calculatie sheet'!$L$2,'Objectenoverzicht aantallen'!$A:$A,'Objectenoverzicht aantallen'!N:N)*'Calculatie sheet'!L135+LOOKUP('Calculatie sheet'!$L$2,'Objectenoverzicht aantallen'!$A:$A,'Objectenoverzicht aantallen'!O:O)*'Calculatie sheet'!L135)/1000</f>
        <v>0</v>
      </c>
      <c r="U4" s="31" t="s">
        <v>624</v>
      </c>
      <c r="V4" s="571">
        <f>(LOOKUP('Calculatie sheet'!$L$2,'Objectenoverzicht aantallen'!$A:$A,'Objectenoverzicht aantallen'!$P:$P)*'Calculatie sheet'!$L$135)/'Calculatie sheet'!$L$64/1000</f>
        <v>0</v>
      </c>
      <c r="W4" s="571">
        <f>(LOOKUP('Calculatie sheet'!$L$2,'Objectenoverzicht aantallen'!$A:$A,'Objectenoverzicht aantallen'!$P:$P)*'Calculatie sheet'!$L$135)/'Calculatie sheet'!$L$64/1000</f>
        <v>0</v>
      </c>
      <c r="X4" s="571">
        <f>(LOOKUP('Calculatie sheet'!$L$2,'Objectenoverzicht aantallen'!$A:$A,'Objectenoverzicht aantallen'!$P:$P)*'Calculatie sheet'!$L$135)/'Calculatie sheet'!$L$64/1000</f>
        <v>0</v>
      </c>
      <c r="Y4" s="571">
        <f>(LOOKUP('Calculatie sheet'!$L$2,'Objectenoverzicht aantallen'!$A:$A,'Objectenoverzicht aantallen'!$P:$P)*'Calculatie sheet'!$L$135)/'Calculatie sheet'!$L$64/1000</f>
        <v>0</v>
      </c>
      <c r="Z4" s="571">
        <f>(LOOKUP('Calculatie sheet'!$L$2,'Objectenoverzicht aantallen'!$A:$A,'Objectenoverzicht aantallen'!$P:$P)*'Calculatie sheet'!$L$135)/'Calculatie sheet'!$L$64/1000</f>
        <v>0</v>
      </c>
      <c r="AA4" s="571">
        <f>(LOOKUP('Calculatie sheet'!$L$2,'Objectenoverzicht aantallen'!$A:$A,'Objectenoverzicht aantallen'!$P:$P)*'Calculatie sheet'!$L$135)/'Calculatie sheet'!$L$64/1000</f>
        <v>0</v>
      </c>
      <c r="AB4" s="571">
        <f>(LOOKUP('Calculatie sheet'!$L$2,'Objectenoverzicht aantallen'!$A:$A,'Objectenoverzicht aantallen'!$P:$P)*'Calculatie sheet'!$L$135)/'Calculatie sheet'!$L$64/1000</f>
        <v>0</v>
      </c>
      <c r="AC4" s="571">
        <f>(LOOKUP('Calculatie sheet'!$L$2,'Objectenoverzicht aantallen'!$A:$A,'Objectenoverzicht aantallen'!$P:$P)*'Calculatie sheet'!$L$135)/'Calculatie sheet'!$L$64/1000</f>
        <v>0</v>
      </c>
      <c r="AD4" s="571">
        <f>(LOOKUP('Calculatie sheet'!$L$2,'Objectenoverzicht aantallen'!$A:$A,'Objectenoverzicht aantallen'!$P:$P)*'Calculatie sheet'!$L$135)/'Calculatie sheet'!$L$64/1000</f>
        <v>0</v>
      </c>
      <c r="AE4" s="571">
        <f>(LOOKUP('Calculatie sheet'!$L$2,'Objectenoverzicht aantallen'!$A:$A,'Objectenoverzicht aantallen'!$P:$P)*'Calculatie sheet'!$L$135)/'Calculatie sheet'!$L$64/1000</f>
        <v>0</v>
      </c>
      <c r="AF4" s="571">
        <f>(LOOKUP('Calculatie sheet'!$L$2,'Objectenoverzicht aantallen'!$A:$A,'Objectenoverzicht aantallen'!$P:$P)*'Calculatie sheet'!$L$135)/'Calculatie sheet'!$L$64/1000</f>
        <v>0</v>
      </c>
    </row>
    <row r="5" spans="1:32" x14ac:dyDescent="0.2">
      <c r="B5" s="130" t="s">
        <v>5</v>
      </c>
      <c r="C5" s="46">
        <f>'Calculatie sheet'!L136</f>
        <v>1.0563662547314798</v>
      </c>
      <c r="F5" s="573">
        <f>C5*'Calculatie sheet'!$L$7/1000</f>
        <v>0</v>
      </c>
      <c r="H5" s="31" t="s">
        <v>625</v>
      </c>
      <c r="I5" s="571">
        <f>(LOOKUP('Calculatie sheet'!$L$2,'Objectenoverzicht aantallen'!$A:$A,'Objectenoverzicht aantallen'!C:C)*'Calculatie sheet'!L136+LOOKUP('Calculatie sheet'!$L$2,'Objectenoverzicht aantallen'!$A:$A,'Objectenoverzicht aantallen'!E:E)*'Calculatie sheet'!L136)/1000</f>
        <v>0</v>
      </c>
      <c r="J5" s="571">
        <f>(LOOKUP('Calculatie sheet'!$L$2,'Objectenoverzicht aantallen'!$A:$A,'Objectenoverzicht aantallen'!C:C)*'Calculatie sheet'!L136+LOOKUP('Calculatie sheet'!$L$2,'Objectenoverzicht aantallen'!$A:$A,'Objectenoverzicht aantallen'!E:E)*'Calculatie sheet'!L136+LOOKUP('Calculatie sheet'!$L$2,'Objectenoverzicht aantallen'!$A:$A,'Objectenoverzicht aantallen'!F:F)*'Calculatie sheet'!L136)/1000</f>
        <v>0</v>
      </c>
      <c r="K5" s="571">
        <f>(LOOKUP('Calculatie sheet'!$L$2,'Objectenoverzicht aantallen'!$A:$A,'Objectenoverzicht aantallen'!C:C)*'Calculatie sheet'!L136+LOOKUP('Calculatie sheet'!$L$2,'Objectenoverzicht aantallen'!$A:$A,'Objectenoverzicht aantallen'!E:E)*'Calculatie sheet'!L136+LOOKUP('Calculatie sheet'!$L$2,'Objectenoverzicht aantallen'!$A:$A,'Objectenoverzicht aantallen'!F:F)*'Calculatie sheet'!L136+LOOKUP('Calculatie sheet'!$D$2,'Objectenoverzicht aantallen'!$A:$A,'Objectenoverzicht aantallen'!G:G)*'Calculatie sheet'!L136)/1000</f>
        <v>0</v>
      </c>
      <c r="L5" s="571">
        <f>(LOOKUP('Calculatie sheet'!$L$2,'Objectenoverzicht aantallen'!$A:$A,'Objectenoverzicht aantallen'!C:C)*'Calculatie sheet'!L136+LOOKUP('Calculatie sheet'!$L$2,'Objectenoverzicht aantallen'!$A:$A,'Objectenoverzicht aantallen'!E:E)*'Calculatie sheet'!L136+LOOKUP('Calculatie sheet'!$L$2,'Objectenoverzicht aantallen'!$A:$A,'Objectenoverzicht aantallen'!F:F)*'Calculatie sheet'!L136+LOOKUP('Calculatie sheet'!$L$2,'Objectenoverzicht aantallen'!$A:$A,'Objectenoverzicht aantallen'!G:G)*'Calculatie sheet'!L136+LOOKUP('Calculatie sheet'!$L$2,'Objectenoverzicht aantallen'!$A:$A,'Objectenoverzicht aantallen'!H:H)*'Calculatie sheet'!L136)/1000</f>
        <v>0</v>
      </c>
      <c r="M5" s="571">
        <f>(LOOKUP('Calculatie sheet'!$L$2,'Objectenoverzicht aantallen'!$A:$A,'Objectenoverzicht aantallen'!C:C)*'Calculatie sheet'!L136+LOOKUP('Calculatie sheet'!$L$2,'Objectenoverzicht aantallen'!$A:$A,'Objectenoverzicht aantallen'!E:E)*'Calculatie sheet'!L136+LOOKUP('Calculatie sheet'!$L$2,'Objectenoverzicht aantallen'!$A:$A,'Objectenoverzicht aantallen'!F:F)*'Calculatie sheet'!L136+LOOKUP('Calculatie sheet'!$L$2,'Objectenoverzicht aantallen'!$A:$A,'Objectenoverzicht aantallen'!G:G)*'Calculatie sheet'!L136+LOOKUP('Calculatie sheet'!$L$2,'Objectenoverzicht aantallen'!$A:$A,'Objectenoverzicht aantallen'!H:H)*'Calculatie sheet'!L136+LOOKUP('Calculatie sheet'!$L$2,'Objectenoverzicht aantallen'!$A:$A,'Objectenoverzicht aantallen'!I:I)*'Calculatie sheet'!L136)/1000</f>
        <v>0</v>
      </c>
      <c r="N5" s="571">
        <f>(LOOKUP('Calculatie sheet'!$L$2,'Objectenoverzicht aantallen'!$A:$A,'Objectenoverzicht aantallen'!C:C)*'Calculatie sheet'!L136+LOOKUP('Calculatie sheet'!$L$2,'Objectenoverzicht aantallen'!$A:$A,'Objectenoverzicht aantallen'!E:E)*'Calculatie sheet'!L136+LOOKUP('Calculatie sheet'!$L$2,'Objectenoverzicht aantallen'!$A:$A,'Objectenoverzicht aantallen'!F:F)*'Calculatie sheet'!L136+LOOKUP('Calculatie sheet'!$L$2,'Objectenoverzicht aantallen'!$A:$A,'Objectenoverzicht aantallen'!G:G)*'Calculatie sheet'!L136+LOOKUP('Calculatie sheet'!$L$2,'Objectenoverzicht aantallen'!$A:$A,'Objectenoverzicht aantallen'!H:H)*'Calculatie sheet'!L136+LOOKUP('Calculatie sheet'!$L$2,'Objectenoverzicht aantallen'!$A:$A,'Objectenoverzicht aantallen'!I:I)*'Calculatie sheet'!L136+LOOKUP('Calculatie sheet'!$L$2,'Objectenoverzicht aantallen'!$A:$A,'Objectenoverzicht aantallen'!J:J)*'Calculatie sheet'!L136)/1000</f>
        <v>0</v>
      </c>
      <c r="O5" s="571">
        <f>(LOOKUP('Calculatie sheet'!$L$2,'Objectenoverzicht aantallen'!$A:$A,'Objectenoverzicht aantallen'!C:C)*'Calculatie sheet'!L136+LOOKUP('Calculatie sheet'!$L$2,'Objectenoverzicht aantallen'!$A:$A,'Objectenoverzicht aantallen'!E:E)*'Calculatie sheet'!L136+LOOKUP('Calculatie sheet'!$L$2,'Objectenoverzicht aantallen'!$A:$A,'Objectenoverzicht aantallen'!F:F)*'Calculatie sheet'!L136+LOOKUP('Calculatie sheet'!$L$2,'Objectenoverzicht aantallen'!$A:$A,'Objectenoverzicht aantallen'!G:G)*'Calculatie sheet'!L136+LOOKUP('Calculatie sheet'!$L$2,'Objectenoverzicht aantallen'!$A:$A,'Objectenoverzicht aantallen'!H:H)*'Calculatie sheet'!L136+LOOKUP('Calculatie sheet'!$L$2,'Objectenoverzicht aantallen'!$A:$A,'Objectenoverzicht aantallen'!I:I)*'Calculatie sheet'!L136+LOOKUP('Calculatie sheet'!$L$2,'Objectenoverzicht aantallen'!$A:$A,'Objectenoverzicht aantallen'!J:J)*'Calculatie sheet'!L136+LOOKUP('Calculatie sheet'!$L$2,'Objectenoverzicht aantallen'!$A:$A,'Objectenoverzicht aantallen'!K:K)*'Calculatie sheet'!L136)/1000</f>
        <v>0</v>
      </c>
      <c r="P5" s="571">
        <f>(LOOKUP('Calculatie sheet'!$L$2,'Objectenoverzicht aantallen'!$A:$A,'Objectenoverzicht aantallen'!C:C)*'Calculatie sheet'!L136+LOOKUP('Calculatie sheet'!$L$2,'Objectenoverzicht aantallen'!$A:$A,'Objectenoverzicht aantallen'!E:E)*'Calculatie sheet'!L136+LOOKUP('Calculatie sheet'!$L$2,'Objectenoverzicht aantallen'!$A:$A,'Objectenoverzicht aantallen'!F:F)*'Calculatie sheet'!L136+LOOKUP('Calculatie sheet'!$L$2,'Objectenoverzicht aantallen'!$A:$A,'Objectenoverzicht aantallen'!G:G)*'Calculatie sheet'!L136+LOOKUP('Calculatie sheet'!$L$2,'Objectenoverzicht aantallen'!$A:$A,'Objectenoverzicht aantallen'!H:H)*'Calculatie sheet'!L136+LOOKUP('Calculatie sheet'!$L$2,'Objectenoverzicht aantallen'!$A:$A,'Objectenoverzicht aantallen'!I:I)*'Calculatie sheet'!L136+LOOKUP('Calculatie sheet'!$L$2,'Objectenoverzicht aantallen'!$A:$A,'Objectenoverzicht aantallen'!J:J)*'Calculatie sheet'!L136+LOOKUP('Calculatie sheet'!$L$2,'Objectenoverzicht aantallen'!$A:$A,'Objectenoverzicht aantallen'!K:K)*'Calculatie sheet'!L136+LOOKUP('Calculatie sheet'!$L$2,'Objectenoverzicht aantallen'!$A:$A,'Objectenoverzicht aantallen'!L:L)*'Calculatie sheet'!L136)/1000</f>
        <v>0</v>
      </c>
      <c r="Q5" s="571">
        <f>(LOOKUP('Calculatie sheet'!$L$2,'Objectenoverzicht aantallen'!$A:$A,'Objectenoverzicht aantallen'!C:C)*'Calculatie sheet'!L136+LOOKUP('Calculatie sheet'!$L$2,'Objectenoverzicht aantallen'!$A:$A,'Objectenoverzicht aantallen'!E:E)*'Calculatie sheet'!L136+LOOKUP('Calculatie sheet'!$L$2,'Objectenoverzicht aantallen'!$A:$A,'Objectenoverzicht aantallen'!F:F)*'Calculatie sheet'!L136+LOOKUP('Calculatie sheet'!$L$2,'Objectenoverzicht aantallen'!$A:$A,'Objectenoverzicht aantallen'!G:G)*'Calculatie sheet'!L136+LOOKUP('Calculatie sheet'!$L$2,'Objectenoverzicht aantallen'!$A:$A,'Objectenoverzicht aantallen'!H:H)*'Calculatie sheet'!L136+LOOKUP('Calculatie sheet'!$L$2,'Objectenoverzicht aantallen'!$A:$A,'Objectenoverzicht aantallen'!I:I)*'Calculatie sheet'!L136+LOOKUP('Calculatie sheet'!$L$2,'Objectenoverzicht aantallen'!$A:$A,'Objectenoverzicht aantallen'!J:J)*'Calculatie sheet'!L136+LOOKUP('Calculatie sheet'!$L$2,'Objectenoverzicht aantallen'!$A:$A,'Objectenoverzicht aantallen'!K:K)*'Calculatie sheet'!L136+LOOKUP('Calculatie sheet'!$L$2,'Objectenoverzicht aantallen'!$A:$A,'Objectenoverzicht aantallen'!L:L)*'Calculatie sheet'!L136+LOOKUP('Calculatie sheet'!$L$2,'Objectenoverzicht aantallen'!$A:$A,'Objectenoverzicht aantallen'!M:M)*'Calculatie sheet'!L136)/1000</f>
        <v>0</v>
      </c>
      <c r="R5" s="571">
        <f>(LOOKUP('Calculatie sheet'!$L$2,'Objectenoverzicht aantallen'!$A:$A,'Objectenoverzicht aantallen'!C:C)*'Calculatie sheet'!L136+LOOKUP('Calculatie sheet'!$L$2,'Objectenoverzicht aantallen'!$A:$A,'Objectenoverzicht aantallen'!E:E)*'Calculatie sheet'!L136+LOOKUP('Calculatie sheet'!$L$2,'Objectenoverzicht aantallen'!$A:$A,'Objectenoverzicht aantallen'!F:F)*'Calculatie sheet'!L136+LOOKUP('Calculatie sheet'!$L$2,'Objectenoverzicht aantallen'!$A:$A,'Objectenoverzicht aantallen'!G:G)*'Calculatie sheet'!L136+LOOKUP('Calculatie sheet'!$L$2,'Objectenoverzicht aantallen'!$A:$A,'Objectenoverzicht aantallen'!H:H)*'Calculatie sheet'!L136+LOOKUP('Calculatie sheet'!$L$2,'Objectenoverzicht aantallen'!$A:$A,'Objectenoverzicht aantallen'!I:I)*'Calculatie sheet'!L136+LOOKUP('Calculatie sheet'!$L$2,'Objectenoverzicht aantallen'!$A:$A,'Objectenoverzicht aantallen'!J:J)*'Calculatie sheet'!L136+LOOKUP('Calculatie sheet'!$L$2,'Objectenoverzicht aantallen'!$A:$A,'Objectenoverzicht aantallen'!K:K)*'Calculatie sheet'!L136+LOOKUP('Calculatie sheet'!$L$2,'Objectenoverzicht aantallen'!$A:$A,'Objectenoverzicht aantallen'!L:L)*'Calculatie sheet'!L136+LOOKUP('Calculatie sheet'!$L$2,'Objectenoverzicht aantallen'!$A:$A,'Objectenoverzicht aantallen'!M:M)*'Calculatie sheet'!L136+LOOKUP('Calculatie sheet'!$L$2,'Objectenoverzicht aantallen'!$A:$A,'Objectenoverzicht aantallen'!N:N)*'Calculatie sheet'!L136)/1000</f>
        <v>0</v>
      </c>
      <c r="S5" s="571">
        <f>(LOOKUP('Calculatie sheet'!$L$2,'Objectenoverzicht aantallen'!$A:$A,'Objectenoverzicht aantallen'!C:C)*'Calculatie sheet'!L136+LOOKUP('Calculatie sheet'!$L$2,'Objectenoverzicht aantallen'!$A:$A,'Objectenoverzicht aantallen'!E:E)*'Calculatie sheet'!L136+LOOKUP('Calculatie sheet'!$L$2,'Objectenoverzicht aantallen'!$A:$A,'Objectenoverzicht aantallen'!F:F)*'Calculatie sheet'!L136+LOOKUP('Calculatie sheet'!$L$2,'Objectenoverzicht aantallen'!$A:$A,'Objectenoverzicht aantallen'!G:G)*'Calculatie sheet'!L136+LOOKUP('Calculatie sheet'!$L$2,'Objectenoverzicht aantallen'!$A:$A,'Objectenoverzicht aantallen'!H:H)*'Calculatie sheet'!L136+LOOKUP('Calculatie sheet'!$L$2,'Objectenoverzicht aantallen'!$A:$A,'Objectenoverzicht aantallen'!I:I)*'Calculatie sheet'!L136+LOOKUP('Calculatie sheet'!$L$2,'Objectenoverzicht aantallen'!$A:$A,'Objectenoverzicht aantallen'!J:J)*'Calculatie sheet'!L136+LOOKUP('Calculatie sheet'!$L$2,'Objectenoverzicht aantallen'!$A:$A,'Objectenoverzicht aantallen'!K:K)*'Calculatie sheet'!L136+LOOKUP('Calculatie sheet'!$L$2,'Objectenoverzicht aantallen'!$A:$A,'Objectenoverzicht aantallen'!L:L)*'Calculatie sheet'!L136+LOOKUP('Calculatie sheet'!$L$2,'Objectenoverzicht aantallen'!$A:$A,'Objectenoverzicht aantallen'!M:M)*'Calculatie sheet'!L136+LOOKUP('Calculatie sheet'!$L$2,'Objectenoverzicht aantallen'!$A:$A,'Objectenoverzicht aantallen'!N:N)*'Calculatie sheet'!L136+LOOKUP('Calculatie sheet'!$L$2,'Objectenoverzicht aantallen'!$A:$A,'Objectenoverzicht aantallen'!O:O)*'Calculatie sheet'!L136)/1000</f>
        <v>0</v>
      </c>
      <c r="U5" s="31" t="s">
        <v>625</v>
      </c>
      <c r="V5" s="571">
        <f>(LOOKUP('Calculatie sheet'!$L$2,'Objectenoverzicht aantallen'!$A:$A,'Objectenoverzicht aantallen'!Q:Q)*'Calculatie sheet'!$L$136)/1000</f>
        <v>0</v>
      </c>
      <c r="W5" s="571">
        <f>(LOOKUP('Calculatie sheet'!$L$2,'Objectenoverzicht aantallen'!$A:$A,'Objectenoverzicht aantallen'!R:R)*'Calculatie sheet'!$L$136)/1000</f>
        <v>0</v>
      </c>
      <c r="X5" s="571">
        <f>(LOOKUP('Calculatie sheet'!$L$2,'Objectenoverzicht aantallen'!$A:$A,'Objectenoverzicht aantallen'!S:S)*'Calculatie sheet'!$L$136)/1000</f>
        <v>0</v>
      </c>
      <c r="Y5" s="571">
        <f>(LOOKUP('Calculatie sheet'!$L$2,'Objectenoverzicht aantallen'!$A:$A,'Objectenoverzicht aantallen'!T:T)*'Calculatie sheet'!$L$136)/1000</f>
        <v>0</v>
      </c>
      <c r="Z5" s="571">
        <f>(LOOKUP('Calculatie sheet'!$L$2,'Objectenoverzicht aantallen'!$A:$A,'Objectenoverzicht aantallen'!U:U)*'Calculatie sheet'!$L$136)/1000</f>
        <v>0</v>
      </c>
      <c r="AA5" s="571">
        <f>(LOOKUP('Calculatie sheet'!$L$2,'Objectenoverzicht aantallen'!$A:$A,'Objectenoverzicht aantallen'!V:V)*'Calculatie sheet'!$L$136)/1000</f>
        <v>0</v>
      </c>
      <c r="AB5" s="571">
        <f>(LOOKUP('Calculatie sheet'!$L$2,'Objectenoverzicht aantallen'!$A:$A,'Objectenoverzicht aantallen'!W:W)*'Calculatie sheet'!$L$136)/1000</f>
        <v>0</v>
      </c>
      <c r="AC5" s="571">
        <f>(LOOKUP('Calculatie sheet'!$L$2,'Objectenoverzicht aantallen'!$A:$A,'Objectenoverzicht aantallen'!X:X)*'Calculatie sheet'!$L$136)/1000</f>
        <v>0</v>
      </c>
      <c r="AD5" s="571">
        <f>(LOOKUP('Calculatie sheet'!$L$2,'Objectenoverzicht aantallen'!$A:$A,'Objectenoverzicht aantallen'!M:M)*'Calculatie sheet'!$L$136)/1000</f>
        <v>0</v>
      </c>
      <c r="AE5" s="571">
        <f>(LOOKUP('Calculatie sheet'!$L$2,'Objectenoverzicht aantallen'!$A:$A,'Objectenoverzicht aantallen'!Z:Z)*'Calculatie sheet'!$L$136)/1000</f>
        <v>0</v>
      </c>
      <c r="AF5" s="571">
        <f>(LOOKUP('Calculatie sheet'!$L$2,'Objectenoverzicht aantallen'!$A:$A,'Objectenoverzicht aantallen'!AA:AA)*'Calculatie sheet'!$L$136)/1000</f>
        <v>0</v>
      </c>
    </row>
    <row r="8" spans="1:32" x14ac:dyDescent="0.2">
      <c r="C8" s="39"/>
    </row>
  </sheetData>
  <pageMargins left="0.7" right="0.7" top="0.75" bottom="0.75" header="0.3" footer="0.3"/>
  <pageSetup paperSize="9" orientation="portrait" horizontalDpi="0" verticalDpi="0"/>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02E3F-1A5A-D34D-B837-6CE873EB4117}">
  <dimension ref="A1:AF8"/>
  <sheetViews>
    <sheetView workbookViewId="0">
      <selection activeCell="B3" sqref="B3:B5"/>
    </sheetView>
  </sheetViews>
  <sheetFormatPr baseColWidth="10" defaultColWidth="11" defaultRowHeight="16" x14ac:dyDescent="0.2"/>
  <cols>
    <col min="1" max="1" width="24.5" bestFit="1" customWidth="1"/>
    <col min="6" max="6" width="10.83203125" style="39"/>
    <col min="8" max="8" width="14" bestFit="1" customWidth="1"/>
    <col min="9" max="19" width="12.1640625" bestFit="1" customWidth="1"/>
  </cols>
  <sheetData>
    <row r="1" spans="1:32" x14ac:dyDescent="0.2">
      <c r="A1" t="str">
        <f>'Calculatie sheet'!M3</f>
        <v>Duiker &lt;1m (PE)</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sheet'!M133</f>
        <v>12.426162848832481</v>
      </c>
      <c r="D2" s="26" t="s">
        <v>64</v>
      </c>
      <c r="F2" s="573">
        <f>C2*'Calculatie sheet'!$M$7/1000</f>
        <v>0</v>
      </c>
      <c r="H2" s="31" t="s">
        <v>622</v>
      </c>
      <c r="I2" s="571">
        <f>(LOOKUP('Calculatie sheet'!$M$2,'Objectenoverzicht aantallen'!$A:$A,'Objectenoverzicht aantallen'!C:C)*'Calculatie sheet'!M133+LOOKUP('Calculatie sheet'!$M$2,'Objectenoverzicht aantallen'!$A:$A,'Objectenoverzicht aantallen'!E:E)*'Calculatie sheet'!M133)/1000</f>
        <v>0</v>
      </c>
      <c r="J2" s="571">
        <f>(LOOKUP('Calculatie sheet'!$M$2,'Objectenoverzicht aantallen'!$A:$A,'Objectenoverzicht aantallen'!C:C)*'Calculatie sheet'!M133+LOOKUP('Calculatie sheet'!$M$2,'Objectenoverzicht aantallen'!$A:$A,'Objectenoverzicht aantallen'!E:E)*'Calculatie sheet'!M133+LOOKUP('Calculatie sheet'!$M$2,'Objectenoverzicht aantallen'!$A:$A,'Objectenoverzicht aantallen'!F:F)*'Calculatie sheet'!M133)/1000</f>
        <v>0</v>
      </c>
      <c r="K2" s="571">
        <f>(LOOKUP('Calculatie sheet'!$M$2,'Objectenoverzicht aantallen'!$A:$A,'Objectenoverzicht aantallen'!C:C)*'Calculatie sheet'!M133+LOOKUP('Calculatie sheet'!$M$2,'Objectenoverzicht aantallen'!$A:$A,'Objectenoverzicht aantallen'!E:E)*'Calculatie sheet'!M133+LOOKUP('Calculatie sheet'!$M$2,'Objectenoverzicht aantallen'!$A:$A,'Objectenoverzicht aantallen'!F:F)*'Calculatie sheet'!M133+LOOKUP('Calculatie sheet'!$D$2,'Objectenoverzicht aantallen'!$A:$A,'Objectenoverzicht aantallen'!G:G)*'Calculatie sheet'!M133)/1000</f>
        <v>0</v>
      </c>
      <c r="L2" s="571">
        <f>(LOOKUP('Calculatie sheet'!$M$2,'Objectenoverzicht aantallen'!$A:$A,'Objectenoverzicht aantallen'!C:C)*'Calculatie sheet'!M133+LOOKUP('Calculatie sheet'!$M$2,'Objectenoverzicht aantallen'!$A:$A,'Objectenoverzicht aantallen'!E:E)*'Calculatie sheet'!M133+LOOKUP('Calculatie sheet'!$M$2,'Objectenoverzicht aantallen'!$A:$A,'Objectenoverzicht aantallen'!F:F)*'Calculatie sheet'!M133+LOOKUP('Calculatie sheet'!$M$2,'Objectenoverzicht aantallen'!$A:$A,'Objectenoverzicht aantallen'!G:G)*'Calculatie sheet'!M133+LOOKUP('Calculatie sheet'!$M$2,'Objectenoverzicht aantallen'!$A:$A,'Objectenoverzicht aantallen'!H:H)*'Calculatie sheet'!M133)/1000</f>
        <v>0</v>
      </c>
      <c r="M2" s="571">
        <f>(LOOKUP('Calculatie sheet'!$M$2,'Objectenoverzicht aantallen'!$A:$A,'Objectenoverzicht aantallen'!C:C)*'Calculatie sheet'!M133+LOOKUP('Calculatie sheet'!$M$2,'Objectenoverzicht aantallen'!$A:$A,'Objectenoverzicht aantallen'!E:E)*'Calculatie sheet'!M133+LOOKUP('Calculatie sheet'!$M$2,'Objectenoverzicht aantallen'!$A:$A,'Objectenoverzicht aantallen'!F:F)*'Calculatie sheet'!M133+LOOKUP('Calculatie sheet'!$M$2,'Objectenoverzicht aantallen'!$A:$A,'Objectenoverzicht aantallen'!G:G)*'Calculatie sheet'!M133+LOOKUP('Calculatie sheet'!$M$2,'Objectenoverzicht aantallen'!$A:$A,'Objectenoverzicht aantallen'!H:H)*'Calculatie sheet'!M133+LOOKUP('Calculatie sheet'!$M$2,'Objectenoverzicht aantallen'!$A:$A,'Objectenoverzicht aantallen'!I:I)*'Calculatie sheet'!M133)/1000</f>
        <v>0</v>
      </c>
      <c r="N2" s="571">
        <f>(LOOKUP('Calculatie sheet'!$M$2,'Objectenoverzicht aantallen'!$A:$A,'Objectenoverzicht aantallen'!C:C)*'Calculatie sheet'!M133+LOOKUP('Calculatie sheet'!$M$2,'Objectenoverzicht aantallen'!$A:$A,'Objectenoverzicht aantallen'!E:E)*'Calculatie sheet'!M133+LOOKUP('Calculatie sheet'!$M$2,'Objectenoverzicht aantallen'!$A:$A,'Objectenoverzicht aantallen'!F:F)*'Calculatie sheet'!M133+LOOKUP('Calculatie sheet'!$M$2,'Objectenoverzicht aantallen'!$A:$A,'Objectenoverzicht aantallen'!G:G)*'Calculatie sheet'!M133+LOOKUP('Calculatie sheet'!$M$2,'Objectenoverzicht aantallen'!$A:$A,'Objectenoverzicht aantallen'!H:H)*'Calculatie sheet'!M133+LOOKUP('Calculatie sheet'!$M$2,'Objectenoverzicht aantallen'!$A:$A,'Objectenoverzicht aantallen'!I:I)*'Calculatie sheet'!M133+LOOKUP('Calculatie sheet'!$M$2,'Objectenoverzicht aantallen'!$A:$A,'Objectenoverzicht aantallen'!J:J)*'Calculatie sheet'!M133)/1000</f>
        <v>0</v>
      </c>
      <c r="O2" s="571">
        <f>(LOOKUP('Calculatie sheet'!$M$2,'Objectenoverzicht aantallen'!$A:$A,'Objectenoverzicht aantallen'!C:C)*'Calculatie sheet'!M133+LOOKUP('Calculatie sheet'!$M$2,'Objectenoverzicht aantallen'!$A:$A,'Objectenoverzicht aantallen'!E:E)*'Calculatie sheet'!M133+LOOKUP('Calculatie sheet'!$M$2,'Objectenoverzicht aantallen'!$A:$A,'Objectenoverzicht aantallen'!F:F)*'Calculatie sheet'!M133+LOOKUP('Calculatie sheet'!$M$2,'Objectenoverzicht aantallen'!$A:$A,'Objectenoverzicht aantallen'!G:G)*'Calculatie sheet'!M133+LOOKUP('Calculatie sheet'!$M$2,'Objectenoverzicht aantallen'!$A:$A,'Objectenoverzicht aantallen'!H:H)*'Calculatie sheet'!M133+LOOKUP('Calculatie sheet'!$M$2,'Objectenoverzicht aantallen'!$A:$A,'Objectenoverzicht aantallen'!I:I)*'Calculatie sheet'!M133+LOOKUP('Calculatie sheet'!$M$2,'Objectenoverzicht aantallen'!$A:$A,'Objectenoverzicht aantallen'!J:J)*'Calculatie sheet'!M133+LOOKUP('Calculatie sheet'!$M$2,'Objectenoverzicht aantallen'!$A:$A,'Objectenoverzicht aantallen'!K:K)*'Calculatie sheet'!M133)/1000</f>
        <v>0</v>
      </c>
      <c r="P2" s="571">
        <f>(LOOKUP('Calculatie sheet'!$M$2,'Objectenoverzicht aantallen'!$A:$A,'Objectenoverzicht aantallen'!C:C)*'Calculatie sheet'!M133+LOOKUP('Calculatie sheet'!$M$2,'Objectenoverzicht aantallen'!$A:$A,'Objectenoverzicht aantallen'!E:E)*'Calculatie sheet'!M133+LOOKUP('Calculatie sheet'!$M$2,'Objectenoverzicht aantallen'!$A:$A,'Objectenoverzicht aantallen'!F:F)*'Calculatie sheet'!M133+LOOKUP('Calculatie sheet'!$M$2,'Objectenoverzicht aantallen'!$A:$A,'Objectenoverzicht aantallen'!G:G)*'Calculatie sheet'!M133+LOOKUP('Calculatie sheet'!$M$2,'Objectenoverzicht aantallen'!$A:$A,'Objectenoverzicht aantallen'!H:H)*'Calculatie sheet'!M133+LOOKUP('Calculatie sheet'!$M$2,'Objectenoverzicht aantallen'!$A:$A,'Objectenoverzicht aantallen'!I:I)*'Calculatie sheet'!M133+LOOKUP('Calculatie sheet'!$M$2,'Objectenoverzicht aantallen'!$A:$A,'Objectenoverzicht aantallen'!J:J)*'Calculatie sheet'!M133+LOOKUP('Calculatie sheet'!$M$2,'Objectenoverzicht aantallen'!$A:$A,'Objectenoverzicht aantallen'!K:K)*'Calculatie sheet'!M133+LOOKUP('Calculatie sheet'!$M$2,'Objectenoverzicht aantallen'!$A:$A,'Objectenoverzicht aantallen'!L:L)*'Calculatie sheet'!M133)/1000</f>
        <v>0</v>
      </c>
      <c r="Q2" s="571">
        <f>(LOOKUP('Calculatie sheet'!$M$2,'Objectenoverzicht aantallen'!$A:$A,'Objectenoverzicht aantallen'!C:C)*'Calculatie sheet'!M133+LOOKUP('Calculatie sheet'!$M$2,'Objectenoverzicht aantallen'!$A:$A,'Objectenoverzicht aantallen'!E:E)*'Calculatie sheet'!M133+LOOKUP('Calculatie sheet'!$M$2,'Objectenoverzicht aantallen'!$A:$A,'Objectenoverzicht aantallen'!F:F)*'Calculatie sheet'!M133+LOOKUP('Calculatie sheet'!$M$2,'Objectenoverzicht aantallen'!$A:$A,'Objectenoverzicht aantallen'!G:G)*'Calculatie sheet'!M133+LOOKUP('Calculatie sheet'!$M$2,'Objectenoverzicht aantallen'!$A:$A,'Objectenoverzicht aantallen'!H:H)*'Calculatie sheet'!M133+LOOKUP('Calculatie sheet'!$M$2,'Objectenoverzicht aantallen'!$A:$A,'Objectenoverzicht aantallen'!I:I)*'Calculatie sheet'!M133+LOOKUP('Calculatie sheet'!$M$2,'Objectenoverzicht aantallen'!$A:$A,'Objectenoverzicht aantallen'!J:J)*'Calculatie sheet'!M133+LOOKUP('Calculatie sheet'!$M$2,'Objectenoverzicht aantallen'!$A:$A,'Objectenoverzicht aantallen'!K:K)*'Calculatie sheet'!M133+LOOKUP('Calculatie sheet'!$M$2,'Objectenoverzicht aantallen'!$A:$A,'Objectenoverzicht aantallen'!L:L)*'Calculatie sheet'!M133+LOOKUP('Calculatie sheet'!$M$2,'Objectenoverzicht aantallen'!$A:$A,'Objectenoverzicht aantallen'!M:M)*'Calculatie sheet'!M133)/1000</f>
        <v>0</v>
      </c>
      <c r="R2" s="571">
        <f>(LOOKUP('Calculatie sheet'!$M$2,'Objectenoverzicht aantallen'!$A:$A,'Objectenoverzicht aantallen'!C:C)*'Calculatie sheet'!M133+LOOKUP('Calculatie sheet'!$M$2,'Objectenoverzicht aantallen'!$A:$A,'Objectenoverzicht aantallen'!E:E)*'Calculatie sheet'!M133+LOOKUP('Calculatie sheet'!$M$2,'Objectenoverzicht aantallen'!$A:$A,'Objectenoverzicht aantallen'!F:F)*'Calculatie sheet'!M133+LOOKUP('Calculatie sheet'!$M$2,'Objectenoverzicht aantallen'!$A:$A,'Objectenoverzicht aantallen'!G:G)*'Calculatie sheet'!M133+LOOKUP('Calculatie sheet'!$M$2,'Objectenoverzicht aantallen'!$A:$A,'Objectenoverzicht aantallen'!H:H)*'Calculatie sheet'!M133+LOOKUP('Calculatie sheet'!$M$2,'Objectenoverzicht aantallen'!$A:$A,'Objectenoverzicht aantallen'!I:I)*'Calculatie sheet'!M133+LOOKUP('Calculatie sheet'!$M$2,'Objectenoverzicht aantallen'!$A:$A,'Objectenoverzicht aantallen'!J:J)*'Calculatie sheet'!M133+LOOKUP('Calculatie sheet'!$M$2,'Objectenoverzicht aantallen'!$A:$A,'Objectenoverzicht aantallen'!K:K)*'Calculatie sheet'!M133+LOOKUP('Calculatie sheet'!$M$2,'Objectenoverzicht aantallen'!$A:$A,'Objectenoverzicht aantallen'!L:L)*'Calculatie sheet'!M133+LOOKUP('Calculatie sheet'!$M$2,'Objectenoverzicht aantallen'!$A:$A,'Objectenoverzicht aantallen'!M:M)*'Calculatie sheet'!M133+LOOKUP('Calculatie sheet'!$M$2,'Objectenoverzicht aantallen'!$A:$A,'Objectenoverzicht aantallen'!N:N)*'Calculatie sheet'!M133)/1000</f>
        <v>0</v>
      </c>
      <c r="S2" s="571">
        <f>(LOOKUP('Calculatie sheet'!$M$2,'Objectenoverzicht aantallen'!$A:$A,'Objectenoverzicht aantallen'!C:C)*'Calculatie sheet'!M133+LOOKUP('Calculatie sheet'!$M$2,'Objectenoverzicht aantallen'!$A:$A,'Objectenoverzicht aantallen'!E:E)*'Calculatie sheet'!M133+LOOKUP('Calculatie sheet'!$M$2,'Objectenoverzicht aantallen'!$A:$A,'Objectenoverzicht aantallen'!F:F)*'Calculatie sheet'!M133+LOOKUP('Calculatie sheet'!$M$2,'Objectenoverzicht aantallen'!$A:$A,'Objectenoverzicht aantallen'!G:G)*'Calculatie sheet'!M133+LOOKUP('Calculatie sheet'!$M$2,'Objectenoverzicht aantallen'!$A:$A,'Objectenoverzicht aantallen'!H:H)*'Calculatie sheet'!M133+LOOKUP('Calculatie sheet'!$M$2,'Objectenoverzicht aantallen'!$A:$A,'Objectenoverzicht aantallen'!I:I)*'Calculatie sheet'!M133+LOOKUP('Calculatie sheet'!$M$2,'Objectenoverzicht aantallen'!$A:$A,'Objectenoverzicht aantallen'!J:J)*'Calculatie sheet'!M133+LOOKUP('Calculatie sheet'!$M$2,'Objectenoverzicht aantallen'!$A:$A,'Objectenoverzicht aantallen'!K:K)*'Calculatie sheet'!M133+LOOKUP('Calculatie sheet'!$M$2,'Objectenoverzicht aantallen'!$A:$A,'Objectenoverzicht aantallen'!L:L)*'Calculatie sheet'!M133+LOOKUP('Calculatie sheet'!$M$2,'Objectenoverzicht aantallen'!$A:$A,'Objectenoverzicht aantallen'!M:M)*'Calculatie sheet'!M133+LOOKUP('Calculatie sheet'!$M$2,'Objectenoverzicht aantallen'!$A:$A,'Objectenoverzicht aantallen'!N:N)*'Calculatie sheet'!M133+LOOKUP('Calculatie sheet'!$M$2,'Objectenoverzicht aantallen'!$A:$A,'Objectenoverzicht aantallen'!O:O)*'Calculatie sheet'!M133)/1000</f>
        <v>0</v>
      </c>
      <c r="U2" s="31" t="s">
        <v>622</v>
      </c>
      <c r="V2" s="571">
        <f>(LOOKUP('Calculatie sheet'!$M$2,'Objectenoverzicht aantallen'!$A:$A,'Objectenoverzicht aantallen'!E:E)*'Calculatie sheet'!$M$133)/1000</f>
        <v>0</v>
      </c>
      <c r="W2" s="571">
        <f>(LOOKUP('Calculatie sheet'!$M$2,'Objectenoverzicht aantallen'!$A:$A,'Objectenoverzicht aantallen'!F:F)*'Calculatie sheet'!$M$133)/1000</f>
        <v>0</v>
      </c>
      <c r="X2" s="571">
        <f>(LOOKUP('Calculatie sheet'!$M$2,'Objectenoverzicht aantallen'!$A:$A,'Objectenoverzicht aantallen'!G:G)*'Calculatie sheet'!$M$133)/1000</f>
        <v>0</v>
      </c>
      <c r="Y2" s="571">
        <f>(LOOKUP('Calculatie sheet'!$M$2,'Objectenoverzicht aantallen'!$A:$A,'Objectenoverzicht aantallen'!H:H)*'Calculatie sheet'!$M$133)/1000</f>
        <v>0</v>
      </c>
      <c r="Z2" s="571">
        <f>(LOOKUP('Calculatie sheet'!$M$2,'Objectenoverzicht aantallen'!$A:$A,'Objectenoverzicht aantallen'!I:I)*'Calculatie sheet'!$M$133)/1000</f>
        <v>0</v>
      </c>
      <c r="AA2" s="571">
        <f>(LOOKUP('Calculatie sheet'!$M$2,'Objectenoverzicht aantallen'!$A:$A,'Objectenoverzicht aantallen'!J:J)*'Calculatie sheet'!$M$133)/1000</f>
        <v>0</v>
      </c>
      <c r="AB2" s="571">
        <f>(LOOKUP('Calculatie sheet'!$M$2,'Objectenoverzicht aantallen'!$A:$A,'Objectenoverzicht aantallen'!K:K)*'Calculatie sheet'!$M$133)/1000</f>
        <v>0</v>
      </c>
      <c r="AC2" s="571">
        <f>(LOOKUP('Calculatie sheet'!$M$2,'Objectenoverzicht aantallen'!$A:$A,'Objectenoverzicht aantallen'!L:L)*'Calculatie sheet'!$M$133)/1000</f>
        <v>0</v>
      </c>
      <c r="AD2" s="571">
        <f>(LOOKUP('Calculatie sheet'!$M$2,'Objectenoverzicht aantallen'!$A:$A,'Objectenoverzicht aantallen'!M:M)*'Calculatie sheet'!$M$133)/1000</f>
        <v>0</v>
      </c>
      <c r="AE2" s="571">
        <f>(LOOKUP('Calculatie sheet'!$M$2,'Objectenoverzicht aantallen'!$A:$A,'Objectenoverzicht aantallen'!N:N)*'Calculatie sheet'!$M$133)/1000</f>
        <v>0</v>
      </c>
      <c r="AF2" s="571">
        <f>(LOOKUP('Calculatie sheet'!$M$2,'Objectenoverzicht aantallen'!$A:$A,'Objectenoverzicht aantallen'!O:O)*'Calculatie sheet'!$M$133)/1000</f>
        <v>0</v>
      </c>
    </row>
    <row r="3" spans="1:32" x14ac:dyDescent="0.2">
      <c r="B3" s="130" t="s">
        <v>967</v>
      </c>
      <c r="C3" s="46">
        <f>'Calculatie sheet'!M134</f>
        <v>10.240247022488903</v>
      </c>
      <c r="D3" s="7" t="s">
        <v>354</v>
      </c>
      <c r="F3" s="573">
        <f>C3*'Calculatie sheet'!$M$7/1000</f>
        <v>0</v>
      </c>
      <c r="H3" s="31" t="s">
        <v>623</v>
      </c>
      <c r="I3" s="571">
        <f>(LOOKUP('Calculatie sheet'!$M$2,'Objectenoverzicht aantallen'!$A:$A,'Objectenoverzicht aantallen'!C:C)*'Calculatie sheet'!M134+LOOKUP('Calculatie sheet'!$M$2,'Objectenoverzicht aantallen'!$A:$A,'Objectenoverzicht aantallen'!E:E)*'Calculatie sheet'!M134)/1000</f>
        <v>0</v>
      </c>
      <c r="J3" s="571">
        <f>(LOOKUP('Calculatie sheet'!$M$2,'Objectenoverzicht aantallen'!$A:$A,'Objectenoverzicht aantallen'!C:C)*'Calculatie sheet'!M134+LOOKUP('Calculatie sheet'!$M$2,'Objectenoverzicht aantallen'!$A:$A,'Objectenoverzicht aantallen'!E:E)*'Calculatie sheet'!M134+LOOKUP('Calculatie sheet'!$M$2,'Objectenoverzicht aantallen'!$A:$A,'Objectenoverzicht aantallen'!F:F)*'Calculatie sheet'!M134)/1000</f>
        <v>0</v>
      </c>
      <c r="K3" s="571">
        <f>(LOOKUP('Calculatie sheet'!$M$2,'Objectenoverzicht aantallen'!$A:$A,'Objectenoverzicht aantallen'!C:C)*'Calculatie sheet'!M134+LOOKUP('Calculatie sheet'!$M$2,'Objectenoverzicht aantallen'!$A:$A,'Objectenoverzicht aantallen'!E:E)*'Calculatie sheet'!M134+LOOKUP('Calculatie sheet'!$M$2,'Objectenoverzicht aantallen'!$A:$A,'Objectenoverzicht aantallen'!F:F)*'Calculatie sheet'!M134+LOOKUP('Calculatie sheet'!$D$2,'Objectenoverzicht aantallen'!$A:$A,'Objectenoverzicht aantallen'!G:G)*'Calculatie sheet'!M134)/1000</f>
        <v>0</v>
      </c>
      <c r="L3" s="571">
        <f>(LOOKUP('Calculatie sheet'!$M$2,'Objectenoverzicht aantallen'!$A:$A,'Objectenoverzicht aantallen'!C:C)*'Calculatie sheet'!M134+LOOKUP('Calculatie sheet'!$M$2,'Objectenoverzicht aantallen'!$A:$A,'Objectenoverzicht aantallen'!E:E)*'Calculatie sheet'!M134+LOOKUP('Calculatie sheet'!$M$2,'Objectenoverzicht aantallen'!$A:$A,'Objectenoverzicht aantallen'!F:F)*'Calculatie sheet'!M134+LOOKUP('Calculatie sheet'!$M$2,'Objectenoverzicht aantallen'!$A:$A,'Objectenoverzicht aantallen'!G:G)*'Calculatie sheet'!M134+LOOKUP('Calculatie sheet'!$M$2,'Objectenoverzicht aantallen'!$A:$A,'Objectenoverzicht aantallen'!H:H)*'Calculatie sheet'!M134)/1000</f>
        <v>0</v>
      </c>
      <c r="M3" s="571">
        <f>(LOOKUP('Calculatie sheet'!$M$2,'Objectenoverzicht aantallen'!$A:$A,'Objectenoverzicht aantallen'!C:C)*'Calculatie sheet'!M134+LOOKUP('Calculatie sheet'!$M$2,'Objectenoverzicht aantallen'!$A:$A,'Objectenoverzicht aantallen'!E:E)*'Calculatie sheet'!M134+LOOKUP('Calculatie sheet'!$M$2,'Objectenoverzicht aantallen'!$A:$A,'Objectenoverzicht aantallen'!F:F)*'Calculatie sheet'!M134+LOOKUP('Calculatie sheet'!$M$2,'Objectenoverzicht aantallen'!$A:$A,'Objectenoverzicht aantallen'!G:G)*'Calculatie sheet'!M134+LOOKUP('Calculatie sheet'!$M$2,'Objectenoverzicht aantallen'!$A:$A,'Objectenoverzicht aantallen'!H:H)*'Calculatie sheet'!M134+LOOKUP('Calculatie sheet'!$M$2,'Objectenoverzicht aantallen'!$A:$A,'Objectenoverzicht aantallen'!I:I)*'Calculatie sheet'!M134)/1000</f>
        <v>0</v>
      </c>
      <c r="N3" s="571">
        <f>(LOOKUP('Calculatie sheet'!$M$2,'Objectenoverzicht aantallen'!$A:$A,'Objectenoverzicht aantallen'!C:C)*'Calculatie sheet'!M134+LOOKUP('Calculatie sheet'!$M$2,'Objectenoverzicht aantallen'!$A:$A,'Objectenoverzicht aantallen'!E:E)*'Calculatie sheet'!M134+LOOKUP('Calculatie sheet'!$M$2,'Objectenoverzicht aantallen'!$A:$A,'Objectenoverzicht aantallen'!F:F)*'Calculatie sheet'!M134+LOOKUP('Calculatie sheet'!$M$2,'Objectenoverzicht aantallen'!$A:$A,'Objectenoverzicht aantallen'!G:G)*'Calculatie sheet'!M134+LOOKUP('Calculatie sheet'!$M$2,'Objectenoverzicht aantallen'!$A:$A,'Objectenoverzicht aantallen'!H:H)*'Calculatie sheet'!M134+LOOKUP('Calculatie sheet'!$M$2,'Objectenoverzicht aantallen'!$A:$A,'Objectenoverzicht aantallen'!I:I)*'Calculatie sheet'!M134+LOOKUP('Calculatie sheet'!$M$2,'Objectenoverzicht aantallen'!$A:$A,'Objectenoverzicht aantallen'!J:J)*'Calculatie sheet'!M134)/1000</f>
        <v>0</v>
      </c>
      <c r="O3" s="571">
        <f>(LOOKUP('Calculatie sheet'!$M$2,'Objectenoverzicht aantallen'!$A:$A,'Objectenoverzicht aantallen'!C:C)*'Calculatie sheet'!M134+LOOKUP('Calculatie sheet'!$M$2,'Objectenoverzicht aantallen'!$A:$A,'Objectenoverzicht aantallen'!E:E)*'Calculatie sheet'!M134+LOOKUP('Calculatie sheet'!$M$2,'Objectenoverzicht aantallen'!$A:$A,'Objectenoverzicht aantallen'!F:F)*'Calculatie sheet'!M134+LOOKUP('Calculatie sheet'!$M$2,'Objectenoverzicht aantallen'!$A:$A,'Objectenoverzicht aantallen'!G:G)*'Calculatie sheet'!M134+LOOKUP('Calculatie sheet'!$M$2,'Objectenoverzicht aantallen'!$A:$A,'Objectenoverzicht aantallen'!H:H)*'Calculatie sheet'!M134+LOOKUP('Calculatie sheet'!$M$2,'Objectenoverzicht aantallen'!$A:$A,'Objectenoverzicht aantallen'!I:I)*'Calculatie sheet'!M134+LOOKUP('Calculatie sheet'!$M$2,'Objectenoverzicht aantallen'!$A:$A,'Objectenoverzicht aantallen'!J:J)*'Calculatie sheet'!M134+LOOKUP('Calculatie sheet'!$M$2,'Objectenoverzicht aantallen'!$A:$A,'Objectenoverzicht aantallen'!K:K)*'Calculatie sheet'!M134)/1000</f>
        <v>0</v>
      </c>
      <c r="P3" s="571">
        <f>(LOOKUP('Calculatie sheet'!$M$2,'Objectenoverzicht aantallen'!$A:$A,'Objectenoverzicht aantallen'!C:C)*'Calculatie sheet'!M134+LOOKUP('Calculatie sheet'!$M$2,'Objectenoverzicht aantallen'!$A:$A,'Objectenoverzicht aantallen'!E:E)*'Calculatie sheet'!M134+LOOKUP('Calculatie sheet'!$M$2,'Objectenoverzicht aantallen'!$A:$A,'Objectenoverzicht aantallen'!F:F)*'Calculatie sheet'!M134+LOOKUP('Calculatie sheet'!$M$2,'Objectenoverzicht aantallen'!$A:$A,'Objectenoverzicht aantallen'!G:G)*'Calculatie sheet'!M134+LOOKUP('Calculatie sheet'!$M$2,'Objectenoverzicht aantallen'!$A:$A,'Objectenoverzicht aantallen'!H:H)*'Calculatie sheet'!M134+LOOKUP('Calculatie sheet'!$M$2,'Objectenoverzicht aantallen'!$A:$A,'Objectenoverzicht aantallen'!I:I)*'Calculatie sheet'!M134+LOOKUP('Calculatie sheet'!$M$2,'Objectenoverzicht aantallen'!$A:$A,'Objectenoverzicht aantallen'!J:J)*'Calculatie sheet'!M134+LOOKUP('Calculatie sheet'!$M$2,'Objectenoverzicht aantallen'!$A:$A,'Objectenoverzicht aantallen'!K:K)*'Calculatie sheet'!M134+LOOKUP('Calculatie sheet'!$M$2,'Objectenoverzicht aantallen'!$A:$A,'Objectenoverzicht aantallen'!L:L)*'Calculatie sheet'!M134)/1000</f>
        <v>0</v>
      </c>
      <c r="Q3" s="571">
        <f>(LOOKUP('Calculatie sheet'!$M$2,'Objectenoverzicht aantallen'!$A:$A,'Objectenoverzicht aantallen'!C:C)*'Calculatie sheet'!M134+LOOKUP('Calculatie sheet'!$M$2,'Objectenoverzicht aantallen'!$A:$A,'Objectenoverzicht aantallen'!E:E)*'Calculatie sheet'!M134+LOOKUP('Calculatie sheet'!$M$2,'Objectenoverzicht aantallen'!$A:$A,'Objectenoverzicht aantallen'!F:F)*'Calculatie sheet'!M134+LOOKUP('Calculatie sheet'!$M$2,'Objectenoverzicht aantallen'!$A:$A,'Objectenoverzicht aantallen'!G:G)*'Calculatie sheet'!M134+LOOKUP('Calculatie sheet'!$M$2,'Objectenoverzicht aantallen'!$A:$A,'Objectenoverzicht aantallen'!H:H)*'Calculatie sheet'!M134+LOOKUP('Calculatie sheet'!$M$2,'Objectenoverzicht aantallen'!$A:$A,'Objectenoverzicht aantallen'!I:I)*'Calculatie sheet'!M134+LOOKUP('Calculatie sheet'!$M$2,'Objectenoverzicht aantallen'!$A:$A,'Objectenoverzicht aantallen'!J:J)*'Calculatie sheet'!M134+LOOKUP('Calculatie sheet'!$M$2,'Objectenoverzicht aantallen'!$A:$A,'Objectenoverzicht aantallen'!K:K)*'Calculatie sheet'!M134+LOOKUP('Calculatie sheet'!$M$2,'Objectenoverzicht aantallen'!$A:$A,'Objectenoverzicht aantallen'!L:L)*'Calculatie sheet'!M134+LOOKUP('Calculatie sheet'!$M$2,'Objectenoverzicht aantallen'!$A:$A,'Objectenoverzicht aantallen'!M:M)*'Calculatie sheet'!M134)/1000</f>
        <v>0</v>
      </c>
      <c r="R3" s="571">
        <f>(LOOKUP('Calculatie sheet'!$M$2,'Objectenoverzicht aantallen'!$A:$A,'Objectenoverzicht aantallen'!C:C)*'Calculatie sheet'!M134+LOOKUP('Calculatie sheet'!$M$2,'Objectenoverzicht aantallen'!$A:$A,'Objectenoverzicht aantallen'!E:E)*'Calculatie sheet'!M134+LOOKUP('Calculatie sheet'!$M$2,'Objectenoverzicht aantallen'!$A:$A,'Objectenoverzicht aantallen'!F:F)*'Calculatie sheet'!M134+LOOKUP('Calculatie sheet'!$M$2,'Objectenoverzicht aantallen'!$A:$A,'Objectenoverzicht aantallen'!G:G)*'Calculatie sheet'!M134+LOOKUP('Calculatie sheet'!$M$2,'Objectenoverzicht aantallen'!$A:$A,'Objectenoverzicht aantallen'!H:H)*'Calculatie sheet'!M134+LOOKUP('Calculatie sheet'!$M$2,'Objectenoverzicht aantallen'!$A:$A,'Objectenoverzicht aantallen'!I:I)*'Calculatie sheet'!M134+LOOKUP('Calculatie sheet'!$M$2,'Objectenoverzicht aantallen'!$A:$A,'Objectenoverzicht aantallen'!J:J)*'Calculatie sheet'!M134+LOOKUP('Calculatie sheet'!$M$2,'Objectenoverzicht aantallen'!$A:$A,'Objectenoverzicht aantallen'!K:K)*'Calculatie sheet'!M134+LOOKUP('Calculatie sheet'!$M$2,'Objectenoverzicht aantallen'!$A:$A,'Objectenoverzicht aantallen'!L:L)*'Calculatie sheet'!M134+LOOKUP('Calculatie sheet'!$M$2,'Objectenoverzicht aantallen'!$A:$A,'Objectenoverzicht aantallen'!M:M)*'Calculatie sheet'!M134+LOOKUP('Calculatie sheet'!$M$2,'Objectenoverzicht aantallen'!$A:$A,'Objectenoverzicht aantallen'!N:N)*'Calculatie sheet'!M134)/1000</f>
        <v>0</v>
      </c>
      <c r="S3" s="571">
        <f>(LOOKUP('Calculatie sheet'!$M$2,'Objectenoverzicht aantallen'!$A:$A,'Objectenoverzicht aantallen'!C:C)*'Calculatie sheet'!M134+LOOKUP('Calculatie sheet'!$M$2,'Objectenoverzicht aantallen'!$A:$A,'Objectenoverzicht aantallen'!E:E)*'Calculatie sheet'!M134+LOOKUP('Calculatie sheet'!$M$2,'Objectenoverzicht aantallen'!$A:$A,'Objectenoverzicht aantallen'!F:F)*'Calculatie sheet'!M134+LOOKUP('Calculatie sheet'!$M$2,'Objectenoverzicht aantallen'!$A:$A,'Objectenoverzicht aantallen'!G:G)*'Calculatie sheet'!M134+LOOKUP('Calculatie sheet'!$M$2,'Objectenoverzicht aantallen'!$A:$A,'Objectenoverzicht aantallen'!H:H)*'Calculatie sheet'!M134+LOOKUP('Calculatie sheet'!$M$2,'Objectenoverzicht aantallen'!$A:$A,'Objectenoverzicht aantallen'!I:I)*'Calculatie sheet'!M134+LOOKUP('Calculatie sheet'!$M$2,'Objectenoverzicht aantallen'!$A:$A,'Objectenoverzicht aantallen'!J:J)*'Calculatie sheet'!M134+LOOKUP('Calculatie sheet'!$M$2,'Objectenoverzicht aantallen'!$A:$A,'Objectenoverzicht aantallen'!K:K)*'Calculatie sheet'!M134+LOOKUP('Calculatie sheet'!$M$2,'Objectenoverzicht aantallen'!$A:$A,'Objectenoverzicht aantallen'!L:L)*'Calculatie sheet'!M134+LOOKUP('Calculatie sheet'!$M$2,'Objectenoverzicht aantallen'!$A:$A,'Objectenoverzicht aantallen'!M:M)*'Calculatie sheet'!M134+LOOKUP('Calculatie sheet'!$M$2,'Objectenoverzicht aantallen'!$A:$A,'Objectenoverzicht aantallen'!N:N)*'Calculatie sheet'!M134+LOOKUP('Calculatie sheet'!$M$2,'Objectenoverzicht aantallen'!$A:$A,'Objectenoverzicht aantallen'!O:O)*'Calculatie sheet'!M134)/1000</f>
        <v>0</v>
      </c>
      <c r="U3" s="31" t="s">
        <v>623</v>
      </c>
      <c r="V3" s="571">
        <f>(LOOKUP('Calculatie sheet'!$M$2,'Objectenoverzicht aantallen'!$A:$A,'Objectenoverzicht aantallen'!E:E)*'Calculatie sheet'!$M$134)/1000</f>
        <v>0</v>
      </c>
      <c r="W3" s="571">
        <f>(LOOKUP('Calculatie sheet'!$M$2,'Objectenoverzicht aantallen'!$A:$A,'Objectenoverzicht aantallen'!F:F)*'Calculatie sheet'!$M$134)/1000</f>
        <v>0</v>
      </c>
      <c r="X3" s="571">
        <f>(LOOKUP('Calculatie sheet'!$M$2,'Objectenoverzicht aantallen'!$A:$A,'Objectenoverzicht aantallen'!G:G)*'Calculatie sheet'!$M$134)/1000</f>
        <v>0</v>
      </c>
      <c r="Y3" s="571">
        <f>(LOOKUP('Calculatie sheet'!$M$2,'Objectenoverzicht aantallen'!$A:$A,'Objectenoverzicht aantallen'!H:H)*'Calculatie sheet'!$M$134)/1000</f>
        <v>0</v>
      </c>
      <c r="Z3" s="571">
        <f>(LOOKUP('Calculatie sheet'!$M$2,'Objectenoverzicht aantallen'!$A:$A,'Objectenoverzicht aantallen'!I:I)*'Calculatie sheet'!$M$134)/1000</f>
        <v>0</v>
      </c>
      <c r="AA3" s="571">
        <f>(LOOKUP('Calculatie sheet'!$M$2,'Objectenoverzicht aantallen'!$A:$A,'Objectenoverzicht aantallen'!J:J)*'Calculatie sheet'!$M$134)/1000</f>
        <v>0</v>
      </c>
      <c r="AB3" s="571">
        <f>(LOOKUP('Calculatie sheet'!$M$2,'Objectenoverzicht aantallen'!$A:$A,'Objectenoverzicht aantallen'!K:K)*'Calculatie sheet'!$M$134)/1000</f>
        <v>0</v>
      </c>
      <c r="AC3" s="571">
        <f>(LOOKUP('Calculatie sheet'!$M$2,'Objectenoverzicht aantallen'!$A:$A,'Objectenoverzicht aantallen'!L:L)*'Calculatie sheet'!$M$134)/1000</f>
        <v>0</v>
      </c>
      <c r="AD3" s="571">
        <f>(LOOKUP('Calculatie sheet'!$M$2,'Objectenoverzicht aantallen'!$A:$A,'Objectenoverzicht aantallen'!M:M)*'Calculatie sheet'!$M$134)/1000</f>
        <v>0</v>
      </c>
      <c r="AE3" s="571">
        <f>(LOOKUP('Calculatie sheet'!$M$2,'Objectenoverzicht aantallen'!$A:$A,'Objectenoverzicht aantallen'!N:N)*'Calculatie sheet'!$M$134)/1000</f>
        <v>0</v>
      </c>
      <c r="AF3" s="571">
        <f>(LOOKUP('Calculatie sheet'!$M$2,'Objectenoverzicht aantallen'!$A:$A,'Objectenoverzicht aantallen'!O:O)*'Calculatie sheet'!$M$134)/1000</f>
        <v>0</v>
      </c>
    </row>
    <row r="4" spans="1:32" x14ac:dyDescent="0.2">
      <c r="B4" s="130" t="s">
        <v>966</v>
      </c>
      <c r="C4" s="46">
        <f>'Calculatie sheet'!M135</f>
        <v>0</v>
      </c>
      <c r="D4" s="37" t="s">
        <v>660</v>
      </c>
      <c r="F4" s="573">
        <f>C4*'Calculatie sheet'!$M$7/1000</f>
        <v>0</v>
      </c>
      <c r="H4" s="31" t="s">
        <v>624</v>
      </c>
      <c r="I4" s="571">
        <f>(LOOKUP('Calculatie sheet'!$M$2,'Objectenoverzicht aantallen'!$A:$A,'Objectenoverzicht aantallen'!C:C)*'Calculatie sheet'!M135+LOOKUP('Calculatie sheet'!$M$2,'Objectenoverzicht aantallen'!$A:$A,'Objectenoverzicht aantallen'!E:E)*'Calculatie sheet'!M135)/1000</f>
        <v>0</v>
      </c>
      <c r="J4" s="571">
        <f>(LOOKUP('Calculatie sheet'!$M$2,'Objectenoverzicht aantallen'!$A:$A,'Objectenoverzicht aantallen'!C:C)*'Calculatie sheet'!M135+LOOKUP('Calculatie sheet'!$M$2,'Objectenoverzicht aantallen'!$A:$A,'Objectenoverzicht aantallen'!E:E)*'Calculatie sheet'!M135+LOOKUP('Calculatie sheet'!$M$2,'Objectenoverzicht aantallen'!$A:$A,'Objectenoverzicht aantallen'!F:F)*'Calculatie sheet'!M135)/1000</f>
        <v>0</v>
      </c>
      <c r="K4" s="571">
        <f>(LOOKUP('Calculatie sheet'!$M$2,'Objectenoverzicht aantallen'!$A:$A,'Objectenoverzicht aantallen'!C:C)*'Calculatie sheet'!M135+LOOKUP('Calculatie sheet'!$M$2,'Objectenoverzicht aantallen'!$A:$A,'Objectenoverzicht aantallen'!E:E)*'Calculatie sheet'!M135+LOOKUP('Calculatie sheet'!$M$2,'Objectenoverzicht aantallen'!$A:$A,'Objectenoverzicht aantallen'!F:F)*'Calculatie sheet'!M135+LOOKUP('Calculatie sheet'!$D$2,'Objectenoverzicht aantallen'!$A:$A,'Objectenoverzicht aantallen'!G:G)*'Calculatie sheet'!M135)/1000</f>
        <v>0</v>
      </c>
      <c r="L4" s="571">
        <f>(LOOKUP('Calculatie sheet'!$M$2,'Objectenoverzicht aantallen'!$A:$A,'Objectenoverzicht aantallen'!C:C)*'Calculatie sheet'!M135+LOOKUP('Calculatie sheet'!$M$2,'Objectenoverzicht aantallen'!$A:$A,'Objectenoverzicht aantallen'!E:E)*'Calculatie sheet'!M135+LOOKUP('Calculatie sheet'!$M$2,'Objectenoverzicht aantallen'!$A:$A,'Objectenoverzicht aantallen'!F:F)*'Calculatie sheet'!M135+LOOKUP('Calculatie sheet'!$M$2,'Objectenoverzicht aantallen'!$A:$A,'Objectenoverzicht aantallen'!G:G)*'Calculatie sheet'!M135+LOOKUP('Calculatie sheet'!$M$2,'Objectenoverzicht aantallen'!$A:$A,'Objectenoverzicht aantallen'!H:H)*'Calculatie sheet'!M135)/1000</f>
        <v>0</v>
      </c>
      <c r="M4" s="571">
        <f>(LOOKUP('Calculatie sheet'!$M$2,'Objectenoverzicht aantallen'!$A:$A,'Objectenoverzicht aantallen'!C:C)*'Calculatie sheet'!M135+LOOKUP('Calculatie sheet'!$M$2,'Objectenoverzicht aantallen'!$A:$A,'Objectenoverzicht aantallen'!E:E)*'Calculatie sheet'!M135+LOOKUP('Calculatie sheet'!$M$2,'Objectenoverzicht aantallen'!$A:$A,'Objectenoverzicht aantallen'!F:F)*'Calculatie sheet'!M135+LOOKUP('Calculatie sheet'!$M$2,'Objectenoverzicht aantallen'!$A:$A,'Objectenoverzicht aantallen'!G:G)*'Calculatie sheet'!M135+LOOKUP('Calculatie sheet'!$M$2,'Objectenoverzicht aantallen'!$A:$A,'Objectenoverzicht aantallen'!H:H)*'Calculatie sheet'!M135+LOOKUP('Calculatie sheet'!$M$2,'Objectenoverzicht aantallen'!$A:$A,'Objectenoverzicht aantallen'!I:I)*'Calculatie sheet'!M135)/1000</f>
        <v>0</v>
      </c>
      <c r="N4" s="571">
        <f>(LOOKUP('Calculatie sheet'!$M$2,'Objectenoverzicht aantallen'!$A:$A,'Objectenoverzicht aantallen'!C:C)*'Calculatie sheet'!M135+LOOKUP('Calculatie sheet'!$M$2,'Objectenoverzicht aantallen'!$A:$A,'Objectenoverzicht aantallen'!E:E)*'Calculatie sheet'!M135+LOOKUP('Calculatie sheet'!$M$2,'Objectenoverzicht aantallen'!$A:$A,'Objectenoverzicht aantallen'!F:F)*'Calculatie sheet'!M135+LOOKUP('Calculatie sheet'!$M$2,'Objectenoverzicht aantallen'!$A:$A,'Objectenoverzicht aantallen'!G:G)*'Calculatie sheet'!M135+LOOKUP('Calculatie sheet'!$M$2,'Objectenoverzicht aantallen'!$A:$A,'Objectenoverzicht aantallen'!H:H)*'Calculatie sheet'!M135+LOOKUP('Calculatie sheet'!$M$2,'Objectenoverzicht aantallen'!$A:$A,'Objectenoverzicht aantallen'!I:I)*'Calculatie sheet'!M135+LOOKUP('Calculatie sheet'!$M$2,'Objectenoverzicht aantallen'!$A:$A,'Objectenoverzicht aantallen'!J:J)*'Calculatie sheet'!M135)/1000</f>
        <v>0</v>
      </c>
      <c r="O4" s="571">
        <f>(LOOKUP('Calculatie sheet'!$M$2,'Objectenoverzicht aantallen'!$A:$A,'Objectenoverzicht aantallen'!C:C)*'Calculatie sheet'!M135+LOOKUP('Calculatie sheet'!$M$2,'Objectenoverzicht aantallen'!$A:$A,'Objectenoverzicht aantallen'!E:E)*'Calculatie sheet'!M135+LOOKUP('Calculatie sheet'!$M$2,'Objectenoverzicht aantallen'!$A:$A,'Objectenoverzicht aantallen'!F:F)*'Calculatie sheet'!M135+LOOKUP('Calculatie sheet'!$M$2,'Objectenoverzicht aantallen'!$A:$A,'Objectenoverzicht aantallen'!G:G)*'Calculatie sheet'!M135+LOOKUP('Calculatie sheet'!$M$2,'Objectenoverzicht aantallen'!$A:$A,'Objectenoverzicht aantallen'!H:H)*'Calculatie sheet'!M135+LOOKUP('Calculatie sheet'!$M$2,'Objectenoverzicht aantallen'!$A:$A,'Objectenoverzicht aantallen'!I:I)*'Calculatie sheet'!M135+LOOKUP('Calculatie sheet'!$M$2,'Objectenoverzicht aantallen'!$A:$A,'Objectenoverzicht aantallen'!J:J)*'Calculatie sheet'!M135+LOOKUP('Calculatie sheet'!$M$2,'Objectenoverzicht aantallen'!$A:$A,'Objectenoverzicht aantallen'!K:K)*'Calculatie sheet'!M135)/1000</f>
        <v>0</v>
      </c>
      <c r="P4" s="571">
        <f>(LOOKUP('Calculatie sheet'!$M$2,'Objectenoverzicht aantallen'!$A:$A,'Objectenoverzicht aantallen'!C:C)*'Calculatie sheet'!M135+LOOKUP('Calculatie sheet'!$M$2,'Objectenoverzicht aantallen'!$A:$A,'Objectenoverzicht aantallen'!E:E)*'Calculatie sheet'!M135+LOOKUP('Calculatie sheet'!$M$2,'Objectenoverzicht aantallen'!$A:$A,'Objectenoverzicht aantallen'!F:F)*'Calculatie sheet'!M135+LOOKUP('Calculatie sheet'!$M$2,'Objectenoverzicht aantallen'!$A:$A,'Objectenoverzicht aantallen'!G:G)*'Calculatie sheet'!M135+LOOKUP('Calculatie sheet'!$M$2,'Objectenoverzicht aantallen'!$A:$A,'Objectenoverzicht aantallen'!H:H)*'Calculatie sheet'!M135+LOOKUP('Calculatie sheet'!$M$2,'Objectenoverzicht aantallen'!$A:$A,'Objectenoverzicht aantallen'!I:I)*'Calculatie sheet'!M135+LOOKUP('Calculatie sheet'!$M$2,'Objectenoverzicht aantallen'!$A:$A,'Objectenoverzicht aantallen'!J:J)*'Calculatie sheet'!M135+LOOKUP('Calculatie sheet'!$M$2,'Objectenoverzicht aantallen'!$A:$A,'Objectenoverzicht aantallen'!K:K)*'Calculatie sheet'!M135+LOOKUP('Calculatie sheet'!$M$2,'Objectenoverzicht aantallen'!$A:$A,'Objectenoverzicht aantallen'!L:L)*'Calculatie sheet'!M135)/1000</f>
        <v>0</v>
      </c>
      <c r="Q4" s="571">
        <f>(LOOKUP('Calculatie sheet'!$M$2,'Objectenoverzicht aantallen'!$A:$A,'Objectenoverzicht aantallen'!C:C)*'Calculatie sheet'!M135+LOOKUP('Calculatie sheet'!$M$2,'Objectenoverzicht aantallen'!$A:$A,'Objectenoverzicht aantallen'!E:E)*'Calculatie sheet'!M135+LOOKUP('Calculatie sheet'!$M$2,'Objectenoverzicht aantallen'!$A:$A,'Objectenoverzicht aantallen'!F:F)*'Calculatie sheet'!M135+LOOKUP('Calculatie sheet'!$M$2,'Objectenoverzicht aantallen'!$A:$A,'Objectenoverzicht aantallen'!G:G)*'Calculatie sheet'!M135+LOOKUP('Calculatie sheet'!$M$2,'Objectenoverzicht aantallen'!$A:$A,'Objectenoverzicht aantallen'!H:H)*'Calculatie sheet'!M135+LOOKUP('Calculatie sheet'!$M$2,'Objectenoverzicht aantallen'!$A:$A,'Objectenoverzicht aantallen'!I:I)*'Calculatie sheet'!M135+LOOKUP('Calculatie sheet'!$M$2,'Objectenoverzicht aantallen'!$A:$A,'Objectenoverzicht aantallen'!J:J)*'Calculatie sheet'!M135+LOOKUP('Calculatie sheet'!$M$2,'Objectenoverzicht aantallen'!$A:$A,'Objectenoverzicht aantallen'!K:K)*'Calculatie sheet'!M135+LOOKUP('Calculatie sheet'!$M$2,'Objectenoverzicht aantallen'!$A:$A,'Objectenoverzicht aantallen'!L:L)*'Calculatie sheet'!M135+LOOKUP('Calculatie sheet'!$M$2,'Objectenoverzicht aantallen'!$A:$A,'Objectenoverzicht aantallen'!M:M)*'Calculatie sheet'!M135)/1000</f>
        <v>0</v>
      </c>
      <c r="R4" s="571">
        <f>(LOOKUP('Calculatie sheet'!$M$2,'Objectenoverzicht aantallen'!$A:$A,'Objectenoverzicht aantallen'!C:C)*'Calculatie sheet'!M135+LOOKUP('Calculatie sheet'!$M$2,'Objectenoverzicht aantallen'!$A:$A,'Objectenoverzicht aantallen'!E:E)*'Calculatie sheet'!M135+LOOKUP('Calculatie sheet'!$M$2,'Objectenoverzicht aantallen'!$A:$A,'Objectenoverzicht aantallen'!F:F)*'Calculatie sheet'!M135+LOOKUP('Calculatie sheet'!$M$2,'Objectenoverzicht aantallen'!$A:$A,'Objectenoverzicht aantallen'!G:G)*'Calculatie sheet'!M135+LOOKUP('Calculatie sheet'!$M$2,'Objectenoverzicht aantallen'!$A:$A,'Objectenoverzicht aantallen'!H:H)*'Calculatie sheet'!M135+LOOKUP('Calculatie sheet'!$M$2,'Objectenoverzicht aantallen'!$A:$A,'Objectenoverzicht aantallen'!I:I)*'Calculatie sheet'!M135+LOOKUP('Calculatie sheet'!$M$2,'Objectenoverzicht aantallen'!$A:$A,'Objectenoverzicht aantallen'!J:J)*'Calculatie sheet'!M135+LOOKUP('Calculatie sheet'!$M$2,'Objectenoverzicht aantallen'!$A:$A,'Objectenoverzicht aantallen'!K:K)*'Calculatie sheet'!M135+LOOKUP('Calculatie sheet'!$M$2,'Objectenoverzicht aantallen'!$A:$A,'Objectenoverzicht aantallen'!L:L)*'Calculatie sheet'!M135+LOOKUP('Calculatie sheet'!$M$2,'Objectenoverzicht aantallen'!$A:$A,'Objectenoverzicht aantallen'!M:M)*'Calculatie sheet'!M135+LOOKUP('Calculatie sheet'!$M$2,'Objectenoverzicht aantallen'!$A:$A,'Objectenoverzicht aantallen'!N:N)*'Calculatie sheet'!M135)/1000</f>
        <v>0</v>
      </c>
      <c r="S4" s="571">
        <f>(LOOKUP('Calculatie sheet'!$M$2,'Objectenoverzicht aantallen'!$A:$A,'Objectenoverzicht aantallen'!C:C)*'Calculatie sheet'!M135+LOOKUP('Calculatie sheet'!$M$2,'Objectenoverzicht aantallen'!$A:$A,'Objectenoverzicht aantallen'!E:E)*'Calculatie sheet'!M135+LOOKUP('Calculatie sheet'!$M$2,'Objectenoverzicht aantallen'!$A:$A,'Objectenoverzicht aantallen'!F:F)*'Calculatie sheet'!M135+LOOKUP('Calculatie sheet'!$M$2,'Objectenoverzicht aantallen'!$A:$A,'Objectenoverzicht aantallen'!G:G)*'Calculatie sheet'!M135+LOOKUP('Calculatie sheet'!$M$2,'Objectenoverzicht aantallen'!$A:$A,'Objectenoverzicht aantallen'!H:H)*'Calculatie sheet'!M135+LOOKUP('Calculatie sheet'!$M$2,'Objectenoverzicht aantallen'!$A:$A,'Objectenoverzicht aantallen'!I:I)*'Calculatie sheet'!M135+LOOKUP('Calculatie sheet'!$M$2,'Objectenoverzicht aantallen'!$A:$A,'Objectenoverzicht aantallen'!J:J)*'Calculatie sheet'!M135+LOOKUP('Calculatie sheet'!$M$2,'Objectenoverzicht aantallen'!$A:$A,'Objectenoverzicht aantallen'!K:K)*'Calculatie sheet'!M135+LOOKUP('Calculatie sheet'!$M$2,'Objectenoverzicht aantallen'!$A:$A,'Objectenoverzicht aantallen'!L:L)*'Calculatie sheet'!M135+LOOKUP('Calculatie sheet'!$M$2,'Objectenoverzicht aantallen'!$A:$A,'Objectenoverzicht aantallen'!M:M)*'Calculatie sheet'!M135+LOOKUP('Calculatie sheet'!$M$2,'Objectenoverzicht aantallen'!$A:$A,'Objectenoverzicht aantallen'!N:N)*'Calculatie sheet'!M135+LOOKUP('Calculatie sheet'!$M$2,'Objectenoverzicht aantallen'!$A:$A,'Objectenoverzicht aantallen'!O:O)*'Calculatie sheet'!M135)/1000</f>
        <v>0</v>
      </c>
      <c r="U4" s="31" t="s">
        <v>624</v>
      </c>
      <c r="V4" s="571">
        <f>(LOOKUP('Calculatie sheet'!$M$2,'Objectenoverzicht aantallen'!$A:$A,'Objectenoverzicht aantallen'!$P:$P)*'Calculatie sheet'!$M$135)/'Calculatie sheet'!$M$64/1000</f>
        <v>0</v>
      </c>
      <c r="W4" s="571">
        <f>(LOOKUP('Calculatie sheet'!$M$2,'Objectenoverzicht aantallen'!$A:$A,'Objectenoverzicht aantallen'!$P:$P)*'Calculatie sheet'!$M$135)/'Calculatie sheet'!$M$64/1000</f>
        <v>0</v>
      </c>
      <c r="X4" s="571">
        <f>(LOOKUP('Calculatie sheet'!$M$2,'Objectenoverzicht aantallen'!$A:$A,'Objectenoverzicht aantallen'!$P:$P)*'Calculatie sheet'!$M$135)/'Calculatie sheet'!$M$64/1000</f>
        <v>0</v>
      </c>
      <c r="Y4" s="571">
        <f>(LOOKUP('Calculatie sheet'!$M$2,'Objectenoverzicht aantallen'!$A:$A,'Objectenoverzicht aantallen'!$P:$P)*'Calculatie sheet'!$M$135)/'Calculatie sheet'!$M$64/1000</f>
        <v>0</v>
      </c>
      <c r="Z4" s="571">
        <f>(LOOKUP('Calculatie sheet'!$M$2,'Objectenoverzicht aantallen'!$A:$A,'Objectenoverzicht aantallen'!$P:$P)*'Calculatie sheet'!$M$135)/'Calculatie sheet'!$M$64/1000</f>
        <v>0</v>
      </c>
      <c r="AA4" s="571">
        <f>(LOOKUP('Calculatie sheet'!$M$2,'Objectenoverzicht aantallen'!$A:$A,'Objectenoverzicht aantallen'!$P:$P)*'Calculatie sheet'!$M$135)/'Calculatie sheet'!$M$64/1000</f>
        <v>0</v>
      </c>
      <c r="AB4" s="571">
        <f>(LOOKUP('Calculatie sheet'!$M$2,'Objectenoverzicht aantallen'!$A:$A,'Objectenoverzicht aantallen'!$P:$P)*'Calculatie sheet'!$M$135)/'Calculatie sheet'!$M$64/1000</f>
        <v>0</v>
      </c>
      <c r="AC4" s="571">
        <f>(LOOKUP('Calculatie sheet'!$M$2,'Objectenoverzicht aantallen'!$A:$A,'Objectenoverzicht aantallen'!$P:$P)*'Calculatie sheet'!$M$135)/'Calculatie sheet'!$M$64/1000</f>
        <v>0</v>
      </c>
      <c r="AD4" s="571">
        <f>(LOOKUP('Calculatie sheet'!$M$2,'Objectenoverzicht aantallen'!$A:$A,'Objectenoverzicht aantallen'!$P:$P)*'Calculatie sheet'!$M$135)/'Calculatie sheet'!$M$64/1000</f>
        <v>0</v>
      </c>
      <c r="AE4" s="571">
        <f>(LOOKUP('Calculatie sheet'!$M$2,'Objectenoverzicht aantallen'!$A:$A,'Objectenoverzicht aantallen'!$P:$P)*'Calculatie sheet'!$M$135)/'Calculatie sheet'!$M$64/1000</f>
        <v>0</v>
      </c>
      <c r="AF4" s="571">
        <f>(LOOKUP('Calculatie sheet'!$M$2,'Objectenoverzicht aantallen'!$A:$A,'Objectenoverzicht aantallen'!$P:$P)*'Calculatie sheet'!$M$135)/'Calculatie sheet'!$M$64/1000</f>
        <v>0</v>
      </c>
    </row>
    <row r="5" spans="1:32" x14ac:dyDescent="0.2">
      <c r="B5" s="130" t="s">
        <v>5</v>
      </c>
      <c r="C5" s="46">
        <f>'Calculatie sheet'!M136</f>
        <v>2.1859158263435789</v>
      </c>
      <c r="F5" s="573">
        <f>C5*'Calculatie sheet'!$M$7/1000</f>
        <v>0</v>
      </c>
      <c r="H5" s="31" t="s">
        <v>625</v>
      </c>
      <c r="I5" s="571">
        <f>(LOOKUP('Calculatie sheet'!$M$2,'Objectenoverzicht aantallen'!$A:$A,'Objectenoverzicht aantallen'!C:C)*'Calculatie sheet'!M136+LOOKUP('Calculatie sheet'!$M$2,'Objectenoverzicht aantallen'!$A:$A,'Objectenoverzicht aantallen'!E:E)*'Calculatie sheet'!M136)/1000</f>
        <v>0</v>
      </c>
      <c r="J5" s="571">
        <f>(LOOKUP('Calculatie sheet'!$M$2,'Objectenoverzicht aantallen'!$A:$A,'Objectenoverzicht aantallen'!C:C)*'Calculatie sheet'!M136+LOOKUP('Calculatie sheet'!$M$2,'Objectenoverzicht aantallen'!$A:$A,'Objectenoverzicht aantallen'!E:E)*'Calculatie sheet'!M136+LOOKUP('Calculatie sheet'!$M$2,'Objectenoverzicht aantallen'!$A:$A,'Objectenoverzicht aantallen'!F:F)*'Calculatie sheet'!M136)/1000</f>
        <v>0</v>
      </c>
      <c r="K5" s="571">
        <f>(LOOKUP('Calculatie sheet'!$M$2,'Objectenoverzicht aantallen'!$A:$A,'Objectenoverzicht aantallen'!C:C)*'Calculatie sheet'!M136+LOOKUP('Calculatie sheet'!$M$2,'Objectenoverzicht aantallen'!$A:$A,'Objectenoverzicht aantallen'!E:E)*'Calculatie sheet'!M136+LOOKUP('Calculatie sheet'!$M$2,'Objectenoverzicht aantallen'!$A:$A,'Objectenoverzicht aantallen'!F:F)*'Calculatie sheet'!M136+LOOKUP('Calculatie sheet'!$D$2,'Objectenoverzicht aantallen'!$A:$A,'Objectenoverzicht aantallen'!G:G)*'Calculatie sheet'!M136)/1000</f>
        <v>0</v>
      </c>
      <c r="L5" s="571">
        <f>(LOOKUP('Calculatie sheet'!$M$2,'Objectenoverzicht aantallen'!$A:$A,'Objectenoverzicht aantallen'!C:C)*'Calculatie sheet'!M136+LOOKUP('Calculatie sheet'!$M$2,'Objectenoverzicht aantallen'!$A:$A,'Objectenoverzicht aantallen'!E:E)*'Calculatie sheet'!M136+LOOKUP('Calculatie sheet'!$M$2,'Objectenoverzicht aantallen'!$A:$A,'Objectenoverzicht aantallen'!F:F)*'Calculatie sheet'!M136+LOOKUP('Calculatie sheet'!$M$2,'Objectenoverzicht aantallen'!$A:$A,'Objectenoverzicht aantallen'!G:G)*'Calculatie sheet'!M136+LOOKUP('Calculatie sheet'!$M$2,'Objectenoverzicht aantallen'!$A:$A,'Objectenoverzicht aantallen'!H:H)*'Calculatie sheet'!M136)/1000</f>
        <v>0</v>
      </c>
      <c r="M5" s="571">
        <f>(LOOKUP('Calculatie sheet'!$M$2,'Objectenoverzicht aantallen'!$A:$A,'Objectenoverzicht aantallen'!C:C)*'Calculatie sheet'!M136+LOOKUP('Calculatie sheet'!$M$2,'Objectenoverzicht aantallen'!$A:$A,'Objectenoverzicht aantallen'!E:E)*'Calculatie sheet'!M136+LOOKUP('Calculatie sheet'!$M$2,'Objectenoverzicht aantallen'!$A:$A,'Objectenoverzicht aantallen'!F:F)*'Calculatie sheet'!M136+LOOKUP('Calculatie sheet'!$M$2,'Objectenoverzicht aantallen'!$A:$A,'Objectenoverzicht aantallen'!G:G)*'Calculatie sheet'!M136+LOOKUP('Calculatie sheet'!$M$2,'Objectenoverzicht aantallen'!$A:$A,'Objectenoverzicht aantallen'!H:H)*'Calculatie sheet'!M136+LOOKUP('Calculatie sheet'!$M$2,'Objectenoverzicht aantallen'!$A:$A,'Objectenoverzicht aantallen'!I:I)*'Calculatie sheet'!M136)/1000</f>
        <v>0</v>
      </c>
      <c r="N5" s="571">
        <f>(LOOKUP('Calculatie sheet'!$M$2,'Objectenoverzicht aantallen'!$A:$A,'Objectenoverzicht aantallen'!C:C)*'Calculatie sheet'!M136+LOOKUP('Calculatie sheet'!$M$2,'Objectenoverzicht aantallen'!$A:$A,'Objectenoverzicht aantallen'!E:E)*'Calculatie sheet'!M136+LOOKUP('Calculatie sheet'!$M$2,'Objectenoverzicht aantallen'!$A:$A,'Objectenoverzicht aantallen'!F:F)*'Calculatie sheet'!M136+LOOKUP('Calculatie sheet'!$M$2,'Objectenoverzicht aantallen'!$A:$A,'Objectenoverzicht aantallen'!G:G)*'Calculatie sheet'!M136+LOOKUP('Calculatie sheet'!$M$2,'Objectenoverzicht aantallen'!$A:$A,'Objectenoverzicht aantallen'!H:H)*'Calculatie sheet'!M136+LOOKUP('Calculatie sheet'!$M$2,'Objectenoverzicht aantallen'!$A:$A,'Objectenoverzicht aantallen'!I:I)*'Calculatie sheet'!M136+LOOKUP('Calculatie sheet'!$M$2,'Objectenoverzicht aantallen'!$A:$A,'Objectenoverzicht aantallen'!J:J)*'Calculatie sheet'!M136)/1000</f>
        <v>0</v>
      </c>
      <c r="O5" s="571">
        <f>(LOOKUP('Calculatie sheet'!$M$2,'Objectenoverzicht aantallen'!$A:$A,'Objectenoverzicht aantallen'!C:C)*'Calculatie sheet'!M136+LOOKUP('Calculatie sheet'!$M$2,'Objectenoverzicht aantallen'!$A:$A,'Objectenoverzicht aantallen'!E:E)*'Calculatie sheet'!M136+LOOKUP('Calculatie sheet'!$M$2,'Objectenoverzicht aantallen'!$A:$A,'Objectenoverzicht aantallen'!F:F)*'Calculatie sheet'!M136+LOOKUP('Calculatie sheet'!$M$2,'Objectenoverzicht aantallen'!$A:$A,'Objectenoverzicht aantallen'!G:G)*'Calculatie sheet'!M136+LOOKUP('Calculatie sheet'!$M$2,'Objectenoverzicht aantallen'!$A:$A,'Objectenoverzicht aantallen'!H:H)*'Calculatie sheet'!M136+LOOKUP('Calculatie sheet'!$M$2,'Objectenoverzicht aantallen'!$A:$A,'Objectenoverzicht aantallen'!I:I)*'Calculatie sheet'!M136+LOOKUP('Calculatie sheet'!$M$2,'Objectenoverzicht aantallen'!$A:$A,'Objectenoverzicht aantallen'!J:J)*'Calculatie sheet'!M136+LOOKUP('Calculatie sheet'!$M$2,'Objectenoverzicht aantallen'!$A:$A,'Objectenoverzicht aantallen'!K:K)*'Calculatie sheet'!M136)/1000</f>
        <v>0</v>
      </c>
      <c r="P5" s="571">
        <f>(LOOKUP('Calculatie sheet'!$M$2,'Objectenoverzicht aantallen'!$A:$A,'Objectenoverzicht aantallen'!C:C)*'Calculatie sheet'!M136+LOOKUP('Calculatie sheet'!$M$2,'Objectenoverzicht aantallen'!$A:$A,'Objectenoverzicht aantallen'!E:E)*'Calculatie sheet'!M136+LOOKUP('Calculatie sheet'!$M$2,'Objectenoverzicht aantallen'!$A:$A,'Objectenoverzicht aantallen'!F:F)*'Calculatie sheet'!M136+LOOKUP('Calculatie sheet'!$M$2,'Objectenoverzicht aantallen'!$A:$A,'Objectenoverzicht aantallen'!G:G)*'Calculatie sheet'!M136+LOOKUP('Calculatie sheet'!$M$2,'Objectenoverzicht aantallen'!$A:$A,'Objectenoverzicht aantallen'!H:H)*'Calculatie sheet'!M136+LOOKUP('Calculatie sheet'!$M$2,'Objectenoverzicht aantallen'!$A:$A,'Objectenoverzicht aantallen'!I:I)*'Calculatie sheet'!M136+LOOKUP('Calculatie sheet'!$M$2,'Objectenoverzicht aantallen'!$A:$A,'Objectenoverzicht aantallen'!J:J)*'Calculatie sheet'!M136+LOOKUP('Calculatie sheet'!$M$2,'Objectenoverzicht aantallen'!$A:$A,'Objectenoverzicht aantallen'!K:K)*'Calculatie sheet'!M136+LOOKUP('Calculatie sheet'!$M$2,'Objectenoverzicht aantallen'!$A:$A,'Objectenoverzicht aantallen'!L:L)*'Calculatie sheet'!M136)/1000</f>
        <v>0</v>
      </c>
      <c r="Q5" s="571">
        <f>(LOOKUP('Calculatie sheet'!$M$2,'Objectenoverzicht aantallen'!$A:$A,'Objectenoverzicht aantallen'!C:C)*'Calculatie sheet'!M136+LOOKUP('Calculatie sheet'!$M$2,'Objectenoverzicht aantallen'!$A:$A,'Objectenoverzicht aantallen'!E:E)*'Calculatie sheet'!M136+LOOKUP('Calculatie sheet'!$M$2,'Objectenoverzicht aantallen'!$A:$A,'Objectenoverzicht aantallen'!F:F)*'Calculatie sheet'!M136+LOOKUP('Calculatie sheet'!$M$2,'Objectenoverzicht aantallen'!$A:$A,'Objectenoverzicht aantallen'!G:G)*'Calculatie sheet'!M136+LOOKUP('Calculatie sheet'!$M$2,'Objectenoverzicht aantallen'!$A:$A,'Objectenoverzicht aantallen'!H:H)*'Calculatie sheet'!M136+LOOKUP('Calculatie sheet'!$M$2,'Objectenoverzicht aantallen'!$A:$A,'Objectenoverzicht aantallen'!I:I)*'Calculatie sheet'!M136+LOOKUP('Calculatie sheet'!$M$2,'Objectenoverzicht aantallen'!$A:$A,'Objectenoverzicht aantallen'!J:J)*'Calculatie sheet'!M136+LOOKUP('Calculatie sheet'!$M$2,'Objectenoverzicht aantallen'!$A:$A,'Objectenoverzicht aantallen'!K:K)*'Calculatie sheet'!M136+LOOKUP('Calculatie sheet'!$M$2,'Objectenoverzicht aantallen'!$A:$A,'Objectenoverzicht aantallen'!L:L)*'Calculatie sheet'!M136+LOOKUP('Calculatie sheet'!$M$2,'Objectenoverzicht aantallen'!$A:$A,'Objectenoverzicht aantallen'!M:M)*'Calculatie sheet'!M136)/1000</f>
        <v>0</v>
      </c>
      <c r="R5" s="571">
        <f>(LOOKUP('Calculatie sheet'!$M$2,'Objectenoverzicht aantallen'!$A:$A,'Objectenoverzicht aantallen'!C:C)*'Calculatie sheet'!M136+LOOKUP('Calculatie sheet'!$M$2,'Objectenoverzicht aantallen'!$A:$A,'Objectenoverzicht aantallen'!E:E)*'Calculatie sheet'!M136+LOOKUP('Calculatie sheet'!$M$2,'Objectenoverzicht aantallen'!$A:$A,'Objectenoverzicht aantallen'!F:F)*'Calculatie sheet'!M136+LOOKUP('Calculatie sheet'!$M$2,'Objectenoverzicht aantallen'!$A:$A,'Objectenoverzicht aantallen'!G:G)*'Calculatie sheet'!M136+LOOKUP('Calculatie sheet'!$M$2,'Objectenoverzicht aantallen'!$A:$A,'Objectenoverzicht aantallen'!H:H)*'Calculatie sheet'!M136+LOOKUP('Calculatie sheet'!$M$2,'Objectenoverzicht aantallen'!$A:$A,'Objectenoverzicht aantallen'!I:I)*'Calculatie sheet'!M136+LOOKUP('Calculatie sheet'!$M$2,'Objectenoverzicht aantallen'!$A:$A,'Objectenoverzicht aantallen'!J:J)*'Calculatie sheet'!M136+LOOKUP('Calculatie sheet'!$M$2,'Objectenoverzicht aantallen'!$A:$A,'Objectenoverzicht aantallen'!K:K)*'Calculatie sheet'!M136+LOOKUP('Calculatie sheet'!$M$2,'Objectenoverzicht aantallen'!$A:$A,'Objectenoverzicht aantallen'!L:L)*'Calculatie sheet'!M136+LOOKUP('Calculatie sheet'!$M$2,'Objectenoverzicht aantallen'!$A:$A,'Objectenoverzicht aantallen'!M:M)*'Calculatie sheet'!M136+LOOKUP('Calculatie sheet'!$M$2,'Objectenoverzicht aantallen'!$A:$A,'Objectenoverzicht aantallen'!N:N)*'Calculatie sheet'!M136)/1000</f>
        <v>0</v>
      </c>
      <c r="S5" s="571">
        <f>(LOOKUP('Calculatie sheet'!$M$2,'Objectenoverzicht aantallen'!$A:$A,'Objectenoverzicht aantallen'!C:C)*'Calculatie sheet'!M136+LOOKUP('Calculatie sheet'!$M$2,'Objectenoverzicht aantallen'!$A:$A,'Objectenoverzicht aantallen'!E:E)*'Calculatie sheet'!M136+LOOKUP('Calculatie sheet'!$M$2,'Objectenoverzicht aantallen'!$A:$A,'Objectenoverzicht aantallen'!F:F)*'Calculatie sheet'!M136+LOOKUP('Calculatie sheet'!$M$2,'Objectenoverzicht aantallen'!$A:$A,'Objectenoverzicht aantallen'!G:G)*'Calculatie sheet'!M136+LOOKUP('Calculatie sheet'!$M$2,'Objectenoverzicht aantallen'!$A:$A,'Objectenoverzicht aantallen'!H:H)*'Calculatie sheet'!M136+LOOKUP('Calculatie sheet'!$M$2,'Objectenoverzicht aantallen'!$A:$A,'Objectenoverzicht aantallen'!I:I)*'Calculatie sheet'!M136+LOOKUP('Calculatie sheet'!$M$2,'Objectenoverzicht aantallen'!$A:$A,'Objectenoverzicht aantallen'!J:J)*'Calculatie sheet'!M136+LOOKUP('Calculatie sheet'!$M$2,'Objectenoverzicht aantallen'!$A:$A,'Objectenoverzicht aantallen'!K:K)*'Calculatie sheet'!M136+LOOKUP('Calculatie sheet'!$M$2,'Objectenoverzicht aantallen'!$A:$A,'Objectenoverzicht aantallen'!L:L)*'Calculatie sheet'!M136+LOOKUP('Calculatie sheet'!$M$2,'Objectenoverzicht aantallen'!$A:$A,'Objectenoverzicht aantallen'!M:M)*'Calculatie sheet'!M136+LOOKUP('Calculatie sheet'!$M$2,'Objectenoverzicht aantallen'!$A:$A,'Objectenoverzicht aantallen'!N:N)*'Calculatie sheet'!M136+LOOKUP('Calculatie sheet'!$M$2,'Objectenoverzicht aantallen'!$A:$A,'Objectenoverzicht aantallen'!O:O)*'Calculatie sheet'!M136)/1000</f>
        <v>0</v>
      </c>
      <c r="U5" s="31" t="s">
        <v>625</v>
      </c>
      <c r="V5" s="571">
        <f>(LOOKUP('Calculatie sheet'!$M$2,'Objectenoverzicht aantallen'!$A:$A,'Objectenoverzicht aantallen'!Q:Q)*'Calculatie sheet'!$M$136)/1000</f>
        <v>0</v>
      </c>
      <c r="W5" s="571">
        <f>(LOOKUP('Calculatie sheet'!$M$2,'Objectenoverzicht aantallen'!$A:$A,'Objectenoverzicht aantallen'!R:R)*'Calculatie sheet'!$M$136)/1000</f>
        <v>0</v>
      </c>
      <c r="X5" s="571">
        <f>(LOOKUP('Calculatie sheet'!$M$2,'Objectenoverzicht aantallen'!$A:$A,'Objectenoverzicht aantallen'!S:S)*'Calculatie sheet'!$M$136)/1000</f>
        <v>0</v>
      </c>
      <c r="Y5" s="571">
        <f>(LOOKUP('Calculatie sheet'!$M$2,'Objectenoverzicht aantallen'!$A:$A,'Objectenoverzicht aantallen'!T:T)*'Calculatie sheet'!$M$136)/1000</f>
        <v>0</v>
      </c>
      <c r="Z5" s="571">
        <f>(LOOKUP('Calculatie sheet'!$M$2,'Objectenoverzicht aantallen'!$A:$A,'Objectenoverzicht aantallen'!U:U)*'Calculatie sheet'!$M$136)/1000</f>
        <v>0</v>
      </c>
      <c r="AA5" s="571">
        <f>(LOOKUP('Calculatie sheet'!$M$2,'Objectenoverzicht aantallen'!$A:$A,'Objectenoverzicht aantallen'!V:V)*'Calculatie sheet'!$M$136)/1000</f>
        <v>0</v>
      </c>
      <c r="AB5" s="571">
        <f>(LOOKUP('Calculatie sheet'!$M$2,'Objectenoverzicht aantallen'!$A:$A,'Objectenoverzicht aantallen'!W:W)*'Calculatie sheet'!$M$136)/1000</f>
        <v>0</v>
      </c>
      <c r="AC5" s="571">
        <f>(LOOKUP('Calculatie sheet'!$M$2,'Objectenoverzicht aantallen'!$A:$A,'Objectenoverzicht aantallen'!X:X)*'Calculatie sheet'!$M$136)/1000</f>
        <v>0</v>
      </c>
      <c r="AD5" s="571">
        <f>(LOOKUP('Calculatie sheet'!$M$2,'Objectenoverzicht aantallen'!$A:$A,'Objectenoverzicht aantallen'!N:N)*'Calculatie sheet'!$M$136)/1000</f>
        <v>0</v>
      </c>
      <c r="AE5" s="571">
        <f>(LOOKUP('Calculatie sheet'!$M$2,'Objectenoverzicht aantallen'!$A:$A,'Objectenoverzicht aantallen'!Z:Z)*'Calculatie sheet'!$M$136)/1000</f>
        <v>0</v>
      </c>
      <c r="AF5" s="571">
        <f>(LOOKUP('Calculatie sheet'!$M$2,'Objectenoverzicht aantallen'!$A:$A,'Objectenoverzicht aantallen'!AA:AA)*'Calculatie sheet'!$M$136)/1000</f>
        <v>0</v>
      </c>
    </row>
    <row r="8" spans="1:32" x14ac:dyDescent="0.2">
      <c r="C8" s="39"/>
    </row>
  </sheetData>
  <pageMargins left="0.7" right="0.7" top="0.75" bottom="0.75" header="0.3" footer="0.3"/>
  <pageSetup paperSize="9" orientation="portrait" horizontalDpi="0" verticalDpi="0"/>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DB272-29D3-6143-97E5-C50E0BE842D7}">
  <dimension ref="A1:AF5"/>
  <sheetViews>
    <sheetView workbookViewId="0">
      <selection activeCell="B3" sqref="B3:B5"/>
    </sheetView>
  </sheetViews>
  <sheetFormatPr baseColWidth="10" defaultColWidth="11" defaultRowHeight="16" x14ac:dyDescent="0.2"/>
  <cols>
    <col min="1" max="1" width="24.5" bestFit="1" customWidth="1"/>
    <col min="6" max="6" width="11.1640625" style="39" bestFit="1" customWidth="1"/>
    <col min="8" max="8" width="14" bestFit="1" customWidth="1"/>
    <col min="9" max="19" width="12.1640625" bestFit="1" customWidth="1"/>
  </cols>
  <sheetData>
    <row r="1" spans="1:32" x14ac:dyDescent="0.2">
      <c r="A1" t="str">
        <f>'Calculatie sheet'!N3</f>
        <v>Asfaltconstructie  &lt; 500 VA (licht belast)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sheet'!N133</f>
        <v>1.1447949018662049</v>
      </c>
      <c r="D2" s="26" t="s">
        <v>64</v>
      </c>
      <c r="F2" s="573">
        <f>C2*'Calculatie sheet'!$N$7/1000</f>
        <v>0</v>
      </c>
      <c r="H2" s="31" t="s">
        <v>622</v>
      </c>
      <c r="I2" s="571">
        <f>(LOOKUP('Calculatie sheet'!$N$2,'Objectenoverzicht aantallen'!$A:$A,'Objectenoverzicht aantallen'!C:C)*'Calculatie sheet'!N133+LOOKUP('Calculatie sheet'!$N$2,'Objectenoverzicht aantallen'!$A:$A,'Objectenoverzicht aantallen'!E:E)*'Calculatie sheet'!N133)/1000</f>
        <v>0</v>
      </c>
      <c r="J2" s="571">
        <f>(LOOKUP('Calculatie sheet'!$N$2,'Objectenoverzicht aantallen'!$A:$A,'Objectenoverzicht aantallen'!C:C)*'Calculatie sheet'!N133+LOOKUP('Calculatie sheet'!$N$2,'Objectenoverzicht aantallen'!$A:$A,'Objectenoverzicht aantallen'!E:E)*'Calculatie sheet'!N133+LOOKUP('Calculatie sheet'!$N$2,'Objectenoverzicht aantallen'!$A:$A,'Objectenoverzicht aantallen'!F:F)*'Calculatie sheet'!N133)/1000</f>
        <v>0</v>
      </c>
      <c r="K2" s="571">
        <f>(LOOKUP('Calculatie sheet'!$N$2,'Objectenoverzicht aantallen'!$A:$A,'Objectenoverzicht aantallen'!C:C)*'Calculatie sheet'!N133+LOOKUP('Calculatie sheet'!$N$2,'Objectenoverzicht aantallen'!$A:$A,'Objectenoverzicht aantallen'!E:E)*'Calculatie sheet'!N133+LOOKUP('Calculatie sheet'!$N$2,'Objectenoverzicht aantallen'!$A:$A,'Objectenoverzicht aantallen'!F:F)*'Calculatie sheet'!N133+LOOKUP('Calculatie sheet'!$D$2,'Objectenoverzicht aantallen'!$A:$A,'Objectenoverzicht aantallen'!G:G)*'Calculatie sheet'!N133)/1000</f>
        <v>0</v>
      </c>
      <c r="L2" s="571">
        <f>(LOOKUP('Calculatie sheet'!$N$2,'Objectenoverzicht aantallen'!$A:$A,'Objectenoverzicht aantallen'!C:C)*'Calculatie sheet'!N133+LOOKUP('Calculatie sheet'!$N$2,'Objectenoverzicht aantallen'!$A:$A,'Objectenoverzicht aantallen'!E:E)*'Calculatie sheet'!N133+LOOKUP('Calculatie sheet'!$N$2,'Objectenoverzicht aantallen'!$A:$A,'Objectenoverzicht aantallen'!F:F)*'Calculatie sheet'!N133+LOOKUP('Calculatie sheet'!$N$2,'Objectenoverzicht aantallen'!$A:$A,'Objectenoverzicht aantallen'!G:G)*'Calculatie sheet'!N133+LOOKUP('Calculatie sheet'!$N$2,'Objectenoverzicht aantallen'!$A:$A,'Objectenoverzicht aantallen'!H:H)*'Calculatie sheet'!N133)/1000</f>
        <v>0</v>
      </c>
      <c r="M2" s="571">
        <f>(LOOKUP('Calculatie sheet'!$N$2,'Objectenoverzicht aantallen'!$A:$A,'Objectenoverzicht aantallen'!C:C)*'Calculatie sheet'!N133+LOOKUP('Calculatie sheet'!$N$2,'Objectenoverzicht aantallen'!$A:$A,'Objectenoverzicht aantallen'!E:E)*'Calculatie sheet'!N133+LOOKUP('Calculatie sheet'!$N$2,'Objectenoverzicht aantallen'!$A:$A,'Objectenoverzicht aantallen'!F:F)*'Calculatie sheet'!N133+LOOKUP('Calculatie sheet'!$N$2,'Objectenoverzicht aantallen'!$A:$A,'Objectenoverzicht aantallen'!G:G)*'Calculatie sheet'!N133+LOOKUP('Calculatie sheet'!$N$2,'Objectenoverzicht aantallen'!$A:$A,'Objectenoverzicht aantallen'!H:H)*'Calculatie sheet'!N133+LOOKUP('Calculatie sheet'!$N$2,'Objectenoverzicht aantallen'!$A:$A,'Objectenoverzicht aantallen'!I:I)*'Calculatie sheet'!N133)/1000</f>
        <v>0</v>
      </c>
      <c r="N2" s="571">
        <f>(LOOKUP('Calculatie sheet'!$N$2,'Objectenoverzicht aantallen'!$A:$A,'Objectenoverzicht aantallen'!C:C)*'Calculatie sheet'!N133+LOOKUP('Calculatie sheet'!$N$2,'Objectenoverzicht aantallen'!$A:$A,'Objectenoverzicht aantallen'!E:E)*'Calculatie sheet'!N133+LOOKUP('Calculatie sheet'!$N$2,'Objectenoverzicht aantallen'!$A:$A,'Objectenoverzicht aantallen'!F:F)*'Calculatie sheet'!N133+LOOKUP('Calculatie sheet'!$N$2,'Objectenoverzicht aantallen'!$A:$A,'Objectenoverzicht aantallen'!G:G)*'Calculatie sheet'!N133+LOOKUP('Calculatie sheet'!$N$2,'Objectenoverzicht aantallen'!$A:$A,'Objectenoverzicht aantallen'!H:H)*'Calculatie sheet'!N133+LOOKUP('Calculatie sheet'!$N$2,'Objectenoverzicht aantallen'!$A:$A,'Objectenoverzicht aantallen'!I:I)*'Calculatie sheet'!N133+LOOKUP('Calculatie sheet'!$N$2,'Objectenoverzicht aantallen'!$A:$A,'Objectenoverzicht aantallen'!J:J)*'Calculatie sheet'!N133)/1000</f>
        <v>0</v>
      </c>
      <c r="O2" s="571">
        <f>(LOOKUP('Calculatie sheet'!$N$2,'Objectenoverzicht aantallen'!$A:$A,'Objectenoverzicht aantallen'!C:C)*'Calculatie sheet'!N133+LOOKUP('Calculatie sheet'!$N$2,'Objectenoverzicht aantallen'!$A:$A,'Objectenoverzicht aantallen'!E:E)*'Calculatie sheet'!N133+LOOKUP('Calculatie sheet'!$N$2,'Objectenoverzicht aantallen'!$A:$A,'Objectenoverzicht aantallen'!F:F)*'Calculatie sheet'!N133+LOOKUP('Calculatie sheet'!$N$2,'Objectenoverzicht aantallen'!$A:$A,'Objectenoverzicht aantallen'!G:G)*'Calculatie sheet'!N133+LOOKUP('Calculatie sheet'!$N$2,'Objectenoverzicht aantallen'!$A:$A,'Objectenoverzicht aantallen'!H:H)*'Calculatie sheet'!N133+LOOKUP('Calculatie sheet'!$N$2,'Objectenoverzicht aantallen'!$A:$A,'Objectenoverzicht aantallen'!I:I)*'Calculatie sheet'!N133+LOOKUP('Calculatie sheet'!$N$2,'Objectenoverzicht aantallen'!$A:$A,'Objectenoverzicht aantallen'!J:J)*'Calculatie sheet'!N133+LOOKUP('Calculatie sheet'!$N$2,'Objectenoverzicht aantallen'!$A:$A,'Objectenoverzicht aantallen'!K:K)*'Calculatie sheet'!N133)/1000</f>
        <v>0</v>
      </c>
      <c r="P2" s="571">
        <f>(LOOKUP('Calculatie sheet'!$N$2,'Objectenoverzicht aantallen'!$A:$A,'Objectenoverzicht aantallen'!C:C)*'Calculatie sheet'!N133+LOOKUP('Calculatie sheet'!$N$2,'Objectenoverzicht aantallen'!$A:$A,'Objectenoverzicht aantallen'!E:E)*'Calculatie sheet'!N133+LOOKUP('Calculatie sheet'!$N$2,'Objectenoverzicht aantallen'!$A:$A,'Objectenoverzicht aantallen'!F:F)*'Calculatie sheet'!N133+LOOKUP('Calculatie sheet'!$N$2,'Objectenoverzicht aantallen'!$A:$A,'Objectenoverzicht aantallen'!G:G)*'Calculatie sheet'!N133+LOOKUP('Calculatie sheet'!$N$2,'Objectenoverzicht aantallen'!$A:$A,'Objectenoverzicht aantallen'!H:H)*'Calculatie sheet'!N133+LOOKUP('Calculatie sheet'!$N$2,'Objectenoverzicht aantallen'!$A:$A,'Objectenoverzicht aantallen'!I:I)*'Calculatie sheet'!N133+LOOKUP('Calculatie sheet'!$N$2,'Objectenoverzicht aantallen'!$A:$A,'Objectenoverzicht aantallen'!J:J)*'Calculatie sheet'!N133+LOOKUP('Calculatie sheet'!$N$2,'Objectenoverzicht aantallen'!$A:$A,'Objectenoverzicht aantallen'!K:K)*'Calculatie sheet'!N133+LOOKUP('Calculatie sheet'!$N$2,'Objectenoverzicht aantallen'!$A:$A,'Objectenoverzicht aantallen'!L:L)*'Calculatie sheet'!N133)/1000</f>
        <v>0</v>
      </c>
      <c r="Q2" s="571">
        <f>(LOOKUP('Calculatie sheet'!$N$2,'Objectenoverzicht aantallen'!$A:$A,'Objectenoverzicht aantallen'!C:C)*'Calculatie sheet'!N133+LOOKUP('Calculatie sheet'!$N$2,'Objectenoverzicht aantallen'!$A:$A,'Objectenoverzicht aantallen'!E:E)*'Calculatie sheet'!N133+LOOKUP('Calculatie sheet'!$N$2,'Objectenoverzicht aantallen'!$A:$A,'Objectenoverzicht aantallen'!F:F)*'Calculatie sheet'!N133+LOOKUP('Calculatie sheet'!$N$2,'Objectenoverzicht aantallen'!$A:$A,'Objectenoverzicht aantallen'!G:G)*'Calculatie sheet'!N133+LOOKUP('Calculatie sheet'!$N$2,'Objectenoverzicht aantallen'!$A:$A,'Objectenoverzicht aantallen'!H:H)*'Calculatie sheet'!N133+LOOKUP('Calculatie sheet'!$N$2,'Objectenoverzicht aantallen'!$A:$A,'Objectenoverzicht aantallen'!I:I)*'Calculatie sheet'!N133+LOOKUP('Calculatie sheet'!$N$2,'Objectenoverzicht aantallen'!$A:$A,'Objectenoverzicht aantallen'!J:J)*'Calculatie sheet'!N133+LOOKUP('Calculatie sheet'!$N$2,'Objectenoverzicht aantallen'!$A:$A,'Objectenoverzicht aantallen'!K:K)*'Calculatie sheet'!N133+LOOKUP('Calculatie sheet'!$N$2,'Objectenoverzicht aantallen'!$A:$A,'Objectenoverzicht aantallen'!L:L)*'Calculatie sheet'!N133+LOOKUP('Calculatie sheet'!$N$2,'Objectenoverzicht aantallen'!$A:$A,'Objectenoverzicht aantallen'!M:M)*'Calculatie sheet'!N133)/1000</f>
        <v>0</v>
      </c>
      <c r="R2" s="571">
        <f>(LOOKUP('Calculatie sheet'!$N$2,'Objectenoverzicht aantallen'!$A:$A,'Objectenoverzicht aantallen'!C:C)*'Calculatie sheet'!N133+LOOKUP('Calculatie sheet'!$N$2,'Objectenoverzicht aantallen'!$A:$A,'Objectenoverzicht aantallen'!E:E)*'Calculatie sheet'!N133+LOOKUP('Calculatie sheet'!$N$2,'Objectenoverzicht aantallen'!$A:$A,'Objectenoverzicht aantallen'!F:F)*'Calculatie sheet'!N133+LOOKUP('Calculatie sheet'!$N$2,'Objectenoverzicht aantallen'!$A:$A,'Objectenoverzicht aantallen'!G:G)*'Calculatie sheet'!N133+LOOKUP('Calculatie sheet'!$N$2,'Objectenoverzicht aantallen'!$A:$A,'Objectenoverzicht aantallen'!H:H)*'Calculatie sheet'!N133+LOOKUP('Calculatie sheet'!$N$2,'Objectenoverzicht aantallen'!$A:$A,'Objectenoverzicht aantallen'!I:I)*'Calculatie sheet'!N133+LOOKUP('Calculatie sheet'!$N$2,'Objectenoverzicht aantallen'!$A:$A,'Objectenoverzicht aantallen'!J:J)*'Calculatie sheet'!N133+LOOKUP('Calculatie sheet'!$N$2,'Objectenoverzicht aantallen'!$A:$A,'Objectenoverzicht aantallen'!K:K)*'Calculatie sheet'!N133+LOOKUP('Calculatie sheet'!$N$2,'Objectenoverzicht aantallen'!$A:$A,'Objectenoverzicht aantallen'!L:L)*'Calculatie sheet'!N133+LOOKUP('Calculatie sheet'!$N$2,'Objectenoverzicht aantallen'!$A:$A,'Objectenoverzicht aantallen'!M:M)*'Calculatie sheet'!N133+LOOKUP('Calculatie sheet'!$N$2,'Objectenoverzicht aantallen'!$A:$A,'Objectenoverzicht aantallen'!N:N)*'Calculatie sheet'!N133)/1000</f>
        <v>0</v>
      </c>
      <c r="S2" s="571">
        <f>(LOOKUP('Calculatie sheet'!$N$2,'Objectenoverzicht aantallen'!$A:$A,'Objectenoverzicht aantallen'!C:C)*'Calculatie sheet'!N133+LOOKUP('Calculatie sheet'!$N$2,'Objectenoverzicht aantallen'!$A:$A,'Objectenoverzicht aantallen'!E:E)*'Calculatie sheet'!N133+LOOKUP('Calculatie sheet'!$N$2,'Objectenoverzicht aantallen'!$A:$A,'Objectenoverzicht aantallen'!F:F)*'Calculatie sheet'!N133+LOOKUP('Calculatie sheet'!$N$2,'Objectenoverzicht aantallen'!$A:$A,'Objectenoverzicht aantallen'!G:G)*'Calculatie sheet'!N133+LOOKUP('Calculatie sheet'!$N$2,'Objectenoverzicht aantallen'!$A:$A,'Objectenoverzicht aantallen'!H:H)*'Calculatie sheet'!N133+LOOKUP('Calculatie sheet'!$N$2,'Objectenoverzicht aantallen'!$A:$A,'Objectenoverzicht aantallen'!I:I)*'Calculatie sheet'!N133+LOOKUP('Calculatie sheet'!$N$2,'Objectenoverzicht aantallen'!$A:$A,'Objectenoverzicht aantallen'!J:J)*'Calculatie sheet'!N133+LOOKUP('Calculatie sheet'!$N$2,'Objectenoverzicht aantallen'!$A:$A,'Objectenoverzicht aantallen'!K:K)*'Calculatie sheet'!N133+LOOKUP('Calculatie sheet'!$N$2,'Objectenoverzicht aantallen'!$A:$A,'Objectenoverzicht aantallen'!L:L)*'Calculatie sheet'!N133+LOOKUP('Calculatie sheet'!$N$2,'Objectenoverzicht aantallen'!$A:$A,'Objectenoverzicht aantallen'!M:M)*'Calculatie sheet'!N133+LOOKUP('Calculatie sheet'!$N$2,'Objectenoverzicht aantallen'!$A:$A,'Objectenoverzicht aantallen'!N:N)*'Calculatie sheet'!N133+LOOKUP('Calculatie sheet'!$N$2,'Objectenoverzicht aantallen'!$A:$A,'Objectenoverzicht aantallen'!O:O)*'Calculatie sheet'!N133)/1000</f>
        <v>0</v>
      </c>
      <c r="U2" s="31" t="s">
        <v>622</v>
      </c>
      <c r="V2" s="571">
        <f>(LOOKUP('Calculatie sheet'!$N$2,'Objectenoverzicht aantallen'!$A:$A,'Objectenoverzicht aantallen'!E:E)*'Calculatie sheet'!$N$133)/1000</f>
        <v>0</v>
      </c>
      <c r="W2" s="571">
        <f>(LOOKUP('Calculatie sheet'!$N$2,'Objectenoverzicht aantallen'!$A:$A,'Objectenoverzicht aantallen'!F:F)*'Calculatie sheet'!$N$133)/1000</f>
        <v>0</v>
      </c>
      <c r="X2" s="571">
        <f>(LOOKUP('Calculatie sheet'!$N$2,'Objectenoverzicht aantallen'!$A:$A,'Objectenoverzicht aantallen'!G:G)*'Calculatie sheet'!$N$133)/1000</f>
        <v>0</v>
      </c>
      <c r="Y2" s="571">
        <f>(LOOKUP('Calculatie sheet'!$N$2,'Objectenoverzicht aantallen'!$A:$A,'Objectenoverzicht aantallen'!H:H)*'Calculatie sheet'!$N$133)/1000</f>
        <v>0</v>
      </c>
      <c r="Z2" s="571">
        <f>(LOOKUP('Calculatie sheet'!$N$2,'Objectenoverzicht aantallen'!$A:$A,'Objectenoverzicht aantallen'!I:I)*'Calculatie sheet'!$N$133)/1000</f>
        <v>0</v>
      </c>
      <c r="AA2" s="571">
        <f>(LOOKUP('Calculatie sheet'!$N$2,'Objectenoverzicht aantallen'!$A:$A,'Objectenoverzicht aantallen'!J:J)*'Calculatie sheet'!$N$133)/1000</f>
        <v>0</v>
      </c>
      <c r="AB2" s="571">
        <f>(LOOKUP('Calculatie sheet'!$N$2,'Objectenoverzicht aantallen'!$A:$A,'Objectenoverzicht aantallen'!K:K)*'Calculatie sheet'!$N$133)/1000</f>
        <v>0</v>
      </c>
      <c r="AC2" s="571">
        <f>(LOOKUP('Calculatie sheet'!$N$2,'Objectenoverzicht aantallen'!$A:$A,'Objectenoverzicht aantallen'!L:L)*'Calculatie sheet'!$N$133)/1000</f>
        <v>0</v>
      </c>
      <c r="AD2" s="571">
        <f>(LOOKUP('Calculatie sheet'!$N$2,'Objectenoverzicht aantallen'!$A:$A,'Objectenoverzicht aantallen'!M:M)*'Calculatie sheet'!$N$133)/1000</f>
        <v>0</v>
      </c>
      <c r="AE2" s="571">
        <f>(LOOKUP('Calculatie sheet'!$N$2,'Objectenoverzicht aantallen'!$A:$A,'Objectenoverzicht aantallen'!N:N)*'Calculatie sheet'!$N$133)/1000</f>
        <v>0</v>
      </c>
      <c r="AF2" s="571">
        <f>(LOOKUP('Calculatie sheet'!$N$2,'Objectenoverzicht aantallen'!$A:$A,'Objectenoverzicht aantallen'!O:O)*'Calculatie sheet'!$N$133)/1000</f>
        <v>0</v>
      </c>
    </row>
    <row r="3" spans="1:32" x14ac:dyDescent="0.2">
      <c r="B3" s="130" t="s">
        <v>967</v>
      </c>
      <c r="C3" s="46">
        <f>'Calculatie sheet'!N134</f>
        <v>0.36809208612463895</v>
      </c>
      <c r="D3" s="7" t="s">
        <v>354</v>
      </c>
      <c r="F3" s="573">
        <f>C3*'Calculatie sheet'!$N$7/1000</f>
        <v>0</v>
      </c>
      <c r="H3" s="31" t="s">
        <v>623</v>
      </c>
      <c r="I3" s="571">
        <f>(LOOKUP('Calculatie sheet'!$N$2,'Objectenoverzicht aantallen'!$A:$A,'Objectenoverzicht aantallen'!C:C)*'Calculatie sheet'!N134+LOOKUP('Calculatie sheet'!$N$2,'Objectenoverzicht aantallen'!$A:$A,'Objectenoverzicht aantallen'!E:E)*'Calculatie sheet'!N134)/1000</f>
        <v>0</v>
      </c>
      <c r="J3" s="571">
        <f>(LOOKUP('Calculatie sheet'!$N$2,'Objectenoverzicht aantallen'!$A:$A,'Objectenoverzicht aantallen'!C:C)*'Calculatie sheet'!N134+LOOKUP('Calculatie sheet'!$N$2,'Objectenoverzicht aantallen'!$A:$A,'Objectenoverzicht aantallen'!E:E)*'Calculatie sheet'!N134+LOOKUP('Calculatie sheet'!$N$2,'Objectenoverzicht aantallen'!$A:$A,'Objectenoverzicht aantallen'!F:F)*'Calculatie sheet'!N134)/1000</f>
        <v>0</v>
      </c>
      <c r="K3" s="571">
        <f>(LOOKUP('Calculatie sheet'!$N$2,'Objectenoverzicht aantallen'!$A:$A,'Objectenoverzicht aantallen'!C:C)*'Calculatie sheet'!N134+LOOKUP('Calculatie sheet'!$N$2,'Objectenoverzicht aantallen'!$A:$A,'Objectenoverzicht aantallen'!E:E)*'Calculatie sheet'!N134+LOOKUP('Calculatie sheet'!$N$2,'Objectenoverzicht aantallen'!$A:$A,'Objectenoverzicht aantallen'!F:F)*'Calculatie sheet'!N134+LOOKUP('Calculatie sheet'!$D$2,'Objectenoverzicht aantallen'!$A:$A,'Objectenoverzicht aantallen'!G:G)*'Calculatie sheet'!N134)/1000</f>
        <v>0</v>
      </c>
      <c r="L3" s="571">
        <f>(LOOKUP('Calculatie sheet'!$N$2,'Objectenoverzicht aantallen'!$A:$A,'Objectenoverzicht aantallen'!C:C)*'Calculatie sheet'!N134+LOOKUP('Calculatie sheet'!$N$2,'Objectenoverzicht aantallen'!$A:$A,'Objectenoverzicht aantallen'!E:E)*'Calculatie sheet'!N134+LOOKUP('Calculatie sheet'!$N$2,'Objectenoverzicht aantallen'!$A:$A,'Objectenoverzicht aantallen'!F:F)*'Calculatie sheet'!N134+LOOKUP('Calculatie sheet'!$N$2,'Objectenoverzicht aantallen'!$A:$A,'Objectenoverzicht aantallen'!G:G)*'Calculatie sheet'!N134+LOOKUP('Calculatie sheet'!$N$2,'Objectenoverzicht aantallen'!$A:$A,'Objectenoverzicht aantallen'!H:H)*'Calculatie sheet'!N134)/1000</f>
        <v>0</v>
      </c>
      <c r="M3" s="571">
        <f>(LOOKUP('Calculatie sheet'!$N$2,'Objectenoverzicht aantallen'!$A:$A,'Objectenoverzicht aantallen'!C:C)*'Calculatie sheet'!N134+LOOKUP('Calculatie sheet'!$N$2,'Objectenoverzicht aantallen'!$A:$A,'Objectenoverzicht aantallen'!E:E)*'Calculatie sheet'!N134+LOOKUP('Calculatie sheet'!$N$2,'Objectenoverzicht aantallen'!$A:$A,'Objectenoverzicht aantallen'!F:F)*'Calculatie sheet'!N134+LOOKUP('Calculatie sheet'!$N$2,'Objectenoverzicht aantallen'!$A:$A,'Objectenoverzicht aantallen'!G:G)*'Calculatie sheet'!N134+LOOKUP('Calculatie sheet'!$N$2,'Objectenoverzicht aantallen'!$A:$A,'Objectenoverzicht aantallen'!H:H)*'Calculatie sheet'!N134+LOOKUP('Calculatie sheet'!$N$2,'Objectenoverzicht aantallen'!$A:$A,'Objectenoverzicht aantallen'!I:I)*'Calculatie sheet'!N134)/1000</f>
        <v>0</v>
      </c>
      <c r="N3" s="571">
        <f>(LOOKUP('Calculatie sheet'!$N$2,'Objectenoverzicht aantallen'!$A:$A,'Objectenoverzicht aantallen'!C:C)*'Calculatie sheet'!N134+LOOKUP('Calculatie sheet'!$N$2,'Objectenoverzicht aantallen'!$A:$A,'Objectenoverzicht aantallen'!E:E)*'Calculatie sheet'!N134+LOOKUP('Calculatie sheet'!$N$2,'Objectenoverzicht aantallen'!$A:$A,'Objectenoverzicht aantallen'!F:F)*'Calculatie sheet'!N134+LOOKUP('Calculatie sheet'!$N$2,'Objectenoverzicht aantallen'!$A:$A,'Objectenoverzicht aantallen'!G:G)*'Calculatie sheet'!N134+LOOKUP('Calculatie sheet'!$N$2,'Objectenoverzicht aantallen'!$A:$A,'Objectenoverzicht aantallen'!H:H)*'Calculatie sheet'!N134+LOOKUP('Calculatie sheet'!$N$2,'Objectenoverzicht aantallen'!$A:$A,'Objectenoverzicht aantallen'!I:I)*'Calculatie sheet'!N134+LOOKUP('Calculatie sheet'!$N$2,'Objectenoverzicht aantallen'!$A:$A,'Objectenoverzicht aantallen'!J:J)*'Calculatie sheet'!N134)/1000</f>
        <v>0</v>
      </c>
      <c r="O3" s="571">
        <f>(LOOKUP('Calculatie sheet'!$N$2,'Objectenoverzicht aantallen'!$A:$A,'Objectenoverzicht aantallen'!C:C)*'Calculatie sheet'!N134+LOOKUP('Calculatie sheet'!$N$2,'Objectenoverzicht aantallen'!$A:$A,'Objectenoverzicht aantallen'!E:E)*'Calculatie sheet'!N134+LOOKUP('Calculatie sheet'!$N$2,'Objectenoverzicht aantallen'!$A:$A,'Objectenoverzicht aantallen'!F:F)*'Calculatie sheet'!N134+LOOKUP('Calculatie sheet'!$N$2,'Objectenoverzicht aantallen'!$A:$A,'Objectenoverzicht aantallen'!G:G)*'Calculatie sheet'!N134+LOOKUP('Calculatie sheet'!$N$2,'Objectenoverzicht aantallen'!$A:$A,'Objectenoverzicht aantallen'!H:H)*'Calculatie sheet'!N134+LOOKUP('Calculatie sheet'!$N$2,'Objectenoverzicht aantallen'!$A:$A,'Objectenoverzicht aantallen'!I:I)*'Calculatie sheet'!N134+LOOKUP('Calculatie sheet'!$N$2,'Objectenoverzicht aantallen'!$A:$A,'Objectenoverzicht aantallen'!J:J)*'Calculatie sheet'!N134+LOOKUP('Calculatie sheet'!$N$2,'Objectenoverzicht aantallen'!$A:$A,'Objectenoverzicht aantallen'!K:K)*'Calculatie sheet'!N134)/1000</f>
        <v>0</v>
      </c>
      <c r="P3" s="571">
        <f>(LOOKUP('Calculatie sheet'!$N$2,'Objectenoverzicht aantallen'!$A:$A,'Objectenoverzicht aantallen'!C:C)*'Calculatie sheet'!N134+LOOKUP('Calculatie sheet'!$N$2,'Objectenoverzicht aantallen'!$A:$A,'Objectenoverzicht aantallen'!E:E)*'Calculatie sheet'!N134+LOOKUP('Calculatie sheet'!$N$2,'Objectenoverzicht aantallen'!$A:$A,'Objectenoverzicht aantallen'!F:F)*'Calculatie sheet'!N134+LOOKUP('Calculatie sheet'!$N$2,'Objectenoverzicht aantallen'!$A:$A,'Objectenoverzicht aantallen'!G:G)*'Calculatie sheet'!N134+LOOKUP('Calculatie sheet'!$N$2,'Objectenoverzicht aantallen'!$A:$A,'Objectenoverzicht aantallen'!H:H)*'Calculatie sheet'!N134+LOOKUP('Calculatie sheet'!$N$2,'Objectenoverzicht aantallen'!$A:$A,'Objectenoverzicht aantallen'!I:I)*'Calculatie sheet'!N134+LOOKUP('Calculatie sheet'!$N$2,'Objectenoverzicht aantallen'!$A:$A,'Objectenoverzicht aantallen'!J:J)*'Calculatie sheet'!N134+LOOKUP('Calculatie sheet'!$N$2,'Objectenoverzicht aantallen'!$A:$A,'Objectenoverzicht aantallen'!K:K)*'Calculatie sheet'!N134+LOOKUP('Calculatie sheet'!$N$2,'Objectenoverzicht aantallen'!$A:$A,'Objectenoverzicht aantallen'!L:L)*'Calculatie sheet'!N134)/1000</f>
        <v>0</v>
      </c>
      <c r="Q3" s="571">
        <f>(LOOKUP('Calculatie sheet'!$N$2,'Objectenoverzicht aantallen'!$A:$A,'Objectenoverzicht aantallen'!C:C)*'Calculatie sheet'!N134+LOOKUP('Calculatie sheet'!$N$2,'Objectenoverzicht aantallen'!$A:$A,'Objectenoverzicht aantallen'!E:E)*'Calculatie sheet'!N134+LOOKUP('Calculatie sheet'!$N$2,'Objectenoverzicht aantallen'!$A:$A,'Objectenoverzicht aantallen'!F:F)*'Calculatie sheet'!N134+LOOKUP('Calculatie sheet'!$N$2,'Objectenoverzicht aantallen'!$A:$A,'Objectenoverzicht aantallen'!G:G)*'Calculatie sheet'!N134+LOOKUP('Calculatie sheet'!$N$2,'Objectenoverzicht aantallen'!$A:$A,'Objectenoverzicht aantallen'!H:H)*'Calculatie sheet'!N134+LOOKUP('Calculatie sheet'!$N$2,'Objectenoverzicht aantallen'!$A:$A,'Objectenoverzicht aantallen'!I:I)*'Calculatie sheet'!N134+LOOKUP('Calculatie sheet'!$N$2,'Objectenoverzicht aantallen'!$A:$A,'Objectenoverzicht aantallen'!J:J)*'Calculatie sheet'!N134+LOOKUP('Calculatie sheet'!$N$2,'Objectenoverzicht aantallen'!$A:$A,'Objectenoverzicht aantallen'!K:K)*'Calculatie sheet'!N134+LOOKUP('Calculatie sheet'!$N$2,'Objectenoverzicht aantallen'!$A:$A,'Objectenoverzicht aantallen'!L:L)*'Calculatie sheet'!N134+LOOKUP('Calculatie sheet'!$N$2,'Objectenoverzicht aantallen'!$A:$A,'Objectenoverzicht aantallen'!M:M)*'Calculatie sheet'!N134)/1000</f>
        <v>0</v>
      </c>
      <c r="R3" s="571">
        <f>(LOOKUP('Calculatie sheet'!$N$2,'Objectenoverzicht aantallen'!$A:$A,'Objectenoverzicht aantallen'!C:C)*'Calculatie sheet'!N134+LOOKUP('Calculatie sheet'!$N$2,'Objectenoverzicht aantallen'!$A:$A,'Objectenoverzicht aantallen'!E:E)*'Calculatie sheet'!N134+LOOKUP('Calculatie sheet'!$N$2,'Objectenoverzicht aantallen'!$A:$A,'Objectenoverzicht aantallen'!F:F)*'Calculatie sheet'!N134+LOOKUP('Calculatie sheet'!$N$2,'Objectenoverzicht aantallen'!$A:$A,'Objectenoverzicht aantallen'!G:G)*'Calculatie sheet'!N134+LOOKUP('Calculatie sheet'!$N$2,'Objectenoverzicht aantallen'!$A:$A,'Objectenoverzicht aantallen'!H:H)*'Calculatie sheet'!N134+LOOKUP('Calculatie sheet'!$N$2,'Objectenoverzicht aantallen'!$A:$A,'Objectenoverzicht aantallen'!I:I)*'Calculatie sheet'!N134+LOOKUP('Calculatie sheet'!$N$2,'Objectenoverzicht aantallen'!$A:$A,'Objectenoverzicht aantallen'!J:J)*'Calculatie sheet'!N134+LOOKUP('Calculatie sheet'!$N$2,'Objectenoverzicht aantallen'!$A:$A,'Objectenoverzicht aantallen'!K:K)*'Calculatie sheet'!N134+LOOKUP('Calculatie sheet'!$N$2,'Objectenoverzicht aantallen'!$A:$A,'Objectenoverzicht aantallen'!L:L)*'Calculatie sheet'!N134+LOOKUP('Calculatie sheet'!$N$2,'Objectenoverzicht aantallen'!$A:$A,'Objectenoverzicht aantallen'!M:M)*'Calculatie sheet'!N134+LOOKUP('Calculatie sheet'!$N$2,'Objectenoverzicht aantallen'!$A:$A,'Objectenoverzicht aantallen'!N:N)*'Calculatie sheet'!N134)/1000</f>
        <v>0</v>
      </c>
      <c r="S3" s="571">
        <f>(LOOKUP('Calculatie sheet'!$N$2,'Objectenoverzicht aantallen'!$A:$A,'Objectenoverzicht aantallen'!C:C)*'Calculatie sheet'!N134+LOOKUP('Calculatie sheet'!$N$2,'Objectenoverzicht aantallen'!$A:$A,'Objectenoverzicht aantallen'!E:E)*'Calculatie sheet'!N134+LOOKUP('Calculatie sheet'!$N$2,'Objectenoverzicht aantallen'!$A:$A,'Objectenoverzicht aantallen'!F:F)*'Calculatie sheet'!N134+LOOKUP('Calculatie sheet'!$N$2,'Objectenoverzicht aantallen'!$A:$A,'Objectenoverzicht aantallen'!G:G)*'Calculatie sheet'!N134+LOOKUP('Calculatie sheet'!$N$2,'Objectenoverzicht aantallen'!$A:$A,'Objectenoverzicht aantallen'!H:H)*'Calculatie sheet'!N134+LOOKUP('Calculatie sheet'!$N$2,'Objectenoverzicht aantallen'!$A:$A,'Objectenoverzicht aantallen'!I:I)*'Calculatie sheet'!N134+LOOKUP('Calculatie sheet'!$N$2,'Objectenoverzicht aantallen'!$A:$A,'Objectenoverzicht aantallen'!J:J)*'Calculatie sheet'!N134+LOOKUP('Calculatie sheet'!$N$2,'Objectenoverzicht aantallen'!$A:$A,'Objectenoverzicht aantallen'!K:K)*'Calculatie sheet'!N134+LOOKUP('Calculatie sheet'!$N$2,'Objectenoverzicht aantallen'!$A:$A,'Objectenoverzicht aantallen'!L:L)*'Calculatie sheet'!N134+LOOKUP('Calculatie sheet'!$N$2,'Objectenoverzicht aantallen'!$A:$A,'Objectenoverzicht aantallen'!M:M)*'Calculatie sheet'!N134+LOOKUP('Calculatie sheet'!$N$2,'Objectenoverzicht aantallen'!$A:$A,'Objectenoverzicht aantallen'!N:N)*'Calculatie sheet'!N134+LOOKUP('Calculatie sheet'!$N$2,'Objectenoverzicht aantallen'!$A:$A,'Objectenoverzicht aantallen'!O:O)*'Calculatie sheet'!N134)/1000</f>
        <v>0</v>
      </c>
      <c r="U3" s="31" t="s">
        <v>623</v>
      </c>
      <c r="V3" s="571">
        <f>(LOOKUP('Calculatie sheet'!$N$2,'Objectenoverzicht aantallen'!$A:$A,'Objectenoverzicht aantallen'!E:E)*'Calculatie sheet'!$N$134)/1000</f>
        <v>0</v>
      </c>
      <c r="W3" s="571">
        <f>(LOOKUP('Calculatie sheet'!$N$2,'Objectenoverzicht aantallen'!$A:$A,'Objectenoverzicht aantallen'!F:F)*'Calculatie sheet'!$N$134)/1000</f>
        <v>0</v>
      </c>
      <c r="X3" s="571">
        <f>(LOOKUP('Calculatie sheet'!$N$2,'Objectenoverzicht aantallen'!$A:$A,'Objectenoverzicht aantallen'!G:G)*'Calculatie sheet'!$N$134)/1000</f>
        <v>0</v>
      </c>
      <c r="Y3" s="571">
        <f>(LOOKUP('Calculatie sheet'!$N$2,'Objectenoverzicht aantallen'!$A:$A,'Objectenoverzicht aantallen'!H:H)*'Calculatie sheet'!$N$134)/1000</f>
        <v>0</v>
      </c>
      <c r="Z3" s="571">
        <f>(LOOKUP('Calculatie sheet'!$N$2,'Objectenoverzicht aantallen'!$A:$A,'Objectenoverzicht aantallen'!I:I)*'Calculatie sheet'!$N$134)/1000</f>
        <v>0</v>
      </c>
      <c r="AA3" s="571">
        <f>(LOOKUP('Calculatie sheet'!$N$2,'Objectenoverzicht aantallen'!$A:$A,'Objectenoverzicht aantallen'!J:J)*'Calculatie sheet'!$N$134)/1000</f>
        <v>0</v>
      </c>
      <c r="AB3" s="571">
        <f>(LOOKUP('Calculatie sheet'!$N$2,'Objectenoverzicht aantallen'!$A:$A,'Objectenoverzicht aantallen'!K:K)*'Calculatie sheet'!$N$134)/1000</f>
        <v>0</v>
      </c>
      <c r="AC3" s="571">
        <f>(LOOKUP('Calculatie sheet'!$N$2,'Objectenoverzicht aantallen'!$A:$A,'Objectenoverzicht aantallen'!L:L)*'Calculatie sheet'!$N$134)/1000</f>
        <v>0</v>
      </c>
      <c r="AD3" s="571">
        <f>(LOOKUP('Calculatie sheet'!$N$2,'Objectenoverzicht aantallen'!$A:$A,'Objectenoverzicht aantallen'!M:M)*'Calculatie sheet'!$N$134)/1000</f>
        <v>0</v>
      </c>
      <c r="AE3" s="571">
        <f>(LOOKUP('Calculatie sheet'!$N$2,'Objectenoverzicht aantallen'!$A:$A,'Objectenoverzicht aantallen'!N:N)*'Calculatie sheet'!$N$134)/1000</f>
        <v>0</v>
      </c>
      <c r="AF3" s="571">
        <f>(LOOKUP('Calculatie sheet'!$N$2,'Objectenoverzicht aantallen'!$A:$A,'Objectenoverzicht aantallen'!O:O)*'Calculatie sheet'!$N$134)/1000</f>
        <v>0</v>
      </c>
    </row>
    <row r="4" spans="1:32" x14ac:dyDescent="0.2">
      <c r="B4" s="130" t="s">
        <v>966</v>
      </c>
      <c r="C4" s="46">
        <f>'Calculatie sheet'!N135</f>
        <v>0.71011095489520248</v>
      </c>
      <c r="D4" s="37" t="s">
        <v>660</v>
      </c>
      <c r="F4" s="573">
        <f>C4*'Calculatie sheet'!$N$7/1000</f>
        <v>0</v>
      </c>
      <c r="H4" s="31" t="s">
        <v>624</v>
      </c>
      <c r="I4" s="571">
        <f>(LOOKUP('Calculatie sheet'!$N$2,'Objectenoverzicht aantallen'!$A:$A,'Objectenoverzicht aantallen'!C:C)*'Calculatie sheet'!N135+LOOKUP('Calculatie sheet'!$N$2,'Objectenoverzicht aantallen'!$A:$A,'Objectenoverzicht aantallen'!E:E)*'Calculatie sheet'!N135)/1000</f>
        <v>0</v>
      </c>
      <c r="J4" s="571">
        <f>(LOOKUP('Calculatie sheet'!$N$2,'Objectenoverzicht aantallen'!$A:$A,'Objectenoverzicht aantallen'!C:C)*'Calculatie sheet'!N135+LOOKUP('Calculatie sheet'!$N$2,'Objectenoverzicht aantallen'!$A:$A,'Objectenoverzicht aantallen'!E:E)*'Calculatie sheet'!N135+LOOKUP('Calculatie sheet'!$N$2,'Objectenoverzicht aantallen'!$A:$A,'Objectenoverzicht aantallen'!F:F)*'Calculatie sheet'!N135)/1000</f>
        <v>0</v>
      </c>
      <c r="K4" s="571">
        <f>(LOOKUP('Calculatie sheet'!$N$2,'Objectenoverzicht aantallen'!$A:$A,'Objectenoverzicht aantallen'!C:C)*'Calculatie sheet'!N135+LOOKUP('Calculatie sheet'!$N$2,'Objectenoverzicht aantallen'!$A:$A,'Objectenoverzicht aantallen'!E:E)*'Calculatie sheet'!N135+LOOKUP('Calculatie sheet'!$N$2,'Objectenoverzicht aantallen'!$A:$A,'Objectenoverzicht aantallen'!F:F)*'Calculatie sheet'!N135+LOOKUP('Calculatie sheet'!$D$2,'Objectenoverzicht aantallen'!$A:$A,'Objectenoverzicht aantallen'!G:G)*'Calculatie sheet'!N135)/1000</f>
        <v>0</v>
      </c>
      <c r="L4" s="571">
        <f>(LOOKUP('Calculatie sheet'!$N$2,'Objectenoverzicht aantallen'!$A:$A,'Objectenoverzicht aantallen'!C:C)*'Calculatie sheet'!N135+LOOKUP('Calculatie sheet'!$N$2,'Objectenoverzicht aantallen'!$A:$A,'Objectenoverzicht aantallen'!E:E)*'Calculatie sheet'!N135+LOOKUP('Calculatie sheet'!$N$2,'Objectenoverzicht aantallen'!$A:$A,'Objectenoverzicht aantallen'!F:F)*'Calculatie sheet'!N135+LOOKUP('Calculatie sheet'!$N$2,'Objectenoverzicht aantallen'!$A:$A,'Objectenoverzicht aantallen'!G:G)*'Calculatie sheet'!N135+LOOKUP('Calculatie sheet'!$N$2,'Objectenoverzicht aantallen'!$A:$A,'Objectenoverzicht aantallen'!H:H)*'Calculatie sheet'!N135)/1000</f>
        <v>0</v>
      </c>
      <c r="M4" s="571">
        <f>(LOOKUP('Calculatie sheet'!$N$2,'Objectenoverzicht aantallen'!$A:$A,'Objectenoverzicht aantallen'!C:C)*'Calculatie sheet'!N135+LOOKUP('Calculatie sheet'!$N$2,'Objectenoverzicht aantallen'!$A:$A,'Objectenoverzicht aantallen'!E:E)*'Calculatie sheet'!N135+LOOKUP('Calculatie sheet'!$N$2,'Objectenoverzicht aantallen'!$A:$A,'Objectenoverzicht aantallen'!F:F)*'Calculatie sheet'!N135+LOOKUP('Calculatie sheet'!$N$2,'Objectenoverzicht aantallen'!$A:$A,'Objectenoverzicht aantallen'!G:G)*'Calculatie sheet'!N135+LOOKUP('Calculatie sheet'!$N$2,'Objectenoverzicht aantallen'!$A:$A,'Objectenoverzicht aantallen'!H:H)*'Calculatie sheet'!N135+LOOKUP('Calculatie sheet'!$N$2,'Objectenoverzicht aantallen'!$A:$A,'Objectenoverzicht aantallen'!I:I)*'Calculatie sheet'!N135)/1000</f>
        <v>0</v>
      </c>
      <c r="N4" s="571">
        <f>(LOOKUP('Calculatie sheet'!$N$2,'Objectenoverzicht aantallen'!$A:$A,'Objectenoverzicht aantallen'!C:C)*'Calculatie sheet'!N135+LOOKUP('Calculatie sheet'!$N$2,'Objectenoverzicht aantallen'!$A:$A,'Objectenoverzicht aantallen'!E:E)*'Calculatie sheet'!N135+LOOKUP('Calculatie sheet'!$N$2,'Objectenoverzicht aantallen'!$A:$A,'Objectenoverzicht aantallen'!F:F)*'Calculatie sheet'!N135+LOOKUP('Calculatie sheet'!$N$2,'Objectenoverzicht aantallen'!$A:$A,'Objectenoverzicht aantallen'!G:G)*'Calculatie sheet'!N135+LOOKUP('Calculatie sheet'!$N$2,'Objectenoverzicht aantallen'!$A:$A,'Objectenoverzicht aantallen'!H:H)*'Calculatie sheet'!N135+LOOKUP('Calculatie sheet'!$N$2,'Objectenoverzicht aantallen'!$A:$A,'Objectenoverzicht aantallen'!I:I)*'Calculatie sheet'!N135+LOOKUP('Calculatie sheet'!$N$2,'Objectenoverzicht aantallen'!$A:$A,'Objectenoverzicht aantallen'!J:J)*'Calculatie sheet'!N135)/1000</f>
        <v>0</v>
      </c>
      <c r="O4" s="571">
        <f>(LOOKUP('Calculatie sheet'!$N$2,'Objectenoverzicht aantallen'!$A:$A,'Objectenoverzicht aantallen'!C:C)*'Calculatie sheet'!N135+LOOKUP('Calculatie sheet'!$N$2,'Objectenoverzicht aantallen'!$A:$A,'Objectenoverzicht aantallen'!E:E)*'Calculatie sheet'!N135+LOOKUP('Calculatie sheet'!$N$2,'Objectenoverzicht aantallen'!$A:$A,'Objectenoverzicht aantallen'!F:F)*'Calculatie sheet'!N135+LOOKUP('Calculatie sheet'!$N$2,'Objectenoverzicht aantallen'!$A:$A,'Objectenoverzicht aantallen'!G:G)*'Calculatie sheet'!N135+LOOKUP('Calculatie sheet'!$N$2,'Objectenoverzicht aantallen'!$A:$A,'Objectenoverzicht aantallen'!H:H)*'Calculatie sheet'!N135+LOOKUP('Calculatie sheet'!$N$2,'Objectenoverzicht aantallen'!$A:$A,'Objectenoverzicht aantallen'!I:I)*'Calculatie sheet'!N135+LOOKUP('Calculatie sheet'!$N$2,'Objectenoverzicht aantallen'!$A:$A,'Objectenoverzicht aantallen'!J:J)*'Calculatie sheet'!N135+LOOKUP('Calculatie sheet'!$N$2,'Objectenoverzicht aantallen'!$A:$A,'Objectenoverzicht aantallen'!K:K)*'Calculatie sheet'!N135)/1000</f>
        <v>0</v>
      </c>
      <c r="P4" s="571">
        <f>(LOOKUP('Calculatie sheet'!$N$2,'Objectenoverzicht aantallen'!$A:$A,'Objectenoverzicht aantallen'!C:C)*'Calculatie sheet'!N135+LOOKUP('Calculatie sheet'!$N$2,'Objectenoverzicht aantallen'!$A:$A,'Objectenoverzicht aantallen'!E:E)*'Calculatie sheet'!N135+LOOKUP('Calculatie sheet'!$N$2,'Objectenoverzicht aantallen'!$A:$A,'Objectenoverzicht aantallen'!F:F)*'Calculatie sheet'!N135+LOOKUP('Calculatie sheet'!$N$2,'Objectenoverzicht aantallen'!$A:$A,'Objectenoverzicht aantallen'!G:G)*'Calculatie sheet'!N135+LOOKUP('Calculatie sheet'!$N$2,'Objectenoverzicht aantallen'!$A:$A,'Objectenoverzicht aantallen'!H:H)*'Calculatie sheet'!N135+LOOKUP('Calculatie sheet'!$N$2,'Objectenoverzicht aantallen'!$A:$A,'Objectenoverzicht aantallen'!I:I)*'Calculatie sheet'!N135+LOOKUP('Calculatie sheet'!$N$2,'Objectenoverzicht aantallen'!$A:$A,'Objectenoverzicht aantallen'!J:J)*'Calculatie sheet'!N135+LOOKUP('Calculatie sheet'!$N$2,'Objectenoverzicht aantallen'!$A:$A,'Objectenoverzicht aantallen'!K:K)*'Calculatie sheet'!N135+LOOKUP('Calculatie sheet'!$N$2,'Objectenoverzicht aantallen'!$A:$A,'Objectenoverzicht aantallen'!L:L)*'Calculatie sheet'!N135)/1000</f>
        <v>0</v>
      </c>
      <c r="Q4" s="571">
        <f>(LOOKUP('Calculatie sheet'!$N$2,'Objectenoverzicht aantallen'!$A:$A,'Objectenoverzicht aantallen'!C:C)*'Calculatie sheet'!N135+LOOKUP('Calculatie sheet'!$N$2,'Objectenoverzicht aantallen'!$A:$A,'Objectenoverzicht aantallen'!E:E)*'Calculatie sheet'!N135+LOOKUP('Calculatie sheet'!$N$2,'Objectenoverzicht aantallen'!$A:$A,'Objectenoverzicht aantallen'!F:F)*'Calculatie sheet'!N135+LOOKUP('Calculatie sheet'!$N$2,'Objectenoverzicht aantallen'!$A:$A,'Objectenoverzicht aantallen'!G:G)*'Calculatie sheet'!N135+LOOKUP('Calculatie sheet'!$N$2,'Objectenoverzicht aantallen'!$A:$A,'Objectenoverzicht aantallen'!H:H)*'Calculatie sheet'!N135+LOOKUP('Calculatie sheet'!$N$2,'Objectenoverzicht aantallen'!$A:$A,'Objectenoverzicht aantallen'!I:I)*'Calculatie sheet'!N135+LOOKUP('Calculatie sheet'!$N$2,'Objectenoverzicht aantallen'!$A:$A,'Objectenoverzicht aantallen'!J:J)*'Calculatie sheet'!N135+LOOKUP('Calculatie sheet'!$N$2,'Objectenoverzicht aantallen'!$A:$A,'Objectenoverzicht aantallen'!K:K)*'Calculatie sheet'!N135+LOOKUP('Calculatie sheet'!$N$2,'Objectenoverzicht aantallen'!$A:$A,'Objectenoverzicht aantallen'!L:L)*'Calculatie sheet'!N135+LOOKUP('Calculatie sheet'!$N$2,'Objectenoverzicht aantallen'!$A:$A,'Objectenoverzicht aantallen'!M:M)*'Calculatie sheet'!N135)/1000</f>
        <v>0</v>
      </c>
      <c r="R4" s="571">
        <f>(LOOKUP('Calculatie sheet'!$N$2,'Objectenoverzicht aantallen'!$A:$A,'Objectenoverzicht aantallen'!C:C)*'Calculatie sheet'!N135+LOOKUP('Calculatie sheet'!$N$2,'Objectenoverzicht aantallen'!$A:$A,'Objectenoverzicht aantallen'!E:E)*'Calculatie sheet'!N135+LOOKUP('Calculatie sheet'!$N$2,'Objectenoverzicht aantallen'!$A:$A,'Objectenoverzicht aantallen'!F:F)*'Calculatie sheet'!N135+LOOKUP('Calculatie sheet'!$N$2,'Objectenoverzicht aantallen'!$A:$A,'Objectenoverzicht aantallen'!G:G)*'Calculatie sheet'!N135+LOOKUP('Calculatie sheet'!$N$2,'Objectenoverzicht aantallen'!$A:$A,'Objectenoverzicht aantallen'!H:H)*'Calculatie sheet'!N135+LOOKUP('Calculatie sheet'!$N$2,'Objectenoverzicht aantallen'!$A:$A,'Objectenoverzicht aantallen'!I:I)*'Calculatie sheet'!N135+LOOKUP('Calculatie sheet'!$N$2,'Objectenoverzicht aantallen'!$A:$A,'Objectenoverzicht aantallen'!J:J)*'Calculatie sheet'!N135+LOOKUP('Calculatie sheet'!$N$2,'Objectenoverzicht aantallen'!$A:$A,'Objectenoverzicht aantallen'!K:K)*'Calculatie sheet'!N135+LOOKUP('Calculatie sheet'!$N$2,'Objectenoverzicht aantallen'!$A:$A,'Objectenoverzicht aantallen'!L:L)*'Calculatie sheet'!N135+LOOKUP('Calculatie sheet'!$N$2,'Objectenoverzicht aantallen'!$A:$A,'Objectenoverzicht aantallen'!M:M)*'Calculatie sheet'!N135+LOOKUP('Calculatie sheet'!$N$2,'Objectenoverzicht aantallen'!$A:$A,'Objectenoverzicht aantallen'!N:N)*'Calculatie sheet'!N135)/1000</f>
        <v>0</v>
      </c>
      <c r="S4" s="571">
        <f>(LOOKUP('Calculatie sheet'!$N$2,'Objectenoverzicht aantallen'!$A:$A,'Objectenoverzicht aantallen'!C:C)*'Calculatie sheet'!N135+LOOKUP('Calculatie sheet'!$N$2,'Objectenoverzicht aantallen'!$A:$A,'Objectenoverzicht aantallen'!E:E)*'Calculatie sheet'!N135+LOOKUP('Calculatie sheet'!$N$2,'Objectenoverzicht aantallen'!$A:$A,'Objectenoverzicht aantallen'!F:F)*'Calculatie sheet'!N135+LOOKUP('Calculatie sheet'!$N$2,'Objectenoverzicht aantallen'!$A:$A,'Objectenoverzicht aantallen'!G:G)*'Calculatie sheet'!N135+LOOKUP('Calculatie sheet'!$N$2,'Objectenoverzicht aantallen'!$A:$A,'Objectenoverzicht aantallen'!H:H)*'Calculatie sheet'!N135+LOOKUP('Calculatie sheet'!$N$2,'Objectenoverzicht aantallen'!$A:$A,'Objectenoverzicht aantallen'!I:I)*'Calculatie sheet'!N135+LOOKUP('Calculatie sheet'!$N$2,'Objectenoverzicht aantallen'!$A:$A,'Objectenoverzicht aantallen'!J:J)*'Calculatie sheet'!N135+LOOKUP('Calculatie sheet'!$N$2,'Objectenoverzicht aantallen'!$A:$A,'Objectenoverzicht aantallen'!K:K)*'Calculatie sheet'!N135+LOOKUP('Calculatie sheet'!$N$2,'Objectenoverzicht aantallen'!$A:$A,'Objectenoverzicht aantallen'!L:L)*'Calculatie sheet'!N135+LOOKUP('Calculatie sheet'!$N$2,'Objectenoverzicht aantallen'!$A:$A,'Objectenoverzicht aantallen'!M:M)*'Calculatie sheet'!N135+LOOKUP('Calculatie sheet'!$N$2,'Objectenoverzicht aantallen'!$A:$A,'Objectenoverzicht aantallen'!N:N)*'Calculatie sheet'!N135+LOOKUP('Calculatie sheet'!$N$2,'Objectenoverzicht aantallen'!$A:$A,'Objectenoverzicht aantallen'!O:O)*'Calculatie sheet'!N135)/1000</f>
        <v>0</v>
      </c>
      <c r="U4" s="31" t="s">
        <v>624</v>
      </c>
      <c r="V4" s="571">
        <f>(LOOKUP('Calculatie sheet'!$N$2,'Objectenoverzicht aantallen'!$A:$A,'Objectenoverzicht aantallen'!$P:$P)*'Calculatie sheet'!$N$135)/'Calculatie sheet'!$N$64/1000</f>
        <v>0</v>
      </c>
      <c r="W4" s="571">
        <f>(LOOKUP('Calculatie sheet'!$N$2,'Objectenoverzicht aantallen'!$A:$A,'Objectenoverzicht aantallen'!$P:$P)*'Calculatie sheet'!$N$135)/'Calculatie sheet'!$N$64/1000</f>
        <v>0</v>
      </c>
      <c r="X4" s="571">
        <f>(LOOKUP('Calculatie sheet'!$N$2,'Objectenoverzicht aantallen'!$A:$A,'Objectenoverzicht aantallen'!$P:$P)*'Calculatie sheet'!$N$135)/'Calculatie sheet'!$N$64/1000</f>
        <v>0</v>
      </c>
      <c r="Y4" s="571">
        <f>(LOOKUP('Calculatie sheet'!$N$2,'Objectenoverzicht aantallen'!$A:$A,'Objectenoverzicht aantallen'!$P:$P)*'Calculatie sheet'!$N$135)/'Calculatie sheet'!$N$64/1000</f>
        <v>0</v>
      </c>
      <c r="Z4" s="571">
        <f>(LOOKUP('Calculatie sheet'!$N$2,'Objectenoverzicht aantallen'!$A:$A,'Objectenoverzicht aantallen'!$P:$P)*'Calculatie sheet'!$N$135)/'Calculatie sheet'!$N$64/1000</f>
        <v>0</v>
      </c>
      <c r="AA4" s="571">
        <f>(LOOKUP('Calculatie sheet'!$N$2,'Objectenoverzicht aantallen'!$A:$A,'Objectenoverzicht aantallen'!$P:$P)*'Calculatie sheet'!$N$135)/'Calculatie sheet'!$N$64/1000</f>
        <v>0</v>
      </c>
      <c r="AB4" s="571">
        <f>(LOOKUP('Calculatie sheet'!$N$2,'Objectenoverzicht aantallen'!$A:$A,'Objectenoverzicht aantallen'!$P:$P)*'Calculatie sheet'!$N$135)/'Calculatie sheet'!$N$64/1000</f>
        <v>0</v>
      </c>
      <c r="AC4" s="571">
        <f>(LOOKUP('Calculatie sheet'!$N$2,'Objectenoverzicht aantallen'!$A:$A,'Objectenoverzicht aantallen'!$P:$P)*'Calculatie sheet'!$N$135)/'Calculatie sheet'!$N$64/1000</f>
        <v>0</v>
      </c>
      <c r="AD4" s="571">
        <f>(LOOKUP('Calculatie sheet'!$N$2,'Objectenoverzicht aantallen'!$A:$A,'Objectenoverzicht aantallen'!$P:$P)*'Calculatie sheet'!$N$135)/'Calculatie sheet'!$N$64/1000</f>
        <v>0</v>
      </c>
      <c r="AE4" s="571">
        <f>(LOOKUP('Calculatie sheet'!$N$2,'Objectenoverzicht aantallen'!$A:$A,'Objectenoverzicht aantallen'!$P:$P)*'Calculatie sheet'!$N$135)/'Calculatie sheet'!$N$64/1000</f>
        <v>0</v>
      </c>
      <c r="AF4" s="571">
        <f>(LOOKUP('Calculatie sheet'!$N$2,'Objectenoverzicht aantallen'!$A:$A,'Objectenoverzicht aantallen'!$P:$P)*'Calculatie sheet'!$N$135)/'Calculatie sheet'!$N$64/1000</f>
        <v>0</v>
      </c>
    </row>
    <row r="5" spans="1:32" x14ac:dyDescent="0.2">
      <c r="B5" s="130" t="s">
        <v>5</v>
      </c>
      <c r="C5" s="46">
        <f>'Calculatie sheet'!N136</f>
        <v>6.6591860846363676E-2</v>
      </c>
      <c r="F5" s="573">
        <f>C5*'Calculatie sheet'!$N$7/1000</f>
        <v>0</v>
      </c>
      <c r="H5" s="31" t="s">
        <v>625</v>
      </c>
      <c r="I5" s="571">
        <f>(LOOKUP('Calculatie sheet'!$N$2,'Objectenoverzicht aantallen'!$A:$A,'Objectenoverzicht aantallen'!C:C)*'Calculatie sheet'!N136+LOOKUP('Calculatie sheet'!$N$2,'Objectenoverzicht aantallen'!$A:$A,'Objectenoverzicht aantallen'!E:E)*'Calculatie sheet'!N136)/1000</f>
        <v>0</v>
      </c>
      <c r="J5" s="571">
        <f>(LOOKUP('Calculatie sheet'!$N$2,'Objectenoverzicht aantallen'!$A:$A,'Objectenoverzicht aantallen'!C:C)*'Calculatie sheet'!N136+LOOKUP('Calculatie sheet'!$N$2,'Objectenoverzicht aantallen'!$A:$A,'Objectenoverzicht aantallen'!E:E)*'Calculatie sheet'!N136+LOOKUP('Calculatie sheet'!$N$2,'Objectenoverzicht aantallen'!$A:$A,'Objectenoverzicht aantallen'!F:F)*'Calculatie sheet'!N136)/1000</f>
        <v>0</v>
      </c>
      <c r="K5" s="571">
        <f>(LOOKUP('Calculatie sheet'!$N$2,'Objectenoverzicht aantallen'!$A:$A,'Objectenoverzicht aantallen'!C:C)*'Calculatie sheet'!N136+LOOKUP('Calculatie sheet'!$N$2,'Objectenoverzicht aantallen'!$A:$A,'Objectenoverzicht aantallen'!E:E)*'Calculatie sheet'!N136+LOOKUP('Calculatie sheet'!$N$2,'Objectenoverzicht aantallen'!$A:$A,'Objectenoverzicht aantallen'!F:F)*'Calculatie sheet'!N136+LOOKUP('Calculatie sheet'!$D$2,'Objectenoverzicht aantallen'!$A:$A,'Objectenoverzicht aantallen'!G:G)*'Calculatie sheet'!N136)/1000</f>
        <v>0</v>
      </c>
      <c r="L5" s="571">
        <f>(LOOKUP('Calculatie sheet'!$N$2,'Objectenoverzicht aantallen'!$A:$A,'Objectenoverzicht aantallen'!C:C)*'Calculatie sheet'!N136+LOOKUP('Calculatie sheet'!$N$2,'Objectenoverzicht aantallen'!$A:$A,'Objectenoverzicht aantallen'!E:E)*'Calculatie sheet'!N136+LOOKUP('Calculatie sheet'!$N$2,'Objectenoverzicht aantallen'!$A:$A,'Objectenoverzicht aantallen'!F:F)*'Calculatie sheet'!N136+LOOKUP('Calculatie sheet'!$N$2,'Objectenoverzicht aantallen'!$A:$A,'Objectenoverzicht aantallen'!G:G)*'Calculatie sheet'!N136+LOOKUP('Calculatie sheet'!$N$2,'Objectenoverzicht aantallen'!$A:$A,'Objectenoverzicht aantallen'!H:H)*'Calculatie sheet'!N136)/1000</f>
        <v>0</v>
      </c>
      <c r="M5" s="571">
        <f>(LOOKUP('Calculatie sheet'!$N$2,'Objectenoverzicht aantallen'!$A:$A,'Objectenoverzicht aantallen'!C:C)*'Calculatie sheet'!N136+LOOKUP('Calculatie sheet'!$N$2,'Objectenoverzicht aantallen'!$A:$A,'Objectenoverzicht aantallen'!E:E)*'Calculatie sheet'!N136+LOOKUP('Calculatie sheet'!$N$2,'Objectenoverzicht aantallen'!$A:$A,'Objectenoverzicht aantallen'!F:F)*'Calculatie sheet'!N136+LOOKUP('Calculatie sheet'!$N$2,'Objectenoverzicht aantallen'!$A:$A,'Objectenoverzicht aantallen'!G:G)*'Calculatie sheet'!N136+LOOKUP('Calculatie sheet'!$N$2,'Objectenoverzicht aantallen'!$A:$A,'Objectenoverzicht aantallen'!H:H)*'Calculatie sheet'!N136+LOOKUP('Calculatie sheet'!$N$2,'Objectenoverzicht aantallen'!$A:$A,'Objectenoverzicht aantallen'!I:I)*'Calculatie sheet'!N136)/1000</f>
        <v>0</v>
      </c>
      <c r="N5" s="571">
        <f>(LOOKUP('Calculatie sheet'!$N$2,'Objectenoverzicht aantallen'!$A:$A,'Objectenoverzicht aantallen'!C:C)*'Calculatie sheet'!N136+LOOKUP('Calculatie sheet'!$N$2,'Objectenoverzicht aantallen'!$A:$A,'Objectenoverzicht aantallen'!E:E)*'Calculatie sheet'!N136+LOOKUP('Calculatie sheet'!$N$2,'Objectenoverzicht aantallen'!$A:$A,'Objectenoverzicht aantallen'!F:F)*'Calculatie sheet'!N136+LOOKUP('Calculatie sheet'!$N$2,'Objectenoverzicht aantallen'!$A:$A,'Objectenoverzicht aantallen'!G:G)*'Calculatie sheet'!N136+LOOKUP('Calculatie sheet'!$N$2,'Objectenoverzicht aantallen'!$A:$A,'Objectenoverzicht aantallen'!H:H)*'Calculatie sheet'!N136+LOOKUP('Calculatie sheet'!$N$2,'Objectenoverzicht aantallen'!$A:$A,'Objectenoverzicht aantallen'!I:I)*'Calculatie sheet'!N136+LOOKUP('Calculatie sheet'!$N$2,'Objectenoverzicht aantallen'!$A:$A,'Objectenoverzicht aantallen'!J:J)*'Calculatie sheet'!N136)/1000</f>
        <v>0</v>
      </c>
      <c r="O5" s="571">
        <f>(LOOKUP('Calculatie sheet'!$N$2,'Objectenoverzicht aantallen'!$A:$A,'Objectenoverzicht aantallen'!C:C)*'Calculatie sheet'!N136+LOOKUP('Calculatie sheet'!$N$2,'Objectenoverzicht aantallen'!$A:$A,'Objectenoverzicht aantallen'!E:E)*'Calculatie sheet'!N136+LOOKUP('Calculatie sheet'!$N$2,'Objectenoverzicht aantallen'!$A:$A,'Objectenoverzicht aantallen'!F:F)*'Calculatie sheet'!N136+LOOKUP('Calculatie sheet'!$N$2,'Objectenoverzicht aantallen'!$A:$A,'Objectenoverzicht aantallen'!G:G)*'Calculatie sheet'!N136+LOOKUP('Calculatie sheet'!$N$2,'Objectenoverzicht aantallen'!$A:$A,'Objectenoverzicht aantallen'!H:H)*'Calculatie sheet'!N136+LOOKUP('Calculatie sheet'!$N$2,'Objectenoverzicht aantallen'!$A:$A,'Objectenoverzicht aantallen'!I:I)*'Calculatie sheet'!N136+LOOKUP('Calculatie sheet'!$N$2,'Objectenoverzicht aantallen'!$A:$A,'Objectenoverzicht aantallen'!J:J)*'Calculatie sheet'!N136+LOOKUP('Calculatie sheet'!$N$2,'Objectenoverzicht aantallen'!$A:$A,'Objectenoverzicht aantallen'!K:K)*'Calculatie sheet'!N136)/1000</f>
        <v>0</v>
      </c>
      <c r="P5" s="571">
        <f>(LOOKUP('Calculatie sheet'!$N$2,'Objectenoverzicht aantallen'!$A:$A,'Objectenoverzicht aantallen'!C:C)*'Calculatie sheet'!N136+LOOKUP('Calculatie sheet'!$N$2,'Objectenoverzicht aantallen'!$A:$A,'Objectenoverzicht aantallen'!E:E)*'Calculatie sheet'!N136+LOOKUP('Calculatie sheet'!$N$2,'Objectenoverzicht aantallen'!$A:$A,'Objectenoverzicht aantallen'!F:F)*'Calculatie sheet'!N136+LOOKUP('Calculatie sheet'!$N$2,'Objectenoverzicht aantallen'!$A:$A,'Objectenoverzicht aantallen'!G:G)*'Calculatie sheet'!N136+LOOKUP('Calculatie sheet'!$N$2,'Objectenoverzicht aantallen'!$A:$A,'Objectenoverzicht aantallen'!H:H)*'Calculatie sheet'!N136+LOOKUP('Calculatie sheet'!$N$2,'Objectenoverzicht aantallen'!$A:$A,'Objectenoverzicht aantallen'!I:I)*'Calculatie sheet'!N136+LOOKUP('Calculatie sheet'!$N$2,'Objectenoverzicht aantallen'!$A:$A,'Objectenoverzicht aantallen'!J:J)*'Calculatie sheet'!N136+LOOKUP('Calculatie sheet'!$N$2,'Objectenoverzicht aantallen'!$A:$A,'Objectenoverzicht aantallen'!K:K)*'Calculatie sheet'!N136+LOOKUP('Calculatie sheet'!$N$2,'Objectenoverzicht aantallen'!$A:$A,'Objectenoverzicht aantallen'!L:L)*'Calculatie sheet'!N136)/1000</f>
        <v>0</v>
      </c>
      <c r="Q5" s="571">
        <f>(LOOKUP('Calculatie sheet'!$N$2,'Objectenoverzicht aantallen'!$A:$A,'Objectenoverzicht aantallen'!C:C)*'Calculatie sheet'!N136+LOOKUP('Calculatie sheet'!$N$2,'Objectenoverzicht aantallen'!$A:$A,'Objectenoverzicht aantallen'!E:E)*'Calculatie sheet'!N136+LOOKUP('Calculatie sheet'!$N$2,'Objectenoverzicht aantallen'!$A:$A,'Objectenoverzicht aantallen'!F:F)*'Calculatie sheet'!N136+LOOKUP('Calculatie sheet'!$N$2,'Objectenoverzicht aantallen'!$A:$A,'Objectenoverzicht aantallen'!G:G)*'Calculatie sheet'!N136+LOOKUP('Calculatie sheet'!$N$2,'Objectenoverzicht aantallen'!$A:$A,'Objectenoverzicht aantallen'!H:H)*'Calculatie sheet'!N136+LOOKUP('Calculatie sheet'!$N$2,'Objectenoverzicht aantallen'!$A:$A,'Objectenoverzicht aantallen'!I:I)*'Calculatie sheet'!N136+LOOKUP('Calculatie sheet'!$N$2,'Objectenoverzicht aantallen'!$A:$A,'Objectenoverzicht aantallen'!J:J)*'Calculatie sheet'!N136+LOOKUP('Calculatie sheet'!$N$2,'Objectenoverzicht aantallen'!$A:$A,'Objectenoverzicht aantallen'!K:K)*'Calculatie sheet'!N136+LOOKUP('Calculatie sheet'!$N$2,'Objectenoverzicht aantallen'!$A:$A,'Objectenoverzicht aantallen'!L:L)*'Calculatie sheet'!N136+LOOKUP('Calculatie sheet'!$N$2,'Objectenoverzicht aantallen'!$A:$A,'Objectenoverzicht aantallen'!M:M)*'Calculatie sheet'!N136)/1000</f>
        <v>0</v>
      </c>
      <c r="R5" s="571">
        <f>(LOOKUP('Calculatie sheet'!$N$2,'Objectenoverzicht aantallen'!$A:$A,'Objectenoverzicht aantallen'!C:C)*'Calculatie sheet'!N136+LOOKUP('Calculatie sheet'!$N$2,'Objectenoverzicht aantallen'!$A:$A,'Objectenoverzicht aantallen'!E:E)*'Calculatie sheet'!N136+LOOKUP('Calculatie sheet'!$N$2,'Objectenoverzicht aantallen'!$A:$A,'Objectenoverzicht aantallen'!F:F)*'Calculatie sheet'!N136+LOOKUP('Calculatie sheet'!$N$2,'Objectenoverzicht aantallen'!$A:$A,'Objectenoverzicht aantallen'!G:G)*'Calculatie sheet'!N136+LOOKUP('Calculatie sheet'!$N$2,'Objectenoverzicht aantallen'!$A:$A,'Objectenoverzicht aantallen'!H:H)*'Calculatie sheet'!N136+LOOKUP('Calculatie sheet'!$N$2,'Objectenoverzicht aantallen'!$A:$A,'Objectenoverzicht aantallen'!I:I)*'Calculatie sheet'!N136+LOOKUP('Calculatie sheet'!$N$2,'Objectenoverzicht aantallen'!$A:$A,'Objectenoverzicht aantallen'!J:J)*'Calculatie sheet'!N136+LOOKUP('Calculatie sheet'!$N$2,'Objectenoverzicht aantallen'!$A:$A,'Objectenoverzicht aantallen'!K:K)*'Calculatie sheet'!N136+LOOKUP('Calculatie sheet'!$N$2,'Objectenoverzicht aantallen'!$A:$A,'Objectenoverzicht aantallen'!L:L)*'Calculatie sheet'!N136+LOOKUP('Calculatie sheet'!$N$2,'Objectenoverzicht aantallen'!$A:$A,'Objectenoverzicht aantallen'!M:M)*'Calculatie sheet'!N136+LOOKUP('Calculatie sheet'!$N$2,'Objectenoverzicht aantallen'!$A:$A,'Objectenoverzicht aantallen'!N:N)*'Calculatie sheet'!N136)/1000</f>
        <v>0</v>
      </c>
      <c r="S5" s="571">
        <f>(LOOKUP('Calculatie sheet'!$N$2,'Objectenoverzicht aantallen'!$A:$A,'Objectenoverzicht aantallen'!C:C)*'Calculatie sheet'!N136+LOOKUP('Calculatie sheet'!$N$2,'Objectenoverzicht aantallen'!$A:$A,'Objectenoverzicht aantallen'!E:E)*'Calculatie sheet'!N136+LOOKUP('Calculatie sheet'!$N$2,'Objectenoverzicht aantallen'!$A:$A,'Objectenoverzicht aantallen'!F:F)*'Calculatie sheet'!N136+LOOKUP('Calculatie sheet'!$N$2,'Objectenoverzicht aantallen'!$A:$A,'Objectenoverzicht aantallen'!G:G)*'Calculatie sheet'!N136+LOOKUP('Calculatie sheet'!$N$2,'Objectenoverzicht aantallen'!$A:$A,'Objectenoverzicht aantallen'!H:H)*'Calculatie sheet'!N136+LOOKUP('Calculatie sheet'!$N$2,'Objectenoverzicht aantallen'!$A:$A,'Objectenoverzicht aantallen'!I:I)*'Calculatie sheet'!N136+LOOKUP('Calculatie sheet'!$N$2,'Objectenoverzicht aantallen'!$A:$A,'Objectenoverzicht aantallen'!J:J)*'Calculatie sheet'!N136+LOOKUP('Calculatie sheet'!$N$2,'Objectenoverzicht aantallen'!$A:$A,'Objectenoverzicht aantallen'!K:K)*'Calculatie sheet'!N136+LOOKUP('Calculatie sheet'!$N$2,'Objectenoverzicht aantallen'!$A:$A,'Objectenoverzicht aantallen'!L:L)*'Calculatie sheet'!N136+LOOKUP('Calculatie sheet'!$N$2,'Objectenoverzicht aantallen'!$A:$A,'Objectenoverzicht aantallen'!M:M)*'Calculatie sheet'!N136+LOOKUP('Calculatie sheet'!$N$2,'Objectenoverzicht aantallen'!$A:$A,'Objectenoverzicht aantallen'!N:N)*'Calculatie sheet'!N136+LOOKUP('Calculatie sheet'!$N$2,'Objectenoverzicht aantallen'!$A:$A,'Objectenoverzicht aantallen'!O:O)*'Calculatie sheet'!N136)/1000</f>
        <v>0</v>
      </c>
      <c r="U5" s="31" t="s">
        <v>625</v>
      </c>
      <c r="V5" s="571">
        <f>(LOOKUP('Calculatie sheet'!$N$2,'Objectenoverzicht aantallen'!$A:$A,'Objectenoverzicht aantallen'!Q:Q)*'Calculatie sheet'!$N$136)/1000</f>
        <v>0</v>
      </c>
      <c r="W5" s="571">
        <f>(LOOKUP('Calculatie sheet'!$N$2,'Objectenoverzicht aantallen'!$A:$A,'Objectenoverzicht aantallen'!R:R)*'Calculatie sheet'!$N$136)/1000</f>
        <v>0</v>
      </c>
      <c r="X5" s="571">
        <f>(LOOKUP('Calculatie sheet'!$N$2,'Objectenoverzicht aantallen'!$A:$A,'Objectenoverzicht aantallen'!S:S)*'Calculatie sheet'!$N$136)/1000</f>
        <v>0</v>
      </c>
      <c r="Y5" s="571">
        <f>(LOOKUP('Calculatie sheet'!$N$2,'Objectenoverzicht aantallen'!$A:$A,'Objectenoverzicht aantallen'!T:T)*'Calculatie sheet'!$N$136)/1000</f>
        <v>0</v>
      </c>
      <c r="Z5" s="571">
        <f>(LOOKUP('Calculatie sheet'!$N$2,'Objectenoverzicht aantallen'!$A:$A,'Objectenoverzicht aantallen'!U:U)*'Calculatie sheet'!$N$136)/1000</f>
        <v>0</v>
      </c>
      <c r="AA5" s="571">
        <f>(LOOKUP('Calculatie sheet'!$N$2,'Objectenoverzicht aantallen'!$A:$A,'Objectenoverzicht aantallen'!V:V)*'Calculatie sheet'!$N$136)/1000</f>
        <v>0</v>
      </c>
      <c r="AB5" s="571">
        <f>(LOOKUP('Calculatie sheet'!$N$2,'Objectenoverzicht aantallen'!$A:$A,'Objectenoverzicht aantallen'!W:W)*'Calculatie sheet'!$N$136)/1000</f>
        <v>0</v>
      </c>
      <c r="AC5" s="571">
        <f>(LOOKUP('Calculatie sheet'!$N$2,'Objectenoverzicht aantallen'!$A:$A,'Objectenoverzicht aantallen'!X:X)*'Calculatie sheet'!$N$136)/1000</f>
        <v>0</v>
      </c>
      <c r="AD5" s="571">
        <f>(LOOKUP('Calculatie sheet'!$N$2,'Objectenoverzicht aantallen'!$A:$A,'Objectenoverzicht aantallen'!O:O)*'Calculatie sheet'!$N$136)/1000</f>
        <v>0</v>
      </c>
      <c r="AE5" s="571">
        <f>(LOOKUP('Calculatie sheet'!$N$2,'Objectenoverzicht aantallen'!$A:$A,'Objectenoverzicht aantallen'!Z:Z)*'Calculatie sheet'!$N$136)/1000</f>
        <v>0</v>
      </c>
      <c r="AF5" s="571">
        <f>(LOOKUP('Calculatie sheet'!$N$2,'Objectenoverzicht aantallen'!$A:$A,'Objectenoverzicht aantallen'!AA:AA)*'Calculatie sheet'!$N$136)/1000</f>
        <v>0</v>
      </c>
    </row>
  </sheetData>
  <pageMargins left="0.7" right="0.7" top="0.75" bottom="0.75" header="0.3" footer="0.3"/>
  <pageSetup paperSize="9" orientation="portrait" horizontalDpi="0" verticalDpi="0"/>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76DDF-C031-CC4A-9E91-BC8F5EE013A8}">
  <dimension ref="A1:AF5"/>
  <sheetViews>
    <sheetView workbookViewId="0">
      <selection activeCell="B3" sqref="B3:B5"/>
    </sheetView>
  </sheetViews>
  <sheetFormatPr baseColWidth="10" defaultColWidth="11" defaultRowHeight="16" x14ac:dyDescent="0.2"/>
  <cols>
    <col min="1" max="1" width="32" bestFit="1" customWidth="1"/>
    <col min="6" max="6" width="12.6640625" style="39" bestFit="1" customWidth="1"/>
    <col min="8" max="8" width="14" bestFit="1" customWidth="1"/>
    <col min="9" max="19" width="12.1640625" bestFit="1" customWidth="1"/>
  </cols>
  <sheetData>
    <row r="1" spans="1:32" x14ac:dyDescent="0.2">
      <c r="A1" t="str">
        <f>'Calculatie sheet'!O3</f>
        <v>Asfaltconstructie 500 &lt; VA &lt; 1.500 (normaal en zwaar belast)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sheet'!O133</f>
        <v>1.3568195507691156</v>
      </c>
      <c r="D2" s="26" t="s">
        <v>64</v>
      </c>
      <c r="F2" s="573">
        <f>C2*'Calculatie sheet'!$O$7/1000</f>
        <v>0</v>
      </c>
      <c r="H2" s="31" t="s">
        <v>622</v>
      </c>
      <c r="I2" s="571">
        <f>(LOOKUP('Calculatie sheet'!$O$2,'Objectenoverzicht aantallen'!$A:$A,'Objectenoverzicht aantallen'!C:C)*'Calculatie sheet'!O133+LOOKUP('Calculatie sheet'!$O$2,'Objectenoverzicht aantallen'!$A:$A,'Objectenoverzicht aantallen'!E:E)*'Calculatie sheet'!O133)/1000</f>
        <v>0</v>
      </c>
      <c r="J2" s="571">
        <f>(LOOKUP('Calculatie sheet'!$O$2,'Objectenoverzicht aantallen'!$A:$A,'Objectenoverzicht aantallen'!C:C)*'Calculatie sheet'!O133+LOOKUP('Calculatie sheet'!$O$2,'Objectenoverzicht aantallen'!$A:$A,'Objectenoverzicht aantallen'!E:E)*'Calculatie sheet'!O133+LOOKUP('Calculatie sheet'!$O$2,'Objectenoverzicht aantallen'!$A:$A,'Objectenoverzicht aantallen'!F:F)*'Calculatie sheet'!O133)/1000</f>
        <v>0</v>
      </c>
      <c r="K2" s="571">
        <f>(LOOKUP('Calculatie sheet'!$O$2,'Objectenoverzicht aantallen'!$A:$A,'Objectenoverzicht aantallen'!C:C)*'Calculatie sheet'!O133+LOOKUP('Calculatie sheet'!$O$2,'Objectenoverzicht aantallen'!$A:$A,'Objectenoverzicht aantallen'!E:E)*'Calculatie sheet'!O133+LOOKUP('Calculatie sheet'!$O$2,'Objectenoverzicht aantallen'!$A:$A,'Objectenoverzicht aantallen'!F:F)*'Calculatie sheet'!O133+LOOKUP('Calculatie sheet'!$D$2,'Objectenoverzicht aantallen'!$A:$A,'Objectenoverzicht aantallen'!G:G)*'Calculatie sheet'!O133)/1000</f>
        <v>0</v>
      </c>
      <c r="L2" s="571">
        <f>(LOOKUP('Calculatie sheet'!$O$2,'Objectenoverzicht aantallen'!$A:$A,'Objectenoverzicht aantallen'!C:C)*'Calculatie sheet'!O133+LOOKUP('Calculatie sheet'!$O$2,'Objectenoverzicht aantallen'!$A:$A,'Objectenoverzicht aantallen'!E:E)*'Calculatie sheet'!O133+LOOKUP('Calculatie sheet'!$O$2,'Objectenoverzicht aantallen'!$A:$A,'Objectenoverzicht aantallen'!F:F)*'Calculatie sheet'!O133+LOOKUP('Calculatie sheet'!$O$2,'Objectenoverzicht aantallen'!$A:$A,'Objectenoverzicht aantallen'!G:G)*'Calculatie sheet'!O133+LOOKUP('Calculatie sheet'!$O$2,'Objectenoverzicht aantallen'!$A:$A,'Objectenoverzicht aantallen'!H:H)*'Calculatie sheet'!O133)/1000</f>
        <v>0</v>
      </c>
      <c r="M2" s="571">
        <f>(LOOKUP('Calculatie sheet'!$O$2,'Objectenoverzicht aantallen'!$A:$A,'Objectenoverzicht aantallen'!C:C)*'Calculatie sheet'!O133+LOOKUP('Calculatie sheet'!$O$2,'Objectenoverzicht aantallen'!$A:$A,'Objectenoverzicht aantallen'!E:E)*'Calculatie sheet'!O133+LOOKUP('Calculatie sheet'!$O$2,'Objectenoverzicht aantallen'!$A:$A,'Objectenoverzicht aantallen'!F:F)*'Calculatie sheet'!O133+LOOKUP('Calculatie sheet'!$O$2,'Objectenoverzicht aantallen'!$A:$A,'Objectenoverzicht aantallen'!G:G)*'Calculatie sheet'!O133+LOOKUP('Calculatie sheet'!$O$2,'Objectenoverzicht aantallen'!$A:$A,'Objectenoverzicht aantallen'!H:H)*'Calculatie sheet'!O133+LOOKUP('Calculatie sheet'!$O$2,'Objectenoverzicht aantallen'!$A:$A,'Objectenoverzicht aantallen'!I:I)*'Calculatie sheet'!O133)/1000</f>
        <v>0</v>
      </c>
      <c r="N2" s="571">
        <f>(LOOKUP('Calculatie sheet'!$O$2,'Objectenoverzicht aantallen'!$A:$A,'Objectenoverzicht aantallen'!C:C)*'Calculatie sheet'!O133+LOOKUP('Calculatie sheet'!$O$2,'Objectenoverzicht aantallen'!$A:$A,'Objectenoverzicht aantallen'!E:E)*'Calculatie sheet'!O133+LOOKUP('Calculatie sheet'!$O$2,'Objectenoverzicht aantallen'!$A:$A,'Objectenoverzicht aantallen'!F:F)*'Calculatie sheet'!O133+LOOKUP('Calculatie sheet'!$O$2,'Objectenoverzicht aantallen'!$A:$A,'Objectenoverzicht aantallen'!G:G)*'Calculatie sheet'!O133+LOOKUP('Calculatie sheet'!$O$2,'Objectenoverzicht aantallen'!$A:$A,'Objectenoverzicht aantallen'!H:H)*'Calculatie sheet'!O133+LOOKUP('Calculatie sheet'!$O$2,'Objectenoverzicht aantallen'!$A:$A,'Objectenoverzicht aantallen'!I:I)*'Calculatie sheet'!O133+LOOKUP('Calculatie sheet'!$O$2,'Objectenoverzicht aantallen'!$A:$A,'Objectenoverzicht aantallen'!J:J)*'Calculatie sheet'!O133)/1000</f>
        <v>0</v>
      </c>
      <c r="O2" s="571">
        <f>(LOOKUP('Calculatie sheet'!$O$2,'Objectenoverzicht aantallen'!$A:$A,'Objectenoverzicht aantallen'!C:C)*'Calculatie sheet'!O133+LOOKUP('Calculatie sheet'!$O$2,'Objectenoverzicht aantallen'!$A:$A,'Objectenoverzicht aantallen'!E:E)*'Calculatie sheet'!O133+LOOKUP('Calculatie sheet'!$O$2,'Objectenoverzicht aantallen'!$A:$A,'Objectenoverzicht aantallen'!F:F)*'Calculatie sheet'!O133+LOOKUP('Calculatie sheet'!$O$2,'Objectenoverzicht aantallen'!$A:$A,'Objectenoverzicht aantallen'!G:G)*'Calculatie sheet'!O133+LOOKUP('Calculatie sheet'!$O$2,'Objectenoverzicht aantallen'!$A:$A,'Objectenoverzicht aantallen'!H:H)*'Calculatie sheet'!O133+LOOKUP('Calculatie sheet'!$O$2,'Objectenoverzicht aantallen'!$A:$A,'Objectenoverzicht aantallen'!I:I)*'Calculatie sheet'!O133+LOOKUP('Calculatie sheet'!$O$2,'Objectenoverzicht aantallen'!$A:$A,'Objectenoverzicht aantallen'!J:J)*'Calculatie sheet'!O133+LOOKUP('Calculatie sheet'!$O$2,'Objectenoverzicht aantallen'!$A:$A,'Objectenoverzicht aantallen'!K:K)*'Calculatie sheet'!O133)/1000</f>
        <v>0</v>
      </c>
      <c r="P2" s="571">
        <f>(LOOKUP('Calculatie sheet'!$O$2,'Objectenoverzicht aantallen'!$A:$A,'Objectenoverzicht aantallen'!C:C)*'Calculatie sheet'!O133+LOOKUP('Calculatie sheet'!$O$2,'Objectenoverzicht aantallen'!$A:$A,'Objectenoverzicht aantallen'!E:E)*'Calculatie sheet'!O133+LOOKUP('Calculatie sheet'!$O$2,'Objectenoverzicht aantallen'!$A:$A,'Objectenoverzicht aantallen'!F:F)*'Calculatie sheet'!O133+LOOKUP('Calculatie sheet'!$O$2,'Objectenoverzicht aantallen'!$A:$A,'Objectenoverzicht aantallen'!G:G)*'Calculatie sheet'!O133+LOOKUP('Calculatie sheet'!$O$2,'Objectenoverzicht aantallen'!$A:$A,'Objectenoverzicht aantallen'!H:H)*'Calculatie sheet'!O133+LOOKUP('Calculatie sheet'!$O$2,'Objectenoverzicht aantallen'!$A:$A,'Objectenoverzicht aantallen'!I:I)*'Calculatie sheet'!O133+LOOKUP('Calculatie sheet'!$O$2,'Objectenoverzicht aantallen'!$A:$A,'Objectenoverzicht aantallen'!J:J)*'Calculatie sheet'!O133+LOOKUP('Calculatie sheet'!$O$2,'Objectenoverzicht aantallen'!$A:$A,'Objectenoverzicht aantallen'!K:K)*'Calculatie sheet'!O133+LOOKUP('Calculatie sheet'!$O$2,'Objectenoverzicht aantallen'!$A:$A,'Objectenoverzicht aantallen'!L:L)*'Calculatie sheet'!O133)/1000</f>
        <v>0</v>
      </c>
      <c r="Q2" s="571">
        <f>(LOOKUP('Calculatie sheet'!$O$2,'Objectenoverzicht aantallen'!$A:$A,'Objectenoverzicht aantallen'!C:C)*'Calculatie sheet'!O133+LOOKUP('Calculatie sheet'!$O$2,'Objectenoverzicht aantallen'!$A:$A,'Objectenoverzicht aantallen'!E:E)*'Calculatie sheet'!O133+LOOKUP('Calculatie sheet'!$O$2,'Objectenoverzicht aantallen'!$A:$A,'Objectenoverzicht aantallen'!F:F)*'Calculatie sheet'!O133+LOOKUP('Calculatie sheet'!$O$2,'Objectenoverzicht aantallen'!$A:$A,'Objectenoverzicht aantallen'!G:G)*'Calculatie sheet'!O133+LOOKUP('Calculatie sheet'!$O$2,'Objectenoverzicht aantallen'!$A:$A,'Objectenoverzicht aantallen'!H:H)*'Calculatie sheet'!O133+LOOKUP('Calculatie sheet'!$O$2,'Objectenoverzicht aantallen'!$A:$A,'Objectenoverzicht aantallen'!I:I)*'Calculatie sheet'!O133+LOOKUP('Calculatie sheet'!$O$2,'Objectenoverzicht aantallen'!$A:$A,'Objectenoverzicht aantallen'!J:J)*'Calculatie sheet'!O133+LOOKUP('Calculatie sheet'!$O$2,'Objectenoverzicht aantallen'!$A:$A,'Objectenoverzicht aantallen'!K:K)*'Calculatie sheet'!O133+LOOKUP('Calculatie sheet'!$O$2,'Objectenoverzicht aantallen'!$A:$A,'Objectenoverzicht aantallen'!L:L)*'Calculatie sheet'!O133+LOOKUP('Calculatie sheet'!$O$2,'Objectenoverzicht aantallen'!$A:$A,'Objectenoverzicht aantallen'!M:M)*'Calculatie sheet'!O133)/1000</f>
        <v>0</v>
      </c>
      <c r="R2" s="571">
        <f>(LOOKUP('Calculatie sheet'!$O$2,'Objectenoverzicht aantallen'!$A:$A,'Objectenoverzicht aantallen'!C:C)*'Calculatie sheet'!O133+LOOKUP('Calculatie sheet'!$O$2,'Objectenoverzicht aantallen'!$A:$A,'Objectenoverzicht aantallen'!E:E)*'Calculatie sheet'!O133+LOOKUP('Calculatie sheet'!$O$2,'Objectenoverzicht aantallen'!$A:$A,'Objectenoverzicht aantallen'!F:F)*'Calculatie sheet'!O133+LOOKUP('Calculatie sheet'!$O$2,'Objectenoverzicht aantallen'!$A:$A,'Objectenoverzicht aantallen'!G:G)*'Calculatie sheet'!O133+LOOKUP('Calculatie sheet'!$O$2,'Objectenoverzicht aantallen'!$A:$A,'Objectenoverzicht aantallen'!H:H)*'Calculatie sheet'!O133+LOOKUP('Calculatie sheet'!$O$2,'Objectenoverzicht aantallen'!$A:$A,'Objectenoverzicht aantallen'!I:I)*'Calculatie sheet'!O133+LOOKUP('Calculatie sheet'!$O$2,'Objectenoverzicht aantallen'!$A:$A,'Objectenoverzicht aantallen'!J:J)*'Calculatie sheet'!O133+LOOKUP('Calculatie sheet'!$O$2,'Objectenoverzicht aantallen'!$A:$A,'Objectenoverzicht aantallen'!K:K)*'Calculatie sheet'!O133+LOOKUP('Calculatie sheet'!$O$2,'Objectenoverzicht aantallen'!$A:$A,'Objectenoverzicht aantallen'!L:L)*'Calculatie sheet'!O133+LOOKUP('Calculatie sheet'!$O$2,'Objectenoverzicht aantallen'!$A:$A,'Objectenoverzicht aantallen'!M:M)*'Calculatie sheet'!O133+LOOKUP('Calculatie sheet'!$O$2,'Objectenoverzicht aantallen'!$A:$A,'Objectenoverzicht aantallen'!N:N)*'Calculatie sheet'!O133)/1000</f>
        <v>0</v>
      </c>
      <c r="S2" s="571">
        <f>(LOOKUP('Calculatie sheet'!$O$2,'Objectenoverzicht aantallen'!$A:$A,'Objectenoverzicht aantallen'!C:C)*'Calculatie sheet'!O133+LOOKUP('Calculatie sheet'!$O$2,'Objectenoverzicht aantallen'!$A:$A,'Objectenoverzicht aantallen'!E:E)*'Calculatie sheet'!O133+LOOKUP('Calculatie sheet'!$O$2,'Objectenoverzicht aantallen'!$A:$A,'Objectenoverzicht aantallen'!F:F)*'Calculatie sheet'!O133+LOOKUP('Calculatie sheet'!$O$2,'Objectenoverzicht aantallen'!$A:$A,'Objectenoverzicht aantallen'!G:G)*'Calculatie sheet'!O133+LOOKUP('Calculatie sheet'!$O$2,'Objectenoverzicht aantallen'!$A:$A,'Objectenoverzicht aantallen'!H:H)*'Calculatie sheet'!O133+LOOKUP('Calculatie sheet'!$O$2,'Objectenoverzicht aantallen'!$A:$A,'Objectenoverzicht aantallen'!I:I)*'Calculatie sheet'!O133+LOOKUP('Calculatie sheet'!$O$2,'Objectenoverzicht aantallen'!$A:$A,'Objectenoverzicht aantallen'!J:J)*'Calculatie sheet'!O133+LOOKUP('Calculatie sheet'!$O$2,'Objectenoverzicht aantallen'!$A:$A,'Objectenoverzicht aantallen'!K:K)*'Calculatie sheet'!O133+LOOKUP('Calculatie sheet'!$O$2,'Objectenoverzicht aantallen'!$A:$A,'Objectenoverzicht aantallen'!L:L)*'Calculatie sheet'!O133+LOOKUP('Calculatie sheet'!$O$2,'Objectenoverzicht aantallen'!$A:$A,'Objectenoverzicht aantallen'!M:M)*'Calculatie sheet'!O133+LOOKUP('Calculatie sheet'!$O$2,'Objectenoverzicht aantallen'!$A:$A,'Objectenoverzicht aantallen'!N:N)*'Calculatie sheet'!O133+LOOKUP('Calculatie sheet'!$O$2,'Objectenoverzicht aantallen'!$A:$A,'Objectenoverzicht aantallen'!O:O)*'Calculatie sheet'!O133)/1000</f>
        <v>0</v>
      </c>
      <c r="U2" s="31" t="s">
        <v>622</v>
      </c>
      <c r="V2" s="571">
        <f>(LOOKUP('Calculatie sheet'!$O$2,'Objectenoverzicht aantallen'!$A:$A,'Objectenoverzicht aantallen'!E:E)*'Calculatie sheet'!$O$133)/1000</f>
        <v>0</v>
      </c>
      <c r="W2" s="571">
        <f>(LOOKUP('Calculatie sheet'!$O$2,'Objectenoverzicht aantallen'!$A:$A,'Objectenoverzicht aantallen'!F:F)*'Calculatie sheet'!$O$133)/1000</f>
        <v>0</v>
      </c>
      <c r="X2" s="571">
        <f>(LOOKUP('Calculatie sheet'!$O$2,'Objectenoverzicht aantallen'!$A:$A,'Objectenoverzicht aantallen'!G:G)*'Calculatie sheet'!$O$133)/1000</f>
        <v>0</v>
      </c>
      <c r="Y2" s="571">
        <f>(LOOKUP('Calculatie sheet'!$O$2,'Objectenoverzicht aantallen'!$A:$A,'Objectenoverzicht aantallen'!H:H)*'Calculatie sheet'!$O$133)/1000</f>
        <v>0</v>
      </c>
      <c r="Z2" s="571">
        <f>(LOOKUP('Calculatie sheet'!$O$2,'Objectenoverzicht aantallen'!$A:$A,'Objectenoverzicht aantallen'!I:I)*'Calculatie sheet'!$O$133)/1000</f>
        <v>0</v>
      </c>
      <c r="AA2" s="571">
        <f>(LOOKUP('Calculatie sheet'!$O$2,'Objectenoverzicht aantallen'!$A:$A,'Objectenoverzicht aantallen'!J:J)*'Calculatie sheet'!$O$133)/1000</f>
        <v>0</v>
      </c>
      <c r="AB2" s="571">
        <f>(LOOKUP('Calculatie sheet'!$O$2,'Objectenoverzicht aantallen'!$A:$A,'Objectenoverzicht aantallen'!K:K)*'Calculatie sheet'!$O$133)/1000</f>
        <v>0</v>
      </c>
      <c r="AC2" s="571">
        <f>(LOOKUP('Calculatie sheet'!$O$2,'Objectenoverzicht aantallen'!$A:$A,'Objectenoverzicht aantallen'!L:L)*'Calculatie sheet'!$O$133)/1000</f>
        <v>0</v>
      </c>
      <c r="AD2" s="571">
        <f>(LOOKUP('Calculatie sheet'!$O$2,'Objectenoverzicht aantallen'!$A:$A,'Objectenoverzicht aantallen'!M:M)*'Calculatie sheet'!$O$133)/1000</f>
        <v>0</v>
      </c>
      <c r="AE2" s="571">
        <f>(LOOKUP('Calculatie sheet'!$O$2,'Objectenoverzicht aantallen'!$A:$A,'Objectenoverzicht aantallen'!N:N)*'Calculatie sheet'!$O$133)/1000</f>
        <v>0</v>
      </c>
      <c r="AF2" s="571">
        <f>(LOOKUP('Calculatie sheet'!$O$2,'Objectenoverzicht aantallen'!$A:$A,'Objectenoverzicht aantallen'!O:O)*'Calculatie sheet'!$O$133)/1000</f>
        <v>0</v>
      </c>
    </row>
    <row r="3" spans="1:32" x14ac:dyDescent="0.2">
      <c r="B3" s="130" t="s">
        <v>967</v>
      </c>
      <c r="C3" s="46">
        <f>'Calculatie sheet'!O134</f>
        <v>0.44902259969540725</v>
      </c>
      <c r="D3" s="7" t="s">
        <v>354</v>
      </c>
      <c r="F3" s="573">
        <f>C3*'Calculatie sheet'!$O$7/1000</f>
        <v>0</v>
      </c>
      <c r="H3" s="31" t="s">
        <v>623</v>
      </c>
      <c r="I3" s="571">
        <f>(LOOKUP('Calculatie sheet'!$O$2,'Objectenoverzicht aantallen'!$A:$A,'Objectenoverzicht aantallen'!C:C)*'Calculatie sheet'!O134+LOOKUP('Calculatie sheet'!$O$2,'Objectenoverzicht aantallen'!$A:$A,'Objectenoverzicht aantallen'!E:E)*'Calculatie sheet'!O134)/1000</f>
        <v>0</v>
      </c>
      <c r="J3" s="571">
        <f>(LOOKUP('Calculatie sheet'!$O$2,'Objectenoverzicht aantallen'!$A:$A,'Objectenoverzicht aantallen'!C:C)*'Calculatie sheet'!O134+LOOKUP('Calculatie sheet'!$O$2,'Objectenoverzicht aantallen'!$A:$A,'Objectenoverzicht aantallen'!E:E)*'Calculatie sheet'!O134+LOOKUP('Calculatie sheet'!$O$2,'Objectenoverzicht aantallen'!$A:$A,'Objectenoverzicht aantallen'!F:F)*'Calculatie sheet'!O134)/1000</f>
        <v>0</v>
      </c>
      <c r="K3" s="571">
        <f>(LOOKUP('Calculatie sheet'!$O$2,'Objectenoverzicht aantallen'!$A:$A,'Objectenoverzicht aantallen'!C:C)*'Calculatie sheet'!O134+LOOKUP('Calculatie sheet'!$O$2,'Objectenoverzicht aantallen'!$A:$A,'Objectenoverzicht aantallen'!E:E)*'Calculatie sheet'!O134+LOOKUP('Calculatie sheet'!$O$2,'Objectenoverzicht aantallen'!$A:$A,'Objectenoverzicht aantallen'!F:F)*'Calculatie sheet'!O134+LOOKUP('Calculatie sheet'!$D$2,'Objectenoverzicht aantallen'!$A:$A,'Objectenoverzicht aantallen'!G:G)*'Calculatie sheet'!O134)/1000</f>
        <v>0</v>
      </c>
      <c r="L3" s="571">
        <f>(LOOKUP('Calculatie sheet'!$O$2,'Objectenoverzicht aantallen'!$A:$A,'Objectenoverzicht aantallen'!C:C)*'Calculatie sheet'!O134+LOOKUP('Calculatie sheet'!$O$2,'Objectenoverzicht aantallen'!$A:$A,'Objectenoverzicht aantallen'!E:E)*'Calculatie sheet'!O134+LOOKUP('Calculatie sheet'!$O$2,'Objectenoverzicht aantallen'!$A:$A,'Objectenoverzicht aantallen'!F:F)*'Calculatie sheet'!O134+LOOKUP('Calculatie sheet'!$O$2,'Objectenoverzicht aantallen'!$A:$A,'Objectenoverzicht aantallen'!G:G)*'Calculatie sheet'!O134+LOOKUP('Calculatie sheet'!$O$2,'Objectenoverzicht aantallen'!$A:$A,'Objectenoverzicht aantallen'!H:H)*'Calculatie sheet'!O134)/1000</f>
        <v>0</v>
      </c>
      <c r="M3" s="571">
        <f>(LOOKUP('Calculatie sheet'!$O$2,'Objectenoverzicht aantallen'!$A:$A,'Objectenoverzicht aantallen'!C:C)*'Calculatie sheet'!O134+LOOKUP('Calculatie sheet'!$O$2,'Objectenoverzicht aantallen'!$A:$A,'Objectenoverzicht aantallen'!E:E)*'Calculatie sheet'!O134+LOOKUP('Calculatie sheet'!$O$2,'Objectenoverzicht aantallen'!$A:$A,'Objectenoverzicht aantallen'!F:F)*'Calculatie sheet'!O134+LOOKUP('Calculatie sheet'!$O$2,'Objectenoverzicht aantallen'!$A:$A,'Objectenoverzicht aantallen'!G:G)*'Calculatie sheet'!O134+LOOKUP('Calculatie sheet'!$O$2,'Objectenoverzicht aantallen'!$A:$A,'Objectenoverzicht aantallen'!H:H)*'Calculatie sheet'!O134+LOOKUP('Calculatie sheet'!$O$2,'Objectenoverzicht aantallen'!$A:$A,'Objectenoverzicht aantallen'!I:I)*'Calculatie sheet'!O134)/1000</f>
        <v>0</v>
      </c>
      <c r="N3" s="571">
        <f>(LOOKUP('Calculatie sheet'!$O$2,'Objectenoverzicht aantallen'!$A:$A,'Objectenoverzicht aantallen'!C:C)*'Calculatie sheet'!O134+LOOKUP('Calculatie sheet'!$O$2,'Objectenoverzicht aantallen'!$A:$A,'Objectenoverzicht aantallen'!E:E)*'Calculatie sheet'!O134+LOOKUP('Calculatie sheet'!$O$2,'Objectenoverzicht aantallen'!$A:$A,'Objectenoverzicht aantallen'!F:F)*'Calculatie sheet'!O134+LOOKUP('Calculatie sheet'!$O$2,'Objectenoverzicht aantallen'!$A:$A,'Objectenoverzicht aantallen'!G:G)*'Calculatie sheet'!O134+LOOKUP('Calculatie sheet'!$O$2,'Objectenoverzicht aantallen'!$A:$A,'Objectenoverzicht aantallen'!H:H)*'Calculatie sheet'!O134+LOOKUP('Calculatie sheet'!$O$2,'Objectenoverzicht aantallen'!$A:$A,'Objectenoverzicht aantallen'!I:I)*'Calculatie sheet'!O134+LOOKUP('Calculatie sheet'!$O$2,'Objectenoverzicht aantallen'!$A:$A,'Objectenoverzicht aantallen'!J:J)*'Calculatie sheet'!O134)/1000</f>
        <v>0</v>
      </c>
      <c r="O3" s="571">
        <f>(LOOKUP('Calculatie sheet'!$O$2,'Objectenoverzicht aantallen'!$A:$A,'Objectenoverzicht aantallen'!C:C)*'Calculatie sheet'!O134+LOOKUP('Calculatie sheet'!$O$2,'Objectenoverzicht aantallen'!$A:$A,'Objectenoverzicht aantallen'!E:E)*'Calculatie sheet'!O134+LOOKUP('Calculatie sheet'!$O$2,'Objectenoverzicht aantallen'!$A:$A,'Objectenoverzicht aantallen'!F:F)*'Calculatie sheet'!O134+LOOKUP('Calculatie sheet'!$O$2,'Objectenoverzicht aantallen'!$A:$A,'Objectenoverzicht aantallen'!G:G)*'Calculatie sheet'!O134+LOOKUP('Calculatie sheet'!$O$2,'Objectenoverzicht aantallen'!$A:$A,'Objectenoverzicht aantallen'!H:H)*'Calculatie sheet'!O134+LOOKUP('Calculatie sheet'!$O$2,'Objectenoverzicht aantallen'!$A:$A,'Objectenoverzicht aantallen'!I:I)*'Calculatie sheet'!O134+LOOKUP('Calculatie sheet'!$O$2,'Objectenoverzicht aantallen'!$A:$A,'Objectenoverzicht aantallen'!J:J)*'Calculatie sheet'!O134+LOOKUP('Calculatie sheet'!$O$2,'Objectenoverzicht aantallen'!$A:$A,'Objectenoverzicht aantallen'!K:K)*'Calculatie sheet'!O134)/1000</f>
        <v>0</v>
      </c>
      <c r="P3" s="571">
        <f>(LOOKUP('Calculatie sheet'!$O$2,'Objectenoverzicht aantallen'!$A:$A,'Objectenoverzicht aantallen'!C:C)*'Calculatie sheet'!O134+LOOKUP('Calculatie sheet'!$O$2,'Objectenoverzicht aantallen'!$A:$A,'Objectenoverzicht aantallen'!E:E)*'Calculatie sheet'!O134+LOOKUP('Calculatie sheet'!$O$2,'Objectenoverzicht aantallen'!$A:$A,'Objectenoverzicht aantallen'!F:F)*'Calculatie sheet'!O134+LOOKUP('Calculatie sheet'!$O$2,'Objectenoverzicht aantallen'!$A:$A,'Objectenoverzicht aantallen'!G:G)*'Calculatie sheet'!O134+LOOKUP('Calculatie sheet'!$O$2,'Objectenoverzicht aantallen'!$A:$A,'Objectenoverzicht aantallen'!H:H)*'Calculatie sheet'!O134+LOOKUP('Calculatie sheet'!$O$2,'Objectenoverzicht aantallen'!$A:$A,'Objectenoverzicht aantallen'!I:I)*'Calculatie sheet'!O134+LOOKUP('Calculatie sheet'!$O$2,'Objectenoverzicht aantallen'!$A:$A,'Objectenoverzicht aantallen'!J:J)*'Calculatie sheet'!O134+LOOKUP('Calculatie sheet'!$O$2,'Objectenoverzicht aantallen'!$A:$A,'Objectenoverzicht aantallen'!K:K)*'Calculatie sheet'!O134+LOOKUP('Calculatie sheet'!$O$2,'Objectenoverzicht aantallen'!$A:$A,'Objectenoverzicht aantallen'!L:L)*'Calculatie sheet'!O134)/1000</f>
        <v>0</v>
      </c>
      <c r="Q3" s="571">
        <f>(LOOKUP('Calculatie sheet'!$O$2,'Objectenoverzicht aantallen'!$A:$A,'Objectenoverzicht aantallen'!C:C)*'Calculatie sheet'!O134+LOOKUP('Calculatie sheet'!$O$2,'Objectenoverzicht aantallen'!$A:$A,'Objectenoverzicht aantallen'!E:E)*'Calculatie sheet'!O134+LOOKUP('Calculatie sheet'!$O$2,'Objectenoverzicht aantallen'!$A:$A,'Objectenoverzicht aantallen'!F:F)*'Calculatie sheet'!O134+LOOKUP('Calculatie sheet'!$O$2,'Objectenoverzicht aantallen'!$A:$A,'Objectenoverzicht aantallen'!G:G)*'Calculatie sheet'!O134+LOOKUP('Calculatie sheet'!$O$2,'Objectenoverzicht aantallen'!$A:$A,'Objectenoverzicht aantallen'!H:H)*'Calculatie sheet'!O134+LOOKUP('Calculatie sheet'!$O$2,'Objectenoverzicht aantallen'!$A:$A,'Objectenoverzicht aantallen'!I:I)*'Calculatie sheet'!O134+LOOKUP('Calculatie sheet'!$O$2,'Objectenoverzicht aantallen'!$A:$A,'Objectenoverzicht aantallen'!J:J)*'Calculatie sheet'!O134+LOOKUP('Calculatie sheet'!$O$2,'Objectenoverzicht aantallen'!$A:$A,'Objectenoverzicht aantallen'!K:K)*'Calculatie sheet'!O134+LOOKUP('Calculatie sheet'!$O$2,'Objectenoverzicht aantallen'!$A:$A,'Objectenoverzicht aantallen'!L:L)*'Calculatie sheet'!O134+LOOKUP('Calculatie sheet'!$O$2,'Objectenoverzicht aantallen'!$A:$A,'Objectenoverzicht aantallen'!M:M)*'Calculatie sheet'!O134)/1000</f>
        <v>0</v>
      </c>
      <c r="R3" s="571">
        <f>(LOOKUP('Calculatie sheet'!$O$2,'Objectenoverzicht aantallen'!$A:$A,'Objectenoverzicht aantallen'!C:C)*'Calculatie sheet'!O134+LOOKUP('Calculatie sheet'!$O$2,'Objectenoverzicht aantallen'!$A:$A,'Objectenoverzicht aantallen'!E:E)*'Calculatie sheet'!O134+LOOKUP('Calculatie sheet'!$O$2,'Objectenoverzicht aantallen'!$A:$A,'Objectenoverzicht aantallen'!F:F)*'Calculatie sheet'!O134+LOOKUP('Calculatie sheet'!$O$2,'Objectenoverzicht aantallen'!$A:$A,'Objectenoverzicht aantallen'!G:G)*'Calculatie sheet'!O134+LOOKUP('Calculatie sheet'!$O$2,'Objectenoverzicht aantallen'!$A:$A,'Objectenoverzicht aantallen'!H:H)*'Calculatie sheet'!O134+LOOKUP('Calculatie sheet'!$O$2,'Objectenoverzicht aantallen'!$A:$A,'Objectenoverzicht aantallen'!I:I)*'Calculatie sheet'!O134+LOOKUP('Calculatie sheet'!$O$2,'Objectenoverzicht aantallen'!$A:$A,'Objectenoverzicht aantallen'!J:J)*'Calculatie sheet'!O134+LOOKUP('Calculatie sheet'!$O$2,'Objectenoverzicht aantallen'!$A:$A,'Objectenoverzicht aantallen'!K:K)*'Calculatie sheet'!O134+LOOKUP('Calculatie sheet'!$O$2,'Objectenoverzicht aantallen'!$A:$A,'Objectenoverzicht aantallen'!L:L)*'Calculatie sheet'!O134+LOOKUP('Calculatie sheet'!$O$2,'Objectenoverzicht aantallen'!$A:$A,'Objectenoverzicht aantallen'!M:M)*'Calculatie sheet'!O134+LOOKUP('Calculatie sheet'!$O$2,'Objectenoverzicht aantallen'!$A:$A,'Objectenoverzicht aantallen'!N:N)*'Calculatie sheet'!O134)/1000</f>
        <v>0</v>
      </c>
      <c r="S3" s="571">
        <f>(LOOKUP('Calculatie sheet'!$O$2,'Objectenoverzicht aantallen'!$A:$A,'Objectenoverzicht aantallen'!C:C)*'Calculatie sheet'!O134+LOOKUP('Calculatie sheet'!$O$2,'Objectenoverzicht aantallen'!$A:$A,'Objectenoverzicht aantallen'!E:E)*'Calculatie sheet'!O134+LOOKUP('Calculatie sheet'!$O$2,'Objectenoverzicht aantallen'!$A:$A,'Objectenoverzicht aantallen'!F:F)*'Calculatie sheet'!O134+LOOKUP('Calculatie sheet'!$O$2,'Objectenoverzicht aantallen'!$A:$A,'Objectenoverzicht aantallen'!G:G)*'Calculatie sheet'!O134+LOOKUP('Calculatie sheet'!$O$2,'Objectenoverzicht aantallen'!$A:$A,'Objectenoverzicht aantallen'!H:H)*'Calculatie sheet'!O134+LOOKUP('Calculatie sheet'!$O$2,'Objectenoverzicht aantallen'!$A:$A,'Objectenoverzicht aantallen'!I:I)*'Calculatie sheet'!O134+LOOKUP('Calculatie sheet'!$O$2,'Objectenoverzicht aantallen'!$A:$A,'Objectenoverzicht aantallen'!J:J)*'Calculatie sheet'!O134+LOOKUP('Calculatie sheet'!$O$2,'Objectenoverzicht aantallen'!$A:$A,'Objectenoverzicht aantallen'!K:K)*'Calculatie sheet'!O134+LOOKUP('Calculatie sheet'!$O$2,'Objectenoverzicht aantallen'!$A:$A,'Objectenoverzicht aantallen'!L:L)*'Calculatie sheet'!O134+LOOKUP('Calculatie sheet'!$O$2,'Objectenoverzicht aantallen'!$A:$A,'Objectenoverzicht aantallen'!M:M)*'Calculatie sheet'!O134+LOOKUP('Calculatie sheet'!$O$2,'Objectenoverzicht aantallen'!$A:$A,'Objectenoverzicht aantallen'!N:N)*'Calculatie sheet'!O134+LOOKUP('Calculatie sheet'!$O$2,'Objectenoverzicht aantallen'!$A:$A,'Objectenoverzicht aantallen'!O:O)*'Calculatie sheet'!O134)/1000</f>
        <v>0</v>
      </c>
      <c r="U3" s="31" t="s">
        <v>623</v>
      </c>
      <c r="V3" s="571">
        <f>(LOOKUP('Calculatie sheet'!$O$2,'Objectenoverzicht aantallen'!$A:$A,'Objectenoverzicht aantallen'!E:E)*'Calculatie sheet'!$O$134)/1000</f>
        <v>0</v>
      </c>
      <c r="W3" s="571">
        <f>(LOOKUP('Calculatie sheet'!$O$2,'Objectenoverzicht aantallen'!$A:$A,'Objectenoverzicht aantallen'!F:F)*'Calculatie sheet'!$O$134)/1000</f>
        <v>0</v>
      </c>
      <c r="X3" s="571">
        <f>(LOOKUP('Calculatie sheet'!$O$2,'Objectenoverzicht aantallen'!$A:$A,'Objectenoverzicht aantallen'!G:G)*'Calculatie sheet'!$O$134)/1000</f>
        <v>0</v>
      </c>
      <c r="Y3" s="571">
        <f>(LOOKUP('Calculatie sheet'!$O$2,'Objectenoverzicht aantallen'!$A:$A,'Objectenoverzicht aantallen'!H:H)*'Calculatie sheet'!$O$134)/1000</f>
        <v>0</v>
      </c>
      <c r="Z3" s="571">
        <f>(LOOKUP('Calculatie sheet'!$O$2,'Objectenoverzicht aantallen'!$A:$A,'Objectenoverzicht aantallen'!I:I)*'Calculatie sheet'!$O$134)/1000</f>
        <v>0</v>
      </c>
      <c r="AA3" s="571">
        <f>(LOOKUP('Calculatie sheet'!$O$2,'Objectenoverzicht aantallen'!$A:$A,'Objectenoverzicht aantallen'!J:J)*'Calculatie sheet'!$O$134)/1000</f>
        <v>0</v>
      </c>
      <c r="AB3" s="571">
        <f>(LOOKUP('Calculatie sheet'!$O$2,'Objectenoverzicht aantallen'!$A:$A,'Objectenoverzicht aantallen'!K:K)*'Calculatie sheet'!$O$134)/1000</f>
        <v>0</v>
      </c>
      <c r="AC3" s="571">
        <f>(LOOKUP('Calculatie sheet'!$O$2,'Objectenoverzicht aantallen'!$A:$A,'Objectenoverzicht aantallen'!L:L)*'Calculatie sheet'!$O$134)/1000</f>
        <v>0</v>
      </c>
      <c r="AD3" s="571">
        <f>(LOOKUP('Calculatie sheet'!$O$2,'Objectenoverzicht aantallen'!$A:$A,'Objectenoverzicht aantallen'!M:M)*'Calculatie sheet'!$O$134)/1000</f>
        <v>0</v>
      </c>
      <c r="AE3" s="571">
        <f>(LOOKUP('Calculatie sheet'!$O$2,'Objectenoverzicht aantallen'!$A:$A,'Objectenoverzicht aantallen'!N:N)*'Calculatie sheet'!$O$134)/1000</f>
        <v>0</v>
      </c>
      <c r="AF3" s="571">
        <f>(LOOKUP('Calculatie sheet'!$O$2,'Objectenoverzicht aantallen'!$A:$A,'Objectenoverzicht aantallen'!O:O)*'Calculatie sheet'!$O$134)/1000</f>
        <v>0</v>
      </c>
    </row>
    <row r="4" spans="1:32" x14ac:dyDescent="0.2">
      <c r="B4" s="130" t="s">
        <v>966</v>
      </c>
      <c r="C4" s="46">
        <f>'Calculatie sheet'!O135</f>
        <v>0.82472385794679293</v>
      </c>
      <c r="D4" s="37" t="s">
        <v>660</v>
      </c>
      <c r="F4" s="573">
        <f>C4*'Calculatie sheet'!$O$7/1000</f>
        <v>0</v>
      </c>
      <c r="H4" s="31" t="s">
        <v>624</v>
      </c>
      <c r="I4" s="571">
        <f>(LOOKUP('Calculatie sheet'!$O$2,'Objectenoverzicht aantallen'!$A:$A,'Objectenoverzicht aantallen'!C:C)*'Calculatie sheet'!O135+LOOKUP('Calculatie sheet'!$O$2,'Objectenoverzicht aantallen'!$A:$A,'Objectenoverzicht aantallen'!E:E)*'Calculatie sheet'!O135)/1000</f>
        <v>0</v>
      </c>
      <c r="J4" s="571">
        <f>(LOOKUP('Calculatie sheet'!$O$2,'Objectenoverzicht aantallen'!$A:$A,'Objectenoverzicht aantallen'!C:C)*'Calculatie sheet'!O135+LOOKUP('Calculatie sheet'!$O$2,'Objectenoverzicht aantallen'!$A:$A,'Objectenoverzicht aantallen'!E:E)*'Calculatie sheet'!O135+LOOKUP('Calculatie sheet'!$O$2,'Objectenoverzicht aantallen'!$A:$A,'Objectenoverzicht aantallen'!F:F)*'Calculatie sheet'!O135)/1000</f>
        <v>0</v>
      </c>
      <c r="K4" s="571">
        <f>(LOOKUP('Calculatie sheet'!$O$2,'Objectenoverzicht aantallen'!$A:$A,'Objectenoverzicht aantallen'!C:C)*'Calculatie sheet'!O135+LOOKUP('Calculatie sheet'!$O$2,'Objectenoverzicht aantallen'!$A:$A,'Objectenoverzicht aantallen'!E:E)*'Calculatie sheet'!O135+LOOKUP('Calculatie sheet'!$O$2,'Objectenoverzicht aantallen'!$A:$A,'Objectenoverzicht aantallen'!F:F)*'Calculatie sheet'!O135+LOOKUP('Calculatie sheet'!$D$2,'Objectenoverzicht aantallen'!$A:$A,'Objectenoverzicht aantallen'!G:G)*'Calculatie sheet'!O135)/1000</f>
        <v>0</v>
      </c>
      <c r="L4" s="571">
        <f>(LOOKUP('Calculatie sheet'!$O$2,'Objectenoverzicht aantallen'!$A:$A,'Objectenoverzicht aantallen'!C:C)*'Calculatie sheet'!O135+LOOKUP('Calculatie sheet'!$O$2,'Objectenoverzicht aantallen'!$A:$A,'Objectenoverzicht aantallen'!E:E)*'Calculatie sheet'!O135+LOOKUP('Calculatie sheet'!$O$2,'Objectenoverzicht aantallen'!$A:$A,'Objectenoverzicht aantallen'!F:F)*'Calculatie sheet'!O135+LOOKUP('Calculatie sheet'!$O$2,'Objectenoverzicht aantallen'!$A:$A,'Objectenoverzicht aantallen'!G:G)*'Calculatie sheet'!O135+LOOKUP('Calculatie sheet'!$O$2,'Objectenoverzicht aantallen'!$A:$A,'Objectenoverzicht aantallen'!H:H)*'Calculatie sheet'!O135)/1000</f>
        <v>0</v>
      </c>
      <c r="M4" s="571">
        <f>(LOOKUP('Calculatie sheet'!$O$2,'Objectenoverzicht aantallen'!$A:$A,'Objectenoverzicht aantallen'!C:C)*'Calculatie sheet'!O135+LOOKUP('Calculatie sheet'!$O$2,'Objectenoverzicht aantallen'!$A:$A,'Objectenoverzicht aantallen'!E:E)*'Calculatie sheet'!O135+LOOKUP('Calculatie sheet'!$O$2,'Objectenoverzicht aantallen'!$A:$A,'Objectenoverzicht aantallen'!F:F)*'Calculatie sheet'!O135+LOOKUP('Calculatie sheet'!$O$2,'Objectenoverzicht aantallen'!$A:$A,'Objectenoverzicht aantallen'!G:G)*'Calculatie sheet'!O135+LOOKUP('Calculatie sheet'!$O$2,'Objectenoverzicht aantallen'!$A:$A,'Objectenoverzicht aantallen'!H:H)*'Calculatie sheet'!O135+LOOKUP('Calculatie sheet'!$O$2,'Objectenoverzicht aantallen'!$A:$A,'Objectenoverzicht aantallen'!I:I)*'Calculatie sheet'!O135)/1000</f>
        <v>0</v>
      </c>
      <c r="N4" s="571">
        <f>(LOOKUP('Calculatie sheet'!$O$2,'Objectenoverzicht aantallen'!$A:$A,'Objectenoverzicht aantallen'!C:C)*'Calculatie sheet'!O135+LOOKUP('Calculatie sheet'!$O$2,'Objectenoverzicht aantallen'!$A:$A,'Objectenoverzicht aantallen'!E:E)*'Calculatie sheet'!O135+LOOKUP('Calculatie sheet'!$O$2,'Objectenoverzicht aantallen'!$A:$A,'Objectenoverzicht aantallen'!F:F)*'Calculatie sheet'!O135+LOOKUP('Calculatie sheet'!$O$2,'Objectenoverzicht aantallen'!$A:$A,'Objectenoverzicht aantallen'!G:G)*'Calculatie sheet'!O135+LOOKUP('Calculatie sheet'!$O$2,'Objectenoverzicht aantallen'!$A:$A,'Objectenoverzicht aantallen'!H:H)*'Calculatie sheet'!O135+LOOKUP('Calculatie sheet'!$O$2,'Objectenoverzicht aantallen'!$A:$A,'Objectenoverzicht aantallen'!I:I)*'Calculatie sheet'!O135+LOOKUP('Calculatie sheet'!$O$2,'Objectenoverzicht aantallen'!$A:$A,'Objectenoverzicht aantallen'!J:J)*'Calculatie sheet'!O135)/1000</f>
        <v>0</v>
      </c>
      <c r="O4" s="571">
        <f>(LOOKUP('Calculatie sheet'!$O$2,'Objectenoverzicht aantallen'!$A:$A,'Objectenoverzicht aantallen'!C:C)*'Calculatie sheet'!O135+LOOKUP('Calculatie sheet'!$O$2,'Objectenoverzicht aantallen'!$A:$A,'Objectenoverzicht aantallen'!E:E)*'Calculatie sheet'!O135+LOOKUP('Calculatie sheet'!$O$2,'Objectenoverzicht aantallen'!$A:$A,'Objectenoverzicht aantallen'!F:F)*'Calculatie sheet'!O135+LOOKUP('Calculatie sheet'!$O$2,'Objectenoverzicht aantallen'!$A:$A,'Objectenoverzicht aantallen'!G:G)*'Calculatie sheet'!O135+LOOKUP('Calculatie sheet'!$O$2,'Objectenoverzicht aantallen'!$A:$A,'Objectenoverzicht aantallen'!H:H)*'Calculatie sheet'!O135+LOOKUP('Calculatie sheet'!$O$2,'Objectenoverzicht aantallen'!$A:$A,'Objectenoverzicht aantallen'!I:I)*'Calculatie sheet'!O135+LOOKUP('Calculatie sheet'!$O$2,'Objectenoverzicht aantallen'!$A:$A,'Objectenoverzicht aantallen'!J:J)*'Calculatie sheet'!O135+LOOKUP('Calculatie sheet'!$O$2,'Objectenoverzicht aantallen'!$A:$A,'Objectenoverzicht aantallen'!K:K)*'Calculatie sheet'!O135)/1000</f>
        <v>0</v>
      </c>
      <c r="P4" s="571">
        <f>(LOOKUP('Calculatie sheet'!$O$2,'Objectenoverzicht aantallen'!$A:$A,'Objectenoverzicht aantallen'!C:C)*'Calculatie sheet'!O135+LOOKUP('Calculatie sheet'!$O$2,'Objectenoverzicht aantallen'!$A:$A,'Objectenoverzicht aantallen'!E:E)*'Calculatie sheet'!O135+LOOKUP('Calculatie sheet'!$O$2,'Objectenoverzicht aantallen'!$A:$A,'Objectenoverzicht aantallen'!F:F)*'Calculatie sheet'!O135+LOOKUP('Calculatie sheet'!$O$2,'Objectenoverzicht aantallen'!$A:$A,'Objectenoverzicht aantallen'!G:G)*'Calculatie sheet'!O135+LOOKUP('Calculatie sheet'!$O$2,'Objectenoverzicht aantallen'!$A:$A,'Objectenoverzicht aantallen'!H:H)*'Calculatie sheet'!O135+LOOKUP('Calculatie sheet'!$O$2,'Objectenoverzicht aantallen'!$A:$A,'Objectenoverzicht aantallen'!I:I)*'Calculatie sheet'!O135+LOOKUP('Calculatie sheet'!$O$2,'Objectenoverzicht aantallen'!$A:$A,'Objectenoverzicht aantallen'!J:J)*'Calculatie sheet'!O135+LOOKUP('Calculatie sheet'!$O$2,'Objectenoverzicht aantallen'!$A:$A,'Objectenoverzicht aantallen'!K:K)*'Calculatie sheet'!O135+LOOKUP('Calculatie sheet'!$O$2,'Objectenoverzicht aantallen'!$A:$A,'Objectenoverzicht aantallen'!L:L)*'Calculatie sheet'!O135)/1000</f>
        <v>0</v>
      </c>
      <c r="Q4" s="571">
        <f>(LOOKUP('Calculatie sheet'!$O$2,'Objectenoverzicht aantallen'!$A:$A,'Objectenoverzicht aantallen'!C:C)*'Calculatie sheet'!O135+LOOKUP('Calculatie sheet'!$O$2,'Objectenoverzicht aantallen'!$A:$A,'Objectenoverzicht aantallen'!E:E)*'Calculatie sheet'!O135+LOOKUP('Calculatie sheet'!$O$2,'Objectenoverzicht aantallen'!$A:$A,'Objectenoverzicht aantallen'!F:F)*'Calculatie sheet'!O135+LOOKUP('Calculatie sheet'!$O$2,'Objectenoverzicht aantallen'!$A:$A,'Objectenoverzicht aantallen'!G:G)*'Calculatie sheet'!O135+LOOKUP('Calculatie sheet'!$O$2,'Objectenoverzicht aantallen'!$A:$A,'Objectenoverzicht aantallen'!H:H)*'Calculatie sheet'!O135+LOOKUP('Calculatie sheet'!$O$2,'Objectenoverzicht aantallen'!$A:$A,'Objectenoverzicht aantallen'!I:I)*'Calculatie sheet'!O135+LOOKUP('Calculatie sheet'!$O$2,'Objectenoverzicht aantallen'!$A:$A,'Objectenoverzicht aantallen'!J:J)*'Calculatie sheet'!O135+LOOKUP('Calculatie sheet'!$O$2,'Objectenoverzicht aantallen'!$A:$A,'Objectenoverzicht aantallen'!K:K)*'Calculatie sheet'!O135+LOOKUP('Calculatie sheet'!$O$2,'Objectenoverzicht aantallen'!$A:$A,'Objectenoverzicht aantallen'!L:L)*'Calculatie sheet'!O135+LOOKUP('Calculatie sheet'!$O$2,'Objectenoverzicht aantallen'!$A:$A,'Objectenoverzicht aantallen'!M:M)*'Calculatie sheet'!O135)/1000</f>
        <v>0</v>
      </c>
      <c r="R4" s="571">
        <f>(LOOKUP('Calculatie sheet'!$O$2,'Objectenoverzicht aantallen'!$A:$A,'Objectenoverzicht aantallen'!C:C)*'Calculatie sheet'!O135+LOOKUP('Calculatie sheet'!$O$2,'Objectenoverzicht aantallen'!$A:$A,'Objectenoverzicht aantallen'!E:E)*'Calculatie sheet'!O135+LOOKUP('Calculatie sheet'!$O$2,'Objectenoverzicht aantallen'!$A:$A,'Objectenoverzicht aantallen'!F:F)*'Calculatie sheet'!O135+LOOKUP('Calculatie sheet'!$O$2,'Objectenoverzicht aantallen'!$A:$A,'Objectenoverzicht aantallen'!G:G)*'Calculatie sheet'!O135+LOOKUP('Calculatie sheet'!$O$2,'Objectenoverzicht aantallen'!$A:$A,'Objectenoverzicht aantallen'!H:H)*'Calculatie sheet'!O135+LOOKUP('Calculatie sheet'!$O$2,'Objectenoverzicht aantallen'!$A:$A,'Objectenoverzicht aantallen'!I:I)*'Calculatie sheet'!O135+LOOKUP('Calculatie sheet'!$O$2,'Objectenoverzicht aantallen'!$A:$A,'Objectenoverzicht aantallen'!J:J)*'Calculatie sheet'!O135+LOOKUP('Calculatie sheet'!$O$2,'Objectenoverzicht aantallen'!$A:$A,'Objectenoverzicht aantallen'!K:K)*'Calculatie sheet'!O135+LOOKUP('Calculatie sheet'!$O$2,'Objectenoverzicht aantallen'!$A:$A,'Objectenoverzicht aantallen'!L:L)*'Calculatie sheet'!O135+LOOKUP('Calculatie sheet'!$O$2,'Objectenoverzicht aantallen'!$A:$A,'Objectenoverzicht aantallen'!M:M)*'Calculatie sheet'!O135+LOOKUP('Calculatie sheet'!$O$2,'Objectenoverzicht aantallen'!$A:$A,'Objectenoverzicht aantallen'!N:N)*'Calculatie sheet'!O135)/1000</f>
        <v>0</v>
      </c>
      <c r="S4" s="571">
        <f>(LOOKUP('Calculatie sheet'!$O$2,'Objectenoverzicht aantallen'!$A:$A,'Objectenoverzicht aantallen'!C:C)*'Calculatie sheet'!O135+LOOKUP('Calculatie sheet'!$O$2,'Objectenoverzicht aantallen'!$A:$A,'Objectenoverzicht aantallen'!E:E)*'Calculatie sheet'!O135+LOOKUP('Calculatie sheet'!$O$2,'Objectenoverzicht aantallen'!$A:$A,'Objectenoverzicht aantallen'!F:F)*'Calculatie sheet'!O135+LOOKUP('Calculatie sheet'!$O$2,'Objectenoverzicht aantallen'!$A:$A,'Objectenoverzicht aantallen'!G:G)*'Calculatie sheet'!O135+LOOKUP('Calculatie sheet'!$O$2,'Objectenoverzicht aantallen'!$A:$A,'Objectenoverzicht aantallen'!H:H)*'Calculatie sheet'!O135+LOOKUP('Calculatie sheet'!$O$2,'Objectenoverzicht aantallen'!$A:$A,'Objectenoverzicht aantallen'!I:I)*'Calculatie sheet'!O135+LOOKUP('Calculatie sheet'!$O$2,'Objectenoverzicht aantallen'!$A:$A,'Objectenoverzicht aantallen'!J:J)*'Calculatie sheet'!O135+LOOKUP('Calculatie sheet'!$O$2,'Objectenoverzicht aantallen'!$A:$A,'Objectenoverzicht aantallen'!K:K)*'Calculatie sheet'!O135+LOOKUP('Calculatie sheet'!$O$2,'Objectenoverzicht aantallen'!$A:$A,'Objectenoverzicht aantallen'!L:L)*'Calculatie sheet'!O135+LOOKUP('Calculatie sheet'!$O$2,'Objectenoverzicht aantallen'!$A:$A,'Objectenoverzicht aantallen'!M:M)*'Calculatie sheet'!O135+LOOKUP('Calculatie sheet'!$O$2,'Objectenoverzicht aantallen'!$A:$A,'Objectenoverzicht aantallen'!N:N)*'Calculatie sheet'!O135+LOOKUP('Calculatie sheet'!$O$2,'Objectenoverzicht aantallen'!$A:$A,'Objectenoverzicht aantallen'!O:O)*'Calculatie sheet'!O135)/1000</f>
        <v>0</v>
      </c>
      <c r="U4" s="31" t="s">
        <v>624</v>
      </c>
      <c r="V4" s="571">
        <f>(LOOKUP('Calculatie sheet'!$O$2,'Objectenoverzicht aantallen'!$A:$A,'Objectenoverzicht aantallen'!$P:$P)*'Calculatie sheet'!$O$135)/'Calculatie sheet'!$O$64/1000</f>
        <v>0</v>
      </c>
      <c r="W4" s="571">
        <f>(LOOKUP('Calculatie sheet'!$O$2,'Objectenoverzicht aantallen'!$A:$A,'Objectenoverzicht aantallen'!$P:$P)*'Calculatie sheet'!$O$135)/'Calculatie sheet'!$O$64/1000</f>
        <v>0</v>
      </c>
      <c r="X4" s="571">
        <f>(LOOKUP('Calculatie sheet'!$O$2,'Objectenoverzicht aantallen'!$A:$A,'Objectenoverzicht aantallen'!$P:$P)*'Calculatie sheet'!$O$135)/'Calculatie sheet'!$O$64/1000</f>
        <v>0</v>
      </c>
      <c r="Y4" s="571">
        <f>(LOOKUP('Calculatie sheet'!$O$2,'Objectenoverzicht aantallen'!$A:$A,'Objectenoverzicht aantallen'!$P:$P)*'Calculatie sheet'!$O$135)/'Calculatie sheet'!$O$64/1000</f>
        <v>0</v>
      </c>
      <c r="Z4" s="571">
        <f>(LOOKUP('Calculatie sheet'!$O$2,'Objectenoverzicht aantallen'!$A:$A,'Objectenoverzicht aantallen'!$P:$P)*'Calculatie sheet'!$O$135)/'Calculatie sheet'!$O$64/1000</f>
        <v>0</v>
      </c>
      <c r="AA4" s="571">
        <f>(LOOKUP('Calculatie sheet'!$O$2,'Objectenoverzicht aantallen'!$A:$A,'Objectenoverzicht aantallen'!$P:$P)*'Calculatie sheet'!$O$135)/'Calculatie sheet'!$O$64/1000</f>
        <v>0</v>
      </c>
      <c r="AB4" s="571">
        <f>(LOOKUP('Calculatie sheet'!$O$2,'Objectenoverzicht aantallen'!$A:$A,'Objectenoverzicht aantallen'!$P:$P)*'Calculatie sheet'!$O$135)/'Calculatie sheet'!$O$64/1000</f>
        <v>0</v>
      </c>
      <c r="AC4" s="571">
        <f>(LOOKUP('Calculatie sheet'!$O$2,'Objectenoverzicht aantallen'!$A:$A,'Objectenoverzicht aantallen'!$P:$P)*'Calculatie sheet'!$O$135)/'Calculatie sheet'!$O$64/1000</f>
        <v>0</v>
      </c>
      <c r="AD4" s="571">
        <f>(LOOKUP('Calculatie sheet'!$O$2,'Objectenoverzicht aantallen'!$A:$A,'Objectenoverzicht aantallen'!$P:$P)*'Calculatie sheet'!$O$135)/'Calculatie sheet'!$O$64/1000</f>
        <v>0</v>
      </c>
      <c r="AE4" s="571">
        <f>(LOOKUP('Calculatie sheet'!$O$2,'Objectenoverzicht aantallen'!$A:$A,'Objectenoverzicht aantallen'!$P:$P)*'Calculatie sheet'!$O$135)/'Calculatie sheet'!$O$64/1000</f>
        <v>0</v>
      </c>
      <c r="AF4" s="571">
        <f>(LOOKUP('Calculatie sheet'!$O$2,'Objectenoverzicht aantallen'!$A:$A,'Objectenoverzicht aantallen'!$P:$P)*'Calculatie sheet'!$O$135)/'Calculatie sheet'!$O$64/1000</f>
        <v>0</v>
      </c>
    </row>
    <row r="5" spans="1:32" x14ac:dyDescent="0.2">
      <c r="B5" s="130" t="s">
        <v>5</v>
      </c>
      <c r="C5" s="46">
        <f>'Calculatie sheet'!O136</f>
        <v>8.3073093126915409E-2</v>
      </c>
      <c r="F5" s="573">
        <f>C5*'Calculatie sheet'!$O$7/1000</f>
        <v>0</v>
      </c>
      <c r="H5" s="31" t="s">
        <v>625</v>
      </c>
      <c r="I5" s="571">
        <f>(LOOKUP('Calculatie sheet'!$O$2,'Objectenoverzicht aantallen'!$A:$A,'Objectenoverzicht aantallen'!C:C)*'Calculatie sheet'!O136+LOOKUP('Calculatie sheet'!$O$2,'Objectenoverzicht aantallen'!$A:$A,'Objectenoverzicht aantallen'!E:E)*'Calculatie sheet'!O136)/1000</f>
        <v>0</v>
      </c>
      <c r="J5" s="571">
        <f>(LOOKUP('Calculatie sheet'!$O$2,'Objectenoverzicht aantallen'!$A:$A,'Objectenoverzicht aantallen'!C:C)*'Calculatie sheet'!O136+LOOKUP('Calculatie sheet'!$O$2,'Objectenoverzicht aantallen'!$A:$A,'Objectenoverzicht aantallen'!E:E)*'Calculatie sheet'!O136+LOOKUP('Calculatie sheet'!$O$2,'Objectenoverzicht aantallen'!$A:$A,'Objectenoverzicht aantallen'!F:F)*'Calculatie sheet'!O136)/1000</f>
        <v>0</v>
      </c>
      <c r="K5" s="571">
        <f>(LOOKUP('Calculatie sheet'!$O$2,'Objectenoverzicht aantallen'!$A:$A,'Objectenoverzicht aantallen'!C:C)*'Calculatie sheet'!O136+LOOKUP('Calculatie sheet'!$O$2,'Objectenoverzicht aantallen'!$A:$A,'Objectenoverzicht aantallen'!E:E)*'Calculatie sheet'!O136+LOOKUP('Calculatie sheet'!$O$2,'Objectenoverzicht aantallen'!$A:$A,'Objectenoverzicht aantallen'!F:F)*'Calculatie sheet'!O136+LOOKUP('Calculatie sheet'!$D$2,'Objectenoverzicht aantallen'!$A:$A,'Objectenoverzicht aantallen'!G:G)*'Calculatie sheet'!O136)/1000</f>
        <v>0</v>
      </c>
      <c r="L5" s="571">
        <f>(LOOKUP('Calculatie sheet'!$O$2,'Objectenoverzicht aantallen'!$A:$A,'Objectenoverzicht aantallen'!C:C)*'Calculatie sheet'!O136+LOOKUP('Calculatie sheet'!$O$2,'Objectenoverzicht aantallen'!$A:$A,'Objectenoverzicht aantallen'!E:E)*'Calculatie sheet'!O136+LOOKUP('Calculatie sheet'!$O$2,'Objectenoverzicht aantallen'!$A:$A,'Objectenoverzicht aantallen'!F:F)*'Calculatie sheet'!O136+LOOKUP('Calculatie sheet'!$O$2,'Objectenoverzicht aantallen'!$A:$A,'Objectenoverzicht aantallen'!G:G)*'Calculatie sheet'!O136+LOOKUP('Calculatie sheet'!$O$2,'Objectenoverzicht aantallen'!$A:$A,'Objectenoverzicht aantallen'!H:H)*'Calculatie sheet'!O136)/1000</f>
        <v>0</v>
      </c>
      <c r="M5" s="571">
        <f>(LOOKUP('Calculatie sheet'!$O$2,'Objectenoverzicht aantallen'!$A:$A,'Objectenoverzicht aantallen'!C:C)*'Calculatie sheet'!O136+LOOKUP('Calculatie sheet'!$O$2,'Objectenoverzicht aantallen'!$A:$A,'Objectenoverzicht aantallen'!E:E)*'Calculatie sheet'!O136+LOOKUP('Calculatie sheet'!$O$2,'Objectenoverzicht aantallen'!$A:$A,'Objectenoverzicht aantallen'!F:F)*'Calculatie sheet'!O136+LOOKUP('Calculatie sheet'!$O$2,'Objectenoverzicht aantallen'!$A:$A,'Objectenoverzicht aantallen'!G:G)*'Calculatie sheet'!O136+LOOKUP('Calculatie sheet'!$O$2,'Objectenoverzicht aantallen'!$A:$A,'Objectenoverzicht aantallen'!H:H)*'Calculatie sheet'!O136+LOOKUP('Calculatie sheet'!$O$2,'Objectenoverzicht aantallen'!$A:$A,'Objectenoverzicht aantallen'!I:I)*'Calculatie sheet'!O136)/1000</f>
        <v>0</v>
      </c>
      <c r="N5" s="571">
        <f>(LOOKUP('Calculatie sheet'!$O$2,'Objectenoverzicht aantallen'!$A:$A,'Objectenoverzicht aantallen'!C:C)*'Calculatie sheet'!O136+LOOKUP('Calculatie sheet'!$O$2,'Objectenoverzicht aantallen'!$A:$A,'Objectenoverzicht aantallen'!E:E)*'Calculatie sheet'!O136+LOOKUP('Calculatie sheet'!$O$2,'Objectenoverzicht aantallen'!$A:$A,'Objectenoverzicht aantallen'!F:F)*'Calculatie sheet'!O136+LOOKUP('Calculatie sheet'!$O$2,'Objectenoverzicht aantallen'!$A:$A,'Objectenoverzicht aantallen'!G:G)*'Calculatie sheet'!O136+LOOKUP('Calculatie sheet'!$O$2,'Objectenoverzicht aantallen'!$A:$A,'Objectenoverzicht aantallen'!H:H)*'Calculatie sheet'!O136+LOOKUP('Calculatie sheet'!$O$2,'Objectenoverzicht aantallen'!$A:$A,'Objectenoverzicht aantallen'!I:I)*'Calculatie sheet'!O136+LOOKUP('Calculatie sheet'!$O$2,'Objectenoverzicht aantallen'!$A:$A,'Objectenoverzicht aantallen'!J:J)*'Calculatie sheet'!O136)/1000</f>
        <v>0</v>
      </c>
      <c r="O5" s="571">
        <f>(LOOKUP('Calculatie sheet'!$O$2,'Objectenoverzicht aantallen'!$A:$A,'Objectenoverzicht aantallen'!C:C)*'Calculatie sheet'!O136+LOOKUP('Calculatie sheet'!$O$2,'Objectenoverzicht aantallen'!$A:$A,'Objectenoverzicht aantallen'!E:E)*'Calculatie sheet'!O136+LOOKUP('Calculatie sheet'!$O$2,'Objectenoverzicht aantallen'!$A:$A,'Objectenoverzicht aantallen'!F:F)*'Calculatie sheet'!O136+LOOKUP('Calculatie sheet'!$O$2,'Objectenoverzicht aantallen'!$A:$A,'Objectenoverzicht aantallen'!G:G)*'Calculatie sheet'!O136+LOOKUP('Calculatie sheet'!$O$2,'Objectenoverzicht aantallen'!$A:$A,'Objectenoverzicht aantallen'!H:H)*'Calculatie sheet'!O136+LOOKUP('Calculatie sheet'!$O$2,'Objectenoverzicht aantallen'!$A:$A,'Objectenoverzicht aantallen'!I:I)*'Calculatie sheet'!O136+LOOKUP('Calculatie sheet'!$O$2,'Objectenoverzicht aantallen'!$A:$A,'Objectenoverzicht aantallen'!J:J)*'Calculatie sheet'!O136+LOOKUP('Calculatie sheet'!$O$2,'Objectenoverzicht aantallen'!$A:$A,'Objectenoverzicht aantallen'!K:K)*'Calculatie sheet'!O136)/1000</f>
        <v>0</v>
      </c>
      <c r="P5" s="571">
        <f>(LOOKUP('Calculatie sheet'!$O$2,'Objectenoverzicht aantallen'!$A:$A,'Objectenoverzicht aantallen'!C:C)*'Calculatie sheet'!O136+LOOKUP('Calculatie sheet'!$O$2,'Objectenoverzicht aantallen'!$A:$A,'Objectenoverzicht aantallen'!E:E)*'Calculatie sheet'!O136+LOOKUP('Calculatie sheet'!$O$2,'Objectenoverzicht aantallen'!$A:$A,'Objectenoverzicht aantallen'!F:F)*'Calculatie sheet'!O136+LOOKUP('Calculatie sheet'!$O$2,'Objectenoverzicht aantallen'!$A:$A,'Objectenoverzicht aantallen'!G:G)*'Calculatie sheet'!O136+LOOKUP('Calculatie sheet'!$O$2,'Objectenoverzicht aantallen'!$A:$A,'Objectenoverzicht aantallen'!H:H)*'Calculatie sheet'!O136+LOOKUP('Calculatie sheet'!$O$2,'Objectenoverzicht aantallen'!$A:$A,'Objectenoverzicht aantallen'!I:I)*'Calculatie sheet'!O136+LOOKUP('Calculatie sheet'!$O$2,'Objectenoverzicht aantallen'!$A:$A,'Objectenoverzicht aantallen'!J:J)*'Calculatie sheet'!O136+LOOKUP('Calculatie sheet'!$O$2,'Objectenoverzicht aantallen'!$A:$A,'Objectenoverzicht aantallen'!K:K)*'Calculatie sheet'!O136+LOOKUP('Calculatie sheet'!$O$2,'Objectenoverzicht aantallen'!$A:$A,'Objectenoverzicht aantallen'!L:L)*'Calculatie sheet'!O136)/1000</f>
        <v>0</v>
      </c>
      <c r="Q5" s="571">
        <f>(LOOKUP('Calculatie sheet'!$O$2,'Objectenoverzicht aantallen'!$A:$A,'Objectenoverzicht aantallen'!C:C)*'Calculatie sheet'!O136+LOOKUP('Calculatie sheet'!$O$2,'Objectenoverzicht aantallen'!$A:$A,'Objectenoverzicht aantallen'!E:E)*'Calculatie sheet'!O136+LOOKUP('Calculatie sheet'!$O$2,'Objectenoverzicht aantallen'!$A:$A,'Objectenoverzicht aantallen'!F:F)*'Calculatie sheet'!O136+LOOKUP('Calculatie sheet'!$O$2,'Objectenoverzicht aantallen'!$A:$A,'Objectenoverzicht aantallen'!G:G)*'Calculatie sheet'!O136+LOOKUP('Calculatie sheet'!$O$2,'Objectenoverzicht aantallen'!$A:$A,'Objectenoverzicht aantallen'!H:H)*'Calculatie sheet'!O136+LOOKUP('Calculatie sheet'!$O$2,'Objectenoverzicht aantallen'!$A:$A,'Objectenoverzicht aantallen'!I:I)*'Calculatie sheet'!O136+LOOKUP('Calculatie sheet'!$O$2,'Objectenoverzicht aantallen'!$A:$A,'Objectenoverzicht aantallen'!J:J)*'Calculatie sheet'!O136+LOOKUP('Calculatie sheet'!$O$2,'Objectenoverzicht aantallen'!$A:$A,'Objectenoverzicht aantallen'!K:K)*'Calculatie sheet'!O136+LOOKUP('Calculatie sheet'!$O$2,'Objectenoverzicht aantallen'!$A:$A,'Objectenoverzicht aantallen'!L:L)*'Calculatie sheet'!O136+LOOKUP('Calculatie sheet'!$O$2,'Objectenoverzicht aantallen'!$A:$A,'Objectenoverzicht aantallen'!M:M)*'Calculatie sheet'!O136)/1000</f>
        <v>0</v>
      </c>
      <c r="R5" s="571">
        <f>(LOOKUP('Calculatie sheet'!$O$2,'Objectenoverzicht aantallen'!$A:$A,'Objectenoverzicht aantallen'!C:C)*'Calculatie sheet'!O136+LOOKUP('Calculatie sheet'!$O$2,'Objectenoverzicht aantallen'!$A:$A,'Objectenoverzicht aantallen'!E:E)*'Calculatie sheet'!O136+LOOKUP('Calculatie sheet'!$O$2,'Objectenoverzicht aantallen'!$A:$A,'Objectenoverzicht aantallen'!F:F)*'Calculatie sheet'!O136+LOOKUP('Calculatie sheet'!$O$2,'Objectenoverzicht aantallen'!$A:$A,'Objectenoverzicht aantallen'!G:G)*'Calculatie sheet'!O136+LOOKUP('Calculatie sheet'!$O$2,'Objectenoverzicht aantallen'!$A:$A,'Objectenoverzicht aantallen'!H:H)*'Calculatie sheet'!O136+LOOKUP('Calculatie sheet'!$O$2,'Objectenoverzicht aantallen'!$A:$A,'Objectenoverzicht aantallen'!I:I)*'Calculatie sheet'!O136+LOOKUP('Calculatie sheet'!$O$2,'Objectenoverzicht aantallen'!$A:$A,'Objectenoverzicht aantallen'!J:J)*'Calculatie sheet'!O136+LOOKUP('Calculatie sheet'!$O$2,'Objectenoverzicht aantallen'!$A:$A,'Objectenoverzicht aantallen'!K:K)*'Calculatie sheet'!O136+LOOKUP('Calculatie sheet'!$O$2,'Objectenoverzicht aantallen'!$A:$A,'Objectenoverzicht aantallen'!L:L)*'Calculatie sheet'!O136+LOOKUP('Calculatie sheet'!$O$2,'Objectenoverzicht aantallen'!$A:$A,'Objectenoverzicht aantallen'!M:M)*'Calculatie sheet'!O136+LOOKUP('Calculatie sheet'!$O$2,'Objectenoverzicht aantallen'!$A:$A,'Objectenoverzicht aantallen'!N:N)*'Calculatie sheet'!O136)/1000</f>
        <v>0</v>
      </c>
      <c r="S5" s="571">
        <f>(LOOKUP('Calculatie sheet'!$O$2,'Objectenoverzicht aantallen'!$A:$A,'Objectenoverzicht aantallen'!C:C)*'Calculatie sheet'!O136+LOOKUP('Calculatie sheet'!$O$2,'Objectenoverzicht aantallen'!$A:$A,'Objectenoverzicht aantallen'!E:E)*'Calculatie sheet'!O136+LOOKUP('Calculatie sheet'!$O$2,'Objectenoverzicht aantallen'!$A:$A,'Objectenoverzicht aantallen'!F:F)*'Calculatie sheet'!O136+LOOKUP('Calculatie sheet'!$O$2,'Objectenoverzicht aantallen'!$A:$A,'Objectenoverzicht aantallen'!G:G)*'Calculatie sheet'!O136+LOOKUP('Calculatie sheet'!$O$2,'Objectenoverzicht aantallen'!$A:$A,'Objectenoverzicht aantallen'!H:H)*'Calculatie sheet'!O136+LOOKUP('Calculatie sheet'!$O$2,'Objectenoverzicht aantallen'!$A:$A,'Objectenoverzicht aantallen'!I:I)*'Calculatie sheet'!O136+LOOKUP('Calculatie sheet'!$O$2,'Objectenoverzicht aantallen'!$A:$A,'Objectenoverzicht aantallen'!J:J)*'Calculatie sheet'!O136+LOOKUP('Calculatie sheet'!$O$2,'Objectenoverzicht aantallen'!$A:$A,'Objectenoverzicht aantallen'!K:K)*'Calculatie sheet'!O136+LOOKUP('Calculatie sheet'!$O$2,'Objectenoverzicht aantallen'!$A:$A,'Objectenoverzicht aantallen'!L:L)*'Calculatie sheet'!O136+LOOKUP('Calculatie sheet'!$O$2,'Objectenoverzicht aantallen'!$A:$A,'Objectenoverzicht aantallen'!M:M)*'Calculatie sheet'!O136+LOOKUP('Calculatie sheet'!$O$2,'Objectenoverzicht aantallen'!$A:$A,'Objectenoverzicht aantallen'!N:N)*'Calculatie sheet'!O136+LOOKUP('Calculatie sheet'!$O$2,'Objectenoverzicht aantallen'!$A:$A,'Objectenoverzicht aantallen'!O:O)*'Calculatie sheet'!O136)/1000</f>
        <v>0</v>
      </c>
      <c r="U5" s="31" t="s">
        <v>625</v>
      </c>
      <c r="V5" s="571">
        <f>(LOOKUP('Calculatie sheet'!$O$2,'Objectenoverzicht aantallen'!$A:$A,'Objectenoverzicht aantallen'!Q:Q)*'Calculatie sheet'!$O$136)/1000</f>
        <v>0</v>
      </c>
      <c r="W5" s="571">
        <f>(LOOKUP('Calculatie sheet'!$O$2,'Objectenoverzicht aantallen'!$A:$A,'Objectenoverzicht aantallen'!R:R)*'Calculatie sheet'!$O$136)/1000</f>
        <v>0</v>
      </c>
      <c r="X5" s="571">
        <f>(LOOKUP('Calculatie sheet'!$O$2,'Objectenoverzicht aantallen'!$A:$A,'Objectenoverzicht aantallen'!S:S)*'Calculatie sheet'!$O$136)/1000</f>
        <v>0</v>
      </c>
      <c r="Y5" s="571">
        <f>(LOOKUP('Calculatie sheet'!$O$2,'Objectenoverzicht aantallen'!$A:$A,'Objectenoverzicht aantallen'!T:T)*'Calculatie sheet'!$O$136)/1000</f>
        <v>0</v>
      </c>
      <c r="Z5" s="571">
        <f>(LOOKUP('Calculatie sheet'!$O$2,'Objectenoverzicht aantallen'!$A:$A,'Objectenoverzicht aantallen'!U:U)*'Calculatie sheet'!$O$136)/1000</f>
        <v>0</v>
      </c>
      <c r="AA5" s="571">
        <f>(LOOKUP('Calculatie sheet'!$O$2,'Objectenoverzicht aantallen'!$A:$A,'Objectenoverzicht aantallen'!V:V)*'Calculatie sheet'!$O$136)/1000</f>
        <v>0</v>
      </c>
      <c r="AB5" s="571">
        <f>(LOOKUP('Calculatie sheet'!$O$2,'Objectenoverzicht aantallen'!$A:$A,'Objectenoverzicht aantallen'!W:W)*'Calculatie sheet'!$O$136)/1000</f>
        <v>0</v>
      </c>
      <c r="AC5" s="571">
        <f>(LOOKUP('Calculatie sheet'!$O$2,'Objectenoverzicht aantallen'!$A:$A,'Objectenoverzicht aantallen'!X:X)*'Calculatie sheet'!$O$136)/1000</f>
        <v>0</v>
      </c>
      <c r="AD5" s="571">
        <f>(LOOKUP('Calculatie sheet'!$O$2,'Objectenoverzicht aantallen'!$A:$A,'Objectenoverzicht aantallen'!Y:Y)*'Calculatie sheet'!$O$136)/1000</f>
        <v>0</v>
      </c>
      <c r="AE5" s="571">
        <f>(LOOKUP('Calculatie sheet'!$O$2,'Objectenoverzicht aantallen'!$A:$A,'Objectenoverzicht aantallen'!Z:Z)*'Calculatie sheet'!$O$136)/1000</f>
        <v>0</v>
      </c>
      <c r="AF5" s="571">
        <f>(LOOKUP('Calculatie sheet'!$O$2,'Objectenoverzicht aantallen'!$A:$A,'Objectenoverzicht aantallen'!AA:AA)*'Calculatie sheet'!$O$136)/1000</f>
        <v>0</v>
      </c>
    </row>
  </sheetData>
  <pageMargins left="0.7" right="0.7" top="0.75" bottom="0.75" header="0.3" footer="0.3"/>
  <pageSetup paperSize="9" orientation="portrait" horizontalDpi="0" verticalDpi="0"/>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77F6B-B5CC-0140-AF5E-F01F49BB02DA}">
  <dimension ref="A1:AF5"/>
  <sheetViews>
    <sheetView workbookViewId="0">
      <selection activeCell="B3" sqref="B3:B5"/>
    </sheetView>
  </sheetViews>
  <sheetFormatPr baseColWidth="10" defaultColWidth="11" defaultRowHeight="16" x14ac:dyDescent="0.2"/>
  <cols>
    <col min="1" max="1" width="32" bestFit="1" customWidth="1"/>
    <col min="6" max="6" width="18.5" style="39" bestFit="1" customWidth="1"/>
    <col min="8" max="8" width="14" bestFit="1" customWidth="1"/>
    <col min="9" max="19" width="12.1640625" bestFit="1" customWidth="1"/>
  </cols>
  <sheetData>
    <row r="1" spans="1:32" x14ac:dyDescent="0.2">
      <c r="A1" t="str">
        <f>'Calculatie sheet'!P3</f>
        <v>Gelders mengsel &lt;500 VA (licht belast)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sheet'!P133</f>
        <v>1.3757681660632934</v>
      </c>
      <c r="D2" s="26" t="s">
        <v>64</v>
      </c>
      <c r="F2" s="573">
        <f>C2*'Calculatie sheet'!$P$7/1000</f>
        <v>0</v>
      </c>
      <c r="H2" s="31" t="s">
        <v>622</v>
      </c>
      <c r="I2" s="571">
        <f>(LOOKUP('Calculatie sheet'!$P$2,'Objectenoverzicht aantallen'!$A:$A,'Objectenoverzicht aantallen'!C:C)*'Calculatie sheet'!P133+LOOKUP('Calculatie sheet'!$P$2,'Objectenoverzicht aantallen'!$A:$A,'Objectenoverzicht aantallen'!E:E)*'Calculatie sheet'!P133)/1000</f>
        <v>0</v>
      </c>
      <c r="J2" s="571">
        <f>(LOOKUP('Calculatie sheet'!$P$2,'Objectenoverzicht aantallen'!$A:$A,'Objectenoverzicht aantallen'!C:C)*'Calculatie sheet'!P133+LOOKUP('Calculatie sheet'!$P$2,'Objectenoverzicht aantallen'!$A:$A,'Objectenoverzicht aantallen'!E:E)*'Calculatie sheet'!P133+LOOKUP('Calculatie sheet'!$P$2,'Objectenoverzicht aantallen'!$A:$A,'Objectenoverzicht aantallen'!F:F)*'Calculatie sheet'!P133)/1000</f>
        <v>0</v>
      </c>
      <c r="K2" s="571">
        <f>(LOOKUP('Calculatie sheet'!$P$2,'Objectenoverzicht aantallen'!$A:$A,'Objectenoverzicht aantallen'!C:C)*'Calculatie sheet'!P133+LOOKUP('Calculatie sheet'!$P$2,'Objectenoverzicht aantallen'!$A:$A,'Objectenoverzicht aantallen'!E:E)*'Calculatie sheet'!P133+LOOKUP('Calculatie sheet'!$P$2,'Objectenoverzicht aantallen'!$A:$A,'Objectenoverzicht aantallen'!F:F)*'Calculatie sheet'!P133+LOOKUP('Calculatie sheet'!$D$2,'Objectenoverzicht aantallen'!$A:$A,'Objectenoverzicht aantallen'!G:G)*'Calculatie sheet'!P133)/1000</f>
        <v>0</v>
      </c>
      <c r="L2" s="571">
        <f>(LOOKUP('Calculatie sheet'!$P$2,'Objectenoverzicht aantallen'!$A:$A,'Objectenoverzicht aantallen'!C:C)*'Calculatie sheet'!P133+LOOKUP('Calculatie sheet'!$P$2,'Objectenoverzicht aantallen'!$A:$A,'Objectenoverzicht aantallen'!E:E)*'Calculatie sheet'!P133+LOOKUP('Calculatie sheet'!$P$2,'Objectenoverzicht aantallen'!$A:$A,'Objectenoverzicht aantallen'!F:F)*'Calculatie sheet'!P133+LOOKUP('Calculatie sheet'!$P$2,'Objectenoverzicht aantallen'!$A:$A,'Objectenoverzicht aantallen'!G:G)*'Calculatie sheet'!P133+LOOKUP('Calculatie sheet'!$P$2,'Objectenoverzicht aantallen'!$A:$A,'Objectenoverzicht aantallen'!H:H)*'Calculatie sheet'!P133)/1000</f>
        <v>0</v>
      </c>
      <c r="M2" s="571">
        <f>(LOOKUP('Calculatie sheet'!$P$2,'Objectenoverzicht aantallen'!$A:$A,'Objectenoverzicht aantallen'!C:C)*'Calculatie sheet'!P133+LOOKUP('Calculatie sheet'!$P$2,'Objectenoverzicht aantallen'!$A:$A,'Objectenoverzicht aantallen'!E:E)*'Calculatie sheet'!P133+LOOKUP('Calculatie sheet'!$P$2,'Objectenoverzicht aantallen'!$A:$A,'Objectenoverzicht aantallen'!F:F)*'Calculatie sheet'!P133+LOOKUP('Calculatie sheet'!$P$2,'Objectenoverzicht aantallen'!$A:$A,'Objectenoverzicht aantallen'!G:G)*'Calculatie sheet'!P133+LOOKUP('Calculatie sheet'!$P$2,'Objectenoverzicht aantallen'!$A:$A,'Objectenoverzicht aantallen'!H:H)*'Calculatie sheet'!P133+LOOKUP('Calculatie sheet'!$P$2,'Objectenoverzicht aantallen'!$A:$A,'Objectenoverzicht aantallen'!I:I)*'Calculatie sheet'!P133)/1000</f>
        <v>0</v>
      </c>
      <c r="N2" s="571">
        <f>(LOOKUP('Calculatie sheet'!$P$2,'Objectenoverzicht aantallen'!$A:$A,'Objectenoverzicht aantallen'!C:C)*'Calculatie sheet'!P133+LOOKUP('Calculatie sheet'!$P$2,'Objectenoverzicht aantallen'!$A:$A,'Objectenoverzicht aantallen'!E:E)*'Calculatie sheet'!P133+LOOKUP('Calculatie sheet'!$P$2,'Objectenoverzicht aantallen'!$A:$A,'Objectenoverzicht aantallen'!F:F)*'Calculatie sheet'!P133+LOOKUP('Calculatie sheet'!$P$2,'Objectenoverzicht aantallen'!$A:$A,'Objectenoverzicht aantallen'!G:G)*'Calculatie sheet'!P133+LOOKUP('Calculatie sheet'!$P$2,'Objectenoverzicht aantallen'!$A:$A,'Objectenoverzicht aantallen'!H:H)*'Calculatie sheet'!P133+LOOKUP('Calculatie sheet'!$P$2,'Objectenoverzicht aantallen'!$A:$A,'Objectenoverzicht aantallen'!I:I)*'Calculatie sheet'!P133+LOOKUP('Calculatie sheet'!$P$2,'Objectenoverzicht aantallen'!$A:$A,'Objectenoverzicht aantallen'!J:J)*'Calculatie sheet'!P133)/1000</f>
        <v>0</v>
      </c>
      <c r="O2" s="571">
        <f>(LOOKUP('Calculatie sheet'!$P$2,'Objectenoverzicht aantallen'!$A:$A,'Objectenoverzicht aantallen'!C:C)*'Calculatie sheet'!P133+LOOKUP('Calculatie sheet'!$P$2,'Objectenoverzicht aantallen'!$A:$A,'Objectenoverzicht aantallen'!E:E)*'Calculatie sheet'!P133+LOOKUP('Calculatie sheet'!$P$2,'Objectenoverzicht aantallen'!$A:$A,'Objectenoverzicht aantallen'!F:F)*'Calculatie sheet'!P133+LOOKUP('Calculatie sheet'!$P$2,'Objectenoverzicht aantallen'!$A:$A,'Objectenoverzicht aantallen'!G:G)*'Calculatie sheet'!P133+LOOKUP('Calculatie sheet'!$P$2,'Objectenoverzicht aantallen'!$A:$A,'Objectenoverzicht aantallen'!H:H)*'Calculatie sheet'!P133+LOOKUP('Calculatie sheet'!$P$2,'Objectenoverzicht aantallen'!$A:$A,'Objectenoverzicht aantallen'!I:I)*'Calculatie sheet'!P133+LOOKUP('Calculatie sheet'!$P$2,'Objectenoverzicht aantallen'!$A:$A,'Objectenoverzicht aantallen'!J:J)*'Calculatie sheet'!P133+LOOKUP('Calculatie sheet'!$P$2,'Objectenoverzicht aantallen'!$A:$A,'Objectenoverzicht aantallen'!K:K)*'Calculatie sheet'!P133)/1000</f>
        <v>0</v>
      </c>
      <c r="P2" s="571">
        <f>(LOOKUP('Calculatie sheet'!$P$2,'Objectenoverzicht aantallen'!$A:$A,'Objectenoverzicht aantallen'!C:C)*'Calculatie sheet'!P133+LOOKUP('Calculatie sheet'!$P$2,'Objectenoverzicht aantallen'!$A:$A,'Objectenoverzicht aantallen'!E:E)*'Calculatie sheet'!P133+LOOKUP('Calculatie sheet'!$P$2,'Objectenoverzicht aantallen'!$A:$A,'Objectenoverzicht aantallen'!F:F)*'Calculatie sheet'!P133+LOOKUP('Calculatie sheet'!$P$2,'Objectenoverzicht aantallen'!$A:$A,'Objectenoverzicht aantallen'!G:G)*'Calculatie sheet'!P133+LOOKUP('Calculatie sheet'!$P$2,'Objectenoverzicht aantallen'!$A:$A,'Objectenoverzicht aantallen'!H:H)*'Calculatie sheet'!P133+LOOKUP('Calculatie sheet'!$P$2,'Objectenoverzicht aantallen'!$A:$A,'Objectenoverzicht aantallen'!I:I)*'Calculatie sheet'!P133+LOOKUP('Calculatie sheet'!$P$2,'Objectenoverzicht aantallen'!$A:$A,'Objectenoverzicht aantallen'!J:J)*'Calculatie sheet'!P133+LOOKUP('Calculatie sheet'!$P$2,'Objectenoverzicht aantallen'!$A:$A,'Objectenoverzicht aantallen'!K:K)*'Calculatie sheet'!P133+LOOKUP('Calculatie sheet'!$P$2,'Objectenoverzicht aantallen'!$A:$A,'Objectenoverzicht aantallen'!L:L)*'Calculatie sheet'!P133)/1000</f>
        <v>0</v>
      </c>
      <c r="Q2" s="571">
        <f>(LOOKUP('Calculatie sheet'!$P$2,'Objectenoverzicht aantallen'!$A:$A,'Objectenoverzicht aantallen'!C:C)*'Calculatie sheet'!P133+LOOKUP('Calculatie sheet'!$P$2,'Objectenoverzicht aantallen'!$A:$A,'Objectenoverzicht aantallen'!E:E)*'Calculatie sheet'!P133+LOOKUP('Calculatie sheet'!$P$2,'Objectenoverzicht aantallen'!$A:$A,'Objectenoverzicht aantallen'!F:F)*'Calculatie sheet'!P133+LOOKUP('Calculatie sheet'!$P$2,'Objectenoverzicht aantallen'!$A:$A,'Objectenoverzicht aantallen'!G:G)*'Calculatie sheet'!P133+LOOKUP('Calculatie sheet'!$P$2,'Objectenoverzicht aantallen'!$A:$A,'Objectenoverzicht aantallen'!H:H)*'Calculatie sheet'!P133+LOOKUP('Calculatie sheet'!$P$2,'Objectenoverzicht aantallen'!$A:$A,'Objectenoverzicht aantallen'!I:I)*'Calculatie sheet'!P133+LOOKUP('Calculatie sheet'!$P$2,'Objectenoverzicht aantallen'!$A:$A,'Objectenoverzicht aantallen'!J:J)*'Calculatie sheet'!P133+LOOKUP('Calculatie sheet'!$P$2,'Objectenoverzicht aantallen'!$A:$A,'Objectenoverzicht aantallen'!K:K)*'Calculatie sheet'!P133+LOOKUP('Calculatie sheet'!$P$2,'Objectenoverzicht aantallen'!$A:$A,'Objectenoverzicht aantallen'!L:L)*'Calculatie sheet'!P133+LOOKUP('Calculatie sheet'!$P$2,'Objectenoverzicht aantallen'!$A:$A,'Objectenoverzicht aantallen'!M:M)*'Calculatie sheet'!P133)/1000</f>
        <v>0</v>
      </c>
      <c r="R2" s="571">
        <f>(LOOKUP('Calculatie sheet'!$P$2,'Objectenoverzicht aantallen'!$A:$A,'Objectenoverzicht aantallen'!C:C)*'Calculatie sheet'!P133+LOOKUP('Calculatie sheet'!$P$2,'Objectenoverzicht aantallen'!$A:$A,'Objectenoverzicht aantallen'!E:E)*'Calculatie sheet'!P133+LOOKUP('Calculatie sheet'!$P$2,'Objectenoverzicht aantallen'!$A:$A,'Objectenoverzicht aantallen'!F:F)*'Calculatie sheet'!P133+LOOKUP('Calculatie sheet'!$P$2,'Objectenoverzicht aantallen'!$A:$A,'Objectenoverzicht aantallen'!G:G)*'Calculatie sheet'!P133+LOOKUP('Calculatie sheet'!$P$2,'Objectenoverzicht aantallen'!$A:$A,'Objectenoverzicht aantallen'!H:H)*'Calculatie sheet'!P133+LOOKUP('Calculatie sheet'!$P$2,'Objectenoverzicht aantallen'!$A:$A,'Objectenoverzicht aantallen'!I:I)*'Calculatie sheet'!P133+LOOKUP('Calculatie sheet'!$P$2,'Objectenoverzicht aantallen'!$A:$A,'Objectenoverzicht aantallen'!J:J)*'Calculatie sheet'!P133+LOOKUP('Calculatie sheet'!$P$2,'Objectenoverzicht aantallen'!$A:$A,'Objectenoverzicht aantallen'!K:K)*'Calculatie sheet'!P133+LOOKUP('Calculatie sheet'!$P$2,'Objectenoverzicht aantallen'!$A:$A,'Objectenoverzicht aantallen'!L:L)*'Calculatie sheet'!P133+LOOKUP('Calculatie sheet'!$P$2,'Objectenoverzicht aantallen'!$A:$A,'Objectenoverzicht aantallen'!M:M)*'Calculatie sheet'!P133+LOOKUP('Calculatie sheet'!$P$2,'Objectenoverzicht aantallen'!$A:$A,'Objectenoverzicht aantallen'!N:N)*'Calculatie sheet'!P133)/1000</f>
        <v>0</v>
      </c>
      <c r="S2" s="571">
        <f>(LOOKUP('Calculatie sheet'!$P$2,'Objectenoverzicht aantallen'!$A:$A,'Objectenoverzicht aantallen'!C:C)*'Calculatie sheet'!P133+LOOKUP('Calculatie sheet'!$P$2,'Objectenoverzicht aantallen'!$A:$A,'Objectenoverzicht aantallen'!E:E)*'Calculatie sheet'!P133+LOOKUP('Calculatie sheet'!$P$2,'Objectenoverzicht aantallen'!$A:$A,'Objectenoverzicht aantallen'!F:F)*'Calculatie sheet'!P133+LOOKUP('Calculatie sheet'!$P$2,'Objectenoverzicht aantallen'!$A:$A,'Objectenoverzicht aantallen'!G:G)*'Calculatie sheet'!P133+LOOKUP('Calculatie sheet'!$P$2,'Objectenoverzicht aantallen'!$A:$A,'Objectenoverzicht aantallen'!H:H)*'Calculatie sheet'!P133+LOOKUP('Calculatie sheet'!$P$2,'Objectenoverzicht aantallen'!$A:$A,'Objectenoverzicht aantallen'!I:I)*'Calculatie sheet'!P133+LOOKUP('Calculatie sheet'!$P$2,'Objectenoverzicht aantallen'!$A:$A,'Objectenoverzicht aantallen'!J:J)*'Calculatie sheet'!P133+LOOKUP('Calculatie sheet'!$P$2,'Objectenoverzicht aantallen'!$A:$A,'Objectenoverzicht aantallen'!K:K)*'Calculatie sheet'!P133+LOOKUP('Calculatie sheet'!$P$2,'Objectenoverzicht aantallen'!$A:$A,'Objectenoverzicht aantallen'!L:L)*'Calculatie sheet'!P133+LOOKUP('Calculatie sheet'!$P$2,'Objectenoverzicht aantallen'!$A:$A,'Objectenoverzicht aantallen'!M:M)*'Calculatie sheet'!P133+LOOKUP('Calculatie sheet'!$P$2,'Objectenoverzicht aantallen'!$A:$A,'Objectenoverzicht aantallen'!N:N)*'Calculatie sheet'!P133+LOOKUP('Calculatie sheet'!$P$2,'Objectenoverzicht aantallen'!$A:$A,'Objectenoverzicht aantallen'!O:O)*'Calculatie sheet'!P133)/1000</f>
        <v>0</v>
      </c>
      <c r="U2" s="31" t="s">
        <v>622</v>
      </c>
      <c r="V2" s="571">
        <f>(LOOKUP('Calculatie sheet'!$P$2,'Objectenoverzicht aantallen'!$A:$A,'Objectenoverzicht aantallen'!E:E)*'Calculatie sheet'!$P$133)/1000</f>
        <v>0</v>
      </c>
      <c r="W2" s="571">
        <f>(LOOKUP('Calculatie sheet'!$P$2,'Objectenoverzicht aantallen'!$A:$A,'Objectenoverzicht aantallen'!F:F)*'Calculatie sheet'!$P$133)/1000</f>
        <v>0</v>
      </c>
      <c r="X2" s="571">
        <f>(LOOKUP('Calculatie sheet'!$P$2,'Objectenoverzicht aantallen'!$A:$A,'Objectenoverzicht aantallen'!G:G)*'Calculatie sheet'!$P$133)/1000</f>
        <v>0</v>
      </c>
      <c r="Y2" s="571">
        <f>(LOOKUP('Calculatie sheet'!$P$2,'Objectenoverzicht aantallen'!$A:$A,'Objectenoverzicht aantallen'!H:H)*'Calculatie sheet'!$P$133)/1000</f>
        <v>0</v>
      </c>
      <c r="Z2" s="571">
        <f>(LOOKUP('Calculatie sheet'!$P$2,'Objectenoverzicht aantallen'!$A:$A,'Objectenoverzicht aantallen'!I:I)*'Calculatie sheet'!$P$133)/1000</f>
        <v>0</v>
      </c>
      <c r="AA2" s="571">
        <f>(LOOKUP('Calculatie sheet'!$P$2,'Objectenoverzicht aantallen'!$A:$A,'Objectenoverzicht aantallen'!J:J)*'Calculatie sheet'!$P$133)/1000</f>
        <v>0</v>
      </c>
      <c r="AB2" s="571">
        <f>(LOOKUP('Calculatie sheet'!$P$2,'Objectenoverzicht aantallen'!$A:$A,'Objectenoverzicht aantallen'!K:K)*'Calculatie sheet'!$P$133)/1000</f>
        <v>0</v>
      </c>
      <c r="AC2" s="571">
        <f>(LOOKUP('Calculatie sheet'!$P$2,'Objectenoverzicht aantallen'!$A:$A,'Objectenoverzicht aantallen'!L:L)*'Calculatie sheet'!$P$133)/1000</f>
        <v>0</v>
      </c>
      <c r="AD2" s="571">
        <f>(LOOKUP('Calculatie sheet'!$P$2,'Objectenoverzicht aantallen'!$A:$A,'Objectenoverzicht aantallen'!M:M)*'Calculatie sheet'!$P$133)/1000</f>
        <v>0</v>
      </c>
      <c r="AE2" s="571">
        <f>(LOOKUP('Calculatie sheet'!$P$2,'Objectenoverzicht aantallen'!$A:$A,'Objectenoverzicht aantallen'!N:N)*'Calculatie sheet'!$P$133)/1000</f>
        <v>0</v>
      </c>
      <c r="AF2" s="571">
        <f>(LOOKUP('Calculatie sheet'!$P$2,'Objectenoverzicht aantallen'!$A:$A,'Objectenoverzicht aantallen'!O:O)*'Calculatie sheet'!$P$133)/1000</f>
        <v>0</v>
      </c>
    </row>
    <row r="3" spans="1:32" x14ac:dyDescent="0.2">
      <c r="B3" s="130" t="s">
        <v>967</v>
      </c>
      <c r="C3" s="46">
        <f>'Calculatie sheet'!P134</f>
        <v>0.37125153064392785</v>
      </c>
      <c r="D3" s="7" t="s">
        <v>354</v>
      </c>
      <c r="F3" s="573">
        <f>C3*'Calculatie sheet'!$P$7/1000</f>
        <v>0</v>
      </c>
      <c r="H3" s="31" t="s">
        <v>623</v>
      </c>
      <c r="I3" s="571">
        <f>(LOOKUP('Calculatie sheet'!$P$2,'Objectenoverzicht aantallen'!$A:$A,'Objectenoverzicht aantallen'!C:C)*'Calculatie sheet'!P134+LOOKUP('Calculatie sheet'!$P$2,'Objectenoverzicht aantallen'!$A:$A,'Objectenoverzicht aantallen'!E:E)*'Calculatie sheet'!P134)/1000</f>
        <v>0</v>
      </c>
      <c r="J3" s="571">
        <f>(LOOKUP('Calculatie sheet'!$P$2,'Objectenoverzicht aantallen'!$A:$A,'Objectenoverzicht aantallen'!C:C)*'Calculatie sheet'!P134+LOOKUP('Calculatie sheet'!$P$2,'Objectenoverzicht aantallen'!$A:$A,'Objectenoverzicht aantallen'!E:E)*'Calculatie sheet'!P134+LOOKUP('Calculatie sheet'!$P$2,'Objectenoverzicht aantallen'!$A:$A,'Objectenoverzicht aantallen'!F:F)*'Calculatie sheet'!P134)/1000</f>
        <v>0</v>
      </c>
      <c r="K3" s="571">
        <f>(LOOKUP('Calculatie sheet'!$P$2,'Objectenoverzicht aantallen'!$A:$A,'Objectenoverzicht aantallen'!C:C)*'Calculatie sheet'!P134+LOOKUP('Calculatie sheet'!$P$2,'Objectenoverzicht aantallen'!$A:$A,'Objectenoverzicht aantallen'!E:E)*'Calculatie sheet'!P134+LOOKUP('Calculatie sheet'!$P$2,'Objectenoverzicht aantallen'!$A:$A,'Objectenoverzicht aantallen'!F:F)*'Calculatie sheet'!P134+LOOKUP('Calculatie sheet'!$D$2,'Objectenoverzicht aantallen'!$A:$A,'Objectenoverzicht aantallen'!G:G)*'Calculatie sheet'!P134)/1000</f>
        <v>0</v>
      </c>
      <c r="L3" s="571">
        <f>(LOOKUP('Calculatie sheet'!$P$2,'Objectenoverzicht aantallen'!$A:$A,'Objectenoverzicht aantallen'!C:C)*'Calculatie sheet'!P134+LOOKUP('Calculatie sheet'!$P$2,'Objectenoverzicht aantallen'!$A:$A,'Objectenoverzicht aantallen'!E:E)*'Calculatie sheet'!P134+LOOKUP('Calculatie sheet'!$P$2,'Objectenoverzicht aantallen'!$A:$A,'Objectenoverzicht aantallen'!F:F)*'Calculatie sheet'!P134+LOOKUP('Calculatie sheet'!$P$2,'Objectenoverzicht aantallen'!$A:$A,'Objectenoverzicht aantallen'!G:G)*'Calculatie sheet'!P134+LOOKUP('Calculatie sheet'!$P$2,'Objectenoverzicht aantallen'!$A:$A,'Objectenoverzicht aantallen'!H:H)*'Calculatie sheet'!P134)/1000</f>
        <v>0</v>
      </c>
      <c r="M3" s="571">
        <f>(LOOKUP('Calculatie sheet'!$P$2,'Objectenoverzicht aantallen'!$A:$A,'Objectenoverzicht aantallen'!C:C)*'Calculatie sheet'!P134+LOOKUP('Calculatie sheet'!$P$2,'Objectenoverzicht aantallen'!$A:$A,'Objectenoverzicht aantallen'!E:E)*'Calculatie sheet'!P134+LOOKUP('Calculatie sheet'!$P$2,'Objectenoverzicht aantallen'!$A:$A,'Objectenoverzicht aantallen'!F:F)*'Calculatie sheet'!P134+LOOKUP('Calculatie sheet'!$P$2,'Objectenoverzicht aantallen'!$A:$A,'Objectenoverzicht aantallen'!G:G)*'Calculatie sheet'!P134+LOOKUP('Calculatie sheet'!$P$2,'Objectenoverzicht aantallen'!$A:$A,'Objectenoverzicht aantallen'!H:H)*'Calculatie sheet'!P134+LOOKUP('Calculatie sheet'!$P$2,'Objectenoverzicht aantallen'!$A:$A,'Objectenoverzicht aantallen'!I:I)*'Calculatie sheet'!P134)/1000</f>
        <v>0</v>
      </c>
      <c r="N3" s="571">
        <f>(LOOKUP('Calculatie sheet'!$P$2,'Objectenoverzicht aantallen'!$A:$A,'Objectenoverzicht aantallen'!C:C)*'Calculatie sheet'!P134+LOOKUP('Calculatie sheet'!$P$2,'Objectenoverzicht aantallen'!$A:$A,'Objectenoverzicht aantallen'!E:E)*'Calculatie sheet'!P134+LOOKUP('Calculatie sheet'!$P$2,'Objectenoverzicht aantallen'!$A:$A,'Objectenoverzicht aantallen'!F:F)*'Calculatie sheet'!P134+LOOKUP('Calculatie sheet'!$P$2,'Objectenoverzicht aantallen'!$A:$A,'Objectenoverzicht aantallen'!G:G)*'Calculatie sheet'!P134+LOOKUP('Calculatie sheet'!$P$2,'Objectenoverzicht aantallen'!$A:$A,'Objectenoverzicht aantallen'!H:H)*'Calculatie sheet'!P134+LOOKUP('Calculatie sheet'!$P$2,'Objectenoverzicht aantallen'!$A:$A,'Objectenoverzicht aantallen'!I:I)*'Calculatie sheet'!P134+LOOKUP('Calculatie sheet'!$P$2,'Objectenoverzicht aantallen'!$A:$A,'Objectenoverzicht aantallen'!J:J)*'Calculatie sheet'!P134)/1000</f>
        <v>0</v>
      </c>
      <c r="O3" s="571">
        <f>(LOOKUP('Calculatie sheet'!$P$2,'Objectenoverzicht aantallen'!$A:$A,'Objectenoverzicht aantallen'!C:C)*'Calculatie sheet'!P134+LOOKUP('Calculatie sheet'!$P$2,'Objectenoverzicht aantallen'!$A:$A,'Objectenoverzicht aantallen'!E:E)*'Calculatie sheet'!P134+LOOKUP('Calculatie sheet'!$P$2,'Objectenoverzicht aantallen'!$A:$A,'Objectenoverzicht aantallen'!F:F)*'Calculatie sheet'!P134+LOOKUP('Calculatie sheet'!$P$2,'Objectenoverzicht aantallen'!$A:$A,'Objectenoverzicht aantallen'!G:G)*'Calculatie sheet'!P134+LOOKUP('Calculatie sheet'!$P$2,'Objectenoverzicht aantallen'!$A:$A,'Objectenoverzicht aantallen'!H:H)*'Calculatie sheet'!P134+LOOKUP('Calculatie sheet'!$P$2,'Objectenoverzicht aantallen'!$A:$A,'Objectenoverzicht aantallen'!I:I)*'Calculatie sheet'!P134+LOOKUP('Calculatie sheet'!$P$2,'Objectenoverzicht aantallen'!$A:$A,'Objectenoverzicht aantallen'!J:J)*'Calculatie sheet'!P134+LOOKUP('Calculatie sheet'!$P$2,'Objectenoverzicht aantallen'!$A:$A,'Objectenoverzicht aantallen'!K:K)*'Calculatie sheet'!P134)/1000</f>
        <v>0</v>
      </c>
      <c r="P3" s="571">
        <f>(LOOKUP('Calculatie sheet'!$P$2,'Objectenoverzicht aantallen'!$A:$A,'Objectenoverzicht aantallen'!C:C)*'Calculatie sheet'!P134+LOOKUP('Calculatie sheet'!$P$2,'Objectenoverzicht aantallen'!$A:$A,'Objectenoverzicht aantallen'!E:E)*'Calculatie sheet'!P134+LOOKUP('Calculatie sheet'!$P$2,'Objectenoverzicht aantallen'!$A:$A,'Objectenoverzicht aantallen'!F:F)*'Calculatie sheet'!P134+LOOKUP('Calculatie sheet'!$P$2,'Objectenoverzicht aantallen'!$A:$A,'Objectenoverzicht aantallen'!G:G)*'Calculatie sheet'!P134+LOOKUP('Calculatie sheet'!$P$2,'Objectenoverzicht aantallen'!$A:$A,'Objectenoverzicht aantallen'!H:H)*'Calculatie sheet'!P134+LOOKUP('Calculatie sheet'!$P$2,'Objectenoverzicht aantallen'!$A:$A,'Objectenoverzicht aantallen'!I:I)*'Calculatie sheet'!P134+LOOKUP('Calculatie sheet'!$P$2,'Objectenoverzicht aantallen'!$A:$A,'Objectenoverzicht aantallen'!J:J)*'Calculatie sheet'!P134+LOOKUP('Calculatie sheet'!$P$2,'Objectenoverzicht aantallen'!$A:$A,'Objectenoverzicht aantallen'!K:K)*'Calculatie sheet'!P134+LOOKUP('Calculatie sheet'!$P$2,'Objectenoverzicht aantallen'!$A:$A,'Objectenoverzicht aantallen'!L:L)*'Calculatie sheet'!P134)/1000</f>
        <v>0</v>
      </c>
      <c r="Q3" s="571">
        <f>(LOOKUP('Calculatie sheet'!$P$2,'Objectenoverzicht aantallen'!$A:$A,'Objectenoverzicht aantallen'!C:C)*'Calculatie sheet'!P134+LOOKUP('Calculatie sheet'!$P$2,'Objectenoverzicht aantallen'!$A:$A,'Objectenoverzicht aantallen'!E:E)*'Calculatie sheet'!P134+LOOKUP('Calculatie sheet'!$P$2,'Objectenoverzicht aantallen'!$A:$A,'Objectenoverzicht aantallen'!F:F)*'Calculatie sheet'!P134+LOOKUP('Calculatie sheet'!$P$2,'Objectenoverzicht aantallen'!$A:$A,'Objectenoverzicht aantallen'!G:G)*'Calculatie sheet'!P134+LOOKUP('Calculatie sheet'!$P$2,'Objectenoverzicht aantallen'!$A:$A,'Objectenoverzicht aantallen'!H:H)*'Calculatie sheet'!P134+LOOKUP('Calculatie sheet'!$P$2,'Objectenoverzicht aantallen'!$A:$A,'Objectenoverzicht aantallen'!I:I)*'Calculatie sheet'!P134+LOOKUP('Calculatie sheet'!$P$2,'Objectenoverzicht aantallen'!$A:$A,'Objectenoverzicht aantallen'!J:J)*'Calculatie sheet'!P134+LOOKUP('Calculatie sheet'!$P$2,'Objectenoverzicht aantallen'!$A:$A,'Objectenoverzicht aantallen'!K:K)*'Calculatie sheet'!P134+LOOKUP('Calculatie sheet'!$P$2,'Objectenoverzicht aantallen'!$A:$A,'Objectenoverzicht aantallen'!L:L)*'Calculatie sheet'!P134+LOOKUP('Calculatie sheet'!$P$2,'Objectenoverzicht aantallen'!$A:$A,'Objectenoverzicht aantallen'!M:M)*'Calculatie sheet'!P134)/1000</f>
        <v>0</v>
      </c>
      <c r="R3" s="571">
        <f>(LOOKUP('Calculatie sheet'!$P$2,'Objectenoverzicht aantallen'!$A:$A,'Objectenoverzicht aantallen'!C:C)*'Calculatie sheet'!P134+LOOKUP('Calculatie sheet'!$P$2,'Objectenoverzicht aantallen'!$A:$A,'Objectenoverzicht aantallen'!E:E)*'Calculatie sheet'!P134+LOOKUP('Calculatie sheet'!$P$2,'Objectenoverzicht aantallen'!$A:$A,'Objectenoverzicht aantallen'!F:F)*'Calculatie sheet'!P134+LOOKUP('Calculatie sheet'!$P$2,'Objectenoverzicht aantallen'!$A:$A,'Objectenoverzicht aantallen'!G:G)*'Calculatie sheet'!P134+LOOKUP('Calculatie sheet'!$P$2,'Objectenoverzicht aantallen'!$A:$A,'Objectenoverzicht aantallen'!H:H)*'Calculatie sheet'!P134+LOOKUP('Calculatie sheet'!$P$2,'Objectenoverzicht aantallen'!$A:$A,'Objectenoverzicht aantallen'!I:I)*'Calculatie sheet'!P134+LOOKUP('Calculatie sheet'!$P$2,'Objectenoverzicht aantallen'!$A:$A,'Objectenoverzicht aantallen'!J:J)*'Calculatie sheet'!P134+LOOKUP('Calculatie sheet'!$P$2,'Objectenoverzicht aantallen'!$A:$A,'Objectenoverzicht aantallen'!K:K)*'Calculatie sheet'!P134+LOOKUP('Calculatie sheet'!$P$2,'Objectenoverzicht aantallen'!$A:$A,'Objectenoverzicht aantallen'!L:L)*'Calculatie sheet'!P134+LOOKUP('Calculatie sheet'!$P$2,'Objectenoverzicht aantallen'!$A:$A,'Objectenoverzicht aantallen'!M:M)*'Calculatie sheet'!P134+LOOKUP('Calculatie sheet'!$P$2,'Objectenoverzicht aantallen'!$A:$A,'Objectenoverzicht aantallen'!N:N)*'Calculatie sheet'!P134)/1000</f>
        <v>0</v>
      </c>
      <c r="S3" s="571">
        <f>(LOOKUP('Calculatie sheet'!$P$2,'Objectenoverzicht aantallen'!$A:$A,'Objectenoverzicht aantallen'!C:C)*'Calculatie sheet'!P134+LOOKUP('Calculatie sheet'!$P$2,'Objectenoverzicht aantallen'!$A:$A,'Objectenoverzicht aantallen'!E:E)*'Calculatie sheet'!P134+LOOKUP('Calculatie sheet'!$P$2,'Objectenoverzicht aantallen'!$A:$A,'Objectenoverzicht aantallen'!F:F)*'Calculatie sheet'!P134+LOOKUP('Calculatie sheet'!$P$2,'Objectenoverzicht aantallen'!$A:$A,'Objectenoverzicht aantallen'!G:G)*'Calculatie sheet'!P134+LOOKUP('Calculatie sheet'!$P$2,'Objectenoverzicht aantallen'!$A:$A,'Objectenoverzicht aantallen'!H:H)*'Calculatie sheet'!P134+LOOKUP('Calculatie sheet'!$P$2,'Objectenoverzicht aantallen'!$A:$A,'Objectenoverzicht aantallen'!I:I)*'Calculatie sheet'!P134+LOOKUP('Calculatie sheet'!$P$2,'Objectenoverzicht aantallen'!$A:$A,'Objectenoverzicht aantallen'!J:J)*'Calculatie sheet'!P134+LOOKUP('Calculatie sheet'!$P$2,'Objectenoverzicht aantallen'!$A:$A,'Objectenoverzicht aantallen'!K:K)*'Calculatie sheet'!P134+LOOKUP('Calculatie sheet'!$P$2,'Objectenoverzicht aantallen'!$A:$A,'Objectenoverzicht aantallen'!L:L)*'Calculatie sheet'!P134+LOOKUP('Calculatie sheet'!$P$2,'Objectenoverzicht aantallen'!$A:$A,'Objectenoverzicht aantallen'!M:M)*'Calculatie sheet'!P134+LOOKUP('Calculatie sheet'!$P$2,'Objectenoverzicht aantallen'!$A:$A,'Objectenoverzicht aantallen'!N:N)*'Calculatie sheet'!P134+LOOKUP('Calculatie sheet'!$P$2,'Objectenoverzicht aantallen'!$A:$A,'Objectenoverzicht aantallen'!O:O)*'Calculatie sheet'!P134)/1000</f>
        <v>0</v>
      </c>
      <c r="U3" s="31" t="s">
        <v>623</v>
      </c>
      <c r="V3" s="571">
        <f>(LOOKUP('Calculatie sheet'!$P$2,'Objectenoverzicht aantallen'!$A:$A,'Objectenoverzicht aantallen'!E:E)*'Calculatie sheet'!$P$134)/1000</f>
        <v>0</v>
      </c>
      <c r="W3" s="571">
        <f>(LOOKUP('Calculatie sheet'!$P$2,'Objectenoverzicht aantallen'!$A:$A,'Objectenoverzicht aantallen'!F:F)*'Calculatie sheet'!$P$134)/1000</f>
        <v>0</v>
      </c>
      <c r="X3" s="571">
        <f>(LOOKUP('Calculatie sheet'!$P$2,'Objectenoverzicht aantallen'!$A:$A,'Objectenoverzicht aantallen'!G:G)*'Calculatie sheet'!$P$134)/1000</f>
        <v>0</v>
      </c>
      <c r="Y3" s="571">
        <f>(LOOKUP('Calculatie sheet'!$P$2,'Objectenoverzicht aantallen'!$A:$A,'Objectenoverzicht aantallen'!H:H)*'Calculatie sheet'!$P$134)/1000</f>
        <v>0</v>
      </c>
      <c r="Z3" s="571">
        <f>(LOOKUP('Calculatie sheet'!$P$2,'Objectenoverzicht aantallen'!$A:$A,'Objectenoverzicht aantallen'!I:I)*'Calculatie sheet'!$P$134)/1000</f>
        <v>0</v>
      </c>
      <c r="AA3" s="571">
        <f>(LOOKUP('Calculatie sheet'!$P$2,'Objectenoverzicht aantallen'!$A:$A,'Objectenoverzicht aantallen'!J:J)*'Calculatie sheet'!$P$134)/1000</f>
        <v>0</v>
      </c>
      <c r="AB3" s="571">
        <f>(LOOKUP('Calculatie sheet'!$P$2,'Objectenoverzicht aantallen'!$A:$A,'Objectenoverzicht aantallen'!K:K)*'Calculatie sheet'!$P$134)/1000</f>
        <v>0</v>
      </c>
      <c r="AC3" s="571">
        <f>(LOOKUP('Calculatie sheet'!$P$2,'Objectenoverzicht aantallen'!$A:$A,'Objectenoverzicht aantallen'!L:L)*'Calculatie sheet'!$P$134)/1000</f>
        <v>0</v>
      </c>
      <c r="AD3" s="571">
        <f>(LOOKUP('Calculatie sheet'!$P$2,'Objectenoverzicht aantallen'!$A:$A,'Objectenoverzicht aantallen'!M:M)*'Calculatie sheet'!$P$134)/1000</f>
        <v>0</v>
      </c>
      <c r="AE3" s="571">
        <f>(LOOKUP('Calculatie sheet'!$P$2,'Objectenoverzicht aantallen'!$A:$A,'Objectenoverzicht aantallen'!N:N)*'Calculatie sheet'!$P$134)/1000</f>
        <v>0</v>
      </c>
      <c r="AF3" s="571">
        <f>(LOOKUP('Calculatie sheet'!$P$2,'Objectenoverzicht aantallen'!$A:$A,'Objectenoverzicht aantallen'!O:O)*'Calculatie sheet'!$P$134)/1000</f>
        <v>0</v>
      </c>
    </row>
    <row r="4" spans="1:32" x14ac:dyDescent="0.2">
      <c r="B4" s="130" t="s">
        <v>966</v>
      </c>
      <c r="C4" s="46">
        <f>'Calculatie sheet'!P135</f>
        <v>0.93888884084057089</v>
      </c>
      <c r="D4" s="37" t="s">
        <v>660</v>
      </c>
      <c r="F4" s="573">
        <f>C4*'Calculatie sheet'!$P$7/1000</f>
        <v>0</v>
      </c>
      <c r="H4" s="31" t="s">
        <v>624</v>
      </c>
      <c r="I4" s="571">
        <f>(LOOKUP('Calculatie sheet'!$P$2,'Objectenoverzicht aantallen'!$A:$A,'Objectenoverzicht aantallen'!C:C)*'Calculatie sheet'!P135+LOOKUP('Calculatie sheet'!$P$2,'Objectenoverzicht aantallen'!$A:$A,'Objectenoverzicht aantallen'!E:E)*'Calculatie sheet'!P135)/1000</f>
        <v>0</v>
      </c>
      <c r="J4" s="571">
        <f>(LOOKUP('Calculatie sheet'!$P$2,'Objectenoverzicht aantallen'!$A:$A,'Objectenoverzicht aantallen'!C:C)*'Calculatie sheet'!P135+LOOKUP('Calculatie sheet'!$P$2,'Objectenoverzicht aantallen'!$A:$A,'Objectenoverzicht aantallen'!E:E)*'Calculatie sheet'!P135+LOOKUP('Calculatie sheet'!$P$2,'Objectenoverzicht aantallen'!$A:$A,'Objectenoverzicht aantallen'!F:F)*'Calculatie sheet'!P135)/1000</f>
        <v>0</v>
      </c>
      <c r="K4" s="571">
        <f>(LOOKUP('Calculatie sheet'!$P$2,'Objectenoverzicht aantallen'!$A:$A,'Objectenoverzicht aantallen'!C:C)*'Calculatie sheet'!P135+LOOKUP('Calculatie sheet'!$P$2,'Objectenoverzicht aantallen'!$A:$A,'Objectenoverzicht aantallen'!E:E)*'Calculatie sheet'!P135+LOOKUP('Calculatie sheet'!$P$2,'Objectenoverzicht aantallen'!$A:$A,'Objectenoverzicht aantallen'!F:F)*'Calculatie sheet'!P135+LOOKUP('Calculatie sheet'!$D$2,'Objectenoverzicht aantallen'!$A:$A,'Objectenoverzicht aantallen'!G:G)*'Calculatie sheet'!P135)/1000</f>
        <v>0</v>
      </c>
      <c r="L4" s="571">
        <f>(LOOKUP('Calculatie sheet'!$P$2,'Objectenoverzicht aantallen'!$A:$A,'Objectenoverzicht aantallen'!C:C)*'Calculatie sheet'!P135+LOOKUP('Calculatie sheet'!$P$2,'Objectenoverzicht aantallen'!$A:$A,'Objectenoverzicht aantallen'!E:E)*'Calculatie sheet'!P135+LOOKUP('Calculatie sheet'!$P$2,'Objectenoverzicht aantallen'!$A:$A,'Objectenoverzicht aantallen'!F:F)*'Calculatie sheet'!P135+LOOKUP('Calculatie sheet'!$P$2,'Objectenoverzicht aantallen'!$A:$A,'Objectenoverzicht aantallen'!G:G)*'Calculatie sheet'!P135+LOOKUP('Calculatie sheet'!$P$2,'Objectenoverzicht aantallen'!$A:$A,'Objectenoverzicht aantallen'!H:H)*'Calculatie sheet'!P135)/1000</f>
        <v>0</v>
      </c>
      <c r="M4" s="571">
        <f>(LOOKUP('Calculatie sheet'!$P$2,'Objectenoverzicht aantallen'!$A:$A,'Objectenoverzicht aantallen'!C:C)*'Calculatie sheet'!P135+LOOKUP('Calculatie sheet'!$P$2,'Objectenoverzicht aantallen'!$A:$A,'Objectenoverzicht aantallen'!E:E)*'Calculatie sheet'!P135+LOOKUP('Calculatie sheet'!$P$2,'Objectenoverzicht aantallen'!$A:$A,'Objectenoverzicht aantallen'!F:F)*'Calculatie sheet'!P135+LOOKUP('Calculatie sheet'!$P$2,'Objectenoverzicht aantallen'!$A:$A,'Objectenoverzicht aantallen'!G:G)*'Calculatie sheet'!P135+LOOKUP('Calculatie sheet'!$P$2,'Objectenoverzicht aantallen'!$A:$A,'Objectenoverzicht aantallen'!H:H)*'Calculatie sheet'!P135+LOOKUP('Calculatie sheet'!$P$2,'Objectenoverzicht aantallen'!$A:$A,'Objectenoverzicht aantallen'!I:I)*'Calculatie sheet'!P135)/1000</f>
        <v>0</v>
      </c>
      <c r="N4" s="571">
        <f>(LOOKUP('Calculatie sheet'!$P$2,'Objectenoverzicht aantallen'!$A:$A,'Objectenoverzicht aantallen'!C:C)*'Calculatie sheet'!P135+LOOKUP('Calculatie sheet'!$P$2,'Objectenoverzicht aantallen'!$A:$A,'Objectenoverzicht aantallen'!E:E)*'Calculatie sheet'!P135+LOOKUP('Calculatie sheet'!$P$2,'Objectenoverzicht aantallen'!$A:$A,'Objectenoverzicht aantallen'!F:F)*'Calculatie sheet'!P135+LOOKUP('Calculatie sheet'!$P$2,'Objectenoverzicht aantallen'!$A:$A,'Objectenoverzicht aantallen'!G:G)*'Calculatie sheet'!P135+LOOKUP('Calculatie sheet'!$P$2,'Objectenoverzicht aantallen'!$A:$A,'Objectenoverzicht aantallen'!H:H)*'Calculatie sheet'!P135+LOOKUP('Calculatie sheet'!$P$2,'Objectenoverzicht aantallen'!$A:$A,'Objectenoverzicht aantallen'!I:I)*'Calculatie sheet'!P135+LOOKUP('Calculatie sheet'!$P$2,'Objectenoverzicht aantallen'!$A:$A,'Objectenoverzicht aantallen'!J:J)*'Calculatie sheet'!P135)/1000</f>
        <v>0</v>
      </c>
      <c r="O4" s="571">
        <f>(LOOKUP('Calculatie sheet'!$P$2,'Objectenoverzicht aantallen'!$A:$A,'Objectenoverzicht aantallen'!C:C)*'Calculatie sheet'!P135+LOOKUP('Calculatie sheet'!$P$2,'Objectenoverzicht aantallen'!$A:$A,'Objectenoverzicht aantallen'!E:E)*'Calculatie sheet'!P135+LOOKUP('Calculatie sheet'!$P$2,'Objectenoverzicht aantallen'!$A:$A,'Objectenoverzicht aantallen'!F:F)*'Calculatie sheet'!P135+LOOKUP('Calculatie sheet'!$P$2,'Objectenoverzicht aantallen'!$A:$A,'Objectenoverzicht aantallen'!G:G)*'Calculatie sheet'!P135+LOOKUP('Calculatie sheet'!$P$2,'Objectenoverzicht aantallen'!$A:$A,'Objectenoverzicht aantallen'!H:H)*'Calculatie sheet'!P135+LOOKUP('Calculatie sheet'!$P$2,'Objectenoverzicht aantallen'!$A:$A,'Objectenoverzicht aantallen'!I:I)*'Calculatie sheet'!P135+LOOKUP('Calculatie sheet'!$P$2,'Objectenoverzicht aantallen'!$A:$A,'Objectenoverzicht aantallen'!J:J)*'Calculatie sheet'!P135+LOOKUP('Calculatie sheet'!$P$2,'Objectenoverzicht aantallen'!$A:$A,'Objectenoverzicht aantallen'!K:K)*'Calculatie sheet'!P135)/1000</f>
        <v>0</v>
      </c>
      <c r="P4" s="571">
        <f>(LOOKUP('Calculatie sheet'!$P$2,'Objectenoverzicht aantallen'!$A:$A,'Objectenoverzicht aantallen'!C:C)*'Calculatie sheet'!P135+LOOKUP('Calculatie sheet'!$P$2,'Objectenoverzicht aantallen'!$A:$A,'Objectenoverzicht aantallen'!E:E)*'Calculatie sheet'!P135+LOOKUP('Calculatie sheet'!$P$2,'Objectenoverzicht aantallen'!$A:$A,'Objectenoverzicht aantallen'!F:F)*'Calculatie sheet'!P135+LOOKUP('Calculatie sheet'!$P$2,'Objectenoverzicht aantallen'!$A:$A,'Objectenoverzicht aantallen'!G:G)*'Calculatie sheet'!P135+LOOKUP('Calculatie sheet'!$P$2,'Objectenoverzicht aantallen'!$A:$A,'Objectenoverzicht aantallen'!H:H)*'Calculatie sheet'!P135+LOOKUP('Calculatie sheet'!$P$2,'Objectenoverzicht aantallen'!$A:$A,'Objectenoverzicht aantallen'!I:I)*'Calculatie sheet'!P135+LOOKUP('Calculatie sheet'!$P$2,'Objectenoverzicht aantallen'!$A:$A,'Objectenoverzicht aantallen'!J:J)*'Calculatie sheet'!P135+LOOKUP('Calculatie sheet'!$P$2,'Objectenoverzicht aantallen'!$A:$A,'Objectenoverzicht aantallen'!K:K)*'Calculatie sheet'!P135+LOOKUP('Calculatie sheet'!$P$2,'Objectenoverzicht aantallen'!$A:$A,'Objectenoverzicht aantallen'!L:L)*'Calculatie sheet'!P135)/1000</f>
        <v>0</v>
      </c>
      <c r="Q4" s="571">
        <f>(LOOKUP('Calculatie sheet'!$P$2,'Objectenoverzicht aantallen'!$A:$A,'Objectenoverzicht aantallen'!C:C)*'Calculatie sheet'!P135+LOOKUP('Calculatie sheet'!$P$2,'Objectenoverzicht aantallen'!$A:$A,'Objectenoverzicht aantallen'!E:E)*'Calculatie sheet'!P135+LOOKUP('Calculatie sheet'!$P$2,'Objectenoverzicht aantallen'!$A:$A,'Objectenoverzicht aantallen'!F:F)*'Calculatie sheet'!P135+LOOKUP('Calculatie sheet'!$P$2,'Objectenoverzicht aantallen'!$A:$A,'Objectenoverzicht aantallen'!G:G)*'Calculatie sheet'!P135+LOOKUP('Calculatie sheet'!$P$2,'Objectenoverzicht aantallen'!$A:$A,'Objectenoverzicht aantallen'!H:H)*'Calculatie sheet'!P135+LOOKUP('Calculatie sheet'!$P$2,'Objectenoverzicht aantallen'!$A:$A,'Objectenoverzicht aantallen'!I:I)*'Calculatie sheet'!P135+LOOKUP('Calculatie sheet'!$P$2,'Objectenoverzicht aantallen'!$A:$A,'Objectenoverzicht aantallen'!J:J)*'Calculatie sheet'!P135+LOOKUP('Calculatie sheet'!$P$2,'Objectenoverzicht aantallen'!$A:$A,'Objectenoverzicht aantallen'!K:K)*'Calculatie sheet'!P135+LOOKUP('Calculatie sheet'!$P$2,'Objectenoverzicht aantallen'!$A:$A,'Objectenoverzicht aantallen'!L:L)*'Calculatie sheet'!P135+LOOKUP('Calculatie sheet'!$P$2,'Objectenoverzicht aantallen'!$A:$A,'Objectenoverzicht aantallen'!M:M)*'Calculatie sheet'!P135)/1000</f>
        <v>0</v>
      </c>
      <c r="R4" s="571">
        <f>(LOOKUP('Calculatie sheet'!$P$2,'Objectenoverzicht aantallen'!$A:$A,'Objectenoverzicht aantallen'!C:C)*'Calculatie sheet'!P135+LOOKUP('Calculatie sheet'!$P$2,'Objectenoverzicht aantallen'!$A:$A,'Objectenoverzicht aantallen'!E:E)*'Calculatie sheet'!P135+LOOKUP('Calculatie sheet'!$P$2,'Objectenoverzicht aantallen'!$A:$A,'Objectenoverzicht aantallen'!F:F)*'Calculatie sheet'!P135+LOOKUP('Calculatie sheet'!$P$2,'Objectenoverzicht aantallen'!$A:$A,'Objectenoverzicht aantallen'!G:G)*'Calculatie sheet'!P135+LOOKUP('Calculatie sheet'!$P$2,'Objectenoverzicht aantallen'!$A:$A,'Objectenoverzicht aantallen'!H:H)*'Calculatie sheet'!P135+LOOKUP('Calculatie sheet'!$P$2,'Objectenoverzicht aantallen'!$A:$A,'Objectenoverzicht aantallen'!I:I)*'Calculatie sheet'!P135+LOOKUP('Calculatie sheet'!$P$2,'Objectenoverzicht aantallen'!$A:$A,'Objectenoverzicht aantallen'!J:J)*'Calculatie sheet'!P135+LOOKUP('Calculatie sheet'!$P$2,'Objectenoverzicht aantallen'!$A:$A,'Objectenoverzicht aantallen'!K:K)*'Calculatie sheet'!P135+LOOKUP('Calculatie sheet'!$P$2,'Objectenoverzicht aantallen'!$A:$A,'Objectenoverzicht aantallen'!L:L)*'Calculatie sheet'!P135+LOOKUP('Calculatie sheet'!$P$2,'Objectenoverzicht aantallen'!$A:$A,'Objectenoverzicht aantallen'!M:M)*'Calculatie sheet'!P135+LOOKUP('Calculatie sheet'!$P$2,'Objectenoverzicht aantallen'!$A:$A,'Objectenoverzicht aantallen'!N:N)*'Calculatie sheet'!P135)/1000</f>
        <v>0</v>
      </c>
      <c r="S4" s="571">
        <f>(LOOKUP('Calculatie sheet'!$P$2,'Objectenoverzicht aantallen'!$A:$A,'Objectenoverzicht aantallen'!C:C)*'Calculatie sheet'!P135+LOOKUP('Calculatie sheet'!$P$2,'Objectenoverzicht aantallen'!$A:$A,'Objectenoverzicht aantallen'!E:E)*'Calculatie sheet'!P135+LOOKUP('Calculatie sheet'!$P$2,'Objectenoverzicht aantallen'!$A:$A,'Objectenoverzicht aantallen'!F:F)*'Calculatie sheet'!P135+LOOKUP('Calculatie sheet'!$P$2,'Objectenoverzicht aantallen'!$A:$A,'Objectenoverzicht aantallen'!G:G)*'Calculatie sheet'!P135+LOOKUP('Calculatie sheet'!$P$2,'Objectenoverzicht aantallen'!$A:$A,'Objectenoverzicht aantallen'!H:H)*'Calculatie sheet'!P135+LOOKUP('Calculatie sheet'!$P$2,'Objectenoverzicht aantallen'!$A:$A,'Objectenoverzicht aantallen'!I:I)*'Calculatie sheet'!P135+LOOKUP('Calculatie sheet'!$P$2,'Objectenoverzicht aantallen'!$A:$A,'Objectenoverzicht aantallen'!J:J)*'Calculatie sheet'!P135+LOOKUP('Calculatie sheet'!$P$2,'Objectenoverzicht aantallen'!$A:$A,'Objectenoverzicht aantallen'!K:K)*'Calculatie sheet'!P135+LOOKUP('Calculatie sheet'!$P$2,'Objectenoverzicht aantallen'!$A:$A,'Objectenoverzicht aantallen'!L:L)*'Calculatie sheet'!P135+LOOKUP('Calculatie sheet'!$P$2,'Objectenoverzicht aantallen'!$A:$A,'Objectenoverzicht aantallen'!M:M)*'Calculatie sheet'!P135+LOOKUP('Calculatie sheet'!$P$2,'Objectenoverzicht aantallen'!$A:$A,'Objectenoverzicht aantallen'!N:N)*'Calculatie sheet'!P135+LOOKUP('Calculatie sheet'!$P$2,'Objectenoverzicht aantallen'!$A:$A,'Objectenoverzicht aantallen'!O:O)*'Calculatie sheet'!P135)/1000</f>
        <v>0</v>
      </c>
      <c r="U4" s="31" t="s">
        <v>624</v>
      </c>
      <c r="V4" s="571">
        <f>(LOOKUP('Calculatie sheet'!$P$2,'Objectenoverzicht aantallen'!$A:$A,'Objectenoverzicht aantallen'!$P:$P)*'Calculatie sheet'!$P$135)/'Calculatie sheet'!$P$64/1000</f>
        <v>0</v>
      </c>
      <c r="W4" s="571">
        <f>(LOOKUP('Calculatie sheet'!$P$2,'Objectenoverzicht aantallen'!$A:$A,'Objectenoverzicht aantallen'!$P:$P)*'Calculatie sheet'!$P$135)/'Calculatie sheet'!$P$64/1000</f>
        <v>0</v>
      </c>
      <c r="X4" s="571">
        <f>(LOOKUP('Calculatie sheet'!$P$2,'Objectenoverzicht aantallen'!$A:$A,'Objectenoverzicht aantallen'!$P:$P)*'Calculatie sheet'!$P$135)/'Calculatie sheet'!$P$64/1000</f>
        <v>0</v>
      </c>
      <c r="Y4" s="571">
        <f>(LOOKUP('Calculatie sheet'!$P$2,'Objectenoverzicht aantallen'!$A:$A,'Objectenoverzicht aantallen'!$P:$P)*'Calculatie sheet'!$P$135)/'Calculatie sheet'!$P$64/1000</f>
        <v>0</v>
      </c>
      <c r="Z4" s="571">
        <f>(LOOKUP('Calculatie sheet'!$P$2,'Objectenoverzicht aantallen'!$A:$A,'Objectenoverzicht aantallen'!$P:$P)*'Calculatie sheet'!$P$135)/'Calculatie sheet'!$P$64/1000</f>
        <v>0</v>
      </c>
      <c r="AA4" s="571">
        <f>(LOOKUP('Calculatie sheet'!$P$2,'Objectenoverzicht aantallen'!$A:$A,'Objectenoverzicht aantallen'!$P:$P)*'Calculatie sheet'!$P$135)/'Calculatie sheet'!$P$64/1000</f>
        <v>0</v>
      </c>
      <c r="AB4" s="571">
        <f>(LOOKUP('Calculatie sheet'!$P$2,'Objectenoverzicht aantallen'!$A:$A,'Objectenoverzicht aantallen'!$P:$P)*'Calculatie sheet'!$P$135)/'Calculatie sheet'!$P$64/1000</f>
        <v>0</v>
      </c>
      <c r="AC4" s="571">
        <f>(LOOKUP('Calculatie sheet'!$P$2,'Objectenoverzicht aantallen'!$A:$A,'Objectenoverzicht aantallen'!$P:$P)*'Calculatie sheet'!$P$135)/'Calculatie sheet'!$P$64/1000</f>
        <v>0</v>
      </c>
      <c r="AD4" s="571">
        <f>(LOOKUP('Calculatie sheet'!$P$2,'Objectenoverzicht aantallen'!$A:$A,'Objectenoverzicht aantallen'!$P:$P)*'Calculatie sheet'!$P$135)/'Calculatie sheet'!$P$64/1000</f>
        <v>0</v>
      </c>
      <c r="AE4" s="571">
        <f>(LOOKUP('Calculatie sheet'!$P$2,'Objectenoverzicht aantallen'!$A:$A,'Objectenoverzicht aantallen'!$P:$P)*'Calculatie sheet'!$P$135)/'Calculatie sheet'!$P$64/1000</f>
        <v>0</v>
      </c>
      <c r="AF4" s="571">
        <f>(LOOKUP('Calculatie sheet'!$P$2,'Objectenoverzicht aantallen'!$A:$A,'Objectenoverzicht aantallen'!$P:$P)*'Calculatie sheet'!$P$135)/'Calculatie sheet'!$P$64/1000</f>
        <v>0</v>
      </c>
    </row>
    <row r="5" spans="1:32" x14ac:dyDescent="0.2">
      <c r="B5" s="130" t="s">
        <v>5</v>
      </c>
      <c r="C5" s="46">
        <f>'Calculatie sheet'!P136</f>
        <v>6.5627794578794724E-2</v>
      </c>
      <c r="F5" s="573">
        <f>C5*'Calculatie sheet'!$P$7/1000</f>
        <v>0</v>
      </c>
      <c r="H5" s="31" t="s">
        <v>625</v>
      </c>
      <c r="I5" s="571">
        <f>(LOOKUP('Calculatie sheet'!$P$2,'Objectenoverzicht aantallen'!$A:$A,'Objectenoverzicht aantallen'!C:C)*'Calculatie sheet'!P136+LOOKUP('Calculatie sheet'!$P$2,'Objectenoverzicht aantallen'!$A:$A,'Objectenoverzicht aantallen'!E:E)*'Calculatie sheet'!P136)/1000</f>
        <v>0</v>
      </c>
      <c r="J5" s="571">
        <f>(LOOKUP('Calculatie sheet'!$P$2,'Objectenoverzicht aantallen'!$A:$A,'Objectenoverzicht aantallen'!C:C)*'Calculatie sheet'!P136+LOOKUP('Calculatie sheet'!$P$2,'Objectenoverzicht aantallen'!$A:$A,'Objectenoverzicht aantallen'!E:E)*'Calculatie sheet'!P136+LOOKUP('Calculatie sheet'!$P$2,'Objectenoverzicht aantallen'!$A:$A,'Objectenoverzicht aantallen'!F:F)*'Calculatie sheet'!P136)/1000</f>
        <v>0</v>
      </c>
      <c r="K5" s="571">
        <f>(LOOKUP('Calculatie sheet'!$P$2,'Objectenoverzicht aantallen'!$A:$A,'Objectenoverzicht aantallen'!C:C)*'Calculatie sheet'!P136+LOOKUP('Calculatie sheet'!$P$2,'Objectenoverzicht aantallen'!$A:$A,'Objectenoverzicht aantallen'!E:E)*'Calculatie sheet'!P136+LOOKUP('Calculatie sheet'!$P$2,'Objectenoverzicht aantallen'!$A:$A,'Objectenoverzicht aantallen'!F:F)*'Calculatie sheet'!P136+LOOKUP('Calculatie sheet'!$D$2,'Objectenoverzicht aantallen'!$A:$A,'Objectenoverzicht aantallen'!G:G)*'Calculatie sheet'!P136)/1000</f>
        <v>0</v>
      </c>
      <c r="L5" s="571">
        <f>(LOOKUP('Calculatie sheet'!$P$2,'Objectenoverzicht aantallen'!$A:$A,'Objectenoverzicht aantallen'!C:C)*'Calculatie sheet'!P136+LOOKUP('Calculatie sheet'!$P$2,'Objectenoverzicht aantallen'!$A:$A,'Objectenoverzicht aantallen'!E:E)*'Calculatie sheet'!P136+LOOKUP('Calculatie sheet'!$P$2,'Objectenoverzicht aantallen'!$A:$A,'Objectenoverzicht aantallen'!F:F)*'Calculatie sheet'!P136+LOOKUP('Calculatie sheet'!$P$2,'Objectenoverzicht aantallen'!$A:$A,'Objectenoverzicht aantallen'!G:G)*'Calculatie sheet'!P136+LOOKUP('Calculatie sheet'!$P$2,'Objectenoverzicht aantallen'!$A:$A,'Objectenoverzicht aantallen'!H:H)*'Calculatie sheet'!P136)/1000</f>
        <v>0</v>
      </c>
      <c r="M5" s="571">
        <f>(LOOKUP('Calculatie sheet'!$P$2,'Objectenoverzicht aantallen'!$A:$A,'Objectenoverzicht aantallen'!C:C)*'Calculatie sheet'!P136+LOOKUP('Calculatie sheet'!$P$2,'Objectenoverzicht aantallen'!$A:$A,'Objectenoverzicht aantallen'!E:E)*'Calculatie sheet'!P136+LOOKUP('Calculatie sheet'!$P$2,'Objectenoverzicht aantallen'!$A:$A,'Objectenoverzicht aantallen'!F:F)*'Calculatie sheet'!P136+LOOKUP('Calculatie sheet'!$P$2,'Objectenoverzicht aantallen'!$A:$A,'Objectenoverzicht aantallen'!G:G)*'Calculatie sheet'!P136+LOOKUP('Calculatie sheet'!$P$2,'Objectenoverzicht aantallen'!$A:$A,'Objectenoverzicht aantallen'!H:H)*'Calculatie sheet'!P136+LOOKUP('Calculatie sheet'!$P$2,'Objectenoverzicht aantallen'!$A:$A,'Objectenoverzicht aantallen'!I:I)*'Calculatie sheet'!P136)/1000</f>
        <v>0</v>
      </c>
      <c r="N5" s="571">
        <f>(LOOKUP('Calculatie sheet'!$P$2,'Objectenoverzicht aantallen'!$A:$A,'Objectenoverzicht aantallen'!C:C)*'Calculatie sheet'!P136+LOOKUP('Calculatie sheet'!$P$2,'Objectenoverzicht aantallen'!$A:$A,'Objectenoverzicht aantallen'!E:E)*'Calculatie sheet'!P136+LOOKUP('Calculatie sheet'!$P$2,'Objectenoverzicht aantallen'!$A:$A,'Objectenoverzicht aantallen'!F:F)*'Calculatie sheet'!P136+LOOKUP('Calculatie sheet'!$P$2,'Objectenoverzicht aantallen'!$A:$A,'Objectenoverzicht aantallen'!G:G)*'Calculatie sheet'!P136+LOOKUP('Calculatie sheet'!$P$2,'Objectenoverzicht aantallen'!$A:$A,'Objectenoverzicht aantallen'!H:H)*'Calculatie sheet'!P136+LOOKUP('Calculatie sheet'!$P$2,'Objectenoverzicht aantallen'!$A:$A,'Objectenoverzicht aantallen'!I:I)*'Calculatie sheet'!P136+LOOKUP('Calculatie sheet'!$P$2,'Objectenoverzicht aantallen'!$A:$A,'Objectenoverzicht aantallen'!J:J)*'Calculatie sheet'!P136)/1000</f>
        <v>0</v>
      </c>
      <c r="O5" s="571">
        <f>(LOOKUP('Calculatie sheet'!$P$2,'Objectenoverzicht aantallen'!$A:$A,'Objectenoverzicht aantallen'!C:C)*'Calculatie sheet'!P136+LOOKUP('Calculatie sheet'!$P$2,'Objectenoverzicht aantallen'!$A:$A,'Objectenoverzicht aantallen'!E:E)*'Calculatie sheet'!P136+LOOKUP('Calculatie sheet'!$P$2,'Objectenoverzicht aantallen'!$A:$A,'Objectenoverzicht aantallen'!F:F)*'Calculatie sheet'!P136+LOOKUP('Calculatie sheet'!$P$2,'Objectenoverzicht aantallen'!$A:$A,'Objectenoverzicht aantallen'!G:G)*'Calculatie sheet'!P136+LOOKUP('Calculatie sheet'!$P$2,'Objectenoverzicht aantallen'!$A:$A,'Objectenoverzicht aantallen'!H:H)*'Calculatie sheet'!P136+LOOKUP('Calculatie sheet'!$P$2,'Objectenoverzicht aantallen'!$A:$A,'Objectenoverzicht aantallen'!I:I)*'Calculatie sheet'!P136+LOOKUP('Calculatie sheet'!$P$2,'Objectenoverzicht aantallen'!$A:$A,'Objectenoverzicht aantallen'!J:J)*'Calculatie sheet'!P136+LOOKUP('Calculatie sheet'!$P$2,'Objectenoverzicht aantallen'!$A:$A,'Objectenoverzicht aantallen'!K:K)*'Calculatie sheet'!P136)/1000</f>
        <v>0</v>
      </c>
      <c r="P5" s="571">
        <f>(LOOKUP('Calculatie sheet'!$P$2,'Objectenoverzicht aantallen'!$A:$A,'Objectenoverzicht aantallen'!C:C)*'Calculatie sheet'!P136+LOOKUP('Calculatie sheet'!$P$2,'Objectenoverzicht aantallen'!$A:$A,'Objectenoverzicht aantallen'!E:E)*'Calculatie sheet'!P136+LOOKUP('Calculatie sheet'!$P$2,'Objectenoverzicht aantallen'!$A:$A,'Objectenoverzicht aantallen'!F:F)*'Calculatie sheet'!P136+LOOKUP('Calculatie sheet'!$P$2,'Objectenoverzicht aantallen'!$A:$A,'Objectenoverzicht aantallen'!G:G)*'Calculatie sheet'!P136+LOOKUP('Calculatie sheet'!$P$2,'Objectenoverzicht aantallen'!$A:$A,'Objectenoverzicht aantallen'!H:H)*'Calculatie sheet'!P136+LOOKUP('Calculatie sheet'!$P$2,'Objectenoverzicht aantallen'!$A:$A,'Objectenoverzicht aantallen'!I:I)*'Calculatie sheet'!P136+LOOKUP('Calculatie sheet'!$P$2,'Objectenoverzicht aantallen'!$A:$A,'Objectenoverzicht aantallen'!J:J)*'Calculatie sheet'!P136+LOOKUP('Calculatie sheet'!$P$2,'Objectenoverzicht aantallen'!$A:$A,'Objectenoverzicht aantallen'!K:K)*'Calculatie sheet'!P136+LOOKUP('Calculatie sheet'!$P$2,'Objectenoverzicht aantallen'!$A:$A,'Objectenoverzicht aantallen'!L:L)*'Calculatie sheet'!P136)/1000</f>
        <v>0</v>
      </c>
      <c r="Q5" s="571">
        <f>(LOOKUP('Calculatie sheet'!$P$2,'Objectenoverzicht aantallen'!$A:$A,'Objectenoverzicht aantallen'!C:C)*'Calculatie sheet'!P136+LOOKUP('Calculatie sheet'!$P$2,'Objectenoverzicht aantallen'!$A:$A,'Objectenoverzicht aantallen'!E:E)*'Calculatie sheet'!P136+LOOKUP('Calculatie sheet'!$P$2,'Objectenoverzicht aantallen'!$A:$A,'Objectenoverzicht aantallen'!F:F)*'Calculatie sheet'!P136+LOOKUP('Calculatie sheet'!$P$2,'Objectenoverzicht aantallen'!$A:$A,'Objectenoverzicht aantallen'!G:G)*'Calculatie sheet'!P136+LOOKUP('Calculatie sheet'!$P$2,'Objectenoverzicht aantallen'!$A:$A,'Objectenoverzicht aantallen'!H:H)*'Calculatie sheet'!P136+LOOKUP('Calculatie sheet'!$P$2,'Objectenoverzicht aantallen'!$A:$A,'Objectenoverzicht aantallen'!I:I)*'Calculatie sheet'!P136+LOOKUP('Calculatie sheet'!$P$2,'Objectenoverzicht aantallen'!$A:$A,'Objectenoverzicht aantallen'!J:J)*'Calculatie sheet'!P136+LOOKUP('Calculatie sheet'!$P$2,'Objectenoverzicht aantallen'!$A:$A,'Objectenoverzicht aantallen'!K:K)*'Calculatie sheet'!P136+LOOKUP('Calculatie sheet'!$P$2,'Objectenoverzicht aantallen'!$A:$A,'Objectenoverzicht aantallen'!L:L)*'Calculatie sheet'!P136+LOOKUP('Calculatie sheet'!$P$2,'Objectenoverzicht aantallen'!$A:$A,'Objectenoverzicht aantallen'!M:M)*'Calculatie sheet'!P136)/1000</f>
        <v>0</v>
      </c>
      <c r="R5" s="571">
        <f>(LOOKUP('Calculatie sheet'!$P$2,'Objectenoverzicht aantallen'!$A:$A,'Objectenoverzicht aantallen'!C:C)*'Calculatie sheet'!P136+LOOKUP('Calculatie sheet'!$P$2,'Objectenoverzicht aantallen'!$A:$A,'Objectenoverzicht aantallen'!E:E)*'Calculatie sheet'!P136+LOOKUP('Calculatie sheet'!$P$2,'Objectenoverzicht aantallen'!$A:$A,'Objectenoverzicht aantallen'!F:F)*'Calculatie sheet'!P136+LOOKUP('Calculatie sheet'!$P$2,'Objectenoverzicht aantallen'!$A:$A,'Objectenoverzicht aantallen'!G:G)*'Calculatie sheet'!P136+LOOKUP('Calculatie sheet'!$P$2,'Objectenoverzicht aantallen'!$A:$A,'Objectenoverzicht aantallen'!H:H)*'Calculatie sheet'!P136+LOOKUP('Calculatie sheet'!$P$2,'Objectenoverzicht aantallen'!$A:$A,'Objectenoverzicht aantallen'!I:I)*'Calculatie sheet'!P136+LOOKUP('Calculatie sheet'!$P$2,'Objectenoverzicht aantallen'!$A:$A,'Objectenoverzicht aantallen'!J:J)*'Calculatie sheet'!P136+LOOKUP('Calculatie sheet'!$P$2,'Objectenoverzicht aantallen'!$A:$A,'Objectenoverzicht aantallen'!K:K)*'Calculatie sheet'!P136+LOOKUP('Calculatie sheet'!$P$2,'Objectenoverzicht aantallen'!$A:$A,'Objectenoverzicht aantallen'!L:L)*'Calculatie sheet'!P136+LOOKUP('Calculatie sheet'!$P$2,'Objectenoverzicht aantallen'!$A:$A,'Objectenoverzicht aantallen'!M:M)*'Calculatie sheet'!P136+LOOKUP('Calculatie sheet'!$P$2,'Objectenoverzicht aantallen'!$A:$A,'Objectenoverzicht aantallen'!N:N)*'Calculatie sheet'!P136)/1000</f>
        <v>0</v>
      </c>
      <c r="S5" s="571">
        <f>(LOOKUP('Calculatie sheet'!$P$2,'Objectenoverzicht aantallen'!$A:$A,'Objectenoverzicht aantallen'!C:C)*'Calculatie sheet'!P136+LOOKUP('Calculatie sheet'!$P$2,'Objectenoverzicht aantallen'!$A:$A,'Objectenoverzicht aantallen'!E:E)*'Calculatie sheet'!P136+LOOKUP('Calculatie sheet'!$P$2,'Objectenoverzicht aantallen'!$A:$A,'Objectenoverzicht aantallen'!F:F)*'Calculatie sheet'!P136+LOOKUP('Calculatie sheet'!$P$2,'Objectenoverzicht aantallen'!$A:$A,'Objectenoverzicht aantallen'!G:G)*'Calculatie sheet'!P136+LOOKUP('Calculatie sheet'!$P$2,'Objectenoverzicht aantallen'!$A:$A,'Objectenoverzicht aantallen'!H:H)*'Calculatie sheet'!P136+LOOKUP('Calculatie sheet'!$P$2,'Objectenoverzicht aantallen'!$A:$A,'Objectenoverzicht aantallen'!I:I)*'Calculatie sheet'!P136+LOOKUP('Calculatie sheet'!$P$2,'Objectenoverzicht aantallen'!$A:$A,'Objectenoverzicht aantallen'!J:J)*'Calculatie sheet'!P136+LOOKUP('Calculatie sheet'!$P$2,'Objectenoverzicht aantallen'!$A:$A,'Objectenoverzicht aantallen'!K:K)*'Calculatie sheet'!P136+LOOKUP('Calculatie sheet'!$P$2,'Objectenoverzicht aantallen'!$A:$A,'Objectenoverzicht aantallen'!L:L)*'Calculatie sheet'!P136+LOOKUP('Calculatie sheet'!$P$2,'Objectenoverzicht aantallen'!$A:$A,'Objectenoverzicht aantallen'!M:M)*'Calculatie sheet'!P136+LOOKUP('Calculatie sheet'!$P$2,'Objectenoverzicht aantallen'!$A:$A,'Objectenoverzicht aantallen'!N:N)*'Calculatie sheet'!P136+LOOKUP('Calculatie sheet'!$P$2,'Objectenoverzicht aantallen'!$A:$A,'Objectenoverzicht aantallen'!O:O)*'Calculatie sheet'!P136)/1000</f>
        <v>0</v>
      </c>
      <c r="U5" s="31" t="s">
        <v>625</v>
      </c>
      <c r="V5" s="571">
        <f>(LOOKUP('Calculatie sheet'!$P$2,'Objectenoverzicht aantallen'!$A:$A,'Objectenoverzicht aantallen'!Q:Q)*'Calculatie sheet'!$P$136)/1000</f>
        <v>0</v>
      </c>
      <c r="W5" s="571">
        <f>(LOOKUP('Calculatie sheet'!$P$2,'Objectenoverzicht aantallen'!$A:$A,'Objectenoverzicht aantallen'!R:R)*'Calculatie sheet'!$P$136)/1000</f>
        <v>0</v>
      </c>
      <c r="X5" s="571">
        <f>(LOOKUP('Calculatie sheet'!$P$2,'Objectenoverzicht aantallen'!$A:$A,'Objectenoverzicht aantallen'!S:S)*'Calculatie sheet'!$P$136)/1000</f>
        <v>0</v>
      </c>
      <c r="Y5" s="571">
        <f>(LOOKUP('Calculatie sheet'!$P$2,'Objectenoverzicht aantallen'!$A:$A,'Objectenoverzicht aantallen'!T:T)*'Calculatie sheet'!$P$136)/1000</f>
        <v>0</v>
      </c>
      <c r="Z5" s="571">
        <f>(LOOKUP('Calculatie sheet'!$P$2,'Objectenoverzicht aantallen'!$A:$A,'Objectenoverzicht aantallen'!U:U)*'Calculatie sheet'!$P$136)/1000</f>
        <v>0</v>
      </c>
      <c r="AA5" s="571">
        <f>(LOOKUP('Calculatie sheet'!$P$2,'Objectenoverzicht aantallen'!$A:$A,'Objectenoverzicht aantallen'!V:V)*'Calculatie sheet'!$P$136)/1000</f>
        <v>0</v>
      </c>
      <c r="AB5" s="571">
        <f>(LOOKUP('Calculatie sheet'!$P$2,'Objectenoverzicht aantallen'!$A:$A,'Objectenoverzicht aantallen'!W:W)*'Calculatie sheet'!$P$136)/1000</f>
        <v>0</v>
      </c>
      <c r="AC5" s="571">
        <f>(LOOKUP('Calculatie sheet'!$P$2,'Objectenoverzicht aantallen'!$A:$A,'Objectenoverzicht aantallen'!X:X)*'Calculatie sheet'!$P$136)/1000</f>
        <v>0</v>
      </c>
      <c r="AD5" s="571">
        <f>(LOOKUP('Calculatie sheet'!$P$2,'Objectenoverzicht aantallen'!$A:$A,'Objectenoverzicht aantallen'!Q:Q)*'Calculatie sheet'!$P$136)/1000</f>
        <v>0</v>
      </c>
      <c r="AE5" s="571">
        <f>(LOOKUP('Calculatie sheet'!$P$2,'Objectenoverzicht aantallen'!$A:$A,'Objectenoverzicht aantallen'!Z:Z)*'Calculatie sheet'!$P$136)/1000</f>
        <v>0</v>
      </c>
      <c r="AF5" s="571">
        <f>(LOOKUP('Calculatie sheet'!$P$2,'Objectenoverzicht aantallen'!$A:$A,'Objectenoverzicht aantallen'!AA:AA)*'Calculatie sheet'!$P$136)/1000</f>
        <v>0</v>
      </c>
    </row>
  </sheetData>
  <pageMargins left="0.7" right="0.7" top="0.75" bottom="0.75" header="0.3" footer="0.3"/>
  <pageSetup paperSize="9" orientation="portrait" horizontalDpi="0" verticalDpi="0"/>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FABD-4AC4-D144-BF96-9BD1BAC3974C}">
  <dimension ref="A1:AF5"/>
  <sheetViews>
    <sheetView workbookViewId="0">
      <selection activeCell="B3" sqref="B3:B5"/>
    </sheetView>
  </sheetViews>
  <sheetFormatPr baseColWidth="10" defaultColWidth="11" defaultRowHeight="16" x14ac:dyDescent="0.2"/>
  <cols>
    <col min="1" max="1" width="24.5" bestFit="1" customWidth="1"/>
    <col min="6" max="6" width="11.1640625" style="39" bestFit="1" customWidth="1"/>
    <col min="8" max="8" width="14" bestFit="1" customWidth="1"/>
    <col min="9" max="19" width="12.1640625" bestFit="1" customWidth="1"/>
  </cols>
  <sheetData>
    <row r="1" spans="1:32" x14ac:dyDescent="0.2">
      <c r="A1" t="str">
        <f>'Calculatie sheet'!Q3</f>
        <v>Gelders mengsel 500 &lt; VA &lt; 1.500 (normaal en zwaar belast)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sheet'!Q133</f>
        <v>1.5877960550767831</v>
      </c>
      <c r="D2" s="26" t="s">
        <v>64</v>
      </c>
      <c r="F2" s="573">
        <f>C2*'Calculatie sheet'!$Q$7/1000</f>
        <v>0</v>
      </c>
      <c r="H2" s="31" t="s">
        <v>622</v>
      </c>
      <c r="I2" s="571">
        <f>(LOOKUP('Calculatie sheet'!$Q$2,'Objectenoverzicht aantallen'!$A:$A,'Objectenoverzicht aantallen'!C:C)*'Calculatie sheet'!Q133+LOOKUP('Calculatie sheet'!$Q$2,'Objectenoverzicht aantallen'!$A:$A,'Objectenoverzicht aantallen'!E:E)*'Calculatie sheet'!Q133)/1000</f>
        <v>0</v>
      </c>
      <c r="J2" s="571">
        <f>(LOOKUP('Calculatie sheet'!$Q$2,'Objectenoverzicht aantallen'!$A:$A,'Objectenoverzicht aantallen'!C:C)*'Calculatie sheet'!Q133+LOOKUP('Calculatie sheet'!$Q$2,'Objectenoverzicht aantallen'!$A:$A,'Objectenoverzicht aantallen'!E:E)*'Calculatie sheet'!Q133+LOOKUP('Calculatie sheet'!$Q$2,'Objectenoverzicht aantallen'!$A:$A,'Objectenoverzicht aantallen'!F:F)*'Calculatie sheet'!Q133)/1000</f>
        <v>0</v>
      </c>
      <c r="K2" s="571">
        <f>(LOOKUP('Calculatie sheet'!$Q$2,'Objectenoverzicht aantallen'!$A:$A,'Objectenoverzicht aantallen'!C:C)*'Calculatie sheet'!Q133+LOOKUP('Calculatie sheet'!$Q$2,'Objectenoverzicht aantallen'!$A:$A,'Objectenoverzicht aantallen'!E:E)*'Calculatie sheet'!Q133+LOOKUP('Calculatie sheet'!$Q$2,'Objectenoverzicht aantallen'!$A:$A,'Objectenoverzicht aantallen'!F:F)*'Calculatie sheet'!Q133+LOOKUP('Calculatie sheet'!$D$2,'Objectenoverzicht aantallen'!$A:$A,'Objectenoverzicht aantallen'!G:G)*'Calculatie sheet'!Q133)/1000</f>
        <v>0</v>
      </c>
      <c r="L2" s="571">
        <f>(LOOKUP('Calculatie sheet'!$Q$2,'Objectenoverzicht aantallen'!$A:$A,'Objectenoverzicht aantallen'!C:C)*'Calculatie sheet'!Q133+LOOKUP('Calculatie sheet'!$Q$2,'Objectenoverzicht aantallen'!$A:$A,'Objectenoverzicht aantallen'!E:E)*'Calculatie sheet'!Q133+LOOKUP('Calculatie sheet'!$Q$2,'Objectenoverzicht aantallen'!$A:$A,'Objectenoverzicht aantallen'!F:F)*'Calculatie sheet'!Q133+LOOKUP('Calculatie sheet'!$Q$2,'Objectenoverzicht aantallen'!$A:$A,'Objectenoverzicht aantallen'!G:G)*'Calculatie sheet'!Q133+LOOKUP('Calculatie sheet'!$Q$2,'Objectenoverzicht aantallen'!$A:$A,'Objectenoverzicht aantallen'!H:H)*'Calculatie sheet'!Q133)/1000</f>
        <v>0</v>
      </c>
      <c r="M2" s="571">
        <f>(LOOKUP('Calculatie sheet'!$Q$2,'Objectenoverzicht aantallen'!$A:$A,'Objectenoverzicht aantallen'!C:C)*'Calculatie sheet'!Q133+LOOKUP('Calculatie sheet'!$Q$2,'Objectenoverzicht aantallen'!$A:$A,'Objectenoverzicht aantallen'!E:E)*'Calculatie sheet'!Q133+LOOKUP('Calculatie sheet'!$Q$2,'Objectenoverzicht aantallen'!$A:$A,'Objectenoverzicht aantallen'!F:F)*'Calculatie sheet'!Q133+LOOKUP('Calculatie sheet'!$Q$2,'Objectenoverzicht aantallen'!$A:$A,'Objectenoverzicht aantallen'!G:G)*'Calculatie sheet'!Q133+LOOKUP('Calculatie sheet'!$Q$2,'Objectenoverzicht aantallen'!$A:$A,'Objectenoverzicht aantallen'!H:H)*'Calculatie sheet'!Q133+LOOKUP('Calculatie sheet'!$Q$2,'Objectenoverzicht aantallen'!$A:$A,'Objectenoverzicht aantallen'!I:I)*'Calculatie sheet'!Q133)/1000</f>
        <v>0</v>
      </c>
      <c r="N2" s="571">
        <f>(LOOKUP('Calculatie sheet'!$Q$2,'Objectenoverzicht aantallen'!$A:$A,'Objectenoverzicht aantallen'!C:C)*'Calculatie sheet'!Q133+LOOKUP('Calculatie sheet'!$Q$2,'Objectenoverzicht aantallen'!$A:$A,'Objectenoverzicht aantallen'!E:E)*'Calculatie sheet'!Q133+LOOKUP('Calculatie sheet'!$Q$2,'Objectenoverzicht aantallen'!$A:$A,'Objectenoverzicht aantallen'!F:F)*'Calculatie sheet'!Q133+LOOKUP('Calculatie sheet'!$Q$2,'Objectenoverzicht aantallen'!$A:$A,'Objectenoverzicht aantallen'!G:G)*'Calculatie sheet'!Q133+LOOKUP('Calculatie sheet'!$Q$2,'Objectenoverzicht aantallen'!$A:$A,'Objectenoverzicht aantallen'!H:H)*'Calculatie sheet'!Q133+LOOKUP('Calculatie sheet'!$Q$2,'Objectenoverzicht aantallen'!$A:$A,'Objectenoverzicht aantallen'!I:I)*'Calculatie sheet'!Q133+LOOKUP('Calculatie sheet'!$Q$2,'Objectenoverzicht aantallen'!$A:$A,'Objectenoverzicht aantallen'!J:J)*'Calculatie sheet'!Q133)/1000</f>
        <v>0</v>
      </c>
      <c r="O2" s="571">
        <f>(LOOKUP('Calculatie sheet'!$Q$2,'Objectenoverzicht aantallen'!$A:$A,'Objectenoverzicht aantallen'!C:C)*'Calculatie sheet'!Q133+LOOKUP('Calculatie sheet'!$Q$2,'Objectenoverzicht aantallen'!$A:$A,'Objectenoverzicht aantallen'!E:E)*'Calculatie sheet'!Q133+LOOKUP('Calculatie sheet'!$Q$2,'Objectenoverzicht aantallen'!$A:$A,'Objectenoverzicht aantallen'!F:F)*'Calculatie sheet'!Q133+LOOKUP('Calculatie sheet'!$Q$2,'Objectenoverzicht aantallen'!$A:$A,'Objectenoverzicht aantallen'!G:G)*'Calculatie sheet'!Q133+LOOKUP('Calculatie sheet'!$Q$2,'Objectenoverzicht aantallen'!$A:$A,'Objectenoverzicht aantallen'!H:H)*'Calculatie sheet'!Q133+LOOKUP('Calculatie sheet'!$Q$2,'Objectenoverzicht aantallen'!$A:$A,'Objectenoverzicht aantallen'!I:I)*'Calculatie sheet'!Q133+LOOKUP('Calculatie sheet'!$Q$2,'Objectenoverzicht aantallen'!$A:$A,'Objectenoverzicht aantallen'!J:J)*'Calculatie sheet'!Q133+LOOKUP('Calculatie sheet'!$Q$2,'Objectenoverzicht aantallen'!$A:$A,'Objectenoverzicht aantallen'!K:K)*'Calculatie sheet'!Q133)/1000</f>
        <v>0</v>
      </c>
      <c r="P2" s="571">
        <f>(LOOKUP('Calculatie sheet'!$Q$2,'Objectenoverzicht aantallen'!$A:$A,'Objectenoverzicht aantallen'!C:C)*'Calculatie sheet'!Q133+LOOKUP('Calculatie sheet'!$Q$2,'Objectenoverzicht aantallen'!$A:$A,'Objectenoverzicht aantallen'!E:E)*'Calculatie sheet'!Q133+LOOKUP('Calculatie sheet'!$Q$2,'Objectenoverzicht aantallen'!$A:$A,'Objectenoverzicht aantallen'!F:F)*'Calculatie sheet'!Q133+LOOKUP('Calculatie sheet'!$Q$2,'Objectenoverzicht aantallen'!$A:$A,'Objectenoverzicht aantallen'!G:G)*'Calculatie sheet'!Q133+LOOKUP('Calculatie sheet'!$Q$2,'Objectenoverzicht aantallen'!$A:$A,'Objectenoverzicht aantallen'!H:H)*'Calculatie sheet'!Q133+LOOKUP('Calculatie sheet'!$Q$2,'Objectenoverzicht aantallen'!$A:$A,'Objectenoverzicht aantallen'!I:I)*'Calculatie sheet'!Q133+LOOKUP('Calculatie sheet'!$Q$2,'Objectenoverzicht aantallen'!$A:$A,'Objectenoverzicht aantallen'!J:J)*'Calculatie sheet'!Q133+LOOKUP('Calculatie sheet'!$Q$2,'Objectenoverzicht aantallen'!$A:$A,'Objectenoverzicht aantallen'!K:K)*'Calculatie sheet'!Q133+LOOKUP('Calculatie sheet'!$Q$2,'Objectenoverzicht aantallen'!$A:$A,'Objectenoverzicht aantallen'!L:L)*'Calculatie sheet'!Q133)/1000</f>
        <v>0</v>
      </c>
      <c r="Q2" s="571">
        <f>(LOOKUP('Calculatie sheet'!$Q$2,'Objectenoverzicht aantallen'!$A:$A,'Objectenoverzicht aantallen'!C:C)*'Calculatie sheet'!Q133+LOOKUP('Calculatie sheet'!$Q$2,'Objectenoverzicht aantallen'!$A:$A,'Objectenoverzicht aantallen'!E:E)*'Calculatie sheet'!Q133+LOOKUP('Calculatie sheet'!$Q$2,'Objectenoverzicht aantallen'!$A:$A,'Objectenoverzicht aantallen'!F:F)*'Calculatie sheet'!Q133+LOOKUP('Calculatie sheet'!$Q$2,'Objectenoverzicht aantallen'!$A:$A,'Objectenoverzicht aantallen'!G:G)*'Calculatie sheet'!Q133+LOOKUP('Calculatie sheet'!$Q$2,'Objectenoverzicht aantallen'!$A:$A,'Objectenoverzicht aantallen'!H:H)*'Calculatie sheet'!Q133+LOOKUP('Calculatie sheet'!$Q$2,'Objectenoverzicht aantallen'!$A:$A,'Objectenoverzicht aantallen'!I:I)*'Calculatie sheet'!Q133+LOOKUP('Calculatie sheet'!$Q$2,'Objectenoverzicht aantallen'!$A:$A,'Objectenoverzicht aantallen'!J:J)*'Calculatie sheet'!Q133+LOOKUP('Calculatie sheet'!$Q$2,'Objectenoverzicht aantallen'!$A:$A,'Objectenoverzicht aantallen'!K:K)*'Calculatie sheet'!Q133+LOOKUP('Calculatie sheet'!$Q$2,'Objectenoverzicht aantallen'!$A:$A,'Objectenoverzicht aantallen'!L:L)*'Calculatie sheet'!Q133+LOOKUP('Calculatie sheet'!$Q$2,'Objectenoverzicht aantallen'!$A:$A,'Objectenoverzicht aantallen'!M:M)*'Calculatie sheet'!Q133)/1000</f>
        <v>0</v>
      </c>
      <c r="R2" s="571">
        <f>(LOOKUP('Calculatie sheet'!$Q$2,'Objectenoverzicht aantallen'!$A:$A,'Objectenoverzicht aantallen'!C:C)*'Calculatie sheet'!Q133+LOOKUP('Calculatie sheet'!$Q$2,'Objectenoverzicht aantallen'!$A:$A,'Objectenoverzicht aantallen'!E:E)*'Calculatie sheet'!Q133+LOOKUP('Calculatie sheet'!$Q$2,'Objectenoverzicht aantallen'!$A:$A,'Objectenoverzicht aantallen'!F:F)*'Calculatie sheet'!Q133+LOOKUP('Calculatie sheet'!$Q$2,'Objectenoverzicht aantallen'!$A:$A,'Objectenoverzicht aantallen'!G:G)*'Calculatie sheet'!Q133+LOOKUP('Calculatie sheet'!$Q$2,'Objectenoverzicht aantallen'!$A:$A,'Objectenoverzicht aantallen'!H:H)*'Calculatie sheet'!Q133+LOOKUP('Calculatie sheet'!$Q$2,'Objectenoverzicht aantallen'!$A:$A,'Objectenoverzicht aantallen'!I:I)*'Calculatie sheet'!Q133+LOOKUP('Calculatie sheet'!$Q$2,'Objectenoverzicht aantallen'!$A:$A,'Objectenoverzicht aantallen'!J:J)*'Calculatie sheet'!Q133+LOOKUP('Calculatie sheet'!$Q$2,'Objectenoverzicht aantallen'!$A:$A,'Objectenoverzicht aantallen'!K:K)*'Calculatie sheet'!Q133+LOOKUP('Calculatie sheet'!$Q$2,'Objectenoverzicht aantallen'!$A:$A,'Objectenoverzicht aantallen'!L:L)*'Calculatie sheet'!Q133+LOOKUP('Calculatie sheet'!$Q$2,'Objectenoverzicht aantallen'!$A:$A,'Objectenoverzicht aantallen'!M:M)*'Calculatie sheet'!Q133+LOOKUP('Calculatie sheet'!$Q$2,'Objectenoverzicht aantallen'!$A:$A,'Objectenoverzicht aantallen'!N:N)*'Calculatie sheet'!Q133)/1000</f>
        <v>0</v>
      </c>
      <c r="S2" s="571">
        <f>(LOOKUP('Calculatie sheet'!$Q$2,'Objectenoverzicht aantallen'!$A:$A,'Objectenoverzicht aantallen'!C:C)*'Calculatie sheet'!Q133+LOOKUP('Calculatie sheet'!$Q$2,'Objectenoverzicht aantallen'!$A:$A,'Objectenoverzicht aantallen'!E:E)*'Calculatie sheet'!Q133+LOOKUP('Calculatie sheet'!$Q$2,'Objectenoverzicht aantallen'!$A:$A,'Objectenoverzicht aantallen'!F:F)*'Calculatie sheet'!Q133+LOOKUP('Calculatie sheet'!$Q$2,'Objectenoverzicht aantallen'!$A:$A,'Objectenoverzicht aantallen'!G:G)*'Calculatie sheet'!Q133+LOOKUP('Calculatie sheet'!$Q$2,'Objectenoverzicht aantallen'!$A:$A,'Objectenoverzicht aantallen'!H:H)*'Calculatie sheet'!Q133+LOOKUP('Calculatie sheet'!$Q$2,'Objectenoverzicht aantallen'!$A:$A,'Objectenoverzicht aantallen'!I:I)*'Calculatie sheet'!Q133+LOOKUP('Calculatie sheet'!$Q$2,'Objectenoverzicht aantallen'!$A:$A,'Objectenoverzicht aantallen'!J:J)*'Calculatie sheet'!Q133+LOOKUP('Calculatie sheet'!$Q$2,'Objectenoverzicht aantallen'!$A:$A,'Objectenoverzicht aantallen'!K:K)*'Calculatie sheet'!Q133+LOOKUP('Calculatie sheet'!$Q$2,'Objectenoverzicht aantallen'!$A:$A,'Objectenoverzicht aantallen'!L:L)*'Calculatie sheet'!Q133+LOOKUP('Calculatie sheet'!$Q$2,'Objectenoverzicht aantallen'!$A:$A,'Objectenoverzicht aantallen'!M:M)*'Calculatie sheet'!Q133+LOOKUP('Calculatie sheet'!$Q$2,'Objectenoverzicht aantallen'!$A:$A,'Objectenoverzicht aantallen'!N:N)*'Calculatie sheet'!Q133+LOOKUP('Calculatie sheet'!$Q$2,'Objectenoverzicht aantallen'!$A:$A,'Objectenoverzicht aantallen'!O:O)*'Calculatie sheet'!Q133)/1000</f>
        <v>0</v>
      </c>
      <c r="U2" s="31" t="s">
        <v>622</v>
      </c>
      <c r="V2" s="571">
        <f>(LOOKUP('Calculatie sheet'!$Q$2,'Objectenoverzicht aantallen'!$A:$A,'Objectenoverzicht aantallen'!E:E)*'Calculatie sheet'!$Q$133)/1000</f>
        <v>0</v>
      </c>
      <c r="W2" s="571">
        <f>(LOOKUP('Calculatie sheet'!$Q$2,'Objectenoverzicht aantallen'!$A:$A,'Objectenoverzicht aantallen'!F:F)*'Calculatie sheet'!$Q$133)/1000</f>
        <v>0</v>
      </c>
      <c r="X2" s="571">
        <f>(LOOKUP('Calculatie sheet'!$Q$2,'Objectenoverzicht aantallen'!$A:$A,'Objectenoverzicht aantallen'!G:G)*'Calculatie sheet'!$Q$133)/1000</f>
        <v>0</v>
      </c>
      <c r="Y2" s="571">
        <f>(LOOKUP('Calculatie sheet'!$Q$2,'Objectenoverzicht aantallen'!$A:$A,'Objectenoverzicht aantallen'!H:H)*'Calculatie sheet'!$Q$133)/1000</f>
        <v>0</v>
      </c>
      <c r="Z2" s="571">
        <f>(LOOKUP('Calculatie sheet'!$Q$2,'Objectenoverzicht aantallen'!$A:$A,'Objectenoverzicht aantallen'!I:I)*'Calculatie sheet'!$Q$133)/1000</f>
        <v>0</v>
      </c>
      <c r="AA2" s="571">
        <f>(LOOKUP('Calculatie sheet'!$Q$2,'Objectenoverzicht aantallen'!$A:$A,'Objectenoverzicht aantallen'!J:J)*'Calculatie sheet'!$Q$133)/1000</f>
        <v>0</v>
      </c>
      <c r="AB2" s="571">
        <f>(LOOKUP('Calculatie sheet'!$Q$2,'Objectenoverzicht aantallen'!$A:$A,'Objectenoverzicht aantallen'!K:K)*'Calculatie sheet'!$Q$133)/1000</f>
        <v>0</v>
      </c>
      <c r="AC2" s="571">
        <f>(LOOKUP('Calculatie sheet'!$Q$2,'Objectenoverzicht aantallen'!$A:$A,'Objectenoverzicht aantallen'!L:L)*'Calculatie sheet'!$Q$133)/1000</f>
        <v>0</v>
      </c>
      <c r="AD2" s="571">
        <f>(LOOKUP('Calculatie sheet'!$Q$2,'Objectenoverzicht aantallen'!$A:$A,'Objectenoverzicht aantallen'!M:M)*'Calculatie sheet'!$Q$133)/1000</f>
        <v>0</v>
      </c>
      <c r="AE2" s="571">
        <f>(LOOKUP('Calculatie sheet'!$Q$2,'Objectenoverzicht aantallen'!$A:$A,'Objectenoverzicht aantallen'!N:N)*'Calculatie sheet'!$Q$133)/1000</f>
        <v>0</v>
      </c>
      <c r="AF2" s="571">
        <f>(LOOKUP('Calculatie sheet'!$Q$2,'Objectenoverzicht aantallen'!$A:$A,'Objectenoverzicht aantallen'!O:O)*'Calculatie sheet'!$Q$133)/1000</f>
        <v>0</v>
      </c>
    </row>
    <row r="3" spans="1:32" x14ac:dyDescent="0.2">
      <c r="B3" s="130" t="s">
        <v>967</v>
      </c>
      <c r="C3" s="46">
        <f>'Calculatie sheet'!Q134</f>
        <v>0.45139869831017898</v>
      </c>
      <c r="D3" s="7" t="s">
        <v>354</v>
      </c>
      <c r="F3" s="573">
        <f>C3*'Calculatie sheet'!$Q$7/1000</f>
        <v>0</v>
      </c>
      <c r="H3" s="31" t="s">
        <v>623</v>
      </c>
      <c r="I3" s="571">
        <f>(LOOKUP('Calculatie sheet'!$Q$2,'Objectenoverzicht aantallen'!$A:$A,'Objectenoverzicht aantallen'!C:C)*'Calculatie sheet'!Q134+LOOKUP('Calculatie sheet'!$Q$2,'Objectenoverzicht aantallen'!$A:$A,'Objectenoverzicht aantallen'!E:E)*'Calculatie sheet'!Q134)/1000</f>
        <v>0</v>
      </c>
      <c r="J3" s="571">
        <f>(LOOKUP('Calculatie sheet'!$Q$2,'Objectenoverzicht aantallen'!$A:$A,'Objectenoverzicht aantallen'!C:C)*'Calculatie sheet'!Q134+LOOKUP('Calculatie sheet'!$Q$2,'Objectenoverzicht aantallen'!$A:$A,'Objectenoverzicht aantallen'!E:E)*'Calculatie sheet'!Q134+LOOKUP('Calculatie sheet'!$Q$2,'Objectenoverzicht aantallen'!$A:$A,'Objectenoverzicht aantallen'!F:F)*'Calculatie sheet'!Q134)/1000</f>
        <v>0</v>
      </c>
      <c r="K3" s="571">
        <f>(LOOKUP('Calculatie sheet'!$Q$2,'Objectenoverzicht aantallen'!$A:$A,'Objectenoverzicht aantallen'!C:C)*'Calculatie sheet'!Q134+LOOKUP('Calculatie sheet'!$Q$2,'Objectenoverzicht aantallen'!$A:$A,'Objectenoverzicht aantallen'!E:E)*'Calculatie sheet'!Q134+LOOKUP('Calculatie sheet'!$Q$2,'Objectenoverzicht aantallen'!$A:$A,'Objectenoverzicht aantallen'!F:F)*'Calculatie sheet'!Q134+LOOKUP('Calculatie sheet'!$D$2,'Objectenoverzicht aantallen'!$A:$A,'Objectenoverzicht aantallen'!G:G)*'Calculatie sheet'!Q134)/1000</f>
        <v>0</v>
      </c>
      <c r="L3" s="571">
        <f>(LOOKUP('Calculatie sheet'!$Q$2,'Objectenoverzicht aantallen'!$A:$A,'Objectenoverzicht aantallen'!C:C)*'Calculatie sheet'!Q134+LOOKUP('Calculatie sheet'!$Q$2,'Objectenoverzicht aantallen'!$A:$A,'Objectenoverzicht aantallen'!E:E)*'Calculatie sheet'!Q134+LOOKUP('Calculatie sheet'!$Q$2,'Objectenoverzicht aantallen'!$A:$A,'Objectenoverzicht aantallen'!F:F)*'Calculatie sheet'!Q134+LOOKUP('Calculatie sheet'!$Q$2,'Objectenoverzicht aantallen'!$A:$A,'Objectenoverzicht aantallen'!G:G)*'Calculatie sheet'!Q134+LOOKUP('Calculatie sheet'!$Q$2,'Objectenoverzicht aantallen'!$A:$A,'Objectenoverzicht aantallen'!H:H)*'Calculatie sheet'!Q134)/1000</f>
        <v>0</v>
      </c>
      <c r="M3" s="571">
        <f>(LOOKUP('Calculatie sheet'!$Q$2,'Objectenoverzicht aantallen'!$A:$A,'Objectenoverzicht aantallen'!C:C)*'Calculatie sheet'!Q134+LOOKUP('Calculatie sheet'!$Q$2,'Objectenoverzicht aantallen'!$A:$A,'Objectenoverzicht aantallen'!E:E)*'Calculatie sheet'!Q134+LOOKUP('Calculatie sheet'!$Q$2,'Objectenoverzicht aantallen'!$A:$A,'Objectenoverzicht aantallen'!F:F)*'Calculatie sheet'!Q134+LOOKUP('Calculatie sheet'!$Q$2,'Objectenoverzicht aantallen'!$A:$A,'Objectenoverzicht aantallen'!G:G)*'Calculatie sheet'!Q134+LOOKUP('Calculatie sheet'!$Q$2,'Objectenoverzicht aantallen'!$A:$A,'Objectenoverzicht aantallen'!H:H)*'Calculatie sheet'!Q134+LOOKUP('Calculatie sheet'!$Q$2,'Objectenoverzicht aantallen'!$A:$A,'Objectenoverzicht aantallen'!I:I)*'Calculatie sheet'!Q134)/1000</f>
        <v>0</v>
      </c>
      <c r="N3" s="571">
        <f>(LOOKUP('Calculatie sheet'!$Q$2,'Objectenoverzicht aantallen'!$A:$A,'Objectenoverzicht aantallen'!C:C)*'Calculatie sheet'!Q134+LOOKUP('Calculatie sheet'!$Q$2,'Objectenoverzicht aantallen'!$A:$A,'Objectenoverzicht aantallen'!E:E)*'Calculatie sheet'!Q134+LOOKUP('Calculatie sheet'!$Q$2,'Objectenoverzicht aantallen'!$A:$A,'Objectenoverzicht aantallen'!F:F)*'Calculatie sheet'!Q134+LOOKUP('Calculatie sheet'!$Q$2,'Objectenoverzicht aantallen'!$A:$A,'Objectenoverzicht aantallen'!G:G)*'Calculatie sheet'!Q134+LOOKUP('Calculatie sheet'!$Q$2,'Objectenoverzicht aantallen'!$A:$A,'Objectenoverzicht aantallen'!H:H)*'Calculatie sheet'!Q134+LOOKUP('Calculatie sheet'!$Q$2,'Objectenoverzicht aantallen'!$A:$A,'Objectenoverzicht aantallen'!I:I)*'Calculatie sheet'!Q134+LOOKUP('Calculatie sheet'!$Q$2,'Objectenoverzicht aantallen'!$A:$A,'Objectenoverzicht aantallen'!J:J)*'Calculatie sheet'!Q134)/1000</f>
        <v>0</v>
      </c>
      <c r="O3" s="571">
        <f>(LOOKUP('Calculatie sheet'!$Q$2,'Objectenoverzicht aantallen'!$A:$A,'Objectenoverzicht aantallen'!C:C)*'Calculatie sheet'!Q134+LOOKUP('Calculatie sheet'!$Q$2,'Objectenoverzicht aantallen'!$A:$A,'Objectenoverzicht aantallen'!E:E)*'Calculatie sheet'!Q134+LOOKUP('Calculatie sheet'!$Q$2,'Objectenoverzicht aantallen'!$A:$A,'Objectenoverzicht aantallen'!F:F)*'Calculatie sheet'!Q134+LOOKUP('Calculatie sheet'!$Q$2,'Objectenoverzicht aantallen'!$A:$A,'Objectenoverzicht aantallen'!G:G)*'Calculatie sheet'!Q134+LOOKUP('Calculatie sheet'!$Q$2,'Objectenoverzicht aantallen'!$A:$A,'Objectenoverzicht aantallen'!H:H)*'Calculatie sheet'!Q134+LOOKUP('Calculatie sheet'!$Q$2,'Objectenoverzicht aantallen'!$A:$A,'Objectenoverzicht aantallen'!I:I)*'Calculatie sheet'!Q134+LOOKUP('Calculatie sheet'!$Q$2,'Objectenoverzicht aantallen'!$A:$A,'Objectenoverzicht aantallen'!J:J)*'Calculatie sheet'!Q134+LOOKUP('Calculatie sheet'!$Q$2,'Objectenoverzicht aantallen'!$A:$A,'Objectenoverzicht aantallen'!K:K)*'Calculatie sheet'!Q134)/1000</f>
        <v>0</v>
      </c>
      <c r="P3" s="571">
        <f>(LOOKUP('Calculatie sheet'!$Q$2,'Objectenoverzicht aantallen'!$A:$A,'Objectenoverzicht aantallen'!C:C)*'Calculatie sheet'!Q134+LOOKUP('Calculatie sheet'!$Q$2,'Objectenoverzicht aantallen'!$A:$A,'Objectenoverzicht aantallen'!E:E)*'Calculatie sheet'!Q134+LOOKUP('Calculatie sheet'!$Q$2,'Objectenoverzicht aantallen'!$A:$A,'Objectenoverzicht aantallen'!F:F)*'Calculatie sheet'!Q134+LOOKUP('Calculatie sheet'!$Q$2,'Objectenoverzicht aantallen'!$A:$A,'Objectenoverzicht aantallen'!G:G)*'Calculatie sheet'!Q134+LOOKUP('Calculatie sheet'!$Q$2,'Objectenoverzicht aantallen'!$A:$A,'Objectenoverzicht aantallen'!H:H)*'Calculatie sheet'!Q134+LOOKUP('Calculatie sheet'!$Q$2,'Objectenoverzicht aantallen'!$A:$A,'Objectenoverzicht aantallen'!I:I)*'Calculatie sheet'!Q134+LOOKUP('Calculatie sheet'!$Q$2,'Objectenoverzicht aantallen'!$A:$A,'Objectenoverzicht aantallen'!J:J)*'Calculatie sheet'!Q134+LOOKUP('Calculatie sheet'!$Q$2,'Objectenoverzicht aantallen'!$A:$A,'Objectenoverzicht aantallen'!K:K)*'Calculatie sheet'!Q134+LOOKUP('Calculatie sheet'!$Q$2,'Objectenoverzicht aantallen'!$A:$A,'Objectenoverzicht aantallen'!L:L)*'Calculatie sheet'!Q134)/1000</f>
        <v>0</v>
      </c>
      <c r="Q3" s="571">
        <f>(LOOKUP('Calculatie sheet'!$Q$2,'Objectenoverzicht aantallen'!$A:$A,'Objectenoverzicht aantallen'!C:C)*'Calculatie sheet'!Q134+LOOKUP('Calculatie sheet'!$Q$2,'Objectenoverzicht aantallen'!$A:$A,'Objectenoverzicht aantallen'!E:E)*'Calculatie sheet'!Q134+LOOKUP('Calculatie sheet'!$Q$2,'Objectenoverzicht aantallen'!$A:$A,'Objectenoverzicht aantallen'!F:F)*'Calculatie sheet'!Q134+LOOKUP('Calculatie sheet'!$Q$2,'Objectenoverzicht aantallen'!$A:$A,'Objectenoverzicht aantallen'!G:G)*'Calculatie sheet'!Q134+LOOKUP('Calculatie sheet'!$Q$2,'Objectenoverzicht aantallen'!$A:$A,'Objectenoverzicht aantallen'!H:H)*'Calculatie sheet'!Q134+LOOKUP('Calculatie sheet'!$Q$2,'Objectenoverzicht aantallen'!$A:$A,'Objectenoverzicht aantallen'!I:I)*'Calculatie sheet'!Q134+LOOKUP('Calculatie sheet'!$Q$2,'Objectenoverzicht aantallen'!$A:$A,'Objectenoverzicht aantallen'!J:J)*'Calculatie sheet'!Q134+LOOKUP('Calculatie sheet'!$Q$2,'Objectenoverzicht aantallen'!$A:$A,'Objectenoverzicht aantallen'!K:K)*'Calculatie sheet'!Q134+LOOKUP('Calculatie sheet'!$Q$2,'Objectenoverzicht aantallen'!$A:$A,'Objectenoverzicht aantallen'!L:L)*'Calculatie sheet'!Q134+LOOKUP('Calculatie sheet'!$Q$2,'Objectenoverzicht aantallen'!$A:$A,'Objectenoverzicht aantallen'!M:M)*'Calculatie sheet'!Q134)/1000</f>
        <v>0</v>
      </c>
      <c r="R3" s="571">
        <f>(LOOKUP('Calculatie sheet'!$Q$2,'Objectenoverzicht aantallen'!$A:$A,'Objectenoverzicht aantallen'!C:C)*'Calculatie sheet'!Q134+LOOKUP('Calculatie sheet'!$Q$2,'Objectenoverzicht aantallen'!$A:$A,'Objectenoverzicht aantallen'!E:E)*'Calculatie sheet'!Q134+LOOKUP('Calculatie sheet'!$Q$2,'Objectenoverzicht aantallen'!$A:$A,'Objectenoverzicht aantallen'!F:F)*'Calculatie sheet'!Q134+LOOKUP('Calculatie sheet'!$Q$2,'Objectenoverzicht aantallen'!$A:$A,'Objectenoverzicht aantallen'!G:G)*'Calculatie sheet'!Q134+LOOKUP('Calculatie sheet'!$Q$2,'Objectenoverzicht aantallen'!$A:$A,'Objectenoverzicht aantallen'!H:H)*'Calculatie sheet'!Q134+LOOKUP('Calculatie sheet'!$Q$2,'Objectenoverzicht aantallen'!$A:$A,'Objectenoverzicht aantallen'!I:I)*'Calculatie sheet'!Q134+LOOKUP('Calculatie sheet'!$Q$2,'Objectenoverzicht aantallen'!$A:$A,'Objectenoverzicht aantallen'!J:J)*'Calculatie sheet'!Q134+LOOKUP('Calculatie sheet'!$Q$2,'Objectenoverzicht aantallen'!$A:$A,'Objectenoverzicht aantallen'!K:K)*'Calculatie sheet'!Q134+LOOKUP('Calculatie sheet'!$Q$2,'Objectenoverzicht aantallen'!$A:$A,'Objectenoverzicht aantallen'!L:L)*'Calculatie sheet'!Q134+LOOKUP('Calculatie sheet'!$Q$2,'Objectenoverzicht aantallen'!$A:$A,'Objectenoverzicht aantallen'!M:M)*'Calculatie sheet'!Q134+LOOKUP('Calculatie sheet'!$Q$2,'Objectenoverzicht aantallen'!$A:$A,'Objectenoverzicht aantallen'!N:N)*'Calculatie sheet'!Q134)/1000</f>
        <v>0</v>
      </c>
      <c r="S3" s="571">
        <f>(LOOKUP('Calculatie sheet'!$Q$2,'Objectenoverzicht aantallen'!$A:$A,'Objectenoverzicht aantallen'!C:C)*'Calculatie sheet'!Q134+LOOKUP('Calculatie sheet'!$Q$2,'Objectenoverzicht aantallen'!$A:$A,'Objectenoverzicht aantallen'!E:E)*'Calculatie sheet'!Q134+LOOKUP('Calculatie sheet'!$Q$2,'Objectenoverzicht aantallen'!$A:$A,'Objectenoverzicht aantallen'!F:F)*'Calculatie sheet'!Q134+LOOKUP('Calculatie sheet'!$Q$2,'Objectenoverzicht aantallen'!$A:$A,'Objectenoverzicht aantallen'!G:G)*'Calculatie sheet'!Q134+LOOKUP('Calculatie sheet'!$Q$2,'Objectenoverzicht aantallen'!$A:$A,'Objectenoverzicht aantallen'!H:H)*'Calculatie sheet'!Q134+LOOKUP('Calculatie sheet'!$Q$2,'Objectenoverzicht aantallen'!$A:$A,'Objectenoverzicht aantallen'!I:I)*'Calculatie sheet'!Q134+LOOKUP('Calculatie sheet'!$Q$2,'Objectenoverzicht aantallen'!$A:$A,'Objectenoverzicht aantallen'!J:J)*'Calculatie sheet'!Q134+LOOKUP('Calculatie sheet'!$Q$2,'Objectenoverzicht aantallen'!$A:$A,'Objectenoverzicht aantallen'!K:K)*'Calculatie sheet'!Q134+LOOKUP('Calculatie sheet'!$Q$2,'Objectenoverzicht aantallen'!$A:$A,'Objectenoverzicht aantallen'!L:L)*'Calculatie sheet'!Q134+LOOKUP('Calculatie sheet'!$Q$2,'Objectenoverzicht aantallen'!$A:$A,'Objectenoverzicht aantallen'!M:M)*'Calculatie sheet'!Q134+LOOKUP('Calculatie sheet'!$Q$2,'Objectenoverzicht aantallen'!$A:$A,'Objectenoverzicht aantallen'!N:N)*'Calculatie sheet'!Q134+LOOKUP('Calculatie sheet'!$Q$2,'Objectenoverzicht aantallen'!$A:$A,'Objectenoverzicht aantallen'!O:O)*'Calculatie sheet'!Q134)/1000</f>
        <v>0</v>
      </c>
      <c r="U3" s="31" t="s">
        <v>623</v>
      </c>
      <c r="V3" s="571">
        <f>(LOOKUP('Calculatie sheet'!$Q$2,'Objectenoverzicht aantallen'!$A:$A,'Objectenoverzicht aantallen'!E:E)*'Calculatie sheet'!$Q$134)/1000</f>
        <v>0</v>
      </c>
      <c r="W3" s="571">
        <f>(LOOKUP('Calculatie sheet'!$Q$2,'Objectenoverzicht aantallen'!$A:$A,'Objectenoverzicht aantallen'!F:F)*'Calculatie sheet'!$Q$134)/1000</f>
        <v>0</v>
      </c>
      <c r="X3" s="571">
        <f>(LOOKUP('Calculatie sheet'!$Q$2,'Objectenoverzicht aantallen'!$A:$A,'Objectenoverzicht aantallen'!G:G)*'Calculatie sheet'!$Q$134)/1000</f>
        <v>0</v>
      </c>
      <c r="Y3" s="571">
        <f>(LOOKUP('Calculatie sheet'!$Q$2,'Objectenoverzicht aantallen'!$A:$A,'Objectenoverzicht aantallen'!H:H)*'Calculatie sheet'!$Q$134)/1000</f>
        <v>0</v>
      </c>
      <c r="Z3" s="571">
        <f>(LOOKUP('Calculatie sheet'!$Q$2,'Objectenoverzicht aantallen'!$A:$A,'Objectenoverzicht aantallen'!I:I)*'Calculatie sheet'!$Q$134)/1000</f>
        <v>0</v>
      </c>
      <c r="AA3" s="571">
        <f>(LOOKUP('Calculatie sheet'!$Q$2,'Objectenoverzicht aantallen'!$A:$A,'Objectenoverzicht aantallen'!J:J)*'Calculatie sheet'!$Q$134)/1000</f>
        <v>0</v>
      </c>
      <c r="AB3" s="571">
        <f>(LOOKUP('Calculatie sheet'!$Q$2,'Objectenoverzicht aantallen'!$A:$A,'Objectenoverzicht aantallen'!K:K)*'Calculatie sheet'!$Q$134)/1000</f>
        <v>0</v>
      </c>
      <c r="AC3" s="571">
        <f>(LOOKUP('Calculatie sheet'!$Q$2,'Objectenoverzicht aantallen'!$A:$A,'Objectenoverzicht aantallen'!L:L)*'Calculatie sheet'!$Q$134)/1000</f>
        <v>0</v>
      </c>
      <c r="AD3" s="571">
        <f>(LOOKUP('Calculatie sheet'!$Q$2,'Objectenoverzicht aantallen'!$A:$A,'Objectenoverzicht aantallen'!M:M)*'Calculatie sheet'!$Q$134)/1000</f>
        <v>0</v>
      </c>
      <c r="AE3" s="571">
        <f>(LOOKUP('Calculatie sheet'!$Q$2,'Objectenoverzicht aantallen'!$A:$A,'Objectenoverzicht aantallen'!N:N)*'Calculatie sheet'!$Q$134)/1000</f>
        <v>0</v>
      </c>
      <c r="AF3" s="571">
        <f>(LOOKUP('Calculatie sheet'!$Q$2,'Objectenoverzicht aantallen'!$A:$A,'Objectenoverzicht aantallen'!O:O)*'Calculatie sheet'!$Q$134)/1000</f>
        <v>0</v>
      </c>
    </row>
    <row r="4" spans="1:32" x14ac:dyDescent="0.2">
      <c r="B4" s="130" t="s">
        <v>966</v>
      </c>
      <c r="C4" s="46">
        <f>'Calculatie sheet'!Q135</f>
        <v>1.0543628487750347</v>
      </c>
      <c r="D4" s="37" t="s">
        <v>660</v>
      </c>
      <c r="F4" s="573">
        <f>C4*'Calculatie sheet'!$Q$7/1000</f>
        <v>0</v>
      </c>
      <c r="H4" s="31" t="s">
        <v>624</v>
      </c>
      <c r="I4" s="571">
        <f>(LOOKUP('Calculatie sheet'!$Q$2,'Objectenoverzicht aantallen'!$A:$A,'Objectenoverzicht aantallen'!C:C)*'Calculatie sheet'!Q135+LOOKUP('Calculatie sheet'!$Q$2,'Objectenoverzicht aantallen'!$A:$A,'Objectenoverzicht aantallen'!E:E)*'Calculatie sheet'!Q135)/1000</f>
        <v>0</v>
      </c>
      <c r="J4" s="571">
        <f>(LOOKUP('Calculatie sheet'!$Q$2,'Objectenoverzicht aantallen'!$A:$A,'Objectenoverzicht aantallen'!C:C)*'Calculatie sheet'!Q135+LOOKUP('Calculatie sheet'!$Q$2,'Objectenoverzicht aantallen'!$A:$A,'Objectenoverzicht aantallen'!E:E)*'Calculatie sheet'!Q135+LOOKUP('Calculatie sheet'!$Q$2,'Objectenoverzicht aantallen'!$A:$A,'Objectenoverzicht aantallen'!F:F)*'Calculatie sheet'!Q135)/1000</f>
        <v>0</v>
      </c>
      <c r="K4" s="571">
        <f>(LOOKUP('Calculatie sheet'!$Q$2,'Objectenoverzicht aantallen'!$A:$A,'Objectenoverzicht aantallen'!C:C)*'Calculatie sheet'!Q135+LOOKUP('Calculatie sheet'!$Q$2,'Objectenoverzicht aantallen'!$A:$A,'Objectenoverzicht aantallen'!E:E)*'Calculatie sheet'!Q135+LOOKUP('Calculatie sheet'!$Q$2,'Objectenoverzicht aantallen'!$A:$A,'Objectenoverzicht aantallen'!F:F)*'Calculatie sheet'!Q135+LOOKUP('Calculatie sheet'!$D$2,'Objectenoverzicht aantallen'!$A:$A,'Objectenoverzicht aantallen'!G:G)*'Calculatie sheet'!Q135)/1000</f>
        <v>0</v>
      </c>
      <c r="L4" s="571">
        <f>(LOOKUP('Calculatie sheet'!$Q$2,'Objectenoverzicht aantallen'!$A:$A,'Objectenoverzicht aantallen'!C:C)*'Calculatie sheet'!Q135+LOOKUP('Calculatie sheet'!$Q$2,'Objectenoverzicht aantallen'!$A:$A,'Objectenoverzicht aantallen'!E:E)*'Calculatie sheet'!Q135+LOOKUP('Calculatie sheet'!$Q$2,'Objectenoverzicht aantallen'!$A:$A,'Objectenoverzicht aantallen'!F:F)*'Calculatie sheet'!Q135+LOOKUP('Calculatie sheet'!$Q$2,'Objectenoverzicht aantallen'!$A:$A,'Objectenoverzicht aantallen'!G:G)*'Calculatie sheet'!Q135+LOOKUP('Calculatie sheet'!$Q$2,'Objectenoverzicht aantallen'!$A:$A,'Objectenoverzicht aantallen'!H:H)*'Calculatie sheet'!Q135)/1000</f>
        <v>0</v>
      </c>
      <c r="M4" s="571">
        <f>(LOOKUP('Calculatie sheet'!$Q$2,'Objectenoverzicht aantallen'!$A:$A,'Objectenoverzicht aantallen'!C:C)*'Calculatie sheet'!Q135+LOOKUP('Calculatie sheet'!$Q$2,'Objectenoverzicht aantallen'!$A:$A,'Objectenoverzicht aantallen'!E:E)*'Calculatie sheet'!Q135+LOOKUP('Calculatie sheet'!$Q$2,'Objectenoverzicht aantallen'!$A:$A,'Objectenoverzicht aantallen'!F:F)*'Calculatie sheet'!Q135+LOOKUP('Calculatie sheet'!$Q$2,'Objectenoverzicht aantallen'!$A:$A,'Objectenoverzicht aantallen'!G:G)*'Calculatie sheet'!Q135+LOOKUP('Calculatie sheet'!$Q$2,'Objectenoverzicht aantallen'!$A:$A,'Objectenoverzicht aantallen'!H:H)*'Calculatie sheet'!Q135+LOOKUP('Calculatie sheet'!$Q$2,'Objectenoverzicht aantallen'!$A:$A,'Objectenoverzicht aantallen'!I:I)*'Calculatie sheet'!Q135)/1000</f>
        <v>0</v>
      </c>
      <c r="N4" s="571">
        <f>(LOOKUP('Calculatie sheet'!$Q$2,'Objectenoverzicht aantallen'!$A:$A,'Objectenoverzicht aantallen'!C:C)*'Calculatie sheet'!Q135+LOOKUP('Calculatie sheet'!$Q$2,'Objectenoverzicht aantallen'!$A:$A,'Objectenoverzicht aantallen'!E:E)*'Calculatie sheet'!Q135+LOOKUP('Calculatie sheet'!$Q$2,'Objectenoverzicht aantallen'!$A:$A,'Objectenoverzicht aantallen'!F:F)*'Calculatie sheet'!Q135+LOOKUP('Calculatie sheet'!$Q$2,'Objectenoverzicht aantallen'!$A:$A,'Objectenoverzicht aantallen'!G:G)*'Calculatie sheet'!Q135+LOOKUP('Calculatie sheet'!$Q$2,'Objectenoverzicht aantallen'!$A:$A,'Objectenoverzicht aantallen'!H:H)*'Calculatie sheet'!Q135+LOOKUP('Calculatie sheet'!$Q$2,'Objectenoverzicht aantallen'!$A:$A,'Objectenoverzicht aantallen'!I:I)*'Calculatie sheet'!Q135+LOOKUP('Calculatie sheet'!$Q$2,'Objectenoverzicht aantallen'!$A:$A,'Objectenoverzicht aantallen'!J:J)*'Calculatie sheet'!Q135)/1000</f>
        <v>0</v>
      </c>
      <c r="O4" s="571">
        <f>(LOOKUP('Calculatie sheet'!$Q$2,'Objectenoverzicht aantallen'!$A:$A,'Objectenoverzicht aantallen'!C:C)*'Calculatie sheet'!Q135+LOOKUP('Calculatie sheet'!$Q$2,'Objectenoverzicht aantallen'!$A:$A,'Objectenoverzicht aantallen'!E:E)*'Calculatie sheet'!Q135+LOOKUP('Calculatie sheet'!$Q$2,'Objectenoverzicht aantallen'!$A:$A,'Objectenoverzicht aantallen'!F:F)*'Calculatie sheet'!Q135+LOOKUP('Calculatie sheet'!$Q$2,'Objectenoverzicht aantallen'!$A:$A,'Objectenoverzicht aantallen'!G:G)*'Calculatie sheet'!Q135+LOOKUP('Calculatie sheet'!$Q$2,'Objectenoverzicht aantallen'!$A:$A,'Objectenoverzicht aantallen'!H:H)*'Calculatie sheet'!Q135+LOOKUP('Calculatie sheet'!$Q$2,'Objectenoverzicht aantallen'!$A:$A,'Objectenoverzicht aantallen'!I:I)*'Calculatie sheet'!Q135+LOOKUP('Calculatie sheet'!$Q$2,'Objectenoverzicht aantallen'!$A:$A,'Objectenoverzicht aantallen'!J:J)*'Calculatie sheet'!Q135+LOOKUP('Calculatie sheet'!$Q$2,'Objectenoverzicht aantallen'!$A:$A,'Objectenoverzicht aantallen'!K:K)*'Calculatie sheet'!Q135)/1000</f>
        <v>0</v>
      </c>
      <c r="P4" s="571">
        <f>(LOOKUP('Calculatie sheet'!$Q$2,'Objectenoverzicht aantallen'!$A:$A,'Objectenoverzicht aantallen'!C:C)*'Calculatie sheet'!Q135+LOOKUP('Calculatie sheet'!$Q$2,'Objectenoverzicht aantallen'!$A:$A,'Objectenoverzicht aantallen'!E:E)*'Calculatie sheet'!Q135+LOOKUP('Calculatie sheet'!$Q$2,'Objectenoverzicht aantallen'!$A:$A,'Objectenoverzicht aantallen'!F:F)*'Calculatie sheet'!Q135+LOOKUP('Calculatie sheet'!$Q$2,'Objectenoverzicht aantallen'!$A:$A,'Objectenoverzicht aantallen'!G:G)*'Calculatie sheet'!Q135+LOOKUP('Calculatie sheet'!$Q$2,'Objectenoverzicht aantallen'!$A:$A,'Objectenoverzicht aantallen'!H:H)*'Calculatie sheet'!Q135+LOOKUP('Calculatie sheet'!$Q$2,'Objectenoverzicht aantallen'!$A:$A,'Objectenoverzicht aantallen'!I:I)*'Calculatie sheet'!Q135+LOOKUP('Calculatie sheet'!$Q$2,'Objectenoverzicht aantallen'!$A:$A,'Objectenoverzicht aantallen'!J:J)*'Calculatie sheet'!Q135+LOOKUP('Calculatie sheet'!$Q$2,'Objectenoverzicht aantallen'!$A:$A,'Objectenoverzicht aantallen'!K:K)*'Calculatie sheet'!Q135+LOOKUP('Calculatie sheet'!$Q$2,'Objectenoverzicht aantallen'!$A:$A,'Objectenoverzicht aantallen'!L:L)*'Calculatie sheet'!Q135)/1000</f>
        <v>0</v>
      </c>
      <c r="Q4" s="571">
        <f>(LOOKUP('Calculatie sheet'!$Q$2,'Objectenoverzicht aantallen'!$A:$A,'Objectenoverzicht aantallen'!C:C)*'Calculatie sheet'!Q135+LOOKUP('Calculatie sheet'!$Q$2,'Objectenoverzicht aantallen'!$A:$A,'Objectenoverzicht aantallen'!E:E)*'Calculatie sheet'!Q135+LOOKUP('Calculatie sheet'!$Q$2,'Objectenoverzicht aantallen'!$A:$A,'Objectenoverzicht aantallen'!F:F)*'Calculatie sheet'!Q135+LOOKUP('Calculatie sheet'!$Q$2,'Objectenoverzicht aantallen'!$A:$A,'Objectenoverzicht aantallen'!G:G)*'Calculatie sheet'!Q135+LOOKUP('Calculatie sheet'!$Q$2,'Objectenoverzicht aantallen'!$A:$A,'Objectenoverzicht aantallen'!H:H)*'Calculatie sheet'!Q135+LOOKUP('Calculatie sheet'!$Q$2,'Objectenoverzicht aantallen'!$A:$A,'Objectenoverzicht aantallen'!I:I)*'Calculatie sheet'!Q135+LOOKUP('Calculatie sheet'!$Q$2,'Objectenoverzicht aantallen'!$A:$A,'Objectenoverzicht aantallen'!J:J)*'Calculatie sheet'!Q135+LOOKUP('Calculatie sheet'!$Q$2,'Objectenoverzicht aantallen'!$A:$A,'Objectenoverzicht aantallen'!K:K)*'Calculatie sheet'!Q135+LOOKUP('Calculatie sheet'!$Q$2,'Objectenoverzicht aantallen'!$A:$A,'Objectenoverzicht aantallen'!L:L)*'Calculatie sheet'!Q135+LOOKUP('Calculatie sheet'!$Q$2,'Objectenoverzicht aantallen'!$A:$A,'Objectenoverzicht aantallen'!M:M)*'Calculatie sheet'!Q135)/1000</f>
        <v>0</v>
      </c>
      <c r="R4" s="571">
        <f>(LOOKUP('Calculatie sheet'!$Q$2,'Objectenoverzicht aantallen'!$A:$A,'Objectenoverzicht aantallen'!C:C)*'Calculatie sheet'!Q135+LOOKUP('Calculatie sheet'!$Q$2,'Objectenoverzicht aantallen'!$A:$A,'Objectenoverzicht aantallen'!E:E)*'Calculatie sheet'!Q135+LOOKUP('Calculatie sheet'!$Q$2,'Objectenoverzicht aantallen'!$A:$A,'Objectenoverzicht aantallen'!F:F)*'Calculatie sheet'!Q135+LOOKUP('Calculatie sheet'!$Q$2,'Objectenoverzicht aantallen'!$A:$A,'Objectenoverzicht aantallen'!G:G)*'Calculatie sheet'!Q135+LOOKUP('Calculatie sheet'!$Q$2,'Objectenoverzicht aantallen'!$A:$A,'Objectenoverzicht aantallen'!H:H)*'Calculatie sheet'!Q135+LOOKUP('Calculatie sheet'!$Q$2,'Objectenoverzicht aantallen'!$A:$A,'Objectenoverzicht aantallen'!I:I)*'Calculatie sheet'!Q135+LOOKUP('Calculatie sheet'!$Q$2,'Objectenoverzicht aantallen'!$A:$A,'Objectenoverzicht aantallen'!J:J)*'Calculatie sheet'!Q135+LOOKUP('Calculatie sheet'!$Q$2,'Objectenoverzicht aantallen'!$A:$A,'Objectenoverzicht aantallen'!K:K)*'Calculatie sheet'!Q135+LOOKUP('Calculatie sheet'!$Q$2,'Objectenoverzicht aantallen'!$A:$A,'Objectenoverzicht aantallen'!L:L)*'Calculatie sheet'!Q135+LOOKUP('Calculatie sheet'!$Q$2,'Objectenoverzicht aantallen'!$A:$A,'Objectenoverzicht aantallen'!M:M)*'Calculatie sheet'!Q135+LOOKUP('Calculatie sheet'!$Q$2,'Objectenoverzicht aantallen'!$A:$A,'Objectenoverzicht aantallen'!N:N)*'Calculatie sheet'!Q135)/1000</f>
        <v>0</v>
      </c>
      <c r="S4" s="571">
        <f>(LOOKUP('Calculatie sheet'!$Q$2,'Objectenoverzicht aantallen'!$A:$A,'Objectenoverzicht aantallen'!C:C)*'Calculatie sheet'!Q135+LOOKUP('Calculatie sheet'!$Q$2,'Objectenoverzicht aantallen'!$A:$A,'Objectenoverzicht aantallen'!E:E)*'Calculatie sheet'!Q135+LOOKUP('Calculatie sheet'!$Q$2,'Objectenoverzicht aantallen'!$A:$A,'Objectenoverzicht aantallen'!F:F)*'Calculatie sheet'!Q135+LOOKUP('Calculatie sheet'!$Q$2,'Objectenoverzicht aantallen'!$A:$A,'Objectenoverzicht aantallen'!G:G)*'Calculatie sheet'!Q135+LOOKUP('Calculatie sheet'!$Q$2,'Objectenoverzicht aantallen'!$A:$A,'Objectenoverzicht aantallen'!H:H)*'Calculatie sheet'!Q135+LOOKUP('Calculatie sheet'!$Q$2,'Objectenoverzicht aantallen'!$A:$A,'Objectenoverzicht aantallen'!I:I)*'Calculatie sheet'!Q135+LOOKUP('Calculatie sheet'!$Q$2,'Objectenoverzicht aantallen'!$A:$A,'Objectenoverzicht aantallen'!J:J)*'Calculatie sheet'!Q135+LOOKUP('Calculatie sheet'!$Q$2,'Objectenoverzicht aantallen'!$A:$A,'Objectenoverzicht aantallen'!K:K)*'Calculatie sheet'!Q135+LOOKUP('Calculatie sheet'!$Q$2,'Objectenoverzicht aantallen'!$A:$A,'Objectenoverzicht aantallen'!L:L)*'Calculatie sheet'!Q135+LOOKUP('Calculatie sheet'!$Q$2,'Objectenoverzicht aantallen'!$A:$A,'Objectenoverzicht aantallen'!M:M)*'Calculatie sheet'!Q135+LOOKUP('Calculatie sheet'!$Q$2,'Objectenoverzicht aantallen'!$A:$A,'Objectenoverzicht aantallen'!N:N)*'Calculatie sheet'!Q135+LOOKUP('Calculatie sheet'!$Q$2,'Objectenoverzicht aantallen'!$A:$A,'Objectenoverzicht aantallen'!O:O)*'Calculatie sheet'!Q135)/1000</f>
        <v>0</v>
      </c>
      <c r="U4" s="31" t="s">
        <v>624</v>
      </c>
      <c r="V4" s="571">
        <f>(LOOKUP('Calculatie sheet'!$Q$2,'Objectenoverzicht aantallen'!$A:$A,'Objectenoverzicht aantallen'!$P:$P)*'Calculatie sheet'!$Q$135)/'Calculatie sheet'!$Q$64/1000</f>
        <v>0</v>
      </c>
      <c r="W4" s="571">
        <f>(LOOKUP('Calculatie sheet'!$Q$2,'Objectenoverzicht aantallen'!$A:$A,'Objectenoverzicht aantallen'!$P:$P)*'Calculatie sheet'!$Q$135)/'Calculatie sheet'!$Q$64/1000</f>
        <v>0</v>
      </c>
      <c r="X4" s="571">
        <f>(LOOKUP('Calculatie sheet'!$Q$2,'Objectenoverzicht aantallen'!$A:$A,'Objectenoverzicht aantallen'!$P:$P)*'Calculatie sheet'!$Q$135)/'Calculatie sheet'!$Q$64/1000</f>
        <v>0</v>
      </c>
      <c r="Y4" s="571">
        <f>(LOOKUP('Calculatie sheet'!$Q$2,'Objectenoverzicht aantallen'!$A:$A,'Objectenoverzicht aantallen'!$P:$P)*'Calculatie sheet'!$Q$135)/'Calculatie sheet'!$Q$64/1000</f>
        <v>0</v>
      </c>
      <c r="Z4" s="571">
        <f>(LOOKUP('Calculatie sheet'!$Q$2,'Objectenoverzicht aantallen'!$A:$A,'Objectenoverzicht aantallen'!$P:$P)*'Calculatie sheet'!$Q$135)/'Calculatie sheet'!$Q$64/1000</f>
        <v>0</v>
      </c>
      <c r="AA4" s="571">
        <f>(LOOKUP('Calculatie sheet'!$Q$2,'Objectenoverzicht aantallen'!$A:$A,'Objectenoverzicht aantallen'!$P:$P)*'Calculatie sheet'!$Q$135)/'Calculatie sheet'!$Q$64/1000</f>
        <v>0</v>
      </c>
      <c r="AB4" s="571">
        <f>(LOOKUP('Calculatie sheet'!$Q$2,'Objectenoverzicht aantallen'!$A:$A,'Objectenoverzicht aantallen'!$P:$P)*'Calculatie sheet'!$Q$135)/'Calculatie sheet'!$Q$64/1000</f>
        <v>0</v>
      </c>
      <c r="AC4" s="571">
        <f>(LOOKUP('Calculatie sheet'!$Q$2,'Objectenoverzicht aantallen'!$A:$A,'Objectenoverzicht aantallen'!$P:$P)*'Calculatie sheet'!$Q$135)/'Calculatie sheet'!$Q$64/1000</f>
        <v>0</v>
      </c>
      <c r="AD4" s="571">
        <f>(LOOKUP('Calculatie sheet'!$Q$2,'Objectenoverzicht aantallen'!$A:$A,'Objectenoverzicht aantallen'!$P:$P)*'Calculatie sheet'!$Q$135)/'Calculatie sheet'!$Q$64/1000</f>
        <v>0</v>
      </c>
      <c r="AE4" s="571">
        <f>(LOOKUP('Calculatie sheet'!$Q$2,'Objectenoverzicht aantallen'!$A:$A,'Objectenoverzicht aantallen'!$P:$P)*'Calculatie sheet'!$Q$135)/'Calculatie sheet'!$Q$64/1000</f>
        <v>0</v>
      </c>
      <c r="AF4" s="571">
        <f>(LOOKUP('Calculatie sheet'!$Q$2,'Objectenoverzicht aantallen'!$A:$A,'Objectenoverzicht aantallen'!$P:$P)*'Calculatie sheet'!$Q$135)/'Calculatie sheet'!$Q$64/1000</f>
        <v>0</v>
      </c>
    </row>
    <row r="5" spans="1:32" x14ac:dyDescent="0.2">
      <c r="B5" s="130" t="s">
        <v>5</v>
      </c>
      <c r="C5" s="46">
        <f>'Calculatie sheet'!Q136</f>
        <v>8.2034507991569236E-2</v>
      </c>
      <c r="F5" s="573">
        <f>C5*'Calculatie sheet'!$Q$7/1000</f>
        <v>0</v>
      </c>
      <c r="H5" s="31" t="s">
        <v>625</v>
      </c>
      <c r="I5" s="571">
        <f>(LOOKUP('Calculatie sheet'!$Q$2,'Objectenoverzicht aantallen'!$A:$A,'Objectenoverzicht aantallen'!C:C)*'Calculatie sheet'!Q136+LOOKUP('Calculatie sheet'!$Q$2,'Objectenoverzicht aantallen'!$A:$A,'Objectenoverzicht aantallen'!E:E)*'Calculatie sheet'!Q136)/1000</f>
        <v>0</v>
      </c>
      <c r="J5" s="571">
        <f>(LOOKUP('Calculatie sheet'!$Q$2,'Objectenoverzicht aantallen'!$A:$A,'Objectenoverzicht aantallen'!C:C)*'Calculatie sheet'!Q136+LOOKUP('Calculatie sheet'!$Q$2,'Objectenoverzicht aantallen'!$A:$A,'Objectenoverzicht aantallen'!E:E)*'Calculatie sheet'!Q136+LOOKUP('Calculatie sheet'!$Q$2,'Objectenoverzicht aantallen'!$A:$A,'Objectenoverzicht aantallen'!F:F)*'Calculatie sheet'!Q136)/1000</f>
        <v>0</v>
      </c>
      <c r="K5" s="571">
        <f>(LOOKUP('Calculatie sheet'!$Q$2,'Objectenoverzicht aantallen'!$A:$A,'Objectenoverzicht aantallen'!C:C)*'Calculatie sheet'!Q136+LOOKUP('Calculatie sheet'!$Q$2,'Objectenoverzicht aantallen'!$A:$A,'Objectenoverzicht aantallen'!E:E)*'Calculatie sheet'!Q136+LOOKUP('Calculatie sheet'!$Q$2,'Objectenoverzicht aantallen'!$A:$A,'Objectenoverzicht aantallen'!F:F)*'Calculatie sheet'!Q136+LOOKUP('Calculatie sheet'!$D$2,'Objectenoverzicht aantallen'!$A:$A,'Objectenoverzicht aantallen'!G:G)*'Calculatie sheet'!Q136)/1000</f>
        <v>0</v>
      </c>
      <c r="L5" s="571">
        <f>(LOOKUP('Calculatie sheet'!$Q$2,'Objectenoverzicht aantallen'!$A:$A,'Objectenoverzicht aantallen'!C:C)*'Calculatie sheet'!Q136+LOOKUP('Calculatie sheet'!$Q$2,'Objectenoverzicht aantallen'!$A:$A,'Objectenoverzicht aantallen'!E:E)*'Calculatie sheet'!Q136+LOOKUP('Calculatie sheet'!$Q$2,'Objectenoverzicht aantallen'!$A:$A,'Objectenoverzicht aantallen'!F:F)*'Calculatie sheet'!Q136+LOOKUP('Calculatie sheet'!$Q$2,'Objectenoverzicht aantallen'!$A:$A,'Objectenoverzicht aantallen'!G:G)*'Calculatie sheet'!Q136+LOOKUP('Calculatie sheet'!$Q$2,'Objectenoverzicht aantallen'!$A:$A,'Objectenoverzicht aantallen'!H:H)*'Calculatie sheet'!Q136)/1000</f>
        <v>0</v>
      </c>
      <c r="M5" s="571">
        <f>(LOOKUP('Calculatie sheet'!$Q$2,'Objectenoverzicht aantallen'!$A:$A,'Objectenoverzicht aantallen'!C:C)*'Calculatie sheet'!Q136+LOOKUP('Calculatie sheet'!$Q$2,'Objectenoverzicht aantallen'!$A:$A,'Objectenoverzicht aantallen'!E:E)*'Calculatie sheet'!Q136+LOOKUP('Calculatie sheet'!$Q$2,'Objectenoverzicht aantallen'!$A:$A,'Objectenoverzicht aantallen'!F:F)*'Calculatie sheet'!Q136+LOOKUP('Calculatie sheet'!$Q$2,'Objectenoverzicht aantallen'!$A:$A,'Objectenoverzicht aantallen'!G:G)*'Calculatie sheet'!Q136+LOOKUP('Calculatie sheet'!$Q$2,'Objectenoverzicht aantallen'!$A:$A,'Objectenoverzicht aantallen'!H:H)*'Calculatie sheet'!Q136+LOOKUP('Calculatie sheet'!$Q$2,'Objectenoverzicht aantallen'!$A:$A,'Objectenoverzicht aantallen'!I:I)*'Calculatie sheet'!Q136)/1000</f>
        <v>0</v>
      </c>
      <c r="N5" s="571">
        <f>(LOOKUP('Calculatie sheet'!$Q$2,'Objectenoverzicht aantallen'!$A:$A,'Objectenoverzicht aantallen'!C:C)*'Calculatie sheet'!Q136+LOOKUP('Calculatie sheet'!$Q$2,'Objectenoverzicht aantallen'!$A:$A,'Objectenoverzicht aantallen'!E:E)*'Calculatie sheet'!Q136+LOOKUP('Calculatie sheet'!$Q$2,'Objectenoverzicht aantallen'!$A:$A,'Objectenoverzicht aantallen'!F:F)*'Calculatie sheet'!Q136+LOOKUP('Calculatie sheet'!$Q$2,'Objectenoverzicht aantallen'!$A:$A,'Objectenoverzicht aantallen'!G:G)*'Calculatie sheet'!Q136+LOOKUP('Calculatie sheet'!$Q$2,'Objectenoverzicht aantallen'!$A:$A,'Objectenoverzicht aantallen'!H:H)*'Calculatie sheet'!Q136+LOOKUP('Calculatie sheet'!$Q$2,'Objectenoverzicht aantallen'!$A:$A,'Objectenoverzicht aantallen'!I:I)*'Calculatie sheet'!Q136+LOOKUP('Calculatie sheet'!$Q$2,'Objectenoverzicht aantallen'!$A:$A,'Objectenoverzicht aantallen'!J:J)*'Calculatie sheet'!Q136)/1000</f>
        <v>0</v>
      </c>
      <c r="O5" s="571">
        <f>(LOOKUP('Calculatie sheet'!$Q$2,'Objectenoverzicht aantallen'!$A:$A,'Objectenoverzicht aantallen'!C:C)*'Calculatie sheet'!Q136+LOOKUP('Calculatie sheet'!$Q$2,'Objectenoverzicht aantallen'!$A:$A,'Objectenoverzicht aantallen'!E:E)*'Calculatie sheet'!Q136+LOOKUP('Calculatie sheet'!$Q$2,'Objectenoverzicht aantallen'!$A:$A,'Objectenoverzicht aantallen'!F:F)*'Calculatie sheet'!Q136+LOOKUP('Calculatie sheet'!$Q$2,'Objectenoverzicht aantallen'!$A:$A,'Objectenoverzicht aantallen'!G:G)*'Calculatie sheet'!Q136+LOOKUP('Calculatie sheet'!$Q$2,'Objectenoverzicht aantallen'!$A:$A,'Objectenoverzicht aantallen'!H:H)*'Calculatie sheet'!Q136+LOOKUP('Calculatie sheet'!$Q$2,'Objectenoverzicht aantallen'!$A:$A,'Objectenoverzicht aantallen'!I:I)*'Calculatie sheet'!Q136+LOOKUP('Calculatie sheet'!$Q$2,'Objectenoverzicht aantallen'!$A:$A,'Objectenoverzicht aantallen'!J:J)*'Calculatie sheet'!Q136+LOOKUP('Calculatie sheet'!$Q$2,'Objectenoverzicht aantallen'!$A:$A,'Objectenoverzicht aantallen'!K:K)*'Calculatie sheet'!Q136)/1000</f>
        <v>0</v>
      </c>
      <c r="P5" s="571">
        <f>(LOOKUP('Calculatie sheet'!$Q$2,'Objectenoverzicht aantallen'!$A:$A,'Objectenoverzicht aantallen'!C:C)*'Calculatie sheet'!Q136+LOOKUP('Calculatie sheet'!$Q$2,'Objectenoverzicht aantallen'!$A:$A,'Objectenoverzicht aantallen'!E:E)*'Calculatie sheet'!Q136+LOOKUP('Calculatie sheet'!$Q$2,'Objectenoverzicht aantallen'!$A:$A,'Objectenoverzicht aantallen'!F:F)*'Calculatie sheet'!Q136+LOOKUP('Calculatie sheet'!$Q$2,'Objectenoverzicht aantallen'!$A:$A,'Objectenoverzicht aantallen'!G:G)*'Calculatie sheet'!Q136+LOOKUP('Calculatie sheet'!$Q$2,'Objectenoverzicht aantallen'!$A:$A,'Objectenoverzicht aantallen'!H:H)*'Calculatie sheet'!Q136+LOOKUP('Calculatie sheet'!$Q$2,'Objectenoverzicht aantallen'!$A:$A,'Objectenoverzicht aantallen'!I:I)*'Calculatie sheet'!Q136+LOOKUP('Calculatie sheet'!$Q$2,'Objectenoverzicht aantallen'!$A:$A,'Objectenoverzicht aantallen'!J:J)*'Calculatie sheet'!Q136+LOOKUP('Calculatie sheet'!$Q$2,'Objectenoverzicht aantallen'!$A:$A,'Objectenoverzicht aantallen'!K:K)*'Calculatie sheet'!Q136+LOOKUP('Calculatie sheet'!$Q$2,'Objectenoverzicht aantallen'!$A:$A,'Objectenoverzicht aantallen'!L:L)*'Calculatie sheet'!Q136)/1000</f>
        <v>0</v>
      </c>
      <c r="Q5" s="571">
        <f>(LOOKUP('Calculatie sheet'!$Q$2,'Objectenoverzicht aantallen'!$A:$A,'Objectenoverzicht aantallen'!C:C)*'Calculatie sheet'!Q136+LOOKUP('Calculatie sheet'!$Q$2,'Objectenoverzicht aantallen'!$A:$A,'Objectenoverzicht aantallen'!E:E)*'Calculatie sheet'!Q136+LOOKUP('Calculatie sheet'!$Q$2,'Objectenoverzicht aantallen'!$A:$A,'Objectenoverzicht aantallen'!F:F)*'Calculatie sheet'!Q136+LOOKUP('Calculatie sheet'!$Q$2,'Objectenoverzicht aantallen'!$A:$A,'Objectenoverzicht aantallen'!G:G)*'Calculatie sheet'!Q136+LOOKUP('Calculatie sheet'!$Q$2,'Objectenoverzicht aantallen'!$A:$A,'Objectenoverzicht aantallen'!H:H)*'Calculatie sheet'!Q136+LOOKUP('Calculatie sheet'!$Q$2,'Objectenoverzicht aantallen'!$A:$A,'Objectenoverzicht aantallen'!I:I)*'Calculatie sheet'!Q136+LOOKUP('Calculatie sheet'!$Q$2,'Objectenoverzicht aantallen'!$A:$A,'Objectenoverzicht aantallen'!J:J)*'Calculatie sheet'!Q136+LOOKUP('Calculatie sheet'!$Q$2,'Objectenoverzicht aantallen'!$A:$A,'Objectenoverzicht aantallen'!K:K)*'Calculatie sheet'!Q136+LOOKUP('Calculatie sheet'!$Q$2,'Objectenoverzicht aantallen'!$A:$A,'Objectenoverzicht aantallen'!L:L)*'Calculatie sheet'!Q136+LOOKUP('Calculatie sheet'!$Q$2,'Objectenoverzicht aantallen'!$A:$A,'Objectenoverzicht aantallen'!M:M)*'Calculatie sheet'!Q136)/1000</f>
        <v>0</v>
      </c>
      <c r="R5" s="571">
        <f>(LOOKUP('Calculatie sheet'!$Q$2,'Objectenoverzicht aantallen'!$A:$A,'Objectenoverzicht aantallen'!C:C)*'Calculatie sheet'!Q136+LOOKUP('Calculatie sheet'!$Q$2,'Objectenoverzicht aantallen'!$A:$A,'Objectenoverzicht aantallen'!E:E)*'Calculatie sheet'!Q136+LOOKUP('Calculatie sheet'!$Q$2,'Objectenoverzicht aantallen'!$A:$A,'Objectenoverzicht aantallen'!F:F)*'Calculatie sheet'!Q136+LOOKUP('Calculatie sheet'!$Q$2,'Objectenoverzicht aantallen'!$A:$A,'Objectenoverzicht aantallen'!G:G)*'Calculatie sheet'!Q136+LOOKUP('Calculatie sheet'!$Q$2,'Objectenoverzicht aantallen'!$A:$A,'Objectenoverzicht aantallen'!H:H)*'Calculatie sheet'!Q136+LOOKUP('Calculatie sheet'!$Q$2,'Objectenoverzicht aantallen'!$A:$A,'Objectenoverzicht aantallen'!I:I)*'Calculatie sheet'!Q136+LOOKUP('Calculatie sheet'!$Q$2,'Objectenoverzicht aantallen'!$A:$A,'Objectenoverzicht aantallen'!J:J)*'Calculatie sheet'!Q136+LOOKUP('Calculatie sheet'!$Q$2,'Objectenoverzicht aantallen'!$A:$A,'Objectenoverzicht aantallen'!K:K)*'Calculatie sheet'!Q136+LOOKUP('Calculatie sheet'!$Q$2,'Objectenoverzicht aantallen'!$A:$A,'Objectenoverzicht aantallen'!L:L)*'Calculatie sheet'!Q136+LOOKUP('Calculatie sheet'!$Q$2,'Objectenoverzicht aantallen'!$A:$A,'Objectenoverzicht aantallen'!M:M)*'Calculatie sheet'!Q136+LOOKUP('Calculatie sheet'!$Q$2,'Objectenoverzicht aantallen'!$A:$A,'Objectenoverzicht aantallen'!N:N)*'Calculatie sheet'!Q136)/1000</f>
        <v>0</v>
      </c>
      <c r="S5" s="571">
        <f>(LOOKUP('Calculatie sheet'!$Q$2,'Objectenoverzicht aantallen'!$A:$A,'Objectenoverzicht aantallen'!C:C)*'Calculatie sheet'!Q136+LOOKUP('Calculatie sheet'!$Q$2,'Objectenoverzicht aantallen'!$A:$A,'Objectenoverzicht aantallen'!E:E)*'Calculatie sheet'!Q136+LOOKUP('Calculatie sheet'!$Q$2,'Objectenoverzicht aantallen'!$A:$A,'Objectenoverzicht aantallen'!F:F)*'Calculatie sheet'!Q136+LOOKUP('Calculatie sheet'!$Q$2,'Objectenoverzicht aantallen'!$A:$A,'Objectenoverzicht aantallen'!G:G)*'Calculatie sheet'!Q136+LOOKUP('Calculatie sheet'!$Q$2,'Objectenoverzicht aantallen'!$A:$A,'Objectenoverzicht aantallen'!H:H)*'Calculatie sheet'!Q136+LOOKUP('Calculatie sheet'!$Q$2,'Objectenoverzicht aantallen'!$A:$A,'Objectenoverzicht aantallen'!I:I)*'Calculatie sheet'!Q136+LOOKUP('Calculatie sheet'!$Q$2,'Objectenoverzicht aantallen'!$A:$A,'Objectenoverzicht aantallen'!J:J)*'Calculatie sheet'!Q136+LOOKUP('Calculatie sheet'!$Q$2,'Objectenoverzicht aantallen'!$A:$A,'Objectenoverzicht aantallen'!K:K)*'Calculatie sheet'!Q136+LOOKUP('Calculatie sheet'!$Q$2,'Objectenoverzicht aantallen'!$A:$A,'Objectenoverzicht aantallen'!L:L)*'Calculatie sheet'!Q136+LOOKUP('Calculatie sheet'!$Q$2,'Objectenoverzicht aantallen'!$A:$A,'Objectenoverzicht aantallen'!M:M)*'Calculatie sheet'!Q136+LOOKUP('Calculatie sheet'!$Q$2,'Objectenoverzicht aantallen'!$A:$A,'Objectenoverzicht aantallen'!N:N)*'Calculatie sheet'!Q136+LOOKUP('Calculatie sheet'!$Q$2,'Objectenoverzicht aantallen'!$A:$A,'Objectenoverzicht aantallen'!O:O)*'Calculatie sheet'!Q136)/1000</f>
        <v>0</v>
      </c>
      <c r="U5" s="31" t="s">
        <v>625</v>
      </c>
      <c r="V5" s="571">
        <f>(LOOKUP('Calculatie sheet'!$Q$2,'Objectenoverzicht aantallen'!$A:$A,'Objectenoverzicht aantallen'!Q:Q)*'Calculatie sheet'!$Q$136)/1000</f>
        <v>0</v>
      </c>
      <c r="W5" s="571">
        <f>(LOOKUP('Calculatie sheet'!$Q$2,'Objectenoverzicht aantallen'!$A:$A,'Objectenoverzicht aantallen'!R:R)*'Calculatie sheet'!$Q$136)/1000</f>
        <v>0</v>
      </c>
      <c r="X5" s="571">
        <f>(LOOKUP('Calculatie sheet'!$Q$2,'Objectenoverzicht aantallen'!$A:$A,'Objectenoverzicht aantallen'!S:S)*'Calculatie sheet'!$Q$136)/1000</f>
        <v>0</v>
      </c>
      <c r="Y5" s="571">
        <f>(LOOKUP('Calculatie sheet'!$Q$2,'Objectenoverzicht aantallen'!$A:$A,'Objectenoverzicht aantallen'!T:T)*'Calculatie sheet'!$Q$136)/1000</f>
        <v>0</v>
      </c>
      <c r="Z5" s="571">
        <f>(LOOKUP('Calculatie sheet'!$Q$2,'Objectenoverzicht aantallen'!$A:$A,'Objectenoverzicht aantallen'!U:U)*'Calculatie sheet'!$Q$136)/1000</f>
        <v>0</v>
      </c>
      <c r="AA5" s="571">
        <f>(LOOKUP('Calculatie sheet'!$Q$2,'Objectenoverzicht aantallen'!$A:$A,'Objectenoverzicht aantallen'!V:V)*'Calculatie sheet'!$Q$136)/1000</f>
        <v>0</v>
      </c>
      <c r="AB5" s="571">
        <f>(LOOKUP('Calculatie sheet'!$Q$2,'Objectenoverzicht aantallen'!$A:$A,'Objectenoverzicht aantallen'!W:W)*'Calculatie sheet'!$Q$136)/1000</f>
        <v>0</v>
      </c>
      <c r="AC5" s="571">
        <f>(LOOKUP('Calculatie sheet'!$Q$2,'Objectenoverzicht aantallen'!$A:$A,'Objectenoverzicht aantallen'!X:X)*'Calculatie sheet'!$Q$136)/1000</f>
        <v>0</v>
      </c>
      <c r="AD5" s="571">
        <f>(LOOKUP('Calculatie sheet'!$Q$2,'Objectenoverzicht aantallen'!$A:$A,'Objectenoverzicht aantallen'!R:R)*'Calculatie sheet'!$Q$136)/1000</f>
        <v>0</v>
      </c>
      <c r="AE5" s="571">
        <f>(LOOKUP('Calculatie sheet'!$Q$2,'Objectenoverzicht aantallen'!$A:$A,'Objectenoverzicht aantallen'!Z:Z)*'Calculatie sheet'!$Q$136)/1000</f>
        <v>0</v>
      </c>
      <c r="AF5" s="571">
        <f>(LOOKUP('Calculatie sheet'!$Q$2,'Objectenoverzicht aantallen'!$A:$A,'Objectenoverzicht aantallen'!AA:AA)*'Calculatie sheet'!$Q$136)/1000</f>
        <v>0</v>
      </c>
    </row>
  </sheetData>
  <pageMargins left="0.7" right="0.7" top="0.75" bottom="0.75" header="0.3" footer="0.3"/>
  <pageSetup paperSize="9" orientation="portrait" horizontalDpi="0" verticalDpi="0"/>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104F-20AB-6D41-956A-AC481A61714E}">
  <dimension ref="A1:AF5"/>
  <sheetViews>
    <sheetView workbookViewId="0">
      <selection activeCell="B3" sqref="B3:B5"/>
    </sheetView>
  </sheetViews>
  <sheetFormatPr baseColWidth="10" defaultColWidth="11" defaultRowHeight="16" x14ac:dyDescent="0.2"/>
  <cols>
    <col min="1" max="1" width="32" bestFit="1" customWidth="1"/>
    <col min="6" max="6" width="12.6640625" style="39" bestFit="1" customWidth="1"/>
    <col min="8" max="8" width="14" bestFit="1" customWidth="1"/>
    <col min="9" max="19" width="12.1640625" bestFit="1" customWidth="1"/>
  </cols>
  <sheetData>
    <row r="1" spans="1:32" x14ac:dyDescent="0.2">
      <c r="A1" t="str">
        <f>'Calculatie sheet'!R3</f>
        <v>Dunne deklaag &lt; 500 VA (licht belast)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sheet'!R133</f>
        <v>1.9445679990271849</v>
      </c>
      <c r="D2" s="26" t="s">
        <v>64</v>
      </c>
      <c r="F2" s="573">
        <f>C2*'Calculatie sheet'!$R$7/1000</f>
        <v>0</v>
      </c>
      <c r="H2" s="31" t="s">
        <v>622</v>
      </c>
      <c r="I2" s="571">
        <f>(LOOKUP('Calculatie sheet'!$R$2,'Objectenoverzicht aantallen'!$A:$A,'Objectenoverzicht aantallen'!C:C)*'Calculatie sheet'!R133+LOOKUP('Calculatie sheet'!$R$2,'Objectenoverzicht aantallen'!$A:$A,'Objectenoverzicht aantallen'!E:E)*'Calculatie sheet'!R133)/1000</f>
        <v>0</v>
      </c>
      <c r="J2" s="571">
        <f>(LOOKUP('Calculatie sheet'!$R$2,'Objectenoverzicht aantallen'!$A:$A,'Objectenoverzicht aantallen'!C:C)*'Calculatie sheet'!R133+LOOKUP('Calculatie sheet'!$R$2,'Objectenoverzicht aantallen'!$A:$A,'Objectenoverzicht aantallen'!E:E)*'Calculatie sheet'!R133+LOOKUP('Calculatie sheet'!$R$2,'Objectenoverzicht aantallen'!$A:$A,'Objectenoverzicht aantallen'!F:F)*'Calculatie sheet'!R133)/1000</f>
        <v>0</v>
      </c>
      <c r="K2" s="571">
        <f>(LOOKUP('Calculatie sheet'!$R$2,'Objectenoverzicht aantallen'!$A:$A,'Objectenoverzicht aantallen'!C:C)*'Calculatie sheet'!R133+LOOKUP('Calculatie sheet'!$R$2,'Objectenoverzicht aantallen'!$A:$A,'Objectenoverzicht aantallen'!E:E)*'Calculatie sheet'!R133+LOOKUP('Calculatie sheet'!$R$2,'Objectenoverzicht aantallen'!$A:$A,'Objectenoverzicht aantallen'!F:F)*'Calculatie sheet'!R133+LOOKUP('Calculatie sheet'!$D$2,'Objectenoverzicht aantallen'!$A:$A,'Objectenoverzicht aantallen'!G:G)*'Calculatie sheet'!R133)/1000</f>
        <v>0</v>
      </c>
      <c r="L2" s="571">
        <f>(LOOKUP('Calculatie sheet'!$R$2,'Objectenoverzicht aantallen'!$A:$A,'Objectenoverzicht aantallen'!C:C)*'Calculatie sheet'!R133+LOOKUP('Calculatie sheet'!$R$2,'Objectenoverzicht aantallen'!$A:$A,'Objectenoverzicht aantallen'!E:E)*'Calculatie sheet'!R133+LOOKUP('Calculatie sheet'!$R$2,'Objectenoverzicht aantallen'!$A:$A,'Objectenoverzicht aantallen'!F:F)*'Calculatie sheet'!R133+LOOKUP('Calculatie sheet'!$R$2,'Objectenoverzicht aantallen'!$A:$A,'Objectenoverzicht aantallen'!G:G)*'Calculatie sheet'!R133+LOOKUP('Calculatie sheet'!$R$2,'Objectenoverzicht aantallen'!$A:$A,'Objectenoverzicht aantallen'!H:H)*'Calculatie sheet'!R133)/1000</f>
        <v>0</v>
      </c>
      <c r="M2" s="571">
        <f>(LOOKUP('Calculatie sheet'!$R$2,'Objectenoverzicht aantallen'!$A:$A,'Objectenoverzicht aantallen'!C:C)*'Calculatie sheet'!R133+LOOKUP('Calculatie sheet'!$R$2,'Objectenoverzicht aantallen'!$A:$A,'Objectenoverzicht aantallen'!E:E)*'Calculatie sheet'!R133+LOOKUP('Calculatie sheet'!$R$2,'Objectenoverzicht aantallen'!$A:$A,'Objectenoverzicht aantallen'!F:F)*'Calculatie sheet'!R133+LOOKUP('Calculatie sheet'!$R$2,'Objectenoverzicht aantallen'!$A:$A,'Objectenoverzicht aantallen'!G:G)*'Calculatie sheet'!R133+LOOKUP('Calculatie sheet'!$R$2,'Objectenoverzicht aantallen'!$A:$A,'Objectenoverzicht aantallen'!H:H)*'Calculatie sheet'!R133+LOOKUP('Calculatie sheet'!$R$2,'Objectenoverzicht aantallen'!$A:$A,'Objectenoverzicht aantallen'!I:I)*'Calculatie sheet'!R133)/1000</f>
        <v>0</v>
      </c>
      <c r="N2" s="571">
        <f>(LOOKUP('Calculatie sheet'!$R$2,'Objectenoverzicht aantallen'!$A:$A,'Objectenoverzicht aantallen'!C:C)*'Calculatie sheet'!R133+LOOKUP('Calculatie sheet'!$R$2,'Objectenoverzicht aantallen'!$A:$A,'Objectenoverzicht aantallen'!E:E)*'Calculatie sheet'!R133+LOOKUP('Calculatie sheet'!$R$2,'Objectenoverzicht aantallen'!$A:$A,'Objectenoverzicht aantallen'!F:F)*'Calculatie sheet'!R133+LOOKUP('Calculatie sheet'!$R$2,'Objectenoverzicht aantallen'!$A:$A,'Objectenoverzicht aantallen'!G:G)*'Calculatie sheet'!R133+LOOKUP('Calculatie sheet'!$R$2,'Objectenoverzicht aantallen'!$A:$A,'Objectenoverzicht aantallen'!H:H)*'Calculatie sheet'!R133+LOOKUP('Calculatie sheet'!$R$2,'Objectenoverzicht aantallen'!$A:$A,'Objectenoverzicht aantallen'!I:I)*'Calculatie sheet'!R133+LOOKUP('Calculatie sheet'!$R$2,'Objectenoverzicht aantallen'!$A:$A,'Objectenoverzicht aantallen'!J:J)*'Calculatie sheet'!R133)/1000</f>
        <v>0</v>
      </c>
      <c r="O2" s="571">
        <f>(LOOKUP('Calculatie sheet'!$R$2,'Objectenoverzicht aantallen'!$A:$A,'Objectenoverzicht aantallen'!C:C)*'Calculatie sheet'!R133+LOOKUP('Calculatie sheet'!$R$2,'Objectenoverzicht aantallen'!$A:$A,'Objectenoverzicht aantallen'!E:E)*'Calculatie sheet'!R133+LOOKUP('Calculatie sheet'!$R$2,'Objectenoverzicht aantallen'!$A:$A,'Objectenoverzicht aantallen'!F:F)*'Calculatie sheet'!R133+LOOKUP('Calculatie sheet'!$R$2,'Objectenoverzicht aantallen'!$A:$A,'Objectenoverzicht aantallen'!G:G)*'Calculatie sheet'!R133+LOOKUP('Calculatie sheet'!$R$2,'Objectenoverzicht aantallen'!$A:$A,'Objectenoverzicht aantallen'!H:H)*'Calculatie sheet'!R133+LOOKUP('Calculatie sheet'!$R$2,'Objectenoverzicht aantallen'!$A:$A,'Objectenoverzicht aantallen'!I:I)*'Calculatie sheet'!R133+LOOKUP('Calculatie sheet'!$R$2,'Objectenoverzicht aantallen'!$A:$A,'Objectenoverzicht aantallen'!J:J)*'Calculatie sheet'!R133+LOOKUP('Calculatie sheet'!$R$2,'Objectenoverzicht aantallen'!$A:$A,'Objectenoverzicht aantallen'!K:K)*'Calculatie sheet'!R133)/1000</f>
        <v>0</v>
      </c>
      <c r="P2" s="571">
        <f>(LOOKUP('Calculatie sheet'!$R$2,'Objectenoverzicht aantallen'!$A:$A,'Objectenoverzicht aantallen'!C:C)*'Calculatie sheet'!R133+LOOKUP('Calculatie sheet'!$R$2,'Objectenoverzicht aantallen'!$A:$A,'Objectenoverzicht aantallen'!E:E)*'Calculatie sheet'!R133+LOOKUP('Calculatie sheet'!$R$2,'Objectenoverzicht aantallen'!$A:$A,'Objectenoverzicht aantallen'!F:F)*'Calculatie sheet'!R133+LOOKUP('Calculatie sheet'!$R$2,'Objectenoverzicht aantallen'!$A:$A,'Objectenoverzicht aantallen'!G:G)*'Calculatie sheet'!R133+LOOKUP('Calculatie sheet'!$R$2,'Objectenoverzicht aantallen'!$A:$A,'Objectenoverzicht aantallen'!H:H)*'Calculatie sheet'!R133+LOOKUP('Calculatie sheet'!$R$2,'Objectenoverzicht aantallen'!$A:$A,'Objectenoverzicht aantallen'!I:I)*'Calculatie sheet'!R133+LOOKUP('Calculatie sheet'!$R$2,'Objectenoverzicht aantallen'!$A:$A,'Objectenoverzicht aantallen'!J:J)*'Calculatie sheet'!R133+LOOKUP('Calculatie sheet'!$R$2,'Objectenoverzicht aantallen'!$A:$A,'Objectenoverzicht aantallen'!K:K)*'Calculatie sheet'!R133+LOOKUP('Calculatie sheet'!$R$2,'Objectenoverzicht aantallen'!$A:$A,'Objectenoverzicht aantallen'!L:L)*'Calculatie sheet'!R133)/1000</f>
        <v>0</v>
      </c>
      <c r="Q2" s="571">
        <f>(LOOKUP('Calculatie sheet'!$R$2,'Objectenoverzicht aantallen'!$A:$A,'Objectenoverzicht aantallen'!C:C)*'Calculatie sheet'!R133+LOOKUP('Calculatie sheet'!$R$2,'Objectenoverzicht aantallen'!$A:$A,'Objectenoverzicht aantallen'!E:E)*'Calculatie sheet'!R133+LOOKUP('Calculatie sheet'!$R$2,'Objectenoverzicht aantallen'!$A:$A,'Objectenoverzicht aantallen'!F:F)*'Calculatie sheet'!R133+LOOKUP('Calculatie sheet'!$R$2,'Objectenoverzicht aantallen'!$A:$A,'Objectenoverzicht aantallen'!G:G)*'Calculatie sheet'!R133+LOOKUP('Calculatie sheet'!$R$2,'Objectenoverzicht aantallen'!$A:$A,'Objectenoverzicht aantallen'!H:H)*'Calculatie sheet'!R133+LOOKUP('Calculatie sheet'!$R$2,'Objectenoverzicht aantallen'!$A:$A,'Objectenoverzicht aantallen'!I:I)*'Calculatie sheet'!R133+LOOKUP('Calculatie sheet'!$R$2,'Objectenoverzicht aantallen'!$A:$A,'Objectenoverzicht aantallen'!J:J)*'Calculatie sheet'!R133+LOOKUP('Calculatie sheet'!$R$2,'Objectenoverzicht aantallen'!$A:$A,'Objectenoverzicht aantallen'!K:K)*'Calculatie sheet'!R133+LOOKUP('Calculatie sheet'!$R$2,'Objectenoverzicht aantallen'!$A:$A,'Objectenoverzicht aantallen'!L:L)*'Calculatie sheet'!R133+LOOKUP('Calculatie sheet'!$R$2,'Objectenoverzicht aantallen'!$A:$A,'Objectenoverzicht aantallen'!M:M)*'Calculatie sheet'!R133)/1000</f>
        <v>0</v>
      </c>
      <c r="R2" s="571">
        <f>(LOOKUP('Calculatie sheet'!$R$2,'Objectenoverzicht aantallen'!$A:$A,'Objectenoverzicht aantallen'!C:C)*'Calculatie sheet'!R133+LOOKUP('Calculatie sheet'!$R$2,'Objectenoverzicht aantallen'!$A:$A,'Objectenoverzicht aantallen'!E:E)*'Calculatie sheet'!R133+LOOKUP('Calculatie sheet'!$R$2,'Objectenoverzicht aantallen'!$A:$A,'Objectenoverzicht aantallen'!F:F)*'Calculatie sheet'!R133+LOOKUP('Calculatie sheet'!$R$2,'Objectenoverzicht aantallen'!$A:$A,'Objectenoverzicht aantallen'!G:G)*'Calculatie sheet'!R133+LOOKUP('Calculatie sheet'!$R$2,'Objectenoverzicht aantallen'!$A:$A,'Objectenoverzicht aantallen'!H:H)*'Calculatie sheet'!R133+LOOKUP('Calculatie sheet'!$R$2,'Objectenoverzicht aantallen'!$A:$A,'Objectenoverzicht aantallen'!I:I)*'Calculatie sheet'!R133+LOOKUP('Calculatie sheet'!$R$2,'Objectenoverzicht aantallen'!$A:$A,'Objectenoverzicht aantallen'!J:J)*'Calculatie sheet'!R133+LOOKUP('Calculatie sheet'!$R$2,'Objectenoverzicht aantallen'!$A:$A,'Objectenoverzicht aantallen'!K:K)*'Calculatie sheet'!R133+LOOKUP('Calculatie sheet'!$R$2,'Objectenoverzicht aantallen'!$A:$A,'Objectenoverzicht aantallen'!L:L)*'Calculatie sheet'!R133+LOOKUP('Calculatie sheet'!$R$2,'Objectenoverzicht aantallen'!$A:$A,'Objectenoverzicht aantallen'!M:M)*'Calculatie sheet'!R133+LOOKUP('Calculatie sheet'!$R$2,'Objectenoverzicht aantallen'!$A:$A,'Objectenoverzicht aantallen'!N:N)*'Calculatie sheet'!R133)/1000</f>
        <v>0</v>
      </c>
      <c r="S2" s="571">
        <f>(LOOKUP('Calculatie sheet'!$R$2,'Objectenoverzicht aantallen'!$A:$A,'Objectenoverzicht aantallen'!C:C)*'Calculatie sheet'!R133+LOOKUP('Calculatie sheet'!$R$2,'Objectenoverzicht aantallen'!$A:$A,'Objectenoverzicht aantallen'!E:E)*'Calculatie sheet'!R133+LOOKUP('Calculatie sheet'!$R$2,'Objectenoverzicht aantallen'!$A:$A,'Objectenoverzicht aantallen'!F:F)*'Calculatie sheet'!R133+LOOKUP('Calculatie sheet'!$R$2,'Objectenoverzicht aantallen'!$A:$A,'Objectenoverzicht aantallen'!G:G)*'Calculatie sheet'!R133+LOOKUP('Calculatie sheet'!$R$2,'Objectenoverzicht aantallen'!$A:$A,'Objectenoverzicht aantallen'!H:H)*'Calculatie sheet'!R133+LOOKUP('Calculatie sheet'!$R$2,'Objectenoverzicht aantallen'!$A:$A,'Objectenoverzicht aantallen'!I:I)*'Calculatie sheet'!R133+LOOKUP('Calculatie sheet'!$R$2,'Objectenoverzicht aantallen'!$A:$A,'Objectenoverzicht aantallen'!J:J)*'Calculatie sheet'!R133+LOOKUP('Calculatie sheet'!$R$2,'Objectenoverzicht aantallen'!$A:$A,'Objectenoverzicht aantallen'!K:K)*'Calculatie sheet'!R133+LOOKUP('Calculatie sheet'!$R$2,'Objectenoverzicht aantallen'!$A:$A,'Objectenoverzicht aantallen'!L:L)*'Calculatie sheet'!R133+LOOKUP('Calculatie sheet'!$R$2,'Objectenoverzicht aantallen'!$A:$A,'Objectenoverzicht aantallen'!M:M)*'Calculatie sheet'!R133+LOOKUP('Calculatie sheet'!$R$2,'Objectenoverzicht aantallen'!$A:$A,'Objectenoverzicht aantallen'!N:N)*'Calculatie sheet'!R133+LOOKUP('Calculatie sheet'!$R$2,'Objectenoverzicht aantallen'!$A:$A,'Objectenoverzicht aantallen'!O:O)*'Calculatie sheet'!R133)/1000</f>
        <v>0</v>
      </c>
      <c r="U2" s="31" t="s">
        <v>622</v>
      </c>
      <c r="V2" s="571">
        <f>(LOOKUP('Calculatie sheet'!$R$2,'Objectenoverzicht aantallen'!$A:$A,'Objectenoverzicht aantallen'!E:E)*'Calculatie sheet'!$R$133)/1000</f>
        <v>0</v>
      </c>
      <c r="W2" s="571">
        <f>(LOOKUP('Calculatie sheet'!$R$2,'Objectenoverzicht aantallen'!$A:$A,'Objectenoverzicht aantallen'!F:F)*'Calculatie sheet'!$R$133)/1000</f>
        <v>0</v>
      </c>
      <c r="X2" s="571">
        <f>(LOOKUP('Calculatie sheet'!$R$2,'Objectenoverzicht aantallen'!$A:$A,'Objectenoverzicht aantallen'!G:G)*'Calculatie sheet'!$R$133)/1000</f>
        <v>0</v>
      </c>
      <c r="Y2" s="571">
        <f>(LOOKUP('Calculatie sheet'!$R$2,'Objectenoverzicht aantallen'!$A:$A,'Objectenoverzicht aantallen'!H:H)*'Calculatie sheet'!$R$133)/1000</f>
        <v>0</v>
      </c>
      <c r="Z2" s="571">
        <f>(LOOKUP('Calculatie sheet'!$R$2,'Objectenoverzicht aantallen'!$A:$A,'Objectenoverzicht aantallen'!I:I)*'Calculatie sheet'!$R$133)/1000</f>
        <v>0</v>
      </c>
      <c r="AA2" s="571">
        <f>(LOOKUP('Calculatie sheet'!$R$2,'Objectenoverzicht aantallen'!$A:$A,'Objectenoverzicht aantallen'!J:J)*'Calculatie sheet'!$R$133)/1000</f>
        <v>0</v>
      </c>
      <c r="AB2" s="571">
        <f>(LOOKUP('Calculatie sheet'!$R$2,'Objectenoverzicht aantallen'!$A:$A,'Objectenoverzicht aantallen'!K:K)*'Calculatie sheet'!$R$133)/1000</f>
        <v>0</v>
      </c>
      <c r="AC2" s="571">
        <f>(LOOKUP('Calculatie sheet'!$R$2,'Objectenoverzicht aantallen'!$A:$A,'Objectenoverzicht aantallen'!L:L)*'Calculatie sheet'!$R$133)/1000</f>
        <v>0</v>
      </c>
      <c r="AD2" s="571">
        <f>(LOOKUP('Calculatie sheet'!$R$2,'Objectenoverzicht aantallen'!$A:$A,'Objectenoverzicht aantallen'!M:M)*'Calculatie sheet'!$R$133)/1000</f>
        <v>0</v>
      </c>
      <c r="AE2" s="571">
        <f>(LOOKUP('Calculatie sheet'!$R$2,'Objectenoverzicht aantallen'!$A:$A,'Objectenoverzicht aantallen'!N:N)*'Calculatie sheet'!$R$133)/1000</f>
        <v>0</v>
      </c>
      <c r="AF2" s="571">
        <f>(LOOKUP('Calculatie sheet'!$R$2,'Objectenoverzicht aantallen'!$A:$A,'Objectenoverzicht aantallen'!O:O)*'Calculatie sheet'!$R$133)/1000</f>
        <v>0</v>
      </c>
    </row>
    <row r="3" spans="1:32" x14ac:dyDescent="0.2">
      <c r="B3" s="130" t="s">
        <v>967</v>
      </c>
      <c r="C3" s="46">
        <f>'Calculatie sheet'!R134</f>
        <v>0.36307888284022477</v>
      </c>
      <c r="D3" s="7" t="s">
        <v>354</v>
      </c>
      <c r="F3" s="573">
        <f>C3*'Calculatie sheet'!$R$7/1000</f>
        <v>0</v>
      </c>
      <c r="H3" s="31" t="s">
        <v>623</v>
      </c>
      <c r="I3" s="571">
        <f>(LOOKUP('Calculatie sheet'!$R$2,'Objectenoverzicht aantallen'!$A:$A,'Objectenoverzicht aantallen'!C:C)*'Calculatie sheet'!R134+LOOKUP('Calculatie sheet'!$R$2,'Objectenoverzicht aantallen'!$A:$A,'Objectenoverzicht aantallen'!E:E)*'Calculatie sheet'!R134)/1000</f>
        <v>0</v>
      </c>
      <c r="J3" s="571">
        <f>(LOOKUP('Calculatie sheet'!$R$2,'Objectenoverzicht aantallen'!$A:$A,'Objectenoverzicht aantallen'!C:C)*'Calculatie sheet'!R134+LOOKUP('Calculatie sheet'!$R$2,'Objectenoverzicht aantallen'!$A:$A,'Objectenoverzicht aantallen'!E:E)*'Calculatie sheet'!R134+LOOKUP('Calculatie sheet'!$R$2,'Objectenoverzicht aantallen'!$A:$A,'Objectenoverzicht aantallen'!F:F)*'Calculatie sheet'!R134)/1000</f>
        <v>0</v>
      </c>
      <c r="K3" s="571">
        <f>(LOOKUP('Calculatie sheet'!$R$2,'Objectenoverzicht aantallen'!$A:$A,'Objectenoverzicht aantallen'!C:C)*'Calculatie sheet'!R134+LOOKUP('Calculatie sheet'!$R$2,'Objectenoverzicht aantallen'!$A:$A,'Objectenoverzicht aantallen'!E:E)*'Calculatie sheet'!R134+LOOKUP('Calculatie sheet'!$R$2,'Objectenoverzicht aantallen'!$A:$A,'Objectenoverzicht aantallen'!F:F)*'Calculatie sheet'!R134+LOOKUP('Calculatie sheet'!$D$2,'Objectenoverzicht aantallen'!$A:$A,'Objectenoverzicht aantallen'!G:G)*'Calculatie sheet'!R134)/1000</f>
        <v>0</v>
      </c>
      <c r="L3" s="571">
        <f>(LOOKUP('Calculatie sheet'!$R$2,'Objectenoverzicht aantallen'!$A:$A,'Objectenoverzicht aantallen'!C:C)*'Calculatie sheet'!R134+LOOKUP('Calculatie sheet'!$R$2,'Objectenoverzicht aantallen'!$A:$A,'Objectenoverzicht aantallen'!E:E)*'Calculatie sheet'!R134+LOOKUP('Calculatie sheet'!$R$2,'Objectenoverzicht aantallen'!$A:$A,'Objectenoverzicht aantallen'!F:F)*'Calculatie sheet'!R134+LOOKUP('Calculatie sheet'!$R$2,'Objectenoverzicht aantallen'!$A:$A,'Objectenoverzicht aantallen'!G:G)*'Calculatie sheet'!R134+LOOKUP('Calculatie sheet'!$R$2,'Objectenoverzicht aantallen'!$A:$A,'Objectenoverzicht aantallen'!H:H)*'Calculatie sheet'!R134)/1000</f>
        <v>0</v>
      </c>
      <c r="M3" s="571">
        <f>(LOOKUP('Calculatie sheet'!$R$2,'Objectenoverzicht aantallen'!$A:$A,'Objectenoverzicht aantallen'!C:C)*'Calculatie sheet'!R134+LOOKUP('Calculatie sheet'!$R$2,'Objectenoverzicht aantallen'!$A:$A,'Objectenoverzicht aantallen'!E:E)*'Calculatie sheet'!R134+LOOKUP('Calculatie sheet'!$R$2,'Objectenoverzicht aantallen'!$A:$A,'Objectenoverzicht aantallen'!F:F)*'Calculatie sheet'!R134+LOOKUP('Calculatie sheet'!$R$2,'Objectenoverzicht aantallen'!$A:$A,'Objectenoverzicht aantallen'!G:G)*'Calculatie sheet'!R134+LOOKUP('Calculatie sheet'!$R$2,'Objectenoverzicht aantallen'!$A:$A,'Objectenoverzicht aantallen'!H:H)*'Calculatie sheet'!R134+LOOKUP('Calculatie sheet'!$R$2,'Objectenoverzicht aantallen'!$A:$A,'Objectenoverzicht aantallen'!I:I)*'Calculatie sheet'!R134)/1000</f>
        <v>0</v>
      </c>
      <c r="N3" s="571">
        <f>(LOOKUP('Calculatie sheet'!$R$2,'Objectenoverzicht aantallen'!$A:$A,'Objectenoverzicht aantallen'!C:C)*'Calculatie sheet'!R134+LOOKUP('Calculatie sheet'!$R$2,'Objectenoverzicht aantallen'!$A:$A,'Objectenoverzicht aantallen'!E:E)*'Calculatie sheet'!R134+LOOKUP('Calculatie sheet'!$R$2,'Objectenoverzicht aantallen'!$A:$A,'Objectenoverzicht aantallen'!F:F)*'Calculatie sheet'!R134+LOOKUP('Calculatie sheet'!$R$2,'Objectenoverzicht aantallen'!$A:$A,'Objectenoverzicht aantallen'!G:G)*'Calculatie sheet'!R134+LOOKUP('Calculatie sheet'!$R$2,'Objectenoverzicht aantallen'!$A:$A,'Objectenoverzicht aantallen'!H:H)*'Calculatie sheet'!R134+LOOKUP('Calculatie sheet'!$R$2,'Objectenoverzicht aantallen'!$A:$A,'Objectenoverzicht aantallen'!I:I)*'Calculatie sheet'!R134+LOOKUP('Calculatie sheet'!$R$2,'Objectenoverzicht aantallen'!$A:$A,'Objectenoverzicht aantallen'!J:J)*'Calculatie sheet'!R134)/1000</f>
        <v>0</v>
      </c>
      <c r="O3" s="571">
        <f>(LOOKUP('Calculatie sheet'!$R$2,'Objectenoverzicht aantallen'!$A:$A,'Objectenoverzicht aantallen'!C:C)*'Calculatie sheet'!R134+LOOKUP('Calculatie sheet'!$R$2,'Objectenoverzicht aantallen'!$A:$A,'Objectenoverzicht aantallen'!E:E)*'Calculatie sheet'!R134+LOOKUP('Calculatie sheet'!$R$2,'Objectenoverzicht aantallen'!$A:$A,'Objectenoverzicht aantallen'!F:F)*'Calculatie sheet'!R134+LOOKUP('Calculatie sheet'!$R$2,'Objectenoverzicht aantallen'!$A:$A,'Objectenoverzicht aantallen'!G:G)*'Calculatie sheet'!R134+LOOKUP('Calculatie sheet'!$R$2,'Objectenoverzicht aantallen'!$A:$A,'Objectenoverzicht aantallen'!H:H)*'Calculatie sheet'!R134+LOOKUP('Calculatie sheet'!$R$2,'Objectenoverzicht aantallen'!$A:$A,'Objectenoverzicht aantallen'!I:I)*'Calculatie sheet'!R134+LOOKUP('Calculatie sheet'!$R$2,'Objectenoverzicht aantallen'!$A:$A,'Objectenoverzicht aantallen'!J:J)*'Calculatie sheet'!R134+LOOKUP('Calculatie sheet'!$R$2,'Objectenoverzicht aantallen'!$A:$A,'Objectenoverzicht aantallen'!K:K)*'Calculatie sheet'!R134)/1000</f>
        <v>0</v>
      </c>
      <c r="P3" s="571">
        <f>(LOOKUP('Calculatie sheet'!$R$2,'Objectenoverzicht aantallen'!$A:$A,'Objectenoverzicht aantallen'!C:C)*'Calculatie sheet'!R134+LOOKUP('Calculatie sheet'!$R$2,'Objectenoverzicht aantallen'!$A:$A,'Objectenoverzicht aantallen'!E:E)*'Calculatie sheet'!R134+LOOKUP('Calculatie sheet'!$R$2,'Objectenoverzicht aantallen'!$A:$A,'Objectenoverzicht aantallen'!F:F)*'Calculatie sheet'!R134+LOOKUP('Calculatie sheet'!$R$2,'Objectenoverzicht aantallen'!$A:$A,'Objectenoverzicht aantallen'!G:G)*'Calculatie sheet'!R134+LOOKUP('Calculatie sheet'!$R$2,'Objectenoverzicht aantallen'!$A:$A,'Objectenoverzicht aantallen'!H:H)*'Calculatie sheet'!R134+LOOKUP('Calculatie sheet'!$R$2,'Objectenoverzicht aantallen'!$A:$A,'Objectenoverzicht aantallen'!I:I)*'Calculatie sheet'!R134+LOOKUP('Calculatie sheet'!$R$2,'Objectenoverzicht aantallen'!$A:$A,'Objectenoverzicht aantallen'!J:J)*'Calculatie sheet'!R134+LOOKUP('Calculatie sheet'!$R$2,'Objectenoverzicht aantallen'!$A:$A,'Objectenoverzicht aantallen'!K:K)*'Calculatie sheet'!R134+LOOKUP('Calculatie sheet'!$R$2,'Objectenoverzicht aantallen'!$A:$A,'Objectenoverzicht aantallen'!L:L)*'Calculatie sheet'!R134)/1000</f>
        <v>0</v>
      </c>
      <c r="Q3" s="571">
        <f>(LOOKUP('Calculatie sheet'!$R$2,'Objectenoverzicht aantallen'!$A:$A,'Objectenoverzicht aantallen'!C:C)*'Calculatie sheet'!R134+LOOKUP('Calculatie sheet'!$R$2,'Objectenoverzicht aantallen'!$A:$A,'Objectenoverzicht aantallen'!E:E)*'Calculatie sheet'!R134+LOOKUP('Calculatie sheet'!$R$2,'Objectenoverzicht aantallen'!$A:$A,'Objectenoverzicht aantallen'!F:F)*'Calculatie sheet'!R134+LOOKUP('Calculatie sheet'!$R$2,'Objectenoverzicht aantallen'!$A:$A,'Objectenoverzicht aantallen'!G:G)*'Calculatie sheet'!R134+LOOKUP('Calculatie sheet'!$R$2,'Objectenoverzicht aantallen'!$A:$A,'Objectenoverzicht aantallen'!H:H)*'Calculatie sheet'!R134+LOOKUP('Calculatie sheet'!$R$2,'Objectenoverzicht aantallen'!$A:$A,'Objectenoverzicht aantallen'!I:I)*'Calculatie sheet'!R134+LOOKUP('Calculatie sheet'!$R$2,'Objectenoverzicht aantallen'!$A:$A,'Objectenoverzicht aantallen'!J:J)*'Calculatie sheet'!R134+LOOKUP('Calculatie sheet'!$R$2,'Objectenoverzicht aantallen'!$A:$A,'Objectenoverzicht aantallen'!K:K)*'Calculatie sheet'!R134+LOOKUP('Calculatie sheet'!$R$2,'Objectenoverzicht aantallen'!$A:$A,'Objectenoverzicht aantallen'!L:L)*'Calculatie sheet'!R134+LOOKUP('Calculatie sheet'!$R$2,'Objectenoverzicht aantallen'!$A:$A,'Objectenoverzicht aantallen'!M:M)*'Calculatie sheet'!R134)/1000</f>
        <v>0</v>
      </c>
      <c r="R3" s="571">
        <f>(LOOKUP('Calculatie sheet'!$R$2,'Objectenoverzicht aantallen'!$A:$A,'Objectenoverzicht aantallen'!C:C)*'Calculatie sheet'!R134+LOOKUP('Calculatie sheet'!$R$2,'Objectenoverzicht aantallen'!$A:$A,'Objectenoverzicht aantallen'!E:E)*'Calculatie sheet'!R134+LOOKUP('Calculatie sheet'!$R$2,'Objectenoverzicht aantallen'!$A:$A,'Objectenoverzicht aantallen'!F:F)*'Calculatie sheet'!R134+LOOKUP('Calculatie sheet'!$R$2,'Objectenoverzicht aantallen'!$A:$A,'Objectenoverzicht aantallen'!G:G)*'Calculatie sheet'!R134+LOOKUP('Calculatie sheet'!$R$2,'Objectenoverzicht aantallen'!$A:$A,'Objectenoverzicht aantallen'!H:H)*'Calculatie sheet'!R134+LOOKUP('Calculatie sheet'!$R$2,'Objectenoverzicht aantallen'!$A:$A,'Objectenoverzicht aantallen'!I:I)*'Calculatie sheet'!R134+LOOKUP('Calculatie sheet'!$R$2,'Objectenoverzicht aantallen'!$A:$A,'Objectenoverzicht aantallen'!J:J)*'Calculatie sheet'!R134+LOOKUP('Calculatie sheet'!$R$2,'Objectenoverzicht aantallen'!$A:$A,'Objectenoverzicht aantallen'!K:K)*'Calculatie sheet'!R134+LOOKUP('Calculatie sheet'!$R$2,'Objectenoverzicht aantallen'!$A:$A,'Objectenoverzicht aantallen'!L:L)*'Calculatie sheet'!R134+LOOKUP('Calculatie sheet'!$R$2,'Objectenoverzicht aantallen'!$A:$A,'Objectenoverzicht aantallen'!M:M)*'Calculatie sheet'!R134+LOOKUP('Calculatie sheet'!$R$2,'Objectenoverzicht aantallen'!$A:$A,'Objectenoverzicht aantallen'!N:N)*'Calculatie sheet'!R134)/1000</f>
        <v>0</v>
      </c>
      <c r="S3" s="571">
        <f>(LOOKUP('Calculatie sheet'!$R$2,'Objectenoverzicht aantallen'!$A:$A,'Objectenoverzicht aantallen'!C:C)*'Calculatie sheet'!R134+LOOKUP('Calculatie sheet'!$R$2,'Objectenoverzicht aantallen'!$A:$A,'Objectenoverzicht aantallen'!E:E)*'Calculatie sheet'!R134+LOOKUP('Calculatie sheet'!$R$2,'Objectenoverzicht aantallen'!$A:$A,'Objectenoverzicht aantallen'!F:F)*'Calculatie sheet'!R134+LOOKUP('Calculatie sheet'!$R$2,'Objectenoverzicht aantallen'!$A:$A,'Objectenoverzicht aantallen'!G:G)*'Calculatie sheet'!R134+LOOKUP('Calculatie sheet'!$R$2,'Objectenoverzicht aantallen'!$A:$A,'Objectenoverzicht aantallen'!H:H)*'Calculatie sheet'!R134+LOOKUP('Calculatie sheet'!$R$2,'Objectenoverzicht aantallen'!$A:$A,'Objectenoverzicht aantallen'!I:I)*'Calculatie sheet'!R134+LOOKUP('Calculatie sheet'!$R$2,'Objectenoverzicht aantallen'!$A:$A,'Objectenoverzicht aantallen'!J:J)*'Calculatie sheet'!R134+LOOKUP('Calculatie sheet'!$R$2,'Objectenoverzicht aantallen'!$A:$A,'Objectenoverzicht aantallen'!K:K)*'Calculatie sheet'!R134+LOOKUP('Calculatie sheet'!$R$2,'Objectenoverzicht aantallen'!$A:$A,'Objectenoverzicht aantallen'!L:L)*'Calculatie sheet'!R134+LOOKUP('Calculatie sheet'!$R$2,'Objectenoverzicht aantallen'!$A:$A,'Objectenoverzicht aantallen'!M:M)*'Calculatie sheet'!R134+LOOKUP('Calculatie sheet'!$R$2,'Objectenoverzicht aantallen'!$A:$A,'Objectenoverzicht aantallen'!N:N)*'Calculatie sheet'!R134+LOOKUP('Calculatie sheet'!$R$2,'Objectenoverzicht aantallen'!$A:$A,'Objectenoverzicht aantallen'!O:O)*'Calculatie sheet'!R134)/1000</f>
        <v>0</v>
      </c>
      <c r="U3" s="31" t="s">
        <v>623</v>
      </c>
      <c r="V3" s="571">
        <f>(LOOKUP('Calculatie sheet'!$R$2,'Objectenoverzicht aantallen'!$A:$A,'Objectenoverzicht aantallen'!E:E)*'Calculatie sheet'!$R$134)/1000</f>
        <v>0</v>
      </c>
      <c r="W3" s="571">
        <f>(LOOKUP('Calculatie sheet'!$R$2,'Objectenoverzicht aantallen'!$A:$A,'Objectenoverzicht aantallen'!F:F)*'Calculatie sheet'!$R$134)/1000</f>
        <v>0</v>
      </c>
      <c r="X3" s="571">
        <f>(LOOKUP('Calculatie sheet'!$R$2,'Objectenoverzicht aantallen'!$A:$A,'Objectenoverzicht aantallen'!G:G)*'Calculatie sheet'!$R$134)/1000</f>
        <v>0</v>
      </c>
      <c r="Y3" s="571">
        <f>(LOOKUP('Calculatie sheet'!$R$2,'Objectenoverzicht aantallen'!$A:$A,'Objectenoverzicht aantallen'!H:H)*'Calculatie sheet'!$R$134)/1000</f>
        <v>0</v>
      </c>
      <c r="Z3" s="571">
        <f>(LOOKUP('Calculatie sheet'!$R$2,'Objectenoverzicht aantallen'!$A:$A,'Objectenoverzicht aantallen'!I:I)*'Calculatie sheet'!$R$134)/1000</f>
        <v>0</v>
      </c>
      <c r="AA3" s="571">
        <f>(LOOKUP('Calculatie sheet'!$R$2,'Objectenoverzicht aantallen'!$A:$A,'Objectenoverzicht aantallen'!J:J)*'Calculatie sheet'!$R$134)/1000</f>
        <v>0</v>
      </c>
      <c r="AB3" s="571">
        <f>(LOOKUP('Calculatie sheet'!$R$2,'Objectenoverzicht aantallen'!$A:$A,'Objectenoverzicht aantallen'!K:K)*'Calculatie sheet'!$R$134)/1000</f>
        <v>0</v>
      </c>
      <c r="AC3" s="571">
        <f>(LOOKUP('Calculatie sheet'!$R$2,'Objectenoverzicht aantallen'!$A:$A,'Objectenoverzicht aantallen'!L:L)*'Calculatie sheet'!$R$134)/1000</f>
        <v>0</v>
      </c>
      <c r="AD3" s="571">
        <f>(LOOKUP('Calculatie sheet'!$R$2,'Objectenoverzicht aantallen'!$A:$A,'Objectenoverzicht aantallen'!M:M)*'Calculatie sheet'!$R$134)/1000</f>
        <v>0</v>
      </c>
      <c r="AE3" s="571">
        <f>(LOOKUP('Calculatie sheet'!$R$2,'Objectenoverzicht aantallen'!$A:$A,'Objectenoverzicht aantallen'!N:N)*'Calculatie sheet'!$R$134)/1000</f>
        <v>0</v>
      </c>
      <c r="AF3" s="571">
        <f>(LOOKUP('Calculatie sheet'!$R$2,'Objectenoverzicht aantallen'!$A:$A,'Objectenoverzicht aantallen'!O:O)*'Calculatie sheet'!$R$134)/1000</f>
        <v>0</v>
      </c>
    </row>
    <row r="4" spans="1:32" x14ac:dyDescent="0.2">
      <c r="B4" s="130" t="s">
        <v>966</v>
      </c>
      <c r="C4" s="46">
        <f>'Calculatie sheet'!R135</f>
        <v>1.5173413828872022</v>
      </c>
      <c r="D4" s="37" t="s">
        <v>660</v>
      </c>
      <c r="F4" s="573">
        <f>C4*'Calculatie sheet'!$R$7/1000</f>
        <v>0</v>
      </c>
      <c r="H4" s="31" t="s">
        <v>624</v>
      </c>
      <c r="I4" s="571">
        <f>(LOOKUP('Calculatie sheet'!$R$2,'Objectenoverzicht aantallen'!$A:$A,'Objectenoverzicht aantallen'!C:C)*'Calculatie sheet'!R135+LOOKUP('Calculatie sheet'!$R$2,'Objectenoverzicht aantallen'!$A:$A,'Objectenoverzicht aantallen'!E:E)*'Calculatie sheet'!R135)/1000</f>
        <v>0</v>
      </c>
      <c r="J4" s="571">
        <f>(LOOKUP('Calculatie sheet'!$R$2,'Objectenoverzicht aantallen'!$A:$A,'Objectenoverzicht aantallen'!C:C)*'Calculatie sheet'!R135+LOOKUP('Calculatie sheet'!$R$2,'Objectenoverzicht aantallen'!$A:$A,'Objectenoverzicht aantallen'!E:E)*'Calculatie sheet'!R135+LOOKUP('Calculatie sheet'!$R$2,'Objectenoverzicht aantallen'!$A:$A,'Objectenoverzicht aantallen'!F:F)*'Calculatie sheet'!R135)/1000</f>
        <v>0</v>
      </c>
      <c r="K4" s="571">
        <f>(LOOKUP('Calculatie sheet'!$R$2,'Objectenoverzicht aantallen'!$A:$A,'Objectenoverzicht aantallen'!C:C)*'Calculatie sheet'!R135+LOOKUP('Calculatie sheet'!$R$2,'Objectenoverzicht aantallen'!$A:$A,'Objectenoverzicht aantallen'!E:E)*'Calculatie sheet'!R135+LOOKUP('Calculatie sheet'!$R$2,'Objectenoverzicht aantallen'!$A:$A,'Objectenoverzicht aantallen'!F:F)*'Calculatie sheet'!R135+LOOKUP('Calculatie sheet'!$D$2,'Objectenoverzicht aantallen'!$A:$A,'Objectenoverzicht aantallen'!G:G)*'Calculatie sheet'!R135)/1000</f>
        <v>0</v>
      </c>
      <c r="L4" s="571">
        <f>(LOOKUP('Calculatie sheet'!$R$2,'Objectenoverzicht aantallen'!$A:$A,'Objectenoverzicht aantallen'!C:C)*'Calculatie sheet'!R135+LOOKUP('Calculatie sheet'!$R$2,'Objectenoverzicht aantallen'!$A:$A,'Objectenoverzicht aantallen'!E:E)*'Calculatie sheet'!R135+LOOKUP('Calculatie sheet'!$R$2,'Objectenoverzicht aantallen'!$A:$A,'Objectenoverzicht aantallen'!F:F)*'Calculatie sheet'!R135+LOOKUP('Calculatie sheet'!$R$2,'Objectenoverzicht aantallen'!$A:$A,'Objectenoverzicht aantallen'!G:G)*'Calculatie sheet'!R135+LOOKUP('Calculatie sheet'!$R$2,'Objectenoverzicht aantallen'!$A:$A,'Objectenoverzicht aantallen'!H:H)*'Calculatie sheet'!R135)/1000</f>
        <v>0</v>
      </c>
      <c r="M4" s="571">
        <f>(LOOKUP('Calculatie sheet'!$R$2,'Objectenoverzicht aantallen'!$A:$A,'Objectenoverzicht aantallen'!C:C)*'Calculatie sheet'!R135+LOOKUP('Calculatie sheet'!$R$2,'Objectenoverzicht aantallen'!$A:$A,'Objectenoverzicht aantallen'!E:E)*'Calculatie sheet'!R135+LOOKUP('Calculatie sheet'!$R$2,'Objectenoverzicht aantallen'!$A:$A,'Objectenoverzicht aantallen'!F:F)*'Calculatie sheet'!R135+LOOKUP('Calculatie sheet'!$R$2,'Objectenoverzicht aantallen'!$A:$A,'Objectenoverzicht aantallen'!G:G)*'Calculatie sheet'!R135+LOOKUP('Calculatie sheet'!$R$2,'Objectenoverzicht aantallen'!$A:$A,'Objectenoverzicht aantallen'!H:H)*'Calculatie sheet'!R135+LOOKUP('Calculatie sheet'!$R$2,'Objectenoverzicht aantallen'!$A:$A,'Objectenoverzicht aantallen'!I:I)*'Calculatie sheet'!R135)/1000</f>
        <v>0</v>
      </c>
      <c r="N4" s="571">
        <f>(LOOKUP('Calculatie sheet'!$R$2,'Objectenoverzicht aantallen'!$A:$A,'Objectenoverzicht aantallen'!C:C)*'Calculatie sheet'!R135+LOOKUP('Calculatie sheet'!$R$2,'Objectenoverzicht aantallen'!$A:$A,'Objectenoverzicht aantallen'!E:E)*'Calculatie sheet'!R135+LOOKUP('Calculatie sheet'!$R$2,'Objectenoverzicht aantallen'!$A:$A,'Objectenoverzicht aantallen'!F:F)*'Calculatie sheet'!R135+LOOKUP('Calculatie sheet'!$R$2,'Objectenoverzicht aantallen'!$A:$A,'Objectenoverzicht aantallen'!G:G)*'Calculatie sheet'!R135+LOOKUP('Calculatie sheet'!$R$2,'Objectenoverzicht aantallen'!$A:$A,'Objectenoverzicht aantallen'!H:H)*'Calculatie sheet'!R135+LOOKUP('Calculatie sheet'!$R$2,'Objectenoverzicht aantallen'!$A:$A,'Objectenoverzicht aantallen'!I:I)*'Calculatie sheet'!R135+LOOKUP('Calculatie sheet'!$R$2,'Objectenoverzicht aantallen'!$A:$A,'Objectenoverzicht aantallen'!J:J)*'Calculatie sheet'!R135)/1000</f>
        <v>0</v>
      </c>
      <c r="O4" s="571">
        <f>(LOOKUP('Calculatie sheet'!$R$2,'Objectenoverzicht aantallen'!$A:$A,'Objectenoverzicht aantallen'!C:C)*'Calculatie sheet'!R135+LOOKUP('Calculatie sheet'!$R$2,'Objectenoverzicht aantallen'!$A:$A,'Objectenoverzicht aantallen'!E:E)*'Calculatie sheet'!R135+LOOKUP('Calculatie sheet'!$R$2,'Objectenoverzicht aantallen'!$A:$A,'Objectenoverzicht aantallen'!F:F)*'Calculatie sheet'!R135+LOOKUP('Calculatie sheet'!$R$2,'Objectenoverzicht aantallen'!$A:$A,'Objectenoverzicht aantallen'!G:G)*'Calculatie sheet'!R135+LOOKUP('Calculatie sheet'!$R$2,'Objectenoverzicht aantallen'!$A:$A,'Objectenoverzicht aantallen'!H:H)*'Calculatie sheet'!R135+LOOKUP('Calculatie sheet'!$R$2,'Objectenoverzicht aantallen'!$A:$A,'Objectenoverzicht aantallen'!I:I)*'Calculatie sheet'!R135+LOOKUP('Calculatie sheet'!$R$2,'Objectenoverzicht aantallen'!$A:$A,'Objectenoverzicht aantallen'!J:J)*'Calculatie sheet'!R135+LOOKUP('Calculatie sheet'!$R$2,'Objectenoverzicht aantallen'!$A:$A,'Objectenoverzicht aantallen'!K:K)*'Calculatie sheet'!R135)/1000</f>
        <v>0</v>
      </c>
      <c r="P4" s="571">
        <f>(LOOKUP('Calculatie sheet'!$R$2,'Objectenoverzicht aantallen'!$A:$A,'Objectenoverzicht aantallen'!C:C)*'Calculatie sheet'!R135+LOOKUP('Calculatie sheet'!$R$2,'Objectenoverzicht aantallen'!$A:$A,'Objectenoverzicht aantallen'!E:E)*'Calculatie sheet'!R135+LOOKUP('Calculatie sheet'!$R$2,'Objectenoverzicht aantallen'!$A:$A,'Objectenoverzicht aantallen'!F:F)*'Calculatie sheet'!R135+LOOKUP('Calculatie sheet'!$R$2,'Objectenoverzicht aantallen'!$A:$A,'Objectenoverzicht aantallen'!G:G)*'Calculatie sheet'!R135+LOOKUP('Calculatie sheet'!$R$2,'Objectenoverzicht aantallen'!$A:$A,'Objectenoverzicht aantallen'!H:H)*'Calculatie sheet'!R135+LOOKUP('Calculatie sheet'!$R$2,'Objectenoverzicht aantallen'!$A:$A,'Objectenoverzicht aantallen'!I:I)*'Calculatie sheet'!R135+LOOKUP('Calculatie sheet'!$R$2,'Objectenoverzicht aantallen'!$A:$A,'Objectenoverzicht aantallen'!J:J)*'Calculatie sheet'!R135+LOOKUP('Calculatie sheet'!$R$2,'Objectenoverzicht aantallen'!$A:$A,'Objectenoverzicht aantallen'!K:K)*'Calculatie sheet'!R135+LOOKUP('Calculatie sheet'!$R$2,'Objectenoverzicht aantallen'!$A:$A,'Objectenoverzicht aantallen'!L:L)*'Calculatie sheet'!R135)/1000</f>
        <v>0</v>
      </c>
      <c r="Q4" s="571">
        <f>(LOOKUP('Calculatie sheet'!$R$2,'Objectenoverzicht aantallen'!$A:$A,'Objectenoverzicht aantallen'!C:C)*'Calculatie sheet'!R135+LOOKUP('Calculatie sheet'!$R$2,'Objectenoverzicht aantallen'!$A:$A,'Objectenoverzicht aantallen'!E:E)*'Calculatie sheet'!R135+LOOKUP('Calculatie sheet'!$R$2,'Objectenoverzicht aantallen'!$A:$A,'Objectenoverzicht aantallen'!F:F)*'Calculatie sheet'!R135+LOOKUP('Calculatie sheet'!$R$2,'Objectenoverzicht aantallen'!$A:$A,'Objectenoverzicht aantallen'!G:G)*'Calculatie sheet'!R135+LOOKUP('Calculatie sheet'!$R$2,'Objectenoverzicht aantallen'!$A:$A,'Objectenoverzicht aantallen'!H:H)*'Calculatie sheet'!R135+LOOKUP('Calculatie sheet'!$R$2,'Objectenoverzicht aantallen'!$A:$A,'Objectenoverzicht aantallen'!I:I)*'Calculatie sheet'!R135+LOOKUP('Calculatie sheet'!$R$2,'Objectenoverzicht aantallen'!$A:$A,'Objectenoverzicht aantallen'!J:J)*'Calculatie sheet'!R135+LOOKUP('Calculatie sheet'!$R$2,'Objectenoverzicht aantallen'!$A:$A,'Objectenoverzicht aantallen'!K:K)*'Calculatie sheet'!R135+LOOKUP('Calculatie sheet'!$R$2,'Objectenoverzicht aantallen'!$A:$A,'Objectenoverzicht aantallen'!L:L)*'Calculatie sheet'!R135+LOOKUP('Calculatie sheet'!$R$2,'Objectenoverzicht aantallen'!$A:$A,'Objectenoverzicht aantallen'!M:M)*'Calculatie sheet'!R135)/1000</f>
        <v>0</v>
      </c>
      <c r="R4" s="571">
        <f>(LOOKUP('Calculatie sheet'!$R$2,'Objectenoverzicht aantallen'!$A:$A,'Objectenoverzicht aantallen'!C:C)*'Calculatie sheet'!R135+LOOKUP('Calculatie sheet'!$R$2,'Objectenoverzicht aantallen'!$A:$A,'Objectenoverzicht aantallen'!E:E)*'Calculatie sheet'!R135+LOOKUP('Calculatie sheet'!$R$2,'Objectenoverzicht aantallen'!$A:$A,'Objectenoverzicht aantallen'!F:F)*'Calculatie sheet'!R135+LOOKUP('Calculatie sheet'!$R$2,'Objectenoverzicht aantallen'!$A:$A,'Objectenoverzicht aantallen'!G:G)*'Calculatie sheet'!R135+LOOKUP('Calculatie sheet'!$R$2,'Objectenoverzicht aantallen'!$A:$A,'Objectenoverzicht aantallen'!H:H)*'Calculatie sheet'!R135+LOOKUP('Calculatie sheet'!$R$2,'Objectenoverzicht aantallen'!$A:$A,'Objectenoverzicht aantallen'!I:I)*'Calculatie sheet'!R135+LOOKUP('Calculatie sheet'!$R$2,'Objectenoverzicht aantallen'!$A:$A,'Objectenoverzicht aantallen'!J:J)*'Calculatie sheet'!R135+LOOKUP('Calculatie sheet'!$R$2,'Objectenoverzicht aantallen'!$A:$A,'Objectenoverzicht aantallen'!K:K)*'Calculatie sheet'!R135+LOOKUP('Calculatie sheet'!$R$2,'Objectenoverzicht aantallen'!$A:$A,'Objectenoverzicht aantallen'!L:L)*'Calculatie sheet'!R135+LOOKUP('Calculatie sheet'!$R$2,'Objectenoverzicht aantallen'!$A:$A,'Objectenoverzicht aantallen'!M:M)*'Calculatie sheet'!R135+LOOKUP('Calculatie sheet'!$R$2,'Objectenoverzicht aantallen'!$A:$A,'Objectenoverzicht aantallen'!N:N)*'Calculatie sheet'!R135)/1000</f>
        <v>0</v>
      </c>
      <c r="S4" s="571">
        <f>(LOOKUP('Calculatie sheet'!$R$2,'Objectenoverzicht aantallen'!$A:$A,'Objectenoverzicht aantallen'!C:C)*'Calculatie sheet'!R135+LOOKUP('Calculatie sheet'!$R$2,'Objectenoverzicht aantallen'!$A:$A,'Objectenoverzicht aantallen'!E:E)*'Calculatie sheet'!R135+LOOKUP('Calculatie sheet'!$R$2,'Objectenoverzicht aantallen'!$A:$A,'Objectenoverzicht aantallen'!F:F)*'Calculatie sheet'!R135+LOOKUP('Calculatie sheet'!$R$2,'Objectenoverzicht aantallen'!$A:$A,'Objectenoverzicht aantallen'!G:G)*'Calculatie sheet'!R135+LOOKUP('Calculatie sheet'!$R$2,'Objectenoverzicht aantallen'!$A:$A,'Objectenoverzicht aantallen'!H:H)*'Calculatie sheet'!R135+LOOKUP('Calculatie sheet'!$R$2,'Objectenoverzicht aantallen'!$A:$A,'Objectenoverzicht aantallen'!I:I)*'Calculatie sheet'!R135+LOOKUP('Calculatie sheet'!$R$2,'Objectenoverzicht aantallen'!$A:$A,'Objectenoverzicht aantallen'!J:J)*'Calculatie sheet'!R135+LOOKUP('Calculatie sheet'!$R$2,'Objectenoverzicht aantallen'!$A:$A,'Objectenoverzicht aantallen'!K:K)*'Calculatie sheet'!R135+LOOKUP('Calculatie sheet'!$R$2,'Objectenoverzicht aantallen'!$A:$A,'Objectenoverzicht aantallen'!L:L)*'Calculatie sheet'!R135+LOOKUP('Calculatie sheet'!$R$2,'Objectenoverzicht aantallen'!$A:$A,'Objectenoverzicht aantallen'!M:M)*'Calculatie sheet'!R135+LOOKUP('Calculatie sheet'!$R$2,'Objectenoverzicht aantallen'!$A:$A,'Objectenoverzicht aantallen'!N:N)*'Calculatie sheet'!R135+LOOKUP('Calculatie sheet'!$R$2,'Objectenoverzicht aantallen'!$A:$A,'Objectenoverzicht aantallen'!O:O)*'Calculatie sheet'!R135)/1000</f>
        <v>0</v>
      </c>
      <c r="U4" s="31" t="s">
        <v>624</v>
      </c>
      <c r="V4" s="571">
        <f>(LOOKUP('Calculatie sheet'!$R$2,'Objectenoverzicht aantallen'!$A:$A,'Objectenoverzicht aantallen'!$P:$P)*'Calculatie sheet'!$R$135)/'Calculatie sheet'!$R$64/1000</f>
        <v>0</v>
      </c>
      <c r="W4" s="571">
        <f>(LOOKUP('Calculatie sheet'!$R$2,'Objectenoverzicht aantallen'!$A:$A,'Objectenoverzicht aantallen'!$P:$P)*'Calculatie sheet'!$R$135)/'Calculatie sheet'!$R$64/1000</f>
        <v>0</v>
      </c>
      <c r="X4" s="571">
        <f>(LOOKUP('Calculatie sheet'!$R$2,'Objectenoverzicht aantallen'!$A:$A,'Objectenoverzicht aantallen'!$P:$P)*'Calculatie sheet'!$R$135)/'Calculatie sheet'!$R$64/1000</f>
        <v>0</v>
      </c>
      <c r="Y4" s="571">
        <f>(LOOKUP('Calculatie sheet'!$R$2,'Objectenoverzicht aantallen'!$A:$A,'Objectenoverzicht aantallen'!$P:$P)*'Calculatie sheet'!$R$135)/'Calculatie sheet'!$R$64/1000</f>
        <v>0</v>
      </c>
      <c r="Z4" s="571">
        <f>(LOOKUP('Calculatie sheet'!$R$2,'Objectenoverzicht aantallen'!$A:$A,'Objectenoverzicht aantallen'!$P:$P)*'Calculatie sheet'!$R$135)/'Calculatie sheet'!$R$64/1000</f>
        <v>0</v>
      </c>
      <c r="AA4" s="571">
        <f>(LOOKUP('Calculatie sheet'!$R$2,'Objectenoverzicht aantallen'!$A:$A,'Objectenoverzicht aantallen'!$P:$P)*'Calculatie sheet'!$R$135)/'Calculatie sheet'!$R$64/1000</f>
        <v>0</v>
      </c>
      <c r="AB4" s="571">
        <f>(LOOKUP('Calculatie sheet'!$R$2,'Objectenoverzicht aantallen'!$A:$A,'Objectenoverzicht aantallen'!$P:$P)*'Calculatie sheet'!$R$135)/'Calculatie sheet'!$R$64/1000</f>
        <v>0</v>
      </c>
      <c r="AC4" s="571">
        <f>(LOOKUP('Calculatie sheet'!$R$2,'Objectenoverzicht aantallen'!$A:$A,'Objectenoverzicht aantallen'!$P:$P)*'Calculatie sheet'!$R$135)/'Calculatie sheet'!$R$64/1000</f>
        <v>0</v>
      </c>
      <c r="AD4" s="571">
        <f>(LOOKUP('Calculatie sheet'!$R$2,'Objectenoverzicht aantallen'!$A:$A,'Objectenoverzicht aantallen'!$P:$P)*'Calculatie sheet'!$R$135)/'Calculatie sheet'!$R$64/1000</f>
        <v>0</v>
      </c>
      <c r="AE4" s="571">
        <f>(LOOKUP('Calculatie sheet'!$R$2,'Objectenoverzicht aantallen'!$A:$A,'Objectenoverzicht aantallen'!$P:$P)*'Calculatie sheet'!$R$135)/'Calculatie sheet'!$R$64/1000</f>
        <v>0</v>
      </c>
      <c r="AF4" s="571">
        <f>(LOOKUP('Calculatie sheet'!$R$2,'Objectenoverzicht aantallen'!$A:$A,'Objectenoverzicht aantallen'!$P:$P)*'Calculatie sheet'!$R$135)/'Calculatie sheet'!$R$64/1000</f>
        <v>0</v>
      </c>
    </row>
    <row r="5" spans="1:32" x14ac:dyDescent="0.2">
      <c r="B5" s="130" t="s">
        <v>5</v>
      </c>
      <c r="C5" s="46">
        <f>'Calculatie sheet'!R136</f>
        <v>6.4147733299757717E-2</v>
      </c>
      <c r="F5" s="573">
        <f>C5*'Calculatie sheet'!$R$7/1000</f>
        <v>0</v>
      </c>
      <c r="H5" s="31" t="s">
        <v>625</v>
      </c>
      <c r="I5" s="571">
        <f>(LOOKUP('Calculatie sheet'!$R$2,'Objectenoverzicht aantallen'!$A:$A,'Objectenoverzicht aantallen'!C:C)*'Calculatie sheet'!R136+LOOKUP('Calculatie sheet'!$R$2,'Objectenoverzicht aantallen'!$A:$A,'Objectenoverzicht aantallen'!E:E)*'Calculatie sheet'!R136)/1000</f>
        <v>0</v>
      </c>
      <c r="J5" s="571">
        <f>(LOOKUP('Calculatie sheet'!$R$2,'Objectenoverzicht aantallen'!$A:$A,'Objectenoverzicht aantallen'!C:C)*'Calculatie sheet'!R136+LOOKUP('Calculatie sheet'!$R$2,'Objectenoverzicht aantallen'!$A:$A,'Objectenoverzicht aantallen'!E:E)*'Calculatie sheet'!R136+LOOKUP('Calculatie sheet'!$R$2,'Objectenoverzicht aantallen'!$A:$A,'Objectenoverzicht aantallen'!F:F)*'Calculatie sheet'!R136)/1000</f>
        <v>0</v>
      </c>
      <c r="K5" s="571">
        <f>(LOOKUP('Calculatie sheet'!$R$2,'Objectenoverzicht aantallen'!$A:$A,'Objectenoverzicht aantallen'!C:C)*'Calculatie sheet'!R136+LOOKUP('Calculatie sheet'!$R$2,'Objectenoverzicht aantallen'!$A:$A,'Objectenoverzicht aantallen'!E:E)*'Calculatie sheet'!R136+LOOKUP('Calculatie sheet'!$R$2,'Objectenoverzicht aantallen'!$A:$A,'Objectenoverzicht aantallen'!F:F)*'Calculatie sheet'!R136+LOOKUP('Calculatie sheet'!$D$2,'Objectenoverzicht aantallen'!$A:$A,'Objectenoverzicht aantallen'!G:G)*'Calculatie sheet'!R136)/1000</f>
        <v>0</v>
      </c>
      <c r="L5" s="571">
        <f>(LOOKUP('Calculatie sheet'!$R$2,'Objectenoverzicht aantallen'!$A:$A,'Objectenoverzicht aantallen'!C:C)*'Calculatie sheet'!R136+LOOKUP('Calculatie sheet'!$R$2,'Objectenoverzicht aantallen'!$A:$A,'Objectenoverzicht aantallen'!E:E)*'Calculatie sheet'!R136+LOOKUP('Calculatie sheet'!$R$2,'Objectenoverzicht aantallen'!$A:$A,'Objectenoverzicht aantallen'!F:F)*'Calculatie sheet'!R136+LOOKUP('Calculatie sheet'!$R$2,'Objectenoverzicht aantallen'!$A:$A,'Objectenoverzicht aantallen'!G:G)*'Calculatie sheet'!R136+LOOKUP('Calculatie sheet'!$R$2,'Objectenoverzicht aantallen'!$A:$A,'Objectenoverzicht aantallen'!H:H)*'Calculatie sheet'!R136)/1000</f>
        <v>0</v>
      </c>
      <c r="M5" s="571">
        <f>(LOOKUP('Calculatie sheet'!$R$2,'Objectenoverzicht aantallen'!$A:$A,'Objectenoverzicht aantallen'!C:C)*'Calculatie sheet'!R136+LOOKUP('Calculatie sheet'!$R$2,'Objectenoverzicht aantallen'!$A:$A,'Objectenoverzicht aantallen'!E:E)*'Calculatie sheet'!R136+LOOKUP('Calculatie sheet'!$R$2,'Objectenoverzicht aantallen'!$A:$A,'Objectenoverzicht aantallen'!F:F)*'Calculatie sheet'!R136+LOOKUP('Calculatie sheet'!$R$2,'Objectenoverzicht aantallen'!$A:$A,'Objectenoverzicht aantallen'!G:G)*'Calculatie sheet'!R136+LOOKUP('Calculatie sheet'!$R$2,'Objectenoverzicht aantallen'!$A:$A,'Objectenoverzicht aantallen'!H:H)*'Calculatie sheet'!R136+LOOKUP('Calculatie sheet'!$R$2,'Objectenoverzicht aantallen'!$A:$A,'Objectenoverzicht aantallen'!I:I)*'Calculatie sheet'!R136)/1000</f>
        <v>0</v>
      </c>
      <c r="N5" s="571">
        <f>(LOOKUP('Calculatie sheet'!$R$2,'Objectenoverzicht aantallen'!$A:$A,'Objectenoverzicht aantallen'!C:C)*'Calculatie sheet'!R136+LOOKUP('Calculatie sheet'!$R$2,'Objectenoverzicht aantallen'!$A:$A,'Objectenoverzicht aantallen'!E:E)*'Calculatie sheet'!R136+LOOKUP('Calculatie sheet'!$R$2,'Objectenoverzicht aantallen'!$A:$A,'Objectenoverzicht aantallen'!F:F)*'Calculatie sheet'!R136+LOOKUP('Calculatie sheet'!$R$2,'Objectenoverzicht aantallen'!$A:$A,'Objectenoverzicht aantallen'!G:G)*'Calculatie sheet'!R136+LOOKUP('Calculatie sheet'!$R$2,'Objectenoverzicht aantallen'!$A:$A,'Objectenoverzicht aantallen'!H:H)*'Calculatie sheet'!R136+LOOKUP('Calculatie sheet'!$R$2,'Objectenoverzicht aantallen'!$A:$A,'Objectenoverzicht aantallen'!I:I)*'Calculatie sheet'!R136+LOOKUP('Calculatie sheet'!$R$2,'Objectenoverzicht aantallen'!$A:$A,'Objectenoverzicht aantallen'!J:J)*'Calculatie sheet'!R136)/1000</f>
        <v>0</v>
      </c>
      <c r="O5" s="571">
        <f>(LOOKUP('Calculatie sheet'!$R$2,'Objectenoverzicht aantallen'!$A:$A,'Objectenoverzicht aantallen'!C:C)*'Calculatie sheet'!R136+LOOKUP('Calculatie sheet'!$R$2,'Objectenoverzicht aantallen'!$A:$A,'Objectenoverzicht aantallen'!E:E)*'Calculatie sheet'!R136+LOOKUP('Calculatie sheet'!$R$2,'Objectenoverzicht aantallen'!$A:$A,'Objectenoverzicht aantallen'!F:F)*'Calculatie sheet'!R136+LOOKUP('Calculatie sheet'!$R$2,'Objectenoverzicht aantallen'!$A:$A,'Objectenoverzicht aantallen'!G:G)*'Calculatie sheet'!R136+LOOKUP('Calculatie sheet'!$R$2,'Objectenoverzicht aantallen'!$A:$A,'Objectenoverzicht aantallen'!H:H)*'Calculatie sheet'!R136+LOOKUP('Calculatie sheet'!$R$2,'Objectenoverzicht aantallen'!$A:$A,'Objectenoverzicht aantallen'!I:I)*'Calculatie sheet'!R136+LOOKUP('Calculatie sheet'!$R$2,'Objectenoverzicht aantallen'!$A:$A,'Objectenoverzicht aantallen'!J:J)*'Calculatie sheet'!R136+LOOKUP('Calculatie sheet'!$R$2,'Objectenoverzicht aantallen'!$A:$A,'Objectenoverzicht aantallen'!K:K)*'Calculatie sheet'!R136)/1000</f>
        <v>0</v>
      </c>
      <c r="P5" s="571">
        <f>(LOOKUP('Calculatie sheet'!$R$2,'Objectenoverzicht aantallen'!$A:$A,'Objectenoverzicht aantallen'!C:C)*'Calculatie sheet'!R136+LOOKUP('Calculatie sheet'!$R$2,'Objectenoverzicht aantallen'!$A:$A,'Objectenoverzicht aantallen'!E:E)*'Calculatie sheet'!R136+LOOKUP('Calculatie sheet'!$R$2,'Objectenoverzicht aantallen'!$A:$A,'Objectenoverzicht aantallen'!F:F)*'Calculatie sheet'!R136+LOOKUP('Calculatie sheet'!$R$2,'Objectenoverzicht aantallen'!$A:$A,'Objectenoverzicht aantallen'!G:G)*'Calculatie sheet'!R136+LOOKUP('Calculatie sheet'!$R$2,'Objectenoverzicht aantallen'!$A:$A,'Objectenoverzicht aantallen'!H:H)*'Calculatie sheet'!R136+LOOKUP('Calculatie sheet'!$R$2,'Objectenoverzicht aantallen'!$A:$A,'Objectenoverzicht aantallen'!I:I)*'Calculatie sheet'!R136+LOOKUP('Calculatie sheet'!$R$2,'Objectenoverzicht aantallen'!$A:$A,'Objectenoverzicht aantallen'!J:J)*'Calculatie sheet'!R136+LOOKUP('Calculatie sheet'!$R$2,'Objectenoverzicht aantallen'!$A:$A,'Objectenoverzicht aantallen'!K:K)*'Calculatie sheet'!R136+LOOKUP('Calculatie sheet'!$R$2,'Objectenoverzicht aantallen'!$A:$A,'Objectenoverzicht aantallen'!L:L)*'Calculatie sheet'!R136)/1000</f>
        <v>0</v>
      </c>
      <c r="Q5" s="571">
        <f>(LOOKUP('Calculatie sheet'!$R$2,'Objectenoverzicht aantallen'!$A:$A,'Objectenoverzicht aantallen'!C:C)*'Calculatie sheet'!R136+LOOKUP('Calculatie sheet'!$R$2,'Objectenoverzicht aantallen'!$A:$A,'Objectenoverzicht aantallen'!E:E)*'Calculatie sheet'!R136+LOOKUP('Calculatie sheet'!$R$2,'Objectenoverzicht aantallen'!$A:$A,'Objectenoverzicht aantallen'!F:F)*'Calculatie sheet'!R136+LOOKUP('Calculatie sheet'!$R$2,'Objectenoverzicht aantallen'!$A:$A,'Objectenoverzicht aantallen'!G:G)*'Calculatie sheet'!R136+LOOKUP('Calculatie sheet'!$R$2,'Objectenoverzicht aantallen'!$A:$A,'Objectenoverzicht aantallen'!H:H)*'Calculatie sheet'!R136+LOOKUP('Calculatie sheet'!$R$2,'Objectenoverzicht aantallen'!$A:$A,'Objectenoverzicht aantallen'!I:I)*'Calculatie sheet'!R136+LOOKUP('Calculatie sheet'!$R$2,'Objectenoverzicht aantallen'!$A:$A,'Objectenoverzicht aantallen'!J:J)*'Calculatie sheet'!R136+LOOKUP('Calculatie sheet'!$R$2,'Objectenoverzicht aantallen'!$A:$A,'Objectenoverzicht aantallen'!K:K)*'Calculatie sheet'!R136+LOOKUP('Calculatie sheet'!$R$2,'Objectenoverzicht aantallen'!$A:$A,'Objectenoverzicht aantallen'!L:L)*'Calculatie sheet'!R136+LOOKUP('Calculatie sheet'!$R$2,'Objectenoverzicht aantallen'!$A:$A,'Objectenoverzicht aantallen'!M:M)*'Calculatie sheet'!R136)/1000</f>
        <v>0</v>
      </c>
      <c r="R5" s="571">
        <f>(LOOKUP('Calculatie sheet'!$R$2,'Objectenoverzicht aantallen'!$A:$A,'Objectenoverzicht aantallen'!C:C)*'Calculatie sheet'!R136+LOOKUP('Calculatie sheet'!$R$2,'Objectenoverzicht aantallen'!$A:$A,'Objectenoverzicht aantallen'!E:E)*'Calculatie sheet'!R136+LOOKUP('Calculatie sheet'!$R$2,'Objectenoverzicht aantallen'!$A:$A,'Objectenoverzicht aantallen'!F:F)*'Calculatie sheet'!R136+LOOKUP('Calculatie sheet'!$R$2,'Objectenoverzicht aantallen'!$A:$A,'Objectenoverzicht aantallen'!G:G)*'Calculatie sheet'!R136+LOOKUP('Calculatie sheet'!$R$2,'Objectenoverzicht aantallen'!$A:$A,'Objectenoverzicht aantallen'!H:H)*'Calculatie sheet'!R136+LOOKUP('Calculatie sheet'!$R$2,'Objectenoverzicht aantallen'!$A:$A,'Objectenoverzicht aantallen'!I:I)*'Calculatie sheet'!R136+LOOKUP('Calculatie sheet'!$R$2,'Objectenoverzicht aantallen'!$A:$A,'Objectenoverzicht aantallen'!J:J)*'Calculatie sheet'!R136+LOOKUP('Calculatie sheet'!$R$2,'Objectenoverzicht aantallen'!$A:$A,'Objectenoverzicht aantallen'!K:K)*'Calculatie sheet'!R136+LOOKUP('Calculatie sheet'!$R$2,'Objectenoverzicht aantallen'!$A:$A,'Objectenoverzicht aantallen'!L:L)*'Calculatie sheet'!R136+LOOKUP('Calculatie sheet'!$R$2,'Objectenoverzicht aantallen'!$A:$A,'Objectenoverzicht aantallen'!M:M)*'Calculatie sheet'!R136+LOOKUP('Calculatie sheet'!$R$2,'Objectenoverzicht aantallen'!$A:$A,'Objectenoverzicht aantallen'!N:N)*'Calculatie sheet'!R136)/1000</f>
        <v>0</v>
      </c>
      <c r="S5" s="571">
        <f>(LOOKUP('Calculatie sheet'!$R$2,'Objectenoverzicht aantallen'!$A:$A,'Objectenoverzicht aantallen'!C:C)*'Calculatie sheet'!R136+LOOKUP('Calculatie sheet'!$R$2,'Objectenoverzicht aantallen'!$A:$A,'Objectenoverzicht aantallen'!E:E)*'Calculatie sheet'!R136+LOOKUP('Calculatie sheet'!$R$2,'Objectenoverzicht aantallen'!$A:$A,'Objectenoverzicht aantallen'!F:F)*'Calculatie sheet'!R136+LOOKUP('Calculatie sheet'!$R$2,'Objectenoverzicht aantallen'!$A:$A,'Objectenoverzicht aantallen'!G:G)*'Calculatie sheet'!R136+LOOKUP('Calculatie sheet'!$R$2,'Objectenoverzicht aantallen'!$A:$A,'Objectenoverzicht aantallen'!H:H)*'Calculatie sheet'!R136+LOOKUP('Calculatie sheet'!$R$2,'Objectenoverzicht aantallen'!$A:$A,'Objectenoverzicht aantallen'!I:I)*'Calculatie sheet'!R136+LOOKUP('Calculatie sheet'!$R$2,'Objectenoverzicht aantallen'!$A:$A,'Objectenoverzicht aantallen'!J:J)*'Calculatie sheet'!R136+LOOKUP('Calculatie sheet'!$R$2,'Objectenoverzicht aantallen'!$A:$A,'Objectenoverzicht aantallen'!K:K)*'Calculatie sheet'!R136+LOOKUP('Calculatie sheet'!$R$2,'Objectenoverzicht aantallen'!$A:$A,'Objectenoverzicht aantallen'!L:L)*'Calculatie sheet'!R136+LOOKUP('Calculatie sheet'!$R$2,'Objectenoverzicht aantallen'!$A:$A,'Objectenoverzicht aantallen'!M:M)*'Calculatie sheet'!R136+LOOKUP('Calculatie sheet'!$R$2,'Objectenoverzicht aantallen'!$A:$A,'Objectenoverzicht aantallen'!N:N)*'Calculatie sheet'!R136+LOOKUP('Calculatie sheet'!$R$2,'Objectenoverzicht aantallen'!$A:$A,'Objectenoverzicht aantallen'!O:O)*'Calculatie sheet'!R136)/1000</f>
        <v>0</v>
      </c>
      <c r="U5" s="31" t="s">
        <v>625</v>
      </c>
      <c r="V5" s="571">
        <f>(LOOKUP('Calculatie sheet'!$R$2,'Objectenoverzicht aantallen'!$A:$A,'Objectenoverzicht aantallen'!Q:Q)*'Calculatie sheet'!$R$136)/1000</f>
        <v>0</v>
      </c>
      <c r="W5" s="571">
        <f>(LOOKUP('Calculatie sheet'!$R$2,'Objectenoverzicht aantallen'!$A:$A,'Objectenoverzicht aantallen'!R:R)*'Calculatie sheet'!$R$136)/1000</f>
        <v>0</v>
      </c>
      <c r="X5" s="571">
        <f>(LOOKUP('Calculatie sheet'!$R$2,'Objectenoverzicht aantallen'!$A:$A,'Objectenoverzicht aantallen'!S:S)*'Calculatie sheet'!$R$136)/1000</f>
        <v>0</v>
      </c>
      <c r="Y5" s="571">
        <f>(LOOKUP('Calculatie sheet'!$R$2,'Objectenoverzicht aantallen'!$A:$A,'Objectenoverzicht aantallen'!T:T)*'Calculatie sheet'!$R$136)/1000</f>
        <v>0</v>
      </c>
      <c r="Z5" s="571">
        <f>(LOOKUP('Calculatie sheet'!$R$2,'Objectenoverzicht aantallen'!$A:$A,'Objectenoverzicht aantallen'!U:U)*'Calculatie sheet'!$R$136)/1000</f>
        <v>0</v>
      </c>
      <c r="AA5" s="571">
        <f>(LOOKUP('Calculatie sheet'!$R$2,'Objectenoverzicht aantallen'!$A:$A,'Objectenoverzicht aantallen'!V:V)*'Calculatie sheet'!$R$136)/1000</f>
        <v>0</v>
      </c>
      <c r="AB5" s="571">
        <f>(LOOKUP('Calculatie sheet'!$R$2,'Objectenoverzicht aantallen'!$A:$A,'Objectenoverzicht aantallen'!W:W)*'Calculatie sheet'!$R$136)/1000</f>
        <v>0</v>
      </c>
      <c r="AC5" s="571">
        <f>(LOOKUP('Calculatie sheet'!$R$2,'Objectenoverzicht aantallen'!$A:$A,'Objectenoverzicht aantallen'!X:X)*'Calculatie sheet'!$R$136)/1000</f>
        <v>0</v>
      </c>
      <c r="AD5" s="571">
        <f>(LOOKUP('Calculatie sheet'!$R$2,'Objectenoverzicht aantallen'!$A:$A,'Objectenoverzicht aantallen'!S:S)*'Calculatie sheet'!$R$136)/1000</f>
        <v>0</v>
      </c>
      <c r="AE5" s="571">
        <f>(LOOKUP('Calculatie sheet'!$R$2,'Objectenoverzicht aantallen'!$A:$A,'Objectenoverzicht aantallen'!Z:Z)*'Calculatie sheet'!$R$136)/1000</f>
        <v>0</v>
      </c>
      <c r="AF5" s="571">
        <f>(LOOKUP('Calculatie sheet'!$R$2,'Objectenoverzicht aantallen'!$A:$A,'Objectenoverzicht aantallen'!AA:AA)*'Calculatie sheet'!$R$136)/1000</f>
        <v>0</v>
      </c>
    </row>
  </sheetData>
  <pageMargins left="0.7" right="0.7" top="0.75" bottom="0.75" header="0.3" footer="0.3"/>
  <pageSetup paperSize="9" orientation="portrait" horizontalDpi="0" verticalDpi="0"/>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8EDF4-ED17-B14C-BCE9-1E6731CE9007}">
  <dimension ref="A1:AF5"/>
  <sheetViews>
    <sheetView workbookViewId="0">
      <selection activeCell="B3" sqref="B3:B5"/>
    </sheetView>
  </sheetViews>
  <sheetFormatPr baseColWidth="10" defaultColWidth="11" defaultRowHeight="16" x14ac:dyDescent="0.2"/>
  <cols>
    <col min="1" max="1" width="32" bestFit="1" customWidth="1"/>
    <col min="6" max="6" width="9.83203125" style="39" bestFit="1" customWidth="1"/>
    <col min="8" max="8" width="14" bestFit="1" customWidth="1"/>
    <col min="9" max="19" width="12.1640625" bestFit="1" customWidth="1"/>
  </cols>
  <sheetData>
    <row r="1" spans="1:32" x14ac:dyDescent="0.2">
      <c r="A1" t="str">
        <f>'Calculatie sheet'!S3</f>
        <v>Dunne deklaag 500 &lt; VA &lt; 1.500 (normaal en zwaar belast)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sheet'!S133</f>
        <v>2.1569504237064416</v>
      </c>
      <c r="D2" s="26" t="s">
        <v>64</v>
      </c>
      <c r="F2" s="573">
        <f>C2*'Calculatie sheet'!$S$7/1000</f>
        <v>0</v>
      </c>
      <c r="H2" s="31" t="s">
        <v>622</v>
      </c>
      <c r="I2" s="571">
        <f>(LOOKUP('Calculatie sheet'!$S$2,'Objectenoverzicht aantallen'!$A:$A,'Objectenoverzicht aantallen'!C:C)*'Calculatie sheet'!S133+LOOKUP('Calculatie sheet'!$S$2,'Objectenoverzicht aantallen'!$A:$A,'Objectenoverzicht aantallen'!E:E)*'Calculatie sheet'!S133)/1000</f>
        <v>0</v>
      </c>
      <c r="J2" s="571">
        <f>(LOOKUP('Calculatie sheet'!$S$2,'Objectenoverzicht aantallen'!$A:$A,'Objectenoverzicht aantallen'!C:C)*'Calculatie sheet'!S133+LOOKUP('Calculatie sheet'!$S$2,'Objectenoverzicht aantallen'!$A:$A,'Objectenoverzicht aantallen'!E:E)*'Calculatie sheet'!S133+LOOKUP('Calculatie sheet'!$S$2,'Objectenoverzicht aantallen'!$A:$A,'Objectenoverzicht aantallen'!F:F)*'Calculatie sheet'!S133)/1000</f>
        <v>0</v>
      </c>
      <c r="K2" s="571">
        <f>(LOOKUP('Calculatie sheet'!$S$2,'Objectenoverzicht aantallen'!$A:$A,'Objectenoverzicht aantallen'!C:C)*'Calculatie sheet'!S133+LOOKUP('Calculatie sheet'!$S$2,'Objectenoverzicht aantallen'!$A:$A,'Objectenoverzicht aantallen'!E:E)*'Calculatie sheet'!S133+LOOKUP('Calculatie sheet'!$S$2,'Objectenoverzicht aantallen'!$A:$A,'Objectenoverzicht aantallen'!F:F)*'Calculatie sheet'!S133+LOOKUP('Calculatie sheet'!$D$2,'Objectenoverzicht aantallen'!$A:$A,'Objectenoverzicht aantallen'!G:G)*'Calculatie sheet'!S133)/1000</f>
        <v>0</v>
      </c>
      <c r="L2" s="571">
        <f>(LOOKUP('Calculatie sheet'!$S$2,'Objectenoverzicht aantallen'!$A:$A,'Objectenoverzicht aantallen'!C:C)*'Calculatie sheet'!S133+LOOKUP('Calculatie sheet'!$S$2,'Objectenoverzicht aantallen'!$A:$A,'Objectenoverzicht aantallen'!E:E)*'Calculatie sheet'!S133+LOOKUP('Calculatie sheet'!$S$2,'Objectenoverzicht aantallen'!$A:$A,'Objectenoverzicht aantallen'!F:F)*'Calculatie sheet'!S133+LOOKUP('Calculatie sheet'!$S$2,'Objectenoverzicht aantallen'!$A:$A,'Objectenoverzicht aantallen'!G:G)*'Calculatie sheet'!S133+LOOKUP('Calculatie sheet'!$S$2,'Objectenoverzicht aantallen'!$A:$A,'Objectenoverzicht aantallen'!H:H)*'Calculatie sheet'!S133)/1000</f>
        <v>0</v>
      </c>
      <c r="M2" s="571">
        <f>(LOOKUP('Calculatie sheet'!$S$2,'Objectenoverzicht aantallen'!$A:$A,'Objectenoverzicht aantallen'!C:C)*'Calculatie sheet'!S133+LOOKUP('Calculatie sheet'!$S$2,'Objectenoverzicht aantallen'!$A:$A,'Objectenoverzicht aantallen'!E:E)*'Calculatie sheet'!S133+LOOKUP('Calculatie sheet'!$S$2,'Objectenoverzicht aantallen'!$A:$A,'Objectenoverzicht aantallen'!F:F)*'Calculatie sheet'!S133+LOOKUP('Calculatie sheet'!$S$2,'Objectenoverzicht aantallen'!$A:$A,'Objectenoverzicht aantallen'!G:G)*'Calculatie sheet'!S133+LOOKUP('Calculatie sheet'!$S$2,'Objectenoverzicht aantallen'!$A:$A,'Objectenoverzicht aantallen'!H:H)*'Calculatie sheet'!S133+LOOKUP('Calculatie sheet'!$S$2,'Objectenoverzicht aantallen'!$A:$A,'Objectenoverzicht aantallen'!I:I)*'Calculatie sheet'!S133)/1000</f>
        <v>0</v>
      </c>
      <c r="N2" s="571">
        <f>(LOOKUP('Calculatie sheet'!$S$2,'Objectenoverzicht aantallen'!$A:$A,'Objectenoverzicht aantallen'!C:C)*'Calculatie sheet'!S133+LOOKUP('Calculatie sheet'!$S$2,'Objectenoverzicht aantallen'!$A:$A,'Objectenoverzicht aantallen'!E:E)*'Calculatie sheet'!S133+LOOKUP('Calculatie sheet'!$S$2,'Objectenoverzicht aantallen'!$A:$A,'Objectenoverzicht aantallen'!F:F)*'Calculatie sheet'!S133+LOOKUP('Calculatie sheet'!$S$2,'Objectenoverzicht aantallen'!$A:$A,'Objectenoverzicht aantallen'!G:G)*'Calculatie sheet'!S133+LOOKUP('Calculatie sheet'!$S$2,'Objectenoverzicht aantallen'!$A:$A,'Objectenoverzicht aantallen'!H:H)*'Calculatie sheet'!S133+LOOKUP('Calculatie sheet'!$S$2,'Objectenoverzicht aantallen'!$A:$A,'Objectenoverzicht aantallen'!I:I)*'Calculatie sheet'!S133+LOOKUP('Calculatie sheet'!$S$2,'Objectenoverzicht aantallen'!$A:$A,'Objectenoverzicht aantallen'!J:J)*'Calculatie sheet'!S133)/1000</f>
        <v>0</v>
      </c>
      <c r="O2" s="571">
        <f>(LOOKUP('Calculatie sheet'!$S$2,'Objectenoverzicht aantallen'!$A:$A,'Objectenoverzicht aantallen'!C:C)*'Calculatie sheet'!S133+LOOKUP('Calculatie sheet'!$S$2,'Objectenoverzicht aantallen'!$A:$A,'Objectenoverzicht aantallen'!E:E)*'Calculatie sheet'!S133+LOOKUP('Calculatie sheet'!$S$2,'Objectenoverzicht aantallen'!$A:$A,'Objectenoverzicht aantallen'!F:F)*'Calculatie sheet'!S133+LOOKUP('Calculatie sheet'!$S$2,'Objectenoverzicht aantallen'!$A:$A,'Objectenoverzicht aantallen'!G:G)*'Calculatie sheet'!S133+LOOKUP('Calculatie sheet'!$S$2,'Objectenoverzicht aantallen'!$A:$A,'Objectenoverzicht aantallen'!H:H)*'Calculatie sheet'!S133+LOOKUP('Calculatie sheet'!$S$2,'Objectenoverzicht aantallen'!$A:$A,'Objectenoverzicht aantallen'!I:I)*'Calculatie sheet'!S133+LOOKUP('Calculatie sheet'!$S$2,'Objectenoverzicht aantallen'!$A:$A,'Objectenoverzicht aantallen'!J:J)*'Calculatie sheet'!S133+LOOKUP('Calculatie sheet'!$S$2,'Objectenoverzicht aantallen'!$A:$A,'Objectenoverzicht aantallen'!K:K)*'Calculatie sheet'!S133)/1000</f>
        <v>0</v>
      </c>
      <c r="P2" s="571">
        <f>(LOOKUP('Calculatie sheet'!$S$2,'Objectenoverzicht aantallen'!$A:$A,'Objectenoverzicht aantallen'!C:C)*'Calculatie sheet'!S133+LOOKUP('Calculatie sheet'!$S$2,'Objectenoverzicht aantallen'!$A:$A,'Objectenoverzicht aantallen'!E:E)*'Calculatie sheet'!S133+LOOKUP('Calculatie sheet'!$S$2,'Objectenoverzicht aantallen'!$A:$A,'Objectenoverzicht aantallen'!F:F)*'Calculatie sheet'!S133+LOOKUP('Calculatie sheet'!$S$2,'Objectenoverzicht aantallen'!$A:$A,'Objectenoverzicht aantallen'!G:G)*'Calculatie sheet'!S133+LOOKUP('Calculatie sheet'!$S$2,'Objectenoverzicht aantallen'!$A:$A,'Objectenoverzicht aantallen'!H:H)*'Calculatie sheet'!S133+LOOKUP('Calculatie sheet'!$S$2,'Objectenoverzicht aantallen'!$A:$A,'Objectenoverzicht aantallen'!I:I)*'Calculatie sheet'!S133+LOOKUP('Calculatie sheet'!$S$2,'Objectenoverzicht aantallen'!$A:$A,'Objectenoverzicht aantallen'!J:J)*'Calculatie sheet'!S133+LOOKUP('Calculatie sheet'!$S$2,'Objectenoverzicht aantallen'!$A:$A,'Objectenoverzicht aantallen'!K:K)*'Calculatie sheet'!S133+LOOKUP('Calculatie sheet'!$S$2,'Objectenoverzicht aantallen'!$A:$A,'Objectenoverzicht aantallen'!L:L)*'Calculatie sheet'!S133)/1000</f>
        <v>0</v>
      </c>
      <c r="Q2" s="571">
        <f>(LOOKUP('Calculatie sheet'!$S$2,'Objectenoverzicht aantallen'!$A:$A,'Objectenoverzicht aantallen'!C:C)*'Calculatie sheet'!S133+LOOKUP('Calculatie sheet'!$S$2,'Objectenoverzicht aantallen'!$A:$A,'Objectenoverzicht aantallen'!E:E)*'Calculatie sheet'!S133+LOOKUP('Calculatie sheet'!$S$2,'Objectenoverzicht aantallen'!$A:$A,'Objectenoverzicht aantallen'!F:F)*'Calculatie sheet'!S133+LOOKUP('Calculatie sheet'!$S$2,'Objectenoverzicht aantallen'!$A:$A,'Objectenoverzicht aantallen'!G:G)*'Calculatie sheet'!S133+LOOKUP('Calculatie sheet'!$S$2,'Objectenoverzicht aantallen'!$A:$A,'Objectenoverzicht aantallen'!H:H)*'Calculatie sheet'!S133+LOOKUP('Calculatie sheet'!$S$2,'Objectenoverzicht aantallen'!$A:$A,'Objectenoverzicht aantallen'!I:I)*'Calculatie sheet'!S133+LOOKUP('Calculatie sheet'!$S$2,'Objectenoverzicht aantallen'!$A:$A,'Objectenoverzicht aantallen'!J:J)*'Calculatie sheet'!S133+LOOKUP('Calculatie sheet'!$S$2,'Objectenoverzicht aantallen'!$A:$A,'Objectenoverzicht aantallen'!K:K)*'Calculatie sheet'!S133+LOOKUP('Calculatie sheet'!$S$2,'Objectenoverzicht aantallen'!$A:$A,'Objectenoverzicht aantallen'!L:L)*'Calculatie sheet'!S133+LOOKUP('Calculatie sheet'!$S$2,'Objectenoverzicht aantallen'!$A:$A,'Objectenoverzicht aantallen'!M:M)*'Calculatie sheet'!S133)/1000</f>
        <v>0</v>
      </c>
      <c r="R2" s="571">
        <f>(LOOKUP('Calculatie sheet'!$S$2,'Objectenoverzicht aantallen'!$A:$A,'Objectenoverzicht aantallen'!C:C)*'Calculatie sheet'!S133+LOOKUP('Calculatie sheet'!$S$2,'Objectenoverzicht aantallen'!$A:$A,'Objectenoverzicht aantallen'!E:E)*'Calculatie sheet'!S133+LOOKUP('Calculatie sheet'!$S$2,'Objectenoverzicht aantallen'!$A:$A,'Objectenoverzicht aantallen'!F:F)*'Calculatie sheet'!S133+LOOKUP('Calculatie sheet'!$S$2,'Objectenoverzicht aantallen'!$A:$A,'Objectenoverzicht aantallen'!G:G)*'Calculatie sheet'!S133+LOOKUP('Calculatie sheet'!$S$2,'Objectenoverzicht aantallen'!$A:$A,'Objectenoverzicht aantallen'!H:H)*'Calculatie sheet'!S133+LOOKUP('Calculatie sheet'!$S$2,'Objectenoverzicht aantallen'!$A:$A,'Objectenoverzicht aantallen'!I:I)*'Calculatie sheet'!S133+LOOKUP('Calculatie sheet'!$S$2,'Objectenoverzicht aantallen'!$A:$A,'Objectenoverzicht aantallen'!J:J)*'Calculatie sheet'!S133+LOOKUP('Calculatie sheet'!$S$2,'Objectenoverzicht aantallen'!$A:$A,'Objectenoverzicht aantallen'!K:K)*'Calculatie sheet'!S133+LOOKUP('Calculatie sheet'!$S$2,'Objectenoverzicht aantallen'!$A:$A,'Objectenoverzicht aantallen'!L:L)*'Calculatie sheet'!S133+LOOKUP('Calculatie sheet'!$S$2,'Objectenoverzicht aantallen'!$A:$A,'Objectenoverzicht aantallen'!M:M)*'Calculatie sheet'!S133+LOOKUP('Calculatie sheet'!$S$2,'Objectenoverzicht aantallen'!$A:$A,'Objectenoverzicht aantallen'!N:N)*'Calculatie sheet'!S133)/1000</f>
        <v>0</v>
      </c>
      <c r="S2" s="571">
        <f>(LOOKUP('Calculatie sheet'!$S$2,'Objectenoverzicht aantallen'!$A:$A,'Objectenoverzicht aantallen'!C:C)*'Calculatie sheet'!S133+LOOKUP('Calculatie sheet'!$S$2,'Objectenoverzicht aantallen'!$A:$A,'Objectenoverzicht aantallen'!E:E)*'Calculatie sheet'!S133+LOOKUP('Calculatie sheet'!$S$2,'Objectenoverzicht aantallen'!$A:$A,'Objectenoverzicht aantallen'!F:F)*'Calculatie sheet'!S133+LOOKUP('Calculatie sheet'!$S$2,'Objectenoverzicht aantallen'!$A:$A,'Objectenoverzicht aantallen'!G:G)*'Calculatie sheet'!S133+LOOKUP('Calculatie sheet'!$S$2,'Objectenoverzicht aantallen'!$A:$A,'Objectenoverzicht aantallen'!H:H)*'Calculatie sheet'!S133+LOOKUP('Calculatie sheet'!$S$2,'Objectenoverzicht aantallen'!$A:$A,'Objectenoverzicht aantallen'!I:I)*'Calculatie sheet'!S133+LOOKUP('Calculatie sheet'!$S$2,'Objectenoverzicht aantallen'!$A:$A,'Objectenoverzicht aantallen'!J:J)*'Calculatie sheet'!S133+LOOKUP('Calculatie sheet'!$S$2,'Objectenoverzicht aantallen'!$A:$A,'Objectenoverzicht aantallen'!K:K)*'Calculatie sheet'!S133+LOOKUP('Calculatie sheet'!$S$2,'Objectenoverzicht aantallen'!$A:$A,'Objectenoverzicht aantallen'!L:L)*'Calculatie sheet'!S133+LOOKUP('Calculatie sheet'!$S$2,'Objectenoverzicht aantallen'!$A:$A,'Objectenoverzicht aantallen'!M:M)*'Calculatie sheet'!S133+LOOKUP('Calculatie sheet'!$S$2,'Objectenoverzicht aantallen'!$A:$A,'Objectenoverzicht aantallen'!N:N)*'Calculatie sheet'!S133+LOOKUP('Calculatie sheet'!$S$2,'Objectenoverzicht aantallen'!$A:$A,'Objectenoverzicht aantallen'!O:O)*'Calculatie sheet'!S133)/1000</f>
        <v>0</v>
      </c>
      <c r="U2" s="31" t="s">
        <v>622</v>
      </c>
      <c r="V2" s="571">
        <f>(LOOKUP('Calculatie sheet'!$S$2,'Objectenoverzicht aantallen'!$A:$A,'Objectenoverzicht aantallen'!E:E)*'Calculatie sheet'!$S$133)/1000</f>
        <v>0</v>
      </c>
      <c r="W2" s="571">
        <f>(LOOKUP('Calculatie sheet'!$S$2,'Objectenoverzicht aantallen'!$A:$A,'Objectenoverzicht aantallen'!F:F)*'Calculatie sheet'!$S$133)/1000</f>
        <v>0</v>
      </c>
      <c r="X2" s="571">
        <f>(LOOKUP('Calculatie sheet'!$S$2,'Objectenoverzicht aantallen'!$A:$A,'Objectenoverzicht aantallen'!G:G)*'Calculatie sheet'!$S$133)/1000</f>
        <v>0</v>
      </c>
      <c r="Y2" s="571">
        <f>(LOOKUP('Calculatie sheet'!$S$2,'Objectenoverzicht aantallen'!$A:$A,'Objectenoverzicht aantallen'!H:H)*'Calculatie sheet'!$S$133)/1000</f>
        <v>0</v>
      </c>
      <c r="Z2" s="571">
        <f>(LOOKUP('Calculatie sheet'!$S$2,'Objectenoverzicht aantallen'!$A:$A,'Objectenoverzicht aantallen'!I:I)*'Calculatie sheet'!$S$133)/1000</f>
        <v>0</v>
      </c>
      <c r="AA2" s="571">
        <f>(LOOKUP('Calculatie sheet'!$S$2,'Objectenoverzicht aantallen'!$A:$A,'Objectenoverzicht aantallen'!J:J)*'Calculatie sheet'!$S$133)/1000</f>
        <v>0</v>
      </c>
      <c r="AB2" s="571">
        <f>(LOOKUP('Calculatie sheet'!$S$2,'Objectenoverzicht aantallen'!$A:$A,'Objectenoverzicht aantallen'!K:K)*'Calculatie sheet'!$S$133)/1000</f>
        <v>0</v>
      </c>
      <c r="AC2" s="571">
        <f>(LOOKUP('Calculatie sheet'!$S$2,'Objectenoverzicht aantallen'!$A:$A,'Objectenoverzicht aantallen'!L:L)*'Calculatie sheet'!$S$133)/1000</f>
        <v>0</v>
      </c>
      <c r="AD2" s="571">
        <f>(LOOKUP('Calculatie sheet'!$S$2,'Objectenoverzicht aantallen'!$A:$A,'Objectenoverzicht aantallen'!M:M)*'Calculatie sheet'!$S$133)/1000</f>
        <v>0</v>
      </c>
      <c r="AE2" s="571">
        <f>(LOOKUP('Calculatie sheet'!$S$2,'Objectenoverzicht aantallen'!$A:$A,'Objectenoverzicht aantallen'!N:N)*'Calculatie sheet'!$S$133)/1000</f>
        <v>0</v>
      </c>
      <c r="AF2" s="571">
        <f>(LOOKUP('Calculatie sheet'!$S$2,'Objectenoverzicht aantallen'!$A:$A,'Objectenoverzicht aantallen'!O:O)*'Calculatie sheet'!$S$133)/1000</f>
        <v>0</v>
      </c>
    </row>
    <row r="3" spans="1:32" x14ac:dyDescent="0.2">
      <c r="B3" s="130" t="s">
        <v>967</v>
      </c>
      <c r="C3" s="46">
        <f>'Calculatie sheet'!S134</f>
        <v>0.44176815832930816</v>
      </c>
      <c r="D3" s="7" t="s">
        <v>354</v>
      </c>
      <c r="F3" s="573">
        <f>C3*'Calculatie sheet'!$S$7/1000</f>
        <v>0</v>
      </c>
      <c r="H3" s="31" t="s">
        <v>623</v>
      </c>
      <c r="I3" s="571">
        <f>(LOOKUP('Calculatie sheet'!$S$2,'Objectenoverzicht aantallen'!$A:$A,'Objectenoverzicht aantallen'!C:C)*'Calculatie sheet'!S134+LOOKUP('Calculatie sheet'!$S$2,'Objectenoverzicht aantallen'!$A:$A,'Objectenoverzicht aantallen'!E:E)*'Calculatie sheet'!S134)/1000</f>
        <v>0</v>
      </c>
      <c r="J3" s="571">
        <f>(LOOKUP('Calculatie sheet'!$S$2,'Objectenoverzicht aantallen'!$A:$A,'Objectenoverzicht aantallen'!C:C)*'Calculatie sheet'!S134+LOOKUP('Calculatie sheet'!$S$2,'Objectenoverzicht aantallen'!$A:$A,'Objectenoverzicht aantallen'!E:E)*'Calculatie sheet'!S134+LOOKUP('Calculatie sheet'!$S$2,'Objectenoverzicht aantallen'!$A:$A,'Objectenoverzicht aantallen'!F:F)*'Calculatie sheet'!S134)/1000</f>
        <v>0</v>
      </c>
      <c r="K3" s="571">
        <f>(LOOKUP('Calculatie sheet'!$S$2,'Objectenoverzicht aantallen'!$A:$A,'Objectenoverzicht aantallen'!C:C)*'Calculatie sheet'!S134+LOOKUP('Calculatie sheet'!$S$2,'Objectenoverzicht aantallen'!$A:$A,'Objectenoverzicht aantallen'!E:E)*'Calculatie sheet'!S134+LOOKUP('Calculatie sheet'!$S$2,'Objectenoverzicht aantallen'!$A:$A,'Objectenoverzicht aantallen'!F:F)*'Calculatie sheet'!S134+LOOKUP('Calculatie sheet'!$D$2,'Objectenoverzicht aantallen'!$A:$A,'Objectenoverzicht aantallen'!G:G)*'Calculatie sheet'!S134)/1000</f>
        <v>0</v>
      </c>
      <c r="L3" s="571">
        <f>(LOOKUP('Calculatie sheet'!$S$2,'Objectenoverzicht aantallen'!$A:$A,'Objectenoverzicht aantallen'!C:C)*'Calculatie sheet'!S134+LOOKUP('Calculatie sheet'!$S$2,'Objectenoverzicht aantallen'!$A:$A,'Objectenoverzicht aantallen'!E:E)*'Calculatie sheet'!S134+LOOKUP('Calculatie sheet'!$S$2,'Objectenoverzicht aantallen'!$A:$A,'Objectenoverzicht aantallen'!F:F)*'Calculatie sheet'!S134+LOOKUP('Calculatie sheet'!$S$2,'Objectenoverzicht aantallen'!$A:$A,'Objectenoverzicht aantallen'!G:G)*'Calculatie sheet'!S134+LOOKUP('Calculatie sheet'!$S$2,'Objectenoverzicht aantallen'!$A:$A,'Objectenoverzicht aantallen'!H:H)*'Calculatie sheet'!S134)/1000</f>
        <v>0</v>
      </c>
      <c r="M3" s="571">
        <f>(LOOKUP('Calculatie sheet'!$S$2,'Objectenoverzicht aantallen'!$A:$A,'Objectenoverzicht aantallen'!C:C)*'Calculatie sheet'!S134+LOOKUP('Calculatie sheet'!$S$2,'Objectenoverzicht aantallen'!$A:$A,'Objectenoverzicht aantallen'!E:E)*'Calculatie sheet'!S134+LOOKUP('Calculatie sheet'!$S$2,'Objectenoverzicht aantallen'!$A:$A,'Objectenoverzicht aantallen'!F:F)*'Calculatie sheet'!S134+LOOKUP('Calculatie sheet'!$S$2,'Objectenoverzicht aantallen'!$A:$A,'Objectenoverzicht aantallen'!G:G)*'Calculatie sheet'!S134+LOOKUP('Calculatie sheet'!$S$2,'Objectenoverzicht aantallen'!$A:$A,'Objectenoverzicht aantallen'!H:H)*'Calculatie sheet'!S134+LOOKUP('Calculatie sheet'!$S$2,'Objectenoverzicht aantallen'!$A:$A,'Objectenoverzicht aantallen'!I:I)*'Calculatie sheet'!S134)/1000</f>
        <v>0</v>
      </c>
      <c r="N3" s="571">
        <f>(LOOKUP('Calculatie sheet'!$S$2,'Objectenoverzicht aantallen'!$A:$A,'Objectenoverzicht aantallen'!C:C)*'Calculatie sheet'!S134+LOOKUP('Calculatie sheet'!$S$2,'Objectenoverzicht aantallen'!$A:$A,'Objectenoverzicht aantallen'!E:E)*'Calculatie sheet'!S134+LOOKUP('Calculatie sheet'!$S$2,'Objectenoverzicht aantallen'!$A:$A,'Objectenoverzicht aantallen'!F:F)*'Calculatie sheet'!S134+LOOKUP('Calculatie sheet'!$S$2,'Objectenoverzicht aantallen'!$A:$A,'Objectenoverzicht aantallen'!G:G)*'Calculatie sheet'!S134+LOOKUP('Calculatie sheet'!$S$2,'Objectenoverzicht aantallen'!$A:$A,'Objectenoverzicht aantallen'!H:H)*'Calculatie sheet'!S134+LOOKUP('Calculatie sheet'!$S$2,'Objectenoverzicht aantallen'!$A:$A,'Objectenoverzicht aantallen'!I:I)*'Calculatie sheet'!S134+LOOKUP('Calculatie sheet'!$S$2,'Objectenoverzicht aantallen'!$A:$A,'Objectenoverzicht aantallen'!J:J)*'Calculatie sheet'!S134)/1000</f>
        <v>0</v>
      </c>
      <c r="O3" s="571">
        <f>(LOOKUP('Calculatie sheet'!$S$2,'Objectenoverzicht aantallen'!$A:$A,'Objectenoverzicht aantallen'!C:C)*'Calculatie sheet'!S134+LOOKUP('Calculatie sheet'!$S$2,'Objectenoverzicht aantallen'!$A:$A,'Objectenoverzicht aantallen'!E:E)*'Calculatie sheet'!S134+LOOKUP('Calculatie sheet'!$S$2,'Objectenoverzicht aantallen'!$A:$A,'Objectenoverzicht aantallen'!F:F)*'Calculatie sheet'!S134+LOOKUP('Calculatie sheet'!$S$2,'Objectenoverzicht aantallen'!$A:$A,'Objectenoverzicht aantallen'!G:G)*'Calculatie sheet'!S134+LOOKUP('Calculatie sheet'!$S$2,'Objectenoverzicht aantallen'!$A:$A,'Objectenoverzicht aantallen'!H:H)*'Calculatie sheet'!S134+LOOKUP('Calculatie sheet'!$S$2,'Objectenoverzicht aantallen'!$A:$A,'Objectenoverzicht aantallen'!I:I)*'Calculatie sheet'!S134+LOOKUP('Calculatie sheet'!$S$2,'Objectenoverzicht aantallen'!$A:$A,'Objectenoverzicht aantallen'!J:J)*'Calculatie sheet'!S134+LOOKUP('Calculatie sheet'!$S$2,'Objectenoverzicht aantallen'!$A:$A,'Objectenoverzicht aantallen'!K:K)*'Calculatie sheet'!S134)/1000</f>
        <v>0</v>
      </c>
      <c r="P3" s="571">
        <f>(LOOKUP('Calculatie sheet'!$S$2,'Objectenoverzicht aantallen'!$A:$A,'Objectenoverzicht aantallen'!C:C)*'Calculatie sheet'!S134+LOOKUP('Calculatie sheet'!$S$2,'Objectenoverzicht aantallen'!$A:$A,'Objectenoverzicht aantallen'!E:E)*'Calculatie sheet'!S134+LOOKUP('Calculatie sheet'!$S$2,'Objectenoverzicht aantallen'!$A:$A,'Objectenoverzicht aantallen'!F:F)*'Calculatie sheet'!S134+LOOKUP('Calculatie sheet'!$S$2,'Objectenoverzicht aantallen'!$A:$A,'Objectenoverzicht aantallen'!G:G)*'Calculatie sheet'!S134+LOOKUP('Calculatie sheet'!$S$2,'Objectenoverzicht aantallen'!$A:$A,'Objectenoverzicht aantallen'!H:H)*'Calculatie sheet'!S134+LOOKUP('Calculatie sheet'!$S$2,'Objectenoverzicht aantallen'!$A:$A,'Objectenoverzicht aantallen'!I:I)*'Calculatie sheet'!S134+LOOKUP('Calculatie sheet'!$S$2,'Objectenoverzicht aantallen'!$A:$A,'Objectenoverzicht aantallen'!J:J)*'Calculatie sheet'!S134+LOOKUP('Calculatie sheet'!$S$2,'Objectenoverzicht aantallen'!$A:$A,'Objectenoverzicht aantallen'!K:K)*'Calculatie sheet'!S134+LOOKUP('Calculatie sheet'!$S$2,'Objectenoverzicht aantallen'!$A:$A,'Objectenoverzicht aantallen'!L:L)*'Calculatie sheet'!S134)/1000</f>
        <v>0</v>
      </c>
      <c r="Q3" s="571">
        <f>(LOOKUP('Calculatie sheet'!$S$2,'Objectenoverzicht aantallen'!$A:$A,'Objectenoverzicht aantallen'!C:C)*'Calculatie sheet'!S134+LOOKUP('Calculatie sheet'!$S$2,'Objectenoverzicht aantallen'!$A:$A,'Objectenoverzicht aantallen'!E:E)*'Calculatie sheet'!S134+LOOKUP('Calculatie sheet'!$S$2,'Objectenoverzicht aantallen'!$A:$A,'Objectenoverzicht aantallen'!F:F)*'Calculatie sheet'!S134+LOOKUP('Calculatie sheet'!$S$2,'Objectenoverzicht aantallen'!$A:$A,'Objectenoverzicht aantallen'!G:G)*'Calculatie sheet'!S134+LOOKUP('Calculatie sheet'!$S$2,'Objectenoverzicht aantallen'!$A:$A,'Objectenoverzicht aantallen'!H:H)*'Calculatie sheet'!S134+LOOKUP('Calculatie sheet'!$S$2,'Objectenoverzicht aantallen'!$A:$A,'Objectenoverzicht aantallen'!I:I)*'Calculatie sheet'!S134+LOOKUP('Calculatie sheet'!$S$2,'Objectenoverzicht aantallen'!$A:$A,'Objectenoverzicht aantallen'!J:J)*'Calculatie sheet'!S134+LOOKUP('Calculatie sheet'!$S$2,'Objectenoverzicht aantallen'!$A:$A,'Objectenoverzicht aantallen'!K:K)*'Calculatie sheet'!S134+LOOKUP('Calculatie sheet'!$S$2,'Objectenoverzicht aantallen'!$A:$A,'Objectenoverzicht aantallen'!L:L)*'Calculatie sheet'!S134+LOOKUP('Calculatie sheet'!$S$2,'Objectenoverzicht aantallen'!$A:$A,'Objectenoverzicht aantallen'!M:M)*'Calculatie sheet'!S134)/1000</f>
        <v>0</v>
      </c>
      <c r="R3" s="571">
        <f>(LOOKUP('Calculatie sheet'!$S$2,'Objectenoverzicht aantallen'!$A:$A,'Objectenoverzicht aantallen'!C:C)*'Calculatie sheet'!S134+LOOKUP('Calculatie sheet'!$S$2,'Objectenoverzicht aantallen'!$A:$A,'Objectenoverzicht aantallen'!E:E)*'Calculatie sheet'!S134+LOOKUP('Calculatie sheet'!$S$2,'Objectenoverzicht aantallen'!$A:$A,'Objectenoverzicht aantallen'!F:F)*'Calculatie sheet'!S134+LOOKUP('Calculatie sheet'!$S$2,'Objectenoverzicht aantallen'!$A:$A,'Objectenoverzicht aantallen'!G:G)*'Calculatie sheet'!S134+LOOKUP('Calculatie sheet'!$S$2,'Objectenoverzicht aantallen'!$A:$A,'Objectenoverzicht aantallen'!H:H)*'Calculatie sheet'!S134+LOOKUP('Calculatie sheet'!$S$2,'Objectenoverzicht aantallen'!$A:$A,'Objectenoverzicht aantallen'!I:I)*'Calculatie sheet'!S134+LOOKUP('Calculatie sheet'!$S$2,'Objectenoverzicht aantallen'!$A:$A,'Objectenoverzicht aantallen'!J:J)*'Calculatie sheet'!S134+LOOKUP('Calculatie sheet'!$S$2,'Objectenoverzicht aantallen'!$A:$A,'Objectenoverzicht aantallen'!K:K)*'Calculatie sheet'!S134+LOOKUP('Calculatie sheet'!$S$2,'Objectenoverzicht aantallen'!$A:$A,'Objectenoverzicht aantallen'!L:L)*'Calculatie sheet'!S134+LOOKUP('Calculatie sheet'!$S$2,'Objectenoverzicht aantallen'!$A:$A,'Objectenoverzicht aantallen'!M:M)*'Calculatie sheet'!S134+LOOKUP('Calculatie sheet'!$S$2,'Objectenoverzicht aantallen'!$A:$A,'Objectenoverzicht aantallen'!N:N)*'Calculatie sheet'!S134)/1000</f>
        <v>0</v>
      </c>
      <c r="S3" s="571">
        <f>(LOOKUP('Calculatie sheet'!$S$2,'Objectenoverzicht aantallen'!$A:$A,'Objectenoverzicht aantallen'!C:C)*'Calculatie sheet'!S134+LOOKUP('Calculatie sheet'!$S$2,'Objectenoverzicht aantallen'!$A:$A,'Objectenoverzicht aantallen'!E:E)*'Calculatie sheet'!S134+LOOKUP('Calculatie sheet'!$S$2,'Objectenoverzicht aantallen'!$A:$A,'Objectenoverzicht aantallen'!F:F)*'Calculatie sheet'!S134+LOOKUP('Calculatie sheet'!$S$2,'Objectenoverzicht aantallen'!$A:$A,'Objectenoverzicht aantallen'!G:G)*'Calculatie sheet'!S134+LOOKUP('Calculatie sheet'!$S$2,'Objectenoverzicht aantallen'!$A:$A,'Objectenoverzicht aantallen'!H:H)*'Calculatie sheet'!S134+LOOKUP('Calculatie sheet'!$S$2,'Objectenoverzicht aantallen'!$A:$A,'Objectenoverzicht aantallen'!I:I)*'Calculatie sheet'!S134+LOOKUP('Calculatie sheet'!$S$2,'Objectenoverzicht aantallen'!$A:$A,'Objectenoverzicht aantallen'!J:J)*'Calculatie sheet'!S134+LOOKUP('Calculatie sheet'!$S$2,'Objectenoverzicht aantallen'!$A:$A,'Objectenoverzicht aantallen'!K:K)*'Calculatie sheet'!S134+LOOKUP('Calculatie sheet'!$S$2,'Objectenoverzicht aantallen'!$A:$A,'Objectenoverzicht aantallen'!L:L)*'Calculatie sheet'!S134+LOOKUP('Calculatie sheet'!$S$2,'Objectenoverzicht aantallen'!$A:$A,'Objectenoverzicht aantallen'!M:M)*'Calculatie sheet'!S134+LOOKUP('Calculatie sheet'!$S$2,'Objectenoverzicht aantallen'!$A:$A,'Objectenoverzicht aantallen'!N:N)*'Calculatie sheet'!S134+LOOKUP('Calculatie sheet'!$S$2,'Objectenoverzicht aantallen'!$A:$A,'Objectenoverzicht aantallen'!O:O)*'Calculatie sheet'!S134)/1000</f>
        <v>0</v>
      </c>
      <c r="U3" s="31" t="s">
        <v>623</v>
      </c>
      <c r="V3" s="571">
        <f>(LOOKUP('Calculatie sheet'!$S$2,'Objectenoverzicht aantallen'!$A:$A,'Objectenoverzicht aantallen'!E:E)*'Calculatie sheet'!$S$134)/1000</f>
        <v>0</v>
      </c>
      <c r="W3" s="571">
        <f>(LOOKUP('Calculatie sheet'!$S$2,'Objectenoverzicht aantallen'!$A:$A,'Objectenoverzicht aantallen'!F:F)*'Calculatie sheet'!$S$134)/1000</f>
        <v>0</v>
      </c>
      <c r="X3" s="571">
        <f>(LOOKUP('Calculatie sheet'!$S$2,'Objectenoverzicht aantallen'!$A:$A,'Objectenoverzicht aantallen'!G:G)*'Calculatie sheet'!$S$134)/1000</f>
        <v>0</v>
      </c>
      <c r="Y3" s="571">
        <f>(LOOKUP('Calculatie sheet'!$S$2,'Objectenoverzicht aantallen'!$A:$A,'Objectenoverzicht aantallen'!H:H)*'Calculatie sheet'!$S$134)/1000</f>
        <v>0</v>
      </c>
      <c r="Z3" s="571">
        <f>(LOOKUP('Calculatie sheet'!$S$2,'Objectenoverzicht aantallen'!$A:$A,'Objectenoverzicht aantallen'!I:I)*'Calculatie sheet'!$S$134)/1000</f>
        <v>0</v>
      </c>
      <c r="AA3" s="571">
        <f>(LOOKUP('Calculatie sheet'!$S$2,'Objectenoverzicht aantallen'!$A:$A,'Objectenoverzicht aantallen'!J:J)*'Calculatie sheet'!$S$134)/1000</f>
        <v>0</v>
      </c>
      <c r="AB3" s="571">
        <f>(LOOKUP('Calculatie sheet'!$S$2,'Objectenoverzicht aantallen'!$A:$A,'Objectenoverzicht aantallen'!K:K)*'Calculatie sheet'!$S$134)/1000</f>
        <v>0</v>
      </c>
      <c r="AC3" s="571">
        <f>(LOOKUP('Calculatie sheet'!$S$2,'Objectenoverzicht aantallen'!$A:$A,'Objectenoverzicht aantallen'!L:L)*'Calculatie sheet'!$S$134)/1000</f>
        <v>0</v>
      </c>
      <c r="AD3" s="571">
        <f>(LOOKUP('Calculatie sheet'!$S$2,'Objectenoverzicht aantallen'!$A:$A,'Objectenoverzicht aantallen'!M:M)*'Calculatie sheet'!$S$134)/1000</f>
        <v>0</v>
      </c>
      <c r="AE3" s="571">
        <f>(LOOKUP('Calculatie sheet'!$S$2,'Objectenoverzicht aantallen'!$A:$A,'Objectenoverzicht aantallen'!N:N)*'Calculatie sheet'!$S$134)/1000</f>
        <v>0</v>
      </c>
      <c r="AF3" s="571">
        <f>(LOOKUP('Calculatie sheet'!$S$2,'Objectenoverzicht aantallen'!$A:$A,'Objectenoverzicht aantallen'!O:O)*'Calculatie sheet'!$S$134)/1000</f>
        <v>0</v>
      </c>
    </row>
    <row r="4" spans="1:32" x14ac:dyDescent="0.2">
      <c r="B4" s="130" t="s">
        <v>966</v>
      </c>
      <c r="C4" s="46">
        <f>'Calculatie sheet'!S135</f>
        <v>1.6347949162442805</v>
      </c>
      <c r="D4" s="37" t="s">
        <v>660</v>
      </c>
      <c r="F4" s="573">
        <f>C4*'Calculatie sheet'!$S$7/1000</f>
        <v>0</v>
      </c>
      <c r="H4" s="31" t="s">
        <v>624</v>
      </c>
      <c r="I4" s="571">
        <f>(LOOKUP('Calculatie sheet'!$S$2,'Objectenoverzicht aantallen'!$A:$A,'Objectenoverzicht aantallen'!C:C)*'Calculatie sheet'!S135+LOOKUP('Calculatie sheet'!$S$2,'Objectenoverzicht aantallen'!$A:$A,'Objectenoverzicht aantallen'!E:E)*'Calculatie sheet'!S135)/1000</f>
        <v>0</v>
      </c>
      <c r="J4" s="571">
        <f>(LOOKUP('Calculatie sheet'!$S$2,'Objectenoverzicht aantallen'!$A:$A,'Objectenoverzicht aantallen'!C:C)*'Calculatie sheet'!S135+LOOKUP('Calculatie sheet'!$S$2,'Objectenoverzicht aantallen'!$A:$A,'Objectenoverzicht aantallen'!E:E)*'Calculatie sheet'!S135+LOOKUP('Calculatie sheet'!$S$2,'Objectenoverzicht aantallen'!$A:$A,'Objectenoverzicht aantallen'!F:F)*'Calculatie sheet'!S135)/1000</f>
        <v>0</v>
      </c>
      <c r="K4" s="571">
        <f>(LOOKUP('Calculatie sheet'!$S$2,'Objectenoverzicht aantallen'!$A:$A,'Objectenoverzicht aantallen'!C:C)*'Calculatie sheet'!S135+LOOKUP('Calculatie sheet'!$S$2,'Objectenoverzicht aantallen'!$A:$A,'Objectenoverzicht aantallen'!E:E)*'Calculatie sheet'!S135+LOOKUP('Calculatie sheet'!$S$2,'Objectenoverzicht aantallen'!$A:$A,'Objectenoverzicht aantallen'!F:F)*'Calculatie sheet'!S135+LOOKUP('Calculatie sheet'!$D$2,'Objectenoverzicht aantallen'!$A:$A,'Objectenoverzicht aantallen'!G:G)*'Calculatie sheet'!S135)/1000</f>
        <v>0</v>
      </c>
      <c r="L4" s="571">
        <f>(LOOKUP('Calculatie sheet'!$S$2,'Objectenoverzicht aantallen'!$A:$A,'Objectenoverzicht aantallen'!C:C)*'Calculatie sheet'!S135+LOOKUP('Calculatie sheet'!$S$2,'Objectenoverzicht aantallen'!$A:$A,'Objectenoverzicht aantallen'!E:E)*'Calculatie sheet'!S135+LOOKUP('Calculatie sheet'!$S$2,'Objectenoverzicht aantallen'!$A:$A,'Objectenoverzicht aantallen'!F:F)*'Calculatie sheet'!S135+LOOKUP('Calculatie sheet'!$S$2,'Objectenoverzicht aantallen'!$A:$A,'Objectenoverzicht aantallen'!G:G)*'Calculatie sheet'!S135+LOOKUP('Calculatie sheet'!$S$2,'Objectenoverzicht aantallen'!$A:$A,'Objectenoverzicht aantallen'!H:H)*'Calculatie sheet'!S135)/1000</f>
        <v>0</v>
      </c>
      <c r="M4" s="571">
        <f>(LOOKUP('Calculatie sheet'!$S$2,'Objectenoverzicht aantallen'!$A:$A,'Objectenoverzicht aantallen'!C:C)*'Calculatie sheet'!S135+LOOKUP('Calculatie sheet'!$S$2,'Objectenoverzicht aantallen'!$A:$A,'Objectenoverzicht aantallen'!E:E)*'Calculatie sheet'!S135+LOOKUP('Calculatie sheet'!$S$2,'Objectenoverzicht aantallen'!$A:$A,'Objectenoverzicht aantallen'!F:F)*'Calculatie sheet'!S135+LOOKUP('Calculatie sheet'!$S$2,'Objectenoverzicht aantallen'!$A:$A,'Objectenoverzicht aantallen'!G:G)*'Calculatie sheet'!S135+LOOKUP('Calculatie sheet'!$S$2,'Objectenoverzicht aantallen'!$A:$A,'Objectenoverzicht aantallen'!H:H)*'Calculatie sheet'!S135+LOOKUP('Calculatie sheet'!$S$2,'Objectenoverzicht aantallen'!$A:$A,'Objectenoverzicht aantallen'!I:I)*'Calculatie sheet'!S135)/1000</f>
        <v>0</v>
      </c>
      <c r="N4" s="571">
        <f>(LOOKUP('Calculatie sheet'!$S$2,'Objectenoverzicht aantallen'!$A:$A,'Objectenoverzicht aantallen'!C:C)*'Calculatie sheet'!S135+LOOKUP('Calculatie sheet'!$S$2,'Objectenoverzicht aantallen'!$A:$A,'Objectenoverzicht aantallen'!E:E)*'Calculatie sheet'!S135+LOOKUP('Calculatie sheet'!$S$2,'Objectenoverzicht aantallen'!$A:$A,'Objectenoverzicht aantallen'!F:F)*'Calculatie sheet'!S135+LOOKUP('Calculatie sheet'!$S$2,'Objectenoverzicht aantallen'!$A:$A,'Objectenoverzicht aantallen'!G:G)*'Calculatie sheet'!S135+LOOKUP('Calculatie sheet'!$S$2,'Objectenoverzicht aantallen'!$A:$A,'Objectenoverzicht aantallen'!H:H)*'Calculatie sheet'!S135+LOOKUP('Calculatie sheet'!$S$2,'Objectenoverzicht aantallen'!$A:$A,'Objectenoverzicht aantallen'!I:I)*'Calculatie sheet'!S135+LOOKUP('Calculatie sheet'!$S$2,'Objectenoverzicht aantallen'!$A:$A,'Objectenoverzicht aantallen'!J:J)*'Calculatie sheet'!S135)/1000</f>
        <v>0</v>
      </c>
      <c r="O4" s="571">
        <f>(LOOKUP('Calculatie sheet'!$S$2,'Objectenoverzicht aantallen'!$A:$A,'Objectenoverzicht aantallen'!C:C)*'Calculatie sheet'!S135+LOOKUP('Calculatie sheet'!$S$2,'Objectenoverzicht aantallen'!$A:$A,'Objectenoverzicht aantallen'!E:E)*'Calculatie sheet'!S135+LOOKUP('Calculatie sheet'!$S$2,'Objectenoverzicht aantallen'!$A:$A,'Objectenoverzicht aantallen'!F:F)*'Calculatie sheet'!S135+LOOKUP('Calculatie sheet'!$S$2,'Objectenoverzicht aantallen'!$A:$A,'Objectenoverzicht aantallen'!G:G)*'Calculatie sheet'!S135+LOOKUP('Calculatie sheet'!$S$2,'Objectenoverzicht aantallen'!$A:$A,'Objectenoverzicht aantallen'!H:H)*'Calculatie sheet'!S135+LOOKUP('Calculatie sheet'!$S$2,'Objectenoverzicht aantallen'!$A:$A,'Objectenoverzicht aantallen'!I:I)*'Calculatie sheet'!S135+LOOKUP('Calculatie sheet'!$S$2,'Objectenoverzicht aantallen'!$A:$A,'Objectenoverzicht aantallen'!J:J)*'Calculatie sheet'!S135+LOOKUP('Calculatie sheet'!$S$2,'Objectenoverzicht aantallen'!$A:$A,'Objectenoverzicht aantallen'!K:K)*'Calculatie sheet'!S135)/1000</f>
        <v>0</v>
      </c>
      <c r="P4" s="571">
        <f>(LOOKUP('Calculatie sheet'!$S$2,'Objectenoverzicht aantallen'!$A:$A,'Objectenoverzicht aantallen'!C:C)*'Calculatie sheet'!S135+LOOKUP('Calculatie sheet'!$S$2,'Objectenoverzicht aantallen'!$A:$A,'Objectenoverzicht aantallen'!E:E)*'Calculatie sheet'!S135+LOOKUP('Calculatie sheet'!$S$2,'Objectenoverzicht aantallen'!$A:$A,'Objectenoverzicht aantallen'!F:F)*'Calculatie sheet'!S135+LOOKUP('Calculatie sheet'!$S$2,'Objectenoverzicht aantallen'!$A:$A,'Objectenoverzicht aantallen'!G:G)*'Calculatie sheet'!S135+LOOKUP('Calculatie sheet'!$S$2,'Objectenoverzicht aantallen'!$A:$A,'Objectenoverzicht aantallen'!H:H)*'Calculatie sheet'!S135+LOOKUP('Calculatie sheet'!$S$2,'Objectenoverzicht aantallen'!$A:$A,'Objectenoverzicht aantallen'!I:I)*'Calculatie sheet'!S135+LOOKUP('Calculatie sheet'!$S$2,'Objectenoverzicht aantallen'!$A:$A,'Objectenoverzicht aantallen'!J:J)*'Calculatie sheet'!S135+LOOKUP('Calculatie sheet'!$S$2,'Objectenoverzicht aantallen'!$A:$A,'Objectenoverzicht aantallen'!K:K)*'Calculatie sheet'!S135+LOOKUP('Calculatie sheet'!$S$2,'Objectenoverzicht aantallen'!$A:$A,'Objectenoverzicht aantallen'!L:L)*'Calculatie sheet'!S135)/1000</f>
        <v>0</v>
      </c>
      <c r="Q4" s="571">
        <f>(LOOKUP('Calculatie sheet'!$S$2,'Objectenoverzicht aantallen'!$A:$A,'Objectenoverzicht aantallen'!C:C)*'Calculatie sheet'!S135+LOOKUP('Calculatie sheet'!$S$2,'Objectenoverzicht aantallen'!$A:$A,'Objectenoverzicht aantallen'!E:E)*'Calculatie sheet'!S135+LOOKUP('Calculatie sheet'!$S$2,'Objectenoverzicht aantallen'!$A:$A,'Objectenoverzicht aantallen'!F:F)*'Calculatie sheet'!S135+LOOKUP('Calculatie sheet'!$S$2,'Objectenoverzicht aantallen'!$A:$A,'Objectenoverzicht aantallen'!G:G)*'Calculatie sheet'!S135+LOOKUP('Calculatie sheet'!$S$2,'Objectenoverzicht aantallen'!$A:$A,'Objectenoverzicht aantallen'!H:H)*'Calculatie sheet'!S135+LOOKUP('Calculatie sheet'!$S$2,'Objectenoverzicht aantallen'!$A:$A,'Objectenoverzicht aantallen'!I:I)*'Calculatie sheet'!S135+LOOKUP('Calculatie sheet'!$S$2,'Objectenoverzicht aantallen'!$A:$A,'Objectenoverzicht aantallen'!J:J)*'Calculatie sheet'!S135+LOOKUP('Calculatie sheet'!$S$2,'Objectenoverzicht aantallen'!$A:$A,'Objectenoverzicht aantallen'!K:K)*'Calculatie sheet'!S135+LOOKUP('Calculatie sheet'!$S$2,'Objectenoverzicht aantallen'!$A:$A,'Objectenoverzicht aantallen'!L:L)*'Calculatie sheet'!S135+LOOKUP('Calculatie sheet'!$S$2,'Objectenoverzicht aantallen'!$A:$A,'Objectenoverzicht aantallen'!M:M)*'Calculatie sheet'!S135)/1000</f>
        <v>0</v>
      </c>
      <c r="R4" s="571">
        <f>(LOOKUP('Calculatie sheet'!$S$2,'Objectenoverzicht aantallen'!$A:$A,'Objectenoverzicht aantallen'!C:C)*'Calculatie sheet'!S135+LOOKUP('Calculatie sheet'!$S$2,'Objectenoverzicht aantallen'!$A:$A,'Objectenoverzicht aantallen'!E:E)*'Calculatie sheet'!S135+LOOKUP('Calculatie sheet'!$S$2,'Objectenoverzicht aantallen'!$A:$A,'Objectenoverzicht aantallen'!F:F)*'Calculatie sheet'!S135+LOOKUP('Calculatie sheet'!$S$2,'Objectenoverzicht aantallen'!$A:$A,'Objectenoverzicht aantallen'!G:G)*'Calculatie sheet'!S135+LOOKUP('Calculatie sheet'!$S$2,'Objectenoverzicht aantallen'!$A:$A,'Objectenoverzicht aantallen'!H:H)*'Calculatie sheet'!S135+LOOKUP('Calculatie sheet'!$S$2,'Objectenoverzicht aantallen'!$A:$A,'Objectenoverzicht aantallen'!I:I)*'Calculatie sheet'!S135+LOOKUP('Calculatie sheet'!$S$2,'Objectenoverzicht aantallen'!$A:$A,'Objectenoverzicht aantallen'!J:J)*'Calculatie sheet'!S135+LOOKUP('Calculatie sheet'!$S$2,'Objectenoverzicht aantallen'!$A:$A,'Objectenoverzicht aantallen'!K:K)*'Calculatie sheet'!S135+LOOKUP('Calculatie sheet'!$S$2,'Objectenoverzicht aantallen'!$A:$A,'Objectenoverzicht aantallen'!L:L)*'Calculatie sheet'!S135+LOOKUP('Calculatie sheet'!$S$2,'Objectenoverzicht aantallen'!$A:$A,'Objectenoverzicht aantallen'!M:M)*'Calculatie sheet'!S135+LOOKUP('Calculatie sheet'!$S$2,'Objectenoverzicht aantallen'!$A:$A,'Objectenoverzicht aantallen'!N:N)*'Calculatie sheet'!S135)/1000</f>
        <v>0</v>
      </c>
      <c r="S4" s="571">
        <f>(LOOKUP('Calculatie sheet'!$S$2,'Objectenoverzicht aantallen'!$A:$A,'Objectenoverzicht aantallen'!C:C)*'Calculatie sheet'!S135+LOOKUP('Calculatie sheet'!$S$2,'Objectenoverzicht aantallen'!$A:$A,'Objectenoverzicht aantallen'!E:E)*'Calculatie sheet'!S135+LOOKUP('Calculatie sheet'!$S$2,'Objectenoverzicht aantallen'!$A:$A,'Objectenoverzicht aantallen'!F:F)*'Calculatie sheet'!S135+LOOKUP('Calculatie sheet'!$S$2,'Objectenoverzicht aantallen'!$A:$A,'Objectenoverzicht aantallen'!G:G)*'Calculatie sheet'!S135+LOOKUP('Calculatie sheet'!$S$2,'Objectenoverzicht aantallen'!$A:$A,'Objectenoverzicht aantallen'!H:H)*'Calculatie sheet'!S135+LOOKUP('Calculatie sheet'!$S$2,'Objectenoverzicht aantallen'!$A:$A,'Objectenoverzicht aantallen'!I:I)*'Calculatie sheet'!S135+LOOKUP('Calculatie sheet'!$S$2,'Objectenoverzicht aantallen'!$A:$A,'Objectenoverzicht aantallen'!J:J)*'Calculatie sheet'!S135+LOOKUP('Calculatie sheet'!$S$2,'Objectenoverzicht aantallen'!$A:$A,'Objectenoverzicht aantallen'!K:K)*'Calculatie sheet'!S135+LOOKUP('Calculatie sheet'!$S$2,'Objectenoverzicht aantallen'!$A:$A,'Objectenoverzicht aantallen'!L:L)*'Calculatie sheet'!S135+LOOKUP('Calculatie sheet'!$S$2,'Objectenoverzicht aantallen'!$A:$A,'Objectenoverzicht aantallen'!M:M)*'Calculatie sheet'!S135+LOOKUP('Calculatie sheet'!$S$2,'Objectenoverzicht aantallen'!$A:$A,'Objectenoverzicht aantallen'!N:N)*'Calculatie sheet'!S135+LOOKUP('Calculatie sheet'!$S$2,'Objectenoverzicht aantallen'!$A:$A,'Objectenoverzicht aantallen'!O:O)*'Calculatie sheet'!S135)/1000</f>
        <v>0</v>
      </c>
      <c r="U4" s="31" t="s">
        <v>624</v>
      </c>
      <c r="V4" s="571">
        <f>(LOOKUP('Calculatie sheet'!$S$2,'Objectenoverzicht aantallen'!$A:$A,'Objectenoverzicht aantallen'!$P:$P)*'Calculatie sheet'!$S$135)/'Calculatie sheet'!$S$64/1000</f>
        <v>0</v>
      </c>
      <c r="W4" s="571">
        <f>(LOOKUP('Calculatie sheet'!$S$2,'Objectenoverzicht aantallen'!$A:$A,'Objectenoverzicht aantallen'!$P:$P)*'Calculatie sheet'!$S$135)/'Calculatie sheet'!$S$64/1000</f>
        <v>0</v>
      </c>
      <c r="X4" s="571">
        <f>(LOOKUP('Calculatie sheet'!$S$2,'Objectenoverzicht aantallen'!$A:$A,'Objectenoverzicht aantallen'!$P:$P)*'Calculatie sheet'!$S$135)/'Calculatie sheet'!$S$64/1000</f>
        <v>0</v>
      </c>
      <c r="Y4" s="571">
        <f>(LOOKUP('Calculatie sheet'!$S$2,'Objectenoverzicht aantallen'!$A:$A,'Objectenoverzicht aantallen'!$P:$P)*'Calculatie sheet'!$S$135)/'Calculatie sheet'!$S$64/1000</f>
        <v>0</v>
      </c>
      <c r="Z4" s="571">
        <f>(LOOKUP('Calculatie sheet'!$S$2,'Objectenoverzicht aantallen'!$A:$A,'Objectenoverzicht aantallen'!$P:$P)*'Calculatie sheet'!$S$135)/'Calculatie sheet'!$S$64/1000</f>
        <v>0</v>
      </c>
      <c r="AA4" s="571">
        <f>(LOOKUP('Calculatie sheet'!$S$2,'Objectenoverzicht aantallen'!$A:$A,'Objectenoverzicht aantallen'!$P:$P)*'Calculatie sheet'!$S$135)/'Calculatie sheet'!$S$64/1000</f>
        <v>0</v>
      </c>
      <c r="AB4" s="571">
        <f>(LOOKUP('Calculatie sheet'!$S$2,'Objectenoverzicht aantallen'!$A:$A,'Objectenoverzicht aantallen'!$P:$P)*'Calculatie sheet'!$S$135)/'Calculatie sheet'!$S$64/1000</f>
        <v>0</v>
      </c>
      <c r="AC4" s="571">
        <f>(LOOKUP('Calculatie sheet'!$S$2,'Objectenoverzicht aantallen'!$A:$A,'Objectenoverzicht aantallen'!$P:$P)*'Calculatie sheet'!$S$135)/'Calculatie sheet'!$S$64/1000</f>
        <v>0</v>
      </c>
      <c r="AD4" s="571">
        <f>(LOOKUP('Calculatie sheet'!$S$2,'Objectenoverzicht aantallen'!$A:$A,'Objectenoverzicht aantallen'!$P:$P)*'Calculatie sheet'!$S$135)/'Calculatie sheet'!$S$64/1000</f>
        <v>0</v>
      </c>
      <c r="AE4" s="571">
        <f>(LOOKUP('Calculatie sheet'!$S$2,'Objectenoverzicht aantallen'!$A:$A,'Objectenoverzicht aantallen'!$P:$P)*'Calculatie sheet'!$S$135)/'Calculatie sheet'!$S$64/1000</f>
        <v>0</v>
      </c>
      <c r="AF4" s="571">
        <f>(LOOKUP('Calculatie sheet'!$S$2,'Objectenoverzicht aantallen'!$A:$A,'Objectenoverzicht aantallen'!$P:$P)*'Calculatie sheet'!$S$135)/'Calculatie sheet'!$S$64/1000</f>
        <v>0</v>
      </c>
    </row>
    <row r="5" spans="1:32" x14ac:dyDescent="0.2">
      <c r="B5" s="130" t="s">
        <v>5</v>
      </c>
      <c r="C5" s="46">
        <f>'Calculatie sheet'!S136</f>
        <v>8.0387349132852934E-2</v>
      </c>
      <c r="F5" s="573">
        <f>C5*'Calculatie sheet'!$S$7/1000</f>
        <v>0</v>
      </c>
      <c r="H5" s="31" t="s">
        <v>625</v>
      </c>
      <c r="I5" s="571">
        <f>(LOOKUP('Calculatie sheet'!$S$2,'Objectenoverzicht aantallen'!$A:$A,'Objectenoverzicht aantallen'!C:C)*'Calculatie sheet'!S136+LOOKUP('Calculatie sheet'!$S$2,'Objectenoverzicht aantallen'!$A:$A,'Objectenoverzicht aantallen'!E:E)*'Calculatie sheet'!S136)/1000</f>
        <v>0</v>
      </c>
      <c r="J5" s="571">
        <f>(LOOKUP('Calculatie sheet'!$S$2,'Objectenoverzicht aantallen'!$A:$A,'Objectenoverzicht aantallen'!C:C)*'Calculatie sheet'!S136+LOOKUP('Calculatie sheet'!$S$2,'Objectenoverzicht aantallen'!$A:$A,'Objectenoverzicht aantallen'!E:E)*'Calculatie sheet'!S136+LOOKUP('Calculatie sheet'!$S$2,'Objectenoverzicht aantallen'!$A:$A,'Objectenoverzicht aantallen'!F:F)*'Calculatie sheet'!S136)/1000</f>
        <v>0</v>
      </c>
      <c r="K5" s="571">
        <f>(LOOKUP('Calculatie sheet'!$S$2,'Objectenoverzicht aantallen'!$A:$A,'Objectenoverzicht aantallen'!C:C)*'Calculatie sheet'!S136+LOOKUP('Calculatie sheet'!$S$2,'Objectenoverzicht aantallen'!$A:$A,'Objectenoverzicht aantallen'!E:E)*'Calculatie sheet'!S136+LOOKUP('Calculatie sheet'!$S$2,'Objectenoverzicht aantallen'!$A:$A,'Objectenoverzicht aantallen'!F:F)*'Calculatie sheet'!S136+LOOKUP('Calculatie sheet'!$D$2,'Objectenoverzicht aantallen'!$A:$A,'Objectenoverzicht aantallen'!G:G)*'Calculatie sheet'!S136)/1000</f>
        <v>0</v>
      </c>
      <c r="L5" s="571">
        <f>(LOOKUP('Calculatie sheet'!$S$2,'Objectenoverzicht aantallen'!$A:$A,'Objectenoverzicht aantallen'!C:C)*'Calculatie sheet'!S136+LOOKUP('Calculatie sheet'!$S$2,'Objectenoverzicht aantallen'!$A:$A,'Objectenoverzicht aantallen'!E:E)*'Calculatie sheet'!S136+LOOKUP('Calculatie sheet'!$S$2,'Objectenoverzicht aantallen'!$A:$A,'Objectenoverzicht aantallen'!F:F)*'Calculatie sheet'!S136+LOOKUP('Calculatie sheet'!$S$2,'Objectenoverzicht aantallen'!$A:$A,'Objectenoverzicht aantallen'!G:G)*'Calculatie sheet'!S136+LOOKUP('Calculatie sheet'!$S$2,'Objectenoverzicht aantallen'!$A:$A,'Objectenoverzicht aantallen'!H:H)*'Calculatie sheet'!S136)/1000</f>
        <v>0</v>
      </c>
      <c r="M5" s="571">
        <f>(LOOKUP('Calculatie sheet'!$S$2,'Objectenoverzicht aantallen'!$A:$A,'Objectenoverzicht aantallen'!C:C)*'Calculatie sheet'!S136+LOOKUP('Calculatie sheet'!$S$2,'Objectenoverzicht aantallen'!$A:$A,'Objectenoverzicht aantallen'!E:E)*'Calculatie sheet'!S136+LOOKUP('Calculatie sheet'!$S$2,'Objectenoverzicht aantallen'!$A:$A,'Objectenoverzicht aantallen'!F:F)*'Calculatie sheet'!S136+LOOKUP('Calculatie sheet'!$S$2,'Objectenoverzicht aantallen'!$A:$A,'Objectenoverzicht aantallen'!G:G)*'Calculatie sheet'!S136+LOOKUP('Calculatie sheet'!$S$2,'Objectenoverzicht aantallen'!$A:$A,'Objectenoverzicht aantallen'!H:H)*'Calculatie sheet'!S136+LOOKUP('Calculatie sheet'!$S$2,'Objectenoverzicht aantallen'!$A:$A,'Objectenoverzicht aantallen'!I:I)*'Calculatie sheet'!S136)/1000</f>
        <v>0</v>
      </c>
      <c r="N5" s="571">
        <f>(LOOKUP('Calculatie sheet'!$S$2,'Objectenoverzicht aantallen'!$A:$A,'Objectenoverzicht aantallen'!C:C)*'Calculatie sheet'!S136+LOOKUP('Calculatie sheet'!$S$2,'Objectenoverzicht aantallen'!$A:$A,'Objectenoverzicht aantallen'!E:E)*'Calculatie sheet'!S136+LOOKUP('Calculatie sheet'!$S$2,'Objectenoverzicht aantallen'!$A:$A,'Objectenoverzicht aantallen'!F:F)*'Calculatie sheet'!S136+LOOKUP('Calculatie sheet'!$S$2,'Objectenoverzicht aantallen'!$A:$A,'Objectenoverzicht aantallen'!G:G)*'Calculatie sheet'!S136+LOOKUP('Calculatie sheet'!$S$2,'Objectenoverzicht aantallen'!$A:$A,'Objectenoverzicht aantallen'!H:H)*'Calculatie sheet'!S136+LOOKUP('Calculatie sheet'!$S$2,'Objectenoverzicht aantallen'!$A:$A,'Objectenoverzicht aantallen'!I:I)*'Calculatie sheet'!S136+LOOKUP('Calculatie sheet'!$S$2,'Objectenoverzicht aantallen'!$A:$A,'Objectenoverzicht aantallen'!J:J)*'Calculatie sheet'!S136)/1000</f>
        <v>0</v>
      </c>
      <c r="O5" s="571">
        <f>(LOOKUP('Calculatie sheet'!$S$2,'Objectenoverzicht aantallen'!$A:$A,'Objectenoverzicht aantallen'!C:C)*'Calculatie sheet'!S136+LOOKUP('Calculatie sheet'!$S$2,'Objectenoverzicht aantallen'!$A:$A,'Objectenoverzicht aantallen'!E:E)*'Calculatie sheet'!S136+LOOKUP('Calculatie sheet'!$S$2,'Objectenoverzicht aantallen'!$A:$A,'Objectenoverzicht aantallen'!F:F)*'Calculatie sheet'!S136+LOOKUP('Calculatie sheet'!$S$2,'Objectenoverzicht aantallen'!$A:$A,'Objectenoverzicht aantallen'!G:G)*'Calculatie sheet'!S136+LOOKUP('Calculatie sheet'!$S$2,'Objectenoverzicht aantallen'!$A:$A,'Objectenoverzicht aantallen'!H:H)*'Calculatie sheet'!S136+LOOKUP('Calculatie sheet'!$S$2,'Objectenoverzicht aantallen'!$A:$A,'Objectenoverzicht aantallen'!I:I)*'Calculatie sheet'!S136+LOOKUP('Calculatie sheet'!$S$2,'Objectenoverzicht aantallen'!$A:$A,'Objectenoverzicht aantallen'!J:J)*'Calculatie sheet'!S136+LOOKUP('Calculatie sheet'!$S$2,'Objectenoverzicht aantallen'!$A:$A,'Objectenoverzicht aantallen'!K:K)*'Calculatie sheet'!S136)/1000</f>
        <v>0</v>
      </c>
      <c r="P5" s="571">
        <f>(LOOKUP('Calculatie sheet'!$S$2,'Objectenoverzicht aantallen'!$A:$A,'Objectenoverzicht aantallen'!C:C)*'Calculatie sheet'!S136+LOOKUP('Calculatie sheet'!$S$2,'Objectenoverzicht aantallen'!$A:$A,'Objectenoverzicht aantallen'!E:E)*'Calculatie sheet'!S136+LOOKUP('Calculatie sheet'!$S$2,'Objectenoverzicht aantallen'!$A:$A,'Objectenoverzicht aantallen'!F:F)*'Calculatie sheet'!S136+LOOKUP('Calculatie sheet'!$S$2,'Objectenoverzicht aantallen'!$A:$A,'Objectenoverzicht aantallen'!G:G)*'Calculatie sheet'!S136+LOOKUP('Calculatie sheet'!$S$2,'Objectenoverzicht aantallen'!$A:$A,'Objectenoverzicht aantallen'!H:H)*'Calculatie sheet'!S136+LOOKUP('Calculatie sheet'!$S$2,'Objectenoverzicht aantallen'!$A:$A,'Objectenoverzicht aantallen'!I:I)*'Calculatie sheet'!S136+LOOKUP('Calculatie sheet'!$S$2,'Objectenoverzicht aantallen'!$A:$A,'Objectenoverzicht aantallen'!J:J)*'Calculatie sheet'!S136+LOOKUP('Calculatie sheet'!$S$2,'Objectenoverzicht aantallen'!$A:$A,'Objectenoverzicht aantallen'!K:K)*'Calculatie sheet'!S136+LOOKUP('Calculatie sheet'!$S$2,'Objectenoverzicht aantallen'!$A:$A,'Objectenoverzicht aantallen'!L:L)*'Calculatie sheet'!S136)/1000</f>
        <v>0</v>
      </c>
      <c r="Q5" s="571">
        <f>(LOOKUP('Calculatie sheet'!$S$2,'Objectenoverzicht aantallen'!$A:$A,'Objectenoverzicht aantallen'!C:C)*'Calculatie sheet'!S136+LOOKUP('Calculatie sheet'!$S$2,'Objectenoverzicht aantallen'!$A:$A,'Objectenoverzicht aantallen'!E:E)*'Calculatie sheet'!S136+LOOKUP('Calculatie sheet'!$S$2,'Objectenoverzicht aantallen'!$A:$A,'Objectenoverzicht aantallen'!F:F)*'Calculatie sheet'!S136+LOOKUP('Calculatie sheet'!$S$2,'Objectenoverzicht aantallen'!$A:$A,'Objectenoverzicht aantallen'!G:G)*'Calculatie sheet'!S136+LOOKUP('Calculatie sheet'!$S$2,'Objectenoverzicht aantallen'!$A:$A,'Objectenoverzicht aantallen'!H:H)*'Calculatie sheet'!S136+LOOKUP('Calculatie sheet'!$S$2,'Objectenoverzicht aantallen'!$A:$A,'Objectenoverzicht aantallen'!I:I)*'Calculatie sheet'!S136+LOOKUP('Calculatie sheet'!$S$2,'Objectenoverzicht aantallen'!$A:$A,'Objectenoverzicht aantallen'!J:J)*'Calculatie sheet'!S136+LOOKUP('Calculatie sheet'!$S$2,'Objectenoverzicht aantallen'!$A:$A,'Objectenoverzicht aantallen'!K:K)*'Calculatie sheet'!S136+LOOKUP('Calculatie sheet'!$S$2,'Objectenoverzicht aantallen'!$A:$A,'Objectenoverzicht aantallen'!L:L)*'Calculatie sheet'!S136+LOOKUP('Calculatie sheet'!$S$2,'Objectenoverzicht aantallen'!$A:$A,'Objectenoverzicht aantallen'!M:M)*'Calculatie sheet'!S136)/1000</f>
        <v>0</v>
      </c>
      <c r="R5" s="571">
        <f>(LOOKUP('Calculatie sheet'!$S$2,'Objectenoverzicht aantallen'!$A:$A,'Objectenoverzicht aantallen'!C:C)*'Calculatie sheet'!S136+LOOKUP('Calculatie sheet'!$S$2,'Objectenoverzicht aantallen'!$A:$A,'Objectenoverzicht aantallen'!E:E)*'Calculatie sheet'!S136+LOOKUP('Calculatie sheet'!$S$2,'Objectenoverzicht aantallen'!$A:$A,'Objectenoverzicht aantallen'!F:F)*'Calculatie sheet'!S136+LOOKUP('Calculatie sheet'!$S$2,'Objectenoverzicht aantallen'!$A:$A,'Objectenoverzicht aantallen'!G:G)*'Calculatie sheet'!S136+LOOKUP('Calculatie sheet'!$S$2,'Objectenoverzicht aantallen'!$A:$A,'Objectenoverzicht aantallen'!H:H)*'Calculatie sheet'!S136+LOOKUP('Calculatie sheet'!$S$2,'Objectenoverzicht aantallen'!$A:$A,'Objectenoverzicht aantallen'!I:I)*'Calculatie sheet'!S136+LOOKUP('Calculatie sheet'!$S$2,'Objectenoverzicht aantallen'!$A:$A,'Objectenoverzicht aantallen'!J:J)*'Calculatie sheet'!S136+LOOKUP('Calculatie sheet'!$S$2,'Objectenoverzicht aantallen'!$A:$A,'Objectenoverzicht aantallen'!K:K)*'Calculatie sheet'!S136+LOOKUP('Calculatie sheet'!$S$2,'Objectenoverzicht aantallen'!$A:$A,'Objectenoverzicht aantallen'!L:L)*'Calculatie sheet'!S136+LOOKUP('Calculatie sheet'!$S$2,'Objectenoverzicht aantallen'!$A:$A,'Objectenoverzicht aantallen'!M:M)*'Calculatie sheet'!S136+LOOKUP('Calculatie sheet'!$S$2,'Objectenoverzicht aantallen'!$A:$A,'Objectenoverzicht aantallen'!N:N)*'Calculatie sheet'!S136)/1000</f>
        <v>0</v>
      </c>
      <c r="S5" s="571">
        <f>(LOOKUP('Calculatie sheet'!$S$2,'Objectenoverzicht aantallen'!$A:$A,'Objectenoverzicht aantallen'!C:C)*'Calculatie sheet'!S136+LOOKUP('Calculatie sheet'!$S$2,'Objectenoverzicht aantallen'!$A:$A,'Objectenoverzicht aantallen'!E:E)*'Calculatie sheet'!S136+LOOKUP('Calculatie sheet'!$S$2,'Objectenoverzicht aantallen'!$A:$A,'Objectenoverzicht aantallen'!F:F)*'Calculatie sheet'!S136+LOOKUP('Calculatie sheet'!$S$2,'Objectenoverzicht aantallen'!$A:$A,'Objectenoverzicht aantallen'!G:G)*'Calculatie sheet'!S136+LOOKUP('Calculatie sheet'!$S$2,'Objectenoverzicht aantallen'!$A:$A,'Objectenoverzicht aantallen'!H:H)*'Calculatie sheet'!S136+LOOKUP('Calculatie sheet'!$S$2,'Objectenoverzicht aantallen'!$A:$A,'Objectenoverzicht aantallen'!I:I)*'Calculatie sheet'!S136+LOOKUP('Calculatie sheet'!$S$2,'Objectenoverzicht aantallen'!$A:$A,'Objectenoverzicht aantallen'!J:J)*'Calculatie sheet'!S136+LOOKUP('Calculatie sheet'!$S$2,'Objectenoverzicht aantallen'!$A:$A,'Objectenoverzicht aantallen'!K:K)*'Calculatie sheet'!S136+LOOKUP('Calculatie sheet'!$S$2,'Objectenoverzicht aantallen'!$A:$A,'Objectenoverzicht aantallen'!L:L)*'Calculatie sheet'!S136+LOOKUP('Calculatie sheet'!$S$2,'Objectenoverzicht aantallen'!$A:$A,'Objectenoverzicht aantallen'!M:M)*'Calculatie sheet'!S136+LOOKUP('Calculatie sheet'!$S$2,'Objectenoverzicht aantallen'!$A:$A,'Objectenoverzicht aantallen'!N:N)*'Calculatie sheet'!S136+LOOKUP('Calculatie sheet'!$S$2,'Objectenoverzicht aantallen'!$A:$A,'Objectenoverzicht aantallen'!O:O)*'Calculatie sheet'!S136)/1000</f>
        <v>0</v>
      </c>
      <c r="U5" s="31" t="s">
        <v>625</v>
      </c>
      <c r="V5" s="571">
        <f>(LOOKUP('Calculatie sheet'!$S$2,'Objectenoverzicht aantallen'!$A:$A,'Objectenoverzicht aantallen'!Q:Q)*'Calculatie sheet'!$S$136)/1000</f>
        <v>0</v>
      </c>
      <c r="W5" s="571">
        <f>(LOOKUP('Calculatie sheet'!$S$2,'Objectenoverzicht aantallen'!$A:$A,'Objectenoverzicht aantallen'!R:R)*'Calculatie sheet'!$S$136)/1000</f>
        <v>0</v>
      </c>
      <c r="X5" s="571">
        <f>(LOOKUP('Calculatie sheet'!$S$2,'Objectenoverzicht aantallen'!$A:$A,'Objectenoverzicht aantallen'!S:S)*'Calculatie sheet'!$S$136)/1000</f>
        <v>0</v>
      </c>
      <c r="Y5" s="571">
        <f>(LOOKUP('Calculatie sheet'!$S$2,'Objectenoverzicht aantallen'!$A:$A,'Objectenoverzicht aantallen'!T:T)*'Calculatie sheet'!$S$136)/1000</f>
        <v>0</v>
      </c>
      <c r="Z5" s="571">
        <f>(LOOKUP('Calculatie sheet'!$S$2,'Objectenoverzicht aantallen'!$A:$A,'Objectenoverzicht aantallen'!U:U)*'Calculatie sheet'!$S$136)/1000</f>
        <v>0</v>
      </c>
      <c r="AA5" s="571">
        <f>(LOOKUP('Calculatie sheet'!$S$2,'Objectenoverzicht aantallen'!$A:$A,'Objectenoverzicht aantallen'!V:V)*'Calculatie sheet'!$S$136)/1000</f>
        <v>0</v>
      </c>
      <c r="AB5" s="571">
        <f>(LOOKUP('Calculatie sheet'!$S$2,'Objectenoverzicht aantallen'!$A:$A,'Objectenoverzicht aantallen'!W:W)*'Calculatie sheet'!$S$136)/1000</f>
        <v>0</v>
      </c>
      <c r="AC5" s="571">
        <f>(LOOKUP('Calculatie sheet'!$S$2,'Objectenoverzicht aantallen'!$A:$A,'Objectenoverzicht aantallen'!X:X)*'Calculatie sheet'!$S$136)/1000</f>
        <v>0</v>
      </c>
      <c r="AD5" s="571">
        <f>(LOOKUP('Calculatie sheet'!$S$2,'Objectenoverzicht aantallen'!$A:$A,'Objectenoverzicht aantallen'!T:T)*'Calculatie sheet'!$S$136)/1000</f>
        <v>0</v>
      </c>
      <c r="AE5" s="571">
        <f>(LOOKUP('Calculatie sheet'!$S$2,'Objectenoverzicht aantallen'!$A:$A,'Objectenoverzicht aantallen'!Z:Z)*'Calculatie sheet'!$S$136)/1000</f>
        <v>0</v>
      </c>
      <c r="AF5" s="571">
        <f>(LOOKUP('Calculatie sheet'!$S$2,'Objectenoverzicht aantallen'!$A:$A,'Objectenoverzicht aantallen'!AA:AA)*'Calculatie sheet'!$S$136)/1000</f>
        <v>0</v>
      </c>
    </row>
  </sheetData>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F14E4-F051-4042-8781-678DD5086746}">
  <dimension ref="A1:T12"/>
  <sheetViews>
    <sheetView workbookViewId="0">
      <selection activeCell="N1" sqref="N1:N12"/>
    </sheetView>
  </sheetViews>
  <sheetFormatPr baseColWidth="10" defaultColWidth="11" defaultRowHeight="16" x14ac:dyDescent="0.2"/>
  <cols>
    <col min="1" max="1" width="15.83203125" bestFit="1" customWidth="1"/>
    <col min="2" max="2" width="11.6640625" bestFit="1" customWidth="1"/>
    <col min="3" max="3" width="11.5" bestFit="1" customWidth="1"/>
    <col min="5" max="6" width="11.6640625" bestFit="1" customWidth="1"/>
    <col min="7" max="7" width="11.83203125" bestFit="1" customWidth="1"/>
    <col min="9" max="9" width="11.6640625" bestFit="1" customWidth="1"/>
    <col min="10" max="10" width="26.33203125" bestFit="1" customWidth="1"/>
    <col min="13" max="13" width="14.5" bestFit="1" customWidth="1"/>
  </cols>
  <sheetData>
    <row r="1" spans="1:20" x14ac:dyDescent="0.2">
      <c r="A1" t="s">
        <v>78</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sheet'!D41+'Calculatie sheet'!E41+'Calculatie sheet'!F41+'Calculatie sheet'!G41+'Calculatie sheet'!H41+'Calculatie sheet'!I41+'Calculatie sheet'!J41+'Calculatie sheet'!K41+'Calculatie sheet'!L41+'Calculatie sheet'!M41+'Calculatie sheet'!N41+'Calculatie sheet'!O41+'Calculatie sheet'!P41+'Calculatie sheet'!Q41+'Calculatie sheet'!R41+'Calculatie sheet'!S41+'Calculatie sheet'!T41+'Calculatie sheet'!U41+'Calculatie sheet'!V41+'Calculatie sheet'!W41+'Calculatie sheet'!X41+'Calculatie sheet'!Y41+'Calculatie sheet'!Z41+'Calculatie sheet'!AA41+'Calculatie sheet'!AB41+'Calculatie sheet'!AC41+'Calculatie sheet'!AD41+'Calculatie sheet'!AE41+'Calculatie sheet'!AF41+'Calculatie sheet'!AG41+'Calculatie sheet'!AH41+'Calculatie sheet'!AI41+'Calculatie sheet'!AJ41+'Calculatie sheet'!AK41+'Calculatie sheet'!AL41+'Calculatie sheet'!AM41+'Calculatie sheet'!AN41+'Calculatie sheet'!AO41+'Calculatie sheet'!AP41+'Calculatie sheet'!AQ41+'Calculatie sheet'!ARI41+'Calculatie sheet'!AS41+'Calculatie sheet'!AT41+'Calculatie sheet'!AU41+'Calculatie sheet'!AV41+'Calculatie sheet'!AW41+'Calculatie sheet'!AX41</f>
        <v>1091085.6199999996</v>
      </c>
      <c r="C2" s="566">
        <f>B2</f>
        <v>1091085.6199999996</v>
      </c>
      <c r="D2" s="28">
        <v>0</v>
      </c>
      <c r="E2" s="28">
        <f>C2*2</f>
        <v>2182171.2399999993</v>
      </c>
      <c r="F2" s="28">
        <f>E2*0.3333</f>
        <v>727317.67429199978</v>
      </c>
      <c r="G2" s="28">
        <f>E2*0.6666</f>
        <v>1454635.3485839996</v>
      </c>
      <c r="H2" s="28">
        <f>D2</f>
        <v>0</v>
      </c>
      <c r="I2" s="28">
        <f>E2*0.3333</f>
        <v>727317.67429199978</v>
      </c>
      <c r="J2" s="566" t="s">
        <v>571</v>
      </c>
      <c r="L2">
        <v>2020</v>
      </c>
      <c r="M2" s="41">
        <f>'MKI KW'!M2+'MKI V'!M2+'MKI S'!M2+'MKI W'!M2+'MKI O'!M2</f>
        <v>0</v>
      </c>
      <c r="N2" s="798">
        <f>'MKI KW'!N2+'MKI V'!N2+'MKI S'!N2+'MKI W'!N2+'MKI O'!N2</f>
        <v>0</v>
      </c>
      <c r="O2" s="28">
        <v>0</v>
      </c>
      <c r="P2" s="28">
        <f>N2*2</f>
        <v>0</v>
      </c>
      <c r="Q2" s="28">
        <f>P2*0.3333</f>
        <v>0</v>
      </c>
      <c r="R2" s="28">
        <f>P2*0.6666</f>
        <v>0</v>
      </c>
      <c r="S2" s="28">
        <f>O2</f>
        <v>0</v>
      </c>
      <c r="T2" s="28">
        <f>P2*0.3333</f>
        <v>0</v>
      </c>
    </row>
    <row r="3" spans="1:20" x14ac:dyDescent="0.2">
      <c r="J3" s="8" t="s">
        <v>61</v>
      </c>
      <c r="L3">
        <v>2021</v>
      </c>
      <c r="M3" s="41">
        <f>'MKI KW'!M3+'MKI V'!M3+'MKI S'!M3+'MKI W'!M3+'MKI O'!M3</f>
        <v>0</v>
      </c>
      <c r="N3" s="798">
        <f>'MKI KW'!N3+'MKI V'!N3+'MKI S'!N3+'MKI W'!N3+'MKI O'!N3</f>
        <v>0</v>
      </c>
      <c r="O3" s="28">
        <v>0</v>
      </c>
      <c r="P3" s="28">
        <f>N3*2</f>
        <v>0</v>
      </c>
      <c r="Q3" s="28">
        <f>P3*0.3333</f>
        <v>0</v>
      </c>
      <c r="R3" s="28">
        <f>P3*0.6666</f>
        <v>0</v>
      </c>
      <c r="S3" s="28">
        <f>O3</f>
        <v>0</v>
      </c>
      <c r="T3" s="28">
        <f>P3*0.3333</f>
        <v>0</v>
      </c>
    </row>
    <row r="4" spans="1:20" x14ac:dyDescent="0.2">
      <c r="J4" s="9" t="s">
        <v>48</v>
      </c>
      <c r="L4">
        <v>2022</v>
      </c>
      <c r="M4" s="41">
        <f>'MKI KW'!M4+'MKI V'!M4+'MKI S'!M4+'MKI W'!M4+'MKI O'!M4</f>
        <v>0</v>
      </c>
      <c r="N4" s="798">
        <f>'MKI KW'!N4+'MKI V'!N4+'MKI S'!N4+'MKI W'!N4+'MKI O'!N4</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'MKI KW'!M5+'MKI V'!M5+'MKI S'!M5+'MKI W'!M5+'MKI O'!M5</f>
        <v>0</v>
      </c>
      <c r="N5" s="798">
        <f>'MKI KW'!N5+'MKI V'!N5+'MKI S'!N5+'MKI W'!N5+'MKI O'!N5</f>
        <v>0</v>
      </c>
      <c r="O5" s="28">
        <v>0</v>
      </c>
      <c r="P5" s="28">
        <f t="shared" si="0"/>
        <v>0</v>
      </c>
      <c r="Q5" s="28">
        <f t="shared" si="1"/>
        <v>0</v>
      </c>
      <c r="R5" s="28">
        <f t="shared" si="2"/>
        <v>0</v>
      </c>
      <c r="S5" s="28">
        <f t="shared" si="3"/>
        <v>0</v>
      </c>
      <c r="T5" s="28">
        <f t="shared" si="4"/>
        <v>0</v>
      </c>
    </row>
    <row r="6" spans="1:20" x14ac:dyDescent="0.2">
      <c r="J6" s="11" t="s">
        <v>52</v>
      </c>
      <c r="L6">
        <v>2024</v>
      </c>
      <c r="M6" s="41">
        <f>'MKI KW'!M6+'MKI V'!M6+'MKI S'!M6+'MKI W'!M6+'MKI O'!M6</f>
        <v>0</v>
      </c>
      <c r="N6" s="798">
        <f>'MKI KW'!N6+'MKI V'!N6+'MKI S'!N6+'MKI W'!N6+'MKI O'!N6</f>
        <v>0</v>
      </c>
      <c r="O6" s="28">
        <v>0</v>
      </c>
      <c r="P6" s="28">
        <f t="shared" si="0"/>
        <v>0</v>
      </c>
      <c r="Q6" s="28">
        <f t="shared" si="1"/>
        <v>0</v>
      </c>
      <c r="R6" s="28">
        <f t="shared" si="2"/>
        <v>0</v>
      </c>
      <c r="S6" s="28">
        <f t="shared" si="3"/>
        <v>0</v>
      </c>
      <c r="T6" s="28">
        <f t="shared" si="4"/>
        <v>0</v>
      </c>
    </row>
    <row r="7" spans="1:20" x14ac:dyDescent="0.2">
      <c r="J7" s="12" t="s">
        <v>53</v>
      </c>
      <c r="L7">
        <v>2025</v>
      </c>
      <c r="M7" s="41">
        <f>'MKI KW'!M7+'MKI V'!M7+'MKI S'!M7+'MKI W'!M7+'MKI O'!M7</f>
        <v>0</v>
      </c>
      <c r="N7" s="798">
        <f>'MKI KW'!N7+'MKI V'!N7+'MKI S'!N7+'MKI W'!N7+'MKI O'!N7</f>
        <v>0</v>
      </c>
      <c r="O7" s="28">
        <v>0</v>
      </c>
      <c r="P7" s="28">
        <f t="shared" si="0"/>
        <v>0</v>
      </c>
      <c r="Q7" s="28">
        <f t="shared" si="1"/>
        <v>0</v>
      </c>
      <c r="R7" s="28">
        <f t="shared" si="2"/>
        <v>0</v>
      </c>
      <c r="S7" s="28">
        <f t="shared" si="3"/>
        <v>0</v>
      </c>
      <c r="T7" s="28">
        <f t="shared" si="4"/>
        <v>0</v>
      </c>
    </row>
    <row r="8" spans="1:20" x14ac:dyDescent="0.2">
      <c r="J8" s="13" t="s">
        <v>59</v>
      </c>
      <c r="L8">
        <v>2026</v>
      </c>
      <c r="M8" s="41">
        <f>'MKI KW'!M8+'MKI V'!M8+'MKI S'!M8+'MKI W'!M8+'MKI O'!M8</f>
        <v>0</v>
      </c>
      <c r="N8" s="798">
        <f>'MKI KW'!N8+'MKI V'!N8+'MKI S'!N8+'MKI W'!N8+'MKI O'!N8</f>
        <v>0</v>
      </c>
      <c r="O8" s="28">
        <v>0</v>
      </c>
      <c r="P8" s="28">
        <f t="shared" si="0"/>
        <v>0</v>
      </c>
      <c r="Q8" s="28">
        <f t="shared" si="1"/>
        <v>0</v>
      </c>
      <c r="R8" s="28">
        <f t="shared" si="2"/>
        <v>0</v>
      </c>
      <c r="S8" s="28">
        <f t="shared" si="3"/>
        <v>0</v>
      </c>
      <c r="T8" s="28">
        <f t="shared" si="4"/>
        <v>0</v>
      </c>
    </row>
    <row r="9" spans="1:20" x14ac:dyDescent="0.2">
      <c r="J9" s="14" t="s">
        <v>60</v>
      </c>
      <c r="L9">
        <v>2027</v>
      </c>
      <c r="M9" s="41">
        <f>'MKI KW'!M9+'MKI V'!M9+'MKI S'!M9+'MKI W'!M9+'MKI O'!M9</f>
        <v>0</v>
      </c>
      <c r="N9" s="798">
        <f>'MKI KW'!N9+'MKI V'!N9+'MKI S'!N9+'MKI W'!N9+'MKI O'!N9</f>
        <v>0</v>
      </c>
      <c r="O9" s="28">
        <v>0</v>
      </c>
      <c r="P9" s="28">
        <f t="shared" si="0"/>
        <v>0</v>
      </c>
      <c r="Q9" s="28">
        <f t="shared" si="1"/>
        <v>0</v>
      </c>
      <c r="R9" s="28">
        <f t="shared" si="2"/>
        <v>0</v>
      </c>
      <c r="S9" s="28">
        <f t="shared" si="3"/>
        <v>0</v>
      </c>
      <c r="T9" s="28">
        <f t="shared" si="4"/>
        <v>0</v>
      </c>
    </row>
    <row r="10" spans="1:20" x14ac:dyDescent="0.2">
      <c r="J10" t="s">
        <v>1010</v>
      </c>
      <c r="L10">
        <v>2028</v>
      </c>
      <c r="M10" s="41">
        <f>'MKI KW'!M10+'MKI V'!M10+'MKI S'!M10+'MKI W'!M10+'MKI O'!M10</f>
        <v>0</v>
      </c>
      <c r="N10" s="798">
        <f>'MKI KW'!N10+'MKI V'!N10+'MKI S'!N10+'MKI W'!N10+'MKI O'!N10</f>
        <v>0</v>
      </c>
      <c r="O10" s="28">
        <v>0</v>
      </c>
      <c r="P10" s="28">
        <f t="shared" si="0"/>
        <v>0</v>
      </c>
      <c r="Q10" s="28">
        <f t="shared" si="1"/>
        <v>0</v>
      </c>
      <c r="R10" s="28">
        <f t="shared" si="2"/>
        <v>0</v>
      </c>
      <c r="S10" s="28">
        <f t="shared" si="3"/>
        <v>0</v>
      </c>
      <c r="T10" s="28">
        <f t="shared" si="4"/>
        <v>0</v>
      </c>
    </row>
    <row r="11" spans="1:20" x14ac:dyDescent="0.2">
      <c r="L11">
        <v>2029</v>
      </c>
      <c r="M11" s="41">
        <f>'MKI KW'!M11+'MKI V'!M11+'MKI S'!M11+'MKI W'!M11+'MKI O'!M11</f>
        <v>0</v>
      </c>
      <c r="N11" s="798">
        <f>'MKI KW'!N11+'MKI V'!N11+'MKI S'!N11+'MKI W'!N11+'MKI O'!N11</f>
        <v>0</v>
      </c>
      <c r="O11" s="28">
        <v>0</v>
      </c>
      <c r="P11" s="28">
        <f t="shared" si="0"/>
        <v>0</v>
      </c>
      <c r="Q11" s="28">
        <f t="shared" si="1"/>
        <v>0</v>
      </c>
      <c r="R11" s="28">
        <f t="shared" si="2"/>
        <v>0</v>
      </c>
      <c r="S11" s="28">
        <f t="shared" si="3"/>
        <v>0</v>
      </c>
      <c r="T11" s="28">
        <f t="shared" si="4"/>
        <v>0</v>
      </c>
    </row>
    <row r="12" spans="1:20" x14ac:dyDescent="0.2">
      <c r="L12">
        <v>2030</v>
      </c>
      <c r="M12" s="41">
        <f>'MKI KW'!M12+'MKI V'!M12+'MKI S'!M12+'MKI W'!M12+'MKI O'!M12</f>
        <v>0</v>
      </c>
      <c r="N12" s="798">
        <f>'MKI KW'!N12+'MKI V'!N12+'MKI S'!N12+'MKI W'!N12+'MKI O'!N12</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D2F0-AEEF-0E42-99A6-CCC7C4C4B4F2}">
  <dimension ref="A1:AF5"/>
  <sheetViews>
    <sheetView workbookViewId="0">
      <selection activeCell="B3" sqref="B3:B5"/>
    </sheetView>
  </sheetViews>
  <sheetFormatPr baseColWidth="10" defaultColWidth="11" defaultRowHeight="16" x14ac:dyDescent="0.2"/>
  <cols>
    <col min="1" max="1" width="24.5" bestFit="1" customWidth="1"/>
    <col min="6" max="6" width="11.1640625" style="39" bestFit="1" customWidth="1"/>
    <col min="8" max="8" width="14" bestFit="1" customWidth="1"/>
    <col min="9" max="19" width="12.1640625" bestFit="1" customWidth="1"/>
  </cols>
  <sheetData>
    <row r="1" spans="1:32" x14ac:dyDescent="0.2">
      <c r="A1" t="str">
        <f>'Calculatie sheet'!T3</f>
        <v>Betonstraatstenen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sheet'!T133</f>
        <v>0.71038280838963963</v>
      </c>
      <c r="D2" s="26" t="s">
        <v>64</v>
      </c>
      <c r="F2" s="573">
        <f>C2*'Calculatie sheet'!$T$7/1000</f>
        <v>0</v>
      </c>
      <c r="H2" s="31" t="s">
        <v>622</v>
      </c>
      <c r="I2" s="571">
        <f>(LOOKUP('Calculatie sheet'!$T$2,'Objectenoverzicht aantallen'!$A:$A,'Objectenoverzicht aantallen'!C:C)*'Calculatie sheet'!T133+LOOKUP('Calculatie sheet'!$T$2,'Objectenoverzicht aantallen'!$A:$A,'Objectenoverzicht aantallen'!E:E)*'Calculatie sheet'!T133)/1000</f>
        <v>0</v>
      </c>
      <c r="J2" s="571">
        <f>(LOOKUP('Calculatie sheet'!$T$2,'Objectenoverzicht aantallen'!$A:$A,'Objectenoverzicht aantallen'!C:C)*'Calculatie sheet'!T133+LOOKUP('Calculatie sheet'!$T$2,'Objectenoverzicht aantallen'!$A:$A,'Objectenoverzicht aantallen'!E:E)*'Calculatie sheet'!T133+LOOKUP('Calculatie sheet'!$T$2,'Objectenoverzicht aantallen'!$A:$A,'Objectenoverzicht aantallen'!F:F)*'Calculatie sheet'!T133)/1000</f>
        <v>0</v>
      </c>
      <c r="K2" s="571">
        <f>(LOOKUP('Calculatie sheet'!$T$2,'Objectenoverzicht aantallen'!$A:$A,'Objectenoverzicht aantallen'!C:C)*'Calculatie sheet'!T133+LOOKUP('Calculatie sheet'!$T$2,'Objectenoverzicht aantallen'!$A:$A,'Objectenoverzicht aantallen'!E:E)*'Calculatie sheet'!T133+LOOKUP('Calculatie sheet'!$T$2,'Objectenoverzicht aantallen'!$A:$A,'Objectenoverzicht aantallen'!F:F)*'Calculatie sheet'!T133+LOOKUP('Calculatie sheet'!$D$2,'Objectenoverzicht aantallen'!$A:$A,'Objectenoverzicht aantallen'!G:G)*'Calculatie sheet'!T133)/1000</f>
        <v>0</v>
      </c>
      <c r="L2" s="571">
        <f>(LOOKUP('Calculatie sheet'!$T$2,'Objectenoverzicht aantallen'!$A:$A,'Objectenoverzicht aantallen'!C:C)*'Calculatie sheet'!T133+LOOKUP('Calculatie sheet'!$T$2,'Objectenoverzicht aantallen'!$A:$A,'Objectenoverzicht aantallen'!E:E)*'Calculatie sheet'!T133+LOOKUP('Calculatie sheet'!$T$2,'Objectenoverzicht aantallen'!$A:$A,'Objectenoverzicht aantallen'!F:F)*'Calculatie sheet'!T133+LOOKUP('Calculatie sheet'!$T$2,'Objectenoverzicht aantallen'!$A:$A,'Objectenoverzicht aantallen'!G:G)*'Calculatie sheet'!T133+LOOKUP('Calculatie sheet'!$T$2,'Objectenoverzicht aantallen'!$A:$A,'Objectenoverzicht aantallen'!H:H)*'Calculatie sheet'!T133)/1000</f>
        <v>0</v>
      </c>
      <c r="M2" s="571">
        <f>(LOOKUP('Calculatie sheet'!$T$2,'Objectenoverzicht aantallen'!$A:$A,'Objectenoverzicht aantallen'!C:C)*'Calculatie sheet'!T133+LOOKUP('Calculatie sheet'!$T$2,'Objectenoverzicht aantallen'!$A:$A,'Objectenoverzicht aantallen'!E:E)*'Calculatie sheet'!T133+LOOKUP('Calculatie sheet'!$T$2,'Objectenoverzicht aantallen'!$A:$A,'Objectenoverzicht aantallen'!F:F)*'Calculatie sheet'!T133+LOOKUP('Calculatie sheet'!$T$2,'Objectenoverzicht aantallen'!$A:$A,'Objectenoverzicht aantallen'!G:G)*'Calculatie sheet'!T133+LOOKUP('Calculatie sheet'!$T$2,'Objectenoverzicht aantallen'!$A:$A,'Objectenoverzicht aantallen'!H:H)*'Calculatie sheet'!T133+LOOKUP('Calculatie sheet'!$T$2,'Objectenoverzicht aantallen'!$A:$A,'Objectenoverzicht aantallen'!I:I)*'Calculatie sheet'!T133)/1000</f>
        <v>0</v>
      </c>
      <c r="N2" s="571">
        <f>(LOOKUP('Calculatie sheet'!$T$2,'Objectenoverzicht aantallen'!$A:$A,'Objectenoverzicht aantallen'!C:C)*'Calculatie sheet'!T133+LOOKUP('Calculatie sheet'!$T$2,'Objectenoverzicht aantallen'!$A:$A,'Objectenoverzicht aantallen'!E:E)*'Calculatie sheet'!T133+LOOKUP('Calculatie sheet'!$T$2,'Objectenoverzicht aantallen'!$A:$A,'Objectenoverzicht aantallen'!F:F)*'Calculatie sheet'!T133+LOOKUP('Calculatie sheet'!$T$2,'Objectenoverzicht aantallen'!$A:$A,'Objectenoverzicht aantallen'!G:G)*'Calculatie sheet'!T133+LOOKUP('Calculatie sheet'!$T$2,'Objectenoverzicht aantallen'!$A:$A,'Objectenoverzicht aantallen'!H:H)*'Calculatie sheet'!T133+LOOKUP('Calculatie sheet'!$T$2,'Objectenoverzicht aantallen'!$A:$A,'Objectenoverzicht aantallen'!I:I)*'Calculatie sheet'!T133+LOOKUP('Calculatie sheet'!$T$2,'Objectenoverzicht aantallen'!$A:$A,'Objectenoverzicht aantallen'!J:J)*'Calculatie sheet'!T133)/1000</f>
        <v>0</v>
      </c>
      <c r="O2" s="571">
        <f>(LOOKUP('Calculatie sheet'!$T$2,'Objectenoverzicht aantallen'!$A:$A,'Objectenoverzicht aantallen'!C:C)*'Calculatie sheet'!T133+LOOKUP('Calculatie sheet'!$T$2,'Objectenoverzicht aantallen'!$A:$A,'Objectenoverzicht aantallen'!E:E)*'Calculatie sheet'!T133+LOOKUP('Calculatie sheet'!$T$2,'Objectenoverzicht aantallen'!$A:$A,'Objectenoverzicht aantallen'!F:F)*'Calculatie sheet'!T133+LOOKUP('Calculatie sheet'!$T$2,'Objectenoverzicht aantallen'!$A:$A,'Objectenoverzicht aantallen'!G:G)*'Calculatie sheet'!T133+LOOKUP('Calculatie sheet'!$T$2,'Objectenoverzicht aantallen'!$A:$A,'Objectenoverzicht aantallen'!H:H)*'Calculatie sheet'!T133+LOOKUP('Calculatie sheet'!$T$2,'Objectenoverzicht aantallen'!$A:$A,'Objectenoverzicht aantallen'!I:I)*'Calculatie sheet'!T133+LOOKUP('Calculatie sheet'!$T$2,'Objectenoverzicht aantallen'!$A:$A,'Objectenoverzicht aantallen'!J:J)*'Calculatie sheet'!T133+LOOKUP('Calculatie sheet'!$T$2,'Objectenoverzicht aantallen'!$A:$A,'Objectenoverzicht aantallen'!K:K)*'Calculatie sheet'!T133)/1000</f>
        <v>0</v>
      </c>
      <c r="P2" s="571">
        <f>(LOOKUP('Calculatie sheet'!$T$2,'Objectenoverzicht aantallen'!$A:$A,'Objectenoverzicht aantallen'!C:C)*'Calculatie sheet'!T133+LOOKUP('Calculatie sheet'!$T$2,'Objectenoverzicht aantallen'!$A:$A,'Objectenoverzicht aantallen'!E:E)*'Calculatie sheet'!T133+LOOKUP('Calculatie sheet'!$T$2,'Objectenoverzicht aantallen'!$A:$A,'Objectenoverzicht aantallen'!F:F)*'Calculatie sheet'!T133+LOOKUP('Calculatie sheet'!$T$2,'Objectenoverzicht aantallen'!$A:$A,'Objectenoverzicht aantallen'!G:G)*'Calculatie sheet'!T133+LOOKUP('Calculatie sheet'!$T$2,'Objectenoverzicht aantallen'!$A:$A,'Objectenoverzicht aantallen'!H:H)*'Calculatie sheet'!T133+LOOKUP('Calculatie sheet'!$T$2,'Objectenoverzicht aantallen'!$A:$A,'Objectenoverzicht aantallen'!I:I)*'Calculatie sheet'!T133+LOOKUP('Calculatie sheet'!$T$2,'Objectenoverzicht aantallen'!$A:$A,'Objectenoverzicht aantallen'!J:J)*'Calculatie sheet'!T133+LOOKUP('Calculatie sheet'!$T$2,'Objectenoverzicht aantallen'!$A:$A,'Objectenoverzicht aantallen'!K:K)*'Calculatie sheet'!T133+LOOKUP('Calculatie sheet'!$T$2,'Objectenoverzicht aantallen'!$A:$A,'Objectenoverzicht aantallen'!L:L)*'Calculatie sheet'!T133)/1000</f>
        <v>0</v>
      </c>
      <c r="Q2" s="571">
        <f>(LOOKUP('Calculatie sheet'!$T$2,'Objectenoverzicht aantallen'!$A:$A,'Objectenoverzicht aantallen'!C:C)*'Calculatie sheet'!T133+LOOKUP('Calculatie sheet'!$T$2,'Objectenoverzicht aantallen'!$A:$A,'Objectenoverzicht aantallen'!E:E)*'Calculatie sheet'!T133+LOOKUP('Calculatie sheet'!$T$2,'Objectenoverzicht aantallen'!$A:$A,'Objectenoverzicht aantallen'!F:F)*'Calculatie sheet'!T133+LOOKUP('Calculatie sheet'!$T$2,'Objectenoverzicht aantallen'!$A:$A,'Objectenoverzicht aantallen'!G:G)*'Calculatie sheet'!T133+LOOKUP('Calculatie sheet'!$T$2,'Objectenoverzicht aantallen'!$A:$A,'Objectenoverzicht aantallen'!H:H)*'Calculatie sheet'!T133+LOOKUP('Calculatie sheet'!$T$2,'Objectenoverzicht aantallen'!$A:$A,'Objectenoverzicht aantallen'!I:I)*'Calculatie sheet'!T133+LOOKUP('Calculatie sheet'!$T$2,'Objectenoverzicht aantallen'!$A:$A,'Objectenoverzicht aantallen'!J:J)*'Calculatie sheet'!T133+LOOKUP('Calculatie sheet'!$T$2,'Objectenoverzicht aantallen'!$A:$A,'Objectenoverzicht aantallen'!K:K)*'Calculatie sheet'!T133+LOOKUP('Calculatie sheet'!$T$2,'Objectenoverzicht aantallen'!$A:$A,'Objectenoverzicht aantallen'!L:L)*'Calculatie sheet'!T133+LOOKUP('Calculatie sheet'!$T$2,'Objectenoverzicht aantallen'!$A:$A,'Objectenoverzicht aantallen'!M:M)*'Calculatie sheet'!T133)/1000</f>
        <v>0</v>
      </c>
      <c r="R2" s="571">
        <f>(LOOKUP('Calculatie sheet'!$T$2,'Objectenoverzicht aantallen'!$A:$A,'Objectenoverzicht aantallen'!C:C)*'Calculatie sheet'!T133+LOOKUP('Calculatie sheet'!$T$2,'Objectenoverzicht aantallen'!$A:$A,'Objectenoverzicht aantallen'!E:E)*'Calculatie sheet'!T133+LOOKUP('Calculatie sheet'!$T$2,'Objectenoverzicht aantallen'!$A:$A,'Objectenoverzicht aantallen'!F:F)*'Calculatie sheet'!T133+LOOKUP('Calculatie sheet'!$T$2,'Objectenoverzicht aantallen'!$A:$A,'Objectenoverzicht aantallen'!G:G)*'Calculatie sheet'!T133+LOOKUP('Calculatie sheet'!$T$2,'Objectenoverzicht aantallen'!$A:$A,'Objectenoverzicht aantallen'!H:H)*'Calculatie sheet'!T133+LOOKUP('Calculatie sheet'!$T$2,'Objectenoverzicht aantallen'!$A:$A,'Objectenoverzicht aantallen'!I:I)*'Calculatie sheet'!T133+LOOKUP('Calculatie sheet'!$T$2,'Objectenoverzicht aantallen'!$A:$A,'Objectenoverzicht aantallen'!J:J)*'Calculatie sheet'!T133+LOOKUP('Calculatie sheet'!$T$2,'Objectenoverzicht aantallen'!$A:$A,'Objectenoverzicht aantallen'!K:K)*'Calculatie sheet'!T133+LOOKUP('Calculatie sheet'!$T$2,'Objectenoverzicht aantallen'!$A:$A,'Objectenoverzicht aantallen'!L:L)*'Calculatie sheet'!T133+LOOKUP('Calculatie sheet'!$T$2,'Objectenoverzicht aantallen'!$A:$A,'Objectenoverzicht aantallen'!M:M)*'Calculatie sheet'!T133+LOOKUP('Calculatie sheet'!$T$2,'Objectenoverzicht aantallen'!$A:$A,'Objectenoverzicht aantallen'!N:N)*'Calculatie sheet'!T133)/1000</f>
        <v>0</v>
      </c>
      <c r="S2" s="571">
        <f>(LOOKUP('Calculatie sheet'!$T$2,'Objectenoverzicht aantallen'!$A:$A,'Objectenoverzicht aantallen'!C:C)*'Calculatie sheet'!T133+LOOKUP('Calculatie sheet'!$T$2,'Objectenoverzicht aantallen'!$A:$A,'Objectenoverzicht aantallen'!E:E)*'Calculatie sheet'!T133+LOOKUP('Calculatie sheet'!$T$2,'Objectenoverzicht aantallen'!$A:$A,'Objectenoverzicht aantallen'!F:F)*'Calculatie sheet'!T133+LOOKUP('Calculatie sheet'!$T$2,'Objectenoverzicht aantallen'!$A:$A,'Objectenoverzicht aantallen'!G:G)*'Calculatie sheet'!T133+LOOKUP('Calculatie sheet'!$T$2,'Objectenoverzicht aantallen'!$A:$A,'Objectenoverzicht aantallen'!H:H)*'Calculatie sheet'!T133+LOOKUP('Calculatie sheet'!$T$2,'Objectenoverzicht aantallen'!$A:$A,'Objectenoverzicht aantallen'!I:I)*'Calculatie sheet'!T133+LOOKUP('Calculatie sheet'!$T$2,'Objectenoverzicht aantallen'!$A:$A,'Objectenoverzicht aantallen'!J:J)*'Calculatie sheet'!T133+LOOKUP('Calculatie sheet'!$T$2,'Objectenoverzicht aantallen'!$A:$A,'Objectenoverzicht aantallen'!K:K)*'Calculatie sheet'!T133+LOOKUP('Calculatie sheet'!$T$2,'Objectenoverzicht aantallen'!$A:$A,'Objectenoverzicht aantallen'!L:L)*'Calculatie sheet'!T133+LOOKUP('Calculatie sheet'!$T$2,'Objectenoverzicht aantallen'!$A:$A,'Objectenoverzicht aantallen'!M:M)*'Calculatie sheet'!T133+LOOKUP('Calculatie sheet'!$T$2,'Objectenoverzicht aantallen'!$A:$A,'Objectenoverzicht aantallen'!N:N)*'Calculatie sheet'!T133+LOOKUP('Calculatie sheet'!$T$2,'Objectenoverzicht aantallen'!$A:$A,'Objectenoverzicht aantallen'!O:O)*'Calculatie sheet'!T133)/1000</f>
        <v>0</v>
      </c>
      <c r="U2" s="31" t="s">
        <v>622</v>
      </c>
      <c r="V2" s="571">
        <f>(LOOKUP('Calculatie sheet'!$T$2,'Objectenoverzicht aantallen'!$A:$A,'Objectenoverzicht aantallen'!E:E)*'Calculatie sheet'!$T$133)/1000</f>
        <v>0</v>
      </c>
      <c r="W2" s="571">
        <f>(LOOKUP('Calculatie sheet'!$T$2,'Objectenoverzicht aantallen'!$A:$A,'Objectenoverzicht aantallen'!F:F)*'Calculatie sheet'!$T$133)/1000</f>
        <v>0</v>
      </c>
      <c r="X2" s="571">
        <f>(LOOKUP('Calculatie sheet'!$T$2,'Objectenoverzicht aantallen'!$A:$A,'Objectenoverzicht aantallen'!G:G)*'Calculatie sheet'!$T$133)/1000</f>
        <v>0</v>
      </c>
      <c r="Y2" s="571">
        <f>(LOOKUP('Calculatie sheet'!$T$2,'Objectenoverzicht aantallen'!$A:$A,'Objectenoverzicht aantallen'!H:H)*'Calculatie sheet'!$T$133)/1000</f>
        <v>0</v>
      </c>
      <c r="Z2" s="571">
        <f>(LOOKUP('Calculatie sheet'!$T$2,'Objectenoverzicht aantallen'!$A:$A,'Objectenoverzicht aantallen'!I:I)*'Calculatie sheet'!$T$133)/1000</f>
        <v>0</v>
      </c>
      <c r="AA2" s="571">
        <f>(LOOKUP('Calculatie sheet'!$T$2,'Objectenoverzicht aantallen'!$A:$A,'Objectenoverzicht aantallen'!J:J)*'Calculatie sheet'!$T$133)/1000</f>
        <v>0</v>
      </c>
      <c r="AB2" s="571">
        <f>(LOOKUP('Calculatie sheet'!$T$2,'Objectenoverzicht aantallen'!$A:$A,'Objectenoverzicht aantallen'!K:K)*'Calculatie sheet'!$T$133)/1000</f>
        <v>0</v>
      </c>
      <c r="AC2" s="571">
        <f>(LOOKUP('Calculatie sheet'!$T$2,'Objectenoverzicht aantallen'!$A:$A,'Objectenoverzicht aantallen'!L:L)*'Calculatie sheet'!$T$133)/1000</f>
        <v>0</v>
      </c>
      <c r="AD2" s="571">
        <f>(LOOKUP('Calculatie sheet'!$T$2,'Objectenoverzicht aantallen'!$A:$A,'Objectenoverzicht aantallen'!M:M)*'Calculatie sheet'!$T$133)/1000</f>
        <v>0</v>
      </c>
      <c r="AE2" s="571">
        <f>(LOOKUP('Calculatie sheet'!$T$2,'Objectenoverzicht aantallen'!$A:$A,'Objectenoverzicht aantallen'!N:N)*'Calculatie sheet'!$T$133)/1000</f>
        <v>0</v>
      </c>
      <c r="AF2" s="571">
        <f>(LOOKUP('Calculatie sheet'!$T$2,'Objectenoverzicht aantallen'!$A:$A,'Objectenoverzicht aantallen'!O:O)*'Calculatie sheet'!$T$133)/1000</f>
        <v>0</v>
      </c>
    </row>
    <row r="3" spans="1:32" x14ac:dyDescent="0.2">
      <c r="B3" s="130" t="s">
        <v>967</v>
      </c>
      <c r="C3" s="46">
        <f>'Calculatie sheet'!T134</f>
        <v>0.22017961222316937</v>
      </c>
      <c r="D3" s="7" t="s">
        <v>354</v>
      </c>
      <c r="F3" s="573">
        <f>C3*'Calculatie sheet'!$T$7/1000</f>
        <v>0</v>
      </c>
      <c r="H3" s="31" t="s">
        <v>623</v>
      </c>
      <c r="I3" s="571">
        <f>(LOOKUP('Calculatie sheet'!$T$2,'Objectenoverzicht aantallen'!$A:$A,'Objectenoverzicht aantallen'!C:C)*'Calculatie sheet'!T134+LOOKUP('Calculatie sheet'!$T$2,'Objectenoverzicht aantallen'!$A:$A,'Objectenoverzicht aantallen'!E:E)*'Calculatie sheet'!T134)/1000</f>
        <v>0</v>
      </c>
      <c r="J3" s="571">
        <f>(LOOKUP('Calculatie sheet'!$T$2,'Objectenoverzicht aantallen'!$A:$A,'Objectenoverzicht aantallen'!C:C)*'Calculatie sheet'!T134+LOOKUP('Calculatie sheet'!$T$2,'Objectenoverzicht aantallen'!$A:$A,'Objectenoverzicht aantallen'!E:E)*'Calculatie sheet'!T134+LOOKUP('Calculatie sheet'!$T$2,'Objectenoverzicht aantallen'!$A:$A,'Objectenoverzicht aantallen'!F:F)*'Calculatie sheet'!T134)/1000</f>
        <v>0</v>
      </c>
      <c r="K3" s="571">
        <f>(LOOKUP('Calculatie sheet'!$T$2,'Objectenoverzicht aantallen'!$A:$A,'Objectenoverzicht aantallen'!C:C)*'Calculatie sheet'!T134+LOOKUP('Calculatie sheet'!$T$2,'Objectenoverzicht aantallen'!$A:$A,'Objectenoverzicht aantallen'!E:E)*'Calculatie sheet'!T134+LOOKUP('Calculatie sheet'!$T$2,'Objectenoverzicht aantallen'!$A:$A,'Objectenoverzicht aantallen'!F:F)*'Calculatie sheet'!T134+LOOKUP('Calculatie sheet'!$D$2,'Objectenoverzicht aantallen'!$A:$A,'Objectenoverzicht aantallen'!G:G)*'Calculatie sheet'!T134)/1000</f>
        <v>0</v>
      </c>
      <c r="L3" s="571">
        <f>(LOOKUP('Calculatie sheet'!$T$2,'Objectenoverzicht aantallen'!$A:$A,'Objectenoverzicht aantallen'!C:C)*'Calculatie sheet'!T134+LOOKUP('Calculatie sheet'!$T$2,'Objectenoverzicht aantallen'!$A:$A,'Objectenoverzicht aantallen'!E:E)*'Calculatie sheet'!T134+LOOKUP('Calculatie sheet'!$T$2,'Objectenoverzicht aantallen'!$A:$A,'Objectenoverzicht aantallen'!F:F)*'Calculatie sheet'!T134+LOOKUP('Calculatie sheet'!$T$2,'Objectenoverzicht aantallen'!$A:$A,'Objectenoverzicht aantallen'!G:G)*'Calculatie sheet'!T134+LOOKUP('Calculatie sheet'!$T$2,'Objectenoverzicht aantallen'!$A:$A,'Objectenoverzicht aantallen'!H:H)*'Calculatie sheet'!T134)/1000</f>
        <v>0</v>
      </c>
      <c r="M3" s="571">
        <f>(LOOKUP('Calculatie sheet'!$T$2,'Objectenoverzicht aantallen'!$A:$A,'Objectenoverzicht aantallen'!C:C)*'Calculatie sheet'!T134+LOOKUP('Calculatie sheet'!$T$2,'Objectenoverzicht aantallen'!$A:$A,'Objectenoverzicht aantallen'!E:E)*'Calculatie sheet'!T134+LOOKUP('Calculatie sheet'!$T$2,'Objectenoverzicht aantallen'!$A:$A,'Objectenoverzicht aantallen'!F:F)*'Calculatie sheet'!T134+LOOKUP('Calculatie sheet'!$T$2,'Objectenoverzicht aantallen'!$A:$A,'Objectenoverzicht aantallen'!G:G)*'Calculatie sheet'!T134+LOOKUP('Calculatie sheet'!$T$2,'Objectenoverzicht aantallen'!$A:$A,'Objectenoverzicht aantallen'!H:H)*'Calculatie sheet'!T134+LOOKUP('Calculatie sheet'!$T$2,'Objectenoverzicht aantallen'!$A:$A,'Objectenoverzicht aantallen'!I:I)*'Calculatie sheet'!T134)/1000</f>
        <v>0</v>
      </c>
      <c r="N3" s="571">
        <f>(LOOKUP('Calculatie sheet'!$T$2,'Objectenoverzicht aantallen'!$A:$A,'Objectenoverzicht aantallen'!C:C)*'Calculatie sheet'!T134+LOOKUP('Calculatie sheet'!$T$2,'Objectenoverzicht aantallen'!$A:$A,'Objectenoverzicht aantallen'!E:E)*'Calculatie sheet'!T134+LOOKUP('Calculatie sheet'!$T$2,'Objectenoverzicht aantallen'!$A:$A,'Objectenoverzicht aantallen'!F:F)*'Calculatie sheet'!T134+LOOKUP('Calculatie sheet'!$T$2,'Objectenoverzicht aantallen'!$A:$A,'Objectenoverzicht aantallen'!G:G)*'Calculatie sheet'!T134+LOOKUP('Calculatie sheet'!$T$2,'Objectenoverzicht aantallen'!$A:$A,'Objectenoverzicht aantallen'!H:H)*'Calculatie sheet'!T134+LOOKUP('Calculatie sheet'!$T$2,'Objectenoverzicht aantallen'!$A:$A,'Objectenoverzicht aantallen'!I:I)*'Calculatie sheet'!T134+LOOKUP('Calculatie sheet'!$T$2,'Objectenoverzicht aantallen'!$A:$A,'Objectenoverzicht aantallen'!J:J)*'Calculatie sheet'!T134)/1000</f>
        <v>0</v>
      </c>
      <c r="O3" s="571">
        <f>(LOOKUP('Calculatie sheet'!$T$2,'Objectenoverzicht aantallen'!$A:$A,'Objectenoverzicht aantallen'!C:C)*'Calculatie sheet'!T134+LOOKUP('Calculatie sheet'!$T$2,'Objectenoverzicht aantallen'!$A:$A,'Objectenoverzicht aantallen'!E:E)*'Calculatie sheet'!T134+LOOKUP('Calculatie sheet'!$T$2,'Objectenoverzicht aantallen'!$A:$A,'Objectenoverzicht aantallen'!F:F)*'Calculatie sheet'!T134+LOOKUP('Calculatie sheet'!$T$2,'Objectenoverzicht aantallen'!$A:$A,'Objectenoverzicht aantallen'!G:G)*'Calculatie sheet'!T134+LOOKUP('Calculatie sheet'!$T$2,'Objectenoverzicht aantallen'!$A:$A,'Objectenoverzicht aantallen'!H:H)*'Calculatie sheet'!T134+LOOKUP('Calculatie sheet'!$T$2,'Objectenoverzicht aantallen'!$A:$A,'Objectenoverzicht aantallen'!I:I)*'Calculatie sheet'!T134+LOOKUP('Calculatie sheet'!$T$2,'Objectenoverzicht aantallen'!$A:$A,'Objectenoverzicht aantallen'!J:J)*'Calculatie sheet'!T134+LOOKUP('Calculatie sheet'!$T$2,'Objectenoverzicht aantallen'!$A:$A,'Objectenoverzicht aantallen'!K:K)*'Calculatie sheet'!T134)/1000</f>
        <v>0</v>
      </c>
      <c r="P3" s="571">
        <f>(LOOKUP('Calculatie sheet'!$T$2,'Objectenoverzicht aantallen'!$A:$A,'Objectenoverzicht aantallen'!C:C)*'Calculatie sheet'!T134+LOOKUP('Calculatie sheet'!$T$2,'Objectenoverzicht aantallen'!$A:$A,'Objectenoverzicht aantallen'!E:E)*'Calculatie sheet'!T134+LOOKUP('Calculatie sheet'!$T$2,'Objectenoverzicht aantallen'!$A:$A,'Objectenoverzicht aantallen'!F:F)*'Calculatie sheet'!T134+LOOKUP('Calculatie sheet'!$T$2,'Objectenoverzicht aantallen'!$A:$A,'Objectenoverzicht aantallen'!G:G)*'Calculatie sheet'!T134+LOOKUP('Calculatie sheet'!$T$2,'Objectenoverzicht aantallen'!$A:$A,'Objectenoverzicht aantallen'!H:H)*'Calculatie sheet'!T134+LOOKUP('Calculatie sheet'!$T$2,'Objectenoverzicht aantallen'!$A:$A,'Objectenoverzicht aantallen'!I:I)*'Calculatie sheet'!T134+LOOKUP('Calculatie sheet'!$T$2,'Objectenoverzicht aantallen'!$A:$A,'Objectenoverzicht aantallen'!J:J)*'Calculatie sheet'!T134+LOOKUP('Calculatie sheet'!$T$2,'Objectenoverzicht aantallen'!$A:$A,'Objectenoverzicht aantallen'!K:K)*'Calculatie sheet'!T134+LOOKUP('Calculatie sheet'!$T$2,'Objectenoverzicht aantallen'!$A:$A,'Objectenoverzicht aantallen'!L:L)*'Calculatie sheet'!T134)/1000</f>
        <v>0</v>
      </c>
      <c r="Q3" s="571">
        <f>(LOOKUP('Calculatie sheet'!$T$2,'Objectenoverzicht aantallen'!$A:$A,'Objectenoverzicht aantallen'!C:C)*'Calculatie sheet'!T134+LOOKUP('Calculatie sheet'!$T$2,'Objectenoverzicht aantallen'!$A:$A,'Objectenoverzicht aantallen'!E:E)*'Calculatie sheet'!T134+LOOKUP('Calculatie sheet'!$T$2,'Objectenoverzicht aantallen'!$A:$A,'Objectenoverzicht aantallen'!F:F)*'Calculatie sheet'!T134+LOOKUP('Calculatie sheet'!$T$2,'Objectenoverzicht aantallen'!$A:$A,'Objectenoverzicht aantallen'!G:G)*'Calculatie sheet'!T134+LOOKUP('Calculatie sheet'!$T$2,'Objectenoverzicht aantallen'!$A:$A,'Objectenoverzicht aantallen'!H:H)*'Calculatie sheet'!T134+LOOKUP('Calculatie sheet'!$T$2,'Objectenoverzicht aantallen'!$A:$A,'Objectenoverzicht aantallen'!I:I)*'Calculatie sheet'!T134+LOOKUP('Calculatie sheet'!$T$2,'Objectenoverzicht aantallen'!$A:$A,'Objectenoverzicht aantallen'!J:J)*'Calculatie sheet'!T134+LOOKUP('Calculatie sheet'!$T$2,'Objectenoverzicht aantallen'!$A:$A,'Objectenoverzicht aantallen'!K:K)*'Calculatie sheet'!T134+LOOKUP('Calculatie sheet'!$T$2,'Objectenoverzicht aantallen'!$A:$A,'Objectenoverzicht aantallen'!L:L)*'Calculatie sheet'!T134+LOOKUP('Calculatie sheet'!$T$2,'Objectenoverzicht aantallen'!$A:$A,'Objectenoverzicht aantallen'!M:M)*'Calculatie sheet'!T134)/1000</f>
        <v>0</v>
      </c>
      <c r="R3" s="571">
        <f>(LOOKUP('Calculatie sheet'!$T$2,'Objectenoverzicht aantallen'!$A:$A,'Objectenoverzicht aantallen'!C:C)*'Calculatie sheet'!T134+LOOKUP('Calculatie sheet'!$T$2,'Objectenoverzicht aantallen'!$A:$A,'Objectenoverzicht aantallen'!E:E)*'Calculatie sheet'!T134+LOOKUP('Calculatie sheet'!$T$2,'Objectenoverzicht aantallen'!$A:$A,'Objectenoverzicht aantallen'!F:F)*'Calculatie sheet'!T134+LOOKUP('Calculatie sheet'!$T$2,'Objectenoverzicht aantallen'!$A:$A,'Objectenoverzicht aantallen'!G:G)*'Calculatie sheet'!T134+LOOKUP('Calculatie sheet'!$T$2,'Objectenoverzicht aantallen'!$A:$A,'Objectenoverzicht aantallen'!H:H)*'Calculatie sheet'!T134+LOOKUP('Calculatie sheet'!$T$2,'Objectenoverzicht aantallen'!$A:$A,'Objectenoverzicht aantallen'!I:I)*'Calculatie sheet'!T134+LOOKUP('Calculatie sheet'!$T$2,'Objectenoverzicht aantallen'!$A:$A,'Objectenoverzicht aantallen'!J:J)*'Calculatie sheet'!T134+LOOKUP('Calculatie sheet'!$T$2,'Objectenoverzicht aantallen'!$A:$A,'Objectenoverzicht aantallen'!K:K)*'Calculatie sheet'!T134+LOOKUP('Calculatie sheet'!$T$2,'Objectenoverzicht aantallen'!$A:$A,'Objectenoverzicht aantallen'!L:L)*'Calculatie sheet'!T134+LOOKUP('Calculatie sheet'!$T$2,'Objectenoverzicht aantallen'!$A:$A,'Objectenoverzicht aantallen'!M:M)*'Calculatie sheet'!T134+LOOKUP('Calculatie sheet'!$T$2,'Objectenoverzicht aantallen'!$A:$A,'Objectenoverzicht aantallen'!N:N)*'Calculatie sheet'!T134)/1000</f>
        <v>0</v>
      </c>
      <c r="S3" s="571">
        <f>(LOOKUP('Calculatie sheet'!$T$2,'Objectenoverzicht aantallen'!$A:$A,'Objectenoverzicht aantallen'!C:C)*'Calculatie sheet'!T134+LOOKUP('Calculatie sheet'!$T$2,'Objectenoverzicht aantallen'!$A:$A,'Objectenoverzicht aantallen'!E:E)*'Calculatie sheet'!T134+LOOKUP('Calculatie sheet'!$T$2,'Objectenoverzicht aantallen'!$A:$A,'Objectenoverzicht aantallen'!F:F)*'Calculatie sheet'!T134+LOOKUP('Calculatie sheet'!$T$2,'Objectenoverzicht aantallen'!$A:$A,'Objectenoverzicht aantallen'!G:G)*'Calculatie sheet'!T134+LOOKUP('Calculatie sheet'!$T$2,'Objectenoverzicht aantallen'!$A:$A,'Objectenoverzicht aantallen'!H:H)*'Calculatie sheet'!T134+LOOKUP('Calculatie sheet'!$T$2,'Objectenoverzicht aantallen'!$A:$A,'Objectenoverzicht aantallen'!I:I)*'Calculatie sheet'!T134+LOOKUP('Calculatie sheet'!$T$2,'Objectenoverzicht aantallen'!$A:$A,'Objectenoverzicht aantallen'!J:J)*'Calculatie sheet'!T134+LOOKUP('Calculatie sheet'!$T$2,'Objectenoverzicht aantallen'!$A:$A,'Objectenoverzicht aantallen'!K:K)*'Calculatie sheet'!T134+LOOKUP('Calculatie sheet'!$T$2,'Objectenoverzicht aantallen'!$A:$A,'Objectenoverzicht aantallen'!L:L)*'Calculatie sheet'!T134+LOOKUP('Calculatie sheet'!$T$2,'Objectenoverzicht aantallen'!$A:$A,'Objectenoverzicht aantallen'!M:M)*'Calculatie sheet'!T134+LOOKUP('Calculatie sheet'!$T$2,'Objectenoverzicht aantallen'!$A:$A,'Objectenoverzicht aantallen'!N:N)*'Calculatie sheet'!T134+LOOKUP('Calculatie sheet'!$T$2,'Objectenoverzicht aantallen'!$A:$A,'Objectenoverzicht aantallen'!O:O)*'Calculatie sheet'!T134)/1000</f>
        <v>0</v>
      </c>
      <c r="U3" s="31" t="s">
        <v>623</v>
      </c>
      <c r="V3" s="571">
        <f>(LOOKUP('Calculatie sheet'!$T$2,'Objectenoverzicht aantallen'!$A:$A,'Objectenoverzicht aantallen'!E:E)*'Calculatie sheet'!$T$134)/1000</f>
        <v>0</v>
      </c>
      <c r="W3" s="571">
        <f>(LOOKUP('Calculatie sheet'!$T$2,'Objectenoverzicht aantallen'!$A:$A,'Objectenoverzicht aantallen'!F:F)*'Calculatie sheet'!$T$134)/1000</f>
        <v>0</v>
      </c>
      <c r="X3" s="571">
        <f>(LOOKUP('Calculatie sheet'!$T$2,'Objectenoverzicht aantallen'!$A:$A,'Objectenoverzicht aantallen'!G:G)*'Calculatie sheet'!$T$134)/1000</f>
        <v>0</v>
      </c>
      <c r="Y3" s="571">
        <f>(LOOKUP('Calculatie sheet'!$T$2,'Objectenoverzicht aantallen'!$A:$A,'Objectenoverzicht aantallen'!H:H)*'Calculatie sheet'!$T$134)/1000</f>
        <v>0</v>
      </c>
      <c r="Z3" s="571">
        <f>(LOOKUP('Calculatie sheet'!$T$2,'Objectenoverzicht aantallen'!$A:$A,'Objectenoverzicht aantallen'!I:I)*'Calculatie sheet'!$T$134)/1000</f>
        <v>0</v>
      </c>
      <c r="AA3" s="571">
        <f>(LOOKUP('Calculatie sheet'!$T$2,'Objectenoverzicht aantallen'!$A:$A,'Objectenoverzicht aantallen'!J:J)*'Calculatie sheet'!$T$134)/1000</f>
        <v>0</v>
      </c>
      <c r="AB3" s="571">
        <f>(LOOKUP('Calculatie sheet'!$T$2,'Objectenoverzicht aantallen'!$A:$A,'Objectenoverzicht aantallen'!K:K)*'Calculatie sheet'!$T$134)/1000</f>
        <v>0</v>
      </c>
      <c r="AC3" s="571">
        <f>(LOOKUP('Calculatie sheet'!$T$2,'Objectenoverzicht aantallen'!$A:$A,'Objectenoverzicht aantallen'!L:L)*'Calculatie sheet'!$T$134)/1000</f>
        <v>0</v>
      </c>
      <c r="AD3" s="571">
        <f>(LOOKUP('Calculatie sheet'!$T$2,'Objectenoverzicht aantallen'!$A:$A,'Objectenoverzicht aantallen'!M:M)*'Calculatie sheet'!$T$134)/1000</f>
        <v>0</v>
      </c>
      <c r="AE3" s="571">
        <f>(LOOKUP('Calculatie sheet'!$T$2,'Objectenoverzicht aantallen'!$A:$A,'Objectenoverzicht aantallen'!N:N)*'Calculatie sheet'!$T$134)/1000</f>
        <v>0</v>
      </c>
      <c r="AF3" s="571">
        <f>(LOOKUP('Calculatie sheet'!$T$2,'Objectenoverzicht aantallen'!$A:$A,'Objectenoverzicht aantallen'!O:O)*'Calculatie sheet'!$T$134)/1000</f>
        <v>0</v>
      </c>
    </row>
    <row r="4" spans="1:32" x14ac:dyDescent="0.2">
      <c r="B4" s="130" t="s">
        <v>966</v>
      </c>
      <c r="C4" s="46">
        <f>'Calculatie sheet'!T135</f>
        <v>0.46271422271733464</v>
      </c>
      <c r="D4" s="37" t="s">
        <v>660</v>
      </c>
      <c r="F4" s="573">
        <f>C4*'Calculatie sheet'!$T$7/1000</f>
        <v>0</v>
      </c>
      <c r="H4" s="31" t="s">
        <v>624</v>
      </c>
      <c r="I4" s="571">
        <f>(LOOKUP('Calculatie sheet'!$T$2,'Objectenoverzicht aantallen'!$A:$A,'Objectenoverzicht aantallen'!C:C)*'Calculatie sheet'!T135+LOOKUP('Calculatie sheet'!$T$2,'Objectenoverzicht aantallen'!$A:$A,'Objectenoverzicht aantallen'!E:E)*'Calculatie sheet'!T135)/1000</f>
        <v>0</v>
      </c>
      <c r="J4" s="571">
        <f>(LOOKUP('Calculatie sheet'!$T$2,'Objectenoverzicht aantallen'!$A:$A,'Objectenoverzicht aantallen'!C:C)*'Calculatie sheet'!T135+LOOKUP('Calculatie sheet'!$T$2,'Objectenoverzicht aantallen'!$A:$A,'Objectenoverzicht aantallen'!E:E)*'Calculatie sheet'!T135+LOOKUP('Calculatie sheet'!$T$2,'Objectenoverzicht aantallen'!$A:$A,'Objectenoverzicht aantallen'!F:F)*'Calculatie sheet'!T135)/1000</f>
        <v>0</v>
      </c>
      <c r="K4" s="571">
        <f>(LOOKUP('Calculatie sheet'!$T$2,'Objectenoverzicht aantallen'!$A:$A,'Objectenoverzicht aantallen'!C:C)*'Calculatie sheet'!T135+LOOKUP('Calculatie sheet'!$T$2,'Objectenoverzicht aantallen'!$A:$A,'Objectenoverzicht aantallen'!E:E)*'Calculatie sheet'!T135+LOOKUP('Calculatie sheet'!$T$2,'Objectenoverzicht aantallen'!$A:$A,'Objectenoverzicht aantallen'!F:F)*'Calculatie sheet'!T135+LOOKUP('Calculatie sheet'!$D$2,'Objectenoverzicht aantallen'!$A:$A,'Objectenoverzicht aantallen'!G:G)*'Calculatie sheet'!T135)/1000</f>
        <v>0</v>
      </c>
      <c r="L4" s="571">
        <f>(LOOKUP('Calculatie sheet'!$T$2,'Objectenoverzicht aantallen'!$A:$A,'Objectenoverzicht aantallen'!C:C)*'Calculatie sheet'!T135+LOOKUP('Calculatie sheet'!$T$2,'Objectenoverzicht aantallen'!$A:$A,'Objectenoverzicht aantallen'!E:E)*'Calculatie sheet'!T135+LOOKUP('Calculatie sheet'!$T$2,'Objectenoverzicht aantallen'!$A:$A,'Objectenoverzicht aantallen'!F:F)*'Calculatie sheet'!T135+LOOKUP('Calculatie sheet'!$T$2,'Objectenoverzicht aantallen'!$A:$A,'Objectenoverzicht aantallen'!G:G)*'Calculatie sheet'!T135+LOOKUP('Calculatie sheet'!$T$2,'Objectenoverzicht aantallen'!$A:$A,'Objectenoverzicht aantallen'!H:H)*'Calculatie sheet'!T135)/1000</f>
        <v>0</v>
      </c>
      <c r="M4" s="571">
        <f>(LOOKUP('Calculatie sheet'!$T$2,'Objectenoverzicht aantallen'!$A:$A,'Objectenoverzicht aantallen'!C:C)*'Calculatie sheet'!T135+LOOKUP('Calculatie sheet'!$T$2,'Objectenoverzicht aantallen'!$A:$A,'Objectenoverzicht aantallen'!E:E)*'Calculatie sheet'!T135+LOOKUP('Calculatie sheet'!$T$2,'Objectenoverzicht aantallen'!$A:$A,'Objectenoverzicht aantallen'!F:F)*'Calculatie sheet'!T135+LOOKUP('Calculatie sheet'!$T$2,'Objectenoverzicht aantallen'!$A:$A,'Objectenoverzicht aantallen'!G:G)*'Calculatie sheet'!T135+LOOKUP('Calculatie sheet'!$T$2,'Objectenoverzicht aantallen'!$A:$A,'Objectenoverzicht aantallen'!H:H)*'Calculatie sheet'!T135+LOOKUP('Calculatie sheet'!$T$2,'Objectenoverzicht aantallen'!$A:$A,'Objectenoverzicht aantallen'!I:I)*'Calculatie sheet'!T135)/1000</f>
        <v>0</v>
      </c>
      <c r="N4" s="571">
        <f>(LOOKUP('Calculatie sheet'!$T$2,'Objectenoverzicht aantallen'!$A:$A,'Objectenoverzicht aantallen'!C:C)*'Calculatie sheet'!T135+LOOKUP('Calculatie sheet'!$T$2,'Objectenoverzicht aantallen'!$A:$A,'Objectenoverzicht aantallen'!E:E)*'Calculatie sheet'!T135+LOOKUP('Calculatie sheet'!$T$2,'Objectenoverzicht aantallen'!$A:$A,'Objectenoverzicht aantallen'!F:F)*'Calculatie sheet'!T135+LOOKUP('Calculatie sheet'!$T$2,'Objectenoverzicht aantallen'!$A:$A,'Objectenoverzicht aantallen'!G:G)*'Calculatie sheet'!T135+LOOKUP('Calculatie sheet'!$T$2,'Objectenoverzicht aantallen'!$A:$A,'Objectenoverzicht aantallen'!H:H)*'Calculatie sheet'!T135+LOOKUP('Calculatie sheet'!$T$2,'Objectenoverzicht aantallen'!$A:$A,'Objectenoverzicht aantallen'!I:I)*'Calculatie sheet'!T135+LOOKUP('Calculatie sheet'!$T$2,'Objectenoverzicht aantallen'!$A:$A,'Objectenoverzicht aantallen'!J:J)*'Calculatie sheet'!T135)/1000</f>
        <v>0</v>
      </c>
      <c r="O4" s="571">
        <f>(LOOKUP('Calculatie sheet'!$T$2,'Objectenoverzicht aantallen'!$A:$A,'Objectenoverzicht aantallen'!C:C)*'Calculatie sheet'!T135+LOOKUP('Calculatie sheet'!$T$2,'Objectenoverzicht aantallen'!$A:$A,'Objectenoverzicht aantallen'!E:E)*'Calculatie sheet'!T135+LOOKUP('Calculatie sheet'!$T$2,'Objectenoverzicht aantallen'!$A:$A,'Objectenoverzicht aantallen'!F:F)*'Calculatie sheet'!T135+LOOKUP('Calculatie sheet'!$T$2,'Objectenoverzicht aantallen'!$A:$A,'Objectenoverzicht aantallen'!G:G)*'Calculatie sheet'!T135+LOOKUP('Calculatie sheet'!$T$2,'Objectenoverzicht aantallen'!$A:$A,'Objectenoverzicht aantallen'!H:H)*'Calculatie sheet'!T135+LOOKUP('Calculatie sheet'!$T$2,'Objectenoverzicht aantallen'!$A:$A,'Objectenoverzicht aantallen'!I:I)*'Calculatie sheet'!T135+LOOKUP('Calculatie sheet'!$T$2,'Objectenoverzicht aantallen'!$A:$A,'Objectenoverzicht aantallen'!J:J)*'Calculatie sheet'!T135+LOOKUP('Calculatie sheet'!$T$2,'Objectenoverzicht aantallen'!$A:$A,'Objectenoverzicht aantallen'!K:K)*'Calculatie sheet'!T135)/1000</f>
        <v>0</v>
      </c>
      <c r="P4" s="571">
        <f>(LOOKUP('Calculatie sheet'!$T$2,'Objectenoverzicht aantallen'!$A:$A,'Objectenoverzicht aantallen'!C:C)*'Calculatie sheet'!T135+LOOKUP('Calculatie sheet'!$T$2,'Objectenoverzicht aantallen'!$A:$A,'Objectenoverzicht aantallen'!E:E)*'Calculatie sheet'!T135+LOOKUP('Calculatie sheet'!$T$2,'Objectenoverzicht aantallen'!$A:$A,'Objectenoverzicht aantallen'!F:F)*'Calculatie sheet'!T135+LOOKUP('Calculatie sheet'!$T$2,'Objectenoverzicht aantallen'!$A:$A,'Objectenoverzicht aantallen'!G:G)*'Calculatie sheet'!T135+LOOKUP('Calculatie sheet'!$T$2,'Objectenoverzicht aantallen'!$A:$A,'Objectenoverzicht aantallen'!H:H)*'Calculatie sheet'!T135+LOOKUP('Calculatie sheet'!$T$2,'Objectenoverzicht aantallen'!$A:$A,'Objectenoverzicht aantallen'!I:I)*'Calculatie sheet'!T135+LOOKUP('Calculatie sheet'!$T$2,'Objectenoverzicht aantallen'!$A:$A,'Objectenoverzicht aantallen'!J:J)*'Calculatie sheet'!T135+LOOKUP('Calculatie sheet'!$T$2,'Objectenoverzicht aantallen'!$A:$A,'Objectenoverzicht aantallen'!K:K)*'Calculatie sheet'!T135+LOOKUP('Calculatie sheet'!$T$2,'Objectenoverzicht aantallen'!$A:$A,'Objectenoverzicht aantallen'!L:L)*'Calculatie sheet'!T135)/1000</f>
        <v>0</v>
      </c>
      <c r="Q4" s="571">
        <f>(LOOKUP('Calculatie sheet'!$T$2,'Objectenoverzicht aantallen'!$A:$A,'Objectenoverzicht aantallen'!C:C)*'Calculatie sheet'!T135+LOOKUP('Calculatie sheet'!$T$2,'Objectenoverzicht aantallen'!$A:$A,'Objectenoverzicht aantallen'!E:E)*'Calculatie sheet'!T135+LOOKUP('Calculatie sheet'!$T$2,'Objectenoverzicht aantallen'!$A:$A,'Objectenoverzicht aantallen'!F:F)*'Calculatie sheet'!T135+LOOKUP('Calculatie sheet'!$T$2,'Objectenoverzicht aantallen'!$A:$A,'Objectenoverzicht aantallen'!G:G)*'Calculatie sheet'!T135+LOOKUP('Calculatie sheet'!$T$2,'Objectenoverzicht aantallen'!$A:$A,'Objectenoverzicht aantallen'!H:H)*'Calculatie sheet'!T135+LOOKUP('Calculatie sheet'!$T$2,'Objectenoverzicht aantallen'!$A:$A,'Objectenoverzicht aantallen'!I:I)*'Calculatie sheet'!T135+LOOKUP('Calculatie sheet'!$T$2,'Objectenoverzicht aantallen'!$A:$A,'Objectenoverzicht aantallen'!J:J)*'Calculatie sheet'!T135+LOOKUP('Calculatie sheet'!$T$2,'Objectenoverzicht aantallen'!$A:$A,'Objectenoverzicht aantallen'!K:K)*'Calculatie sheet'!T135+LOOKUP('Calculatie sheet'!$T$2,'Objectenoverzicht aantallen'!$A:$A,'Objectenoverzicht aantallen'!L:L)*'Calculatie sheet'!T135+LOOKUP('Calculatie sheet'!$T$2,'Objectenoverzicht aantallen'!$A:$A,'Objectenoverzicht aantallen'!M:M)*'Calculatie sheet'!T135)/1000</f>
        <v>0</v>
      </c>
      <c r="R4" s="571">
        <f>(LOOKUP('Calculatie sheet'!$T$2,'Objectenoverzicht aantallen'!$A:$A,'Objectenoverzicht aantallen'!C:C)*'Calculatie sheet'!T135+LOOKUP('Calculatie sheet'!$T$2,'Objectenoverzicht aantallen'!$A:$A,'Objectenoverzicht aantallen'!E:E)*'Calculatie sheet'!T135+LOOKUP('Calculatie sheet'!$T$2,'Objectenoverzicht aantallen'!$A:$A,'Objectenoverzicht aantallen'!F:F)*'Calculatie sheet'!T135+LOOKUP('Calculatie sheet'!$T$2,'Objectenoverzicht aantallen'!$A:$A,'Objectenoverzicht aantallen'!G:G)*'Calculatie sheet'!T135+LOOKUP('Calculatie sheet'!$T$2,'Objectenoverzicht aantallen'!$A:$A,'Objectenoverzicht aantallen'!H:H)*'Calculatie sheet'!T135+LOOKUP('Calculatie sheet'!$T$2,'Objectenoverzicht aantallen'!$A:$A,'Objectenoverzicht aantallen'!I:I)*'Calculatie sheet'!T135+LOOKUP('Calculatie sheet'!$T$2,'Objectenoverzicht aantallen'!$A:$A,'Objectenoverzicht aantallen'!J:J)*'Calculatie sheet'!T135+LOOKUP('Calculatie sheet'!$T$2,'Objectenoverzicht aantallen'!$A:$A,'Objectenoverzicht aantallen'!K:K)*'Calculatie sheet'!T135+LOOKUP('Calculatie sheet'!$T$2,'Objectenoverzicht aantallen'!$A:$A,'Objectenoverzicht aantallen'!L:L)*'Calculatie sheet'!T135+LOOKUP('Calculatie sheet'!$T$2,'Objectenoverzicht aantallen'!$A:$A,'Objectenoverzicht aantallen'!M:M)*'Calculatie sheet'!T135+LOOKUP('Calculatie sheet'!$T$2,'Objectenoverzicht aantallen'!$A:$A,'Objectenoverzicht aantallen'!N:N)*'Calculatie sheet'!T135)/1000</f>
        <v>0</v>
      </c>
      <c r="S4" s="571">
        <f>(LOOKUP('Calculatie sheet'!$T$2,'Objectenoverzicht aantallen'!$A:$A,'Objectenoverzicht aantallen'!C:C)*'Calculatie sheet'!T135+LOOKUP('Calculatie sheet'!$T$2,'Objectenoverzicht aantallen'!$A:$A,'Objectenoverzicht aantallen'!E:E)*'Calculatie sheet'!T135+LOOKUP('Calculatie sheet'!$T$2,'Objectenoverzicht aantallen'!$A:$A,'Objectenoverzicht aantallen'!F:F)*'Calculatie sheet'!T135+LOOKUP('Calculatie sheet'!$T$2,'Objectenoverzicht aantallen'!$A:$A,'Objectenoverzicht aantallen'!G:G)*'Calculatie sheet'!T135+LOOKUP('Calculatie sheet'!$T$2,'Objectenoverzicht aantallen'!$A:$A,'Objectenoverzicht aantallen'!H:H)*'Calculatie sheet'!T135+LOOKUP('Calculatie sheet'!$T$2,'Objectenoverzicht aantallen'!$A:$A,'Objectenoverzicht aantallen'!I:I)*'Calculatie sheet'!T135+LOOKUP('Calculatie sheet'!$T$2,'Objectenoverzicht aantallen'!$A:$A,'Objectenoverzicht aantallen'!J:J)*'Calculatie sheet'!T135+LOOKUP('Calculatie sheet'!$T$2,'Objectenoverzicht aantallen'!$A:$A,'Objectenoverzicht aantallen'!K:K)*'Calculatie sheet'!T135+LOOKUP('Calculatie sheet'!$T$2,'Objectenoverzicht aantallen'!$A:$A,'Objectenoverzicht aantallen'!L:L)*'Calculatie sheet'!T135+LOOKUP('Calculatie sheet'!$T$2,'Objectenoverzicht aantallen'!$A:$A,'Objectenoverzicht aantallen'!M:M)*'Calculatie sheet'!T135+LOOKUP('Calculatie sheet'!$T$2,'Objectenoverzicht aantallen'!$A:$A,'Objectenoverzicht aantallen'!N:N)*'Calculatie sheet'!T135+LOOKUP('Calculatie sheet'!$T$2,'Objectenoverzicht aantallen'!$A:$A,'Objectenoverzicht aantallen'!O:O)*'Calculatie sheet'!T135)/1000</f>
        <v>0</v>
      </c>
      <c r="U4" s="31" t="s">
        <v>624</v>
      </c>
      <c r="V4" s="571">
        <f>(LOOKUP('Calculatie sheet'!$T$2,'Objectenoverzicht aantallen'!$A:$A,'Objectenoverzicht aantallen'!$P:$P)*'Calculatie sheet'!$T$135)/'Calculatie sheet'!$T$64/1000</f>
        <v>0</v>
      </c>
      <c r="W4" s="571">
        <f>(LOOKUP('Calculatie sheet'!$T$2,'Objectenoverzicht aantallen'!$A:$A,'Objectenoverzicht aantallen'!$P:$P)*'Calculatie sheet'!$T$135)/'Calculatie sheet'!$T$64/1000</f>
        <v>0</v>
      </c>
      <c r="X4" s="571">
        <f>(LOOKUP('Calculatie sheet'!$T$2,'Objectenoverzicht aantallen'!$A:$A,'Objectenoverzicht aantallen'!$P:$P)*'Calculatie sheet'!$T$135)/'Calculatie sheet'!$T$64/1000</f>
        <v>0</v>
      </c>
      <c r="Y4" s="571">
        <f>(LOOKUP('Calculatie sheet'!$T$2,'Objectenoverzicht aantallen'!$A:$A,'Objectenoverzicht aantallen'!$P:$P)*'Calculatie sheet'!$T$135)/'Calculatie sheet'!$T$64/1000</f>
        <v>0</v>
      </c>
      <c r="Z4" s="571">
        <f>(LOOKUP('Calculatie sheet'!$T$2,'Objectenoverzicht aantallen'!$A:$A,'Objectenoverzicht aantallen'!$P:$P)*'Calculatie sheet'!$T$135)/'Calculatie sheet'!$T$64/1000</f>
        <v>0</v>
      </c>
      <c r="AA4" s="571">
        <f>(LOOKUP('Calculatie sheet'!$T$2,'Objectenoverzicht aantallen'!$A:$A,'Objectenoverzicht aantallen'!$P:$P)*'Calculatie sheet'!$T$135)/'Calculatie sheet'!$T$64/1000</f>
        <v>0</v>
      </c>
      <c r="AB4" s="571">
        <f>(LOOKUP('Calculatie sheet'!$T$2,'Objectenoverzicht aantallen'!$A:$A,'Objectenoverzicht aantallen'!$P:$P)*'Calculatie sheet'!$T$135)/'Calculatie sheet'!$T$64/1000</f>
        <v>0</v>
      </c>
      <c r="AC4" s="571">
        <f>(LOOKUP('Calculatie sheet'!$T$2,'Objectenoverzicht aantallen'!$A:$A,'Objectenoverzicht aantallen'!$P:$P)*'Calculatie sheet'!$T$135)/'Calculatie sheet'!$T$64/1000</f>
        <v>0</v>
      </c>
      <c r="AD4" s="571">
        <f>(LOOKUP('Calculatie sheet'!$T$2,'Objectenoverzicht aantallen'!$A:$A,'Objectenoverzicht aantallen'!$P:$P)*'Calculatie sheet'!$T$135)/'Calculatie sheet'!$T$64/1000</f>
        <v>0</v>
      </c>
      <c r="AE4" s="571">
        <f>(LOOKUP('Calculatie sheet'!$T$2,'Objectenoverzicht aantallen'!$A:$A,'Objectenoverzicht aantallen'!$P:$P)*'Calculatie sheet'!$T$135)/'Calculatie sheet'!$T$64/1000</f>
        <v>0</v>
      </c>
      <c r="AF4" s="571">
        <f>(LOOKUP('Calculatie sheet'!$T$2,'Objectenoverzicht aantallen'!$A:$A,'Objectenoverzicht aantallen'!$P:$P)*'Calculatie sheet'!$T$135)/'Calculatie sheet'!$T$64/1000</f>
        <v>0</v>
      </c>
    </row>
    <row r="5" spans="1:32" x14ac:dyDescent="0.2">
      <c r="B5" s="130" t="s">
        <v>5</v>
      </c>
      <c r="C5" s="46">
        <f>'Calculatie sheet'!T136</f>
        <v>2.748897344913559E-2</v>
      </c>
      <c r="F5" s="573">
        <f>C5*'Calculatie sheet'!$T$7/1000</f>
        <v>0</v>
      </c>
      <c r="H5" s="31" t="s">
        <v>625</v>
      </c>
      <c r="I5" s="571">
        <f>(LOOKUP('Calculatie sheet'!$T$2,'Objectenoverzicht aantallen'!$A:$A,'Objectenoverzicht aantallen'!C:C)*'Calculatie sheet'!T136+LOOKUP('Calculatie sheet'!$T$2,'Objectenoverzicht aantallen'!$A:$A,'Objectenoverzicht aantallen'!E:E)*'Calculatie sheet'!T136)/1000</f>
        <v>0</v>
      </c>
      <c r="J5" s="571">
        <f>(LOOKUP('Calculatie sheet'!$T$2,'Objectenoverzicht aantallen'!$A:$A,'Objectenoverzicht aantallen'!C:C)*'Calculatie sheet'!T136+LOOKUP('Calculatie sheet'!$T$2,'Objectenoverzicht aantallen'!$A:$A,'Objectenoverzicht aantallen'!E:E)*'Calculatie sheet'!T136+LOOKUP('Calculatie sheet'!$T$2,'Objectenoverzicht aantallen'!$A:$A,'Objectenoverzicht aantallen'!F:F)*'Calculatie sheet'!T136)/1000</f>
        <v>0</v>
      </c>
      <c r="K5" s="571">
        <f>(LOOKUP('Calculatie sheet'!$T$2,'Objectenoverzicht aantallen'!$A:$A,'Objectenoverzicht aantallen'!C:C)*'Calculatie sheet'!T136+LOOKUP('Calculatie sheet'!$T$2,'Objectenoverzicht aantallen'!$A:$A,'Objectenoverzicht aantallen'!E:E)*'Calculatie sheet'!T136+LOOKUP('Calculatie sheet'!$T$2,'Objectenoverzicht aantallen'!$A:$A,'Objectenoverzicht aantallen'!F:F)*'Calculatie sheet'!T136+LOOKUP('Calculatie sheet'!$D$2,'Objectenoverzicht aantallen'!$A:$A,'Objectenoverzicht aantallen'!G:G)*'Calculatie sheet'!T136)/1000</f>
        <v>0</v>
      </c>
      <c r="L5" s="571">
        <f>(LOOKUP('Calculatie sheet'!$T$2,'Objectenoverzicht aantallen'!$A:$A,'Objectenoverzicht aantallen'!C:C)*'Calculatie sheet'!T136+LOOKUP('Calculatie sheet'!$T$2,'Objectenoverzicht aantallen'!$A:$A,'Objectenoverzicht aantallen'!E:E)*'Calculatie sheet'!T136+LOOKUP('Calculatie sheet'!$T$2,'Objectenoverzicht aantallen'!$A:$A,'Objectenoverzicht aantallen'!F:F)*'Calculatie sheet'!T136+LOOKUP('Calculatie sheet'!$T$2,'Objectenoverzicht aantallen'!$A:$A,'Objectenoverzicht aantallen'!G:G)*'Calculatie sheet'!T136+LOOKUP('Calculatie sheet'!$T$2,'Objectenoverzicht aantallen'!$A:$A,'Objectenoverzicht aantallen'!H:H)*'Calculatie sheet'!T136)/1000</f>
        <v>0</v>
      </c>
      <c r="M5" s="571">
        <f>(LOOKUP('Calculatie sheet'!$T$2,'Objectenoverzicht aantallen'!$A:$A,'Objectenoverzicht aantallen'!C:C)*'Calculatie sheet'!T136+LOOKUP('Calculatie sheet'!$T$2,'Objectenoverzicht aantallen'!$A:$A,'Objectenoverzicht aantallen'!E:E)*'Calculatie sheet'!T136+LOOKUP('Calculatie sheet'!$T$2,'Objectenoverzicht aantallen'!$A:$A,'Objectenoverzicht aantallen'!F:F)*'Calculatie sheet'!T136+LOOKUP('Calculatie sheet'!$T$2,'Objectenoverzicht aantallen'!$A:$A,'Objectenoverzicht aantallen'!G:G)*'Calculatie sheet'!T136+LOOKUP('Calculatie sheet'!$T$2,'Objectenoverzicht aantallen'!$A:$A,'Objectenoverzicht aantallen'!H:H)*'Calculatie sheet'!T136+LOOKUP('Calculatie sheet'!$T$2,'Objectenoverzicht aantallen'!$A:$A,'Objectenoverzicht aantallen'!I:I)*'Calculatie sheet'!T136)/1000</f>
        <v>0</v>
      </c>
      <c r="N5" s="571">
        <f>(LOOKUP('Calculatie sheet'!$T$2,'Objectenoverzicht aantallen'!$A:$A,'Objectenoverzicht aantallen'!C:C)*'Calculatie sheet'!T136+LOOKUP('Calculatie sheet'!$T$2,'Objectenoverzicht aantallen'!$A:$A,'Objectenoverzicht aantallen'!E:E)*'Calculatie sheet'!T136+LOOKUP('Calculatie sheet'!$T$2,'Objectenoverzicht aantallen'!$A:$A,'Objectenoverzicht aantallen'!F:F)*'Calculatie sheet'!T136+LOOKUP('Calculatie sheet'!$T$2,'Objectenoverzicht aantallen'!$A:$A,'Objectenoverzicht aantallen'!G:G)*'Calculatie sheet'!T136+LOOKUP('Calculatie sheet'!$T$2,'Objectenoverzicht aantallen'!$A:$A,'Objectenoverzicht aantallen'!H:H)*'Calculatie sheet'!T136+LOOKUP('Calculatie sheet'!$T$2,'Objectenoverzicht aantallen'!$A:$A,'Objectenoverzicht aantallen'!I:I)*'Calculatie sheet'!T136+LOOKUP('Calculatie sheet'!$T$2,'Objectenoverzicht aantallen'!$A:$A,'Objectenoverzicht aantallen'!J:J)*'Calculatie sheet'!T136)/1000</f>
        <v>0</v>
      </c>
      <c r="O5" s="571">
        <f>(LOOKUP('Calculatie sheet'!$T$2,'Objectenoverzicht aantallen'!$A:$A,'Objectenoverzicht aantallen'!C:C)*'Calculatie sheet'!T136+LOOKUP('Calculatie sheet'!$T$2,'Objectenoverzicht aantallen'!$A:$A,'Objectenoverzicht aantallen'!E:E)*'Calculatie sheet'!T136+LOOKUP('Calculatie sheet'!$T$2,'Objectenoverzicht aantallen'!$A:$A,'Objectenoverzicht aantallen'!F:F)*'Calculatie sheet'!T136+LOOKUP('Calculatie sheet'!$T$2,'Objectenoverzicht aantallen'!$A:$A,'Objectenoverzicht aantallen'!G:G)*'Calculatie sheet'!T136+LOOKUP('Calculatie sheet'!$T$2,'Objectenoverzicht aantallen'!$A:$A,'Objectenoverzicht aantallen'!H:H)*'Calculatie sheet'!T136+LOOKUP('Calculatie sheet'!$T$2,'Objectenoverzicht aantallen'!$A:$A,'Objectenoverzicht aantallen'!I:I)*'Calculatie sheet'!T136+LOOKUP('Calculatie sheet'!$T$2,'Objectenoverzicht aantallen'!$A:$A,'Objectenoverzicht aantallen'!J:J)*'Calculatie sheet'!T136+LOOKUP('Calculatie sheet'!$T$2,'Objectenoverzicht aantallen'!$A:$A,'Objectenoverzicht aantallen'!K:K)*'Calculatie sheet'!T136)/1000</f>
        <v>0</v>
      </c>
      <c r="P5" s="571">
        <f>(LOOKUP('Calculatie sheet'!$T$2,'Objectenoverzicht aantallen'!$A:$A,'Objectenoverzicht aantallen'!C:C)*'Calculatie sheet'!T136+LOOKUP('Calculatie sheet'!$T$2,'Objectenoverzicht aantallen'!$A:$A,'Objectenoverzicht aantallen'!E:E)*'Calculatie sheet'!T136+LOOKUP('Calculatie sheet'!$T$2,'Objectenoverzicht aantallen'!$A:$A,'Objectenoverzicht aantallen'!F:F)*'Calculatie sheet'!T136+LOOKUP('Calculatie sheet'!$T$2,'Objectenoverzicht aantallen'!$A:$A,'Objectenoverzicht aantallen'!G:G)*'Calculatie sheet'!T136+LOOKUP('Calculatie sheet'!$T$2,'Objectenoverzicht aantallen'!$A:$A,'Objectenoverzicht aantallen'!H:H)*'Calculatie sheet'!T136+LOOKUP('Calculatie sheet'!$T$2,'Objectenoverzicht aantallen'!$A:$A,'Objectenoverzicht aantallen'!I:I)*'Calculatie sheet'!T136+LOOKUP('Calculatie sheet'!$T$2,'Objectenoverzicht aantallen'!$A:$A,'Objectenoverzicht aantallen'!J:J)*'Calculatie sheet'!T136+LOOKUP('Calculatie sheet'!$T$2,'Objectenoverzicht aantallen'!$A:$A,'Objectenoverzicht aantallen'!K:K)*'Calculatie sheet'!T136+LOOKUP('Calculatie sheet'!$T$2,'Objectenoverzicht aantallen'!$A:$A,'Objectenoverzicht aantallen'!L:L)*'Calculatie sheet'!T136)/1000</f>
        <v>0</v>
      </c>
      <c r="Q5" s="571">
        <f>(LOOKUP('Calculatie sheet'!$T$2,'Objectenoverzicht aantallen'!$A:$A,'Objectenoverzicht aantallen'!C:C)*'Calculatie sheet'!T136+LOOKUP('Calculatie sheet'!$T$2,'Objectenoverzicht aantallen'!$A:$A,'Objectenoverzicht aantallen'!E:E)*'Calculatie sheet'!T136+LOOKUP('Calculatie sheet'!$T$2,'Objectenoverzicht aantallen'!$A:$A,'Objectenoverzicht aantallen'!F:F)*'Calculatie sheet'!T136+LOOKUP('Calculatie sheet'!$T$2,'Objectenoverzicht aantallen'!$A:$A,'Objectenoverzicht aantallen'!G:G)*'Calculatie sheet'!T136+LOOKUP('Calculatie sheet'!$T$2,'Objectenoverzicht aantallen'!$A:$A,'Objectenoverzicht aantallen'!H:H)*'Calculatie sheet'!T136+LOOKUP('Calculatie sheet'!$T$2,'Objectenoverzicht aantallen'!$A:$A,'Objectenoverzicht aantallen'!I:I)*'Calculatie sheet'!T136+LOOKUP('Calculatie sheet'!$T$2,'Objectenoverzicht aantallen'!$A:$A,'Objectenoverzicht aantallen'!J:J)*'Calculatie sheet'!T136+LOOKUP('Calculatie sheet'!$T$2,'Objectenoverzicht aantallen'!$A:$A,'Objectenoverzicht aantallen'!K:K)*'Calculatie sheet'!T136+LOOKUP('Calculatie sheet'!$T$2,'Objectenoverzicht aantallen'!$A:$A,'Objectenoverzicht aantallen'!L:L)*'Calculatie sheet'!T136+LOOKUP('Calculatie sheet'!$T$2,'Objectenoverzicht aantallen'!$A:$A,'Objectenoverzicht aantallen'!M:M)*'Calculatie sheet'!T136)/1000</f>
        <v>0</v>
      </c>
      <c r="R5" s="571">
        <f>(LOOKUP('Calculatie sheet'!$T$2,'Objectenoverzicht aantallen'!$A:$A,'Objectenoverzicht aantallen'!C:C)*'Calculatie sheet'!T136+LOOKUP('Calculatie sheet'!$T$2,'Objectenoverzicht aantallen'!$A:$A,'Objectenoverzicht aantallen'!E:E)*'Calculatie sheet'!T136+LOOKUP('Calculatie sheet'!$T$2,'Objectenoverzicht aantallen'!$A:$A,'Objectenoverzicht aantallen'!F:F)*'Calculatie sheet'!T136+LOOKUP('Calculatie sheet'!$T$2,'Objectenoverzicht aantallen'!$A:$A,'Objectenoverzicht aantallen'!G:G)*'Calculatie sheet'!T136+LOOKUP('Calculatie sheet'!$T$2,'Objectenoverzicht aantallen'!$A:$A,'Objectenoverzicht aantallen'!H:H)*'Calculatie sheet'!T136+LOOKUP('Calculatie sheet'!$T$2,'Objectenoverzicht aantallen'!$A:$A,'Objectenoverzicht aantallen'!I:I)*'Calculatie sheet'!T136+LOOKUP('Calculatie sheet'!$T$2,'Objectenoverzicht aantallen'!$A:$A,'Objectenoverzicht aantallen'!J:J)*'Calculatie sheet'!T136+LOOKUP('Calculatie sheet'!$T$2,'Objectenoverzicht aantallen'!$A:$A,'Objectenoverzicht aantallen'!K:K)*'Calculatie sheet'!T136+LOOKUP('Calculatie sheet'!$T$2,'Objectenoverzicht aantallen'!$A:$A,'Objectenoverzicht aantallen'!L:L)*'Calculatie sheet'!T136+LOOKUP('Calculatie sheet'!$T$2,'Objectenoverzicht aantallen'!$A:$A,'Objectenoverzicht aantallen'!M:M)*'Calculatie sheet'!T136+LOOKUP('Calculatie sheet'!$T$2,'Objectenoverzicht aantallen'!$A:$A,'Objectenoverzicht aantallen'!N:N)*'Calculatie sheet'!T136)/1000</f>
        <v>0</v>
      </c>
      <c r="S5" s="571">
        <f>(LOOKUP('Calculatie sheet'!$T$2,'Objectenoverzicht aantallen'!$A:$A,'Objectenoverzicht aantallen'!C:C)*'Calculatie sheet'!T136+LOOKUP('Calculatie sheet'!$T$2,'Objectenoverzicht aantallen'!$A:$A,'Objectenoverzicht aantallen'!E:E)*'Calculatie sheet'!T136+LOOKUP('Calculatie sheet'!$T$2,'Objectenoverzicht aantallen'!$A:$A,'Objectenoverzicht aantallen'!F:F)*'Calculatie sheet'!T136+LOOKUP('Calculatie sheet'!$T$2,'Objectenoverzicht aantallen'!$A:$A,'Objectenoverzicht aantallen'!G:G)*'Calculatie sheet'!T136+LOOKUP('Calculatie sheet'!$T$2,'Objectenoverzicht aantallen'!$A:$A,'Objectenoverzicht aantallen'!H:H)*'Calculatie sheet'!T136+LOOKUP('Calculatie sheet'!$T$2,'Objectenoverzicht aantallen'!$A:$A,'Objectenoverzicht aantallen'!I:I)*'Calculatie sheet'!T136+LOOKUP('Calculatie sheet'!$T$2,'Objectenoverzicht aantallen'!$A:$A,'Objectenoverzicht aantallen'!J:J)*'Calculatie sheet'!T136+LOOKUP('Calculatie sheet'!$T$2,'Objectenoverzicht aantallen'!$A:$A,'Objectenoverzicht aantallen'!K:K)*'Calculatie sheet'!T136+LOOKUP('Calculatie sheet'!$T$2,'Objectenoverzicht aantallen'!$A:$A,'Objectenoverzicht aantallen'!L:L)*'Calculatie sheet'!T136+LOOKUP('Calculatie sheet'!$T$2,'Objectenoverzicht aantallen'!$A:$A,'Objectenoverzicht aantallen'!M:M)*'Calculatie sheet'!T136+LOOKUP('Calculatie sheet'!$T$2,'Objectenoverzicht aantallen'!$A:$A,'Objectenoverzicht aantallen'!N:N)*'Calculatie sheet'!T136+LOOKUP('Calculatie sheet'!$T$2,'Objectenoverzicht aantallen'!$A:$A,'Objectenoverzicht aantallen'!O:O)*'Calculatie sheet'!T136)/1000</f>
        <v>0</v>
      </c>
      <c r="U5" s="31" t="s">
        <v>625</v>
      </c>
      <c r="V5" s="571">
        <f>(LOOKUP('Calculatie sheet'!$T$2,'Objectenoverzicht aantallen'!$A:$A,'Objectenoverzicht aantallen'!Q:Q)*'Calculatie sheet'!$T$136)/1000</f>
        <v>0</v>
      </c>
      <c r="W5" s="571">
        <f>(LOOKUP('Calculatie sheet'!$T$2,'Objectenoverzicht aantallen'!$A:$A,'Objectenoverzicht aantallen'!R:R)*'Calculatie sheet'!$T$136)/1000</f>
        <v>0</v>
      </c>
      <c r="X5" s="571">
        <f>(LOOKUP('Calculatie sheet'!$T$2,'Objectenoverzicht aantallen'!$A:$A,'Objectenoverzicht aantallen'!S:S)*'Calculatie sheet'!$T$136)/1000</f>
        <v>0</v>
      </c>
      <c r="Y5" s="571">
        <f>(LOOKUP('Calculatie sheet'!$T$2,'Objectenoverzicht aantallen'!$A:$A,'Objectenoverzicht aantallen'!T:T)*'Calculatie sheet'!$T$136)/1000</f>
        <v>0</v>
      </c>
      <c r="Z5" s="571">
        <f>(LOOKUP('Calculatie sheet'!$T$2,'Objectenoverzicht aantallen'!$A:$A,'Objectenoverzicht aantallen'!U:U)*'Calculatie sheet'!$T$136)/1000</f>
        <v>0</v>
      </c>
      <c r="AA5" s="571">
        <f>(LOOKUP('Calculatie sheet'!$T$2,'Objectenoverzicht aantallen'!$A:$A,'Objectenoverzicht aantallen'!V:V)*'Calculatie sheet'!$T$136)/1000</f>
        <v>0</v>
      </c>
      <c r="AB5" s="571">
        <f>(LOOKUP('Calculatie sheet'!$T$2,'Objectenoverzicht aantallen'!$A:$A,'Objectenoverzicht aantallen'!W:W)*'Calculatie sheet'!$T$136)/1000</f>
        <v>0</v>
      </c>
      <c r="AC5" s="571">
        <f>(LOOKUP('Calculatie sheet'!$T$2,'Objectenoverzicht aantallen'!$A:$A,'Objectenoverzicht aantallen'!X:X)*'Calculatie sheet'!$T$136)/1000</f>
        <v>0</v>
      </c>
      <c r="AD5" s="571">
        <f>(LOOKUP('Calculatie sheet'!$T$2,'Objectenoverzicht aantallen'!$A:$A,'Objectenoverzicht aantallen'!U:U)*'Calculatie sheet'!$T$136)/1000</f>
        <v>0</v>
      </c>
      <c r="AE5" s="571">
        <f>(LOOKUP('Calculatie sheet'!$T$2,'Objectenoverzicht aantallen'!$A:$A,'Objectenoverzicht aantallen'!Z:Z)*'Calculatie sheet'!$T$136)/1000</f>
        <v>0</v>
      </c>
      <c r="AF5" s="571">
        <f>(LOOKUP('Calculatie sheet'!$T$2,'Objectenoverzicht aantallen'!$A:$A,'Objectenoverzicht aantallen'!AA:AA)*'Calculatie sheet'!$T$136)/1000</f>
        <v>0</v>
      </c>
    </row>
  </sheetData>
  <pageMargins left="0.7" right="0.7" top="0.75" bottom="0.75" header="0.3" footer="0.3"/>
  <pageSetup paperSize="9" orientation="portrait" horizontalDpi="0" verticalDpi="0"/>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AFFE-80A4-1645-9CE6-719D3EF81DD4}">
  <dimension ref="A1:AF5"/>
  <sheetViews>
    <sheetView workbookViewId="0">
      <selection activeCell="B3" sqref="B3:B5"/>
    </sheetView>
  </sheetViews>
  <sheetFormatPr baseColWidth="10" defaultColWidth="11" defaultRowHeight="16" x14ac:dyDescent="0.2"/>
  <cols>
    <col min="1" max="1" width="32" bestFit="1" customWidth="1"/>
    <col min="6" max="6" width="12.6640625" style="39" bestFit="1" customWidth="1"/>
    <col min="8" max="8" width="14" bestFit="1" customWidth="1"/>
    <col min="9" max="19" width="12.1640625" bestFit="1" customWidth="1"/>
  </cols>
  <sheetData>
    <row r="1" spans="1:32" x14ac:dyDescent="0.2">
      <c r="A1" t="str">
        <f>'Calculatie sheet'!U3</f>
        <v>Straatbakstenen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sheet'!U133</f>
        <v>0.26602710444293742</v>
      </c>
      <c r="D2" s="26" t="s">
        <v>64</v>
      </c>
      <c r="F2" s="573">
        <f>C2*'Calculatie sheet'!$U$7/1000</f>
        <v>0</v>
      </c>
      <c r="H2" s="31" t="s">
        <v>622</v>
      </c>
      <c r="I2" s="571">
        <f>(LOOKUP('Calculatie sheet'!$U$2,'Objectenoverzicht aantallen'!$A:$A,'Objectenoverzicht aantallen'!C:C)*'Calculatie sheet'!U133+LOOKUP('Calculatie sheet'!$U$2,'Objectenoverzicht aantallen'!$A:$A,'Objectenoverzicht aantallen'!E:E)*'Calculatie sheet'!U133)/1000</f>
        <v>0</v>
      </c>
      <c r="J2" s="571">
        <f>(LOOKUP('Calculatie sheet'!$U$2,'Objectenoverzicht aantallen'!$A:$A,'Objectenoverzicht aantallen'!C:C)*'Calculatie sheet'!U133+LOOKUP('Calculatie sheet'!$U$2,'Objectenoverzicht aantallen'!$A:$A,'Objectenoverzicht aantallen'!E:E)*'Calculatie sheet'!U133+LOOKUP('Calculatie sheet'!$U$2,'Objectenoverzicht aantallen'!$A:$A,'Objectenoverzicht aantallen'!F:F)*'Calculatie sheet'!U133)/1000</f>
        <v>0</v>
      </c>
      <c r="K2" s="571">
        <f>(LOOKUP('Calculatie sheet'!$U$2,'Objectenoverzicht aantallen'!$A:$A,'Objectenoverzicht aantallen'!C:C)*'Calculatie sheet'!U133+LOOKUP('Calculatie sheet'!$U$2,'Objectenoverzicht aantallen'!$A:$A,'Objectenoverzicht aantallen'!E:E)*'Calculatie sheet'!U133+LOOKUP('Calculatie sheet'!$U$2,'Objectenoverzicht aantallen'!$A:$A,'Objectenoverzicht aantallen'!F:F)*'Calculatie sheet'!U133+LOOKUP('Calculatie sheet'!$D$2,'Objectenoverzicht aantallen'!$A:$A,'Objectenoverzicht aantallen'!G:G)*'Calculatie sheet'!U133)/1000</f>
        <v>0</v>
      </c>
      <c r="L2" s="571">
        <f>(LOOKUP('Calculatie sheet'!$U$2,'Objectenoverzicht aantallen'!$A:$A,'Objectenoverzicht aantallen'!C:C)*'Calculatie sheet'!U133+LOOKUP('Calculatie sheet'!$U$2,'Objectenoverzicht aantallen'!$A:$A,'Objectenoverzicht aantallen'!E:E)*'Calculatie sheet'!U133+LOOKUP('Calculatie sheet'!$U$2,'Objectenoverzicht aantallen'!$A:$A,'Objectenoverzicht aantallen'!F:F)*'Calculatie sheet'!U133+LOOKUP('Calculatie sheet'!$U$2,'Objectenoverzicht aantallen'!$A:$A,'Objectenoverzicht aantallen'!G:G)*'Calculatie sheet'!U133+LOOKUP('Calculatie sheet'!$U$2,'Objectenoverzicht aantallen'!$A:$A,'Objectenoverzicht aantallen'!H:H)*'Calculatie sheet'!U133)/1000</f>
        <v>0</v>
      </c>
      <c r="M2" s="571">
        <f>(LOOKUP('Calculatie sheet'!$U$2,'Objectenoverzicht aantallen'!$A:$A,'Objectenoverzicht aantallen'!C:C)*'Calculatie sheet'!U133+LOOKUP('Calculatie sheet'!$U$2,'Objectenoverzicht aantallen'!$A:$A,'Objectenoverzicht aantallen'!E:E)*'Calculatie sheet'!U133+LOOKUP('Calculatie sheet'!$U$2,'Objectenoverzicht aantallen'!$A:$A,'Objectenoverzicht aantallen'!F:F)*'Calculatie sheet'!U133+LOOKUP('Calculatie sheet'!$U$2,'Objectenoverzicht aantallen'!$A:$A,'Objectenoverzicht aantallen'!G:G)*'Calculatie sheet'!U133+LOOKUP('Calculatie sheet'!$U$2,'Objectenoverzicht aantallen'!$A:$A,'Objectenoverzicht aantallen'!H:H)*'Calculatie sheet'!U133+LOOKUP('Calculatie sheet'!$U$2,'Objectenoverzicht aantallen'!$A:$A,'Objectenoverzicht aantallen'!I:I)*'Calculatie sheet'!U133)/1000</f>
        <v>0</v>
      </c>
      <c r="N2" s="571">
        <f>(LOOKUP('Calculatie sheet'!$U$2,'Objectenoverzicht aantallen'!$A:$A,'Objectenoverzicht aantallen'!C:C)*'Calculatie sheet'!U133+LOOKUP('Calculatie sheet'!$U$2,'Objectenoverzicht aantallen'!$A:$A,'Objectenoverzicht aantallen'!E:E)*'Calculatie sheet'!U133+LOOKUP('Calculatie sheet'!$U$2,'Objectenoverzicht aantallen'!$A:$A,'Objectenoverzicht aantallen'!F:F)*'Calculatie sheet'!U133+LOOKUP('Calculatie sheet'!$U$2,'Objectenoverzicht aantallen'!$A:$A,'Objectenoverzicht aantallen'!G:G)*'Calculatie sheet'!U133+LOOKUP('Calculatie sheet'!$U$2,'Objectenoverzicht aantallen'!$A:$A,'Objectenoverzicht aantallen'!H:H)*'Calculatie sheet'!U133+LOOKUP('Calculatie sheet'!$U$2,'Objectenoverzicht aantallen'!$A:$A,'Objectenoverzicht aantallen'!I:I)*'Calculatie sheet'!U133+LOOKUP('Calculatie sheet'!$U$2,'Objectenoverzicht aantallen'!$A:$A,'Objectenoverzicht aantallen'!J:J)*'Calculatie sheet'!U133)/1000</f>
        <v>0</v>
      </c>
      <c r="O2" s="571">
        <f>(LOOKUP('Calculatie sheet'!$U$2,'Objectenoverzicht aantallen'!$A:$A,'Objectenoverzicht aantallen'!C:C)*'Calculatie sheet'!U133+LOOKUP('Calculatie sheet'!$U$2,'Objectenoverzicht aantallen'!$A:$A,'Objectenoverzicht aantallen'!E:E)*'Calculatie sheet'!U133+LOOKUP('Calculatie sheet'!$U$2,'Objectenoverzicht aantallen'!$A:$A,'Objectenoverzicht aantallen'!F:F)*'Calculatie sheet'!U133+LOOKUP('Calculatie sheet'!$U$2,'Objectenoverzicht aantallen'!$A:$A,'Objectenoverzicht aantallen'!G:G)*'Calculatie sheet'!U133+LOOKUP('Calculatie sheet'!$U$2,'Objectenoverzicht aantallen'!$A:$A,'Objectenoverzicht aantallen'!H:H)*'Calculatie sheet'!U133+LOOKUP('Calculatie sheet'!$U$2,'Objectenoverzicht aantallen'!$A:$A,'Objectenoverzicht aantallen'!I:I)*'Calculatie sheet'!U133+LOOKUP('Calculatie sheet'!$U$2,'Objectenoverzicht aantallen'!$A:$A,'Objectenoverzicht aantallen'!J:J)*'Calculatie sheet'!U133+LOOKUP('Calculatie sheet'!$U$2,'Objectenoverzicht aantallen'!$A:$A,'Objectenoverzicht aantallen'!K:K)*'Calculatie sheet'!U133)/1000</f>
        <v>0</v>
      </c>
      <c r="P2" s="571">
        <f>(LOOKUP('Calculatie sheet'!$U$2,'Objectenoverzicht aantallen'!$A:$A,'Objectenoverzicht aantallen'!C:C)*'Calculatie sheet'!U133+LOOKUP('Calculatie sheet'!$U$2,'Objectenoverzicht aantallen'!$A:$A,'Objectenoverzicht aantallen'!E:E)*'Calculatie sheet'!U133+LOOKUP('Calculatie sheet'!$U$2,'Objectenoverzicht aantallen'!$A:$A,'Objectenoverzicht aantallen'!F:F)*'Calculatie sheet'!U133+LOOKUP('Calculatie sheet'!$U$2,'Objectenoverzicht aantallen'!$A:$A,'Objectenoverzicht aantallen'!G:G)*'Calculatie sheet'!U133+LOOKUP('Calculatie sheet'!$U$2,'Objectenoverzicht aantallen'!$A:$A,'Objectenoverzicht aantallen'!H:H)*'Calculatie sheet'!U133+LOOKUP('Calculatie sheet'!$U$2,'Objectenoverzicht aantallen'!$A:$A,'Objectenoverzicht aantallen'!I:I)*'Calculatie sheet'!U133+LOOKUP('Calculatie sheet'!$U$2,'Objectenoverzicht aantallen'!$A:$A,'Objectenoverzicht aantallen'!J:J)*'Calculatie sheet'!U133+LOOKUP('Calculatie sheet'!$U$2,'Objectenoverzicht aantallen'!$A:$A,'Objectenoverzicht aantallen'!K:K)*'Calculatie sheet'!U133+LOOKUP('Calculatie sheet'!$U$2,'Objectenoverzicht aantallen'!$A:$A,'Objectenoverzicht aantallen'!L:L)*'Calculatie sheet'!U133)/1000</f>
        <v>0</v>
      </c>
      <c r="Q2" s="571">
        <f>(LOOKUP('Calculatie sheet'!$U$2,'Objectenoverzicht aantallen'!$A:$A,'Objectenoverzicht aantallen'!C:C)*'Calculatie sheet'!U133+LOOKUP('Calculatie sheet'!$U$2,'Objectenoverzicht aantallen'!$A:$A,'Objectenoverzicht aantallen'!E:E)*'Calculatie sheet'!U133+LOOKUP('Calculatie sheet'!$U$2,'Objectenoverzicht aantallen'!$A:$A,'Objectenoverzicht aantallen'!F:F)*'Calculatie sheet'!U133+LOOKUP('Calculatie sheet'!$U$2,'Objectenoverzicht aantallen'!$A:$A,'Objectenoverzicht aantallen'!G:G)*'Calculatie sheet'!U133+LOOKUP('Calculatie sheet'!$U$2,'Objectenoverzicht aantallen'!$A:$A,'Objectenoverzicht aantallen'!H:H)*'Calculatie sheet'!U133+LOOKUP('Calculatie sheet'!$U$2,'Objectenoverzicht aantallen'!$A:$A,'Objectenoverzicht aantallen'!I:I)*'Calculatie sheet'!U133+LOOKUP('Calculatie sheet'!$U$2,'Objectenoverzicht aantallen'!$A:$A,'Objectenoverzicht aantallen'!J:J)*'Calculatie sheet'!U133+LOOKUP('Calculatie sheet'!$U$2,'Objectenoverzicht aantallen'!$A:$A,'Objectenoverzicht aantallen'!K:K)*'Calculatie sheet'!U133+LOOKUP('Calculatie sheet'!$U$2,'Objectenoverzicht aantallen'!$A:$A,'Objectenoverzicht aantallen'!L:L)*'Calculatie sheet'!U133+LOOKUP('Calculatie sheet'!$U$2,'Objectenoverzicht aantallen'!$A:$A,'Objectenoverzicht aantallen'!M:M)*'Calculatie sheet'!U133)/1000</f>
        <v>0</v>
      </c>
      <c r="R2" s="571">
        <f>(LOOKUP('Calculatie sheet'!$U$2,'Objectenoverzicht aantallen'!$A:$A,'Objectenoverzicht aantallen'!C:C)*'Calculatie sheet'!U133+LOOKUP('Calculatie sheet'!$U$2,'Objectenoverzicht aantallen'!$A:$A,'Objectenoverzicht aantallen'!E:E)*'Calculatie sheet'!U133+LOOKUP('Calculatie sheet'!$U$2,'Objectenoverzicht aantallen'!$A:$A,'Objectenoverzicht aantallen'!F:F)*'Calculatie sheet'!U133+LOOKUP('Calculatie sheet'!$U$2,'Objectenoverzicht aantallen'!$A:$A,'Objectenoverzicht aantallen'!G:G)*'Calculatie sheet'!U133+LOOKUP('Calculatie sheet'!$U$2,'Objectenoverzicht aantallen'!$A:$A,'Objectenoverzicht aantallen'!H:H)*'Calculatie sheet'!U133+LOOKUP('Calculatie sheet'!$U$2,'Objectenoverzicht aantallen'!$A:$A,'Objectenoverzicht aantallen'!I:I)*'Calculatie sheet'!U133+LOOKUP('Calculatie sheet'!$U$2,'Objectenoverzicht aantallen'!$A:$A,'Objectenoverzicht aantallen'!J:J)*'Calculatie sheet'!U133+LOOKUP('Calculatie sheet'!$U$2,'Objectenoverzicht aantallen'!$A:$A,'Objectenoverzicht aantallen'!K:K)*'Calculatie sheet'!U133+LOOKUP('Calculatie sheet'!$U$2,'Objectenoverzicht aantallen'!$A:$A,'Objectenoverzicht aantallen'!L:L)*'Calculatie sheet'!U133+LOOKUP('Calculatie sheet'!$U$2,'Objectenoverzicht aantallen'!$A:$A,'Objectenoverzicht aantallen'!M:M)*'Calculatie sheet'!U133+LOOKUP('Calculatie sheet'!$U$2,'Objectenoverzicht aantallen'!$A:$A,'Objectenoverzicht aantallen'!N:N)*'Calculatie sheet'!U133)/1000</f>
        <v>0</v>
      </c>
      <c r="S2" s="571">
        <f>(LOOKUP('Calculatie sheet'!$U$2,'Objectenoverzicht aantallen'!$A:$A,'Objectenoverzicht aantallen'!C:C)*'Calculatie sheet'!U133+LOOKUP('Calculatie sheet'!$U$2,'Objectenoverzicht aantallen'!$A:$A,'Objectenoverzicht aantallen'!E:E)*'Calculatie sheet'!U133+LOOKUP('Calculatie sheet'!$U$2,'Objectenoverzicht aantallen'!$A:$A,'Objectenoverzicht aantallen'!F:F)*'Calculatie sheet'!U133+LOOKUP('Calculatie sheet'!$U$2,'Objectenoverzicht aantallen'!$A:$A,'Objectenoverzicht aantallen'!G:G)*'Calculatie sheet'!U133+LOOKUP('Calculatie sheet'!$U$2,'Objectenoverzicht aantallen'!$A:$A,'Objectenoverzicht aantallen'!H:H)*'Calculatie sheet'!U133+LOOKUP('Calculatie sheet'!$U$2,'Objectenoverzicht aantallen'!$A:$A,'Objectenoverzicht aantallen'!I:I)*'Calculatie sheet'!U133+LOOKUP('Calculatie sheet'!$U$2,'Objectenoverzicht aantallen'!$A:$A,'Objectenoverzicht aantallen'!J:J)*'Calculatie sheet'!U133+LOOKUP('Calculatie sheet'!$U$2,'Objectenoverzicht aantallen'!$A:$A,'Objectenoverzicht aantallen'!K:K)*'Calculatie sheet'!U133+LOOKUP('Calculatie sheet'!$U$2,'Objectenoverzicht aantallen'!$A:$A,'Objectenoverzicht aantallen'!L:L)*'Calculatie sheet'!U133+LOOKUP('Calculatie sheet'!$U$2,'Objectenoverzicht aantallen'!$A:$A,'Objectenoverzicht aantallen'!M:M)*'Calculatie sheet'!U133+LOOKUP('Calculatie sheet'!$U$2,'Objectenoverzicht aantallen'!$A:$A,'Objectenoverzicht aantallen'!N:N)*'Calculatie sheet'!U133+LOOKUP('Calculatie sheet'!$U$2,'Objectenoverzicht aantallen'!$A:$A,'Objectenoverzicht aantallen'!O:O)*'Calculatie sheet'!U133)/1000</f>
        <v>0</v>
      </c>
      <c r="U2" s="31" t="s">
        <v>622</v>
      </c>
      <c r="V2" s="571">
        <f>(LOOKUP('Calculatie sheet'!$U$2,'Objectenoverzicht aantallen'!$A:$A,'Objectenoverzicht aantallen'!E:E)*'Calculatie sheet'!$U$133)/1000</f>
        <v>0</v>
      </c>
      <c r="W2" s="571">
        <f>(LOOKUP('Calculatie sheet'!$U$2,'Objectenoverzicht aantallen'!$A:$A,'Objectenoverzicht aantallen'!F:F)*'Calculatie sheet'!$U$133)/1000</f>
        <v>0</v>
      </c>
      <c r="X2" s="571">
        <f>(LOOKUP('Calculatie sheet'!$U$2,'Objectenoverzicht aantallen'!$A:$A,'Objectenoverzicht aantallen'!G:G)*'Calculatie sheet'!$U$133)/1000</f>
        <v>0</v>
      </c>
      <c r="Y2" s="571">
        <f>(LOOKUP('Calculatie sheet'!$U$2,'Objectenoverzicht aantallen'!$A:$A,'Objectenoverzicht aantallen'!H:H)*'Calculatie sheet'!$U$133)/1000</f>
        <v>0</v>
      </c>
      <c r="Z2" s="571">
        <f>(LOOKUP('Calculatie sheet'!$U$2,'Objectenoverzicht aantallen'!$A:$A,'Objectenoverzicht aantallen'!I:I)*'Calculatie sheet'!$U$133)/1000</f>
        <v>0</v>
      </c>
      <c r="AA2" s="571">
        <f>(LOOKUP('Calculatie sheet'!$U$2,'Objectenoverzicht aantallen'!$A:$A,'Objectenoverzicht aantallen'!J:J)*'Calculatie sheet'!$U$133)/1000</f>
        <v>0</v>
      </c>
      <c r="AB2" s="571">
        <f>(LOOKUP('Calculatie sheet'!$U$2,'Objectenoverzicht aantallen'!$A:$A,'Objectenoverzicht aantallen'!K:K)*'Calculatie sheet'!$U$133)/1000</f>
        <v>0</v>
      </c>
      <c r="AC2" s="571">
        <f>(LOOKUP('Calculatie sheet'!$U$2,'Objectenoverzicht aantallen'!$A:$A,'Objectenoverzicht aantallen'!L:L)*'Calculatie sheet'!$U$133)/1000</f>
        <v>0</v>
      </c>
      <c r="AD2" s="571">
        <f>(LOOKUP('Calculatie sheet'!$U$2,'Objectenoverzicht aantallen'!$A:$A,'Objectenoverzicht aantallen'!M:M)*'Calculatie sheet'!$U$133)/1000</f>
        <v>0</v>
      </c>
      <c r="AE2" s="571">
        <f>(LOOKUP('Calculatie sheet'!$U$2,'Objectenoverzicht aantallen'!$A:$A,'Objectenoverzicht aantallen'!N:N)*'Calculatie sheet'!$U$133)/1000</f>
        <v>0</v>
      </c>
      <c r="AF2" s="571">
        <f>(LOOKUP('Calculatie sheet'!$U$2,'Objectenoverzicht aantallen'!$A:$A,'Objectenoverzicht aantallen'!O:O)*'Calculatie sheet'!$U$133)/1000</f>
        <v>0</v>
      </c>
    </row>
    <row r="3" spans="1:32" x14ac:dyDescent="0.2">
      <c r="B3" s="130" t="s">
        <v>967</v>
      </c>
      <c r="C3" s="46">
        <f>'Calculatie sheet'!U134</f>
        <v>0.17362542623363222</v>
      </c>
      <c r="D3" s="7" t="s">
        <v>354</v>
      </c>
      <c r="F3" s="573">
        <f>C3*'Calculatie sheet'!$U$7/1000</f>
        <v>0</v>
      </c>
      <c r="H3" s="31" t="s">
        <v>623</v>
      </c>
      <c r="I3" s="571">
        <f>(LOOKUP('Calculatie sheet'!$U$2,'Objectenoverzicht aantallen'!$A:$A,'Objectenoverzicht aantallen'!C:C)*'Calculatie sheet'!U134+LOOKUP('Calculatie sheet'!$U$2,'Objectenoverzicht aantallen'!$A:$A,'Objectenoverzicht aantallen'!E:E)*'Calculatie sheet'!U134)/1000</f>
        <v>0</v>
      </c>
      <c r="J3" s="571">
        <f>(LOOKUP('Calculatie sheet'!$U$2,'Objectenoverzicht aantallen'!$A:$A,'Objectenoverzicht aantallen'!C:C)*'Calculatie sheet'!U134+LOOKUP('Calculatie sheet'!$U$2,'Objectenoverzicht aantallen'!$A:$A,'Objectenoverzicht aantallen'!E:E)*'Calculatie sheet'!U134+LOOKUP('Calculatie sheet'!$U$2,'Objectenoverzicht aantallen'!$A:$A,'Objectenoverzicht aantallen'!F:F)*'Calculatie sheet'!U134)/1000</f>
        <v>0</v>
      </c>
      <c r="K3" s="571">
        <f>(LOOKUP('Calculatie sheet'!$U$2,'Objectenoverzicht aantallen'!$A:$A,'Objectenoverzicht aantallen'!C:C)*'Calculatie sheet'!U134+LOOKUP('Calculatie sheet'!$U$2,'Objectenoverzicht aantallen'!$A:$A,'Objectenoverzicht aantallen'!E:E)*'Calculatie sheet'!U134+LOOKUP('Calculatie sheet'!$U$2,'Objectenoverzicht aantallen'!$A:$A,'Objectenoverzicht aantallen'!F:F)*'Calculatie sheet'!U134+LOOKUP('Calculatie sheet'!$D$2,'Objectenoverzicht aantallen'!$A:$A,'Objectenoverzicht aantallen'!G:G)*'Calculatie sheet'!U134)/1000</f>
        <v>0</v>
      </c>
      <c r="L3" s="571">
        <f>(LOOKUP('Calculatie sheet'!$U$2,'Objectenoverzicht aantallen'!$A:$A,'Objectenoverzicht aantallen'!C:C)*'Calculatie sheet'!U134+LOOKUP('Calculatie sheet'!$U$2,'Objectenoverzicht aantallen'!$A:$A,'Objectenoverzicht aantallen'!E:E)*'Calculatie sheet'!U134+LOOKUP('Calculatie sheet'!$U$2,'Objectenoverzicht aantallen'!$A:$A,'Objectenoverzicht aantallen'!F:F)*'Calculatie sheet'!U134+LOOKUP('Calculatie sheet'!$U$2,'Objectenoverzicht aantallen'!$A:$A,'Objectenoverzicht aantallen'!G:G)*'Calculatie sheet'!U134+LOOKUP('Calculatie sheet'!$U$2,'Objectenoverzicht aantallen'!$A:$A,'Objectenoverzicht aantallen'!H:H)*'Calculatie sheet'!U134)/1000</f>
        <v>0</v>
      </c>
      <c r="M3" s="571">
        <f>(LOOKUP('Calculatie sheet'!$U$2,'Objectenoverzicht aantallen'!$A:$A,'Objectenoverzicht aantallen'!C:C)*'Calculatie sheet'!U134+LOOKUP('Calculatie sheet'!$U$2,'Objectenoverzicht aantallen'!$A:$A,'Objectenoverzicht aantallen'!E:E)*'Calculatie sheet'!U134+LOOKUP('Calculatie sheet'!$U$2,'Objectenoverzicht aantallen'!$A:$A,'Objectenoverzicht aantallen'!F:F)*'Calculatie sheet'!U134+LOOKUP('Calculatie sheet'!$U$2,'Objectenoverzicht aantallen'!$A:$A,'Objectenoverzicht aantallen'!G:G)*'Calculatie sheet'!U134+LOOKUP('Calculatie sheet'!$U$2,'Objectenoverzicht aantallen'!$A:$A,'Objectenoverzicht aantallen'!H:H)*'Calculatie sheet'!U134+LOOKUP('Calculatie sheet'!$U$2,'Objectenoverzicht aantallen'!$A:$A,'Objectenoverzicht aantallen'!I:I)*'Calculatie sheet'!U134)/1000</f>
        <v>0</v>
      </c>
      <c r="N3" s="571">
        <f>(LOOKUP('Calculatie sheet'!$U$2,'Objectenoverzicht aantallen'!$A:$A,'Objectenoverzicht aantallen'!C:C)*'Calculatie sheet'!U134+LOOKUP('Calculatie sheet'!$U$2,'Objectenoverzicht aantallen'!$A:$A,'Objectenoverzicht aantallen'!E:E)*'Calculatie sheet'!U134+LOOKUP('Calculatie sheet'!$U$2,'Objectenoverzicht aantallen'!$A:$A,'Objectenoverzicht aantallen'!F:F)*'Calculatie sheet'!U134+LOOKUP('Calculatie sheet'!$U$2,'Objectenoverzicht aantallen'!$A:$A,'Objectenoverzicht aantallen'!G:G)*'Calculatie sheet'!U134+LOOKUP('Calculatie sheet'!$U$2,'Objectenoverzicht aantallen'!$A:$A,'Objectenoverzicht aantallen'!H:H)*'Calculatie sheet'!U134+LOOKUP('Calculatie sheet'!$U$2,'Objectenoverzicht aantallen'!$A:$A,'Objectenoverzicht aantallen'!I:I)*'Calculatie sheet'!U134+LOOKUP('Calculatie sheet'!$U$2,'Objectenoverzicht aantallen'!$A:$A,'Objectenoverzicht aantallen'!J:J)*'Calculatie sheet'!U134)/1000</f>
        <v>0</v>
      </c>
      <c r="O3" s="571">
        <f>(LOOKUP('Calculatie sheet'!$U$2,'Objectenoverzicht aantallen'!$A:$A,'Objectenoverzicht aantallen'!C:C)*'Calculatie sheet'!U134+LOOKUP('Calculatie sheet'!$U$2,'Objectenoverzicht aantallen'!$A:$A,'Objectenoverzicht aantallen'!E:E)*'Calculatie sheet'!U134+LOOKUP('Calculatie sheet'!$U$2,'Objectenoverzicht aantallen'!$A:$A,'Objectenoverzicht aantallen'!F:F)*'Calculatie sheet'!U134+LOOKUP('Calculatie sheet'!$U$2,'Objectenoverzicht aantallen'!$A:$A,'Objectenoverzicht aantallen'!G:G)*'Calculatie sheet'!U134+LOOKUP('Calculatie sheet'!$U$2,'Objectenoverzicht aantallen'!$A:$A,'Objectenoverzicht aantallen'!H:H)*'Calculatie sheet'!U134+LOOKUP('Calculatie sheet'!$U$2,'Objectenoverzicht aantallen'!$A:$A,'Objectenoverzicht aantallen'!I:I)*'Calculatie sheet'!U134+LOOKUP('Calculatie sheet'!$U$2,'Objectenoverzicht aantallen'!$A:$A,'Objectenoverzicht aantallen'!J:J)*'Calculatie sheet'!U134+LOOKUP('Calculatie sheet'!$U$2,'Objectenoverzicht aantallen'!$A:$A,'Objectenoverzicht aantallen'!K:K)*'Calculatie sheet'!U134)/1000</f>
        <v>0</v>
      </c>
      <c r="P3" s="571">
        <f>(LOOKUP('Calculatie sheet'!$U$2,'Objectenoverzicht aantallen'!$A:$A,'Objectenoverzicht aantallen'!C:C)*'Calculatie sheet'!U134+LOOKUP('Calculatie sheet'!$U$2,'Objectenoverzicht aantallen'!$A:$A,'Objectenoverzicht aantallen'!E:E)*'Calculatie sheet'!U134+LOOKUP('Calculatie sheet'!$U$2,'Objectenoverzicht aantallen'!$A:$A,'Objectenoverzicht aantallen'!F:F)*'Calculatie sheet'!U134+LOOKUP('Calculatie sheet'!$U$2,'Objectenoverzicht aantallen'!$A:$A,'Objectenoverzicht aantallen'!G:G)*'Calculatie sheet'!U134+LOOKUP('Calculatie sheet'!$U$2,'Objectenoverzicht aantallen'!$A:$A,'Objectenoverzicht aantallen'!H:H)*'Calculatie sheet'!U134+LOOKUP('Calculatie sheet'!$U$2,'Objectenoverzicht aantallen'!$A:$A,'Objectenoverzicht aantallen'!I:I)*'Calculatie sheet'!U134+LOOKUP('Calculatie sheet'!$U$2,'Objectenoverzicht aantallen'!$A:$A,'Objectenoverzicht aantallen'!J:J)*'Calculatie sheet'!U134+LOOKUP('Calculatie sheet'!$U$2,'Objectenoverzicht aantallen'!$A:$A,'Objectenoverzicht aantallen'!K:K)*'Calculatie sheet'!U134+LOOKUP('Calculatie sheet'!$U$2,'Objectenoverzicht aantallen'!$A:$A,'Objectenoverzicht aantallen'!L:L)*'Calculatie sheet'!U134)/1000</f>
        <v>0</v>
      </c>
      <c r="Q3" s="571">
        <f>(LOOKUP('Calculatie sheet'!$U$2,'Objectenoverzicht aantallen'!$A:$A,'Objectenoverzicht aantallen'!C:C)*'Calculatie sheet'!U134+LOOKUP('Calculatie sheet'!$U$2,'Objectenoverzicht aantallen'!$A:$A,'Objectenoverzicht aantallen'!E:E)*'Calculatie sheet'!U134+LOOKUP('Calculatie sheet'!$U$2,'Objectenoverzicht aantallen'!$A:$A,'Objectenoverzicht aantallen'!F:F)*'Calculatie sheet'!U134+LOOKUP('Calculatie sheet'!$U$2,'Objectenoverzicht aantallen'!$A:$A,'Objectenoverzicht aantallen'!G:G)*'Calculatie sheet'!U134+LOOKUP('Calculatie sheet'!$U$2,'Objectenoverzicht aantallen'!$A:$A,'Objectenoverzicht aantallen'!H:H)*'Calculatie sheet'!U134+LOOKUP('Calculatie sheet'!$U$2,'Objectenoverzicht aantallen'!$A:$A,'Objectenoverzicht aantallen'!I:I)*'Calculatie sheet'!U134+LOOKUP('Calculatie sheet'!$U$2,'Objectenoverzicht aantallen'!$A:$A,'Objectenoverzicht aantallen'!J:J)*'Calculatie sheet'!U134+LOOKUP('Calculatie sheet'!$U$2,'Objectenoverzicht aantallen'!$A:$A,'Objectenoverzicht aantallen'!K:K)*'Calculatie sheet'!U134+LOOKUP('Calculatie sheet'!$U$2,'Objectenoverzicht aantallen'!$A:$A,'Objectenoverzicht aantallen'!L:L)*'Calculatie sheet'!U134+LOOKUP('Calculatie sheet'!$U$2,'Objectenoverzicht aantallen'!$A:$A,'Objectenoverzicht aantallen'!M:M)*'Calculatie sheet'!U134)/1000</f>
        <v>0</v>
      </c>
      <c r="R3" s="571">
        <f>(LOOKUP('Calculatie sheet'!$U$2,'Objectenoverzicht aantallen'!$A:$A,'Objectenoverzicht aantallen'!C:C)*'Calculatie sheet'!U134+LOOKUP('Calculatie sheet'!$U$2,'Objectenoverzicht aantallen'!$A:$A,'Objectenoverzicht aantallen'!E:E)*'Calculatie sheet'!U134+LOOKUP('Calculatie sheet'!$U$2,'Objectenoverzicht aantallen'!$A:$A,'Objectenoverzicht aantallen'!F:F)*'Calculatie sheet'!U134+LOOKUP('Calculatie sheet'!$U$2,'Objectenoverzicht aantallen'!$A:$A,'Objectenoverzicht aantallen'!G:G)*'Calculatie sheet'!U134+LOOKUP('Calculatie sheet'!$U$2,'Objectenoverzicht aantallen'!$A:$A,'Objectenoverzicht aantallen'!H:H)*'Calculatie sheet'!U134+LOOKUP('Calculatie sheet'!$U$2,'Objectenoverzicht aantallen'!$A:$A,'Objectenoverzicht aantallen'!I:I)*'Calculatie sheet'!U134+LOOKUP('Calculatie sheet'!$U$2,'Objectenoverzicht aantallen'!$A:$A,'Objectenoverzicht aantallen'!J:J)*'Calculatie sheet'!U134+LOOKUP('Calculatie sheet'!$U$2,'Objectenoverzicht aantallen'!$A:$A,'Objectenoverzicht aantallen'!K:K)*'Calculatie sheet'!U134+LOOKUP('Calculatie sheet'!$U$2,'Objectenoverzicht aantallen'!$A:$A,'Objectenoverzicht aantallen'!L:L)*'Calculatie sheet'!U134+LOOKUP('Calculatie sheet'!$U$2,'Objectenoverzicht aantallen'!$A:$A,'Objectenoverzicht aantallen'!M:M)*'Calculatie sheet'!U134+LOOKUP('Calculatie sheet'!$U$2,'Objectenoverzicht aantallen'!$A:$A,'Objectenoverzicht aantallen'!N:N)*'Calculatie sheet'!U134)/1000</f>
        <v>0</v>
      </c>
      <c r="S3" s="571">
        <f>(LOOKUP('Calculatie sheet'!$U$2,'Objectenoverzicht aantallen'!$A:$A,'Objectenoverzicht aantallen'!C:C)*'Calculatie sheet'!U134+LOOKUP('Calculatie sheet'!$U$2,'Objectenoverzicht aantallen'!$A:$A,'Objectenoverzicht aantallen'!E:E)*'Calculatie sheet'!U134+LOOKUP('Calculatie sheet'!$U$2,'Objectenoverzicht aantallen'!$A:$A,'Objectenoverzicht aantallen'!F:F)*'Calculatie sheet'!U134+LOOKUP('Calculatie sheet'!$U$2,'Objectenoverzicht aantallen'!$A:$A,'Objectenoverzicht aantallen'!G:G)*'Calculatie sheet'!U134+LOOKUP('Calculatie sheet'!$U$2,'Objectenoverzicht aantallen'!$A:$A,'Objectenoverzicht aantallen'!H:H)*'Calculatie sheet'!U134+LOOKUP('Calculatie sheet'!$U$2,'Objectenoverzicht aantallen'!$A:$A,'Objectenoverzicht aantallen'!I:I)*'Calculatie sheet'!U134+LOOKUP('Calculatie sheet'!$U$2,'Objectenoverzicht aantallen'!$A:$A,'Objectenoverzicht aantallen'!J:J)*'Calculatie sheet'!U134+LOOKUP('Calculatie sheet'!$U$2,'Objectenoverzicht aantallen'!$A:$A,'Objectenoverzicht aantallen'!K:K)*'Calculatie sheet'!U134+LOOKUP('Calculatie sheet'!$U$2,'Objectenoverzicht aantallen'!$A:$A,'Objectenoverzicht aantallen'!L:L)*'Calculatie sheet'!U134+LOOKUP('Calculatie sheet'!$U$2,'Objectenoverzicht aantallen'!$A:$A,'Objectenoverzicht aantallen'!M:M)*'Calculatie sheet'!U134+LOOKUP('Calculatie sheet'!$U$2,'Objectenoverzicht aantallen'!$A:$A,'Objectenoverzicht aantallen'!N:N)*'Calculatie sheet'!U134+LOOKUP('Calculatie sheet'!$U$2,'Objectenoverzicht aantallen'!$A:$A,'Objectenoverzicht aantallen'!O:O)*'Calculatie sheet'!U134)/1000</f>
        <v>0</v>
      </c>
      <c r="U3" s="31" t="s">
        <v>623</v>
      </c>
      <c r="V3" s="571">
        <f>(LOOKUP('Calculatie sheet'!$U$2,'Objectenoverzicht aantallen'!$A:$A,'Objectenoverzicht aantallen'!E:E)*'Calculatie sheet'!$U$134)/1000</f>
        <v>0</v>
      </c>
      <c r="W3" s="571">
        <f>(LOOKUP('Calculatie sheet'!$U$2,'Objectenoverzicht aantallen'!$A:$A,'Objectenoverzicht aantallen'!F:F)*'Calculatie sheet'!$U$134)/1000</f>
        <v>0</v>
      </c>
      <c r="X3" s="571">
        <f>(LOOKUP('Calculatie sheet'!$U$2,'Objectenoverzicht aantallen'!$A:$A,'Objectenoverzicht aantallen'!G:G)*'Calculatie sheet'!$U$134)/1000</f>
        <v>0</v>
      </c>
      <c r="Y3" s="571">
        <f>(LOOKUP('Calculatie sheet'!$U$2,'Objectenoverzicht aantallen'!$A:$A,'Objectenoverzicht aantallen'!H:H)*'Calculatie sheet'!$U$134)/1000</f>
        <v>0</v>
      </c>
      <c r="Z3" s="571">
        <f>(LOOKUP('Calculatie sheet'!$U$2,'Objectenoverzicht aantallen'!$A:$A,'Objectenoverzicht aantallen'!I:I)*'Calculatie sheet'!$U$134)/1000</f>
        <v>0</v>
      </c>
      <c r="AA3" s="571">
        <f>(LOOKUP('Calculatie sheet'!$U$2,'Objectenoverzicht aantallen'!$A:$A,'Objectenoverzicht aantallen'!J:J)*'Calculatie sheet'!$U$134)/1000</f>
        <v>0</v>
      </c>
      <c r="AB3" s="571">
        <f>(LOOKUP('Calculatie sheet'!$U$2,'Objectenoverzicht aantallen'!$A:$A,'Objectenoverzicht aantallen'!K:K)*'Calculatie sheet'!$U$134)/1000</f>
        <v>0</v>
      </c>
      <c r="AC3" s="571">
        <f>(LOOKUP('Calculatie sheet'!$U$2,'Objectenoverzicht aantallen'!$A:$A,'Objectenoverzicht aantallen'!L:L)*'Calculatie sheet'!$U$134)/1000</f>
        <v>0</v>
      </c>
      <c r="AD3" s="571">
        <f>(LOOKUP('Calculatie sheet'!$U$2,'Objectenoverzicht aantallen'!$A:$A,'Objectenoverzicht aantallen'!M:M)*'Calculatie sheet'!$U$134)/1000</f>
        <v>0</v>
      </c>
      <c r="AE3" s="571">
        <f>(LOOKUP('Calculatie sheet'!$U$2,'Objectenoverzicht aantallen'!$A:$A,'Objectenoverzicht aantallen'!N:N)*'Calculatie sheet'!$U$134)/1000</f>
        <v>0</v>
      </c>
      <c r="AF3" s="571">
        <f>(LOOKUP('Calculatie sheet'!$U$2,'Objectenoverzicht aantallen'!$A:$A,'Objectenoverzicht aantallen'!O:O)*'Calculatie sheet'!$U$134)/1000</f>
        <v>0</v>
      </c>
    </row>
    <row r="4" spans="1:32" x14ac:dyDescent="0.2">
      <c r="B4" s="130" t="s">
        <v>966</v>
      </c>
      <c r="C4" s="46">
        <f>'Calculatie sheet'!U135</f>
        <v>8.8657968652291849E-2</v>
      </c>
      <c r="D4" s="37" t="s">
        <v>660</v>
      </c>
      <c r="F4" s="573">
        <f>C4*'Calculatie sheet'!$U$7/1000</f>
        <v>0</v>
      </c>
      <c r="H4" s="31" t="s">
        <v>624</v>
      </c>
      <c r="I4" s="571">
        <f>(LOOKUP('Calculatie sheet'!$U$2,'Objectenoverzicht aantallen'!$A:$A,'Objectenoverzicht aantallen'!C:C)*'Calculatie sheet'!U135+LOOKUP('Calculatie sheet'!$U$2,'Objectenoverzicht aantallen'!$A:$A,'Objectenoverzicht aantallen'!E:E)*'Calculatie sheet'!U135)/1000</f>
        <v>0</v>
      </c>
      <c r="J4" s="571">
        <f>(LOOKUP('Calculatie sheet'!$U$2,'Objectenoverzicht aantallen'!$A:$A,'Objectenoverzicht aantallen'!C:C)*'Calculatie sheet'!U135+LOOKUP('Calculatie sheet'!$U$2,'Objectenoverzicht aantallen'!$A:$A,'Objectenoverzicht aantallen'!E:E)*'Calculatie sheet'!U135+LOOKUP('Calculatie sheet'!$U$2,'Objectenoverzicht aantallen'!$A:$A,'Objectenoverzicht aantallen'!F:F)*'Calculatie sheet'!U135)/1000</f>
        <v>0</v>
      </c>
      <c r="K4" s="571">
        <f>(LOOKUP('Calculatie sheet'!$U$2,'Objectenoverzicht aantallen'!$A:$A,'Objectenoverzicht aantallen'!C:C)*'Calculatie sheet'!U135+LOOKUP('Calculatie sheet'!$U$2,'Objectenoverzicht aantallen'!$A:$A,'Objectenoverzicht aantallen'!E:E)*'Calculatie sheet'!U135+LOOKUP('Calculatie sheet'!$U$2,'Objectenoverzicht aantallen'!$A:$A,'Objectenoverzicht aantallen'!F:F)*'Calculatie sheet'!U135+LOOKUP('Calculatie sheet'!$D$2,'Objectenoverzicht aantallen'!$A:$A,'Objectenoverzicht aantallen'!G:G)*'Calculatie sheet'!U135)/1000</f>
        <v>0</v>
      </c>
      <c r="L4" s="571">
        <f>(LOOKUP('Calculatie sheet'!$U$2,'Objectenoverzicht aantallen'!$A:$A,'Objectenoverzicht aantallen'!C:C)*'Calculatie sheet'!U135+LOOKUP('Calculatie sheet'!$U$2,'Objectenoverzicht aantallen'!$A:$A,'Objectenoverzicht aantallen'!E:E)*'Calculatie sheet'!U135+LOOKUP('Calculatie sheet'!$U$2,'Objectenoverzicht aantallen'!$A:$A,'Objectenoverzicht aantallen'!F:F)*'Calculatie sheet'!U135+LOOKUP('Calculatie sheet'!$U$2,'Objectenoverzicht aantallen'!$A:$A,'Objectenoverzicht aantallen'!G:G)*'Calculatie sheet'!U135+LOOKUP('Calculatie sheet'!$U$2,'Objectenoverzicht aantallen'!$A:$A,'Objectenoverzicht aantallen'!H:H)*'Calculatie sheet'!U135)/1000</f>
        <v>0</v>
      </c>
      <c r="M4" s="571">
        <f>(LOOKUP('Calculatie sheet'!$U$2,'Objectenoverzicht aantallen'!$A:$A,'Objectenoverzicht aantallen'!C:C)*'Calculatie sheet'!U135+LOOKUP('Calculatie sheet'!$U$2,'Objectenoverzicht aantallen'!$A:$A,'Objectenoverzicht aantallen'!E:E)*'Calculatie sheet'!U135+LOOKUP('Calculatie sheet'!$U$2,'Objectenoverzicht aantallen'!$A:$A,'Objectenoverzicht aantallen'!F:F)*'Calculatie sheet'!U135+LOOKUP('Calculatie sheet'!$U$2,'Objectenoverzicht aantallen'!$A:$A,'Objectenoverzicht aantallen'!G:G)*'Calculatie sheet'!U135+LOOKUP('Calculatie sheet'!$U$2,'Objectenoverzicht aantallen'!$A:$A,'Objectenoverzicht aantallen'!H:H)*'Calculatie sheet'!U135+LOOKUP('Calculatie sheet'!$U$2,'Objectenoverzicht aantallen'!$A:$A,'Objectenoverzicht aantallen'!I:I)*'Calculatie sheet'!U135)/1000</f>
        <v>0</v>
      </c>
      <c r="N4" s="571">
        <f>(LOOKUP('Calculatie sheet'!$U$2,'Objectenoverzicht aantallen'!$A:$A,'Objectenoverzicht aantallen'!C:C)*'Calculatie sheet'!U135+LOOKUP('Calculatie sheet'!$U$2,'Objectenoverzicht aantallen'!$A:$A,'Objectenoverzicht aantallen'!E:E)*'Calculatie sheet'!U135+LOOKUP('Calculatie sheet'!$U$2,'Objectenoverzicht aantallen'!$A:$A,'Objectenoverzicht aantallen'!F:F)*'Calculatie sheet'!U135+LOOKUP('Calculatie sheet'!$U$2,'Objectenoverzicht aantallen'!$A:$A,'Objectenoverzicht aantallen'!G:G)*'Calculatie sheet'!U135+LOOKUP('Calculatie sheet'!$U$2,'Objectenoverzicht aantallen'!$A:$A,'Objectenoverzicht aantallen'!H:H)*'Calculatie sheet'!U135+LOOKUP('Calculatie sheet'!$U$2,'Objectenoverzicht aantallen'!$A:$A,'Objectenoverzicht aantallen'!I:I)*'Calculatie sheet'!U135+LOOKUP('Calculatie sheet'!$U$2,'Objectenoverzicht aantallen'!$A:$A,'Objectenoverzicht aantallen'!J:J)*'Calculatie sheet'!U135)/1000</f>
        <v>0</v>
      </c>
      <c r="O4" s="571">
        <f>(LOOKUP('Calculatie sheet'!$U$2,'Objectenoverzicht aantallen'!$A:$A,'Objectenoverzicht aantallen'!C:C)*'Calculatie sheet'!U135+LOOKUP('Calculatie sheet'!$U$2,'Objectenoverzicht aantallen'!$A:$A,'Objectenoverzicht aantallen'!E:E)*'Calculatie sheet'!U135+LOOKUP('Calculatie sheet'!$U$2,'Objectenoverzicht aantallen'!$A:$A,'Objectenoverzicht aantallen'!F:F)*'Calculatie sheet'!U135+LOOKUP('Calculatie sheet'!$U$2,'Objectenoverzicht aantallen'!$A:$A,'Objectenoverzicht aantallen'!G:G)*'Calculatie sheet'!U135+LOOKUP('Calculatie sheet'!$U$2,'Objectenoverzicht aantallen'!$A:$A,'Objectenoverzicht aantallen'!H:H)*'Calculatie sheet'!U135+LOOKUP('Calculatie sheet'!$U$2,'Objectenoverzicht aantallen'!$A:$A,'Objectenoverzicht aantallen'!I:I)*'Calculatie sheet'!U135+LOOKUP('Calculatie sheet'!$U$2,'Objectenoverzicht aantallen'!$A:$A,'Objectenoverzicht aantallen'!J:J)*'Calculatie sheet'!U135+LOOKUP('Calculatie sheet'!$U$2,'Objectenoverzicht aantallen'!$A:$A,'Objectenoverzicht aantallen'!K:K)*'Calculatie sheet'!U135)/1000</f>
        <v>0</v>
      </c>
      <c r="P4" s="571">
        <f>(LOOKUP('Calculatie sheet'!$U$2,'Objectenoverzicht aantallen'!$A:$A,'Objectenoverzicht aantallen'!C:C)*'Calculatie sheet'!U135+LOOKUP('Calculatie sheet'!$U$2,'Objectenoverzicht aantallen'!$A:$A,'Objectenoverzicht aantallen'!E:E)*'Calculatie sheet'!U135+LOOKUP('Calculatie sheet'!$U$2,'Objectenoverzicht aantallen'!$A:$A,'Objectenoverzicht aantallen'!F:F)*'Calculatie sheet'!U135+LOOKUP('Calculatie sheet'!$U$2,'Objectenoverzicht aantallen'!$A:$A,'Objectenoverzicht aantallen'!G:G)*'Calculatie sheet'!U135+LOOKUP('Calculatie sheet'!$U$2,'Objectenoverzicht aantallen'!$A:$A,'Objectenoverzicht aantallen'!H:H)*'Calculatie sheet'!U135+LOOKUP('Calculatie sheet'!$U$2,'Objectenoverzicht aantallen'!$A:$A,'Objectenoverzicht aantallen'!I:I)*'Calculatie sheet'!U135+LOOKUP('Calculatie sheet'!$U$2,'Objectenoverzicht aantallen'!$A:$A,'Objectenoverzicht aantallen'!J:J)*'Calculatie sheet'!U135+LOOKUP('Calculatie sheet'!$U$2,'Objectenoverzicht aantallen'!$A:$A,'Objectenoverzicht aantallen'!K:K)*'Calculatie sheet'!U135+LOOKUP('Calculatie sheet'!$U$2,'Objectenoverzicht aantallen'!$A:$A,'Objectenoverzicht aantallen'!L:L)*'Calculatie sheet'!U135)/1000</f>
        <v>0</v>
      </c>
      <c r="Q4" s="571">
        <f>(LOOKUP('Calculatie sheet'!$U$2,'Objectenoverzicht aantallen'!$A:$A,'Objectenoverzicht aantallen'!C:C)*'Calculatie sheet'!U135+LOOKUP('Calculatie sheet'!$U$2,'Objectenoverzicht aantallen'!$A:$A,'Objectenoverzicht aantallen'!E:E)*'Calculatie sheet'!U135+LOOKUP('Calculatie sheet'!$U$2,'Objectenoverzicht aantallen'!$A:$A,'Objectenoverzicht aantallen'!F:F)*'Calculatie sheet'!U135+LOOKUP('Calculatie sheet'!$U$2,'Objectenoverzicht aantallen'!$A:$A,'Objectenoverzicht aantallen'!G:G)*'Calculatie sheet'!U135+LOOKUP('Calculatie sheet'!$U$2,'Objectenoverzicht aantallen'!$A:$A,'Objectenoverzicht aantallen'!H:H)*'Calculatie sheet'!U135+LOOKUP('Calculatie sheet'!$U$2,'Objectenoverzicht aantallen'!$A:$A,'Objectenoverzicht aantallen'!I:I)*'Calculatie sheet'!U135+LOOKUP('Calculatie sheet'!$U$2,'Objectenoverzicht aantallen'!$A:$A,'Objectenoverzicht aantallen'!J:J)*'Calculatie sheet'!U135+LOOKUP('Calculatie sheet'!$U$2,'Objectenoverzicht aantallen'!$A:$A,'Objectenoverzicht aantallen'!K:K)*'Calculatie sheet'!U135+LOOKUP('Calculatie sheet'!$U$2,'Objectenoverzicht aantallen'!$A:$A,'Objectenoverzicht aantallen'!L:L)*'Calculatie sheet'!U135+LOOKUP('Calculatie sheet'!$U$2,'Objectenoverzicht aantallen'!$A:$A,'Objectenoverzicht aantallen'!M:M)*'Calculatie sheet'!U135)/1000</f>
        <v>0</v>
      </c>
      <c r="R4" s="571">
        <f>(LOOKUP('Calculatie sheet'!$U$2,'Objectenoverzicht aantallen'!$A:$A,'Objectenoverzicht aantallen'!C:C)*'Calculatie sheet'!U135+LOOKUP('Calculatie sheet'!$U$2,'Objectenoverzicht aantallen'!$A:$A,'Objectenoverzicht aantallen'!E:E)*'Calculatie sheet'!U135+LOOKUP('Calculatie sheet'!$U$2,'Objectenoverzicht aantallen'!$A:$A,'Objectenoverzicht aantallen'!F:F)*'Calculatie sheet'!U135+LOOKUP('Calculatie sheet'!$U$2,'Objectenoverzicht aantallen'!$A:$A,'Objectenoverzicht aantallen'!G:G)*'Calculatie sheet'!U135+LOOKUP('Calculatie sheet'!$U$2,'Objectenoverzicht aantallen'!$A:$A,'Objectenoverzicht aantallen'!H:H)*'Calculatie sheet'!U135+LOOKUP('Calculatie sheet'!$U$2,'Objectenoverzicht aantallen'!$A:$A,'Objectenoverzicht aantallen'!I:I)*'Calculatie sheet'!U135+LOOKUP('Calculatie sheet'!$U$2,'Objectenoverzicht aantallen'!$A:$A,'Objectenoverzicht aantallen'!J:J)*'Calculatie sheet'!U135+LOOKUP('Calculatie sheet'!$U$2,'Objectenoverzicht aantallen'!$A:$A,'Objectenoverzicht aantallen'!K:K)*'Calculatie sheet'!U135+LOOKUP('Calculatie sheet'!$U$2,'Objectenoverzicht aantallen'!$A:$A,'Objectenoverzicht aantallen'!L:L)*'Calculatie sheet'!U135+LOOKUP('Calculatie sheet'!$U$2,'Objectenoverzicht aantallen'!$A:$A,'Objectenoverzicht aantallen'!M:M)*'Calculatie sheet'!U135+LOOKUP('Calculatie sheet'!$U$2,'Objectenoverzicht aantallen'!$A:$A,'Objectenoverzicht aantallen'!N:N)*'Calculatie sheet'!U135)/1000</f>
        <v>0</v>
      </c>
      <c r="S4" s="571">
        <f>(LOOKUP('Calculatie sheet'!$U$2,'Objectenoverzicht aantallen'!$A:$A,'Objectenoverzicht aantallen'!C:C)*'Calculatie sheet'!U135+LOOKUP('Calculatie sheet'!$U$2,'Objectenoverzicht aantallen'!$A:$A,'Objectenoverzicht aantallen'!E:E)*'Calculatie sheet'!U135+LOOKUP('Calculatie sheet'!$U$2,'Objectenoverzicht aantallen'!$A:$A,'Objectenoverzicht aantallen'!F:F)*'Calculatie sheet'!U135+LOOKUP('Calculatie sheet'!$U$2,'Objectenoverzicht aantallen'!$A:$A,'Objectenoverzicht aantallen'!G:G)*'Calculatie sheet'!U135+LOOKUP('Calculatie sheet'!$U$2,'Objectenoverzicht aantallen'!$A:$A,'Objectenoverzicht aantallen'!H:H)*'Calculatie sheet'!U135+LOOKUP('Calculatie sheet'!$U$2,'Objectenoverzicht aantallen'!$A:$A,'Objectenoverzicht aantallen'!I:I)*'Calculatie sheet'!U135+LOOKUP('Calculatie sheet'!$U$2,'Objectenoverzicht aantallen'!$A:$A,'Objectenoverzicht aantallen'!J:J)*'Calculatie sheet'!U135+LOOKUP('Calculatie sheet'!$U$2,'Objectenoverzicht aantallen'!$A:$A,'Objectenoverzicht aantallen'!K:K)*'Calculatie sheet'!U135+LOOKUP('Calculatie sheet'!$U$2,'Objectenoverzicht aantallen'!$A:$A,'Objectenoverzicht aantallen'!L:L)*'Calculatie sheet'!U135+LOOKUP('Calculatie sheet'!$U$2,'Objectenoverzicht aantallen'!$A:$A,'Objectenoverzicht aantallen'!M:M)*'Calculatie sheet'!U135+LOOKUP('Calculatie sheet'!$U$2,'Objectenoverzicht aantallen'!$A:$A,'Objectenoverzicht aantallen'!N:N)*'Calculatie sheet'!U135+LOOKUP('Calculatie sheet'!$U$2,'Objectenoverzicht aantallen'!$A:$A,'Objectenoverzicht aantallen'!O:O)*'Calculatie sheet'!U135)/1000</f>
        <v>0</v>
      </c>
      <c r="U4" s="31" t="s">
        <v>624</v>
      </c>
      <c r="V4" s="571">
        <f>(LOOKUP('Calculatie sheet'!$U$2,'Objectenoverzicht aantallen'!$A:$A,'Objectenoverzicht aantallen'!$P:$P)*'Calculatie sheet'!$U$135)/'Calculatie sheet'!$U$64/1000</f>
        <v>0</v>
      </c>
      <c r="W4" s="571">
        <f>(LOOKUP('Calculatie sheet'!$U$2,'Objectenoverzicht aantallen'!$A:$A,'Objectenoverzicht aantallen'!$P:$P)*'Calculatie sheet'!$U$135)/'Calculatie sheet'!$U$64/1000</f>
        <v>0</v>
      </c>
      <c r="X4" s="571">
        <f>(LOOKUP('Calculatie sheet'!$U$2,'Objectenoverzicht aantallen'!$A:$A,'Objectenoverzicht aantallen'!$P:$P)*'Calculatie sheet'!$U$135)/'Calculatie sheet'!$U$64/1000</f>
        <v>0</v>
      </c>
      <c r="Y4" s="571">
        <f>(LOOKUP('Calculatie sheet'!$U$2,'Objectenoverzicht aantallen'!$A:$A,'Objectenoverzicht aantallen'!$P:$P)*'Calculatie sheet'!$U$135)/'Calculatie sheet'!$U$64/1000</f>
        <v>0</v>
      </c>
      <c r="Z4" s="571">
        <f>(LOOKUP('Calculatie sheet'!$U$2,'Objectenoverzicht aantallen'!$A:$A,'Objectenoverzicht aantallen'!$P:$P)*'Calculatie sheet'!$U$135)/'Calculatie sheet'!$U$64/1000</f>
        <v>0</v>
      </c>
      <c r="AA4" s="571">
        <f>(LOOKUP('Calculatie sheet'!$U$2,'Objectenoverzicht aantallen'!$A:$A,'Objectenoverzicht aantallen'!$P:$P)*'Calculatie sheet'!$U$135)/'Calculatie sheet'!$U$64/1000</f>
        <v>0</v>
      </c>
      <c r="AB4" s="571">
        <f>(LOOKUP('Calculatie sheet'!$U$2,'Objectenoverzicht aantallen'!$A:$A,'Objectenoverzicht aantallen'!$P:$P)*'Calculatie sheet'!$U$135)/'Calculatie sheet'!$U$64/1000</f>
        <v>0</v>
      </c>
      <c r="AC4" s="571">
        <f>(LOOKUP('Calculatie sheet'!$U$2,'Objectenoverzicht aantallen'!$A:$A,'Objectenoverzicht aantallen'!$P:$P)*'Calculatie sheet'!$U$135)/'Calculatie sheet'!$U$64/1000</f>
        <v>0</v>
      </c>
      <c r="AD4" s="571">
        <f>(LOOKUP('Calculatie sheet'!$U$2,'Objectenoverzicht aantallen'!$A:$A,'Objectenoverzicht aantallen'!$P:$P)*'Calculatie sheet'!$U$135)/'Calculatie sheet'!$U$64/1000</f>
        <v>0</v>
      </c>
      <c r="AE4" s="571">
        <f>(LOOKUP('Calculatie sheet'!$U$2,'Objectenoverzicht aantallen'!$A:$A,'Objectenoverzicht aantallen'!$P:$P)*'Calculatie sheet'!$U$135)/'Calculatie sheet'!$U$64/1000</f>
        <v>0</v>
      </c>
      <c r="AF4" s="571">
        <f>(LOOKUP('Calculatie sheet'!$U$2,'Objectenoverzicht aantallen'!$A:$A,'Objectenoverzicht aantallen'!$P:$P)*'Calculatie sheet'!$U$135)/'Calculatie sheet'!$U$64/1000</f>
        <v>0</v>
      </c>
    </row>
    <row r="5" spans="1:32" x14ac:dyDescent="0.2">
      <c r="B5" s="130" t="s">
        <v>5</v>
      </c>
      <c r="C5" s="46">
        <f>'Calculatie sheet'!U136</f>
        <v>3.743709557013304E-3</v>
      </c>
      <c r="F5" s="573">
        <f>C5*'Calculatie sheet'!$U$7/1000</f>
        <v>0</v>
      </c>
      <c r="H5" s="31" t="s">
        <v>625</v>
      </c>
      <c r="I5" s="571">
        <f>(LOOKUP('Calculatie sheet'!$U$2,'Objectenoverzicht aantallen'!$A:$A,'Objectenoverzicht aantallen'!C:C)*'Calculatie sheet'!U136+LOOKUP('Calculatie sheet'!$U$2,'Objectenoverzicht aantallen'!$A:$A,'Objectenoverzicht aantallen'!E:E)*'Calculatie sheet'!U136)/1000</f>
        <v>0</v>
      </c>
      <c r="J5" s="571">
        <f>(LOOKUP('Calculatie sheet'!$U$2,'Objectenoverzicht aantallen'!$A:$A,'Objectenoverzicht aantallen'!C:C)*'Calculatie sheet'!U136+LOOKUP('Calculatie sheet'!$U$2,'Objectenoverzicht aantallen'!$A:$A,'Objectenoverzicht aantallen'!E:E)*'Calculatie sheet'!U136+LOOKUP('Calculatie sheet'!$U$2,'Objectenoverzicht aantallen'!$A:$A,'Objectenoverzicht aantallen'!F:F)*'Calculatie sheet'!U136)/1000</f>
        <v>0</v>
      </c>
      <c r="K5" s="571">
        <f>(LOOKUP('Calculatie sheet'!$U$2,'Objectenoverzicht aantallen'!$A:$A,'Objectenoverzicht aantallen'!C:C)*'Calculatie sheet'!U136+LOOKUP('Calculatie sheet'!$U$2,'Objectenoverzicht aantallen'!$A:$A,'Objectenoverzicht aantallen'!E:E)*'Calculatie sheet'!U136+LOOKUP('Calculatie sheet'!$U$2,'Objectenoverzicht aantallen'!$A:$A,'Objectenoverzicht aantallen'!F:F)*'Calculatie sheet'!U136+LOOKUP('Calculatie sheet'!$D$2,'Objectenoverzicht aantallen'!$A:$A,'Objectenoverzicht aantallen'!G:G)*'Calculatie sheet'!U136)/1000</f>
        <v>0</v>
      </c>
      <c r="L5" s="571">
        <f>(LOOKUP('Calculatie sheet'!$U$2,'Objectenoverzicht aantallen'!$A:$A,'Objectenoverzicht aantallen'!C:C)*'Calculatie sheet'!U136+LOOKUP('Calculatie sheet'!$U$2,'Objectenoverzicht aantallen'!$A:$A,'Objectenoverzicht aantallen'!E:E)*'Calculatie sheet'!U136+LOOKUP('Calculatie sheet'!$U$2,'Objectenoverzicht aantallen'!$A:$A,'Objectenoverzicht aantallen'!F:F)*'Calculatie sheet'!U136+LOOKUP('Calculatie sheet'!$U$2,'Objectenoverzicht aantallen'!$A:$A,'Objectenoverzicht aantallen'!G:G)*'Calculatie sheet'!U136+LOOKUP('Calculatie sheet'!$U$2,'Objectenoverzicht aantallen'!$A:$A,'Objectenoverzicht aantallen'!H:H)*'Calculatie sheet'!U136)/1000</f>
        <v>0</v>
      </c>
      <c r="M5" s="571">
        <f>(LOOKUP('Calculatie sheet'!$U$2,'Objectenoverzicht aantallen'!$A:$A,'Objectenoverzicht aantallen'!C:C)*'Calculatie sheet'!U136+LOOKUP('Calculatie sheet'!$U$2,'Objectenoverzicht aantallen'!$A:$A,'Objectenoverzicht aantallen'!E:E)*'Calculatie sheet'!U136+LOOKUP('Calculatie sheet'!$U$2,'Objectenoverzicht aantallen'!$A:$A,'Objectenoverzicht aantallen'!F:F)*'Calculatie sheet'!U136+LOOKUP('Calculatie sheet'!$U$2,'Objectenoverzicht aantallen'!$A:$A,'Objectenoverzicht aantallen'!G:G)*'Calculatie sheet'!U136+LOOKUP('Calculatie sheet'!$U$2,'Objectenoverzicht aantallen'!$A:$A,'Objectenoverzicht aantallen'!H:H)*'Calculatie sheet'!U136+LOOKUP('Calculatie sheet'!$U$2,'Objectenoverzicht aantallen'!$A:$A,'Objectenoverzicht aantallen'!I:I)*'Calculatie sheet'!U136)/1000</f>
        <v>0</v>
      </c>
      <c r="N5" s="571">
        <f>(LOOKUP('Calculatie sheet'!$U$2,'Objectenoverzicht aantallen'!$A:$A,'Objectenoverzicht aantallen'!C:C)*'Calculatie sheet'!U136+LOOKUP('Calculatie sheet'!$U$2,'Objectenoverzicht aantallen'!$A:$A,'Objectenoverzicht aantallen'!E:E)*'Calculatie sheet'!U136+LOOKUP('Calculatie sheet'!$U$2,'Objectenoverzicht aantallen'!$A:$A,'Objectenoverzicht aantallen'!F:F)*'Calculatie sheet'!U136+LOOKUP('Calculatie sheet'!$U$2,'Objectenoverzicht aantallen'!$A:$A,'Objectenoverzicht aantallen'!G:G)*'Calculatie sheet'!U136+LOOKUP('Calculatie sheet'!$U$2,'Objectenoverzicht aantallen'!$A:$A,'Objectenoverzicht aantallen'!H:H)*'Calculatie sheet'!U136+LOOKUP('Calculatie sheet'!$U$2,'Objectenoverzicht aantallen'!$A:$A,'Objectenoverzicht aantallen'!I:I)*'Calculatie sheet'!U136+LOOKUP('Calculatie sheet'!$U$2,'Objectenoverzicht aantallen'!$A:$A,'Objectenoverzicht aantallen'!J:J)*'Calculatie sheet'!U136)/1000</f>
        <v>0</v>
      </c>
      <c r="O5" s="571">
        <f>(LOOKUP('Calculatie sheet'!$U$2,'Objectenoverzicht aantallen'!$A:$A,'Objectenoverzicht aantallen'!C:C)*'Calculatie sheet'!U136+LOOKUP('Calculatie sheet'!$U$2,'Objectenoverzicht aantallen'!$A:$A,'Objectenoverzicht aantallen'!E:E)*'Calculatie sheet'!U136+LOOKUP('Calculatie sheet'!$U$2,'Objectenoverzicht aantallen'!$A:$A,'Objectenoverzicht aantallen'!F:F)*'Calculatie sheet'!U136+LOOKUP('Calculatie sheet'!$U$2,'Objectenoverzicht aantallen'!$A:$A,'Objectenoverzicht aantallen'!G:G)*'Calculatie sheet'!U136+LOOKUP('Calculatie sheet'!$U$2,'Objectenoverzicht aantallen'!$A:$A,'Objectenoverzicht aantallen'!H:H)*'Calculatie sheet'!U136+LOOKUP('Calculatie sheet'!$U$2,'Objectenoverzicht aantallen'!$A:$A,'Objectenoverzicht aantallen'!I:I)*'Calculatie sheet'!U136+LOOKUP('Calculatie sheet'!$U$2,'Objectenoverzicht aantallen'!$A:$A,'Objectenoverzicht aantallen'!J:J)*'Calculatie sheet'!U136+LOOKUP('Calculatie sheet'!$U$2,'Objectenoverzicht aantallen'!$A:$A,'Objectenoverzicht aantallen'!K:K)*'Calculatie sheet'!U136)/1000</f>
        <v>0</v>
      </c>
      <c r="P5" s="571">
        <f>(LOOKUP('Calculatie sheet'!$U$2,'Objectenoverzicht aantallen'!$A:$A,'Objectenoverzicht aantallen'!C:C)*'Calculatie sheet'!U136+LOOKUP('Calculatie sheet'!$U$2,'Objectenoverzicht aantallen'!$A:$A,'Objectenoverzicht aantallen'!E:E)*'Calculatie sheet'!U136+LOOKUP('Calculatie sheet'!$U$2,'Objectenoverzicht aantallen'!$A:$A,'Objectenoverzicht aantallen'!F:F)*'Calculatie sheet'!U136+LOOKUP('Calculatie sheet'!$U$2,'Objectenoverzicht aantallen'!$A:$A,'Objectenoverzicht aantallen'!G:G)*'Calculatie sheet'!U136+LOOKUP('Calculatie sheet'!$U$2,'Objectenoverzicht aantallen'!$A:$A,'Objectenoverzicht aantallen'!H:H)*'Calculatie sheet'!U136+LOOKUP('Calculatie sheet'!$U$2,'Objectenoverzicht aantallen'!$A:$A,'Objectenoverzicht aantallen'!I:I)*'Calculatie sheet'!U136+LOOKUP('Calculatie sheet'!$U$2,'Objectenoverzicht aantallen'!$A:$A,'Objectenoverzicht aantallen'!J:J)*'Calculatie sheet'!U136+LOOKUP('Calculatie sheet'!$U$2,'Objectenoverzicht aantallen'!$A:$A,'Objectenoverzicht aantallen'!K:K)*'Calculatie sheet'!U136+LOOKUP('Calculatie sheet'!$U$2,'Objectenoverzicht aantallen'!$A:$A,'Objectenoverzicht aantallen'!L:L)*'Calculatie sheet'!U136)/1000</f>
        <v>0</v>
      </c>
      <c r="Q5" s="571">
        <f>(LOOKUP('Calculatie sheet'!$U$2,'Objectenoverzicht aantallen'!$A:$A,'Objectenoverzicht aantallen'!C:C)*'Calculatie sheet'!U136+LOOKUP('Calculatie sheet'!$U$2,'Objectenoverzicht aantallen'!$A:$A,'Objectenoverzicht aantallen'!E:E)*'Calculatie sheet'!U136+LOOKUP('Calculatie sheet'!$U$2,'Objectenoverzicht aantallen'!$A:$A,'Objectenoverzicht aantallen'!F:F)*'Calculatie sheet'!U136+LOOKUP('Calculatie sheet'!$U$2,'Objectenoverzicht aantallen'!$A:$A,'Objectenoverzicht aantallen'!G:G)*'Calculatie sheet'!U136+LOOKUP('Calculatie sheet'!$U$2,'Objectenoverzicht aantallen'!$A:$A,'Objectenoverzicht aantallen'!H:H)*'Calculatie sheet'!U136+LOOKUP('Calculatie sheet'!$U$2,'Objectenoverzicht aantallen'!$A:$A,'Objectenoverzicht aantallen'!I:I)*'Calculatie sheet'!U136+LOOKUP('Calculatie sheet'!$U$2,'Objectenoverzicht aantallen'!$A:$A,'Objectenoverzicht aantallen'!J:J)*'Calculatie sheet'!U136+LOOKUP('Calculatie sheet'!$U$2,'Objectenoverzicht aantallen'!$A:$A,'Objectenoverzicht aantallen'!K:K)*'Calculatie sheet'!U136+LOOKUP('Calculatie sheet'!$U$2,'Objectenoverzicht aantallen'!$A:$A,'Objectenoverzicht aantallen'!L:L)*'Calculatie sheet'!U136+LOOKUP('Calculatie sheet'!$U$2,'Objectenoverzicht aantallen'!$A:$A,'Objectenoverzicht aantallen'!M:M)*'Calculatie sheet'!U136)/1000</f>
        <v>0</v>
      </c>
      <c r="R5" s="571">
        <f>(LOOKUP('Calculatie sheet'!$U$2,'Objectenoverzicht aantallen'!$A:$A,'Objectenoverzicht aantallen'!C:C)*'Calculatie sheet'!U136+LOOKUP('Calculatie sheet'!$U$2,'Objectenoverzicht aantallen'!$A:$A,'Objectenoverzicht aantallen'!E:E)*'Calculatie sheet'!U136+LOOKUP('Calculatie sheet'!$U$2,'Objectenoverzicht aantallen'!$A:$A,'Objectenoverzicht aantallen'!F:F)*'Calculatie sheet'!U136+LOOKUP('Calculatie sheet'!$U$2,'Objectenoverzicht aantallen'!$A:$A,'Objectenoverzicht aantallen'!G:G)*'Calculatie sheet'!U136+LOOKUP('Calculatie sheet'!$U$2,'Objectenoverzicht aantallen'!$A:$A,'Objectenoverzicht aantallen'!H:H)*'Calculatie sheet'!U136+LOOKUP('Calculatie sheet'!$U$2,'Objectenoverzicht aantallen'!$A:$A,'Objectenoverzicht aantallen'!I:I)*'Calculatie sheet'!U136+LOOKUP('Calculatie sheet'!$U$2,'Objectenoverzicht aantallen'!$A:$A,'Objectenoverzicht aantallen'!J:J)*'Calculatie sheet'!U136+LOOKUP('Calculatie sheet'!$U$2,'Objectenoverzicht aantallen'!$A:$A,'Objectenoverzicht aantallen'!K:K)*'Calculatie sheet'!U136+LOOKUP('Calculatie sheet'!$U$2,'Objectenoverzicht aantallen'!$A:$A,'Objectenoverzicht aantallen'!L:L)*'Calculatie sheet'!U136+LOOKUP('Calculatie sheet'!$U$2,'Objectenoverzicht aantallen'!$A:$A,'Objectenoverzicht aantallen'!M:M)*'Calculatie sheet'!U136+LOOKUP('Calculatie sheet'!$U$2,'Objectenoverzicht aantallen'!$A:$A,'Objectenoverzicht aantallen'!N:N)*'Calculatie sheet'!U136)/1000</f>
        <v>0</v>
      </c>
      <c r="S5" s="571">
        <f>(LOOKUP('Calculatie sheet'!$U$2,'Objectenoverzicht aantallen'!$A:$A,'Objectenoverzicht aantallen'!C:C)*'Calculatie sheet'!U136+LOOKUP('Calculatie sheet'!$U$2,'Objectenoverzicht aantallen'!$A:$A,'Objectenoverzicht aantallen'!E:E)*'Calculatie sheet'!U136+LOOKUP('Calculatie sheet'!$U$2,'Objectenoverzicht aantallen'!$A:$A,'Objectenoverzicht aantallen'!F:F)*'Calculatie sheet'!U136+LOOKUP('Calculatie sheet'!$U$2,'Objectenoverzicht aantallen'!$A:$A,'Objectenoverzicht aantallen'!G:G)*'Calculatie sheet'!U136+LOOKUP('Calculatie sheet'!$U$2,'Objectenoverzicht aantallen'!$A:$A,'Objectenoverzicht aantallen'!H:H)*'Calculatie sheet'!U136+LOOKUP('Calculatie sheet'!$U$2,'Objectenoverzicht aantallen'!$A:$A,'Objectenoverzicht aantallen'!I:I)*'Calculatie sheet'!U136+LOOKUP('Calculatie sheet'!$U$2,'Objectenoverzicht aantallen'!$A:$A,'Objectenoverzicht aantallen'!J:J)*'Calculatie sheet'!U136+LOOKUP('Calculatie sheet'!$U$2,'Objectenoverzicht aantallen'!$A:$A,'Objectenoverzicht aantallen'!K:K)*'Calculatie sheet'!U136+LOOKUP('Calculatie sheet'!$U$2,'Objectenoverzicht aantallen'!$A:$A,'Objectenoverzicht aantallen'!L:L)*'Calculatie sheet'!U136+LOOKUP('Calculatie sheet'!$U$2,'Objectenoverzicht aantallen'!$A:$A,'Objectenoverzicht aantallen'!M:M)*'Calculatie sheet'!U136+LOOKUP('Calculatie sheet'!$U$2,'Objectenoverzicht aantallen'!$A:$A,'Objectenoverzicht aantallen'!N:N)*'Calculatie sheet'!U136+LOOKUP('Calculatie sheet'!$U$2,'Objectenoverzicht aantallen'!$A:$A,'Objectenoverzicht aantallen'!O:O)*'Calculatie sheet'!U136)/1000</f>
        <v>0</v>
      </c>
      <c r="U5" s="31" t="s">
        <v>625</v>
      </c>
      <c r="V5" s="571">
        <f>(LOOKUP('Calculatie sheet'!$U$2,'Objectenoverzicht aantallen'!$A:$A,'Objectenoverzicht aantallen'!Q:Q)*'Calculatie sheet'!$U$136)/1000</f>
        <v>0</v>
      </c>
      <c r="W5" s="571">
        <f>(LOOKUP('Calculatie sheet'!$U$2,'Objectenoverzicht aantallen'!$A:$A,'Objectenoverzicht aantallen'!R:R)*'Calculatie sheet'!$U$136)/1000</f>
        <v>0</v>
      </c>
      <c r="X5" s="571">
        <f>(LOOKUP('Calculatie sheet'!$U$2,'Objectenoverzicht aantallen'!$A:$A,'Objectenoverzicht aantallen'!S:S)*'Calculatie sheet'!$U$136)/1000</f>
        <v>0</v>
      </c>
      <c r="Y5" s="571">
        <f>(LOOKUP('Calculatie sheet'!$U$2,'Objectenoverzicht aantallen'!$A:$A,'Objectenoverzicht aantallen'!T:T)*'Calculatie sheet'!$U$136)/1000</f>
        <v>0</v>
      </c>
      <c r="Z5" s="571">
        <f>(LOOKUP('Calculatie sheet'!$U$2,'Objectenoverzicht aantallen'!$A:$A,'Objectenoverzicht aantallen'!U:U)*'Calculatie sheet'!$U$136)/1000</f>
        <v>0</v>
      </c>
      <c r="AA5" s="571">
        <f>(LOOKUP('Calculatie sheet'!$U$2,'Objectenoverzicht aantallen'!$A:$A,'Objectenoverzicht aantallen'!V:V)*'Calculatie sheet'!$U$136)/1000</f>
        <v>0</v>
      </c>
      <c r="AB5" s="571">
        <f>(LOOKUP('Calculatie sheet'!$U$2,'Objectenoverzicht aantallen'!$A:$A,'Objectenoverzicht aantallen'!W:W)*'Calculatie sheet'!$U$136)/1000</f>
        <v>0</v>
      </c>
      <c r="AC5" s="571">
        <f>(LOOKUP('Calculatie sheet'!$U$2,'Objectenoverzicht aantallen'!$A:$A,'Objectenoverzicht aantallen'!X:X)*'Calculatie sheet'!$U$136)/1000</f>
        <v>0</v>
      </c>
      <c r="AD5" s="571">
        <f>(LOOKUP('Calculatie sheet'!$U$2,'Objectenoverzicht aantallen'!$A:$A,'Objectenoverzicht aantallen'!V:V)*'Calculatie sheet'!$U$136)/1000</f>
        <v>0</v>
      </c>
      <c r="AE5" s="571">
        <f>(LOOKUP('Calculatie sheet'!$U$2,'Objectenoverzicht aantallen'!$A:$A,'Objectenoverzicht aantallen'!Z:Z)*'Calculatie sheet'!$U$136)/1000</f>
        <v>0</v>
      </c>
      <c r="AF5" s="571">
        <f>(LOOKUP('Calculatie sheet'!$U$2,'Objectenoverzicht aantallen'!$A:$A,'Objectenoverzicht aantallen'!AA:AA)*'Calculatie sheet'!$U$136)/1000</f>
        <v>0</v>
      </c>
    </row>
  </sheetData>
  <pageMargins left="0.7" right="0.7" top="0.75" bottom="0.75" header="0.3" footer="0.3"/>
  <pageSetup paperSize="9" orientation="portrait" horizontalDpi="0" verticalDpi="0"/>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9D2F4-2BED-6F41-A0F2-7C8FB3B535BA}">
  <dimension ref="A1:AF5"/>
  <sheetViews>
    <sheetView workbookViewId="0">
      <selection activeCell="B3" sqref="B3:B5"/>
    </sheetView>
  </sheetViews>
  <sheetFormatPr baseColWidth="10" defaultColWidth="11" defaultRowHeight="16" x14ac:dyDescent="0.2"/>
  <cols>
    <col min="1" max="1" width="32" bestFit="1" customWidth="1"/>
    <col min="6" max="6" width="18.5" style="39" bestFit="1" customWidth="1"/>
    <col min="8" max="8" width="14" bestFit="1" customWidth="1"/>
    <col min="9" max="19" width="12.1640625" bestFit="1" customWidth="1"/>
  </cols>
  <sheetData>
    <row r="1" spans="1:32" x14ac:dyDescent="0.2">
      <c r="A1" t="str">
        <f>'Calculatie sheet'!V3</f>
        <v>Betontegels</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sheet'!V133</f>
        <v>0.52964357130373407</v>
      </c>
      <c r="D2" s="26" t="s">
        <v>64</v>
      </c>
      <c r="F2" s="573">
        <f>C2*'Calculatie sheet'!$V$7/1000</f>
        <v>0</v>
      </c>
      <c r="H2" s="31" t="s">
        <v>622</v>
      </c>
      <c r="I2" s="571">
        <f>(LOOKUP('Calculatie sheet'!$V$2,'Objectenoverzicht aantallen'!$A:$A,'Objectenoverzicht aantallen'!C:C)*'Calculatie sheet'!V133+LOOKUP('Calculatie sheet'!$V$2,'Objectenoverzicht aantallen'!$A:$A,'Objectenoverzicht aantallen'!E:E)*'Calculatie sheet'!V133)/1000</f>
        <v>0</v>
      </c>
      <c r="J2" s="571">
        <f>(LOOKUP('Calculatie sheet'!$V$2,'Objectenoverzicht aantallen'!$A:$A,'Objectenoverzicht aantallen'!C:C)*'Calculatie sheet'!V133+LOOKUP('Calculatie sheet'!$V$2,'Objectenoverzicht aantallen'!$A:$A,'Objectenoverzicht aantallen'!E:E)*'Calculatie sheet'!V133+LOOKUP('Calculatie sheet'!$V$2,'Objectenoverzicht aantallen'!$A:$A,'Objectenoverzicht aantallen'!F:F)*'Calculatie sheet'!V133)/1000</f>
        <v>0</v>
      </c>
      <c r="K2" s="571">
        <f>(LOOKUP('Calculatie sheet'!$V$2,'Objectenoverzicht aantallen'!$A:$A,'Objectenoverzicht aantallen'!C:C)*'Calculatie sheet'!V133+LOOKUP('Calculatie sheet'!$V$2,'Objectenoverzicht aantallen'!$A:$A,'Objectenoverzicht aantallen'!E:E)*'Calculatie sheet'!V133+LOOKUP('Calculatie sheet'!$V$2,'Objectenoverzicht aantallen'!$A:$A,'Objectenoverzicht aantallen'!F:F)*'Calculatie sheet'!V133+LOOKUP('Calculatie sheet'!$D$2,'Objectenoverzicht aantallen'!$A:$A,'Objectenoverzicht aantallen'!G:G)*'Calculatie sheet'!V133)/1000</f>
        <v>0</v>
      </c>
      <c r="L2" s="571">
        <f>(LOOKUP('Calculatie sheet'!$V$2,'Objectenoverzicht aantallen'!$A:$A,'Objectenoverzicht aantallen'!C:C)*'Calculatie sheet'!V133+LOOKUP('Calculatie sheet'!$V$2,'Objectenoverzicht aantallen'!$A:$A,'Objectenoverzicht aantallen'!E:E)*'Calculatie sheet'!V133+LOOKUP('Calculatie sheet'!$V$2,'Objectenoverzicht aantallen'!$A:$A,'Objectenoverzicht aantallen'!F:F)*'Calculatie sheet'!V133+LOOKUP('Calculatie sheet'!$V$2,'Objectenoverzicht aantallen'!$A:$A,'Objectenoverzicht aantallen'!G:G)*'Calculatie sheet'!V133+LOOKUP('Calculatie sheet'!$V$2,'Objectenoverzicht aantallen'!$A:$A,'Objectenoverzicht aantallen'!H:H)*'Calculatie sheet'!V133)/1000</f>
        <v>0</v>
      </c>
      <c r="M2" s="571">
        <f>(LOOKUP('Calculatie sheet'!$V$2,'Objectenoverzicht aantallen'!$A:$A,'Objectenoverzicht aantallen'!C:C)*'Calculatie sheet'!V133+LOOKUP('Calculatie sheet'!$V$2,'Objectenoverzicht aantallen'!$A:$A,'Objectenoverzicht aantallen'!E:E)*'Calculatie sheet'!V133+LOOKUP('Calculatie sheet'!$V$2,'Objectenoverzicht aantallen'!$A:$A,'Objectenoverzicht aantallen'!F:F)*'Calculatie sheet'!V133+LOOKUP('Calculatie sheet'!$V$2,'Objectenoverzicht aantallen'!$A:$A,'Objectenoverzicht aantallen'!G:G)*'Calculatie sheet'!V133+LOOKUP('Calculatie sheet'!$V$2,'Objectenoverzicht aantallen'!$A:$A,'Objectenoverzicht aantallen'!H:H)*'Calculatie sheet'!V133+LOOKUP('Calculatie sheet'!$V$2,'Objectenoverzicht aantallen'!$A:$A,'Objectenoverzicht aantallen'!I:I)*'Calculatie sheet'!V133)/1000</f>
        <v>0</v>
      </c>
      <c r="N2" s="571">
        <f>(LOOKUP('Calculatie sheet'!$V$2,'Objectenoverzicht aantallen'!$A:$A,'Objectenoverzicht aantallen'!C:C)*'Calculatie sheet'!V133+LOOKUP('Calculatie sheet'!$V$2,'Objectenoverzicht aantallen'!$A:$A,'Objectenoverzicht aantallen'!E:E)*'Calculatie sheet'!V133+LOOKUP('Calculatie sheet'!$V$2,'Objectenoverzicht aantallen'!$A:$A,'Objectenoverzicht aantallen'!F:F)*'Calculatie sheet'!V133+LOOKUP('Calculatie sheet'!$V$2,'Objectenoverzicht aantallen'!$A:$A,'Objectenoverzicht aantallen'!G:G)*'Calculatie sheet'!V133+LOOKUP('Calculatie sheet'!$V$2,'Objectenoverzicht aantallen'!$A:$A,'Objectenoverzicht aantallen'!H:H)*'Calculatie sheet'!V133+LOOKUP('Calculatie sheet'!$V$2,'Objectenoverzicht aantallen'!$A:$A,'Objectenoverzicht aantallen'!I:I)*'Calculatie sheet'!V133+LOOKUP('Calculatie sheet'!$V$2,'Objectenoverzicht aantallen'!$A:$A,'Objectenoverzicht aantallen'!J:J)*'Calculatie sheet'!V133)/1000</f>
        <v>0</v>
      </c>
      <c r="O2" s="571">
        <f>(LOOKUP('Calculatie sheet'!$V$2,'Objectenoverzicht aantallen'!$A:$A,'Objectenoverzicht aantallen'!C:C)*'Calculatie sheet'!V133+LOOKUP('Calculatie sheet'!$V$2,'Objectenoverzicht aantallen'!$A:$A,'Objectenoverzicht aantallen'!E:E)*'Calculatie sheet'!V133+LOOKUP('Calculatie sheet'!$V$2,'Objectenoverzicht aantallen'!$A:$A,'Objectenoverzicht aantallen'!F:F)*'Calculatie sheet'!V133+LOOKUP('Calculatie sheet'!$V$2,'Objectenoverzicht aantallen'!$A:$A,'Objectenoverzicht aantallen'!G:G)*'Calculatie sheet'!V133+LOOKUP('Calculatie sheet'!$V$2,'Objectenoverzicht aantallen'!$A:$A,'Objectenoverzicht aantallen'!H:H)*'Calculatie sheet'!V133+LOOKUP('Calculatie sheet'!$V$2,'Objectenoverzicht aantallen'!$A:$A,'Objectenoverzicht aantallen'!I:I)*'Calculatie sheet'!V133+LOOKUP('Calculatie sheet'!$V$2,'Objectenoverzicht aantallen'!$A:$A,'Objectenoverzicht aantallen'!J:J)*'Calculatie sheet'!V133+LOOKUP('Calculatie sheet'!$V$2,'Objectenoverzicht aantallen'!$A:$A,'Objectenoverzicht aantallen'!K:K)*'Calculatie sheet'!V133)/1000</f>
        <v>0</v>
      </c>
      <c r="P2" s="571">
        <f>(LOOKUP('Calculatie sheet'!$V$2,'Objectenoverzicht aantallen'!$A:$A,'Objectenoverzicht aantallen'!C:C)*'Calculatie sheet'!V133+LOOKUP('Calculatie sheet'!$V$2,'Objectenoverzicht aantallen'!$A:$A,'Objectenoverzicht aantallen'!E:E)*'Calculatie sheet'!V133+LOOKUP('Calculatie sheet'!$V$2,'Objectenoverzicht aantallen'!$A:$A,'Objectenoverzicht aantallen'!F:F)*'Calculatie sheet'!V133+LOOKUP('Calculatie sheet'!$V$2,'Objectenoverzicht aantallen'!$A:$A,'Objectenoverzicht aantallen'!G:G)*'Calculatie sheet'!V133+LOOKUP('Calculatie sheet'!$V$2,'Objectenoverzicht aantallen'!$A:$A,'Objectenoverzicht aantallen'!H:H)*'Calculatie sheet'!V133+LOOKUP('Calculatie sheet'!$V$2,'Objectenoverzicht aantallen'!$A:$A,'Objectenoverzicht aantallen'!I:I)*'Calculatie sheet'!V133+LOOKUP('Calculatie sheet'!$V$2,'Objectenoverzicht aantallen'!$A:$A,'Objectenoverzicht aantallen'!J:J)*'Calculatie sheet'!V133+LOOKUP('Calculatie sheet'!$V$2,'Objectenoverzicht aantallen'!$A:$A,'Objectenoverzicht aantallen'!K:K)*'Calculatie sheet'!V133+LOOKUP('Calculatie sheet'!$V$2,'Objectenoverzicht aantallen'!$A:$A,'Objectenoverzicht aantallen'!L:L)*'Calculatie sheet'!V133)/1000</f>
        <v>0</v>
      </c>
      <c r="Q2" s="571">
        <f>(LOOKUP('Calculatie sheet'!$V$2,'Objectenoverzicht aantallen'!$A:$A,'Objectenoverzicht aantallen'!C:C)*'Calculatie sheet'!V133+LOOKUP('Calculatie sheet'!$V$2,'Objectenoverzicht aantallen'!$A:$A,'Objectenoverzicht aantallen'!E:E)*'Calculatie sheet'!V133+LOOKUP('Calculatie sheet'!$V$2,'Objectenoverzicht aantallen'!$A:$A,'Objectenoverzicht aantallen'!F:F)*'Calculatie sheet'!V133+LOOKUP('Calculatie sheet'!$V$2,'Objectenoverzicht aantallen'!$A:$A,'Objectenoverzicht aantallen'!G:G)*'Calculatie sheet'!V133+LOOKUP('Calculatie sheet'!$V$2,'Objectenoverzicht aantallen'!$A:$A,'Objectenoverzicht aantallen'!H:H)*'Calculatie sheet'!V133+LOOKUP('Calculatie sheet'!$V$2,'Objectenoverzicht aantallen'!$A:$A,'Objectenoverzicht aantallen'!I:I)*'Calculatie sheet'!V133+LOOKUP('Calculatie sheet'!$V$2,'Objectenoverzicht aantallen'!$A:$A,'Objectenoverzicht aantallen'!J:J)*'Calculatie sheet'!V133+LOOKUP('Calculatie sheet'!$V$2,'Objectenoverzicht aantallen'!$A:$A,'Objectenoverzicht aantallen'!K:K)*'Calculatie sheet'!V133+LOOKUP('Calculatie sheet'!$V$2,'Objectenoverzicht aantallen'!$A:$A,'Objectenoverzicht aantallen'!L:L)*'Calculatie sheet'!V133+LOOKUP('Calculatie sheet'!$V$2,'Objectenoverzicht aantallen'!$A:$A,'Objectenoverzicht aantallen'!M:M)*'Calculatie sheet'!V133)/1000</f>
        <v>0</v>
      </c>
      <c r="R2" s="571">
        <f>(LOOKUP('Calculatie sheet'!$V$2,'Objectenoverzicht aantallen'!$A:$A,'Objectenoverzicht aantallen'!C:C)*'Calculatie sheet'!V133+LOOKUP('Calculatie sheet'!$V$2,'Objectenoverzicht aantallen'!$A:$A,'Objectenoverzicht aantallen'!E:E)*'Calculatie sheet'!V133+LOOKUP('Calculatie sheet'!$V$2,'Objectenoverzicht aantallen'!$A:$A,'Objectenoverzicht aantallen'!F:F)*'Calculatie sheet'!V133+LOOKUP('Calculatie sheet'!$V$2,'Objectenoverzicht aantallen'!$A:$A,'Objectenoverzicht aantallen'!G:G)*'Calculatie sheet'!V133+LOOKUP('Calculatie sheet'!$V$2,'Objectenoverzicht aantallen'!$A:$A,'Objectenoverzicht aantallen'!H:H)*'Calculatie sheet'!V133+LOOKUP('Calculatie sheet'!$V$2,'Objectenoverzicht aantallen'!$A:$A,'Objectenoverzicht aantallen'!I:I)*'Calculatie sheet'!V133+LOOKUP('Calculatie sheet'!$V$2,'Objectenoverzicht aantallen'!$A:$A,'Objectenoverzicht aantallen'!J:J)*'Calculatie sheet'!V133+LOOKUP('Calculatie sheet'!$V$2,'Objectenoverzicht aantallen'!$A:$A,'Objectenoverzicht aantallen'!K:K)*'Calculatie sheet'!V133+LOOKUP('Calculatie sheet'!$V$2,'Objectenoverzicht aantallen'!$A:$A,'Objectenoverzicht aantallen'!L:L)*'Calculatie sheet'!V133+LOOKUP('Calculatie sheet'!$V$2,'Objectenoverzicht aantallen'!$A:$A,'Objectenoverzicht aantallen'!M:M)*'Calculatie sheet'!V133+LOOKUP('Calculatie sheet'!$V$2,'Objectenoverzicht aantallen'!$A:$A,'Objectenoverzicht aantallen'!N:N)*'Calculatie sheet'!V133)/1000</f>
        <v>0</v>
      </c>
      <c r="S2" s="571">
        <f>(LOOKUP('Calculatie sheet'!$V$2,'Objectenoverzicht aantallen'!$A:$A,'Objectenoverzicht aantallen'!C:C)*'Calculatie sheet'!V133+LOOKUP('Calculatie sheet'!$V$2,'Objectenoverzicht aantallen'!$A:$A,'Objectenoverzicht aantallen'!E:E)*'Calculatie sheet'!V133+LOOKUP('Calculatie sheet'!$V$2,'Objectenoverzicht aantallen'!$A:$A,'Objectenoverzicht aantallen'!F:F)*'Calculatie sheet'!V133+LOOKUP('Calculatie sheet'!$V$2,'Objectenoverzicht aantallen'!$A:$A,'Objectenoverzicht aantallen'!G:G)*'Calculatie sheet'!V133+LOOKUP('Calculatie sheet'!$V$2,'Objectenoverzicht aantallen'!$A:$A,'Objectenoverzicht aantallen'!H:H)*'Calculatie sheet'!V133+LOOKUP('Calculatie sheet'!$V$2,'Objectenoverzicht aantallen'!$A:$A,'Objectenoverzicht aantallen'!I:I)*'Calculatie sheet'!V133+LOOKUP('Calculatie sheet'!$V$2,'Objectenoverzicht aantallen'!$A:$A,'Objectenoverzicht aantallen'!J:J)*'Calculatie sheet'!V133+LOOKUP('Calculatie sheet'!$V$2,'Objectenoverzicht aantallen'!$A:$A,'Objectenoverzicht aantallen'!K:K)*'Calculatie sheet'!V133+LOOKUP('Calculatie sheet'!$V$2,'Objectenoverzicht aantallen'!$A:$A,'Objectenoverzicht aantallen'!L:L)*'Calculatie sheet'!V133+LOOKUP('Calculatie sheet'!$V$2,'Objectenoverzicht aantallen'!$A:$A,'Objectenoverzicht aantallen'!M:M)*'Calculatie sheet'!V133+LOOKUP('Calculatie sheet'!$V$2,'Objectenoverzicht aantallen'!$A:$A,'Objectenoverzicht aantallen'!N:N)*'Calculatie sheet'!V133+LOOKUP('Calculatie sheet'!$V$2,'Objectenoverzicht aantallen'!$A:$A,'Objectenoverzicht aantallen'!O:O)*'Calculatie sheet'!V133)/1000</f>
        <v>0</v>
      </c>
      <c r="U2" s="31" t="s">
        <v>622</v>
      </c>
      <c r="V2" s="571">
        <f>(LOOKUP('Calculatie sheet'!$V$2,'Objectenoverzicht aantallen'!$A:$A,'Objectenoverzicht aantallen'!E:E)*'Calculatie sheet'!$V$133)/1000</f>
        <v>0</v>
      </c>
      <c r="W2" s="571">
        <f>(LOOKUP('Calculatie sheet'!$V$2,'Objectenoverzicht aantallen'!$A:$A,'Objectenoverzicht aantallen'!F:F)*'Calculatie sheet'!$V$133)/1000</f>
        <v>0</v>
      </c>
      <c r="X2" s="571">
        <f>(LOOKUP('Calculatie sheet'!$V$2,'Objectenoverzicht aantallen'!$A:$A,'Objectenoverzicht aantallen'!G:G)*'Calculatie sheet'!$V$133)/1000</f>
        <v>0</v>
      </c>
      <c r="Y2" s="571">
        <f>(LOOKUP('Calculatie sheet'!$V$2,'Objectenoverzicht aantallen'!$A:$A,'Objectenoverzicht aantallen'!H:H)*'Calculatie sheet'!$V$133)/1000</f>
        <v>0</v>
      </c>
      <c r="Z2" s="571">
        <f>(LOOKUP('Calculatie sheet'!$V$2,'Objectenoverzicht aantallen'!$A:$A,'Objectenoverzicht aantallen'!I:I)*'Calculatie sheet'!$V$133)/1000</f>
        <v>0</v>
      </c>
      <c r="AA2" s="571">
        <f>(LOOKUP('Calculatie sheet'!$V$2,'Objectenoverzicht aantallen'!$A:$A,'Objectenoverzicht aantallen'!J:J)*'Calculatie sheet'!$V$133)/1000</f>
        <v>0</v>
      </c>
      <c r="AB2" s="571">
        <f>(LOOKUP('Calculatie sheet'!$V$2,'Objectenoverzicht aantallen'!$A:$A,'Objectenoverzicht aantallen'!K:K)*'Calculatie sheet'!$V$133)/1000</f>
        <v>0</v>
      </c>
      <c r="AC2" s="571">
        <f>(LOOKUP('Calculatie sheet'!$V$2,'Objectenoverzicht aantallen'!$A:$A,'Objectenoverzicht aantallen'!L:L)*'Calculatie sheet'!$V$133)/1000</f>
        <v>0</v>
      </c>
      <c r="AD2" s="571">
        <f>(LOOKUP('Calculatie sheet'!$V$2,'Objectenoverzicht aantallen'!$A:$A,'Objectenoverzicht aantallen'!M:M)*'Calculatie sheet'!$V$133)/1000</f>
        <v>0</v>
      </c>
      <c r="AE2" s="571">
        <f>(LOOKUP('Calculatie sheet'!$V$2,'Objectenoverzicht aantallen'!$A:$A,'Objectenoverzicht aantallen'!N:N)*'Calculatie sheet'!$V$133)/1000</f>
        <v>0</v>
      </c>
      <c r="AF2" s="571">
        <f>(LOOKUP('Calculatie sheet'!$V$2,'Objectenoverzicht aantallen'!$A:$A,'Objectenoverzicht aantallen'!O:O)*'Calculatie sheet'!$V$133)/1000</f>
        <v>0</v>
      </c>
    </row>
    <row r="3" spans="1:32" x14ac:dyDescent="0.2">
      <c r="B3" s="130" t="s">
        <v>967</v>
      </c>
      <c r="C3" s="46">
        <f>'Calculatie sheet'!V134</f>
        <v>0.16177612960482257</v>
      </c>
      <c r="D3" s="7" t="s">
        <v>354</v>
      </c>
      <c r="F3" s="573">
        <f>C3*'Calculatie sheet'!$V$7/1000</f>
        <v>0</v>
      </c>
      <c r="H3" s="31" t="s">
        <v>623</v>
      </c>
      <c r="I3" s="571">
        <f>(LOOKUP('Calculatie sheet'!$V$2,'Objectenoverzicht aantallen'!$A:$A,'Objectenoverzicht aantallen'!C:C)*'Calculatie sheet'!V134+LOOKUP('Calculatie sheet'!$V$2,'Objectenoverzicht aantallen'!$A:$A,'Objectenoverzicht aantallen'!E:E)*'Calculatie sheet'!V134)/1000</f>
        <v>0</v>
      </c>
      <c r="J3" s="571">
        <f>(LOOKUP('Calculatie sheet'!$V$2,'Objectenoverzicht aantallen'!$A:$A,'Objectenoverzicht aantallen'!C:C)*'Calculatie sheet'!V134+LOOKUP('Calculatie sheet'!$V$2,'Objectenoverzicht aantallen'!$A:$A,'Objectenoverzicht aantallen'!E:E)*'Calculatie sheet'!V134+LOOKUP('Calculatie sheet'!$V$2,'Objectenoverzicht aantallen'!$A:$A,'Objectenoverzicht aantallen'!F:F)*'Calculatie sheet'!V134)/1000</f>
        <v>0</v>
      </c>
      <c r="K3" s="571">
        <f>(LOOKUP('Calculatie sheet'!$V$2,'Objectenoverzicht aantallen'!$A:$A,'Objectenoverzicht aantallen'!C:C)*'Calculatie sheet'!V134+LOOKUP('Calculatie sheet'!$V$2,'Objectenoverzicht aantallen'!$A:$A,'Objectenoverzicht aantallen'!E:E)*'Calculatie sheet'!V134+LOOKUP('Calculatie sheet'!$V$2,'Objectenoverzicht aantallen'!$A:$A,'Objectenoverzicht aantallen'!F:F)*'Calculatie sheet'!V134+LOOKUP('Calculatie sheet'!$D$2,'Objectenoverzicht aantallen'!$A:$A,'Objectenoverzicht aantallen'!G:G)*'Calculatie sheet'!V134)/1000</f>
        <v>0</v>
      </c>
      <c r="L3" s="571">
        <f>(LOOKUP('Calculatie sheet'!$V$2,'Objectenoverzicht aantallen'!$A:$A,'Objectenoverzicht aantallen'!C:C)*'Calculatie sheet'!V134+LOOKUP('Calculatie sheet'!$V$2,'Objectenoverzicht aantallen'!$A:$A,'Objectenoverzicht aantallen'!E:E)*'Calculatie sheet'!V134+LOOKUP('Calculatie sheet'!$V$2,'Objectenoverzicht aantallen'!$A:$A,'Objectenoverzicht aantallen'!F:F)*'Calculatie sheet'!V134+LOOKUP('Calculatie sheet'!$V$2,'Objectenoverzicht aantallen'!$A:$A,'Objectenoverzicht aantallen'!G:G)*'Calculatie sheet'!V134+LOOKUP('Calculatie sheet'!$V$2,'Objectenoverzicht aantallen'!$A:$A,'Objectenoverzicht aantallen'!H:H)*'Calculatie sheet'!V134)/1000</f>
        <v>0</v>
      </c>
      <c r="M3" s="571">
        <f>(LOOKUP('Calculatie sheet'!$V$2,'Objectenoverzicht aantallen'!$A:$A,'Objectenoverzicht aantallen'!C:C)*'Calculatie sheet'!V134+LOOKUP('Calculatie sheet'!$V$2,'Objectenoverzicht aantallen'!$A:$A,'Objectenoverzicht aantallen'!E:E)*'Calculatie sheet'!V134+LOOKUP('Calculatie sheet'!$V$2,'Objectenoverzicht aantallen'!$A:$A,'Objectenoverzicht aantallen'!F:F)*'Calculatie sheet'!V134+LOOKUP('Calculatie sheet'!$V$2,'Objectenoverzicht aantallen'!$A:$A,'Objectenoverzicht aantallen'!G:G)*'Calculatie sheet'!V134+LOOKUP('Calculatie sheet'!$V$2,'Objectenoverzicht aantallen'!$A:$A,'Objectenoverzicht aantallen'!H:H)*'Calculatie sheet'!V134+LOOKUP('Calculatie sheet'!$V$2,'Objectenoverzicht aantallen'!$A:$A,'Objectenoverzicht aantallen'!I:I)*'Calculatie sheet'!V134)/1000</f>
        <v>0</v>
      </c>
      <c r="N3" s="571">
        <f>(LOOKUP('Calculatie sheet'!$V$2,'Objectenoverzicht aantallen'!$A:$A,'Objectenoverzicht aantallen'!C:C)*'Calculatie sheet'!V134+LOOKUP('Calculatie sheet'!$V$2,'Objectenoverzicht aantallen'!$A:$A,'Objectenoverzicht aantallen'!E:E)*'Calculatie sheet'!V134+LOOKUP('Calculatie sheet'!$V$2,'Objectenoverzicht aantallen'!$A:$A,'Objectenoverzicht aantallen'!F:F)*'Calculatie sheet'!V134+LOOKUP('Calculatie sheet'!$V$2,'Objectenoverzicht aantallen'!$A:$A,'Objectenoverzicht aantallen'!G:G)*'Calculatie sheet'!V134+LOOKUP('Calculatie sheet'!$V$2,'Objectenoverzicht aantallen'!$A:$A,'Objectenoverzicht aantallen'!H:H)*'Calculatie sheet'!V134+LOOKUP('Calculatie sheet'!$V$2,'Objectenoverzicht aantallen'!$A:$A,'Objectenoverzicht aantallen'!I:I)*'Calculatie sheet'!V134+LOOKUP('Calculatie sheet'!$V$2,'Objectenoverzicht aantallen'!$A:$A,'Objectenoverzicht aantallen'!J:J)*'Calculatie sheet'!V134)/1000</f>
        <v>0</v>
      </c>
      <c r="O3" s="571">
        <f>(LOOKUP('Calculatie sheet'!$V$2,'Objectenoverzicht aantallen'!$A:$A,'Objectenoverzicht aantallen'!C:C)*'Calculatie sheet'!V134+LOOKUP('Calculatie sheet'!$V$2,'Objectenoverzicht aantallen'!$A:$A,'Objectenoverzicht aantallen'!E:E)*'Calculatie sheet'!V134+LOOKUP('Calculatie sheet'!$V$2,'Objectenoverzicht aantallen'!$A:$A,'Objectenoverzicht aantallen'!F:F)*'Calculatie sheet'!V134+LOOKUP('Calculatie sheet'!$V$2,'Objectenoverzicht aantallen'!$A:$A,'Objectenoverzicht aantallen'!G:G)*'Calculatie sheet'!V134+LOOKUP('Calculatie sheet'!$V$2,'Objectenoverzicht aantallen'!$A:$A,'Objectenoverzicht aantallen'!H:H)*'Calculatie sheet'!V134+LOOKUP('Calculatie sheet'!$V$2,'Objectenoverzicht aantallen'!$A:$A,'Objectenoverzicht aantallen'!I:I)*'Calculatie sheet'!V134+LOOKUP('Calculatie sheet'!$V$2,'Objectenoverzicht aantallen'!$A:$A,'Objectenoverzicht aantallen'!J:J)*'Calculatie sheet'!V134+LOOKUP('Calculatie sheet'!$V$2,'Objectenoverzicht aantallen'!$A:$A,'Objectenoverzicht aantallen'!K:K)*'Calculatie sheet'!V134)/1000</f>
        <v>0</v>
      </c>
      <c r="P3" s="571">
        <f>(LOOKUP('Calculatie sheet'!$V$2,'Objectenoverzicht aantallen'!$A:$A,'Objectenoverzicht aantallen'!C:C)*'Calculatie sheet'!V134+LOOKUP('Calculatie sheet'!$V$2,'Objectenoverzicht aantallen'!$A:$A,'Objectenoverzicht aantallen'!E:E)*'Calculatie sheet'!V134+LOOKUP('Calculatie sheet'!$V$2,'Objectenoverzicht aantallen'!$A:$A,'Objectenoverzicht aantallen'!F:F)*'Calculatie sheet'!V134+LOOKUP('Calculatie sheet'!$V$2,'Objectenoverzicht aantallen'!$A:$A,'Objectenoverzicht aantallen'!G:G)*'Calculatie sheet'!V134+LOOKUP('Calculatie sheet'!$V$2,'Objectenoverzicht aantallen'!$A:$A,'Objectenoverzicht aantallen'!H:H)*'Calculatie sheet'!V134+LOOKUP('Calculatie sheet'!$V$2,'Objectenoverzicht aantallen'!$A:$A,'Objectenoverzicht aantallen'!I:I)*'Calculatie sheet'!V134+LOOKUP('Calculatie sheet'!$V$2,'Objectenoverzicht aantallen'!$A:$A,'Objectenoverzicht aantallen'!J:J)*'Calculatie sheet'!V134+LOOKUP('Calculatie sheet'!$V$2,'Objectenoverzicht aantallen'!$A:$A,'Objectenoverzicht aantallen'!K:K)*'Calculatie sheet'!V134+LOOKUP('Calculatie sheet'!$V$2,'Objectenoverzicht aantallen'!$A:$A,'Objectenoverzicht aantallen'!L:L)*'Calculatie sheet'!V134)/1000</f>
        <v>0</v>
      </c>
      <c r="Q3" s="571">
        <f>(LOOKUP('Calculatie sheet'!$V$2,'Objectenoverzicht aantallen'!$A:$A,'Objectenoverzicht aantallen'!C:C)*'Calculatie sheet'!V134+LOOKUP('Calculatie sheet'!$V$2,'Objectenoverzicht aantallen'!$A:$A,'Objectenoverzicht aantallen'!E:E)*'Calculatie sheet'!V134+LOOKUP('Calculatie sheet'!$V$2,'Objectenoverzicht aantallen'!$A:$A,'Objectenoverzicht aantallen'!F:F)*'Calculatie sheet'!V134+LOOKUP('Calculatie sheet'!$V$2,'Objectenoverzicht aantallen'!$A:$A,'Objectenoverzicht aantallen'!G:G)*'Calculatie sheet'!V134+LOOKUP('Calculatie sheet'!$V$2,'Objectenoverzicht aantallen'!$A:$A,'Objectenoverzicht aantallen'!H:H)*'Calculatie sheet'!V134+LOOKUP('Calculatie sheet'!$V$2,'Objectenoverzicht aantallen'!$A:$A,'Objectenoverzicht aantallen'!I:I)*'Calculatie sheet'!V134+LOOKUP('Calculatie sheet'!$V$2,'Objectenoverzicht aantallen'!$A:$A,'Objectenoverzicht aantallen'!J:J)*'Calculatie sheet'!V134+LOOKUP('Calculatie sheet'!$V$2,'Objectenoverzicht aantallen'!$A:$A,'Objectenoverzicht aantallen'!K:K)*'Calculatie sheet'!V134+LOOKUP('Calculatie sheet'!$V$2,'Objectenoverzicht aantallen'!$A:$A,'Objectenoverzicht aantallen'!L:L)*'Calculatie sheet'!V134+LOOKUP('Calculatie sheet'!$V$2,'Objectenoverzicht aantallen'!$A:$A,'Objectenoverzicht aantallen'!M:M)*'Calculatie sheet'!V134)/1000</f>
        <v>0</v>
      </c>
      <c r="R3" s="571">
        <f>(LOOKUP('Calculatie sheet'!$V$2,'Objectenoverzicht aantallen'!$A:$A,'Objectenoverzicht aantallen'!C:C)*'Calculatie sheet'!V134+LOOKUP('Calculatie sheet'!$V$2,'Objectenoverzicht aantallen'!$A:$A,'Objectenoverzicht aantallen'!E:E)*'Calculatie sheet'!V134+LOOKUP('Calculatie sheet'!$V$2,'Objectenoverzicht aantallen'!$A:$A,'Objectenoverzicht aantallen'!F:F)*'Calculatie sheet'!V134+LOOKUP('Calculatie sheet'!$V$2,'Objectenoverzicht aantallen'!$A:$A,'Objectenoverzicht aantallen'!G:G)*'Calculatie sheet'!V134+LOOKUP('Calculatie sheet'!$V$2,'Objectenoverzicht aantallen'!$A:$A,'Objectenoverzicht aantallen'!H:H)*'Calculatie sheet'!V134+LOOKUP('Calculatie sheet'!$V$2,'Objectenoverzicht aantallen'!$A:$A,'Objectenoverzicht aantallen'!I:I)*'Calculatie sheet'!V134+LOOKUP('Calculatie sheet'!$V$2,'Objectenoverzicht aantallen'!$A:$A,'Objectenoverzicht aantallen'!J:J)*'Calculatie sheet'!V134+LOOKUP('Calculatie sheet'!$V$2,'Objectenoverzicht aantallen'!$A:$A,'Objectenoverzicht aantallen'!K:K)*'Calculatie sheet'!V134+LOOKUP('Calculatie sheet'!$V$2,'Objectenoverzicht aantallen'!$A:$A,'Objectenoverzicht aantallen'!L:L)*'Calculatie sheet'!V134+LOOKUP('Calculatie sheet'!$V$2,'Objectenoverzicht aantallen'!$A:$A,'Objectenoverzicht aantallen'!M:M)*'Calculatie sheet'!V134+LOOKUP('Calculatie sheet'!$V$2,'Objectenoverzicht aantallen'!$A:$A,'Objectenoverzicht aantallen'!N:N)*'Calculatie sheet'!V134)/1000</f>
        <v>0</v>
      </c>
      <c r="S3" s="571">
        <f>(LOOKUP('Calculatie sheet'!$V$2,'Objectenoverzicht aantallen'!$A:$A,'Objectenoverzicht aantallen'!C:C)*'Calculatie sheet'!V134+LOOKUP('Calculatie sheet'!$V$2,'Objectenoverzicht aantallen'!$A:$A,'Objectenoverzicht aantallen'!E:E)*'Calculatie sheet'!V134+LOOKUP('Calculatie sheet'!$V$2,'Objectenoverzicht aantallen'!$A:$A,'Objectenoverzicht aantallen'!F:F)*'Calculatie sheet'!V134+LOOKUP('Calculatie sheet'!$V$2,'Objectenoverzicht aantallen'!$A:$A,'Objectenoverzicht aantallen'!G:G)*'Calculatie sheet'!V134+LOOKUP('Calculatie sheet'!$V$2,'Objectenoverzicht aantallen'!$A:$A,'Objectenoverzicht aantallen'!H:H)*'Calculatie sheet'!V134+LOOKUP('Calculatie sheet'!$V$2,'Objectenoverzicht aantallen'!$A:$A,'Objectenoverzicht aantallen'!I:I)*'Calculatie sheet'!V134+LOOKUP('Calculatie sheet'!$V$2,'Objectenoverzicht aantallen'!$A:$A,'Objectenoverzicht aantallen'!J:J)*'Calculatie sheet'!V134+LOOKUP('Calculatie sheet'!$V$2,'Objectenoverzicht aantallen'!$A:$A,'Objectenoverzicht aantallen'!K:K)*'Calculatie sheet'!V134+LOOKUP('Calculatie sheet'!$V$2,'Objectenoverzicht aantallen'!$A:$A,'Objectenoverzicht aantallen'!L:L)*'Calculatie sheet'!V134+LOOKUP('Calculatie sheet'!$V$2,'Objectenoverzicht aantallen'!$A:$A,'Objectenoverzicht aantallen'!M:M)*'Calculatie sheet'!V134+LOOKUP('Calculatie sheet'!$V$2,'Objectenoverzicht aantallen'!$A:$A,'Objectenoverzicht aantallen'!N:N)*'Calculatie sheet'!V134+LOOKUP('Calculatie sheet'!$V$2,'Objectenoverzicht aantallen'!$A:$A,'Objectenoverzicht aantallen'!O:O)*'Calculatie sheet'!V134)/1000</f>
        <v>0</v>
      </c>
      <c r="U3" s="31" t="s">
        <v>623</v>
      </c>
      <c r="V3" s="571">
        <f>(LOOKUP('Calculatie sheet'!$V$2,'Objectenoverzicht aantallen'!$A:$A,'Objectenoverzicht aantallen'!E:E)*'Calculatie sheet'!$V$134)/1000</f>
        <v>0</v>
      </c>
      <c r="W3" s="571">
        <f>(LOOKUP('Calculatie sheet'!$V$2,'Objectenoverzicht aantallen'!$A:$A,'Objectenoverzicht aantallen'!F:F)*'Calculatie sheet'!$V$134)/1000</f>
        <v>0</v>
      </c>
      <c r="X3" s="571">
        <f>(LOOKUP('Calculatie sheet'!$V$2,'Objectenoverzicht aantallen'!$A:$A,'Objectenoverzicht aantallen'!G:G)*'Calculatie sheet'!$V$134)/1000</f>
        <v>0</v>
      </c>
      <c r="Y3" s="571">
        <f>(LOOKUP('Calculatie sheet'!$V$2,'Objectenoverzicht aantallen'!$A:$A,'Objectenoverzicht aantallen'!H:H)*'Calculatie sheet'!$V$134)/1000</f>
        <v>0</v>
      </c>
      <c r="Z3" s="571">
        <f>(LOOKUP('Calculatie sheet'!$V$2,'Objectenoverzicht aantallen'!$A:$A,'Objectenoverzicht aantallen'!I:I)*'Calculatie sheet'!$V$134)/1000</f>
        <v>0</v>
      </c>
      <c r="AA3" s="571">
        <f>(LOOKUP('Calculatie sheet'!$V$2,'Objectenoverzicht aantallen'!$A:$A,'Objectenoverzicht aantallen'!J:J)*'Calculatie sheet'!$V$134)/1000</f>
        <v>0</v>
      </c>
      <c r="AB3" s="571">
        <f>(LOOKUP('Calculatie sheet'!$V$2,'Objectenoverzicht aantallen'!$A:$A,'Objectenoverzicht aantallen'!K:K)*'Calculatie sheet'!$V$134)/1000</f>
        <v>0</v>
      </c>
      <c r="AC3" s="571">
        <f>(LOOKUP('Calculatie sheet'!$V$2,'Objectenoverzicht aantallen'!$A:$A,'Objectenoverzicht aantallen'!L:L)*'Calculatie sheet'!$V$134)/1000</f>
        <v>0</v>
      </c>
      <c r="AD3" s="571">
        <f>(LOOKUP('Calculatie sheet'!$V$2,'Objectenoverzicht aantallen'!$A:$A,'Objectenoverzicht aantallen'!M:M)*'Calculatie sheet'!$V$134)/1000</f>
        <v>0</v>
      </c>
      <c r="AE3" s="571">
        <f>(LOOKUP('Calculatie sheet'!$V$2,'Objectenoverzicht aantallen'!$A:$A,'Objectenoverzicht aantallen'!N:N)*'Calculatie sheet'!$V$134)/1000</f>
        <v>0</v>
      </c>
      <c r="AF3" s="571">
        <f>(LOOKUP('Calculatie sheet'!$V$2,'Objectenoverzicht aantallen'!$A:$A,'Objectenoverzicht aantallen'!O:O)*'Calculatie sheet'!$V$134)/1000</f>
        <v>0</v>
      </c>
    </row>
    <row r="4" spans="1:32" x14ac:dyDescent="0.2">
      <c r="B4" s="130" t="s">
        <v>966</v>
      </c>
      <c r="C4" s="46">
        <f>'Calculatie sheet'!V135</f>
        <v>0.34621611927121287</v>
      </c>
      <c r="D4" s="37" t="s">
        <v>660</v>
      </c>
      <c r="F4" s="573">
        <f>C4*'Calculatie sheet'!$V$7/1000</f>
        <v>0</v>
      </c>
      <c r="H4" s="31" t="s">
        <v>624</v>
      </c>
      <c r="I4" s="571">
        <f>(LOOKUP('Calculatie sheet'!$V$2,'Objectenoverzicht aantallen'!$A:$A,'Objectenoverzicht aantallen'!C:C)*'Calculatie sheet'!V135+LOOKUP('Calculatie sheet'!$V$2,'Objectenoverzicht aantallen'!$A:$A,'Objectenoverzicht aantallen'!E:E)*'Calculatie sheet'!V135)/1000</f>
        <v>0</v>
      </c>
      <c r="J4" s="571">
        <f>(LOOKUP('Calculatie sheet'!$V$2,'Objectenoverzicht aantallen'!$A:$A,'Objectenoverzicht aantallen'!C:C)*'Calculatie sheet'!V135+LOOKUP('Calculatie sheet'!$V$2,'Objectenoverzicht aantallen'!$A:$A,'Objectenoverzicht aantallen'!E:E)*'Calculatie sheet'!V135+LOOKUP('Calculatie sheet'!$V$2,'Objectenoverzicht aantallen'!$A:$A,'Objectenoverzicht aantallen'!F:F)*'Calculatie sheet'!V135)/1000</f>
        <v>0</v>
      </c>
      <c r="K4" s="571">
        <f>(LOOKUP('Calculatie sheet'!$V$2,'Objectenoverzicht aantallen'!$A:$A,'Objectenoverzicht aantallen'!C:C)*'Calculatie sheet'!V135+LOOKUP('Calculatie sheet'!$V$2,'Objectenoverzicht aantallen'!$A:$A,'Objectenoverzicht aantallen'!E:E)*'Calculatie sheet'!V135+LOOKUP('Calculatie sheet'!$V$2,'Objectenoverzicht aantallen'!$A:$A,'Objectenoverzicht aantallen'!F:F)*'Calculatie sheet'!V135+LOOKUP('Calculatie sheet'!$D$2,'Objectenoverzicht aantallen'!$A:$A,'Objectenoverzicht aantallen'!G:G)*'Calculatie sheet'!V135)/1000</f>
        <v>0</v>
      </c>
      <c r="L4" s="571">
        <f>(LOOKUP('Calculatie sheet'!$V$2,'Objectenoverzicht aantallen'!$A:$A,'Objectenoverzicht aantallen'!C:C)*'Calculatie sheet'!V135+LOOKUP('Calculatie sheet'!$V$2,'Objectenoverzicht aantallen'!$A:$A,'Objectenoverzicht aantallen'!E:E)*'Calculatie sheet'!V135+LOOKUP('Calculatie sheet'!$V$2,'Objectenoverzicht aantallen'!$A:$A,'Objectenoverzicht aantallen'!F:F)*'Calculatie sheet'!V135+LOOKUP('Calculatie sheet'!$V$2,'Objectenoverzicht aantallen'!$A:$A,'Objectenoverzicht aantallen'!G:G)*'Calculatie sheet'!V135+LOOKUP('Calculatie sheet'!$V$2,'Objectenoverzicht aantallen'!$A:$A,'Objectenoverzicht aantallen'!H:H)*'Calculatie sheet'!V135)/1000</f>
        <v>0</v>
      </c>
      <c r="M4" s="571">
        <f>(LOOKUP('Calculatie sheet'!$V$2,'Objectenoverzicht aantallen'!$A:$A,'Objectenoverzicht aantallen'!C:C)*'Calculatie sheet'!V135+LOOKUP('Calculatie sheet'!$V$2,'Objectenoverzicht aantallen'!$A:$A,'Objectenoverzicht aantallen'!E:E)*'Calculatie sheet'!V135+LOOKUP('Calculatie sheet'!$V$2,'Objectenoverzicht aantallen'!$A:$A,'Objectenoverzicht aantallen'!F:F)*'Calculatie sheet'!V135+LOOKUP('Calculatie sheet'!$V$2,'Objectenoverzicht aantallen'!$A:$A,'Objectenoverzicht aantallen'!G:G)*'Calculatie sheet'!V135+LOOKUP('Calculatie sheet'!$V$2,'Objectenoverzicht aantallen'!$A:$A,'Objectenoverzicht aantallen'!H:H)*'Calculatie sheet'!V135+LOOKUP('Calculatie sheet'!$V$2,'Objectenoverzicht aantallen'!$A:$A,'Objectenoverzicht aantallen'!I:I)*'Calculatie sheet'!V135)/1000</f>
        <v>0</v>
      </c>
      <c r="N4" s="571">
        <f>(LOOKUP('Calculatie sheet'!$V$2,'Objectenoverzicht aantallen'!$A:$A,'Objectenoverzicht aantallen'!C:C)*'Calculatie sheet'!V135+LOOKUP('Calculatie sheet'!$V$2,'Objectenoverzicht aantallen'!$A:$A,'Objectenoverzicht aantallen'!E:E)*'Calculatie sheet'!V135+LOOKUP('Calculatie sheet'!$V$2,'Objectenoverzicht aantallen'!$A:$A,'Objectenoverzicht aantallen'!F:F)*'Calculatie sheet'!V135+LOOKUP('Calculatie sheet'!$V$2,'Objectenoverzicht aantallen'!$A:$A,'Objectenoverzicht aantallen'!G:G)*'Calculatie sheet'!V135+LOOKUP('Calculatie sheet'!$V$2,'Objectenoverzicht aantallen'!$A:$A,'Objectenoverzicht aantallen'!H:H)*'Calculatie sheet'!V135+LOOKUP('Calculatie sheet'!$V$2,'Objectenoverzicht aantallen'!$A:$A,'Objectenoverzicht aantallen'!I:I)*'Calculatie sheet'!V135+LOOKUP('Calculatie sheet'!$V$2,'Objectenoverzicht aantallen'!$A:$A,'Objectenoverzicht aantallen'!J:J)*'Calculatie sheet'!V135)/1000</f>
        <v>0</v>
      </c>
      <c r="O4" s="571">
        <f>(LOOKUP('Calculatie sheet'!$V$2,'Objectenoverzicht aantallen'!$A:$A,'Objectenoverzicht aantallen'!C:C)*'Calculatie sheet'!V135+LOOKUP('Calculatie sheet'!$V$2,'Objectenoverzicht aantallen'!$A:$A,'Objectenoverzicht aantallen'!E:E)*'Calculatie sheet'!V135+LOOKUP('Calculatie sheet'!$V$2,'Objectenoverzicht aantallen'!$A:$A,'Objectenoverzicht aantallen'!F:F)*'Calculatie sheet'!V135+LOOKUP('Calculatie sheet'!$V$2,'Objectenoverzicht aantallen'!$A:$A,'Objectenoverzicht aantallen'!G:G)*'Calculatie sheet'!V135+LOOKUP('Calculatie sheet'!$V$2,'Objectenoverzicht aantallen'!$A:$A,'Objectenoverzicht aantallen'!H:H)*'Calculatie sheet'!V135+LOOKUP('Calculatie sheet'!$V$2,'Objectenoverzicht aantallen'!$A:$A,'Objectenoverzicht aantallen'!I:I)*'Calculatie sheet'!V135+LOOKUP('Calculatie sheet'!$V$2,'Objectenoverzicht aantallen'!$A:$A,'Objectenoverzicht aantallen'!J:J)*'Calculatie sheet'!V135+LOOKUP('Calculatie sheet'!$V$2,'Objectenoverzicht aantallen'!$A:$A,'Objectenoverzicht aantallen'!K:K)*'Calculatie sheet'!V135)/1000</f>
        <v>0</v>
      </c>
      <c r="P4" s="571">
        <f>(LOOKUP('Calculatie sheet'!$V$2,'Objectenoverzicht aantallen'!$A:$A,'Objectenoverzicht aantallen'!C:C)*'Calculatie sheet'!V135+LOOKUP('Calculatie sheet'!$V$2,'Objectenoverzicht aantallen'!$A:$A,'Objectenoverzicht aantallen'!E:E)*'Calculatie sheet'!V135+LOOKUP('Calculatie sheet'!$V$2,'Objectenoverzicht aantallen'!$A:$A,'Objectenoverzicht aantallen'!F:F)*'Calculatie sheet'!V135+LOOKUP('Calculatie sheet'!$V$2,'Objectenoverzicht aantallen'!$A:$A,'Objectenoverzicht aantallen'!G:G)*'Calculatie sheet'!V135+LOOKUP('Calculatie sheet'!$V$2,'Objectenoverzicht aantallen'!$A:$A,'Objectenoverzicht aantallen'!H:H)*'Calculatie sheet'!V135+LOOKUP('Calculatie sheet'!$V$2,'Objectenoverzicht aantallen'!$A:$A,'Objectenoverzicht aantallen'!I:I)*'Calculatie sheet'!V135+LOOKUP('Calculatie sheet'!$V$2,'Objectenoverzicht aantallen'!$A:$A,'Objectenoverzicht aantallen'!J:J)*'Calculatie sheet'!V135+LOOKUP('Calculatie sheet'!$V$2,'Objectenoverzicht aantallen'!$A:$A,'Objectenoverzicht aantallen'!K:K)*'Calculatie sheet'!V135+LOOKUP('Calculatie sheet'!$V$2,'Objectenoverzicht aantallen'!$A:$A,'Objectenoverzicht aantallen'!L:L)*'Calculatie sheet'!V135)/1000</f>
        <v>0</v>
      </c>
      <c r="Q4" s="571">
        <f>(LOOKUP('Calculatie sheet'!$V$2,'Objectenoverzicht aantallen'!$A:$A,'Objectenoverzicht aantallen'!C:C)*'Calculatie sheet'!V135+LOOKUP('Calculatie sheet'!$V$2,'Objectenoverzicht aantallen'!$A:$A,'Objectenoverzicht aantallen'!E:E)*'Calculatie sheet'!V135+LOOKUP('Calculatie sheet'!$V$2,'Objectenoverzicht aantallen'!$A:$A,'Objectenoverzicht aantallen'!F:F)*'Calculatie sheet'!V135+LOOKUP('Calculatie sheet'!$V$2,'Objectenoverzicht aantallen'!$A:$A,'Objectenoverzicht aantallen'!G:G)*'Calculatie sheet'!V135+LOOKUP('Calculatie sheet'!$V$2,'Objectenoverzicht aantallen'!$A:$A,'Objectenoverzicht aantallen'!H:H)*'Calculatie sheet'!V135+LOOKUP('Calculatie sheet'!$V$2,'Objectenoverzicht aantallen'!$A:$A,'Objectenoverzicht aantallen'!I:I)*'Calculatie sheet'!V135+LOOKUP('Calculatie sheet'!$V$2,'Objectenoverzicht aantallen'!$A:$A,'Objectenoverzicht aantallen'!J:J)*'Calculatie sheet'!V135+LOOKUP('Calculatie sheet'!$V$2,'Objectenoverzicht aantallen'!$A:$A,'Objectenoverzicht aantallen'!K:K)*'Calculatie sheet'!V135+LOOKUP('Calculatie sheet'!$V$2,'Objectenoverzicht aantallen'!$A:$A,'Objectenoverzicht aantallen'!L:L)*'Calculatie sheet'!V135+LOOKUP('Calculatie sheet'!$V$2,'Objectenoverzicht aantallen'!$A:$A,'Objectenoverzicht aantallen'!M:M)*'Calculatie sheet'!V135)/1000</f>
        <v>0</v>
      </c>
      <c r="R4" s="571">
        <f>(LOOKUP('Calculatie sheet'!$V$2,'Objectenoverzicht aantallen'!$A:$A,'Objectenoverzicht aantallen'!C:C)*'Calculatie sheet'!V135+LOOKUP('Calculatie sheet'!$V$2,'Objectenoverzicht aantallen'!$A:$A,'Objectenoverzicht aantallen'!E:E)*'Calculatie sheet'!V135+LOOKUP('Calculatie sheet'!$V$2,'Objectenoverzicht aantallen'!$A:$A,'Objectenoverzicht aantallen'!F:F)*'Calculatie sheet'!V135+LOOKUP('Calculatie sheet'!$V$2,'Objectenoverzicht aantallen'!$A:$A,'Objectenoverzicht aantallen'!G:G)*'Calculatie sheet'!V135+LOOKUP('Calculatie sheet'!$V$2,'Objectenoverzicht aantallen'!$A:$A,'Objectenoverzicht aantallen'!H:H)*'Calculatie sheet'!V135+LOOKUP('Calculatie sheet'!$V$2,'Objectenoverzicht aantallen'!$A:$A,'Objectenoverzicht aantallen'!I:I)*'Calculatie sheet'!V135+LOOKUP('Calculatie sheet'!$V$2,'Objectenoverzicht aantallen'!$A:$A,'Objectenoverzicht aantallen'!J:J)*'Calculatie sheet'!V135+LOOKUP('Calculatie sheet'!$V$2,'Objectenoverzicht aantallen'!$A:$A,'Objectenoverzicht aantallen'!K:K)*'Calculatie sheet'!V135+LOOKUP('Calculatie sheet'!$V$2,'Objectenoverzicht aantallen'!$A:$A,'Objectenoverzicht aantallen'!L:L)*'Calculatie sheet'!V135+LOOKUP('Calculatie sheet'!$V$2,'Objectenoverzicht aantallen'!$A:$A,'Objectenoverzicht aantallen'!M:M)*'Calculatie sheet'!V135+LOOKUP('Calculatie sheet'!$V$2,'Objectenoverzicht aantallen'!$A:$A,'Objectenoverzicht aantallen'!N:N)*'Calculatie sheet'!V135)/1000</f>
        <v>0</v>
      </c>
      <c r="S4" s="571">
        <f>(LOOKUP('Calculatie sheet'!$V$2,'Objectenoverzicht aantallen'!$A:$A,'Objectenoverzicht aantallen'!C:C)*'Calculatie sheet'!V135+LOOKUP('Calculatie sheet'!$V$2,'Objectenoverzicht aantallen'!$A:$A,'Objectenoverzicht aantallen'!E:E)*'Calculatie sheet'!V135+LOOKUP('Calculatie sheet'!$V$2,'Objectenoverzicht aantallen'!$A:$A,'Objectenoverzicht aantallen'!F:F)*'Calculatie sheet'!V135+LOOKUP('Calculatie sheet'!$V$2,'Objectenoverzicht aantallen'!$A:$A,'Objectenoverzicht aantallen'!G:G)*'Calculatie sheet'!V135+LOOKUP('Calculatie sheet'!$V$2,'Objectenoverzicht aantallen'!$A:$A,'Objectenoverzicht aantallen'!H:H)*'Calculatie sheet'!V135+LOOKUP('Calculatie sheet'!$V$2,'Objectenoverzicht aantallen'!$A:$A,'Objectenoverzicht aantallen'!I:I)*'Calculatie sheet'!V135+LOOKUP('Calculatie sheet'!$V$2,'Objectenoverzicht aantallen'!$A:$A,'Objectenoverzicht aantallen'!J:J)*'Calculatie sheet'!V135+LOOKUP('Calculatie sheet'!$V$2,'Objectenoverzicht aantallen'!$A:$A,'Objectenoverzicht aantallen'!K:K)*'Calculatie sheet'!V135+LOOKUP('Calculatie sheet'!$V$2,'Objectenoverzicht aantallen'!$A:$A,'Objectenoverzicht aantallen'!L:L)*'Calculatie sheet'!V135+LOOKUP('Calculatie sheet'!$V$2,'Objectenoverzicht aantallen'!$A:$A,'Objectenoverzicht aantallen'!M:M)*'Calculatie sheet'!V135+LOOKUP('Calculatie sheet'!$V$2,'Objectenoverzicht aantallen'!$A:$A,'Objectenoverzicht aantallen'!N:N)*'Calculatie sheet'!V135+LOOKUP('Calculatie sheet'!$V$2,'Objectenoverzicht aantallen'!$A:$A,'Objectenoverzicht aantallen'!O:O)*'Calculatie sheet'!V135)/1000</f>
        <v>0</v>
      </c>
      <c r="U4" s="31" t="s">
        <v>624</v>
      </c>
      <c r="V4" s="571">
        <f>(LOOKUP('Calculatie sheet'!$V$2,'Objectenoverzicht aantallen'!$A:$A,'Objectenoverzicht aantallen'!$P:$P)*'Calculatie sheet'!$V$135)/'Calculatie sheet'!$V$64/1000</f>
        <v>0</v>
      </c>
      <c r="W4" s="571">
        <f>(LOOKUP('Calculatie sheet'!$V$2,'Objectenoverzicht aantallen'!$A:$A,'Objectenoverzicht aantallen'!$P:$P)*'Calculatie sheet'!$V$135)/'Calculatie sheet'!$V$64/1000</f>
        <v>0</v>
      </c>
      <c r="X4" s="571">
        <f>(LOOKUP('Calculatie sheet'!$V$2,'Objectenoverzicht aantallen'!$A:$A,'Objectenoverzicht aantallen'!$P:$P)*'Calculatie sheet'!$V$135)/'Calculatie sheet'!$V$64/1000</f>
        <v>0</v>
      </c>
      <c r="Y4" s="571">
        <f>(LOOKUP('Calculatie sheet'!$V$2,'Objectenoverzicht aantallen'!$A:$A,'Objectenoverzicht aantallen'!$P:$P)*'Calculatie sheet'!$V$135)/'Calculatie sheet'!$V$64/1000</f>
        <v>0</v>
      </c>
      <c r="Z4" s="571">
        <f>(LOOKUP('Calculatie sheet'!$V$2,'Objectenoverzicht aantallen'!$A:$A,'Objectenoverzicht aantallen'!$P:$P)*'Calculatie sheet'!$V$135)/'Calculatie sheet'!$V$64/1000</f>
        <v>0</v>
      </c>
      <c r="AA4" s="571">
        <f>(LOOKUP('Calculatie sheet'!$V$2,'Objectenoverzicht aantallen'!$A:$A,'Objectenoverzicht aantallen'!$P:$P)*'Calculatie sheet'!$V$135)/'Calculatie sheet'!$V$64/1000</f>
        <v>0</v>
      </c>
      <c r="AB4" s="571">
        <f>(LOOKUP('Calculatie sheet'!$V$2,'Objectenoverzicht aantallen'!$A:$A,'Objectenoverzicht aantallen'!$P:$P)*'Calculatie sheet'!$V$135)/'Calculatie sheet'!$V$64/1000</f>
        <v>0</v>
      </c>
      <c r="AC4" s="571">
        <f>(LOOKUP('Calculatie sheet'!$V$2,'Objectenoverzicht aantallen'!$A:$A,'Objectenoverzicht aantallen'!$P:$P)*'Calculatie sheet'!$V$135)/'Calculatie sheet'!$V$64/1000</f>
        <v>0</v>
      </c>
      <c r="AD4" s="571">
        <f>(LOOKUP('Calculatie sheet'!$V$2,'Objectenoverzicht aantallen'!$A:$A,'Objectenoverzicht aantallen'!$P:$P)*'Calculatie sheet'!$V$135)/'Calculatie sheet'!$V$64/1000</f>
        <v>0</v>
      </c>
      <c r="AE4" s="571">
        <f>(LOOKUP('Calculatie sheet'!$V$2,'Objectenoverzicht aantallen'!$A:$A,'Objectenoverzicht aantallen'!$P:$P)*'Calculatie sheet'!$V$135)/'Calculatie sheet'!$V$64/1000</f>
        <v>0</v>
      </c>
      <c r="AF4" s="571">
        <f>(LOOKUP('Calculatie sheet'!$V$2,'Objectenoverzicht aantallen'!$A:$A,'Objectenoverzicht aantallen'!$P:$P)*'Calculatie sheet'!$V$135)/'Calculatie sheet'!$V$64/1000</f>
        <v>0</v>
      </c>
    </row>
    <row r="5" spans="1:32" x14ac:dyDescent="0.2">
      <c r="B5" s="130" t="s">
        <v>5</v>
      </c>
      <c r="C5" s="46">
        <f>'Calculatie sheet'!V136</f>
        <v>2.165132242769861E-2</v>
      </c>
      <c r="F5" s="573">
        <f>C5*'Calculatie sheet'!$V$7/1000</f>
        <v>0</v>
      </c>
      <c r="H5" s="31" t="s">
        <v>625</v>
      </c>
      <c r="I5" s="571">
        <f>(LOOKUP('Calculatie sheet'!$V$2,'Objectenoverzicht aantallen'!$A:$A,'Objectenoverzicht aantallen'!C:C)*'Calculatie sheet'!V136+LOOKUP('Calculatie sheet'!$V$2,'Objectenoverzicht aantallen'!$A:$A,'Objectenoverzicht aantallen'!E:E)*'Calculatie sheet'!V136)/1000</f>
        <v>0</v>
      </c>
      <c r="J5" s="571">
        <f>(LOOKUP('Calculatie sheet'!$V$2,'Objectenoverzicht aantallen'!$A:$A,'Objectenoverzicht aantallen'!C:C)*'Calculatie sheet'!V136+LOOKUP('Calculatie sheet'!$V$2,'Objectenoverzicht aantallen'!$A:$A,'Objectenoverzicht aantallen'!E:E)*'Calculatie sheet'!V136+LOOKUP('Calculatie sheet'!$V$2,'Objectenoverzicht aantallen'!$A:$A,'Objectenoverzicht aantallen'!F:F)*'Calculatie sheet'!V136)/1000</f>
        <v>0</v>
      </c>
      <c r="K5" s="571">
        <f>(LOOKUP('Calculatie sheet'!$V$2,'Objectenoverzicht aantallen'!$A:$A,'Objectenoverzicht aantallen'!C:C)*'Calculatie sheet'!V136+LOOKUP('Calculatie sheet'!$V$2,'Objectenoverzicht aantallen'!$A:$A,'Objectenoverzicht aantallen'!E:E)*'Calculatie sheet'!V136+LOOKUP('Calculatie sheet'!$V$2,'Objectenoverzicht aantallen'!$A:$A,'Objectenoverzicht aantallen'!F:F)*'Calculatie sheet'!V136+LOOKUP('Calculatie sheet'!$D$2,'Objectenoverzicht aantallen'!$A:$A,'Objectenoverzicht aantallen'!G:G)*'Calculatie sheet'!V136)/1000</f>
        <v>0</v>
      </c>
      <c r="L5" s="571">
        <f>(LOOKUP('Calculatie sheet'!$V$2,'Objectenoverzicht aantallen'!$A:$A,'Objectenoverzicht aantallen'!C:C)*'Calculatie sheet'!V136+LOOKUP('Calculatie sheet'!$V$2,'Objectenoverzicht aantallen'!$A:$A,'Objectenoverzicht aantallen'!E:E)*'Calculatie sheet'!V136+LOOKUP('Calculatie sheet'!$V$2,'Objectenoverzicht aantallen'!$A:$A,'Objectenoverzicht aantallen'!F:F)*'Calculatie sheet'!V136+LOOKUP('Calculatie sheet'!$V$2,'Objectenoverzicht aantallen'!$A:$A,'Objectenoverzicht aantallen'!G:G)*'Calculatie sheet'!V136+LOOKUP('Calculatie sheet'!$V$2,'Objectenoverzicht aantallen'!$A:$A,'Objectenoverzicht aantallen'!H:H)*'Calculatie sheet'!V136)/1000</f>
        <v>0</v>
      </c>
      <c r="M5" s="571">
        <f>(LOOKUP('Calculatie sheet'!$V$2,'Objectenoverzicht aantallen'!$A:$A,'Objectenoverzicht aantallen'!C:C)*'Calculatie sheet'!V136+LOOKUP('Calculatie sheet'!$V$2,'Objectenoverzicht aantallen'!$A:$A,'Objectenoverzicht aantallen'!E:E)*'Calculatie sheet'!V136+LOOKUP('Calculatie sheet'!$V$2,'Objectenoverzicht aantallen'!$A:$A,'Objectenoverzicht aantallen'!F:F)*'Calculatie sheet'!V136+LOOKUP('Calculatie sheet'!$V$2,'Objectenoverzicht aantallen'!$A:$A,'Objectenoverzicht aantallen'!G:G)*'Calculatie sheet'!V136+LOOKUP('Calculatie sheet'!$V$2,'Objectenoverzicht aantallen'!$A:$A,'Objectenoverzicht aantallen'!H:H)*'Calculatie sheet'!V136+LOOKUP('Calculatie sheet'!$V$2,'Objectenoverzicht aantallen'!$A:$A,'Objectenoverzicht aantallen'!I:I)*'Calculatie sheet'!V136)/1000</f>
        <v>0</v>
      </c>
      <c r="N5" s="571">
        <f>(LOOKUP('Calculatie sheet'!$V$2,'Objectenoverzicht aantallen'!$A:$A,'Objectenoverzicht aantallen'!C:C)*'Calculatie sheet'!V136+LOOKUP('Calculatie sheet'!$V$2,'Objectenoverzicht aantallen'!$A:$A,'Objectenoverzicht aantallen'!E:E)*'Calculatie sheet'!V136+LOOKUP('Calculatie sheet'!$V$2,'Objectenoverzicht aantallen'!$A:$A,'Objectenoverzicht aantallen'!F:F)*'Calculatie sheet'!V136+LOOKUP('Calculatie sheet'!$V$2,'Objectenoverzicht aantallen'!$A:$A,'Objectenoverzicht aantallen'!G:G)*'Calculatie sheet'!V136+LOOKUP('Calculatie sheet'!$V$2,'Objectenoverzicht aantallen'!$A:$A,'Objectenoverzicht aantallen'!H:H)*'Calculatie sheet'!V136+LOOKUP('Calculatie sheet'!$V$2,'Objectenoverzicht aantallen'!$A:$A,'Objectenoverzicht aantallen'!I:I)*'Calculatie sheet'!V136+LOOKUP('Calculatie sheet'!$V$2,'Objectenoverzicht aantallen'!$A:$A,'Objectenoverzicht aantallen'!J:J)*'Calculatie sheet'!V136)/1000</f>
        <v>0</v>
      </c>
      <c r="O5" s="571">
        <f>(LOOKUP('Calculatie sheet'!$V$2,'Objectenoverzicht aantallen'!$A:$A,'Objectenoverzicht aantallen'!C:C)*'Calculatie sheet'!V136+LOOKUP('Calculatie sheet'!$V$2,'Objectenoverzicht aantallen'!$A:$A,'Objectenoverzicht aantallen'!E:E)*'Calculatie sheet'!V136+LOOKUP('Calculatie sheet'!$V$2,'Objectenoverzicht aantallen'!$A:$A,'Objectenoverzicht aantallen'!F:F)*'Calculatie sheet'!V136+LOOKUP('Calculatie sheet'!$V$2,'Objectenoverzicht aantallen'!$A:$A,'Objectenoverzicht aantallen'!G:G)*'Calculatie sheet'!V136+LOOKUP('Calculatie sheet'!$V$2,'Objectenoverzicht aantallen'!$A:$A,'Objectenoverzicht aantallen'!H:H)*'Calculatie sheet'!V136+LOOKUP('Calculatie sheet'!$V$2,'Objectenoverzicht aantallen'!$A:$A,'Objectenoverzicht aantallen'!I:I)*'Calculatie sheet'!V136+LOOKUP('Calculatie sheet'!$V$2,'Objectenoverzicht aantallen'!$A:$A,'Objectenoverzicht aantallen'!J:J)*'Calculatie sheet'!V136+LOOKUP('Calculatie sheet'!$V$2,'Objectenoverzicht aantallen'!$A:$A,'Objectenoverzicht aantallen'!K:K)*'Calculatie sheet'!V136)/1000</f>
        <v>0</v>
      </c>
      <c r="P5" s="571">
        <f>(LOOKUP('Calculatie sheet'!$V$2,'Objectenoverzicht aantallen'!$A:$A,'Objectenoverzicht aantallen'!C:C)*'Calculatie sheet'!V136+LOOKUP('Calculatie sheet'!$V$2,'Objectenoverzicht aantallen'!$A:$A,'Objectenoverzicht aantallen'!E:E)*'Calculatie sheet'!V136+LOOKUP('Calculatie sheet'!$V$2,'Objectenoverzicht aantallen'!$A:$A,'Objectenoverzicht aantallen'!F:F)*'Calculatie sheet'!V136+LOOKUP('Calculatie sheet'!$V$2,'Objectenoverzicht aantallen'!$A:$A,'Objectenoverzicht aantallen'!G:G)*'Calculatie sheet'!V136+LOOKUP('Calculatie sheet'!$V$2,'Objectenoverzicht aantallen'!$A:$A,'Objectenoverzicht aantallen'!H:H)*'Calculatie sheet'!V136+LOOKUP('Calculatie sheet'!$V$2,'Objectenoverzicht aantallen'!$A:$A,'Objectenoverzicht aantallen'!I:I)*'Calculatie sheet'!V136+LOOKUP('Calculatie sheet'!$V$2,'Objectenoverzicht aantallen'!$A:$A,'Objectenoverzicht aantallen'!J:J)*'Calculatie sheet'!V136+LOOKUP('Calculatie sheet'!$V$2,'Objectenoverzicht aantallen'!$A:$A,'Objectenoverzicht aantallen'!K:K)*'Calculatie sheet'!V136+LOOKUP('Calculatie sheet'!$V$2,'Objectenoverzicht aantallen'!$A:$A,'Objectenoverzicht aantallen'!L:L)*'Calculatie sheet'!V136)/1000</f>
        <v>0</v>
      </c>
      <c r="Q5" s="571">
        <f>(LOOKUP('Calculatie sheet'!$V$2,'Objectenoverzicht aantallen'!$A:$A,'Objectenoverzicht aantallen'!C:C)*'Calculatie sheet'!V136+LOOKUP('Calculatie sheet'!$V$2,'Objectenoverzicht aantallen'!$A:$A,'Objectenoverzicht aantallen'!E:E)*'Calculatie sheet'!V136+LOOKUP('Calculatie sheet'!$V$2,'Objectenoverzicht aantallen'!$A:$A,'Objectenoverzicht aantallen'!F:F)*'Calculatie sheet'!V136+LOOKUP('Calculatie sheet'!$V$2,'Objectenoverzicht aantallen'!$A:$A,'Objectenoverzicht aantallen'!G:G)*'Calculatie sheet'!V136+LOOKUP('Calculatie sheet'!$V$2,'Objectenoverzicht aantallen'!$A:$A,'Objectenoverzicht aantallen'!H:H)*'Calculatie sheet'!V136+LOOKUP('Calculatie sheet'!$V$2,'Objectenoverzicht aantallen'!$A:$A,'Objectenoverzicht aantallen'!I:I)*'Calculatie sheet'!V136+LOOKUP('Calculatie sheet'!$V$2,'Objectenoverzicht aantallen'!$A:$A,'Objectenoverzicht aantallen'!J:J)*'Calculatie sheet'!V136+LOOKUP('Calculatie sheet'!$V$2,'Objectenoverzicht aantallen'!$A:$A,'Objectenoverzicht aantallen'!K:K)*'Calculatie sheet'!V136+LOOKUP('Calculatie sheet'!$V$2,'Objectenoverzicht aantallen'!$A:$A,'Objectenoverzicht aantallen'!L:L)*'Calculatie sheet'!V136+LOOKUP('Calculatie sheet'!$V$2,'Objectenoverzicht aantallen'!$A:$A,'Objectenoverzicht aantallen'!M:M)*'Calculatie sheet'!V136)/1000</f>
        <v>0</v>
      </c>
      <c r="R5" s="571">
        <f>(LOOKUP('Calculatie sheet'!$V$2,'Objectenoverzicht aantallen'!$A:$A,'Objectenoverzicht aantallen'!C:C)*'Calculatie sheet'!V136+LOOKUP('Calculatie sheet'!$V$2,'Objectenoverzicht aantallen'!$A:$A,'Objectenoverzicht aantallen'!E:E)*'Calculatie sheet'!V136+LOOKUP('Calculatie sheet'!$V$2,'Objectenoverzicht aantallen'!$A:$A,'Objectenoverzicht aantallen'!F:F)*'Calculatie sheet'!V136+LOOKUP('Calculatie sheet'!$V$2,'Objectenoverzicht aantallen'!$A:$A,'Objectenoverzicht aantallen'!G:G)*'Calculatie sheet'!V136+LOOKUP('Calculatie sheet'!$V$2,'Objectenoverzicht aantallen'!$A:$A,'Objectenoverzicht aantallen'!H:H)*'Calculatie sheet'!V136+LOOKUP('Calculatie sheet'!$V$2,'Objectenoverzicht aantallen'!$A:$A,'Objectenoverzicht aantallen'!I:I)*'Calculatie sheet'!V136+LOOKUP('Calculatie sheet'!$V$2,'Objectenoverzicht aantallen'!$A:$A,'Objectenoverzicht aantallen'!J:J)*'Calculatie sheet'!V136+LOOKUP('Calculatie sheet'!$V$2,'Objectenoverzicht aantallen'!$A:$A,'Objectenoverzicht aantallen'!K:K)*'Calculatie sheet'!V136+LOOKUP('Calculatie sheet'!$V$2,'Objectenoverzicht aantallen'!$A:$A,'Objectenoverzicht aantallen'!L:L)*'Calculatie sheet'!V136+LOOKUP('Calculatie sheet'!$V$2,'Objectenoverzicht aantallen'!$A:$A,'Objectenoverzicht aantallen'!M:M)*'Calculatie sheet'!V136+LOOKUP('Calculatie sheet'!$V$2,'Objectenoverzicht aantallen'!$A:$A,'Objectenoverzicht aantallen'!N:N)*'Calculatie sheet'!V136)/1000</f>
        <v>0</v>
      </c>
      <c r="S5" s="571">
        <f>(LOOKUP('Calculatie sheet'!$V$2,'Objectenoverzicht aantallen'!$A:$A,'Objectenoverzicht aantallen'!C:C)*'Calculatie sheet'!V136+LOOKUP('Calculatie sheet'!$V$2,'Objectenoverzicht aantallen'!$A:$A,'Objectenoverzicht aantallen'!E:E)*'Calculatie sheet'!V136+LOOKUP('Calculatie sheet'!$V$2,'Objectenoverzicht aantallen'!$A:$A,'Objectenoverzicht aantallen'!F:F)*'Calculatie sheet'!V136+LOOKUP('Calculatie sheet'!$V$2,'Objectenoverzicht aantallen'!$A:$A,'Objectenoverzicht aantallen'!G:G)*'Calculatie sheet'!V136+LOOKUP('Calculatie sheet'!$V$2,'Objectenoverzicht aantallen'!$A:$A,'Objectenoverzicht aantallen'!H:H)*'Calculatie sheet'!V136+LOOKUP('Calculatie sheet'!$V$2,'Objectenoverzicht aantallen'!$A:$A,'Objectenoverzicht aantallen'!I:I)*'Calculatie sheet'!V136+LOOKUP('Calculatie sheet'!$V$2,'Objectenoverzicht aantallen'!$A:$A,'Objectenoverzicht aantallen'!J:J)*'Calculatie sheet'!V136+LOOKUP('Calculatie sheet'!$V$2,'Objectenoverzicht aantallen'!$A:$A,'Objectenoverzicht aantallen'!K:K)*'Calculatie sheet'!V136+LOOKUP('Calculatie sheet'!$V$2,'Objectenoverzicht aantallen'!$A:$A,'Objectenoverzicht aantallen'!L:L)*'Calculatie sheet'!V136+LOOKUP('Calculatie sheet'!$V$2,'Objectenoverzicht aantallen'!$A:$A,'Objectenoverzicht aantallen'!M:M)*'Calculatie sheet'!V136+LOOKUP('Calculatie sheet'!$V$2,'Objectenoverzicht aantallen'!$A:$A,'Objectenoverzicht aantallen'!N:N)*'Calculatie sheet'!V136+LOOKUP('Calculatie sheet'!$V$2,'Objectenoverzicht aantallen'!$A:$A,'Objectenoverzicht aantallen'!O:O)*'Calculatie sheet'!V136)/1000</f>
        <v>0</v>
      </c>
      <c r="U5" s="31" t="s">
        <v>625</v>
      </c>
      <c r="V5" s="571">
        <f>(LOOKUP('Calculatie sheet'!$V$2,'Objectenoverzicht aantallen'!$A:$A,'Objectenoverzicht aantallen'!Q:Q)*'Calculatie sheet'!$V$136)/1000</f>
        <v>0</v>
      </c>
      <c r="W5" s="571">
        <f>(LOOKUP('Calculatie sheet'!$V$2,'Objectenoverzicht aantallen'!$A:$A,'Objectenoverzicht aantallen'!R:R)*'Calculatie sheet'!$V$136)/1000</f>
        <v>0</v>
      </c>
      <c r="X5" s="571">
        <f>(LOOKUP('Calculatie sheet'!$V$2,'Objectenoverzicht aantallen'!$A:$A,'Objectenoverzicht aantallen'!S:S)*'Calculatie sheet'!$V$136)/1000</f>
        <v>0</v>
      </c>
      <c r="Y5" s="571">
        <f>(LOOKUP('Calculatie sheet'!$V$2,'Objectenoverzicht aantallen'!$A:$A,'Objectenoverzicht aantallen'!T:T)*'Calculatie sheet'!$V$136)/1000</f>
        <v>0</v>
      </c>
      <c r="Z5" s="571">
        <f>(LOOKUP('Calculatie sheet'!$V$2,'Objectenoverzicht aantallen'!$A:$A,'Objectenoverzicht aantallen'!U:U)*'Calculatie sheet'!$V$136)/1000</f>
        <v>0</v>
      </c>
      <c r="AA5" s="571">
        <f>(LOOKUP('Calculatie sheet'!$V$2,'Objectenoverzicht aantallen'!$A:$A,'Objectenoverzicht aantallen'!V:V)*'Calculatie sheet'!$V$136)/1000</f>
        <v>0</v>
      </c>
      <c r="AB5" s="571">
        <f>(LOOKUP('Calculatie sheet'!$V$2,'Objectenoverzicht aantallen'!$A:$A,'Objectenoverzicht aantallen'!W:W)*'Calculatie sheet'!$V$136)/1000</f>
        <v>0</v>
      </c>
      <c r="AC5" s="571">
        <f>(LOOKUP('Calculatie sheet'!$V$2,'Objectenoverzicht aantallen'!$A:$A,'Objectenoverzicht aantallen'!X:X)*'Calculatie sheet'!$V$136)/1000</f>
        <v>0</v>
      </c>
      <c r="AD5" s="571">
        <f>(LOOKUP('Calculatie sheet'!$V$2,'Objectenoverzicht aantallen'!$A:$A,'Objectenoverzicht aantallen'!W:W)*'Calculatie sheet'!$V$136)/1000</f>
        <v>0</v>
      </c>
      <c r="AE5" s="571">
        <f>(LOOKUP('Calculatie sheet'!$V$2,'Objectenoverzicht aantallen'!$A:$A,'Objectenoverzicht aantallen'!Z:Z)*'Calculatie sheet'!$V$136)/1000</f>
        <v>0</v>
      </c>
      <c r="AF5" s="571">
        <f>(LOOKUP('Calculatie sheet'!$V$2,'Objectenoverzicht aantallen'!$A:$A,'Objectenoverzicht aantallen'!AA:AA)*'Calculatie sheet'!$V$136)/1000</f>
        <v>0</v>
      </c>
    </row>
  </sheetData>
  <pageMargins left="0.7" right="0.7" top="0.75" bottom="0.75" header="0.3" footer="0.3"/>
  <pageSetup paperSize="9" orientation="portrait" horizontalDpi="0" verticalDpi="0"/>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1DAA-317E-F34C-83FF-57000A509378}">
  <dimension ref="A1:AF5"/>
  <sheetViews>
    <sheetView workbookViewId="0">
      <selection activeCell="B3" sqref="B3:B5"/>
    </sheetView>
  </sheetViews>
  <sheetFormatPr baseColWidth="10" defaultColWidth="11" defaultRowHeight="16" x14ac:dyDescent="0.2"/>
  <cols>
    <col min="1" max="1" width="32" bestFit="1" customWidth="1"/>
    <col min="6" max="6" width="9.83203125" style="39" bestFit="1" customWidth="1"/>
    <col min="8" max="8" width="14" bestFit="1" customWidth="1"/>
    <col min="9" max="19" width="12.1640625" bestFit="1" customWidth="1"/>
  </cols>
  <sheetData>
    <row r="1" spans="1:32" x14ac:dyDescent="0.2">
      <c r="A1" t="str">
        <f>'Calculatie sheet'!W3</f>
        <v>Parallelwegen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sheet'!W133</f>
        <v>0.96989840373384673</v>
      </c>
      <c r="D2" s="26" t="s">
        <v>64</v>
      </c>
      <c r="F2" s="573">
        <f>C2*'Calculatie sheet'!$W$7/1000</f>
        <v>0</v>
      </c>
      <c r="H2" s="31" t="s">
        <v>622</v>
      </c>
      <c r="I2" s="571">
        <f>(LOOKUP('Calculatie sheet'!$W$2,'Objectenoverzicht aantallen'!$A:$A,'Objectenoverzicht aantallen'!C:C)*'Calculatie sheet'!W133+LOOKUP('Calculatie sheet'!$W$2,'Objectenoverzicht aantallen'!$A:$A,'Objectenoverzicht aantallen'!E:E)*'Calculatie sheet'!W133)/1000</f>
        <v>0</v>
      </c>
      <c r="J2" s="571">
        <f>(LOOKUP('Calculatie sheet'!$W$2,'Objectenoverzicht aantallen'!$A:$A,'Objectenoverzicht aantallen'!C:C)*'Calculatie sheet'!W133+LOOKUP('Calculatie sheet'!$W$2,'Objectenoverzicht aantallen'!$A:$A,'Objectenoverzicht aantallen'!E:E)*'Calculatie sheet'!W133+LOOKUP('Calculatie sheet'!$W$2,'Objectenoverzicht aantallen'!$A:$A,'Objectenoverzicht aantallen'!F:F)*'Calculatie sheet'!W133)/1000</f>
        <v>0</v>
      </c>
      <c r="K2" s="571">
        <f>(LOOKUP('Calculatie sheet'!$W$2,'Objectenoverzicht aantallen'!$A:$A,'Objectenoverzicht aantallen'!C:C)*'Calculatie sheet'!W133+LOOKUP('Calculatie sheet'!$W$2,'Objectenoverzicht aantallen'!$A:$A,'Objectenoverzicht aantallen'!E:E)*'Calculatie sheet'!W133+LOOKUP('Calculatie sheet'!$W$2,'Objectenoverzicht aantallen'!$A:$A,'Objectenoverzicht aantallen'!F:F)*'Calculatie sheet'!W133+LOOKUP('Calculatie sheet'!$D$2,'Objectenoverzicht aantallen'!$A:$A,'Objectenoverzicht aantallen'!G:G)*'Calculatie sheet'!W133)/1000</f>
        <v>0</v>
      </c>
      <c r="L2" s="571">
        <f>(LOOKUP('Calculatie sheet'!$W$2,'Objectenoverzicht aantallen'!$A:$A,'Objectenoverzicht aantallen'!C:C)*'Calculatie sheet'!W133+LOOKUP('Calculatie sheet'!$W$2,'Objectenoverzicht aantallen'!$A:$A,'Objectenoverzicht aantallen'!E:E)*'Calculatie sheet'!W133+LOOKUP('Calculatie sheet'!$W$2,'Objectenoverzicht aantallen'!$A:$A,'Objectenoverzicht aantallen'!F:F)*'Calculatie sheet'!W133+LOOKUP('Calculatie sheet'!$W$2,'Objectenoverzicht aantallen'!$A:$A,'Objectenoverzicht aantallen'!G:G)*'Calculatie sheet'!W133+LOOKUP('Calculatie sheet'!$W$2,'Objectenoverzicht aantallen'!$A:$A,'Objectenoverzicht aantallen'!H:H)*'Calculatie sheet'!W133)/1000</f>
        <v>0</v>
      </c>
      <c r="M2" s="571">
        <f>(LOOKUP('Calculatie sheet'!$W$2,'Objectenoverzicht aantallen'!$A:$A,'Objectenoverzicht aantallen'!C:C)*'Calculatie sheet'!W133+LOOKUP('Calculatie sheet'!$W$2,'Objectenoverzicht aantallen'!$A:$A,'Objectenoverzicht aantallen'!E:E)*'Calculatie sheet'!W133+LOOKUP('Calculatie sheet'!$W$2,'Objectenoverzicht aantallen'!$A:$A,'Objectenoverzicht aantallen'!F:F)*'Calculatie sheet'!W133+LOOKUP('Calculatie sheet'!$W$2,'Objectenoverzicht aantallen'!$A:$A,'Objectenoverzicht aantallen'!G:G)*'Calculatie sheet'!W133+LOOKUP('Calculatie sheet'!$W$2,'Objectenoverzicht aantallen'!$A:$A,'Objectenoverzicht aantallen'!H:H)*'Calculatie sheet'!W133+LOOKUP('Calculatie sheet'!$W$2,'Objectenoverzicht aantallen'!$A:$A,'Objectenoverzicht aantallen'!I:I)*'Calculatie sheet'!W133)/1000</f>
        <v>0</v>
      </c>
      <c r="N2" s="571">
        <f>(LOOKUP('Calculatie sheet'!$W$2,'Objectenoverzicht aantallen'!$A:$A,'Objectenoverzicht aantallen'!C:C)*'Calculatie sheet'!W133+LOOKUP('Calculatie sheet'!$W$2,'Objectenoverzicht aantallen'!$A:$A,'Objectenoverzicht aantallen'!E:E)*'Calculatie sheet'!W133+LOOKUP('Calculatie sheet'!$W$2,'Objectenoverzicht aantallen'!$A:$A,'Objectenoverzicht aantallen'!F:F)*'Calculatie sheet'!W133+LOOKUP('Calculatie sheet'!$W$2,'Objectenoverzicht aantallen'!$A:$A,'Objectenoverzicht aantallen'!G:G)*'Calculatie sheet'!W133+LOOKUP('Calculatie sheet'!$W$2,'Objectenoverzicht aantallen'!$A:$A,'Objectenoverzicht aantallen'!H:H)*'Calculatie sheet'!W133+LOOKUP('Calculatie sheet'!$W$2,'Objectenoverzicht aantallen'!$A:$A,'Objectenoverzicht aantallen'!I:I)*'Calculatie sheet'!W133+LOOKUP('Calculatie sheet'!$W$2,'Objectenoverzicht aantallen'!$A:$A,'Objectenoverzicht aantallen'!J:J)*'Calculatie sheet'!W133)/1000</f>
        <v>0</v>
      </c>
      <c r="O2" s="571">
        <f>(LOOKUP('Calculatie sheet'!$W$2,'Objectenoverzicht aantallen'!$A:$A,'Objectenoverzicht aantallen'!C:C)*'Calculatie sheet'!W133+LOOKUP('Calculatie sheet'!$W$2,'Objectenoverzicht aantallen'!$A:$A,'Objectenoverzicht aantallen'!E:E)*'Calculatie sheet'!W133+LOOKUP('Calculatie sheet'!$W$2,'Objectenoverzicht aantallen'!$A:$A,'Objectenoverzicht aantallen'!F:F)*'Calculatie sheet'!W133+LOOKUP('Calculatie sheet'!$W$2,'Objectenoverzicht aantallen'!$A:$A,'Objectenoverzicht aantallen'!G:G)*'Calculatie sheet'!W133+LOOKUP('Calculatie sheet'!$W$2,'Objectenoverzicht aantallen'!$A:$A,'Objectenoverzicht aantallen'!H:H)*'Calculatie sheet'!W133+LOOKUP('Calculatie sheet'!$W$2,'Objectenoverzicht aantallen'!$A:$A,'Objectenoverzicht aantallen'!I:I)*'Calculatie sheet'!W133+LOOKUP('Calculatie sheet'!$W$2,'Objectenoverzicht aantallen'!$A:$A,'Objectenoverzicht aantallen'!J:J)*'Calculatie sheet'!W133+LOOKUP('Calculatie sheet'!$W$2,'Objectenoverzicht aantallen'!$A:$A,'Objectenoverzicht aantallen'!K:K)*'Calculatie sheet'!W133)/1000</f>
        <v>0</v>
      </c>
      <c r="P2" s="571">
        <f>(LOOKUP('Calculatie sheet'!$W$2,'Objectenoverzicht aantallen'!$A:$A,'Objectenoverzicht aantallen'!C:C)*'Calculatie sheet'!W133+LOOKUP('Calculatie sheet'!$W$2,'Objectenoverzicht aantallen'!$A:$A,'Objectenoverzicht aantallen'!E:E)*'Calculatie sheet'!W133+LOOKUP('Calculatie sheet'!$W$2,'Objectenoverzicht aantallen'!$A:$A,'Objectenoverzicht aantallen'!F:F)*'Calculatie sheet'!W133+LOOKUP('Calculatie sheet'!$W$2,'Objectenoverzicht aantallen'!$A:$A,'Objectenoverzicht aantallen'!G:G)*'Calculatie sheet'!W133+LOOKUP('Calculatie sheet'!$W$2,'Objectenoverzicht aantallen'!$A:$A,'Objectenoverzicht aantallen'!H:H)*'Calculatie sheet'!W133+LOOKUP('Calculatie sheet'!$W$2,'Objectenoverzicht aantallen'!$A:$A,'Objectenoverzicht aantallen'!I:I)*'Calculatie sheet'!W133+LOOKUP('Calculatie sheet'!$W$2,'Objectenoverzicht aantallen'!$A:$A,'Objectenoverzicht aantallen'!J:J)*'Calculatie sheet'!W133+LOOKUP('Calculatie sheet'!$W$2,'Objectenoverzicht aantallen'!$A:$A,'Objectenoverzicht aantallen'!K:K)*'Calculatie sheet'!W133+LOOKUP('Calculatie sheet'!$W$2,'Objectenoverzicht aantallen'!$A:$A,'Objectenoverzicht aantallen'!L:L)*'Calculatie sheet'!W133)/1000</f>
        <v>0</v>
      </c>
      <c r="Q2" s="571">
        <f>(LOOKUP('Calculatie sheet'!$W$2,'Objectenoverzicht aantallen'!$A:$A,'Objectenoverzicht aantallen'!C:C)*'Calculatie sheet'!W133+LOOKUP('Calculatie sheet'!$W$2,'Objectenoverzicht aantallen'!$A:$A,'Objectenoverzicht aantallen'!E:E)*'Calculatie sheet'!W133+LOOKUP('Calculatie sheet'!$W$2,'Objectenoverzicht aantallen'!$A:$A,'Objectenoverzicht aantallen'!F:F)*'Calculatie sheet'!W133+LOOKUP('Calculatie sheet'!$W$2,'Objectenoverzicht aantallen'!$A:$A,'Objectenoverzicht aantallen'!G:G)*'Calculatie sheet'!W133+LOOKUP('Calculatie sheet'!$W$2,'Objectenoverzicht aantallen'!$A:$A,'Objectenoverzicht aantallen'!H:H)*'Calculatie sheet'!W133+LOOKUP('Calculatie sheet'!$W$2,'Objectenoverzicht aantallen'!$A:$A,'Objectenoverzicht aantallen'!I:I)*'Calculatie sheet'!W133+LOOKUP('Calculatie sheet'!$W$2,'Objectenoverzicht aantallen'!$A:$A,'Objectenoverzicht aantallen'!J:J)*'Calculatie sheet'!W133+LOOKUP('Calculatie sheet'!$W$2,'Objectenoverzicht aantallen'!$A:$A,'Objectenoverzicht aantallen'!K:K)*'Calculatie sheet'!W133+LOOKUP('Calculatie sheet'!$W$2,'Objectenoverzicht aantallen'!$A:$A,'Objectenoverzicht aantallen'!L:L)*'Calculatie sheet'!W133+LOOKUP('Calculatie sheet'!$W$2,'Objectenoverzicht aantallen'!$A:$A,'Objectenoverzicht aantallen'!M:M)*'Calculatie sheet'!W133)/1000</f>
        <v>0</v>
      </c>
      <c r="R2" s="571">
        <f>(LOOKUP('Calculatie sheet'!$W$2,'Objectenoverzicht aantallen'!$A:$A,'Objectenoverzicht aantallen'!C:C)*'Calculatie sheet'!W133+LOOKUP('Calculatie sheet'!$W$2,'Objectenoverzicht aantallen'!$A:$A,'Objectenoverzicht aantallen'!E:E)*'Calculatie sheet'!W133+LOOKUP('Calculatie sheet'!$W$2,'Objectenoverzicht aantallen'!$A:$A,'Objectenoverzicht aantallen'!F:F)*'Calculatie sheet'!W133+LOOKUP('Calculatie sheet'!$W$2,'Objectenoverzicht aantallen'!$A:$A,'Objectenoverzicht aantallen'!G:G)*'Calculatie sheet'!W133+LOOKUP('Calculatie sheet'!$W$2,'Objectenoverzicht aantallen'!$A:$A,'Objectenoverzicht aantallen'!H:H)*'Calculatie sheet'!W133+LOOKUP('Calculatie sheet'!$W$2,'Objectenoverzicht aantallen'!$A:$A,'Objectenoverzicht aantallen'!I:I)*'Calculatie sheet'!W133+LOOKUP('Calculatie sheet'!$W$2,'Objectenoverzicht aantallen'!$A:$A,'Objectenoverzicht aantallen'!J:J)*'Calculatie sheet'!W133+LOOKUP('Calculatie sheet'!$W$2,'Objectenoverzicht aantallen'!$A:$A,'Objectenoverzicht aantallen'!K:K)*'Calculatie sheet'!W133+LOOKUP('Calculatie sheet'!$W$2,'Objectenoverzicht aantallen'!$A:$A,'Objectenoverzicht aantallen'!L:L)*'Calculatie sheet'!W133+LOOKUP('Calculatie sheet'!$W$2,'Objectenoverzicht aantallen'!$A:$A,'Objectenoverzicht aantallen'!M:M)*'Calculatie sheet'!W133+LOOKUP('Calculatie sheet'!$W$2,'Objectenoverzicht aantallen'!$A:$A,'Objectenoverzicht aantallen'!N:N)*'Calculatie sheet'!W133)/1000</f>
        <v>0</v>
      </c>
      <c r="S2" s="571">
        <f>(LOOKUP('Calculatie sheet'!$W$2,'Objectenoverzicht aantallen'!$A:$A,'Objectenoverzicht aantallen'!C:C)*'Calculatie sheet'!W133+LOOKUP('Calculatie sheet'!$W$2,'Objectenoverzicht aantallen'!$A:$A,'Objectenoverzicht aantallen'!E:E)*'Calculatie sheet'!W133+LOOKUP('Calculatie sheet'!$W$2,'Objectenoverzicht aantallen'!$A:$A,'Objectenoverzicht aantallen'!F:F)*'Calculatie sheet'!W133+LOOKUP('Calculatie sheet'!$W$2,'Objectenoverzicht aantallen'!$A:$A,'Objectenoverzicht aantallen'!G:G)*'Calculatie sheet'!W133+LOOKUP('Calculatie sheet'!$W$2,'Objectenoverzicht aantallen'!$A:$A,'Objectenoverzicht aantallen'!H:H)*'Calculatie sheet'!W133+LOOKUP('Calculatie sheet'!$W$2,'Objectenoverzicht aantallen'!$A:$A,'Objectenoverzicht aantallen'!I:I)*'Calculatie sheet'!W133+LOOKUP('Calculatie sheet'!$W$2,'Objectenoverzicht aantallen'!$A:$A,'Objectenoverzicht aantallen'!J:J)*'Calculatie sheet'!W133+LOOKUP('Calculatie sheet'!$W$2,'Objectenoverzicht aantallen'!$A:$A,'Objectenoverzicht aantallen'!K:K)*'Calculatie sheet'!W133+LOOKUP('Calculatie sheet'!$W$2,'Objectenoverzicht aantallen'!$A:$A,'Objectenoverzicht aantallen'!L:L)*'Calculatie sheet'!W133+LOOKUP('Calculatie sheet'!$W$2,'Objectenoverzicht aantallen'!$A:$A,'Objectenoverzicht aantallen'!M:M)*'Calculatie sheet'!W133+LOOKUP('Calculatie sheet'!$W$2,'Objectenoverzicht aantallen'!$A:$A,'Objectenoverzicht aantallen'!N:N)*'Calculatie sheet'!W133+LOOKUP('Calculatie sheet'!$W$2,'Objectenoverzicht aantallen'!$A:$A,'Objectenoverzicht aantallen'!O:O)*'Calculatie sheet'!W133)/1000</f>
        <v>0</v>
      </c>
      <c r="U2" s="31" t="s">
        <v>622</v>
      </c>
      <c r="V2" s="571">
        <f>(LOOKUP('Calculatie sheet'!$W$2,'Objectenoverzicht aantallen'!$A:$A,'Objectenoverzicht aantallen'!E:E)*'Calculatie sheet'!$W$133)/1000</f>
        <v>0</v>
      </c>
      <c r="W2" s="571">
        <f>(LOOKUP('Calculatie sheet'!$W$2,'Objectenoverzicht aantallen'!$A:$A,'Objectenoverzicht aantallen'!F:F)*'Calculatie sheet'!$W$133)/1000</f>
        <v>0</v>
      </c>
      <c r="X2" s="571">
        <f>(LOOKUP('Calculatie sheet'!$W$2,'Objectenoverzicht aantallen'!$A:$A,'Objectenoverzicht aantallen'!G:G)*'Calculatie sheet'!$W$133)/1000</f>
        <v>0</v>
      </c>
      <c r="Y2" s="571">
        <f>(LOOKUP('Calculatie sheet'!$W$2,'Objectenoverzicht aantallen'!$A:$A,'Objectenoverzicht aantallen'!H:H)*'Calculatie sheet'!$W$133)/1000</f>
        <v>0</v>
      </c>
      <c r="Z2" s="571">
        <f>(LOOKUP('Calculatie sheet'!$W$2,'Objectenoverzicht aantallen'!$A:$A,'Objectenoverzicht aantallen'!I:I)*'Calculatie sheet'!$W$133)/1000</f>
        <v>0</v>
      </c>
      <c r="AA2" s="571">
        <f>(LOOKUP('Calculatie sheet'!$W$2,'Objectenoverzicht aantallen'!$A:$A,'Objectenoverzicht aantallen'!J:J)*'Calculatie sheet'!$W$133)/1000</f>
        <v>0</v>
      </c>
      <c r="AB2" s="571">
        <f>(LOOKUP('Calculatie sheet'!$W$2,'Objectenoverzicht aantallen'!$A:$A,'Objectenoverzicht aantallen'!K:K)*'Calculatie sheet'!$W$133)/1000</f>
        <v>0</v>
      </c>
      <c r="AC2" s="571">
        <f>(LOOKUP('Calculatie sheet'!$W$2,'Objectenoverzicht aantallen'!$A:$A,'Objectenoverzicht aantallen'!L:L)*'Calculatie sheet'!$W$133)/1000</f>
        <v>0</v>
      </c>
      <c r="AD2" s="571">
        <f>(LOOKUP('Calculatie sheet'!$W$2,'Objectenoverzicht aantallen'!$A:$A,'Objectenoverzicht aantallen'!M:M)*'Calculatie sheet'!$W$133)/1000</f>
        <v>0</v>
      </c>
      <c r="AE2" s="571">
        <f>(LOOKUP('Calculatie sheet'!$W$2,'Objectenoverzicht aantallen'!$A:$A,'Objectenoverzicht aantallen'!N:N)*'Calculatie sheet'!$W$133)/1000</f>
        <v>0</v>
      </c>
      <c r="AF2" s="571">
        <f>(LOOKUP('Calculatie sheet'!$W$2,'Objectenoverzicht aantallen'!$A:$A,'Objectenoverzicht aantallen'!O:O)*'Calculatie sheet'!$W$133)/1000</f>
        <v>0</v>
      </c>
    </row>
    <row r="3" spans="1:32" x14ac:dyDescent="0.2">
      <c r="B3" s="130" t="s">
        <v>967</v>
      </c>
      <c r="C3" s="46">
        <f>'Calculatie sheet'!W134</f>
        <v>0.30142322324631865</v>
      </c>
      <c r="D3" s="7" t="s">
        <v>354</v>
      </c>
      <c r="F3" s="573">
        <f>C3*'Calculatie sheet'!$W$7/1000</f>
        <v>0</v>
      </c>
      <c r="H3" s="31" t="s">
        <v>623</v>
      </c>
      <c r="I3" s="571">
        <f>(LOOKUP('Calculatie sheet'!$W$2,'Objectenoverzicht aantallen'!$A:$A,'Objectenoverzicht aantallen'!C:C)*'Calculatie sheet'!W134+LOOKUP('Calculatie sheet'!$W$2,'Objectenoverzicht aantallen'!$A:$A,'Objectenoverzicht aantallen'!E:E)*'Calculatie sheet'!W134)/1000</f>
        <v>0</v>
      </c>
      <c r="J3" s="571">
        <f>(LOOKUP('Calculatie sheet'!$W$2,'Objectenoverzicht aantallen'!$A:$A,'Objectenoverzicht aantallen'!C:C)*'Calculatie sheet'!W134+LOOKUP('Calculatie sheet'!$W$2,'Objectenoverzicht aantallen'!$A:$A,'Objectenoverzicht aantallen'!E:E)*'Calculatie sheet'!W134+LOOKUP('Calculatie sheet'!$W$2,'Objectenoverzicht aantallen'!$A:$A,'Objectenoverzicht aantallen'!F:F)*'Calculatie sheet'!W134)/1000</f>
        <v>0</v>
      </c>
      <c r="K3" s="571">
        <f>(LOOKUP('Calculatie sheet'!$W$2,'Objectenoverzicht aantallen'!$A:$A,'Objectenoverzicht aantallen'!C:C)*'Calculatie sheet'!W134+LOOKUP('Calculatie sheet'!$W$2,'Objectenoverzicht aantallen'!$A:$A,'Objectenoverzicht aantallen'!E:E)*'Calculatie sheet'!W134+LOOKUP('Calculatie sheet'!$W$2,'Objectenoverzicht aantallen'!$A:$A,'Objectenoverzicht aantallen'!F:F)*'Calculatie sheet'!W134+LOOKUP('Calculatie sheet'!$D$2,'Objectenoverzicht aantallen'!$A:$A,'Objectenoverzicht aantallen'!G:G)*'Calculatie sheet'!W134)/1000</f>
        <v>0</v>
      </c>
      <c r="L3" s="571">
        <f>(LOOKUP('Calculatie sheet'!$W$2,'Objectenoverzicht aantallen'!$A:$A,'Objectenoverzicht aantallen'!C:C)*'Calculatie sheet'!W134+LOOKUP('Calculatie sheet'!$W$2,'Objectenoverzicht aantallen'!$A:$A,'Objectenoverzicht aantallen'!E:E)*'Calculatie sheet'!W134+LOOKUP('Calculatie sheet'!$W$2,'Objectenoverzicht aantallen'!$A:$A,'Objectenoverzicht aantallen'!F:F)*'Calculatie sheet'!W134+LOOKUP('Calculatie sheet'!$W$2,'Objectenoverzicht aantallen'!$A:$A,'Objectenoverzicht aantallen'!G:G)*'Calculatie sheet'!W134+LOOKUP('Calculatie sheet'!$W$2,'Objectenoverzicht aantallen'!$A:$A,'Objectenoverzicht aantallen'!H:H)*'Calculatie sheet'!W134)/1000</f>
        <v>0</v>
      </c>
      <c r="M3" s="571">
        <f>(LOOKUP('Calculatie sheet'!$W$2,'Objectenoverzicht aantallen'!$A:$A,'Objectenoverzicht aantallen'!C:C)*'Calculatie sheet'!W134+LOOKUP('Calculatie sheet'!$W$2,'Objectenoverzicht aantallen'!$A:$A,'Objectenoverzicht aantallen'!E:E)*'Calculatie sheet'!W134+LOOKUP('Calculatie sheet'!$W$2,'Objectenoverzicht aantallen'!$A:$A,'Objectenoverzicht aantallen'!F:F)*'Calculatie sheet'!W134+LOOKUP('Calculatie sheet'!$W$2,'Objectenoverzicht aantallen'!$A:$A,'Objectenoverzicht aantallen'!G:G)*'Calculatie sheet'!W134+LOOKUP('Calculatie sheet'!$W$2,'Objectenoverzicht aantallen'!$A:$A,'Objectenoverzicht aantallen'!H:H)*'Calculatie sheet'!W134+LOOKUP('Calculatie sheet'!$W$2,'Objectenoverzicht aantallen'!$A:$A,'Objectenoverzicht aantallen'!I:I)*'Calculatie sheet'!W134)/1000</f>
        <v>0</v>
      </c>
      <c r="N3" s="571">
        <f>(LOOKUP('Calculatie sheet'!$W$2,'Objectenoverzicht aantallen'!$A:$A,'Objectenoverzicht aantallen'!C:C)*'Calculatie sheet'!W134+LOOKUP('Calculatie sheet'!$W$2,'Objectenoverzicht aantallen'!$A:$A,'Objectenoverzicht aantallen'!E:E)*'Calculatie sheet'!W134+LOOKUP('Calculatie sheet'!$W$2,'Objectenoverzicht aantallen'!$A:$A,'Objectenoverzicht aantallen'!F:F)*'Calculatie sheet'!W134+LOOKUP('Calculatie sheet'!$W$2,'Objectenoverzicht aantallen'!$A:$A,'Objectenoverzicht aantallen'!G:G)*'Calculatie sheet'!W134+LOOKUP('Calculatie sheet'!$W$2,'Objectenoverzicht aantallen'!$A:$A,'Objectenoverzicht aantallen'!H:H)*'Calculatie sheet'!W134+LOOKUP('Calculatie sheet'!$W$2,'Objectenoverzicht aantallen'!$A:$A,'Objectenoverzicht aantallen'!I:I)*'Calculatie sheet'!W134+LOOKUP('Calculatie sheet'!$W$2,'Objectenoverzicht aantallen'!$A:$A,'Objectenoverzicht aantallen'!J:J)*'Calculatie sheet'!W134)/1000</f>
        <v>0</v>
      </c>
      <c r="O3" s="571">
        <f>(LOOKUP('Calculatie sheet'!$W$2,'Objectenoverzicht aantallen'!$A:$A,'Objectenoverzicht aantallen'!C:C)*'Calculatie sheet'!W134+LOOKUP('Calculatie sheet'!$W$2,'Objectenoverzicht aantallen'!$A:$A,'Objectenoverzicht aantallen'!E:E)*'Calculatie sheet'!W134+LOOKUP('Calculatie sheet'!$W$2,'Objectenoverzicht aantallen'!$A:$A,'Objectenoverzicht aantallen'!F:F)*'Calculatie sheet'!W134+LOOKUP('Calculatie sheet'!$W$2,'Objectenoverzicht aantallen'!$A:$A,'Objectenoverzicht aantallen'!G:G)*'Calculatie sheet'!W134+LOOKUP('Calculatie sheet'!$W$2,'Objectenoverzicht aantallen'!$A:$A,'Objectenoverzicht aantallen'!H:H)*'Calculatie sheet'!W134+LOOKUP('Calculatie sheet'!$W$2,'Objectenoverzicht aantallen'!$A:$A,'Objectenoverzicht aantallen'!I:I)*'Calculatie sheet'!W134+LOOKUP('Calculatie sheet'!$W$2,'Objectenoverzicht aantallen'!$A:$A,'Objectenoverzicht aantallen'!J:J)*'Calculatie sheet'!W134+LOOKUP('Calculatie sheet'!$W$2,'Objectenoverzicht aantallen'!$A:$A,'Objectenoverzicht aantallen'!K:K)*'Calculatie sheet'!W134)/1000</f>
        <v>0</v>
      </c>
      <c r="P3" s="571">
        <f>(LOOKUP('Calculatie sheet'!$W$2,'Objectenoverzicht aantallen'!$A:$A,'Objectenoverzicht aantallen'!C:C)*'Calculatie sheet'!W134+LOOKUP('Calculatie sheet'!$W$2,'Objectenoverzicht aantallen'!$A:$A,'Objectenoverzicht aantallen'!E:E)*'Calculatie sheet'!W134+LOOKUP('Calculatie sheet'!$W$2,'Objectenoverzicht aantallen'!$A:$A,'Objectenoverzicht aantallen'!F:F)*'Calculatie sheet'!W134+LOOKUP('Calculatie sheet'!$W$2,'Objectenoverzicht aantallen'!$A:$A,'Objectenoverzicht aantallen'!G:G)*'Calculatie sheet'!W134+LOOKUP('Calculatie sheet'!$W$2,'Objectenoverzicht aantallen'!$A:$A,'Objectenoverzicht aantallen'!H:H)*'Calculatie sheet'!W134+LOOKUP('Calculatie sheet'!$W$2,'Objectenoverzicht aantallen'!$A:$A,'Objectenoverzicht aantallen'!I:I)*'Calculatie sheet'!W134+LOOKUP('Calculatie sheet'!$W$2,'Objectenoverzicht aantallen'!$A:$A,'Objectenoverzicht aantallen'!J:J)*'Calculatie sheet'!W134+LOOKUP('Calculatie sheet'!$W$2,'Objectenoverzicht aantallen'!$A:$A,'Objectenoverzicht aantallen'!K:K)*'Calculatie sheet'!W134+LOOKUP('Calculatie sheet'!$W$2,'Objectenoverzicht aantallen'!$A:$A,'Objectenoverzicht aantallen'!L:L)*'Calculatie sheet'!W134)/1000</f>
        <v>0</v>
      </c>
      <c r="Q3" s="571">
        <f>(LOOKUP('Calculatie sheet'!$W$2,'Objectenoverzicht aantallen'!$A:$A,'Objectenoverzicht aantallen'!C:C)*'Calculatie sheet'!W134+LOOKUP('Calculatie sheet'!$W$2,'Objectenoverzicht aantallen'!$A:$A,'Objectenoverzicht aantallen'!E:E)*'Calculatie sheet'!W134+LOOKUP('Calculatie sheet'!$W$2,'Objectenoverzicht aantallen'!$A:$A,'Objectenoverzicht aantallen'!F:F)*'Calculatie sheet'!W134+LOOKUP('Calculatie sheet'!$W$2,'Objectenoverzicht aantallen'!$A:$A,'Objectenoverzicht aantallen'!G:G)*'Calculatie sheet'!W134+LOOKUP('Calculatie sheet'!$W$2,'Objectenoverzicht aantallen'!$A:$A,'Objectenoverzicht aantallen'!H:H)*'Calculatie sheet'!W134+LOOKUP('Calculatie sheet'!$W$2,'Objectenoverzicht aantallen'!$A:$A,'Objectenoverzicht aantallen'!I:I)*'Calculatie sheet'!W134+LOOKUP('Calculatie sheet'!$W$2,'Objectenoverzicht aantallen'!$A:$A,'Objectenoverzicht aantallen'!J:J)*'Calculatie sheet'!W134+LOOKUP('Calculatie sheet'!$W$2,'Objectenoverzicht aantallen'!$A:$A,'Objectenoverzicht aantallen'!K:K)*'Calculatie sheet'!W134+LOOKUP('Calculatie sheet'!$W$2,'Objectenoverzicht aantallen'!$A:$A,'Objectenoverzicht aantallen'!L:L)*'Calculatie sheet'!W134+LOOKUP('Calculatie sheet'!$W$2,'Objectenoverzicht aantallen'!$A:$A,'Objectenoverzicht aantallen'!M:M)*'Calculatie sheet'!W134)/1000</f>
        <v>0</v>
      </c>
      <c r="R3" s="571">
        <f>(LOOKUP('Calculatie sheet'!$W$2,'Objectenoverzicht aantallen'!$A:$A,'Objectenoverzicht aantallen'!C:C)*'Calculatie sheet'!W134+LOOKUP('Calculatie sheet'!$W$2,'Objectenoverzicht aantallen'!$A:$A,'Objectenoverzicht aantallen'!E:E)*'Calculatie sheet'!W134+LOOKUP('Calculatie sheet'!$W$2,'Objectenoverzicht aantallen'!$A:$A,'Objectenoverzicht aantallen'!F:F)*'Calculatie sheet'!W134+LOOKUP('Calculatie sheet'!$W$2,'Objectenoverzicht aantallen'!$A:$A,'Objectenoverzicht aantallen'!G:G)*'Calculatie sheet'!W134+LOOKUP('Calculatie sheet'!$W$2,'Objectenoverzicht aantallen'!$A:$A,'Objectenoverzicht aantallen'!H:H)*'Calculatie sheet'!W134+LOOKUP('Calculatie sheet'!$W$2,'Objectenoverzicht aantallen'!$A:$A,'Objectenoverzicht aantallen'!I:I)*'Calculatie sheet'!W134+LOOKUP('Calculatie sheet'!$W$2,'Objectenoverzicht aantallen'!$A:$A,'Objectenoverzicht aantallen'!J:J)*'Calculatie sheet'!W134+LOOKUP('Calculatie sheet'!$W$2,'Objectenoverzicht aantallen'!$A:$A,'Objectenoverzicht aantallen'!K:K)*'Calculatie sheet'!W134+LOOKUP('Calculatie sheet'!$W$2,'Objectenoverzicht aantallen'!$A:$A,'Objectenoverzicht aantallen'!L:L)*'Calculatie sheet'!W134+LOOKUP('Calculatie sheet'!$W$2,'Objectenoverzicht aantallen'!$A:$A,'Objectenoverzicht aantallen'!M:M)*'Calculatie sheet'!W134+LOOKUP('Calculatie sheet'!$W$2,'Objectenoverzicht aantallen'!$A:$A,'Objectenoverzicht aantallen'!N:N)*'Calculatie sheet'!W134)/1000</f>
        <v>0</v>
      </c>
      <c r="S3" s="571">
        <f>(LOOKUP('Calculatie sheet'!$W$2,'Objectenoverzicht aantallen'!$A:$A,'Objectenoverzicht aantallen'!C:C)*'Calculatie sheet'!W134+LOOKUP('Calculatie sheet'!$W$2,'Objectenoverzicht aantallen'!$A:$A,'Objectenoverzicht aantallen'!E:E)*'Calculatie sheet'!W134+LOOKUP('Calculatie sheet'!$W$2,'Objectenoverzicht aantallen'!$A:$A,'Objectenoverzicht aantallen'!F:F)*'Calculatie sheet'!W134+LOOKUP('Calculatie sheet'!$W$2,'Objectenoverzicht aantallen'!$A:$A,'Objectenoverzicht aantallen'!G:G)*'Calculatie sheet'!W134+LOOKUP('Calculatie sheet'!$W$2,'Objectenoverzicht aantallen'!$A:$A,'Objectenoverzicht aantallen'!H:H)*'Calculatie sheet'!W134+LOOKUP('Calculatie sheet'!$W$2,'Objectenoverzicht aantallen'!$A:$A,'Objectenoverzicht aantallen'!I:I)*'Calculatie sheet'!W134+LOOKUP('Calculatie sheet'!$W$2,'Objectenoverzicht aantallen'!$A:$A,'Objectenoverzicht aantallen'!J:J)*'Calculatie sheet'!W134+LOOKUP('Calculatie sheet'!$W$2,'Objectenoverzicht aantallen'!$A:$A,'Objectenoverzicht aantallen'!K:K)*'Calculatie sheet'!W134+LOOKUP('Calculatie sheet'!$W$2,'Objectenoverzicht aantallen'!$A:$A,'Objectenoverzicht aantallen'!L:L)*'Calculatie sheet'!W134+LOOKUP('Calculatie sheet'!$W$2,'Objectenoverzicht aantallen'!$A:$A,'Objectenoverzicht aantallen'!M:M)*'Calculatie sheet'!W134+LOOKUP('Calculatie sheet'!$W$2,'Objectenoverzicht aantallen'!$A:$A,'Objectenoverzicht aantallen'!N:N)*'Calculatie sheet'!W134+LOOKUP('Calculatie sheet'!$W$2,'Objectenoverzicht aantallen'!$A:$A,'Objectenoverzicht aantallen'!O:O)*'Calculatie sheet'!W134)/1000</f>
        <v>0</v>
      </c>
      <c r="U3" s="31" t="s">
        <v>623</v>
      </c>
      <c r="V3" s="571">
        <f>(LOOKUP('Calculatie sheet'!$W$2,'Objectenoverzicht aantallen'!$A:$A,'Objectenoverzicht aantallen'!E:E)*'Calculatie sheet'!$W$134)/1000</f>
        <v>0</v>
      </c>
      <c r="W3" s="571">
        <f>(LOOKUP('Calculatie sheet'!$W$2,'Objectenoverzicht aantallen'!$A:$A,'Objectenoverzicht aantallen'!F:F)*'Calculatie sheet'!$W$134)/1000</f>
        <v>0</v>
      </c>
      <c r="X3" s="571">
        <f>(LOOKUP('Calculatie sheet'!$W$2,'Objectenoverzicht aantallen'!$A:$A,'Objectenoverzicht aantallen'!G:G)*'Calculatie sheet'!$W$134)/1000</f>
        <v>0</v>
      </c>
      <c r="Y3" s="571">
        <f>(LOOKUP('Calculatie sheet'!$W$2,'Objectenoverzicht aantallen'!$A:$A,'Objectenoverzicht aantallen'!H:H)*'Calculatie sheet'!$W$134)/1000</f>
        <v>0</v>
      </c>
      <c r="Z3" s="571">
        <f>(LOOKUP('Calculatie sheet'!$W$2,'Objectenoverzicht aantallen'!$A:$A,'Objectenoverzicht aantallen'!I:I)*'Calculatie sheet'!$W$134)/1000</f>
        <v>0</v>
      </c>
      <c r="AA3" s="571">
        <f>(LOOKUP('Calculatie sheet'!$W$2,'Objectenoverzicht aantallen'!$A:$A,'Objectenoverzicht aantallen'!J:J)*'Calculatie sheet'!$W$134)/1000</f>
        <v>0</v>
      </c>
      <c r="AB3" s="571">
        <f>(LOOKUP('Calculatie sheet'!$W$2,'Objectenoverzicht aantallen'!$A:$A,'Objectenoverzicht aantallen'!K:K)*'Calculatie sheet'!$W$134)/1000</f>
        <v>0</v>
      </c>
      <c r="AC3" s="571">
        <f>(LOOKUP('Calculatie sheet'!$W$2,'Objectenoverzicht aantallen'!$A:$A,'Objectenoverzicht aantallen'!L:L)*'Calculatie sheet'!$W$134)/1000</f>
        <v>0</v>
      </c>
      <c r="AD3" s="571">
        <f>(LOOKUP('Calculatie sheet'!$W$2,'Objectenoverzicht aantallen'!$A:$A,'Objectenoverzicht aantallen'!M:M)*'Calculatie sheet'!$W$134)/1000</f>
        <v>0</v>
      </c>
      <c r="AE3" s="571">
        <f>(LOOKUP('Calculatie sheet'!$W$2,'Objectenoverzicht aantallen'!$A:$A,'Objectenoverzicht aantallen'!N:N)*'Calculatie sheet'!$W$134)/1000</f>
        <v>0</v>
      </c>
      <c r="AF3" s="571">
        <f>(LOOKUP('Calculatie sheet'!$W$2,'Objectenoverzicht aantallen'!$A:$A,'Objectenoverzicht aantallen'!O:O)*'Calculatie sheet'!$W$134)/1000</f>
        <v>0</v>
      </c>
    </row>
    <row r="4" spans="1:32" x14ac:dyDescent="0.2">
      <c r="B4" s="130" t="s">
        <v>966</v>
      </c>
      <c r="C4" s="46">
        <f>'Calculatie sheet'!W135</f>
        <v>0.61535477461629084</v>
      </c>
      <c r="D4" s="37" t="s">
        <v>660</v>
      </c>
      <c r="F4" s="573">
        <f>C4*'Calculatie sheet'!$W$7/1000</f>
        <v>0</v>
      </c>
      <c r="H4" s="31" t="s">
        <v>624</v>
      </c>
      <c r="I4" s="571">
        <f>(LOOKUP('Calculatie sheet'!$W$2,'Objectenoverzicht aantallen'!$A:$A,'Objectenoverzicht aantallen'!C:C)*'Calculatie sheet'!W135+LOOKUP('Calculatie sheet'!$W$2,'Objectenoverzicht aantallen'!$A:$A,'Objectenoverzicht aantallen'!E:E)*'Calculatie sheet'!W135)/1000</f>
        <v>0</v>
      </c>
      <c r="J4" s="571">
        <f>(LOOKUP('Calculatie sheet'!$W$2,'Objectenoverzicht aantallen'!$A:$A,'Objectenoverzicht aantallen'!C:C)*'Calculatie sheet'!W135+LOOKUP('Calculatie sheet'!$W$2,'Objectenoverzicht aantallen'!$A:$A,'Objectenoverzicht aantallen'!E:E)*'Calculatie sheet'!W135+LOOKUP('Calculatie sheet'!$W$2,'Objectenoverzicht aantallen'!$A:$A,'Objectenoverzicht aantallen'!F:F)*'Calculatie sheet'!W135)/1000</f>
        <v>0</v>
      </c>
      <c r="K4" s="571">
        <f>(LOOKUP('Calculatie sheet'!$W$2,'Objectenoverzicht aantallen'!$A:$A,'Objectenoverzicht aantallen'!C:C)*'Calculatie sheet'!W135+LOOKUP('Calculatie sheet'!$W$2,'Objectenoverzicht aantallen'!$A:$A,'Objectenoverzicht aantallen'!E:E)*'Calculatie sheet'!W135+LOOKUP('Calculatie sheet'!$W$2,'Objectenoverzicht aantallen'!$A:$A,'Objectenoverzicht aantallen'!F:F)*'Calculatie sheet'!W135+LOOKUP('Calculatie sheet'!$D$2,'Objectenoverzicht aantallen'!$A:$A,'Objectenoverzicht aantallen'!G:G)*'Calculatie sheet'!W135)/1000</f>
        <v>0</v>
      </c>
      <c r="L4" s="571">
        <f>(LOOKUP('Calculatie sheet'!$W$2,'Objectenoverzicht aantallen'!$A:$A,'Objectenoverzicht aantallen'!C:C)*'Calculatie sheet'!W135+LOOKUP('Calculatie sheet'!$W$2,'Objectenoverzicht aantallen'!$A:$A,'Objectenoverzicht aantallen'!E:E)*'Calculatie sheet'!W135+LOOKUP('Calculatie sheet'!$W$2,'Objectenoverzicht aantallen'!$A:$A,'Objectenoverzicht aantallen'!F:F)*'Calculatie sheet'!W135+LOOKUP('Calculatie sheet'!$W$2,'Objectenoverzicht aantallen'!$A:$A,'Objectenoverzicht aantallen'!G:G)*'Calculatie sheet'!W135+LOOKUP('Calculatie sheet'!$W$2,'Objectenoverzicht aantallen'!$A:$A,'Objectenoverzicht aantallen'!H:H)*'Calculatie sheet'!W135)/1000</f>
        <v>0</v>
      </c>
      <c r="M4" s="571">
        <f>(LOOKUP('Calculatie sheet'!$W$2,'Objectenoverzicht aantallen'!$A:$A,'Objectenoverzicht aantallen'!C:C)*'Calculatie sheet'!W135+LOOKUP('Calculatie sheet'!$W$2,'Objectenoverzicht aantallen'!$A:$A,'Objectenoverzicht aantallen'!E:E)*'Calculatie sheet'!W135+LOOKUP('Calculatie sheet'!$W$2,'Objectenoverzicht aantallen'!$A:$A,'Objectenoverzicht aantallen'!F:F)*'Calculatie sheet'!W135+LOOKUP('Calculatie sheet'!$W$2,'Objectenoverzicht aantallen'!$A:$A,'Objectenoverzicht aantallen'!G:G)*'Calculatie sheet'!W135+LOOKUP('Calculatie sheet'!$W$2,'Objectenoverzicht aantallen'!$A:$A,'Objectenoverzicht aantallen'!H:H)*'Calculatie sheet'!W135+LOOKUP('Calculatie sheet'!$W$2,'Objectenoverzicht aantallen'!$A:$A,'Objectenoverzicht aantallen'!I:I)*'Calculatie sheet'!W135)/1000</f>
        <v>0</v>
      </c>
      <c r="N4" s="571">
        <f>(LOOKUP('Calculatie sheet'!$W$2,'Objectenoverzicht aantallen'!$A:$A,'Objectenoverzicht aantallen'!C:C)*'Calculatie sheet'!W135+LOOKUP('Calculatie sheet'!$W$2,'Objectenoverzicht aantallen'!$A:$A,'Objectenoverzicht aantallen'!E:E)*'Calculatie sheet'!W135+LOOKUP('Calculatie sheet'!$W$2,'Objectenoverzicht aantallen'!$A:$A,'Objectenoverzicht aantallen'!F:F)*'Calculatie sheet'!W135+LOOKUP('Calculatie sheet'!$W$2,'Objectenoverzicht aantallen'!$A:$A,'Objectenoverzicht aantallen'!G:G)*'Calculatie sheet'!W135+LOOKUP('Calculatie sheet'!$W$2,'Objectenoverzicht aantallen'!$A:$A,'Objectenoverzicht aantallen'!H:H)*'Calculatie sheet'!W135+LOOKUP('Calculatie sheet'!$W$2,'Objectenoverzicht aantallen'!$A:$A,'Objectenoverzicht aantallen'!I:I)*'Calculatie sheet'!W135+LOOKUP('Calculatie sheet'!$W$2,'Objectenoverzicht aantallen'!$A:$A,'Objectenoverzicht aantallen'!J:J)*'Calculatie sheet'!W135)/1000</f>
        <v>0</v>
      </c>
      <c r="O4" s="571">
        <f>(LOOKUP('Calculatie sheet'!$W$2,'Objectenoverzicht aantallen'!$A:$A,'Objectenoverzicht aantallen'!C:C)*'Calculatie sheet'!W135+LOOKUP('Calculatie sheet'!$W$2,'Objectenoverzicht aantallen'!$A:$A,'Objectenoverzicht aantallen'!E:E)*'Calculatie sheet'!W135+LOOKUP('Calculatie sheet'!$W$2,'Objectenoverzicht aantallen'!$A:$A,'Objectenoverzicht aantallen'!F:F)*'Calculatie sheet'!W135+LOOKUP('Calculatie sheet'!$W$2,'Objectenoverzicht aantallen'!$A:$A,'Objectenoverzicht aantallen'!G:G)*'Calculatie sheet'!W135+LOOKUP('Calculatie sheet'!$W$2,'Objectenoverzicht aantallen'!$A:$A,'Objectenoverzicht aantallen'!H:H)*'Calculatie sheet'!W135+LOOKUP('Calculatie sheet'!$W$2,'Objectenoverzicht aantallen'!$A:$A,'Objectenoverzicht aantallen'!I:I)*'Calculatie sheet'!W135+LOOKUP('Calculatie sheet'!$W$2,'Objectenoverzicht aantallen'!$A:$A,'Objectenoverzicht aantallen'!J:J)*'Calculatie sheet'!W135+LOOKUP('Calculatie sheet'!$W$2,'Objectenoverzicht aantallen'!$A:$A,'Objectenoverzicht aantallen'!K:K)*'Calculatie sheet'!W135)/1000</f>
        <v>0</v>
      </c>
      <c r="P4" s="571">
        <f>(LOOKUP('Calculatie sheet'!$W$2,'Objectenoverzicht aantallen'!$A:$A,'Objectenoverzicht aantallen'!C:C)*'Calculatie sheet'!W135+LOOKUP('Calculatie sheet'!$W$2,'Objectenoverzicht aantallen'!$A:$A,'Objectenoverzicht aantallen'!E:E)*'Calculatie sheet'!W135+LOOKUP('Calculatie sheet'!$W$2,'Objectenoverzicht aantallen'!$A:$A,'Objectenoverzicht aantallen'!F:F)*'Calculatie sheet'!W135+LOOKUP('Calculatie sheet'!$W$2,'Objectenoverzicht aantallen'!$A:$A,'Objectenoverzicht aantallen'!G:G)*'Calculatie sheet'!W135+LOOKUP('Calculatie sheet'!$W$2,'Objectenoverzicht aantallen'!$A:$A,'Objectenoverzicht aantallen'!H:H)*'Calculatie sheet'!W135+LOOKUP('Calculatie sheet'!$W$2,'Objectenoverzicht aantallen'!$A:$A,'Objectenoverzicht aantallen'!I:I)*'Calculatie sheet'!W135+LOOKUP('Calculatie sheet'!$W$2,'Objectenoverzicht aantallen'!$A:$A,'Objectenoverzicht aantallen'!J:J)*'Calculatie sheet'!W135+LOOKUP('Calculatie sheet'!$W$2,'Objectenoverzicht aantallen'!$A:$A,'Objectenoverzicht aantallen'!K:K)*'Calculatie sheet'!W135+LOOKUP('Calculatie sheet'!$W$2,'Objectenoverzicht aantallen'!$A:$A,'Objectenoverzicht aantallen'!L:L)*'Calculatie sheet'!W135)/1000</f>
        <v>0</v>
      </c>
      <c r="Q4" s="571">
        <f>(LOOKUP('Calculatie sheet'!$W$2,'Objectenoverzicht aantallen'!$A:$A,'Objectenoverzicht aantallen'!C:C)*'Calculatie sheet'!W135+LOOKUP('Calculatie sheet'!$W$2,'Objectenoverzicht aantallen'!$A:$A,'Objectenoverzicht aantallen'!E:E)*'Calculatie sheet'!W135+LOOKUP('Calculatie sheet'!$W$2,'Objectenoverzicht aantallen'!$A:$A,'Objectenoverzicht aantallen'!F:F)*'Calculatie sheet'!W135+LOOKUP('Calculatie sheet'!$W$2,'Objectenoverzicht aantallen'!$A:$A,'Objectenoverzicht aantallen'!G:G)*'Calculatie sheet'!W135+LOOKUP('Calculatie sheet'!$W$2,'Objectenoverzicht aantallen'!$A:$A,'Objectenoverzicht aantallen'!H:H)*'Calculatie sheet'!W135+LOOKUP('Calculatie sheet'!$W$2,'Objectenoverzicht aantallen'!$A:$A,'Objectenoverzicht aantallen'!I:I)*'Calculatie sheet'!W135+LOOKUP('Calculatie sheet'!$W$2,'Objectenoverzicht aantallen'!$A:$A,'Objectenoverzicht aantallen'!J:J)*'Calculatie sheet'!W135+LOOKUP('Calculatie sheet'!$W$2,'Objectenoverzicht aantallen'!$A:$A,'Objectenoverzicht aantallen'!K:K)*'Calculatie sheet'!W135+LOOKUP('Calculatie sheet'!$W$2,'Objectenoverzicht aantallen'!$A:$A,'Objectenoverzicht aantallen'!L:L)*'Calculatie sheet'!W135+LOOKUP('Calculatie sheet'!$W$2,'Objectenoverzicht aantallen'!$A:$A,'Objectenoverzicht aantallen'!M:M)*'Calculatie sheet'!W135)/1000</f>
        <v>0</v>
      </c>
      <c r="R4" s="571">
        <f>(LOOKUP('Calculatie sheet'!$W$2,'Objectenoverzicht aantallen'!$A:$A,'Objectenoverzicht aantallen'!C:C)*'Calculatie sheet'!W135+LOOKUP('Calculatie sheet'!$W$2,'Objectenoverzicht aantallen'!$A:$A,'Objectenoverzicht aantallen'!E:E)*'Calculatie sheet'!W135+LOOKUP('Calculatie sheet'!$W$2,'Objectenoverzicht aantallen'!$A:$A,'Objectenoverzicht aantallen'!F:F)*'Calculatie sheet'!W135+LOOKUP('Calculatie sheet'!$W$2,'Objectenoverzicht aantallen'!$A:$A,'Objectenoverzicht aantallen'!G:G)*'Calculatie sheet'!W135+LOOKUP('Calculatie sheet'!$W$2,'Objectenoverzicht aantallen'!$A:$A,'Objectenoverzicht aantallen'!H:H)*'Calculatie sheet'!W135+LOOKUP('Calculatie sheet'!$W$2,'Objectenoverzicht aantallen'!$A:$A,'Objectenoverzicht aantallen'!I:I)*'Calculatie sheet'!W135+LOOKUP('Calculatie sheet'!$W$2,'Objectenoverzicht aantallen'!$A:$A,'Objectenoverzicht aantallen'!J:J)*'Calculatie sheet'!W135+LOOKUP('Calculatie sheet'!$W$2,'Objectenoverzicht aantallen'!$A:$A,'Objectenoverzicht aantallen'!K:K)*'Calculatie sheet'!W135+LOOKUP('Calculatie sheet'!$W$2,'Objectenoverzicht aantallen'!$A:$A,'Objectenoverzicht aantallen'!L:L)*'Calculatie sheet'!W135+LOOKUP('Calculatie sheet'!$W$2,'Objectenoverzicht aantallen'!$A:$A,'Objectenoverzicht aantallen'!M:M)*'Calculatie sheet'!W135+LOOKUP('Calculatie sheet'!$W$2,'Objectenoverzicht aantallen'!$A:$A,'Objectenoverzicht aantallen'!N:N)*'Calculatie sheet'!W135)/1000</f>
        <v>0</v>
      </c>
      <c r="S4" s="571">
        <f>(LOOKUP('Calculatie sheet'!$W$2,'Objectenoverzicht aantallen'!$A:$A,'Objectenoverzicht aantallen'!C:C)*'Calculatie sheet'!W135+LOOKUP('Calculatie sheet'!$W$2,'Objectenoverzicht aantallen'!$A:$A,'Objectenoverzicht aantallen'!E:E)*'Calculatie sheet'!W135+LOOKUP('Calculatie sheet'!$W$2,'Objectenoverzicht aantallen'!$A:$A,'Objectenoverzicht aantallen'!F:F)*'Calculatie sheet'!W135+LOOKUP('Calculatie sheet'!$W$2,'Objectenoverzicht aantallen'!$A:$A,'Objectenoverzicht aantallen'!G:G)*'Calculatie sheet'!W135+LOOKUP('Calculatie sheet'!$W$2,'Objectenoverzicht aantallen'!$A:$A,'Objectenoverzicht aantallen'!H:H)*'Calculatie sheet'!W135+LOOKUP('Calculatie sheet'!$W$2,'Objectenoverzicht aantallen'!$A:$A,'Objectenoverzicht aantallen'!I:I)*'Calculatie sheet'!W135+LOOKUP('Calculatie sheet'!$W$2,'Objectenoverzicht aantallen'!$A:$A,'Objectenoverzicht aantallen'!J:J)*'Calculatie sheet'!W135+LOOKUP('Calculatie sheet'!$W$2,'Objectenoverzicht aantallen'!$A:$A,'Objectenoverzicht aantallen'!K:K)*'Calculatie sheet'!W135+LOOKUP('Calculatie sheet'!$W$2,'Objectenoverzicht aantallen'!$A:$A,'Objectenoverzicht aantallen'!L:L)*'Calculatie sheet'!W135+LOOKUP('Calculatie sheet'!$W$2,'Objectenoverzicht aantallen'!$A:$A,'Objectenoverzicht aantallen'!M:M)*'Calculatie sheet'!W135+LOOKUP('Calculatie sheet'!$W$2,'Objectenoverzicht aantallen'!$A:$A,'Objectenoverzicht aantallen'!N:N)*'Calculatie sheet'!W135+LOOKUP('Calculatie sheet'!$W$2,'Objectenoverzicht aantallen'!$A:$A,'Objectenoverzicht aantallen'!O:O)*'Calculatie sheet'!W135)/1000</f>
        <v>0</v>
      </c>
      <c r="U4" s="31" t="s">
        <v>624</v>
      </c>
      <c r="V4" s="571">
        <f>(LOOKUP('Calculatie sheet'!$W$2,'Objectenoverzicht aantallen'!$A:$A,'Objectenoverzicht aantallen'!$P:$P)*'Calculatie sheet'!$W$135)/'Calculatie sheet'!$W$64/1000</f>
        <v>0</v>
      </c>
      <c r="W4" s="571">
        <f>(LOOKUP('Calculatie sheet'!$W$2,'Objectenoverzicht aantallen'!$A:$A,'Objectenoverzicht aantallen'!$P:$P)*'Calculatie sheet'!$W$135)/'Calculatie sheet'!$W$64/1000</f>
        <v>0</v>
      </c>
      <c r="X4" s="571">
        <f>(LOOKUP('Calculatie sheet'!$W$2,'Objectenoverzicht aantallen'!$A:$A,'Objectenoverzicht aantallen'!$P:$P)*'Calculatie sheet'!$W$135)/'Calculatie sheet'!$W$64/1000</f>
        <v>0</v>
      </c>
      <c r="Y4" s="571">
        <f>(LOOKUP('Calculatie sheet'!$W$2,'Objectenoverzicht aantallen'!$A:$A,'Objectenoverzicht aantallen'!$P:$P)*'Calculatie sheet'!$W$135)/'Calculatie sheet'!$W$64/1000</f>
        <v>0</v>
      </c>
      <c r="Z4" s="571">
        <f>(LOOKUP('Calculatie sheet'!$W$2,'Objectenoverzicht aantallen'!$A:$A,'Objectenoverzicht aantallen'!$P:$P)*'Calculatie sheet'!$W$135)/'Calculatie sheet'!$W$64/1000</f>
        <v>0</v>
      </c>
      <c r="AA4" s="571">
        <f>(LOOKUP('Calculatie sheet'!$W$2,'Objectenoverzicht aantallen'!$A:$A,'Objectenoverzicht aantallen'!$P:$P)*'Calculatie sheet'!$W$135)/'Calculatie sheet'!$W$64/1000</f>
        <v>0</v>
      </c>
      <c r="AB4" s="571">
        <f>(LOOKUP('Calculatie sheet'!$W$2,'Objectenoverzicht aantallen'!$A:$A,'Objectenoverzicht aantallen'!$P:$P)*'Calculatie sheet'!$W$135)/'Calculatie sheet'!$W$64/1000</f>
        <v>0</v>
      </c>
      <c r="AC4" s="571">
        <f>(LOOKUP('Calculatie sheet'!$W$2,'Objectenoverzicht aantallen'!$A:$A,'Objectenoverzicht aantallen'!$P:$P)*'Calculatie sheet'!$W$135)/'Calculatie sheet'!$W$64/1000</f>
        <v>0</v>
      </c>
      <c r="AD4" s="571">
        <f>(LOOKUP('Calculatie sheet'!$W$2,'Objectenoverzicht aantallen'!$A:$A,'Objectenoverzicht aantallen'!$P:$P)*'Calculatie sheet'!$W$135)/'Calculatie sheet'!$W$64/1000</f>
        <v>0</v>
      </c>
      <c r="AE4" s="571">
        <f>(LOOKUP('Calculatie sheet'!$W$2,'Objectenoverzicht aantallen'!$A:$A,'Objectenoverzicht aantallen'!$P:$P)*'Calculatie sheet'!$W$135)/'Calculatie sheet'!$W$64/1000</f>
        <v>0</v>
      </c>
      <c r="AF4" s="571">
        <f>(LOOKUP('Calculatie sheet'!$W$2,'Objectenoverzicht aantallen'!$A:$A,'Objectenoverzicht aantallen'!$P:$P)*'Calculatie sheet'!$W$135)/'Calculatie sheet'!$W$64/1000</f>
        <v>0</v>
      </c>
    </row>
    <row r="5" spans="1:32" x14ac:dyDescent="0.2">
      <c r="B5" s="130" t="s">
        <v>5</v>
      </c>
      <c r="C5" s="46">
        <f>'Calculatie sheet'!W136</f>
        <v>5.3120405871237182E-2</v>
      </c>
      <c r="F5" s="573">
        <f>C5*'Calculatie sheet'!$W$7/1000</f>
        <v>0</v>
      </c>
      <c r="H5" s="31" t="s">
        <v>625</v>
      </c>
      <c r="I5" s="571">
        <f>(LOOKUP('Calculatie sheet'!$W$2,'Objectenoverzicht aantallen'!$A:$A,'Objectenoverzicht aantallen'!C:C)*'Calculatie sheet'!W136+LOOKUP('Calculatie sheet'!$W$2,'Objectenoverzicht aantallen'!$A:$A,'Objectenoverzicht aantallen'!E:E)*'Calculatie sheet'!W136)/1000</f>
        <v>0</v>
      </c>
      <c r="J5" s="571">
        <f>(LOOKUP('Calculatie sheet'!$W$2,'Objectenoverzicht aantallen'!$A:$A,'Objectenoverzicht aantallen'!C:C)*'Calculatie sheet'!W136+LOOKUP('Calculatie sheet'!$W$2,'Objectenoverzicht aantallen'!$A:$A,'Objectenoverzicht aantallen'!E:E)*'Calculatie sheet'!W136+LOOKUP('Calculatie sheet'!$W$2,'Objectenoverzicht aantallen'!$A:$A,'Objectenoverzicht aantallen'!F:F)*'Calculatie sheet'!W136)/1000</f>
        <v>0</v>
      </c>
      <c r="K5" s="571">
        <f>(LOOKUP('Calculatie sheet'!$W$2,'Objectenoverzicht aantallen'!$A:$A,'Objectenoverzicht aantallen'!C:C)*'Calculatie sheet'!W136+LOOKUP('Calculatie sheet'!$W$2,'Objectenoverzicht aantallen'!$A:$A,'Objectenoverzicht aantallen'!E:E)*'Calculatie sheet'!W136+LOOKUP('Calculatie sheet'!$W$2,'Objectenoverzicht aantallen'!$A:$A,'Objectenoverzicht aantallen'!F:F)*'Calculatie sheet'!W136+LOOKUP('Calculatie sheet'!$D$2,'Objectenoverzicht aantallen'!$A:$A,'Objectenoverzicht aantallen'!G:G)*'Calculatie sheet'!W136)/1000</f>
        <v>0</v>
      </c>
      <c r="L5" s="571">
        <f>(LOOKUP('Calculatie sheet'!$W$2,'Objectenoverzicht aantallen'!$A:$A,'Objectenoverzicht aantallen'!C:C)*'Calculatie sheet'!W136+LOOKUP('Calculatie sheet'!$W$2,'Objectenoverzicht aantallen'!$A:$A,'Objectenoverzicht aantallen'!E:E)*'Calculatie sheet'!W136+LOOKUP('Calculatie sheet'!$W$2,'Objectenoverzicht aantallen'!$A:$A,'Objectenoverzicht aantallen'!F:F)*'Calculatie sheet'!W136+LOOKUP('Calculatie sheet'!$W$2,'Objectenoverzicht aantallen'!$A:$A,'Objectenoverzicht aantallen'!G:G)*'Calculatie sheet'!W136+LOOKUP('Calculatie sheet'!$W$2,'Objectenoverzicht aantallen'!$A:$A,'Objectenoverzicht aantallen'!H:H)*'Calculatie sheet'!W136)/1000</f>
        <v>0</v>
      </c>
      <c r="M5" s="571">
        <f>(LOOKUP('Calculatie sheet'!$W$2,'Objectenoverzicht aantallen'!$A:$A,'Objectenoverzicht aantallen'!C:C)*'Calculatie sheet'!W136+LOOKUP('Calculatie sheet'!$W$2,'Objectenoverzicht aantallen'!$A:$A,'Objectenoverzicht aantallen'!E:E)*'Calculatie sheet'!W136+LOOKUP('Calculatie sheet'!$W$2,'Objectenoverzicht aantallen'!$A:$A,'Objectenoverzicht aantallen'!F:F)*'Calculatie sheet'!W136+LOOKUP('Calculatie sheet'!$W$2,'Objectenoverzicht aantallen'!$A:$A,'Objectenoverzicht aantallen'!G:G)*'Calculatie sheet'!W136+LOOKUP('Calculatie sheet'!$W$2,'Objectenoverzicht aantallen'!$A:$A,'Objectenoverzicht aantallen'!H:H)*'Calculatie sheet'!W136+LOOKUP('Calculatie sheet'!$W$2,'Objectenoverzicht aantallen'!$A:$A,'Objectenoverzicht aantallen'!I:I)*'Calculatie sheet'!W136)/1000</f>
        <v>0</v>
      </c>
      <c r="N5" s="571">
        <f>(LOOKUP('Calculatie sheet'!$W$2,'Objectenoverzicht aantallen'!$A:$A,'Objectenoverzicht aantallen'!C:C)*'Calculatie sheet'!W136+LOOKUP('Calculatie sheet'!$W$2,'Objectenoverzicht aantallen'!$A:$A,'Objectenoverzicht aantallen'!E:E)*'Calculatie sheet'!W136+LOOKUP('Calculatie sheet'!$W$2,'Objectenoverzicht aantallen'!$A:$A,'Objectenoverzicht aantallen'!F:F)*'Calculatie sheet'!W136+LOOKUP('Calculatie sheet'!$W$2,'Objectenoverzicht aantallen'!$A:$A,'Objectenoverzicht aantallen'!G:G)*'Calculatie sheet'!W136+LOOKUP('Calculatie sheet'!$W$2,'Objectenoverzicht aantallen'!$A:$A,'Objectenoverzicht aantallen'!H:H)*'Calculatie sheet'!W136+LOOKUP('Calculatie sheet'!$W$2,'Objectenoverzicht aantallen'!$A:$A,'Objectenoverzicht aantallen'!I:I)*'Calculatie sheet'!W136+LOOKUP('Calculatie sheet'!$W$2,'Objectenoverzicht aantallen'!$A:$A,'Objectenoverzicht aantallen'!J:J)*'Calculatie sheet'!W136)/1000</f>
        <v>0</v>
      </c>
      <c r="O5" s="571">
        <f>(LOOKUP('Calculatie sheet'!$W$2,'Objectenoverzicht aantallen'!$A:$A,'Objectenoverzicht aantallen'!C:C)*'Calculatie sheet'!W136+LOOKUP('Calculatie sheet'!$W$2,'Objectenoverzicht aantallen'!$A:$A,'Objectenoverzicht aantallen'!E:E)*'Calculatie sheet'!W136+LOOKUP('Calculatie sheet'!$W$2,'Objectenoverzicht aantallen'!$A:$A,'Objectenoverzicht aantallen'!F:F)*'Calculatie sheet'!W136+LOOKUP('Calculatie sheet'!$W$2,'Objectenoverzicht aantallen'!$A:$A,'Objectenoverzicht aantallen'!G:G)*'Calculatie sheet'!W136+LOOKUP('Calculatie sheet'!$W$2,'Objectenoverzicht aantallen'!$A:$A,'Objectenoverzicht aantallen'!H:H)*'Calculatie sheet'!W136+LOOKUP('Calculatie sheet'!$W$2,'Objectenoverzicht aantallen'!$A:$A,'Objectenoverzicht aantallen'!I:I)*'Calculatie sheet'!W136+LOOKUP('Calculatie sheet'!$W$2,'Objectenoverzicht aantallen'!$A:$A,'Objectenoverzicht aantallen'!J:J)*'Calculatie sheet'!W136+LOOKUP('Calculatie sheet'!$W$2,'Objectenoverzicht aantallen'!$A:$A,'Objectenoverzicht aantallen'!K:K)*'Calculatie sheet'!W136)/1000</f>
        <v>0</v>
      </c>
      <c r="P5" s="571">
        <f>(LOOKUP('Calculatie sheet'!$W$2,'Objectenoverzicht aantallen'!$A:$A,'Objectenoverzicht aantallen'!C:C)*'Calculatie sheet'!W136+LOOKUP('Calculatie sheet'!$W$2,'Objectenoverzicht aantallen'!$A:$A,'Objectenoverzicht aantallen'!E:E)*'Calculatie sheet'!W136+LOOKUP('Calculatie sheet'!$W$2,'Objectenoverzicht aantallen'!$A:$A,'Objectenoverzicht aantallen'!F:F)*'Calculatie sheet'!W136+LOOKUP('Calculatie sheet'!$W$2,'Objectenoverzicht aantallen'!$A:$A,'Objectenoverzicht aantallen'!G:G)*'Calculatie sheet'!W136+LOOKUP('Calculatie sheet'!$W$2,'Objectenoverzicht aantallen'!$A:$A,'Objectenoverzicht aantallen'!H:H)*'Calculatie sheet'!W136+LOOKUP('Calculatie sheet'!$W$2,'Objectenoverzicht aantallen'!$A:$A,'Objectenoverzicht aantallen'!I:I)*'Calculatie sheet'!W136+LOOKUP('Calculatie sheet'!$W$2,'Objectenoverzicht aantallen'!$A:$A,'Objectenoverzicht aantallen'!J:J)*'Calculatie sheet'!W136+LOOKUP('Calculatie sheet'!$W$2,'Objectenoverzicht aantallen'!$A:$A,'Objectenoverzicht aantallen'!K:K)*'Calculatie sheet'!W136+LOOKUP('Calculatie sheet'!$W$2,'Objectenoverzicht aantallen'!$A:$A,'Objectenoverzicht aantallen'!L:L)*'Calculatie sheet'!W136)/1000</f>
        <v>0</v>
      </c>
      <c r="Q5" s="571">
        <f>(LOOKUP('Calculatie sheet'!$W$2,'Objectenoverzicht aantallen'!$A:$A,'Objectenoverzicht aantallen'!C:C)*'Calculatie sheet'!W136+LOOKUP('Calculatie sheet'!$W$2,'Objectenoverzicht aantallen'!$A:$A,'Objectenoverzicht aantallen'!E:E)*'Calculatie sheet'!W136+LOOKUP('Calculatie sheet'!$W$2,'Objectenoverzicht aantallen'!$A:$A,'Objectenoverzicht aantallen'!F:F)*'Calculatie sheet'!W136+LOOKUP('Calculatie sheet'!$W$2,'Objectenoverzicht aantallen'!$A:$A,'Objectenoverzicht aantallen'!G:G)*'Calculatie sheet'!W136+LOOKUP('Calculatie sheet'!$W$2,'Objectenoverzicht aantallen'!$A:$A,'Objectenoverzicht aantallen'!H:H)*'Calculatie sheet'!W136+LOOKUP('Calculatie sheet'!$W$2,'Objectenoverzicht aantallen'!$A:$A,'Objectenoverzicht aantallen'!I:I)*'Calculatie sheet'!W136+LOOKUP('Calculatie sheet'!$W$2,'Objectenoverzicht aantallen'!$A:$A,'Objectenoverzicht aantallen'!J:J)*'Calculatie sheet'!W136+LOOKUP('Calculatie sheet'!$W$2,'Objectenoverzicht aantallen'!$A:$A,'Objectenoverzicht aantallen'!K:K)*'Calculatie sheet'!W136+LOOKUP('Calculatie sheet'!$W$2,'Objectenoverzicht aantallen'!$A:$A,'Objectenoverzicht aantallen'!L:L)*'Calculatie sheet'!W136+LOOKUP('Calculatie sheet'!$W$2,'Objectenoverzicht aantallen'!$A:$A,'Objectenoverzicht aantallen'!M:M)*'Calculatie sheet'!W136)/1000</f>
        <v>0</v>
      </c>
      <c r="R5" s="571">
        <f>(LOOKUP('Calculatie sheet'!$W$2,'Objectenoverzicht aantallen'!$A:$A,'Objectenoverzicht aantallen'!C:C)*'Calculatie sheet'!W136+LOOKUP('Calculatie sheet'!$W$2,'Objectenoverzicht aantallen'!$A:$A,'Objectenoverzicht aantallen'!E:E)*'Calculatie sheet'!W136+LOOKUP('Calculatie sheet'!$W$2,'Objectenoverzicht aantallen'!$A:$A,'Objectenoverzicht aantallen'!F:F)*'Calculatie sheet'!W136+LOOKUP('Calculatie sheet'!$W$2,'Objectenoverzicht aantallen'!$A:$A,'Objectenoverzicht aantallen'!G:G)*'Calculatie sheet'!W136+LOOKUP('Calculatie sheet'!$W$2,'Objectenoverzicht aantallen'!$A:$A,'Objectenoverzicht aantallen'!H:H)*'Calculatie sheet'!W136+LOOKUP('Calculatie sheet'!$W$2,'Objectenoverzicht aantallen'!$A:$A,'Objectenoverzicht aantallen'!I:I)*'Calculatie sheet'!W136+LOOKUP('Calculatie sheet'!$W$2,'Objectenoverzicht aantallen'!$A:$A,'Objectenoverzicht aantallen'!J:J)*'Calculatie sheet'!W136+LOOKUP('Calculatie sheet'!$W$2,'Objectenoverzicht aantallen'!$A:$A,'Objectenoverzicht aantallen'!K:K)*'Calculatie sheet'!W136+LOOKUP('Calculatie sheet'!$W$2,'Objectenoverzicht aantallen'!$A:$A,'Objectenoverzicht aantallen'!L:L)*'Calculatie sheet'!W136+LOOKUP('Calculatie sheet'!$W$2,'Objectenoverzicht aantallen'!$A:$A,'Objectenoverzicht aantallen'!M:M)*'Calculatie sheet'!W136+LOOKUP('Calculatie sheet'!$W$2,'Objectenoverzicht aantallen'!$A:$A,'Objectenoverzicht aantallen'!N:N)*'Calculatie sheet'!W136)/1000</f>
        <v>0</v>
      </c>
      <c r="S5" s="571">
        <f>(LOOKUP('Calculatie sheet'!$W$2,'Objectenoverzicht aantallen'!$A:$A,'Objectenoverzicht aantallen'!C:C)*'Calculatie sheet'!W136+LOOKUP('Calculatie sheet'!$W$2,'Objectenoverzicht aantallen'!$A:$A,'Objectenoverzicht aantallen'!E:E)*'Calculatie sheet'!W136+LOOKUP('Calculatie sheet'!$W$2,'Objectenoverzicht aantallen'!$A:$A,'Objectenoverzicht aantallen'!F:F)*'Calculatie sheet'!W136+LOOKUP('Calculatie sheet'!$W$2,'Objectenoverzicht aantallen'!$A:$A,'Objectenoverzicht aantallen'!G:G)*'Calculatie sheet'!W136+LOOKUP('Calculatie sheet'!$W$2,'Objectenoverzicht aantallen'!$A:$A,'Objectenoverzicht aantallen'!H:H)*'Calculatie sheet'!W136+LOOKUP('Calculatie sheet'!$W$2,'Objectenoverzicht aantallen'!$A:$A,'Objectenoverzicht aantallen'!I:I)*'Calculatie sheet'!W136+LOOKUP('Calculatie sheet'!$W$2,'Objectenoverzicht aantallen'!$A:$A,'Objectenoverzicht aantallen'!J:J)*'Calculatie sheet'!W136+LOOKUP('Calculatie sheet'!$W$2,'Objectenoverzicht aantallen'!$A:$A,'Objectenoverzicht aantallen'!K:K)*'Calculatie sheet'!W136+LOOKUP('Calculatie sheet'!$W$2,'Objectenoverzicht aantallen'!$A:$A,'Objectenoverzicht aantallen'!L:L)*'Calculatie sheet'!W136+LOOKUP('Calculatie sheet'!$W$2,'Objectenoverzicht aantallen'!$A:$A,'Objectenoverzicht aantallen'!M:M)*'Calculatie sheet'!W136+LOOKUP('Calculatie sheet'!$W$2,'Objectenoverzicht aantallen'!$A:$A,'Objectenoverzicht aantallen'!N:N)*'Calculatie sheet'!W136+LOOKUP('Calculatie sheet'!$W$2,'Objectenoverzicht aantallen'!$A:$A,'Objectenoverzicht aantallen'!O:O)*'Calculatie sheet'!W136)/1000</f>
        <v>0</v>
      </c>
      <c r="U5" s="31" t="s">
        <v>625</v>
      </c>
      <c r="V5" s="571">
        <f>(LOOKUP('Calculatie sheet'!$W$2,'Objectenoverzicht aantallen'!$A:$A,'Objectenoverzicht aantallen'!Q:Q)*'Calculatie sheet'!$W$136)/1000</f>
        <v>0</v>
      </c>
      <c r="W5" s="571">
        <f>(LOOKUP('Calculatie sheet'!$W$2,'Objectenoverzicht aantallen'!$A:$A,'Objectenoverzicht aantallen'!R:R)*'Calculatie sheet'!$W$136)/1000</f>
        <v>0</v>
      </c>
      <c r="X5" s="571">
        <f>(LOOKUP('Calculatie sheet'!$W$2,'Objectenoverzicht aantallen'!$A:$A,'Objectenoverzicht aantallen'!S:S)*'Calculatie sheet'!$W$136)/1000</f>
        <v>0</v>
      </c>
      <c r="Y5" s="571">
        <f>(LOOKUP('Calculatie sheet'!$W$2,'Objectenoverzicht aantallen'!$A:$A,'Objectenoverzicht aantallen'!T:T)*'Calculatie sheet'!$W$136)/1000</f>
        <v>0</v>
      </c>
      <c r="Z5" s="571">
        <f>(LOOKUP('Calculatie sheet'!$W$2,'Objectenoverzicht aantallen'!$A:$A,'Objectenoverzicht aantallen'!U:U)*'Calculatie sheet'!$W$136)/1000</f>
        <v>0</v>
      </c>
      <c r="AA5" s="571">
        <f>(LOOKUP('Calculatie sheet'!$W$2,'Objectenoverzicht aantallen'!$A:$A,'Objectenoverzicht aantallen'!V:V)*'Calculatie sheet'!$W$136)/1000</f>
        <v>0</v>
      </c>
      <c r="AB5" s="571">
        <f>(LOOKUP('Calculatie sheet'!$W$2,'Objectenoverzicht aantallen'!$A:$A,'Objectenoverzicht aantallen'!W:W)*'Calculatie sheet'!$W$136)/1000</f>
        <v>0</v>
      </c>
      <c r="AC5" s="571">
        <f>(LOOKUP('Calculatie sheet'!$W$2,'Objectenoverzicht aantallen'!$A:$A,'Objectenoverzicht aantallen'!X:X)*'Calculatie sheet'!$W$136)/1000</f>
        <v>0</v>
      </c>
      <c r="AD5" s="571">
        <f>(LOOKUP('Calculatie sheet'!$W$2,'Objectenoverzicht aantallen'!$A:$A,'Objectenoverzicht aantallen'!X:X)*'Calculatie sheet'!$W$136)/1000</f>
        <v>0</v>
      </c>
      <c r="AE5" s="571">
        <f>(LOOKUP('Calculatie sheet'!$W$2,'Objectenoverzicht aantallen'!$A:$A,'Objectenoverzicht aantallen'!Z:Z)*'Calculatie sheet'!$W$136)/1000</f>
        <v>0</v>
      </c>
      <c r="AF5" s="571">
        <f>(LOOKUP('Calculatie sheet'!$W$2,'Objectenoverzicht aantallen'!$A:$A,'Objectenoverzicht aantallen'!AA:AA)*'Calculatie sheet'!$W$136)/1000</f>
        <v>0</v>
      </c>
    </row>
  </sheetData>
  <pageMargins left="0.7" right="0.7" top="0.75" bottom="0.75" header="0.3" footer="0.3"/>
  <pageSetup paperSize="9" orientation="portrait" horizontalDpi="0" verticalDpi="0"/>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E28A1-CBD6-C948-90ED-55F6F449FAEB}">
  <dimension ref="A1:AF5"/>
  <sheetViews>
    <sheetView zoomScale="70" zoomScaleNormal="70" workbookViewId="0">
      <selection activeCell="B3" sqref="B3:B5"/>
    </sheetView>
  </sheetViews>
  <sheetFormatPr baseColWidth="10" defaultColWidth="11" defaultRowHeight="16" x14ac:dyDescent="0.2"/>
  <cols>
    <col min="1" max="1" width="32" bestFit="1" customWidth="1"/>
    <col min="2" max="2" width="16.83203125" bestFit="1" customWidth="1"/>
    <col min="6" max="6" width="9.83203125" style="39" bestFit="1" customWidth="1"/>
    <col min="8" max="8" width="14" bestFit="1" customWidth="1"/>
    <col min="9" max="19" width="12.1640625" bestFit="1" customWidth="1"/>
  </cols>
  <sheetData>
    <row r="1" spans="1:32" x14ac:dyDescent="0.2">
      <c r="A1" t="str">
        <f>'Calculatie sheet'!X3</f>
        <v>Fietspaden (asfalt)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sheet'!X133</f>
        <v>0.64134007632830758</v>
      </c>
      <c r="D2" s="26" t="s">
        <v>64</v>
      </c>
      <c r="F2" s="573">
        <f>C2*'Calculatie sheet'!$X$7/1000</f>
        <v>0</v>
      </c>
      <c r="H2" s="31" t="s">
        <v>622</v>
      </c>
      <c r="I2" s="571">
        <f>(LOOKUP('Calculatie sheet'!$X$2,'Objectenoverzicht aantallen'!$A:$A,'Objectenoverzicht aantallen'!C:C)*'Calculatie sheet'!X133+LOOKUP('Calculatie sheet'!$X$2,'Objectenoverzicht aantallen'!$A:$A,'Objectenoverzicht aantallen'!E:E)*'Calculatie sheet'!X133)/1000</f>
        <v>0</v>
      </c>
      <c r="J2" s="571">
        <f>(LOOKUP('Calculatie sheet'!$X$2,'Objectenoverzicht aantallen'!$A:$A,'Objectenoverzicht aantallen'!C:C)*'Calculatie sheet'!X133+LOOKUP('Calculatie sheet'!$X$2,'Objectenoverzicht aantallen'!$A:$A,'Objectenoverzicht aantallen'!E:E)*'Calculatie sheet'!X133+LOOKUP('Calculatie sheet'!$X$2,'Objectenoverzicht aantallen'!$A:$A,'Objectenoverzicht aantallen'!F:F)*'Calculatie sheet'!X133)/1000</f>
        <v>0</v>
      </c>
      <c r="K2" s="571">
        <f>(LOOKUP('Calculatie sheet'!$X$2,'Objectenoverzicht aantallen'!$A:$A,'Objectenoverzicht aantallen'!C:C)*'Calculatie sheet'!X133+LOOKUP('Calculatie sheet'!$X$2,'Objectenoverzicht aantallen'!$A:$A,'Objectenoverzicht aantallen'!E:E)*'Calculatie sheet'!X133+LOOKUP('Calculatie sheet'!$X$2,'Objectenoverzicht aantallen'!$A:$A,'Objectenoverzicht aantallen'!F:F)*'Calculatie sheet'!X133+LOOKUP('Calculatie sheet'!$D$2,'Objectenoverzicht aantallen'!$A:$A,'Objectenoverzicht aantallen'!G:G)*'Calculatie sheet'!X133)/1000</f>
        <v>0</v>
      </c>
      <c r="L2" s="571">
        <f>(LOOKUP('Calculatie sheet'!$X$2,'Objectenoverzicht aantallen'!$A:$A,'Objectenoverzicht aantallen'!C:C)*'Calculatie sheet'!X133+LOOKUP('Calculatie sheet'!$X$2,'Objectenoverzicht aantallen'!$A:$A,'Objectenoverzicht aantallen'!E:E)*'Calculatie sheet'!X133+LOOKUP('Calculatie sheet'!$X$2,'Objectenoverzicht aantallen'!$A:$A,'Objectenoverzicht aantallen'!F:F)*'Calculatie sheet'!X133+LOOKUP('Calculatie sheet'!$X$2,'Objectenoverzicht aantallen'!$A:$A,'Objectenoverzicht aantallen'!G:G)*'Calculatie sheet'!X133+LOOKUP('Calculatie sheet'!$X$2,'Objectenoverzicht aantallen'!$A:$A,'Objectenoverzicht aantallen'!H:H)*'Calculatie sheet'!X133)/1000</f>
        <v>0</v>
      </c>
      <c r="M2" s="571">
        <f>(LOOKUP('Calculatie sheet'!$X$2,'Objectenoverzicht aantallen'!$A:$A,'Objectenoverzicht aantallen'!C:C)*'Calculatie sheet'!X133+LOOKUP('Calculatie sheet'!$X$2,'Objectenoverzicht aantallen'!$A:$A,'Objectenoverzicht aantallen'!E:E)*'Calculatie sheet'!X133+LOOKUP('Calculatie sheet'!$X$2,'Objectenoverzicht aantallen'!$A:$A,'Objectenoverzicht aantallen'!F:F)*'Calculatie sheet'!X133+LOOKUP('Calculatie sheet'!$X$2,'Objectenoverzicht aantallen'!$A:$A,'Objectenoverzicht aantallen'!G:G)*'Calculatie sheet'!X133+LOOKUP('Calculatie sheet'!$X$2,'Objectenoverzicht aantallen'!$A:$A,'Objectenoverzicht aantallen'!H:H)*'Calculatie sheet'!X133+LOOKUP('Calculatie sheet'!$X$2,'Objectenoverzicht aantallen'!$A:$A,'Objectenoverzicht aantallen'!I:I)*'Calculatie sheet'!X133)/1000</f>
        <v>0</v>
      </c>
      <c r="N2" s="571">
        <f>(LOOKUP('Calculatie sheet'!$X$2,'Objectenoverzicht aantallen'!$A:$A,'Objectenoverzicht aantallen'!C:C)*'Calculatie sheet'!X133+LOOKUP('Calculatie sheet'!$X$2,'Objectenoverzicht aantallen'!$A:$A,'Objectenoverzicht aantallen'!E:E)*'Calculatie sheet'!X133+LOOKUP('Calculatie sheet'!$X$2,'Objectenoverzicht aantallen'!$A:$A,'Objectenoverzicht aantallen'!F:F)*'Calculatie sheet'!X133+LOOKUP('Calculatie sheet'!$X$2,'Objectenoverzicht aantallen'!$A:$A,'Objectenoverzicht aantallen'!G:G)*'Calculatie sheet'!X133+LOOKUP('Calculatie sheet'!$X$2,'Objectenoverzicht aantallen'!$A:$A,'Objectenoverzicht aantallen'!H:H)*'Calculatie sheet'!X133+LOOKUP('Calculatie sheet'!$X$2,'Objectenoverzicht aantallen'!$A:$A,'Objectenoverzicht aantallen'!I:I)*'Calculatie sheet'!X133+LOOKUP('Calculatie sheet'!$X$2,'Objectenoverzicht aantallen'!$A:$A,'Objectenoverzicht aantallen'!J:J)*'Calculatie sheet'!X133)/1000</f>
        <v>0</v>
      </c>
      <c r="O2" s="571">
        <f>(LOOKUP('Calculatie sheet'!$X$2,'Objectenoverzicht aantallen'!$A:$A,'Objectenoverzicht aantallen'!C:C)*'Calculatie sheet'!X133+LOOKUP('Calculatie sheet'!$X$2,'Objectenoverzicht aantallen'!$A:$A,'Objectenoverzicht aantallen'!E:E)*'Calculatie sheet'!X133+LOOKUP('Calculatie sheet'!$X$2,'Objectenoverzicht aantallen'!$A:$A,'Objectenoverzicht aantallen'!F:F)*'Calculatie sheet'!X133+LOOKUP('Calculatie sheet'!$X$2,'Objectenoverzicht aantallen'!$A:$A,'Objectenoverzicht aantallen'!G:G)*'Calculatie sheet'!X133+LOOKUP('Calculatie sheet'!$X$2,'Objectenoverzicht aantallen'!$A:$A,'Objectenoverzicht aantallen'!H:H)*'Calculatie sheet'!X133+LOOKUP('Calculatie sheet'!$X$2,'Objectenoverzicht aantallen'!$A:$A,'Objectenoverzicht aantallen'!I:I)*'Calculatie sheet'!X133+LOOKUP('Calculatie sheet'!$X$2,'Objectenoverzicht aantallen'!$A:$A,'Objectenoverzicht aantallen'!J:J)*'Calculatie sheet'!X133+LOOKUP('Calculatie sheet'!$X$2,'Objectenoverzicht aantallen'!$A:$A,'Objectenoverzicht aantallen'!K:K)*'Calculatie sheet'!X133)/1000</f>
        <v>0</v>
      </c>
      <c r="P2" s="571">
        <f>(LOOKUP('Calculatie sheet'!$X$2,'Objectenoverzicht aantallen'!$A:$A,'Objectenoverzicht aantallen'!C:C)*'Calculatie sheet'!X133+LOOKUP('Calculatie sheet'!$X$2,'Objectenoverzicht aantallen'!$A:$A,'Objectenoverzicht aantallen'!E:E)*'Calculatie sheet'!X133+LOOKUP('Calculatie sheet'!$X$2,'Objectenoverzicht aantallen'!$A:$A,'Objectenoverzicht aantallen'!F:F)*'Calculatie sheet'!X133+LOOKUP('Calculatie sheet'!$X$2,'Objectenoverzicht aantallen'!$A:$A,'Objectenoverzicht aantallen'!G:G)*'Calculatie sheet'!X133+LOOKUP('Calculatie sheet'!$X$2,'Objectenoverzicht aantallen'!$A:$A,'Objectenoverzicht aantallen'!H:H)*'Calculatie sheet'!X133+LOOKUP('Calculatie sheet'!$X$2,'Objectenoverzicht aantallen'!$A:$A,'Objectenoverzicht aantallen'!I:I)*'Calculatie sheet'!X133+LOOKUP('Calculatie sheet'!$X$2,'Objectenoverzicht aantallen'!$A:$A,'Objectenoverzicht aantallen'!J:J)*'Calculatie sheet'!X133+LOOKUP('Calculatie sheet'!$X$2,'Objectenoverzicht aantallen'!$A:$A,'Objectenoverzicht aantallen'!K:K)*'Calculatie sheet'!X133+LOOKUP('Calculatie sheet'!$X$2,'Objectenoverzicht aantallen'!$A:$A,'Objectenoverzicht aantallen'!L:L)*'Calculatie sheet'!X133)/1000</f>
        <v>0</v>
      </c>
      <c r="Q2" s="571">
        <f>(LOOKUP('Calculatie sheet'!$X$2,'Objectenoverzicht aantallen'!$A:$A,'Objectenoverzicht aantallen'!C:C)*'Calculatie sheet'!X133+LOOKUP('Calculatie sheet'!$X$2,'Objectenoverzicht aantallen'!$A:$A,'Objectenoverzicht aantallen'!E:E)*'Calculatie sheet'!X133+LOOKUP('Calculatie sheet'!$X$2,'Objectenoverzicht aantallen'!$A:$A,'Objectenoverzicht aantallen'!F:F)*'Calculatie sheet'!X133+LOOKUP('Calculatie sheet'!$X$2,'Objectenoverzicht aantallen'!$A:$A,'Objectenoverzicht aantallen'!G:G)*'Calculatie sheet'!X133+LOOKUP('Calculatie sheet'!$X$2,'Objectenoverzicht aantallen'!$A:$A,'Objectenoverzicht aantallen'!H:H)*'Calculatie sheet'!X133+LOOKUP('Calculatie sheet'!$X$2,'Objectenoverzicht aantallen'!$A:$A,'Objectenoverzicht aantallen'!I:I)*'Calculatie sheet'!X133+LOOKUP('Calculatie sheet'!$X$2,'Objectenoverzicht aantallen'!$A:$A,'Objectenoverzicht aantallen'!J:J)*'Calculatie sheet'!X133+LOOKUP('Calculatie sheet'!$X$2,'Objectenoverzicht aantallen'!$A:$A,'Objectenoverzicht aantallen'!K:K)*'Calculatie sheet'!X133+LOOKUP('Calculatie sheet'!$X$2,'Objectenoverzicht aantallen'!$A:$A,'Objectenoverzicht aantallen'!L:L)*'Calculatie sheet'!X133+LOOKUP('Calculatie sheet'!$X$2,'Objectenoverzicht aantallen'!$A:$A,'Objectenoverzicht aantallen'!M:M)*'Calculatie sheet'!X133)/1000</f>
        <v>0</v>
      </c>
      <c r="R2" s="571">
        <f>(LOOKUP('Calculatie sheet'!$X$2,'Objectenoverzicht aantallen'!$A:$A,'Objectenoverzicht aantallen'!C:C)*'Calculatie sheet'!X133+LOOKUP('Calculatie sheet'!$X$2,'Objectenoverzicht aantallen'!$A:$A,'Objectenoverzicht aantallen'!E:E)*'Calculatie sheet'!X133+LOOKUP('Calculatie sheet'!$X$2,'Objectenoverzicht aantallen'!$A:$A,'Objectenoverzicht aantallen'!F:F)*'Calculatie sheet'!X133+LOOKUP('Calculatie sheet'!$X$2,'Objectenoverzicht aantallen'!$A:$A,'Objectenoverzicht aantallen'!G:G)*'Calculatie sheet'!X133+LOOKUP('Calculatie sheet'!$X$2,'Objectenoverzicht aantallen'!$A:$A,'Objectenoverzicht aantallen'!H:H)*'Calculatie sheet'!X133+LOOKUP('Calculatie sheet'!$X$2,'Objectenoverzicht aantallen'!$A:$A,'Objectenoverzicht aantallen'!I:I)*'Calculatie sheet'!X133+LOOKUP('Calculatie sheet'!$X$2,'Objectenoverzicht aantallen'!$A:$A,'Objectenoverzicht aantallen'!J:J)*'Calculatie sheet'!X133+LOOKUP('Calculatie sheet'!$X$2,'Objectenoverzicht aantallen'!$A:$A,'Objectenoverzicht aantallen'!K:K)*'Calculatie sheet'!X133+LOOKUP('Calculatie sheet'!$X$2,'Objectenoverzicht aantallen'!$A:$A,'Objectenoverzicht aantallen'!L:L)*'Calculatie sheet'!X133+LOOKUP('Calculatie sheet'!$X$2,'Objectenoverzicht aantallen'!$A:$A,'Objectenoverzicht aantallen'!M:M)*'Calculatie sheet'!X133+LOOKUP('Calculatie sheet'!$X$2,'Objectenoverzicht aantallen'!$A:$A,'Objectenoverzicht aantallen'!N:N)*'Calculatie sheet'!X133)/1000</f>
        <v>0</v>
      </c>
      <c r="S2" s="571">
        <f>(LOOKUP('Calculatie sheet'!$X$2,'Objectenoverzicht aantallen'!$A:$A,'Objectenoverzicht aantallen'!C:C)*'Calculatie sheet'!X133+LOOKUP('Calculatie sheet'!$X$2,'Objectenoverzicht aantallen'!$A:$A,'Objectenoverzicht aantallen'!E:E)*'Calculatie sheet'!X133+LOOKUP('Calculatie sheet'!$X$2,'Objectenoverzicht aantallen'!$A:$A,'Objectenoverzicht aantallen'!F:F)*'Calculatie sheet'!X133+LOOKUP('Calculatie sheet'!$X$2,'Objectenoverzicht aantallen'!$A:$A,'Objectenoverzicht aantallen'!G:G)*'Calculatie sheet'!X133+LOOKUP('Calculatie sheet'!$X$2,'Objectenoverzicht aantallen'!$A:$A,'Objectenoverzicht aantallen'!H:H)*'Calculatie sheet'!X133+LOOKUP('Calculatie sheet'!$X$2,'Objectenoverzicht aantallen'!$A:$A,'Objectenoverzicht aantallen'!I:I)*'Calculatie sheet'!X133+LOOKUP('Calculatie sheet'!$X$2,'Objectenoverzicht aantallen'!$A:$A,'Objectenoverzicht aantallen'!J:J)*'Calculatie sheet'!X133+LOOKUP('Calculatie sheet'!$X$2,'Objectenoverzicht aantallen'!$A:$A,'Objectenoverzicht aantallen'!K:K)*'Calculatie sheet'!X133+LOOKUP('Calculatie sheet'!$X$2,'Objectenoverzicht aantallen'!$A:$A,'Objectenoverzicht aantallen'!L:L)*'Calculatie sheet'!X133+LOOKUP('Calculatie sheet'!$X$2,'Objectenoverzicht aantallen'!$A:$A,'Objectenoverzicht aantallen'!M:M)*'Calculatie sheet'!X133+LOOKUP('Calculatie sheet'!$X$2,'Objectenoverzicht aantallen'!$A:$A,'Objectenoverzicht aantallen'!N:N)*'Calculatie sheet'!X133+LOOKUP('Calculatie sheet'!$X$2,'Objectenoverzicht aantallen'!$A:$A,'Objectenoverzicht aantallen'!O:O)*'Calculatie sheet'!X133)/1000</f>
        <v>0</v>
      </c>
      <c r="U2" s="31" t="s">
        <v>622</v>
      </c>
      <c r="V2" s="571">
        <f>(LOOKUP('Calculatie sheet'!$X$2,'Objectenoverzicht aantallen'!$A:$A,'Objectenoverzicht aantallen'!E:E)*'Calculatie sheet'!$X$133)/1000</f>
        <v>0</v>
      </c>
      <c r="W2" s="571">
        <f>(LOOKUP('Calculatie sheet'!$X$2,'Objectenoverzicht aantallen'!$A:$A,'Objectenoverzicht aantallen'!F:F)*'Calculatie sheet'!$X$133)/1000</f>
        <v>0</v>
      </c>
      <c r="X2" s="571">
        <f>(LOOKUP('Calculatie sheet'!$X$2,'Objectenoverzicht aantallen'!$A:$A,'Objectenoverzicht aantallen'!G:G)*'Calculatie sheet'!$X$133)/1000</f>
        <v>0</v>
      </c>
      <c r="Y2" s="571">
        <f>(LOOKUP('Calculatie sheet'!$X$2,'Objectenoverzicht aantallen'!$A:$A,'Objectenoverzicht aantallen'!H:H)*'Calculatie sheet'!$X$133)/1000</f>
        <v>0</v>
      </c>
      <c r="Z2" s="571">
        <f>(LOOKUP('Calculatie sheet'!$X$2,'Objectenoverzicht aantallen'!$A:$A,'Objectenoverzicht aantallen'!I:I)*'Calculatie sheet'!$X$133)/1000</f>
        <v>0</v>
      </c>
      <c r="AA2" s="571">
        <f>(LOOKUP('Calculatie sheet'!$X$2,'Objectenoverzicht aantallen'!$A:$A,'Objectenoverzicht aantallen'!J:J)*'Calculatie sheet'!$X$133)/1000</f>
        <v>0</v>
      </c>
      <c r="AB2" s="571">
        <f>(LOOKUP('Calculatie sheet'!$X$2,'Objectenoverzicht aantallen'!$A:$A,'Objectenoverzicht aantallen'!K:K)*'Calculatie sheet'!$X$133)/1000</f>
        <v>0</v>
      </c>
      <c r="AC2" s="571">
        <f>(LOOKUP('Calculatie sheet'!$X$2,'Objectenoverzicht aantallen'!$A:$A,'Objectenoverzicht aantallen'!L:L)*'Calculatie sheet'!$X$133)/1000</f>
        <v>0</v>
      </c>
      <c r="AD2" s="571">
        <f>(LOOKUP('Calculatie sheet'!$X$2,'Objectenoverzicht aantallen'!$A:$A,'Objectenoverzicht aantallen'!M:M)*'Calculatie sheet'!$X$133)/1000</f>
        <v>0</v>
      </c>
      <c r="AE2" s="571">
        <f>(LOOKUP('Calculatie sheet'!$X$2,'Objectenoverzicht aantallen'!$A:$A,'Objectenoverzicht aantallen'!N:N)*'Calculatie sheet'!$X$133)/1000</f>
        <v>0</v>
      </c>
      <c r="AF2" s="571">
        <f>(LOOKUP('Calculatie sheet'!$X$2,'Objectenoverzicht aantallen'!$A:$A,'Objectenoverzicht aantallen'!O:O)*'Calculatie sheet'!$X$133)/1000</f>
        <v>0</v>
      </c>
    </row>
    <row r="3" spans="1:32" x14ac:dyDescent="0.2">
      <c r="B3" s="130" t="s">
        <v>967</v>
      </c>
      <c r="C3" s="46">
        <f>'Calculatie sheet'!X134</f>
        <v>0.22277871999095197</v>
      </c>
      <c r="D3" s="7" t="s">
        <v>354</v>
      </c>
      <c r="F3" s="573">
        <f>C3*'Calculatie sheet'!$X$7/1000</f>
        <v>0</v>
      </c>
      <c r="H3" s="31" t="s">
        <v>623</v>
      </c>
      <c r="I3" s="571">
        <f>(LOOKUP('Calculatie sheet'!$X$2,'Objectenoverzicht aantallen'!$A:$A,'Objectenoverzicht aantallen'!C:C)*'Calculatie sheet'!X134+LOOKUP('Calculatie sheet'!$X$2,'Objectenoverzicht aantallen'!$A:$A,'Objectenoverzicht aantallen'!E:E)*'Calculatie sheet'!X134)/1000</f>
        <v>0</v>
      </c>
      <c r="J3" s="571">
        <f>(LOOKUP('Calculatie sheet'!$X$2,'Objectenoverzicht aantallen'!$A:$A,'Objectenoverzicht aantallen'!C:C)*'Calculatie sheet'!X134+LOOKUP('Calculatie sheet'!$X$2,'Objectenoverzicht aantallen'!$A:$A,'Objectenoverzicht aantallen'!E:E)*'Calculatie sheet'!X134+LOOKUP('Calculatie sheet'!$X$2,'Objectenoverzicht aantallen'!$A:$A,'Objectenoverzicht aantallen'!F:F)*'Calculatie sheet'!X134)/1000</f>
        <v>0</v>
      </c>
      <c r="K3" s="571">
        <f>(LOOKUP('Calculatie sheet'!$X$2,'Objectenoverzicht aantallen'!$A:$A,'Objectenoverzicht aantallen'!C:C)*'Calculatie sheet'!X134+LOOKUP('Calculatie sheet'!$X$2,'Objectenoverzicht aantallen'!$A:$A,'Objectenoverzicht aantallen'!E:E)*'Calculatie sheet'!X134+LOOKUP('Calculatie sheet'!$X$2,'Objectenoverzicht aantallen'!$A:$A,'Objectenoverzicht aantallen'!F:F)*'Calculatie sheet'!X134+LOOKUP('Calculatie sheet'!$D$2,'Objectenoverzicht aantallen'!$A:$A,'Objectenoverzicht aantallen'!G:G)*'Calculatie sheet'!X134)/1000</f>
        <v>0</v>
      </c>
      <c r="L3" s="571">
        <f>(LOOKUP('Calculatie sheet'!$X$2,'Objectenoverzicht aantallen'!$A:$A,'Objectenoverzicht aantallen'!C:C)*'Calculatie sheet'!X134+LOOKUP('Calculatie sheet'!$X$2,'Objectenoverzicht aantallen'!$A:$A,'Objectenoverzicht aantallen'!E:E)*'Calculatie sheet'!X134+LOOKUP('Calculatie sheet'!$X$2,'Objectenoverzicht aantallen'!$A:$A,'Objectenoverzicht aantallen'!F:F)*'Calculatie sheet'!X134+LOOKUP('Calculatie sheet'!$X$2,'Objectenoverzicht aantallen'!$A:$A,'Objectenoverzicht aantallen'!G:G)*'Calculatie sheet'!X134+LOOKUP('Calculatie sheet'!$X$2,'Objectenoverzicht aantallen'!$A:$A,'Objectenoverzicht aantallen'!H:H)*'Calculatie sheet'!X134)/1000</f>
        <v>0</v>
      </c>
      <c r="M3" s="571">
        <f>(LOOKUP('Calculatie sheet'!$X$2,'Objectenoverzicht aantallen'!$A:$A,'Objectenoverzicht aantallen'!C:C)*'Calculatie sheet'!X134+LOOKUP('Calculatie sheet'!$X$2,'Objectenoverzicht aantallen'!$A:$A,'Objectenoverzicht aantallen'!E:E)*'Calculatie sheet'!X134+LOOKUP('Calculatie sheet'!$X$2,'Objectenoverzicht aantallen'!$A:$A,'Objectenoverzicht aantallen'!F:F)*'Calculatie sheet'!X134+LOOKUP('Calculatie sheet'!$X$2,'Objectenoverzicht aantallen'!$A:$A,'Objectenoverzicht aantallen'!G:G)*'Calculatie sheet'!X134+LOOKUP('Calculatie sheet'!$X$2,'Objectenoverzicht aantallen'!$A:$A,'Objectenoverzicht aantallen'!H:H)*'Calculatie sheet'!X134+LOOKUP('Calculatie sheet'!$X$2,'Objectenoverzicht aantallen'!$A:$A,'Objectenoverzicht aantallen'!I:I)*'Calculatie sheet'!X134)/1000</f>
        <v>0</v>
      </c>
      <c r="N3" s="571">
        <f>(LOOKUP('Calculatie sheet'!$X$2,'Objectenoverzicht aantallen'!$A:$A,'Objectenoverzicht aantallen'!C:C)*'Calculatie sheet'!X134+LOOKUP('Calculatie sheet'!$X$2,'Objectenoverzicht aantallen'!$A:$A,'Objectenoverzicht aantallen'!E:E)*'Calculatie sheet'!X134+LOOKUP('Calculatie sheet'!$X$2,'Objectenoverzicht aantallen'!$A:$A,'Objectenoverzicht aantallen'!F:F)*'Calculatie sheet'!X134+LOOKUP('Calculatie sheet'!$X$2,'Objectenoverzicht aantallen'!$A:$A,'Objectenoverzicht aantallen'!G:G)*'Calculatie sheet'!X134+LOOKUP('Calculatie sheet'!$X$2,'Objectenoverzicht aantallen'!$A:$A,'Objectenoverzicht aantallen'!H:H)*'Calculatie sheet'!X134+LOOKUP('Calculatie sheet'!$X$2,'Objectenoverzicht aantallen'!$A:$A,'Objectenoverzicht aantallen'!I:I)*'Calculatie sheet'!X134+LOOKUP('Calculatie sheet'!$X$2,'Objectenoverzicht aantallen'!$A:$A,'Objectenoverzicht aantallen'!J:J)*'Calculatie sheet'!X134)/1000</f>
        <v>0</v>
      </c>
      <c r="O3" s="571">
        <f>(LOOKUP('Calculatie sheet'!$X$2,'Objectenoverzicht aantallen'!$A:$A,'Objectenoverzicht aantallen'!C:C)*'Calculatie sheet'!X134+LOOKUP('Calculatie sheet'!$X$2,'Objectenoverzicht aantallen'!$A:$A,'Objectenoverzicht aantallen'!E:E)*'Calculatie sheet'!X134+LOOKUP('Calculatie sheet'!$X$2,'Objectenoverzicht aantallen'!$A:$A,'Objectenoverzicht aantallen'!F:F)*'Calculatie sheet'!X134+LOOKUP('Calculatie sheet'!$X$2,'Objectenoverzicht aantallen'!$A:$A,'Objectenoverzicht aantallen'!G:G)*'Calculatie sheet'!X134+LOOKUP('Calculatie sheet'!$X$2,'Objectenoverzicht aantallen'!$A:$A,'Objectenoverzicht aantallen'!H:H)*'Calculatie sheet'!X134+LOOKUP('Calculatie sheet'!$X$2,'Objectenoverzicht aantallen'!$A:$A,'Objectenoverzicht aantallen'!I:I)*'Calculatie sheet'!X134+LOOKUP('Calculatie sheet'!$X$2,'Objectenoverzicht aantallen'!$A:$A,'Objectenoverzicht aantallen'!J:J)*'Calculatie sheet'!X134+LOOKUP('Calculatie sheet'!$X$2,'Objectenoverzicht aantallen'!$A:$A,'Objectenoverzicht aantallen'!K:K)*'Calculatie sheet'!X134)/1000</f>
        <v>0</v>
      </c>
      <c r="P3" s="571">
        <f>(LOOKUP('Calculatie sheet'!$X$2,'Objectenoverzicht aantallen'!$A:$A,'Objectenoverzicht aantallen'!C:C)*'Calculatie sheet'!X134+LOOKUP('Calculatie sheet'!$X$2,'Objectenoverzicht aantallen'!$A:$A,'Objectenoverzicht aantallen'!E:E)*'Calculatie sheet'!X134+LOOKUP('Calculatie sheet'!$X$2,'Objectenoverzicht aantallen'!$A:$A,'Objectenoverzicht aantallen'!F:F)*'Calculatie sheet'!X134+LOOKUP('Calculatie sheet'!$X$2,'Objectenoverzicht aantallen'!$A:$A,'Objectenoverzicht aantallen'!G:G)*'Calculatie sheet'!X134+LOOKUP('Calculatie sheet'!$X$2,'Objectenoverzicht aantallen'!$A:$A,'Objectenoverzicht aantallen'!H:H)*'Calculatie sheet'!X134+LOOKUP('Calculatie sheet'!$X$2,'Objectenoverzicht aantallen'!$A:$A,'Objectenoverzicht aantallen'!I:I)*'Calculatie sheet'!X134+LOOKUP('Calculatie sheet'!$X$2,'Objectenoverzicht aantallen'!$A:$A,'Objectenoverzicht aantallen'!J:J)*'Calculatie sheet'!X134+LOOKUP('Calculatie sheet'!$X$2,'Objectenoverzicht aantallen'!$A:$A,'Objectenoverzicht aantallen'!K:K)*'Calculatie sheet'!X134+LOOKUP('Calculatie sheet'!$X$2,'Objectenoverzicht aantallen'!$A:$A,'Objectenoverzicht aantallen'!L:L)*'Calculatie sheet'!X134)/1000</f>
        <v>0</v>
      </c>
      <c r="Q3" s="571">
        <f>(LOOKUP('Calculatie sheet'!$X$2,'Objectenoverzicht aantallen'!$A:$A,'Objectenoverzicht aantallen'!C:C)*'Calculatie sheet'!X134+LOOKUP('Calculatie sheet'!$X$2,'Objectenoverzicht aantallen'!$A:$A,'Objectenoverzicht aantallen'!E:E)*'Calculatie sheet'!X134+LOOKUP('Calculatie sheet'!$X$2,'Objectenoverzicht aantallen'!$A:$A,'Objectenoverzicht aantallen'!F:F)*'Calculatie sheet'!X134+LOOKUP('Calculatie sheet'!$X$2,'Objectenoverzicht aantallen'!$A:$A,'Objectenoverzicht aantallen'!G:G)*'Calculatie sheet'!X134+LOOKUP('Calculatie sheet'!$X$2,'Objectenoverzicht aantallen'!$A:$A,'Objectenoverzicht aantallen'!H:H)*'Calculatie sheet'!X134+LOOKUP('Calculatie sheet'!$X$2,'Objectenoverzicht aantallen'!$A:$A,'Objectenoverzicht aantallen'!I:I)*'Calculatie sheet'!X134+LOOKUP('Calculatie sheet'!$X$2,'Objectenoverzicht aantallen'!$A:$A,'Objectenoverzicht aantallen'!J:J)*'Calculatie sheet'!X134+LOOKUP('Calculatie sheet'!$X$2,'Objectenoverzicht aantallen'!$A:$A,'Objectenoverzicht aantallen'!K:K)*'Calculatie sheet'!X134+LOOKUP('Calculatie sheet'!$X$2,'Objectenoverzicht aantallen'!$A:$A,'Objectenoverzicht aantallen'!L:L)*'Calculatie sheet'!X134+LOOKUP('Calculatie sheet'!$X$2,'Objectenoverzicht aantallen'!$A:$A,'Objectenoverzicht aantallen'!M:M)*'Calculatie sheet'!X134)/1000</f>
        <v>0</v>
      </c>
      <c r="R3" s="571">
        <f>(LOOKUP('Calculatie sheet'!$X$2,'Objectenoverzicht aantallen'!$A:$A,'Objectenoverzicht aantallen'!C:C)*'Calculatie sheet'!X134+LOOKUP('Calculatie sheet'!$X$2,'Objectenoverzicht aantallen'!$A:$A,'Objectenoverzicht aantallen'!E:E)*'Calculatie sheet'!X134+LOOKUP('Calculatie sheet'!$X$2,'Objectenoverzicht aantallen'!$A:$A,'Objectenoverzicht aantallen'!F:F)*'Calculatie sheet'!X134+LOOKUP('Calculatie sheet'!$X$2,'Objectenoverzicht aantallen'!$A:$A,'Objectenoverzicht aantallen'!G:G)*'Calculatie sheet'!X134+LOOKUP('Calculatie sheet'!$X$2,'Objectenoverzicht aantallen'!$A:$A,'Objectenoverzicht aantallen'!H:H)*'Calculatie sheet'!X134+LOOKUP('Calculatie sheet'!$X$2,'Objectenoverzicht aantallen'!$A:$A,'Objectenoverzicht aantallen'!I:I)*'Calculatie sheet'!X134+LOOKUP('Calculatie sheet'!$X$2,'Objectenoverzicht aantallen'!$A:$A,'Objectenoverzicht aantallen'!J:J)*'Calculatie sheet'!X134+LOOKUP('Calculatie sheet'!$X$2,'Objectenoverzicht aantallen'!$A:$A,'Objectenoverzicht aantallen'!K:K)*'Calculatie sheet'!X134+LOOKUP('Calculatie sheet'!$X$2,'Objectenoverzicht aantallen'!$A:$A,'Objectenoverzicht aantallen'!L:L)*'Calculatie sheet'!X134+LOOKUP('Calculatie sheet'!$X$2,'Objectenoverzicht aantallen'!$A:$A,'Objectenoverzicht aantallen'!M:M)*'Calculatie sheet'!X134+LOOKUP('Calculatie sheet'!$X$2,'Objectenoverzicht aantallen'!$A:$A,'Objectenoverzicht aantallen'!N:N)*'Calculatie sheet'!X134)/1000</f>
        <v>0</v>
      </c>
      <c r="S3" s="571">
        <f>(LOOKUP('Calculatie sheet'!$X$2,'Objectenoverzicht aantallen'!$A:$A,'Objectenoverzicht aantallen'!C:C)*'Calculatie sheet'!X134+LOOKUP('Calculatie sheet'!$X$2,'Objectenoverzicht aantallen'!$A:$A,'Objectenoverzicht aantallen'!E:E)*'Calculatie sheet'!X134+LOOKUP('Calculatie sheet'!$X$2,'Objectenoverzicht aantallen'!$A:$A,'Objectenoverzicht aantallen'!F:F)*'Calculatie sheet'!X134+LOOKUP('Calculatie sheet'!$X$2,'Objectenoverzicht aantallen'!$A:$A,'Objectenoverzicht aantallen'!G:G)*'Calculatie sheet'!X134+LOOKUP('Calculatie sheet'!$X$2,'Objectenoverzicht aantallen'!$A:$A,'Objectenoverzicht aantallen'!H:H)*'Calculatie sheet'!X134+LOOKUP('Calculatie sheet'!$X$2,'Objectenoverzicht aantallen'!$A:$A,'Objectenoverzicht aantallen'!I:I)*'Calculatie sheet'!X134+LOOKUP('Calculatie sheet'!$X$2,'Objectenoverzicht aantallen'!$A:$A,'Objectenoverzicht aantallen'!J:J)*'Calculatie sheet'!X134+LOOKUP('Calculatie sheet'!$X$2,'Objectenoverzicht aantallen'!$A:$A,'Objectenoverzicht aantallen'!K:K)*'Calculatie sheet'!X134+LOOKUP('Calculatie sheet'!$X$2,'Objectenoverzicht aantallen'!$A:$A,'Objectenoverzicht aantallen'!L:L)*'Calculatie sheet'!X134+LOOKUP('Calculatie sheet'!$X$2,'Objectenoverzicht aantallen'!$A:$A,'Objectenoverzicht aantallen'!M:M)*'Calculatie sheet'!X134+LOOKUP('Calculatie sheet'!$X$2,'Objectenoverzicht aantallen'!$A:$A,'Objectenoverzicht aantallen'!N:N)*'Calculatie sheet'!X134+LOOKUP('Calculatie sheet'!$X$2,'Objectenoverzicht aantallen'!$A:$A,'Objectenoverzicht aantallen'!O:O)*'Calculatie sheet'!X134)/1000</f>
        <v>0</v>
      </c>
      <c r="U3" s="31" t="s">
        <v>623</v>
      </c>
      <c r="V3" s="571">
        <f>(LOOKUP('Calculatie sheet'!$X$2,'Objectenoverzicht aantallen'!$A:$A,'Objectenoverzicht aantallen'!E:E)*'Calculatie sheet'!$X$134)/1000</f>
        <v>0</v>
      </c>
      <c r="W3" s="571">
        <f>(LOOKUP('Calculatie sheet'!$X$2,'Objectenoverzicht aantallen'!$A:$A,'Objectenoverzicht aantallen'!F:F)*'Calculatie sheet'!$X$134)/1000</f>
        <v>0</v>
      </c>
      <c r="X3" s="571">
        <f>(LOOKUP('Calculatie sheet'!$X$2,'Objectenoverzicht aantallen'!$A:$A,'Objectenoverzicht aantallen'!G:G)*'Calculatie sheet'!$X$134)/1000</f>
        <v>0</v>
      </c>
      <c r="Y3" s="571">
        <f>(LOOKUP('Calculatie sheet'!$X$2,'Objectenoverzicht aantallen'!$A:$A,'Objectenoverzicht aantallen'!H:H)*'Calculatie sheet'!$X$134)/1000</f>
        <v>0</v>
      </c>
      <c r="Z3" s="571">
        <f>(LOOKUP('Calculatie sheet'!$X$2,'Objectenoverzicht aantallen'!$A:$A,'Objectenoverzicht aantallen'!I:I)*'Calculatie sheet'!$X$134)/1000</f>
        <v>0</v>
      </c>
      <c r="AA3" s="571">
        <f>(LOOKUP('Calculatie sheet'!$X$2,'Objectenoverzicht aantallen'!$A:$A,'Objectenoverzicht aantallen'!J:J)*'Calculatie sheet'!$X$134)/1000</f>
        <v>0</v>
      </c>
      <c r="AB3" s="571">
        <f>(LOOKUP('Calculatie sheet'!$X$2,'Objectenoverzicht aantallen'!$A:$A,'Objectenoverzicht aantallen'!K:K)*'Calculatie sheet'!$X$134)/1000</f>
        <v>0</v>
      </c>
      <c r="AC3" s="571">
        <f>(LOOKUP('Calculatie sheet'!$X$2,'Objectenoverzicht aantallen'!$A:$A,'Objectenoverzicht aantallen'!L:L)*'Calculatie sheet'!$X$134)/1000</f>
        <v>0</v>
      </c>
      <c r="AD3" s="571">
        <f>(LOOKUP('Calculatie sheet'!$X$2,'Objectenoverzicht aantallen'!$A:$A,'Objectenoverzicht aantallen'!M:M)*'Calculatie sheet'!$X$134)/1000</f>
        <v>0</v>
      </c>
      <c r="AE3" s="571">
        <f>(LOOKUP('Calculatie sheet'!$X$2,'Objectenoverzicht aantallen'!$A:$A,'Objectenoverzicht aantallen'!N:N)*'Calculatie sheet'!$X$134)/1000</f>
        <v>0</v>
      </c>
      <c r="AF3" s="571">
        <f>(LOOKUP('Calculatie sheet'!$X$2,'Objectenoverzicht aantallen'!$A:$A,'Objectenoverzicht aantallen'!O:O)*'Calculatie sheet'!$X$134)/1000</f>
        <v>0</v>
      </c>
    </row>
    <row r="4" spans="1:32" x14ac:dyDescent="0.2">
      <c r="B4" s="130" t="s">
        <v>966</v>
      </c>
      <c r="C4" s="46">
        <f>'Calculatie sheet'!X135</f>
        <v>0.3789825285953039</v>
      </c>
      <c r="D4" s="37" t="s">
        <v>660</v>
      </c>
      <c r="F4" s="573">
        <f>C4*'Calculatie sheet'!$X$7/1000</f>
        <v>0</v>
      </c>
      <c r="H4" s="31" t="s">
        <v>624</v>
      </c>
      <c r="I4" s="571">
        <f>(LOOKUP('Calculatie sheet'!$X$2,'Objectenoverzicht aantallen'!$A:$A,'Objectenoverzicht aantallen'!C:C)*'Calculatie sheet'!X135+LOOKUP('Calculatie sheet'!$X$2,'Objectenoverzicht aantallen'!$A:$A,'Objectenoverzicht aantallen'!E:E)*'Calculatie sheet'!X135)/1000</f>
        <v>0</v>
      </c>
      <c r="J4" s="571">
        <f>(LOOKUP('Calculatie sheet'!$X$2,'Objectenoverzicht aantallen'!$A:$A,'Objectenoverzicht aantallen'!C:C)*'Calculatie sheet'!X135+LOOKUP('Calculatie sheet'!$X$2,'Objectenoverzicht aantallen'!$A:$A,'Objectenoverzicht aantallen'!E:E)*'Calculatie sheet'!X135+LOOKUP('Calculatie sheet'!$X$2,'Objectenoverzicht aantallen'!$A:$A,'Objectenoverzicht aantallen'!F:F)*'Calculatie sheet'!X135)/1000</f>
        <v>0</v>
      </c>
      <c r="K4" s="571">
        <f>(LOOKUP('Calculatie sheet'!$X$2,'Objectenoverzicht aantallen'!$A:$A,'Objectenoverzicht aantallen'!C:C)*'Calculatie sheet'!X135+LOOKUP('Calculatie sheet'!$X$2,'Objectenoverzicht aantallen'!$A:$A,'Objectenoverzicht aantallen'!E:E)*'Calculatie sheet'!X135+LOOKUP('Calculatie sheet'!$X$2,'Objectenoverzicht aantallen'!$A:$A,'Objectenoverzicht aantallen'!F:F)*'Calculatie sheet'!X135+LOOKUP('Calculatie sheet'!$D$2,'Objectenoverzicht aantallen'!$A:$A,'Objectenoverzicht aantallen'!G:G)*'Calculatie sheet'!X135)/1000</f>
        <v>0</v>
      </c>
      <c r="L4" s="571">
        <f>(LOOKUP('Calculatie sheet'!$X$2,'Objectenoverzicht aantallen'!$A:$A,'Objectenoverzicht aantallen'!C:C)*'Calculatie sheet'!X135+LOOKUP('Calculatie sheet'!$X$2,'Objectenoverzicht aantallen'!$A:$A,'Objectenoverzicht aantallen'!E:E)*'Calculatie sheet'!X135+LOOKUP('Calculatie sheet'!$X$2,'Objectenoverzicht aantallen'!$A:$A,'Objectenoverzicht aantallen'!F:F)*'Calculatie sheet'!X135+LOOKUP('Calculatie sheet'!$X$2,'Objectenoverzicht aantallen'!$A:$A,'Objectenoverzicht aantallen'!G:G)*'Calculatie sheet'!X135+LOOKUP('Calculatie sheet'!$X$2,'Objectenoverzicht aantallen'!$A:$A,'Objectenoverzicht aantallen'!H:H)*'Calculatie sheet'!X135)/1000</f>
        <v>0</v>
      </c>
      <c r="M4" s="571">
        <f>(LOOKUP('Calculatie sheet'!$X$2,'Objectenoverzicht aantallen'!$A:$A,'Objectenoverzicht aantallen'!C:C)*'Calculatie sheet'!X135+LOOKUP('Calculatie sheet'!$X$2,'Objectenoverzicht aantallen'!$A:$A,'Objectenoverzicht aantallen'!E:E)*'Calculatie sheet'!X135+LOOKUP('Calculatie sheet'!$X$2,'Objectenoverzicht aantallen'!$A:$A,'Objectenoverzicht aantallen'!F:F)*'Calculatie sheet'!X135+LOOKUP('Calculatie sheet'!$X$2,'Objectenoverzicht aantallen'!$A:$A,'Objectenoverzicht aantallen'!G:G)*'Calculatie sheet'!X135+LOOKUP('Calculatie sheet'!$X$2,'Objectenoverzicht aantallen'!$A:$A,'Objectenoverzicht aantallen'!H:H)*'Calculatie sheet'!X135+LOOKUP('Calculatie sheet'!$X$2,'Objectenoverzicht aantallen'!$A:$A,'Objectenoverzicht aantallen'!I:I)*'Calculatie sheet'!X135)/1000</f>
        <v>0</v>
      </c>
      <c r="N4" s="571">
        <f>(LOOKUP('Calculatie sheet'!$X$2,'Objectenoverzicht aantallen'!$A:$A,'Objectenoverzicht aantallen'!C:C)*'Calculatie sheet'!X135+LOOKUP('Calculatie sheet'!$X$2,'Objectenoverzicht aantallen'!$A:$A,'Objectenoverzicht aantallen'!E:E)*'Calculatie sheet'!X135+LOOKUP('Calculatie sheet'!$X$2,'Objectenoverzicht aantallen'!$A:$A,'Objectenoverzicht aantallen'!F:F)*'Calculatie sheet'!X135+LOOKUP('Calculatie sheet'!$X$2,'Objectenoverzicht aantallen'!$A:$A,'Objectenoverzicht aantallen'!G:G)*'Calculatie sheet'!X135+LOOKUP('Calculatie sheet'!$X$2,'Objectenoverzicht aantallen'!$A:$A,'Objectenoverzicht aantallen'!H:H)*'Calculatie sheet'!X135+LOOKUP('Calculatie sheet'!$X$2,'Objectenoverzicht aantallen'!$A:$A,'Objectenoverzicht aantallen'!I:I)*'Calculatie sheet'!X135+LOOKUP('Calculatie sheet'!$X$2,'Objectenoverzicht aantallen'!$A:$A,'Objectenoverzicht aantallen'!J:J)*'Calculatie sheet'!X135)/1000</f>
        <v>0</v>
      </c>
      <c r="O4" s="571">
        <f>(LOOKUP('Calculatie sheet'!$X$2,'Objectenoverzicht aantallen'!$A:$A,'Objectenoverzicht aantallen'!C:C)*'Calculatie sheet'!X135+LOOKUP('Calculatie sheet'!$X$2,'Objectenoverzicht aantallen'!$A:$A,'Objectenoverzicht aantallen'!E:E)*'Calculatie sheet'!X135+LOOKUP('Calculatie sheet'!$X$2,'Objectenoverzicht aantallen'!$A:$A,'Objectenoverzicht aantallen'!F:F)*'Calculatie sheet'!X135+LOOKUP('Calculatie sheet'!$X$2,'Objectenoverzicht aantallen'!$A:$A,'Objectenoverzicht aantallen'!G:G)*'Calculatie sheet'!X135+LOOKUP('Calculatie sheet'!$X$2,'Objectenoverzicht aantallen'!$A:$A,'Objectenoverzicht aantallen'!H:H)*'Calculatie sheet'!X135+LOOKUP('Calculatie sheet'!$X$2,'Objectenoverzicht aantallen'!$A:$A,'Objectenoverzicht aantallen'!I:I)*'Calculatie sheet'!X135+LOOKUP('Calculatie sheet'!$X$2,'Objectenoverzicht aantallen'!$A:$A,'Objectenoverzicht aantallen'!J:J)*'Calculatie sheet'!X135+LOOKUP('Calculatie sheet'!$X$2,'Objectenoverzicht aantallen'!$A:$A,'Objectenoverzicht aantallen'!K:K)*'Calculatie sheet'!X135)/1000</f>
        <v>0</v>
      </c>
      <c r="P4" s="571">
        <f>(LOOKUP('Calculatie sheet'!$X$2,'Objectenoverzicht aantallen'!$A:$A,'Objectenoverzicht aantallen'!C:C)*'Calculatie sheet'!X135+LOOKUP('Calculatie sheet'!$X$2,'Objectenoverzicht aantallen'!$A:$A,'Objectenoverzicht aantallen'!E:E)*'Calculatie sheet'!X135+LOOKUP('Calculatie sheet'!$X$2,'Objectenoverzicht aantallen'!$A:$A,'Objectenoverzicht aantallen'!F:F)*'Calculatie sheet'!X135+LOOKUP('Calculatie sheet'!$X$2,'Objectenoverzicht aantallen'!$A:$A,'Objectenoverzicht aantallen'!G:G)*'Calculatie sheet'!X135+LOOKUP('Calculatie sheet'!$X$2,'Objectenoverzicht aantallen'!$A:$A,'Objectenoverzicht aantallen'!H:H)*'Calculatie sheet'!X135+LOOKUP('Calculatie sheet'!$X$2,'Objectenoverzicht aantallen'!$A:$A,'Objectenoverzicht aantallen'!I:I)*'Calculatie sheet'!X135+LOOKUP('Calculatie sheet'!$X$2,'Objectenoverzicht aantallen'!$A:$A,'Objectenoverzicht aantallen'!J:J)*'Calculatie sheet'!X135+LOOKUP('Calculatie sheet'!$X$2,'Objectenoverzicht aantallen'!$A:$A,'Objectenoverzicht aantallen'!K:K)*'Calculatie sheet'!X135+LOOKUP('Calculatie sheet'!$X$2,'Objectenoverzicht aantallen'!$A:$A,'Objectenoverzicht aantallen'!L:L)*'Calculatie sheet'!X135)/1000</f>
        <v>0</v>
      </c>
      <c r="Q4" s="571">
        <f>(LOOKUP('Calculatie sheet'!$X$2,'Objectenoverzicht aantallen'!$A:$A,'Objectenoverzicht aantallen'!C:C)*'Calculatie sheet'!X135+LOOKUP('Calculatie sheet'!$X$2,'Objectenoverzicht aantallen'!$A:$A,'Objectenoverzicht aantallen'!E:E)*'Calculatie sheet'!X135+LOOKUP('Calculatie sheet'!$X$2,'Objectenoverzicht aantallen'!$A:$A,'Objectenoverzicht aantallen'!F:F)*'Calculatie sheet'!X135+LOOKUP('Calculatie sheet'!$X$2,'Objectenoverzicht aantallen'!$A:$A,'Objectenoverzicht aantallen'!G:G)*'Calculatie sheet'!X135+LOOKUP('Calculatie sheet'!$X$2,'Objectenoverzicht aantallen'!$A:$A,'Objectenoverzicht aantallen'!H:H)*'Calculatie sheet'!X135+LOOKUP('Calculatie sheet'!$X$2,'Objectenoverzicht aantallen'!$A:$A,'Objectenoverzicht aantallen'!I:I)*'Calculatie sheet'!X135+LOOKUP('Calculatie sheet'!$X$2,'Objectenoverzicht aantallen'!$A:$A,'Objectenoverzicht aantallen'!J:J)*'Calculatie sheet'!X135+LOOKUP('Calculatie sheet'!$X$2,'Objectenoverzicht aantallen'!$A:$A,'Objectenoverzicht aantallen'!K:K)*'Calculatie sheet'!X135+LOOKUP('Calculatie sheet'!$X$2,'Objectenoverzicht aantallen'!$A:$A,'Objectenoverzicht aantallen'!L:L)*'Calculatie sheet'!X135+LOOKUP('Calculatie sheet'!$X$2,'Objectenoverzicht aantallen'!$A:$A,'Objectenoverzicht aantallen'!M:M)*'Calculatie sheet'!X135)/1000</f>
        <v>0</v>
      </c>
      <c r="R4" s="571">
        <f>(LOOKUP('Calculatie sheet'!$X$2,'Objectenoverzicht aantallen'!$A:$A,'Objectenoverzicht aantallen'!C:C)*'Calculatie sheet'!X135+LOOKUP('Calculatie sheet'!$X$2,'Objectenoverzicht aantallen'!$A:$A,'Objectenoverzicht aantallen'!E:E)*'Calculatie sheet'!X135+LOOKUP('Calculatie sheet'!$X$2,'Objectenoverzicht aantallen'!$A:$A,'Objectenoverzicht aantallen'!F:F)*'Calculatie sheet'!X135+LOOKUP('Calculatie sheet'!$X$2,'Objectenoverzicht aantallen'!$A:$A,'Objectenoverzicht aantallen'!G:G)*'Calculatie sheet'!X135+LOOKUP('Calculatie sheet'!$X$2,'Objectenoverzicht aantallen'!$A:$A,'Objectenoverzicht aantallen'!H:H)*'Calculatie sheet'!X135+LOOKUP('Calculatie sheet'!$X$2,'Objectenoverzicht aantallen'!$A:$A,'Objectenoverzicht aantallen'!I:I)*'Calculatie sheet'!X135+LOOKUP('Calculatie sheet'!$X$2,'Objectenoverzicht aantallen'!$A:$A,'Objectenoverzicht aantallen'!J:J)*'Calculatie sheet'!X135+LOOKUP('Calculatie sheet'!$X$2,'Objectenoverzicht aantallen'!$A:$A,'Objectenoverzicht aantallen'!K:K)*'Calculatie sheet'!X135+LOOKUP('Calculatie sheet'!$X$2,'Objectenoverzicht aantallen'!$A:$A,'Objectenoverzicht aantallen'!L:L)*'Calculatie sheet'!X135+LOOKUP('Calculatie sheet'!$X$2,'Objectenoverzicht aantallen'!$A:$A,'Objectenoverzicht aantallen'!M:M)*'Calculatie sheet'!X135+LOOKUP('Calculatie sheet'!$X$2,'Objectenoverzicht aantallen'!$A:$A,'Objectenoverzicht aantallen'!N:N)*'Calculatie sheet'!X135)/1000</f>
        <v>0</v>
      </c>
      <c r="S4" s="571">
        <f>(LOOKUP('Calculatie sheet'!$X$2,'Objectenoverzicht aantallen'!$A:$A,'Objectenoverzicht aantallen'!C:C)*'Calculatie sheet'!X135+LOOKUP('Calculatie sheet'!$X$2,'Objectenoverzicht aantallen'!$A:$A,'Objectenoverzicht aantallen'!E:E)*'Calculatie sheet'!X135+LOOKUP('Calculatie sheet'!$X$2,'Objectenoverzicht aantallen'!$A:$A,'Objectenoverzicht aantallen'!F:F)*'Calculatie sheet'!X135+LOOKUP('Calculatie sheet'!$X$2,'Objectenoverzicht aantallen'!$A:$A,'Objectenoverzicht aantallen'!G:G)*'Calculatie sheet'!X135+LOOKUP('Calculatie sheet'!$X$2,'Objectenoverzicht aantallen'!$A:$A,'Objectenoverzicht aantallen'!H:H)*'Calculatie sheet'!X135+LOOKUP('Calculatie sheet'!$X$2,'Objectenoverzicht aantallen'!$A:$A,'Objectenoverzicht aantallen'!I:I)*'Calculatie sheet'!X135+LOOKUP('Calculatie sheet'!$X$2,'Objectenoverzicht aantallen'!$A:$A,'Objectenoverzicht aantallen'!J:J)*'Calculatie sheet'!X135+LOOKUP('Calculatie sheet'!$X$2,'Objectenoverzicht aantallen'!$A:$A,'Objectenoverzicht aantallen'!K:K)*'Calculatie sheet'!X135+LOOKUP('Calculatie sheet'!$X$2,'Objectenoverzicht aantallen'!$A:$A,'Objectenoverzicht aantallen'!L:L)*'Calculatie sheet'!X135+LOOKUP('Calculatie sheet'!$X$2,'Objectenoverzicht aantallen'!$A:$A,'Objectenoverzicht aantallen'!M:M)*'Calculatie sheet'!X135+LOOKUP('Calculatie sheet'!$X$2,'Objectenoverzicht aantallen'!$A:$A,'Objectenoverzicht aantallen'!N:N)*'Calculatie sheet'!X135+LOOKUP('Calculatie sheet'!$X$2,'Objectenoverzicht aantallen'!$A:$A,'Objectenoverzicht aantallen'!O:O)*'Calculatie sheet'!X135)/1000</f>
        <v>0</v>
      </c>
      <c r="U4" s="31" t="s">
        <v>624</v>
      </c>
      <c r="V4" s="571">
        <f>(LOOKUP('Calculatie sheet'!$X$2,'Objectenoverzicht aantallen'!$A:$A,'Objectenoverzicht aantallen'!$P:$P)*'Calculatie sheet'!$X$135)/'Calculatie sheet'!$X$64/1000</f>
        <v>0</v>
      </c>
      <c r="W4" s="571">
        <f>(LOOKUP('Calculatie sheet'!$X$2,'Objectenoverzicht aantallen'!$A:$A,'Objectenoverzicht aantallen'!$P:$P)*'Calculatie sheet'!$X$135)/'Calculatie sheet'!$X$64/1000</f>
        <v>0</v>
      </c>
      <c r="X4" s="571">
        <f>(LOOKUP('Calculatie sheet'!$X$2,'Objectenoverzicht aantallen'!$A:$A,'Objectenoverzicht aantallen'!$P:$P)*'Calculatie sheet'!$X$135)/'Calculatie sheet'!$X$64/1000</f>
        <v>0</v>
      </c>
      <c r="Y4" s="571">
        <f>(LOOKUP('Calculatie sheet'!$X$2,'Objectenoverzicht aantallen'!$A:$A,'Objectenoverzicht aantallen'!$P:$P)*'Calculatie sheet'!$X$135)/'Calculatie sheet'!$X$64/1000</f>
        <v>0</v>
      </c>
      <c r="Z4" s="571">
        <f>(LOOKUP('Calculatie sheet'!$X$2,'Objectenoverzicht aantallen'!$A:$A,'Objectenoverzicht aantallen'!$P:$P)*'Calculatie sheet'!$X$135)/'Calculatie sheet'!$X$64/1000</f>
        <v>0</v>
      </c>
      <c r="AA4" s="571">
        <f>(LOOKUP('Calculatie sheet'!$X$2,'Objectenoverzicht aantallen'!$A:$A,'Objectenoverzicht aantallen'!$P:$P)*'Calculatie sheet'!$X$135)/'Calculatie sheet'!$X$64/1000</f>
        <v>0</v>
      </c>
      <c r="AB4" s="571">
        <f>(LOOKUP('Calculatie sheet'!$X$2,'Objectenoverzicht aantallen'!$A:$A,'Objectenoverzicht aantallen'!$P:$P)*'Calculatie sheet'!$X$135)/'Calculatie sheet'!$X$64/1000</f>
        <v>0</v>
      </c>
      <c r="AC4" s="571">
        <f>(LOOKUP('Calculatie sheet'!$X$2,'Objectenoverzicht aantallen'!$A:$A,'Objectenoverzicht aantallen'!$P:$P)*'Calculatie sheet'!$X$135)/'Calculatie sheet'!$X$64/1000</f>
        <v>0</v>
      </c>
      <c r="AD4" s="571">
        <f>(LOOKUP('Calculatie sheet'!$X$2,'Objectenoverzicht aantallen'!$A:$A,'Objectenoverzicht aantallen'!$P:$P)*'Calculatie sheet'!$X$135)/'Calculatie sheet'!$X$64/1000</f>
        <v>0</v>
      </c>
      <c r="AE4" s="571">
        <f>(LOOKUP('Calculatie sheet'!$X$2,'Objectenoverzicht aantallen'!$A:$A,'Objectenoverzicht aantallen'!$P:$P)*'Calculatie sheet'!$X$135)/'Calculatie sheet'!$X$64/1000</f>
        <v>0</v>
      </c>
      <c r="AF4" s="571">
        <f>(LOOKUP('Calculatie sheet'!$X$2,'Objectenoverzicht aantallen'!$A:$A,'Objectenoverzicht aantallen'!$P:$P)*'Calculatie sheet'!$X$135)/'Calculatie sheet'!$X$64/1000</f>
        <v>0</v>
      </c>
    </row>
    <row r="5" spans="1:32" x14ac:dyDescent="0.2">
      <c r="B5" s="130" t="s">
        <v>5</v>
      </c>
      <c r="C5" s="46">
        <f>'Calculatie sheet'!X136</f>
        <v>3.9578827742051639E-2</v>
      </c>
      <c r="F5" s="573">
        <f>C5*'Calculatie sheet'!$X$7/1000</f>
        <v>0</v>
      </c>
      <c r="H5" s="31" t="s">
        <v>625</v>
      </c>
      <c r="I5" s="571">
        <f>(LOOKUP('Calculatie sheet'!$X$2,'Objectenoverzicht aantallen'!$A:$A,'Objectenoverzicht aantallen'!C:C)*'Calculatie sheet'!X136+LOOKUP('Calculatie sheet'!$X$2,'Objectenoverzicht aantallen'!$A:$A,'Objectenoverzicht aantallen'!E:E)*'Calculatie sheet'!X136)/1000</f>
        <v>0</v>
      </c>
      <c r="J5" s="571">
        <f>(LOOKUP('Calculatie sheet'!$X$2,'Objectenoverzicht aantallen'!$A:$A,'Objectenoverzicht aantallen'!C:C)*'Calculatie sheet'!X136+LOOKUP('Calculatie sheet'!$X$2,'Objectenoverzicht aantallen'!$A:$A,'Objectenoverzicht aantallen'!E:E)*'Calculatie sheet'!X136+LOOKUP('Calculatie sheet'!$X$2,'Objectenoverzicht aantallen'!$A:$A,'Objectenoverzicht aantallen'!F:F)*'Calculatie sheet'!X136)/1000</f>
        <v>0</v>
      </c>
      <c r="K5" s="571">
        <f>(LOOKUP('Calculatie sheet'!$X$2,'Objectenoverzicht aantallen'!$A:$A,'Objectenoverzicht aantallen'!C:C)*'Calculatie sheet'!X136+LOOKUP('Calculatie sheet'!$X$2,'Objectenoverzicht aantallen'!$A:$A,'Objectenoverzicht aantallen'!E:E)*'Calculatie sheet'!X136+LOOKUP('Calculatie sheet'!$X$2,'Objectenoverzicht aantallen'!$A:$A,'Objectenoverzicht aantallen'!F:F)*'Calculatie sheet'!X136+LOOKUP('Calculatie sheet'!$D$2,'Objectenoverzicht aantallen'!$A:$A,'Objectenoverzicht aantallen'!G:G)*'Calculatie sheet'!X136)/1000</f>
        <v>0</v>
      </c>
      <c r="L5" s="571">
        <f>(LOOKUP('Calculatie sheet'!$X$2,'Objectenoverzicht aantallen'!$A:$A,'Objectenoverzicht aantallen'!C:C)*'Calculatie sheet'!X136+LOOKUP('Calculatie sheet'!$X$2,'Objectenoverzicht aantallen'!$A:$A,'Objectenoverzicht aantallen'!E:E)*'Calculatie sheet'!X136+LOOKUP('Calculatie sheet'!$X$2,'Objectenoverzicht aantallen'!$A:$A,'Objectenoverzicht aantallen'!F:F)*'Calculatie sheet'!X136+LOOKUP('Calculatie sheet'!$X$2,'Objectenoverzicht aantallen'!$A:$A,'Objectenoverzicht aantallen'!G:G)*'Calculatie sheet'!X136+LOOKUP('Calculatie sheet'!$X$2,'Objectenoverzicht aantallen'!$A:$A,'Objectenoverzicht aantallen'!H:H)*'Calculatie sheet'!X136)/1000</f>
        <v>0</v>
      </c>
      <c r="M5" s="571">
        <f>(LOOKUP('Calculatie sheet'!$X$2,'Objectenoverzicht aantallen'!$A:$A,'Objectenoverzicht aantallen'!C:C)*'Calculatie sheet'!X136+LOOKUP('Calculatie sheet'!$X$2,'Objectenoverzicht aantallen'!$A:$A,'Objectenoverzicht aantallen'!E:E)*'Calculatie sheet'!X136+LOOKUP('Calculatie sheet'!$X$2,'Objectenoverzicht aantallen'!$A:$A,'Objectenoverzicht aantallen'!F:F)*'Calculatie sheet'!X136+LOOKUP('Calculatie sheet'!$X$2,'Objectenoverzicht aantallen'!$A:$A,'Objectenoverzicht aantallen'!G:G)*'Calculatie sheet'!X136+LOOKUP('Calculatie sheet'!$X$2,'Objectenoverzicht aantallen'!$A:$A,'Objectenoverzicht aantallen'!H:H)*'Calculatie sheet'!X136+LOOKUP('Calculatie sheet'!$X$2,'Objectenoverzicht aantallen'!$A:$A,'Objectenoverzicht aantallen'!I:I)*'Calculatie sheet'!X136)/1000</f>
        <v>0</v>
      </c>
      <c r="N5" s="571">
        <f>(LOOKUP('Calculatie sheet'!$X$2,'Objectenoverzicht aantallen'!$A:$A,'Objectenoverzicht aantallen'!C:C)*'Calculatie sheet'!X136+LOOKUP('Calculatie sheet'!$X$2,'Objectenoverzicht aantallen'!$A:$A,'Objectenoverzicht aantallen'!E:E)*'Calculatie sheet'!X136+LOOKUP('Calculatie sheet'!$X$2,'Objectenoverzicht aantallen'!$A:$A,'Objectenoverzicht aantallen'!F:F)*'Calculatie sheet'!X136+LOOKUP('Calculatie sheet'!$X$2,'Objectenoverzicht aantallen'!$A:$A,'Objectenoverzicht aantallen'!G:G)*'Calculatie sheet'!X136+LOOKUP('Calculatie sheet'!$X$2,'Objectenoverzicht aantallen'!$A:$A,'Objectenoverzicht aantallen'!H:H)*'Calculatie sheet'!X136+LOOKUP('Calculatie sheet'!$X$2,'Objectenoverzicht aantallen'!$A:$A,'Objectenoverzicht aantallen'!I:I)*'Calculatie sheet'!X136+LOOKUP('Calculatie sheet'!$X$2,'Objectenoverzicht aantallen'!$A:$A,'Objectenoverzicht aantallen'!J:J)*'Calculatie sheet'!X136)/1000</f>
        <v>0</v>
      </c>
      <c r="O5" s="571">
        <f>(LOOKUP('Calculatie sheet'!$X$2,'Objectenoverzicht aantallen'!$A:$A,'Objectenoverzicht aantallen'!C:C)*'Calculatie sheet'!X136+LOOKUP('Calculatie sheet'!$X$2,'Objectenoverzicht aantallen'!$A:$A,'Objectenoverzicht aantallen'!E:E)*'Calculatie sheet'!X136+LOOKUP('Calculatie sheet'!$X$2,'Objectenoverzicht aantallen'!$A:$A,'Objectenoverzicht aantallen'!F:F)*'Calculatie sheet'!X136+LOOKUP('Calculatie sheet'!$X$2,'Objectenoverzicht aantallen'!$A:$A,'Objectenoverzicht aantallen'!G:G)*'Calculatie sheet'!X136+LOOKUP('Calculatie sheet'!$X$2,'Objectenoverzicht aantallen'!$A:$A,'Objectenoverzicht aantallen'!H:H)*'Calculatie sheet'!X136+LOOKUP('Calculatie sheet'!$X$2,'Objectenoverzicht aantallen'!$A:$A,'Objectenoverzicht aantallen'!I:I)*'Calculatie sheet'!X136+LOOKUP('Calculatie sheet'!$X$2,'Objectenoverzicht aantallen'!$A:$A,'Objectenoverzicht aantallen'!J:J)*'Calculatie sheet'!X136+LOOKUP('Calculatie sheet'!$X$2,'Objectenoverzicht aantallen'!$A:$A,'Objectenoverzicht aantallen'!K:K)*'Calculatie sheet'!X136)/1000</f>
        <v>0</v>
      </c>
      <c r="P5" s="571">
        <f>(LOOKUP('Calculatie sheet'!$X$2,'Objectenoverzicht aantallen'!$A:$A,'Objectenoverzicht aantallen'!C:C)*'Calculatie sheet'!X136+LOOKUP('Calculatie sheet'!$X$2,'Objectenoverzicht aantallen'!$A:$A,'Objectenoverzicht aantallen'!E:E)*'Calculatie sheet'!X136+LOOKUP('Calculatie sheet'!$X$2,'Objectenoverzicht aantallen'!$A:$A,'Objectenoverzicht aantallen'!F:F)*'Calculatie sheet'!X136+LOOKUP('Calculatie sheet'!$X$2,'Objectenoverzicht aantallen'!$A:$A,'Objectenoverzicht aantallen'!G:G)*'Calculatie sheet'!X136+LOOKUP('Calculatie sheet'!$X$2,'Objectenoverzicht aantallen'!$A:$A,'Objectenoverzicht aantallen'!H:H)*'Calculatie sheet'!X136+LOOKUP('Calculatie sheet'!$X$2,'Objectenoverzicht aantallen'!$A:$A,'Objectenoverzicht aantallen'!I:I)*'Calculatie sheet'!X136+LOOKUP('Calculatie sheet'!$X$2,'Objectenoverzicht aantallen'!$A:$A,'Objectenoverzicht aantallen'!J:J)*'Calculatie sheet'!X136+LOOKUP('Calculatie sheet'!$X$2,'Objectenoverzicht aantallen'!$A:$A,'Objectenoverzicht aantallen'!K:K)*'Calculatie sheet'!X136+LOOKUP('Calculatie sheet'!$X$2,'Objectenoverzicht aantallen'!$A:$A,'Objectenoverzicht aantallen'!L:L)*'Calculatie sheet'!X136)/1000</f>
        <v>0</v>
      </c>
      <c r="Q5" s="571">
        <f>(LOOKUP('Calculatie sheet'!$X$2,'Objectenoverzicht aantallen'!$A:$A,'Objectenoverzicht aantallen'!C:C)*'Calculatie sheet'!X136+LOOKUP('Calculatie sheet'!$X$2,'Objectenoverzicht aantallen'!$A:$A,'Objectenoverzicht aantallen'!E:E)*'Calculatie sheet'!X136+LOOKUP('Calculatie sheet'!$X$2,'Objectenoverzicht aantallen'!$A:$A,'Objectenoverzicht aantallen'!F:F)*'Calculatie sheet'!X136+LOOKUP('Calculatie sheet'!$X$2,'Objectenoverzicht aantallen'!$A:$A,'Objectenoverzicht aantallen'!G:G)*'Calculatie sheet'!X136+LOOKUP('Calculatie sheet'!$X$2,'Objectenoverzicht aantallen'!$A:$A,'Objectenoverzicht aantallen'!H:H)*'Calculatie sheet'!X136+LOOKUP('Calculatie sheet'!$X$2,'Objectenoverzicht aantallen'!$A:$A,'Objectenoverzicht aantallen'!I:I)*'Calculatie sheet'!X136+LOOKUP('Calculatie sheet'!$X$2,'Objectenoverzicht aantallen'!$A:$A,'Objectenoverzicht aantallen'!J:J)*'Calculatie sheet'!X136+LOOKUP('Calculatie sheet'!$X$2,'Objectenoverzicht aantallen'!$A:$A,'Objectenoverzicht aantallen'!K:K)*'Calculatie sheet'!X136+LOOKUP('Calculatie sheet'!$X$2,'Objectenoverzicht aantallen'!$A:$A,'Objectenoverzicht aantallen'!L:L)*'Calculatie sheet'!X136+LOOKUP('Calculatie sheet'!$X$2,'Objectenoverzicht aantallen'!$A:$A,'Objectenoverzicht aantallen'!M:M)*'Calculatie sheet'!X136)/1000</f>
        <v>0</v>
      </c>
      <c r="R5" s="571">
        <f>(LOOKUP('Calculatie sheet'!$X$2,'Objectenoverzicht aantallen'!$A:$A,'Objectenoverzicht aantallen'!C:C)*'Calculatie sheet'!X136+LOOKUP('Calculatie sheet'!$X$2,'Objectenoverzicht aantallen'!$A:$A,'Objectenoverzicht aantallen'!E:E)*'Calculatie sheet'!X136+LOOKUP('Calculatie sheet'!$X$2,'Objectenoverzicht aantallen'!$A:$A,'Objectenoverzicht aantallen'!F:F)*'Calculatie sheet'!X136+LOOKUP('Calculatie sheet'!$X$2,'Objectenoverzicht aantallen'!$A:$A,'Objectenoverzicht aantallen'!G:G)*'Calculatie sheet'!X136+LOOKUP('Calculatie sheet'!$X$2,'Objectenoverzicht aantallen'!$A:$A,'Objectenoverzicht aantallen'!H:H)*'Calculatie sheet'!X136+LOOKUP('Calculatie sheet'!$X$2,'Objectenoverzicht aantallen'!$A:$A,'Objectenoverzicht aantallen'!I:I)*'Calculatie sheet'!X136+LOOKUP('Calculatie sheet'!$X$2,'Objectenoverzicht aantallen'!$A:$A,'Objectenoverzicht aantallen'!J:J)*'Calculatie sheet'!X136+LOOKUP('Calculatie sheet'!$X$2,'Objectenoverzicht aantallen'!$A:$A,'Objectenoverzicht aantallen'!K:K)*'Calculatie sheet'!X136+LOOKUP('Calculatie sheet'!$X$2,'Objectenoverzicht aantallen'!$A:$A,'Objectenoverzicht aantallen'!L:L)*'Calculatie sheet'!X136+LOOKUP('Calculatie sheet'!$X$2,'Objectenoverzicht aantallen'!$A:$A,'Objectenoverzicht aantallen'!M:M)*'Calculatie sheet'!X136+LOOKUP('Calculatie sheet'!$X$2,'Objectenoverzicht aantallen'!$A:$A,'Objectenoverzicht aantallen'!N:N)*'Calculatie sheet'!X136)/1000</f>
        <v>0</v>
      </c>
      <c r="S5" s="571">
        <f>(LOOKUP('Calculatie sheet'!$X$2,'Objectenoverzicht aantallen'!$A:$A,'Objectenoverzicht aantallen'!C:C)*'Calculatie sheet'!X136+LOOKUP('Calculatie sheet'!$X$2,'Objectenoverzicht aantallen'!$A:$A,'Objectenoverzicht aantallen'!E:E)*'Calculatie sheet'!X136+LOOKUP('Calculatie sheet'!$X$2,'Objectenoverzicht aantallen'!$A:$A,'Objectenoverzicht aantallen'!F:F)*'Calculatie sheet'!X136+LOOKUP('Calculatie sheet'!$X$2,'Objectenoverzicht aantallen'!$A:$A,'Objectenoverzicht aantallen'!G:G)*'Calculatie sheet'!X136+LOOKUP('Calculatie sheet'!$X$2,'Objectenoverzicht aantallen'!$A:$A,'Objectenoverzicht aantallen'!H:H)*'Calculatie sheet'!X136+LOOKUP('Calculatie sheet'!$X$2,'Objectenoverzicht aantallen'!$A:$A,'Objectenoverzicht aantallen'!I:I)*'Calculatie sheet'!X136+LOOKUP('Calculatie sheet'!$X$2,'Objectenoverzicht aantallen'!$A:$A,'Objectenoverzicht aantallen'!J:J)*'Calculatie sheet'!X136+LOOKUP('Calculatie sheet'!$X$2,'Objectenoverzicht aantallen'!$A:$A,'Objectenoverzicht aantallen'!K:K)*'Calculatie sheet'!X136+LOOKUP('Calculatie sheet'!$X$2,'Objectenoverzicht aantallen'!$A:$A,'Objectenoverzicht aantallen'!L:L)*'Calculatie sheet'!X136+LOOKUP('Calculatie sheet'!$X$2,'Objectenoverzicht aantallen'!$A:$A,'Objectenoverzicht aantallen'!M:M)*'Calculatie sheet'!X136+LOOKUP('Calculatie sheet'!$X$2,'Objectenoverzicht aantallen'!$A:$A,'Objectenoverzicht aantallen'!N:N)*'Calculatie sheet'!X136+LOOKUP('Calculatie sheet'!$X$2,'Objectenoverzicht aantallen'!$A:$A,'Objectenoverzicht aantallen'!O:O)*'Calculatie sheet'!X136)/1000</f>
        <v>0</v>
      </c>
      <c r="U5" s="31" t="s">
        <v>625</v>
      </c>
      <c r="V5" s="571">
        <f>(LOOKUP('Calculatie sheet'!$X$2,'Objectenoverzicht aantallen'!$A:$A,'Objectenoverzicht aantallen'!Q:Q)*'Calculatie sheet'!$X$136)/1000</f>
        <v>0</v>
      </c>
      <c r="W5" s="571">
        <f>(LOOKUP('Calculatie sheet'!$X$2,'Objectenoverzicht aantallen'!$A:$A,'Objectenoverzicht aantallen'!R:R)*'Calculatie sheet'!$X$136)/1000</f>
        <v>0</v>
      </c>
      <c r="X5" s="571">
        <f>(LOOKUP('Calculatie sheet'!$X$2,'Objectenoverzicht aantallen'!$A:$A,'Objectenoverzicht aantallen'!S:S)*'Calculatie sheet'!$X$136)/1000</f>
        <v>0</v>
      </c>
      <c r="Y5" s="571">
        <f>(LOOKUP('Calculatie sheet'!$X$2,'Objectenoverzicht aantallen'!$A:$A,'Objectenoverzicht aantallen'!T:T)*'Calculatie sheet'!$X$136)/1000</f>
        <v>0</v>
      </c>
      <c r="Z5" s="571">
        <f>(LOOKUP('Calculatie sheet'!$X$2,'Objectenoverzicht aantallen'!$A:$A,'Objectenoverzicht aantallen'!U:U)*'Calculatie sheet'!$X$136)/1000</f>
        <v>0</v>
      </c>
      <c r="AA5" s="571">
        <f>(LOOKUP('Calculatie sheet'!$X$2,'Objectenoverzicht aantallen'!$A:$A,'Objectenoverzicht aantallen'!V:V)*'Calculatie sheet'!$X$136)/1000</f>
        <v>0</v>
      </c>
      <c r="AB5" s="571">
        <f>(LOOKUP('Calculatie sheet'!$X$2,'Objectenoverzicht aantallen'!$A:$A,'Objectenoverzicht aantallen'!W:W)*'Calculatie sheet'!$X$136)/1000</f>
        <v>0</v>
      </c>
      <c r="AC5" s="571">
        <f>(LOOKUP('Calculatie sheet'!$X$2,'Objectenoverzicht aantallen'!$A:$A,'Objectenoverzicht aantallen'!X:X)*'Calculatie sheet'!$X$136)/1000</f>
        <v>0</v>
      </c>
      <c r="AD5" s="571">
        <f>(LOOKUP('Calculatie sheet'!$X$2,'Objectenoverzicht aantallen'!$A:$A,'Objectenoverzicht aantallen'!Y:Y)*'Calculatie sheet'!$X$136)/1000</f>
        <v>0</v>
      </c>
      <c r="AE5" s="571">
        <f>(LOOKUP('Calculatie sheet'!$X$2,'Objectenoverzicht aantallen'!$A:$A,'Objectenoverzicht aantallen'!Z:Z)*'Calculatie sheet'!$X$136)/1000</f>
        <v>0</v>
      </c>
      <c r="AF5" s="571">
        <f>(LOOKUP('Calculatie sheet'!$X$2,'Objectenoverzicht aantallen'!$A:$A,'Objectenoverzicht aantallen'!AA:AA)*'Calculatie sheet'!$X$136)/1000</f>
        <v>0</v>
      </c>
    </row>
  </sheetData>
  <pageMargins left="0.7" right="0.7" top="0.75" bottom="0.75" header="0.3" footer="0.3"/>
  <pageSetup paperSize="9" orientation="portrait" horizontalDpi="0" verticalDpi="0"/>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A75C-DC5D-694A-BADE-F618A3303754}">
  <dimension ref="A1:AF5"/>
  <sheetViews>
    <sheetView workbookViewId="0">
      <selection activeCell="B3" sqref="B3:B5"/>
    </sheetView>
  </sheetViews>
  <sheetFormatPr baseColWidth="10" defaultColWidth="11" defaultRowHeight="16" x14ac:dyDescent="0.2"/>
  <cols>
    <col min="1" max="1" width="32" bestFit="1" customWidth="1"/>
    <col min="6" max="6" width="9.83203125" style="39" bestFit="1" customWidth="1"/>
    <col min="8" max="8" width="14" bestFit="1" customWidth="1"/>
    <col min="9" max="19" width="12.1640625" bestFit="1" customWidth="1"/>
  </cols>
  <sheetData>
    <row r="1" spans="1:32" x14ac:dyDescent="0.2">
      <c r="A1" t="str">
        <f>'Calculatie sheet'!Y3</f>
        <v>Paden van betontegels</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sheet'!Y133</f>
        <v>2.2061818516418983</v>
      </c>
      <c r="D2" s="26" t="s">
        <v>64</v>
      </c>
      <c r="F2" s="573">
        <f>C2*'Calculatie sheet'!$Y$7/1000</f>
        <v>0</v>
      </c>
      <c r="H2" s="31" t="s">
        <v>622</v>
      </c>
      <c r="I2" s="571">
        <f>(LOOKUP('Calculatie sheet'!$Y$2,'Objectenoverzicht aantallen'!$A:$A,'Objectenoverzicht aantallen'!C:C)*'Calculatie sheet'!Y133+LOOKUP('Calculatie sheet'!$Y$2,'Objectenoverzicht aantallen'!$A:$A,'Objectenoverzicht aantallen'!E:E)*'Calculatie sheet'!Y133)/1000</f>
        <v>0</v>
      </c>
      <c r="J2" s="571">
        <f>(LOOKUP('Calculatie sheet'!$Y$2,'Objectenoverzicht aantallen'!$A:$A,'Objectenoverzicht aantallen'!C:C)*'Calculatie sheet'!Y133+LOOKUP('Calculatie sheet'!$Y$2,'Objectenoverzicht aantallen'!$A:$A,'Objectenoverzicht aantallen'!E:E)*'Calculatie sheet'!Y133+LOOKUP('Calculatie sheet'!$Y$2,'Objectenoverzicht aantallen'!$A:$A,'Objectenoverzicht aantallen'!F:F)*'Calculatie sheet'!Y133)/1000</f>
        <v>0</v>
      </c>
      <c r="K2" s="571">
        <f>(LOOKUP('Calculatie sheet'!$Y$2,'Objectenoverzicht aantallen'!$A:$A,'Objectenoverzicht aantallen'!C:C)*'Calculatie sheet'!Y133+LOOKUP('Calculatie sheet'!$Y$2,'Objectenoverzicht aantallen'!$A:$A,'Objectenoverzicht aantallen'!E:E)*'Calculatie sheet'!Y133+LOOKUP('Calculatie sheet'!$Y$2,'Objectenoverzicht aantallen'!$A:$A,'Objectenoverzicht aantallen'!F:F)*'Calculatie sheet'!Y133+LOOKUP('Calculatie sheet'!$D$2,'Objectenoverzicht aantallen'!$A:$A,'Objectenoverzicht aantallen'!G:G)*'Calculatie sheet'!Y133)/1000</f>
        <v>0</v>
      </c>
      <c r="L2" s="571">
        <f>(LOOKUP('Calculatie sheet'!$Y$2,'Objectenoverzicht aantallen'!$A:$A,'Objectenoverzicht aantallen'!C:C)*'Calculatie sheet'!Y133+LOOKUP('Calculatie sheet'!$Y$2,'Objectenoverzicht aantallen'!$A:$A,'Objectenoverzicht aantallen'!E:E)*'Calculatie sheet'!Y133+LOOKUP('Calculatie sheet'!$Y$2,'Objectenoverzicht aantallen'!$A:$A,'Objectenoverzicht aantallen'!F:F)*'Calculatie sheet'!Y133+LOOKUP('Calculatie sheet'!$Y$2,'Objectenoverzicht aantallen'!$A:$A,'Objectenoverzicht aantallen'!G:G)*'Calculatie sheet'!Y133+LOOKUP('Calculatie sheet'!$Y$2,'Objectenoverzicht aantallen'!$A:$A,'Objectenoverzicht aantallen'!H:H)*'Calculatie sheet'!Y133)/1000</f>
        <v>0</v>
      </c>
      <c r="M2" s="571">
        <f>(LOOKUP('Calculatie sheet'!$Y$2,'Objectenoverzicht aantallen'!$A:$A,'Objectenoverzicht aantallen'!C:C)*'Calculatie sheet'!Y133+LOOKUP('Calculatie sheet'!$Y$2,'Objectenoverzicht aantallen'!$A:$A,'Objectenoverzicht aantallen'!E:E)*'Calculatie sheet'!Y133+LOOKUP('Calculatie sheet'!$Y$2,'Objectenoverzicht aantallen'!$A:$A,'Objectenoverzicht aantallen'!F:F)*'Calculatie sheet'!Y133+LOOKUP('Calculatie sheet'!$Y$2,'Objectenoverzicht aantallen'!$A:$A,'Objectenoverzicht aantallen'!G:G)*'Calculatie sheet'!Y133+LOOKUP('Calculatie sheet'!$Y$2,'Objectenoverzicht aantallen'!$A:$A,'Objectenoverzicht aantallen'!H:H)*'Calculatie sheet'!Y133+LOOKUP('Calculatie sheet'!$Y$2,'Objectenoverzicht aantallen'!$A:$A,'Objectenoverzicht aantallen'!I:I)*'Calculatie sheet'!Y133)/1000</f>
        <v>0</v>
      </c>
      <c r="N2" s="571">
        <f>(LOOKUP('Calculatie sheet'!$Y$2,'Objectenoverzicht aantallen'!$A:$A,'Objectenoverzicht aantallen'!C:C)*'Calculatie sheet'!Y133+LOOKUP('Calculatie sheet'!$Y$2,'Objectenoverzicht aantallen'!$A:$A,'Objectenoverzicht aantallen'!E:E)*'Calculatie sheet'!Y133+LOOKUP('Calculatie sheet'!$Y$2,'Objectenoverzicht aantallen'!$A:$A,'Objectenoverzicht aantallen'!F:F)*'Calculatie sheet'!Y133+LOOKUP('Calculatie sheet'!$Y$2,'Objectenoverzicht aantallen'!$A:$A,'Objectenoverzicht aantallen'!G:G)*'Calculatie sheet'!Y133+LOOKUP('Calculatie sheet'!$Y$2,'Objectenoverzicht aantallen'!$A:$A,'Objectenoverzicht aantallen'!H:H)*'Calculatie sheet'!Y133+LOOKUP('Calculatie sheet'!$Y$2,'Objectenoverzicht aantallen'!$A:$A,'Objectenoverzicht aantallen'!I:I)*'Calculatie sheet'!Y133+LOOKUP('Calculatie sheet'!$Y$2,'Objectenoverzicht aantallen'!$A:$A,'Objectenoverzicht aantallen'!J:J)*'Calculatie sheet'!Y133)/1000</f>
        <v>0</v>
      </c>
      <c r="O2" s="571">
        <f>(LOOKUP('Calculatie sheet'!$Y$2,'Objectenoverzicht aantallen'!$A:$A,'Objectenoverzicht aantallen'!C:C)*'Calculatie sheet'!Y133+LOOKUP('Calculatie sheet'!$Y$2,'Objectenoverzicht aantallen'!$A:$A,'Objectenoverzicht aantallen'!E:E)*'Calculatie sheet'!Y133+LOOKUP('Calculatie sheet'!$Y$2,'Objectenoverzicht aantallen'!$A:$A,'Objectenoverzicht aantallen'!F:F)*'Calculatie sheet'!Y133+LOOKUP('Calculatie sheet'!$Y$2,'Objectenoverzicht aantallen'!$A:$A,'Objectenoverzicht aantallen'!G:G)*'Calculatie sheet'!Y133+LOOKUP('Calculatie sheet'!$Y$2,'Objectenoverzicht aantallen'!$A:$A,'Objectenoverzicht aantallen'!H:H)*'Calculatie sheet'!Y133+LOOKUP('Calculatie sheet'!$Y$2,'Objectenoverzicht aantallen'!$A:$A,'Objectenoverzicht aantallen'!I:I)*'Calculatie sheet'!Y133+LOOKUP('Calculatie sheet'!$Y$2,'Objectenoverzicht aantallen'!$A:$A,'Objectenoverzicht aantallen'!J:J)*'Calculatie sheet'!Y133+LOOKUP('Calculatie sheet'!$Y$2,'Objectenoverzicht aantallen'!$A:$A,'Objectenoverzicht aantallen'!K:K)*'Calculatie sheet'!Y133)/1000</f>
        <v>0</v>
      </c>
      <c r="P2" s="571">
        <f>(LOOKUP('Calculatie sheet'!$Y$2,'Objectenoverzicht aantallen'!$A:$A,'Objectenoverzicht aantallen'!C:C)*'Calculatie sheet'!Y133+LOOKUP('Calculatie sheet'!$Y$2,'Objectenoverzicht aantallen'!$A:$A,'Objectenoverzicht aantallen'!E:E)*'Calculatie sheet'!Y133+LOOKUP('Calculatie sheet'!$Y$2,'Objectenoverzicht aantallen'!$A:$A,'Objectenoverzicht aantallen'!F:F)*'Calculatie sheet'!Y133+LOOKUP('Calculatie sheet'!$Y$2,'Objectenoverzicht aantallen'!$A:$A,'Objectenoverzicht aantallen'!G:G)*'Calculatie sheet'!Y133+LOOKUP('Calculatie sheet'!$Y$2,'Objectenoverzicht aantallen'!$A:$A,'Objectenoverzicht aantallen'!H:H)*'Calculatie sheet'!Y133+LOOKUP('Calculatie sheet'!$Y$2,'Objectenoverzicht aantallen'!$A:$A,'Objectenoverzicht aantallen'!I:I)*'Calculatie sheet'!Y133+LOOKUP('Calculatie sheet'!$Y$2,'Objectenoverzicht aantallen'!$A:$A,'Objectenoverzicht aantallen'!J:J)*'Calculatie sheet'!Y133+LOOKUP('Calculatie sheet'!$Y$2,'Objectenoverzicht aantallen'!$A:$A,'Objectenoverzicht aantallen'!K:K)*'Calculatie sheet'!Y133+LOOKUP('Calculatie sheet'!$Y$2,'Objectenoverzicht aantallen'!$A:$A,'Objectenoverzicht aantallen'!L:L)*'Calculatie sheet'!Y133)/1000</f>
        <v>0</v>
      </c>
      <c r="Q2" s="571">
        <f>(LOOKUP('Calculatie sheet'!$Y$2,'Objectenoverzicht aantallen'!$A:$A,'Objectenoverzicht aantallen'!C:C)*'Calculatie sheet'!Y133+LOOKUP('Calculatie sheet'!$Y$2,'Objectenoverzicht aantallen'!$A:$A,'Objectenoverzicht aantallen'!E:E)*'Calculatie sheet'!Y133+LOOKUP('Calculatie sheet'!$Y$2,'Objectenoverzicht aantallen'!$A:$A,'Objectenoverzicht aantallen'!F:F)*'Calculatie sheet'!Y133+LOOKUP('Calculatie sheet'!$Y$2,'Objectenoverzicht aantallen'!$A:$A,'Objectenoverzicht aantallen'!G:G)*'Calculatie sheet'!Y133+LOOKUP('Calculatie sheet'!$Y$2,'Objectenoverzicht aantallen'!$A:$A,'Objectenoverzicht aantallen'!H:H)*'Calculatie sheet'!Y133+LOOKUP('Calculatie sheet'!$Y$2,'Objectenoverzicht aantallen'!$A:$A,'Objectenoverzicht aantallen'!I:I)*'Calculatie sheet'!Y133+LOOKUP('Calculatie sheet'!$Y$2,'Objectenoverzicht aantallen'!$A:$A,'Objectenoverzicht aantallen'!J:J)*'Calculatie sheet'!Y133+LOOKUP('Calculatie sheet'!$Y$2,'Objectenoverzicht aantallen'!$A:$A,'Objectenoverzicht aantallen'!K:K)*'Calculatie sheet'!Y133+LOOKUP('Calculatie sheet'!$Y$2,'Objectenoverzicht aantallen'!$A:$A,'Objectenoverzicht aantallen'!L:L)*'Calculatie sheet'!Y133+LOOKUP('Calculatie sheet'!$Y$2,'Objectenoverzicht aantallen'!$A:$A,'Objectenoverzicht aantallen'!M:M)*'Calculatie sheet'!Y133)/1000</f>
        <v>0</v>
      </c>
      <c r="R2" s="571">
        <f>(LOOKUP('Calculatie sheet'!$Y$2,'Objectenoverzicht aantallen'!$A:$A,'Objectenoverzicht aantallen'!C:C)*'Calculatie sheet'!Y133+LOOKUP('Calculatie sheet'!$Y$2,'Objectenoverzicht aantallen'!$A:$A,'Objectenoverzicht aantallen'!E:E)*'Calculatie sheet'!Y133+LOOKUP('Calculatie sheet'!$Y$2,'Objectenoverzicht aantallen'!$A:$A,'Objectenoverzicht aantallen'!F:F)*'Calculatie sheet'!Y133+LOOKUP('Calculatie sheet'!$Y$2,'Objectenoverzicht aantallen'!$A:$A,'Objectenoverzicht aantallen'!G:G)*'Calculatie sheet'!Y133+LOOKUP('Calculatie sheet'!$Y$2,'Objectenoverzicht aantallen'!$A:$A,'Objectenoverzicht aantallen'!H:H)*'Calculatie sheet'!Y133+LOOKUP('Calculatie sheet'!$Y$2,'Objectenoverzicht aantallen'!$A:$A,'Objectenoverzicht aantallen'!I:I)*'Calculatie sheet'!Y133+LOOKUP('Calculatie sheet'!$Y$2,'Objectenoverzicht aantallen'!$A:$A,'Objectenoverzicht aantallen'!J:J)*'Calculatie sheet'!Y133+LOOKUP('Calculatie sheet'!$Y$2,'Objectenoverzicht aantallen'!$A:$A,'Objectenoverzicht aantallen'!K:K)*'Calculatie sheet'!Y133+LOOKUP('Calculatie sheet'!$Y$2,'Objectenoverzicht aantallen'!$A:$A,'Objectenoverzicht aantallen'!L:L)*'Calculatie sheet'!Y133+LOOKUP('Calculatie sheet'!$Y$2,'Objectenoverzicht aantallen'!$A:$A,'Objectenoverzicht aantallen'!M:M)*'Calculatie sheet'!Y133+LOOKUP('Calculatie sheet'!$Y$2,'Objectenoverzicht aantallen'!$A:$A,'Objectenoverzicht aantallen'!N:N)*'Calculatie sheet'!Y133)/1000</f>
        <v>0</v>
      </c>
      <c r="S2" s="571">
        <f>(LOOKUP('Calculatie sheet'!$Y$2,'Objectenoverzicht aantallen'!$A:$A,'Objectenoverzicht aantallen'!C:C)*'Calculatie sheet'!Y133+LOOKUP('Calculatie sheet'!$Y$2,'Objectenoverzicht aantallen'!$A:$A,'Objectenoverzicht aantallen'!E:E)*'Calculatie sheet'!Y133+LOOKUP('Calculatie sheet'!$Y$2,'Objectenoverzicht aantallen'!$A:$A,'Objectenoverzicht aantallen'!F:F)*'Calculatie sheet'!Y133+LOOKUP('Calculatie sheet'!$Y$2,'Objectenoverzicht aantallen'!$A:$A,'Objectenoverzicht aantallen'!G:G)*'Calculatie sheet'!Y133+LOOKUP('Calculatie sheet'!$Y$2,'Objectenoverzicht aantallen'!$A:$A,'Objectenoverzicht aantallen'!H:H)*'Calculatie sheet'!Y133+LOOKUP('Calculatie sheet'!$Y$2,'Objectenoverzicht aantallen'!$A:$A,'Objectenoverzicht aantallen'!I:I)*'Calculatie sheet'!Y133+LOOKUP('Calculatie sheet'!$Y$2,'Objectenoverzicht aantallen'!$A:$A,'Objectenoverzicht aantallen'!J:J)*'Calculatie sheet'!Y133+LOOKUP('Calculatie sheet'!$Y$2,'Objectenoverzicht aantallen'!$A:$A,'Objectenoverzicht aantallen'!K:K)*'Calculatie sheet'!Y133+LOOKUP('Calculatie sheet'!$Y$2,'Objectenoverzicht aantallen'!$A:$A,'Objectenoverzicht aantallen'!L:L)*'Calculatie sheet'!Y133+LOOKUP('Calculatie sheet'!$Y$2,'Objectenoverzicht aantallen'!$A:$A,'Objectenoverzicht aantallen'!M:M)*'Calculatie sheet'!Y133+LOOKUP('Calculatie sheet'!$Y$2,'Objectenoverzicht aantallen'!$A:$A,'Objectenoverzicht aantallen'!N:N)*'Calculatie sheet'!Y133+LOOKUP('Calculatie sheet'!$Y$2,'Objectenoverzicht aantallen'!$A:$A,'Objectenoverzicht aantallen'!O:O)*'Calculatie sheet'!Y133)/1000</f>
        <v>0</v>
      </c>
      <c r="U2" s="31" t="s">
        <v>622</v>
      </c>
      <c r="V2" s="571">
        <f>(LOOKUP('Calculatie sheet'!$Y$2,'Objectenoverzicht aantallen'!$A:$A,'Objectenoverzicht aantallen'!E:E)*'Calculatie sheet'!$Y$133)/1000</f>
        <v>0</v>
      </c>
      <c r="W2" s="571">
        <f>(LOOKUP('Calculatie sheet'!$Y$2,'Objectenoverzicht aantallen'!$A:$A,'Objectenoverzicht aantallen'!F:F)*'Calculatie sheet'!$Y$133)/1000</f>
        <v>0</v>
      </c>
      <c r="X2" s="571">
        <f>(LOOKUP('Calculatie sheet'!$Y$2,'Objectenoverzicht aantallen'!$A:$A,'Objectenoverzicht aantallen'!G:G)*'Calculatie sheet'!$Y$133)/1000</f>
        <v>0</v>
      </c>
      <c r="Y2" s="571">
        <f>(LOOKUP('Calculatie sheet'!$Y$2,'Objectenoverzicht aantallen'!$A:$A,'Objectenoverzicht aantallen'!H:H)*'Calculatie sheet'!$Y$133)/1000</f>
        <v>0</v>
      </c>
      <c r="Z2" s="571">
        <f>(LOOKUP('Calculatie sheet'!$Y$2,'Objectenoverzicht aantallen'!$A:$A,'Objectenoverzicht aantallen'!I:I)*'Calculatie sheet'!$Y$133)/1000</f>
        <v>0</v>
      </c>
      <c r="AA2" s="571">
        <f>(LOOKUP('Calculatie sheet'!$Y$2,'Objectenoverzicht aantallen'!$A:$A,'Objectenoverzicht aantallen'!J:J)*'Calculatie sheet'!$Y$133)/1000</f>
        <v>0</v>
      </c>
      <c r="AB2" s="571">
        <f>(LOOKUP('Calculatie sheet'!$Y$2,'Objectenoverzicht aantallen'!$A:$A,'Objectenoverzicht aantallen'!K:K)*'Calculatie sheet'!$Y$133)/1000</f>
        <v>0</v>
      </c>
      <c r="AC2" s="571">
        <f>(LOOKUP('Calculatie sheet'!$Y$2,'Objectenoverzicht aantallen'!$A:$A,'Objectenoverzicht aantallen'!L:L)*'Calculatie sheet'!$Y$133)/1000</f>
        <v>0</v>
      </c>
      <c r="AD2" s="571">
        <f>(LOOKUP('Calculatie sheet'!$Y$2,'Objectenoverzicht aantallen'!$A:$A,'Objectenoverzicht aantallen'!M:M)*'Calculatie sheet'!$Y$133)/1000</f>
        <v>0</v>
      </c>
      <c r="AE2" s="571">
        <f>(LOOKUP('Calculatie sheet'!$Y$2,'Objectenoverzicht aantallen'!$A:$A,'Objectenoverzicht aantallen'!N:N)*'Calculatie sheet'!$Y$133)/1000</f>
        <v>0</v>
      </c>
      <c r="AF2" s="571">
        <f>(LOOKUP('Calculatie sheet'!$Y$2,'Objectenoverzicht aantallen'!$A:$A,'Objectenoverzicht aantallen'!O:O)*'Calculatie sheet'!$Y$133)/1000</f>
        <v>0</v>
      </c>
    </row>
    <row r="3" spans="1:32" x14ac:dyDescent="0.2">
      <c r="B3" s="130" t="s">
        <v>967</v>
      </c>
      <c r="C3" s="46">
        <f>'Calculatie sheet'!Y134</f>
        <v>0.56268391857950584</v>
      </c>
      <c r="D3" s="7" t="s">
        <v>354</v>
      </c>
      <c r="F3" s="573">
        <f>C3*'Calculatie sheet'!$Y$7/1000</f>
        <v>0</v>
      </c>
      <c r="H3" s="31" t="s">
        <v>623</v>
      </c>
      <c r="I3" s="571">
        <f>(LOOKUP('Calculatie sheet'!$Y$2,'Objectenoverzicht aantallen'!$A:$A,'Objectenoverzicht aantallen'!C:C)*'Calculatie sheet'!Y134+LOOKUP('Calculatie sheet'!$Y$2,'Objectenoverzicht aantallen'!$A:$A,'Objectenoverzicht aantallen'!E:E)*'Calculatie sheet'!Y134)/1000</f>
        <v>0</v>
      </c>
      <c r="J3" s="571">
        <f>(LOOKUP('Calculatie sheet'!$Y$2,'Objectenoverzicht aantallen'!$A:$A,'Objectenoverzicht aantallen'!C:C)*'Calculatie sheet'!Y134+LOOKUP('Calculatie sheet'!$Y$2,'Objectenoverzicht aantallen'!$A:$A,'Objectenoverzicht aantallen'!E:E)*'Calculatie sheet'!Y134+LOOKUP('Calculatie sheet'!$Y$2,'Objectenoverzicht aantallen'!$A:$A,'Objectenoverzicht aantallen'!F:F)*'Calculatie sheet'!Y134)/1000</f>
        <v>0</v>
      </c>
      <c r="K3" s="571">
        <f>(LOOKUP('Calculatie sheet'!$Y$2,'Objectenoverzicht aantallen'!$A:$A,'Objectenoverzicht aantallen'!C:C)*'Calculatie sheet'!Y134+LOOKUP('Calculatie sheet'!$Y$2,'Objectenoverzicht aantallen'!$A:$A,'Objectenoverzicht aantallen'!E:E)*'Calculatie sheet'!Y134+LOOKUP('Calculatie sheet'!$Y$2,'Objectenoverzicht aantallen'!$A:$A,'Objectenoverzicht aantallen'!F:F)*'Calculatie sheet'!Y134+LOOKUP('Calculatie sheet'!$D$2,'Objectenoverzicht aantallen'!$A:$A,'Objectenoverzicht aantallen'!G:G)*'Calculatie sheet'!Y134)/1000</f>
        <v>0</v>
      </c>
      <c r="L3" s="571">
        <f>(LOOKUP('Calculatie sheet'!$Y$2,'Objectenoverzicht aantallen'!$A:$A,'Objectenoverzicht aantallen'!C:C)*'Calculatie sheet'!Y134+LOOKUP('Calculatie sheet'!$Y$2,'Objectenoverzicht aantallen'!$A:$A,'Objectenoverzicht aantallen'!E:E)*'Calculatie sheet'!Y134+LOOKUP('Calculatie sheet'!$Y$2,'Objectenoverzicht aantallen'!$A:$A,'Objectenoverzicht aantallen'!F:F)*'Calculatie sheet'!Y134+LOOKUP('Calculatie sheet'!$Y$2,'Objectenoverzicht aantallen'!$A:$A,'Objectenoverzicht aantallen'!G:G)*'Calculatie sheet'!Y134+LOOKUP('Calculatie sheet'!$Y$2,'Objectenoverzicht aantallen'!$A:$A,'Objectenoverzicht aantallen'!H:H)*'Calculatie sheet'!Y134)/1000</f>
        <v>0</v>
      </c>
      <c r="M3" s="571">
        <f>(LOOKUP('Calculatie sheet'!$Y$2,'Objectenoverzicht aantallen'!$A:$A,'Objectenoverzicht aantallen'!C:C)*'Calculatie sheet'!Y134+LOOKUP('Calculatie sheet'!$Y$2,'Objectenoverzicht aantallen'!$A:$A,'Objectenoverzicht aantallen'!E:E)*'Calculatie sheet'!Y134+LOOKUP('Calculatie sheet'!$Y$2,'Objectenoverzicht aantallen'!$A:$A,'Objectenoverzicht aantallen'!F:F)*'Calculatie sheet'!Y134+LOOKUP('Calculatie sheet'!$Y$2,'Objectenoverzicht aantallen'!$A:$A,'Objectenoverzicht aantallen'!G:G)*'Calculatie sheet'!Y134+LOOKUP('Calculatie sheet'!$Y$2,'Objectenoverzicht aantallen'!$A:$A,'Objectenoverzicht aantallen'!H:H)*'Calculatie sheet'!Y134+LOOKUP('Calculatie sheet'!$Y$2,'Objectenoverzicht aantallen'!$A:$A,'Objectenoverzicht aantallen'!I:I)*'Calculatie sheet'!Y134)/1000</f>
        <v>0</v>
      </c>
      <c r="N3" s="571">
        <f>(LOOKUP('Calculatie sheet'!$Y$2,'Objectenoverzicht aantallen'!$A:$A,'Objectenoverzicht aantallen'!C:C)*'Calculatie sheet'!Y134+LOOKUP('Calculatie sheet'!$Y$2,'Objectenoverzicht aantallen'!$A:$A,'Objectenoverzicht aantallen'!E:E)*'Calculatie sheet'!Y134+LOOKUP('Calculatie sheet'!$Y$2,'Objectenoverzicht aantallen'!$A:$A,'Objectenoverzicht aantallen'!F:F)*'Calculatie sheet'!Y134+LOOKUP('Calculatie sheet'!$Y$2,'Objectenoverzicht aantallen'!$A:$A,'Objectenoverzicht aantallen'!G:G)*'Calculatie sheet'!Y134+LOOKUP('Calculatie sheet'!$Y$2,'Objectenoverzicht aantallen'!$A:$A,'Objectenoverzicht aantallen'!H:H)*'Calculatie sheet'!Y134+LOOKUP('Calculatie sheet'!$Y$2,'Objectenoverzicht aantallen'!$A:$A,'Objectenoverzicht aantallen'!I:I)*'Calculatie sheet'!Y134+LOOKUP('Calculatie sheet'!$Y$2,'Objectenoverzicht aantallen'!$A:$A,'Objectenoverzicht aantallen'!J:J)*'Calculatie sheet'!Y134)/1000</f>
        <v>0</v>
      </c>
      <c r="O3" s="571">
        <f>(LOOKUP('Calculatie sheet'!$Y$2,'Objectenoverzicht aantallen'!$A:$A,'Objectenoverzicht aantallen'!C:C)*'Calculatie sheet'!Y134+LOOKUP('Calculatie sheet'!$Y$2,'Objectenoverzicht aantallen'!$A:$A,'Objectenoverzicht aantallen'!E:E)*'Calculatie sheet'!Y134+LOOKUP('Calculatie sheet'!$Y$2,'Objectenoverzicht aantallen'!$A:$A,'Objectenoverzicht aantallen'!F:F)*'Calculatie sheet'!Y134+LOOKUP('Calculatie sheet'!$Y$2,'Objectenoverzicht aantallen'!$A:$A,'Objectenoverzicht aantallen'!G:G)*'Calculatie sheet'!Y134+LOOKUP('Calculatie sheet'!$Y$2,'Objectenoverzicht aantallen'!$A:$A,'Objectenoverzicht aantallen'!H:H)*'Calculatie sheet'!Y134+LOOKUP('Calculatie sheet'!$Y$2,'Objectenoverzicht aantallen'!$A:$A,'Objectenoverzicht aantallen'!I:I)*'Calculatie sheet'!Y134+LOOKUP('Calculatie sheet'!$Y$2,'Objectenoverzicht aantallen'!$A:$A,'Objectenoverzicht aantallen'!J:J)*'Calculatie sheet'!Y134+LOOKUP('Calculatie sheet'!$Y$2,'Objectenoverzicht aantallen'!$A:$A,'Objectenoverzicht aantallen'!K:K)*'Calculatie sheet'!Y134)/1000</f>
        <v>0</v>
      </c>
      <c r="P3" s="571">
        <f>(LOOKUP('Calculatie sheet'!$Y$2,'Objectenoverzicht aantallen'!$A:$A,'Objectenoverzicht aantallen'!C:C)*'Calculatie sheet'!Y134+LOOKUP('Calculatie sheet'!$Y$2,'Objectenoverzicht aantallen'!$A:$A,'Objectenoverzicht aantallen'!E:E)*'Calculatie sheet'!Y134+LOOKUP('Calculatie sheet'!$Y$2,'Objectenoverzicht aantallen'!$A:$A,'Objectenoverzicht aantallen'!F:F)*'Calculatie sheet'!Y134+LOOKUP('Calculatie sheet'!$Y$2,'Objectenoverzicht aantallen'!$A:$A,'Objectenoverzicht aantallen'!G:G)*'Calculatie sheet'!Y134+LOOKUP('Calculatie sheet'!$Y$2,'Objectenoverzicht aantallen'!$A:$A,'Objectenoverzicht aantallen'!H:H)*'Calculatie sheet'!Y134+LOOKUP('Calculatie sheet'!$Y$2,'Objectenoverzicht aantallen'!$A:$A,'Objectenoverzicht aantallen'!I:I)*'Calculatie sheet'!Y134+LOOKUP('Calculatie sheet'!$Y$2,'Objectenoverzicht aantallen'!$A:$A,'Objectenoverzicht aantallen'!J:J)*'Calculatie sheet'!Y134+LOOKUP('Calculatie sheet'!$Y$2,'Objectenoverzicht aantallen'!$A:$A,'Objectenoverzicht aantallen'!K:K)*'Calculatie sheet'!Y134+LOOKUP('Calculatie sheet'!$Y$2,'Objectenoverzicht aantallen'!$A:$A,'Objectenoverzicht aantallen'!L:L)*'Calculatie sheet'!Y134)/1000</f>
        <v>0</v>
      </c>
      <c r="Q3" s="571">
        <f>(LOOKUP('Calculatie sheet'!$Y$2,'Objectenoverzicht aantallen'!$A:$A,'Objectenoverzicht aantallen'!C:C)*'Calculatie sheet'!Y134+LOOKUP('Calculatie sheet'!$Y$2,'Objectenoverzicht aantallen'!$A:$A,'Objectenoverzicht aantallen'!E:E)*'Calculatie sheet'!Y134+LOOKUP('Calculatie sheet'!$Y$2,'Objectenoverzicht aantallen'!$A:$A,'Objectenoverzicht aantallen'!F:F)*'Calculatie sheet'!Y134+LOOKUP('Calculatie sheet'!$Y$2,'Objectenoverzicht aantallen'!$A:$A,'Objectenoverzicht aantallen'!G:G)*'Calculatie sheet'!Y134+LOOKUP('Calculatie sheet'!$Y$2,'Objectenoverzicht aantallen'!$A:$A,'Objectenoverzicht aantallen'!H:H)*'Calculatie sheet'!Y134+LOOKUP('Calculatie sheet'!$Y$2,'Objectenoverzicht aantallen'!$A:$A,'Objectenoverzicht aantallen'!I:I)*'Calculatie sheet'!Y134+LOOKUP('Calculatie sheet'!$Y$2,'Objectenoverzicht aantallen'!$A:$A,'Objectenoverzicht aantallen'!J:J)*'Calculatie sheet'!Y134+LOOKUP('Calculatie sheet'!$Y$2,'Objectenoverzicht aantallen'!$A:$A,'Objectenoverzicht aantallen'!K:K)*'Calculatie sheet'!Y134+LOOKUP('Calculatie sheet'!$Y$2,'Objectenoverzicht aantallen'!$A:$A,'Objectenoverzicht aantallen'!L:L)*'Calculatie sheet'!Y134+LOOKUP('Calculatie sheet'!$Y$2,'Objectenoverzicht aantallen'!$A:$A,'Objectenoverzicht aantallen'!M:M)*'Calculatie sheet'!Y134)/1000</f>
        <v>0</v>
      </c>
      <c r="R3" s="571">
        <f>(LOOKUP('Calculatie sheet'!$Y$2,'Objectenoverzicht aantallen'!$A:$A,'Objectenoverzicht aantallen'!C:C)*'Calculatie sheet'!Y134+LOOKUP('Calculatie sheet'!$Y$2,'Objectenoverzicht aantallen'!$A:$A,'Objectenoverzicht aantallen'!E:E)*'Calculatie sheet'!Y134+LOOKUP('Calculatie sheet'!$Y$2,'Objectenoverzicht aantallen'!$A:$A,'Objectenoverzicht aantallen'!F:F)*'Calculatie sheet'!Y134+LOOKUP('Calculatie sheet'!$Y$2,'Objectenoverzicht aantallen'!$A:$A,'Objectenoverzicht aantallen'!G:G)*'Calculatie sheet'!Y134+LOOKUP('Calculatie sheet'!$Y$2,'Objectenoverzicht aantallen'!$A:$A,'Objectenoverzicht aantallen'!H:H)*'Calculatie sheet'!Y134+LOOKUP('Calculatie sheet'!$Y$2,'Objectenoverzicht aantallen'!$A:$A,'Objectenoverzicht aantallen'!I:I)*'Calculatie sheet'!Y134+LOOKUP('Calculatie sheet'!$Y$2,'Objectenoverzicht aantallen'!$A:$A,'Objectenoverzicht aantallen'!J:J)*'Calculatie sheet'!Y134+LOOKUP('Calculatie sheet'!$Y$2,'Objectenoverzicht aantallen'!$A:$A,'Objectenoverzicht aantallen'!K:K)*'Calculatie sheet'!Y134+LOOKUP('Calculatie sheet'!$Y$2,'Objectenoverzicht aantallen'!$A:$A,'Objectenoverzicht aantallen'!L:L)*'Calculatie sheet'!Y134+LOOKUP('Calculatie sheet'!$Y$2,'Objectenoverzicht aantallen'!$A:$A,'Objectenoverzicht aantallen'!M:M)*'Calculatie sheet'!Y134+LOOKUP('Calculatie sheet'!$Y$2,'Objectenoverzicht aantallen'!$A:$A,'Objectenoverzicht aantallen'!N:N)*'Calculatie sheet'!Y134)/1000</f>
        <v>0</v>
      </c>
      <c r="S3" s="571">
        <f>(LOOKUP('Calculatie sheet'!$Y$2,'Objectenoverzicht aantallen'!$A:$A,'Objectenoverzicht aantallen'!C:C)*'Calculatie sheet'!Y134+LOOKUP('Calculatie sheet'!$Y$2,'Objectenoverzicht aantallen'!$A:$A,'Objectenoverzicht aantallen'!E:E)*'Calculatie sheet'!Y134+LOOKUP('Calculatie sheet'!$Y$2,'Objectenoverzicht aantallen'!$A:$A,'Objectenoverzicht aantallen'!F:F)*'Calculatie sheet'!Y134+LOOKUP('Calculatie sheet'!$Y$2,'Objectenoverzicht aantallen'!$A:$A,'Objectenoverzicht aantallen'!G:G)*'Calculatie sheet'!Y134+LOOKUP('Calculatie sheet'!$Y$2,'Objectenoverzicht aantallen'!$A:$A,'Objectenoverzicht aantallen'!H:H)*'Calculatie sheet'!Y134+LOOKUP('Calculatie sheet'!$Y$2,'Objectenoverzicht aantallen'!$A:$A,'Objectenoverzicht aantallen'!I:I)*'Calculatie sheet'!Y134+LOOKUP('Calculatie sheet'!$Y$2,'Objectenoverzicht aantallen'!$A:$A,'Objectenoverzicht aantallen'!J:J)*'Calculatie sheet'!Y134+LOOKUP('Calculatie sheet'!$Y$2,'Objectenoverzicht aantallen'!$A:$A,'Objectenoverzicht aantallen'!K:K)*'Calculatie sheet'!Y134+LOOKUP('Calculatie sheet'!$Y$2,'Objectenoverzicht aantallen'!$A:$A,'Objectenoverzicht aantallen'!L:L)*'Calculatie sheet'!Y134+LOOKUP('Calculatie sheet'!$Y$2,'Objectenoverzicht aantallen'!$A:$A,'Objectenoverzicht aantallen'!M:M)*'Calculatie sheet'!Y134+LOOKUP('Calculatie sheet'!$Y$2,'Objectenoverzicht aantallen'!$A:$A,'Objectenoverzicht aantallen'!N:N)*'Calculatie sheet'!Y134+LOOKUP('Calculatie sheet'!$Y$2,'Objectenoverzicht aantallen'!$A:$A,'Objectenoverzicht aantallen'!O:O)*'Calculatie sheet'!Y134)/1000</f>
        <v>0</v>
      </c>
      <c r="U3" s="31" t="s">
        <v>623</v>
      </c>
      <c r="V3" s="571">
        <f>(LOOKUP('Calculatie sheet'!$Y$2,'Objectenoverzicht aantallen'!$A:$A,'Objectenoverzicht aantallen'!E:E)*'Calculatie sheet'!$Y$134)/1000</f>
        <v>0</v>
      </c>
      <c r="W3" s="571">
        <f>(LOOKUP('Calculatie sheet'!$Y$2,'Objectenoverzicht aantallen'!$A:$A,'Objectenoverzicht aantallen'!F:F)*'Calculatie sheet'!$Y$134)/1000</f>
        <v>0</v>
      </c>
      <c r="X3" s="571">
        <f>(LOOKUP('Calculatie sheet'!$Y$2,'Objectenoverzicht aantallen'!$A:$A,'Objectenoverzicht aantallen'!G:G)*'Calculatie sheet'!$Y$134)/1000</f>
        <v>0</v>
      </c>
      <c r="Y3" s="571">
        <f>(LOOKUP('Calculatie sheet'!$Y$2,'Objectenoverzicht aantallen'!$A:$A,'Objectenoverzicht aantallen'!H:H)*'Calculatie sheet'!$Y$134)/1000</f>
        <v>0</v>
      </c>
      <c r="Z3" s="571">
        <f>(LOOKUP('Calculatie sheet'!$Y$2,'Objectenoverzicht aantallen'!$A:$A,'Objectenoverzicht aantallen'!I:I)*'Calculatie sheet'!$Y$134)/1000</f>
        <v>0</v>
      </c>
      <c r="AA3" s="571">
        <f>(LOOKUP('Calculatie sheet'!$Y$2,'Objectenoverzicht aantallen'!$A:$A,'Objectenoverzicht aantallen'!J:J)*'Calculatie sheet'!$Y$134)/1000</f>
        <v>0</v>
      </c>
      <c r="AB3" s="571">
        <f>(LOOKUP('Calculatie sheet'!$Y$2,'Objectenoverzicht aantallen'!$A:$A,'Objectenoverzicht aantallen'!K:K)*'Calculatie sheet'!$Y$134)/1000</f>
        <v>0</v>
      </c>
      <c r="AC3" s="571">
        <f>(LOOKUP('Calculatie sheet'!$Y$2,'Objectenoverzicht aantallen'!$A:$A,'Objectenoverzicht aantallen'!L:L)*'Calculatie sheet'!$Y$134)/1000</f>
        <v>0</v>
      </c>
      <c r="AD3" s="571">
        <f>(LOOKUP('Calculatie sheet'!$Y$2,'Objectenoverzicht aantallen'!$A:$A,'Objectenoverzicht aantallen'!M:M)*'Calculatie sheet'!$Y$134)/1000</f>
        <v>0</v>
      </c>
      <c r="AE3" s="571">
        <f>(LOOKUP('Calculatie sheet'!$Y$2,'Objectenoverzicht aantallen'!$A:$A,'Objectenoverzicht aantallen'!N:N)*'Calculatie sheet'!$Y$134)/1000</f>
        <v>0</v>
      </c>
      <c r="AF3" s="571">
        <f>(LOOKUP('Calculatie sheet'!$Y$2,'Objectenoverzicht aantallen'!$A:$A,'Objectenoverzicht aantallen'!O:O)*'Calculatie sheet'!$Y$134)/1000</f>
        <v>0</v>
      </c>
    </row>
    <row r="4" spans="1:32" x14ac:dyDescent="0.2">
      <c r="B4" s="130" t="s">
        <v>966</v>
      </c>
      <c r="C4" s="46">
        <f>'Calculatie sheet'!Y135</f>
        <v>1.6030390303646671</v>
      </c>
      <c r="D4" s="37" t="s">
        <v>660</v>
      </c>
      <c r="F4" s="573">
        <f>C4*'Calculatie sheet'!$Y$7/1000</f>
        <v>0</v>
      </c>
      <c r="H4" s="31" t="s">
        <v>624</v>
      </c>
      <c r="I4" s="571">
        <f>(LOOKUP('Calculatie sheet'!$Y$2,'Objectenoverzicht aantallen'!$A:$A,'Objectenoverzicht aantallen'!C:C)*'Calculatie sheet'!Y135+LOOKUP('Calculatie sheet'!$Y$2,'Objectenoverzicht aantallen'!$A:$A,'Objectenoverzicht aantallen'!E:E)*'Calculatie sheet'!Y135)/1000</f>
        <v>0</v>
      </c>
      <c r="J4" s="571">
        <f>(LOOKUP('Calculatie sheet'!$Y$2,'Objectenoverzicht aantallen'!$A:$A,'Objectenoverzicht aantallen'!C:C)*'Calculatie sheet'!Y135+LOOKUP('Calculatie sheet'!$Y$2,'Objectenoverzicht aantallen'!$A:$A,'Objectenoverzicht aantallen'!E:E)*'Calculatie sheet'!Y135+LOOKUP('Calculatie sheet'!$Y$2,'Objectenoverzicht aantallen'!$A:$A,'Objectenoverzicht aantallen'!F:F)*'Calculatie sheet'!Y135)/1000</f>
        <v>0</v>
      </c>
      <c r="K4" s="571">
        <f>(LOOKUP('Calculatie sheet'!$Y$2,'Objectenoverzicht aantallen'!$A:$A,'Objectenoverzicht aantallen'!C:C)*'Calculatie sheet'!Y135+LOOKUP('Calculatie sheet'!$Y$2,'Objectenoverzicht aantallen'!$A:$A,'Objectenoverzicht aantallen'!E:E)*'Calculatie sheet'!Y135+LOOKUP('Calculatie sheet'!$Y$2,'Objectenoverzicht aantallen'!$A:$A,'Objectenoverzicht aantallen'!F:F)*'Calculatie sheet'!Y135+LOOKUP('Calculatie sheet'!$D$2,'Objectenoverzicht aantallen'!$A:$A,'Objectenoverzicht aantallen'!G:G)*'Calculatie sheet'!Y135)/1000</f>
        <v>0</v>
      </c>
      <c r="L4" s="571">
        <f>(LOOKUP('Calculatie sheet'!$Y$2,'Objectenoverzicht aantallen'!$A:$A,'Objectenoverzicht aantallen'!C:C)*'Calculatie sheet'!Y135+LOOKUP('Calculatie sheet'!$Y$2,'Objectenoverzicht aantallen'!$A:$A,'Objectenoverzicht aantallen'!E:E)*'Calculatie sheet'!Y135+LOOKUP('Calculatie sheet'!$Y$2,'Objectenoverzicht aantallen'!$A:$A,'Objectenoverzicht aantallen'!F:F)*'Calculatie sheet'!Y135+LOOKUP('Calculatie sheet'!$Y$2,'Objectenoverzicht aantallen'!$A:$A,'Objectenoverzicht aantallen'!G:G)*'Calculatie sheet'!Y135+LOOKUP('Calculatie sheet'!$Y$2,'Objectenoverzicht aantallen'!$A:$A,'Objectenoverzicht aantallen'!H:H)*'Calculatie sheet'!Y135)/1000</f>
        <v>0</v>
      </c>
      <c r="M4" s="571">
        <f>(LOOKUP('Calculatie sheet'!$Y$2,'Objectenoverzicht aantallen'!$A:$A,'Objectenoverzicht aantallen'!C:C)*'Calculatie sheet'!Y135+LOOKUP('Calculatie sheet'!$Y$2,'Objectenoverzicht aantallen'!$A:$A,'Objectenoverzicht aantallen'!E:E)*'Calculatie sheet'!Y135+LOOKUP('Calculatie sheet'!$Y$2,'Objectenoverzicht aantallen'!$A:$A,'Objectenoverzicht aantallen'!F:F)*'Calculatie sheet'!Y135+LOOKUP('Calculatie sheet'!$Y$2,'Objectenoverzicht aantallen'!$A:$A,'Objectenoverzicht aantallen'!G:G)*'Calculatie sheet'!Y135+LOOKUP('Calculatie sheet'!$Y$2,'Objectenoverzicht aantallen'!$A:$A,'Objectenoverzicht aantallen'!H:H)*'Calculatie sheet'!Y135+LOOKUP('Calculatie sheet'!$Y$2,'Objectenoverzicht aantallen'!$A:$A,'Objectenoverzicht aantallen'!I:I)*'Calculatie sheet'!Y135)/1000</f>
        <v>0</v>
      </c>
      <c r="N4" s="571">
        <f>(LOOKUP('Calculatie sheet'!$Y$2,'Objectenoverzicht aantallen'!$A:$A,'Objectenoverzicht aantallen'!C:C)*'Calculatie sheet'!Y135+LOOKUP('Calculatie sheet'!$Y$2,'Objectenoverzicht aantallen'!$A:$A,'Objectenoverzicht aantallen'!E:E)*'Calculatie sheet'!Y135+LOOKUP('Calculatie sheet'!$Y$2,'Objectenoverzicht aantallen'!$A:$A,'Objectenoverzicht aantallen'!F:F)*'Calculatie sheet'!Y135+LOOKUP('Calculatie sheet'!$Y$2,'Objectenoverzicht aantallen'!$A:$A,'Objectenoverzicht aantallen'!G:G)*'Calculatie sheet'!Y135+LOOKUP('Calculatie sheet'!$Y$2,'Objectenoverzicht aantallen'!$A:$A,'Objectenoverzicht aantallen'!H:H)*'Calculatie sheet'!Y135+LOOKUP('Calculatie sheet'!$Y$2,'Objectenoverzicht aantallen'!$A:$A,'Objectenoverzicht aantallen'!I:I)*'Calculatie sheet'!Y135+LOOKUP('Calculatie sheet'!$Y$2,'Objectenoverzicht aantallen'!$A:$A,'Objectenoverzicht aantallen'!J:J)*'Calculatie sheet'!Y135)/1000</f>
        <v>0</v>
      </c>
      <c r="O4" s="571">
        <f>(LOOKUP('Calculatie sheet'!$Y$2,'Objectenoverzicht aantallen'!$A:$A,'Objectenoverzicht aantallen'!C:C)*'Calculatie sheet'!Y135+LOOKUP('Calculatie sheet'!$Y$2,'Objectenoverzicht aantallen'!$A:$A,'Objectenoverzicht aantallen'!E:E)*'Calculatie sheet'!Y135+LOOKUP('Calculatie sheet'!$Y$2,'Objectenoverzicht aantallen'!$A:$A,'Objectenoverzicht aantallen'!F:F)*'Calculatie sheet'!Y135+LOOKUP('Calculatie sheet'!$Y$2,'Objectenoverzicht aantallen'!$A:$A,'Objectenoverzicht aantallen'!G:G)*'Calculatie sheet'!Y135+LOOKUP('Calculatie sheet'!$Y$2,'Objectenoverzicht aantallen'!$A:$A,'Objectenoverzicht aantallen'!H:H)*'Calculatie sheet'!Y135+LOOKUP('Calculatie sheet'!$Y$2,'Objectenoverzicht aantallen'!$A:$A,'Objectenoverzicht aantallen'!I:I)*'Calculatie sheet'!Y135+LOOKUP('Calculatie sheet'!$Y$2,'Objectenoverzicht aantallen'!$A:$A,'Objectenoverzicht aantallen'!J:J)*'Calculatie sheet'!Y135+LOOKUP('Calculatie sheet'!$Y$2,'Objectenoverzicht aantallen'!$A:$A,'Objectenoverzicht aantallen'!K:K)*'Calculatie sheet'!Y135)/1000</f>
        <v>0</v>
      </c>
      <c r="P4" s="571">
        <f>(LOOKUP('Calculatie sheet'!$Y$2,'Objectenoverzicht aantallen'!$A:$A,'Objectenoverzicht aantallen'!C:C)*'Calculatie sheet'!Y135+LOOKUP('Calculatie sheet'!$Y$2,'Objectenoverzicht aantallen'!$A:$A,'Objectenoverzicht aantallen'!E:E)*'Calculatie sheet'!Y135+LOOKUP('Calculatie sheet'!$Y$2,'Objectenoverzicht aantallen'!$A:$A,'Objectenoverzicht aantallen'!F:F)*'Calculatie sheet'!Y135+LOOKUP('Calculatie sheet'!$Y$2,'Objectenoverzicht aantallen'!$A:$A,'Objectenoverzicht aantallen'!G:G)*'Calculatie sheet'!Y135+LOOKUP('Calculatie sheet'!$Y$2,'Objectenoverzicht aantallen'!$A:$A,'Objectenoverzicht aantallen'!H:H)*'Calculatie sheet'!Y135+LOOKUP('Calculatie sheet'!$Y$2,'Objectenoverzicht aantallen'!$A:$A,'Objectenoverzicht aantallen'!I:I)*'Calculatie sheet'!Y135+LOOKUP('Calculatie sheet'!$Y$2,'Objectenoverzicht aantallen'!$A:$A,'Objectenoverzicht aantallen'!J:J)*'Calculatie sheet'!Y135+LOOKUP('Calculatie sheet'!$Y$2,'Objectenoverzicht aantallen'!$A:$A,'Objectenoverzicht aantallen'!K:K)*'Calculatie sheet'!Y135+LOOKUP('Calculatie sheet'!$Y$2,'Objectenoverzicht aantallen'!$A:$A,'Objectenoverzicht aantallen'!L:L)*'Calculatie sheet'!Y135)/1000</f>
        <v>0</v>
      </c>
      <c r="Q4" s="571">
        <f>(LOOKUP('Calculatie sheet'!$Y$2,'Objectenoverzicht aantallen'!$A:$A,'Objectenoverzicht aantallen'!C:C)*'Calculatie sheet'!Y135+LOOKUP('Calculatie sheet'!$Y$2,'Objectenoverzicht aantallen'!$A:$A,'Objectenoverzicht aantallen'!E:E)*'Calculatie sheet'!Y135+LOOKUP('Calculatie sheet'!$Y$2,'Objectenoverzicht aantallen'!$A:$A,'Objectenoverzicht aantallen'!F:F)*'Calculatie sheet'!Y135+LOOKUP('Calculatie sheet'!$Y$2,'Objectenoverzicht aantallen'!$A:$A,'Objectenoverzicht aantallen'!G:G)*'Calculatie sheet'!Y135+LOOKUP('Calculatie sheet'!$Y$2,'Objectenoverzicht aantallen'!$A:$A,'Objectenoverzicht aantallen'!H:H)*'Calculatie sheet'!Y135+LOOKUP('Calculatie sheet'!$Y$2,'Objectenoverzicht aantallen'!$A:$A,'Objectenoverzicht aantallen'!I:I)*'Calculatie sheet'!Y135+LOOKUP('Calculatie sheet'!$Y$2,'Objectenoverzicht aantallen'!$A:$A,'Objectenoverzicht aantallen'!J:J)*'Calculatie sheet'!Y135+LOOKUP('Calculatie sheet'!$Y$2,'Objectenoverzicht aantallen'!$A:$A,'Objectenoverzicht aantallen'!K:K)*'Calculatie sheet'!Y135+LOOKUP('Calculatie sheet'!$Y$2,'Objectenoverzicht aantallen'!$A:$A,'Objectenoverzicht aantallen'!L:L)*'Calculatie sheet'!Y135+LOOKUP('Calculatie sheet'!$Y$2,'Objectenoverzicht aantallen'!$A:$A,'Objectenoverzicht aantallen'!M:M)*'Calculatie sheet'!Y135)/1000</f>
        <v>0</v>
      </c>
      <c r="R4" s="571">
        <f>(LOOKUP('Calculatie sheet'!$Y$2,'Objectenoverzicht aantallen'!$A:$A,'Objectenoverzicht aantallen'!C:C)*'Calculatie sheet'!Y135+LOOKUP('Calculatie sheet'!$Y$2,'Objectenoverzicht aantallen'!$A:$A,'Objectenoverzicht aantallen'!E:E)*'Calculatie sheet'!Y135+LOOKUP('Calculatie sheet'!$Y$2,'Objectenoverzicht aantallen'!$A:$A,'Objectenoverzicht aantallen'!F:F)*'Calculatie sheet'!Y135+LOOKUP('Calculatie sheet'!$Y$2,'Objectenoverzicht aantallen'!$A:$A,'Objectenoverzicht aantallen'!G:G)*'Calculatie sheet'!Y135+LOOKUP('Calculatie sheet'!$Y$2,'Objectenoverzicht aantallen'!$A:$A,'Objectenoverzicht aantallen'!H:H)*'Calculatie sheet'!Y135+LOOKUP('Calculatie sheet'!$Y$2,'Objectenoverzicht aantallen'!$A:$A,'Objectenoverzicht aantallen'!I:I)*'Calculatie sheet'!Y135+LOOKUP('Calculatie sheet'!$Y$2,'Objectenoverzicht aantallen'!$A:$A,'Objectenoverzicht aantallen'!J:J)*'Calculatie sheet'!Y135+LOOKUP('Calculatie sheet'!$Y$2,'Objectenoverzicht aantallen'!$A:$A,'Objectenoverzicht aantallen'!K:K)*'Calculatie sheet'!Y135+LOOKUP('Calculatie sheet'!$Y$2,'Objectenoverzicht aantallen'!$A:$A,'Objectenoverzicht aantallen'!L:L)*'Calculatie sheet'!Y135+LOOKUP('Calculatie sheet'!$Y$2,'Objectenoverzicht aantallen'!$A:$A,'Objectenoverzicht aantallen'!M:M)*'Calculatie sheet'!Y135+LOOKUP('Calculatie sheet'!$Y$2,'Objectenoverzicht aantallen'!$A:$A,'Objectenoverzicht aantallen'!N:N)*'Calculatie sheet'!Y135)/1000</f>
        <v>0</v>
      </c>
      <c r="S4" s="571">
        <f>(LOOKUP('Calculatie sheet'!$Y$2,'Objectenoverzicht aantallen'!$A:$A,'Objectenoverzicht aantallen'!C:C)*'Calculatie sheet'!Y135+LOOKUP('Calculatie sheet'!$Y$2,'Objectenoverzicht aantallen'!$A:$A,'Objectenoverzicht aantallen'!E:E)*'Calculatie sheet'!Y135+LOOKUP('Calculatie sheet'!$Y$2,'Objectenoverzicht aantallen'!$A:$A,'Objectenoverzicht aantallen'!F:F)*'Calculatie sheet'!Y135+LOOKUP('Calculatie sheet'!$Y$2,'Objectenoverzicht aantallen'!$A:$A,'Objectenoverzicht aantallen'!G:G)*'Calculatie sheet'!Y135+LOOKUP('Calculatie sheet'!$Y$2,'Objectenoverzicht aantallen'!$A:$A,'Objectenoverzicht aantallen'!H:H)*'Calculatie sheet'!Y135+LOOKUP('Calculatie sheet'!$Y$2,'Objectenoverzicht aantallen'!$A:$A,'Objectenoverzicht aantallen'!I:I)*'Calculatie sheet'!Y135+LOOKUP('Calculatie sheet'!$Y$2,'Objectenoverzicht aantallen'!$A:$A,'Objectenoverzicht aantallen'!J:J)*'Calculatie sheet'!Y135+LOOKUP('Calculatie sheet'!$Y$2,'Objectenoverzicht aantallen'!$A:$A,'Objectenoverzicht aantallen'!K:K)*'Calculatie sheet'!Y135+LOOKUP('Calculatie sheet'!$Y$2,'Objectenoverzicht aantallen'!$A:$A,'Objectenoverzicht aantallen'!L:L)*'Calculatie sheet'!Y135+LOOKUP('Calculatie sheet'!$Y$2,'Objectenoverzicht aantallen'!$A:$A,'Objectenoverzicht aantallen'!M:M)*'Calculatie sheet'!Y135+LOOKUP('Calculatie sheet'!$Y$2,'Objectenoverzicht aantallen'!$A:$A,'Objectenoverzicht aantallen'!N:N)*'Calculatie sheet'!Y135+LOOKUP('Calculatie sheet'!$Y$2,'Objectenoverzicht aantallen'!$A:$A,'Objectenoverzicht aantallen'!O:O)*'Calculatie sheet'!Y135)/1000</f>
        <v>0</v>
      </c>
      <c r="U4" s="31" t="s">
        <v>624</v>
      </c>
      <c r="V4" s="571">
        <f>(LOOKUP('Calculatie sheet'!$Y$2,'Objectenoverzicht aantallen'!$A:$A,'Objectenoverzicht aantallen'!$P:$P)*'Calculatie sheet'!$Y$135)/'Calculatie sheet'!$Y$64/1000</f>
        <v>0</v>
      </c>
      <c r="W4" s="571">
        <f>(LOOKUP('Calculatie sheet'!$Y$2,'Objectenoverzicht aantallen'!$A:$A,'Objectenoverzicht aantallen'!$P:$P)*'Calculatie sheet'!$Y$135)/'Calculatie sheet'!$Y$64/1000</f>
        <v>0</v>
      </c>
      <c r="X4" s="571">
        <f>(LOOKUP('Calculatie sheet'!$Y$2,'Objectenoverzicht aantallen'!$A:$A,'Objectenoverzicht aantallen'!$P:$P)*'Calculatie sheet'!$Y$135)/'Calculatie sheet'!$Y$64/1000</f>
        <v>0</v>
      </c>
      <c r="Y4" s="571">
        <f>(LOOKUP('Calculatie sheet'!$Y$2,'Objectenoverzicht aantallen'!$A:$A,'Objectenoverzicht aantallen'!$P:$P)*'Calculatie sheet'!$Y$135)/'Calculatie sheet'!$Y$64/1000</f>
        <v>0</v>
      </c>
      <c r="Z4" s="571">
        <f>(LOOKUP('Calculatie sheet'!$Y$2,'Objectenoverzicht aantallen'!$A:$A,'Objectenoverzicht aantallen'!$P:$P)*'Calculatie sheet'!$Y$135)/'Calculatie sheet'!$Y$64/1000</f>
        <v>0</v>
      </c>
      <c r="AA4" s="571">
        <f>(LOOKUP('Calculatie sheet'!$Y$2,'Objectenoverzicht aantallen'!$A:$A,'Objectenoverzicht aantallen'!$P:$P)*'Calculatie sheet'!$Y$135)/'Calculatie sheet'!$Y$64/1000</f>
        <v>0</v>
      </c>
      <c r="AB4" s="571">
        <f>(LOOKUP('Calculatie sheet'!$Y$2,'Objectenoverzicht aantallen'!$A:$A,'Objectenoverzicht aantallen'!$P:$P)*'Calculatie sheet'!$Y$135)/'Calculatie sheet'!$Y$64/1000</f>
        <v>0</v>
      </c>
      <c r="AC4" s="571">
        <f>(LOOKUP('Calculatie sheet'!$Y$2,'Objectenoverzicht aantallen'!$A:$A,'Objectenoverzicht aantallen'!$P:$P)*'Calculatie sheet'!$Y$135)/'Calculatie sheet'!$Y$64/1000</f>
        <v>0</v>
      </c>
      <c r="AD4" s="571">
        <f>(LOOKUP('Calculatie sheet'!$Y$2,'Objectenoverzicht aantallen'!$A:$A,'Objectenoverzicht aantallen'!$P:$P)*'Calculatie sheet'!$Y$135)/'Calculatie sheet'!$Y$64/1000</f>
        <v>0</v>
      </c>
      <c r="AE4" s="571">
        <f>(LOOKUP('Calculatie sheet'!$Y$2,'Objectenoverzicht aantallen'!$A:$A,'Objectenoverzicht aantallen'!$P:$P)*'Calculatie sheet'!$Y$135)/'Calculatie sheet'!$Y$64/1000</f>
        <v>0</v>
      </c>
      <c r="AF4" s="571">
        <f>(LOOKUP('Calculatie sheet'!$Y$2,'Objectenoverzicht aantallen'!$A:$A,'Objectenoverzicht aantallen'!$P:$P)*'Calculatie sheet'!$Y$135)/'Calculatie sheet'!$Y$64/1000</f>
        <v>0</v>
      </c>
    </row>
    <row r="5" spans="1:32" x14ac:dyDescent="0.2">
      <c r="B5" s="130" t="s">
        <v>5</v>
      </c>
      <c r="C5" s="46">
        <f>'Calculatie sheet'!Y136</f>
        <v>4.0458902697725584E-2</v>
      </c>
      <c r="F5" s="573">
        <f>C5*'Calculatie sheet'!$Y$7/1000</f>
        <v>0</v>
      </c>
      <c r="H5" s="31" t="s">
        <v>625</v>
      </c>
      <c r="I5" s="571">
        <f>(LOOKUP('Calculatie sheet'!$Y$2,'Objectenoverzicht aantallen'!$A:$A,'Objectenoverzicht aantallen'!C:C)*'Calculatie sheet'!Y136+LOOKUP('Calculatie sheet'!$Y$2,'Objectenoverzicht aantallen'!$A:$A,'Objectenoverzicht aantallen'!E:E)*'Calculatie sheet'!Y136)/1000</f>
        <v>0</v>
      </c>
      <c r="J5" s="571">
        <f>(LOOKUP('Calculatie sheet'!$Y$2,'Objectenoverzicht aantallen'!$A:$A,'Objectenoverzicht aantallen'!C:C)*'Calculatie sheet'!Y136+LOOKUP('Calculatie sheet'!$Y$2,'Objectenoverzicht aantallen'!$A:$A,'Objectenoverzicht aantallen'!E:E)*'Calculatie sheet'!Y136+LOOKUP('Calculatie sheet'!$Y$2,'Objectenoverzicht aantallen'!$A:$A,'Objectenoverzicht aantallen'!F:F)*'Calculatie sheet'!Y136)/1000</f>
        <v>0</v>
      </c>
      <c r="K5" s="571">
        <f>(LOOKUP('Calculatie sheet'!$Y$2,'Objectenoverzicht aantallen'!$A:$A,'Objectenoverzicht aantallen'!C:C)*'Calculatie sheet'!Y136+LOOKUP('Calculatie sheet'!$Y$2,'Objectenoverzicht aantallen'!$A:$A,'Objectenoverzicht aantallen'!E:E)*'Calculatie sheet'!Y136+LOOKUP('Calculatie sheet'!$Y$2,'Objectenoverzicht aantallen'!$A:$A,'Objectenoverzicht aantallen'!F:F)*'Calculatie sheet'!Y136+LOOKUP('Calculatie sheet'!$D$2,'Objectenoverzicht aantallen'!$A:$A,'Objectenoverzicht aantallen'!G:G)*'Calculatie sheet'!Y136)/1000</f>
        <v>0</v>
      </c>
      <c r="L5" s="571">
        <f>(LOOKUP('Calculatie sheet'!$Y$2,'Objectenoverzicht aantallen'!$A:$A,'Objectenoverzicht aantallen'!C:C)*'Calculatie sheet'!Y136+LOOKUP('Calculatie sheet'!$Y$2,'Objectenoverzicht aantallen'!$A:$A,'Objectenoverzicht aantallen'!E:E)*'Calculatie sheet'!Y136+LOOKUP('Calculatie sheet'!$Y$2,'Objectenoverzicht aantallen'!$A:$A,'Objectenoverzicht aantallen'!F:F)*'Calculatie sheet'!Y136+LOOKUP('Calculatie sheet'!$Y$2,'Objectenoverzicht aantallen'!$A:$A,'Objectenoverzicht aantallen'!G:G)*'Calculatie sheet'!Y136+LOOKUP('Calculatie sheet'!$Y$2,'Objectenoverzicht aantallen'!$A:$A,'Objectenoverzicht aantallen'!H:H)*'Calculatie sheet'!Y136)/1000</f>
        <v>0</v>
      </c>
      <c r="M5" s="571">
        <f>(LOOKUP('Calculatie sheet'!$Y$2,'Objectenoverzicht aantallen'!$A:$A,'Objectenoverzicht aantallen'!C:C)*'Calculatie sheet'!Y136+LOOKUP('Calculatie sheet'!$Y$2,'Objectenoverzicht aantallen'!$A:$A,'Objectenoverzicht aantallen'!E:E)*'Calculatie sheet'!Y136+LOOKUP('Calculatie sheet'!$Y$2,'Objectenoverzicht aantallen'!$A:$A,'Objectenoverzicht aantallen'!F:F)*'Calculatie sheet'!Y136+LOOKUP('Calculatie sheet'!$Y$2,'Objectenoverzicht aantallen'!$A:$A,'Objectenoverzicht aantallen'!G:G)*'Calculatie sheet'!Y136+LOOKUP('Calculatie sheet'!$Y$2,'Objectenoverzicht aantallen'!$A:$A,'Objectenoverzicht aantallen'!H:H)*'Calculatie sheet'!Y136+LOOKUP('Calculatie sheet'!$Y$2,'Objectenoverzicht aantallen'!$A:$A,'Objectenoverzicht aantallen'!I:I)*'Calculatie sheet'!Y136)/1000</f>
        <v>0</v>
      </c>
      <c r="N5" s="571">
        <f>(LOOKUP('Calculatie sheet'!$Y$2,'Objectenoverzicht aantallen'!$A:$A,'Objectenoverzicht aantallen'!C:C)*'Calculatie sheet'!Y136+LOOKUP('Calculatie sheet'!$Y$2,'Objectenoverzicht aantallen'!$A:$A,'Objectenoverzicht aantallen'!E:E)*'Calculatie sheet'!Y136+LOOKUP('Calculatie sheet'!$Y$2,'Objectenoverzicht aantallen'!$A:$A,'Objectenoverzicht aantallen'!F:F)*'Calculatie sheet'!Y136+LOOKUP('Calculatie sheet'!$Y$2,'Objectenoverzicht aantallen'!$A:$A,'Objectenoverzicht aantallen'!G:G)*'Calculatie sheet'!Y136+LOOKUP('Calculatie sheet'!$Y$2,'Objectenoverzicht aantallen'!$A:$A,'Objectenoverzicht aantallen'!H:H)*'Calculatie sheet'!Y136+LOOKUP('Calculatie sheet'!$Y$2,'Objectenoverzicht aantallen'!$A:$A,'Objectenoverzicht aantallen'!I:I)*'Calculatie sheet'!Y136+LOOKUP('Calculatie sheet'!$Y$2,'Objectenoverzicht aantallen'!$A:$A,'Objectenoverzicht aantallen'!J:J)*'Calculatie sheet'!Y136)/1000</f>
        <v>0</v>
      </c>
      <c r="O5" s="571">
        <f>(LOOKUP('Calculatie sheet'!$Y$2,'Objectenoverzicht aantallen'!$A:$A,'Objectenoverzicht aantallen'!C:C)*'Calculatie sheet'!Y136+LOOKUP('Calculatie sheet'!$Y$2,'Objectenoverzicht aantallen'!$A:$A,'Objectenoverzicht aantallen'!E:E)*'Calculatie sheet'!Y136+LOOKUP('Calculatie sheet'!$Y$2,'Objectenoverzicht aantallen'!$A:$A,'Objectenoverzicht aantallen'!F:F)*'Calculatie sheet'!Y136+LOOKUP('Calculatie sheet'!$Y$2,'Objectenoverzicht aantallen'!$A:$A,'Objectenoverzicht aantallen'!G:G)*'Calculatie sheet'!Y136+LOOKUP('Calculatie sheet'!$Y$2,'Objectenoverzicht aantallen'!$A:$A,'Objectenoverzicht aantallen'!H:H)*'Calculatie sheet'!Y136+LOOKUP('Calculatie sheet'!$Y$2,'Objectenoverzicht aantallen'!$A:$A,'Objectenoverzicht aantallen'!I:I)*'Calculatie sheet'!Y136+LOOKUP('Calculatie sheet'!$Y$2,'Objectenoverzicht aantallen'!$A:$A,'Objectenoverzicht aantallen'!J:J)*'Calculatie sheet'!Y136+LOOKUP('Calculatie sheet'!$Y$2,'Objectenoverzicht aantallen'!$A:$A,'Objectenoverzicht aantallen'!K:K)*'Calculatie sheet'!Y136)/1000</f>
        <v>0</v>
      </c>
      <c r="P5" s="571">
        <f>(LOOKUP('Calculatie sheet'!$Y$2,'Objectenoverzicht aantallen'!$A:$A,'Objectenoverzicht aantallen'!C:C)*'Calculatie sheet'!Y136+LOOKUP('Calculatie sheet'!$Y$2,'Objectenoverzicht aantallen'!$A:$A,'Objectenoverzicht aantallen'!E:E)*'Calculatie sheet'!Y136+LOOKUP('Calculatie sheet'!$Y$2,'Objectenoverzicht aantallen'!$A:$A,'Objectenoverzicht aantallen'!F:F)*'Calculatie sheet'!Y136+LOOKUP('Calculatie sheet'!$Y$2,'Objectenoverzicht aantallen'!$A:$A,'Objectenoverzicht aantallen'!G:G)*'Calculatie sheet'!Y136+LOOKUP('Calculatie sheet'!$Y$2,'Objectenoverzicht aantallen'!$A:$A,'Objectenoverzicht aantallen'!H:H)*'Calculatie sheet'!Y136+LOOKUP('Calculatie sheet'!$Y$2,'Objectenoverzicht aantallen'!$A:$A,'Objectenoverzicht aantallen'!I:I)*'Calculatie sheet'!Y136+LOOKUP('Calculatie sheet'!$Y$2,'Objectenoverzicht aantallen'!$A:$A,'Objectenoverzicht aantallen'!J:J)*'Calculatie sheet'!Y136+LOOKUP('Calculatie sheet'!$Y$2,'Objectenoverzicht aantallen'!$A:$A,'Objectenoverzicht aantallen'!K:K)*'Calculatie sheet'!Y136+LOOKUP('Calculatie sheet'!$Y$2,'Objectenoverzicht aantallen'!$A:$A,'Objectenoverzicht aantallen'!L:L)*'Calculatie sheet'!Y136)/1000</f>
        <v>0</v>
      </c>
      <c r="Q5" s="571">
        <f>(LOOKUP('Calculatie sheet'!$Y$2,'Objectenoverzicht aantallen'!$A:$A,'Objectenoverzicht aantallen'!C:C)*'Calculatie sheet'!Y136+LOOKUP('Calculatie sheet'!$Y$2,'Objectenoverzicht aantallen'!$A:$A,'Objectenoverzicht aantallen'!E:E)*'Calculatie sheet'!Y136+LOOKUP('Calculatie sheet'!$Y$2,'Objectenoverzicht aantallen'!$A:$A,'Objectenoverzicht aantallen'!F:F)*'Calculatie sheet'!Y136+LOOKUP('Calculatie sheet'!$Y$2,'Objectenoverzicht aantallen'!$A:$A,'Objectenoverzicht aantallen'!G:G)*'Calculatie sheet'!Y136+LOOKUP('Calculatie sheet'!$Y$2,'Objectenoverzicht aantallen'!$A:$A,'Objectenoverzicht aantallen'!H:H)*'Calculatie sheet'!Y136+LOOKUP('Calculatie sheet'!$Y$2,'Objectenoverzicht aantallen'!$A:$A,'Objectenoverzicht aantallen'!I:I)*'Calculatie sheet'!Y136+LOOKUP('Calculatie sheet'!$Y$2,'Objectenoverzicht aantallen'!$A:$A,'Objectenoverzicht aantallen'!J:J)*'Calculatie sheet'!Y136+LOOKUP('Calculatie sheet'!$Y$2,'Objectenoverzicht aantallen'!$A:$A,'Objectenoverzicht aantallen'!K:K)*'Calculatie sheet'!Y136+LOOKUP('Calculatie sheet'!$Y$2,'Objectenoverzicht aantallen'!$A:$A,'Objectenoverzicht aantallen'!L:L)*'Calculatie sheet'!Y136+LOOKUP('Calculatie sheet'!$Y$2,'Objectenoverzicht aantallen'!$A:$A,'Objectenoverzicht aantallen'!M:M)*'Calculatie sheet'!Y136)/1000</f>
        <v>0</v>
      </c>
      <c r="R5" s="571">
        <f>(LOOKUP('Calculatie sheet'!$Y$2,'Objectenoverzicht aantallen'!$A:$A,'Objectenoverzicht aantallen'!C:C)*'Calculatie sheet'!Y136+LOOKUP('Calculatie sheet'!$Y$2,'Objectenoverzicht aantallen'!$A:$A,'Objectenoverzicht aantallen'!E:E)*'Calculatie sheet'!Y136+LOOKUP('Calculatie sheet'!$Y$2,'Objectenoverzicht aantallen'!$A:$A,'Objectenoverzicht aantallen'!F:F)*'Calculatie sheet'!Y136+LOOKUP('Calculatie sheet'!$Y$2,'Objectenoverzicht aantallen'!$A:$A,'Objectenoverzicht aantallen'!G:G)*'Calculatie sheet'!Y136+LOOKUP('Calculatie sheet'!$Y$2,'Objectenoverzicht aantallen'!$A:$A,'Objectenoverzicht aantallen'!H:H)*'Calculatie sheet'!Y136+LOOKUP('Calculatie sheet'!$Y$2,'Objectenoverzicht aantallen'!$A:$A,'Objectenoverzicht aantallen'!I:I)*'Calculatie sheet'!Y136+LOOKUP('Calculatie sheet'!$Y$2,'Objectenoverzicht aantallen'!$A:$A,'Objectenoverzicht aantallen'!J:J)*'Calculatie sheet'!Y136+LOOKUP('Calculatie sheet'!$Y$2,'Objectenoverzicht aantallen'!$A:$A,'Objectenoverzicht aantallen'!K:K)*'Calculatie sheet'!Y136+LOOKUP('Calculatie sheet'!$Y$2,'Objectenoverzicht aantallen'!$A:$A,'Objectenoverzicht aantallen'!L:L)*'Calculatie sheet'!Y136+LOOKUP('Calculatie sheet'!$Y$2,'Objectenoverzicht aantallen'!$A:$A,'Objectenoverzicht aantallen'!M:M)*'Calculatie sheet'!Y136+LOOKUP('Calculatie sheet'!$Y$2,'Objectenoverzicht aantallen'!$A:$A,'Objectenoverzicht aantallen'!N:N)*'Calculatie sheet'!Y136)/1000</f>
        <v>0</v>
      </c>
      <c r="S5" s="571">
        <f>(LOOKUP('Calculatie sheet'!$Y$2,'Objectenoverzicht aantallen'!$A:$A,'Objectenoverzicht aantallen'!C:C)*'Calculatie sheet'!Y136+LOOKUP('Calculatie sheet'!$Y$2,'Objectenoverzicht aantallen'!$A:$A,'Objectenoverzicht aantallen'!E:E)*'Calculatie sheet'!Y136+LOOKUP('Calculatie sheet'!$Y$2,'Objectenoverzicht aantallen'!$A:$A,'Objectenoverzicht aantallen'!F:F)*'Calculatie sheet'!Y136+LOOKUP('Calculatie sheet'!$Y$2,'Objectenoverzicht aantallen'!$A:$A,'Objectenoverzicht aantallen'!G:G)*'Calculatie sheet'!Y136+LOOKUP('Calculatie sheet'!$Y$2,'Objectenoverzicht aantallen'!$A:$A,'Objectenoverzicht aantallen'!H:H)*'Calculatie sheet'!Y136+LOOKUP('Calculatie sheet'!$Y$2,'Objectenoverzicht aantallen'!$A:$A,'Objectenoverzicht aantallen'!I:I)*'Calculatie sheet'!Y136+LOOKUP('Calculatie sheet'!$Y$2,'Objectenoverzicht aantallen'!$A:$A,'Objectenoverzicht aantallen'!J:J)*'Calculatie sheet'!Y136+LOOKUP('Calculatie sheet'!$Y$2,'Objectenoverzicht aantallen'!$A:$A,'Objectenoverzicht aantallen'!K:K)*'Calculatie sheet'!Y136+LOOKUP('Calculatie sheet'!$Y$2,'Objectenoverzicht aantallen'!$A:$A,'Objectenoverzicht aantallen'!L:L)*'Calculatie sheet'!Y136+LOOKUP('Calculatie sheet'!$Y$2,'Objectenoverzicht aantallen'!$A:$A,'Objectenoverzicht aantallen'!M:M)*'Calculatie sheet'!Y136+LOOKUP('Calculatie sheet'!$Y$2,'Objectenoverzicht aantallen'!$A:$A,'Objectenoverzicht aantallen'!N:N)*'Calculatie sheet'!Y136+LOOKUP('Calculatie sheet'!$Y$2,'Objectenoverzicht aantallen'!$A:$A,'Objectenoverzicht aantallen'!O:O)*'Calculatie sheet'!Y136)/1000</f>
        <v>0</v>
      </c>
      <c r="U5" s="31" t="s">
        <v>625</v>
      </c>
      <c r="V5" s="571">
        <f>(LOOKUP('Calculatie sheet'!$Y$2,'Objectenoverzicht aantallen'!$A:$A,'Objectenoverzicht aantallen'!Q:Q)*'Calculatie sheet'!$Y$136)/1000</f>
        <v>0</v>
      </c>
      <c r="W5" s="571">
        <f>(LOOKUP('Calculatie sheet'!$Y$2,'Objectenoverzicht aantallen'!$A:$A,'Objectenoverzicht aantallen'!R:R)*'Calculatie sheet'!$Y$136)/1000</f>
        <v>0</v>
      </c>
      <c r="X5" s="571">
        <f>(LOOKUP('Calculatie sheet'!$Y$2,'Objectenoverzicht aantallen'!$A:$A,'Objectenoverzicht aantallen'!S:S)*'Calculatie sheet'!$Y$136)/1000</f>
        <v>0</v>
      </c>
      <c r="Y5" s="571">
        <f>(LOOKUP('Calculatie sheet'!$Y$2,'Objectenoverzicht aantallen'!$A:$A,'Objectenoverzicht aantallen'!T:T)*'Calculatie sheet'!$Y$136)/1000</f>
        <v>0</v>
      </c>
      <c r="Z5" s="571">
        <f>(LOOKUP('Calculatie sheet'!$Y$2,'Objectenoverzicht aantallen'!$A:$A,'Objectenoverzicht aantallen'!U:U)*'Calculatie sheet'!$Y$136)/1000</f>
        <v>0</v>
      </c>
      <c r="AA5" s="571">
        <f>(LOOKUP('Calculatie sheet'!$Y$2,'Objectenoverzicht aantallen'!$A:$A,'Objectenoverzicht aantallen'!V:V)*'Calculatie sheet'!$Y$136)/1000</f>
        <v>0</v>
      </c>
      <c r="AB5" s="571">
        <f>(LOOKUP('Calculatie sheet'!$Y$2,'Objectenoverzicht aantallen'!$A:$A,'Objectenoverzicht aantallen'!W:W)*'Calculatie sheet'!$Y$136)/1000</f>
        <v>0</v>
      </c>
      <c r="AC5" s="571">
        <f>(LOOKUP('Calculatie sheet'!$Y$2,'Objectenoverzicht aantallen'!$A:$A,'Objectenoverzicht aantallen'!X:X)*'Calculatie sheet'!$Y$136)/1000</f>
        <v>0</v>
      </c>
      <c r="AD5" s="571">
        <f>(LOOKUP('Calculatie sheet'!$Y$2,'Objectenoverzicht aantallen'!$A:$A,'Objectenoverzicht aantallen'!Z:Z)*'Calculatie sheet'!$Y$136)/1000</f>
        <v>0</v>
      </c>
      <c r="AE5" s="571">
        <f>(LOOKUP('Calculatie sheet'!$Y$2,'Objectenoverzicht aantallen'!$A:$A,'Objectenoverzicht aantallen'!Z:Z)*'Calculatie sheet'!$Y$136)/1000</f>
        <v>0</v>
      </c>
      <c r="AF5" s="571">
        <f>(LOOKUP('Calculatie sheet'!$Y$2,'Objectenoverzicht aantallen'!$A:$A,'Objectenoverzicht aantallen'!AA:AA)*'Calculatie sheet'!$Y$136)/1000</f>
        <v>0</v>
      </c>
    </row>
  </sheetData>
  <pageMargins left="0.7" right="0.7" top="0.75" bottom="0.75" header="0.3" footer="0.3"/>
  <pageSetup paperSize="9" orientation="portrait" horizontalDpi="0" verticalDpi="0"/>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5057-4548-2B4E-B714-A136CEAAEC33}">
  <dimension ref="A1:AF5"/>
  <sheetViews>
    <sheetView workbookViewId="0">
      <selection activeCell="B3" sqref="B3:B5"/>
    </sheetView>
  </sheetViews>
  <sheetFormatPr baseColWidth="10" defaultColWidth="11" defaultRowHeight="16" x14ac:dyDescent="0.2"/>
  <cols>
    <col min="1" max="1" width="32" bestFit="1" customWidth="1"/>
    <col min="6" max="6" width="9.83203125" style="39" bestFit="1" customWidth="1"/>
    <col min="8" max="8" width="14" bestFit="1" customWidth="1"/>
    <col min="9" max="19" width="12.1640625" bestFit="1" customWidth="1"/>
  </cols>
  <sheetData>
    <row r="1" spans="1:32" x14ac:dyDescent="0.2">
      <c r="A1" t="str">
        <f>'Calculatie sheet'!Z3</f>
        <v>Paden tegelconstructie</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sheet'!Z133</f>
        <v>2.1978025581314413</v>
      </c>
      <c r="D2" s="26" t="s">
        <v>64</v>
      </c>
      <c r="F2" s="573">
        <f>C2*'Calculatie sheet'!$Z$7/1000</f>
        <v>0</v>
      </c>
      <c r="H2" s="31" t="s">
        <v>622</v>
      </c>
      <c r="I2" s="571">
        <f>(LOOKUP('Calculatie sheet'!$Z$2,'Objectenoverzicht aantallen'!$A:$A,'Objectenoverzicht aantallen'!C:C)*'Calculatie sheet'!Z133+LOOKUP('Calculatie sheet'!$Z$2,'Objectenoverzicht aantallen'!$A:$A,'Objectenoverzicht aantallen'!E:E)*'Calculatie sheet'!Z133)/1000</f>
        <v>0</v>
      </c>
      <c r="J2" s="571">
        <f>(LOOKUP('Calculatie sheet'!$Z$2,'Objectenoverzicht aantallen'!$A:$A,'Objectenoverzicht aantallen'!C:C)*'Calculatie sheet'!Z133+LOOKUP('Calculatie sheet'!$Z$2,'Objectenoverzicht aantallen'!$A:$A,'Objectenoverzicht aantallen'!E:E)*'Calculatie sheet'!Z133+LOOKUP('Calculatie sheet'!$Z$2,'Objectenoverzicht aantallen'!$A:$A,'Objectenoverzicht aantallen'!F:F)*'Calculatie sheet'!Z133)/1000</f>
        <v>0</v>
      </c>
      <c r="K2" s="571">
        <f>(LOOKUP('Calculatie sheet'!$Z$2,'Objectenoverzicht aantallen'!$A:$A,'Objectenoverzicht aantallen'!C:C)*'Calculatie sheet'!Z133+LOOKUP('Calculatie sheet'!$Z$2,'Objectenoverzicht aantallen'!$A:$A,'Objectenoverzicht aantallen'!E:E)*'Calculatie sheet'!Z133+LOOKUP('Calculatie sheet'!$Z$2,'Objectenoverzicht aantallen'!$A:$A,'Objectenoverzicht aantallen'!F:F)*'Calculatie sheet'!Z133+LOOKUP('Calculatie sheet'!$D$2,'Objectenoverzicht aantallen'!$A:$A,'Objectenoverzicht aantallen'!G:G)*'Calculatie sheet'!Z133)/1000</f>
        <v>0</v>
      </c>
      <c r="L2" s="571">
        <f>(LOOKUP('Calculatie sheet'!$Z$2,'Objectenoverzicht aantallen'!$A:$A,'Objectenoverzicht aantallen'!C:C)*'Calculatie sheet'!Z133+LOOKUP('Calculatie sheet'!$Z$2,'Objectenoverzicht aantallen'!$A:$A,'Objectenoverzicht aantallen'!E:E)*'Calculatie sheet'!Z133+LOOKUP('Calculatie sheet'!$Z$2,'Objectenoverzicht aantallen'!$A:$A,'Objectenoverzicht aantallen'!F:F)*'Calculatie sheet'!Z133+LOOKUP('Calculatie sheet'!$Z$2,'Objectenoverzicht aantallen'!$A:$A,'Objectenoverzicht aantallen'!G:G)*'Calculatie sheet'!Z133+LOOKUP('Calculatie sheet'!$Z$2,'Objectenoverzicht aantallen'!$A:$A,'Objectenoverzicht aantallen'!H:H)*'Calculatie sheet'!Z133)/1000</f>
        <v>0</v>
      </c>
      <c r="M2" s="571">
        <f>(LOOKUP('Calculatie sheet'!$Z$2,'Objectenoverzicht aantallen'!$A:$A,'Objectenoverzicht aantallen'!C:C)*'Calculatie sheet'!Z133+LOOKUP('Calculatie sheet'!$Z$2,'Objectenoverzicht aantallen'!$A:$A,'Objectenoverzicht aantallen'!E:E)*'Calculatie sheet'!Z133+LOOKUP('Calculatie sheet'!$Z$2,'Objectenoverzicht aantallen'!$A:$A,'Objectenoverzicht aantallen'!F:F)*'Calculatie sheet'!Z133+LOOKUP('Calculatie sheet'!$Z$2,'Objectenoverzicht aantallen'!$A:$A,'Objectenoverzicht aantallen'!G:G)*'Calculatie sheet'!Z133+LOOKUP('Calculatie sheet'!$Z$2,'Objectenoverzicht aantallen'!$A:$A,'Objectenoverzicht aantallen'!H:H)*'Calculatie sheet'!Z133+LOOKUP('Calculatie sheet'!$Z$2,'Objectenoverzicht aantallen'!$A:$A,'Objectenoverzicht aantallen'!I:I)*'Calculatie sheet'!Z133)/1000</f>
        <v>0</v>
      </c>
      <c r="N2" s="571">
        <f>(LOOKUP('Calculatie sheet'!$Z$2,'Objectenoverzicht aantallen'!$A:$A,'Objectenoverzicht aantallen'!C:C)*'Calculatie sheet'!Z133+LOOKUP('Calculatie sheet'!$Z$2,'Objectenoverzicht aantallen'!$A:$A,'Objectenoverzicht aantallen'!E:E)*'Calculatie sheet'!Z133+LOOKUP('Calculatie sheet'!$Z$2,'Objectenoverzicht aantallen'!$A:$A,'Objectenoverzicht aantallen'!F:F)*'Calculatie sheet'!Z133+LOOKUP('Calculatie sheet'!$Z$2,'Objectenoverzicht aantallen'!$A:$A,'Objectenoverzicht aantallen'!G:G)*'Calculatie sheet'!Z133+LOOKUP('Calculatie sheet'!$Z$2,'Objectenoverzicht aantallen'!$A:$A,'Objectenoverzicht aantallen'!H:H)*'Calculatie sheet'!Z133+LOOKUP('Calculatie sheet'!$Z$2,'Objectenoverzicht aantallen'!$A:$A,'Objectenoverzicht aantallen'!I:I)*'Calculatie sheet'!Z133+LOOKUP('Calculatie sheet'!$Z$2,'Objectenoverzicht aantallen'!$A:$A,'Objectenoverzicht aantallen'!J:J)*'Calculatie sheet'!Z133)/1000</f>
        <v>0</v>
      </c>
      <c r="O2" s="571">
        <f>(LOOKUP('Calculatie sheet'!$Z$2,'Objectenoverzicht aantallen'!$A:$A,'Objectenoverzicht aantallen'!C:C)*'Calculatie sheet'!Z133+LOOKUP('Calculatie sheet'!$Z$2,'Objectenoverzicht aantallen'!$A:$A,'Objectenoverzicht aantallen'!E:E)*'Calculatie sheet'!Z133+LOOKUP('Calculatie sheet'!$Z$2,'Objectenoverzicht aantallen'!$A:$A,'Objectenoverzicht aantallen'!F:F)*'Calculatie sheet'!Z133+LOOKUP('Calculatie sheet'!$Z$2,'Objectenoverzicht aantallen'!$A:$A,'Objectenoverzicht aantallen'!G:G)*'Calculatie sheet'!Z133+LOOKUP('Calculatie sheet'!$Z$2,'Objectenoverzicht aantallen'!$A:$A,'Objectenoverzicht aantallen'!H:H)*'Calculatie sheet'!Z133+LOOKUP('Calculatie sheet'!$Z$2,'Objectenoverzicht aantallen'!$A:$A,'Objectenoverzicht aantallen'!I:I)*'Calculatie sheet'!Z133+LOOKUP('Calculatie sheet'!$Z$2,'Objectenoverzicht aantallen'!$A:$A,'Objectenoverzicht aantallen'!J:J)*'Calculatie sheet'!Z133+LOOKUP('Calculatie sheet'!$Z$2,'Objectenoverzicht aantallen'!$A:$A,'Objectenoverzicht aantallen'!K:K)*'Calculatie sheet'!Z133)/1000</f>
        <v>0</v>
      </c>
      <c r="P2" s="571">
        <f>(LOOKUP('Calculatie sheet'!$Z$2,'Objectenoverzicht aantallen'!$A:$A,'Objectenoverzicht aantallen'!C:C)*'Calculatie sheet'!Z133+LOOKUP('Calculatie sheet'!$Z$2,'Objectenoverzicht aantallen'!$A:$A,'Objectenoverzicht aantallen'!E:E)*'Calculatie sheet'!Z133+LOOKUP('Calculatie sheet'!$Z$2,'Objectenoverzicht aantallen'!$A:$A,'Objectenoverzicht aantallen'!F:F)*'Calculatie sheet'!Z133+LOOKUP('Calculatie sheet'!$Z$2,'Objectenoverzicht aantallen'!$A:$A,'Objectenoverzicht aantallen'!G:G)*'Calculatie sheet'!Z133+LOOKUP('Calculatie sheet'!$Z$2,'Objectenoverzicht aantallen'!$A:$A,'Objectenoverzicht aantallen'!H:H)*'Calculatie sheet'!Z133+LOOKUP('Calculatie sheet'!$Z$2,'Objectenoverzicht aantallen'!$A:$A,'Objectenoverzicht aantallen'!I:I)*'Calculatie sheet'!Z133+LOOKUP('Calculatie sheet'!$Z$2,'Objectenoverzicht aantallen'!$A:$A,'Objectenoverzicht aantallen'!J:J)*'Calculatie sheet'!Z133+LOOKUP('Calculatie sheet'!$Z$2,'Objectenoverzicht aantallen'!$A:$A,'Objectenoverzicht aantallen'!K:K)*'Calculatie sheet'!Z133+LOOKUP('Calculatie sheet'!$Z$2,'Objectenoverzicht aantallen'!$A:$A,'Objectenoverzicht aantallen'!L:L)*'Calculatie sheet'!Z133)/1000</f>
        <v>0</v>
      </c>
      <c r="Q2" s="571">
        <f>(LOOKUP('Calculatie sheet'!$Z$2,'Objectenoverzicht aantallen'!$A:$A,'Objectenoverzicht aantallen'!C:C)*'Calculatie sheet'!Z133+LOOKUP('Calculatie sheet'!$Z$2,'Objectenoverzicht aantallen'!$A:$A,'Objectenoverzicht aantallen'!E:E)*'Calculatie sheet'!Z133+LOOKUP('Calculatie sheet'!$Z$2,'Objectenoverzicht aantallen'!$A:$A,'Objectenoverzicht aantallen'!F:F)*'Calculatie sheet'!Z133+LOOKUP('Calculatie sheet'!$Z$2,'Objectenoverzicht aantallen'!$A:$A,'Objectenoverzicht aantallen'!G:G)*'Calculatie sheet'!Z133+LOOKUP('Calculatie sheet'!$Z$2,'Objectenoverzicht aantallen'!$A:$A,'Objectenoverzicht aantallen'!H:H)*'Calculatie sheet'!Z133+LOOKUP('Calculatie sheet'!$Z$2,'Objectenoverzicht aantallen'!$A:$A,'Objectenoverzicht aantallen'!I:I)*'Calculatie sheet'!Z133+LOOKUP('Calculatie sheet'!$Z$2,'Objectenoverzicht aantallen'!$A:$A,'Objectenoverzicht aantallen'!J:J)*'Calculatie sheet'!Z133+LOOKUP('Calculatie sheet'!$Z$2,'Objectenoverzicht aantallen'!$A:$A,'Objectenoverzicht aantallen'!K:K)*'Calculatie sheet'!Z133+LOOKUP('Calculatie sheet'!$Z$2,'Objectenoverzicht aantallen'!$A:$A,'Objectenoverzicht aantallen'!L:L)*'Calculatie sheet'!Z133+LOOKUP('Calculatie sheet'!$Z$2,'Objectenoverzicht aantallen'!$A:$A,'Objectenoverzicht aantallen'!M:M)*'Calculatie sheet'!Z133)/1000</f>
        <v>0</v>
      </c>
      <c r="R2" s="571">
        <f>(LOOKUP('Calculatie sheet'!$Z$2,'Objectenoverzicht aantallen'!$A:$A,'Objectenoverzicht aantallen'!C:C)*'Calculatie sheet'!Z133+LOOKUP('Calculatie sheet'!$Z$2,'Objectenoverzicht aantallen'!$A:$A,'Objectenoverzicht aantallen'!E:E)*'Calculatie sheet'!Z133+LOOKUP('Calculatie sheet'!$Z$2,'Objectenoverzicht aantallen'!$A:$A,'Objectenoverzicht aantallen'!F:F)*'Calculatie sheet'!Z133+LOOKUP('Calculatie sheet'!$Z$2,'Objectenoverzicht aantallen'!$A:$A,'Objectenoverzicht aantallen'!G:G)*'Calculatie sheet'!Z133+LOOKUP('Calculatie sheet'!$Z$2,'Objectenoverzicht aantallen'!$A:$A,'Objectenoverzicht aantallen'!H:H)*'Calculatie sheet'!Z133+LOOKUP('Calculatie sheet'!$Z$2,'Objectenoverzicht aantallen'!$A:$A,'Objectenoverzicht aantallen'!I:I)*'Calculatie sheet'!Z133+LOOKUP('Calculatie sheet'!$Z$2,'Objectenoverzicht aantallen'!$A:$A,'Objectenoverzicht aantallen'!J:J)*'Calculatie sheet'!Z133+LOOKUP('Calculatie sheet'!$Z$2,'Objectenoverzicht aantallen'!$A:$A,'Objectenoverzicht aantallen'!K:K)*'Calculatie sheet'!Z133+LOOKUP('Calculatie sheet'!$Z$2,'Objectenoverzicht aantallen'!$A:$A,'Objectenoverzicht aantallen'!L:L)*'Calculatie sheet'!Z133+LOOKUP('Calculatie sheet'!$Z$2,'Objectenoverzicht aantallen'!$A:$A,'Objectenoverzicht aantallen'!M:M)*'Calculatie sheet'!Z133+LOOKUP('Calculatie sheet'!$Z$2,'Objectenoverzicht aantallen'!$A:$A,'Objectenoverzicht aantallen'!N:N)*'Calculatie sheet'!Z133)/1000</f>
        <v>0</v>
      </c>
      <c r="S2" s="571">
        <f>(LOOKUP('Calculatie sheet'!$Z$2,'Objectenoverzicht aantallen'!$A:$A,'Objectenoverzicht aantallen'!C:C)*'Calculatie sheet'!Z133+LOOKUP('Calculatie sheet'!$Z$2,'Objectenoverzicht aantallen'!$A:$A,'Objectenoverzicht aantallen'!E:E)*'Calculatie sheet'!Z133+LOOKUP('Calculatie sheet'!$Z$2,'Objectenoverzicht aantallen'!$A:$A,'Objectenoverzicht aantallen'!F:F)*'Calculatie sheet'!Z133+LOOKUP('Calculatie sheet'!$Z$2,'Objectenoverzicht aantallen'!$A:$A,'Objectenoverzicht aantallen'!G:G)*'Calculatie sheet'!Z133+LOOKUP('Calculatie sheet'!$Z$2,'Objectenoverzicht aantallen'!$A:$A,'Objectenoverzicht aantallen'!H:H)*'Calculatie sheet'!Z133+LOOKUP('Calculatie sheet'!$Z$2,'Objectenoverzicht aantallen'!$A:$A,'Objectenoverzicht aantallen'!I:I)*'Calculatie sheet'!Z133+LOOKUP('Calculatie sheet'!$Z$2,'Objectenoverzicht aantallen'!$A:$A,'Objectenoverzicht aantallen'!J:J)*'Calculatie sheet'!Z133+LOOKUP('Calculatie sheet'!$Z$2,'Objectenoverzicht aantallen'!$A:$A,'Objectenoverzicht aantallen'!K:K)*'Calculatie sheet'!Z133+LOOKUP('Calculatie sheet'!$Z$2,'Objectenoverzicht aantallen'!$A:$A,'Objectenoverzicht aantallen'!L:L)*'Calculatie sheet'!Z133+LOOKUP('Calculatie sheet'!$Z$2,'Objectenoverzicht aantallen'!$A:$A,'Objectenoverzicht aantallen'!M:M)*'Calculatie sheet'!Z133+LOOKUP('Calculatie sheet'!$Z$2,'Objectenoverzicht aantallen'!$A:$A,'Objectenoverzicht aantallen'!N:N)*'Calculatie sheet'!Z133+LOOKUP('Calculatie sheet'!$Z$2,'Objectenoverzicht aantallen'!$A:$A,'Objectenoverzicht aantallen'!O:O)*'Calculatie sheet'!Z133)/1000</f>
        <v>0</v>
      </c>
      <c r="U2" s="31" t="s">
        <v>622</v>
      </c>
      <c r="V2" s="571">
        <f>(LOOKUP('Calculatie sheet'!$Z$2,'Objectenoverzicht aantallen'!$A:$A,'Objectenoverzicht aantallen'!E:E)*'Calculatie sheet'!$Z$133)/1000</f>
        <v>0</v>
      </c>
      <c r="W2" s="571">
        <f>(LOOKUP('Calculatie sheet'!$Z$2,'Objectenoverzicht aantallen'!$A:$A,'Objectenoverzicht aantallen'!F:F)*'Calculatie sheet'!$Z$133)/1000</f>
        <v>0</v>
      </c>
      <c r="X2" s="571">
        <f>(LOOKUP('Calculatie sheet'!$Z$2,'Objectenoverzicht aantallen'!$A:$A,'Objectenoverzicht aantallen'!G:G)*'Calculatie sheet'!$Z$133)/1000</f>
        <v>0</v>
      </c>
      <c r="Y2" s="571">
        <f>(LOOKUP('Calculatie sheet'!$Z$2,'Objectenoverzicht aantallen'!$A:$A,'Objectenoverzicht aantallen'!H:H)*'Calculatie sheet'!$Z$133)/1000</f>
        <v>0</v>
      </c>
      <c r="Z2" s="571">
        <f>(LOOKUP('Calculatie sheet'!$Z$2,'Objectenoverzicht aantallen'!$A:$A,'Objectenoverzicht aantallen'!I:I)*'Calculatie sheet'!$Z$133)/1000</f>
        <v>0</v>
      </c>
      <c r="AA2" s="571">
        <f>(LOOKUP('Calculatie sheet'!$Z$2,'Objectenoverzicht aantallen'!$A:$A,'Objectenoverzicht aantallen'!J:J)*'Calculatie sheet'!$Z$133)/1000</f>
        <v>0</v>
      </c>
      <c r="AB2" s="571">
        <f>(LOOKUP('Calculatie sheet'!$Z$2,'Objectenoverzicht aantallen'!$A:$A,'Objectenoverzicht aantallen'!K:K)*'Calculatie sheet'!$Z$133)/1000</f>
        <v>0</v>
      </c>
      <c r="AC2" s="571">
        <f>(LOOKUP('Calculatie sheet'!$Z$2,'Objectenoverzicht aantallen'!$A:$A,'Objectenoverzicht aantallen'!L:L)*'Calculatie sheet'!$Z$133)/1000</f>
        <v>0</v>
      </c>
      <c r="AD2" s="571">
        <f>(LOOKUP('Calculatie sheet'!$Z$2,'Objectenoverzicht aantallen'!$A:$A,'Objectenoverzicht aantallen'!M:M)*'Calculatie sheet'!$Z$133)/1000</f>
        <v>0</v>
      </c>
      <c r="AE2" s="571">
        <f>(LOOKUP('Calculatie sheet'!$Z$2,'Objectenoverzicht aantallen'!$A:$A,'Objectenoverzicht aantallen'!N:N)*'Calculatie sheet'!$Z$133)/1000</f>
        <v>0</v>
      </c>
      <c r="AF2" s="571">
        <f>(LOOKUP('Calculatie sheet'!$Z$2,'Objectenoverzicht aantallen'!$A:$A,'Objectenoverzicht aantallen'!O:O)*'Calculatie sheet'!$Z$133)/1000</f>
        <v>0</v>
      </c>
    </row>
    <row r="3" spans="1:32" x14ac:dyDescent="0.2">
      <c r="B3" s="130" t="s">
        <v>967</v>
      </c>
      <c r="C3" s="46">
        <f>'Calculatie sheet'!Z134</f>
        <v>0.56270181165322042</v>
      </c>
      <c r="D3" s="7" t="s">
        <v>354</v>
      </c>
      <c r="F3" s="573">
        <f>C3*'Calculatie sheet'!$Z$7/1000</f>
        <v>0</v>
      </c>
      <c r="H3" s="31" t="s">
        <v>623</v>
      </c>
      <c r="I3" s="571">
        <f>(LOOKUP('Calculatie sheet'!$Z$2,'Objectenoverzicht aantallen'!$A:$A,'Objectenoverzicht aantallen'!C:C)*'Calculatie sheet'!Z134+LOOKUP('Calculatie sheet'!$Z$2,'Objectenoverzicht aantallen'!$A:$A,'Objectenoverzicht aantallen'!E:E)*'Calculatie sheet'!Z134)/1000</f>
        <v>0</v>
      </c>
      <c r="J3" s="571">
        <f>(LOOKUP('Calculatie sheet'!$Z$2,'Objectenoverzicht aantallen'!$A:$A,'Objectenoverzicht aantallen'!C:C)*'Calculatie sheet'!Z134+LOOKUP('Calculatie sheet'!$Z$2,'Objectenoverzicht aantallen'!$A:$A,'Objectenoverzicht aantallen'!E:E)*'Calculatie sheet'!Z134+LOOKUP('Calculatie sheet'!$Z$2,'Objectenoverzicht aantallen'!$A:$A,'Objectenoverzicht aantallen'!F:F)*'Calculatie sheet'!Z134)/1000</f>
        <v>0</v>
      </c>
      <c r="K3" s="571">
        <f>(LOOKUP('Calculatie sheet'!$Z$2,'Objectenoverzicht aantallen'!$A:$A,'Objectenoverzicht aantallen'!C:C)*'Calculatie sheet'!Z134+LOOKUP('Calculatie sheet'!$Z$2,'Objectenoverzicht aantallen'!$A:$A,'Objectenoverzicht aantallen'!E:E)*'Calculatie sheet'!Z134+LOOKUP('Calculatie sheet'!$Z$2,'Objectenoverzicht aantallen'!$A:$A,'Objectenoverzicht aantallen'!F:F)*'Calculatie sheet'!Z134+LOOKUP('Calculatie sheet'!$D$2,'Objectenoverzicht aantallen'!$A:$A,'Objectenoverzicht aantallen'!G:G)*'Calculatie sheet'!Z134)/1000</f>
        <v>0</v>
      </c>
      <c r="L3" s="571">
        <f>(LOOKUP('Calculatie sheet'!$Z$2,'Objectenoverzicht aantallen'!$A:$A,'Objectenoverzicht aantallen'!C:C)*'Calculatie sheet'!Z134+LOOKUP('Calculatie sheet'!$Z$2,'Objectenoverzicht aantallen'!$A:$A,'Objectenoverzicht aantallen'!E:E)*'Calculatie sheet'!Z134+LOOKUP('Calculatie sheet'!$Z$2,'Objectenoverzicht aantallen'!$A:$A,'Objectenoverzicht aantallen'!F:F)*'Calculatie sheet'!Z134+LOOKUP('Calculatie sheet'!$Z$2,'Objectenoverzicht aantallen'!$A:$A,'Objectenoverzicht aantallen'!G:G)*'Calculatie sheet'!Z134+LOOKUP('Calculatie sheet'!$Z$2,'Objectenoverzicht aantallen'!$A:$A,'Objectenoverzicht aantallen'!H:H)*'Calculatie sheet'!Z134)/1000</f>
        <v>0</v>
      </c>
      <c r="M3" s="571">
        <f>(LOOKUP('Calculatie sheet'!$Z$2,'Objectenoverzicht aantallen'!$A:$A,'Objectenoverzicht aantallen'!C:C)*'Calculatie sheet'!Z134+LOOKUP('Calculatie sheet'!$Z$2,'Objectenoverzicht aantallen'!$A:$A,'Objectenoverzicht aantallen'!E:E)*'Calculatie sheet'!Z134+LOOKUP('Calculatie sheet'!$Z$2,'Objectenoverzicht aantallen'!$A:$A,'Objectenoverzicht aantallen'!F:F)*'Calculatie sheet'!Z134+LOOKUP('Calculatie sheet'!$Z$2,'Objectenoverzicht aantallen'!$A:$A,'Objectenoverzicht aantallen'!G:G)*'Calculatie sheet'!Z134+LOOKUP('Calculatie sheet'!$Z$2,'Objectenoverzicht aantallen'!$A:$A,'Objectenoverzicht aantallen'!H:H)*'Calculatie sheet'!Z134+LOOKUP('Calculatie sheet'!$Z$2,'Objectenoverzicht aantallen'!$A:$A,'Objectenoverzicht aantallen'!I:I)*'Calculatie sheet'!Z134)/1000</f>
        <v>0</v>
      </c>
      <c r="N3" s="571">
        <f>(LOOKUP('Calculatie sheet'!$Z$2,'Objectenoverzicht aantallen'!$A:$A,'Objectenoverzicht aantallen'!C:C)*'Calculatie sheet'!Z134+LOOKUP('Calculatie sheet'!$Z$2,'Objectenoverzicht aantallen'!$A:$A,'Objectenoverzicht aantallen'!E:E)*'Calculatie sheet'!Z134+LOOKUP('Calculatie sheet'!$Z$2,'Objectenoverzicht aantallen'!$A:$A,'Objectenoverzicht aantallen'!F:F)*'Calculatie sheet'!Z134+LOOKUP('Calculatie sheet'!$Z$2,'Objectenoverzicht aantallen'!$A:$A,'Objectenoverzicht aantallen'!G:G)*'Calculatie sheet'!Z134+LOOKUP('Calculatie sheet'!$Z$2,'Objectenoverzicht aantallen'!$A:$A,'Objectenoverzicht aantallen'!H:H)*'Calculatie sheet'!Z134+LOOKUP('Calculatie sheet'!$Z$2,'Objectenoverzicht aantallen'!$A:$A,'Objectenoverzicht aantallen'!I:I)*'Calculatie sheet'!Z134+LOOKUP('Calculatie sheet'!$Z$2,'Objectenoverzicht aantallen'!$A:$A,'Objectenoverzicht aantallen'!J:J)*'Calculatie sheet'!Z134)/1000</f>
        <v>0</v>
      </c>
      <c r="O3" s="571">
        <f>(LOOKUP('Calculatie sheet'!$Z$2,'Objectenoverzicht aantallen'!$A:$A,'Objectenoverzicht aantallen'!C:C)*'Calculatie sheet'!Z134+LOOKUP('Calculatie sheet'!$Z$2,'Objectenoverzicht aantallen'!$A:$A,'Objectenoverzicht aantallen'!E:E)*'Calculatie sheet'!Z134+LOOKUP('Calculatie sheet'!$Z$2,'Objectenoverzicht aantallen'!$A:$A,'Objectenoverzicht aantallen'!F:F)*'Calculatie sheet'!Z134+LOOKUP('Calculatie sheet'!$Z$2,'Objectenoverzicht aantallen'!$A:$A,'Objectenoverzicht aantallen'!G:G)*'Calculatie sheet'!Z134+LOOKUP('Calculatie sheet'!$Z$2,'Objectenoverzicht aantallen'!$A:$A,'Objectenoverzicht aantallen'!H:H)*'Calculatie sheet'!Z134+LOOKUP('Calculatie sheet'!$Z$2,'Objectenoverzicht aantallen'!$A:$A,'Objectenoverzicht aantallen'!I:I)*'Calculatie sheet'!Z134+LOOKUP('Calculatie sheet'!$Z$2,'Objectenoverzicht aantallen'!$A:$A,'Objectenoverzicht aantallen'!J:J)*'Calculatie sheet'!Z134+LOOKUP('Calculatie sheet'!$Z$2,'Objectenoverzicht aantallen'!$A:$A,'Objectenoverzicht aantallen'!K:K)*'Calculatie sheet'!Z134)/1000</f>
        <v>0</v>
      </c>
      <c r="P3" s="571">
        <f>(LOOKUP('Calculatie sheet'!$Z$2,'Objectenoverzicht aantallen'!$A:$A,'Objectenoverzicht aantallen'!C:C)*'Calculatie sheet'!Z134+LOOKUP('Calculatie sheet'!$Z$2,'Objectenoverzicht aantallen'!$A:$A,'Objectenoverzicht aantallen'!E:E)*'Calculatie sheet'!Z134+LOOKUP('Calculatie sheet'!$Z$2,'Objectenoverzicht aantallen'!$A:$A,'Objectenoverzicht aantallen'!F:F)*'Calculatie sheet'!Z134+LOOKUP('Calculatie sheet'!$Z$2,'Objectenoverzicht aantallen'!$A:$A,'Objectenoverzicht aantallen'!G:G)*'Calculatie sheet'!Z134+LOOKUP('Calculatie sheet'!$Z$2,'Objectenoverzicht aantallen'!$A:$A,'Objectenoverzicht aantallen'!H:H)*'Calculatie sheet'!Z134+LOOKUP('Calculatie sheet'!$Z$2,'Objectenoverzicht aantallen'!$A:$A,'Objectenoverzicht aantallen'!I:I)*'Calculatie sheet'!Z134+LOOKUP('Calculatie sheet'!$Z$2,'Objectenoverzicht aantallen'!$A:$A,'Objectenoverzicht aantallen'!J:J)*'Calculatie sheet'!Z134+LOOKUP('Calculatie sheet'!$Z$2,'Objectenoverzicht aantallen'!$A:$A,'Objectenoverzicht aantallen'!K:K)*'Calculatie sheet'!Z134+LOOKUP('Calculatie sheet'!$Z$2,'Objectenoverzicht aantallen'!$A:$A,'Objectenoverzicht aantallen'!L:L)*'Calculatie sheet'!Z134)/1000</f>
        <v>0</v>
      </c>
      <c r="Q3" s="571">
        <f>(LOOKUP('Calculatie sheet'!$Z$2,'Objectenoverzicht aantallen'!$A:$A,'Objectenoverzicht aantallen'!C:C)*'Calculatie sheet'!Z134+LOOKUP('Calculatie sheet'!$Z$2,'Objectenoverzicht aantallen'!$A:$A,'Objectenoverzicht aantallen'!E:E)*'Calculatie sheet'!Z134+LOOKUP('Calculatie sheet'!$Z$2,'Objectenoverzicht aantallen'!$A:$A,'Objectenoverzicht aantallen'!F:F)*'Calculatie sheet'!Z134+LOOKUP('Calculatie sheet'!$Z$2,'Objectenoverzicht aantallen'!$A:$A,'Objectenoverzicht aantallen'!G:G)*'Calculatie sheet'!Z134+LOOKUP('Calculatie sheet'!$Z$2,'Objectenoverzicht aantallen'!$A:$A,'Objectenoverzicht aantallen'!H:H)*'Calculatie sheet'!Z134+LOOKUP('Calculatie sheet'!$Z$2,'Objectenoverzicht aantallen'!$A:$A,'Objectenoverzicht aantallen'!I:I)*'Calculatie sheet'!Z134+LOOKUP('Calculatie sheet'!$Z$2,'Objectenoverzicht aantallen'!$A:$A,'Objectenoverzicht aantallen'!J:J)*'Calculatie sheet'!Z134+LOOKUP('Calculatie sheet'!$Z$2,'Objectenoverzicht aantallen'!$A:$A,'Objectenoverzicht aantallen'!K:K)*'Calculatie sheet'!Z134+LOOKUP('Calculatie sheet'!$Z$2,'Objectenoverzicht aantallen'!$A:$A,'Objectenoverzicht aantallen'!L:L)*'Calculatie sheet'!Z134+LOOKUP('Calculatie sheet'!$Z$2,'Objectenoverzicht aantallen'!$A:$A,'Objectenoverzicht aantallen'!M:M)*'Calculatie sheet'!Z134)/1000</f>
        <v>0</v>
      </c>
      <c r="R3" s="571">
        <f>(LOOKUP('Calculatie sheet'!$Z$2,'Objectenoverzicht aantallen'!$A:$A,'Objectenoverzicht aantallen'!C:C)*'Calculatie sheet'!Z134+LOOKUP('Calculatie sheet'!$Z$2,'Objectenoverzicht aantallen'!$A:$A,'Objectenoverzicht aantallen'!E:E)*'Calculatie sheet'!Z134+LOOKUP('Calculatie sheet'!$Z$2,'Objectenoverzicht aantallen'!$A:$A,'Objectenoverzicht aantallen'!F:F)*'Calculatie sheet'!Z134+LOOKUP('Calculatie sheet'!$Z$2,'Objectenoverzicht aantallen'!$A:$A,'Objectenoverzicht aantallen'!G:G)*'Calculatie sheet'!Z134+LOOKUP('Calculatie sheet'!$Z$2,'Objectenoverzicht aantallen'!$A:$A,'Objectenoverzicht aantallen'!H:H)*'Calculatie sheet'!Z134+LOOKUP('Calculatie sheet'!$Z$2,'Objectenoverzicht aantallen'!$A:$A,'Objectenoverzicht aantallen'!I:I)*'Calculatie sheet'!Z134+LOOKUP('Calculatie sheet'!$Z$2,'Objectenoverzicht aantallen'!$A:$A,'Objectenoverzicht aantallen'!J:J)*'Calculatie sheet'!Z134+LOOKUP('Calculatie sheet'!$Z$2,'Objectenoverzicht aantallen'!$A:$A,'Objectenoverzicht aantallen'!K:K)*'Calculatie sheet'!Z134+LOOKUP('Calculatie sheet'!$Z$2,'Objectenoverzicht aantallen'!$A:$A,'Objectenoverzicht aantallen'!L:L)*'Calculatie sheet'!Z134+LOOKUP('Calculatie sheet'!$Z$2,'Objectenoverzicht aantallen'!$A:$A,'Objectenoverzicht aantallen'!M:M)*'Calculatie sheet'!Z134+LOOKUP('Calculatie sheet'!$Z$2,'Objectenoverzicht aantallen'!$A:$A,'Objectenoverzicht aantallen'!N:N)*'Calculatie sheet'!Z134)/1000</f>
        <v>0</v>
      </c>
      <c r="S3" s="571">
        <f>(LOOKUP('Calculatie sheet'!$Z$2,'Objectenoverzicht aantallen'!$A:$A,'Objectenoverzicht aantallen'!C:C)*'Calculatie sheet'!Z134+LOOKUP('Calculatie sheet'!$Z$2,'Objectenoverzicht aantallen'!$A:$A,'Objectenoverzicht aantallen'!E:E)*'Calculatie sheet'!Z134+LOOKUP('Calculatie sheet'!$Z$2,'Objectenoverzicht aantallen'!$A:$A,'Objectenoverzicht aantallen'!F:F)*'Calculatie sheet'!Z134+LOOKUP('Calculatie sheet'!$Z$2,'Objectenoverzicht aantallen'!$A:$A,'Objectenoverzicht aantallen'!G:G)*'Calculatie sheet'!Z134+LOOKUP('Calculatie sheet'!$Z$2,'Objectenoverzicht aantallen'!$A:$A,'Objectenoverzicht aantallen'!H:H)*'Calculatie sheet'!Z134+LOOKUP('Calculatie sheet'!$Z$2,'Objectenoverzicht aantallen'!$A:$A,'Objectenoverzicht aantallen'!I:I)*'Calculatie sheet'!Z134+LOOKUP('Calculatie sheet'!$Z$2,'Objectenoverzicht aantallen'!$A:$A,'Objectenoverzicht aantallen'!J:J)*'Calculatie sheet'!Z134+LOOKUP('Calculatie sheet'!$Z$2,'Objectenoverzicht aantallen'!$A:$A,'Objectenoverzicht aantallen'!K:K)*'Calculatie sheet'!Z134+LOOKUP('Calculatie sheet'!$Z$2,'Objectenoverzicht aantallen'!$A:$A,'Objectenoverzicht aantallen'!L:L)*'Calculatie sheet'!Z134+LOOKUP('Calculatie sheet'!$Z$2,'Objectenoverzicht aantallen'!$A:$A,'Objectenoverzicht aantallen'!M:M)*'Calculatie sheet'!Z134+LOOKUP('Calculatie sheet'!$Z$2,'Objectenoverzicht aantallen'!$A:$A,'Objectenoverzicht aantallen'!N:N)*'Calculatie sheet'!Z134+LOOKUP('Calculatie sheet'!$Z$2,'Objectenoverzicht aantallen'!$A:$A,'Objectenoverzicht aantallen'!O:O)*'Calculatie sheet'!Z134)/1000</f>
        <v>0</v>
      </c>
      <c r="U3" s="31" t="s">
        <v>623</v>
      </c>
      <c r="V3" s="571">
        <f>(LOOKUP('Calculatie sheet'!$Z$2,'Objectenoverzicht aantallen'!$A:$A,'Objectenoverzicht aantallen'!E:E)*'Calculatie sheet'!$Z$134)/1000</f>
        <v>0</v>
      </c>
      <c r="W3" s="571">
        <f>(LOOKUP('Calculatie sheet'!$Z$2,'Objectenoverzicht aantallen'!$A:$A,'Objectenoverzicht aantallen'!F:F)*'Calculatie sheet'!$Z$134)/1000</f>
        <v>0</v>
      </c>
      <c r="X3" s="571">
        <f>(LOOKUP('Calculatie sheet'!$Z$2,'Objectenoverzicht aantallen'!$A:$A,'Objectenoverzicht aantallen'!G:G)*'Calculatie sheet'!$Z$134)/1000</f>
        <v>0</v>
      </c>
      <c r="Y3" s="571">
        <f>(LOOKUP('Calculatie sheet'!$Z$2,'Objectenoverzicht aantallen'!$A:$A,'Objectenoverzicht aantallen'!H:H)*'Calculatie sheet'!$Z$134)/1000</f>
        <v>0</v>
      </c>
      <c r="Z3" s="571">
        <f>(LOOKUP('Calculatie sheet'!$Z$2,'Objectenoverzicht aantallen'!$A:$A,'Objectenoverzicht aantallen'!I:I)*'Calculatie sheet'!$Z$134)/1000</f>
        <v>0</v>
      </c>
      <c r="AA3" s="571">
        <f>(LOOKUP('Calculatie sheet'!$Z$2,'Objectenoverzicht aantallen'!$A:$A,'Objectenoverzicht aantallen'!J:J)*'Calculatie sheet'!$Z$134)/1000</f>
        <v>0</v>
      </c>
      <c r="AB3" s="571">
        <f>(LOOKUP('Calculatie sheet'!$Z$2,'Objectenoverzicht aantallen'!$A:$A,'Objectenoverzicht aantallen'!K:K)*'Calculatie sheet'!$Z$134)/1000</f>
        <v>0</v>
      </c>
      <c r="AC3" s="571">
        <f>(LOOKUP('Calculatie sheet'!$Z$2,'Objectenoverzicht aantallen'!$A:$A,'Objectenoverzicht aantallen'!L:L)*'Calculatie sheet'!$Z$134)/1000</f>
        <v>0</v>
      </c>
      <c r="AD3" s="571">
        <f>(LOOKUP('Calculatie sheet'!$Z$2,'Objectenoverzicht aantallen'!$A:$A,'Objectenoverzicht aantallen'!M:M)*'Calculatie sheet'!$Z$134)/1000</f>
        <v>0</v>
      </c>
      <c r="AE3" s="571">
        <f>(LOOKUP('Calculatie sheet'!$Z$2,'Objectenoverzicht aantallen'!$A:$A,'Objectenoverzicht aantallen'!N:N)*'Calculatie sheet'!$Z$134)/1000</f>
        <v>0</v>
      </c>
      <c r="AF3" s="571">
        <f>(LOOKUP('Calculatie sheet'!$Z$2,'Objectenoverzicht aantallen'!$A:$A,'Objectenoverzicht aantallen'!O:O)*'Calculatie sheet'!$Z$134)/1000</f>
        <v>0</v>
      </c>
    </row>
    <row r="4" spans="1:32" x14ac:dyDescent="0.2">
      <c r="B4" s="130" t="s">
        <v>966</v>
      </c>
      <c r="C4" s="46">
        <f>'Calculatie sheet'!Z135</f>
        <v>1.5930091888369544</v>
      </c>
      <c r="D4" s="37" t="s">
        <v>660</v>
      </c>
      <c r="F4" s="573">
        <f>C4*'Calculatie sheet'!$Z$7/1000</f>
        <v>0</v>
      </c>
      <c r="H4" s="31" t="s">
        <v>624</v>
      </c>
      <c r="I4" s="571">
        <f>(LOOKUP('Calculatie sheet'!$Z$2,'Objectenoverzicht aantallen'!$A:$A,'Objectenoverzicht aantallen'!C:C)*'Calculatie sheet'!Z135+LOOKUP('Calculatie sheet'!$Z$2,'Objectenoverzicht aantallen'!$A:$A,'Objectenoverzicht aantallen'!E:E)*'Calculatie sheet'!Z135)/1000</f>
        <v>0</v>
      </c>
      <c r="J4" s="571">
        <f>(LOOKUP('Calculatie sheet'!$Z$2,'Objectenoverzicht aantallen'!$A:$A,'Objectenoverzicht aantallen'!C:C)*'Calculatie sheet'!Z135+LOOKUP('Calculatie sheet'!$Z$2,'Objectenoverzicht aantallen'!$A:$A,'Objectenoverzicht aantallen'!E:E)*'Calculatie sheet'!Z135+LOOKUP('Calculatie sheet'!$Z$2,'Objectenoverzicht aantallen'!$A:$A,'Objectenoverzicht aantallen'!F:F)*'Calculatie sheet'!Z135)/1000</f>
        <v>0</v>
      </c>
      <c r="K4" s="571">
        <f>(LOOKUP('Calculatie sheet'!$Z$2,'Objectenoverzicht aantallen'!$A:$A,'Objectenoverzicht aantallen'!C:C)*'Calculatie sheet'!Z135+LOOKUP('Calculatie sheet'!$Z$2,'Objectenoverzicht aantallen'!$A:$A,'Objectenoverzicht aantallen'!E:E)*'Calculatie sheet'!Z135+LOOKUP('Calculatie sheet'!$Z$2,'Objectenoverzicht aantallen'!$A:$A,'Objectenoverzicht aantallen'!F:F)*'Calculatie sheet'!Z135+LOOKUP('Calculatie sheet'!$D$2,'Objectenoverzicht aantallen'!$A:$A,'Objectenoverzicht aantallen'!G:G)*'Calculatie sheet'!Z135)/1000</f>
        <v>0</v>
      </c>
      <c r="L4" s="571">
        <f>(LOOKUP('Calculatie sheet'!$Z$2,'Objectenoverzicht aantallen'!$A:$A,'Objectenoverzicht aantallen'!C:C)*'Calculatie sheet'!Z135+LOOKUP('Calculatie sheet'!$Z$2,'Objectenoverzicht aantallen'!$A:$A,'Objectenoverzicht aantallen'!E:E)*'Calculatie sheet'!Z135+LOOKUP('Calculatie sheet'!$Z$2,'Objectenoverzicht aantallen'!$A:$A,'Objectenoverzicht aantallen'!F:F)*'Calculatie sheet'!Z135+LOOKUP('Calculatie sheet'!$Z$2,'Objectenoverzicht aantallen'!$A:$A,'Objectenoverzicht aantallen'!G:G)*'Calculatie sheet'!Z135+LOOKUP('Calculatie sheet'!$Z$2,'Objectenoverzicht aantallen'!$A:$A,'Objectenoverzicht aantallen'!H:H)*'Calculatie sheet'!Z135)/1000</f>
        <v>0</v>
      </c>
      <c r="M4" s="571">
        <f>(LOOKUP('Calculatie sheet'!$Z$2,'Objectenoverzicht aantallen'!$A:$A,'Objectenoverzicht aantallen'!C:C)*'Calculatie sheet'!Z135+LOOKUP('Calculatie sheet'!$Z$2,'Objectenoverzicht aantallen'!$A:$A,'Objectenoverzicht aantallen'!E:E)*'Calculatie sheet'!Z135+LOOKUP('Calculatie sheet'!$Z$2,'Objectenoverzicht aantallen'!$A:$A,'Objectenoverzicht aantallen'!F:F)*'Calculatie sheet'!Z135+LOOKUP('Calculatie sheet'!$Z$2,'Objectenoverzicht aantallen'!$A:$A,'Objectenoverzicht aantallen'!G:G)*'Calculatie sheet'!Z135+LOOKUP('Calculatie sheet'!$Z$2,'Objectenoverzicht aantallen'!$A:$A,'Objectenoverzicht aantallen'!H:H)*'Calculatie sheet'!Z135+LOOKUP('Calculatie sheet'!$Z$2,'Objectenoverzicht aantallen'!$A:$A,'Objectenoverzicht aantallen'!I:I)*'Calculatie sheet'!Z135)/1000</f>
        <v>0</v>
      </c>
      <c r="N4" s="571">
        <f>(LOOKUP('Calculatie sheet'!$Z$2,'Objectenoverzicht aantallen'!$A:$A,'Objectenoverzicht aantallen'!C:C)*'Calculatie sheet'!Z135+LOOKUP('Calculatie sheet'!$Z$2,'Objectenoverzicht aantallen'!$A:$A,'Objectenoverzicht aantallen'!E:E)*'Calculatie sheet'!Z135+LOOKUP('Calculatie sheet'!$Z$2,'Objectenoverzicht aantallen'!$A:$A,'Objectenoverzicht aantallen'!F:F)*'Calculatie sheet'!Z135+LOOKUP('Calculatie sheet'!$Z$2,'Objectenoverzicht aantallen'!$A:$A,'Objectenoverzicht aantallen'!G:G)*'Calculatie sheet'!Z135+LOOKUP('Calculatie sheet'!$Z$2,'Objectenoverzicht aantallen'!$A:$A,'Objectenoverzicht aantallen'!H:H)*'Calculatie sheet'!Z135+LOOKUP('Calculatie sheet'!$Z$2,'Objectenoverzicht aantallen'!$A:$A,'Objectenoverzicht aantallen'!I:I)*'Calculatie sheet'!Z135+LOOKUP('Calculatie sheet'!$Z$2,'Objectenoverzicht aantallen'!$A:$A,'Objectenoverzicht aantallen'!J:J)*'Calculatie sheet'!Z135)/1000</f>
        <v>0</v>
      </c>
      <c r="O4" s="571">
        <f>(LOOKUP('Calculatie sheet'!$Z$2,'Objectenoverzicht aantallen'!$A:$A,'Objectenoverzicht aantallen'!C:C)*'Calculatie sheet'!Z135+LOOKUP('Calculatie sheet'!$Z$2,'Objectenoverzicht aantallen'!$A:$A,'Objectenoverzicht aantallen'!E:E)*'Calculatie sheet'!Z135+LOOKUP('Calculatie sheet'!$Z$2,'Objectenoverzicht aantallen'!$A:$A,'Objectenoverzicht aantallen'!F:F)*'Calculatie sheet'!Z135+LOOKUP('Calculatie sheet'!$Z$2,'Objectenoverzicht aantallen'!$A:$A,'Objectenoverzicht aantallen'!G:G)*'Calculatie sheet'!Z135+LOOKUP('Calculatie sheet'!$Z$2,'Objectenoverzicht aantallen'!$A:$A,'Objectenoverzicht aantallen'!H:H)*'Calculatie sheet'!Z135+LOOKUP('Calculatie sheet'!$Z$2,'Objectenoverzicht aantallen'!$A:$A,'Objectenoverzicht aantallen'!I:I)*'Calculatie sheet'!Z135+LOOKUP('Calculatie sheet'!$Z$2,'Objectenoverzicht aantallen'!$A:$A,'Objectenoverzicht aantallen'!J:J)*'Calculatie sheet'!Z135+LOOKUP('Calculatie sheet'!$Z$2,'Objectenoverzicht aantallen'!$A:$A,'Objectenoverzicht aantallen'!K:K)*'Calculatie sheet'!Z135)/1000</f>
        <v>0</v>
      </c>
      <c r="P4" s="571">
        <f>(LOOKUP('Calculatie sheet'!$Z$2,'Objectenoverzicht aantallen'!$A:$A,'Objectenoverzicht aantallen'!C:C)*'Calculatie sheet'!Z135+LOOKUP('Calculatie sheet'!$Z$2,'Objectenoverzicht aantallen'!$A:$A,'Objectenoverzicht aantallen'!E:E)*'Calculatie sheet'!Z135+LOOKUP('Calculatie sheet'!$Z$2,'Objectenoverzicht aantallen'!$A:$A,'Objectenoverzicht aantallen'!F:F)*'Calculatie sheet'!Z135+LOOKUP('Calculatie sheet'!$Z$2,'Objectenoverzicht aantallen'!$A:$A,'Objectenoverzicht aantallen'!G:G)*'Calculatie sheet'!Z135+LOOKUP('Calculatie sheet'!$Z$2,'Objectenoverzicht aantallen'!$A:$A,'Objectenoverzicht aantallen'!H:H)*'Calculatie sheet'!Z135+LOOKUP('Calculatie sheet'!$Z$2,'Objectenoverzicht aantallen'!$A:$A,'Objectenoverzicht aantallen'!I:I)*'Calculatie sheet'!Z135+LOOKUP('Calculatie sheet'!$Z$2,'Objectenoverzicht aantallen'!$A:$A,'Objectenoverzicht aantallen'!J:J)*'Calculatie sheet'!Z135+LOOKUP('Calculatie sheet'!$Z$2,'Objectenoverzicht aantallen'!$A:$A,'Objectenoverzicht aantallen'!K:K)*'Calculatie sheet'!Z135+LOOKUP('Calculatie sheet'!$Z$2,'Objectenoverzicht aantallen'!$A:$A,'Objectenoverzicht aantallen'!L:L)*'Calculatie sheet'!Z135)/1000</f>
        <v>0</v>
      </c>
      <c r="Q4" s="571">
        <f>(LOOKUP('Calculatie sheet'!$Z$2,'Objectenoverzicht aantallen'!$A:$A,'Objectenoverzicht aantallen'!C:C)*'Calculatie sheet'!Z135+LOOKUP('Calculatie sheet'!$Z$2,'Objectenoverzicht aantallen'!$A:$A,'Objectenoverzicht aantallen'!E:E)*'Calculatie sheet'!Z135+LOOKUP('Calculatie sheet'!$Z$2,'Objectenoverzicht aantallen'!$A:$A,'Objectenoverzicht aantallen'!F:F)*'Calculatie sheet'!Z135+LOOKUP('Calculatie sheet'!$Z$2,'Objectenoverzicht aantallen'!$A:$A,'Objectenoverzicht aantallen'!G:G)*'Calculatie sheet'!Z135+LOOKUP('Calculatie sheet'!$Z$2,'Objectenoverzicht aantallen'!$A:$A,'Objectenoverzicht aantallen'!H:H)*'Calculatie sheet'!Z135+LOOKUP('Calculatie sheet'!$Z$2,'Objectenoverzicht aantallen'!$A:$A,'Objectenoverzicht aantallen'!I:I)*'Calculatie sheet'!Z135+LOOKUP('Calculatie sheet'!$Z$2,'Objectenoverzicht aantallen'!$A:$A,'Objectenoverzicht aantallen'!J:J)*'Calculatie sheet'!Z135+LOOKUP('Calculatie sheet'!$Z$2,'Objectenoverzicht aantallen'!$A:$A,'Objectenoverzicht aantallen'!K:K)*'Calculatie sheet'!Z135+LOOKUP('Calculatie sheet'!$Z$2,'Objectenoverzicht aantallen'!$A:$A,'Objectenoverzicht aantallen'!L:L)*'Calculatie sheet'!Z135+LOOKUP('Calculatie sheet'!$Z$2,'Objectenoverzicht aantallen'!$A:$A,'Objectenoverzicht aantallen'!M:M)*'Calculatie sheet'!Z135)/1000</f>
        <v>0</v>
      </c>
      <c r="R4" s="571">
        <f>(LOOKUP('Calculatie sheet'!$Z$2,'Objectenoverzicht aantallen'!$A:$A,'Objectenoverzicht aantallen'!C:C)*'Calculatie sheet'!Z135+LOOKUP('Calculatie sheet'!$Z$2,'Objectenoverzicht aantallen'!$A:$A,'Objectenoverzicht aantallen'!E:E)*'Calculatie sheet'!Z135+LOOKUP('Calculatie sheet'!$Z$2,'Objectenoverzicht aantallen'!$A:$A,'Objectenoverzicht aantallen'!F:F)*'Calculatie sheet'!Z135+LOOKUP('Calculatie sheet'!$Z$2,'Objectenoverzicht aantallen'!$A:$A,'Objectenoverzicht aantallen'!G:G)*'Calculatie sheet'!Z135+LOOKUP('Calculatie sheet'!$Z$2,'Objectenoverzicht aantallen'!$A:$A,'Objectenoverzicht aantallen'!H:H)*'Calculatie sheet'!Z135+LOOKUP('Calculatie sheet'!$Z$2,'Objectenoverzicht aantallen'!$A:$A,'Objectenoverzicht aantallen'!I:I)*'Calculatie sheet'!Z135+LOOKUP('Calculatie sheet'!$Z$2,'Objectenoverzicht aantallen'!$A:$A,'Objectenoverzicht aantallen'!J:J)*'Calculatie sheet'!Z135+LOOKUP('Calculatie sheet'!$Z$2,'Objectenoverzicht aantallen'!$A:$A,'Objectenoverzicht aantallen'!K:K)*'Calculatie sheet'!Z135+LOOKUP('Calculatie sheet'!$Z$2,'Objectenoverzicht aantallen'!$A:$A,'Objectenoverzicht aantallen'!L:L)*'Calculatie sheet'!Z135+LOOKUP('Calculatie sheet'!$Z$2,'Objectenoverzicht aantallen'!$A:$A,'Objectenoverzicht aantallen'!M:M)*'Calculatie sheet'!Z135+LOOKUP('Calculatie sheet'!$Z$2,'Objectenoverzicht aantallen'!$A:$A,'Objectenoverzicht aantallen'!N:N)*'Calculatie sheet'!Z135)/1000</f>
        <v>0</v>
      </c>
      <c r="S4" s="571">
        <f>(LOOKUP('Calculatie sheet'!$Z$2,'Objectenoverzicht aantallen'!$A:$A,'Objectenoverzicht aantallen'!C:C)*'Calculatie sheet'!Z135+LOOKUP('Calculatie sheet'!$Z$2,'Objectenoverzicht aantallen'!$A:$A,'Objectenoverzicht aantallen'!E:E)*'Calculatie sheet'!Z135+LOOKUP('Calculatie sheet'!$Z$2,'Objectenoverzicht aantallen'!$A:$A,'Objectenoverzicht aantallen'!F:F)*'Calculatie sheet'!Z135+LOOKUP('Calculatie sheet'!$Z$2,'Objectenoverzicht aantallen'!$A:$A,'Objectenoverzicht aantallen'!G:G)*'Calculatie sheet'!Z135+LOOKUP('Calculatie sheet'!$Z$2,'Objectenoverzicht aantallen'!$A:$A,'Objectenoverzicht aantallen'!H:H)*'Calculatie sheet'!Z135+LOOKUP('Calculatie sheet'!$Z$2,'Objectenoverzicht aantallen'!$A:$A,'Objectenoverzicht aantallen'!I:I)*'Calculatie sheet'!Z135+LOOKUP('Calculatie sheet'!$Z$2,'Objectenoverzicht aantallen'!$A:$A,'Objectenoverzicht aantallen'!J:J)*'Calculatie sheet'!Z135+LOOKUP('Calculatie sheet'!$Z$2,'Objectenoverzicht aantallen'!$A:$A,'Objectenoverzicht aantallen'!K:K)*'Calculatie sheet'!Z135+LOOKUP('Calculatie sheet'!$Z$2,'Objectenoverzicht aantallen'!$A:$A,'Objectenoverzicht aantallen'!L:L)*'Calculatie sheet'!Z135+LOOKUP('Calculatie sheet'!$Z$2,'Objectenoverzicht aantallen'!$A:$A,'Objectenoverzicht aantallen'!M:M)*'Calculatie sheet'!Z135+LOOKUP('Calculatie sheet'!$Z$2,'Objectenoverzicht aantallen'!$A:$A,'Objectenoverzicht aantallen'!N:N)*'Calculatie sheet'!Z135+LOOKUP('Calculatie sheet'!$Z$2,'Objectenoverzicht aantallen'!$A:$A,'Objectenoverzicht aantallen'!O:O)*'Calculatie sheet'!Z135)/1000</f>
        <v>0</v>
      </c>
      <c r="U4" s="31" t="s">
        <v>624</v>
      </c>
      <c r="V4" s="571">
        <f>(LOOKUP('Calculatie sheet'!$Z$2,'Objectenoverzicht aantallen'!$A:$A,'Objectenoverzicht aantallen'!$P:$P)*'Calculatie sheet'!$Z$135)/'Calculatie sheet'!$Z$64/1000</f>
        <v>0</v>
      </c>
      <c r="W4" s="571">
        <f>(LOOKUP('Calculatie sheet'!$Z$2,'Objectenoverzicht aantallen'!$A:$A,'Objectenoverzicht aantallen'!$P:$P)*'Calculatie sheet'!$Z$135)/'Calculatie sheet'!$Z$64/1000</f>
        <v>0</v>
      </c>
      <c r="X4" s="571">
        <f>(LOOKUP('Calculatie sheet'!$Z$2,'Objectenoverzicht aantallen'!$A:$A,'Objectenoverzicht aantallen'!$P:$P)*'Calculatie sheet'!$Z$135)/'Calculatie sheet'!$Z$64/1000</f>
        <v>0</v>
      </c>
      <c r="Y4" s="571">
        <f>(LOOKUP('Calculatie sheet'!$Z$2,'Objectenoverzicht aantallen'!$A:$A,'Objectenoverzicht aantallen'!$P:$P)*'Calculatie sheet'!$Z$135)/'Calculatie sheet'!$Z$64/1000</f>
        <v>0</v>
      </c>
      <c r="Z4" s="571">
        <f>(LOOKUP('Calculatie sheet'!$Z$2,'Objectenoverzicht aantallen'!$A:$A,'Objectenoverzicht aantallen'!$P:$P)*'Calculatie sheet'!$Z$135)/'Calculatie sheet'!$Z$64/1000</f>
        <v>0</v>
      </c>
      <c r="AA4" s="571">
        <f>(LOOKUP('Calculatie sheet'!$Z$2,'Objectenoverzicht aantallen'!$A:$A,'Objectenoverzicht aantallen'!$P:$P)*'Calculatie sheet'!$Z$135)/'Calculatie sheet'!$Z$64/1000</f>
        <v>0</v>
      </c>
      <c r="AB4" s="571">
        <f>(LOOKUP('Calculatie sheet'!$Z$2,'Objectenoverzicht aantallen'!$A:$A,'Objectenoverzicht aantallen'!$P:$P)*'Calculatie sheet'!$Z$135)/'Calculatie sheet'!$Z$64/1000</f>
        <v>0</v>
      </c>
      <c r="AC4" s="571">
        <f>(LOOKUP('Calculatie sheet'!$Z$2,'Objectenoverzicht aantallen'!$A:$A,'Objectenoverzicht aantallen'!$P:$P)*'Calculatie sheet'!$Z$135)/'Calculatie sheet'!$Z$64/1000</f>
        <v>0</v>
      </c>
      <c r="AD4" s="571">
        <f>(LOOKUP('Calculatie sheet'!$Z$2,'Objectenoverzicht aantallen'!$A:$A,'Objectenoverzicht aantallen'!$P:$P)*'Calculatie sheet'!$Z$135)/'Calculatie sheet'!$Z$64/1000</f>
        <v>0</v>
      </c>
      <c r="AE4" s="571">
        <f>(LOOKUP('Calculatie sheet'!$Z$2,'Objectenoverzicht aantallen'!$A:$A,'Objectenoverzicht aantallen'!$P:$P)*'Calculatie sheet'!$Z$135)/'Calculatie sheet'!$Z$64/1000</f>
        <v>0</v>
      </c>
      <c r="AF4" s="571">
        <f>(LOOKUP('Calculatie sheet'!$Z$2,'Objectenoverzicht aantallen'!$A:$A,'Objectenoverzicht aantallen'!$P:$P)*'Calculatie sheet'!$Z$135)/'Calculatie sheet'!$Z$64/1000</f>
        <v>0</v>
      </c>
    </row>
    <row r="5" spans="1:32" x14ac:dyDescent="0.2">
      <c r="B5" s="130" t="s">
        <v>5</v>
      </c>
      <c r="C5" s="46">
        <f>'Calculatie sheet'!Z136</f>
        <v>4.2091557641266111E-2</v>
      </c>
      <c r="F5" s="573">
        <f>C5*'Calculatie sheet'!$Z$7/1000</f>
        <v>0</v>
      </c>
      <c r="H5" s="31" t="s">
        <v>625</v>
      </c>
      <c r="I5" s="571">
        <f>(LOOKUP('Calculatie sheet'!$Z$2,'Objectenoverzicht aantallen'!$A:$A,'Objectenoverzicht aantallen'!C:C)*'Calculatie sheet'!Z136+LOOKUP('Calculatie sheet'!$Z$2,'Objectenoverzicht aantallen'!$A:$A,'Objectenoverzicht aantallen'!E:E)*'Calculatie sheet'!Z136)/1000</f>
        <v>0</v>
      </c>
      <c r="J5" s="571">
        <f>(LOOKUP('Calculatie sheet'!$Z$2,'Objectenoverzicht aantallen'!$A:$A,'Objectenoverzicht aantallen'!C:C)*'Calculatie sheet'!Z136+LOOKUP('Calculatie sheet'!$Z$2,'Objectenoverzicht aantallen'!$A:$A,'Objectenoverzicht aantallen'!E:E)*'Calculatie sheet'!Z136+LOOKUP('Calculatie sheet'!$Z$2,'Objectenoverzicht aantallen'!$A:$A,'Objectenoverzicht aantallen'!F:F)*'Calculatie sheet'!Z136)/1000</f>
        <v>0</v>
      </c>
      <c r="K5" s="571">
        <f>(LOOKUP('Calculatie sheet'!$Z$2,'Objectenoverzicht aantallen'!$A:$A,'Objectenoverzicht aantallen'!C:C)*'Calculatie sheet'!Z136+LOOKUP('Calculatie sheet'!$Z$2,'Objectenoverzicht aantallen'!$A:$A,'Objectenoverzicht aantallen'!E:E)*'Calculatie sheet'!Z136+LOOKUP('Calculatie sheet'!$Z$2,'Objectenoverzicht aantallen'!$A:$A,'Objectenoverzicht aantallen'!F:F)*'Calculatie sheet'!Z136+LOOKUP('Calculatie sheet'!$D$2,'Objectenoverzicht aantallen'!$A:$A,'Objectenoverzicht aantallen'!G:G)*'Calculatie sheet'!Z136)/1000</f>
        <v>0</v>
      </c>
      <c r="L5" s="571">
        <f>(LOOKUP('Calculatie sheet'!$Z$2,'Objectenoverzicht aantallen'!$A:$A,'Objectenoverzicht aantallen'!C:C)*'Calculatie sheet'!Z136+LOOKUP('Calculatie sheet'!$Z$2,'Objectenoverzicht aantallen'!$A:$A,'Objectenoverzicht aantallen'!E:E)*'Calculatie sheet'!Z136+LOOKUP('Calculatie sheet'!$Z$2,'Objectenoverzicht aantallen'!$A:$A,'Objectenoverzicht aantallen'!F:F)*'Calculatie sheet'!Z136+LOOKUP('Calculatie sheet'!$Z$2,'Objectenoverzicht aantallen'!$A:$A,'Objectenoverzicht aantallen'!G:G)*'Calculatie sheet'!Z136+LOOKUP('Calculatie sheet'!$Z$2,'Objectenoverzicht aantallen'!$A:$A,'Objectenoverzicht aantallen'!H:H)*'Calculatie sheet'!Z136)/1000</f>
        <v>0</v>
      </c>
      <c r="M5" s="571">
        <f>(LOOKUP('Calculatie sheet'!$Z$2,'Objectenoverzicht aantallen'!$A:$A,'Objectenoverzicht aantallen'!C:C)*'Calculatie sheet'!Z136+LOOKUP('Calculatie sheet'!$Z$2,'Objectenoverzicht aantallen'!$A:$A,'Objectenoverzicht aantallen'!E:E)*'Calculatie sheet'!Z136+LOOKUP('Calculatie sheet'!$Z$2,'Objectenoverzicht aantallen'!$A:$A,'Objectenoverzicht aantallen'!F:F)*'Calculatie sheet'!Z136+LOOKUP('Calculatie sheet'!$Z$2,'Objectenoverzicht aantallen'!$A:$A,'Objectenoverzicht aantallen'!G:G)*'Calculatie sheet'!Z136+LOOKUP('Calculatie sheet'!$Z$2,'Objectenoverzicht aantallen'!$A:$A,'Objectenoverzicht aantallen'!H:H)*'Calculatie sheet'!Z136+LOOKUP('Calculatie sheet'!$Z$2,'Objectenoverzicht aantallen'!$A:$A,'Objectenoverzicht aantallen'!I:I)*'Calculatie sheet'!Z136)/1000</f>
        <v>0</v>
      </c>
      <c r="N5" s="571">
        <f>(LOOKUP('Calculatie sheet'!$Z$2,'Objectenoverzicht aantallen'!$A:$A,'Objectenoverzicht aantallen'!C:C)*'Calculatie sheet'!Z136+LOOKUP('Calculatie sheet'!$Z$2,'Objectenoverzicht aantallen'!$A:$A,'Objectenoverzicht aantallen'!E:E)*'Calculatie sheet'!Z136+LOOKUP('Calculatie sheet'!$Z$2,'Objectenoverzicht aantallen'!$A:$A,'Objectenoverzicht aantallen'!F:F)*'Calculatie sheet'!Z136+LOOKUP('Calculatie sheet'!$Z$2,'Objectenoverzicht aantallen'!$A:$A,'Objectenoverzicht aantallen'!G:G)*'Calculatie sheet'!Z136+LOOKUP('Calculatie sheet'!$Z$2,'Objectenoverzicht aantallen'!$A:$A,'Objectenoverzicht aantallen'!H:H)*'Calculatie sheet'!Z136+LOOKUP('Calculatie sheet'!$Z$2,'Objectenoverzicht aantallen'!$A:$A,'Objectenoverzicht aantallen'!I:I)*'Calculatie sheet'!Z136+LOOKUP('Calculatie sheet'!$Z$2,'Objectenoverzicht aantallen'!$A:$A,'Objectenoverzicht aantallen'!J:J)*'Calculatie sheet'!Z136)/1000</f>
        <v>0</v>
      </c>
      <c r="O5" s="571">
        <f>(LOOKUP('Calculatie sheet'!$Z$2,'Objectenoverzicht aantallen'!$A:$A,'Objectenoverzicht aantallen'!C:C)*'Calculatie sheet'!Z136+LOOKUP('Calculatie sheet'!$Z$2,'Objectenoverzicht aantallen'!$A:$A,'Objectenoverzicht aantallen'!E:E)*'Calculatie sheet'!Z136+LOOKUP('Calculatie sheet'!$Z$2,'Objectenoverzicht aantallen'!$A:$A,'Objectenoverzicht aantallen'!F:F)*'Calculatie sheet'!Z136+LOOKUP('Calculatie sheet'!$Z$2,'Objectenoverzicht aantallen'!$A:$A,'Objectenoverzicht aantallen'!G:G)*'Calculatie sheet'!Z136+LOOKUP('Calculatie sheet'!$Z$2,'Objectenoverzicht aantallen'!$A:$A,'Objectenoverzicht aantallen'!H:H)*'Calculatie sheet'!Z136+LOOKUP('Calculatie sheet'!$Z$2,'Objectenoverzicht aantallen'!$A:$A,'Objectenoverzicht aantallen'!I:I)*'Calculatie sheet'!Z136+LOOKUP('Calculatie sheet'!$Z$2,'Objectenoverzicht aantallen'!$A:$A,'Objectenoverzicht aantallen'!J:J)*'Calculatie sheet'!Z136+LOOKUP('Calculatie sheet'!$Z$2,'Objectenoverzicht aantallen'!$A:$A,'Objectenoverzicht aantallen'!K:K)*'Calculatie sheet'!Z136)/1000</f>
        <v>0</v>
      </c>
      <c r="P5" s="571">
        <f>(LOOKUP('Calculatie sheet'!$Z$2,'Objectenoverzicht aantallen'!$A:$A,'Objectenoverzicht aantallen'!C:C)*'Calculatie sheet'!Z136+LOOKUP('Calculatie sheet'!$Z$2,'Objectenoverzicht aantallen'!$A:$A,'Objectenoverzicht aantallen'!E:E)*'Calculatie sheet'!Z136+LOOKUP('Calculatie sheet'!$Z$2,'Objectenoverzicht aantallen'!$A:$A,'Objectenoverzicht aantallen'!F:F)*'Calculatie sheet'!Z136+LOOKUP('Calculatie sheet'!$Z$2,'Objectenoverzicht aantallen'!$A:$A,'Objectenoverzicht aantallen'!G:G)*'Calculatie sheet'!Z136+LOOKUP('Calculatie sheet'!$Z$2,'Objectenoverzicht aantallen'!$A:$A,'Objectenoverzicht aantallen'!H:H)*'Calculatie sheet'!Z136+LOOKUP('Calculatie sheet'!$Z$2,'Objectenoverzicht aantallen'!$A:$A,'Objectenoverzicht aantallen'!I:I)*'Calculatie sheet'!Z136+LOOKUP('Calculatie sheet'!$Z$2,'Objectenoverzicht aantallen'!$A:$A,'Objectenoverzicht aantallen'!J:J)*'Calculatie sheet'!Z136+LOOKUP('Calculatie sheet'!$Z$2,'Objectenoverzicht aantallen'!$A:$A,'Objectenoverzicht aantallen'!K:K)*'Calculatie sheet'!Z136+LOOKUP('Calculatie sheet'!$Z$2,'Objectenoverzicht aantallen'!$A:$A,'Objectenoverzicht aantallen'!L:L)*'Calculatie sheet'!Z136)/1000</f>
        <v>0</v>
      </c>
      <c r="Q5" s="571">
        <f>(LOOKUP('Calculatie sheet'!$Z$2,'Objectenoverzicht aantallen'!$A:$A,'Objectenoverzicht aantallen'!C:C)*'Calculatie sheet'!Z136+LOOKUP('Calculatie sheet'!$Z$2,'Objectenoverzicht aantallen'!$A:$A,'Objectenoverzicht aantallen'!E:E)*'Calculatie sheet'!Z136+LOOKUP('Calculatie sheet'!$Z$2,'Objectenoverzicht aantallen'!$A:$A,'Objectenoverzicht aantallen'!F:F)*'Calculatie sheet'!Z136+LOOKUP('Calculatie sheet'!$Z$2,'Objectenoverzicht aantallen'!$A:$A,'Objectenoverzicht aantallen'!G:G)*'Calculatie sheet'!Z136+LOOKUP('Calculatie sheet'!$Z$2,'Objectenoverzicht aantallen'!$A:$A,'Objectenoverzicht aantallen'!H:H)*'Calculatie sheet'!Z136+LOOKUP('Calculatie sheet'!$Z$2,'Objectenoverzicht aantallen'!$A:$A,'Objectenoverzicht aantallen'!I:I)*'Calculatie sheet'!Z136+LOOKUP('Calculatie sheet'!$Z$2,'Objectenoverzicht aantallen'!$A:$A,'Objectenoverzicht aantallen'!J:J)*'Calculatie sheet'!Z136+LOOKUP('Calculatie sheet'!$Z$2,'Objectenoverzicht aantallen'!$A:$A,'Objectenoverzicht aantallen'!K:K)*'Calculatie sheet'!Z136+LOOKUP('Calculatie sheet'!$Z$2,'Objectenoverzicht aantallen'!$A:$A,'Objectenoverzicht aantallen'!L:L)*'Calculatie sheet'!Z136+LOOKUP('Calculatie sheet'!$Z$2,'Objectenoverzicht aantallen'!$A:$A,'Objectenoverzicht aantallen'!M:M)*'Calculatie sheet'!Z136)/1000</f>
        <v>0</v>
      </c>
      <c r="R5" s="571">
        <f>(LOOKUP('Calculatie sheet'!$Z$2,'Objectenoverzicht aantallen'!$A:$A,'Objectenoverzicht aantallen'!C:C)*'Calculatie sheet'!Z136+LOOKUP('Calculatie sheet'!$Z$2,'Objectenoverzicht aantallen'!$A:$A,'Objectenoverzicht aantallen'!E:E)*'Calculatie sheet'!Z136+LOOKUP('Calculatie sheet'!$Z$2,'Objectenoverzicht aantallen'!$A:$A,'Objectenoverzicht aantallen'!F:F)*'Calculatie sheet'!Z136+LOOKUP('Calculatie sheet'!$Z$2,'Objectenoverzicht aantallen'!$A:$A,'Objectenoverzicht aantallen'!G:G)*'Calculatie sheet'!Z136+LOOKUP('Calculatie sheet'!$Z$2,'Objectenoverzicht aantallen'!$A:$A,'Objectenoverzicht aantallen'!H:H)*'Calculatie sheet'!Z136+LOOKUP('Calculatie sheet'!$Z$2,'Objectenoverzicht aantallen'!$A:$A,'Objectenoverzicht aantallen'!I:I)*'Calculatie sheet'!Z136+LOOKUP('Calculatie sheet'!$Z$2,'Objectenoverzicht aantallen'!$A:$A,'Objectenoverzicht aantallen'!J:J)*'Calculatie sheet'!Z136+LOOKUP('Calculatie sheet'!$Z$2,'Objectenoverzicht aantallen'!$A:$A,'Objectenoverzicht aantallen'!K:K)*'Calculatie sheet'!Z136+LOOKUP('Calculatie sheet'!$Z$2,'Objectenoverzicht aantallen'!$A:$A,'Objectenoverzicht aantallen'!L:L)*'Calculatie sheet'!Z136+LOOKUP('Calculatie sheet'!$Z$2,'Objectenoverzicht aantallen'!$A:$A,'Objectenoverzicht aantallen'!M:M)*'Calculatie sheet'!Z136+LOOKUP('Calculatie sheet'!$Z$2,'Objectenoverzicht aantallen'!$A:$A,'Objectenoverzicht aantallen'!N:N)*'Calculatie sheet'!Z136)/1000</f>
        <v>0</v>
      </c>
      <c r="S5" s="571">
        <f>(LOOKUP('Calculatie sheet'!$Z$2,'Objectenoverzicht aantallen'!$A:$A,'Objectenoverzicht aantallen'!C:C)*'Calculatie sheet'!Z136+LOOKUP('Calculatie sheet'!$Z$2,'Objectenoverzicht aantallen'!$A:$A,'Objectenoverzicht aantallen'!E:E)*'Calculatie sheet'!Z136+LOOKUP('Calculatie sheet'!$Z$2,'Objectenoverzicht aantallen'!$A:$A,'Objectenoverzicht aantallen'!F:F)*'Calculatie sheet'!Z136+LOOKUP('Calculatie sheet'!$Z$2,'Objectenoverzicht aantallen'!$A:$A,'Objectenoverzicht aantallen'!G:G)*'Calculatie sheet'!Z136+LOOKUP('Calculatie sheet'!$Z$2,'Objectenoverzicht aantallen'!$A:$A,'Objectenoverzicht aantallen'!H:H)*'Calculatie sheet'!Z136+LOOKUP('Calculatie sheet'!$Z$2,'Objectenoverzicht aantallen'!$A:$A,'Objectenoverzicht aantallen'!I:I)*'Calculatie sheet'!Z136+LOOKUP('Calculatie sheet'!$Z$2,'Objectenoverzicht aantallen'!$A:$A,'Objectenoverzicht aantallen'!J:J)*'Calculatie sheet'!Z136+LOOKUP('Calculatie sheet'!$Z$2,'Objectenoverzicht aantallen'!$A:$A,'Objectenoverzicht aantallen'!K:K)*'Calculatie sheet'!Z136+LOOKUP('Calculatie sheet'!$Z$2,'Objectenoverzicht aantallen'!$A:$A,'Objectenoverzicht aantallen'!L:L)*'Calculatie sheet'!Z136+LOOKUP('Calculatie sheet'!$Z$2,'Objectenoverzicht aantallen'!$A:$A,'Objectenoverzicht aantallen'!M:M)*'Calculatie sheet'!Z136+LOOKUP('Calculatie sheet'!$Z$2,'Objectenoverzicht aantallen'!$A:$A,'Objectenoverzicht aantallen'!N:N)*'Calculatie sheet'!Z136+LOOKUP('Calculatie sheet'!$Z$2,'Objectenoverzicht aantallen'!$A:$A,'Objectenoverzicht aantallen'!O:O)*'Calculatie sheet'!Z136)/1000</f>
        <v>0</v>
      </c>
      <c r="U5" s="31" t="s">
        <v>625</v>
      </c>
      <c r="V5" s="571">
        <f>(LOOKUP('Calculatie sheet'!$Z$2,'Objectenoverzicht aantallen'!$A:$A,'Objectenoverzicht aantallen'!Q:Q)*'Calculatie sheet'!$Z$136)/1000</f>
        <v>0</v>
      </c>
      <c r="W5" s="571">
        <f>(LOOKUP('Calculatie sheet'!$Z$2,'Objectenoverzicht aantallen'!$A:$A,'Objectenoverzicht aantallen'!R:R)*'Calculatie sheet'!$Z$136)/1000</f>
        <v>0</v>
      </c>
      <c r="X5" s="571">
        <f>(LOOKUP('Calculatie sheet'!$Z$2,'Objectenoverzicht aantallen'!$A:$A,'Objectenoverzicht aantallen'!S:S)*'Calculatie sheet'!$Z$136)/1000</f>
        <v>0</v>
      </c>
      <c r="Y5" s="571">
        <f>(LOOKUP('Calculatie sheet'!$Z$2,'Objectenoverzicht aantallen'!$A:$A,'Objectenoverzicht aantallen'!T:T)*'Calculatie sheet'!$Z$136)/1000</f>
        <v>0</v>
      </c>
      <c r="Z5" s="571">
        <f>(LOOKUP('Calculatie sheet'!$Z$2,'Objectenoverzicht aantallen'!$A:$A,'Objectenoverzicht aantallen'!U:U)*'Calculatie sheet'!$Z$136)/1000</f>
        <v>0</v>
      </c>
      <c r="AA5" s="571">
        <f>(LOOKUP('Calculatie sheet'!$Z$2,'Objectenoverzicht aantallen'!$A:$A,'Objectenoverzicht aantallen'!V:V)*'Calculatie sheet'!$Z$136)/1000</f>
        <v>0</v>
      </c>
      <c r="AB5" s="571">
        <f>(LOOKUP('Calculatie sheet'!$Z$2,'Objectenoverzicht aantallen'!$A:$A,'Objectenoverzicht aantallen'!W:W)*'Calculatie sheet'!$Z$136)/1000</f>
        <v>0</v>
      </c>
      <c r="AC5" s="571">
        <f>(LOOKUP('Calculatie sheet'!$Z$2,'Objectenoverzicht aantallen'!$A:$A,'Objectenoverzicht aantallen'!X:X)*'Calculatie sheet'!$Z$136)/1000</f>
        <v>0</v>
      </c>
      <c r="AD5" s="571">
        <f>(LOOKUP('Calculatie sheet'!$Z$2,'Objectenoverzicht aantallen'!$A:$A,'Objectenoverzicht aantallen'!AA:AA)*'Calculatie sheet'!$Z$136)/1000</f>
        <v>0</v>
      </c>
      <c r="AE5" s="571">
        <f>(LOOKUP('Calculatie sheet'!$Z$2,'Objectenoverzicht aantallen'!$A:$A,'Objectenoverzicht aantallen'!Z:Z)*'Calculatie sheet'!$Z$136)/1000</f>
        <v>0</v>
      </c>
      <c r="AF5" s="571">
        <f>(LOOKUP('Calculatie sheet'!$Z$2,'Objectenoverzicht aantallen'!$A:$A,'Objectenoverzicht aantallen'!AA:AA)*'Calculatie sheet'!$Z$136)/1000</f>
        <v>0</v>
      </c>
    </row>
  </sheetData>
  <pageMargins left="0.7" right="0.7" top="0.75" bottom="0.75" header="0.3" footer="0.3"/>
  <pageSetup paperSize="9" orientation="portrait" horizontalDpi="0" verticalDpi="0"/>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D974-CEB5-CF40-9CD8-83D6CA5E718A}">
  <dimension ref="A1:AF10"/>
  <sheetViews>
    <sheetView workbookViewId="0">
      <selection activeCell="B3" sqref="B3:B5"/>
    </sheetView>
  </sheetViews>
  <sheetFormatPr baseColWidth="10" defaultRowHeight="16" x14ac:dyDescent="0.2"/>
  <cols>
    <col min="1" max="1" width="20" bestFit="1" customWidth="1"/>
    <col min="4" max="4" width="27.6640625" bestFit="1" customWidth="1"/>
    <col min="21" max="21" width="14" bestFit="1" customWidth="1"/>
  </cols>
  <sheetData>
    <row r="1" spans="1:32" x14ac:dyDescent="0.2">
      <c r="A1" t="str">
        <f>'Calculatie sheet'!AA3</f>
        <v>Spoorlijn (antiek)</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sheet'!AA133</f>
        <v>5102.4547842283628</v>
      </c>
      <c r="D2" s="26" t="s">
        <v>64</v>
      </c>
      <c r="F2" s="573">
        <f>C2*'Calculatie sheet'!$AA$7/1000</f>
        <v>0</v>
      </c>
      <c r="H2" s="31" t="s">
        <v>622</v>
      </c>
      <c r="I2" s="571">
        <f>(LOOKUP('Calculatie sheet'!$AA$2,'Objectenoverzicht aantallen'!$A:$A,'Objectenoverzicht aantallen'!C:C)*'Calculatie sheet'!AA133+LOOKUP('Calculatie sheet'!$AA$2,'Objectenoverzicht aantallen'!$A:$A,'Objectenoverzicht aantallen'!E:E)*'Calculatie sheet'!AA133)/1000</f>
        <v>0</v>
      </c>
      <c r="J2" s="571">
        <f>(LOOKUP('Calculatie sheet'!$AA$2,'Objectenoverzicht aantallen'!$A:$A,'Objectenoverzicht aantallen'!C:C)*'Calculatie sheet'!AA133+LOOKUP('Calculatie sheet'!$AA$2,'Objectenoverzicht aantallen'!$A:$A,'Objectenoverzicht aantallen'!E:E)*'Calculatie sheet'!AA133+LOOKUP('Calculatie sheet'!$AA$2,'Objectenoverzicht aantallen'!$A:$A,'Objectenoverzicht aantallen'!F:F)*'Calculatie sheet'!AA133)/1000</f>
        <v>0</v>
      </c>
      <c r="K2" s="571">
        <f>(LOOKUP('Calculatie sheet'!$AA$2,'Objectenoverzicht aantallen'!$A:$A,'Objectenoverzicht aantallen'!C:C)*'Calculatie sheet'!AA133+LOOKUP('Calculatie sheet'!$AA$2,'Objectenoverzicht aantallen'!$A:$A,'Objectenoverzicht aantallen'!E:E)*'Calculatie sheet'!AA133+LOOKUP('Calculatie sheet'!$AA$2,'Objectenoverzicht aantallen'!$A:$A,'Objectenoverzicht aantallen'!F:F)*'Calculatie sheet'!AA133+LOOKUP('Calculatie sheet'!$D$2,'Objectenoverzicht aantallen'!$A:$A,'Objectenoverzicht aantallen'!G:G)*'Calculatie sheet'!AA133)/1000</f>
        <v>0</v>
      </c>
      <c r="L2" s="571">
        <f>(LOOKUP('Calculatie sheet'!$AA$2,'Objectenoverzicht aantallen'!$A:$A,'Objectenoverzicht aantallen'!C:C)*'Calculatie sheet'!AA133+LOOKUP('Calculatie sheet'!$AA$2,'Objectenoverzicht aantallen'!$A:$A,'Objectenoverzicht aantallen'!E:E)*'Calculatie sheet'!AA133+LOOKUP('Calculatie sheet'!$AA$2,'Objectenoverzicht aantallen'!$A:$A,'Objectenoverzicht aantallen'!F:F)*'Calculatie sheet'!AA133+LOOKUP('Calculatie sheet'!$AA$2,'Objectenoverzicht aantallen'!$A:$A,'Objectenoverzicht aantallen'!G:G)*'Calculatie sheet'!AA133+LOOKUP('Calculatie sheet'!$AA$2,'Objectenoverzicht aantallen'!$A:$A,'Objectenoverzicht aantallen'!H:H)*'Calculatie sheet'!AA133)/1000</f>
        <v>0</v>
      </c>
      <c r="M2" s="571">
        <f>(LOOKUP('Calculatie sheet'!$AA$2,'Objectenoverzicht aantallen'!$A:$A,'Objectenoverzicht aantallen'!C:C)*'Calculatie sheet'!AA133+LOOKUP('Calculatie sheet'!$AA$2,'Objectenoverzicht aantallen'!$A:$A,'Objectenoverzicht aantallen'!E:E)*'Calculatie sheet'!AA133+LOOKUP('Calculatie sheet'!$AA$2,'Objectenoverzicht aantallen'!$A:$A,'Objectenoverzicht aantallen'!F:F)*'Calculatie sheet'!AA133+LOOKUP('Calculatie sheet'!$AA$2,'Objectenoverzicht aantallen'!$A:$A,'Objectenoverzicht aantallen'!G:G)*'Calculatie sheet'!AA133+LOOKUP('Calculatie sheet'!$AA$2,'Objectenoverzicht aantallen'!$A:$A,'Objectenoverzicht aantallen'!H:H)*'Calculatie sheet'!AA133+LOOKUP('Calculatie sheet'!$AA$2,'Objectenoverzicht aantallen'!$A:$A,'Objectenoverzicht aantallen'!I:I)*'Calculatie sheet'!AA133)/1000</f>
        <v>0</v>
      </c>
      <c r="N2" s="571">
        <f>(LOOKUP('Calculatie sheet'!$AA$2,'Objectenoverzicht aantallen'!$A:$A,'Objectenoverzicht aantallen'!C:C)*'Calculatie sheet'!AA133+LOOKUP('Calculatie sheet'!$AA$2,'Objectenoverzicht aantallen'!$A:$A,'Objectenoverzicht aantallen'!E:E)*'Calculatie sheet'!AA133+LOOKUP('Calculatie sheet'!$AA$2,'Objectenoverzicht aantallen'!$A:$A,'Objectenoverzicht aantallen'!F:F)*'Calculatie sheet'!AA133+LOOKUP('Calculatie sheet'!$AA$2,'Objectenoverzicht aantallen'!$A:$A,'Objectenoverzicht aantallen'!G:G)*'Calculatie sheet'!AA133+LOOKUP('Calculatie sheet'!$AA$2,'Objectenoverzicht aantallen'!$A:$A,'Objectenoverzicht aantallen'!H:H)*'Calculatie sheet'!AA133+LOOKUP('Calculatie sheet'!$AA$2,'Objectenoverzicht aantallen'!$A:$A,'Objectenoverzicht aantallen'!I:I)*'Calculatie sheet'!AA133+LOOKUP('Calculatie sheet'!$AA$2,'Objectenoverzicht aantallen'!$A:$A,'Objectenoverzicht aantallen'!J:J)*'Calculatie sheet'!AA133)/1000</f>
        <v>0</v>
      </c>
      <c r="O2" s="571">
        <f>(LOOKUP('Calculatie sheet'!$AA$2,'Objectenoverzicht aantallen'!$A:$A,'Objectenoverzicht aantallen'!C:C)*'Calculatie sheet'!AA133+LOOKUP('Calculatie sheet'!$AA$2,'Objectenoverzicht aantallen'!$A:$A,'Objectenoverzicht aantallen'!E:E)*'Calculatie sheet'!AA133+LOOKUP('Calculatie sheet'!$AA$2,'Objectenoverzicht aantallen'!$A:$A,'Objectenoverzicht aantallen'!F:F)*'Calculatie sheet'!AA133+LOOKUP('Calculatie sheet'!$AA$2,'Objectenoverzicht aantallen'!$A:$A,'Objectenoverzicht aantallen'!G:G)*'Calculatie sheet'!AA133+LOOKUP('Calculatie sheet'!$AA$2,'Objectenoverzicht aantallen'!$A:$A,'Objectenoverzicht aantallen'!H:H)*'Calculatie sheet'!AA133+LOOKUP('Calculatie sheet'!$AA$2,'Objectenoverzicht aantallen'!$A:$A,'Objectenoverzicht aantallen'!I:I)*'Calculatie sheet'!AA133+LOOKUP('Calculatie sheet'!$AA$2,'Objectenoverzicht aantallen'!$A:$A,'Objectenoverzicht aantallen'!J:J)*'Calculatie sheet'!AA133+LOOKUP('Calculatie sheet'!$AA$2,'Objectenoverzicht aantallen'!$A:$A,'Objectenoverzicht aantallen'!K:K)*'Calculatie sheet'!AA133)/1000</f>
        <v>0</v>
      </c>
      <c r="P2" s="571">
        <f>(LOOKUP('Calculatie sheet'!$AA$2,'Objectenoverzicht aantallen'!$A:$A,'Objectenoverzicht aantallen'!C:C)*'Calculatie sheet'!AA133+LOOKUP('Calculatie sheet'!$AA$2,'Objectenoverzicht aantallen'!$A:$A,'Objectenoverzicht aantallen'!E:E)*'Calculatie sheet'!AA133+LOOKUP('Calculatie sheet'!$AA$2,'Objectenoverzicht aantallen'!$A:$A,'Objectenoverzicht aantallen'!F:F)*'Calculatie sheet'!AA133+LOOKUP('Calculatie sheet'!$AA$2,'Objectenoverzicht aantallen'!$A:$A,'Objectenoverzicht aantallen'!G:G)*'Calculatie sheet'!AA133+LOOKUP('Calculatie sheet'!$AA$2,'Objectenoverzicht aantallen'!$A:$A,'Objectenoverzicht aantallen'!H:H)*'Calculatie sheet'!AA133+LOOKUP('Calculatie sheet'!$AA$2,'Objectenoverzicht aantallen'!$A:$A,'Objectenoverzicht aantallen'!I:I)*'Calculatie sheet'!AA133+LOOKUP('Calculatie sheet'!$AA$2,'Objectenoverzicht aantallen'!$A:$A,'Objectenoverzicht aantallen'!J:J)*'Calculatie sheet'!AA133+LOOKUP('Calculatie sheet'!$AA$2,'Objectenoverzicht aantallen'!$A:$A,'Objectenoverzicht aantallen'!K:K)*'Calculatie sheet'!AA133+LOOKUP('Calculatie sheet'!$AA$2,'Objectenoverzicht aantallen'!$A:$A,'Objectenoverzicht aantallen'!L:L)*'Calculatie sheet'!AA133)/1000</f>
        <v>0</v>
      </c>
      <c r="Q2" s="571">
        <f>(LOOKUP('Calculatie sheet'!$AA$2,'Objectenoverzicht aantallen'!$A:$A,'Objectenoverzicht aantallen'!C:C)*'Calculatie sheet'!AA133+LOOKUP('Calculatie sheet'!$AA$2,'Objectenoverzicht aantallen'!$A:$A,'Objectenoverzicht aantallen'!E:E)*'Calculatie sheet'!AA133+LOOKUP('Calculatie sheet'!$AA$2,'Objectenoverzicht aantallen'!$A:$A,'Objectenoverzicht aantallen'!F:F)*'Calculatie sheet'!AA133+LOOKUP('Calculatie sheet'!$AA$2,'Objectenoverzicht aantallen'!$A:$A,'Objectenoverzicht aantallen'!G:G)*'Calculatie sheet'!AA133+LOOKUP('Calculatie sheet'!$AA$2,'Objectenoverzicht aantallen'!$A:$A,'Objectenoverzicht aantallen'!H:H)*'Calculatie sheet'!AA133+LOOKUP('Calculatie sheet'!$AA$2,'Objectenoverzicht aantallen'!$A:$A,'Objectenoverzicht aantallen'!I:I)*'Calculatie sheet'!AA133+LOOKUP('Calculatie sheet'!$AA$2,'Objectenoverzicht aantallen'!$A:$A,'Objectenoverzicht aantallen'!J:J)*'Calculatie sheet'!AA133+LOOKUP('Calculatie sheet'!$AA$2,'Objectenoverzicht aantallen'!$A:$A,'Objectenoverzicht aantallen'!K:K)*'Calculatie sheet'!AA133+LOOKUP('Calculatie sheet'!$AA$2,'Objectenoverzicht aantallen'!$A:$A,'Objectenoverzicht aantallen'!L:L)*'Calculatie sheet'!AA133+LOOKUP('Calculatie sheet'!$AA$2,'Objectenoverzicht aantallen'!$A:$A,'Objectenoverzicht aantallen'!M:M)*'Calculatie sheet'!AA133)/1000</f>
        <v>0</v>
      </c>
      <c r="R2" s="571">
        <f>(LOOKUP('Calculatie sheet'!$AA$2,'Objectenoverzicht aantallen'!$A:$A,'Objectenoverzicht aantallen'!C:C)*'Calculatie sheet'!AA133+LOOKUP('Calculatie sheet'!$AA$2,'Objectenoverzicht aantallen'!$A:$A,'Objectenoverzicht aantallen'!E:E)*'Calculatie sheet'!AA133+LOOKUP('Calculatie sheet'!$AA$2,'Objectenoverzicht aantallen'!$A:$A,'Objectenoverzicht aantallen'!F:F)*'Calculatie sheet'!AA133+LOOKUP('Calculatie sheet'!$AA$2,'Objectenoverzicht aantallen'!$A:$A,'Objectenoverzicht aantallen'!G:G)*'Calculatie sheet'!AA133+LOOKUP('Calculatie sheet'!$AA$2,'Objectenoverzicht aantallen'!$A:$A,'Objectenoverzicht aantallen'!H:H)*'Calculatie sheet'!AA133+LOOKUP('Calculatie sheet'!$AA$2,'Objectenoverzicht aantallen'!$A:$A,'Objectenoverzicht aantallen'!I:I)*'Calculatie sheet'!AA133+LOOKUP('Calculatie sheet'!$AA$2,'Objectenoverzicht aantallen'!$A:$A,'Objectenoverzicht aantallen'!J:J)*'Calculatie sheet'!AA133+LOOKUP('Calculatie sheet'!$AA$2,'Objectenoverzicht aantallen'!$A:$A,'Objectenoverzicht aantallen'!K:K)*'Calculatie sheet'!AA133+LOOKUP('Calculatie sheet'!$AA$2,'Objectenoverzicht aantallen'!$A:$A,'Objectenoverzicht aantallen'!L:L)*'Calculatie sheet'!AA133+LOOKUP('Calculatie sheet'!$AA$2,'Objectenoverzicht aantallen'!$A:$A,'Objectenoverzicht aantallen'!M:M)*'Calculatie sheet'!AA133+LOOKUP('Calculatie sheet'!$AA$2,'Objectenoverzicht aantallen'!$A:$A,'Objectenoverzicht aantallen'!N:N)*'Calculatie sheet'!AA133)/1000</f>
        <v>0</v>
      </c>
      <c r="S2" s="571">
        <f>(LOOKUP('Calculatie sheet'!$AA$2,'Objectenoverzicht aantallen'!$A:$A,'Objectenoverzicht aantallen'!C:C)*'Calculatie sheet'!AA133+LOOKUP('Calculatie sheet'!$AA$2,'Objectenoverzicht aantallen'!$A:$A,'Objectenoverzicht aantallen'!E:E)*'Calculatie sheet'!AA133+LOOKUP('Calculatie sheet'!$AA$2,'Objectenoverzicht aantallen'!$A:$A,'Objectenoverzicht aantallen'!F:F)*'Calculatie sheet'!AA133+LOOKUP('Calculatie sheet'!$AA$2,'Objectenoverzicht aantallen'!$A:$A,'Objectenoverzicht aantallen'!G:G)*'Calculatie sheet'!AA133+LOOKUP('Calculatie sheet'!$AA$2,'Objectenoverzicht aantallen'!$A:$A,'Objectenoverzicht aantallen'!H:H)*'Calculatie sheet'!AA133+LOOKUP('Calculatie sheet'!$AA$2,'Objectenoverzicht aantallen'!$A:$A,'Objectenoverzicht aantallen'!I:I)*'Calculatie sheet'!AA133+LOOKUP('Calculatie sheet'!$AA$2,'Objectenoverzicht aantallen'!$A:$A,'Objectenoverzicht aantallen'!J:J)*'Calculatie sheet'!AA133+LOOKUP('Calculatie sheet'!$AA$2,'Objectenoverzicht aantallen'!$A:$A,'Objectenoverzicht aantallen'!K:K)*'Calculatie sheet'!AA133+LOOKUP('Calculatie sheet'!$AA$2,'Objectenoverzicht aantallen'!$A:$A,'Objectenoverzicht aantallen'!L:L)*'Calculatie sheet'!AA133+LOOKUP('Calculatie sheet'!$AA$2,'Objectenoverzicht aantallen'!$A:$A,'Objectenoverzicht aantallen'!M:M)*'Calculatie sheet'!AA133+LOOKUP('Calculatie sheet'!$AA$2,'Objectenoverzicht aantallen'!$A:$A,'Objectenoverzicht aantallen'!N:N)*'Calculatie sheet'!AA133+LOOKUP('Calculatie sheet'!$AA$2,'Objectenoverzicht aantallen'!$A:$A,'Objectenoverzicht aantallen'!O:O)*'Calculatie sheet'!AA133)/1000</f>
        <v>0</v>
      </c>
      <c r="U2" s="31" t="s">
        <v>622</v>
      </c>
      <c r="V2" s="571">
        <f>(LOOKUP('Calculatie sheet'!$AA$2,'Objectenoverzicht aantallen'!$A:$A,'Objectenoverzicht aantallen'!E:E)*'Calculatie sheet'!$AA$133)/1000</f>
        <v>0</v>
      </c>
      <c r="W2" s="571">
        <f>(LOOKUP('Calculatie sheet'!$AA$2,'Objectenoverzicht aantallen'!$A:$A,'Objectenoverzicht aantallen'!F:F)*'Calculatie sheet'!$AA$133)/1000</f>
        <v>0</v>
      </c>
      <c r="X2" s="571">
        <f>(LOOKUP('Calculatie sheet'!$AA$2,'Objectenoverzicht aantallen'!$A:$A,'Objectenoverzicht aantallen'!G:G)*'Calculatie sheet'!$AA$133)/1000</f>
        <v>0</v>
      </c>
      <c r="Y2" s="571">
        <f>(LOOKUP('Calculatie sheet'!$AA$2,'Objectenoverzicht aantallen'!$A:$A,'Objectenoverzicht aantallen'!H:H)*'Calculatie sheet'!$AA$133)/1000</f>
        <v>0</v>
      </c>
      <c r="Z2" s="571">
        <f>(LOOKUP('Calculatie sheet'!$AA$2,'Objectenoverzicht aantallen'!$A:$A,'Objectenoverzicht aantallen'!I:I)*'Calculatie sheet'!$AA$133)/1000</f>
        <v>0</v>
      </c>
      <c r="AA2" s="571">
        <f>(LOOKUP('Calculatie sheet'!$AA$2,'Objectenoverzicht aantallen'!$A:$A,'Objectenoverzicht aantallen'!J:J)*'Calculatie sheet'!$AA$133)/1000</f>
        <v>0</v>
      </c>
      <c r="AB2" s="571">
        <f>(LOOKUP('Calculatie sheet'!$AA$2,'Objectenoverzicht aantallen'!$A:$A,'Objectenoverzicht aantallen'!K:K)*'Calculatie sheet'!$AA$133)/1000</f>
        <v>0</v>
      </c>
      <c r="AC2" s="571">
        <f>(LOOKUP('Calculatie sheet'!$AA$2,'Objectenoverzicht aantallen'!$A:$A,'Objectenoverzicht aantallen'!L:L)*'Calculatie sheet'!$AA$133)/1000</f>
        <v>0</v>
      </c>
      <c r="AD2" s="571">
        <f>(LOOKUP('Calculatie sheet'!$AA$2,'Objectenoverzicht aantallen'!$A:$A,'Objectenoverzicht aantallen'!M:M)*'Calculatie sheet'!$AA$133)/1000</f>
        <v>0</v>
      </c>
      <c r="AE2" s="571">
        <f>(LOOKUP('Calculatie sheet'!$AA$2,'Objectenoverzicht aantallen'!$A:$A,'Objectenoverzicht aantallen'!N:N)*'Calculatie sheet'!$AA$133)/1000</f>
        <v>0</v>
      </c>
      <c r="AF2" s="571">
        <f>(LOOKUP('Calculatie sheet'!$AA$2,'Objectenoverzicht aantallen'!$A:$A,'Objectenoverzicht aantallen'!O:O)*'Calculatie sheet'!$AA$133)/1000</f>
        <v>0</v>
      </c>
    </row>
    <row r="3" spans="1:32" x14ac:dyDescent="0.2">
      <c r="B3" s="130" t="s">
        <v>967</v>
      </c>
      <c r="C3" s="46">
        <f>'Calculatie sheet'!AA134</f>
        <v>3500.7952126805908</v>
      </c>
      <c r="D3" s="7" t="s">
        <v>354</v>
      </c>
      <c r="F3" s="573">
        <f>C3*'Calculatie sheet'!$AA$7/1000</f>
        <v>0</v>
      </c>
      <c r="H3" s="31" t="s">
        <v>623</v>
      </c>
      <c r="I3" s="571">
        <f>(LOOKUP('Calculatie sheet'!$AA$2,'Objectenoverzicht aantallen'!$A:$A,'Objectenoverzicht aantallen'!C:C)*'Calculatie sheet'!AA134+LOOKUP('Calculatie sheet'!$AA$2,'Objectenoverzicht aantallen'!$A:$A,'Objectenoverzicht aantallen'!E:E)*'Calculatie sheet'!AA134)/1000</f>
        <v>0</v>
      </c>
      <c r="J3" s="571">
        <f>(LOOKUP('Calculatie sheet'!$AA$2,'Objectenoverzicht aantallen'!$A:$A,'Objectenoverzicht aantallen'!C:C)*'Calculatie sheet'!AA134+LOOKUP('Calculatie sheet'!$AA$2,'Objectenoverzicht aantallen'!$A:$A,'Objectenoverzicht aantallen'!E:E)*'Calculatie sheet'!AA134+LOOKUP('Calculatie sheet'!$AA$2,'Objectenoverzicht aantallen'!$A:$A,'Objectenoverzicht aantallen'!F:F)*'Calculatie sheet'!AA134)/1000</f>
        <v>0</v>
      </c>
      <c r="K3" s="571">
        <f>(LOOKUP('Calculatie sheet'!$AA$2,'Objectenoverzicht aantallen'!$A:$A,'Objectenoverzicht aantallen'!C:C)*'Calculatie sheet'!AA134+LOOKUP('Calculatie sheet'!$AA$2,'Objectenoverzicht aantallen'!$A:$A,'Objectenoverzicht aantallen'!E:E)*'Calculatie sheet'!AA134+LOOKUP('Calculatie sheet'!$AA$2,'Objectenoverzicht aantallen'!$A:$A,'Objectenoverzicht aantallen'!F:F)*'Calculatie sheet'!AA134+LOOKUP('Calculatie sheet'!$D$2,'Objectenoverzicht aantallen'!$A:$A,'Objectenoverzicht aantallen'!G:G)*'Calculatie sheet'!AA134)/1000</f>
        <v>0</v>
      </c>
      <c r="L3" s="571">
        <f>(LOOKUP('Calculatie sheet'!$AA$2,'Objectenoverzicht aantallen'!$A:$A,'Objectenoverzicht aantallen'!C:C)*'Calculatie sheet'!AA134+LOOKUP('Calculatie sheet'!$AA$2,'Objectenoverzicht aantallen'!$A:$A,'Objectenoverzicht aantallen'!E:E)*'Calculatie sheet'!AA134+LOOKUP('Calculatie sheet'!$AA$2,'Objectenoverzicht aantallen'!$A:$A,'Objectenoverzicht aantallen'!F:F)*'Calculatie sheet'!AA134+LOOKUP('Calculatie sheet'!$AA$2,'Objectenoverzicht aantallen'!$A:$A,'Objectenoverzicht aantallen'!G:G)*'Calculatie sheet'!AA134+LOOKUP('Calculatie sheet'!$AA$2,'Objectenoverzicht aantallen'!$A:$A,'Objectenoverzicht aantallen'!H:H)*'Calculatie sheet'!AA134)/1000</f>
        <v>0</v>
      </c>
      <c r="M3" s="571">
        <f>(LOOKUP('Calculatie sheet'!$AA$2,'Objectenoverzicht aantallen'!$A:$A,'Objectenoverzicht aantallen'!C:C)*'Calculatie sheet'!AA134+LOOKUP('Calculatie sheet'!$AA$2,'Objectenoverzicht aantallen'!$A:$A,'Objectenoverzicht aantallen'!E:E)*'Calculatie sheet'!AA134+LOOKUP('Calculatie sheet'!$AA$2,'Objectenoverzicht aantallen'!$A:$A,'Objectenoverzicht aantallen'!F:F)*'Calculatie sheet'!AA134+LOOKUP('Calculatie sheet'!$AA$2,'Objectenoverzicht aantallen'!$A:$A,'Objectenoverzicht aantallen'!G:G)*'Calculatie sheet'!AA134+LOOKUP('Calculatie sheet'!$AA$2,'Objectenoverzicht aantallen'!$A:$A,'Objectenoverzicht aantallen'!H:H)*'Calculatie sheet'!AA134+LOOKUP('Calculatie sheet'!$AA$2,'Objectenoverzicht aantallen'!$A:$A,'Objectenoverzicht aantallen'!I:I)*'Calculatie sheet'!AA134)/1000</f>
        <v>0</v>
      </c>
      <c r="N3" s="571">
        <f>(LOOKUP('Calculatie sheet'!$AA$2,'Objectenoverzicht aantallen'!$A:$A,'Objectenoverzicht aantallen'!C:C)*'Calculatie sheet'!AA134+LOOKUP('Calculatie sheet'!$AA$2,'Objectenoverzicht aantallen'!$A:$A,'Objectenoverzicht aantallen'!E:E)*'Calculatie sheet'!AA134+LOOKUP('Calculatie sheet'!$AA$2,'Objectenoverzicht aantallen'!$A:$A,'Objectenoverzicht aantallen'!F:F)*'Calculatie sheet'!AA134+LOOKUP('Calculatie sheet'!$AA$2,'Objectenoverzicht aantallen'!$A:$A,'Objectenoverzicht aantallen'!G:G)*'Calculatie sheet'!AA134+LOOKUP('Calculatie sheet'!$AA$2,'Objectenoverzicht aantallen'!$A:$A,'Objectenoverzicht aantallen'!H:H)*'Calculatie sheet'!AA134+LOOKUP('Calculatie sheet'!$AA$2,'Objectenoverzicht aantallen'!$A:$A,'Objectenoverzicht aantallen'!I:I)*'Calculatie sheet'!AA134+LOOKUP('Calculatie sheet'!$AA$2,'Objectenoverzicht aantallen'!$A:$A,'Objectenoverzicht aantallen'!J:J)*'Calculatie sheet'!AA134)/1000</f>
        <v>0</v>
      </c>
      <c r="O3" s="571">
        <f>(LOOKUP('Calculatie sheet'!$AA$2,'Objectenoverzicht aantallen'!$A:$A,'Objectenoverzicht aantallen'!C:C)*'Calculatie sheet'!AA134+LOOKUP('Calculatie sheet'!$AA$2,'Objectenoverzicht aantallen'!$A:$A,'Objectenoverzicht aantallen'!E:E)*'Calculatie sheet'!AA134+LOOKUP('Calculatie sheet'!$AA$2,'Objectenoverzicht aantallen'!$A:$A,'Objectenoverzicht aantallen'!F:F)*'Calculatie sheet'!AA134+LOOKUP('Calculatie sheet'!$AA$2,'Objectenoverzicht aantallen'!$A:$A,'Objectenoverzicht aantallen'!G:G)*'Calculatie sheet'!AA134+LOOKUP('Calculatie sheet'!$AA$2,'Objectenoverzicht aantallen'!$A:$A,'Objectenoverzicht aantallen'!H:H)*'Calculatie sheet'!AA134+LOOKUP('Calculatie sheet'!$AA$2,'Objectenoverzicht aantallen'!$A:$A,'Objectenoverzicht aantallen'!I:I)*'Calculatie sheet'!AA134+LOOKUP('Calculatie sheet'!$AA$2,'Objectenoverzicht aantallen'!$A:$A,'Objectenoverzicht aantallen'!J:J)*'Calculatie sheet'!AA134+LOOKUP('Calculatie sheet'!$AA$2,'Objectenoverzicht aantallen'!$A:$A,'Objectenoverzicht aantallen'!K:K)*'Calculatie sheet'!AA134)/1000</f>
        <v>0</v>
      </c>
      <c r="P3" s="571">
        <f>(LOOKUP('Calculatie sheet'!$AA$2,'Objectenoverzicht aantallen'!$A:$A,'Objectenoverzicht aantallen'!C:C)*'Calculatie sheet'!AA134+LOOKUP('Calculatie sheet'!$AA$2,'Objectenoverzicht aantallen'!$A:$A,'Objectenoverzicht aantallen'!E:E)*'Calculatie sheet'!AA134+LOOKUP('Calculatie sheet'!$AA$2,'Objectenoverzicht aantallen'!$A:$A,'Objectenoverzicht aantallen'!F:F)*'Calculatie sheet'!AA134+LOOKUP('Calculatie sheet'!$AA$2,'Objectenoverzicht aantallen'!$A:$A,'Objectenoverzicht aantallen'!G:G)*'Calculatie sheet'!AA134+LOOKUP('Calculatie sheet'!$AA$2,'Objectenoverzicht aantallen'!$A:$A,'Objectenoverzicht aantallen'!H:H)*'Calculatie sheet'!AA134+LOOKUP('Calculatie sheet'!$AA$2,'Objectenoverzicht aantallen'!$A:$A,'Objectenoverzicht aantallen'!I:I)*'Calculatie sheet'!AA134+LOOKUP('Calculatie sheet'!$AA$2,'Objectenoverzicht aantallen'!$A:$A,'Objectenoverzicht aantallen'!J:J)*'Calculatie sheet'!AA134+LOOKUP('Calculatie sheet'!$AA$2,'Objectenoverzicht aantallen'!$A:$A,'Objectenoverzicht aantallen'!K:K)*'Calculatie sheet'!AA134+LOOKUP('Calculatie sheet'!$AA$2,'Objectenoverzicht aantallen'!$A:$A,'Objectenoverzicht aantallen'!L:L)*'Calculatie sheet'!AA134)/1000</f>
        <v>0</v>
      </c>
      <c r="Q3" s="571">
        <f>(LOOKUP('Calculatie sheet'!$AA$2,'Objectenoverzicht aantallen'!$A:$A,'Objectenoverzicht aantallen'!C:C)*'Calculatie sheet'!AA134+LOOKUP('Calculatie sheet'!$AA$2,'Objectenoverzicht aantallen'!$A:$A,'Objectenoverzicht aantallen'!E:E)*'Calculatie sheet'!AA134+LOOKUP('Calculatie sheet'!$AA$2,'Objectenoverzicht aantallen'!$A:$A,'Objectenoverzicht aantallen'!F:F)*'Calculatie sheet'!AA134+LOOKUP('Calculatie sheet'!$AA$2,'Objectenoverzicht aantallen'!$A:$A,'Objectenoverzicht aantallen'!G:G)*'Calculatie sheet'!AA134+LOOKUP('Calculatie sheet'!$AA$2,'Objectenoverzicht aantallen'!$A:$A,'Objectenoverzicht aantallen'!H:H)*'Calculatie sheet'!AA134+LOOKUP('Calculatie sheet'!$AA$2,'Objectenoverzicht aantallen'!$A:$A,'Objectenoverzicht aantallen'!I:I)*'Calculatie sheet'!AA134+LOOKUP('Calculatie sheet'!$AA$2,'Objectenoverzicht aantallen'!$A:$A,'Objectenoverzicht aantallen'!J:J)*'Calculatie sheet'!AA134+LOOKUP('Calculatie sheet'!$AA$2,'Objectenoverzicht aantallen'!$A:$A,'Objectenoverzicht aantallen'!K:K)*'Calculatie sheet'!AA134+LOOKUP('Calculatie sheet'!$AA$2,'Objectenoverzicht aantallen'!$A:$A,'Objectenoverzicht aantallen'!L:L)*'Calculatie sheet'!AA134+LOOKUP('Calculatie sheet'!$AA$2,'Objectenoverzicht aantallen'!$A:$A,'Objectenoverzicht aantallen'!M:M)*'Calculatie sheet'!AA134)/1000</f>
        <v>0</v>
      </c>
      <c r="R3" s="571">
        <f>(LOOKUP('Calculatie sheet'!$AA$2,'Objectenoverzicht aantallen'!$A:$A,'Objectenoverzicht aantallen'!C:C)*'Calculatie sheet'!AA134+LOOKUP('Calculatie sheet'!$AA$2,'Objectenoverzicht aantallen'!$A:$A,'Objectenoverzicht aantallen'!E:E)*'Calculatie sheet'!AA134+LOOKUP('Calculatie sheet'!$AA$2,'Objectenoverzicht aantallen'!$A:$A,'Objectenoverzicht aantallen'!F:F)*'Calculatie sheet'!AA134+LOOKUP('Calculatie sheet'!$AA$2,'Objectenoverzicht aantallen'!$A:$A,'Objectenoverzicht aantallen'!G:G)*'Calculatie sheet'!AA134+LOOKUP('Calculatie sheet'!$AA$2,'Objectenoverzicht aantallen'!$A:$A,'Objectenoverzicht aantallen'!H:H)*'Calculatie sheet'!AA134+LOOKUP('Calculatie sheet'!$AA$2,'Objectenoverzicht aantallen'!$A:$A,'Objectenoverzicht aantallen'!I:I)*'Calculatie sheet'!AA134+LOOKUP('Calculatie sheet'!$AA$2,'Objectenoverzicht aantallen'!$A:$A,'Objectenoverzicht aantallen'!J:J)*'Calculatie sheet'!AA134+LOOKUP('Calculatie sheet'!$AA$2,'Objectenoverzicht aantallen'!$A:$A,'Objectenoverzicht aantallen'!K:K)*'Calculatie sheet'!AA134+LOOKUP('Calculatie sheet'!$AA$2,'Objectenoverzicht aantallen'!$A:$A,'Objectenoverzicht aantallen'!L:L)*'Calculatie sheet'!AA134+LOOKUP('Calculatie sheet'!$AA$2,'Objectenoverzicht aantallen'!$A:$A,'Objectenoverzicht aantallen'!M:M)*'Calculatie sheet'!AA134+LOOKUP('Calculatie sheet'!$AA$2,'Objectenoverzicht aantallen'!$A:$A,'Objectenoverzicht aantallen'!N:N)*'Calculatie sheet'!AA134)/1000</f>
        <v>0</v>
      </c>
      <c r="S3" s="571">
        <f>(LOOKUP('Calculatie sheet'!$AA$2,'Objectenoverzicht aantallen'!$A:$A,'Objectenoverzicht aantallen'!C:C)*'Calculatie sheet'!AA134+LOOKUP('Calculatie sheet'!$AA$2,'Objectenoverzicht aantallen'!$A:$A,'Objectenoverzicht aantallen'!E:E)*'Calculatie sheet'!AA134+LOOKUP('Calculatie sheet'!$AA$2,'Objectenoverzicht aantallen'!$A:$A,'Objectenoverzicht aantallen'!F:F)*'Calculatie sheet'!AA134+LOOKUP('Calculatie sheet'!$AA$2,'Objectenoverzicht aantallen'!$A:$A,'Objectenoverzicht aantallen'!G:G)*'Calculatie sheet'!AA134+LOOKUP('Calculatie sheet'!$AA$2,'Objectenoverzicht aantallen'!$A:$A,'Objectenoverzicht aantallen'!H:H)*'Calculatie sheet'!AA134+LOOKUP('Calculatie sheet'!$AA$2,'Objectenoverzicht aantallen'!$A:$A,'Objectenoverzicht aantallen'!I:I)*'Calculatie sheet'!AA134+LOOKUP('Calculatie sheet'!$AA$2,'Objectenoverzicht aantallen'!$A:$A,'Objectenoverzicht aantallen'!J:J)*'Calculatie sheet'!AA134+LOOKUP('Calculatie sheet'!$AA$2,'Objectenoverzicht aantallen'!$A:$A,'Objectenoverzicht aantallen'!K:K)*'Calculatie sheet'!AA134+LOOKUP('Calculatie sheet'!$AA$2,'Objectenoverzicht aantallen'!$A:$A,'Objectenoverzicht aantallen'!L:L)*'Calculatie sheet'!AA134+LOOKUP('Calculatie sheet'!$AA$2,'Objectenoverzicht aantallen'!$A:$A,'Objectenoverzicht aantallen'!M:M)*'Calculatie sheet'!AA134+LOOKUP('Calculatie sheet'!$AA$2,'Objectenoverzicht aantallen'!$A:$A,'Objectenoverzicht aantallen'!N:N)*'Calculatie sheet'!AA134+LOOKUP('Calculatie sheet'!$AA$2,'Objectenoverzicht aantallen'!$A:$A,'Objectenoverzicht aantallen'!O:O)*'Calculatie sheet'!AA134)/1000</f>
        <v>0</v>
      </c>
      <c r="U3" s="31" t="s">
        <v>623</v>
      </c>
      <c r="V3" s="571">
        <f>(LOOKUP('Calculatie sheet'!$AA$2,'Objectenoverzicht aantallen'!$A:$A,'Objectenoverzicht aantallen'!E:E)*'Calculatie sheet'!$AA$134)/1000</f>
        <v>0</v>
      </c>
      <c r="W3" s="571">
        <f>(LOOKUP('Calculatie sheet'!$AA$2,'Objectenoverzicht aantallen'!$A:$A,'Objectenoverzicht aantallen'!F:F)*'Calculatie sheet'!$AA$134)/1000</f>
        <v>0</v>
      </c>
      <c r="X3" s="571">
        <f>(LOOKUP('Calculatie sheet'!$AA$2,'Objectenoverzicht aantallen'!$A:$A,'Objectenoverzicht aantallen'!G:G)*'Calculatie sheet'!$AA$134)/1000</f>
        <v>0</v>
      </c>
      <c r="Y3" s="571">
        <f>(LOOKUP('Calculatie sheet'!$AA$2,'Objectenoverzicht aantallen'!$A:$A,'Objectenoverzicht aantallen'!H:H)*'Calculatie sheet'!$AA$134)/1000</f>
        <v>0</v>
      </c>
      <c r="Z3" s="571">
        <f>(LOOKUP('Calculatie sheet'!$AA$2,'Objectenoverzicht aantallen'!$A:$A,'Objectenoverzicht aantallen'!I:I)*'Calculatie sheet'!$AA$134)/1000</f>
        <v>0</v>
      </c>
      <c r="AA3" s="571">
        <f>(LOOKUP('Calculatie sheet'!$AA$2,'Objectenoverzicht aantallen'!$A:$A,'Objectenoverzicht aantallen'!J:J)*'Calculatie sheet'!$AA$134)/1000</f>
        <v>0</v>
      </c>
      <c r="AB3" s="571">
        <f>(LOOKUP('Calculatie sheet'!$AA$2,'Objectenoverzicht aantallen'!$A:$A,'Objectenoverzicht aantallen'!K:K)*'Calculatie sheet'!$AA$134)/1000</f>
        <v>0</v>
      </c>
      <c r="AC3" s="571">
        <f>(LOOKUP('Calculatie sheet'!$AA$2,'Objectenoverzicht aantallen'!$A:$A,'Objectenoverzicht aantallen'!L:L)*'Calculatie sheet'!$AA$134)/1000</f>
        <v>0</v>
      </c>
      <c r="AD3" s="571">
        <f>(LOOKUP('Calculatie sheet'!$AA$2,'Objectenoverzicht aantallen'!$A:$A,'Objectenoverzicht aantallen'!M:M)*'Calculatie sheet'!$AA$134)/1000</f>
        <v>0</v>
      </c>
      <c r="AE3" s="571">
        <f>(LOOKUP('Calculatie sheet'!$AA$2,'Objectenoverzicht aantallen'!$A:$A,'Objectenoverzicht aantallen'!N:N)*'Calculatie sheet'!$AA$134)/1000</f>
        <v>0</v>
      </c>
      <c r="AF3" s="571">
        <f>(LOOKUP('Calculatie sheet'!$AA$2,'Objectenoverzicht aantallen'!$A:$A,'Objectenoverzicht aantallen'!O:O)*'Calculatie sheet'!$AA$134)/1000</f>
        <v>0</v>
      </c>
    </row>
    <row r="4" spans="1:32" x14ac:dyDescent="0.2">
      <c r="B4" s="130" t="s">
        <v>966</v>
      </c>
      <c r="C4" s="46">
        <f>'Calculatie sheet'!AA135</f>
        <v>1420.9507416085178</v>
      </c>
      <c r="D4" s="37" t="s">
        <v>660</v>
      </c>
      <c r="F4" s="573">
        <f>C4*'Calculatie sheet'!$AA$7/1000</f>
        <v>0</v>
      </c>
      <c r="H4" s="31" t="s">
        <v>624</v>
      </c>
      <c r="I4" s="571">
        <f>(LOOKUP('Calculatie sheet'!$AA$2,'Objectenoverzicht aantallen'!$A:$A,'Objectenoverzicht aantallen'!C:C)*'Calculatie sheet'!AA135+LOOKUP('Calculatie sheet'!$AA$2,'Objectenoverzicht aantallen'!$A:$A,'Objectenoverzicht aantallen'!E:E)*'Calculatie sheet'!AA135)/1000</f>
        <v>0</v>
      </c>
      <c r="J4" s="571">
        <f>(LOOKUP('Calculatie sheet'!$AA$2,'Objectenoverzicht aantallen'!$A:$A,'Objectenoverzicht aantallen'!C:C)*'Calculatie sheet'!AA135+LOOKUP('Calculatie sheet'!$AA$2,'Objectenoverzicht aantallen'!$A:$A,'Objectenoverzicht aantallen'!E:E)*'Calculatie sheet'!AA135+LOOKUP('Calculatie sheet'!$AA$2,'Objectenoverzicht aantallen'!$A:$A,'Objectenoverzicht aantallen'!F:F)*'Calculatie sheet'!AA135)/1000</f>
        <v>0</v>
      </c>
      <c r="K4" s="571">
        <f>(LOOKUP('Calculatie sheet'!$AA$2,'Objectenoverzicht aantallen'!$A:$A,'Objectenoverzicht aantallen'!C:C)*'Calculatie sheet'!AA135+LOOKUP('Calculatie sheet'!$AA$2,'Objectenoverzicht aantallen'!$A:$A,'Objectenoverzicht aantallen'!E:E)*'Calculatie sheet'!AA135+LOOKUP('Calculatie sheet'!$AA$2,'Objectenoverzicht aantallen'!$A:$A,'Objectenoverzicht aantallen'!F:F)*'Calculatie sheet'!AA135+LOOKUP('Calculatie sheet'!$D$2,'Objectenoverzicht aantallen'!$A:$A,'Objectenoverzicht aantallen'!G:G)*'Calculatie sheet'!AA135)/1000</f>
        <v>0</v>
      </c>
      <c r="L4" s="571">
        <f>(LOOKUP('Calculatie sheet'!$AA$2,'Objectenoverzicht aantallen'!$A:$A,'Objectenoverzicht aantallen'!C:C)*'Calculatie sheet'!AA135+LOOKUP('Calculatie sheet'!$AA$2,'Objectenoverzicht aantallen'!$A:$A,'Objectenoverzicht aantallen'!E:E)*'Calculatie sheet'!AA135+LOOKUP('Calculatie sheet'!$AA$2,'Objectenoverzicht aantallen'!$A:$A,'Objectenoverzicht aantallen'!F:F)*'Calculatie sheet'!AA135+LOOKUP('Calculatie sheet'!$AA$2,'Objectenoverzicht aantallen'!$A:$A,'Objectenoverzicht aantallen'!G:G)*'Calculatie sheet'!AA135+LOOKUP('Calculatie sheet'!$AA$2,'Objectenoverzicht aantallen'!$A:$A,'Objectenoverzicht aantallen'!H:H)*'Calculatie sheet'!AA135)/1000</f>
        <v>0</v>
      </c>
      <c r="M4" s="571">
        <f>(LOOKUP('Calculatie sheet'!$AA$2,'Objectenoverzicht aantallen'!$A:$A,'Objectenoverzicht aantallen'!C:C)*'Calculatie sheet'!AA135+LOOKUP('Calculatie sheet'!$AA$2,'Objectenoverzicht aantallen'!$A:$A,'Objectenoverzicht aantallen'!E:E)*'Calculatie sheet'!AA135+LOOKUP('Calculatie sheet'!$AA$2,'Objectenoverzicht aantallen'!$A:$A,'Objectenoverzicht aantallen'!F:F)*'Calculatie sheet'!AA135+LOOKUP('Calculatie sheet'!$AA$2,'Objectenoverzicht aantallen'!$A:$A,'Objectenoverzicht aantallen'!G:G)*'Calculatie sheet'!AA135+LOOKUP('Calculatie sheet'!$AA$2,'Objectenoverzicht aantallen'!$A:$A,'Objectenoverzicht aantallen'!H:H)*'Calculatie sheet'!AA135+LOOKUP('Calculatie sheet'!$AA$2,'Objectenoverzicht aantallen'!$A:$A,'Objectenoverzicht aantallen'!I:I)*'Calculatie sheet'!AA135)/1000</f>
        <v>0</v>
      </c>
      <c r="N4" s="571">
        <f>(LOOKUP('Calculatie sheet'!$AA$2,'Objectenoverzicht aantallen'!$A:$A,'Objectenoverzicht aantallen'!C:C)*'Calculatie sheet'!AA135+LOOKUP('Calculatie sheet'!$AA$2,'Objectenoverzicht aantallen'!$A:$A,'Objectenoverzicht aantallen'!E:E)*'Calculatie sheet'!AA135+LOOKUP('Calculatie sheet'!$AA$2,'Objectenoverzicht aantallen'!$A:$A,'Objectenoverzicht aantallen'!F:F)*'Calculatie sheet'!AA135+LOOKUP('Calculatie sheet'!$AA$2,'Objectenoverzicht aantallen'!$A:$A,'Objectenoverzicht aantallen'!G:G)*'Calculatie sheet'!AA135+LOOKUP('Calculatie sheet'!$AA$2,'Objectenoverzicht aantallen'!$A:$A,'Objectenoverzicht aantallen'!H:H)*'Calculatie sheet'!AA135+LOOKUP('Calculatie sheet'!$AA$2,'Objectenoverzicht aantallen'!$A:$A,'Objectenoverzicht aantallen'!I:I)*'Calculatie sheet'!AA135+LOOKUP('Calculatie sheet'!$AA$2,'Objectenoverzicht aantallen'!$A:$A,'Objectenoverzicht aantallen'!J:J)*'Calculatie sheet'!AA135)/1000</f>
        <v>0</v>
      </c>
      <c r="O4" s="571">
        <f>(LOOKUP('Calculatie sheet'!$AA$2,'Objectenoverzicht aantallen'!$A:$A,'Objectenoverzicht aantallen'!C:C)*'Calculatie sheet'!AA135+LOOKUP('Calculatie sheet'!$AA$2,'Objectenoverzicht aantallen'!$A:$A,'Objectenoverzicht aantallen'!E:E)*'Calculatie sheet'!AA135+LOOKUP('Calculatie sheet'!$AA$2,'Objectenoverzicht aantallen'!$A:$A,'Objectenoverzicht aantallen'!F:F)*'Calculatie sheet'!AA135+LOOKUP('Calculatie sheet'!$AA$2,'Objectenoverzicht aantallen'!$A:$A,'Objectenoverzicht aantallen'!G:G)*'Calculatie sheet'!AA135+LOOKUP('Calculatie sheet'!$AA$2,'Objectenoverzicht aantallen'!$A:$A,'Objectenoverzicht aantallen'!H:H)*'Calculatie sheet'!AA135+LOOKUP('Calculatie sheet'!$AA$2,'Objectenoverzicht aantallen'!$A:$A,'Objectenoverzicht aantallen'!I:I)*'Calculatie sheet'!AA135+LOOKUP('Calculatie sheet'!$AA$2,'Objectenoverzicht aantallen'!$A:$A,'Objectenoverzicht aantallen'!J:J)*'Calculatie sheet'!AA135+LOOKUP('Calculatie sheet'!$AA$2,'Objectenoverzicht aantallen'!$A:$A,'Objectenoverzicht aantallen'!K:K)*'Calculatie sheet'!AA135)/1000</f>
        <v>0</v>
      </c>
      <c r="P4" s="571">
        <f>(LOOKUP('Calculatie sheet'!$AA$2,'Objectenoverzicht aantallen'!$A:$A,'Objectenoverzicht aantallen'!C:C)*'Calculatie sheet'!AA135+LOOKUP('Calculatie sheet'!$AA$2,'Objectenoverzicht aantallen'!$A:$A,'Objectenoverzicht aantallen'!E:E)*'Calculatie sheet'!AA135+LOOKUP('Calculatie sheet'!$AA$2,'Objectenoverzicht aantallen'!$A:$A,'Objectenoverzicht aantallen'!F:F)*'Calculatie sheet'!AA135+LOOKUP('Calculatie sheet'!$AA$2,'Objectenoverzicht aantallen'!$A:$A,'Objectenoverzicht aantallen'!G:G)*'Calculatie sheet'!AA135+LOOKUP('Calculatie sheet'!$AA$2,'Objectenoverzicht aantallen'!$A:$A,'Objectenoverzicht aantallen'!H:H)*'Calculatie sheet'!AA135+LOOKUP('Calculatie sheet'!$AA$2,'Objectenoverzicht aantallen'!$A:$A,'Objectenoverzicht aantallen'!I:I)*'Calculatie sheet'!AA135+LOOKUP('Calculatie sheet'!$AA$2,'Objectenoverzicht aantallen'!$A:$A,'Objectenoverzicht aantallen'!J:J)*'Calculatie sheet'!AA135+LOOKUP('Calculatie sheet'!$AA$2,'Objectenoverzicht aantallen'!$A:$A,'Objectenoverzicht aantallen'!K:K)*'Calculatie sheet'!AA135+LOOKUP('Calculatie sheet'!$AA$2,'Objectenoverzicht aantallen'!$A:$A,'Objectenoverzicht aantallen'!L:L)*'Calculatie sheet'!AA135)/1000</f>
        <v>0</v>
      </c>
      <c r="Q4" s="571">
        <f>(LOOKUP('Calculatie sheet'!$AA$2,'Objectenoverzicht aantallen'!$A:$A,'Objectenoverzicht aantallen'!C:C)*'Calculatie sheet'!AA135+LOOKUP('Calculatie sheet'!$AA$2,'Objectenoverzicht aantallen'!$A:$A,'Objectenoverzicht aantallen'!E:E)*'Calculatie sheet'!AA135+LOOKUP('Calculatie sheet'!$AA$2,'Objectenoverzicht aantallen'!$A:$A,'Objectenoverzicht aantallen'!F:F)*'Calculatie sheet'!AA135+LOOKUP('Calculatie sheet'!$AA$2,'Objectenoverzicht aantallen'!$A:$A,'Objectenoverzicht aantallen'!G:G)*'Calculatie sheet'!AA135+LOOKUP('Calculatie sheet'!$AA$2,'Objectenoverzicht aantallen'!$A:$A,'Objectenoverzicht aantallen'!H:H)*'Calculatie sheet'!AA135+LOOKUP('Calculatie sheet'!$AA$2,'Objectenoverzicht aantallen'!$A:$A,'Objectenoverzicht aantallen'!I:I)*'Calculatie sheet'!AA135+LOOKUP('Calculatie sheet'!$AA$2,'Objectenoverzicht aantallen'!$A:$A,'Objectenoverzicht aantallen'!J:J)*'Calculatie sheet'!AA135+LOOKUP('Calculatie sheet'!$AA$2,'Objectenoverzicht aantallen'!$A:$A,'Objectenoverzicht aantallen'!K:K)*'Calculatie sheet'!AA135+LOOKUP('Calculatie sheet'!$AA$2,'Objectenoverzicht aantallen'!$A:$A,'Objectenoverzicht aantallen'!L:L)*'Calculatie sheet'!AA135+LOOKUP('Calculatie sheet'!$AA$2,'Objectenoverzicht aantallen'!$A:$A,'Objectenoverzicht aantallen'!M:M)*'Calculatie sheet'!AA135)/1000</f>
        <v>0</v>
      </c>
      <c r="R4" s="571">
        <f>(LOOKUP('Calculatie sheet'!$AA$2,'Objectenoverzicht aantallen'!$A:$A,'Objectenoverzicht aantallen'!C:C)*'Calculatie sheet'!AA135+LOOKUP('Calculatie sheet'!$AA$2,'Objectenoverzicht aantallen'!$A:$A,'Objectenoverzicht aantallen'!E:E)*'Calculatie sheet'!AA135+LOOKUP('Calculatie sheet'!$AA$2,'Objectenoverzicht aantallen'!$A:$A,'Objectenoverzicht aantallen'!F:F)*'Calculatie sheet'!AA135+LOOKUP('Calculatie sheet'!$AA$2,'Objectenoverzicht aantallen'!$A:$A,'Objectenoverzicht aantallen'!G:G)*'Calculatie sheet'!AA135+LOOKUP('Calculatie sheet'!$AA$2,'Objectenoverzicht aantallen'!$A:$A,'Objectenoverzicht aantallen'!H:H)*'Calculatie sheet'!AA135+LOOKUP('Calculatie sheet'!$AA$2,'Objectenoverzicht aantallen'!$A:$A,'Objectenoverzicht aantallen'!I:I)*'Calculatie sheet'!AA135+LOOKUP('Calculatie sheet'!$AA$2,'Objectenoverzicht aantallen'!$A:$A,'Objectenoverzicht aantallen'!J:J)*'Calculatie sheet'!AA135+LOOKUP('Calculatie sheet'!$AA$2,'Objectenoverzicht aantallen'!$A:$A,'Objectenoverzicht aantallen'!K:K)*'Calculatie sheet'!AA135+LOOKUP('Calculatie sheet'!$AA$2,'Objectenoverzicht aantallen'!$A:$A,'Objectenoverzicht aantallen'!L:L)*'Calculatie sheet'!AA135+LOOKUP('Calculatie sheet'!$AA$2,'Objectenoverzicht aantallen'!$A:$A,'Objectenoverzicht aantallen'!M:M)*'Calculatie sheet'!AA135+LOOKUP('Calculatie sheet'!$AA$2,'Objectenoverzicht aantallen'!$A:$A,'Objectenoverzicht aantallen'!N:N)*'Calculatie sheet'!AA135)/1000</f>
        <v>0</v>
      </c>
      <c r="S4" s="571">
        <f>(LOOKUP('Calculatie sheet'!$AA$2,'Objectenoverzicht aantallen'!$A:$A,'Objectenoverzicht aantallen'!C:C)*'Calculatie sheet'!AA135+LOOKUP('Calculatie sheet'!$AA$2,'Objectenoverzicht aantallen'!$A:$A,'Objectenoverzicht aantallen'!E:E)*'Calculatie sheet'!AA135+LOOKUP('Calculatie sheet'!$AA$2,'Objectenoverzicht aantallen'!$A:$A,'Objectenoverzicht aantallen'!F:F)*'Calculatie sheet'!AA135+LOOKUP('Calculatie sheet'!$AA$2,'Objectenoverzicht aantallen'!$A:$A,'Objectenoverzicht aantallen'!G:G)*'Calculatie sheet'!AA135+LOOKUP('Calculatie sheet'!$AA$2,'Objectenoverzicht aantallen'!$A:$A,'Objectenoverzicht aantallen'!H:H)*'Calculatie sheet'!AA135+LOOKUP('Calculatie sheet'!$AA$2,'Objectenoverzicht aantallen'!$A:$A,'Objectenoverzicht aantallen'!I:I)*'Calculatie sheet'!AA135+LOOKUP('Calculatie sheet'!$AA$2,'Objectenoverzicht aantallen'!$A:$A,'Objectenoverzicht aantallen'!J:J)*'Calculatie sheet'!AA135+LOOKUP('Calculatie sheet'!$AA$2,'Objectenoverzicht aantallen'!$A:$A,'Objectenoverzicht aantallen'!K:K)*'Calculatie sheet'!AA135+LOOKUP('Calculatie sheet'!$AA$2,'Objectenoverzicht aantallen'!$A:$A,'Objectenoverzicht aantallen'!L:L)*'Calculatie sheet'!AA135+LOOKUP('Calculatie sheet'!$AA$2,'Objectenoverzicht aantallen'!$A:$A,'Objectenoverzicht aantallen'!M:M)*'Calculatie sheet'!AA135+LOOKUP('Calculatie sheet'!$AA$2,'Objectenoverzicht aantallen'!$A:$A,'Objectenoverzicht aantallen'!N:N)*'Calculatie sheet'!AA135+LOOKUP('Calculatie sheet'!$AA$2,'Objectenoverzicht aantallen'!$A:$A,'Objectenoverzicht aantallen'!O:O)*'Calculatie sheet'!AA135)/1000</f>
        <v>0</v>
      </c>
      <c r="U4" s="31" t="s">
        <v>624</v>
      </c>
      <c r="V4" s="571">
        <f>(LOOKUP('Calculatie sheet'!$AA$2,'Objectenoverzicht aantallen'!$A:$A,'Objectenoverzicht aantallen'!$P:$P)*'Calculatie sheet'!$AA$135)/'Calculatie sheet'!$AA$64/1000</f>
        <v>0</v>
      </c>
      <c r="W4" s="571">
        <f>(LOOKUP('Calculatie sheet'!$AA$2,'Objectenoverzicht aantallen'!$A:$A,'Objectenoverzicht aantallen'!$P:$P)*'Calculatie sheet'!$AA$135)/'Calculatie sheet'!$AA$64/1000</f>
        <v>0</v>
      </c>
      <c r="X4" s="571">
        <f>(LOOKUP('Calculatie sheet'!$AA$2,'Objectenoverzicht aantallen'!$A:$A,'Objectenoverzicht aantallen'!$P:$P)*'Calculatie sheet'!$AA$135)/'Calculatie sheet'!$AA$64/1000</f>
        <v>0</v>
      </c>
      <c r="Y4" s="571">
        <f>(LOOKUP('Calculatie sheet'!$AA$2,'Objectenoverzicht aantallen'!$A:$A,'Objectenoverzicht aantallen'!$P:$P)*'Calculatie sheet'!$AA$135)/'Calculatie sheet'!$AA$64/1000</f>
        <v>0</v>
      </c>
      <c r="Z4" s="571">
        <f>(LOOKUP('Calculatie sheet'!$AA$2,'Objectenoverzicht aantallen'!$A:$A,'Objectenoverzicht aantallen'!$P:$P)*'Calculatie sheet'!$AA$135)/'Calculatie sheet'!$AA$64/1000</f>
        <v>0</v>
      </c>
      <c r="AA4" s="571">
        <f>(LOOKUP('Calculatie sheet'!$AA$2,'Objectenoverzicht aantallen'!$A:$A,'Objectenoverzicht aantallen'!$P:$P)*'Calculatie sheet'!$AA$135)/'Calculatie sheet'!$AA$64/1000</f>
        <v>0</v>
      </c>
      <c r="AB4" s="571">
        <f>(LOOKUP('Calculatie sheet'!$AA$2,'Objectenoverzicht aantallen'!$A:$A,'Objectenoverzicht aantallen'!$P:$P)*'Calculatie sheet'!$AA$135)/'Calculatie sheet'!$AA$64/1000</f>
        <v>0</v>
      </c>
      <c r="AC4" s="571">
        <f>(LOOKUP('Calculatie sheet'!$AA$2,'Objectenoverzicht aantallen'!$A:$A,'Objectenoverzicht aantallen'!$P:$P)*'Calculatie sheet'!$AA$135)/'Calculatie sheet'!$AA$64/1000</f>
        <v>0</v>
      </c>
      <c r="AD4" s="571">
        <f>(LOOKUP('Calculatie sheet'!$AA$2,'Objectenoverzicht aantallen'!$A:$A,'Objectenoverzicht aantallen'!$P:$P)*'Calculatie sheet'!$AA$135)/'Calculatie sheet'!$AA$64/1000</f>
        <v>0</v>
      </c>
      <c r="AE4" s="571">
        <f>(LOOKUP('Calculatie sheet'!$AA$2,'Objectenoverzicht aantallen'!$A:$A,'Objectenoverzicht aantallen'!$P:$P)*'Calculatie sheet'!$AA$135)/'Calculatie sheet'!$AA$64/1000</f>
        <v>0</v>
      </c>
      <c r="AF4" s="571">
        <f>(LOOKUP('Calculatie sheet'!$AA$2,'Objectenoverzicht aantallen'!$A:$A,'Objectenoverzicht aantallen'!$P:$P)*'Calculatie sheet'!$AA$135)/'Calculatie sheet'!$AA$64/1000</f>
        <v>0</v>
      </c>
    </row>
    <row r="5" spans="1:32" x14ac:dyDescent="0.2">
      <c r="B5" s="130" t="s">
        <v>5</v>
      </c>
      <c r="C5" s="46">
        <f>'Calculatie sheet'!AA136</f>
        <v>180.70882993925431</v>
      </c>
      <c r="F5" s="573">
        <f>C5*'Calculatie sheet'!$AA$7/1000</f>
        <v>0</v>
      </c>
      <c r="H5" s="31" t="s">
        <v>625</v>
      </c>
      <c r="I5" s="571">
        <f>(LOOKUP('Calculatie sheet'!$AA$2,'Objectenoverzicht aantallen'!$A:$A,'Objectenoverzicht aantallen'!C:C)*'Calculatie sheet'!AA136+LOOKUP('Calculatie sheet'!$AA$2,'Objectenoverzicht aantallen'!$A:$A,'Objectenoverzicht aantallen'!E:E)*'Calculatie sheet'!AA136)/1000</f>
        <v>0</v>
      </c>
      <c r="J5" s="571">
        <f>(LOOKUP('Calculatie sheet'!$AA$2,'Objectenoverzicht aantallen'!$A:$A,'Objectenoverzicht aantallen'!C:C)*'Calculatie sheet'!AA136+LOOKUP('Calculatie sheet'!$AA$2,'Objectenoverzicht aantallen'!$A:$A,'Objectenoverzicht aantallen'!E:E)*'Calculatie sheet'!AA136+LOOKUP('Calculatie sheet'!$AA$2,'Objectenoverzicht aantallen'!$A:$A,'Objectenoverzicht aantallen'!F:F)*'Calculatie sheet'!AA136)/1000</f>
        <v>0</v>
      </c>
      <c r="K5" s="571">
        <f>(LOOKUP('Calculatie sheet'!$AA$2,'Objectenoverzicht aantallen'!$A:$A,'Objectenoverzicht aantallen'!C:C)*'Calculatie sheet'!AA136+LOOKUP('Calculatie sheet'!$AA$2,'Objectenoverzicht aantallen'!$A:$A,'Objectenoverzicht aantallen'!E:E)*'Calculatie sheet'!AA136+LOOKUP('Calculatie sheet'!$AA$2,'Objectenoverzicht aantallen'!$A:$A,'Objectenoverzicht aantallen'!F:F)*'Calculatie sheet'!AA136+LOOKUP('Calculatie sheet'!$D$2,'Objectenoverzicht aantallen'!$A:$A,'Objectenoverzicht aantallen'!G:G)*'Calculatie sheet'!AA136)/1000</f>
        <v>0</v>
      </c>
      <c r="L5" s="571">
        <f>(LOOKUP('Calculatie sheet'!$AA$2,'Objectenoverzicht aantallen'!$A:$A,'Objectenoverzicht aantallen'!C:C)*'Calculatie sheet'!AA136+LOOKUP('Calculatie sheet'!$AA$2,'Objectenoverzicht aantallen'!$A:$A,'Objectenoverzicht aantallen'!E:E)*'Calculatie sheet'!AA136+LOOKUP('Calculatie sheet'!$AA$2,'Objectenoverzicht aantallen'!$A:$A,'Objectenoverzicht aantallen'!F:F)*'Calculatie sheet'!AA136+LOOKUP('Calculatie sheet'!$AA$2,'Objectenoverzicht aantallen'!$A:$A,'Objectenoverzicht aantallen'!G:G)*'Calculatie sheet'!AA136+LOOKUP('Calculatie sheet'!$AA$2,'Objectenoverzicht aantallen'!$A:$A,'Objectenoverzicht aantallen'!H:H)*'Calculatie sheet'!AA136)/1000</f>
        <v>0</v>
      </c>
      <c r="M5" s="571">
        <f>(LOOKUP('Calculatie sheet'!$AA$2,'Objectenoverzicht aantallen'!$A:$A,'Objectenoverzicht aantallen'!C:C)*'Calculatie sheet'!AA136+LOOKUP('Calculatie sheet'!$AA$2,'Objectenoverzicht aantallen'!$A:$A,'Objectenoverzicht aantallen'!E:E)*'Calculatie sheet'!AA136+LOOKUP('Calculatie sheet'!$AA$2,'Objectenoverzicht aantallen'!$A:$A,'Objectenoverzicht aantallen'!F:F)*'Calculatie sheet'!AA136+LOOKUP('Calculatie sheet'!$AA$2,'Objectenoverzicht aantallen'!$A:$A,'Objectenoverzicht aantallen'!G:G)*'Calculatie sheet'!AA136+LOOKUP('Calculatie sheet'!$AA$2,'Objectenoverzicht aantallen'!$A:$A,'Objectenoverzicht aantallen'!H:H)*'Calculatie sheet'!AA136+LOOKUP('Calculatie sheet'!$AA$2,'Objectenoverzicht aantallen'!$A:$A,'Objectenoverzicht aantallen'!I:I)*'Calculatie sheet'!AA136)/1000</f>
        <v>0</v>
      </c>
      <c r="N5" s="571">
        <f>(LOOKUP('Calculatie sheet'!$AA$2,'Objectenoverzicht aantallen'!$A:$A,'Objectenoverzicht aantallen'!C:C)*'Calculatie sheet'!AA136+LOOKUP('Calculatie sheet'!$AA$2,'Objectenoverzicht aantallen'!$A:$A,'Objectenoverzicht aantallen'!E:E)*'Calculatie sheet'!AA136+LOOKUP('Calculatie sheet'!$AA$2,'Objectenoverzicht aantallen'!$A:$A,'Objectenoverzicht aantallen'!F:F)*'Calculatie sheet'!AA136+LOOKUP('Calculatie sheet'!$AA$2,'Objectenoverzicht aantallen'!$A:$A,'Objectenoverzicht aantallen'!G:G)*'Calculatie sheet'!AA136+LOOKUP('Calculatie sheet'!$AA$2,'Objectenoverzicht aantallen'!$A:$A,'Objectenoverzicht aantallen'!H:H)*'Calculatie sheet'!AA136+LOOKUP('Calculatie sheet'!$AA$2,'Objectenoverzicht aantallen'!$A:$A,'Objectenoverzicht aantallen'!I:I)*'Calculatie sheet'!AA136+LOOKUP('Calculatie sheet'!$AA$2,'Objectenoverzicht aantallen'!$A:$A,'Objectenoverzicht aantallen'!J:J)*'Calculatie sheet'!AA136)/1000</f>
        <v>0</v>
      </c>
      <c r="O5" s="571">
        <f>(LOOKUP('Calculatie sheet'!$AA$2,'Objectenoverzicht aantallen'!$A:$A,'Objectenoverzicht aantallen'!C:C)*'Calculatie sheet'!AA136+LOOKUP('Calculatie sheet'!$AA$2,'Objectenoverzicht aantallen'!$A:$A,'Objectenoverzicht aantallen'!E:E)*'Calculatie sheet'!AA136+LOOKUP('Calculatie sheet'!$AA$2,'Objectenoverzicht aantallen'!$A:$A,'Objectenoverzicht aantallen'!F:F)*'Calculatie sheet'!AA136+LOOKUP('Calculatie sheet'!$AA$2,'Objectenoverzicht aantallen'!$A:$A,'Objectenoverzicht aantallen'!G:G)*'Calculatie sheet'!AA136+LOOKUP('Calculatie sheet'!$AA$2,'Objectenoverzicht aantallen'!$A:$A,'Objectenoverzicht aantallen'!H:H)*'Calculatie sheet'!AA136+LOOKUP('Calculatie sheet'!$AA$2,'Objectenoverzicht aantallen'!$A:$A,'Objectenoverzicht aantallen'!I:I)*'Calculatie sheet'!AA136+LOOKUP('Calculatie sheet'!$AA$2,'Objectenoverzicht aantallen'!$A:$A,'Objectenoverzicht aantallen'!J:J)*'Calculatie sheet'!AA136+LOOKUP('Calculatie sheet'!$AA$2,'Objectenoverzicht aantallen'!$A:$A,'Objectenoverzicht aantallen'!K:K)*'Calculatie sheet'!AA136)/1000</f>
        <v>0</v>
      </c>
      <c r="P5" s="571">
        <f>(LOOKUP('Calculatie sheet'!$AA$2,'Objectenoverzicht aantallen'!$A:$A,'Objectenoverzicht aantallen'!C:C)*'Calculatie sheet'!AA136+LOOKUP('Calculatie sheet'!$AA$2,'Objectenoverzicht aantallen'!$A:$A,'Objectenoverzicht aantallen'!E:E)*'Calculatie sheet'!AA136+LOOKUP('Calculatie sheet'!$AA$2,'Objectenoverzicht aantallen'!$A:$A,'Objectenoverzicht aantallen'!F:F)*'Calculatie sheet'!AA136+LOOKUP('Calculatie sheet'!$AA$2,'Objectenoverzicht aantallen'!$A:$A,'Objectenoverzicht aantallen'!G:G)*'Calculatie sheet'!AA136+LOOKUP('Calculatie sheet'!$AA$2,'Objectenoverzicht aantallen'!$A:$A,'Objectenoverzicht aantallen'!H:H)*'Calculatie sheet'!AA136+LOOKUP('Calculatie sheet'!$AA$2,'Objectenoverzicht aantallen'!$A:$A,'Objectenoverzicht aantallen'!I:I)*'Calculatie sheet'!AA136+LOOKUP('Calculatie sheet'!$AA$2,'Objectenoverzicht aantallen'!$A:$A,'Objectenoverzicht aantallen'!J:J)*'Calculatie sheet'!AA136+LOOKUP('Calculatie sheet'!$AA$2,'Objectenoverzicht aantallen'!$A:$A,'Objectenoverzicht aantallen'!K:K)*'Calculatie sheet'!AA136+LOOKUP('Calculatie sheet'!$AA$2,'Objectenoverzicht aantallen'!$A:$A,'Objectenoverzicht aantallen'!L:L)*'Calculatie sheet'!AA136)/1000</f>
        <v>0</v>
      </c>
      <c r="Q5" s="571">
        <f>(LOOKUP('Calculatie sheet'!$AA$2,'Objectenoverzicht aantallen'!$A:$A,'Objectenoverzicht aantallen'!C:C)*'Calculatie sheet'!AA136+LOOKUP('Calculatie sheet'!$AA$2,'Objectenoverzicht aantallen'!$A:$A,'Objectenoverzicht aantallen'!E:E)*'Calculatie sheet'!AA136+LOOKUP('Calculatie sheet'!$AA$2,'Objectenoverzicht aantallen'!$A:$A,'Objectenoverzicht aantallen'!F:F)*'Calculatie sheet'!AA136+LOOKUP('Calculatie sheet'!$AA$2,'Objectenoverzicht aantallen'!$A:$A,'Objectenoverzicht aantallen'!G:G)*'Calculatie sheet'!AA136+LOOKUP('Calculatie sheet'!$AA$2,'Objectenoverzicht aantallen'!$A:$A,'Objectenoverzicht aantallen'!H:H)*'Calculatie sheet'!AA136+LOOKUP('Calculatie sheet'!$AA$2,'Objectenoverzicht aantallen'!$A:$A,'Objectenoverzicht aantallen'!I:I)*'Calculatie sheet'!AA136+LOOKUP('Calculatie sheet'!$AA$2,'Objectenoverzicht aantallen'!$A:$A,'Objectenoverzicht aantallen'!J:J)*'Calculatie sheet'!AA136+LOOKUP('Calculatie sheet'!$AA$2,'Objectenoverzicht aantallen'!$A:$A,'Objectenoverzicht aantallen'!K:K)*'Calculatie sheet'!AA136+LOOKUP('Calculatie sheet'!$AA$2,'Objectenoverzicht aantallen'!$A:$A,'Objectenoverzicht aantallen'!L:L)*'Calculatie sheet'!AA136+LOOKUP('Calculatie sheet'!$AA$2,'Objectenoverzicht aantallen'!$A:$A,'Objectenoverzicht aantallen'!M:M)*'Calculatie sheet'!AA136)/1000</f>
        <v>0</v>
      </c>
      <c r="R5" s="571">
        <f>(LOOKUP('Calculatie sheet'!$AA$2,'Objectenoverzicht aantallen'!$A:$A,'Objectenoverzicht aantallen'!C:C)*'Calculatie sheet'!AA136+LOOKUP('Calculatie sheet'!$AA$2,'Objectenoverzicht aantallen'!$A:$A,'Objectenoverzicht aantallen'!E:E)*'Calculatie sheet'!AA136+LOOKUP('Calculatie sheet'!$AA$2,'Objectenoverzicht aantallen'!$A:$A,'Objectenoverzicht aantallen'!F:F)*'Calculatie sheet'!AA136+LOOKUP('Calculatie sheet'!$AA$2,'Objectenoverzicht aantallen'!$A:$A,'Objectenoverzicht aantallen'!G:G)*'Calculatie sheet'!AA136+LOOKUP('Calculatie sheet'!$AA$2,'Objectenoverzicht aantallen'!$A:$A,'Objectenoverzicht aantallen'!H:H)*'Calculatie sheet'!AA136+LOOKUP('Calculatie sheet'!$AA$2,'Objectenoverzicht aantallen'!$A:$A,'Objectenoverzicht aantallen'!I:I)*'Calculatie sheet'!AA136+LOOKUP('Calculatie sheet'!$AA$2,'Objectenoverzicht aantallen'!$A:$A,'Objectenoverzicht aantallen'!J:J)*'Calculatie sheet'!AA136+LOOKUP('Calculatie sheet'!$AA$2,'Objectenoverzicht aantallen'!$A:$A,'Objectenoverzicht aantallen'!K:K)*'Calculatie sheet'!AA136+LOOKUP('Calculatie sheet'!$AA$2,'Objectenoverzicht aantallen'!$A:$A,'Objectenoverzicht aantallen'!L:L)*'Calculatie sheet'!AA136+LOOKUP('Calculatie sheet'!$AA$2,'Objectenoverzicht aantallen'!$A:$A,'Objectenoverzicht aantallen'!M:M)*'Calculatie sheet'!AA136+LOOKUP('Calculatie sheet'!$AA$2,'Objectenoverzicht aantallen'!$A:$A,'Objectenoverzicht aantallen'!N:N)*'Calculatie sheet'!AA136)/1000</f>
        <v>0</v>
      </c>
      <c r="S5" s="571">
        <f>(LOOKUP('Calculatie sheet'!$AA$2,'Objectenoverzicht aantallen'!$A:$A,'Objectenoverzicht aantallen'!C:C)*'Calculatie sheet'!AA136+LOOKUP('Calculatie sheet'!$AA$2,'Objectenoverzicht aantallen'!$A:$A,'Objectenoverzicht aantallen'!E:E)*'Calculatie sheet'!AA136+LOOKUP('Calculatie sheet'!$AA$2,'Objectenoverzicht aantallen'!$A:$A,'Objectenoverzicht aantallen'!F:F)*'Calculatie sheet'!AA136+LOOKUP('Calculatie sheet'!$AA$2,'Objectenoverzicht aantallen'!$A:$A,'Objectenoverzicht aantallen'!G:G)*'Calculatie sheet'!AA136+LOOKUP('Calculatie sheet'!$AA$2,'Objectenoverzicht aantallen'!$A:$A,'Objectenoverzicht aantallen'!H:H)*'Calculatie sheet'!AA136+LOOKUP('Calculatie sheet'!$AA$2,'Objectenoverzicht aantallen'!$A:$A,'Objectenoverzicht aantallen'!I:I)*'Calculatie sheet'!AA136+LOOKUP('Calculatie sheet'!$AA$2,'Objectenoverzicht aantallen'!$A:$A,'Objectenoverzicht aantallen'!J:J)*'Calculatie sheet'!AA136+LOOKUP('Calculatie sheet'!$AA$2,'Objectenoverzicht aantallen'!$A:$A,'Objectenoverzicht aantallen'!K:K)*'Calculatie sheet'!AA136+LOOKUP('Calculatie sheet'!$AA$2,'Objectenoverzicht aantallen'!$A:$A,'Objectenoverzicht aantallen'!L:L)*'Calculatie sheet'!AA136+LOOKUP('Calculatie sheet'!$AA$2,'Objectenoverzicht aantallen'!$A:$A,'Objectenoverzicht aantallen'!M:M)*'Calculatie sheet'!AA136+LOOKUP('Calculatie sheet'!$AA$2,'Objectenoverzicht aantallen'!$A:$A,'Objectenoverzicht aantallen'!N:N)*'Calculatie sheet'!AA136+LOOKUP('Calculatie sheet'!$AA$2,'Objectenoverzicht aantallen'!$A:$A,'Objectenoverzicht aantallen'!O:O)*'Calculatie sheet'!AA136)/1000</f>
        <v>0</v>
      </c>
      <c r="U5" s="31" t="s">
        <v>625</v>
      </c>
      <c r="V5" s="571">
        <f>(LOOKUP('Calculatie sheet'!$AA$2,'Objectenoverzicht aantallen'!$A:$A,'Objectenoverzicht aantallen'!Q:Q)*'Calculatie sheet'!$AA$136)/1000</f>
        <v>0</v>
      </c>
      <c r="W5" s="571">
        <f>(LOOKUP('Calculatie sheet'!$AA$2,'Objectenoverzicht aantallen'!$A:$A,'Objectenoverzicht aantallen'!R:R)*'Calculatie sheet'!$AA$136)/1000</f>
        <v>0</v>
      </c>
      <c r="X5" s="571">
        <f>(LOOKUP('Calculatie sheet'!$AA$2,'Objectenoverzicht aantallen'!$A:$A,'Objectenoverzicht aantallen'!S:S)*'Calculatie sheet'!$AA$136)/1000</f>
        <v>0</v>
      </c>
      <c r="Y5" s="571">
        <f>(LOOKUP('Calculatie sheet'!$AA$2,'Objectenoverzicht aantallen'!$A:$A,'Objectenoverzicht aantallen'!T:T)*'Calculatie sheet'!$AA$136)/1000</f>
        <v>0</v>
      </c>
      <c r="Z5" s="571">
        <f>(LOOKUP('Calculatie sheet'!$AA$2,'Objectenoverzicht aantallen'!$A:$A,'Objectenoverzicht aantallen'!U:U)*'Calculatie sheet'!$AA$136)/1000</f>
        <v>0</v>
      </c>
      <c r="AA5" s="571">
        <f>(LOOKUP('Calculatie sheet'!$AA$2,'Objectenoverzicht aantallen'!$A:$A,'Objectenoverzicht aantallen'!V:V)*'Calculatie sheet'!$AA$136)/1000</f>
        <v>0</v>
      </c>
      <c r="AB5" s="571">
        <f>(LOOKUP('Calculatie sheet'!$AA$2,'Objectenoverzicht aantallen'!$A:$A,'Objectenoverzicht aantallen'!W:W)*'Calculatie sheet'!$AA$136)/1000</f>
        <v>0</v>
      </c>
      <c r="AC5" s="571">
        <f>(LOOKUP('Calculatie sheet'!$AA$2,'Objectenoverzicht aantallen'!$A:$A,'Objectenoverzicht aantallen'!X:X)*'Calculatie sheet'!$AA$136)/1000</f>
        <v>0</v>
      </c>
      <c r="AD5" s="571">
        <f>(LOOKUP('Calculatie sheet'!$AA$2,'Objectenoverzicht aantallen'!$A:$A,'Objectenoverzicht aantallen'!AA:AA)*'Calculatie sheet'!$AA$136)/1000</f>
        <v>0</v>
      </c>
      <c r="AE5" s="571">
        <f>(LOOKUP('Calculatie sheet'!$AA$2,'Objectenoverzicht aantallen'!$A:$A,'Objectenoverzicht aantallen'!Z:Z)*'Calculatie sheet'!$AA$136)/1000</f>
        <v>0</v>
      </c>
      <c r="AF5" s="571">
        <f>(LOOKUP('Calculatie sheet'!$AA$2,'Objectenoverzicht aantallen'!$A:$A,'Objectenoverzicht aantallen'!AA:AA)*'Calculatie sheet'!$AA$136)/1000</f>
        <v>0</v>
      </c>
    </row>
    <row r="6" spans="1:32" x14ac:dyDescent="0.2">
      <c r="F6" s="39"/>
    </row>
    <row r="7" spans="1:32" x14ac:dyDescent="0.2">
      <c r="F7" s="39"/>
    </row>
    <row r="8" spans="1:32" x14ac:dyDescent="0.2">
      <c r="F8" s="39"/>
    </row>
    <row r="9" spans="1:32" x14ac:dyDescent="0.2">
      <c r="F9" s="39"/>
    </row>
    <row r="10" spans="1:32" x14ac:dyDescent="0.2">
      <c r="F10" s="39"/>
    </row>
  </sheetData>
  <pageMargins left="0.7" right="0.7" top="0.75" bottom="0.75" header="0.3" footer="0.3"/>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88BB-56AE-BE47-B213-31F4D18973A5}">
  <dimension ref="A1:AF10"/>
  <sheetViews>
    <sheetView workbookViewId="0">
      <selection activeCell="B3" sqref="B3:B5"/>
    </sheetView>
  </sheetViews>
  <sheetFormatPr baseColWidth="10" defaultRowHeight="16" x14ac:dyDescent="0.2"/>
  <cols>
    <col min="1" max="1" width="11.1640625" bestFit="1" customWidth="1"/>
    <col min="2" max="2" width="16.83203125" bestFit="1" customWidth="1"/>
  </cols>
  <sheetData>
    <row r="1" spans="1:32" x14ac:dyDescent="0.2">
      <c r="A1" t="str">
        <f>'Calculatie sheet'!AB3</f>
        <v>Spoorstaven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sheet'!AB133</f>
        <v>0.71396988770961578</v>
      </c>
      <c r="D2" s="26" t="s">
        <v>64</v>
      </c>
      <c r="F2" s="573">
        <f>C2*'Calculatie sheet'!$AB$7/1000</f>
        <v>0</v>
      </c>
      <c r="H2" s="31" t="s">
        <v>622</v>
      </c>
      <c r="I2" s="571">
        <f>(LOOKUP('Calculatie sheet'!$AB$2,'Objectenoverzicht aantallen'!$A:$A,'Objectenoverzicht aantallen'!C:C)*'Calculatie sheet'!AB133+LOOKUP('Calculatie sheet'!$AB$2,'Objectenoverzicht aantallen'!$A:$A,'Objectenoverzicht aantallen'!E:E)*'Calculatie sheet'!AB133)/1000</f>
        <v>0</v>
      </c>
      <c r="J2" s="571">
        <f>(LOOKUP('Calculatie sheet'!$AB$2,'Objectenoverzicht aantallen'!$A:$A,'Objectenoverzicht aantallen'!C:C)*'Calculatie sheet'!AB133+LOOKUP('Calculatie sheet'!$AB$2,'Objectenoverzicht aantallen'!$A:$A,'Objectenoverzicht aantallen'!E:E)*'Calculatie sheet'!AB133+LOOKUP('Calculatie sheet'!$AB$2,'Objectenoverzicht aantallen'!$A:$A,'Objectenoverzicht aantallen'!F:F)*'Calculatie sheet'!AB133)/1000</f>
        <v>0</v>
      </c>
      <c r="K2" s="571">
        <f>(LOOKUP('Calculatie sheet'!$AB$2,'Objectenoverzicht aantallen'!$A:$A,'Objectenoverzicht aantallen'!C:C)*'Calculatie sheet'!AB133+LOOKUP('Calculatie sheet'!$AB$2,'Objectenoverzicht aantallen'!$A:$A,'Objectenoverzicht aantallen'!E:E)*'Calculatie sheet'!AB133+LOOKUP('Calculatie sheet'!$AB$2,'Objectenoverzicht aantallen'!$A:$A,'Objectenoverzicht aantallen'!F:F)*'Calculatie sheet'!AB133+LOOKUP('Calculatie sheet'!$D$2,'Objectenoverzicht aantallen'!$A:$A,'Objectenoverzicht aantallen'!G:G)*'Calculatie sheet'!AB133)/1000</f>
        <v>0</v>
      </c>
      <c r="L2" s="571">
        <f>(LOOKUP('Calculatie sheet'!$AB$2,'Objectenoverzicht aantallen'!$A:$A,'Objectenoverzicht aantallen'!C:C)*'Calculatie sheet'!AB133+LOOKUP('Calculatie sheet'!$AB$2,'Objectenoverzicht aantallen'!$A:$A,'Objectenoverzicht aantallen'!E:E)*'Calculatie sheet'!AB133+LOOKUP('Calculatie sheet'!$AB$2,'Objectenoverzicht aantallen'!$A:$A,'Objectenoverzicht aantallen'!F:F)*'Calculatie sheet'!AB133+LOOKUP('Calculatie sheet'!$AB$2,'Objectenoverzicht aantallen'!$A:$A,'Objectenoverzicht aantallen'!G:G)*'Calculatie sheet'!AB133+LOOKUP('Calculatie sheet'!$AB$2,'Objectenoverzicht aantallen'!$A:$A,'Objectenoverzicht aantallen'!H:H)*'Calculatie sheet'!AB133)/1000</f>
        <v>0</v>
      </c>
      <c r="M2" s="571">
        <f>(LOOKUP('Calculatie sheet'!$AB$2,'Objectenoverzicht aantallen'!$A:$A,'Objectenoverzicht aantallen'!C:C)*'Calculatie sheet'!AB133+LOOKUP('Calculatie sheet'!$AB$2,'Objectenoverzicht aantallen'!$A:$A,'Objectenoverzicht aantallen'!E:E)*'Calculatie sheet'!AB133+LOOKUP('Calculatie sheet'!$AB$2,'Objectenoverzicht aantallen'!$A:$A,'Objectenoverzicht aantallen'!F:F)*'Calculatie sheet'!AB133+LOOKUP('Calculatie sheet'!$AB$2,'Objectenoverzicht aantallen'!$A:$A,'Objectenoverzicht aantallen'!G:G)*'Calculatie sheet'!AB133+LOOKUP('Calculatie sheet'!$AB$2,'Objectenoverzicht aantallen'!$A:$A,'Objectenoverzicht aantallen'!H:H)*'Calculatie sheet'!AB133+LOOKUP('Calculatie sheet'!$AB$2,'Objectenoverzicht aantallen'!$A:$A,'Objectenoverzicht aantallen'!I:I)*'Calculatie sheet'!AB133)/1000</f>
        <v>0</v>
      </c>
      <c r="N2" s="571">
        <f>(LOOKUP('Calculatie sheet'!$AB$2,'Objectenoverzicht aantallen'!$A:$A,'Objectenoverzicht aantallen'!C:C)*'Calculatie sheet'!AB133+LOOKUP('Calculatie sheet'!$AB$2,'Objectenoverzicht aantallen'!$A:$A,'Objectenoverzicht aantallen'!E:E)*'Calculatie sheet'!AB133+LOOKUP('Calculatie sheet'!$AB$2,'Objectenoverzicht aantallen'!$A:$A,'Objectenoverzicht aantallen'!F:F)*'Calculatie sheet'!AB133+LOOKUP('Calculatie sheet'!$AB$2,'Objectenoverzicht aantallen'!$A:$A,'Objectenoverzicht aantallen'!G:G)*'Calculatie sheet'!AB133+LOOKUP('Calculatie sheet'!$AB$2,'Objectenoverzicht aantallen'!$A:$A,'Objectenoverzicht aantallen'!H:H)*'Calculatie sheet'!AB133+LOOKUP('Calculatie sheet'!$AB$2,'Objectenoverzicht aantallen'!$A:$A,'Objectenoverzicht aantallen'!I:I)*'Calculatie sheet'!AB133+LOOKUP('Calculatie sheet'!$AB$2,'Objectenoverzicht aantallen'!$A:$A,'Objectenoverzicht aantallen'!J:J)*'Calculatie sheet'!AB133)/1000</f>
        <v>0</v>
      </c>
      <c r="O2" s="571">
        <f>(LOOKUP('Calculatie sheet'!$AB$2,'Objectenoverzicht aantallen'!$A:$A,'Objectenoverzicht aantallen'!C:C)*'Calculatie sheet'!AB133+LOOKUP('Calculatie sheet'!$AB$2,'Objectenoverzicht aantallen'!$A:$A,'Objectenoverzicht aantallen'!E:E)*'Calculatie sheet'!AB133+LOOKUP('Calculatie sheet'!$AB$2,'Objectenoverzicht aantallen'!$A:$A,'Objectenoverzicht aantallen'!F:F)*'Calculatie sheet'!AB133+LOOKUP('Calculatie sheet'!$AB$2,'Objectenoverzicht aantallen'!$A:$A,'Objectenoverzicht aantallen'!G:G)*'Calculatie sheet'!AB133+LOOKUP('Calculatie sheet'!$AB$2,'Objectenoverzicht aantallen'!$A:$A,'Objectenoverzicht aantallen'!H:H)*'Calculatie sheet'!AB133+LOOKUP('Calculatie sheet'!$AB$2,'Objectenoverzicht aantallen'!$A:$A,'Objectenoverzicht aantallen'!I:I)*'Calculatie sheet'!AB133+LOOKUP('Calculatie sheet'!$AB$2,'Objectenoverzicht aantallen'!$A:$A,'Objectenoverzicht aantallen'!J:J)*'Calculatie sheet'!AB133+LOOKUP('Calculatie sheet'!$AB$2,'Objectenoverzicht aantallen'!$A:$A,'Objectenoverzicht aantallen'!K:K)*'Calculatie sheet'!AB133)/1000</f>
        <v>0</v>
      </c>
      <c r="P2" s="571">
        <f>(LOOKUP('Calculatie sheet'!$AB$2,'Objectenoverzicht aantallen'!$A:$A,'Objectenoverzicht aantallen'!C:C)*'Calculatie sheet'!AB133+LOOKUP('Calculatie sheet'!$AB$2,'Objectenoverzicht aantallen'!$A:$A,'Objectenoverzicht aantallen'!E:E)*'Calculatie sheet'!AB133+LOOKUP('Calculatie sheet'!$AB$2,'Objectenoverzicht aantallen'!$A:$A,'Objectenoverzicht aantallen'!F:F)*'Calculatie sheet'!AB133+LOOKUP('Calculatie sheet'!$AB$2,'Objectenoverzicht aantallen'!$A:$A,'Objectenoverzicht aantallen'!G:G)*'Calculatie sheet'!AB133+LOOKUP('Calculatie sheet'!$AB$2,'Objectenoverzicht aantallen'!$A:$A,'Objectenoverzicht aantallen'!H:H)*'Calculatie sheet'!AB133+LOOKUP('Calculatie sheet'!$AB$2,'Objectenoverzicht aantallen'!$A:$A,'Objectenoverzicht aantallen'!I:I)*'Calculatie sheet'!AB133+LOOKUP('Calculatie sheet'!$AB$2,'Objectenoverzicht aantallen'!$A:$A,'Objectenoverzicht aantallen'!J:J)*'Calculatie sheet'!AB133+LOOKUP('Calculatie sheet'!$AB$2,'Objectenoverzicht aantallen'!$A:$A,'Objectenoverzicht aantallen'!K:K)*'Calculatie sheet'!AB133+LOOKUP('Calculatie sheet'!$AB$2,'Objectenoverzicht aantallen'!$A:$A,'Objectenoverzicht aantallen'!L:L)*'Calculatie sheet'!AB133)/1000</f>
        <v>0</v>
      </c>
      <c r="Q2" s="571">
        <f>(LOOKUP('Calculatie sheet'!$AB$2,'Objectenoverzicht aantallen'!$A:$A,'Objectenoverzicht aantallen'!C:C)*'Calculatie sheet'!AB133+LOOKUP('Calculatie sheet'!$AB$2,'Objectenoverzicht aantallen'!$A:$A,'Objectenoverzicht aantallen'!E:E)*'Calculatie sheet'!AB133+LOOKUP('Calculatie sheet'!$AB$2,'Objectenoverzicht aantallen'!$A:$A,'Objectenoverzicht aantallen'!F:F)*'Calculatie sheet'!AB133+LOOKUP('Calculatie sheet'!$AB$2,'Objectenoverzicht aantallen'!$A:$A,'Objectenoverzicht aantallen'!G:G)*'Calculatie sheet'!AB133+LOOKUP('Calculatie sheet'!$AB$2,'Objectenoverzicht aantallen'!$A:$A,'Objectenoverzicht aantallen'!H:H)*'Calculatie sheet'!AB133+LOOKUP('Calculatie sheet'!$AB$2,'Objectenoverzicht aantallen'!$A:$A,'Objectenoverzicht aantallen'!I:I)*'Calculatie sheet'!AB133+LOOKUP('Calculatie sheet'!$AB$2,'Objectenoverzicht aantallen'!$A:$A,'Objectenoverzicht aantallen'!J:J)*'Calculatie sheet'!AB133+LOOKUP('Calculatie sheet'!$AB$2,'Objectenoverzicht aantallen'!$A:$A,'Objectenoverzicht aantallen'!K:K)*'Calculatie sheet'!AB133+LOOKUP('Calculatie sheet'!$AB$2,'Objectenoverzicht aantallen'!$A:$A,'Objectenoverzicht aantallen'!L:L)*'Calculatie sheet'!AB133+LOOKUP('Calculatie sheet'!$AB$2,'Objectenoverzicht aantallen'!$A:$A,'Objectenoverzicht aantallen'!M:M)*'Calculatie sheet'!AB133)/1000</f>
        <v>0</v>
      </c>
      <c r="R2" s="571">
        <f>(LOOKUP('Calculatie sheet'!$AB$2,'Objectenoverzicht aantallen'!$A:$A,'Objectenoverzicht aantallen'!C:C)*'Calculatie sheet'!AB133+LOOKUP('Calculatie sheet'!$AB$2,'Objectenoverzicht aantallen'!$A:$A,'Objectenoverzicht aantallen'!E:E)*'Calculatie sheet'!AB133+LOOKUP('Calculatie sheet'!$AB$2,'Objectenoverzicht aantallen'!$A:$A,'Objectenoverzicht aantallen'!F:F)*'Calculatie sheet'!AB133+LOOKUP('Calculatie sheet'!$AB$2,'Objectenoverzicht aantallen'!$A:$A,'Objectenoverzicht aantallen'!G:G)*'Calculatie sheet'!AB133+LOOKUP('Calculatie sheet'!$AB$2,'Objectenoverzicht aantallen'!$A:$A,'Objectenoverzicht aantallen'!H:H)*'Calculatie sheet'!AB133+LOOKUP('Calculatie sheet'!$AB$2,'Objectenoverzicht aantallen'!$A:$A,'Objectenoverzicht aantallen'!I:I)*'Calculatie sheet'!AB133+LOOKUP('Calculatie sheet'!$AB$2,'Objectenoverzicht aantallen'!$A:$A,'Objectenoverzicht aantallen'!J:J)*'Calculatie sheet'!AB133+LOOKUP('Calculatie sheet'!$AB$2,'Objectenoverzicht aantallen'!$A:$A,'Objectenoverzicht aantallen'!K:K)*'Calculatie sheet'!AB133+LOOKUP('Calculatie sheet'!$AB$2,'Objectenoverzicht aantallen'!$A:$A,'Objectenoverzicht aantallen'!L:L)*'Calculatie sheet'!AB133+LOOKUP('Calculatie sheet'!$AB$2,'Objectenoverzicht aantallen'!$A:$A,'Objectenoverzicht aantallen'!M:M)*'Calculatie sheet'!AB133+LOOKUP('Calculatie sheet'!$AB$2,'Objectenoverzicht aantallen'!$A:$A,'Objectenoverzicht aantallen'!N:N)*'Calculatie sheet'!AB133)/1000</f>
        <v>0</v>
      </c>
      <c r="S2" s="571">
        <f>(LOOKUP('Calculatie sheet'!$AB$2,'Objectenoverzicht aantallen'!$A:$A,'Objectenoverzicht aantallen'!C:C)*'Calculatie sheet'!AB133+LOOKUP('Calculatie sheet'!$AB$2,'Objectenoverzicht aantallen'!$A:$A,'Objectenoverzicht aantallen'!E:E)*'Calculatie sheet'!AB133+LOOKUP('Calculatie sheet'!$AB$2,'Objectenoverzicht aantallen'!$A:$A,'Objectenoverzicht aantallen'!F:F)*'Calculatie sheet'!AB133+LOOKUP('Calculatie sheet'!$AB$2,'Objectenoverzicht aantallen'!$A:$A,'Objectenoverzicht aantallen'!G:G)*'Calculatie sheet'!AB133+LOOKUP('Calculatie sheet'!$AB$2,'Objectenoverzicht aantallen'!$A:$A,'Objectenoverzicht aantallen'!H:H)*'Calculatie sheet'!AB133+LOOKUP('Calculatie sheet'!$AB$2,'Objectenoverzicht aantallen'!$A:$A,'Objectenoverzicht aantallen'!I:I)*'Calculatie sheet'!AB133+LOOKUP('Calculatie sheet'!$AB$2,'Objectenoverzicht aantallen'!$A:$A,'Objectenoverzicht aantallen'!J:J)*'Calculatie sheet'!AB133+LOOKUP('Calculatie sheet'!$AB$2,'Objectenoverzicht aantallen'!$A:$A,'Objectenoverzicht aantallen'!K:K)*'Calculatie sheet'!AB133+LOOKUP('Calculatie sheet'!$AB$2,'Objectenoverzicht aantallen'!$A:$A,'Objectenoverzicht aantallen'!L:L)*'Calculatie sheet'!AB133+LOOKUP('Calculatie sheet'!$AB$2,'Objectenoverzicht aantallen'!$A:$A,'Objectenoverzicht aantallen'!M:M)*'Calculatie sheet'!AB133+LOOKUP('Calculatie sheet'!$AB$2,'Objectenoverzicht aantallen'!$A:$A,'Objectenoverzicht aantallen'!N:N)*'Calculatie sheet'!AB133+LOOKUP('Calculatie sheet'!$AB$2,'Objectenoverzicht aantallen'!$A:$A,'Objectenoverzicht aantallen'!O:O)*'Calculatie sheet'!AB133)/1000</f>
        <v>0</v>
      </c>
      <c r="U2" s="31" t="s">
        <v>622</v>
      </c>
      <c r="V2" s="571">
        <f>(LOOKUP('Calculatie sheet'!$AB$2,'Objectenoverzicht aantallen'!$A:$A,'Objectenoverzicht aantallen'!E:E)*'Calculatie sheet'!$AB$133)/1000</f>
        <v>0</v>
      </c>
      <c r="W2" s="571">
        <f>(LOOKUP('Calculatie sheet'!$AB$2,'Objectenoverzicht aantallen'!$A:$A,'Objectenoverzicht aantallen'!F:F)*'Calculatie sheet'!$AB$133)/1000</f>
        <v>0</v>
      </c>
      <c r="X2" s="571">
        <f>(LOOKUP('Calculatie sheet'!$AB$2,'Objectenoverzicht aantallen'!$A:$A,'Objectenoverzicht aantallen'!G:G)*'Calculatie sheet'!$AB$133)/1000</f>
        <v>0</v>
      </c>
      <c r="Y2" s="571">
        <f>(LOOKUP('Calculatie sheet'!$AB$2,'Objectenoverzicht aantallen'!$A:$A,'Objectenoverzicht aantallen'!H:H)*'Calculatie sheet'!$AB$133)/1000</f>
        <v>0</v>
      </c>
      <c r="Z2" s="571">
        <f>(LOOKUP('Calculatie sheet'!$AB$2,'Objectenoverzicht aantallen'!$A:$A,'Objectenoverzicht aantallen'!I:I)*'Calculatie sheet'!$AB$133)/1000</f>
        <v>0</v>
      </c>
      <c r="AA2" s="571">
        <f>(LOOKUP('Calculatie sheet'!$AB$2,'Objectenoverzicht aantallen'!$A:$A,'Objectenoverzicht aantallen'!J:J)*'Calculatie sheet'!$AB$133)/1000</f>
        <v>0</v>
      </c>
      <c r="AB2" s="571">
        <f>(LOOKUP('Calculatie sheet'!$AB$2,'Objectenoverzicht aantallen'!$A:$A,'Objectenoverzicht aantallen'!K:K)*'Calculatie sheet'!$AB$133)/1000</f>
        <v>0</v>
      </c>
      <c r="AC2" s="571">
        <f>(LOOKUP('Calculatie sheet'!$AB$2,'Objectenoverzicht aantallen'!$A:$A,'Objectenoverzicht aantallen'!L:L)*'Calculatie sheet'!$AB$133)/1000</f>
        <v>0</v>
      </c>
      <c r="AD2" s="571">
        <f>(LOOKUP('Calculatie sheet'!$AB$2,'Objectenoverzicht aantallen'!$A:$A,'Objectenoverzicht aantallen'!M:M)*'Calculatie sheet'!$AB$133)/1000</f>
        <v>0</v>
      </c>
      <c r="AE2" s="571">
        <f>(LOOKUP('Calculatie sheet'!$AB$2,'Objectenoverzicht aantallen'!$A:$A,'Objectenoverzicht aantallen'!N:N)*'Calculatie sheet'!$AB$133)/1000</f>
        <v>0</v>
      </c>
      <c r="AF2" s="571">
        <f>(LOOKUP('Calculatie sheet'!$AB$2,'Objectenoverzicht aantallen'!$A:$A,'Objectenoverzicht aantallen'!O:O)*'Calculatie sheet'!$AB$133)/1000</f>
        <v>0</v>
      </c>
    </row>
    <row r="3" spans="1:32" x14ac:dyDescent="0.2">
      <c r="B3" s="130" t="s">
        <v>967</v>
      </c>
      <c r="C3" s="46">
        <f>'Calculatie sheet'!AB134</f>
        <v>0.64086670150251823</v>
      </c>
      <c r="D3" s="7" t="s">
        <v>354</v>
      </c>
      <c r="F3" s="573">
        <f>C3*'Calculatie sheet'!$AB$7/1000</f>
        <v>0</v>
      </c>
      <c r="H3" s="31" t="s">
        <v>623</v>
      </c>
      <c r="I3" s="571">
        <f>(LOOKUP('Calculatie sheet'!$AB$2,'Objectenoverzicht aantallen'!$A:$A,'Objectenoverzicht aantallen'!C:C)*'Calculatie sheet'!AB134+LOOKUP('Calculatie sheet'!$AB$2,'Objectenoverzicht aantallen'!$A:$A,'Objectenoverzicht aantallen'!E:E)*'Calculatie sheet'!AB134)/1000</f>
        <v>0</v>
      </c>
      <c r="J3" s="571">
        <f>(LOOKUP('Calculatie sheet'!$AB$2,'Objectenoverzicht aantallen'!$A:$A,'Objectenoverzicht aantallen'!C:C)*'Calculatie sheet'!AB134+LOOKUP('Calculatie sheet'!$AB$2,'Objectenoverzicht aantallen'!$A:$A,'Objectenoverzicht aantallen'!E:E)*'Calculatie sheet'!AB134+LOOKUP('Calculatie sheet'!$AB$2,'Objectenoverzicht aantallen'!$A:$A,'Objectenoverzicht aantallen'!F:F)*'Calculatie sheet'!AB134)/1000</f>
        <v>0</v>
      </c>
      <c r="K3" s="571">
        <f>(LOOKUP('Calculatie sheet'!$AB$2,'Objectenoverzicht aantallen'!$A:$A,'Objectenoverzicht aantallen'!C:C)*'Calculatie sheet'!AB134+LOOKUP('Calculatie sheet'!$AB$2,'Objectenoverzicht aantallen'!$A:$A,'Objectenoverzicht aantallen'!E:E)*'Calculatie sheet'!AB134+LOOKUP('Calculatie sheet'!$AB$2,'Objectenoverzicht aantallen'!$A:$A,'Objectenoverzicht aantallen'!F:F)*'Calculatie sheet'!AB134+LOOKUP('Calculatie sheet'!$D$2,'Objectenoverzicht aantallen'!$A:$A,'Objectenoverzicht aantallen'!G:G)*'Calculatie sheet'!AB134)/1000</f>
        <v>0</v>
      </c>
      <c r="L3" s="571">
        <f>(LOOKUP('Calculatie sheet'!$AB$2,'Objectenoverzicht aantallen'!$A:$A,'Objectenoverzicht aantallen'!C:C)*'Calculatie sheet'!AB134+LOOKUP('Calculatie sheet'!$AB$2,'Objectenoverzicht aantallen'!$A:$A,'Objectenoverzicht aantallen'!E:E)*'Calculatie sheet'!AB134+LOOKUP('Calculatie sheet'!$AB$2,'Objectenoverzicht aantallen'!$A:$A,'Objectenoverzicht aantallen'!F:F)*'Calculatie sheet'!AB134+LOOKUP('Calculatie sheet'!$AB$2,'Objectenoverzicht aantallen'!$A:$A,'Objectenoverzicht aantallen'!G:G)*'Calculatie sheet'!AB134+LOOKUP('Calculatie sheet'!$AB$2,'Objectenoverzicht aantallen'!$A:$A,'Objectenoverzicht aantallen'!H:H)*'Calculatie sheet'!AB134)/1000</f>
        <v>0</v>
      </c>
      <c r="M3" s="571">
        <f>(LOOKUP('Calculatie sheet'!$AB$2,'Objectenoverzicht aantallen'!$A:$A,'Objectenoverzicht aantallen'!C:C)*'Calculatie sheet'!AB134+LOOKUP('Calculatie sheet'!$AB$2,'Objectenoverzicht aantallen'!$A:$A,'Objectenoverzicht aantallen'!E:E)*'Calculatie sheet'!AB134+LOOKUP('Calculatie sheet'!$AB$2,'Objectenoverzicht aantallen'!$A:$A,'Objectenoverzicht aantallen'!F:F)*'Calculatie sheet'!AB134+LOOKUP('Calculatie sheet'!$AB$2,'Objectenoverzicht aantallen'!$A:$A,'Objectenoverzicht aantallen'!G:G)*'Calculatie sheet'!AB134+LOOKUP('Calculatie sheet'!$AB$2,'Objectenoverzicht aantallen'!$A:$A,'Objectenoverzicht aantallen'!H:H)*'Calculatie sheet'!AB134+LOOKUP('Calculatie sheet'!$AB$2,'Objectenoverzicht aantallen'!$A:$A,'Objectenoverzicht aantallen'!I:I)*'Calculatie sheet'!AB134)/1000</f>
        <v>0</v>
      </c>
      <c r="N3" s="571">
        <f>(LOOKUP('Calculatie sheet'!$AB$2,'Objectenoverzicht aantallen'!$A:$A,'Objectenoverzicht aantallen'!C:C)*'Calculatie sheet'!AB134+LOOKUP('Calculatie sheet'!$AB$2,'Objectenoverzicht aantallen'!$A:$A,'Objectenoverzicht aantallen'!E:E)*'Calculatie sheet'!AB134+LOOKUP('Calculatie sheet'!$AB$2,'Objectenoverzicht aantallen'!$A:$A,'Objectenoverzicht aantallen'!F:F)*'Calculatie sheet'!AB134+LOOKUP('Calculatie sheet'!$AB$2,'Objectenoverzicht aantallen'!$A:$A,'Objectenoverzicht aantallen'!G:G)*'Calculatie sheet'!AB134+LOOKUP('Calculatie sheet'!$AB$2,'Objectenoverzicht aantallen'!$A:$A,'Objectenoverzicht aantallen'!H:H)*'Calculatie sheet'!AB134+LOOKUP('Calculatie sheet'!$AB$2,'Objectenoverzicht aantallen'!$A:$A,'Objectenoverzicht aantallen'!I:I)*'Calculatie sheet'!AB134+LOOKUP('Calculatie sheet'!$AB$2,'Objectenoverzicht aantallen'!$A:$A,'Objectenoverzicht aantallen'!J:J)*'Calculatie sheet'!AB134)/1000</f>
        <v>0</v>
      </c>
      <c r="O3" s="571">
        <f>(LOOKUP('Calculatie sheet'!$AB$2,'Objectenoverzicht aantallen'!$A:$A,'Objectenoverzicht aantallen'!C:C)*'Calculatie sheet'!AB134+LOOKUP('Calculatie sheet'!$AB$2,'Objectenoverzicht aantallen'!$A:$A,'Objectenoverzicht aantallen'!E:E)*'Calculatie sheet'!AB134+LOOKUP('Calculatie sheet'!$AB$2,'Objectenoverzicht aantallen'!$A:$A,'Objectenoverzicht aantallen'!F:F)*'Calculatie sheet'!AB134+LOOKUP('Calculatie sheet'!$AB$2,'Objectenoverzicht aantallen'!$A:$A,'Objectenoverzicht aantallen'!G:G)*'Calculatie sheet'!AB134+LOOKUP('Calculatie sheet'!$AB$2,'Objectenoverzicht aantallen'!$A:$A,'Objectenoverzicht aantallen'!H:H)*'Calculatie sheet'!AB134+LOOKUP('Calculatie sheet'!$AB$2,'Objectenoverzicht aantallen'!$A:$A,'Objectenoverzicht aantallen'!I:I)*'Calculatie sheet'!AB134+LOOKUP('Calculatie sheet'!$AB$2,'Objectenoverzicht aantallen'!$A:$A,'Objectenoverzicht aantallen'!J:J)*'Calculatie sheet'!AB134+LOOKUP('Calculatie sheet'!$AB$2,'Objectenoverzicht aantallen'!$A:$A,'Objectenoverzicht aantallen'!K:K)*'Calculatie sheet'!AB134)/1000</f>
        <v>0</v>
      </c>
      <c r="P3" s="571">
        <f>(LOOKUP('Calculatie sheet'!$AB$2,'Objectenoverzicht aantallen'!$A:$A,'Objectenoverzicht aantallen'!C:C)*'Calculatie sheet'!AB134+LOOKUP('Calculatie sheet'!$AB$2,'Objectenoverzicht aantallen'!$A:$A,'Objectenoverzicht aantallen'!E:E)*'Calculatie sheet'!AB134+LOOKUP('Calculatie sheet'!$AB$2,'Objectenoverzicht aantallen'!$A:$A,'Objectenoverzicht aantallen'!F:F)*'Calculatie sheet'!AB134+LOOKUP('Calculatie sheet'!$AB$2,'Objectenoverzicht aantallen'!$A:$A,'Objectenoverzicht aantallen'!G:G)*'Calculatie sheet'!AB134+LOOKUP('Calculatie sheet'!$AB$2,'Objectenoverzicht aantallen'!$A:$A,'Objectenoverzicht aantallen'!H:H)*'Calculatie sheet'!AB134+LOOKUP('Calculatie sheet'!$AB$2,'Objectenoverzicht aantallen'!$A:$A,'Objectenoverzicht aantallen'!I:I)*'Calculatie sheet'!AB134+LOOKUP('Calculatie sheet'!$AB$2,'Objectenoverzicht aantallen'!$A:$A,'Objectenoverzicht aantallen'!J:J)*'Calculatie sheet'!AB134+LOOKUP('Calculatie sheet'!$AB$2,'Objectenoverzicht aantallen'!$A:$A,'Objectenoverzicht aantallen'!K:K)*'Calculatie sheet'!AB134+LOOKUP('Calculatie sheet'!$AB$2,'Objectenoverzicht aantallen'!$A:$A,'Objectenoverzicht aantallen'!L:L)*'Calculatie sheet'!AB134)/1000</f>
        <v>0</v>
      </c>
      <c r="Q3" s="571">
        <f>(LOOKUP('Calculatie sheet'!$AB$2,'Objectenoverzicht aantallen'!$A:$A,'Objectenoverzicht aantallen'!C:C)*'Calculatie sheet'!AB134+LOOKUP('Calculatie sheet'!$AB$2,'Objectenoverzicht aantallen'!$A:$A,'Objectenoverzicht aantallen'!E:E)*'Calculatie sheet'!AB134+LOOKUP('Calculatie sheet'!$AB$2,'Objectenoverzicht aantallen'!$A:$A,'Objectenoverzicht aantallen'!F:F)*'Calculatie sheet'!AB134+LOOKUP('Calculatie sheet'!$AB$2,'Objectenoverzicht aantallen'!$A:$A,'Objectenoverzicht aantallen'!G:G)*'Calculatie sheet'!AB134+LOOKUP('Calculatie sheet'!$AB$2,'Objectenoverzicht aantallen'!$A:$A,'Objectenoverzicht aantallen'!H:H)*'Calculatie sheet'!AB134+LOOKUP('Calculatie sheet'!$AB$2,'Objectenoverzicht aantallen'!$A:$A,'Objectenoverzicht aantallen'!I:I)*'Calculatie sheet'!AB134+LOOKUP('Calculatie sheet'!$AB$2,'Objectenoverzicht aantallen'!$A:$A,'Objectenoverzicht aantallen'!J:J)*'Calculatie sheet'!AB134+LOOKUP('Calculatie sheet'!$AB$2,'Objectenoverzicht aantallen'!$A:$A,'Objectenoverzicht aantallen'!K:K)*'Calculatie sheet'!AB134+LOOKUP('Calculatie sheet'!$AB$2,'Objectenoverzicht aantallen'!$A:$A,'Objectenoverzicht aantallen'!L:L)*'Calculatie sheet'!AB134+LOOKUP('Calculatie sheet'!$AB$2,'Objectenoverzicht aantallen'!$A:$A,'Objectenoverzicht aantallen'!M:M)*'Calculatie sheet'!AB134)/1000</f>
        <v>0</v>
      </c>
      <c r="R3" s="571">
        <f>(LOOKUP('Calculatie sheet'!$AB$2,'Objectenoverzicht aantallen'!$A:$A,'Objectenoverzicht aantallen'!C:C)*'Calculatie sheet'!AB134+LOOKUP('Calculatie sheet'!$AB$2,'Objectenoverzicht aantallen'!$A:$A,'Objectenoverzicht aantallen'!E:E)*'Calculatie sheet'!AB134+LOOKUP('Calculatie sheet'!$AB$2,'Objectenoverzicht aantallen'!$A:$A,'Objectenoverzicht aantallen'!F:F)*'Calculatie sheet'!AB134+LOOKUP('Calculatie sheet'!$AB$2,'Objectenoverzicht aantallen'!$A:$A,'Objectenoverzicht aantallen'!G:G)*'Calculatie sheet'!AB134+LOOKUP('Calculatie sheet'!$AB$2,'Objectenoverzicht aantallen'!$A:$A,'Objectenoverzicht aantallen'!H:H)*'Calculatie sheet'!AB134+LOOKUP('Calculatie sheet'!$AB$2,'Objectenoverzicht aantallen'!$A:$A,'Objectenoverzicht aantallen'!I:I)*'Calculatie sheet'!AB134+LOOKUP('Calculatie sheet'!$AB$2,'Objectenoverzicht aantallen'!$A:$A,'Objectenoverzicht aantallen'!J:J)*'Calculatie sheet'!AB134+LOOKUP('Calculatie sheet'!$AB$2,'Objectenoverzicht aantallen'!$A:$A,'Objectenoverzicht aantallen'!K:K)*'Calculatie sheet'!AB134+LOOKUP('Calculatie sheet'!$AB$2,'Objectenoverzicht aantallen'!$A:$A,'Objectenoverzicht aantallen'!L:L)*'Calculatie sheet'!AB134+LOOKUP('Calculatie sheet'!$AB$2,'Objectenoverzicht aantallen'!$A:$A,'Objectenoverzicht aantallen'!M:M)*'Calculatie sheet'!AB134+LOOKUP('Calculatie sheet'!$AB$2,'Objectenoverzicht aantallen'!$A:$A,'Objectenoverzicht aantallen'!N:N)*'Calculatie sheet'!AB134)/1000</f>
        <v>0</v>
      </c>
      <c r="S3" s="571">
        <f>(LOOKUP('Calculatie sheet'!$AB$2,'Objectenoverzicht aantallen'!$A:$A,'Objectenoverzicht aantallen'!C:C)*'Calculatie sheet'!AB134+LOOKUP('Calculatie sheet'!$AB$2,'Objectenoverzicht aantallen'!$A:$A,'Objectenoverzicht aantallen'!E:E)*'Calculatie sheet'!AB134+LOOKUP('Calculatie sheet'!$AB$2,'Objectenoverzicht aantallen'!$A:$A,'Objectenoverzicht aantallen'!F:F)*'Calculatie sheet'!AB134+LOOKUP('Calculatie sheet'!$AB$2,'Objectenoverzicht aantallen'!$A:$A,'Objectenoverzicht aantallen'!G:G)*'Calculatie sheet'!AB134+LOOKUP('Calculatie sheet'!$AB$2,'Objectenoverzicht aantallen'!$A:$A,'Objectenoverzicht aantallen'!H:H)*'Calculatie sheet'!AB134+LOOKUP('Calculatie sheet'!$AB$2,'Objectenoverzicht aantallen'!$A:$A,'Objectenoverzicht aantallen'!I:I)*'Calculatie sheet'!AB134+LOOKUP('Calculatie sheet'!$AB$2,'Objectenoverzicht aantallen'!$A:$A,'Objectenoverzicht aantallen'!J:J)*'Calculatie sheet'!AB134+LOOKUP('Calculatie sheet'!$AB$2,'Objectenoverzicht aantallen'!$A:$A,'Objectenoverzicht aantallen'!K:K)*'Calculatie sheet'!AB134+LOOKUP('Calculatie sheet'!$AB$2,'Objectenoverzicht aantallen'!$A:$A,'Objectenoverzicht aantallen'!L:L)*'Calculatie sheet'!AB134+LOOKUP('Calculatie sheet'!$AB$2,'Objectenoverzicht aantallen'!$A:$A,'Objectenoverzicht aantallen'!M:M)*'Calculatie sheet'!AB134+LOOKUP('Calculatie sheet'!$AB$2,'Objectenoverzicht aantallen'!$A:$A,'Objectenoverzicht aantallen'!N:N)*'Calculatie sheet'!AB134+LOOKUP('Calculatie sheet'!$AB$2,'Objectenoverzicht aantallen'!$A:$A,'Objectenoverzicht aantallen'!O:O)*'Calculatie sheet'!AB134)/1000</f>
        <v>0</v>
      </c>
      <c r="U3" s="31" t="s">
        <v>623</v>
      </c>
      <c r="V3" s="571">
        <f>(LOOKUP('Calculatie sheet'!$AB$2,'Objectenoverzicht aantallen'!$A:$A,'Objectenoverzicht aantallen'!E:E)*'Calculatie sheet'!$AB$134)/1000</f>
        <v>0</v>
      </c>
      <c r="W3" s="571">
        <f>(LOOKUP('Calculatie sheet'!$AB$2,'Objectenoverzicht aantallen'!$A:$A,'Objectenoverzicht aantallen'!F:F)*'Calculatie sheet'!$AB$134)/1000</f>
        <v>0</v>
      </c>
      <c r="X3" s="571">
        <f>(LOOKUP('Calculatie sheet'!$AB$2,'Objectenoverzicht aantallen'!$A:$A,'Objectenoverzicht aantallen'!G:G)*'Calculatie sheet'!$AB$134)/1000</f>
        <v>0</v>
      </c>
      <c r="Y3" s="571">
        <f>(LOOKUP('Calculatie sheet'!$AB$2,'Objectenoverzicht aantallen'!$A:$A,'Objectenoverzicht aantallen'!H:H)*'Calculatie sheet'!$AB$134)/1000</f>
        <v>0</v>
      </c>
      <c r="Z3" s="571">
        <f>(LOOKUP('Calculatie sheet'!$AB$2,'Objectenoverzicht aantallen'!$A:$A,'Objectenoverzicht aantallen'!I:I)*'Calculatie sheet'!$AB$134)/1000</f>
        <v>0</v>
      </c>
      <c r="AA3" s="571">
        <f>(LOOKUP('Calculatie sheet'!$AB$2,'Objectenoverzicht aantallen'!$A:$A,'Objectenoverzicht aantallen'!J:J)*'Calculatie sheet'!$AB$134)/1000</f>
        <v>0</v>
      </c>
      <c r="AB3" s="571">
        <f>(LOOKUP('Calculatie sheet'!$AB$2,'Objectenoverzicht aantallen'!$A:$A,'Objectenoverzicht aantallen'!K:K)*'Calculatie sheet'!$AB$134)/1000</f>
        <v>0</v>
      </c>
      <c r="AC3" s="571">
        <f>(LOOKUP('Calculatie sheet'!$AB$2,'Objectenoverzicht aantallen'!$A:$A,'Objectenoverzicht aantallen'!L:L)*'Calculatie sheet'!$AB$134)/1000</f>
        <v>0</v>
      </c>
      <c r="AD3" s="571">
        <f>(LOOKUP('Calculatie sheet'!$AB$2,'Objectenoverzicht aantallen'!$A:$A,'Objectenoverzicht aantallen'!M:M)*'Calculatie sheet'!$AB$134)/1000</f>
        <v>0</v>
      </c>
      <c r="AE3" s="571">
        <f>(LOOKUP('Calculatie sheet'!$AB$2,'Objectenoverzicht aantallen'!$A:$A,'Objectenoverzicht aantallen'!N:N)*'Calculatie sheet'!$AB$134)/1000</f>
        <v>0</v>
      </c>
      <c r="AF3" s="571">
        <f>(LOOKUP('Calculatie sheet'!$AB$2,'Objectenoverzicht aantallen'!$A:$A,'Objectenoverzicht aantallen'!O:O)*'Calculatie sheet'!$AB$134)/1000</f>
        <v>0</v>
      </c>
    </row>
    <row r="4" spans="1:32" x14ac:dyDescent="0.2">
      <c r="B4" s="130" t="s">
        <v>966</v>
      </c>
      <c r="C4" s="46">
        <f>'Calculatie sheet'!AB135</f>
        <v>4.8855214207512536E-2</v>
      </c>
      <c r="D4" s="37" t="s">
        <v>660</v>
      </c>
      <c r="F4" s="573">
        <f>C4*'Calculatie sheet'!$AB$7/1000</f>
        <v>0</v>
      </c>
      <c r="H4" s="31" t="s">
        <v>624</v>
      </c>
      <c r="I4" s="571">
        <f>(LOOKUP('Calculatie sheet'!$AB$2,'Objectenoverzicht aantallen'!$A:$A,'Objectenoverzicht aantallen'!C:C)*'Calculatie sheet'!AB135+LOOKUP('Calculatie sheet'!$AB$2,'Objectenoverzicht aantallen'!$A:$A,'Objectenoverzicht aantallen'!E:E)*'Calculatie sheet'!AB135)/1000</f>
        <v>0</v>
      </c>
      <c r="J4" s="571">
        <f>(LOOKUP('Calculatie sheet'!$AB$2,'Objectenoverzicht aantallen'!$A:$A,'Objectenoverzicht aantallen'!C:C)*'Calculatie sheet'!AB135+LOOKUP('Calculatie sheet'!$AB$2,'Objectenoverzicht aantallen'!$A:$A,'Objectenoverzicht aantallen'!E:E)*'Calculatie sheet'!AB135+LOOKUP('Calculatie sheet'!$AB$2,'Objectenoverzicht aantallen'!$A:$A,'Objectenoverzicht aantallen'!F:F)*'Calculatie sheet'!AB135)/1000</f>
        <v>0</v>
      </c>
      <c r="K4" s="571">
        <f>(LOOKUP('Calculatie sheet'!$AB$2,'Objectenoverzicht aantallen'!$A:$A,'Objectenoverzicht aantallen'!C:C)*'Calculatie sheet'!AB135+LOOKUP('Calculatie sheet'!$AB$2,'Objectenoverzicht aantallen'!$A:$A,'Objectenoverzicht aantallen'!E:E)*'Calculatie sheet'!AB135+LOOKUP('Calculatie sheet'!$AB$2,'Objectenoverzicht aantallen'!$A:$A,'Objectenoverzicht aantallen'!F:F)*'Calculatie sheet'!AB135+LOOKUP('Calculatie sheet'!$D$2,'Objectenoverzicht aantallen'!$A:$A,'Objectenoverzicht aantallen'!G:G)*'Calculatie sheet'!AB135)/1000</f>
        <v>0</v>
      </c>
      <c r="L4" s="571">
        <f>(LOOKUP('Calculatie sheet'!$AB$2,'Objectenoverzicht aantallen'!$A:$A,'Objectenoverzicht aantallen'!C:C)*'Calculatie sheet'!AB135+LOOKUP('Calculatie sheet'!$AB$2,'Objectenoverzicht aantallen'!$A:$A,'Objectenoverzicht aantallen'!E:E)*'Calculatie sheet'!AB135+LOOKUP('Calculatie sheet'!$AB$2,'Objectenoverzicht aantallen'!$A:$A,'Objectenoverzicht aantallen'!F:F)*'Calculatie sheet'!AB135+LOOKUP('Calculatie sheet'!$AB$2,'Objectenoverzicht aantallen'!$A:$A,'Objectenoverzicht aantallen'!G:G)*'Calculatie sheet'!AB135+LOOKUP('Calculatie sheet'!$AB$2,'Objectenoverzicht aantallen'!$A:$A,'Objectenoverzicht aantallen'!H:H)*'Calculatie sheet'!AB135)/1000</f>
        <v>0</v>
      </c>
      <c r="M4" s="571">
        <f>(LOOKUP('Calculatie sheet'!$AB$2,'Objectenoverzicht aantallen'!$A:$A,'Objectenoverzicht aantallen'!C:C)*'Calculatie sheet'!AB135+LOOKUP('Calculatie sheet'!$AB$2,'Objectenoverzicht aantallen'!$A:$A,'Objectenoverzicht aantallen'!E:E)*'Calculatie sheet'!AB135+LOOKUP('Calculatie sheet'!$AB$2,'Objectenoverzicht aantallen'!$A:$A,'Objectenoverzicht aantallen'!F:F)*'Calculatie sheet'!AB135+LOOKUP('Calculatie sheet'!$AB$2,'Objectenoverzicht aantallen'!$A:$A,'Objectenoverzicht aantallen'!G:G)*'Calculatie sheet'!AB135+LOOKUP('Calculatie sheet'!$AB$2,'Objectenoverzicht aantallen'!$A:$A,'Objectenoverzicht aantallen'!H:H)*'Calculatie sheet'!AB135+LOOKUP('Calculatie sheet'!$AB$2,'Objectenoverzicht aantallen'!$A:$A,'Objectenoverzicht aantallen'!I:I)*'Calculatie sheet'!AB135)/1000</f>
        <v>0</v>
      </c>
      <c r="N4" s="571">
        <f>(LOOKUP('Calculatie sheet'!$AB$2,'Objectenoverzicht aantallen'!$A:$A,'Objectenoverzicht aantallen'!C:C)*'Calculatie sheet'!AB135+LOOKUP('Calculatie sheet'!$AB$2,'Objectenoverzicht aantallen'!$A:$A,'Objectenoverzicht aantallen'!E:E)*'Calculatie sheet'!AB135+LOOKUP('Calculatie sheet'!$AB$2,'Objectenoverzicht aantallen'!$A:$A,'Objectenoverzicht aantallen'!F:F)*'Calculatie sheet'!AB135+LOOKUP('Calculatie sheet'!$AB$2,'Objectenoverzicht aantallen'!$A:$A,'Objectenoverzicht aantallen'!G:G)*'Calculatie sheet'!AB135+LOOKUP('Calculatie sheet'!$AB$2,'Objectenoverzicht aantallen'!$A:$A,'Objectenoverzicht aantallen'!H:H)*'Calculatie sheet'!AB135+LOOKUP('Calculatie sheet'!$AB$2,'Objectenoverzicht aantallen'!$A:$A,'Objectenoverzicht aantallen'!I:I)*'Calculatie sheet'!AB135+LOOKUP('Calculatie sheet'!$AB$2,'Objectenoverzicht aantallen'!$A:$A,'Objectenoverzicht aantallen'!J:J)*'Calculatie sheet'!AB135)/1000</f>
        <v>0</v>
      </c>
      <c r="O4" s="571">
        <f>(LOOKUP('Calculatie sheet'!$AB$2,'Objectenoverzicht aantallen'!$A:$A,'Objectenoverzicht aantallen'!C:C)*'Calculatie sheet'!AB135+LOOKUP('Calculatie sheet'!$AB$2,'Objectenoverzicht aantallen'!$A:$A,'Objectenoverzicht aantallen'!E:E)*'Calculatie sheet'!AB135+LOOKUP('Calculatie sheet'!$AB$2,'Objectenoverzicht aantallen'!$A:$A,'Objectenoverzicht aantallen'!F:F)*'Calculatie sheet'!AB135+LOOKUP('Calculatie sheet'!$AB$2,'Objectenoverzicht aantallen'!$A:$A,'Objectenoverzicht aantallen'!G:G)*'Calculatie sheet'!AB135+LOOKUP('Calculatie sheet'!$AB$2,'Objectenoverzicht aantallen'!$A:$A,'Objectenoverzicht aantallen'!H:H)*'Calculatie sheet'!AB135+LOOKUP('Calculatie sheet'!$AB$2,'Objectenoverzicht aantallen'!$A:$A,'Objectenoverzicht aantallen'!I:I)*'Calculatie sheet'!AB135+LOOKUP('Calculatie sheet'!$AB$2,'Objectenoverzicht aantallen'!$A:$A,'Objectenoverzicht aantallen'!J:J)*'Calculatie sheet'!AB135+LOOKUP('Calculatie sheet'!$AB$2,'Objectenoverzicht aantallen'!$A:$A,'Objectenoverzicht aantallen'!K:K)*'Calculatie sheet'!AB135)/1000</f>
        <v>0</v>
      </c>
      <c r="P4" s="571">
        <f>(LOOKUP('Calculatie sheet'!$AB$2,'Objectenoverzicht aantallen'!$A:$A,'Objectenoverzicht aantallen'!C:C)*'Calculatie sheet'!AB135+LOOKUP('Calculatie sheet'!$AB$2,'Objectenoverzicht aantallen'!$A:$A,'Objectenoverzicht aantallen'!E:E)*'Calculatie sheet'!AB135+LOOKUP('Calculatie sheet'!$AB$2,'Objectenoverzicht aantallen'!$A:$A,'Objectenoverzicht aantallen'!F:F)*'Calculatie sheet'!AB135+LOOKUP('Calculatie sheet'!$AB$2,'Objectenoverzicht aantallen'!$A:$A,'Objectenoverzicht aantallen'!G:G)*'Calculatie sheet'!AB135+LOOKUP('Calculatie sheet'!$AB$2,'Objectenoverzicht aantallen'!$A:$A,'Objectenoverzicht aantallen'!H:H)*'Calculatie sheet'!AB135+LOOKUP('Calculatie sheet'!$AB$2,'Objectenoverzicht aantallen'!$A:$A,'Objectenoverzicht aantallen'!I:I)*'Calculatie sheet'!AB135+LOOKUP('Calculatie sheet'!$AB$2,'Objectenoverzicht aantallen'!$A:$A,'Objectenoverzicht aantallen'!J:J)*'Calculatie sheet'!AB135+LOOKUP('Calculatie sheet'!$AB$2,'Objectenoverzicht aantallen'!$A:$A,'Objectenoverzicht aantallen'!K:K)*'Calculatie sheet'!AB135+LOOKUP('Calculatie sheet'!$AB$2,'Objectenoverzicht aantallen'!$A:$A,'Objectenoverzicht aantallen'!L:L)*'Calculatie sheet'!AB135)/1000</f>
        <v>0</v>
      </c>
      <c r="Q4" s="571">
        <f>(LOOKUP('Calculatie sheet'!$AB$2,'Objectenoverzicht aantallen'!$A:$A,'Objectenoverzicht aantallen'!C:C)*'Calculatie sheet'!AB135+LOOKUP('Calculatie sheet'!$AB$2,'Objectenoverzicht aantallen'!$A:$A,'Objectenoverzicht aantallen'!E:E)*'Calculatie sheet'!AB135+LOOKUP('Calculatie sheet'!$AB$2,'Objectenoverzicht aantallen'!$A:$A,'Objectenoverzicht aantallen'!F:F)*'Calculatie sheet'!AB135+LOOKUP('Calculatie sheet'!$AB$2,'Objectenoverzicht aantallen'!$A:$A,'Objectenoverzicht aantallen'!G:G)*'Calculatie sheet'!AB135+LOOKUP('Calculatie sheet'!$AB$2,'Objectenoverzicht aantallen'!$A:$A,'Objectenoverzicht aantallen'!H:H)*'Calculatie sheet'!AB135+LOOKUP('Calculatie sheet'!$AB$2,'Objectenoverzicht aantallen'!$A:$A,'Objectenoverzicht aantallen'!I:I)*'Calculatie sheet'!AB135+LOOKUP('Calculatie sheet'!$AB$2,'Objectenoverzicht aantallen'!$A:$A,'Objectenoverzicht aantallen'!J:J)*'Calculatie sheet'!AB135+LOOKUP('Calculatie sheet'!$AB$2,'Objectenoverzicht aantallen'!$A:$A,'Objectenoverzicht aantallen'!K:K)*'Calculatie sheet'!AB135+LOOKUP('Calculatie sheet'!$AB$2,'Objectenoverzicht aantallen'!$A:$A,'Objectenoverzicht aantallen'!L:L)*'Calculatie sheet'!AB135+LOOKUP('Calculatie sheet'!$AB$2,'Objectenoverzicht aantallen'!$A:$A,'Objectenoverzicht aantallen'!M:M)*'Calculatie sheet'!AB135)/1000</f>
        <v>0</v>
      </c>
      <c r="R4" s="571">
        <f>(LOOKUP('Calculatie sheet'!$AB$2,'Objectenoverzicht aantallen'!$A:$A,'Objectenoverzicht aantallen'!C:C)*'Calculatie sheet'!AB135+LOOKUP('Calculatie sheet'!$AB$2,'Objectenoverzicht aantallen'!$A:$A,'Objectenoverzicht aantallen'!E:E)*'Calculatie sheet'!AB135+LOOKUP('Calculatie sheet'!$AB$2,'Objectenoverzicht aantallen'!$A:$A,'Objectenoverzicht aantallen'!F:F)*'Calculatie sheet'!AB135+LOOKUP('Calculatie sheet'!$AB$2,'Objectenoverzicht aantallen'!$A:$A,'Objectenoverzicht aantallen'!G:G)*'Calculatie sheet'!AB135+LOOKUP('Calculatie sheet'!$AB$2,'Objectenoverzicht aantallen'!$A:$A,'Objectenoverzicht aantallen'!H:H)*'Calculatie sheet'!AB135+LOOKUP('Calculatie sheet'!$AB$2,'Objectenoverzicht aantallen'!$A:$A,'Objectenoverzicht aantallen'!I:I)*'Calculatie sheet'!AB135+LOOKUP('Calculatie sheet'!$AB$2,'Objectenoverzicht aantallen'!$A:$A,'Objectenoverzicht aantallen'!J:J)*'Calculatie sheet'!AB135+LOOKUP('Calculatie sheet'!$AB$2,'Objectenoverzicht aantallen'!$A:$A,'Objectenoverzicht aantallen'!K:K)*'Calculatie sheet'!AB135+LOOKUP('Calculatie sheet'!$AB$2,'Objectenoverzicht aantallen'!$A:$A,'Objectenoverzicht aantallen'!L:L)*'Calculatie sheet'!AB135+LOOKUP('Calculatie sheet'!$AB$2,'Objectenoverzicht aantallen'!$A:$A,'Objectenoverzicht aantallen'!M:M)*'Calculatie sheet'!AB135+LOOKUP('Calculatie sheet'!$AB$2,'Objectenoverzicht aantallen'!$A:$A,'Objectenoverzicht aantallen'!N:N)*'Calculatie sheet'!AB135)/1000</f>
        <v>0</v>
      </c>
      <c r="S4" s="571">
        <f>(LOOKUP('Calculatie sheet'!$AB$2,'Objectenoverzicht aantallen'!$A:$A,'Objectenoverzicht aantallen'!C:C)*'Calculatie sheet'!AB135+LOOKUP('Calculatie sheet'!$AB$2,'Objectenoverzicht aantallen'!$A:$A,'Objectenoverzicht aantallen'!E:E)*'Calculatie sheet'!AB135+LOOKUP('Calculatie sheet'!$AB$2,'Objectenoverzicht aantallen'!$A:$A,'Objectenoverzicht aantallen'!F:F)*'Calculatie sheet'!AB135+LOOKUP('Calculatie sheet'!$AB$2,'Objectenoverzicht aantallen'!$A:$A,'Objectenoverzicht aantallen'!G:G)*'Calculatie sheet'!AB135+LOOKUP('Calculatie sheet'!$AB$2,'Objectenoverzicht aantallen'!$A:$A,'Objectenoverzicht aantallen'!H:H)*'Calculatie sheet'!AB135+LOOKUP('Calculatie sheet'!$AB$2,'Objectenoverzicht aantallen'!$A:$A,'Objectenoverzicht aantallen'!I:I)*'Calculatie sheet'!AB135+LOOKUP('Calculatie sheet'!$AB$2,'Objectenoverzicht aantallen'!$A:$A,'Objectenoverzicht aantallen'!J:J)*'Calculatie sheet'!AB135+LOOKUP('Calculatie sheet'!$AB$2,'Objectenoverzicht aantallen'!$A:$A,'Objectenoverzicht aantallen'!K:K)*'Calculatie sheet'!AB135+LOOKUP('Calculatie sheet'!$AB$2,'Objectenoverzicht aantallen'!$A:$A,'Objectenoverzicht aantallen'!L:L)*'Calculatie sheet'!AB135+LOOKUP('Calculatie sheet'!$AB$2,'Objectenoverzicht aantallen'!$A:$A,'Objectenoverzicht aantallen'!M:M)*'Calculatie sheet'!AB135+LOOKUP('Calculatie sheet'!$AB$2,'Objectenoverzicht aantallen'!$A:$A,'Objectenoverzicht aantallen'!N:N)*'Calculatie sheet'!AB135+LOOKUP('Calculatie sheet'!$AB$2,'Objectenoverzicht aantallen'!$A:$A,'Objectenoverzicht aantallen'!O:O)*'Calculatie sheet'!AB135)/1000</f>
        <v>0</v>
      </c>
      <c r="U4" s="31" t="s">
        <v>624</v>
      </c>
      <c r="V4" s="571">
        <f>(LOOKUP('Calculatie sheet'!$AB$2,'Objectenoverzicht aantallen'!$A:$A,'Objectenoverzicht aantallen'!$P:$P)*'Calculatie sheet'!$AB$135)/'Calculatie sheet'!$AB$64/1000</f>
        <v>0</v>
      </c>
      <c r="W4" s="571">
        <f>(LOOKUP('Calculatie sheet'!$AB$2,'Objectenoverzicht aantallen'!$A:$A,'Objectenoverzicht aantallen'!$P:$P)*'Calculatie sheet'!$AB$135)/'Calculatie sheet'!$AB$64/1000</f>
        <v>0</v>
      </c>
      <c r="X4" s="571">
        <f>(LOOKUP('Calculatie sheet'!$AB$2,'Objectenoverzicht aantallen'!$A:$A,'Objectenoverzicht aantallen'!$P:$P)*'Calculatie sheet'!$AB$135)/'Calculatie sheet'!$AB$64/1000</f>
        <v>0</v>
      </c>
      <c r="Y4" s="571">
        <f>(LOOKUP('Calculatie sheet'!$AB$2,'Objectenoverzicht aantallen'!$A:$A,'Objectenoverzicht aantallen'!$P:$P)*'Calculatie sheet'!$AB$135)/'Calculatie sheet'!$AB$64/1000</f>
        <v>0</v>
      </c>
      <c r="Z4" s="571">
        <f>(LOOKUP('Calculatie sheet'!$AB$2,'Objectenoverzicht aantallen'!$A:$A,'Objectenoverzicht aantallen'!$P:$P)*'Calculatie sheet'!$AB$135)/'Calculatie sheet'!$AB$64/1000</f>
        <v>0</v>
      </c>
      <c r="AA4" s="571">
        <f>(LOOKUP('Calculatie sheet'!$AB$2,'Objectenoverzicht aantallen'!$A:$A,'Objectenoverzicht aantallen'!$P:$P)*'Calculatie sheet'!$AB$135)/'Calculatie sheet'!$AB$64/1000</f>
        <v>0</v>
      </c>
      <c r="AB4" s="571">
        <f>(LOOKUP('Calculatie sheet'!$AB$2,'Objectenoverzicht aantallen'!$A:$A,'Objectenoverzicht aantallen'!$P:$P)*'Calculatie sheet'!$AB$135)/'Calculatie sheet'!$AB$64/1000</f>
        <v>0</v>
      </c>
      <c r="AC4" s="571">
        <f>(LOOKUP('Calculatie sheet'!$AB$2,'Objectenoverzicht aantallen'!$A:$A,'Objectenoverzicht aantallen'!$P:$P)*'Calculatie sheet'!$AB$135)/'Calculatie sheet'!$AB$64/1000</f>
        <v>0</v>
      </c>
      <c r="AD4" s="571">
        <f>(LOOKUP('Calculatie sheet'!$AB$2,'Objectenoverzicht aantallen'!$A:$A,'Objectenoverzicht aantallen'!$P:$P)*'Calculatie sheet'!$AB$135)/'Calculatie sheet'!$AB$64/1000</f>
        <v>0</v>
      </c>
      <c r="AE4" s="571">
        <f>(LOOKUP('Calculatie sheet'!$AB$2,'Objectenoverzicht aantallen'!$A:$A,'Objectenoverzicht aantallen'!$P:$P)*'Calculatie sheet'!$AB$135)/'Calculatie sheet'!$AB$64/1000</f>
        <v>0</v>
      </c>
      <c r="AF4" s="571">
        <f>(LOOKUP('Calculatie sheet'!$AB$2,'Objectenoverzicht aantallen'!$A:$A,'Objectenoverzicht aantallen'!$P:$P)*'Calculatie sheet'!$AB$135)/'Calculatie sheet'!$AB$64/1000</f>
        <v>0</v>
      </c>
    </row>
    <row r="5" spans="1:32" x14ac:dyDescent="0.2">
      <c r="B5" s="130" t="s">
        <v>5</v>
      </c>
      <c r="C5" s="46">
        <f>'Calculatie sheet'!AB136</f>
        <v>2.4247971999585116E-2</v>
      </c>
      <c r="F5" s="573">
        <f>C5*'Calculatie sheet'!$AB$7/1000</f>
        <v>0</v>
      </c>
      <c r="H5" s="31" t="s">
        <v>625</v>
      </c>
      <c r="I5" s="571">
        <f>(LOOKUP('Calculatie sheet'!$AB$2,'Objectenoverzicht aantallen'!$A:$A,'Objectenoverzicht aantallen'!C:C)*'Calculatie sheet'!AB136+LOOKUP('Calculatie sheet'!$AB$2,'Objectenoverzicht aantallen'!$A:$A,'Objectenoverzicht aantallen'!E:E)*'Calculatie sheet'!AB136)/1000</f>
        <v>0</v>
      </c>
      <c r="J5" s="571">
        <f>(LOOKUP('Calculatie sheet'!$AB$2,'Objectenoverzicht aantallen'!$A:$A,'Objectenoverzicht aantallen'!C:C)*'Calculatie sheet'!AB136+LOOKUP('Calculatie sheet'!$AB$2,'Objectenoverzicht aantallen'!$A:$A,'Objectenoverzicht aantallen'!E:E)*'Calculatie sheet'!AB136+LOOKUP('Calculatie sheet'!$AB$2,'Objectenoverzicht aantallen'!$A:$A,'Objectenoverzicht aantallen'!F:F)*'Calculatie sheet'!AB136)/1000</f>
        <v>0</v>
      </c>
      <c r="K5" s="571">
        <f>(LOOKUP('Calculatie sheet'!$AB$2,'Objectenoverzicht aantallen'!$A:$A,'Objectenoverzicht aantallen'!C:C)*'Calculatie sheet'!AB136+LOOKUP('Calculatie sheet'!$AB$2,'Objectenoverzicht aantallen'!$A:$A,'Objectenoverzicht aantallen'!E:E)*'Calculatie sheet'!AB136+LOOKUP('Calculatie sheet'!$AB$2,'Objectenoverzicht aantallen'!$A:$A,'Objectenoverzicht aantallen'!F:F)*'Calculatie sheet'!AB136+LOOKUP('Calculatie sheet'!$D$2,'Objectenoverzicht aantallen'!$A:$A,'Objectenoverzicht aantallen'!G:G)*'Calculatie sheet'!AB136)/1000</f>
        <v>0</v>
      </c>
      <c r="L5" s="571">
        <f>(LOOKUP('Calculatie sheet'!$AB$2,'Objectenoverzicht aantallen'!$A:$A,'Objectenoverzicht aantallen'!C:C)*'Calculatie sheet'!AB136+LOOKUP('Calculatie sheet'!$AB$2,'Objectenoverzicht aantallen'!$A:$A,'Objectenoverzicht aantallen'!E:E)*'Calculatie sheet'!AB136+LOOKUP('Calculatie sheet'!$AB$2,'Objectenoverzicht aantallen'!$A:$A,'Objectenoverzicht aantallen'!F:F)*'Calculatie sheet'!AB136+LOOKUP('Calculatie sheet'!$AB$2,'Objectenoverzicht aantallen'!$A:$A,'Objectenoverzicht aantallen'!G:G)*'Calculatie sheet'!AB136+LOOKUP('Calculatie sheet'!$AB$2,'Objectenoverzicht aantallen'!$A:$A,'Objectenoverzicht aantallen'!H:H)*'Calculatie sheet'!AB136)/1000</f>
        <v>0</v>
      </c>
      <c r="M5" s="571">
        <f>(LOOKUP('Calculatie sheet'!$AB$2,'Objectenoverzicht aantallen'!$A:$A,'Objectenoverzicht aantallen'!C:C)*'Calculatie sheet'!AB136+LOOKUP('Calculatie sheet'!$AB$2,'Objectenoverzicht aantallen'!$A:$A,'Objectenoverzicht aantallen'!E:E)*'Calculatie sheet'!AB136+LOOKUP('Calculatie sheet'!$AB$2,'Objectenoverzicht aantallen'!$A:$A,'Objectenoverzicht aantallen'!F:F)*'Calculatie sheet'!AB136+LOOKUP('Calculatie sheet'!$AB$2,'Objectenoverzicht aantallen'!$A:$A,'Objectenoverzicht aantallen'!G:G)*'Calculatie sheet'!AB136+LOOKUP('Calculatie sheet'!$AB$2,'Objectenoverzicht aantallen'!$A:$A,'Objectenoverzicht aantallen'!H:H)*'Calculatie sheet'!AB136+LOOKUP('Calculatie sheet'!$AB$2,'Objectenoverzicht aantallen'!$A:$A,'Objectenoverzicht aantallen'!I:I)*'Calculatie sheet'!AB136)/1000</f>
        <v>0</v>
      </c>
      <c r="N5" s="571">
        <f>(LOOKUP('Calculatie sheet'!$AB$2,'Objectenoverzicht aantallen'!$A:$A,'Objectenoverzicht aantallen'!C:C)*'Calculatie sheet'!AB136+LOOKUP('Calculatie sheet'!$AB$2,'Objectenoverzicht aantallen'!$A:$A,'Objectenoverzicht aantallen'!E:E)*'Calculatie sheet'!AB136+LOOKUP('Calculatie sheet'!$AB$2,'Objectenoverzicht aantallen'!$A:$A,'Objectenoverzicht aantallen'!F:F)*'Calculatie sheet'!AB136+LOOKUP('Calculatie sheet'!$AB$2,'Objectenoverzicht aantallen'!$A:$A,'Objectenoverzicht aantallen'!G:G)*'Calculatie sheet'!AB136+LOOKUP('Calculatie sheet'!$AB$2,'Objectenoverzicht aantallen'!$A:$A,'Objectenoverzicht aantallen'!H:H)*'Calculatie sheet'!AB136+LOOKUP('Calculatie sheet'!$AB$2,'Objectenoverzicht aantallen'!$A:$A,'Objectenoverzicht aantallen'!I:I)*'Calculatie sheet'!AB136+LOOKUP('Calculatie sheet'!$AB$2,'Objectenoverzicht aantallen'!$A:$A,'Objectenoverzicht aantallen'!J:J)*'Calculatie sheet'!AB136)/1000</f>
        <v>0</v>
      </c>
      <c r="O5" s="571">
        <f>(LOOKUP('Calculatie sheet'!$AB$2,'Objectenoverzicht aantallen'!$A:$A,'Objectenoverzicht aantallen'!C:C)*'Calculatie sheet'!AB136+LOOKUP('Calculatie sheet'!$AB$2,'Objectenoverzicht aantallen'!$A:$A,'Objectenoverzicht aantallen'!E:E)*'Calculatie sheet'!AB136+LOOKUP('Calculatie sheet'!$AB$2,'Objectenoverzicht aantallen'!$A:$A,'Objectenoverzicht aantallen'!F:F)*'Calculatie sheet'!AB136+LOOKUP('Calculatie sheet'!$AB$2,'Objectenoverzicht aantallen'!$A:$A,'Objectenoverzicht aantallen'!G:G)*'Calculatie sheet'!AB136+LOOKUP('Calculatie sheet'!$AB$2,'Objectenoverzicht aantallen'!$A:$A,'Objectenoverzicht aantallen'!H:H)*'Calculatie sheet'!AB136+LOOKUP('Calculatie sheet'!$AB$2,'Objectenoverzicht aantallen'!$A:$A,'Objectenoverzicht aantallen'!I:I)*'Calculatie sheet'!AB136+LOOKUP('Calculatie sheet'!$AB$2,'Objectenoverzicht aantallen'!$A:$A,'Objectenoverzicht aantallen'!J:J)*'Calculatie sheet'!AB136+LOOKUP('Calculatie sheet'!$AB$2,'Objectenoverzicht aantallen'!$A:$A,'Objectenoverzicht aantallen'!K:K)*'Calculatie sheet'!AB136)/1000</f>
        <v>0</v>
      </c>
      <c r="P5" s="571">
        <f>(LOOKUP('Calculatie sheet'!$AB$2,'Objectenoverzicht aantallen'!$A:$A,'Objectenoverzicht aantallen'!C:C)*'Calculatie sheet'!AB136+LOOKUP('Calculatie sheet'!$AB$2,'Objectenoverzicht aantallen'!$A:$A,'Objectenoverzicht aantallen'!E:E)*'Calculatie sheet'!AB136+LOOKUP('Calculatie sheet'!$AB$2,'Objectenoverzicht aantallen'!$A:$A,'Objectenoverzicht aantallen'!F:F)*'Calculatie sheet'!AB136+LOOKUP('Calculatie sheet'!$AB$2,'Objectenoverzicht aantallen'!$A:$A,'Objectenoverzicht aantallen'!G:G)*'Calculatie sheet'!AB136+LOOKUP('Calculatie sheet'!$AB$2,'Objectenoverzicht aantallen'!$A:$A,'Objectenoverzicht aantallen'!H:H)*'Calculatie sheet'!AB136+LOOKUP('Calculatie sheet'!$AB$2,'Objectenoverzicht aantallen'!$A:$A,'Objectenoverzicht aantallen'!I:I)*'Calculatie sheet'!AB136+LOOKUP('Calculatie sheet'!$AB$2,'Objectenoverzicht aantallen'!$A:$A,'Objectenoverzicht aantallen'!J:J)*'Calculatie sheet'!AB136+LOOKUP('Calculatie sheet'!$AB$2,'Objectenoverzicht aantallen'!$A:$A,'Objectenoverzicht aantallen'!K:K)*'Calculatie sheet'!AB136+LOOKUP('Calculatie sheet'!$AB$2,'Objectenoverzicht aantallen'!$A:$A,'Objectenoverzicht aantallen'!L:L)*'Calculatie sheet'!AB136)/1000</f>
        <v>0</v>
      </c>
      <c r="Q5" s="571">
        <f>(LOOKUP('Calculatie sheet'!$AB$2,'Objectenoverzicht aantallen'!$A:$A,'Objectenoverzicht aantallen'!C:C)*'Calculatie sheet'!AB136+LOOKUP('Calculatie sheet'!$AB$2,'Objectenoverzicht aantallen'!$A:$A,'Objectenoverzicht aantallen'!E:E)*'Calculatie sheet'!AB136+LOOKUP('Calculatie sheet'!$AB$2,'Objectenoverzicht aantallen'!$A:$A,'Objectenoverzicht aantallen'!F:F)*'Calculatie sheet'!AB136+LOOKUP('Calculatie sheet'!$AB$2,'Objectenoverzicht aantallen'!$A:$A,'Objectenoverzicht aantallen'!G:G)*'Calculatie sheet'!AB136+LOOKUP('Calculatie sheet'!$AB$2,'Objectenoverzicht aantallen'!$A:$A,'Objectenoverzicht aantallen'!H:H)*'Calculatie sheet'!AB136+LOOKUP('Calculatie sheet'!$AB$2,'Objectenoverzicht aantallen'!$A:$A,'Objectenoverzicht aantallen'!I:I)*'Calculatie sheet'!AB136+LOOKUP('Calculatie sheet'!$AB$2,'Objectenoverzicht aantallen'!$A:$A,'Objectenoverzicht aantallen'!J:J)*'Calculatie sheet'!AB136+LOOKUP('Calculatie sheet'!$AB$2,'Objectenoverzicht aantallen'!$A:$A,'Objectenoverzicht aantallen'!K:K)*'Calculatie sheet'!AB136+LOOKUP('Calculatie sheet'!$AB$2,'Objectenoverzicht aantallen'!$A:$A,'Objectenoverzicht aantallen'!L:L)*'Calculatie sheet'!AB136+LOOKUP('Calculatie sheet'!$AB$2,'Objectenoverzicht aantallen'!$A:$A,'Objectenoverzicht aantallen'!M:M)*'Calculatie sheet'!AB136)/1000</f>
        <v>0</v>
      </c>
      <c r="R5" s="571">
        <f>(LOOKUP('Calculatie sheet'!$AB$2,'Objectenoverzicht aantallen'!$A:$A,'Objectenoverzicht aantallen'!C:C)*'Calculatie sheet'!AB136+LOOKUP('Calculatie sheet'!$AB$2,'Objectenoverzicht aantallen'!$A:$A,'Objectenoverzicht aantallen'!E:E)*'Calculatie sheet'!AB136+LOOKUP('Calculatie sheet'!$AB$2,'Objectenoverzicht aantallen'!$A:$A,'Objectenoverzicht aantallen'!F:F)*'Calculatie sheet'!AB136+LOOKUP('Calculatie sheet'!$AB$2,'Objectenoverzicht aantallen'!$A:$A,'Objectenoverzicht aantallen'!G:G)*'Calculatie sheet'!AB136+LOOKUP('Calculatie sheet'!$AB$2,'Objectenoverzicht aantallen'!$A:$A,'Objectenoverzicht aantallen'!H:H)*'Calculatie sheet'!AB136+LOOKUP('Calculatie sheet'!$AB$2,'Objectenoverzicht aantallen'!$A:$A,'Objectenoverzicht aantallen'!I:I)*'Calculatie sheet'!AB136+LOOKUP('Calculatie sheet'!$AB$2,'Objectenoverzicht aantallen'!$A:$A,'Objectenoverzicht aantallen'!J:J)*'Calculatie sheet'!AB136+LOOKUP('Calculatie sheet'!$AB$2,'Objectenoverzicht aantallen'!$A:$A,'Objectenoverzicht aantallen'!K:K)*'Calculatie sheet'!AB136+LOOKUP('Calculatie sheet'!$AB$2,'Objectenoverzicht aantallen'!$A:$A,'Objectenoverzicht aantallen'!L:L)*'Calculatie sheet'!AB136+LOOKUP('Calculatie sheet'!$AB$2,'Objectenoverzicht aantallen'!$A:$A,'Objectenoverzicht aantallen'!M:M)*'Calculatie sheet'!AB136+LOOKUP('Calculatie sheet'!$AB$2,'Objectenoverzicht aantallen'!$A:$A,'Objectenoverzicht aantallen'!N:N)*'Calculatie sheet'!AB136)/1000</f>
        <v>0</v>
      </c>
      <c r="S5" s="571">
        <f>(LOOKUP('Calculatie sheet'!$AB$2,'Objectenoverzicht aantallen'!$A:$A,'Objectenoverzicht aantallen'!C:C)*'Calculatie sheet'!AB136+LOOKUP('Calculatie sheet'!$AB$2,'Objectenoverzicht aantallen'!$A:$A,'Objectenoverzicht aantallen'!E:E)*'Calculatie sheet'!AB136+LOOKUP('Calculatie sheet'!$AB$2,'Objectenoverzicht aantallen'!$A:$A,'Objectenoverzicht aantallen'!F:F)*'Calculatie sheet'!AB136+LOOKUP('Calculatie sheet'!$AB$2,'Objectenoverzicht aantallen'!$A:$A,'Objectenoverzicht aantallen'!G:G)*'Calculatie sheet'!AB136+LOOKUP('Calculatie sheet'!$AB$2,'Objectenoverzicht aantallen'!$A:$A,'Objectenoverzicht aantallen'!H:H)*'Calculatie sheet'!AB136+LOOKUP('Calculatie sheet'!$AB$2,'Objectenoverzicht aantallen'!$A:$A,'Objectenoverzicht aantallen'!I:I)*'Calculatie sheet'!AB136+LOOKUP('Calculatie sheet'!$AB$2,'Objectenoverzicht aantallen'!$A:$A,'Objectenoverzicht aantallen'!J:J)*'Calculatie sheet'!AB136+LOOKUP('Calculatie sheet'!$AB$2,'Objectenoverzicht aantallen'!$A:$A,'Objectenoverzicht aantallen'!K:K)*'Calculatie sheet'!AB136+LOOKUP('Calculatie sheet'!$AB$2,'Objectenoverzicht aantallen'!$A:$A,'Objectenoverzicht aantallen'!L:L)*'Calculatie sheet'!AB136+LOOKUP('Calculatie sheet'!$AB$2,'Objectenoverzicht aantallen'!$A:$A,'Objectenoverzicht aantallen'!M:M)*'Calculatie sheet'!AB136+LOOKUP('Calculatie sheet'!$AB$2,'Objectenoverzicht aantallen'!$A:$A,'Objectenoverzicht aantallen'!N:N)*'Calculatie sheet'!AB136+LOOKUP('Calculatie sheet'!$AB$2,'Objectenoverzicht aantallen'!$A:$A,'Objectenoverzicht aantallen'!O:O)*'Calculatie sheet'!AB136)/1000</f>
        <v>0</v>
      </c>
      <c r="U5" s="31" t="s">
        <v>625</v>
      </c>
      <c r="V5" s="571">
        <f>(LOOKUP('Calculatie sheet'!$AB$2,'Objectenoverzicht aantallen'!$A:$A,'Objectenoverzicht aantallen'!Q:Q)*'Calculatie sheet'!$AB$136)/1000</f>
        <v>0</v>
      </c>
      <c r="W5" s="571">
        <f>(LOOKUP('Calculatie sheet'!$AB$2,'Objectenoverzicht aantallen'!$A:$A,'Objectenoverzicht aantallen'!R:R)*'Calculatie sheet'!$AB$136)/1000</f>
        <v>0</v>
      </c>
      <c r="X5" s="571">
        <f>(LOOKUP('Calculatie sheet'!$AB$2,'Objectenoverzicht aantallen'!$A:$A,'Objectenoverzicht aantallen'!S:S)*'Calculatie sheet'!$AB$136)/1000</f>
        <v>0</v>
      </c>
      <c r="Y5" s="571">
        <f>(LOOKUP('Calculatie sheet'!$AB$2,'Objectenoverzicht aantallen'!$A:$A,'Objectenoverzicht aantallen'!T:T)*'Calculatie sheet'!$AB$136)/1000</f>
        <v>0</v>
      </c>
      <c r="Z5" s="571">
        <f>(LOOKUP('Calculatie sheet'!$AB$2,'Objectenoverzicht aantallen'!$A:$A,'Objectenoverzicht aantallen'!U:U)*'Calculatie sheet'!$AB$136)/1000</f>
        <v>0</v>
      </c>
      <c r="AA5" s="571">
        <f>(LOOKUP('Calculatie sheet'!$AB$2,'Objectenoverzicht aantallen'!$A:$A,'Objectenoverzicht aantallen'!V:V)*'Calculatie sheet'!$AB$136)/1000</f>
        <v>0</v>
      </c>
      <c r="AB5" s="571">
        <f>(LOOKUP('Calculatie sheet'!$AB$2,'Objectenoverzicht aantallen'!$A:$A,'Objectenoverzicht aantallen'!W:W)*'Calculatie sheet'!$AB$136)/1000</f>
        <v>0</v>
      </c>
      <c r="AC5" s="571">
        <f>(LOOKUP('Calculatie sheet'!$AB$2,'Objectenoverzicht aantallen'!$A:$A,'Objectenoverzicht aantallen'!X:X)*'Calculatie sheet'!$AB$136)/1000</f>
        <v>0</v>
      </c>
      <c r="AD5" s="571">
        <f>(LOOKUP('Calculatie sheet'!$AB$2,'Objectenoverzicht aantallen'!$A:$A,'Objectenoverzicht aantallen'!AA:AA)*'Calculatie sheet'!$AB$136)/1000</f>
        <v>0</v>
      </c>
      <c r="AE5" s="571">
        <f>(LOOKUP('Calculatie sheet'!$AB$2,'Objectenoverzicht aantallen'!$A:$A,'Objectenoverzicht aantallen'!Z:Z)*'Calculatie sheet'!$AB$136)/1000</f>
        <v>0</v>
      </c>
      <c r="AF5" s="571">
        <f>(LOOKUP('Calculatie sheet'!$AB$2,'Objectenoverzicht aantallen'!$A:$A,'Objectenoverzicht aantallen'!AA:AA)*'Calculatie sheet'!$AB$136)/1000</f>
        <v>0</v>
      </c>
    </row>
    <row r="6" spans="1:32" x14ac:dyDescent="0.2">
      <c r="F6" s="39"/>
    </row>
    <row r="7" spans="1:32" x14ac:dyDescent="0.2">
      <c r="F7" s="39"/>
    </row>
    <row r="8" spans="1:32" x14ac:dyDescent="0.2">
      <c r="F8" s="39"/>
    </row>
    <row r="9" spans="1:32" x14ac:dyDescent="0.2">
      <c r="F9" s="39"/>
    </row>
    <row r="10" spans="1:32" x14ac:dyDescent="0.2">
      <c r="F10" s="39"/>
    </row>
  </sheetData>
  <pageMargins left="0.7" right="0.7" top="0.75" bottom="0.75" header="0.3" footer="0.3"/>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65A1C-82D1-7F47-B688-2041FCFDD342}">
  <dimension ref="A1:AF9"/>
  <sheetViews>
    <sheetView workbookViewId="0">
      <selection activeCell="B3" sqref="B3:B5"/>
    </sheetView>
  </sheetViews>
  <sheetFormatPr baseColWidth="10" defaultRowHeight="16" x14ac:dyDescent="0.2"/>
  <cols>
    <col min="1" max="1" width="11.83203125" bestFit="1" customWidth="1"/>
    <col min="2" max="2" width="16.83203125" bestFit="1" customWidth="1"/>
  </cols>
  <sheetData>
    <row r="1" spans="1:32" x14ac:dyDescent="0.2">
      <c r="A1" t="str">
        <f>'Calculatie sheet'!AC3</f>
        <v>Dwarsliggers</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sheet'!AC133</f>
        <v>0.96630771438910612</v>
      </c>
      <c r="D2" s="26" t="s">
        <v>64</v>
      </c>
      <c r="F2" s="573">
        <f>C2*'Calculatie sheet'!$AC$7/1000</f>
        <v>0</v>
      </c>
      <c r="H2" s="31" t="s">
        <v>622</v>
      </c>
      <c r="I2" s="571">
        <f>(LOOKUP('Calculatie sheet'!$AC$2,'Objectenoverzicht aantallen'!$A:$A,'Objectenoverzicht aantallen'!C:C)*'Calculatie sheet'!AC133+LOOKUP('Calculatie sheet'!$AC$2,'Objectenoverzicht aantallen'!$A:$A,'Objectenoverzicht aantallen'!E:E)*'Calculatie sheet'!AC133)/1000</f>
        <v>0</v>
      </c>
      <c r="J2" s="571">
        <f>(LOOKUP('Calculatie sheet'!$AC$2,'Objectenoverzicht aantallen'!$A:$A,'Objectenoverzicht aantallen'!C:C)*'Calculatie sheet'!AC133+LOOKUP('Calculatie sheet'!$AC$2,'Objectenoverzicht aantallen'!$A:$A,'Objectenoverzicht aantallen'!E:E)*'Calculatie sheet'!AC133+LOOKUP('Calculatie sheet'!$AC$2,'Objectenoverzicht aantallen'!$A:$A,'Objectenoverzicht aantallen'!F:F)*'Calculatie sheet'!AC133)/1000</f>
        <v>0</v>
      </c>
      <c r="K2" s="571">
        <f>(LOOKUP('Calculatie sheet'!$AC$2,'Objectenoverzicht aantallen'!$A:$A,'Objectenoverzicht aantallen'!C:C)*'Calculatie sheet'!AC133+LOOKUP('Calculatie sheet'!$AC$2,'Objectenoverzicht aantallen'!$A:$A,'Objectenoverzicht aantallen'!E:E)*'Calculatie sheet'!AC133+LOOKUP('Calculatie sheet'!$AC$2,'Objectenoverzicht aantallen'!$A:$A,'Objectenoverzicht aantallen'!F:F)*'Calculatie sheet'!AC133+LOOKUP('Calculatie sheet'!$D$2,'Objectenoverzicht aantallen'!$A:$A,'Objectenoverzicht aantallen'!G:G)*'Calculatie sheet'!AC133)/1000</f>
        <v>0</v>
      </c>
      <c r="L2" s="571">
        <f>(LOOKUP('Calculatie sheet'!$AC$2,'Objectenoverzicht aantallen'!$A:$A,'Objectenoverzicht aantallen'!C:C)*'Calculatie sheet'!AC133+LOOKUP('Calculatie sheet'!$AC$2,'Objectenoverzicht aantallen'!$A:$A,'Objectenoverzicht aantallen'!E:E)*'Calculatie sheet'!AC133+LOOKUP('Calculatie sheet'!$AC$2,'Objectenoverzicht aantallen'!$A:$A,'Objectenoverzicht aantallen'!F:F)*'Calculatie sheet'!AC133+LOOKUP('Calculatie sheet'!$AC$2,'Objectenoverzicht aantallen'!$A:$A,'Objectenoverzicht aantallen'!G:G)*'Calculatie sheet'!AC133+LOOKUP('Calculatie sheet'!$AC$2,'Objectenoverzicht aantallen'!$A:$A,'Objectenoverzicht aantallen'!H:H)*'Calculatie sheet'!AC133)/1000</f>
        <v>0</v>
      </c>
      <c r="M2" s="571">
        <f>(LOOKUP('Calculatie sheet'!$AC$2,'Objectenoverzicht aantallen'!$A:$A,'Objectenoverzicht aantallen'!C:C)*'Calculatie sheet'!AC133+LOOKUP('Calculatie sheet'!$AC$2,'Objectenoverzicht aantallen'!$A:$A,'Objectenoverzicht aantallen'!E:E)*'Calculatie sheet'!AC133+LOOKUP('Calculatie sheet'!$AC$2,'Objectenoverzicht aantallen'!$A:$A,'Objectenoverzicht aantallen'!F:F)*'Calculatie sheet'!AC133+LOOKUP('Calculatie sheet'!$AC$2,'Objectenoverzicht aantallen'!$A:$A,'Objectenoverzicht aantallen'!G:G)*'Calculatie sheet'!AC133+LOOKUP('Calculatie sheet'!$AC$2,'Objectenoverzicht aantallen'!$A:$A,'Objectenoverzicht aantallen'!H:H)*'Calculatie sheet'!AC133+LOOKUP('Calculatie sheet'!$AC$2,'Objectenoverzicht aantallen'!$A:$A,'Objectenoverzicht aantallen'!I:I)*'Calculatie sheet'!AC133)/1000</f>
        <v>0</v>
      </c>
      <c r="N2" s="571">
        <f>(LOOKUP('Calculatie sheet'!$AC$2,'Objectenoverzicht aantallen'!$A:$A,'Objectenoverzicht aantallen'!C:C)*'Calculatie sheet'!AC133+LOOKUP('Calculatie sheet'!$AC$2,'Objectenoverzicht aantallen'!$A:$A,'Objectenoverzicht aantallen'!E:E)*'Calculatie sheet'!AC133+LOOKUP('Calculatie sheet'!$AC$2,'Objectenoverzicht aantallen'!$A:$A,'Objectenoverzicht aantallen'!F:F)*'Calculatie sheet'!AC133+LOOKUP('Calculatie sheet'!$AC$2,'Objectenoverzicht aantallen'!$A:$A,'Objectenoverzicht aantallen'!G:G)*'Calculatie sheet'!AC133+LOOKUP('Calculatie sheet'!$AC$2,'Objectenoverzicht aantallen'!$A:$A,'Objectenoverzicht aantallen'!H:H)*'Calculatie sheet'!AC133+LOOKUP('Calculatie sheet'!$AC$2,'Objectenoverzicht aantallen'!$A:$A,'Objectenoverzicht aantallen'!I:I)*'Calculatie sheet'!AC133+LOOKUP('Calculatie sheet'!$AC$2,'Objectenoverzicht aantallen'!$A:$A,'Objectenoverzicht aantallen'!J:J)*'Calculatie sheet'!AC133)/1000</f>
        <v>0</v>
      </c>
      <c r="O2" s="571">
        <f>(LOOKUP('Calculatie sheet'!$AC$2,'Objectenoverzicht aantallen'!$A:$A,'Objectenoverzicht aantallen'!C:C)*'Calculatie sheet'!AC133+LOOKUP('Calculatie sheet'!$AC$2,'Objectenoverzicht aantallen'!$A:$A,'Objectenoverzicht aantallen'!E:E)*'Calculatie sheet'!AC133+LOOKUP('Calculatie sheet'!$AC$2,'Objectenoverzicht aantallen'!$A:$A,'Objectenoverzicht aantallen'!F:F)*'Calculatie sheet'!AC133+LOOKUP('Calculatie sheet'!$AC$2,'Objectenoverzicht aantallen'!$A:$A,'Objectenoverzicht aantallen'!G:G)*'Calculatie sheet'!AC133+LOOKUP('Calculatie sheet'!$AC$2,'Objectenoverzicht aantallen'!$A:$A,'Objectenoverzicht aantallen'!H:H)*'Calculatie sheet'!AC133+LOOKUP('Calculatie sheet'!$AC$2,'Objectenoverzicht aantallen'!$A:$A,'Objectenoverzicht aantallen'!I:I)*'Calculatie sheet'!AC133+LOOKUP('Calculatie sheet'!$AC$2,'Objectenoverzicht aantallen'!$A:$A,'Objectenoverzicht aantallen'!J:J)*'Calculatie sheet'!AC133+LOOKUP('Calculatie sheet'!$AC$2,'Objectenoverzicht aantallen'!$A:$A,'Objectenoverzicht aantallen'!K:K)*'Calculatie sheet'!AC133)/1000</f>
        <v>0</v>
      </c>
      <c r="P2" s="571">
        <f>(LOOKUP('Calculatie sheet'!$AC$2,'Objectenoverzicht aantallen'!$A:$A,'Objectenoverzicht aantallen'!C:C)*'Calculatie sheet'!AC133+LOOKUP('Calculatie sheet'!$AC$2,'Objectenoverzicht aantallen'!$A:$A,'Objectenoverzicht aantallen'!E:E)*'Calculatie sheet'!AC133+LOOKUP('Calculatie sheet'!$AC$2,'Objectenoverzicht aantallen'!$A:$A,'Objectenoverzicht aantallen'!F:F)*'Calculatie sheet'!AC133+LOOKUP('Calculatie sheet'!$AC$2,'Objectenoverzicht aantallen'!$A:$A,'Objectenoverzicht aantallen'!G:G)*'Calculatie sheet'!AC133+LOOKUP('Calculatie sheet'!$AC$2,'Objectenoverzicht aantallen'!$A:$A,'Objectenoverzicht aantallen'!H:H)*'Calculatie sheet'!AC133+LOOKUP('Calculatie sheet'!$AC$2,'Objectenoverzicht aantallen'!$A:$A,'Objectenoverzicht aantallen'!I:I)*'Calculatie sheet'!AC133+LOOKUP('Calculatie sheet'!$AC$2,'Objectenoverzicht aantallen'!$A:$A,'Objectenoverzicht aantallen'!J:J)*'Calculatie sheet'!AC133+LOOKUP('Calculatie sheet'!$AC$2,'Objectenoverzicht aantallen'!$A:$A,'Objectenoverzicht aantallen'!K:K)*'Calculatie sheet'!AC133+LOOKUP('Calculatie sheet'!$AC$2,'Objectenoverzicht aantallen'!$A:$A,'Objectenoverzicht aantallen'!L:L)*'Calculatie sheet'!AC133)/1000</f>
        <v>0</v>
      </c>
      <c r="Q2" s="571">
        <f>(LOOKUP('Calculatie sheet'!$AC$2,'Objectenoverzicht aantallen'!$A:$A,'Objectenoverzicht aantallen'!C:C)*'Calculatie sheet'!AC133+LOOKUP('Calculatie sheet'!$AC$2,'Objectenoverzicht aantallen'!$A:$A,'Objectenoverzicht aantallen'!E:E)*'Calculatie sheet'!AC133+LOOKUP('Calculatie sheet'!$AC$2,'Objectenoverzicht aantallen'!$A:$A,'Objectenoverzicht aantallen'!F:F)*'Calculatie sheet'!AC133+LOOKUP('Calculatie sheet'!$AC$2,'Objectenoverzicht aantallen'!$A:$A,'Objectenoverzicht aantallen'!G:G)*'Calculatie sheet'!AC133+LOOKUP('Calculatie sheet'!$AC$2,'Objectenoverzicht aantallen'!$A:$A,'Objectenoverzicht aantallen'!H:H)*'Calculatie sheet'!AC133+LOOKUP('Calculatie sheet'!$AC$2,'Objectenoverzicht aantallen'!$A:$A,'Objectenoverzicht aantallen'!I:I)*'Calculatie sheet'!AC133+LOOKUP('Calculatie sheet'!$AC$2,'Objectenoverzicht aantallen'!$A:$A,'Objectenoverzicht aantallen'!J:J)*'Calculatie sheet'!AC133+LOOKUP('Calculatie sheet'!$AC$2,'Objectenoverzicht aantallen'!$A:$A,'Objectenoverzicht aantallen'!K:K)*'Calculatie sheet'!AC133+LOOKUP('Calculatie sheet'!$AC$2,'Objectenoverzicht aantallen'!$A:$A,'Objectenoverzicht aantallen'!L:L)*'Calculatie sheet'!AC133+LOOKUP('Calculatie sheet'!$AC$2,'Objectenoverzicht aantallen'!$A:$A,'Objectenoverzicht aantallen'!M:M)*'Calculatie sheet'!AC133)/1000</f>
        <v>0</v>
      </c>
      <c r="R2" s="571">
        <f>(LOOKUP('Calculatie sheet'!$AC$2,'Objectenoverzicht aantallen'!$A:$A,'Objectenoverzicht aantallen'!C:C)*'Calculatie sheet'!AC133+LOOKUP('Calculatie sheet'!$AC$2,'Objectenoverzicht aantallen'!$A:$A,'Objectenoverzicht aantallen'!E:E)*'Calculatie sheet'!AC133+LOOKUP('Calculatie sheet'!$AC$2,'Objectenoverzicht aantallen'!$A:$A,'Objectenoverzicht aantallen'!F:F)*'Calculatie sheet'!AC133+LOOKUP('Calculatie sheet'!$AC$2,'Objectenoverzicht aantallen'!$A:$A,'Objectenoverzicht aantallen'!G:G)*'Calculatie sheet'!AC133+LOOKUP('Calculatie sheet'!$AC$2,'Objectenoverzicht aantallen'!$A:$A,'Objectenoverzicht aantallen'!H:H)*'Calculatie sheet'!AC133+LOOKUP('Calculatie sheet'!$AC$2,'Objectenoverzicht aantallen'!$A:$A,'Objectenoverzicht aantallen'!I:I)*'Calculatie sheet'!AC133+LOOKUP('Calculatie sheet'!$AC$2,'Objectenoverzicht aantallen'!$A:$A,'Objectenoverzicht aantallen'!J:J)*'Calculatie sheet'!AC133+LOOKUP('Calculatie sheet'!$AC$2,'Objectenoverzicht aantallen'!$A:$A,'Objectenoverzicht aantallen'!K:K)*'Calculatie sheet'!AC133+LOOKUP('Calculatie sheet'!$AC$2,'Objectenoverzicht aantallen'!$A:$A,'Objectenoverzicht aantallen'!L:L)*'Calculatie sheet'!AC133+LOOKUP('Calculatie sheet'!$AC$2,'Objectenoverzicht aantallen'!$A:$A,'Objectenoverzicht aantallen'!M:M)*'Calculatie sheet'!AC133+LOOKUP('Calculatie sheet'!$AC$2,'Objectenoverzicht aantallen'!$A:$A,'Objectenoverzicht aantallen'!N:N)*'Calculatie sheet'!AC133)/1000</f>
        <v>0</v>
      </c>
      <c r="S2" s="571">
        <f>(LOOKUP('Calculatie sheet'!$AC$2,'Objectenoverzicht aantallen'!$A:$A,'Objectenoverzicht aantallen'!C:C)*'Calculatie sheet'!AC133+LOOKUP('Calculatie sheet'!$AC$2,'Objectenoverzicht aantallen'!$A:$A,'Objectenoverzicht aantallen'!E:E)*'Calculatie sheet'!AC133+LOOKUP('Calculatie sheet'!$AC$2,'Objectenoverzicht aantallen'!$A:$A,'Objectenoverzicht aantallen'!F:F)*'Calculatie sheet'!AC133+LOOKUP('Calculatie sheet'!$AC$2,'Objectenoverzicht aantallen'!$A:$A,'Objectenoverzicht aantallen'!G:G)*'Calculatie sheet'!AC133+LOOKUP('Calculatie sheet'!$AC$2,'Objectenoverzicht aantallen'!$A:$A,'Objectenoverzicht aantallen'!H:H)*'Calculatie sheet'!AC133+LOOKUP('Calculatie sheet'!$AC$2,'Objectenoverzicht aantallen'!$A:$A,'Objectenoverzicht aantallen'!I:I)*'Calculatie sheet'!AC133+LOOKUP('Calculatie sheet'!$AC$2,'Objectenoverzicht aantallen'!$A:$A,'Objectenoverzicht aantallen'!J:J)*'Calculatie sheet'!AC133+LOOKUP('Calculatie sheet'!$AC$2,'Objectenoverzicht aantallen'!$A:$A,'Objectenoverzicht aantallen'!K:K)*'Calculatie sheet'!AC133+LOOKUP('Calculatie sheet'!$AC$2,'Objectenoverzicht aantallen'!$A:$A,'Objectenoverzicht aantallen'!L:L)*'Calculatie sheet'!AC133+LOOKUP('Calculatie sheet'!$AC$2,'Objectenoverzicht aantallen'!$A:$A,'Objectenoverzicht aantallen'!M:M)*'Calculatie sheet'!AC133+LOOKUP('Calculatie sheet'!$AC$2,'Objectenoverzicht aantallen'!$A:$A,'Objectenoverzicht aantallen'!N:N)*'Calculatie sheet'!AC133+LOOKUP('Calculatie sheet'!$AC$2,'Objectenoverzicht aantallen'!$A:$A,'Objectenoverzicht aantallen'!O:O)*'Calculatie sheet'!AC133)/1000</f>
        <v>0</v>
      </c>
      <c r="U2" s="31" t="s">
        <v>622</v>
      </c>
      <c r="V2" s="571">
        <f>(LOOKUP('Calculatie sheet'!$AC$2,'Objectenoverzicht aantallen'!$A:$A,'Objectenoverzicht aantallen'!E:E)*'Calculatie sheet'!$AC$133)/1000</f>
        <v>0</v>
      </c>
      <c r="W2" s="571">
        <f>(LOOKUP('Calculatie sheet'!$AC$2,'Objectenoverzicht aantallen'!$A:$A,'Objectenoverzicht aantallen'!F:F)*'Calculatie sheet'!$AC$133)/1000</f>
        <v>0</v>
      </c>
      <c r="X2" s="571">
        <f>(LOOKUP('Calculatie sheet'!$AC$2,'Objectenoverzicht aantallen'!$A:$A,'Objectenoverzicht aantallen'!G:G)*'Calculatie sheet'!$AC$133)/1000</f>
        <v>0</v>
      </c>
      <c r="Y2" s="571">
        <f>(LOOKUP('Calculatie sheet'!$AC$2,'Objectenoverzicht aantallen'!$A:$A,'Objectenoverzicht aantallen'!H:H)*'Calculatie sheet'!$AC$133)/1000</f>
        <v>0</v>
      </c>
      <c r="Z2" s="571">
        <f>(LOOKUP('Calculatie sheet'!$AC$2,'Objectenoverzicht aantallen'!$A:$A,'Objectenoverzicht aantallen'!I:I)*'Calculatie sheet'!$AC$133)/1000</f>
        <v>0</v>
      </c>
      <c r="AA2" s="571">
        <f>(LOOKUP('Calculatie sheet'!$AC$2,'Objectenoverzicht aantallen'!$A:$A,'Objectenoverzicht aantallen'!J:J)*'Calculatie sheet'!$AC$133)/1000</f>
        <v>0</v>
      </c>
      <c r="AB2" s="571">
        <f>(LOOKUP('Calculatie sheet'!$AC$2,'Objectenoverzicht aantallen'!$A:$A,'Objectenoverzicht aantallen'!K:K)*'Calculatie sheet'!$AC$133)/1000</f>
        <v>0</v>
      </c>
      <c r="AC2" s="571">
        <f>(LOOKUP('Calculatie sheet'!$AC$2,'Objectenoverzicht aantallen'!$A:$A,'Objectenoverzicht aantallen'!L:L)*'Calculatie sheet'!$AC$133)/1000</f>
        <v>0</v>
      </c>
      <c r="AD2" s="571">
        <f>(LOOKUP('Calculatie sheet'!$AC$2,'Objectenoverzicht aantallen'!$A:$A,'Objectenoverzicht aantallen'!M:M)*'Calculatie sheet'!$AC$133)/1000</f>
        <v>0</v>
      </c>
      <c r="AE2" s="571">
        <f>(LOOKUP('Calculatie sheet'!$AC$2,'Objectenoverzicht aantallen'!$A:$A,'Objectenoverzicht aantallen'!N:N)*'Calculatie sheet'!$AC$133)/1000</f>
        <v>0</v>
      </c>
      <c r="AF2" s="571">
        <f>(LOOKUP('Calculatie sheet'!$AC$2,'Objectenoverzicht aantallen'!$A:$A,'Objectenoverzicht aantallen'!O:O)*'Calculatie sheet'!$AC$133)/1000</f>
        <v>0</v>
      </c>
    </row>
    <row r="3" spans="1:32" x14ac:dyDescent="0.2">
      <c r="B3" s="130" t="s">
        <v>967</v>
      </c>
      <c r="C3" s="46">
        <f>'Calculatie sheet'!AC134</f>
        <v>0.92096579804208278</v>
      </c>
      <c r="D3" s="7" t="s">
        <v>354</v>
      </c>
      <c r="F3" s="573">
        <f>C3*'Calculatie sheet'!$AC$7/1000</f>
        <v>0</v>
      </c>
      <c r="H3" s="31" t="s">
        <v>623</v>
      </c>
      <c r="I3" s="571">
        <f>(LOOKUP('Calculatie sheet'!$AC$2,'Objectenoverzicht aantallen'!$A:$A,'Objectenoverzicht aantallen'!C:C)*'Calculatie sheet'!AC134+LOOKUP('Calculatie sheet'!$AC$2,'Objectenoverzicht aantallen'!$A:$A,'Objectenoverzicht aantallen'!E:E)*'Calculatie sheet'!AC134)/1000</f>
        <v>0</v>
      </c>
      <c r="J3" s="571">
        <f>(LOOKUP('Calculatie sheet'!$AC$2,'Objectenoverzicht aantallen'!$A:$A,'Objectenoverzicht aantallen'!C:C)*'Calculatie sheet'!AC134+LOOKUP('Calculatie sheet'!$AC$2,'Objectenoverzicht aantallen'!$A:$A,'Objectenoverzicht aantallen'!E:E)*'Calculatie sheet'!AC134+LOOKUP('Calculatie sheet'!$AC$2,'Objectenoverzicht aantallen'!$A:$A,'Objectenoverzicht aantallen'!F:F)*'Calculatie sheet'!AC134)/1000</f>
        <v>0</v>
      </c>
      <c r="K3" s="571">
        <f>(LOOKUP('Calculatie sheet'!$AC$2,'Objectenoverzicht aantallen'!$A:$A,'Objectenoverzicht aantallen'!C:C)*'Calculatie sheet'!AC134+LOOKUP('Calculatie sheet'!$AC$2,'Objectenoverzicht aantallen'!$A:$A,'Objectenoverzicht aantallen'!E:E)*'Calculatie sheet'!AC134+LOOKUP('Calculatie sheet'!$AC$2,'Objectenoverzicht aantallen'!$A:$A,'Objectenoverzicht aantallen'!F:F)*'Calculatie sheet'!AC134+LOOKUP('Calculatie sheet'!$D$2,'Objectenoverzicht aantallen'!$A:$A,'Objectenoverzicht aantallen'!G:G)*'Calculatie sheet'!AC134)/1000</f>
        <v>0</v>
      </c>
      <c r="L3" s="571">
        <f>(LOOKUP('Calculatie sheet'!$AC$2,'Objectenoverzicht aantallen'!$A:$A,'Objectenoverzicht aantallen'!C:C)*'Calculatie sheet'!AC134+LOOKUP('Calculatie sheet'!$AC$2,'Objectenoverzicht aantallen'!$A:$A,'Objectenoverzicht aantallen'!E:E)*'Calculatie sheet'!AC134+LOOKUP('Calculatie sheet'!$AC$2,'Objectenoverzicht aantallen'!$A:$A,'Objectenoverzicht aantallen'!F:F)*'Calculatie sheet'!AC134+LOOKUP('Calculatie sheet'!$AC$2,'Objectenoverzicht aantallen'!$A:$A,'Objectenoverzicht aantallen'!G:G)*'Calculatie sheet'!AC134+LOOKUP('Calculatie sheet'!$AC$2,'Objectenoverzicht aantallen'!$A:$A,'Objectenoverzicht aantallen'!H:H)*'Calculatie sheet'!AC134)/1000</f>
        <v>0</v>
      </c>
      <c r="M3" s="571">
        <f>(LOOKUP('Calculatie sheet'!$AC$2,'Objectenoverzicht aantallen'!$A:$A,'Objectenoverzicht aantallen'!C:C)*'Calculatie sheet'!AC134+LOOKUP('Calculatie sheet'!$AC$2,'Objectenoverzicht aantallen'!$A:$A,'Objectenoverzicht aantallen'!E:E)*'Calculatie sheet'!AC134+LOOKUP('Calculatie sheet'!$AC$2,'Objectenoverzicht aantallen'!$A:$A,'Objectenoverzicht aantallen'!F:F)*'Calculatie sheet'!AC134+LOOKUP('Calculatie sheet'!$AC$2,'Objectenoverzicht aantallen'!$A:$A,'Objectenoverzicht aantallen'!G:G)*'Calculatie sheet'!AC134+LOOKUP('Calculatie sheet'!$AC$2,'Objectenoverzicht aantallen'!$A:$A,'Objectenoverzicht aantallen'!H:H)*'Calculatie sheet'!AC134+LOOKUP('Calculatie sheet'!$AC$2,'Objectenoverzicht aantallen'!$A:$A,'Objectenoverzicht aantallen'!I:I)*'Calculatie sheet'!AC134)/1000</f>
        <v>0</v>
      </c>
      <c r="N3" s="571">
        <f>(LOOKUP('Calculatie sheet'!$AC$2,'Objectenoverzicht aantallen'!$A:$A,'Objectenoverzicht aantallen'!C:C)*'Calculatie sheet'!AC134+LOOKUP('Calculatie sheet'!$AC$2,'Objectenoverzicht aantallen'!$A:$A,'Objectenoverzicht aantallen'!E:E)*'Calculatie sheet'!AC134+LOOKUP('Calculatie sheet'!$AC$2,'Objectenoverzicht aantallen'!$A:$A,'Objectenoverzicht aantallen'!F:F)*'Calculatie sheet'!AC134+LOOKUP('Calculatie sheet'!$AC$2,'Objectenoverzicht aantallen'!$A:$A,'Objectenoverzicht aantallen'!G:G)*'Calculatie sheet'!AC134+LOOKUP('Calculatie sheet'!$AC$2,'Objectenoverzicht aantallen'!$A:$A,'Objectenoverzicht aantallen'!H:H)*'Calculatie sheet'!AC134+LOOKUP('Calculatie sheet'!$AC$2,'Objectenoverzicht aantallen'!$A:$A,'Objectenoverzicht aantallen'!I:I)*'Calculatie sheet'!AC134+LOOKUP('Calculatie sheet'!$AC$2,'Objectenoverzicht aantallen'!$A:$A,'Objectenoverzicht aantallen'!J:J)*'Calculatie sheet'!AC134)/1000</f>
        <v>0</v>
      </c>
      <c r="O3" s="571">
        <f>(LOOKUP('Calculatie sheet'!$AC$2,'Objectenoverzicht aantallen'!$A:$A,'Objectenoverzicht aantallen'!C:C)*'Calculatie sheet'!AC134+LOOKUP('Calculatie sheet'!$AC$2,'Objectenoverzicht aantallen'!$A:$A,'Objectenoverzicht aantallen'!E:E)*'Calculatie sheet'!AC134+LOOKUP('Calculatie sheet'!$AC$2,'Objectenoverzicht aantallen'!$A:$A,'Objectenoverzicht aantallen'!F:F)*'Calculatie sheet'!AC134+LOOKUP('Calculatie sheet'!$AC$2,'Objectenoverzicht aantallen'!$A:$A,'Objectenoverzicht aantallen'!G:G)*'Calculatie sheet'!AC134+LOOKUP('Calculatie sheet'!$AC$2,'Objectenoverzicht aantallen'!$A:$A,'Objectenoverzicht aantallen'!H:H)*'Calculatie sheet'!AC134+LOOKUP('Calculatie sheet'!$AC$2,'Objectenoverzicht aantallen'!$A:$A,'Objectenoverzicht aantallen'!I:I)*'Calculatie sheet'!AC134+LOOKUP('Calculatie sheet'!$AC$2,'Objectenoverzicht aantallen'!$A:$A,'Objectenoverzicht aantallen'!J:J)*'Calculatie sheet'!AC134+LOOKUP('Calculatie sheet'!$AC$2,'Objectenoverzicht aantallen'!$A:$A,'Objectenoverzicht aantallen'!K:K)*'Calculatie sheet'!AC134)/1000</f>
        <v>0</v>
      </c>
      <c r="P3" s="571">
        <f>(LOOKUP('Calculatie sheet'!$AC$2,'Objectenoverzicht aantallen'!$A:$A,'Objectenoverzicht aantallen'!C:C)*'Calculatie sheet'!AC134+LOOKUP('Calculatie sheet'!$AC$2,'Objectenoverzicht aantallen'!$A:$A,'Objectenoverzicht aantallen'!E:E)*'Calculatie sheet'!AC134+LOOKUP('Calculatie sheet'!$AC$2,'Objectenoverzicht aantallen'!$A:$A,'Objectenoverzicht aantallen'!F:F)*'Calculatie sheet'!AC134+LOOKUP('Calculatie sheet'!$AC$2,'Objectenoverzicht aantallen'!$A:$A,'Objectenoverzicht aantallen'!G:G)*'Calculatie sheet'!AC134+LOOKUP('Calculatie sheet'!$AC$2,'Objectenoverzicht aantallen'!$A:$A,'Objectenoverzicht aantallen'!H:H)*'Calculatie sheet'!AC134+LOOKUP('Calculatie sheet'!$AC$2,'Objectenoverzicht aantallen'!$A:$A,'Objectenoverzicht aantallen'!I:I)*'Calculatie sheet'!AC134+LOOKUP('Calculatie sheet'!$AC$2,'Objectenoverzicht aantallen'!$A:$A,'Objectenoverzicht aantallen'!J:J)*'Calculatie sheet'!AC134+LOOKUP('Calculatie sheet'!$AC$2,'Objectenoverzicht aantallen'!$A:$A,'Objectenoverzicht aantallen'!K:K)*'Calculatie sheet'!AC134+LOOKUP('Calculatie sheet'!$AC$2,'Objectenoverzicht aantallen'!$A:$A,'Objectenoverzicht aantallen'!L:L)*'Calculatie sheet'!AC134)/1000</f>
        <v>0</v>
      </c>
      <c r="Q3" s="571">
        <f>(LOOKUP('Calculatie sheet'!$AC$2,'Objectenoverzicht aantallen'!$A:$A,'Objectenoverzicht aantallen'!C:C)*'Calculatie sheet'!AC134+LOOKUP('Calculatie sheet'!$AC$2,'Objectenoverzicht aantallen'!$A:$A,'Objectenoverzicht aantallen'!E:E)*'Calculatie sheet'!AC134+LOOKUP('Calculatie sheet'!$AC$2,'Objectenoverzicht aantallen'!$A:$A,'Objectenoverzicht aantallen'!F:F)*'Calculatie sheet'!AC134+LOOKUP('Calculatie sheet'!$AC$2,'Objectenoverzicht aantallen'!$A:$A,'Objectenoverzicht aantallen'!G:G)*'Calculatie sheet'!AC134+LOOKUP('Calculatie sheet'!$AC$2,'Objectenoverzicht aantallen'!$A:$A,'Objectenoverzicht aantallen'!H:H)*'Calculatie sheet'!AC134+LOOKUP('Calculatie sheet'!$AC$2,'Objectenoverzicht aantallen'!$A:$A,'Objectenoverzicht aantallen'!I:I)*'Calculatie sheet'!AC134+LOOKUP('Calculatie sheet'!$AC$2,'Objectenoverzicht aantallen'!$A:$A,'Objectenoverzicht aantallen'!J:J)*'Calculatie sheet'!AC134+LOOKUP('Calculatie sheet'!$AC$2,'Objectenoverzicht aantallen'!$A:$A,'Objectenoverzicht aantallen'!K:K)*'Calculatie sheet'!AC134+LOOKUP('Calculatie sheet'!$AC$2,'Objectenoverzicht aantallen'!$A:$A,'Objectenoverzicht aantallen'!L:L)*'Calculatie sheet'!AC134+LOOKUP('Calculatie sheet'!$AC$2,'Objectenoverzicht aantallen'!$A:$A,'Objectenoverzicht aantallen'!M:M)*'Calculatie sheet'!AC134)/1000</f>
        <v>0</v>
      </c>
      <c r="R3" s="571">
        <f>(LOOKUP('Calculatie sheet'!$AC$2,'Objectenoverzicht aantallen'!$A:$A,'Objectenoverzicht aantallen'!C:C)*'Calculatie sheet'!AC134+LOOKUP('Calculatie sheet'!$AC$2,'Objectenoverzicht aantallen'!$A:$A,'Objectenoverzicht aantallen'!E:E)*'Calculatie sheet'!AC134+LOOKUP('Calculatie sheet'!$AC$2,'Objectenoverzicht aantallen'!$A:$A,'Objectenoverzicht aantallen'!F:F)*'Calculatie sheet'!AC134+LOOKUP('Calculatie sheet'!$AC$2,'Objectenoverzicht aantallen'!$A:$A,'Objectenoverzicht aantallen'!G:G)*'Calculatie sheet'!AC134+LOOKUP('Calculatie sheet'!$AC$2,'Objectenoverzicht aantallen'!$A:$A,'Objectenoverzicht aantallen'!H:H)*'Calculatie sheet'!AC134+LOOKUP('Calculatie sheet'!$AC$2,'Objectenoverzicht aantallen'!$A:$A,'Objectenoverzicht aantallen'!I:I)*'Calculatie sheet'!AC134+LOOKUP('Calculatie sheet'!$AC$2,'Objectenoverzicht aantallen'!$A:$A,'Objectenoverzicht aantallen'!J:J)*'Calculatie sheet'!AC134+LOOKUP('Calculatie sheet'!$AC$2,'Objectenoverzicht aantallen'!$A:$A,'Objectenoverzicht aantallen'!K:K)*'Calculatie sheet'!AC134+LOOKUP('Calculatie sheet'!$AC$2,'Objectenoverzicht aantallen'!$A:$A,'Objectenoverzicht aantallen'!L:L)*'Calculatie sheet'!AC134+LOOKUP('Calculatie sheet'!$AC$2,'Objectenoverzicht aantallen'!$A:$A,'Objectenoverzicht aantallen'!M:M)*'Calculatie sheet'!AC134+LOOKUP('Calculatie sheet'!$AC$2,'Objectenoverzicht aantallen'!$A:$A,'Objectenoverzicht aantallen'!N:N)*'Calculatie sheet'!AC134)/1000</f>
        <v>0</v>
      </c>
      <c r="S3" s="571">
        <f>(LOOKUP('Calculatie sheet'!$AC$2,'Objectenoverzicht aantallen'!$A:$A,'Objectenoverzicht aantallen'!C:C)*'Calculatie sheet'!AC134+LOOKUP('Calculatie sheet'!$AC$2,'Objectenoverzicht aantallen'!$A:$A,'Objectenoverzicht aantallen'!E:E)*'Calculatie sheet'!AC134+LOOKUP('Calculatie sheet'!$AC$2,'Objectenoverzicht aantallen'!$A:$A,'Objectenoverzicht aantallen'!F:F)*'Calculatie sheet'!AC134+LOOKUP('Calculatie sheet'!$AC$2,'Objectenoverzicht aantallen'!$A:$A,'Objectenoverzicht aantallen'!G:G)*'Calculatie sheet'!AC134+LOOKUP('Calculatie sheet'!$AC$2,'Objectenoverzicht aantallen'!$A:$A,'Objectenoverzicht aantallen'!H:H)*'Calculatie sheet'!AC134+LOOKUP('Calculatie sheet'!$AC$2,'Objectenoverzicht aantallen'!$A:$A,'Objectenoverzicht aantallen'!I:I)*'Calculatie sheet'!AC134+LOOKUP('Calculatie sheet'!$AC$2,'Objectenoverzicht aantallen'!$A:$A,'Objectenoverzicht aantallen'!J:J)*'Calculatie sheet'!AC134+LOOKUP('Calculatie sheet'!$AC$2,'Objectenoverzicht aantallen'!$A:$A,'Objectenoverzicht aantallen'!K:K)*'Calculatie sheet'!AC134+LOOKUP('Calculatie sheet'!$AC$2,'Objectenoverzicht aantallen'!$A:$A,'Objectenoverzicht aantallen'!L:L)*'Calculatie sheet'!AC134+LOOKUP('Calculatie sheet'!$AC$2,'Objectenoverzicht aantallen'!$A:$A,'Objectenoverzicht aantallen'!M:M)*'Calculatie sheet'!AC134+LOOKUP('Calculatie sheet'!$AC$2,'Objectenoverzicht aantallen'!$A:$A,'Objectenoverzicht aantallen'!N:N)*'Calculatie sheet'!AC134+LOOKUP('Calculatie sheet'!$AC$2,'Objectenoverzicht aantallen'!$A:$A,'Objectenoverzicht aantallen'!O:O)*'Calculatie sheet'!AC134)/1000</f>
        <v>0</v>
      </c>
      <c r="U3" s="31" t="s">
        <v>623</v>
      </c>
      <c r="V3" s="571">
        <f>(LOOKUP('Calculatie sheet'!$AC$2,'Objectenoverzicht aantallen'!$A:$A,'Objectenoverzicht aantallen'!E:E)*'Calculatie sheet'!$AC$134)/1000</f>
        <v>0</v>
      </c>
      <c r="W3" s="571">
        <f>(LOOKUP('Calculatie sheet'!$AC$2,'Objectenoverzicht aantallen'!$A:$A,'Objectenoverzicht aantallen'!F:F)*'Calculatie sheet'!$AC$134)/1000</f>
        <v>0</v>
      </c>
      <c r="X3" s="571">
        <f>(LOOKUP('Calculatie sheet'!$AC$2,'Objectenoverzicht aantallen'!$A:$A,'Objectenoverzicht aantallen'!G:G)*'Calculatie sheet'!$AC$134)/1000</f>
        <v>0</v>
      </c>
      <c r="Y3" s="571">
        <f>(LOOKUP('Calculatie sheet'!$AC$2,'Objectenoverzicht aantallen'!$A:$A,'Objectenoverzicht aantallen'!H:H)*'Calculatie sheet'!$AC$134)/1000</f>
        <v>0</v>
      </c>
      <c r="Z3" s="571">
        <f>(LOOKUP('Calculatie sheet'!$AC$2,'Objectenoverzicht aantallen'!$A:$A,'Objectenoverzicht aantallen'!I:I)*'Calculatie sheet'!$AC$134)/1000</f>
        <v>0</v>
      </c>
      <c r="AA3" s="571">
        <f>(LOOKUP('Calculatie sheet'!$AC$2,'Objectenoverzicht aantallen'!$A:$A,'Objectenoverzicht aantallen'!J:J)*'Calculatie sheet'!$AC$134)/1000</f>
        <v>0</v>
      </c>
      <c r="AB3" s="571">
        <f>(LOOKUP('Calculatie sheet'!$AC$2,'Objectenoverzicht aantallen'!$A:$A,'Objectenoverzicht aantallen'!K:K)*'Calculatie sheet'!$AC$134)/1000</f>
        <v>0</v>
      </c>
      <c r="AC3" s="571">
        <f>(LOOKUP('Calculatie sheet'!$AC$2,'Objectenoverzicht aantallen'!$A:$A,'Objectenoverzicht aantallen'!L:L)*'Calculatie sheet'!$AC$134)/1000</f>
        <v>0</v>
      </c>
      <c r="AD3" s="571">
        <f>(LOOKUP('Calculatie sheet'!$AC$2,'Objectenoverzicht aantallen'!$A:$A,'Objectenoverzicht aantallen'!M:M)*'Calculatie sheet'!$AC$134)/1000</f>
        <v>0</v>
      </c>
      <c r="AE3" s="571">
        <f>(LOOKUP('Calculatie sheet'!$AC$2,'Objectenoverzicht aantallen'!$A:$A,'Objectenoverzicht aantallen'!N:N)*'Calculatie sheet'!$AC$134)/1000</f>
        <v>0</v>
      </c>
      <c r="AF3" s="571">
        <f>(LOOKUP('Calculatie sheet'!$AC$2,'Objectenoverzicht aantallen'!$A:$A,'Objectenoverzicht aantallen'!O:O)*'Calculatie sheet'!$AC$134)/1000</f>
        <v>0</v>
      </c>
    </row>
    <row r="4" spans="1:32" x14ac:dyDescent="0.2">
      <c r="B4" s="130" t="s">
        <v>966</v>
      </c>
      <c r="C4" s="46">
        <f>'Calculatie sheet'!AC135</f>
        <v>0</v>
      </c>
      <c r="D4" s="37" t="s">
        <v>660</v>
      </c>
      <c r="F4" s="573">
        <f>C4*'Calculatie sheet'!$AC$7/1000</f>
        <v>0</v>
      </c>
      <c r="H4" s="31" t="s">
        <v>624</v>
      </c>
      <c r="I4" s="571">
        <f>(LOOKUP('Calculatie sheet'!$AC$2,'Objectenoverzicht aantallen'!$A:$A,'Objectenoverzicht aantallen'!C:C)*'Calculatie sheet'!AC135+LOOKUP('Calculatie sheet'!$AC$2,'Objectenoverzicht aantallen'!$A:$A,'Objectenoverzicht aantallen'!E:E)*'Calculatie sheet'!AC135)/1000</f>
        <v>0</v>
      </c>
      <c r="J4" s="571">
        <f>(LOOKUP('Calculatie sheet'!$AC$2,'Objectenoverzicht aantallen'!$A:$A,'Objectenoverzicht aantallen'!C:C)*'Calculatie sheet'!AC135+LOOKUP('Calculatie sheet'!$AC$2,'Objectenoverzicht aantallen'!$A:$A,'Objectenoverzicht aantallen'!E:E)*'Calculatie sheet'!AC135+LOOKUP('Calculatie sheet'!$AC$2,'Objectenoverzicht aantallen'!$A:$A,'Objectenoverzicht aantallen'!F:F)*'Calculatie sheet'!AC135)/1000</f>
        <v>0</v>
      </c>
      <c r="K4" s="571">
        <f>(LOOKUP('Calculatie sheet'!$AC$2,'Objectenoverzicht aantallen'!$A:$A,'Objectenoverzicht aantallen'!C:C)*'Calculatie sheet'!AC135+LOOKUP('Calculatie sheet'!$AC$2,'Objectenoverzicht aantallen'!$A:$A,'Objectenoverzicht aantallen'!E:E)*'Calculatie sheet'!AC135+LOOKUP('Calculatie sheet'!$AC$2,'Objectenoverzicht aantallen'!$A:$A,'Objectenoverzicht aantallen'!F:F)*'Calculatie sheet'!AC135+LOOKUP('Calculatie sheet'!$D$2,'Objectenoverzicht aantallen'!$A:$A,'Objectenoverzicht aantallen'!G:G)*'Calculatie sheet'!AC135)/1000</f>
        <v>0</v>
      </c>
      <c r="L4" s="571">
        <f>(LOOKUP('Calculatie sheet'!$AC$2,'Objectenoverzicht aantallen'!$A:$A,'Objectenoverzicht aantallen'!C:C)*'Calculatie sheet'!AC135+LOOKUP('Calculatie sheet'!$AC$2,'Objectenoverzicht aantallen'!$A:$A,'Objectenoverzicht aantallen'!E:E)*'Calculatie sheet'!AC135+LOOKUP('Calculatie sheet'!$AC$2,'Objectenoverzicht aantallen'!$A:$A,'Objectenoverzicht aantallen'!F:F)*'Calculatie sheet'!AC135+LOOKUP('Calculatie sheet'!$AC$2,'Objectenoverzicht aantallen'!$A:$A,'Objectenoverzicht aantallen'!G:G)*'Calculatie sheet'!AC135+LOOKUP('Calculatie sheet'!$AC$2,'Objectenoverzicht aantallen'!$A:$A,'Objectenoverzicht aantallen'!H:H)*'Calculatie sheet'!AC135)/1000</f>
        <v>0</v>
      </c>
      <c r="M4" s="571">
        <f>(LOOKUP('Calculatie sheet'!$AC$2,'Objectenoverzicht aantallen'!$A:$A,'Objectenoverzicht aantallen'!C:C)*'Calculatie sheet'!AC135+LOOKUP('Calculatie sheet'!$AC$2,'Objectenoverzicht aantallen'!$A:$A,'Objectenoverzicht aantallen'!E:E)*'Calculatie sheet'!AC135+LOOKUP('Calculatie sheet'!$AC$2,'Objectenoverzicht aantallen'!$A:$A,'Objectenoverzicht aantallen'!F:F)*'Calculatie sheet'!AC135+LOOKUP('Calculatie sheet'!$AC$2,'Objectenoverzicht aantallen'!$A:$A,'Objectenoverzicht aantallen'!G:G)*'Calculatie sheet'!AC135+LOOKUP('Calculatie sheet'!$AC$2,'Objectenoverzicht aantallen'!$A:$A,'Objectenoverzicht aantallen'!H:H)*'Calculatie sheet'!AC135+LOOKUP('Calculatie sheet'!$AC$2,'Objectenoverzicht aantallen'!$A:$A,'Objectenoverzicht aantallen'!I:I)*'Calculatie sheet'!AC135)/1000</f>
        <v>0</v>
      </c>
      <c r="N4" s="571">
        <f>(LOOKUP('Calculatie sheet'!$AC$2,'Objectenoverzicht aantallen'!$A:$A,'Objectenoverzicht aantallen'!C:C)*'Calculatie sheet'!AC135+LOOKUP('Calculatie sheet'!$AC$2,'Objectenoverzicht aantallen'!$A:$A,'Objectenoverzicht aantallen'!E:E)*'Calculatie sheet'!AC135+LOOKUP('Calculatie sheet'!$AC$2,'Objectenoverzicht aantallen'!$A:$A,'Objectenoverzicht aantallen'!F:F)*'Calculatie sheet'!AC135+LOOKUP('Calculatie sheet'!$AC$2,'Objectenoverzicht aantallen'!$A:$A,'Objectenoverzicht aantallen'!G:G)*'Calculatie sheet'!AC135+LOOKUP('Calculatie sheet'!$AC$2,'Objectenoverzicht aantallen'!$A:$A,'Objectenoverzicht aantallen'!H:H)*'Calculatie sheet'!AC135+LOOKUP('Calculatie sheet'!$AC$2,'Objectenoverzicht aantallen'!$A:$A,'Objectenoverzicht aantallen'!I:I)*'Calculatie sheet'!AC135+LOOKUP('Calculatie sheet'!$AC$2,'Objectenoverzicht aantallen'!$A:$A,'Objectenoverzicht aantallen'!J:J)*'Calculatie sheet'!AC135)/1000</f>
        <v>0</v>
      </c>
      <c r="O4" s="571">
        <f>(LOOKUP('Calculatie sheet'!$AC$2,'Objectenoverzicht aantallen'!$A:$A,'Objectenoverzicht aantallen'!C:C)*'Calculatie sheet'!AC135+LOOKUP('Calculatie sheet'!$AC$2,'Objectenoverzicht aantallen'!$A:$A,'Objectenoverzicht aantallen'!E:E)*'Calculatie sheet'!AC135+LOOKUP('Calculatie sheet'!$AC$2,'Objectenoverzicht aantallen'!$A:$A,'Objectenoverzicht aantallen'!F:F)*'Calculatie sheet'!AC135+LOOKUP('Calculatie sheet'!$AC$2,'Objectenoverzicht aantallen'!$A:$A,'Objectenoverzicht aantallen'!G:G)*'Calculatie sheet'!AC135+LOOKUP('Calculatie sheet'!$AC$2,'Objectenoverzicht aantallen'!$A:$A,'Objectenoverzicht aantallen'!H:H)*'Calculatie sheet'!AC135+LOOKUP('Calculatie sheet'!$AC$2,'Objectenoverzicht aantallen'!$A:$A,'Objectenoverzicht aantallen'!I:I)*'Calculatie sheet'!AC135+LOOKUP('Calculatie sheet'!$AC$2,'Objectenoverzicht aantallen'!$A:$A,'Objectenoverzicht aantallen'!J:J)*'Calculatie sheet'!AC135+LOOKUP('Calculatie sheet'!$AC$2,'Objectenoverzicht aantallen'!$A:$A,'Objectenoverzicht aantallen'!K:K)*'Calculatie sheet'!AC135)/1000</f>
        <v>0</v>
      </c>
      <c r="P4" s="571">
        <f>(LOOKUP('Calculatie sheet'!$AC$2,'Objectenoverzicht aantallen'!$A:$A,'Objectenoverzicht aantallen'!C:C)*'Calculatie sheet'!AC135+LOOKUP('Calculatie sheet'!$AC$2,'Objectenoverzicht aantallen'!$A:$A,'Objectenoverzicht aantallen'!E:E)*'Calculatie sheet'!AC135+LOOKUP('Calculatie sheet'!$AC$2,'Objectenoverzicht aantallen'!$A:$A,'Objectenoverzicht aantallen'!F:F)*'Calculatie sheet'!AC135+LOOKUP('Calculatie sheet'!$AC$2,'Objectenoverzicht aantallen'!$A:$A,'Objectenoverzicht aantallen'!G:G)*'Calculatie sheet'!AC135+LOOKUP('Calculatie sheet'!$AC$2,'Objectenoverzicht aantallen'!$A:$A,'Objectenoverzicht aantallen'!H:H)*'Calculatie sheet'!AC135+LOOKUP('Calculatie sheet'!$AC$2,'Objectenoverzicht aantallen'!$A:$A,'Objectenoverzicht aantallen'!I:I)*'Calculatie sheet'!AC135+LOOKUP('Calculatie sheet'!$AC$2,'Objectenoverzicht aantallen'!$A:$A,'Objectenoverzicht aantallen'!J:J)*'Calculatie sheet'!AC135+LOOKUP('Calculatie sheet'!$AC$2,'Objectenoverzicht aantallen'!$A:$A,'Objectenoverzicht aantallen'!K:K)*'Calculatie sheet'!AC135+LOOKUP('Calculatie sheet'!$AC$2,'Objectenoverzicht aantallen'!$A:$A,'Objectenoverzicht aantallen'!L:L)*'Calculatie sheet'!AC135)/1000</f>
        <v>0</v>
      </c>
      <c r="Q4" s="571">
        <f>(LOOKUP('Calculatie sheet'!$AC$2,'Objectenoverzicht aantallen'!$A:$A,'Objectenoverzicht aantallen'!C:C)*'Calculatie sheet'!AC135+LOOKUP('Calculatie sheet'!$AC$2,'Objectenoverzicht aantallen'!$A:$A,'Objectenoverzicht aantallen'!E:E)*'Calculatie sheet'!AC135+LOOKUP('Calculatie sheet'!$AC$2,'Objectenoverzicht aantallen'!$A:$A,'Objectenoverzicht aantallen'!F:F)*'Calculatie sheet'!AC135+LOOKUP('Calculatie sheet'!$AC$2,'Objectenoverzicht aantallen'!$A:$A,'Objectenoverzicht aantallen'!G:G)*'Calculatie sheet'!AC135+LOOKUP('Calculatie sheet'!$AC$2,'Objectenoverzicht aantallen'!$A:$A,'Objectenoverzicht aantallen'!H:H)*'Calculatie sheet'!AC135+LOOKUP('Calculatie sheet'!$AC$2,'Objectenoverzicht aantallen'!$A:$A,'Objectenoverzicht aantallen'!I:I)*'Calculatie sheet'!AC135+LOOKUP('Calculatie sheet'!$AC$2,'Objectenoverzicht aantallen'!$A:$A,'Objectenoverzicht aantallen'!J:J)*'Calculatie sheet'!AC135+LOOKUP('Calculatie sheet'!$AC$2,'Objectenoverzicht aantallen'!$A:$A,'Objectenoverzicht aantallen'!K:K)*'Calculatie sheet'!AC135+LOOKUP('Calculatie sheet'!$AC$2,'Objectenoverzicht aantallen'!$A:$A,'Objectenoverzicht aantallen'!L:L)*'Calculatie sheet'!AC135+LOOKUP('Calculatie sheet'!$AC$2,'Objectenoverzicht aantallen'!$A:$A,'Objectenoverzicht aantallen'!M:M)*'Calculatie sheet'!AC135)/1000</f>
        <v>0</v>
      </c>
      <c r="R4" s="571">
        <f>(LOOKUP('Calculatie sheet'!$AC$2,'Objectenoverzicht aantallen'!$A:$A,'Objectenoverzicht aantallen'!C:C)*'Calculatie sheet'!AC135+LOOKUP('Calculatie sheet'!$AC$2,'Objectenoverzicht aantallen'!$A:$A,'Objectenoverzicht aantallen'!E:E)*'Calculatie sheet'!AC135+LOOKUP('Calculatie sheet'!$AC$2,'Objectenoverzicht aantallen'!$A:$A,'Objectenoverzicht aantallen'!F:F)*'Calculatie sheet'!AC135+LOOKUP('Calculatie sheet'!$AC$2,'Objectenoverzicht aantallen'!$A:$A,'Objectenoverzicht aantallen'!G:G)*'Calculatie sheet'!AC135+LOOKUP('Calculatie sheet'!$AC$2,'Objectenoverzicht aantallen'!$A:$A,'Objectenoverzicht aantallen'!H:H)*'Calculatie sheet'!AC135+LOOKUP('Calculatie sheet'!$AC$2,'Objectenoverzicht aantallen'!$A:$A,'Objectenoverzicht aantallen'!I:I)*'Calculatie sheet'!AC135+LOOKUP('Calculatie sheet'!$AC$2,'Objectenoverzicht aantallen'!$A:$A,'Objectenoverzicht aantallen'!J:J)*'Calculatie sheet'!AC135+LOOKUP('Calculatie sheet'!$AC$2,'Objectenoverzicht aantallen'!$A:$A,'Objectenoverzicht aantallen'!K:K)*'Calculatie sheet'!AC135+LOOKUP('Calculatie sheet'!$AC$2,'Objectenoverzicht aantallen'!$A:$A,'Objectenoverzicht aantallen'!L:L)*'Calculatie sheet'!AC135+LOOKUP('Calculatie sheet'!$AC$2,'Objectenoverzicht aantallen'!$A:$A,'Objectenoverzicht aantallen'!M:M)*'Calculatie sheet'!AC135+LOOKUP('Calculatie sheet'!$AC$2,'Objectenoverzicht aantallen'!$A:$A,'Objectenoverzicht aantallen'!N:N)*'Calculatie sheet'!AC135)/1000</f>
        <v>0</v>
      </c>
      <c r="S4" s="571">
        <f>(LOOKUP('Calculatie sheet'!$AC$2,'Objectenoverzicht aantallen'!$A:$A,'Objectenoverzicht aantallen'!C:C)*'Calculatie sheet'!AC135+LOOKUP('Calculatie sheet'!$AC$2,'Objectenoverzicht aantallen'!$A:$A,'Objectenoverzicht aantallen'!E:E)*'Calculatie sheet'!AC135+LOOKUP('Calculatie sheet'!$AC$2,'Objectenoverzicht aantallen'!$A:$A,'Objectenoverzicht aantallen'!F:F)*'Calculatie sheet'!AC135+LOOKUP('Calculatie sheet'!$AC$2,'Objectenoverzicht aantallen'!$A:$A,'Objectenoverzicht aantallen'!G:G)*'Calculatie sheet'!AC135+LOOKUP('Calculatie sheet'!$AC$2,'Objectenoverzicht aantallen'!$A:$A,'Objectenoverzicht aantallen'!H:H)*'Calculatie sheet'!AC135+LOOKUP('Calculatie sheet'!$AC$2,'Objectenoverzicht aantallen'!$A:$A,'Objectenoverzicht aantallen'!I:I)*'Calculatie sheet'!AC135+LOOKUP('Calculatie sheet'!$AC$2,'Objectenoverzicht aantallen'!$A:$A,'Objectenoverzicht aantallen'!J:J)*'Calculatie sheet'!AC135+LOOKUP('Calculatie sheet'!$AC$2,'Objectenoverzicht aantallen'!$A:$A,'Objectenoverzicht aantallen'!K:K)*'Calculatie sheet'!AC135+LOOKUP('Calculatie sheet'!$AC$2,'Objectenoverzicht aantallen'!$A:$A,'Objectenoverzicht aantallen'!L:L)*'Calculatie sheet'!AC135+LOOKUP('Calculatie sheet'!$AC$2,'Objectenoverzicht aantallen'!$A:$A,'Objectenoverzicht aantallen'!M:M)*'Calculatie sheet'!AC135+LOOKUP('Calculatie sheet'!$AC$2,'Objectenoverzicht aantallen'!$A:$A,'Objectenoverzicht aantallen'!N:N)*'Calculatie sheet'!AC135+LOOKUP('Calculatie sheet'!$AC$2,'Objectenoverzicht aantallen'!$A:$A,'Objectenoverzicht aantallen'!O:O)*'Calculatie sheet'!AC135)/1000</f>
        <v>0</v>
      </c>
      <c r="U4" s="31" t="s">
        <v>624</v>
      </c>
      <c r="V4" s="571">
        <f>(LOOKUP('Calculatie sheet'!$AC$2,'Objectenoverzicht aantallen'!$A:$A,'Objectenoverzicht aantallen'!$P:$P)*'Calculatie sheet'!$AC$135)/'Calculatie sheet'!$AC$64/1000</f>
        <v>0</v>
      </c>
      <c r="W4" s="571">
        <f>(LOOKUP('Calculatie sheet'!$AC$2,'Objectenoverzicht aantallen'!$A:$A,'Objectenoverzicht aantallen'!$P:$P)*'Calculatie sheet'!$AC$135)/'Calculatie sheet'!$AC$64/1000</f>
        <v>0</v>
      </c>
      <c r="X4" s="571">
        <f>(LOOKUP('Calculatie sheet'!$AC$2,'Objectenoverzicht aantallen'!$A:$A,'Objectenoverzicht aantallen'!$P:$P)*'Calculatie sheet'!$AC$135)/'Calculatie sheet'!$AC$64/1000</f>
        <v>0</v>
      </c>
      <c r="Y4" s="571">
        <f>(LOOKUP('Calculatie sheet'!$AC$2,'Objectenoverzicht aantallen'!$A:$A,'Objectenoverzicht aantallen'!$P:$P)*'Calculatie sheet'!$AC$135)/'Calculatie sheet'!$AC$64/1000</f>
        <v>0</v>
      </c>
      <c r="Z4" s="571">
        <f>(LOOKUP('Calculatie sheet'!$AC$2,'Objectenoverzicht aantallen'!$A:$A,'Objectenoverzicht aantallen'!$P:$P)*'Calculatie sheet'!$AC$135)/'Calculatie sheet'!$AC$64/1000</f>
        <v>0</v>
      </c>
      <c r="AA4" s="571">
        <f>(LOOKUP('Calculatie sheet'!$AC$2,'Objectenoverzicht aantallen'!$A:$A,'Objectenoverzicht aantallen'!$P:$P)*'Calculatie sheet'!$AC$135)/'Calculatie sheet'!$AC$64/1000</f>
        <v>0</v>
      </c>
      <c r="AB4" s="571">
        <f>(LOOKUP('Calculatie sheet'!$AC$2,'Objectenoverzicht aantallen'!$A:$A,'Objectenoverzicht aantallen'!$P:$P)*'Calculatie sheet'!$AC$135)/'Calculatie sheet'!$AC$64/1000</f>
        <v>0</v>
      </c>
      <c r="AC4" s="571">
        <f>(LOOKUP('Calculatie sheet'!$AC$2,'Objectenoverzicht aantallen'!$A:$A,'Objectenoverzicht aantallen'!$P:$P)*'Calculatie sheet'!$AC$135)/'Calculatie sheet'!$AC$64/1000</f>
        <v>0</v>
      </c>
      <c r="AD4" s="571">
        <f>(LOOKUP('Calculatie sheet'!$AC$2,'Objectenoverzicht aantallen'!$A:$A,'Objectenoverzicht aantallen'!$P:$P)*'Calculatie sheet'!$AC$135)/'Calculatie sheet'!$AC$64/1000</f>
        <v>0</v>
      </c>
      <c r="AE4" s="571">
        <f>(LOOKUP('Calculatie sheet'!$AC$2,'Objectenoverzicht aantallen'!$A:$A,'Objectenoverzicht aantallen'!$P:$P)*'Calculatie sheet'!$AC$135)/'Calculatie sheet'!$AC$64/1000</f>
        <v>0</v>
      </c>
      <c r="AF4" s="571">
        <f>(LOOKUP('Calculatie sheet'!$AC$2,'Objectenoverzicht aantallen'!$A:$A,'Objectenoverzicht aantallen'!$P:$P)*'Calculatie sheet'!$AC$135)/'Calculatie sheet'!$AC$64/1000</f>
        <v>0</v>
      </c>
    </row>
    <row r="5" spans="1:32" x14ac:dyDescent="0.2">
      <c r="B5" s="130" t="s">
        <v>5</v>
      </c>
      <c r="C5" s="46">
        <f>'Calculatie sheet'!AC136</f>
        <v>4.5341916347023205E-2</v>
      </c>
      <c r="F5" s="573">
        <f>C5*'Calculatie sheet'!$AC$7/1000</f>
        <v>0</v>
      </c>
      <c r="H5" s="31" t="s">
        <v>625</v>
      </c>
      <c r="I5" s="571">
        <f>(LOOKUP('Calculatie sheet'!$AC$2,'Objectenoverzicht aantallen'!$A:$A,'Objectenoverzicht aantallen'!C:C)*'Calculatie sheet'!AC136+LOOKUP('Calculatie sheet'!$AC$2,'Objectenoverzicht aantallen'!$A:$A,'Objectenoverzicht aantallen'!E:E)*'Calculatie sheet'!AC136)/1000</f>
        <v>0</v>
      </c>
      <c r="J5" s="571">
        <f>(LOOKUP('Calculatie sheet'!$AC$2,'Objectenoverzicht aantallen'!$A:$A,'Objectenoverzicht aantallen'!C:C)*'Calculatie sheet'!AC136+LOOKUP('Calculatie sheet'!$AC$2,'Objectenoverzicht aantallen'!$A:$A,'Objectenoverzicht aantallen'!E:E)*'Calculatie sheet'!AC136+LOOKUP('Calculatie sheet'!$AC$2,'Objectenoverzicht aantallen'!$A:$A,'Objectenoverzicht aantallen'!F:F)*'Calculatie sheet'!AC136)/1000</f>
        <v>0</v>
      </c>
      <c r="K5" s="571">
        <f>(LOOKUP('Calculatie sheet'!$AC$2,'Objectenoverzicht aantallen'!$A:$A,'Objectenoverzicht aantallen'!C:C)*'Calculatie sheet'!AC136+LOOKUP('Calculatie sheet'!$AC$2,'Objectenoverzicht aantallen'!$A:$A,'Objectenoverzicht aantallen'!E:E)*'Calculatie sheet'!AC136+LOOKUP('Calculatie sheet'!$AC$2,'Objectenoverzicht aantallen'!$A:$A,'Objectenoverzicht aantallen'!F:F)*'Calculatie sheet'!AC136+LOOKUP('Calculatie sheet'!$D$2,'Objectenoverzicht aantallen'!$A:$A,'Objectenoverzicht aantallen'!G:G)*'Calculatie sheet'!AC136)/1000</f>
        <v>0</v>
      </c>
      <c r="L5" s="571">
        <f>(LOOKUP('Calculatie sheet'!$AC$2,'Objectenoverzicht aantallen'!$A:$A,'Objectenoverzicht aantallen'!C:C)*'Calculatie sheet'!AC136+LOOKUP('Calculatie sheet'!$AC$2,'Objectenoverzicht aantallen'!$A:$A,'Objectenoverzicht aantallen'!E:E)*'Calculatie sheet'!AC136+LOOKUP('Calculatie sheet'!$AC$2,'Objectenoverzicht aantallen'!$A:$A,'Objectenoverzicht aantallen'!F:F)*'Calculatie sheet'!AC136+LOOKUP('Calculatie sheet'!$AC$2,'Objectenoverzicht aantallen'!$A:$A,'Objectenoverzicht aantallen'!G:G)*'Calculatie sheet'!AC136+LOOKUP('Calculatie sheet'!$AC$2,'Objectenoverzicht aantallen'!$A:$A,'Objectenoverzicht aantallen'!H:H)*'Calculatie sheet'!AC136)/1000</f>
        <v>0</v>
      </c>
      <c r="M5" s="571">
        <f>(LOOKUP('Calculatie sheet'!$AC$2,'Objectenoverzicht aantallen'!$A:$A,'Objectenoverzicht aantallen'!C:C)*'Calculatie sheet'!AC136+LOOKUP('Calculatie sheet'!$AC$2,'Objectenoverzicht aantallen'!$A:$A,'Objectenoverzicht aantallen'!E:E)*'Calculatie sheet'!AC136+LOOKUP('Calculatie sheet'!$AC$2,'Objectenoverzicht aantallen'!$A:$A,'Objectenoverzicht aantallen'!F:F)*'Calculatie sheet'!AC136+LOOKUP('Calculatie sheet'!$AC$2,'Objectenoverzicht aantallen'!$A:$A,'Objectenoverzicht aantallen'!G:G)*'Calculatie sheet'!AC136+LOOKUP('Calculatie sheet'!$AC$2,'Objectenoverzicht aantallen'!$A:$A,'Objectenoverzicht aantallen'!H:H)*'Calculatie sheet'!AC136+LOOKUP('Calculatie sheet'!$AC$2,'Objectenoverzicht aantallen'!$A:$A,'Objectenoverzicht aantallen'!I:I)*'Calculatie sheet'!AC136)/1000</f>
        <v>0</v>
      </c>
      <c r="N5" s="571">
        <f>(LOOKUP('Calculatie sheet'!$AC$2,'Objectenoverzicht aantallen'!$A:$A,'Objectenoverzicht aantallen'!C:C)*'Calculatie sheet'!AC136+LOOKUP('Calculatie sheet'!$AC$2,'Objectenoverzicht aantallen'!$A:$A,'Objectenoverzicht aantallen'!E:E)*'Calculatie sheet'!AC136+LOOKUP('Calculatie sheet'!$AC$2,'Objectenoverzicht aantallen'!$A:$A,'Objectenoverzicht aantallen'!F:F)*'Calculatie sheet'!AC136+LOOKUP('Calculatie sheet'!$AC$2,'Objectenoverzicht aantallen'!$A:$A,'Objectenoverzicht aantallen'!G:G)*'Calculatie sheet'!AC136+LOOKUP('Calculatie sheet'!$AC$2,'Objectenoverzicht aantallen'!$A:$A,'Objectenoverzicht aantallen'!H:H)*'Calculatie sheet'!AC136+LOOKUP('Calculatie sheet'!$AC$2,'Objectenoverzicht aantallen'!$A:$A,'Objectenoverzicht aantallen'!I:I)*'Calculatie sheet'!AC136+LOOKUP('Calculatie sheet'!$AC$2,'Objectenoverzicht aantallen'!$A:$A,'Objectenoverzicht aantallen'!J:J)*'Calculatie sheet'!AC136)/1000</f>
        <v>0</v>
      </c>
      <c r="O5" s="571">
        <f>(LOOKUP('Calculatie sheet'!$AC$2,'Objectenoverzicht aantallen'!$A:$A,'Objectenoverzicht aantallen'!C:C)*'Calculatie sheet'!AC136+LOOKUP('Calculatie sheet'!$AC$2,'Objectenoverzicht aantallen'!$A:$A,'Objectenoverzicht aantallen'!E:E)*'Calculatie sheet'!AC136+LOOKUP('Calculatie sheet'!$AC$2,'Objectenoverzicht aantallen'!$A:$A,'Objectenoverzicht aantallen'!F:F)*'Calculatie sheet'!AC136+LOOKUP('Calculatie sheet'!$AC$2,'Objectenoverzicht aantallen'!$A:$A,'Objectenoverzicht aantallen'!G:G)*'Calculatie sheet'!AC136+LOOKUP('Calculatie sheet'!$AC$2,'Objectenoverzicht aantallen'!$A:$A,'Objectenoverzicht aantallen'!H:H)*'Calculatie sheet'!AC136+LOOKUP('Calculatie sheet'!$AC$2,'Objectenoverzicht aantallen'!$A:$A,'Objectenoverzicht aantallen'!I:I)*'Calculatie sheet'!AC136+LOOKUP('Calculatie sheet'!$AC$2,'Objectenoverzicht aantallen'!$A:$A,'Objectenoverzicht aantallen'!J:J)*'Calculatie sheet'!AC136+LOOKUP('Calculatie sheet'!$AC$2,'Objectenoverzicht aantallen'!$A:$A,'Objectenoverzicht aantallen'!K:K)*'Calculatie sheet'!AC136)/1000</f>
        <v>0</v>
      </c>
      <c r="P5" s="571">
        <f>(LOOKUP('Calculatie sheet'!$AC$2,'Objectenoverzicht aantallen'!$A:$A,'Objectenoverzicht aantallen'!C:C)*'Calculatie sheet'!AC136+LOOKUP('Calculatie sheet'!$AC$2,'Objectenoverzicht aantallen'!$A:$A,'Objectenoverzicht aantallen'!E:E)*'Calculatie sheet'!AC136+LOOKUP('Calculatie sheet'!$AC$2,'Objectenoverzicht aantallen'!$A:$A,'Objectenoverzicht aantallen'!F:F)*'Calculatie sheet'!AC136+LOOKUP('Calculatie sheet'!$AC$2,'Objectenoverzicht aantallen'!$A:$A,'Objectenoverzicht aantallen'!G:G)*'Calculatie sheet'!AC136+LOOKUP('Calculatie sheet'!$AC$2,'Objectenoverzicht aantallen'!$A:$A,'Objectenoverzicht aantallen'!H:H)*'Calculatie sheet'!AC136+LOOKUP('Calculatie sheet'!$AC$2,'Objectenoverzicht aantallen'!$A:$A,'Objectenoverzicht aantallen'!I:I)*'Calculatie sheet'!AC136+LOOKUP('Calculatie sheet'!$AC$2,'Objectenoverzicht aantallen'!$A:$A,'Objectenoverzicht aantallen'!J:J)*'Calculatie sheet'!AC136+LOOKUP('Calculatie sheet'!$AC$2,'Objectenoverzicht aantallen'!$A:$A,'Objectenoverzicht aantallen'!K:K)*'Calculatie sheet'!AC136+LOOKUP('Calculatie sheet'!$AC$2,'Objectenoverzicht aantallen'!$A:$A,'Objectenoverzicht aantallen'!L:L)*'Calculatie sheet'!AC136)/1000</f>
        <v>0</v>
      </c>
      <c r="Q5" s="571">
        <f>(LOOKUP('Calculatie sheet'!$AC$2,'Objectenoverzicht aantallen'!$A:$A,'Objectenoverzicht aantallen'!C:C)*'Calculatie sheet'!AC136+LOOKUP('Calculatie sheet'!$AC$2,'Objectenoverzicht aantallen'!$A:$A,'Objectenoverzicht aantallen'!E:E)*'Calculatie sheet'!AC136+LOOKUP('Calculatie sheet'!$AC$2,'Objectenoverzicht aantallen'!$A:$A,'Objectenoverzicht aantallen'!F:F)*'Calculatie sheet'!AC136+LOOKUP('Calculatie sheet'!$AC$2,'Objectenoverzicht aantallen'!$A:$A,'Objectenoverzicht aantallen'!G:G)*'Calculatie sheet'!AC136+LOOKUP('Calculatie sheet'!$AC$2,'Objectenoverzicht aantallen'!$A:$A,'Objectenoverzicht aantallen'!H:H)*'Calculatie sheet'!AC136+LOOKUP('Calculatie sheet'!$AC$2,'Objectenoverzicht aantallen'!$A:$A,'Objectenoverzicht aantallen'!I:I)*'Calculatie sheet'!AC136+LOOKUP('Calculatie sheet'!$AC$2,'Objectenoverzicht aantallen'!$A:$A,'Objectenoverzicht aantallen'!J:J)*'Calculatie sheet'!AC136+LOOKUP('Calculatie sheet'!$AC$2,'Objectenoverzicht aantallen'!$A:$A,'Objectenoverzicht aantallen'!K:K)*'Calculatie sheet'!AC136+LOOKUP('Calculatie sheet'!$AC$2,'Objectenoverzicht aantallen'!$A:$A,'Objectenoverzicht aantallen'!L:L)*'Calculatie sheet'!AC136+LOOKUP('Calculatie sheet'!$AC$2,'Objectenoverzicht aantallen'!$A:$A,'Objectenoverzicht aantallen'!M:M)*'Calculatie sheet'!AC136)/1000</f>
        <v>0</v>
      </c>
      <c r="R5" s="571">
        <f>(LOOKUP('Calculatie sheet'!$AC$2,'Objectenoverzicht aantallen'!$A:$A,'Objectenoverzicht aantallen'!C:C)*'Calculatie sheet'!AC136+LOOKUP('Calculatie sheet'!$AC$2,'Objectenoverzicht aantallen'!$A:$A,'Objectenoverzicht aantallen'!E:E)*'Calculatie sheet'!AC136+LOOKUP('Calculatie sheet'!$AC$2,'Objectenoverzicht aantallen'!$A:$A,'Objectenoverzicht aantallen'!F:F)*'Calculatie sheet'!AC136+LOOKUP('Calculatie sheet'!$AC$2,'Objectenoverzicht aantallen'!$A:$A,'Objectenoverzicht aantallen'!G:G)*'Calculatie sheet'!AC136+LOOKUP('Calculatie sheet'!$AC$2,'Objectenoverzicht aantallen'!$A:$A,'Objectenoverzicht aantallen'!H:H)*'Calculatie sheet'!AC136+LOOKUP('Calculatie sheet'!$AC$2,'Objectenoverzicht aantallen'!$A:$A,'Objectenoverzicht aantallen'!I:I)*'Calculatie sheet'!AC136+LOOKUP('Calculatie sheet'!$AC$2,'Objectenoverzicht aantallen'!$A:$A,'Objectenoverzicht aantallen'!J:J)*'Calculatie sheet'!AC136+LOOKUP('Calculatie sheet'!$AC$2,'Objectenoverzicht aantallen'!$A:$A,'Objectenoverzicht aantallen'!K:K)*'Calculatie sheet'!AC136+LOOKUP('Calculatie sheet'!$AC$2,'Objectenoverzicht aantallen'!$A:$A,'Objectenoverzicht aantallen'!L:L)*'Calculatie sheet'!AC136+LOOKUP('Calculatie sheet'!$AC$2,'Objectenoverzicht aantallen'!$A:$A,'Objectenoverzicht aantallen'!M:M)*'Calculatie sheet'!AC136+LOOKUP('Calculatie sheet'!$AC$2,'Objectenoverzicht aantallen'!$A:$A,'Objectenoverzicht aantallen'!N:N)*'Calculatie sheet'!AC136)/1000</f>
        <v>0</v>
      </c>
      <c r="S5" s="571">
        <f>(LOOKUP('Calculatie sheet'!$AC$2,'Objectenoverzicht aantallen'!$A:$A,'Objectenoverzicht aantallen'!C:C)*'Calculatie sheet'!AC136+LOOKUP('Calculatie sheet'!$AC$2,'Objectenoverzicht aantallen'!$A:$A,'Objectenoverzicht aantallen'!E:E)*'Calculatie sheet'!AC136+LOOKUP('Calculatie sheet'!$AC$2,'Objectenoverzicht aantallen'!$A:$A,'Objectenoverzicht aantallen'!F:F)*'Calculatie sheet'!AC136+LOOKUP('Calculatie sheet'!$AC$2,'Objectenoverzicht aantallen'!$A:$A,'Objectenoverzicht aantallen'!G:G)*'Calculatie sheet'!AC136+LOOKUP('Calculatie sheet'!$AC$2,'Objectenoverzicht aantallen'!$A:$A,'Objectenoverzicht aantallen'!H:H)*'Calculatie sheet'!AC136+LOOKUP('Calculatie sheet'!$AC$2,'Objectenoverzicht aantallen'!$A:$A,'Objectenoverzicht aantallen'!I:I)*'Calculatie sheet'!AC136+LOOKUP('Calculatie sheet'!$AC$2,'Objectenoverzicht aantallen'!$A:$A,'Objectenoverzicht aantallen'!J:J)*'Calculatie sheet'!AC136+LOOKUP('Calculatie sheet'!$AC$2,'Objectenoverzicht aantallen'!$A:$A,'Objectenoverzicht aantallen'!K:K)*'Calculatie sheet'!AC136+LOOKUP('Calculatie sheet'!$AC$2,'Objectenoverzicht aantallen'!$A:$A,'Objectenoverzicht aantallen'!L:L)*'Calculatie sheet'!AC136+LOOKUP('Calculatie sheet'!$AC$2,'Objectenoverzicht aantallen'!$A:$A,'Objectenoverzicht aantallen'!M:M)*'Calculatie sheet'!AC136+LOOKUP('Calculatie sheet'!$AC$2,'Objectenoverzicht aantallen'!$A:$A,'Objectenoverzicht aantallen'!N:N)*'Calculatie sheet'!AC136+LOOKUP('Calculatie sheet'!$AC$2,'Objectenoverzicht aantallen'!$A:$A,'Objectenoverzicht aantallen'!O:O)*'Calculatie sheet'!AC136)/1000</f>
        <v>0</v>
      </c>
      <c r="U5" s="31" t="s">
        <v>625</v>
      </c>
      <c r="V5" s="571">
        <f>(LOOKUP('Calculatie sheet'!$AC$2,'Objectenoverzicht aantallen'!$A:$A,'Objectenoverzicht aantallen'!Q:Q)*'Calculatie sheet'!$AC$136)/1000</f>
        <v>0</v>
      </c>
      <c r="W5" s="571">
        <f>(LOOKUP('Calculatie sheet'!$AC$2,'Objectenoverzicht aantallen'!$A:$A,'Objectenoverzicht aantallen'!R:R)*'Calculatie sheet'!$AC$136)/1000</f>
        <v>0</v>
      </c>
      <c r="X5" s="571">
        <f>(LOOKUP('Calculatie sheet'!$AC$2,'Objectenoverzicht aantallen'!$A:$A,'Objectenoverzicht aantallen'!S:S)*'Calculatie sheet'!$AC$136)/1000</f>
        <v>0</v>
      </c>
      <c r="Y5" s="571">
        <f>(LOOKUP('Calculatie sheet'!$AC$2,'Objectenoverzicht aantallen'!$A:$A,'Objectenoverzicht aantallen'!T:T)*'Calculatie sheet'!$AC$136)/1000</f>
        <v>0</v>
      </c>
      <c r="Z5" s="571">
        <f>(LOOKUP('Calculatie sheet'!$AC$2,'Objectenoverzicht aantallen'!$A:$A,'Objectenoverzicht aantallen'!U:U)*'Calculatie sheet'!$AC$136)/1000</f>
        <v>0</v>
      </c>
      <c r="AA5" s="571">
        <f>(LOOKUP('Calculatie sheet'!$AC$2,'Objectenoverzicht aantallen'!$A:$A,'Objectenoverzicht aantallen'!V:V)*'Calculatie sheet'!$AC$136)/1000</f>
        <v>0</v>
      </c>
      <c r="AB5" s="571">
        <f>(LOOKUP('Calculatie sheet'!$AC$2,'Objectenoverzicht aantallen'!$A:$A,'Objectenoverzicht aantallen'!W:W)*'Calculatie sheet'!$AC$136)/1000</f>
        <v>0</v>
      </c>
      <c r="AC5" s="571">
        <f>(LOOKUP('Calculatie sheet'!$AC$2,'Objectenoverzicht aantallen'!$A:$A,'Objectenoverzicht aantallen'!X:X)*'Calculatie sheet'!$AC$136)/1000</f>
        <v>0</v>
      </c>
      <c r="AD5" s="571">
        <f>(LOOKUP('Calculatie sheet'!$AC$2,'Objectenoverzicht aantallen'!$A:$A,'Objectenoverzicht aantallen'!AA:AA)*'Calculatie sheet'!$AC$136)/1000</f>
        <v>0</v>
      </c>
      <c r="AE5" s="571">
        <f>(LOOKUP('Calculatie sheet'!$AC$2,'Objectenoverzicht aantallen'!$A:$A,'Objectenoverzicht aantallen'!Z:Z)*'Calculatie sheet'!$AC$136)/1000</f>
        <v>0</v>
      </c>
      <c r="AF5" s="571">
        <f>(LOOKUP('Calculatie sheet'!$AC$2,'Objectenoverzicht aantallen'!$A:$A,'Objectenoverzicht aantallen'!AA:AA)*'Calculatie sheet'!$AC$136)/1000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67B3-D73F-7C43-98E9-C4EBE685EA64}">
  <dimension ref="A1:T12"/>
  <sheetViews>
    <sheetView zoomScaleNormal="100" workbookViewId="0">
      <selection activeCell="N1" sqref="N1:N12"/>
    </sheetView>
  </sheetViews>
  <sheetFormatPr baseColWidth="10" defaultColWidth="11" defaultRowHeight="16" x14ac:dyDescent="0.2"/>
  <cols>
    <col min="1" max="1" width="27" bestFit="1" customWidth="1"/>
    <col min="2" max="2" width="11.6640625" bestFit="1" customWidth="1"/>
    <col min="3" max="3" width="11.5" bestFit="1" customWidth="1"/>
    <col min="5" max="6" width="11.6640625" bestFit="1" customWidth="1"/>
    <col min="7" max="7" width="11.83203125" bestFit="1" customWidth="1"/>
    <col min="9" max="9" width="11.6640625" bestFit="1" customWidth="1"/>
    <col min="10" max="10" width="26.33203125" bestFit="1" customWidth="1"/>
  </cols>
  <sheetData>
    <row r="1" spans="1:20" x14ac:dyDescent="0.2">
      <c r="A1" t="s">
        <v>77</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sheet'!D41+'Calculatie sheet'!E41+'Calculatie sheet'!F41+'Calculatie sheet'!G41+'Calculatie sheet'!H41+'Calculatie sheet'!I41+'Calculatie sheet'!J41+'Calculatie sheet'!K41+'Calculatie sheet'!L41+'Calculatie sheet'!M41</f>
        <v>599809.78000000014</v>
      </c>
      <c r="C2" s="566">
        <f>B2</f>
        <v>599809.78000000014</v>
      </c>
      <c r="D2" s="28">
        <v>0</v>
      </c>
      <c r="E2" s="28">
        <f>C2*2</f>
        <v>1199619.5600000003</v>
      </c>
      <c r="F2" s="28">
        <f>E2*0.3333</f>
        <v>399833.19934800005</v>
      </c>
      <c r="G2" s="28">
        <f>E2*0.6666</f>
        <v>799666.39869600011</v>
      </c>
      <c r="H2" s="28">
        <f>D2</f>
        <v>0</v>
      </c>
      <c r="I2" s="28">
        <f>E2*0.3333</f>
        <v>399833.19934800005</v>
      </c>
      <c r="J2" s="566" t="s">
        <v>571</v>
      </c>
      <c r="L2">
        <v>2020</v>
      </c>
      <c r="M2" s="41">
        <f>'MKI KW kolom D'!M2+'MKI KW kolom E'!M2+'MKI KW kolom F'!M2+'MKI KW kolom G'!M2+'MKI KW kolom H'!M2+'MKI KW kolom I'!M2+'MKI KW kolom J'!M2+'MKI KW kolom K'!M2+'MKI KW kolom L'!M2+'MKI KW kolom M'!M2</f>
        <v>0</v>
      </c>
      <c r="N2" s="798">
        <f>'MKI KW kolom D'!N2+'MKI KW kolom E'!N2+'MKI KW kolom F'!N2+'MKI KW kolom G'!N2+'MKI KW kolom H'!N2+'MKI KW kolom I'!N2+'MKI KW kolom J'!N2+'MKI KW kolom K'!N2+'MKI KW kolom L'!N2+'MKI KW kolom M'!N2</f>
        <v>0</v>
      </c>
      <c r="O2" s="28">
        <v>0</v>
      </c>
      <c r="P2" s="28">
        <f>N2*2</f>
        <v>0</v>
      </c>
      <c r="Q2" s="28">
        <f>P2*0.3333</f>
        <v>0</v>
      </c>
      <c r="R2" s="28">
        <f>P2*0.6666</f>
        <v>0</v>
      </c>
      <c r="S2" s="28">
        <f>O2</f>
        <v>0</v>
      </c>
      <c r="T2" s="28">
        <f>P2*0.3333</f>
        <v>0</v>
      </c>
    </row>
    <row r="3" spans="1:20" x14ac:dyDescent="0.2">
      <c r="J3" s="8" t="s">
        <v>61</v>
      </c>
      <c r="L3">
        <v>2021</v>
      </c>
      <c r="M3" s="41">
        <f>'MKI KW kolom D'!M3+'MKI KW kolom E'!M3+'MKI KW kolom F'!M3+'MKI KW kolom G'!M3+'MKI KW kolom H'!M3+'MKI KW kolom I'!M3+'MKI KW kolom J'!M3+'MKI KW kolom K'!M3+'MKI KW kolom L'!M3+'MKI KW kolom M'!M3</f>
        <v>0</v>
      </c>
      <c r="N3" s="798">
        <f>'MKI KW kolom D'!N3+'MKI KW kolom E'!N3+'MKI KW kolom F'!N3+'MKI KW kolom G'!N3+'MKI KW kolom H'!N3+'MKI KW kolom I'!N3+'MKI KW kolom J'!N3+'MKI KW kolom K'!N3+'MKI KW kolom L'!N3+'MKI KW kolom M'!N3</f>
        <v>0</v>
      </c>
      <c r="O3" s="28">
        <v>0</v>
      </c>
      <c r="P3" s="28">
        <f>N3*2</f>
        <v>0</v>
      </c>
      <c r="Q3" s="28">
        <f>P3*0.3333</f>
        <v>0</v>
      </c>
      <c r="R3" s="28">
        <f>P3*0.6666</f>
        <v>0</v>
      </c>
      <c r="S3" s="28">
        <f>O3</f>
        <v>0</v>
      </c>
      <c r="T3" s="28">
        <f>P3*0.3333</f>
        <v>0</v>
      </c>
    </row>
    <row r="4" spans="1:20" x14ac:dyDescent="0.2">
      <c r="J4" s="9" t="s">
        <v>48</v>
      </c>
      <c r="L4">
        <v>2022</v>
      </c>
      <c r="M4" s="41">
        <f>'MKI KW kolom D'!M4+'MKI KW kolom E'!M4+'MKI KW kolom F'!M4+'MKI KW kolom G'!M4+'MKI KW kolom H'!M4+'MKI KW kolom I'!M4+'MKI KW kolom J'!M4+'MKI KW kolom K'!M4+'MKI KW kolom L'!M4+'MKI KW kolom M'!M4</f>
        <v>0</v>
      </c>
      <c r="N4" s="798">
        <f>'MKI KW kolom D'!N4+'MKI KW kolom E'!N4+'MKI KW kolom F'!N4+'MKI KW kolom G'!N4+'MKI KW kolom H'!N4+'MKI KW kolom I'!N4+'MKI KW kolom J'!N4+'MKI KW kolom K'!N4+'MKI KW kolom L'!N4+'MKI KW kolom M'!N4</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'MKI KW kolom D'!M5+'MKI KW kolom E'!M5+'MKI KW kolom F'!M5+'MKI KW kolom G'!M5+'MKI KW kolom H'!M5+'MKI KW kolom I'!M5+'MKI KW kolom J'!M5+'MKI KW kolom K'!M5+'MKI KW kolom L'!M5+'MKI KW kolom M'!M5</f>
        <v>0</v>
      </c>
      <c r="N5" s="798">
        <f>'MKI KW kolom D'!N5+'MKI KW kolom E'!N5+'MKI KW kolom F'!N5+'MKI KW kolom G'!N5+'MKI KW kolom H'!N5+'MKI KW kolom I'!N5+'MKI KW kolom J'!N5+'MKI KW kolom K'!N5+'MKI KW kolom L'!N5+'MKI KW kolom M'!N5</f>
        <v>0</v>
      </c>
      <c r="O5" s="28">
        <v>0</v>
      </c>
      <c r="P5" s="28">
        <f t="shared" si="0"/>
        <v>0</v>
      </c>
      <c r="Q5" s="28">
        <f t="shared" si="1"/>
        <v>0</v>
      </c>
      <c r="R5" s="28">
        <f t="shared" si="2"/>
        <v>0</v>
      </c>
      <c r="S5" s="28">
        <f t="shared" si="3"/>
        <v>0</v>
      </c>
      <c r="T5" s="28">
        <f t="shared" si="4"/>
        <v>0</v>
      </c>
    </row>
    <row r="6" spans="1:20" x14ac:dyDescent="0.2">
      <c r="J6" s="11" t="s">
        <v>52</v>
      </c>
      <c r="L6">
        <v>2024</v>
      </c>
      <c r="M6" s="41">
        <f>'MKI KW kolom D'!M6+'MKI KW kolom E'!M6+'MKI KW kolom F'!M6+'MKI KW kolom G'!M6+'MKI KW kolom H'!M6+'MKI KW kolom I'!M6+'MKI KW kolom J'!M6+'MKI KW kolom K'!M6+'MKI KW kolom L'!M6+'MKI KW kolom M'!M6</f>
        <v>0</v>
      </c>
      <c r="N6" s="798">
        <f>'MKI KW kolom D'!N6+'MKI KW kolom E'!N6+'MKI KW kolom F'!N6+'MKI KW kolom G'!N6+'MKI KW kolom H'!N6+'MKI KW kolom I'!N6+'MKI KW kolom J'!N6+'MKI KW kolom K'!N6+'MKI KW kolom L'!N6+'MKI KW kolom M'!N6</f>
        <v>0</v>
      </c>
      <c r="O6" s="28">
        <v>0</v>
      </c>
      <c r="P6" s="28">
        <f t="shared" si="0"/>
        <v>0</v>
      </c>
      <c r="Q6" s="28">
        <f t="shared" si="1"/>
        <v>0</v>
      </c>
      <c r="R6" s="28">
        <f t="shared" si="2"/>
        <v>0</v>
      </c>
      <c r="S6" s="28">
        <f t="shared" si="3"/>
        <v>0</v>
      </c>
      <c r="T6" s="28">
        <f t="shared" si="4"/>
        <v>0</v>
      </c>
    </row>
    <row r="7" spans="1:20" x14ac:dyDescent="0.2">
      <c r="J7" s="12" t="s">
        <v>53</v>
      </c>
      <c r="L7">
        <v>2025</v>
      </c>
      <c r="M7" s="41">
        <f>'MKI KW kolom D'!M7+'MKI KW kolom E'!M7+'MKI KW kolom F'!M7+'MKI KW kolom G'!M7+'MKI KW kolom H'!M7+'MKI KW kolom I'!M7+'MKI KW kolom J'!M7+'MKI KW kolom K'!M7+'MKI KW kolom L'!M7+'MKI KW kolom M'!M7</f>
        <v>0</v>
      </c>
      <c r="N7" s="798">
        <f>'MKI KW kolom D'!N7+'MKI KW kolom E'!N7+'MKI KW kolom F'!N7+'MKI KW kolom G'!N7+'MKI KW kolom H'!N7+'MKI KW kolom I'!N7+'MKI KW kolom J'!N7+'MKI KW kolom K'!N7+'MKI KW kolom L'!N7+'MKI KW kolom M'!N7</f>
        <v>0</v>
      </c>
      <c r="O7" s="28">
        <v>0</v>
      </c>
      <c r="P7" s="28">
        <f t="shared" si="0"/>
        <v>0</v>
      </c>
      <c r="Q7" s="28">
        <f t="shared" si="1"/>
        <v>0</v>
      </c>
      <c r="R7" s="28">
        <f t="shared" si="2"/>
        <v>0</v>
      </c>
      <c r="S7" s="28">
        <f t="shared" si="3"/>
        <v>0</v>
      </c>
      <c r="T7" s="28">
        <f t="shared" si="4"/>
        <v>0</v>
      </c>
    </row>
    <row r="8" spans="1:20" x14ac:dyDescent="0.2">
      <c r="J8" s="13" t="s">
        <v>59</v>
      </c>
      <c r="L8">
        <v>2026</v>
      </c>
      <c r="M8" s="41">
        <f>'MKI KW kolom D'!M8+'MKI KW kolom E'!M8+'MKI KW kolom F'!M8+'MKI KW kolom G'!M8+'MKI KW kolom H'!M8+'MKI KW kolom I'!M8+'MKI KW kolom J'!M8+'MKI KW kolom K'!M8+'MKI KW kolom L'!M8+'MKI KW kolom M'!M8</f>
        <v>0</v>
      </c>
      <c r="N8" s="798">
        <f>'MKI KW kolom D'!N8+'MKI KW kolom E'!N8+'MKI KW kolom F'!N8+'MKI KW kolom G'!N8+'MKI KW kolom H'!N8+'MKI KW kolom I'!N8+'MKI KW kolom J'!N8+'MKI KW kolom K'!N8+'MKI KW kolom L'!N8+'MKI KW kolom M'!N8</f>
        <v>0</v>
      </c>
      <c r="O8" s="28">
        <v>0</v>
      </c>
      <c r="P8" s="28">
        <f t="shared" si="0"/>
        <v>0</v>
      </c>
      <c r="Q8" s="28">
        <f t="shared" si="1"/>
        <v>0</v>
      </c>
      <c r="R8" s="28">
        <f t="shared" si="2"/>
        <v>0</v>
      </c>
      <c r="S8" s="28">
        <f t="shared" si="3"/>
        <v>0</v>
      </c>
      <c r="T8" s="28">
        <f t="shared" si="4"/>
        <v>0</v>
      </c>
    </row>
    <row r="9" spans="1:20" x14ac:dyDescent="0.2">
      <c r="J9" s="14" t="s">
        <v>60</v>
      </c>
      <c r="L9">
        <v>2027</v>
      </c>
      <c r="M9" s="41">
        <f>'MKI KW kolom D'!M9+'MKI KW kolom E'!M9+'MKI KW kolom F'!M9+'MKI KW kolom G'!M9+'MKI KW kolom H'!M9+'MKI KW kolom I'!M9+'MKI KW kolom J'!M9+'MKI KW kolom K'!M9+'MKI KW kolom L'!M9+'MKI KW kolom M'!M9</f>
        <v>0</v>
      </c>
      <c r="N9" s="798">
        <f>'MKI KW kolom D'!N9+'MKI KW kolom E'!N9+'MKI KW kolom F'!N9+'MKI KW kolom G'!N9+'MKI KW kolom H'!N9+'MKI KW kolom I'!N9+'MKI KW kolom J'!N9+'MKI KW kolom K'!N9+'MKI KW kolom L'!N9+'MKI KW kolom M'!N9</f>
        <v>0</v>
      </c>
      <c r="O9" s="28">
        <v>0</v>
      </c>
      <c r="P9" s="28">
        <f t="shared" si="0"/>
        <v>0</v>
      </c>
      <c r="Q9" s="28">
        <f t="shared" si="1"/>
        <v>0</v>
      </c>
      <c r="R9" s="28">
        <f t="shared" si="2"/>
        <v>0</v>
      </c>
      <c r="S9" s="28">
        <f t="shared" si="3"/>
        <v>0</v>
      </c>
      <c r="T9" s="28">
        <f t="shared" si="4"/>
        <v>0</v>
      </c>
    </row>
    <row r="10" spans="1:20" x14ac:dyDescent="0.2">
      <c r="J10" t="s">
        <v>1010</v>
      </c>
      <c r="L10">
        <v>2028</v>
      </c>
      <c r="M10" s="41">
        <f>'MKI KW kolom D'!M10+'MKI KW kolom E'!M10+'MKI KW kolom F'!M10+'MKI KW kolom G'!M10+'MKI KW kolom H'!M10+'MKI KW kolom I'!M10+'MKI KW kolom J'!M10+'MKI KW kolom K'!M10+'MKI KW kolom L'!M10+'MKI KW kolom M'!M10</f>
        <v>0</v>
      </c>
      <c r="N10" s="798">
        <f>'MKI KW kolom D'!N10+'MKI KW kolom E'!N10+'MKI KW kolom F'!N10+'MKI KW kolom G'!N10+'MKI KW kolom H'!N10+'MKI KW kolom I'!N10+'MKI KW kolom J'!N10+'MKI KW kolom K'!N10+'MKI KW kolom L'!N10+'MKI KW kolom M'!N10</f>
        <v>0</v>
      </c>
      <c r="O10" s="28">
        <v>0</v>
      </c>
      <c r="P10" s="28">
        <f t="shared" si="0"/>
        <v>0</v>
      </c>
      <c r="Q10" s="28">
        <f t="shared" si="1"/>
        <v>0</v>
      </c>
      <c r="R10" s="28">
        <f t="shared" si="2"/>
        <v>0</v>
      </c>
      <c r="S10" s="28">
        <f t="shared" si="3"/>
        <v>0</v>
      </c>
      <c r="T10" s="28">
        <f t="shared" si="4"/>
        <v>0</v>
      </c>
    </row>
    <row r="11" spans="1:20" x14ac:dyDescent="0.2">
      <c r="L11">
        <v>2029</v>
      </c>
      <c r="M11" s="41">
        <f>'MKI KW kolom D'!M11+'MKI KW kolom E'!M11+'MKI KW kolom F'!M11+'MKI KW kolom G'!M11+'MKI KW kolom H'!M11+'MKI KW kolom I'!M11+'MKI KW kolom J'!M11+'MKI KW kolom K'!M11+'MKI KW kolom L'!M11+'MKI KW kolom M'!M11</f>
        <v>0</v>
      </c>
      <c r="N11" s="798">
        <f>'MKI KW kolom D'!N11+'MKI KW kolom E'!N11+'MKI KW kolom F'!N11+'MKI KW kolom G'!N11+'MKI KW kolom H'!N11+'MKI KW kolom I'!N11+'MKI KW kolom J'!N11+'MKI KW kolom K'!N11+'MKI KW kolom L'!N11+'MKI KW kolom M'!N11</f>
        <v>0</v>
      </c>
      <c r="O11" s="28">
        <v>0</v>
      </c>
      <c r="P11" s="28">
        <f t="shared" si="0"/>
        <v>0</v>
      </c>
      <c r="Q11" s="28">
        <f t="shared" si="1"/>
        <v>0</v>
      </c>
      <c r="R11" s="28">
        <f t="shared" si="2"/>
        <v>0</v>
      </c>
      <c r="S11" s="28">
        <f t="shared" si="3"/>
        <v>0</v>
      </c>
      <c r="T11" s="28">
        <f t="shared" si="4"/>
        <v>0</v>
      </c>
    </row>
    <row r="12" spans="1:20" x14ac:dyDescent="0.2">
      <c r="L12">
        <v>2030</v>
      </c>
      <c r="M12" s="41">
        <f>'MKI KW kolom D'!M12+'MKI KW kolom E'!M12+'MKI KW kolom F'!M12+'MKI KW kolom G'!M12+'MKI KW kolom H'!M12+'MKI KW kolom I'!M12+'MKI KW kolom J'!M12+'MKI KW kolom K'!M12+'MKI KW kolom L'!M12+'MKI KW kolom M'!M12</f>
        <v>0</v>
      </c>
      <c r="N12" s="798">
        <f>'MKI KW kolom D'!N12+'MKI KW kolom E'!N12+'MKI KW kolom F'!N12+'MKI KW kolom G'!N12+'MKI KW kolom H'!N12+'MKI KW kolom I'!N12+'MKI KW kolom J'!N12+'MKI KW kolom K'!N12+'MKI KW kolom L'!N12+'MKI KW kolom M'!N12</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1E72E-ADC1-C449-B08D-214F2DF98047}">
  <dimension ref="A1:AF9"/>
  <sheetViews>
    <sheetView workbookViewId="0">
      <selection activeCell="B3" sqref="B3:B5"/>
    </sheetView>
  </sheetViews>
  <sheetFormatPr baseColWidth="10" defaultRowHeight="16" x14ac:dyDescent="0.2"/>
  <cols>
    <col min="2" max="2" width="16.83203125" bestFit="1" customWidth="1"/>
  </cols>
  <sheetData>
    <row r="1" spans="1:32" x14ac:dyDescent="0.2">
      <c r="A1" t="str">
        <f>'Calculatie sheet'!AD3</f>
        <v>Ballast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sheet'!AD133</f>
        <v>1.9040556178985584</v>
      </c>
      <c r="D2" s="26" t="s">
        <v>64</v>
      </c>
      <c r="F2" s="573">
        <f>C2*'Calculatie sheet'!$AD$7/1000</f>
        <v>0</v>
      </c>
      <c r="H2" s="31" t="s">
        <v>622</v>
      </c>
      <c r="I2" s="571">
        <f>(LOOKUP('Calculatie sheet'!$AD$2,'Objectenoverzicht aantallen'!$A:$A,'Objectenoverzicht aantallen'!C:C)*'Calculatie sheet'!AD133+LOOKUP('Calculatie sheet'!$AD$2,'Objectenoverzicht aantallen'!$A:$A,'Objectenoverzicht aantallen'!E:E)*'Calculatie sheet'!AD133)/1000</f>
        <v>0</v>
      </c>
      <c r="J2" s="571">
        <f>(LOOKUP('Calculatie sheet'!$AD$2,'Objectenoverzicht aantallen'!$A:$A,'Objectenoverzicht aantallen'!C:C)*'Calculatie sheet'!AD133+LOOKUP('Calculatie sheet'!$AD$2,'Objectenoverzicht aantallen'!$A:$A,'Objectenoverzicht aantallen'!E:E)*'Calculatie sheet'!AD133+LOOKUP('Calculatie sheet'!$AD$2,'Objectenoverzicht aantallen'!$A:$A,'Objectenoverzicht aantallen'!F:F)*'Calculatie sheet'!AD133)/1000</f>
        <v>0</v>
      </c>
      <c r="K2" s="571">
        <f>(LOOKUP('Calculatie sheet'!$AD$2,'Objectenoverzicht aantallen'!$A:$A,'Objectenoverzicht aantallen'!C:C)*'Calculatie sheet'!AD133+LOOKUP('Calculatie sheet'!$AD$2,'Objectenoverzicht aantallen'!$A:$A,'Objectenoverzicht aantallen'!E:E)*'Calculatie sheet'!AD133+LOOKUP('Calculatie sheet'!$AD$2,'Objectenoverzicht aantallen'!$A:$A,'Objectenoverzicht aantallen'!F:F)*'Calculatie sheet'!AD133+LOOKUP('Calculatie sheet'!$D$2,'Objectenoverzicht aantallen'!$A:$A,'Objectenoverzicht aantallen'!G:G)*'Calculatie sheet'!AD133)/1000</f>
        <v>0</v>
      </c>
      <c r="L2" s="571">
        <f>(LOOKUP('Calculatie sheet'!$AD$2,'Objectenoverzicht aantallen'!$A:$A,'Objectenoverzicht aantallen'!C:C)*'Calculatie sheet'!AD133+LOOKUP('Calculatie sheet'!$AD$2,'Objectenoverzicht aantallen'!$A:$A,'Objectenoverzicht aantallen'!E:E)*'Calculatie sheet'!AD133+LOOKUP('Calculatie sheet'!$AD$2,'Objectenoverzicht aantallen'!$A:$A,'Objectenoverzicht aantallen'!F:F)*'Calculatie sheet'!AD133+LOOKUP('Calculatie sheet'!$AD$2,'Objectenoverzicht aantallen'!$A:$A,'Objectenoverzicht aantallen'!G:G)*'Calculatie sheet'!AD133+LOOKUP('Calculatie sheet'!$AD$2,'Objectenoverzicht aantallen'!$A:$A,'Objectenoverzicht aantallen'!H:H)*'Calculatie sheet'!AD133)/1000</f>
        <v>0</v>
      </c>
      <c r="M2" s="571">
        <f>(LOOKUP('Calculatie sheet'!$AD$2,'Objectenoverzicht aantallen'!$A:$A,'Objectenoverzicht aantallen'!C:C)*'Calculatie sheet'!AD133+LOOKUP('Calculatie sheet'!$AD$2,'Objectenoverzicht aantallen'!$A:$A,'Objectenoverzicht aantallen'!E:E)*'Calculatie sheet'!AD133+LOOKUP('Calculatie sheet'!$AD$2,'Objectenoverzicht aantallen'!$A:$A,'Objectenoverzicht aantallen'!F:F)*'Calculatie sheet'!AD133+LOOKUP('Calculatie sheet'!$AD$2,'Objectenoverzicht aantallen'!$A:$A,'Objectenoverzicht aantallen'!G:G)*'Calculatie sheet'!AD133+LOOKUP('Calculatie sheet'!$AD$2,'Objectenoverzicht aantallen'!$A:$A,'Objectenoverzicht aantallen'!H:H)*'Calculatie sheet'!AD133+LOOKUP('Calculatie sheet'!$AD$2,'Objectenoverzicht aantallen'!$A:$A,'Objectenoverzicht aantallen'!I:I)*'Calculatie sheet'!AD133)/1000</f>
        <v>0</v>
      </c>
      <c r="N2" s="571">
        <f>(LOOKUP('Calculatie sheet'!$AD$2,'Objectenoverzicht aantallen'!$A:$A,'Objectenoverzicht aantallen'!C:C)*'Calculatie sheet'!AD133+LOOKUP('Calculatie sheet'!$AD$2,'Objectenoverzicht aantallen'!$A:$A,'Objectenoverzicht aantallen'!E:E)*'Calculatie sheet'!AD133+LOOKUP('Calculatie sheet'!$AD$2,'Objectenoverzicht aantallen'!$A:$A,'Objectenoverzicht aantallen'!F:F)*'Calculatie sheet'!AD133+LOOKUP('Calculatie sheet'!$AD$2,'Objectenoverzicht aantallen'!$A:$A,'Objectenoverzicht aantallen'!G:G)*'Calculatie sheet'!AD133+LOOKUP('Calculatie sheet'!$AD$2,'Objectenoverzicht aantallen'!$A:$A,'Objectenoverzicht aantallen'!H:H)*'Calculatie sheet'!AD133+LOOKUP('Calculatie sheet'!$AD$2,'Objectenoverzicht aantallen'!$A:$A,'Objectenoverzicht aantallen'!I:I)*'Calculatie sheet'!AD133+LOOKUP('Calculatie sheet'!$AD$2,'Objectenoverzicht aantallen'!$A:$A,'Objectenoverzicht aantallen'!J:J)*'Calculatie sheet'!AD133)/1000</f>
        <v>0</v>
      </c>
      <c r="O2" s="571">
        <f>(LOOKUP('Calculatie sheet'!$AD$2,'Objectenoverzicht aantallen'!$A:$A,'Objectenoverzicht aantallen'!C:C)*'Calculatie sheet'!AD133+LOOKUP('Calculatie sheet'!$AD$2,'Objectenoverzicht aantallen'!$A:$A,'Objectenoverzicht aantallen'!E:E)*'Calculatie sheet'!AD133+LOOKUP('Calculatie sheet'!$AD$2,'Objectenoverzicht aantallen'!$A:$A,'Objectenoverzicht aantallen'!F:F)*'Calculatie sheet'!AD133+LOOKUP('Calculatie sheet'!$AD$2,'Objectenoverzicht aantallen'!$A:$A,'Objectenoverzicht aantallen'!G:G)*'Calculatie sheet'!AD133+LOOKUP('Calculatie sheet'!$AD$2,'Objectenoverzicht aantallen'!$A:$A,'Objectenoverzicht aantallen'!H:H)*'Calculatie sheet'!AD133+LOOKUP('Calculatie sheet'!$AD$2,'Objectenoverzicht aantallen'!$A:$A,'Objectenoverzicht aantallen'!I:I)*'Calculatie sheet'!AD133+LOOKUP('Calculatie sheet'!$AD$2,'Objectenoverzicht aantallen'!$A:$A,'Objectenoverzicht aantallen'!J:J)*'Calculatie sheet'!AD133+LOOKUP('Calculatie sheet'!$AD$2,'Objectenoverzicht aantallen'!$A:$A,'Objectenoverzicht aantallen'!K:K)*'Calculatie sheet'!AD133)/1000</f>
        <v>0</v>
      </c>
      <c r="P2" s="571">
        <f>(LOOKUP('Calculatie sheet'!$AD$2,'Objectenoverzicht aantallen'!$A:$A,'Objectenoverzicht aantallen'!C:C)*'Calculatie sheet'!AD133+LOOKUP('Calculatie sheet'!$AD$2,'Objectenoverzicht aantallen'!$A:$A,'Objectenoverzicht aantallen'!E:E)*'Calculatie sheet'!AD133+LOOKUP('Calculatie sheet'!$AD$2,'Objectenoverzicht aantallen'!$A:$A,'Objectenoverzicht aantallen'!F:F)*'Calculatie sheet'!AD133+LOOKUP('Calculatie sheet'!$AD$2,'Objectenoverzicht aantallen'!$A:$A,'Objectenoverzicht aantallen'!G:G)*'Calculatie sheet'!AD133+LOOKUP('Calculatie sheet'!$AD$2,'Objectenoverzicht aantallen'!$A:$A,'Objectenoverzicht aantallen'!H:H)*'Calculatie sheet'!AD133+LOOKUP('Calculatie sheet'!$AD$2,'Objectenoverzicht aantallen'!$A:$A,'Objectenoverzicht aantallen'!I:I)*'Calculatie sheet'!AD133+LOOKUP('Calculatie sheet'!$AD$2,'Objectenoverzicht aantallen'!$A:$A,'Objectenoverzicht aantallen'!J:J)*'Calculatie sheet'!AD133+LOOKUP('Calculatie sheet'!$AD$2,'Objectenoverzicht aantallen'!$A:$A,'Objectenoverzicht aantallen'!K:K)*'Calculatie sheet'!AD133+LOOKUP('Calculatie sheet'!$AD$2,'Objectenoverzicht aantallen'!$A:$A,'Objectenoverzicht aantallen'!L:L)*'Calculatie sheet'!AD133)/1000</f>
        <v>0</v>
      </c>
      <c r="Q2" s="571">
        <f>(LOOKUP('Calculatie sheet'!$AD$2,'Objectenoverzicht aantallen'!$A:$A,'Objectenoverzicht aantallen'!C:C)*'Calculatie sheet'!AD133+LOOKUP('Calculatie sheet'!$AD$2,'Objectenoverzicht aantallen'!$A:$A,'Objectenoverzicht aantallen'!E:E)*'Calculatie sheet'!AD133+LOOKUP('Calculatie sheet'!$AD$2,'Objectenoverzicht aantallen'!$A:$A,'Objectenoverzicht aantallen'!F:F)*'Calculatie sheet'!AD133+LOOKUP('Calculatie sheet'!$AD$2,'Objectenoverzicht aantallen'!$A:$A,'Objectenoverzicht aantallen'!G:G)*'Calculatie sheet'!AD133+LOOKUP('Calculatie sheet'!$AD$2,'Objectenoverzicht aantallen'!$A:$A,'Objectenoverzicht aantallen'!H:H)*'Calculatie sheet'!AD133+LOOKUP('Calculatie sheet'!$AD$2,'Objectenoverzicht aantallen'!$A:$A,'Objectenoverzicht aantallen'!I:I)*'Calculatie sheet'!AD133+LOOKUP('Calculatie sheet'!$AD$2,'Objectenoverzicht aantallen'!$A:$A,'Objectenoverzicht aantallen'!J:J)*'Calculatie sheet'!AD133+LOOKUP('Calculatie sheet'!$AD$2,'Objectenoverzicht aantallen'!$A:$A,'Objectenoverzicht aantallen'!K:K)*'Calculatie sheet'!AD133+LOOKUP('Calculatie sheet'!$AD$2,'Objectenoverzicht aantallen'!$A:$A,'Objectenoverzicht aantallen'!L:L)*'Calculatie sheet'!AD133+LOOKUP('Calculatie sheet'!$AD$2,'Objectenoverzicht aantallen'!$A:$A,'Objectenoverzicht aantallen'!M:M)*'Calculatie sheet'!AD133)/1000</f>
        <v>0</v>
      </c>
      <c r="R2" s="571">
        <f>(LOOKUP('Calculatie sheet'!$AD$2,'Objectenoverzicht aantallen'!$A:$A,'Objectenoverzicht aantallen'!C:C)*'Calculatie sheet'!AD133+LOOKUP('Calculatie sheet'!$AD$2,'Objectenoverzicht aantallen'!$A:$A,'Objectenoverzicht aantallen'!E:E)*'Calculatie sheet'!AD133+LOOKUP('Calculatie sheet'!$AD$2,'Objectenoverzicht aantallen'!$A:$A,'Objectenoverzicht aantallen'!F:F)*'Calculatie sheet'!AD133+LOOKUP('Calculatie sheet'!$AD$2,'Objectenoverzicht aantallen'!$A:$A,'Objectenoverzicht aantallen'!G:G)*'Calculatie sheet'!AD133+LOOKUP('Calculatie sheet'!$AD$2,'Objectenoverzicht aantallen'!$A:$A,'Objectenoverzicht aantallen'!H:H)*'Calculatie sheet'!AD133+LOOKUP('Calculatie sheet'!$AD$2,'Objectenoverzicht aantallen'!$A:$A,'Objectenoverzicht aantallen'!I:I)*'Calculatie sheet'!AD133+LOOKUP('Calculatie sheet'!$AD$2,'Objectenoverzicht aantallen'!$A:$A,'Objectenoverzicht aantallen'!J:J)*'Calculatie sheet'!AD133+LOOKUP('Calculatie sheet'!$AD$2,'Objectenoverzicht aantallen'!$A:$A,'Objectenoverzicht aantallen'!K:K)*'Calculatie sheet'!AD133+LOOKUP('Calculatie sheet'!$AD$2,'Objectenoverzicht aantallen'!$A:$A,'Objectenoverzicht aantallen'!L:L)*'Calculatie sheet'!AD133+LOOKUP('Calculatie sheet'!$AD$2,'Objectenoverzicht aantallen'!$A:$A,'Objectenoverzicht aantallen'!M:M)*'Calculatie sheet'!AD133+LOOKUP('Calculatie sheet'!$AD$2,'Objectenoverzicht aantallen'!$A:$A,'Objectenoverzicht aantallen'!N:N)*'Calculatie sheet'!AD133)/1000</f>
        <v>0</v>
      </c>
      <c r="S2" s="571">
        <f>(LOOKUP('Calculatie sheet'!$AD$2,'Objectenoverzicht aantallen'!$A:$A,'Objectenoverzicht aantallen'!C:C)*'Calculatie sheet'!AD133+LOOKUP('Calculatie sheet'!$AD$2,'Objectenoverzicht aantallen'!$A:$A,'Objectenoverzicht aantallen'!E:E)*'Calculatie sheet'!AD133+LOOKUP('Calculatie sheet'!$AD$2,'Objectenoverzicht aantallen'!$A:$A,'Objectenoverzicht aantallen'!F:F)*'Calculatie sheet'!AD133+LOOKUP('Calculatie sheet'!$AD$2,'Objectenoverzicht aantallen'!$A:$A,'Objectenoverzicht aantallen'!G:G)*'Calculatie sheet'!AD133+LOOKUP('Calculatie sheet'!$AD$2,'Objectenoverzicht aantallen'!$A:$A,'Objectenoverzicht aantallen'!H:H)*'Calculatie sheet'!AD133+LOOKUP('Calculatie sheet'!$AD$2,'Objectenoverzicht aantallen'!$A:$A,'Objectenoverzicht aantallen'!I:I)*'Calculatie sheet'!AD133+LOOKUP('Calculatie sheet'!$AD$2,'Objectenoverzicht aantallen'!$A:$A,'Objectenoverzicht aantallen'!J:J)*'Calculatie sheet'!AD133+LOOKUP('Calculatie sheet'!$AD$2,'Objectenoverzicht aantallen'!$A:$A,'Objectenoverzicht aantallen'!K:K)*'Calculatie sheet'!AD133+LOOKUP('Calculatie sheet'!$AD$2,'Objectenoverzicht aantallen'!$A:$A,'Objectenoverzicht aantallen'!L:L)*'Calculatie sheet'!AD133+LOOKUP('Calculatie sheet'!$AD$2,'Objectenoverzicht aantallen'!$A:$A,'Objectenoverzicht aantallen'!M:M)*'Calculatie sheet'!AD133+LOOKUP('Calculatie sheet'!$AD$2,'Objectenoverzicht aantallen'!$A:$A,'Objectenoverzicht aantallen'!N:N)*'Calculatie sheet'!AD133+LOOKUP('Calculatie sheet'!$AD$2,'Objectenoverzicht aantallen'!$A:$A,'Objectenoverzicht aantallen'!O:O)*'Calculatie sheet'!AD133)/1000</f>
        <v>0</v>
      </c>
      <c r="U2" s="31" t="s">
        <v>622</v>
      </c>
      <c r="V2" s="571">
        <f>(LOOKUP('Calculatie sheet'!$AD$2,'Objectenoverzicht aantallen'!$A:$A,'Objectenoverzicht aantallen'!E:E)*'Calculatie sheet'!$AD$133)/1000</f>
        <v>0</v>
      </c>
      <c r="W2" s="571">
        <f>(LOOKUP('Calculatie sheet'!$AD$2,'Objectenoverzicht aantallen'!$A:$A,'Objectenoverzicht aantallen'!F:F)*'Calculatie sheet'!$AD$133)/1000</f>
        <v>0</v>
      </c>
      <c r="X2" s="571">
        <f>(LOOKUP('Calculatie sheet'!$AD$2,'Objectenoverzicht aantallen'!$A:$A,'Objectenoverzicht aantallen'!G:G)*'Calculatie sheet'!$AD$133)/1000</f>
        <v>0</v>
      </c>
      <c r="Y2" s="571">
        <f>(LOOKUP('Calculatie sheet'!$AD$2,'Objectenoverzicht aantallen'!$A:$A,'Objectenoverzicht aantallen'!H:H)*'Calculatie sheet'!$AD$133)/1000</f>
        <v>0</v>
      </c>
      <c r="Z2" s="571">
        <f>(LOOKUP('Calculatie sheet'!$AD$2,'Objectenoverzicht aantallen'!$A:$A,'Objectenoverzicht aantallen'!I:I)*'Calculatie sheet'!$AD$133)/1000</f>
        <v>0</v>
      </c>
      <c r="AA2" s="571">
        <f>(LOOKUP('Calculatie sheet'!$AD$2,'Objectenoverzicht aantallen'!$A:$A,'Objectenoverzicht aantallen'!J:J)*'Calculatie sheet'!$AD$133)/1000</f>
        <v>0</v>
      </c>
      <c r="AB2" s="571">
        <f>(LOOKUP('Calculatie sheet'!$AD$2,'Objectenoverzicht aantallen'!$A:$A,'Objectenoverzicht aantallen'!K:K)*'Calculatie sheet'!$AD$133)/1000</f>
        <v>0</v>
      </c>
      <c r="AC2" s="571">
        <f>(LOOKUP('Calculatie sheet'!$AD$2,'Objectenoverzicht aantallen'!$A:$A,'Objectenoverzicht aantallen'!L:L)*'Calculatie sheet'!$AD$133)/1000</f>
        <v>0</v>
      </c>
      <c r="AD2" s="571">
        <f>(LOOKUP('Calculatie sheet'!$AD$2,'Objectenoverzicht aantallen'!$A:$A,'Objectenoverzicht aantallen'!M:M)*'Calculatie sheet'!$AD$133)/1000</f>
        <v>0</v>
      </c>
      <c r="AE2" s="571">
        <f>(LOOKUP('Calculatie sheet'!$AD$2,'Objectenoverzicht aantallen'!$A:$A,'Objectenoverzicht aantallen'!N:N)*'Calculatie sheet'!$AD$133)/1000</f>
        <v>0</v>
      </c>
      <c r="AF2" s="571">
        <f>(LOOKUP('Calculatie sheet'!$AD$2,'Objectenoverzicht aantallen'!$A:$A,'Objectenoverzicht aantallen'!O:O)*'Calculatie sheet'!$AD$133)/1000</f>
        <v>0</v>
      </c>
    </row>
    <row r="3" spans="1:32" x14ac:dyDescent="0.2">
      <c r="B3" s="130" t="s">
        <v>967</v>
      </c>
      <c r="C3" s="46">
        <f>'Calculatie sheet'!AD134</f>
        <v>1.5598565168529719</v>
      </c>
      <c r="D3" s="7" t="s">
        <v>354</v>
      </c>
      <c r="F3" s="573">
        <f>C3*'Calculatie sheet'!$AD$7/1000</f>
        <v>0</v>
      </c>
      <c r="H3" s="31" t="s">
        <v>623</v>
      </c>
      <c r="I3" s="571">
        <f>(LOOKUP('Calculatie sheet'!$AD$2,'Objectenoverzicht aantallen'!$A:$A,'Objectenoverzicht aantallen'!C:C)*'Calculatie sheet'!AD134+LOOKUP('Calculatie sheet'!$AD$2,'Objectenoverzicht aantallen'!$A:$A,'Objectenoverzicht aantallen'!E:E)*'Calculatie sheet'!AD134)/1000</f>
        <v>0</v>
      </c>
      <c r="J3" s="571">
        <f>(LOOKUP('Calculatie sheet'!$AD$2,'Objectenoverzicht aantallen'!$A:$A,'Objectenoverzicht aantallen'!C:C)*'Calculatie sheet'!AD134+LOOKUP('Calculatie sheet'!$AD$2,'Objectenoverzicht aantallen'!$A:$A,'Objectenoverzicht aantallen'!E:E)*'Calculatie sheet'!AD134+LOOKUP('Calculatie sheet'!$AD$2,'Objectenoverzicht aantallen'!$A:$A,'Objectenoverzicht aantallen'!F:F)*'Calculatie sheet'!AD134)/1000</f>
        <v>0</v>
      </c>
      <c r="K3" s="571">
        <f>(LOOKUP('Calculatie sheet'!$AD$2,'Objectenoverzicht aantallen'!$A:$A,'Objectenoverzicht aantallen'!C:C)*'Calculatie sheet'!AD134+LOOKUP('Calculatie sheet'!$AD$2,'Objectenoverzicht aantallen'!$A:$A,'Objectenoverzicht aantallen'!E:E)*'Calculatie sheet'!AD134+LOOKUP('Calculatie sheet'!$AD$2,'Objectenoverzicht aantallen'!$A:$A,'Objectenoverzicht aantallen'!F:F)*'Calculatie sheet'!AD134+LOOKUP('Calculatie sheet'!$D$2,'Objectenoverzicht aantallen'!$A:$A,'Objectenoverzicht aantallen'!G:G)*'Calculatie sheet'!AD134)/1000</f>
        <v>0</v>
      </c>
      <c r="L3" s="571">
        <f>(LOOKUP('Calculatie sheet'!$AD$2,'Objectenoverzicht aantallen'!$A:$A,'Objectenoverzicht aantallen'!C:C)*'Calculatie sheet'!AD134+LOOKUP('Calculatie sheet'!$AD$2,'Objectenoverzicht aantallen'!$A:$A,'Objectenoverzicht aantallen'!E:E)*'Calculatie sheet'!AD134+LOOKUP('Calculatie sheet'!$AD$2,'Objectenoverzicht aantallen'!$A:$A,'Objectenoverzicht aantallen'!F:F)*'Calculatie sheet'!AD134+LOOKUP('Calculatie sheet'!$AD$2,'Objectenoverzicht aantallen'!$A:$A,'Objectenoverzicht aantallen'!G:G)*'Calculatie sheet'!AD134+LOOKUP('Calculatie sheet'!$AD$2,'Objectenoverzicht aantallen'!$A:$A,'Objectenoverzicht aantallen'!H:H)*'Calculatie sheet'!AD134)/1000</f>
        <v>0</v>
      </c>
      <c r="M3" s="571">
        <f>(LOOKUP('Calculatie sheet'!$AD$2,'Objectenoverzicht aantallen'!$A:$A,'Objectenoverzicht aantallen'!C:C)*'Calculatie sheet'!AD134+LOOKUP('Calculatie sheet'!$AD$2,'Objectenoverzicht aantallen'!$A:$A,'Objectenoverzicht aantallen'!E:E)*'Calculatie sheet'!AD134+LOOKUP('Calculatie sheet'!$AD$2,'Objectenoverzicht aantallen'!$A:$A,'Objectenoverzicht aantallen'!F:F)*'Calculatie sheet'!AD134+LOOKUP('Calculatie sheet'!$AD$2,'Objectenoverzicht aantallen'!$A:$A,'Objectenoverzicht aantallen'!G:G)*'Calculatie sheet'!AD134+LOOKUP('Calculatie sheet'!$AD$2,'Objectenoverzicht aantallen'!$A:$A,'Objectenoverzicht aantallen'!H:H)*'Calculatie sheet'!AD134+LOOKUP('Calculatie sheet'!$AD$2,'Objectenoverzicht aantallen'!$A:$A,'Objectenoverzicht aantallen'!I:I)*'Calculatie sheet'!AD134)/1000</f>
        <v>0</v>
      </c>
      <c r="N3" s="571">
        <f>(LOOKUP('Calculatie sheet'!$AD$2,'Objectenoverzicht aantallen'!$A:$A,'Objectenoverzicht aantallen'!C:C)*'Calculatie sheet'!AD134+LOOKUP('Calculatie sheet'!$AD$2,'Objectenoverzicht aantallen'!$A:$A,'Objectenoverzicht aantallen'!E:E)*'Calculatie sheet'!AD134+LOOKUP('Calculatie sheet'!$AD$2,'Objectenoverzicht aantallen'!$A:$A,'Objectenoverzicht aantallen'!F:F)*'Calculatie sheet'!AD134+LOOKUP('Calculatie sheet'!$AD$2,'Objectenoverzicht aantallen'!$A:$A,'Objectenoverzicht aantallen'!G:G)*'Calculatie sheet'!AD134+LOOKUP('Calculatie sheet'!$AD$2,'Objectenoverzicht aantallen'!$A:$A,'Objectenoverzicht aantallen'!H:H)*'Calculatie sheet'!AD134+LOOKUP('Calculatie sheet'!$AD$2,'Objectenoverzicht aantallen'!$A:$A,'Objectenoverzicht aantallen'!I:I)*'Calculatie sheet'!AD134+LOOKUP('Calculatie sheet'!$AD$2,'Objectenoverzicht aantallen'!$A:$A,'Objectenoverzicht aantallen'!J:J)*'Calculatie sheet'!AD134)/1000</f>
        <v>0</v>
      </c>
      <c r="O3" s="571">
        <f>(LOOKUP('Calculatie sheet'!$AD$2,'Objectenoverzicht aantallen'!$A:$A,'Objectenoverzicht aantallen'!C:C)*'Calculatie sheet'!AD134+LOOKUP('Calculatie sheet'!$AD$2,'Objectenoverzicht aantallen'!$A:$A,'Objectenoverzicht aantallen'!E:E)*'Calculatie sheet'!AD134+LOOKUP('Calculatie sheet'!$AD$2,'Objectenoverzicht aantallen'!$A:$A,'Objectenoverzicht aantallen'!F:F)*'Calculatie sheet'!AD134+LOOKUP('Calculatie sheet'!$AD$2,'Objectenoverzicht aantallen'!$A:$A,'Objectenoverzicht aantallen'!G:G)*'Calculatie sheet'!AD134+LOOKUP('Calculatie sheet'!$AD$2,'Objectenoverzicht aantallen'!$A:$A,'Objectenoverzicht aantallen'!H:H)*'Calculatie sheet'!AD134+LOOKUP('Calculatie sheet'!$AD$2,'Objectenoverzicht aantallen'!$A:$A,'Objectenoverzicht aantallen'!I:I)*'Calculatie sheet'!AD134+LOOKUP('Calculatie sheet'!$AD$2,'Objectenoverzicht aantallen'!$A:$A,'Objectenoverzicht aantallen'!J:J)*'Calculatie sheet'!AD134+LOOKUP('Calculatie sheet'!$AD$2,'Objectenoverzicht aantallen'!$A:$A,'Objectenoverzicht aantallen'!K:K)*'Calculatie sheet'!AD134)/1000</f>
        <v>0</v>
      </c>
      <c r="P3" s="571">
        <f>(LOOKUP('Calculatie sheet'!$AD$2,'Objectenoverzicht aantallen'!$A:$A,'Objectenoverzicht aantallen'!C:C)*'Calculatie sheet'!AD134+LOOKUP('Calculatie sheet'!$AD$2,'Objectenoverzicht aantallen'!$A:$A,'Objectenoverzicht aantallen'!E:E)*'Calculatie sheet'!AD134+LOOKUP('Calculatie sheet'!$AD$2,'Objectenoverzicht aantallen'!$A:$A,'Objectenoverzicht aantallen'!F:F)*'Calculatie sheet'!AD134+LOOKUP('Calculatie sheet'!$AD$2,'Objectenoverzicht aantallen'!$A:$A,'Objectenoverzicht aantallen'!G:G)*'Calculatie sheet'!AD134+LOOKUP('Calculatie sheet'!$AD$2,'Objectenoverzicht aantallen'!$A:$A,'Objectenoverzicht aantallen'!H:H)*'Calculatie sheet'!AD134+LOOKUP('Calculatie sheet'!$AD$2,'Objectenoverzicht aantallen'!$A:$A,'Objectenoverzicht aantallen'!I:I)*'Calculatie sheet'!AD134+LOOKUP('Calculatie sheet'!$AD$2,'Objectenoverzicht aantallen'!$A:$A,'Objectenoverzicht aantallen'!J:J)*'Calculatie sheet'!AD134+LOOKUP('Calculatie sheet'!$AD$2,'Objectenoverzicht aantallen'!$A:$A,'Objectenoverzicht aantallen'!K:K)*'Calculatie sheet'!AD134+LOOKUP('Calculatie sheet'!$AD$2,'Objectenoverzicht aantallen'!$A:$A,'Objectenoverzicht aantallen'!L:L)*'Calculatie sheet'!AD134)/1000</f>
        <v>0</v>
      </c>
      <c r="Q3" s="571">
        <f>(LOOKUP('Calculatie sheet'!$AD$2,'Objectenoverzicht aantallen'!$A:$A,'Objectenoverzicht aantallen'!C:C)*'Calculatie sheet'!AD134+LOOKUP('Calculatie sheet'!$AD$2,'Objectenoverzicht aantallen'!$A:$A,'Objectenoverzicht aantallen'!E:E)*'Calculatie sheet'!AD134+LOOKUP('Calculatie sheet'!$AD$2,'Objectenoverzicht aantallen'!$A:$A,'Objectenoverzicht aantallen'!F:F)*'Calculatie sheet'!AD134+LOOKUP('Calculatie sheet'!$AD$2,'Objectenoverzicht aantallen'!$A:$A,'Objectenoverzicht aantallen'!G:G)*'Calculatie sheet'!AD134+LOOKUP('Calculatie sheet'!$AD$2,'Objectenoverzicht aantallen'!$A:$A,'Objectenoverzicht aantallen'!H:H)*'Calculatie sheet'!AD134+LOOKUP('Calculatie sheet'!$AD$2,'Objectenoverzicht aantallen'!$A:$A,'Objectenoverzicht aantallen'!I:I)*'Calculatie sheet'!AD134+LOOKUP('Calculatie sheet'!$AD$2,'Objectenoverzicht aantallen'!$A:$A,'Objectenoverzicht aantallen'!J:J)*'Calculatie sheet'!AD134+LOOKUP('Calculatie sheet'!$AD$2,'Objectenoverzicht aantallen'!$A:$A,'Objectenoverzicht aantallen'!K:K)*'Calculatie sheet'!AD134+LOOKUP('Calculatie sheet'!$AD$2,'Objectenoverzicht aantallen'!$A:$A,'Objectenoverzicht aantallen'!L:L)*'Calculatie sheet'!AD134+LOOKUP('Calculatie sheet'!$AD$2,'Objectenoverzicht aantallen'!$A:$A,'Objectenoverzicht aantallen'!M:M)*'Calculatie sheet'!AD134)/1000</f>
        <v>0</v>
      </c>
      <c r="R3" s="571">
        <f>(LOOKUP('Calculatie sheet'!$AD$2,'Objectenoverzicht aantallen'!$A:$A,'Objectenoverzicht aantallen'!C:C)*'Calculatie sheet'!AD134+LOOKUP('Calculatie sheet'!$AD$2,'Objectenoverzicht aantallen'!$A:$A,'Objectenoverzicht aantallen'!E:E)*'Calculatie sheet'!AD134+LOOKUP('Calculatie sheet'!$AD$2,'Objectenoverzicht aantallen'!$A:$A,'Objectenoverzicht aantallen'!F:F)*'Calculatie sheet'!AD134+LOOKUP('Calculatie sheet'!$AD$2,'Objectenoverzicht aantallen'!$A:$A,'Objectenoverzicht aantallen'!G:G)*'Calculatie sheet'!AD134+LOOKUP('Calculatie sheet'!$AD$2,'Objectenoverzicht aantallen'!$A:$A,'Objectenoverzicht aantallen'!H:H)*'Calculatie sheet'!AD134+LOOKUP('Calculatie sheet'!$AD$2,'Objectenoverzicht aantallen'!$A:$A,'Objectenoverzicht aantallen'!I:I)*'Calculatie sheet'!AD134+LOOKUP('Calculatie sheet'!$AD$2,'Objectenoverzicht aantallen'!$A:$A,'Objectenoverzicht aantallen'!J:J)*'Calculatie sheet'!AD134+LOOKUP('Calculatie sheet'!$AD$2,'Objectenoverzicht aantallen'!$A:$A,'Objectenoverzicht aantallen'!K:K)*'Calculatie sheet'!AD134+LOOKUP('Calculatie sheet'!$AD$2,'Objectenoverzicht aantallen'!$A:$A,'Objectenoverzicht aantallen'!L:L)*'Calculatie sheet'!AD134+LOOKUP('Calculatie sheet'!$AD$2,'Objectenoverzicht aantallen'!$A:$A,'Objectenoverzicht aantallen'!M:M)*'Calculatie sheet'!AD134+LOOKUP('Calculatie sheet'!$AD$2,'Objectenoverzicht aantallen'!$A:$A,'Objectenoverzicht aantallen'!N:N)*'Calculatie sheet'!AD134)/1000</f>
        <v>0</v>
      </c>
      <c r="S3" s="571">
        <f>(LOOKUP('Calculatie sheet'!$AD$2,'Objectenoverzicht aantallen'!$A:$A,'Objectenoverzicht aantallen'!C:C)*'Calculatie sheet'!AD134+LOOKUP('Calculatie sheet'!$AD$2,'Objectenoverzicht aantallen'!$A:$A,'Objectenoverzicht aantallen'!E:E)*'Calculatie sheet'!AD134+LOOKUP('Calculatie sheet'!$AD$2,'Objectenoverzicht aantallen'!$A:$A,'Objectenoverzicht aantallen'!F:F)*'Calculatie sheet'!AD134+LOOKUP('Calculatie sheet'!$AD$2,'Objectenoverzicht aantallen'!$A:$A,'Objectenoverzicht aantallen'!G:G)*'Calculatie sheet'!AD134+LOOKUP('Calculatie sheet'!$AD$2,'Objectenoverzicht aantallen'!$A:$A,'Objectenoverzicht aantallen'!H:H)*'Calculatie sheet'!AD134+LOOKUP('Calculatie sheet'!$AD$2,'Objectenoverzicht aantallen'!$A:$A,'Objectenoverzicht aantallen'!I:I)*'Calculatie sheet'!AD134+LOOKUP('Calculatie sheet'!$AD$2,'Objectenoverzicht aantallen'!$A:$A,'Objectenoverzicht aantallen'!J:J)*'Calculatie sheet'!AD134+LOOKUP('Calculatie sheet'!$AD$2,'Objectenoverzicht aantallen'!$A:$A,'Objectenoverzicht aantallen'!K:K)*'Calculatie sheet'!AD134+LOOKUP('Calculatie sheet'!$AD$2,'Objectenoverzicht aantallen'!$A:$A,'Objectenoverzicht aantallen'!L:L)*'Calculatie sheet'!AD134+LOOKUP('Calculatie sheet'!$AD$2,'Objectenoverzicht aantallen'!$A:$A,'Objectenoverzicht aantallen'!M:M)*'Calculatie sheet'!AD134+LOOKUP('Calculatie sheet'!$AD$2,'Objectenoverzicht aantallen'!$A:$A,'Objectenoverzicht aantallen'!N:N)*'Calculatie sheet'!AD134+LOOKUP('Calculatie sheet'!$AD$2,'Objectenoverzicht aantallen'!$A:$A,'Objectenoverzicht aantallen'!O:O)*'Calculatie sheet'!AD134)/1000</f>
        <v>0</v>
      </c>
      <c r="U3" s="31" t="s">
        <v>623</v>
      </c>
      <c r="V3" s="571">
        <f>(LOOKUP('Calculatie sheet'!$AD$2,'Objectenoverzicht aantallen'!$A:$A,'Objectenoverzicht aantallen'!E:E)*'Calculatie sheet'!$AD$134)/1000</f>
        <v>0</v>
      </c>
      <c r="W3" s="571">
        <f>(LOOKUP('Calculatie sheet'!$AD$2,'Objectenoverzicht aantallen'!$A:$A,'Objectenoverzicht aantallen'!F:F)*'Calculatie sheet'!$AD$134)/1000</f>
        <v>0</v>
      </c>
      <c r="X3" s="571">
        <f>(LOOKUP('Calculatie sheet'!$AD$2,'Objectenoverzicht aantallen'!$A:$A,'Objectenoverzicht aantallen'!G:G)*'Calculatie sheet'!$AD$134)/1000</f>
        <v>0</v>
      </c>
      <c r="Y3" s="571">
        <f>(LOOKUP('Calculatie sheet'!$AD$2,'Objectenoverzicht aantallen'!$A:$A,'Objectenoverzicht aantallen'!H:H)*'Calculatie sheet'!$AD$134)/1000</f>
        <v>0</v>
      </c>
      <c r="Z3" s="571">
        <f>(LOOKUP('Calculatie sheet'!$AD$2,'Objectenoverzicht aantallen'!$A:$A,'Objectenoverzicht aantallen'!I:I)*'Calculatie sheet'!$AD$134)/1000</f>
        <v>0</v>
      </c>
      <c r="AA3" s="571">
        <f>(LOOKUP('Calculatie sheet'!$AD$2,'Objectenoverzicht aantallen'!$A:$A,'Objectenoverzicht aantallen'!J:J)*'Calculatie sheet'!$AD$134)/1000</f>
        <v>0</v>
      </c>
      <c r="AB3" s="571">
        <f>(LOOKUP('Calculatie sheet'!$AD$2,'Objectenoverzicht aantallen'!$A:$A,'Objectenoverzicht aantallen'!K:K)*'Calculatie sheet'!$AD$134)/1000</f>
        <v>0</v>
      </c>
      <c r="AC3" s="571">
        <f>(LOOKUP('Calculatie sheet'!$AD$2,'Objectenoverzicht aantallen'!$A:$A,'Objectenoverzicht aantallen'!L:L)*'Calculatie sheet'!$AD$134)/1000</f>
        <v>0</v>
      </c>
      <c r="AD3" s="571">
        <f>(LOOKUP('Calculatie sheet'!$AD$2,'Objectenoverzicht aantallen'!$A:$A,'Objectenoverzicht aantallen'!M:M)*'Calculatie sheet'!$AD$134)/1000</f>
        <v>0</v>
      </c>
      <c r="AE3" s="571">
        <f>(LOOKUP('Calculatie sheet'!$AD$2,'Objectenoverzicht aantallen'!$A:$A,'Objectenoverzicht aantallen'!N:N)*'Calculatie sheet'!$AD$134)/1000</f>
        <v>0</v>
      </c>
      <c r="AF3" s="571">
        <f>(LOOKUP('Calculatie sheet'!$AD$2,'Objectenoverzicht aantallen'!$A:$A,'Objectenoverzicht aantallen'!O:O)*'Calculatie sheet'!$AD$134)/1000</f>
        <v>0</v>
      </c>
    </row>
    <row r="4" spans="1:32" x14ac:dyDescent="0.2">
      <c r="B4" s="130" t="s">
        <v>966</v>
      </c>
      <c r="C4" s="46">
        <f>'Calculatie sheet'!AD135</f>
        <v>8.2427962019781364E-2</v>
      </c>
      <c r="D4" s="37" t="s">
        <v>660</v>
      </c>
      <c r="F4" s="573">
        <f>C4*'Calculatie sheet'!$AD$7/1000</f>
        <v>0</v>
      </c>
      <c r="H4" s="31" t="s">
        <v>624</v>
      </c>
      <c r="I4" s="571">
        <f>(LOOKUP('Calculatie sheet'!$AD$2,'Objectenoverzicht aantallen'!$A:$A,'Objectenoverzicht aantallen'!C:C)*'Calculatie sheet'!AD135+LOOKUP('Calculatie sheet'!$AD$2,'Objectenoverzicht aantallen'!$A:$A,'Objectenoverzicht aantallen'!E:E)*'Calculatie sheet'!AD135)/1000</f>
        <v>0</v>
      </c>
      <c r="J4" s="571">
        <f>(LOOKUP('Calculatie sheet'!$AD$2,'Objectenoverzicht aantallen'!$A:$A,'Objectenoverzicht aantallen'!C:C)*'Calculatie sheet'!AD135+LOOKUP('Calculatie sheet'!$AD$2,'Objectenoverzicht aantallen'!$A:$A,'Objectenoverzicht aantallen'!E:E)*'Calculatie sheet'!AD135+LOOKUP('Calculatie sheet'!$AD$2,'Objectenoverzicht aantallen'!$A:$A,'Objectenoverzicht aantallen'!F:F)*'Calculatie sheet'!AD135)/1000</f>
        <v>0</v>
      </c>
      <c r="K4" s="571">
        <f>(LOOKUP('Calculatie sheet'!$AD$2,'Objectenoverzicht aantallen'!$A:$A,'Objectenoverzicht aantallen'!C:C)*'Calculatie sheet'!AD135+LOOKUP('Calculatie sheet'!$AD$2,'Objectenoverzicht aantallen'!$A:$A,'Objectenoverzicht aantallen'!E:E)*'Calculatie sheet'!AD135+LOOKUP('Calculatie sheet'!$AD$2,'Objectenoverzicht aantallen'!$A:$A,'Objectenoverzicht aantallen'!F:F)*'Calculatie sheet'!AD135+LOOKUP('Calculatie sheet'!$D$2,'Objectenoverzicht aantallen'!$A:$A,'Objectenoverzicht aantallen'!G:G)*'Calculatie sheet'!AD135)/1000</f>
        <v>0</v>
      </c>
      <c r="L4" s="571">
        <f>(LOOKUP('Calculatie sheet'!$AD$2,'Objectenoverzicht aantallen'!$A:$A,'Objectenoverzicht aantallen'!C:C)*'Calculatie sheet'!AD135+LOOKUP('Calculatie sheet'!$AD$2,'Objectenoverzicht aantallen'!$A:$A,'Objectenoverzicht aantallen'!E:E)*'Calculatie sheet'!AD135+LOOKUP('Calculatie sheet'!$AD$2,'Objectenoverzicht aantallen'!$A:$A,'Objectenoverzicht aantallen'!F:F)*'Calculatie sheet'!AD135+LOOKUP('Calculatie sheet'!$AD$2,'Objectenoverzicht aantallen'!$A:$A,'Objectenoverzicht aantallen'!G:G)*'Calculatie sheet'!AD135+LOOKUP('Calculatie sheet'!$AD$2,'Objectenoverzicht aantallen'!$A:$A,'Objectenoverzicht aantallen'!H:H)*'Calculatie sheet'!AD135)/1000</f>
        <v>0</v>
      </c>
      <c r="M4" s="571">
        <f>(LOOKUP('Calculatie sheet'!$AD$2,'Objectenoverzicht aantallen'!$A:$A,'Objectenoverzicht aantallen'!C:C)*'Calculatie sheet'!AD135+LOOKUP('Calculatie sheet'!$AD$2,'Objectenoverzicht aantallen'!$A:$A,'Objectenoverzicht aantallen'!E:E)*'Calculatie sheet'!AD135+LOOKUP('Calculatie sheet'!$AD$2,'Objectenoverzicht aantallen'!$A:$A,'Objectenoverzicht aantallen'!F:F)*'Calculatie sheet'!AD135+LOOKUP('Calculatie sheet'!$AD$2,'Objectenoverzicht aantallen'!$A:$A,'Objectenoverzicht aantallen'!G:G)*'Calculatie sheet'!AD135+LOOKUP('Calculatie sheet'!$AD$2,'Objectenoverzicht aantallen'!$A:$A,'Objectenoverzicht aantallen'!H:H)*'Calculatie sheet'!AD135+LOOKUP('Calculatie sheet'!$AD$2,'Objectenoverzicht aantallen'!$A:$A,'Objectenoverzicht aantallen'!I:I)*'Calculatie sheet'!AD135)/1000</f>
        <v>0</v>
      </c>
      <c r="N4" s="571">
        <f>(LOOKUP('Calculatie sheet'!$AD$2,'Objectenoverzicht aantallen'!$A:$A,'Objectenoverzicht aantallen'!C:C)*'Calculatie sheet'!AD135+LOOKUP('Calculatie sheet'!$AD$2,'Objectenoverzicht aantallen'!$A:$A,'Objectenoverzicht aantallen'!E:E)*'Calculatie sheet'!AD135+LOOKUP('Calculatie sheet'!$AD$2,'Objectenoverzicht aantallen'!$A:$A,'Objectenoverzicht aantallen'!F:F)*'Calculatie sheet'!AD135+LOOKUP('Calculatie sheet'!$AD$2,'Objectenoverzicht aantallen'!$A:$A,'Objectenoverzicht aantallen'!G:G)*'Calculatie sheet'!AD135+LOOKUP('Calculatie sheet'!$AD$2,'Objectenoverzicht aantallen'!$A:$A,'Objectenoverzicht aantallen'!H:H)*'Calculatie sheet'!AD135+LOOKUP('Calculatie sheet'!$AD$2,'Objectenoverzicht aantallen'!$A:$A,'Objectenoverzicht aantallen'!I:I)*'Calculatie sheet'!AD135+LOOKUP('Calculatie sheet'!$AD$2,'Objectenoverzicht aantallen'!$A:$A,'Objectenoverzicht aantallen'!J:J)*'Calculatie sheet'!AD135)/1000</f>
        <v>0</v>
      </c>
      <c r="O4" s="571">
        <f>(LOOKUP('Calculatie sheet'!$AD$2,'Objectenoverzicht aantallen'!$A:$A,'Objectenoverzicht aantallen'!C:C)*'Calculatie sheet'!AD135+LOOKUP('Calculatie sheet'!$AD$2,'Objectenoverzicht aantallen'!$A:$A,'Objectenoverzicht aantallen'!E:E)*'Calculatie sheet'!AD135+LOOKUP('Calculatie sheet'!$AD$2,'Objectenoverzicht aantallen'!$A:$A,'Objectenoverzicht aantallen'!F:F)*'Calculatie sheet'!AD135+LOOKUP('Calculatie sheet'!$AD$2,'Objectenoverzicht aantallen'!$A:$A,'Objectenoverzicht aantallen'!G:G)*'Calculatie sheet'!AD135+LOOKUP('Calculatie sheet'!$AD$2,'Objectenoverzicht aantallen'!$A:$A,'Objectenoverzicht aantallen'!H:H)*'Calculatie sheet'!AD135+LOOKUP('Calculatie sheet'!$AD$2,'Objectenoverzicht aantallen'!$A:$A,'Objectenoverzicht aantallen'!I:I)*'Calculatie sheet'!AD135+LOOKUP('Calculatie sheet'!$AD$2,'Objectenoverzicht aantallen'!$A:$A,'Objectenoverzicht aantallen'!J:J)*'Calculatie sheet'!AD135+LOOKUP('Calculatie sheet'!$AD$2,'Objectenoverzicht aantallen'!$A:$A,'Objectenoverzicht aantallen'!K:K)*'Calculatie sheet'!AD135)/1000</f>
        <v>0</v>
      </c>
      <c r="P4" s="571">
        <f>(LOOKUP('Calculatie sheet'!$AD$2,'Objectenoverzicht aantallen'!$A:$A,'Objectenoverzicht aantallen'!C:C)*'Calculatie sheet'!AD135+LOOKUP('Calculatie sheet'!$AD$2,'Objectenoverzicht aantallen'!$A:$A,'Objectenoverzicht aantallen'!E:E)*'Calculatie sheet'!AD135+LOOKUP('Calculatie sheet'!$AD$2,'Objectenoverzicht aantallen'!$A:$A,'Objectenoverzicht aantallen'!F:F)*'Calculatie sheet'!AD135+LOOKUP('Calculatie sheet'!$AD$2,'Objectenoverzicht aantallen'!$A:$A,'Objectenoverzicht aantallen'!G:G)*'Calculatie sheet'!AD135+LOOKUP('Calculatie sheet'!$AD$2,'Objectenoverzicht aantallen'!$A:$A,'Objectenoverzicht aantallen'!H:H)*'Calculatie sheet'!AD135+LOOKUP('Calculatie sheet'!$AD$2,'Objectenoverzicht aantallen'!$A:$A,'Objectenoverzicht aantallen'!I:I)*'Calculatie sheet'!AD135+LOOKUP('Calculatie sheet'!$AD$2,'Objectenoverzicht aantallen'!$A:$A,'Objectenoverzicht aantallen'!J:J)*'Calculatie sheet'!AD135+LOOKUP('Calculatie sheet'!$AD$2,'Objectenoverzicht aantallen'!$A:$A,'Objectenoverzicht aantallen'!K:K)*'Calculatie sheet'!AD135+LOOKUP('Calculatie sheet'!$AD$2,'Objectenoverzicht aantallen'!$A:$A,'Objectenoverzicht aantallen'!L:L)*'Calculatie sheet'!AD135)/1000</f>
        <v>0</v>
      </c>
      <c r="Q4" s="571">
        <f>(LOOKUP('Calculatie sheet'!$AD$2,'Objectenoverzicht aantallen'!$A:$A,'Objectenoverzicht aantallen'!C:C)*'Calculatie sheet'!AD135+LOOKUP('Calculatie sheet'!$AD$2,'Objectenoverzicht aantallen'!$A:$A,'Objectenoverzicht aantallen'!E:E)*'Calculatie sheet'!AD135+LOOKUP('Calculatie sheet'!$AD$2,'Objectenoverzicht aantallen'!$A:$A,'Objectenoverzicht aantallen'!F:F)*'Calculatie sheet'!AD135+LOOKUP('Calculatie sheet'!$AD$2,'Objectenoverzicht aantallen'!$A:$A,'Objectenoverzicht aantallen'!G:G)*'Calculatie sheet'!AD135+LOOKUP('Calculatie sheet'!$AD$2,'Objectenoverzicht aantallen'!$A:$A,'Objectenoverzicht aantallen'!H:H)*'Calculatie sheet'!AD135+LOOKUP('Calculatie sheet'!$AD$2,'Objectenoverzicht aantallen'!$A:$A,'Objectenoverzicht aantallen'!I:I)*'Calculatie sheet'!AD135+LOOKUP('Calculatie sheet'!$AD$2,'Objectenoverzicht aantallen'!$A:$A,'Objectenoverzicht aantallen'!J:J)*'Calculatie sheet'!AD135+LOOKUP('Calculatie sheet'!$AD$2,'Objectenoverzicht aantallen'!$A:$A,'Objectenoverzicht aantallen'!K:K)*'Calculatie sheet'!AD135+LOOKUP('Calculatie sheet'!$AD$2,'Objectenoverzicht aantallen'!$A:$A,'Objectenoverzicht aantallen'!L:L)*'Calculatie sheet'!AD135+LOOKUP('Calculatie sheet'!$AD$2,'Objectenoverzicht aantallen'!$A:$A,'Objectenoverzicht aantallen'!M:M)*'Calculatie sheet'!AD135)/1000</f>
        <v>0</v>
      </c>
      <c r="R4" s="571">
        <f>(LOOKUP('Calculatie sheet'!$AD$2,'Objectenoverzicht aantallen'!$A:$A,'Objectenoverzicht aantallen'!C:C)*'Calculatie sheet'!AD135+LOOKUP('Calculatie sheet'!$AD$2,'Objectenoverzicht aantallen'!$A:$A,'Objectenoverzicht aantallen'!E:E)*'Calculatie sheet'!AD135+LOOKUP('Calculatie sheet'!$AD$2,'Objectenoverzicht aantallen'!$A:$A,'Objectenoverzicht aantallen'!F:F)*'Calculatie sheet'!AD135+LOOKUP('Calculatie sheet'!$AD$2,'Objectenoverzicht aantallen'!$A:$A,'Objectenoverzicht aantallen'!G:G)*'Calculatie sheet'!AD135+LOOKUP('Calculatie sheet'!$AD$2,'Objectenoverzicht aantallen'!$A:$A,'Objectenoverzicht aantallen'!H:H)*'Calculatie sheet'!AD135+LOOKUP('Calculatie sheet'!$AD$2,'Objectenoverzicht aantallen'!$A:$A,'Objectenoverzicht aantallen'!I:I)*'Calculatie sheet'!AD135+LOOKUP('Calculatie sheet'!$AD$2,'Objectenoverzicht aantallen'!$A:$A,'Objectenoverzicht aantallen'!J:J)*'Calculatie sheet'!AD135+LOOKUP('Calculatie sheet'!$AD$2,'Objectenoverzicht aantallen'!$A:$A,'Objectenoverzicht aantallen'!K:K)*'Calculatie sheet'!AD135+LOOKUP('Calculatie sheet'!$AD$2,'Objectenoverzicht aantallen'!$A:$A,'Objectenoverzicht aantallen'!L:L)*'Calculatie sheet'!AD135+LOOKUP('Calculatie sheet'!$AD$2,'Objectenoverzicht aantallen'!$A:$A,'Objectenoverzicht aantallen'!M:M)*'Calculatie sheet'!AD135+LOOKUP('Calculatie sheet'!$AD$2,'Objectenoverzicht aantallen'!$A:$A,'Objectenoverzicht aantallen'!N:N)*'Calculatie sheet'!AD135)/1000</f>
        <v>0</v>
      </c>
      <c r="S4" s="571">
        <f>(LOOKUP('Calculatie sheet'!$AD$2,'Objectenoverzicht aantallen'!$A:$A,'Objectenoverzicht aantallen'!C:C)*'Calculatie sheet'!AD135+LOOKUP('Calculatie sheet'!$AD$2,'Objectenoverzicht aantallen'!$A:$A,'Objectenoverzicht aantallen'!E:E)*'Calculatie sheet'!AD135+LOOKUP('Calculatie sheet'!$AD$2,'Objectenoverzicht aantallen'!$A:$A,'Objectenoverzicht aantallen'!F:F)*'Calculatie sheet'!AD135+LOOKUP('Calculatie sheet'!$AD$2,'Objectenoverzicht aantallen'!$A:$A,'Objectenoverzicht aantallen'!G:G)*'Calculatie sheet'!AD135+LOOKUP('Calculatie sheet'!$AD$2,'Objectenoverzicht aantallen'!$A:$A,'Objectenoverzicht aantallen'!H:H)*'Calculatie sheet'!AD135+LOOKUP('Calculatie sheet'!$AD$2,'Objectenoverzicht aantallen'!$A:$A,'Objectenoverzicht aantallen'!I:I)*'Calculatie sheet'!AD135+LOOKUP('Calculatie sheet'!$AD$2,'Objectenoverzicht aantallen'!$A:$A,'Objectenoverzicht aantallen'!J:J)*'Calculatie sheet'!AD135+LOOKUP('Calculatie sheet'!$AD$2,'Objectenoverzicht aantallen'!$A:$A,'Objectenoverzicht aantallen'!K:K)*'Calculatie sheet'!AD135+LOOKUP('Calculatie sheet'!$AD$2,'Objectenoverzicht aantallen'!$A:$A,'Objectenoverzicht aantallen'!L:L)*'Calculatie sheet'!AD135+LOOKUP('Calculatie sheet'!$AD$2,'Objectenoverzicht aantallen'!$A:$A,'Objectenoverzicht aantallen'!M:M)*'Calculatie sheet'!AD135+LOOKUP('Calculatie sheet'!$AD$2,'Objectenoverzicht aantallen'!$A:$A,'Objectenoverzicht aantallen'!N:N)*'Calculatie sheet'!AD135+LOOKUP('Calculatie sheet'!$AD$2,'Objectenoverzicht aantallen'!$A:$A,'Objectenoverzicht aantallen'!O:O)*'Calculatie sheet'!AD135)/1000</f>
        <v>0</v>
      </c>
      <c r="U4" s="31" t="s">
        <v>624</v>
      </c>
      <c r="V4" s="571">
        <f>(LOOKUP('Calculatie sheet'!$AD$2,'Objectenoverzicht aantallen'!$A:$A,'Objectenoverzicht aantallen'!$P:$P)*'Calculatie sheet'!$AD$135)/'Calculatie sheet'!$AD$64/1000</f>
        <v>0</v>
      </c>
      <c r="W4" s="571">
        <f>(LOOKUP('Calculatie sheet'!$AD$2,'Objectenoverzicht aantallen'!$A:$A,'Objectenoverzicht aantallen'!$P:$P)*'Calculatie sheet'!$AD$135)/'Calculatie sheet'!$AD$64/1000</f>
        <v>0</v>
      </c>
      <c r="X4" s="571">
        <f>(LOOKUP('Calculatie sheet'!$AD$2,'Objectenoverzicht aantallen'!$A:$A,'Objectenoverzicht aantallen'!$P:$P)*'Calculatie sheet'!$AD$135)/'Calculatie sheet'!$AD$64/1000</f>
        <v>0</v>
      </c>
      <c r="Y4" s="571">
        <f>(LOOKUP('Calculatie sheet'!$AD$2,'Objectenoverzicht aantallen'!$A:$A,'Objectenoverzicht aantallen'!$P:$P)*'Calculatie sheet'!$AD$135)/'Calculatie sheet'!$AD$64/1000</f>
        <v>0</v>
      </c>
      <c r="Z4" s="571">
        <f>(LOOKUP('Calculatie sheet'!$AD$2,'Objectenoverzicht aantallen'!$A:$A,'Objectenoverzicht aantallen'!$P:$P)*'Calculatie sheet'!$AD$135)/'Calculatie sheet'!$AD$64/1000</f>
        <v>0</v>
      </c>
      <c r="AA4" s="571">
        <f>(LOOKUP('Calculatie sheet'!$AD$2,'Objectenoverzicht aantallen'!$A:$A,'Objectenoverzicht aantallen'!$P:$P)*'Calculatie sheet'!$AD$135)/'Calculatie sheet'!$AD$64/1000</f>
        <v>0</v>
      </c>
      <c r="AB4" s="571">
        <f>(LOOKUP('Calculatie sheet'!$AD$2,'Objectenoverzicht aantallen'!$A:$A,'Objectenoverzicht aantallen'!$P:$P)*'Calculatie sheet'!$AD$135)/'Calculatie sheet'!$AD$64/1000</f>
        <v>0</v>
      </c>
      <c r="AC4" s="571">
        <f>(LOOKUP('Calculatie sheet'!$AD$2,'Objectenoverzicht aantallen'!$A:$A,'Objectenoverzicht aantallen'!$P:$P)*'Calculatie sheet'!$AD$135)/'Calculatie sheet'!$AD$64/1000</f>
        <v>0</v>
      </c>
      <c r="AD4" s="571">
        <f>(LOOKUP('Calculatie sheet'!$AD$2,'Objectenoverzicht aantallen'!$A:$A,'Objectenoverzicht aantallen'!$P:$P)*'Calculatie sheet'!$AD$135)/'Calculatie sheet'!$AD$64/1000</f>
        <v>0</v>
      </c>
      <c r="AE4" s="571">
        <f>(LOOKUP('Calculatie sheet'!$AD$2,'Objectenoverzicht aantallen'!$A:$A,'Objectenoverzicht aantallen'!$P:$P)*'Calculatie sheet'!$AD$135)/'Calculatie sheet'!$AD$64/1000</f>
        <v>0</v>
      </c>
      <c r="AF4" s="571">
        <f>(LOOKUP('Calculatie sheet'!$AD$2,'Objectenoverzicht aantallen'!$A:$A,'Objectenoverzicht aantallen'!$P:$P)*'Calculatie sheet'!$AD$135)/'Calculatie sheet'!$AD$64/1000</f>
        <v>0</v>
      </c>
    </row>
    <row r="5" spans="1:32" x14ac:dyDescent="0.2">
      <c r="B5" s="130" t="s">
        <v>5</v>
      </c>
      <c r="C5" s="46">
        <f>'Calculatie sheet'!AD136</f>
        <v>0.26177113902580501</v>
      </c>
      <c r="F5" s="573">
        <f>C5*'Calculatie sheet'!$AD$7/1000</f>
        <v>0</v>
      </c>
      <c r="H5" s="31" t="s">
        <v>625</v>
      </c>
      <c r="I5" s="571">
        <f>(LOOKUP('Calculatie sheet'!$AD$2,'Objectenoverzicht aantallen'!$A:$A,'Objectenoverzicht aantallen'!C:C)*'Calculatie sheet'!AD136+LOOKUP('Calculatie sheet'!$AD$2,'Objectenoverzicht aantallen'!$A:$A,'Objectenoverzicht aantallen'!E:E)*'Calculatie sheet'!AD136)/1000</f>
        <v>0</v>
      </c>
      <c r="J5" s="571">
        <f>(LOOKUP('Calculatie sheet'!$AD$2,'Objectenoverzicht aantallen'!$A:$A,'Objectenoverzicht aantallen'!C:C)*'Calculatie sheet'!AD136+LOOKUP('Calculatie sheet'!$AD$2,'Objectenoverzicht aantallen'!$A:$A,'Objectenoverzicht aantallen'!E:E)*'Calculatie sheet'!AD136+LOOKUP('Calculatie sheet'!$AD$2,'Objectenoverzicht aantallen'!$A:$A,'Objectenoverzicht aantallen'!F:F)*'Calculatie sheet'!AD136)/1000</f>
        <v>0</v>
      </c>
      <c r="K5" s="571">
        <f>(LOOKUP('Calculatie sheet'!$AD$2,'Objectenoverzicht aantallen'!$A:$A,'Objectenoverzicht aantallen'!C:C)*'Calculatie sheet'!AD136+LOOKUP('Calculatie sheet'!$AD$2,'Objectenoverzicht aantallen'!$A:$A,'Objectenoverzicht aantallen'!E:E)*'Calculatie sheet'!AD136+LOOKUP('Calculatie sheet'!$AD$2,'Objectenoverzicht aantallen'!$A:$A,'Objectenoverzicht aantallen'!F:F)*'Calculatie sheet'!AD136+LOOKUP('Calculatie sheet'!$D$2,'Objectenoverzicht aantallen'!$A:$A,'Objectenoverzicht aantallen'!G:G)*'Calculatie sheet'!AD136)/1000</f>
        <v>0</v>
      </c>
      <c r="L5" s="571">
        <f>(LOOKUP('Calculatie sheet'!$AD$2,'Objectenoverzicht aantallen'!$A:$A,'Objectenoverzicht aantallen'!C:C)*'Calculatie sheet'!AD136+LOOKUP('Calculatie sheet'!$AD$2,'Objectenoverzicht aantallen'!$A:$A,'Objectenoverzicht aantallen'!E:E)*'Calculatie sheet'!AD136+LOOKUP('Calculatie sheet'!$AD$2,'Objectenoverzicht aantallen'!$A:$A,'Objectenoverzicht aantallen'!F:F)*'Calculatie sheet'!AD136+LOOKUP('Calculatie sheet'!$AD$2,'Objectenoverzicht aantallen'!$A:$A,'Objectenoverzicht aantallen'!G:G)*'Calculatie sheet'!AD136+LOOKUP('Calculatie sheet'!$AD$2,'Objectenoverzicht aantallen'!$A:$A,'Objectenoverzicht aantallen'!H:H)*'Calculatie sheet'!AD136)/1000</f>
        <v>0</v>
      </c>
      <c r="M5" s="571">
        <f>(LOOKUP('Calculatie sheet'!$AD$2,'Objectenoverzicht aantallen'!$A:$A,'Objectenoverzicht aantallen'!C:C)*'Calculatie sheet'!AD136+LOOKUP('Calculatie sheet'!$AD$2,'Objectenoverzicht aantallen'!$A:$A,'Objectenoverzicht aantallen'!E:E)*'Calculatie sheet'!AD136+LOOKUP('Calculatie sheet'!$AD$2,'Objectenoverzicht aantallen'!$A:$A,'Objectenoverzicht aantallen'!F:F)*'Calculatie sheet'!AD136+LOOKUP('Calculatie sheet'!$AD$2,'Objectenoverzicht aantallen'!$A:$A,'Objectenoverzicht aantallen'!G:G)*'Calculatie sheet'!AD136+LOOKUP('Calculatie sheet'!$AD$2,'Objectenoverzicht aantallen'!$A:$A,'Objectenoverzicht aantallen'!H:H)*'Calculatie sheet'!AD136+LOOKUP('Calculatie sheet'!$AD$2,'Objectenoverzicht aantallen'!$A:$A,'Objectenoverzicht aantallen'!I:I)*'Calculatie sheet'!AD136)/1000</f>
        <v>0</v>
      </c>
      <c r="N5" s="571">
        <f>(LOOKUP('Calculatie sheet'!$AD$2,'Objectenoverzicht aantallen'!$A:$A,'Objectenoverzicht aantallen'!C:C)*'Calculatie sheet'!AD136+LOOKUP('Calculatie sheet'!$AD$2,'Objectenoverzicht aantallen'!$A:$A,'Objectenoverzicht aantallen'!E:E)*'Calculatie sheet'!AD136+LOOKUP('Calculatie sheet'!$AD$2,'Objectenoverzicht aantallen'!$A:$A,'Objectenoverzicht aantallen'!F:F)*'Calculatie sheet'!AD136+LOOKUP('Calculatie sheet'!$AD$2,'Objectenoverzicht aantallen'!$A:$A,'Objectenoverzicht aantallen'!G:G)*'Calculatie sheet'!AD136+LOOKUP('Calculatie sheet'!$AD$2,'Objectenoverzicht aantallen'!$A:$A,'Objectenoverzicht aantallen'!H:H)*'Calculatie sheet'!AD136+LOOKUP('Calculatie sheet'!$AD$2,'Objectenoverzicht aantallen'!$A:$A,'Objectenoverzicht aantallen'!I:I)*'Calculatie sheet'!AD136+LOOKUP('Calculatie sheet'!$AD$2,'Objectenoverzicht aantallen'!$A:$A,'Objectenoverzicht aantallen'!J:J)*'Calculatie sheet'!AD136)/1000</f>
        <v>0</v>
      </c>
      <c r="O5" s="571">
        <f>(LOOKUP('Calculatie sheet'!$AD$2,'Objectenoverzicht aantallen'!$A:$A,'Objectenoverzicht aantallen'!C:C)*'Calculatie sheet'!AD136+LOOKUP('Calculatie sheet'!$AD$2,'Objectenoverzicht aantallen'!$A:$A,'Objectenoverzicht aantallen'!E:E)*'Calculatie sheet'!AD136+LOOKUP('Calculatie sheet'!$AD$2,'Objectenoverzicht aantallen'!$A:$A,'Objectenoverzicht aantallen'!F:F)*'Calculatie sheet'!AD136+LOOKUP('Calculatie sheet'!$AD$2,'Objectenoverzicht aantallen'!$A:$A,'Objectenoverzicht aantallen'!G:G)*'Calculatie sheet'!AD136+LOOKUP('Calculatie sheet'!$AD$2,'Objectenoverzicht aantallen'!$A:$A,'Objectenoverzicht aantallen'!H:H)*'Calculatie sheet'!AD136+LOOKUP('Calculatie sheet'!$AD$2,'Objectenoverzicht aantallen'!$A:$A,'Objectenoverzicht aantallen'!I:I)*'Calculatie sheet'!AD136+LOOKUP('Calculatie sheet'!$AD$2,'Objectenoverzicht aantallen'!$A:$A,'Objectenoverzicht aantallen'!J:J)*'Calculatie sheet'!AD136+LOOKUP('Calculatie sheet'!$AD$2,'Objectenoverzicht aantallen'!$A:$A,'Objectenoverzicht aantallen'!K:K)*'Calculatie sheet'!AD136)/1000</f>
        <v>0</v>
      </c>
      <c r="P5" s="571">
        <f>(LOOKUP('Calculatie sheet'!$AD$2,'Objectenoverzicht aantallen'!$A:$A,'Objectenoverzicht aantallen'!C:C)*'Calculatie sheet'!AD136+LOOKUP('Calculatie sheet'!$AD$2,'Objectenoverzicht aantallen'!$A:$A,'Objectenoverzicht aantallen'!E:E)*'Calculatie sheet'!AD136+LOOKUP('Calculatie sheet'!$AD$2,'Objectenoverzicht aantallen'!$A:$A,'Objectenoverzicht aantallen'!F:F)*'Calculatie sheet'!AD136+LOOKUP('Calculatie sheet'!$AD$2,'Objectenoverzicht aantallen'!$A:$A,'Objectenoverzicht aantallen'!G:G)*'Calculatie sheet'!AD136+LOOKUP('Calculatie sheet'!$AD$2,'Objectenoverzicht aantallen'!$A:$A,'Objectenoverzicht aantallen'!H:H)*'Calculatie sheet'!AD136+LOOKUP('Calculatie sheet'!$AD$2,'Objectenoverzicht aantallen'!$A:$A,'Objectenoverzicht aantallen'!I:I)*'Calculatie sheet'!AD136+LOOKUP('Calculatie sheet'!$AD$2,'Objectenoverzicht aantallen'!$A:$A,'Objectenoverzicht aantallen'!J:J)*'Calculatie sheet'!AD136+LOOKUP('Calculatie sheet'!$AD$2,'Objectenoverzicht aantallen'!$A:$A,'Objectenoverzicht aantallen'!K:K)*'Calculatie sheet'!AD136+LOOKUP('Calculatie sheet'!$AD$2,'Objectenoverzicht aantallen'!$A:$A,'Objectenoverzicht aantallen'!L:L)*'Calculatie sheet'!AD136)/1000</f>
        <v>0</v>
      </c>
      <c r="Q5" s="571">
        <f>(LOOKUP('Calculatie sheet'!$AD$2,'Objectenoverzicht aantallen'!$A:$A,'Objectenoverzicht aantallen'!C:C)*'Calculatie sheet'!AD136+LOOKUP('Calculatie sheet'!$AD$2,'Objectenoverzicht aantallen'!$A:$A,'Objectenoverzicht aantallen'!E:E)*'Calculatie sheet'!AD136+LOOKUP('Calculatie sheet'!$AD$2,'Objectenoverzicht aantallen'!$A:$A,'Objectenoverzicht aantallen'!F:F)*'Calculatie sheet'!AD136+LOOKUP('Calculatie sheet'!$AD$2,'Objectenoverzicht aantallen'!$A:$A,'Objectenoverzicht aantallen'!G:G)*'Calculatie sheet'!AD136+LOOKUP('Calculatie sheet'!$AD$2,'Objectenoverzicht aantallen'!$A:$A,'Objectenoverzicht aantallen'!H:H)*'Calculatie sheet'!AD136+LOOKUP('Calculatie sheet'!$AD$2,'Objectenoverzicht aantallen'!$A:$A,'Objectenoverzicht aantallen'!I:I)*'Calculatie sheet'!AD136+LOOKUP('Calculatie sheet'!$AD$2,'Objectenoverzicht aantallen'!$A:$A,'Objectenoverzicht aantallen'!J:J)*'Calculatie sheet'!AD136+LOOKUP('Calculatie sheet'!$AD$2,'Objectenoverzicht aantallen'!$A:$A,'Objectenoverzicht aantallen'!K:K)*'Calculatie sheet'!AD136+LOOKUP('Calculatie sheet'!$AD$2,'Objectenoverzicht aantallen'!$A:$A,'Objectenoverzicht aantallen'!L:L)*'Calculatie sheet'!AD136+LOOKUP('Calculatie sheet'!$AD$2,'Objectenoverzicht aantallen'!$A:$A,'Objectenoverzicht aantallen'!M:M)*'Calculatie sheet'!AD136)/1000</f>
        <v>0</v>
      </c>
      <c r="R5" s="571">
        <f>(LOOKUP('Calculatie sheet'!$AD$2,'Objectenoverzicht aantallen'!$A:$A,'Objectenoverzicht aantallen'!C:C)*'Calculatie sheet'!AD136+LOOKUP('Calculatie sheet'!$AD$2,'Objectenoverzicht aantallen'!$A:$A,'Objectenoverzicht aantallen'!E:E)*'Calculatie sheet'!AD136+LOOKUP('Calculatie sheet'!$AD$2,'Objectenoverzicht aantallen'!$A:$A,'Objectenoverzicht aantallen'!F:F)*'Calculatie sheet'!AD136+LOOKUP('Calculatie sheet'!$AD$2,'Objectenoverzicht aantallen'!$A:$A,'Objectenoverzicht aantallen'!G:G)*'Calculatie sheet'!AD136+LOOKUP('Calculatie sheet'!$AD$2,'Objectenoverzicht aantallen'!$A:$A,'Objectenoverzicht aantallen'!H:H)*'Calculatie sheet'!AD136+LOOKUP('Calculatie sheet'!$AD$2,'Objectenoverzicht aantallen'!$A:$A,'Objectenoverzicht aantallen'!I:I)*'Calculatie sheet'!AD136+LOOKUP('Calculatie sheet'!$AD$2,'Objectenoverzicht aantallen'!$A:$A,'Objectenoverzicht aantallen'!J:J)*'Calculatie sheet'!AD136+LOOKUP('Calculatie sheet'!$AD$2,'Objectenoverzicht aantallen'!$A:$A,'Objectenoverzicht aantallen'!K:K)*'Calculatie sheet'!AD136+LOOKUP('Calculatie sheet'!$AD$2,'Objectenoverzicht aantallen'!$A:$A,'Objectenoverzicht aantallen'!L:L)*'Calculatie sheet'!AD136+LOOKUP('Calculatie sheet'!$AD$2,'Objectenoverzicht aantallen'!$A:$A,'Objectenoverzicht aantallen'!M:M)*'Calculatie sheet'!AD136+LOOKUP('Calculatie sheet'!$AD$2,'Objectenoverzicht aantallen'!$A:$A,'Objectenoverzicht aantallen'!N:N)*'Calculatie sheet'!AD136)/1000</f>
        <v>0</v>
      </c>
      <c r="S5" s="571">
        <f>(LOOKUP('Calculatie sheet'!$AD$2,'Objectenoverzicht aantallen'!$A:$A,'Objectenoverzicht aantallen'!C:C)*'Calculatie sheet'!AD136+LOOKUP('Calculatie sheet'!$AD$2,'Objectenoverzicht aantallen'!$A:$A,'Objectenoverzicht aantallen'!E:E)*'Calculatie sheet'!AD136+LOOKUP('Calculatie sheet'!$AD$2,'Objectenoverzicht aantallen'!$A:$A,'Objectenoverzicht aantallen'!F:F)*'Calculatie sheet'!AD136+LOOKUP('Calculatie sheet'!$AD$2,'Objectenoverzicht aantallen'!$A:$A,'Objectenoverzicht aantallen'!G:G)*'Calculatie sheet'!AD136+LOOKUP('Calculatie sheet'!$AD$2,'Objectenoverzicht aantallen'!$A:$A,'Objectenoverzicht aantallen'!H:H)*'Calculatie sheet'!AD136+LOOKUP('Calculatie sheet'!$AD$2,'Objectenoverzicht aantallen'!$A:$A,'Objectenoverzicht aantallen'!I:I)*'Calculatie sheet'!AD136+LOOKUP('Calculatie sheet'!$AD$2,'Objectenoverzicht aantallen'!$A:$A,'Objectenoverzicht aantallen'!J:J)*'Calculatie sheet'!AD136+LOOKUP('Calculatie sheet'!$AD$2,'Objectenoverzicht aantallen'!$A:$A,'Objectenoverzicht aantallen'!K:K)*'Calculatie sheet'!AD136+LOOKUP('Calculatie sheet'!$AD$2,'Objectenoverzicht aantallen'!$A:$A,'Objectenoverzicht aantallen'!L:L)*'Calculatie sheet'!AD136+LOOKUP('Calculatie sheet'!$AD$2,'Objectenoverzicht aantallen'!$A:$A,'Objectenoverzicht aantallen'!M:M)*'Calculatie sheet'!AD136+LOOKUP('Calculatie sheet'!$AD$2,'Objectenoverzicht aantallen'!$A:$A,'Objectenoverzicht aantallen'!N:N)*'Calculatie sheet'!AD136+LOOKUP('Calculatie sheet'!$AD$2,'Objectenoverzicht aantallen'!$A:$A,'Objectenoverzicht aantallen'!O:O)*'Calculatie sheet'!AD136)/1000</f>
        <v>0</v>
      </c>
      <c r="U5" s="31" t="s">
        <v>625</v>
      </c>
      <c r="V5" s="571">
        <f>(LOOKUP('Calculatie sheet'!$AD$2,'Objectenoverzicht aantallen'!$A:$A,'Objectenoverzicht aantallen'!Q:Q)*'Calculatie sheet'!$AD$136)/1000</f>
        <v>0</v>
      </c>
      <c r="W5" s="571">
        <f>(LOOKUP('Calculatie sheet'!$AD$2,'Objectenoverzicht aantallen'!$A:$A,'Objectenoverzicht aantallen'!R:R)*'Calculatie sheet'!$AD$136)/1000</f>
        <v>0</v>
      </c>
      <c r="X5" s="571">
        <f>(LOOKUP('Calculatie sheet'!$AD$2,'Objectenoverzicht aantallen'!$A:$A,'Objectenoverzicht aantallen'!S:S)*'Calculatie sheet'!$AD$136)/1000</f>
        <v>0</v>
      </c>
      <c r="Y5" s="571">
        <f>(LOOKUP('Calculatie sheet'!$AD$2,'Objectenoverzicht aantallen'!$A:$A,'Objectenoverzicht aantallen'!T:T)*'Calculatie sheet'!$AD$136)/1000</f>
        <v>0</v>
      </c>
      <c r="Z5" s="571">
        <f>(LOOKUP('Calculatie sheet'!$AD$2,'Objectenoverzicht aantallen'!$A:$A,'Objectenoverzicht aantallen'!U:U)*'Calculatie sheet'!$AD$136)/1000</f>
        <v>0</v>
      </c>
      <c r="AA5" s="571">
        <f>(LOOKUP('Calculatie sheet'!$AD$2,'Objectenoverzicht aantallen'!$A:$A,'Objectenoverzicht aantallen'!V:V)*'Calculatie sheet'!$AD$136)/1000</f>
        <v>0</v>
      </c>
      <c r="AB5" s="571">
        <f>(LOOKUP('Calculatie sheet'!$AD$2,'Objectenoverzicht aantallen'!$A:$A,'Objectenoverzicht aantallen'!W:W)*'Calculatie sheet'!$AD$136)/1000</f>
        <v>0</v>
      </c>
      <c r="AC5" s="571">
        <f>(LOOKUP('Calculatie sheet'!$AD$2,'Objectenoverzicht aantallen'!$A:$A,'Objectenoverzicht aantallen'!X:X)*'Calculatie sheet'!$AD$136)/1000</f>
        <v>0</v>
      </c>
      <c r="AD5" s="571">
        <f>(LOOKUP('Calculatie sheet'!$AD$2,'Objectenoverzicht aantallen'!$A:$A,'Objectenoverzicht aantallen'!AA:AA)*'Calculatie sheet'!$AD$136)/1000</f>
        <v>0</v>
      </c>
      <c r="AE5" s="571">
        <f>(LOOKUP('Calculatie sheet'!$AD$2,'Objectenoverzicht aantallen'!$A:$A,'Objectenoverzicht aantallen'!Z:Z)*'Calculatie sheet'!$AD$136)/1000</f>
        <v>0</v>
      </c>
      <c r="AF5" s="571">
        <f>(LOOKUP('Calculatie sheet'!$AD$2,'Objectenoverzicht aantallen'!$A:$A,'Objectenoverzicht aantallen'!AA:AA)*'Calculatie sheet'!$AD$136)/1000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2CB8A-DA90-6042-9860-55B88F9CB227}">
  <dimension ref="A1:AF9"/>
  <sheetViews>
    <sheetView workbookViewId="0">
      <selection activeCell="B3" sqref="B3:B5"/>
    </sheetView>
  </sheetViews>
  <sheetFormatPr baseColWidth="10" defaultRowHeight="16" x14ac:dyDescent="0.2"/>
  <sheetData>
    <row r="1" spans="1:32" x14ac:dyDescent="0.2">
      <c r="A1" t="str">
        <f>'Calculatie sheet'!AE3</f>
        <v>Wissel</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sheet'!AE133</f>
        <v>768.57202333742464</v>
      </c>
      <c r="D2" s="26" t="s">
        <v>64</v>
      </c>
      <c r="F2" s="573">
        <f>C2*'Calculatie sheet'!$AE$7/1000</f>
        <v>0</v>
      </c>
      <c r="H2" s="31" t="s">
        <v>622</v>
      </c>
      <c r="I2" s="571">
        <f>(LOOKUP('Calculatie sheet'!$AE$2,'Objectenoverzicht aantallen'!$A:$A,'Objectenoverzicht aantallen'!C:C)*'Calculatie sheet'!AE133+LOOKUP('Calculatie sheet'!$AE$2,'Objectenoverzicht aantallen'!$A:$A,'Objectenoverzicht aantallen'!E:E)*'Calculatie sheet'!AE133)/1000</f>
        <v>0</v>
      </c>
      <c r="J2" s="571">
        <f>(LOOKUP('Calculatie sheet'!$AE$2,'Objectenoverzicht aantallen'!$A:$A,'Objectenoverzicht aantallen'!C:C)*'Calculatie sheet'!AE133+LOOKUP('Calculatie sheet'!$AE$2,'Objectenoverzicht aantallen'!$A:$A,'Objectenoverzicht aantallen'!E:E)*'Calculatie sheet'!AE133+LOOKUP('Calculatie sheet'!$AE$2,'Objectenoverzicht aantallen'!$A:$A,'Objectenoverzicht aantallen'!F:F)*'Calculatie sheet'!AE133)/1000</f>
        <v>0</v>
      </c>
      <c r="K2" s="571">
        <f>(LOOKUP('Calculatie sheet'!$AE$2,'Objectenoverzicht aantallen'!$A:$A,'Objectenoverzicht aantallen'!C:C)*'Calculatie sheet'!AE133+LOOKUP('Calculatie sheet'!$AE$2,'Objectenoverzicht aantallen'!$A:$A,'Objectenoverzicht aantallen'!E:E)*'Calculatie sheet'!AE133+LOOKUP('Calculatie sheet'!$AE$2,'Objectenoverzicht aantallen'!$A:$A,'Objectenoverzicht aantallen'!F:F)*'Calculatie sheet'!AE133+LOOKUP('Calculatie sheet'!$D$2,'Objectenoverzicht aantallen'!$A:$A,'Objectenoverzicht aantallen'!G:G)*'Calculatie sheet'!AE133)/1000</f>
        <v>0</v>
      </c>
      <c r="L2" s="571">
        <f>(LOOKUP('Calculatie sheet'!$AE$2,'Objectenoverzicht aantallen'!$A:$A,'Objectenoverzicht aantallen'!C:C)*'Calculatie sheet'!AE133+LOOKUP('Calculatie sheet'!$AE$2,'Objectenoverzicht aantallen'!$A:$A,'Objectenoverzicht aantallen'!E:E)*'Calculatie sheet'!AE133+LOOKUP('Calculatie sheet'!$AE$2,'Objectenoverzicht aantallen'!$A:$A,'Objectenoverzicht aantallen'!F:F)*'Calculatie sheet'!AE133+LOOKUP('Calculatie sheet'!$AE$2,'Objectenoverzicht aantallen'!$A:$A,'Objectenoverzicht aantallen'!G:G)*'Calculatie sheet'!AE133+LOOKUP('Calculatie sheet'!$AE$2,'Objectenoverzicht aantallen'!$A:$A,'Objectenoverzicht aantallen'!H:H)*'Calculatie sheet'!AE133)/1000</f>
        <v>0</v>
      </c>
      <c r="M2" s="571">
        <f>(LOOKUP('Calculatie sheet'!$AE$2,'Objectenoverzicht aantallen'!$A:$A,'Objectenoverzicht aantallen'!C:C)*'Calculatie sheet'!AE133+LOOKUP('Calculatie sheet'!$AE$2,'Objectenoverzicht aantallen'!$A:$A,'Objectenoverzicht aantallen'!E:E)*'Calculatie sheet'!AE133+LOOKUP('Calculatie sheet'!$AE$2,'Objectenoverzicht aantallen'!$A:$A,'Objectenoverzicht aantallen'!F:F)*'Calculatie sheet'!AE133+LOOKUP('Calculatie sheet'!$AE$2,'Objectenoverzicht aantallen'!$A:$A,'Objectenoverzicht aantallen'!G:G)*'Calculatie sheet'!AE133+LOOKUP('Calculatie sheet'!$AE$2,'Objectenoverzicht aantallen'!$A:$A,'Objectenoverzicht aantallen'!H:H)*'Calculatie sheet'!AE133+LOOKUP('Calculatie sheet'!$AE$2,'Objectenoverzicht aantallen'!$A:$A,'Objectenoverzicht aantallen'!I:I)*'Calculatie sheet'!AE133)/1000</f>
        <v>0</v>
      </c>
      <c r="N2" s="571">
        <f>(LOOKUP('Calculatie sheet'!$AE$2,'Objectenoverzicht aantallen'!$A:$A,'Objectenoverzicht aantallen'!C:C)*'Calculatie sheet'!AE133+LOOKUP('Calculatie sheet'!$AE$2,'Objectenoverzicht aantallen'!$A:$A,'Objectenoverzicht aantallen'!E:E)*'Calculatie sheet'!AE133+LOOKUP('Calculatie sheet'!$AE$2,'Objectenoverzicht aantallen'!$A:$A,'Objectenoverzicht aantallen'!F:F)*'Calculatie sheet'!AE133+LOOKUP('Calculatie sheet'!$AE$2,'Objectenoverzicht aantallen'!$A:$A,'Objectenoverzicht aantallen'!G:G)*'Calculatie sheet'!AE133+LOOKUP('Calculatie sheet'!$AE$2,'Objectenoverzicht aantallen'!$A:$A,'Objectenoverzicht aantallen'!H:H)*'Calculatie sheet'!AE133+LOOKUP('Calculatie sheet'!$AE$2,'Objectenoverzicht aantallen'!$A:$A,'Objectenoverzicht aantallen'!I:I)*'Calculatie sheet'!AE133+LOOKUP('Calculatie sheet'!$AE$2,'Objectenoverzicht aantallen'!$A:$A,'Objectenoverzicht aantallen'!J:J)*'Calculatie sheet'!AE133)/1000</f>
        <v>0</v>
      </c>
      <c r="O2" s="571">
        <f>(LOOKUP('Calculatie sheet'!$AE$2,'Objectenoverzicht aantallen'!$A:$A,'Objectenoverzicht aantallen'!C:C)*'Calculatie sheet'!AE133+LOOKUP('Calculatie sheet'!$AE$2,'Objectenoverzicht aantallen'!$A:$A,'Objectenoverzicht aantallen'!E:E)*'Calculatie sheet'!AE133+LOOKUP('Calculatie sheet'!$AE$2,'Objectenoverzicht aantallen'!$A:$A,'Objectenoverzicht aantallen'!F:F)*'Calculatie sheet'!AE133+LOOKUP('Calculatie sheet'!$AE$2,'Objectenoverzicht aantallen'!$A:$A,'Objectenoverzicht aantallen'!G:G)*'Calculatie sheet'!AE133+LOOKUP('Calculatie sheet'!$AE$2,'Objectenoverzicht aantallen'!$A:$A,'Objectenoverzicht aantallen'!H:H)*'Calculatie sheet'!AE133+LOOKUP('Calculatie sheet'!$AE$2,'Objectenoverzicht aantallen'!$A:$A,'Objectenoverzicht aantallen'!I:I)*'Calculatie sheet'!AE133+LOOKUP('Calculatie sheet'!$AE$2,'Objectenoverzicht aantallen'!$A:$A,'Objectenoverzicht aantallen'!J:J)*'Calculatie sheet'!AE133+LOOKUP('Calculatie sheet'!$AE$2,'Objectenoverzicht aantallen'!$A:$A,'Objectenoverzicht aantallen'!K:K)*'Calculatie sheet'!AE133)/1000</f>
        <v>0</v>
      </c>
      <c r="P2" s="571">
        <f>(LOOKUP('Calculatie sheet'!$AE$2,'Objectenoverzicht aantallen'!$A:$A,'Objectenoverzicht aantallen'!C:C)*'Calculatie sheet'!AE133+LOOKUP('Calculatie sheet'!$AE$2,'Objectenoverzicht aantallen'!$A:$A,'Objectenoverzicht aantallen'!E:E)*'Calculatie sheet'!AE133+LOOKUP('Calculatie sheet'!$AE$2,'Objectenoverzicht aantallen'!$A:$A,'Objectenoverzicht aantallen'!F:F)*'Calculatie sheet'!AE133+LOOKUP('Calculatie sheet'!$AE$2,'Objectenoverzicht aantallen'!$A:$A,'Objectenoverzicht aantallen'!G:G)*'Calculatie sheet'!AE133+LOOKUP('Calculatie sheet'!$AE$2,'Objectenoverzicht aantallen'!$A:$A,'Objectenoverzicht aantallen'!H:H)*'Calculatie sheet'!AE133+LOOKUP('Calculatie sheet'!$AE$2,'Objectenoverzicht aantallen'!$A:$A,'Objectenoverzicht aantallen'!I:I)*'Calculatie sheet'!AE133+LOOKUP('Calculatie sheet'!$AE$2,'Objectenoverzicht aantallen'!$A:$A,'Objectenoverzicht aantallen'!J:J)*'Calculatie sheet'!AE133+LOOKUP('Calculatie sheet'!$AE$2,'Objectenoverzicht aantallen'!$A:$A,'Objectenoverzicht aantallen'!K:K)*'Calculatie sheet'!AE133+LOOKUP('Calculatie sheet'!$AE$2,'Objectenoverzicht aantallen'!$A:$A,'Objectenoverzicht aantallen'!L:L)*'Calculatie sheet'!AE133)/1000</f>
        <v>0</v>
      </c>
      <c r="Q2" s="571">
        <f>(LOOKUP('Calculatie sheet'!$AE$2,'Objectenoverzicht aantallen'!$A:$A,'Objectenoverzicht aantallen'!C:C)*'Calculatie sheet'!AE133+LOOKUP('Calculatie sheet'!$AE$2,'Objectenoverzicht aantallen'!$A:$A,'Objectenoverzicht aantallen'!E:E)*'Calculatie sheet'!AE133+LOOKUP('Calculatie sheet'!$AE$2,'Objectenoverzicht aantallen'!$A:$A,'Objectenoverzicht aantallen'!F:F)*'Calculatie sheet'!AE133+LOOKUP('Calculatie sheet'!$AE$2,'Objectenoverzicht aantallen'!$A:$A,'Objectenoverzicht aantallen'!G:G)*'Calculatie sheet'!AE133+LOOKUP('Calculatie sheet'!$AE$2,'Objectenoverzicht aantallen'!$A:$A,'Objectenoverzicht aantallen'!H:H)*'Calculatie sheet'!AE133+LOOKUP('Calculatie sheet'!$AE$2,'Objectenoverzicht aantallen'!$A:$A,'Objectenoverzicht aantallen'!I:I)*'Calculatie sheet'!AE133+LOOKUP('Calculatie sheet'!$AE$2,'Objectenoverzicht aantallen'!$A:$A,'Objectenoverzicht aantallen'!J:J)*'Calculatie sheet'!AE133+LOOKUP('Calculatie sheet'!$AE$2,'Objectenoverzicht aantallen'!$A:$A,'Objectenoverzicht aantallen'!K:K)*'Calculatie sheet'!AE133+LOOKUP('Calculatie sheet'!$AE$2,'Objectenoverzicht aantallen'!$A:$A,'Objectenoverzicht aantallen'!L:L)*'Calculatie sheet'!AE133+LOOKUP('Calculatie sheet'!$AE$2,'Objectenoverzicht aantallen'!$A:$A,'Objectenoverzicht aantallen'!M:M)*'Calculatie sheet'!AE133)/1000</f>
        <v>0</v>
      </c>
      <c r="R2" s="571">
        <f>(LOOKUP('Calculatie sheet'!$AE$2,'Objectenoverzicht aantallen'!$A:$A,'Objectenoverzicht aantallen'!C:C)*'Calculatie sheet'!AE133+LOOKUP('Calculatie sheet'!$AE$2,'Objectenoverzicht aantallen'!$A:$A,'Objectenoverzicht aantallen'!E:E)*'Calculatie sheet'!AE133+LOOKUP('Calculatie sheet'!$AE$2,'Objectenoverzicht aantallen'!$A:$A,'Objectenoverzicht aantallen'!F:F)*'Calculatie sheet'!AE133+LOOKUP('Calculatie sheet'!$AE$2,'Objectenoverzicht aantallen'!$A:$A,'Objectenoverzicht aantallen'!G:G)*'Calculatie sheet'!AE133+LOOKUP('Calculatie sheet'!$AE$2,'Objectenoverzicht aantallen'!$A:$A,'Objectenoverzicht aantallen'!H:H)*'Calculatie sheet'!AE133+LOOKUP('Calculatie sheet'!$AE$2,'Objectenoverzicht aantallen'!$A:$A,'Objectenoverzicht aantallen'!I:I)*'Calculatie sheet'!AE133+LOOKUP('Calculatie sheet'!$AE$2,'Objectenoverzicht aantallen'!$A:$A,'Objectenoverzicht aantallen'!J:J)*'Calculatie sheet'!AE133+LOOKUP('Calculatie sheet'!$AE$2,'Objectenoverzicht aantallen'!$A:$A,'Objectenoverzicht aantallen'!K:K)*'Calculatie sheet'!AE133+LOOKUP('Calculatie sheet'!$AE$2,'Objectenoverzicht aantallen'!$A:$A,'Objectenoverzicht aantallen'!L:L)*'Calculatie sheet'!AE133+LOOKUP('Calculatie sheet'!$AE$2,'Objectenoverzicht aantallen'!$A:$A,'Objectenoverzicht aantallen'!M:M)*'Calculatie sheet'!AE133+LOOKUP('Calculatie sheet'!$AE$2,'Objectenoverzicht aantallen'!$A:$A,'Objectenoverzicht aantallen'!N:N)*'Calculatie sheet'!AE133)/1000</f>
        <v>0</v>
      </c>
      <c r="S2" s="571">
        <f>(LOOKUP('Calculatie sheet'!$AE$2,'Objectenoverzicht aantallen'!$A:$A,'Objectenoverzicht aantallen'!C:C)*'Calculatie sheet'!AE133+LOOKUP('Calculatie sheet'!$AE$2,'Objectenoverzicht aantallen'!$A:$A,'Objectenoverzicht aantallen'!E:E)*'Calculatie sheet'!AE133+LOOKUP('Calculatie sheet'!$AE$2,'Objectenoverzicht aantallen'!$A:$A,'Objectenoverzicht aantallen'!F:F)*'Calculatie sheet'!AE133+LOOKUP('Calculatie sheet'!$AE$2,'Objectenoverzicht aantallen'!$A:$A,'Objectenoverzicht aantallen'!G:G)*'Calculatie sheet'!AE133+LOOKUP('Calculatie sheet'!$AE$2,'Objectenoverzicht aantallen'!$A:$A,'Objectenoverzicht aantallen'!H:H)*'Calculatie sheet'!AE133+LOOKUP('Calculatie sheet'!$AE$2,'Objectenoverzicht aantallen'!$A:$A,'Objectenoverzicht aantallen'!I:I)*'Calculatie sheet'!AE133+LOOKUP('Calculatie sheet'!$AE$2,'Objectenoverzicht aantallen'!$A:$A,'Objectenoverzicht aantallen'!J:J)*'Calculatie sheet'!AE133+LOOKUP('Calculatie sheet'!$AE$2,'Objectenoverzicht aantallen'!$A:$A,'Objectenoverzicht aantallen'!K:K)*'Calculatie sheet'!AE133+LOOKUP('Calculatie sheet'!$AE$2,'Objectenoverzicht aantallen'!$A:$A,'Objectenoverzicht aantallen'!L:L)*'Calculatie sheet'!AE133+LOOKUP('Calculatie sheet'!$AE$2,'Objectenoverzicht aantallen'!$A:$A,'Objectenoverzicht aantallen'!M:M)*'Calculatie sheet'!AE133+LOOKUP('Calculatie sheet'!$AE$2,'Objectenoverzicht aantallen'!$A:$A,'Objectenoverzicht aantallen'!N:N)*'Calculatie sheet'!AE133+LOOKUP('Calculatie sheet'!$AE$2,'Objectenoverzicht aantallen'!$A:$A,'Objectenoverzicht aantallen'!O:O)*'Calculatie sheet'!AE133)/1000</f>
        <v>0</v>
      </c>
      <c r="U2" s="31" t="s">
        <v>622</v>
      </c>
      <c r="V2" s="571">
        <f>(LOOKUP('Calculatie sheet'!$AE$2,'Objectenoverzicht aantallen'!$A:$A,'Objectenoverzicht aantallen'!E:E)*'Calculatie sheet'!$AE$133)/1000</f>
        <v>0</v>
      </c>
      <c r="W2" s="571">
        <f>(LOOKUP('Calculatie sheet'!$AE$2,'Objectenoverzicht aantallen'!$A:$A,'Objectenoverzicht aantallen'!F:F)*'Calculatie sheet'!$AE$133)/1000</f>
        <v>0</v>
      </c>
      <c r="X2" s="571">
        <f>(LOOKUP('Calculatie sheet'!$AE$2,'Objectenoverzicht aantallen'!$A:$A,'Objectenoverzicht aantallen'!G:G)*'Calculatie sheet'!$AE$133)/1000</f>
        <v>0</v>
      </c>
      <c r="Y2" s="571">
        <f>(LOOKUP('Calculatie sheet'!$AE$2,'Objectenoverzicht aantallen'!$A:$A,'Objectenoverzicht aantallen'!H:H)*'Calculatie sheet'!$AE$133)/1000</f>
        <v>0</v>
      </c>
      <c r="Z2" s="571">
        <f>(LOOKUP('Calculatie sheet'!$AE$2,'Objectenoverzicht aantallen'!$A:$A,'Objectenoverzicht aantallen'!I:I)*'Calculatie sheet'!$AE$133)/1000</f>
        <v>0</v>
      </c>
      <c r="AA2" s="571">
        <f>(LOOKUP('Calculatie sheet'!$AE$2,'Objectenoverzicht aantallen'!$A:$A,'Objectenoverzicht aantallen'!J:J)*'Calculatie sheet'!$AE$133)/1000</f>
        <v>0</v>
      </c>
      <c r="AB2" s="571">
        <f>(LOOKUP('Calculatie sheet'!$AE$2,'Objectenoverzicht aantallen'!$A:$A,'Objectenoverzicht aantallen'!K:K)*'Calculatie sheet'!$AE$133)/1000</f>
        <v>0</v>
      </c>
      <c r="AC2" s="571">
        <f>(LOOKUP('Calculatie sheet'!$AE$2,'Objectenoverzicht aantallen'!$A:$A,'Objectenoverzicht aantallen'!L:L)*'Calculatie sheet'!$AE$133)/1000</f>
        <v>0</v>
      </c>
      <c r="AD2" s="571">
        <f>(LOOKUP('Calculatie sheet'!$AE$2,'Objectenoverzicht aantallen'!$A:$A,'Objectenoverzicht aantallen'!M:M)*'Calculatie sheet'!$AE$133)/1000</f>
        <v>0</v>
      </c>
      <c r="AE2" s="571">
        <f>(LOOKUP('Calculatie sheet'!$AE$2,'Objectenoverzicht aantallen'!$A:$A,'Objectenoverzicht aantallen'!N:N)*'Calculatie sheet'!$AE$133)/1000</f>
        <v>0</v>
      </c>
      <c r="AF2" s="571">
        <f>(LOOKUP('Calculatie sheet'!$AE$2,'Objectenoverzicht aantallen'!$A:$A,'Objectenoverzicht aantallen'!O:O)*'Calculatie sheet'!$AE$133)/1000</f>
        <v>0</v>
      </c>
    </row>
    <row r="3" spans="1:32" x14ac:dyDescent="0.2">
      <c r="B3" s="130" t="s">
        <v>967</v>
      </c>
      <c r="C3" s="46">
        <f>'Calculatie sheet'!AE134</f>
        <v>131.84831955222094</v>
      </c>
      <c r="D3" s="7" t="s">
        <v>354</v>
      </c>
      <c r="F3" s="573">
        <f>C3*'Calculatie sheet'!$AE$7/1000</f>
        <v>0</v>
      </c>
      <c r="H3" s="31" t="s">
        <v>623</v>
      </c>
      <c r="I3" s="571">
        <f>(LOOKUP('Calculatie sheet'!$AE$2,'Objectenoverzicht aantallen'!$A:$A,'Objectenoverzicht aantallen'!C:C)*'Calculatie sheet'!AE134+LOOKUP('Calculatie sheet'!$AE$2,'Objectenoverzicht aantallen'!$A:$A,'Objectenoverzicht aantallen'!E:E)*'Calculatie sheet'!AE134)/1000</f>
        <v>0</v>
      </c>
      <c r="J3" s="571">
        <f>(LOOKUP('Calculatie sheet'!$AE$2,'Objectenoverzicht aantallen'!$A:$A,'Objectenoverzicht aantallen'!C:C)*'Calculatie sheet'!AE134+LOOKUP('Calculatie sheet'!$AE$2,'Objectenoverzicht aantallen'!$A:$A,'Objectenoverzicht aantallen'!E:E)*'Calculatie sheet'!AE134+LOOKUP('Calculatie sheet'!$AE$2,'Objectenoverzicht aantallen'!$A:$A,'Objectenoverzicht aantallen'!F:F)*'Calculatie sheet'!AE134)/1000</f>
        <v>0</v>
      </c>
      <c r="K3" s="571">
        <f>(LOOKUP('Calculatie sheet'!$AE$2,'Objectenoverzicht aantallen'!$A:$A,'Objectenoverzicht aantallen'!C:C)*'Calculatie sheet'!AE134+LOOKUP('Calculatie sheet'!$AE$2,'Objectenoverzicht aantallen'!$A:$A,'Objectenoverzicht aantallen'!E:E)*'Calculatie sheet'!AE134+LOOKUP('Calculatie sheet'!$AE$2,'Objectenoverzicht aantallen'!$A:$A,'Objectenoverzicht aantallen'!F:F)*'Calculatie sheet'!AE134+LOOKUP('Calculatie sheet'!$D$2,'Objectenoverzicht aantallen'!$A:$A,'Objectenoverzicht aantallen'!G:G)*'Calculatie sheet'!AE134)/1000</f>
        <v>0</v>
      </c>
      <c r="L3" s="571">
        <f>(LOOKUP('Calculatie sheet'!$AE$2,'Objectenoverzicht aantallen'!$A:$A,'Objectenoverzicht aantallen'!C:C)*'Calculatie sheet'!AE134+LOOKUP('Calculatie sheet'!$AE$2,'Objectenoverzicht aantallen'!$A:$A,'Objectenoverzicht aantallen'!E:E)*'Calculatie sheet'!AE134+LOOKUP('Calculatie sheet'!$AE$2,'Objectenoverzicht aantallen'!$A:$A,'Objectenoverzicht aantallen'!F:F)*'Calculatie sheet'!AE134+LOOKUP('Calculatie sheet'!$AE$2,'Objectenoverzicht aantallen'!$A:$A,'Objectenoverzicht aantallen'!G:G)*'Calculatie sheet'!AE134+LOOKUP('Calculatie sheet'!$AE$2,'Objectenoverzicht aantallen'!$A:$A,'Objectenoverzicht aantallen'!H:H)*'Calculatie sheet'!AE134)/1000</f>
        <v>0</v>
      </c>
      <c r="M3" s="571">
        <f>(LOOKUP('Calculatie sheet'!$AE$2,'Objectenoverzicht aantallen'!$A:$A,'Objectenoverzicht aantallen'!C:C)*'Calculatie sheet'!AE134+LOOKUP('Calculatie sheet'!$AE$2,'Objectenoverzicht aantallen'!$A:$A,'Objectenoverzicht aantallen'!E:E)*'Calculatie sheet'!AE134+LOOKUP('Calculatie sheet'!$AE$2,'Objectenoverzicht aantallen'!$A:$A,'Objectenoverzicht aantallen'!F:F)*'Calculatie sheet'!AE134+LOOKUP('Calculatie sheet'!$AE$2,'Objectenoverzicht aantallen'!$A:$A,'Objectenoverzicht aantallen'!G:G)*'Calculatie sheet'!AE134+LOOKUP('Calculatie sheet'!$AE$2,'Objectenoverzicht aantallen'!$A:$A,'Objectenoverzicht aantallen'!H:H)*'Calculatie sheet'!AE134+LOOKUP('Calculatie sheet'!$AE$2,'Objectenoverzicht aantallen'!$A:$A,'Objectenoverzicht aantallen'!I:I)*'Calculatie sheet'!AE134)/1000</f>
        <v>0</v>
      </c>
      <c r="N3" s="571">
        <f>(LOOKUP('Calculatie sheet'!$AE$2,'Objectenoverzicht aantallen'!$A:$A,'Objectenoverzicht aantallen'!C:C)*'Calculatie sheet'!AE134+LOOKUP('Calculatie sheet'!$AE$2,'Objectenoverzicht aantallen'!$A:$A,'Objectenoverzicht aantallen'!E:E)*'Calculatie sheet'!AE134+LOOKUP('Calculatie sheet'!$AE$2,'Objectenoverzicht aantallen'!$A:$A,'Objectenoverzicht aantallen'!F:F)*'Calculatie sheet'!AE134+LOOKUP('Calculatie sheet'!$AE$2,'Objectenoverzicht aantallen'!$A:$A,'Objectenoverzicht aantallen'!G:G)*'Calculatie sheet'!AE134+LOOKUP('Calculatie sheet'!$AE$2,'Objectenoverzicht aantallen'!$A:$A,'Objectenoverzicht aantallen'!H:H)*'Calculatie sheet'!AE134+LOOKUP('Calculatie sheet'!$AE$2,'Objectenoverzicht aantallen'!$A:$A,'Objectenoverzicht aantallen'!I:I)*'Calculatie sheet'!AE134+LOOKUP('Calculatie sheet'!$AE$2,'Objectenoverzicht aantallen'!$A:$A,'Objectenoverzicht aantallen'!J:J)*'Calculatie sheet'!AE134)/1000</f>
        <v>0</v>
      </c>
      <c r="O3" s="571">
        <f>(LOOKUP('Calculatie sheet'!$AE$2,'Objectenoverzicht aantallen'!$A:$A,'Objectenoverzicht aantallen'!C:C)*'Calculatie sheet'!AE134+LOOKUP('Calculatie sheet'!$AE$2,'Objectenoverzicht aantallen'!$A:$A,'Objectenoverzicht aantallen'!E:E)*'Calculatie sheet'!AE134+LOOKUP('Calculatie sheet'!$AE$2,'Objectenoverzicht aantallen'!$A:$A,'Objectenoverzicht aantallen'!F:F)*'Calculatie sheet'!AE134+LOOKUP('Calculatie sheet'!$AE$2,'Objectenoverzicht aantallen'!$A:$A,'Objectenoverzicht aantallen'!G:G)*'Calculatie sheet'!AE134+LOOKUP('Calculatie sheet'!$AE$2,'Objectenoverzicht aantallen'!$A:$A,'Objectenoverzicht aantallen'!H:H)*'Calculatie sheet'!AE134+LOOKUP('Calculatie sheet'!$AE$2,'Objectenoverzicht aantallen'!$A:$A,'Objectenoverzicht aantallen'!I:I)*'Calculatie sheet'!AE134+LOOKUP('Calculatie sheet'!$AE$2,'Objectenoverzicht aantallen'!$A:$A,'Objectenoverzicht aantallen'!J:J)*'Calculatie sheet'!AE134+LOOKUP('Calculatie sheet'!$AE$2,'Objectenoverzicht aantallen'!$A:$A,'Objectenoverzicht aantallen'!K:K)*'Calculatie sheet'!AE134)/1000</f>
        <v>0</v>
      </c>
      <c r="P3" s="571">
        <f>(LOOKUP('Calculatie sheet'!$AE$2,'Objectenoverzicht aantallen'!$A:$A,'Objectenoverzicht aantallen'!C:C)*'Calculatie sheet'!AE134+LOOKUP('Calculatie sheet'!$AE$2,'Objectenoverzicht aantallen'!$A:$A,'Objectenoverzicht aantallen'!E:E)*'Calculatie sheet'!AE134+LOOKUP('Calculatie sheet'!$AE$2,'Objectenoverzicht aantallen'!$A:$A,'Objectenoverzicht aantallen'!F:F)*'Calculatie sheet'!AE134+LOOKUP('Calculatie sheet'!$AE$2,'Objectenoverzicht aantallen'!$A:$A,'Objectenoverzicht aantallen'!G:G)*'Calculatie sheet'!AE134+LOOKUP('Calculatie sheet'!$AE$2,'Objectenoverzicht aantallen'!$A:$A,'Objectenoverzicht aantallen'!H:H)*'Calculatie sheet'!AE134+LOOKUP('Calculatie sheet'!$AE$2,'Objectenoverzicht aantallen'!$A:$A,'Objectenoverzicht aantallen'!I:I)*'Calculatie sheet'!AE134+LOOKUP('Calculatie sheet'!$AE$2,'Objectenoverzicht aantallen'!$A:$A,'Objectenoverzicht aantallen'!J:J)*'Calculatie sheet'!AE134+LOOKUP('Calculatie sheet'!$AE$2,'Objectenoverzicht aantallen'!$A:$A,'Objectenoverzicht aantallen'!K:K)*'Calculatie sheet'!AE134+LOOKUP('Calculatie sheet'!$AE$2,'Objectenoverzicht aantallen'!$A:$A,'Objectenoverzicht aantallen'!L:L)*'Calculatie sheet'!AE134)/1000</f>
        <v>0</v>
      </c>
      <c r="Q3" s="571">
        <f>(LOOKUP('Calculatie sheet'!$AE$2,'Objectenoverzicht aantallen'!$A:$A,'Objectenoverzicht aantallen'!C:C)*'Calculatie sheet'!AE134+LOOKUP('Calculatie sheet'!$AE$2,'Objectenoverzicht aantallen'!$A:$A,'Objectenoverzicht aantallen'!E:E)*'Calculatie sheet'!AE134+LOOKUP('Calculatie sheet'!$AE$2,'Objectenoverzicht aantallen'!$A:$A,'Objectenoverzicht aantallen'!F:F)*'Calculatie sheet'!AE134+LOOKUP('Calculatie sheet'!$AE$2,'Objectenoverzicht aantallen'!$A:$A,'Objectenoverzicht aantallen'!G:G)*'Calculatie sheet'!AE134+LOOKUP('Calculatie sheet'!$AE$2,'Objectenoverzicht aantallen'!$A:$A,'Objectenoverzicht aantallen'!H:H)*'Calculatie sheet'!AE134+LOOKUP('Calculatie sheet'!$AE$2,'Objectenoverzicht aantallen'!$A:$A,'Objectenoverzicht aantallen'!I:I)*'Calculatie sheet'!AE134+LOOKUP('Calculatie sheet'!$AE$2,'Objectenoverzicht aantallen'!$A:$A,'Objectenoverzicht aantallen'!J:J)*'Calculatie sheet'!AE134+LOOKUP('Calculatie sheet'!$AE$2,'Objectenoverzicht aantallen'!$A:$A,'Objectenoverzicht aantallen'!K:K)*'Calculatie sheet'!AE134+LOOKUP('Calculatie sheet'!$AE$2,'Objectenoverzicht aantallen'!$A:$A,'Objectenoverzicht aantallen'!L:L)*'Calculatie sheet'!AE134+LOOKUP('Calculatie sheet'!$AE$2,'Objectenoverzicht aantallen'!$A:$A,'Objectenoverzicht aantallen'!M:M)*'Calculatie sheet'!AE134)/1000</f>
        <v>0</v>
      </c>
      <c r="R3" s="571">
        <f>(LOOKUP('Calculatie sheet'!$AE$2,'Objectenoverzicht aantallen'!$A:$A,'Objectenoverzicht aantallen'!C:C)*'Calculatie sheet'!AE134+LOOKUP('Calculatie sheet'!$AE$2,'Objectenoverzicht aantallen'!$A:$A,'Objectenoverzicht aantallen'!E:E)*'Calculatie sheet'!AE134+LOOKUP('Calculatie sheet'!$AE$2,'Objectenoverzicht aantallen'!$A:$A,'Objectenoverzicht aantallen'!F:F)*'Calculatie sheet'!AE134+LOOKUP('Calculatie sheet'!$AE$2,'Objectenoverzicht aantallen'!$A:$A,'Objectenoverzicht aantallen'!G:G)*'Calculatie sheet'!AE134+LOOKUP('Calculatie sheet'!$AE$2,'Objectenoverzicht aantallen'!$A:$A,'Objectenoverzicht aantallen'!H:H)*'Calculatie sheet'!AE134+LOOKUP('Calculatie sheet'!$AE$2,'Objectenoverzicht aantallen'!$A:$A,'Objectenoverzicht aantallen'!I:I)*'Calculatie sheet'!AE134+LOOKUP('Calculatie sheet'!$AE$2,'Objectenoverzicht aantallen'!$A:$A,'Objectenoverzicht aantallen'!J:J)*'Calculatie sheet'!AE134+LOOKUP('Calculatie sheet'!$AE$2,'Objectenoverzicht aantallen'!$A:$A,'Objectenoverzicht aantallen'!K:K)*'Calculatie sheet'!AE134+LOOKUP('Calculatie sheet'!$AE$2,'Objectenoverzicht aantallen'!$A:$A,'Objectenoverzicht aantallen'!L:L)*'Calculatie sheet'!AE134+LOOKUP('Calculatie sheet'!$AE$2,'Objectenoverzicht aantallen'!$A:$A,'Objectenoverzicht aantallen'!M:M)*'Calculatie sheet'!AE134+LOOKUP('Calculatie sheet'!$AE$2,'Objectenoverzicht aantallen'!$A:$A,'Objectenoverzicht aantallen'!N:N)*'Calculatie sheet'!AE134)/1000</f>
        <v>0</v>
      </c>
      <c r="S3" s="571">
        <f>(LOOKUP('Calculatie sheet'!$AE$2,'Objectenoverzicht aantallen'!$A:$A,'Objectenoverzicht aantallen'!C:C)*'Calculatie sheet'!AE134+LOOKUP('Calculatie sheet'!$AE$2,'Objectenoverzicht aantallen'!$A:$A,'Objectenoverzicht aantallen'!E:E)*'Calculatie sheet'!AE134+LOOKUP('Calculatie sheet'!$AE$2,'Objectenoverzicht aantallen'!$A:$A,'Objectenoverzicht aantallen'!F:F)*'Calculatie sheet'!AE134+LOOKUP('Calculatie sheet'!$AE$2,'Objectenoverzicht aantallen'!$A:$A,'Objectenoverzicht aantallen'!G:G)*'Calculatie sheet'!AE134+LOOKUP('Calculatie sheet'!$AE$2,'Objectenoverzicht aantallen'!$A:$A,'Objectenoverzicht aantallen'!H:H)*'Calculatie sheet'!AE134+LOOKUP('Calculatie sheet'!$AE$2,'Objectenoverzicht aantallen'!$A:$A,'Objectenoverzicht aantallen'!I:I)*'Calculatie sheet'!AE134+LOOKUP('Calculatie sheet'!$AE$2,'Objectenoverzicht aantallen'!$A:$A,'Objectenoverzicht aantallen'!J:J)*'Calculatie sheet'!AE134+LOOKUP('Calculatie sheet'!$AE$2,'Objectenoverzicht aantallen'!$A:$A,'Objectenoverzicht aantallen'!K:K)*'Calculatie sheet'!AE134+LOOKUP('Calculatie sheet'!$AE$2,'Objectenoverzicht aantallen'!$A:$A,'Objectenoverzicht aantallen'!L:L)*'Calculatie sheet'!AE134+LOOKUP('Calculatie sheet'!$AE$2,'Objectenoverzicht aantallen'!$A:$A,'Objectenoverzicht aantallen'!M:M)*'Calculatie sheet'!AE134+LOOKUP('Calculatie sheet'!$AE$2,'Objectenoverzicht aantallen'!$A:$A,'Objectenoverzicht aantallen'!N:N)*'Calculatie sheet'!AE134+LOOKUP('Calculatie sheet'!$AE$2,'Objectenoverzicht aantallen'!$A:$A,'Objectenoverzicht aantallen'!O:O)*'Calculatie sheet'!AE134)/1000</f>
        <v>0</v>
      </c>
      <c r="U3" s="31" t="s">
        <v>623</v>
      </c>
      <c r="V3" s="571">
        <f>(LOOKUP('Calculatie sheet'!$AE$2,'Objectenoverzicht aantallen'!$A:$A,'Objectenoverzicht aantallen'!E:E)*'Calculatie sheet'!$AE$134)/1000</f>
        <v>0</v>
      </c>
      <c r="W3" s="571">
        <f>(LOOKUP('Calculatie sheet'!$AE$2,'Objectenoverzicht aantallen'!$A:$A,'Objectenoverzicht aantallen'!F:F)*'Calculatie sheet'!$AE$134)/1000</f>
        <v>0</v>
      </c>
      <c r="X3" s="571">
        <f>(LOOKUP('Calculatie sheet'!$AE$2,'Objectenoverzicht aantallen'!$A:$A,'Objectenoverzicht aantallen'!G:G)*'Calculatie sheet'!$AE$134)/1000</f>
        <v>0</v>
      </c>
      <c r="Y3" s="571">
        <f>(LOOKUP('Calculatie sheet'!$AE$2,'Objectenoverzicht aantallen'!$A:$A,'Objectenoverzicht aantallen'!H:H)*'Calculatie sheet'!$AE$134)/1000</f>
        <v>0</v>
      </c>
      <c r="Z3" s="571">
        <f>(LOOKUP('Calculatie sheet'!$AE$2,'Objectenoverzicht aantallen'!$A:$A,'Objectenoverzicht aantallen'!I:I)*'Calculatie sheet'!$AE$134)/1000</f>
        <v>0</v>
      </c>
      <c r="AA3" s="571">
        <f>(LOOKUP('Calculatie sheet'!$AE$2,'Objectenoverzicht aantallen'!$A:$A,'Objectenoverzicht aantallen'!J:J)*'Calculatie sheet'!$AE$134)/1000</f>
        <v>0</v>
      </c>
      <c r="AB3" s="571">
        <f>(LOOKUP('Calculatie sheet'!$AE$2,'Objectenoverzicht aantallen'!$A:$A,'Objectenoverzicht aantallen'!K:K)*'Calculatie sheet'!$AE$134)/1000</f>
        <v>0</v>
      </c>
      <c r="AC3" s="571">
        <f>(LOOKUP('Calculatie sheet'!$AE$2,'Objectenoverzicht aantallen'!$A:$A,'Objectenoverzicht aantallen'!L:L)*'Calculatie sheet'!$AE$134)/1000</f>
        <v>0</v>
      </c>
      <c r="AD3" s="571">
        <f>(LOOKUP('Calculatie sheet'!$AE$2,'Objectenoverzicht aantallen'!$A:$A,'Objectenoverzicht aantallen'!M:M)*'Calculatie sheet'!$AE$134)/1000</f>
        <v>0</v>
      </c>
      <c r="AE3" s="571">
        <f>(LOOKUP('Calculatie sheet'!$AE$2,'Objectenoverzicht aantallen'!$A:$A,'Objectenoverzicht aantallen'!N:N)*'Calculatie sheet'!$AE$134)/1000</f>
        <v>0</v>
      </c>
      <c r="AF3" s="571">
        <f>(LOOKUP('Calculatie sheet'!$AE$2,'Objectenoverzicht aantallen'!$A:$A,'Objectenoverzicht aantallen'!O:O)*'Calculatie sheet'!$AE$134)/1000</f>
        <v>0</v>
      </c>
    </row>
    <row r="4" spans="1:32" x14ac:dyDescent="0.2">
      <c r="B4" s="130" t="s">
        <v>966</v>
      </c>
      <c r="C4" s="46">
        <f>'Calculatie sheet'!AE135</f>
        <v>633.7242891827284</v>
      </c>
      <c r="D4" s="37" t="s">
        <v>660</v>
      </c>
      <c r="F4" s="573">
        <f>C4*'Calculatie sheet'!$AE$7/1000</f>
        <v>0</v>
      </c>
      <c r="H4" s="31" t="s">
        <v>624</v>
      </c>
      <c r="I4" s="571">
        <f>(LOOKUP('Calculatie sheet'!$AE$2,'Objectenoverzicht aantallen'!$A:$A,'Objectenoverzicht aantallen'!C:C)*'Calculatie sheet'!AE135+LOOKUP('Calculatie sheet'!$AE$2,'Objectenoverzicht aantallen'!$A:$A,'Objectenoverzicht aantallen'!E:E)*'Calculatie sheet'!AE135)/1000</f>
        <v>0</v>
      </c>
      <c r="J4" s="571">
        <f>(LOOKUP('Calculatie sheet'!$AE$2,'Objectenoverzicht aantallen'!$A:$A,'Objectenoverzicht aantallen'!C:C)*'Calculatie sheet'!AE135+LOOKUP('Calculatie sheet'!$AE$2,'Objectenoverzicht aantallen'!$A:$A,'Objectenoverzicht aantallen'!E:E)*'Calculatie sheet'!AE135+LOOKUP('Calculatie sheet'!$AE$2,'Objectenoverzicht aantallen'!$A:$A,'Objectenoverzicht aantallen'!F:F)*'Calculatie sheet'!AE135)/1000</f>
        <v>0</v>
      </c>
      <c r="K4" s="571">
        <f>(LOOKUP('Calculatie sheet'!$AE$2,'Objectenoverzicht aantallen'!$A:$A,'Objectenoverzicht aantallen'!C:C)*'Calculatie sheet'!AE135+LOOKUP('Calculatie sheet'!$AE$2,'Objectenoverzicht aantallen'!$A:$A,'Objectenoverzicht aantallen'!E:E)*'Calculatie sheet'!AE135+LOOKUP('Calculatie sheet'!$AE$2,'Objectenoverzicht aantallen'!$A:$A,'Objectenoverzicht aantallen'!F:F)*'Calculatie sheet'!AE135+LOOKUP('Calculatie sheet'!$D$2,'Objectenoverzicht aantallen'!$A:$A,'Objectenoverzicht aantallen'!G:G)*'Calculatie sheet'!AE135)/1000</f>
        <v>0</v>
      </c>
      <c r="L4" s="571">
        <f>(LOOKUP('Calculatie sheet'!$AE$2,'Objectenoverzicht aantallen'!$A:$A,'Objectenoverzicht aantallen'!C:C)*'Calculatie sheet'!AE135+LOOKUP('Calculatie sheet'!$AE$2,'Objectenoverzicht aantallen'!$A:$A,'Objectenoverzicht aantallen'!E:E)*'Calculatie sheet'!AE135+LOOKUP('Calculatie sheet'!$AE$2,'Objectenoverzicht aantallen'!$A:$A,'Objectenoverzicht aantallen'!F:F)*'Calculatie sheet'!AE135+LOOKUP('Calculatie sheet'!$AE$2,'Objectenoverzicht aantallen'!$A:$A,'Objectenoverzicht aantallen'!G:G)*'Calculatie sheet'!AE135+LOOKUP('Calculatie sheet'!$AE$2,'Objectenoverzicht aantallen'!$A:$A,'Objectenoverzicht aantallen'!H:H)*'Calculatie sheet'!AE135)/1000</f>
        <v>0</v>
      </c>
      <c r="M4" s="571">
        <f>(LOOKUP('Calculatie sheet'!$AE$2,'Objectenoverzicht aantallen'!$A:$A,'Objectenoverzicht aantallen'!C:C)*'Calculatie sheet'!AE135+LOOKUP('Calculatie sheet'!$AE$2,'Objectenoverzicht aantallen'!$A:$A,'Objectenoverzicht aantallen'!E:E)*'Calculatie sheet'!AE135+LOOKUP('Calculatie sheet'!$AE$2,'Objectenoverzicht aantallen'!$A:$A,'Objectenoverzicht aantallen'!F:F)*'Calculatie sheet'!AE135+LOOKUP('Calculatie sheet'!$AE$2,'Objectenoverzicht aantallen'!$A:$A,'Objectenoverzicht aantallen'!G:G)*'Calculatie sheet'!AE135+LOOKUP('Calculatie sheet'!$AE$2,'Objectenoverzicht aantallen'!$A:$A,'Objectenoverzicht aantallen'!H:H)*'Calculatie sheet'!AE135+LOOKUP('Calculatie sheet'!$AE$2,'Objectenoverzicht aantallen'!$A:$A,'Objectenoverzicht aantallen'!I:I)*'Calculatie sheet'!AE135)/1000</f>
        <v>0</v>
      </c>
      <c r="N4" s="571">
        <f>(LOOKUP('Calculatie sheet'!$AE$2,'Objectenoverzicht aantallen'!$A:$A,'Objectenoverzicht aantallen'!C:C)*'Calculatie sheet'!AE135+LOOKUP('Calculatie sheet'!$AE$2,'Objectenoverzicht aantallen'!$A:$A,'Objectenoverzicht aantallen'!E:E)*'Calculatie sheet'!AE135+LOOKUP('Calculatie sheet'!$AE$2,'Objectenoverzicht aantallen'!$A:$A,'Objectenoverzicht aantallen'!F:F)*'Calculatie sheet'!AE135+LOOKUP('Calculatie sheet'!$AE$2,'Objectenoverzicht aantallen'!$A:$A,'Objectenoverzicht aantallen'!G:G)*'Calculatie sheet'!AE135+LOOKUP('Calculatie sheet'!$AE$2,'Objectenoverzicht aantallen'!$A:$A,'Objectenoverzicht aantallen'!H:H)*'Calculatie sheet'!AE135+LOOKUP('Calculatie sheet'!$AE$2,'Objectenoverzicht aantallen'!$A:$A,'Objectenoverzicht aantallen'!I:I)*'Calculatie sheet'!AE135+LOOKUP('Calculatie sheet'!$AE$2,'Objectenoverzicht aantallen'!$A:$A,'Objectenoverzicht aantallen'!J:J)*'Calculatie sheet'!AE135)/1000</f>
        <v>0</v>
      </c>
      <c r="O4" s="571">
        <f>(LOOKUP('Calculatie sheet'!$AE$2,'Objectenoverzicht aantallen'!$A:$A,'Objectenoverzicht aantallen'!C:C)*'Calculatie sheet'!AE135+LOOKUP('Calculatie sheet'!$AE$2,'Objectenoverzicht aantallen'!$A:$A,'Objectenoverzicht aantallen'!E:E)*'Calculatie sheet'!AE135+LOOKUP('Calculatie sheet'!$AE$2,'Objectenoverzicht aantallen'!$A:$A,'Objectenoverzicht aantallen'!F:F)*'Calculatie sheet'!AE135+LOOKUP('Calculatie sheet'!$AE$2,'Objectenoverzicht aantallen'!$A:$A,'Objectenoverzicht aantallen'!G:G)*'Calculatie sheet'!AE135+LOOKUP('Calculatie sheet'!$AE$2,'Objectenoverzicht aantallen'!$A:$A,'Objectenoverzicht aantallen'!H:H)*'Calculatie sheet'!AE135+LOOKUP('Calculatie sheet'!$AE$2,'Objectenoverzicht aantallen'!$A:$A,'Objectenoverzicht aantallen'!I:I)*'Calculatie sheet'!AE135+LOOKUP('Calculatie sheet'!$AE$2,'Objectenoverzicht aantallen'!$A:$A,'Objectenoverzicht aantallen'!J:J)*'Calculatie sheet'!AE135+LOOKUP('Calculatie sheet'!$AE$2,'Objectenoverzicht aantallen'!$A:$A,'Objectenoverzicht aantallen'!K:K)*'Calculatie sheet'!AE135)/1000</f>
        <v>0</v>
      </c>
      <c r="P4" s="571">
        <f>(LOOKUP('Calculatie sheet'!$AE$2,'Objectenoverzicht aantallen'!$A:$A,'Objectenoverzicht aantallen'!C:C)*'Calculatie sheet'!AE135+LOOKUP('Calculatie sheet'!$AE$2,'Objectenoverzicht aantallen'!$A:$A,'Objectenoverzicht aantallen'!E:E)*'Calculatie sheet'!AE135+LOOKUP('Calculatie sheet'!$AE$2,'Objectenoverzicht aantallen'!$A:$A,'Objectenoverzicht aantallen'!F:F)*'Calculatie sheet'!AE135+LOOKUP('Calculatie sheet'!$AE$2,'Objectenoverzicht aantallen'!$A:$A,'Objectenoverzicht aantallen'!G:G)*'Calculatie sheet'!AE135+LOOKUP('Calculatie sheet'!$AE$2,'Objectenoverzicht aantallen'!$A:$A,'Objectenoverzicht aantallen'!H:H)*'Calculatie sheet'!AE135+LOOKUP('Calculatie sheet'!$AE$2,'Objectenoverzicht aantallen'!$A:$A,'Objectenoverzicht aantallen'!I:I)*'Calculatie sheet'!AE135+LOOKUP('Calculatie sheet'!$AE$2,'Objectenoverzicht aantallen'!$A:$A,'Objectenoverzicht aantallen'!J:J)*'Calculatie sheet'!AE135+LOOKUP('Calculatie sheet'!$AE$2,'Objectenoverzicht aantallen'!$A:$A,'Objectenoverzicht aantallen'!K:K)*'Calculatie sheet'!AE135+LOOKUP('Calculatie sheet'!$AE$2,'Objectenoverzicht aantallen'!$A:$A,'Objectenoverzicht aantallen'!L:L)*'Calculatie sheet'!AE135)/1000</f>
        <v>0</v>
      </c>
      <c r="Q4" s="571">
        <f>(LOOKUP('Calculatie sheet'!$AE$2,'Objectenoverzicht aantallen'!$A:$A,'Objectenoverzicht aantallen'!C:C)*'Calculatie sheet'!AE135+LOOKUP('Calculatie sheet'!$AE$2,'Objectenoverzicht aantallen'!$A:$A,'Objectenoverzicht aantallen'!E:E)*'Calculatie sheet'!AE135+LOOKUP('Calculatie sheet'!$AE$2,'Objectenoverzicht aantallen'!$A:$A,'Objectenoverzicht aantallen'!F:F)*'Calculatie sheet'!AE135+LOOKUP('Calculatie sheet'!$AE$2,'Objectenoverzicht aantallen'!$A:$A,'Objectenoverzicht aantallen'!G:G)*'Calculatie sheet'!AE135+LOOKUP('Calculatie sheet'!$AE$2,'Objectenoverzicht aantallen'!$A:$A,'Objectenoverzicht aantallen'!H:H)*'Calculatie sheet'!AE135+LOOKUP('Calculatie sheet'!$AE$2,'Objectenoverzicht aantallen'!$A:$A,'Objectenoverzicht aantallen'!I:I)*'Calculatie sheet'!AE135+LOOKUP('Calculatie sheet'!$AE$2,'Objectenoverzicht aantallen'!$A:$A,'Objectenoverzicht aantallen'!J:J)*'Calculatie sheet'!AE135+LOOKUP('Calculatie sheet'!$AE$2,'Objectenoverzicht aantallen'!$A:$A,'Objectenoverzicht aantallen'!K:K)*'Calculatie sheet'!AE135+LOOKUP('Calculatie sheet'!$AE$2,'Objectenoverzicht aantallen'!$A:$A,'Objectenoverzicht aantallen'!L:L)*'Calculatie sheet'!AE135+LOOKUP('Calculatie sheet'!$AE$2,'Objectenoverzicht aantallen'!$A:$A,'Objectenoverzicht aantallen'!M:M)*'Calculatie sheet'!AE135)/1000</f>
        <v>0</v>
      </c>
      <c r="R4" s="571">
        <f>(LOOKUP('Calculatie sheet'!$AE$2,'Objectenoverzicht aantallen'!$A:$A,'Objectenoverzicht aantallen'!C:C)*'Calculatie sheet'!AE135+LOOKUP('Calculatie sheet'!$AE$2,'Objectenoverzicht aantallen'!$A:$A,'Objectenoverzicht aantallen'!E:E)*'Calculatie sheet'!AE135+LOOKUP('Calculatie sheet'!$AE$2,'Objectenoverzicht aantallen'!$A:$A,'Objectenoverzicht aantallen'!F:F)*'Calculatie sheet'!AE135+LOOKUP('Calculatie sheet'!$AE$2,'Objectenoverzicht aantallen'!$A:$A,'Objectenoverzicht aantallen'!G:G)*'Calculatie sheet'!AE135+LOOKUP('Calculatie sheet'!$AE$2,'Objectenoverzicht aantallen'!$A:$A,'Objectenoverzicht aantallen'!H:H)*'Calculatie sheet'!AE135+LOOKUP('Calculatie sheet'!$AE$2,'Objectenoverzicht aantallen'!$A:$A,'Objectenoverzicht aantallen'!I:I)*'Calculatie sheet'!AE135+LOOKUP('Calculatie sheet'!$AE$2,'Objectenoverzicht aantallen'!$A:$A,'Objectenoverzicht aantallen'!J:J)*'Calculatie sheet'!AE135+LOOKUP('Calculatie sheet'!$AE$2,'Objectenoverzicht aantallen'!$A:$A,'Objectenoverzicht aantallen'!K:K)*'Calculatie sheet'!AE135+LOOKUP('Calculatie sheet'!$AE$2,'Objectenoverzicht aantallen'!$A:$A,'Objectenoverzicht aantallen'!L:L)*'Calculatie sheet'!AE135+LOOKUP('Calculatie sheet'!$AE$2,'Objectenoverzicht aantallen'!$A:$A,'Objectenoverzicht aantallen'!M:M)*'Calculatie sheet'!AE135+LOOKUP('Calculatie sheet'!$AE$2,'Objectenoverzicht aantallen'!$A:$A,'Objectenoverzicht aantallen'!N:N)*'Calculatie sheet'!AE135)/1000</f>
        <v>0</v>
      </c>
      <c r="S4" s="571">
        <f>(LOOKUP('Calculatie sheet'!$AE$2,'Objectenoverzicht aantallen'!$A:$A,'Objectenoverzicht aantallen'!C:C)*'Calculatie sheet'!AE135+LOOKUP('Calculatie sheet'!$AE$2,'Objectenoverzicht aantallen'!$A:$A,'Objectenoverzicht aantallen'!E:E)*'Calculatie sheet'!AE135+LOOKUP('Calculatie sheet'!$AE$2,'Objectenoverzicht aantallen'!$A:$A,'Objectenoverzicht aantallen'!F:F)*'Calculatie sheet'!AE135+LOOKUP('Calculatie sheet'!$AE$2,'Objectenoverzicht aantallen'!$A:$A,'Objectenoverzicht aantallen'!G:G)*'Calculatie sheet'!AE135+LOOKUP('Calculatie sheet'!$AE$2,'Objectenoverzicht aantallen'!$A:$A,'Objectenoverzicht aantallen'!H:H)*'Calculatie sheet'!AE135+LOOKUP('Calculatie sheet'!$AE$2,'Objectenoverzicht aantallen'!$A:$A,'Objectenoverzicht aantallen'!I:I)*'Calculatie sheet'!AE135+LOOKUP('Calculatie sheet'!$AE$2,'Objectenoverzicht aantallen'!$A:$A,'Objectenoverzicht aantallen'!J:J)*'Calculatie sheet'!AE135+LOOKUP('Calculatie sheet'!$AE$2,'Objectenoverzicht aantallen'!$A:$A,'Objectenoverzicht aantallen'!K:K)*'Calculatie sheet'!AE135+LOOKUP('Calculatie sheet'!$AE$2,'Objectenoverzicht aantallen'!$A:$A,'Objectenoverzicht aantallen'!L:L)*'Calculatie sheet'!AE135+LOOKUP('Calculatie sheet'!$AE$2,'Objectenoverzicht aantallen'!$A:$A,'Objectenoverzicht aantallen'!M:M)*'Calculatie sheet'!AE135+LOOKUP('Calculatie sheet'!$AE$2,'Objectenoverzicht aantallen'!$A:$A,'Objectenoverzicht aantallen'!N:N)*'Calculatie sheet'!AE135+LOOKUP('Calculatie sheet'!$AE$2,'Objectenoverzicht aantallen'!$A:$A,'Objectenoverzicht aantallen'!O:O)*'Calculatie sheet'!AE135)/1000</f>
        <v>0</v>
      </c>
      <c r="U4" s="31" t="s">
        <v>624</v>
      </c>
      <c r="V4" s="571">
        <f>(LOOKUP('Calculatie sheet'!$AE$2,'Objectenoverzicht aantallen'!$A:$A,'Objectenoverzicht aantallen'!$P:$P)*'Calculatie sheet'!$AE$135)/'Calculatie sheet'!$AE$64/1000</f>
        <v>0</v>
      </c>
      <c r="W4" s="571">
        <f>(LOOKUP('Calculatie sheet'!$AE$2,'Objectenoverzicht aantallen'!$A:$A,'Objectenoverzicht aantallen'!$P:$P)*'Calculatie sheet'!$AE$135)/'Calculatie sheet'!$AE$64/1000</f>
        <v>0</v>
      </c>
      <c r="X4" s="571">
        <f>(LOOKUP('Calculatie sheet'!$AE$2,'Objectenoverzicht aantallen'!$A:$A,'Objectenoverzicht aantallen'!$P:$P)*'Calculatie sheet'!$AE$135)/'Calculatie sheet'!$AE$64/1000</f>
        <v>0</v>
      </c>
      <c r="Y4" s="571">
        <f>(LOOKUP('Calculatie sheet'!$AE$2,'Objectenoverzicht aantallen'!$A:$A,'Objectenoverzicht aantallen'!$P:$P)*'Calculatie sheet'!$AE$135)/'Calculatie sheet'!$AE$64/1000</f>
        <v>0</v>
      </c>
      <c r="Z4" s="571">
        <f>(LOOKUP('Calculatie sheet'!$AE$2,'Objectenoverzicht aantallen'!$A:$A,'Objectenoverzicht aantallen'!$P:$P)*'Calculatie sheet'!$AE$135)/'Calculatie sheet'!$AE$64/1000</f>
        <v>0</v>
      </c>
      <c r="AA4" s="571">
        <f>(LOOKUP('Calculatie sheet'!$AE$2,'Objectenoverzicht aantallen'!$A:$A,'Objectenoverzicht aantallen'!$P:$P)*'Calculatie sheet'!$AE$135)/'Calculatie sheet'!$AE$64/1000</f>
        <v>0</v>
      </c>
      <c r="AB4" s="571">
        <f>(LOOKUP('Calculatie sheet'!$AE$2,'Objectenoverzicht aantallen'!$A:$A,'Objectenoverzicht aantallen'!$P:$P)*'Calculatie sheet'!$AE$135)/'Calculatie sheet'!$AE$64/1000</f>
        <v>0</v>
      </c>
      <c r="AC4" s="571">
        <f>(LOOKUP('Calculatie sheet'!$AE$2,'Objectenoverzicht aantallen'!$A:$A,'Objectenoverzicht aantallen'!$P:$P)*'Calculatie sheet'!$AE$135)/'Calculatie sheet'!$AE$64/1000</f>
        <v>0</v>
      </c>
      <c r="AD4" s="571">
        <f>(LOOKUP('Calculatie sheet'!$AE$2,'Objectenoverzicht aantallen'!$A:$A,'Objectenoverzicht aantallen'!$P:$P)*'Calculatie sheet'!$AE$135)/'Calculatie sheet'!$AE$64/1000</f>
        <v>0</v>
      </c>
      <c r="AE4" s="571">
        <f>(LOOKUP('Calculatie sheet'!$AE$2,'Objectenoverzicht aantallen'!$A:$A,'Objectenoverzicht aantallen'!$P:$P)*'Calculatie sheet'!$AE$135)/'Calculatie sheet'!$AE$64/1000</f>
        <v>0</v>
      </c>
      <c r="AF4" s="571">
        <f>(LOOKUP('Calculatie sheet'!$AE$2,'Objectenoverzicht aantallen'!$A:$A,'Objectenoverzicht aantallen'!$P:$P)*'Calculatie sheet'!$AE$135)/'Calculatie sheet'!$AE$64/1000</f>
        <v>0</v>
      </c>
    </row>
    <row r="5" spans="1:32" x14ac:dyDescent="0.2">
      <c r="B5" s="130" t="s">
        <v>5</v>
      </c>
      <c r="C5" s="46">
        <f>'Calculatie sheet'!AE136</f>
        <v>2.9994146024751949</v>
      </c>
      <c r="F5" s="573">
        <f>C5*'Calculatie sheet'!$AE$7/1000</f>
        <v>0</v>
      </c>
      <c r="H5" s="31" t="s">
        <v>625</v>
      </c>
      <c r="I5" s="571">
        <f>(LOOKUP('Calculatie sheet'!$AE$2,'Objectenoverzicht aantallen'!$A:$A,'Objectenoverzicht aantallen'!C:C)*'Calculatie sheet'!AE136+LOOKUP('Calculatie sheet'!$AE$2,'Objectenoverzicht aantallen'!$A:$A,'Objectenoverzicht aantallen'!E:E)*'Calculatie sheet'!AE136)/1000</f>
        <v>0</v>
      </c>
      <c r="J5" s="571">
        <f>(LOOKUP('Calculatie sheet'!$AE$2,'Objectenoverzicht aantallen'!$A:$A,'Objectenoverzicht aantallen'!C:C)*'Calculatie sheet'!AE136+LOOKUP('Calculatie sheet'!$AE$2,'Objectenoverzicht aantallen'!$A:$A,'Objectenoverzicht aantallen'!E:E)*'Calculatie sheet'!AE136+LOOKUP('Calculatie sheet'!$AE$2,'Objectenoverzicht aantallen'!$A:$A,'Objectenoverzicht aantallen'!F:F)*'Calculatie sheet'!AE136)/1000</f>
        <v>0</v>
      </c>
      <c r="K5" s="571">
        <f>(LOOKUP('Calculatie sheet'!$AE$2,'Objectenoverzicht aantallen'!$A:$A,'Objectenoverzicht aantallen'!C:C)*'Calculatie sheet'!AE136+LOOKUP('Calculatie sheet'!$AE$2,'Objectenoverzicht aantallen'!$A:$A,'Objectenoverzicht aantallen'!E:E)*'Calculatie sheet'!AE136+LOOKUP('Calculatie sheet'!$AE$2,'Objectenoverzicht aantallen'!$A:$A,'Objectenoverzicht aantallen'!F:F)*'Calculatie sheet'!AE136+LOOKUP('Calculatie sheet'!$D$2,'Objectenoverzicht aantallen'!$A:$A,'Objectenoverzicht aantallen'!G:G)*'Calculatie sheet'!AE136)/1000</f>
        <v>0</v>
      </c>
      <c r="L5" s="571">
        <f>(LOOKUP('Calculatie sheet'!$AE$2,'Objectenoverzicht aantallen'!$A:$A,'Objectenoverzicht aantallen'!C:C)*'Calculatie sheet'!AE136+LOOKUP('Calculatie sheet'!$AE$2,'Objectenoverzicht aantallen'!$A:$A,'Objectenoverzicht aantallen'!E:E)*'Calculatie sheet'!AE136+LOOKUP('Calculatie sheet'!$AE$2,'Objectenoverzicht aantallen'!$A:$A,'Objectenoverzicht aantallen'!F:F)*'Calculatie sheet'!AE136+LOOKUP('Calculatie sheet'!$AE$2,'Objectenoverzicht aantallen'!$A:$A,'Objectenoverzicht aantallen'!G:G)*'Calculatie sheet'!AE136+LOOKUP('Calculatie sheet'!$AE$2,'Objectenoverzicht aantallen'!$A:$A,'Objectenoverzicht aantallen'!H:H)*'Calculatie sheet'!AE136)/1000</f>
        <v>0</v>
      </c>
      <c r="M5" s="571">
        <f>(LOOKUP('Calculatie sheet'!$AE$2,'Objectenoverzicht aantallen'!$A:$A,'Objectenoverzicht aantallen'!C:C)*'Calculatie sheet'!AE136+LOOKUP('Calculatie sheet'!$AE$2,'Objectenoverzicht aantallen'!$A:$A,'Objectenoverzicht aantallen'!E:E)*'Calculatie sheet'!AE136+LOOKUP('Calculatie sheet'!$AE$2,'Objectenoverzicht aantallen'!$A:$A,'Objectenoverzicht aantallen'!F:F)*'Calculatie sheet'!AE136+LOOKUP('Calculatie sheet'!$AE$2,'Objectenoverzicht aantallen'!$A:$A,'Objectenoverzicht aantallen'!G:G)*'Calculatie sheet'!AE136+LOOKUP('Calculatie sheet'!$AE$2,'Objectenoverzicht aantallen'!$A:$A,'Objectenoverzicht aantallen'!H:H)*'Calculatie sheet'!AE136+LOOKUP('Calculatie sheet'!$AE$2,'Objectenoverzicht aantallen'!$A:$A,'Objectenoverzicht aantallen'!I:I)*'Calculatie sheet'!AE136)/1000</f>
        <v>0</v>
      </c>
      <c r="N5" s="571">
        <f>(LOOKUP('Calculatie sheet'!$AE$2,'Objectenoverzicht aantallen'!$A:$A,'Objectenoverzicht aantallen'!C:C)*'Calculatie sheet'!AE136+LOOKUP('Calculatie sheet'!$AE$2,'Objectenoverzicht aantallen'!$A:$A,'Objectenoverzicht aantallen'!E:E)*'Calculatie sheet'!AE136+LOOKUP('Calculatie sheet'!$AE$2,'Objectenoverzicht aantallen'!$A:$A,'Objectenoverzicht aantallen'!F:F)*'Calculatie sheet'!AE136+LOOKUP('Calculatie sheet'!$AE$2,'Objectenoverzicht aantallen'!$A:$A,'Objectenoverzicht aantallen'!G:G)*'Calculatie sheet'!AE136+LOOKUP('Calculatie sheet'!$AE$2,'Objectenoverzicht aantallen'!$A:$A,'Objectenoverzicht aantallen'!H:H)*'Calculatie sheet'!AE136+LOOKUP('Calculatie sheet'!$AE$2,'Objectenoverzicht aantallen'!$A:$A,'Objectenoverzicht aantallen'!I:I)*'Calculatie sheet'!AE136+LOOKUP('Calculatie sheet'!$AE$2,'Objectenoverzicht aantallen'!$A:$A,'Objectenoverzicht aantallen'!J:J)*'Calculatie sheet'!AE136)/1000</f>
        <v>0</v>
      </c>
      <c r="O5" s="571">
        <f>(LOOKUP('Calculatie sheet'!$AE$2,'Objectenoverzicht aantallen'!$A:$A,'Objectenoverzicht aantallen'!C:C)*'Calculatie sheet'!AE136+LOOKUP('Calculatie sheet'!$AE$2,'Objectenoverzicht aantallen'!$A:$A,'Objectenoverzicht aantallen'!E:E)*'Calculatie sheet'!AE136+LOOKUP('Calculatie sheet'!$AE$2,'Objectenoverzicht aantallen'!$A:$A,'Objectenoverzicht aantallen'!F:F)*'Calculatie sheet'!AE136+LOOKUP('Calculatie sheet'!$AE$2,'Objectenoverzicht aantallen'!$A:$A,'Objectenoverzicht aantallen'!G:G)*'Calculatie sheet'!AE136+LOOKUP('Calculatie sheet'!$AE$2,'Objectenoverzicht aantallen'!$A:$A,'Objectenoverzicht aantallen'!H:H)*'Calculatie sheet'!AE136+LOOKUP('Calculatie sheet'!$AE$2,'Objectenoverzicht aantallen'!$A:$A,'Objectenoverzicht aantallen'!I:I)*'Calculatie sheet'!AE136+LOOKUP('Calculatie sheet'!$AE$2,'Objectenoverzicht aantallen'!$A:$A,'Objectenoverzicht aantallen'!J:J)*'Calculatie sheet'!AE136+LOOKUP('Calculatie sheet'!$AE$2,'Objectenoverzicht aantallen'!$A:$A,'Objectenoverzicht aantallen'!K:K)*'Calculatie sheet'!AE136)/1000</f>
        <v>0</v>
      </c>
      <c r="P5" s="571">
        <f>(LOOKUP('Calculatie sheet'!$AE$2,'Objectenoverzicht aantallen'!$A:$A,'Objectenoverzicht aantallen'!C:C)*'Calculatie sheet'!AE136+LOOKUP('Calculatie sheet'!$AE$2,'Objectenoverzicht aantallen'!$A:$A,'Objectenoverzicht aantallen'!E:E)*'Calculatie sheet'!AE136+LOOKUP('Calculatie sheet'!$AE$2,'Objectenoverzicht aantallen'!$A:$A,'Objectenoverzicht aantallen'!F:F)*'Calculatie sheet'!AE136+LOOKUP('Calculatie sheet'!$AE$2,'Objectenoverzicht aantallen'!$A:$A,'Objectenoverzicht aantallen'!G:G)*'Calculatie sheet'!AE136+LOOKUP('Calculatie sheet'!$AE$2,'Objectenoverzicht aantallen'!$A:$A,'Objectenoverzicht aantallen'!H:H)*'Calculatie sheet'!AE136+LOOKUP('Calculatie sheet'!$AE$2,'Objectenoverzicht aantallen'!$A:$A,'Objectenoverzicht aantallen'!I:I)*'Calculatie sheet'!AE136+LOOKUP('Calculatie sheet'!$AE$2,'Objectenoverzicht aantallen'!$A:$A,'Objectenoverzicht aantallen'!J:J)*'Calculatie sheet'!AE136+LOOKUP('Calculatie sheet'!$AE$2,'Objectenoverzicht aantallen'!$A:$A,'Objectenoverzicht aantallen'!K:K)*'Calculatie sheet'!AE136+LOOKUP('Calculatie sheet'!$AE$2,'Objectenoverzicht aantallen'!$A:$A,'Objectenoverzicht aantallen'!L:L)*'Calculatie sheet'!AE136)/1000</f>
        <v>0</v>
      </c>
      <c r="Q5" s="571">
        <f>(LOOKUP('Calculatie sheet'!$AE$2,'Objectenoverzicht aantallen'!$A:$A,'Objectenoverzicht aantallen'!C:C)*'Calculatie sheet'!AE136+LOOKUP('Calculatie sheet'!$AE$2,'Objectenoverzicht aantallen'!$A:$A,'Objectenoverzicht aantallen'!E:E)*'Calculatie sheet'!AE136+LOOKUP('Calculatie sheet'!$AE$2,'Objectenoverzicht aantallen'!$A:$A,'Objectenoverzicht aantallen'!F:F)*'Calculatie sheet'!AE136+LOOKUP('Calculatie sheet'!$AE$2,'Objectenoverzicht aantallen'!$A:$A,'Objectenoverzicht aantallen'!G:G)*'Calculatie sheet'!AE136+LOOKUP('Calculatie sheet'!$AE$2,'Objectenoverzicht aantallen'!$A:$A,'Objectenoverzicht aantallen'!H:H)*'Calculatie sheet'!AE136+LOOKUP('Calculatie sheet'!$AE$2,'Objectenoverzicht aantallen'!$A:$A,'Objectenoverzicht aantallen'!I:I)*'Calculatie sheet'!AE136+LOOKUP('Calculatie sheet'!$AE$2,'Objectenoverzicht aantallen'!$A:$A,'Objectenoverzicht aantallen'!J:J)*'Calculatie sheet'!AE136+LOOKUP('Calculatie sheet'!$AE$2,'Objectenoverzicht aantallen'!$A:$A,'Objectenoverzicht aantallen'!K:K)*'Calculatie sheet'!AE136+LOOKUP('Calculatie sheet'!$AE$2,'Objectenoverzicht aantallen'!$A:$A,'Objectenoverzicht aantallen'!L:L)*'Calculatie sheet'!AE136+LOOKUP('Calculatie sheet'!$AE$2,'Objectenoverzicht aantallen'!$A:$A,'Objectenoverzicht aantallen'!M:M)*'Calculatie sheet'!AE136)/1000</f>
        <v>0</v>
      </c>
      <c r="R5" s="571">
        <f>(LOOKUP('Calculatie sheet'!$AE$2,'Objectenoverzicht aantallen'!$A:$A,'Objectenoverzicht aantallen'!C:C)*'Calculatie sheet'!AE136+LOOKUP('Calculatie sheet'!$AE$2,'Objectenoverzicht aantallen'!$A:$A,'Objectenoverzicht aantallen'!E:E)*'Calculatie sheet'!AE136+LOOKUP('Calculatie sheet'!$AE$2,'Objectenoverzicht aantallen'!$A:$A,'Objectenoverzicht aantallen'!F:F)*'Calculatie sheet'!AE136+LOOKUP('Calculatie sheet'!$AE$2,'Objectenoverzicht aantallen'!$A:$A,'Objectenoverzicht aantallen'!G:G)*'Calculatie sheet'!AE136+LOOKUP('Calculatie sheet'!$AE$2,'Objectenoverzicht aantallen'!$A:$A,'Objectenoverzicht aantallen'!H:H)*'Calculatie sheet'!AE136+LOOKUP('Calculatie sheet'!$AE$2,'Objectenoverzicht aantallen'!$A:$A,'Objectenoverzicht aantallen'!I:I)*'Calculatie sheet'!AE136+LOOKUP('Calculatie sheet'!$AE$2,'Objectenoverzicht aantallen'!$A:$A,'Objectenoverzicht aantallen'!J:J)*'Calculatie sheet'!AE136+LOOKUP('Calculatie sheet'!$AE$2,'Objectenoverzicht aantallen'!$A:$A,'Objectenoverzicht aantallen'!K:K)*'Calculatie sheet'!AE136+LOOKUP('Calculatie sheet'!$AE$2,'Objectenoverzicht aantallen'!$A:$A,'Objectenoverzicht aantallen'!L:L)*'Calculatie sheet'!AE136+LOOKUP('Calculatie sheet'!$AE$2,'Objectenoverzicht aantallen'!$A:$A,'Objectenoverzicht aantallen'!M:M)*'Calculatie sheet'!AE136+LOOKUP('Calculatie sheet'!$AE$2,'Objectenoverzicht aantallen'!$A:$A,'Objectenoverzicht aantallen'!N:N)*'Calculatie sheet'!AE136)/1000</f>
        <v>0</v>
      </c>
      <c r="S5" s="571">
        <f>(LOOKUP('Calculatie sheet'!$AE$2,'Objectenoverzicht aantallen'!$A:$A,'Objectenoverzicht aantallen'!C:C)*'Calculatie sheet'!AE136+LOOKUP('Calculatie sheet'!$AE$2,'Objectenoverzicht aantallen'!$A:$A,'Objectenoverzicht aantallen'!E:E)*'Calculatie sheet'!AE136+LOOKUP('Calculatie sheet'!$AE$2,'Objectenoverzicht aantallen'!$A:$A,'Objectenoverzicht aantallen'!F:F)*'Calculatie sheet'!AE136+LOOKUP('Calculatie sheet'!$AE$2,'Objectenoverzicht aantallen'!$A:$A,'Objectenoverzicht aantallen'!G:G)*'Calculatie sheet'!AE136+LOOKUP('Calculatie sheet'!$AE$2,'Objectenoverzicht aantallen'!$A:$A,'Objectenoverzicht aantallen'!H:H)*'Calculatie sheet'!AE136+LOOKUP('Calculatie sheet'!$AE$2,'Objectenoverzicht aantallen'!$A:$A,'Objectenoverzicht aantallen'!I:I)*'Calculatie sheet'!AE136+LOOKUP('Calculatie sheet'!$AE$2,'Objectenoverzicht aantallen'!$A:$A,'Objectenoverzicht aantallen'!J:J)*'Calculatie sheet'!AE136+LOOKUP('Calculatie sheet'!$AE$2,'Objectenoverzicht aantallen'!$A:$A,'Objectenoverzicht aantallen'!K:K)*'Calculatie sheet'!AE136+LOOKUP('Calculatie sheet'!$AE$2,'Objectenoverzicht aantallen'!$A:$A,'Objectenoverzicht aantallen'!L:L)*'Calculatie sheet'!AE136+LOOKUP('Calculatie sheet'!$AE$2,'Objectenoverzicht aantallen'!$A:$A,'Objectenoverzicht aantallen'!M:M)*'Calculatie sheet'!AE136+LOOKUP('Calculatie sheet'!$AE$2,'Objectenoverzicht aantallen'!$A:$A,'Objectenoverzicht aantallen'!N:N)*'Calculatie sheet'!AE136+LOOKUP('Calculatie sheet'!$AE$2,'Objectenoverzicht aantallen'!$A:$A,'Objectenoverzicht aantallen'!O:O)*'Calculatie sheet'!AE136)/1000</f>
        <v>0</v>
      </c>
      <c r="U5" s="31" t="s">
        <v>625</v>
      </c>
      <c r="V5" s="571">
        <f>(LOOKUP('Calculatie sheet'!$AE$2,'Objectenoverzicht aantallen'!$A:$A,'Objectenoverzicht aantallen'!Q:Q)*'Calculatie sheet'!$AE$136)/1000</f>
        <v>0</v>
      </c>
      <c r="W5" s="571">
        <f>(LOOKUP('Calculatie sheet'!$AE$2,'Objectenoverzicht aantallen'!$A:$A,'Objectenoverzicht aantallen'!R:R)*'Calculatie sheet'!$AE$136)/1000</f>
        <v>0</v>
      </c>
      <c r="X5" s="571">
        <f>(LOOKUP('Calculatie sheet'!$AE$2,'Objectenoverzicht aantallen'!$A:$A,'Objectenoverzicht aantallen'!S:S)*'Calculatie sheet'!$AE$136)/1000</f>
        <v>0</v>
      </c>
      <c r="Y5" s="571">
        <f>(LOOKUP('Calculatie sheet'!$AE$2,'Objectenoverzicht aantallen'!$A:$A,'Objectenoverzicht aantallen'!T:T)*'Calculatie sheet'!$AE$136)/1000</f>
        <v>0</v>
      </c>
      <c r="Z5" s="571">
        <f>(LOOKUP('Calculatie sheet'!$AE$2,'Objectenoverzicht aantallen'!$A:$A,'Objectenoverzicht aantallen'!U:U)*'Calculatie sheet'!$AE$136)/1000</f>
        <v>0</v>
      </c>
      <c r="AA5" s="571">
        <f>(LOOKUP('Calculatie sheet'!$AE$2,'Objectenoverzicht aantallen'!$A:$A,'Objectenoverzicht aantallen'!V:V)*'Calculatie sheet'!$AE$136)/1000</f>
        <v>0</v>
      </c>
      <c r="AB5" s="571">
        <f>(LOOKUP('Calculatie sheet'!$AE$2,'Objectenoverzicht aantallen'!$A:$A,'Objectenoverzicht aantallen'!W:W)*'Calculatie sheet'!$AE$136)/1000</f>
        <v>0</v>
      </c>
      <c r="AC5" s="571">
        <f>(LOOKUP('Calculatie sheet'!$AE$2,'Objectenoverzicht aantallen'!$A:$A,'Objectenoverzicht aantallen'!X:X)*'Calculatie sheet'!$AE$136)/1000</f>
        <v>0</v>
      </c>
      <c r="AD5" s="571">
        <f>(LOOKUP('Calculatie sheet'!$AE$2,'Objectenoverzicht aantallen'!$A:$A,'Objectenoverzicht aantallen'!AA:AA)*'Calculatie sheet'!$AE$136)/1000</f>
        <v>0</v>
      </c>
      <c r="AE5" s="571">
        <f>(LOOKUP('Calculatie sheet'!$AE$2,'Objectenoverzicht aantallen'!$A:$A,'Objectenoverzicht aantallen'!Z:Z)*'Calculatie sheet'!$AE$136)/1000</f>
        <v>0</v>
      </c>
      <c r="AF5" s="571">
        <f>(LOOKUP('Calculatie sheet'!$AE$2,'Objectenoverzicht aantallen'!$A:$A,'Objectenoverzicht aantallen'!AA:AA)*'Calculatie sheet'!$AE$136)/1000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817E-B5D2-244F-BD83-A3C46DC2AFF3}">
  <dimension ref="A1:AF9"/>
  <sheetViews>
    <sheetView workbookViewId="0">
      <selection activeCell="B3" sqref="B3:B5"/>
    </sheetView>
  </sheetViews>
  <sheetFormatPr baseColWidth="10" defaultRowHeight="16" x14ac:dyDescent="0.2"/>
  <cols>
    <col min="1" max="1" width="25.6640625" bestFit="1" customWidth="1"/>
    <col min="2" max="2" width="16.83203125" bestFit="1" customWidth="1"/>
  </cols>
  <sheetData>
    <row r="1" spans="1:32" x14ac:dyDescent="0.2">
      <c r="A1" t="str">
        <f>'Calculatie sheet'!AF3</f>
        <v>Draagconstructiebovenleiding</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sheet'!AF133</f>
        <v>74.028831432459995</v>
      </c>
      <c r="D2" s="26" t="s">
        <v>64</v>
      </c>
      <c r="F2" s="573">
        <f>C2*'Calculatie sheet'!$AF$7/1000</f>
        <v>0</v>
      </c>
      <c r="H2" s="31" t="s">
        <v>622</v>
      </c>
      <c r="I2" s="571">
        <f>(LOOKUP('Calculatie sheet'!$AF$2,'Objectenoverzicht aantallen'!$A:$A,'Objectenoverzicht aantallen'!C:C)*'Calculatie sheet'!AF133+LOOKUP('Calculatie sheet'!$AF$2,'Objectenoverzicht aantallen'!$A:$A,'Objectenoverzicht aantallen'!E:E)*'Calculatie sheet'!AF133)/1000</f>
        <v>0</v>
      </c>
      <c r="J2" s="571">
        <f>(LOOKUP('Calculatie sheet'!$AF$2,'Objectenoverzicht aantallen'!$A:$A,'Objectenoverzicht aantallen'!C:C)*'Calculatie sheet'!AF133+LOOKUP('Calculatie sheet'!$AF$2,'Objectenoverzicht aantallen'!$A:$A,'Objectenoverzicht aantallen'!E:E)*'Calculatie sheet'!AF133+LOOKUP('Calculatie sheet'!$AF$2,'Objectenoverzicht aantallen'!$A:$A,'Objectenoverzicht aantallen'!F:F)*'Calculatie sheet'!AF133)/1000</f>
        <v>0</v>
      </c>
      <c r="K2" s="571">
        <f>(LOOKUP('Calculatie sheet'!$AF$2,'Objectenoverzicht aantallen'!$A:$A,'Objectenoverzicht aantallen'!C:C)*'Calculatie sheet'!AF133+LOOKUP('Calculatie sheet'!$AF$2,'Objectenoverzicht aantallen'!$A:$A,'Objectenoverzicht aantallen'!E:E)*'Calculatie sheet'!AF133+LOOKUP('Calculatie sheet'!$AF$2,'Objectenoverzicht aantallen'!$A:$A,'Objectenoverzicht aantallen'!F:F)*'Calculatie sheet'!AF133+LOOKUP('Calculatie sheet'!$D$2,'Objectenoverzicht aantallen'!$A:$A,'Objectenoverzicht aantallen'!G:G)*'Calculatie sheet'!AF133)/1000</f>
        <v>0</v>
      </c>
      <c r="L2" s="571">
        <f>(LOOKUP('Calculatie sheet'!$AF$2,'Objectenoverzicht aantallen'!$A:$A,'Objectenoverzicht aantallen'!C:C)*'Calculatie sheet'!AF133+LOOKUP('Calculatie sheet'!$AF$2,'Objectenoverzicht aantallen'!$A:$A,'Objectenoverzicht aantallen'!E:E)*'Calculatie sheet'!AF133+LOOKUP('Calculatie sheet'!$AF$2,'Objectenoverzicht aantallen'!$A:$A,'Objectenoverzicht aantallen'!F:F)*'Calculatie sheet'!AF133+LOOKUP('Calculatie sheet'!$AF$2,'Objectenoverzicht aantallen'!$A:$A,'Objectenoverzicht aantallen'!G:G)*'Calculatie sheet'!AF133+LOOKUP('Calculatie sheet'!$AF$2,'Objectenoverzicht aantallen'!$A:$A,'Objectenoverzicht aantallen'!H:H)*'Calculatie sheet'!AF133)/1000</f>
        <v>0</v>
      </c>
      <c r="M2" s="571">
        <f>(LOOKUP('Calculatie sheet'!$AF$2,'Objectenoverzicht aantallen'!$A:$A,'Objectenoverzicht aantallen'!C:C)*'Calculatie sheet'!AF133+LOOKUP('Calculatie sheet'!$AF$2,'Objectenoverzicht aantallen'!$A:$A,'Objectenoverzicht aantallen'!E:E)*'Calculatie sheet'!AF133+LOOKUP('Calculatie sheet'!$AF$2,'Objectenoverzicht aantallen'!$A:$A,'Objectenoverzicht aantallen'!F:F)*'Calculatie sheet'!AF133+LOOKUP('Calculatie sheet'!$AF$2,'Objectenoverzicht aantallen'!$A:$A,'Objectenoverzicht aantallen'!G:G)*'Calculatie sheet'!AF133+LOOKUP('Calculatie sheet'!$AF$2,'Objectenoverzicht aantallen'!$A:$A,'Objectenoverzicht aantallen'!H:H)*'Calculatie sheet'!AF133+LOOKUP('Calculatie sheet'!$AF$2,'Objectenoverzicht aantallen'!$A:$A,'Objectenoverzicht aantallen'!I:I)*'Calculatie sheet'!AF133)/1000</f>
        <v>0</v>
      </c>
      <c r="N2" s="571">
        <f>(LOOKUP('Calculatie sheet'!$AF$2,'Objectenoverzicht aantallen'!$A:$A,'Objectenoverzicht aantallen'!C:C)*'Calculatie sheet'!AF133+LOOKUP('Calculatie sheet'!$AF$2,'Objectenoverzicht aantallen'!$A:$A,'Objectenoverzicht aantallen'!E:E)*'Calculatie sheet'!AF133+LOOKUP('Calculatie sheet'!$AF$2,'Objectenoverzicht aantallen'!$A:$A,'Objectenoverzicht aantallen'!F:F)*'Calculatie sheet'!AF133+LOOKUP('Calculatie sheet'!$AF$2,'Objectenoverzicht aantallen'!$A:$A,'Objectenoverzicht aantallen'!G:G)*'Calculatie sheet'!AF133+LOOKUP('Calculatie sheet'!$AF$2,'Objectenoverzicht aantallen'!$A:$A,'Objectenoverzicht aantallen'!H:H)*'Calculatie sheet'!AF133+LOOKUP('Calculatie sheet'!$AF$2,'Objectenoverzicht aantallen'!$A:$A,'Objectenoverzicht aantallen'!I:I)*'Calculatie sheet'!AF133+LOOKUP('Calculatie sheet'!$AF$2,'Objectenoverzicht aantallen'!$A:$A,'Objectenoverzicht aantallen'!J:J)*'Calculatie sheet'!AF133)/1000</f>
        <v>0</v>
      </c>
      <c r="O2" s="571">
        <f>(LOOKUP('Calculatie sheet'!$AF$2,'Objectenoverzicht aantallen'!$A:$A,'Objectenoverzicht aantallen'!C:C)*'Calculatie sheet'!AF133+LOOKUP('Calculatie sheet'!$AF$2,'Objectenoverzicht aantallen'!$A:$A,'Objectenoverzicht aantallen'!E:E)*'Calculatie sheet'!AF133+LOOKUP('Calculatie sheet'!$AF$2,'Objectenoverzicht aantallen'!$A:$A,'Objectenoverzicht aantallen'!F:F)*'Calculatie sheet'!AF133+LOOKUP('Calculatie sheet'!$AF$2,'Objectenoverzicht aantallen'!$A:$A,'Objectenoverzicht aantallen'!G:G)*'Calculatie sheet'!AF133+LOOKUP('Calculatie sheet'!$AF$2,'Objectenoverzicht aantallen'!$A:$A,'Objectenoverzicht aantallen'!H:H)*'Calculatie sheet'!AF133+LOOKUP('Calculatie sheet'!$AF$2,'Objectenoverzicht aantallen'!$A:$A,'Objectenoverzicht aantallen'!I:I)*'Calculatie sheet'!AF133+LOOKUP('Calculatie sheet'!$AF$2,'Objectenoverzicht aantallen'!$A:$A,'Objectenoverzicht aantallen'!J:J)*'Calculatie sheet'!AF133+LOOKUP('Calculatie sheet'!$AF$2,'Objectenoverzicht aantallen'!$A:$A,'Objectenoverzicht aantallen'!K:K)*'Calculatie sheet'!AF133)/1000</f>
        <v>0</v>
      </c>
      <c r="P2" s="571">
        <f>(LOOKUP('Calculatie sheet'!$AF$2,'Objectenoverzicht aantallen'!$A:$A,'Objectenoverzicht aantallen'!C:C)*'Calculatie sheet'!AF133+LOOKUP('Calculatie sheet'!$AF$2,'Objectenoverzicht aantallen'!$A:$A,'Objectenoverzicht aantallen'!E:E)*'Calculatie sheet'!AF133+LOOKUP('Calculatie sheet'!$AF$2,'Objectenoverzicht aantallen'!$A:$A,'Objectenoverzicht aantallen'!F:F)*'Calculatie sheet'!AF133+LOOKUP('Calculatie sheet'!$AF$2,'Objectenoverzicht aantallen'!$A:$A,'Objectenoverzicht aantallen'!G:G)*'Calculatie sheet'!AF133+LOOKUP('Calculatie sheet'!$AF$2,'Objectenoverzicht aantallen'!$A:$A,'Objectenoverzicht aantallen'!H:H)*'Calculatie sheet'!AF133+LOOKUP('Calculatie sheet'!$AF$2,'Objectenoverzicht aantallen'!$A:$A,'Objectenoverzicht aantallen'!I:I)*'Calculatie sheet'!AF133+LOOKUP('Calculatie sheet'!$AF$2,'Objectenoverzicht aantallen'!$A:$A,'Objectenoverzicht aantallen'!J:J)*'Calculatie sheet'!AF133+LOOKUP('Calculatie sheet'!$AF$2,'Objectenoverzicht aantallen'!$A:$A,'Objectenoverzicht aantallen'!K:K)*'Calculatie sheet'!AF133+LOOKUP('Calculatie sheet'!$AF$2,'Objectenoverzicht aantallen'!$A:$A,'Objectenoverzicht aantallen'!L:L)*'Calculatie sheet'!AF133)/1000</f>
        <v>0</v>
      </c>
      <c r="Q2" s="571">
        <f>(LOOKUP('Calculatie sheet'!$AF$2,'Objectenoverzicht aantallen'!$A:$A,'Objectenoverzicht aantallen'!C:C)*'Calculatie sheet'!AF133+LOOKUP('Calculatie sheet'!$AF$2,'Objectenoverzicht aantallen'!$A:$A,'Objectenoverzicht aantallen'!E:E)*'Calculatie sheet'!AF133+LOOKUP('Calculatie sheet'!$AF$2,'Objectenoverzicht aantallen'!$A:$A,'Objectenoverzicht aantallen'!F:F)*'Calculatie sheet'!AF133+LOOKUP('Calculatie sheet'!$AF$2,'Objectenoverzicht aantallen'!$A:$A,'Objectenoverzicht aantallen'!G:G)*'Calculatie sheet'!AF133+LOOKUP('Calculatie sheet'!$AF$2,'Objectenoverzicht aantallen'!$A:$A,'Objectenoverzicht aantallen'!H:H)*'Calculatie sheet'!AF133+LOOKUP('Calculatie sheet'!$AF$2,'Objectenoverzicht aantallen'!$A:$A,'Objectenoverzicht aantallen'!I:I)*'Calculatie sheet'!AF133+LOOKUP('Calculatie sheet'!$AF$2,'Objectenoverzicht aantallen'!$A:$A,'Objectenoverzicht aantallen'!J:J)*'Calculatie sheet'!AF133+LOOKUP('Calculatie sheet'!$AF$2,'Objectenoverzicht aantallen'!$A:$A,'Objectenoverzicht aantallen'!K:K)*'Calculatie sheet'!AF133+LOOKUP('Calculatie sheet'!$AF$2,'Objectenoverzicht aantallen'!$A:$A,'Objectenoverzicht aantallen'!L:L)*'Calculatie sheet'!AF133+LOOKUP('Calculatie sheet'!$AF$2,'Objectenoverzicht aantallen'!$A:$A,'Objectenoverzicht aantallen'!M:M)*'Calculatie sheet'!AF133)/1000</f>
        <v>0</v>
      </c>
      <c r="R2" s="571">
        <f>(LOOKUP('Calculatie sheet'!$AF$2,'Objectenoverzicht aantallen'!$A:$A,'Objectenoverzicht aantallen'!C:C)*'Calculatie sheet'!AF133+LOOKUP('Calculatie sheet'!$AF$2,'Objectenoverzicht aantallen'!$A:$A,'Objectenoverzicht aantallen'!E:E)*'Calculatie sheet'!AF133+LOOKUP('Calculatie sheet'!$AF$2,'Objectenoverzicht aantallen'!$A:$A,'Objectenoverzicht aantallen'!F:F)*'Calculatie sheet'!AF133+LOOKUP('Calculatie sheet'!$AF$2,'Objectenoverzicht aantallen'!$A:$A,'Objectenoverzicht aantallen'!G:G)*'Calculatie sheet'!AF133+LOOKUP('Calculatie sheet'!$AF$2,'Objectenoverzicht aantallen'!$A:$A,'Objectenoverzicht aantallen'!H:H)*'Calculatie sheet'!AF133+LOOKUP('Calculatie sheet'!$AF$2,'Objectenoverzicht aantallen'!$A:$A,'Objectenoverzicht aantallen'!I:I)*'Calculatie sheet'!AF133+LOOKUP('Calculatie sheet'!$AF$2,'Objectenoverzicht aantallen'!$A:$A,'Objectenoverzicht aantallen'!J:J)*'Calculatie sheet'!AF133+LOOKUP('Calculatie sheet'!$AF$2,'Objectenoverzicht aantallen'!$A:$A,'Objectenoverzicht aantallen'!K:K)*'Calculatie sheet'!AF133+LOOKUP('Calculatie sheet'!$AF$2,'Objectenoverzicht aantallen'!$A:$A,'Objectenoverzicht aantallen'!L:L)*'Calculatie sheet'!AF133+LOOKUP('Calculatie sheet'!$AF$2,'Objectenoverzicht aantallen'!$A:$A,'Objectenoverzicht aantallen'!M:M)*'Calculatie sheet'!AF133+LOOKUP('Calculatie sheet'!$AF$2,'Objectenoverzicht aantallen'!$A:$A,'Objectenoverzicht aantallen'!N:N)*'Calculatie sheet'!AF133)/1000</f>
        <v>0</v>
      </c>
      <c r="S2" s="571">
        <f>(LOOKUP('Calculatie sheet'!$AF$2,'Objectenoverzicht aantallen'!$A:$A,'Objectenoverzicht aantallen'!C:C)*'Calculatie sheet'!AF133+LOOKUP('Calculatie sheet'!$AF$2,'Objectenoverzicht aantallen'!$A:$A,'Objectenoverzicht aantallen'!E:E)*'Calculatie sheet'!AF133+LOOKUP('Calculatie sheet'!$AF$2,'Objectenoverzicht aantallen'!$A:$A,'Objectenoverzicht aantallen'!F:F)*'Calculatie sheet'!AF133+LOOKUP('Calculatie sheet'!$AF$2,'Objectenoverzicht aantallen'!$A:$A,'Objectenoverzicht aantallen'!G:G)*'Calculatie sheet'!AF133+LOOKUP('Calculatie sheet'!$AF$2,'Objectenoverzicht aantallen'!$A:$A,'Objectenoverzicht aantallen'!H:H)*'Calculatie sheet'!AF133+LOOKUP('Calculatie sheet'!$AF$2,'Objectenoverzicht aantallen'!$A:$A,'Objectenoverzicht aantallen'!I:I)*'Calculatie sheet'!AF133+LOOKUP('Calculatie sheet'!$AF$2,'Objectenoverzicht aantallen'!$A:$A,'Objectenoverzicht aantallen'!J:J)*'Calculatie sheet'!AF133+LOOKUP('Calculatie sheet'!$AF$2,'Objectenoverzicht aantallen'!$A:$A,'Objectenoverzicht aantallen'!K:K)*'Calculatie sheet'!AF133+LOOKUP('Calculatie sheet'!$AF$2,'Objectenoverzicht aantallen'!$A:$A,'Objectenoverzicht aantallen'!L:L)*'Calculatie sheet'!AF133+LOOKUP('Calculatie sheet'!$AF$2,'Objectenoverzicht aantallen'!$A:$A,'Objectenoverzicht aantallen'!M:M)*'Calculatie sheet'!AF133+LOOKUP('Calculatie sheet'!$AF$2,'Objectenoverzicht aantallen'!$A:$A,'Objectenoverzicht aantallen'!N:N)*'Calculatie sheet'!AF133+LOOKUP('Calculatie sheet'!$AF$2,'Objectenoverzicht aantallen'!$A:$A,'Objectenoverzicht aantallen'!O:O)*'Calculatie sheet'!AF133)/1000</f>
        <v>0</v>
      </c>
      <c r="U2" s="31" t="s">
        <v>622</v>
      </c>
      <c r="V2" s="571">
        <f>(LOOKUP('Calculatie sheet'!$AF$2,'Objectenoverzicht aantallen'!$A:$A,'Objectenoverzicht aantallen'!E:E)*'Calculatie sheet'!$AF$133)/1000</f>
        <v>0</v>
      </c>
      <c r="W2" s="571">
        <f>(LOOKUP('Calculatie sheet'!$AF$2,'Objectenoverzicht aantallen'!$A:$A,'Objectenoverzicht aantallen'!F:F)*'Calculatie sheet'!$AF$133)/1000</f>
        <v>0</v>
      </c>
      <c r="X2" s="571">
        <f>(LOOKUP('Calculatie sheet'!$AF$2,'Objectenoverzicht aantallen'!$A:$A,'Objectenoverzicht aantallen'!G:G)*'Calculatie sheet'!$AF$133)/1000</f>
        <v>0</v>
      </c>
      <c r="Y2" s="571">
        <f>(LOOKUP('Calculatie sheet'!$AF$2,'Objectenoverzicht aantallen'!$A:$A,'Objectenoverzicht aantallen'!H:H)*'Calculatie sheet'!$AF$133)/1000</f>
        <v>0</v>
      </c>
      <c r="Z2" s="571">
        <f>(LOOKUP('Calculatie sheet'!$AF$2,'Objectenoverzicht aantallen'!$A:$A,'Objectenoverzicht aantallen'!I:I)*'Calculatie sheet'!$AF$133)/1000</f>
        <v>0</v>
      </c>
      <c r="AA2" s="571">
        <f>(LOOKUP('Calculatie sheet'!$AF$2,'Objectenoverzicht aantallen'!$A:$A,'Objectenoverzicht aantallen'!J:J)*'Calculatie sheet'!$AF$133)/1000</f>
        <v>0</v>
      </c>
      <c r="AB2" s="571">
        <f>(LOOKUP('Calculatie sheet'!$AF$2,'Objectenoverzicht aantallen'!$A:$A,'Objectenoverzicht aantallen'!K:K)*'Calculatie sheet'!$AF$133)/1000</f>
        <v>0</v>
      </c>
      <c r="AC2" s="571">
        <f>(LOOKUP('Calculatie sheet'!$AF$2,'Objectenoverzicht aantallen'!$A:$A,'Objectenoverzicht aantallen'!L:L)*'Calculatie sheet'!$AF$133)/1000</f>
        <v>0</v>
      </c>
      <c r="AD2" s="571">
        <f>(LOOKUP('Calculatie sheet'!$AF$2,'Objectenoverzicht aantallen'!$A:$A,'Objectenoverzicht aantallen'!M:M)*'Calculatie sheet'!$AF$133)/1000</f>
        <v>0</v>
      </c>
      <c r="AE2" s="571">
        <f>(LOOKUP('Calculatie sheet'!$AF$2,'Objectenoverzicht aantallen'!$A:$A,'Objectenoverzicht aantallen'!N:N)*'Calculatie sheet'!$AF$133)/1000</f>
        <v>0</v>
      </c>
      <c r="AF2" s="571">
        <f>(LOOKUP('Calculatie sheet'!$AF$2,'Objectenoverzicht aantallen'!$A:$A,'Objectenoverzicht aantallen'!O:O)*'Calculatie sheet'!$AF$133)/1000</f>
        <v>0</v>
      </c>
    </row>
    <row r="3" spans="1:32" x14ac:dyDescent="0.2">
      <c r="B3" s="130" t="s">
        <v>967</v>
      </c>
      <c r="C3" s="46">
        <f>'Calculatie sheet'!AF134</f>
        <v>37.535871636007656</v>
      </c>
      <c r="D3" s="7" t="s">
        <v>354</v>
      </c>
      <c r="F3" s="573">
        <f>C3*'Calculatie sheet'!$AF$7/1000</f>
        <v>0</v>
      </c>
      <c r="H3" s="31" t="s">
        <v>623</v>
      </c>
      <c r="I3" s="571">
        <f>(LOOKUP('Calculatie sheet'!$AF$2,'Objectenoverzicht aantallen'!$A:$A,'Objectenoverzicht aantallen'!C:C)*'Calculatie sheet'!AF134+LOOKUP('Calculatie sheet'!$AF$2,'Objectenoverzicht aantallen'!$A:$A,'Objectenoverzicht aantallen'!E:E)*'Calculatie sheet'!AF134)/1000</f>
        <v>0</v>
      </c>
      <c r="J3" s="571">
        <f>(LOOKUP('Calculatie sheet'!$AF$2,'Objectenoverzicht aantallen'!$A:$A,'Objectenoverzicht aantallen'!C:C)*'Calculatie sheet'!AF134+LOOKUP('Calculatie sheet'!$AF$2,'Objectenoverzicht aantallen'!$A:$A,'Objectenoverzicht aantallen'!E:E)*'Calculatie sheet'!AF134+LOOKUP('Calculatie sheet'!$AF$2,'Objectenoverzicht aantallen'!$A:$A,'Objectenoverzicht aantallen'!F:F)*'Calculatie sheet'!AF134)/1000</f>
        <v>0</v>
      </c>
      <c r="K3" s="571">
        <f>(LOOKUP('Calculatie sheet'!$AF$2,'Objectenoverzicht aantallen'!$A:$A,'Objectenoverzicht aantallen'!C:C)*'Calculatie sheet'!AF134+LOOKUP('Calculatie sheet'!$AF$2,'Objectenoverzicht aantallen'!$A:$A,'Objectenoverzicht aantallen'!E:E)*'Calculatie sheet'!AF134+LOOKUP('Calculatie sheet'!$AF$2,'Objectenoverzicht aantallen'!$A:$A,'Objectenoverzicht aantallen'!F:F)*'Calculatie sheet'!AF134+LOOKUP('Calculatie sheet'!$D$2,'Objectenoverzicht aantallen'!$A:$A,'Objectenoverzicht aantallen'!G:G)*'Calculatie sheet'!AF134)/1000</f>
        <v>0</v>
      </c>
      <c r="L3" s="571">
        <f>(LOOKUP('Calculatie sheet'!$AF$2,'Objectenoverzicht aantallen'!$A:$A,'Objectenoverzicht aantallen'!C:C)*'Calculatie sheet'!AF134+LOOKUP('Calculatie sheet'!$AF$2,'Objectenoverzicht aantallen'!$A:$A,'Objectenoverzicht aantallen'!E:E)*'Calculatie sheet'!AF134+LOOKUP('Calculatie sheet'!$AF$2,'Objectenoverzicht aantallen'!$A:$A,'Objectenoverzicht aantallen'!F:F)*'Calculatie sheet'!AF134+LOOKUP('Calculatie sheet'!$AF$2,'Objectenoverzicht aantallen'!$A:$A,'Objectenoverzicht aantallen'!G:G)*'Calculatie sheet'!AF134+LOOKUP('Calculatie sheet'!$AF$2,'Objectenoverzicht aantallen'!$A:$A,'Objectenoverzicht aantallen'!H:H)*'Calculatie sheet'!AF134)/1000</f>
        <v>0</v>
      </c>
      <c r="M3" s="571">
        <f>(LOOKUP('Calculatie sheet'!$AF$2,'Objectenoverzicht aantallen'!$A:$A,'Objectenoverzicht aantallen'!C:C)*'Calculatie sheet'!AF134+LOOKUP('Calculatie sheet'!$AF$2,'Objectenoverzicht aantallen'!$A:$A,'Objectenoverzicht aantallen'!E:E)*'Calculatie sheet'!AF134+LOOKUP('Calculatie sheet'!$AF$2,'Objectenoverzicht aantallen'!$A:$A,'Objectenoverzicht aantallen'!F:F)*'Calculatie sheet'!AF134+LOOKUP('Calculatie sheet'!$AF$2,'Objectenoverzicht aantallen'!$A:$A,'Objectenoverzicht aantallen'!G:G)*'Calculatie sheet'!AF134+LOOKUP('Calculatie sheet'!$AF$2,'Objectenoverzicht aantallen'!$A:$A,'Objectenoverzicht aantallen'!H:H)*'Calculatie sheet'!AF134+LOOKUP('Calculatie sheet'!$AF$2,'Objectenoverzicht aantallen'!$A:$A,'Objectenoverzicht aantallen'!I:I)*'Calculatie sheet'!AF134)/1000</f>
        <v>0</v>
      </c>
      <c r="N3" s="571">
        <f>(LOOKUP('Calculatie sheet'!$AF$2,'Objectenoverzicht aantallen'!$A:$A,'Objectenoverzicht aantallen'!C:C)*'Calculatie sheet'!AF134+LOOKUP('Calculatie sheet'!$AF$2,'Objectenoverzicht aantallen'!$A:$A,'Objectenoverzicht aantallen'!E:E)*'Calculatie sheet'!AF134+LOOKUP('Calculatie sheet'!$AF$2,'Objectenoverzicht aantallen'!$A:$A,'Objectenoverzicht aantallen'!F:F)*'Calculatie sheet'!AF134+LOOKUP('Calculatie sheet'!$AF$2,'Objectenoverzicht aantallen'!$A:$A,'Objectenoverzicht aantallen'!G:G)*'Calculatie sheet'!AF134+LOOKUP('Calculatie sheet'!$AF$2,'Objectenoverzicht aantallen'!$A:$A,'Objectenoverzicht aantallen'!H:H)*'Calculatie sheet'!AF134+LOOKUP('Calculatie sheet'!$AF$2,'Objectenoverzicht aantallen'!$A:$A,'Objectenoverzicht aantallen'!I:I)*'Calculatie sheet'!AF134+LOOKUP('Calculatie sheet'!$AF$2,'Objectenoverzicht aantallen'!$A:$A,'Objectenoverzicht aantallen'!J:J)*'Calculatie sheet'!AF134)/1000</f>
        <v>0</v>
      </c>
      <c r="O3" s="571">
        <f>(LOOKUP('Calculatie sheet'!$AF$2,'Objectenoverzicht aantallen'!$A:$A,'Objectenoverzicht aantallen'!C:C)*'Calculatie sheet'!AF134+LOOKUP('Calculatie sheet'!$AF$2,'Objectenoverzicht aantallen'!$A:$A,'Objectenoverzicht aantallen'!E:E)*'Calculatie sheet'!AF134+LOOKUP('Calculatie sheet'!$AF$2,'Objectenoverzicht aantallen'!$A:$A,'Objectenoverzicht aantallen'!F:F)*'Calculatie sheet'!AF134+LOOKUP('Calculatie sheet'!$AF$2,'Objectenoverzicht aantallen'!$A:$A,'Objectenoverzicht aantallen'!G:G)*'Calculatie sheet'!AF134+LOOKUP('Calculatie sheet'!$AF$2,'Objectenoverzicht aantallen'!$A:$A,'Objectenoverzicht aantallen'!H:H)*'Calculatie sheet'!AF134+LOOKUP('Calculatie sheet'!$AF$2,'Objectenoverzicht aantallen'!$A:$A,'Objectenoverzicht aantallen'!I:I)*'Calculatie sheet'!AF134+LOOKUP('Calculatie sheet'!$AF$2,'Objectenoverzicht aantallen'!$A:$A,'Objectenoverzicht aantallen'!J:J)*'Calculatie sheet'!AF134+LOOKUP('Calculatie sheet'!$AF$2,'Objectenoverzicht aantallen'!$A:$A,'Objectenoverzicht aantallen'!K:K)*'Calculatie sheet'!AF134)/1000</f>
        <v>0</v>
      </c>
      <c r="P3" s="571">
        <f>(LOOKUP('Calculatie sheet'!$AF$2,'Objectenoverzicht aantallen'!$A:$A,'Objectenoverzicht aantallen'!C:C)*'Calculatie sheet'!AF134+LOOKUP('Calculatie sheet'!$AF$2,'Objectenoverzicht aantallen'!$A:$A,'Objectenoverzicht aantallen'!E:E)*'Calculatie sheet'!AF134+LOOKUP('Calculatie sheet'!$AF$2,'Objectenoverzicht aantallen'!$A:$A,'Objectenoverzicht aantallen'!F:F)*'Calculatie sheet'!AF134+LOOKUP('Calculatie sheet'!$AF$2,'Objectenoverzicht aantallen'!$A:$A,'Objectenoverzicht aantallen'!G:G)*'Calculatie sheet'!AF134+LOOKUP('Calculatie sheet'!$AF$2,'Objectenoverzicht aantallen'!$A:$A,'Objectenoverzicht aantallen'!H:H)*'Calculatie sheet'!AF134+LOOKUP('Calculatie sheet'!$AF$2,'Objectenoverzicht aantallen'!$A:$A,'Objectenoverzicht aantallen'!I:I)*'Calculatie sheet'!AF134+LOOKUP('Calculatie sheet'!$AF$2,'Objectenoverzicht aantallen'!$A:$A,'Objectenoverzicht aantallen'!J:J)*'Calculatie sheet'!AF134+LOOKUP('Calculatie sheet'!$AF$2,'Objectenoverzicht aantallen'!$A:$A,'Objectenoverzicht aantallen'!K:K)*'Calculatie sheet'!AF134+LOOKUP('Calculatie sheet'!$AF$2,'Objectenoverzicht aantallen'!$A:$A,'Objectenoverzicht aantallen'!L:L)*'Calculatie sheet'!AF134)/1000</f>
        <v>0</v>
      </c>
      <c r="Q3" s="571">
        <f>(LOOKUP('Calculatie sheet'!$AF$2,'Objectenoverzicht aantallen'!$A:$A,'Objectenoverzicht aantallen'!C:C)*'Calculatie sheet'!AF134+LOOKUP('Calculatie sheet'!$AF$2,'Objectenoverzicht aantallen'!$A:$A,'Objectenoverzicht aantallen'!E:E)*'Calculatie sheet'!AF134+LOOKUP('Calculatie sheet'!$AF$2,'Objectenoverzicht aantallen'!$A:$A,'Objectenoverzicht aantallen'!F:F)*'Calculatie sheet'!AF134+LOOKUP('Calculatie sheet'!$AF$2,'Objectenoverzicht aantallen'!$A:$A,'Objectenoverzicht aantallen'!G:G)*'Calculatie sheet'!AF134+LOOKUP('Calculatie sheet'!$AF$2,'Objectenoverzicht aantallen'!$A:$A,'Objectenoverzicht aantallen'!H:H)*'Calculatie sheet'!AF134+LOOKUP('Calculatie sheet'!$AF$2,'Objectenoverzicht aantallen'!$A:$A,'Objectenoverzicht aantallen'!I:I)*'Calculatie sheet'!AF134+LOOKUP('Calculatie sheet'!$AF$2,'Objectenoverzicht aantallen'!$A:$A,'Objectenoverzicht aantallen'!J:J)*'Calculatie sheet'!AF134+LOOKUP('Calculatie sheet'!$AF$2,'Objectenoverzicht aantallen'!$A:$A,'Objectenoverzicht aantallen'!K:K)*'Calculatie sheet'!AF134+LOOKUP('Calculatie sheet'!$AF$2,'Objectenoverzicht aantallen'!$A:$A,'Objectenoverzicht aantallen'!L:L)*'Calculatie sheet'!AF134+LOOKUP('Calculatie sheet'!$AF$2,'Objectenoverzicht aantallen'!$A:$A,'Objectenoverzicht aantallen'!M:M)*'Calculatie sheet'!AF134)/1000</f>
        <v>0</v>
      </c>
      <c r="R3" s="571">
        <f>(LOOKUP('Calculatie sheet'!$AF$2,'Objectenoverzicht aantallen'!$A:$A,'Objectenoverzicht aantallen'!C:C)*'Calculatie sheet'!AF134+LOOKUP('Calculatie sheet'!$AF$2,'Objectenoverzicht aantallen'!$A:$A,'Objectenoverzicht aantallen'!E:E)*'Calculatie sheet'!AF134+LOOKUP('Calculatie sheet'!$AF$2,'Objectenoverzicht aantallen'!$A:$A,'Objectenoverzicht aantallen'!F:F)*'Calculatie sheet'!AF134+LOOKUP('Calculatie sheet'!$AF$2,'Objectenoverzicht aantallen'!$A:$A,'Objectenoverzicht aantallen'!G:G)*'Calculatie sheet'!AF134+LOOKUP('Calculatie sheet'!$AF$2,'Objectenoverzicht aantallen'!$A:$A,'Objectenoverzicht aantallen'!H:H)*'Calculatie sheet'!AF134+LOOKUP('Calculatie sheet'!$AF$2,'Objectenoverzicht aantallen'!$A:$A,'Objectenoverzicht aantallen'!I:I)*'Calculatie sheet'!AF134+LOOKUP('Calculatie sheet'!$AF$2,'Objectenoverzicht aantallen'!$A:$A,'Objectenoverzicht aantallen'!J:J)*'Calculatie sheet'!AF134+LOOKUP('Calculatie sheet'!$AF$2,'Objectenoverzicht aantallen'!$A:$A,'Objectenoverzicht aantallen'!K:K)*'Calculatie sheet'!AF134+LOOKUP('Calculatie sheet'!$AF$2,'Objectenoverzicht aantallen'!$A:$A,'Objectenoverzicht aantallen'!L:L)*'Calculatie sheet'!AF134+LOOKUP('Calculatie sheet'!$AF$2,'Objectenoverzicht aantallen'!$A:$A,'Objectenoverzicht aantallen'!M:M)*'Calculatie sheet'!AF134+LOOKUP('Calculatie sheet'!$AF$2,'Objectenoverzicht aantallen'!$A:$A,'Objectenoverzicht aantallen'!N:N)*'Calculatie sheet'!AF134)/1000</f>
        <v>0</v>
      </c>
      <c r="S3" s="571">
        <f>(LOOKUP('Calculatie sheet'!$AF$2,'Objectenoverzicht aantallen'!$A:$A,'Objectenoverzicht aantallen'!C:C)*'Calculatie sheet'!AF134+LOOKUP('Calculatie sheet'!$AF$2,'Objectenoverzicht aantallen'!$A:$A,'Objectenoverzicht aantallen'!E:E)*'Calculatie sheet'!AF134+LOOKUP('Calculatie sheet'!$AF$2,'Objectenoverzicht aantallen'!$A:$A,'Objectenoverzicht aantallen'!F:F)*'Calculatie sheet'!AF134+LOOKUP('Calculatie sheet'!$AF$2,'Objectenoverzicht aantallen'!$A:$A,'Objectenoverzicht aantallen'!G:G)*'Calculatie sheet'!AF134+LOOKUP('Calculatie sheet'!$AF$2,'Objectenoverzicht aantallen'!$A:$A,'Objectenoverzicht aantallen'!H:H)*'Calculatie sheet'!AF134+LOOKUP('Calculatie sheet'!$AF$2,'Objectenoverzicht aantallen'!$A:$A,'Objectenoverzicht aantallen'!I:I)*'Calculatie sheet'!AF134+LOOKUP('Calculatie sheet'!$AF$2,'Objectenoverzicht aantallen'!$A:$A,'Objectenoverzicht aantallen'!J:J)*'Calculatie sheet'!AF134+LOOKUP('Calculatie sheet'!$AF$2,'Objectenoverzicht aantallen'!$A:$A,'Objectenoverzicht aantallen'!K:K)*'Calculatie sheet'!AF134+LOOKUP('Calculatie sheet'!$AF$2,'Objectenoverzicht aantallen'!$A:$A,'Objectenoverzicht aantallen'!L:L)*'Calculatie sheet'!AF134+LOOKUP('Calculatie sheet'!$AF$2,'Objectenoverzicht aantallen'!$A:$A,'Objectenoverzicht aantallen'!M:M)*'Calculatie sheet'!AF134+LOOKUP('Calculatie sheet'!$AF$2,'Objectenoverzicht aantallen'!$A:$A,'Objectenoverzicht aantallen'!N:N)*'Calculatie sheet'!AF134+LOOKUP('Calculatie sheet'!$AF$2,'Objectenoverzicht aantallen'!$A:$A,'Objectenoverzicht aantallen'!O:O)*'Calculatie sheet'!AF134)/1000</f>
        <v>0</v>
      </c>
      <c r="U3" s="31" t="s">
        <v>623</v>
      </c>
      <c r="V3" s="571">
        <f>(LOOKUP('Calculatie sheet'!$AF$2,'Objectenoverzicht aantallen'!$A:$A,'Objectenoverzicht aantallen'!E:E)*'Calculatie sheet'!$AF$134)/1000</f>
        <v>0</v>
      </c>
      <c r="W3" s="571">
        <f>(LOOKUP('Calculatie sheet'!$AF$2,'Objectenoverzicht aantallen'!$A:$A,'Objectenoverzicht aantallen'!F:F)*'Calculatie sheet'!$AF$134)/1000</f>
        <v>0</v>
      </c>
      <c r="X3" s="571">
        <f>(LOOKUP('Calculatie sheet'!$AF$2,'Objectenoverzicht aantallen'!$A:$A,'Objectenoverzicht aantallen'!G:G)*'Calculatie sheet'!$AF$134)/1000</f>
        <v>0</v>
      </c>
      <c r="Y3" s="571">
        <f>(LOOKUP('Calculatie sheet'!$AF$2,'Objectenoverzicht aantallen'!$A:$A,'Objectenoverzicht aantallen'!H:H)*'Calculatie sheet'!$AF$134)/1000</f>
        <v>0</v>
      </c>
      <c r="Z3" s="571">
        <f>(LOOKUP('Calculatie sheet'!$AF$2,'Objectenoverzicht aantallen'!$A:$A,'Objectenoverzicht aantallen'!I:I)*'Calculatie sheet'!$AF$134)/1000</f>
        <v>0</v>
      </c>
      <c r="AA3" s="571">
        <f>(LOOKUP('Calculatie sheet'!$AF$2,'Objectenoverzicht aantallen'!$A:$A,'Objectenoverzicht aantallen'!J:J)*'Calculatie sheet'!$AF$134)/1000</f>
        <v>0</v>
      </c>
      <c r="AB3" s="571">
        <f>(LOOKUP('Calculatie sheet'!$AF$2,'Objectenoverzicht aantallen'!$A:$A,'Objectenoverzicht aantallen'!K:K)*'Calculatie sheet'!$AF$134)/1000</f>
        <v>0</v>
      </c>
      <c r="AC3" s="571">
        <f>(LOOKUP('Calculatie sheet'!$AF$2,'Objectenoverzicht aantallen'!$A:$A,'Objectenoverzicht aantallen'!L:L)*'Calculatie sheet'!$AF$134)/1000</f>
        <v>0</v>
      </c>
      <c r="AD3" s="571">
        <f>(LOOKUP('Calculatie sheet'!$AF$2,'Objectenoverzicht aantallen'!$A:$A,'Objectenoverzicht aantallen'!M:M)*'Calculatie sheet'!$AF$134)/1000</f>
        <v>0</v>
      </c>
      <c r="AE3" s="571">
        <f>(LOOKUP('Calculatie sheet'!$AF$2,'Objectenoverzicht aantallen'!$A:$A,'Objectenoverzicht aantallen'!N:N)*'Calculatie sheet'!$AF$134)/1000</f>
        <v>0</v>
      </c>
      <c r="AF3" s="571">
        <f>(LOOKUP('Calculatie sheet'!$AF$2,'Objectenoverzicht aantallen'!$A:$A,'Objectenoverzicht aantallen'!O:O)*'Calculatie sheet'!$AF$134)/1000</f>
        <v>0</v>
      </c>
    </row>
    <row r="4" spans="1:32" x14ac:dyDescent="0.2">
      <c r="B4" s="130" t="s">
        <v>966</v>
      </c>
      <c r="C4" s="46">
        <f>'Calculatie sheet'!AF135</f>
        <v>34.551423872654041</v>
      </c>
      <c r="D4" s="37" t="s">
        <v>660</v>
      </c>
      <c r="F4" s="573">
        <f>C4*'Calculatie sheet'!$AF$7/1000</f>
        <v>0</v>
      </c>
      <c r="H4" s="31" t="s">
        <v>624</v>
      </c>
      <c r="I4" s="571">
        <f>(LOOKUP('Calculatie sheet'!$AF$2,'Objectenoverzicht aantallen'!$A:$A,'Objectenoverzicht aantallen'!C:C)*'Calculatie sheet'!AF135+LOOKUP('Calculatie sheet'!$AF$2,'Objectenoverzicht aantallen'!$A:$A,'Objectenoverzicht aantallen'!E:E)*'Calculatie sheet'!AF135)/1000</f>
        <v>0</v>
      </c>
      <c r="J4" s="571">
        <f>(LOOKUP('Calculatie sheet'!$AF$2,'Objectenoverzicht aantallen'!$A:$A,'Objectenoverzicht aantallen'!C:C)*'Calculatie sheet'!AF135+LOOKUP('Calculatie sheet'!$AF$2,'Objectenoverzicht aantallen'!$A:$A,'Objectenoverzicht aantallen'!E:E)*'Calculatie sheet'!AF135+LOOKUP('Calculatie sheet'!$AF$2,'Objectenoverzicht aantallen'!$A:$A,'Objectenoverzicht aantallen'!F:F)*'Calculatie sheet'!AF135)/1000</f>
        <v>0</v>
      </c>
      <c r="K4" s="571">
        <f>(LOOKUP('Calculatie sheet'!$AF$2,'Objectenoverzicht aantallen'!$A:$A,'Objectenoverzicht aantallen'!C:C)*'Calculatie sheet'!AF135+LOOKUP('Calculatie sheet'!$AF$2,'Objectenoverzicht aantallen'!$A:$A,'Objectenoverzicht aantallen'!E:E)*'Calculatie sheet'!AF135+LOOKUP('Calculatie sheet'!$AF$2,'Objectenoverzicht aantallen'!$A:$A,'Objectenoverzicht aantallen'!F:F)*'Calculatie sheet'!AF135+LOOKUP('Calculatie sheet'!$D$2,'Objectenoverzicht aantallen'!$A:$A,'Objectenoverzicht aantallen'!G:G)*'Calculatie sheet'!AF135)/1000</f>
        <v>0</v>
      </c>
      <c r="L4" s="571">
        <f>(LOOKUP('Calculatie sheet'!$AF$2,'Objectenoverzicht aantallen'!$A:$A,'Objectenoverzicht aantallen'!C:C)*'Calculatie sheet'!AF135+LOOKUP('Calculatie sheet'!$AF$2,'Objectenoverzicht aantallen'!$A:$A,'Objectenoverzicht aantallen'!E:E)*'Calculatie sheet'!AF135+LOOKUP('Calculatie sheet'!$AF$2,'Objectenoverzicht aantallen'!$A:$A,'Objectenoverzicht aantallen'!F:F)*'Calculatie sheet'!AF135+LOOKUP('Calculatie sheet'!$AF$2,'Objectenoverzicht aantallen'!$A:$A,'Objectenoverzicht aantallen'!G:G)*'Calculatie sheet'!AF135+LOOKUP('Calculatie sheet'!$AF$2,'Objectenoverzicht aantallen'!$A:$A,'Objectenoverzicht aantallen'!H:H)*'Calculatie sheet'!AF135)/1000</f>
        <v>0</v>
      </c>
      <c r="M4" s="571">
        <f>(LOOKUP('Calculatie sheet'!$AF$2,'Objectenoverzicht aantallen'!$A:$A,'Objectenoverzicht aantallen'!C:C)*'Calculatie sheet'!AF135+LOOKUP('Calculatie sheet'!$AF$2,'Objectenoverzicht aantallen'!$A:$A,'Objectenoverzicht aantallen'!E:E)*'Calculatie sheet'!AF135+LOOKUP('Calculatie sheet'!$AF$2,'Objectenoverzicht aantallen'!$A:$A,'Objectenoverzicht aantallen'!F:F)*'Calculatie sheet'!AF135+LOOKUP('Calculatie sheet'!$AF$2,'Objectenoverzicht aantallen'!$A:$A,'Objectenoverzicht aantallen'!G:G)*'Calculatie sheet'!AF135+LOOKUP('Calculatie sheet'!$AF$2,'Objectenoverzicht aantallen'!$A:$A,'Objectenoverzicht aantallen'!H:H)*'Calculatie sheet'!AF135+LOOKUP('Calculatie sheet'!$AF$2,'Objectenoverzicht aantallen'!$A:$A,'Objectenoverzicht aantallen'!I:I)*'Calculatie sheet'!AF135)/1000</f>
        <v>0</v>
      </c>
      <c r="N4" s="571">
        <f>(LOOKUP('Calculatie sheet'!$AF$2,'Objectenoverzicht aantallen'!$A:$A,'Objectenoverzicht aantallen'!C:C)*'Calculatie sheet'!AF135+LOOKUP('Calculatie sheet'!$AF$2,'Objectenoverzicht aantallen'!$A:$A,'Objectenoverzicht aantallen'!E:E)*'Calculatie sheet'!AF135+LOOKUP('Calculatie sheet'!$AF$2,'Objectenoverzicht aantallen'!$A:$A,'Objectenoverzicht aantallen'!F:F)*'Calculatie sheet'!AF135+LOOKUP('Calculatie sheet'!$AF$2,'Objectenoverzicht aantallen'!$A:$A,'Objectenoverzicht aantallen'!G:G)*'Calculatie sheet'!AF135+LOOKUP('Calculatie sheet'!$AF$2,'Objectenoverzicht aantallen'!$A:$A,'Objectenoverzicht aantallen'!H:H)*'Calculatie sheet'!AF135+LOOKUP('Calculatie sheet'!$AF$2,'Objectenoverzicht aantallen'!$A:$A,'Objectenoverzicht aantallen'!I:I)*'Calculatie sheet'!AF135+LOOKUP('Calculatie sheet'!$AF$2,'Objectenoverzicht aantallen'!$A:$A,'Objectenoverzicht aantallen'!J:J)*'Calculatie sheet'!AF135)/1000</f>
        <v>0</v>
      </c>
      <c r="O4" s="571">
        <f>(LOOKUP('Calculatie sheet'!$AF$2,'Objectenoverzicht aantallen'!$A:$A,'Objectenoverzicht aantallen'!C:C)*'Calculatie sheet'!AF135+LOOKUP('Calculatie sheet'!$AF$2,'Objectenoverzicht aantallen'!$A:$A,'Objectenoverzicht aantallen'!E:E)*'Calculatie sheet'!AF135+LOOKUP('Calculatie sheet'!$AF$2,'Objectenoverzicht aantallen'!$A:$A,'Objectenoverzicht aantallen'!F:F)*'Calculatie sheet'!AF135+LOOKUP('Calculatie sheet'!$AF$2,'Objectenoverzicht aantallen'!$A:$A,'Objectenoverzicht aantallen'!G:G)*'Calculatie sheet'!AF135+LOOKUP('Calculatie sheet'!$AF$2,'Objectenoverzicht aantallen'!$A:$A,'Objectenoverzicht aantallen'!H:H)*'Calculatie sheet'!AF135+LOOKUP('Calculatie sheet'!$AF$2,'Objectenoverzicht aantallen'!$A:$A,'Objectenoverzicht aantallen'!I:I)*'Calculatie sheet'!AF135+LOOKUP('Calculatie sheet'!$AF$2,'Objectenoverzicht aantallen'!$A:$A,'Objectenoverzicht aantallen'!J:J)*'Calculatie sheet'!AF135+LOOKUP('Calculatie sheet'!$AF$2,'Objectenoverzicht aantallen'!$A:$A,'Objectenoverzicht aantallen'!K:K)*'Calculatie sheet'!AF135)/1000</f>
        <v>0</v>
      </c>
      <c r="P4" s="571">
        <f>(LOOKUP('Calculatie sheet'!$AF$2,'Objectenoverzicht aantallen'!$A:$A,'Objectenoverzicht aantallen'!C:C)*'Calculatie sheet'!AF135+LOOKUP('Calculatie sheet'!$AF$2,'Objectenoverzicht aantallen'!$A:$A,'Objectenoverzicht aantallen'!E:E)*'Calculatie sheet'!AF135+LOOKUP('Calculatie sheet'!$AF$2,'Objectenoverzicht aantallen'!$A:$A,'Objectenoverzicht aantallen'!F:F)*'Calculatie sheet'!AF135+LOOKUP('Calculatie sheet'!$AF$2,'Objectenoverzicht aantallen'!$A:$A,'Objectenoverzicht aantallen'!G:G)*'Calculatie sheet'!AF135+LOOKUP('Calculatie sheet'!$AF$2,'Objectenoverzicht aantallen'!$A:$A,'Objectenoverzicht aantallen'!H:H)*'Calculatie sheet'!AF135+LOOKUP('Calculatie sheet'!$AF$2,'Objectenoverzicht aantallen'!$A:$A,'Objectenoverzicht aantallen'!I:I)*'Calculatie sheet'!AF135+LOOKUP('Calculatie sheet'!$AF$2,'Objectenoverzicht aantallen'!$A:$A,'Objectenoverzicht aantallen'!J:J)*'Calculatie sheet'!AF135+LOOKUP('Calculatie sheet'!$AF$2,'Objectenoverzicht aantallen'!$A:$A,'Objectenoverzicht aantallen'!K:K)*'Calculatie sheet'!AF135+LOOKUP('Calculatie sheet'!$AF$2,'Objectenoverzicht aantallen'!$A:$A,'Objectenoverzicht aantallen'!L:L)*'Calculatie sheet'!AF135)/1000</f>
        <v>0</v>
      </c>
      <c r="Q4" s="571">
        <f>(LOOKUP('Calculatie sheet'!$AF$2,'Objectenoverzicht aantallen'!$A:$A,'Objectenoverzicht aantallen'!C:C)*'Calculatie sheet'!AF135+LOOKUP('Calculatie sheet'!$AF$2,'Objectenoverzicht aantallen'!$A:$A,'Objectenoverzicht aantallen'!E:E)*'Calculatie sheet'!AF135+LOOKUP('Calculatie sheet'!$AF$2,'Objectenoverzicht aantallen'!$A:$A,'Objectenoverzicht aantallen'!F:F)*'Calculatie sheet'!AF135+LOOKUP('Calculatie sheet'!$AF$2,'Objectenoverzicht aantallen'!$A:$A,'Objectenoverzicht aantallen'!G:G)*'Calculatie sheet'!AF135+LOOKUP('Calculatie sheet'!$AF$2,'Objectenoverzicht aantallen'!$A:$A,'Objectenoverzicht aantallen'!H:H)*'Calculatie sheet'!AF135+LOOKUP('Calculatie sheet'!$AF$2,'Objectenoverzicht aantallen'!$A:$A,'Objectenoverzicht aantallen'!I:I)*'Calculatie sheet'!AF135+LOOKUP('Calculatie sheet'!$AF$2,'Objectenoverzicht aantallen'!$A:$A,'Objectenoverzicht aantallen'!J:J)*'Calculatie sheet'!AF135+LOOKUP('Calculatie sheet'!$AF$2,'Objectenoverzicht aantallen'!$A:$A,'Objectenoverzicht aantallen'!K:K)*'Calculatie sheet'!AF135+LOOKUP('Calculatie sheet'!$AF$2,'Objectenoverzicht aantallen'!$A:$A,'Objectenoverzicht aantallen'!L:L)*'Calculatie sheet'!AF135+LOOKUP('Calculatie sheet'!$AF$2,'Objectenoverzicht aantallen'!$A:$A,'Objectenoverzicht aantallen'!M:M)*'Calculatie sheet'!AF135)/1000</f>
        <v>0</v>
      </c>
      <c r="R4" s="571">
        <f>(LOOKUP('Calculatie sheet'!$AF$2,'Objectenoverzicht aantallen'!$A:$A,'Objectenoverzicht aantallen'!C:C)*'Calculatie sheet'!AF135+LOOKUP('Calculatie sheet'!$AF$2,'Objectenoverzicht aantallen'!$A:$A,'Objectenoverzicht aantallen'!E:E)*'Calculatie sheet'!AF135+LOOKUP('Calculatie sheet'!$AF$2,'Objectenoverzicht aantallen'!$A:$A,'Objectenoverzicht aantallen'!F:F)*'Calculatie sheet'!AF135+LOOKUP('Calculatie sheet'!$AF$2,'Objectenoverzicht aantallen'!$A:$A,'Objectenoverzicht aantallen'!G:G)*'Calculatie sheet'!AF135+LOOKUP('Calculatie sheet'!$AF$2,'Objectenoverzicht aantallen'!$A:$A,'Objectenoverzicht aantallen'!H:H)*'Calculatie sheet'!AF135+LOOKUP('Calculatie sheet'!$AF$2,'Objectenoverzicht aantallen'!$A:$A,'Objectenoverzicht aantallen'!I:I)*'Calculatie sheet'!AF135+LOOKUP('Calculatie sheet'!$AF$2,'Objectenoverzicht aantallen'!$A:$A,'Objectenoverzicht aantallen'!J:J)*'Calculatie sheet'!AF135+LOOKUP('Calculatie sheet'!$AF$2,'Objectenoverzicht aantallen'!$A:$A,'Objectenoverzicht aantallen'!K:K)*'Calculatie sheet'!AF135+LOOKUP('Calculatie sheet'!$AF$2,'Objectenoverzicht aantallen'!$A:$A,'Objectenoverzicht aantallen'!L:L)*'Calculatie sheet'!AF135+LOOKUP('Calculatie sheet'!$AF$2,'Objectenoverzicht aantallen'!$A:$A,'Objectenoverzicht aantallen'!M:M)*'Calculatie sheet'!AF135+LOOKUP('Calculatie sheet'!$AF$2,'Objectenoverzicht aantallen'!$A:$A,'Objectenoverzicht aantallen'!N:N)*'Calculatie sheet'!AF135)/1000</f>
        <v>0</v>
      </c>
      <c r="S4" s="571">
        <f>(LOOKUP('Calculatie sheet'!$AF$2,'Objectenoverzicht aantallen'!$A:$A,'Objectenoverzicht aantallen'!C:C)*'Calculatie sheet'!AF135+LOOKUP('Calculatie sheet'!$AF$2,'Objectenoverzicht aantallen'!$A:$A,'Objectenoverzicht aantallen'!E:E)*'Calculatie sheet'!AF135+LOOKUP('Calculatie sheet'!$AF$2,'Objectenoverzicht aantallen'!$A:$A,'Objectenoverzicht aantallen'!F:F)*'Calculatie sheet'!AF135+LOOKUP('Calculatie sheet'!$AF$2,'Objectenoverzicht aantallen'!$A:$A,'Objectenoverzicht aantallen'!G:G)*'Calculatie sheet'!AF135+LOOKUP('Calculatie sheet'!$AF$2,'Objectenoverzicht aantallen'!$A:$A,'Objectenoverzicht aantallen'!H:H)*'Calculatie sheet'!AF135+LOOKUP('Calculatie sheet'!$AF$2,'Objectenoverzicht aantallen'!$A:$A,'Objectenoverzicht aantallen'!I:I)*'Calculatie sheet'!AF135+LOOKUP('Calculatie sheet'!$AF$2,'Objectenoverzicht aantallen'!$A:$A,'Objectenoverzicht aantallen'!J:J)*'Calculatie sheet'!AF135+LOOKUP('Calculatie sheet'!$AF$2,'Objectenoverzicht aantallen'!$A:$A,'Objectenoverzicht aantallen'!K:K)*'Calculatie sheet'!AF135+LOOKUP('Calculatie sheet'!$AF$2,'Objectenoverzicht aantallen'!$A:$A,'Objectenoverzicht aantallen'!L:L)*'Calculatie sheet'!AF135+LOOKUP('Calculatie sheet'!$AF$2,'Objectenoverzicht aantallen'!$A:$A,'Objectenoverzicht aantallen'!M:M)*'Calculatie sheet'!AF135+LOOKUP('Calculatie sheet'!$AF$2,'Objectenoverzicht aantallen'!$A:$A,'Objectenoverzicht aantallen'!N:N)*'Calculatie sheet'!AF135+LOOKUP('Calculatie sheet'!$AF$2,'Objectenoverzicht aantallen'!$A:$A,'Objectenoverzicht aantallen'!O:O)*'Calculatie sheet'!AF135)/1000</f>
        <v>0</v>
      </c>
      <c r="U4" s="31" t="s">
        <v>624</v>
      </c>
      <c r="V4" s="571">
        <f>(LOOKUP('Calculatie sheet'!$AF$2,'Objectenoverzicht aantallen'!$A:$A,'Objectenoverzicht aantallen'!$P:$P)*'Calculatie sheet'!$AF$135)/'Calculatie sheet'!$AF$64/1000</f>
        <v>0</v>
      </c>
      <c r="W4" s="571">
        <f>(LOOKUP('Calculatie sheet'!$AF$2,'Objectenoverzicht aantallen'!$A:$A,'Objectenoverzicht aantallen'!$P:$P)*'Calculatie sheet'!$AF$135)/'Calculatie sheet'!$AF$64/1000</f>
        <v>0</v>
      </c>
      <c r="X4" s="571">
        <f>(LOOKUP('Calculatie sheet'!$AF$2,'Objectenoverzicht aantallen'!$A:$A,'Objectenoverzicht aantallen'!$P:$P)*'Calculatie sheet'!$AF$135)/'Calculatie sheet'!$AF$64/1000</f>
        <v>0</v>
      </c>
      <c r="Y4" s="571">
        <f>(LOOKUP('Calculatie sheet'!$AF$2,'Objectenoverzicht aantallen'!$A:$A,'Objectenoverzicht aantallen'!$P:$P)*'Calculatie sheet'!$AF$135)/'Calculatie sheet'!$AF$64/1000</f>
        <v>0</v>
      </c>
      <c r="Z4" s="571">
        <f>(LOOKUP('Calculatie sheet'!$AF$2,'Objectenoverzicht aantallen'!$A:$A,'Objectenoverzicht aantallen'!$P:$P)*'Calculatie sheet'!$AF$135)/'Calculatie sheet'!$AF$64/1000</f>
        <v>0</v>
      </c>
      <c r="AA4" s="571">
        <f>(LOOKUP('Calculatie sheet'!$AF$2,'Objectenoverzicht aantallen'!$A:$A,'Objectenoverzicht aantallen'!$P:$P)*'Calculatie sheet'!$AF$135)/'Calculatie sheet'!$AF$64/1000</f>
        <v>0</v>
      </c>
      <c r="AB4" s="571">
        <f>(LOOKUP('Calculatie sheet'!$AF$2,'Objectenoverzicht aantallen'!$A:$A,'Objectenoverzicht aantallen'!$P:$P)*'Calculatie sheet'!$AF$135)/'Calculatie sheet'!$AF$64/1000</f>
        <v>0</v>
      </c>
      <c r="AC4" s="571">
        <f>(LOOKUP('Calculatie sheet'!$AF$2,'Objectenoverzicht aantallen'!$A:$A,'Objectenoverzicht aantallen'!$P:$P)*'Calculatie sheet'!$AF$135)/'Calculatie sheet'!$AF$64/1000</f>
        <v>0</v>
      </c>
      <c r="AD4" s="571">
        <f>(LOOKUP('Calculatie sheet'!$AF$2,'Objectenoverzicht aantallen'!$A:$A,'Objectenoverzicht aantallen'!$P:$P)*'Calculatie sheet'!$AF$135)/'Calculatie sheet'!$AF$64/1000</f>
        <v>0</v>
      </c>
      <c r="AE4" s="571">
        <f>(LOOKUP('Calculatie sheet'!$AF$2,'Objectenoverzicht aantallen'!$A:$A,'Objectenoverzicht aantallen'!$P:$P)*'Calculatie sheet'!$AF$135)/'Calculatie sheet'!$AF$64/1000</f>
        <v>0</v>
      </c>
      <c r="AF4" s="571">
        <f>(LOOKUP('Calculatie sheet'!$AF$2,'Objectenoverzicht aantallen'!$A:$A,'Objectenoverzicht aantallen'!$P:$P)*'Calculatie sheet'!$AF$135)/'Calculatie sheet'!$AF$64/1000</f>
        <v>0</v>
      </c>
    </row>
    <row r="5" spans="1:32" x14ac:dyDescent="0.2">
      <c r="B5" s="130" t="s">
        <v>5</v>
      </c>
      <c r="C5" s="46">
        <f>'Calculatie sheet'!AF136</f>
        <v>1.9415359237983041</v>
      </c>
      <c r="F5" s="573">
        <f>C5*'Calculatie sheet'!$AF$7/1000</f>
        <v>0</v>
      </c>
      <c r="H5" s="31" t="s">
        <v>625</v>
      </c>
      <c r="I5" s="571">
        <f>(LOOKUP('Calculatie sheet'!$AF$2,'Objectenoverzicht aantallen'!$A:$A,'Objectenoverzicht aantallen'!C:C)*'Calculatie sheet'!AF136+LOOKUP('Calculatie sheet'!$AF$2,'Objectenoverzicht aantallen'!$A:$A,'Objectenoverzicht aantallen'!E:E)*'Calculatie sheet'!AF136)/1000</f>
        <v>0</v>
      </c>
      <c r="J5" s="571">
        <f>(LOOKUP('Calculatie sheet'!$AF$2,'Objectenoverzicht aantallen'!$A:$A,'Objectenoverzicht aantallen'!C:C)*'Calculatie sheet'!AF136+LOOKUP('Calculatie sheet'!$AF$2,'Objectenoverzicht aantallen'!$A:$A,'Objectenoverzicht aantallen'!E:E)*'Calculatie sheet'!AF136+LOOKUP('Calculatie sheet'!$AF$2,'Objectenoverzicht aantallen'!$A:$A,'Objectenoverzicht aantallen'!F:F)*'Calculatie sheet'!AF136)/1000</f>
        <v>0</v>
      </c>
      <c r="K5" s="571">
        <f>(LOOKUP('Calculatie sheet'!$AF$2,'Objectenoverzicht aantallen'!$A:$A,'Objectenoverzicht aantallen'!C:C)*'Calculatie sheet'!AF136+LOOKUP('Calculatie sheet'!$AF$2,'Objectenoverzicht aantallen'!$A:$A,'Objectenoverzicht aantallen'!E:E)*'Calculatie sheet'!AF136+LOOKUP('Calculatie sheet'!$AF$2,'Objectenoverzicht aantallen'!$A:$A,'Objectenoverzicht aantallen'!F:F)*'Calculatie sheet'!AF136+LOOKUP('Calculatie sheet'!$D$2,'Objectenoverzicht aantallen'!$A:$A,'Objectenoverzicht aantallen'!G:G)*'Calculatie sheet'!AF136)/1000</f>
        <v>0</v>
      </c>
      <c r="L5" s="571">
        <f>(LOOKUP('Calculatie sheet'!$AF$2,'Objectenoverzicht aantallen'!$A:$A,'Objectenoverzicht aantallen'!C:C)*'Calculatie sheet'!AF136+LOOKUP('Calculatie sheet'!$AF$2,'Objectenoverzicht aantallen'!$A:$A,'Objectenoverzicht aantallen'!E:E)*'Calculatie sheet'!AF136+LOOKUP('Calculatie sheet'!$AF$2,'Objectenoverzicht aantallen'!$A:$A,'Objectenoverzicht aantallen'!F:F)*'Calculatie sheet'!AF136+LOOKUP('Calculatie sheet'!$AF$2,'Objectenoverzicht aantallen'!$A:$A,'Objectenoverzicht aantallen'!G:G)*'Calculatie sheet'!AF136+LOOKUP('Calculatie sheet'!$AF$2,'Objectenoverzicht aantallen'!$A:$A,'Objectenoverzicht aantallen'!H:H)*'Calculatie sheet'!AF136)/1000</f>
        <v>0</v>
      </c>
      <c r="M5" s="571">
        <f>(LOOKUP('Calculatie sheet'!$AF$2,'Objectenoverzicht aantallen'!$A:$A,'Objectenoverzicht aantallen'!C:C)*'Calculatie sheet'!AF136+LOOKUP('Calculatie sheet'!$AF$2,'Objectenoverzicht aantallen'!$A:$A,'Objectenoverzicht aantallen'!E:E)*'Calculatie sheet'!AF136+LOOKUP('Calculatie sheet'!$AF$2,'Objectenoverzicht aantallen'!$A:$A,'Objectenoverzicht aantallen'!F:F)*'Calculatie sheet'!AF136+LOOKUP('Calculatie sheet'!$AF$2,'Objectenoverzicht aantallen'!$A:$A,'Objectenoverzicht aantallen'!G:G)*'Calculatie sheet'!AF136+LOOKUP('Calculatie sheet'!$AF$2,'Objectenoverzicht aantallen'!$A:$A,'Objectenoverzicht aantallen'!H:H)*'Calculatie sheet'!AF136+LOOKUP('Calculatie sheet'!$AF$2,'Objectenoverzicht aantallen'!$A:$A,'Objectenoverzicht aantallen'!I:I)*'Calculatie sheet'!AF136)/1000</f>
        <v>0</v>
      </c>
      <c r="N5" s="571">
        <f>(LOOKUP('Calculatie sheet'!$AF$2,'Objectenoverzicht aantallen'!$A:$A,'Objectenoverzicht aantallen'!C:C)*'Calculatie sheet'!AF136+LOOKUP('Calculatie sheet'!$AF$2,'Objectenoverzicht aantallen'!$A:$A,'Objectenoverzicht aantallen'!E:E)*'Calculatie sheet'!AF136+LOOKUP('Calculatie sheet'!$AF$2,'Objectenoverzicht aantallen'!$A:$A,'Objectenoverzicht aantallen'!F:F)*'Calculatie sheet'!AF136+LOOKUP('Calculatie sheet'!$AF$2,'Objectenoverzicht aantallen'!$A:$A,'Objectenoverzicht aantallen'!G:G)*'Calculatie sheet'!AF136+LOOKUP('Calculatie sheet'!$AF$2,'Objectenoverzicht aantallen'!$A:$A,'Objectenoverzicht aantallen'!H:H)*'Calculatie sheet'!AF136+LOOKUP('Calculatie sheet'!$AF$2,'Objectenoverzicht aantallen'!$A:$A,'Objectenoverzicht aantallen'!I:I)*'Calculatie sheet'!AF136+LOOKUP('Calculatie sheet'!$AF$2,'Objectenoverzicht aantallen'!$A:$A,'Objectenoverzicht aantallen'!J:J)*'Calculatie sheet'!AF136)/1000</f>
        <v>0</v>
      </c>
      <c r="O5" s="571">
        <f>(LOOKUP('Calculatie sheet'!$AF$2,'Objectenoverzicht aantallen'!$A:$A,'Objectenoverzicht aantallen'!C:C)*'Calculatie sheet'!AF136+LOOKUP('Calculatie sheet'!$AF$2,'Objectenoverzicht aantallen'!$A:$A,'Objectenoverzicht aantallen'!E:E)*'Calculatie sheet'!AF136+LOOKUP('Calculatie sheet'!$AF$2,'Objectenoverzicht aantallen'!$A:$A,'Objectenoverzicht aantallen'!F:F)*'Calculatie sheet'!AF136+LOOKUP('Calculatie sheet'!$AF$2,'Objectenoverzicht aantallen'!$A:$A,'Objectenoverzicht aantallen'!G:G)*'Calculatie sheet'!AF136+LOOKUP('Calculatie sheet'!$AF$2,'Objectenoverzicht aantallen'!$A:$A,'Objectenoverzicht aantallen'!H:H)*'Calculatie sheet'!AF136+LOOKUP('Calculatie sheet'!$AF$2,'Objectenoverzicht aantallen'!$A:$A,'Objectenoverzicht aantallen'!I:I)*'Calculatie sheet'!AF136+LOOKUP('Calculatie sheet'!$AF$2,'Objectenoverzicht aantallen'!$A:$A,'Objectenoverzicht aantallen'!J:J)*'Calculatie sheet'!AF136+LOOKUP('Calculatie sheet'!$AF$2,'Objectenoverzicht aantallen'!$A:$A,'Objectenoverzicht aantallen'!K:K)*'Calculatie sheet'!AF136)/1000</f>
        <v>0</v>
      </c>
      <c r="P5" s="571">
        <f>(LOOKUP('Calculatie sheet'!$AF$2,'Objectenoverzicht aantallen'!$A:$A,'Objectenoverzicht aantallen'!C:C)*'Calculatie sheet'!AF136+LOOKUP('Calculatie sheet'!$AF$2,'Objectenoverzicht aantallen'!$A:$A,'Objectenoverzicht aantallen'!E:E)*'Calculatie sheet'!AF136+LOOKUP('Calculatie sheet'!$AF$2,'Objectenoverzicht aantallen'!$A:$A,'Objectenoverzicht aantallen'!F:F)*'Calculatie sheet'!AF136+LOOKUP('Calculatie sheet'!$AF$2,'Objectenoverzicht aantallen'!$A:$A,'Objectenoverzicht aantallen'!G:G)*'Calculatie sheet'!AF136+LOOKUP('Calculatie sheet'!$AF$2,'Objectenoverzicht aantallen'!$A:$A,'Objectenoverzicht aantallen'!H:H)*'Calculatie sheet'!AF136+LOOKUP('Calculatie sheet'!$AF$2,'Objectenoverzicht aantallen'!$A:$A,'Objectenoverzicht aantallen'!I:I)*'Calculatie sheet'!AF136+LOOKUP('Calculatie sheet'!$AF$2,'Objectenoverzicht aantallen'!$A:$A,'Objectenoverzicht aantallen'!J:J)*'Calculatie sheet'!AF136+LOOKUP('Calculatie sheet'!$AF$2,'Objectenoverzicht aantallen'!$A:$A,'Objectenoverzicht aantallen'!K:K)*'Calculatie sheet'!AF136+LOOKUP('Calculatie sheet'!$AF$2,'Objectenoverzicht aantallen'!$A:$A,'Objectenoverzicht aantallen'!L:L)*'Calculatie sheet'!AF136)/1000</f>
        <v>0</v>
      </c>
      <c r="Q5" s="571">
        <f>(LOOKUP('Calculatie sheet'!$AF$2,'Objectenoverzicht aantallen'!$A:$A,'Objectenoverzicht aantallen'!C:C)*'Calculatie sheet'!AF136+LOOKUP('Calculatie sheet'!$AF$2,'Objectenoverzicht aantallen'!$A:$A,'Objectenoverzicht aantallen'!E:E)*'Calculatie sheet'!AF136+LOOKUP('Calculatie sheet'!$AF$2,'Objectenoverzicht aantallen'!$A:$A,'Objectenoverzicht aantallen'!F:F)*'Calculatie sheet'!AF136+LOOKUP('Calculatie sheet'!$AF$2,'Objectenoverzicht aantallen'!$A:$A,'Objectenoverzicht aantallen'!G:G)*'Calculatie sheet'!AF136+LOOKUP('Calculatie sheet'!$AF$2,'Objectenoverzicht aantallen'!$A:$A,'Objectenoverzicht aantallen'!H:H)*'Calculatie sheet'!AF136+LOOKUP('Calculatie sheet'!$AF$2,'Objectenoverzicht aantallen'!$A:$A,'Objectenoverzicht aantallen'!I:I)*'Calculatie sheet'!AF136+LOOKUP('Calculatie sheet'!$AF$2,'Objectenoverzicht aantallen'!$A:$A,'Objectenoverzicht aantallen'!J:J)*'Calculatie sheet'!AF136+LOOKUP('Calculatie sheet'!$AF$2,'Objectenoverzicht aantallen'!$A:$A,'Objectenoverzicht aantallen'!K:K)*'Calculatie sheet'!AF136+LOOKUP('Calculatie sheet'!$AF$2,'Objectenoverzicht aantallen'!$A:$A,'Objectenoverzicht aantallen'!L:L)*'Calculatie sheet'!AF136+LOOKUP('Calculatie sheet'!$AF$2,'Objectenoverzicht aantallen'!$A:$A,'Objectenoverzicht aantallen'!M:M)*'Calculatie sheet'!AF136)/1000</f>
        <v>0</v>
      </c>
      <c r="R5" s="571">
        <f>(LOOKUP('Calculatie sheet'!$AF$2,'Objectenoverzicht aantallen'!$A:$A,'Objectenoverzicht aantallen'!C:C)*'Calculatie sheet'!AF136+LOOKUP('Calculatie sheet'!$AF$2,'Objectenoverzicht aantallen'!$A:$A,'Objectenoverzicht aantallen'!E:E)*'Calculatie sheet'!AF136+LOOKUP('Calculatie sheet'!$AF$2,'Objectenoverzicht aantallen'!$A:$A,'Objectenoverzicht aantallen'!F:F)*'Calculatie sheet'!AF136+LOOKUP('Calculatie sheet'!$AF$2,'Objectenoverzicht aantallen'!$A:$A,'Objectenoverzicht aantallen'!G:G)*'Calculatie sheet'!AF136+LOOKUP('Calculatie sheet'!$AF$2,'Objectenoverzicht aantallen'!$A:$A,'Objectenoverzicht aantallen'!H:H)*'Calculatie sheet'!AF136+LOOKUP('Calculatie sheet'!$AF$2,'Objectenoverzicht aantallen'!$A:$A,'Objectenoverzicht aantallen'!I:I)*'Calculatie sheet'!AF136+LOOKUP('Calculatie sheet'!$AF$2,'Objectenoverzicht aantallen'!$A:$A,'Objectenoverzicht aantallen'!J:J)*'Calculatie sheet'!AF136+LOOKUP('Calculatie sheet'!$AF$2,'Objectenoverzicht aantallen'!$A:$A,'Objectenoverzicht aantallen'!K:K)*'Calculatie sheet'!AF136+LOOKUP('Calculatie sheet'!$AF$2,'Objectenoverzicht aantallen'!$A:$A,'Objectenoverzicht aantallen'!L:L)*'Calculatie sheet'!AF136+LOOKUP('Calculatie sheet'!$AF$2,'Objectenoverzicht aantallen'!$A:$A,'Objectenoverzicht aantallen'!M:M)*'Calculatie sheet'!AF136+LOOKUP('Calculatie sheet'!$AF$2,'Objectenoverzicht aantallen'!$A:$A,'Objectenoverzicht aantallen'!N:N)*'Calculatie sheet'!AF136)/1000</f>
        <v>0</v>
      </c>
      <c r="S5" s="571">
        <f>(LOOKUP('Calculatie sheet'!$AF$2,'Objectenoverzicht aantallen'!$A:$A,'Objectenoverzicht aantallen'!C:C)*'Calculatie sheet'!AF136+LOOKUP('Calculatie sheet'!$AF$2,'Objectenoverzicht aantallen'!$A:$A,'Objectenoverzicht aantallen'!E:E)*'Calculatie sheet'!AF136+LOOKUP('Calculatie sheet'!$AF$2,'Objectenoverzicht aantallen'!$A:$A,'Objectenoverzicht aantallen'!F:F)*'Calculatie sheet'!AF136+LOOKUP('Calculatie sheet'!$AF$2,'Objectenoverzicht aantallen'!$A:$A,'Objectenoverzicht aantallen'!G:G)*'Calculatie sheet'!AF136+LOOKUP('Calculatie sheet'!$AF$2,'Objectenoverzicht aantallen'!$A:$A,'Objectenoverzicht aantallen'!H:H)*'Calculatie sheet'!AF136+LOOKUP('Calculatie sheet'!$AF$2,'Objectenoverzicht aantallen'!$A:$A,'Objectenoverzicht aantallen'!I:I)*'Calculatie sheet'!AF136+LOOKUP('Calculatie sheet'!$AF$2,'Objectenoverzicht aantallen'!$A:$A,'Objectenoverzicht aantallen'!J:J)*'Calculatie sheet'!AF136+LOOKUP('Calculatie sheet'!$AF$2,'Objectenoverzicht aantallen'!$A:$A,'Objectenoverzicht aantallen'!K:K)*'Calculatie sheet'!AF136+LOOKUP('Calculatie sheet'!$AF$2,'Objectenoverzicht aantallen'!$A:$A,'Objectenoverzicht aantallen'!L:L)*'Calculatie sheet'!AF136+LOOKUP('Calculatie sheet'!$AF$2,'Objectenoverzicht aantallen'!$A:$A,'Objectenoverzicht aantallen'!M:M)*'Calculatie sheet'!AF136+LOOKUP('Calculatie sheet'!$AF$2,'Objectenoverzicht aantallen'!$A:$A,'Objectenoverzicht aantallen'!N:N)*'Calculatie sheet'!AF136+LOOKUP('Calculatie sheet'!$AF$2,'Objectenoverzicht aantallen'!$A:$A,'Objectenoverzicht aantallen'!O:O)*'Calculatie sheet'!AF136)/1000</f>
        <v>0</v>
      </c>
      <c r="U5" s="31" t="s">
        <v>625</v>
      </c>
      <c r="V5" s="571">
        <f>(LOOKUP('Calculatie sheet'!$AF$2,'Objectenoverzicht aantallen'!$A:$A,'Objectenoverzicht aantallen'!Q:Q)*'Calculatie sheet'!$AF$136)/1000</f>
        <v>0</v>
      </c>
      <c r="W5" s="571">
        <f>(LOOKUP('Calculatie sheet'!$AF$2,'Objectenoverzicht aantallen'!$A:$A,'Objectenoverzicht aantallen'!R:R)*'Calculatie sheet'!$AF$136)/1000</f>
        <v>0</v>
      </c>
      <c r="X5" s="571">
        <f>(LOOKUP('Calculatie sheet'!$AF$2,'Objectenoverzicht aantallen'!$A:$A,'Objectenoverzicht aantallen'!S:S)*'Calculatie sheet'!$AF$136)/1000</f>
        <v>0</v>
      </c>
      <c r="Y5" s="571">
        <f>(LOOKUP('Calculatie sheet'!$AF$2,'Objectenoverzicht aantallen'!$A:$A,'Objectenoverzicht aantallen'!T:T)*'Calculatie sheet'!$AF$136)/1000</f>
        <v>0</v>
      </c>
      <c r="Z5" s="571">
        <f>(LOOKUP('Calculatie sheet'!$AF$2,'Objectenoverzicht aantallen'!$A:$A,'Objectenoverzicht aantallen'!U:U)*'Calculatie sheet'!$AF$136)/1000</f>
        <v>0</v>
      </c>
      <c r="AA5" s="571">
        <f>(LOOKUP('Calculatie sheet'!$AF$2,'Objectenoverzicht aantallen'!$A:$A,'Objectenoverzicht aantallen'!V:V)*'Calculatie sheet'!$AF$136)/1000</f>
        <v>0</v>
      </c>
      <c r="AB5" s="571">
        <f>(LOOKUP('Calculatie sheet'!$AF$2,'Objectenoverzicht aantallen'!$A:$A,'Objectenoverzicht aantallen'!W:W)*'Calculatie sheet'!$AF$136)/1000</f>
        <v>0</v>
      </c>
      <c r="AC5" s="571">
        <f>(LOOKUP('Calculatie sheet'!$AF$2,'Objectenoverzicht aantallen'!$A:$A,'Objectenoverzicht aantallen'!X:X)*'Calculatie sheet'!$AF$136)/1000</f>
        <v>0</v>
      </c>
      <c r="AD5" s="571">
        <f>(LOOKUP('Calculatie sheet'!$AF$2,'Objectenoverzicht aantallen'!$A:$A,'Objectenoverzicht aantallen'!AA:AA)*'Calculatie sheet'!$AF$136)/1000</f>
        <v>0</v>
      </c>
      <c r="AE5" s="571">
        <f>(LOOKUP('Calculatie sheet'!$AF$2,'Objectenoverzicht aantallen'!$A:$A,'Objectenoverzicht aantallen'!Z:Z)*'Calculatie sheet'!$AF$136)/1000</f>
        <v>0</v>
      </c>
      <c r="AF5" s="571">
        <f>(LOOKUP('Calculatie sheet'!$AF$2,'Objectenoverzicht aantallen'!$A:$A,'Objectenoverzicht aantallen'!AA:AA)*'Calculatie sheet'!$AF$136)/1000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AC44-3DA3-0C41-8B06-ABE88469F3EA}">
  <dimension ref="A1:AF9"/>
  <sheetViews>
    <sheetView workbookViewId="0">
      <selection activeCell="B3" sqref="B3:B5"/>
    </sheetView>
  </sheetViews>
  <sheetFormatPr baseColWidth="10" defaultRowHeight="16" x14ac:dyDescent="0.2"/>
  <cols>
    <col min="1" max="1" width="7.6640625" bestFit="1" customWidth="1"/>
    <col min="2" max="2" width="16.83203125" bestFit="1" customWidth="1"/>
  </cols>
  <sheetData>
    <row r="1" spans="1:32" x14ac:dyDescent="0.2">
      <c r="A1" t="str">
        <f>'Calculatie sheet'!AG3</f>
        <v>Gemaal</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sheet'!AG133</f>
        <v>361.3871252345956</v>
      </c>
      <c r="D2" s="26" t="s">
        <v>64</v>
      </c>
      <c r="F2" s="573">
        <f>C2*'Calculatie sheet'!$AG$7/1000</f>
        <v>0</v>
      </c>
      <c r="H2" s="31" t="s">
        <v>622</v>
      </c>
      <c r="I2" s="571">
        <f>(LOOKUP('Calculatie sheet'!$AG$2,'Objectenoverzicht aantallen'!$A:$A,'Objectenoverzicht aantallen'!C:C)*'Calculatie sheet'!AG133+LOOKUP('Calculatie sheet'!$AG$2,'Objectenoverzicht aantallen'!$A:$A,'Objectenoverzicht aantallen'!E:E)*'Calculatie sheet'!AG133)/1000</f>
        <v>0</v>
      </c>
      <c r="J2" s="571">
        <f>(LOOKUP('Calculatie sheet'!$AG$2,'Objectenoverzicht aantallen'!$A:$A,'Objectenoverzicht aantallen'!C:C)*'Calculatie sheet'!AG133+LOOKUP('Calculatie sheet'!$AG$2,'Objectenoverzicht aantallen'!$A:$A,'Objectenoverzicht aantallen'!E:E)*'Calculatie sheet'!AG133+LOOKUP('Calculatie sheet'!$AG$2,'Objectenoverzicht aantallen'!$A:$A,'Objectenoverzicht aantallen'!F:F)*'Calculatie sheet'!AG133)/1000</f>
        <v>0</v>
      </c>
      <c r="K2" s="571">
        <f>(LOOKUP('Calculatie sheet'!$AG$2,'Objectenoverzicht aantallen'!$A:$A,'Objectenoverzicht aantallen'!C:C)*'Calculatie sheet'!AG133+LOOKUP('Calculatie sheet'!$AG$2,'Objectenoverzicht aantallen'!$A:$A,'Objectenoverzicht aantallen'!E:E)*'Calculatie sheet'!AG133+LOOKUP('Calculatie sheet'!$AG$2,'Objectenoverzicht aantallen'!$A:$A,'Objectenoverzicht aantallen'!F:F)*'Calculatie sheet'!AG133+LOOKUP('Calculatie sheet'!$D$2,'Objectenoverzicht aantallen'!$A:$A,'Objectenoverzicht aantallen'!G:G)*'Calculatie sheet'!AG133)/1000</f>
        <v>0</v>
      </c>
      <c r="L2" s="571">
        <f>(LOOKUP('Calculatie sheet'!$AG$2,'Objectenoverzicht aantallen'!$A:$A,'Objectenoverzicht aantallen'!C:C)*'Calculatie sheet'!AG133+LOOKUP('Calculatie sheet'!$AG$2,'Objectenoverzicht aantallen'!$A:$A,'Objectenoverzicht aantallen'!E:E)*'Calculatie sheet'!AG133+LOOKUP('Calculatie sheet'!$AG$2,'Objectenoverzicht aantallen'!$A:$A,'Objectenoverzicht aantallen'!F:F)*'Calculatie sheet'!AG133+LOOKUP('Calculatie sheet'!$AG$2,'Objectenoverzicht aantallen'!$A:$A,'Objectenoverzicht aantallen'!G:G)*'Calculatie sheet'!AG133+LOOKUP('Calculatie sheet'!$AG$2,'Objectenoverzicht aantallen'!$A:$A,'Objectenoverzicht aantallen'!H:H)*'Calculatie sheet'!AG133)/1000</f>
        <v>0</v>
      </c>
      <c r="M2" s="571">
        <f>(LOOKUP('Calculatie sheet'!$AG$2,'Objectenoverzicht aantallen'!$A:$A,'Objectenoverzicht aantallen'!C:C)*'Calculatie sheet'!AG133+LOOKUP('Calculatie sheet'!$AG$2,'Objectenoverzicht aantallen'!$A:$A,'Objectenoverzicht aantallen'!E:E)*'Calculatie sheet'!AG133+LOOKUP('Calculatie sheet'!$AG$2,'Objectenoverzicht aantallen'!$A:$A,'Objectenoverzicht aantallen'!F:F)*'Calculatie sheet'!AG133+LOOKUP('Calculatie sheet'!$AG$2,'Objectenoverzicht aantallen'!$A:$A,'Objectenoverzicht aantallen'!G:G)*'Calculatie sheet'!AG133+LOOKUP('Calculatie sheet'!$AG$2,'Objectenoverzicht aantallen'!$A:$A,'Objectenoverzicht aantallen'!H:H)*'Calculatie sheet'!AG133+LOOKUP('Calculatie sheet'!$AG$2,'Objectenoverzicht aantallen'!$A:$A,'Objectenoverzicht aantallen'!I:I)*'Calculatie sheet'!AG133)/1000</f>
        <v>0</v>
      </c>
      <c r="N2" s="571">
        <f>(LOOKUP('Calculatie sheet'!$AG$2,'Objectenoverzicht aantallen'!$A:$A,'Objectenoverzicht aantallen'!C:C)*'Calculatie sheet'!AG133+LOOKUP('Calculatie sheet'!$AG$2,'Objectenoverzicht aantallen'!$A:$A,'Objectenoverzicht aantallen'!E:E)*'Calculatie sheet'!AG133+LOOKUP('Calculatie sheet'!$AG$2,'Objectenoverzicht aantallen'!$A:$A,'Objectenoverzicht aantallen'!F:F)*'Calculatie sheet'!AG133+LOOKUP('Calculatie sheet'!$AG$2,'Objectenoverzicht aantallen'!$A:$A,'Objectenoverzicht aantallen'!G:G)*'Calculatie sheet'!AG133+LOOKUP('Calculatie sheet'!$AG$2,'Objectenoverzicht aantallen'!$A:$A,'Objectenoverzicht aantallen'!H:H)*'Calculatie sheet'!AG133+LOOKUP('Calculatie sheet'!$AG$2,'Objectenoverzicht aantallen'!$A:$A,'Objectenoverzicht aantallen'!I:I)*'Calculatie sheet'!AG133+LOOKUP('Calculatie sheet'!$AG$2,'Objectenoverzicht aantallen'!$A:$A,'Objectenoverzicht aantallen'!J:J)*'Calculatie sheet'!AG133)/1000</f>
        <v>0</v>
      </c>
      <c r="O2" s="571">
        <f>(LOOKUP('Calculatie sheet'!$AG$2,'Objectenoverzicht aantallen'!$A:$A,'Objectenoverzicht aantallen'!C:C)*'Calculatie sheet'!AG133+LOOKUP('Calculatie sheet'!$AG$2,'Objectenoverzicht aantallen'!$A:$A,'Objectenoverzicht aantallen'!E:E)*'Calculatie sheet'!AG133+LOOKUP('Calculatie sheet'!$AG$2,'Objectenoverzicht aantallen'!$A:$A,'Objectenoverzicht aantallen'!F:F)*'Calculatie sheet'!AG133+LOOKUP('Calculatie sheet'!$AG$2,'Objectenoverzicht aantallen'!$A:$A,'Objectenoverzicht aantallen'!G:G)*'Calculatie sheet'!AG133+LOOKUP('Calculatie sheet'!$AG$2,'Objectenoverzicht aantallen'!$A:$A,'Objectenoverzicht aantallen'!H:H)*'Calculatie sheet'!AG133+LOOKUP('Calculatie sheet'!$AG$2,'Objectenoverzicht aantallen'!$A:$A,'Objectenoverzicht aantallen'!I:I)*'Calculatie sheet'!AG133+LOOKUP('Calculatie sheet'!$AG$2,'Objectenoverzicht aantallen'!$A:$A,'Objectenoverzicht aantallen'!J:J)*'Calculatie sheet'!AG133+LOOKUP('Calculatie sheet'!$AG$2,'Objectenoverzicht aantallen'!$A:$A,'Objectenoverzicht aantallen'!K:K)*'Calculatie sheet'!AG133)/1000</f>
        <v>0</v>
      </c>
      <c r="P2" s="571">
        <f>(LOOKUP('Calculatie sheet'!$AG$2,'Objectenoverzicht aantallen'!$A:$A,'Objectenoverzicht aantallen'!C:C)*'Calculatie sheet'!AG133+LOOKUP('Calculatie sheet'!$AG$2,'Objectenoverzicht aantallen'!$A:$A,'Objectenoverzicht aantallen'!E:E)*'Calculatie sheet'!AG133+LOOKUP('Calculatie sheet'!$AG$2,'Objectenoverzicht aantallen'!$A:$A,'Objectenoverzicht aantallen'!F:F)*'Calculatie sheet'!AG133+LOOKUP('Calculatie sheet'!$AG$2,'Objectenoverzicht aantallen'!$A:$A,'Objectenoverzicht aantallen'!G:G)*'Calculatie sheet'!AG133+LOOKUP('Calculatie sheet'!$AG$2,'Objectenoverzicht aantallen'!$A:$A,'Objectenoverzicht aantallen'!H:H)*'Calculatie sheet'!AG133+LOOKUP('Calculatie sheet'!$AG$2,'Objectenoverzicht aantallen'!$A:$A,'Objectenoverzicht aantallen'!I:I)*'Calculatie sheet'!AG133+LOOKUP('Calculatie sheet'!$AG$2,'Objectenoverzicht aantallen'!$A:$A,'Objectenoverzicht aantallen'!J:J)*'Calculatie sheet'!AG133+LOOKUP('Calculatie sheet'!$AG$2,'Objectenoverzicht aantallen'!$A:$A,'Objectenoverzicht aantallen'!K:K)*'Calculatie sheet'!AG133+LOOKUP('Calculatie sheet'!$AG$2,'Objectenoverzicht aantallen'!$A:$A,'Objectenoverzicht aantallen'!L:L)*'Calculatie sheet'!AG133)/1000</f>
        <v>0</v>
      </c>
      <c r="Q2" s="571">
        <f>(LOOKUP('Calculatie sheet'!$AG$2,'Objectenoverzicht aantallen'!$A:$A,'Objectenoverzicht aantallen'!C:C)*'Calculatie sheet'!AG133+LOOKUP('Calculatie sheet'!$AG$2,'Objectenoverzicht aantallen'!$A:$A,'Objectenoverzicht aantallen'!E:E)*'Calculatie sheet'!AG133+LOOKUP('Calculatie sheet'!$AG$2,'Objectenoverzicht aantallen'!$A:$A,'Objectenoverzicht aantallen'!F:F)*'Calculatie sheet'!AG133+LOOKUP('Calculatie sheet'!$AG$2,'Objectenoverzicht aantallen'!$A:$A,'Objectenoverzicht aantallen'!G:G)*'Calculatie sheet'!AG133+LOOKUP('Calculatie sheet'!$AG$2,'Objectenoverzicht aantallen'!$A:$A,'Objectenoverzicht aantallen'!H:H)*'Calculatie sheet'!AG133+LOOKUP('Calculatie sheet'!$AG$2,'Objectenoverzicht aantallen'!$A:$A,'Objectenoverzicht aantallen'!I:I)*'Calculatie sheet'!AG133+LOOKUP('Calculatie sheet'!$AG$2,'Objectenoverzicht aantallen'!$A:$A,'Objectenoverzicht aantallen'!J:J)*'Calculatie sheet'!AG133+LOOKUP('Calculatie sheet'!$AG$2,'Objectenoverzicht aantallen'!$A:$A,'Objectenoverzicht aantallen'!K:K)*'Calculatie sheet'!AG133+LOOKUP('Calculatie sheet'!$AG$2,'Objectenoverzicht aantallen'!$A:$A,'Objectenoverzicht aantallen'!L:L)*'Calculatie sheet'!AG133+LOOKUP('Calculatie sheet'!$AG$2,'Objectenoverzicht aantallen'!$A:$A,'Objectenoverzicht aantallen'!M:M)*'Calculatie sheet'!AG133)/1000</f>
        <v>0</v>
      </c>
      <c r="R2" s="571">
        <f>(LOOKUP('Calculatie sheet'!$AG$2,'Objectenoverzicht aantallen'!$A:$A,'Objectenoverzicht aantallen'!C:C)*'Calculatie sheet'!AG133+LOOKUP('Calculatie sheet'!$AG$2,'Objectenoverzicht aantallen'!$A:$A,'Objectenoverzicht aantallen'!E:E)*'Calculatie sheet'!AG133+LOOKUP('Calculatie sheet'!$AG$2,'Objectenoverzicht aantallen'!$A:$A,'Objectenoverzicht aantallen'!F:F)*'Calculatie sheet'!AG133+LOOKUP('Calculatie sheet'!$AG$2,'Objectenoverzicht aantallen'!$A:$A,'Objectenoverzicht aantallen'!G:G)*'Calculatie sheet'!AG133+LOOKUP('Calculatie sheet'!$AG$2,'Objectenoverzicht aantallen'!$A:$A,'Objectenoverzicht aantallen'!H:H)*'Calculatie sheet'!AG133+LOOKUP('Calculatie sheet'!$AG$2,'Objectenoverzicht aantallen'!$A:$A,'Objectenoverzicht aantallen'!I:I)*'Calculatie sheet'!AG133+LOOKUP('Calculatie sheet'!$AG$2,'Objectenoverzicht aantallen'!$A:$A,'Objectenoverzicht aantallen'!J:J)*'Calculatie sheet'!AG133+LOOKUP('Calculatie sheet'!$AG$2,'Objectenoverzicht aantallen'!$A:$A,'Objectenoverzicht aantallen'!K:K)*'Calculatie sheet'!AG133+LOOKUP('Calculatie sheet'!$AG$2,'Objectenoverzicht aantallen'!$A:$A,'Objectenoverzicht aantallen'!L:L)*'Calculatie sheet'!AG133+LOOKUP('Calculatie sheet'!$AG$2,'Objectenoverzicht aantallen'!$A:$A,'Objectenoverzicht aantallen'!M:M)*'Calculatie sheet'!AG133+LOOKUP('Calculatie sheet'!$AG$2,'Objectenoverzicht aantallen'!$A:$A,'Objectenoverzicht aantallen'!N:N)*'Calculatie sheet'!AG133)/1000</f>
        <v>0</v>
      </c>
      <c r="S2" s="571">
        <f>(LOOKUP('Calculatie sheet'!$AG$2,'Objectenoverzicht aantallen'!$A:$A,'Objectenoverzicht aantallen'!C:C)*'Calculatie sheet'!AG133+LOOKUP('Calculatie sheet'!$AG$2,'Objectenoverzicht aantallen'!$A:$A,'Objectenoverzicht aantallen'!E:E)*'Calculatie sheet'!AG133+LOOKUP('Calculatie sheet'!$AG$2,'Objectenoverzicht aantallen'!$A:$A,'Objectenoverzicht aantallen'!F:F)*'Calculatie sheet'!AG133+LOOKUP('Calculatie sheet'!$AG$2,'Objectenoverzicht aantallen'!$A:$A,'Objectenoverzicht aantallen'!G:G)*'Calculatie sheet'!AG133+LOOKUP('Calculatie sheet'!$AG$2,'Objectenoverzicht aantallen'!$A:$A,'Objectenoverzicht aantallen'!H:H)*'Calculatie sheet'!AG133+LOOKUP('Calculatie sheet'!$AG$2,'Objectenoverzicht aantallen'!$A:$A,'Objectenoverzicht aantallen'!I:I)*'Calculatie sheet'!AG133+LOOKUP('Calculatie sheet'!$AG$2,'Objectenoverzicht aantallen'!$A:$A,'Objectenoverzicht aantallen'!J:J)*'Calculatie sheet'!AG133+LOOKUP('Calculatie sheet'!$AG$2,'Objectenoverzicht aantallen'!$A:$A,'Objectenoverzicht aantallen'!K:K)*'Calculatie sheet'!AG133+LOOKUP('Calculatie sheet'!$AG$2,'Objectenoverzicht aantallen'!$A:$A,'Objectenoverzicht aantallen'!L:L)*'Calculatie sheet'!AG133+LOOKUP('Calculatie sheet'!$AG$2,'Objectenoverzicht aantallen'!$A:$A,'Objectenoverzicht aantallen'!M:M)*'Calculatie sheet'!AG133+LOOKUP('Calculatie sheet'!$AG$2,'Objectenoverzicht aantallen'!$A:$A,'Objectenoverzicht aantallen'!N:N)*'Calculatie sheet'!AG133+LOOKUP('Calculatie sheet'!$AG$2,'Objectenoverzicht aantallen'!$A:$A,'Objectenoverzicht aantallen'!O:O)*'Calculatie sheet'!AG133)/1000</f>
        <v>0</v>
      </c>
      <c r="U2" s="31" t="s">
        <v>622</v>
      </c>
      <c r="V2" s="571">
        <f>(LOOKUP('Calculatie sheet'!$AG$2,'Objectenoverzicht aantallen'!$A:$A,'Objectenoverzicht aantallen'!E:E)*'Calculatie sheet'!$AG$133)/1000</f>
        <v>0</v>
      </c>
      <c r="W2" s="571">
        <f>(LOOKUP('Calculatie sheet'!$AG$2,'Objectenoverzicht aantallen'!$A:$A,'Objectenoverzicht aantallen'!F:F)*'Calculatie sheet'!$AG$133)/1000</f>
        <v>0</v>
      </c>
      <c r="X2" s="571">
        <f>(LOOKUP('Calculatie sheet'!$AG$2,'Objectenoverzicht aantallen'!$A:$A,'Objectenoverzicht aantallen'!G:G)*'Calculatie sheet'!$AG$133)/1000</f>
        <v>0</v>
      </c>
      <c r="Y2" s="571">
        <f>(LOOKUP('Calculatie sheet'!$AG$2,'Objectenoverzicht aantallen'!$A:$A,'Objectenoverzicht aantallen'!H:H)*'Calculatie sheet'!$AG$133)/1000</f>
        <v>0</v>
      </c>
      <c r="Z2" s="571">
        <f>(LOOKUP('Calculatie sheet'!$AG$2,'Objectenoverzicht aantallen'!$A:$A,'Objectenoverzicht aantallen'!I:I)*'Calculatie sheet'!$AG$133)/1000</f>
        <v>0</v>
      </c>
      <c r="AA2" s="571">
        <f>(LOOKUP('Calculatie sheet'!$AG$2,'Objectenoverzicht aantallen'!$A:$A,'Objectenoverzicht aantallen'!J:J)*'Calculatie sheet'!$AG$133)/1000</f>
        <v>0</v>
      </c>
      <c r="AB2" s="571">
        <f>(LOOKUP('Calculatie sheet'!$AG$2,'Objectenoverzicht aantallen'!$A:$A,'Objectenoverzicht aantallen'!K:K)*'Calculatie sheet'!$AG$133)/1000</f>
        <v>0</v>
      </c>
      <c r="AC2" s="571">
        <f>(LOOKUP('Calculatie sheet'!$AG$2,'Objectenoverzicht aantallen'!$A:$A,'Objectenoverzicht aantallen'!L:L)*'Calculatie sheet'!$AG$133)/1000</f>
        <v>0</v>
      </c>
      <c r="AD2" s="571">
        <f>(LOOKUP('Calculatie sheet'!$AG$2,'Objectenoverzicht aantallen'!$A:$A,'Objectenoverzicht aantallen'!M:M)*'Calculatie sheet'!$AG$133)/1000</f>
        <v>0</v>
      </c>
      <c r="AE2" s="571">
        <f>(LOOKUP('Calculatie sheet'!$AG$2,'Objectenoverzicht aantallen'!$A:$A,'Objectenoverzicht aantallen'!N:N)*'Calculatie sheet'!$AG$133)/1000</f>
        <v>0</v>
      </c>
      <c r="AF2" s="571">
        <f>(LOOKUP('Calculatie sheet'!$AG$2,'Objectenoverzicht aantallen'!$A:$A,'Objectenoverzicht aantallen'!O:O)*'Calculatie sheet'!$AG$133)/1000</f>
        <v>0</v>
      </c>
    </row>
    <row r="3" spans="1:32" x14ac:dyDescent="0.2">
      <c r="B3" s="130" t="s">
        <v>967</v>
      </c>
      <c r="C3" s="46">
        <f>'Calculatie sheet'!AG134</f>
        <v>318.30319489817367</v>
      </c>
      <c r="D3" s="7" t="s">
        <v>354</v>
      </c>
      <c r="F3" s="573">
        <f>C3*'Calculatie sheet'!$AG$7/1000</f>
        <v>0</v>
      </c>
      <c r="H3" s="31" t="s">
        <v>623</v>
      </c>
      <c r="I3" s="571">
        <f>(LOOKUP('Calculatie sheet'!$AG$2,'Objectenoverzicht aantallen'!$A:$A,'Objectenoverzicht aantallen'!C:C)*'Calculatie sheet'!AG134+LOOKUP('Calculatie sheet'!$AG$2,'Objectenoverzicht aantallen'!$A:$A,'Objectenoverzicht aantallen'!E:E)*'Calculatie sheet'!AG134)/1000</f>
        <v>0</v>
      </c>
      <c r="J3" s="571">
        <f>(LOOKUP('Calculatie sheet'!$AG$2,'Objectenoverzicht aantallen'!$A:$A,'Objectenoverzicht aantallen'!C:C)*'Calculatie sheet'!AG134+LOOKUP('Calculatie sheet'!$AG$2,'Objectenoverzicht aantallen'!$A:$A,'Objectenoverzicht aantallen'!E:E)*'Calculatie sheet'!AG134+LOOKUP('Calculatie sheet'!$AG$2,'Objectenoverzicht aantallen'!$A:$A,'Objectenoverzicht aantallen'!F:F)*'Calculatie sheet'!AG134)/1000</f>
        <v>0</v>
      </c>
      <c r="K3" s="571">
        <f>(LOOKUP('Calculatie sheet'!$AG$2,'Objectenoverzicht aantallen'!$A:$A,'Objectenoverzicht aantallen'!C:C)*'Calculatie sheet'!AG134+LOOKUP('Calculatie sheet'!$AG$2,'Objectenoverzicht aantallen'!$A:$A,'Objectenoverzicht aantallen'!E:E)*'Calculatie sheet'!AG134+LOOKUP('Calculatie sheet'!$AG$2,'Objectenoverzicht aantallen'!$A:$A,'Objectenoverzicht aantallen'!F:F)*'Calculatie sheet'!AG134+LOOKUP('Calculatie sheet'!$D$2,'Objectenoverzicht aantallen'!$A:$A,'Objectenoverzicht aantallen'!G:G)*'Calculatie sheet'!AG134)/1000</f>
        <v>0</v>
      </c>
      <c r="L3" s="571">
        <f>(LOOKUP('Calculatie sheet'!$AG$2,'Objectenoverzicht aantallen'!$A:$A,'Objectenoverzicht aantallen'!C:C)*'Calculatie sheet'!AG134+LOOKUP('Calculatie sheet'!$AG$2,'Objectenoverzicht aantallen'!$A:$A,'Objectenoverzicht aantallen'!E:E)*'Calculatie sheet'!AG134+LOOKUP('Calculatie sheet'!$AG$2,'Objectenoverzicht aantallen'!$A:$A,'Objectenoverzicht aantallen'!F:F)*'Calculatie sheet'!AG134+LOOKUP('Calculatie sheet'!$AG$2,'Objectenoverzicht aantallen'!$A:$A,'Objectenoverzicht aantallen'!G:G)*'Calculatie sheet'!AG134+LOOKUP('Calculatie sheet'!$AG$2,'Objectenoverzicht aantallen'!$A:$A,'Objectenoverzicht aantallen'!H:H)*'Calculatie sheet'!AG134)/1000</f>
        <v>0</v>
      </c>
      <c r="M3" s="571">
        <f>(LOOKUP('Calculatie sheet'!$AG$2,'Objectenoverzicht aantallen'!$A:$A,'Objectenoverzicht aantallen'!C:C)*'Calculatie sheet'!AG134+LOOKUP('Calculatie sheet'!$AG$2,'Objectenoverzicht aantallen'!$A:$A,'Objectenoverzicht aantallen'!E:E)*'Calculatie sheet'!AG134+LOOKUP('Calculatie sheet'!$AG$2,'Objectenoverzicht aantallen'!$A:$A,'Objectenoverzicht aantallen'!F:F)*'Calculatie sheet'!AG134+LOOKUP('Calculatie sheet'!$AG$2,'Objectenoverzicht aantallen'!$A:$A,'Objectenoverzicht aantallen'!G:G)*'Calculatie sheet'!AG134+LOOKUP('Calculatie sheet'!$AG$2,'Objectenoverzicht aantallen'!$A:$A,'Objectenoverzicht aantallen'!H:H)*'Calculatie sheet'!AG134+LOOKUP('Calculatie sheet'!$AG$2,'Objectenoverzicht aantallen'!$A:$A,'Objectenoverzicht aantallen'!I:I)*'Calculatie sheet'!AG134)/1000</f>
        <v>0</v>
      </c>
      <c r="N3" s="571">
        <f>(LOOKUP('Calculatie sheet'!$AG$2,'Objectenoverzicht aantallen'!$A:$A,'Objectenoverzicht aantallen'!C:C)*'Calculatie sheet'!AG134+LOOKUP('Calculatie sheet'!$AG$2,'Objectenoverzicht aantallen'!$A:$A,'Objectenoverzicht aantallen'!E:E)*'Calculatie sheet'!AG134+LOOKUP('Calculatie sheet'!$AG$2,'Objectenoverzicht aantallen'!$A:$A,'Objectenoverzicht aantallen'!F:F)*'Calculatie sheet'!AG134+LOOKUP('Calculatie sheet'!$AG$2,'Objectenoverzicht aantallen'!$A:$A,'Objectenoverzicht aantallen'!G:G)*'Calculatie sheet'!AG134+LOOKUP('Calculatie sheet'!$AG$2,'Objectenoverzicht aantallen'!$A:$A,'Objectenoverzicht aantallen'!H:H)*'Calculatie sheet'!AG134+LOOKUP('Calculatie sheet'!$AG$2,'Objectenoverzicht aantallen'!$A:$A,'Objectenoverzicht aantallen'!I:I)*'Calculatie sheet'!AG134+LOOKUP('Calculatie sheet'!$AG$2,'Objectenoverzicht aantallen'!$A:$A,'Objectenoverzicht aantallen'!J:J)*'Calculatie sheet'!AG134)/1000</f>
        <v>0</v>
      </c>
      <c r="O3" s="571">
        <f>(LOOKUP('Calculatie sheet'!$AG$2,'Objectenoverzicht aantallen'!$A:$A,'Objectenoverzicht aantallen'!C:C)*'Calculatie sheet'!AG134+LOOKUP('Calculatie sheet'!$AG$2,'Objectenoverzicht aantallen'!$A:$A,'Objectenoverzicht aantallen'!E:E)*'Calculatie sheet'!AG134+LOOKUP('Calculatie sheet'!$AG$2,'Objectenoverzicht aantallen'!$A:$A,'Objectenoverzicht aantallen'!F:F)*'Calculatie sheet'!AG134+LOOKUP('Calculatie sheet'!$AG$2,'Objectenoverzicht aantallen'!$A:$A,'Objectenoverzicht aantallen'!G:G)*'Calculatie sheet'!AG134+LOOKUP('Calculatie sheet'!$AG$2,'Objectenoverzicht aantallen'!$A:$A,'Objectenoverzicht aantallen'!H:H)*'Calculatie sheet'!AG134+LOOKUP('Calculatie sheet'!$AG$2,'Objectenoverzicht aantallen'!$A:$A,'Objectenoverzicht aantallen'!I:I)*'Calculatie sheet'!AG134+LOOKUP('Calculatie sheet'!$AG$2,'Objectenoverzicht aantallen'!$A:$A,'Objectenoverzicht aantallen'!J:J)*'Calculatie sheet'!AG134+LOOKUP('Calculatie sheet'!$AG$2,'Objectenoverzicht aantallen'!$A:$A,'Objectenoverzicht aantallen'!K:K)*'Calculatie sheet'!AG134)/1000</f>
        <v>0</v>
      </c>
      <c r="P3" s="571">
        <f>(LOOKUP('Calculatie sheet'!$AG$2,'Objectenoverzicht aantallen'!$A:$A,'Objectenoverzicht aantallen'!C:C)*'Calculatie sheet'!AG134+LOOKUP('Calculatie sheet'!$AG$2,'Objectenoverzicht aantallen'!$A:$A,'Objectenoverzicht aantallen'!E:E)*'Calculatie sheet'!AG134+LOOKUP('Calculatie sheet'!$AG$2,'Objectenoverzicht aantallen'!$A:$A,'Objectenoverzicht aantallen'!F:F)*'Calculatie sheet'!AG134+LOOKUP('Calculatie sheet'!$AG$2,'Objectenoverzicht aantallen'!$A:$A,'Objectenoverzicht aantallen'!G:G)*'Calculatie sheet'!AG134+LOOKUP('Calculatie sheet'!$AG$2,'Objectenoverzicht aantallen'!$A:$A,'Objectenoverzicht aantallen'!H:H)*'Calculatie sheet'!AG134+LOOKUP('Calculatie sheet'!$AG$2,'Objectenoverzicht aantallen'!$A:$A,'Objectenoverzicht aantallen'!I:I)*'Calculatie sheet'!AG134+LOOKUP('Calculatie sheet'!$AG$2,'Objectenoverzicht aantallen'!$A:$A,'Objectenoverzicht aantallen'!J:J)*'Calculatie sheet'!AG134+LOOKUP('Calculatie sheet'!$AG$2,'Objectenoverzicht aantallen'!$A:$A,'Objectenoverzicht aantallen'!K:K)*'Calculatie sheet'!AG134+LOOKUP('Calculatie sheet'!$AG$2,'Objectenoverzicht aantallen'!$A:$A,'Objectenoverzicht aantallen'!L:L)*'Calculatie sheet'!AG134)/1000</f>
        <v>0</v>
      </c>
      <c r="Q3" s="571">
        <f>(LOOKUP('Calculatie sheet'!$AG$2,'Objectenoverzicht aantallen'!$A:$A,'Objectenoverzicht aantallen'!C:C)*'Calculatie sheet'!AG134+LOOKUP('Calculatie sheet'!$AG$2,'Objectenoverzicht aantallen'!$A:$A,'Objectenoverzicht aantallen'!E:E)*'Calculatie sheet'!AG134+LOOKUP('Calculatie sheet'!$AG$2,'Objectenoverzicht aantallen'!$A:$A,'Objectenoverzicht aantallen'!F:F)*'Calculatie sheet'!AG134+LOOKUP('Calculatie sheet'!$AG$2,'Objectenoverzicht aantallen'!$A:$A,'Objectenoverzicht aantallen'!G:G)*'Calculatie sheet'!AG134+LOOKUP('Calculatie sheet'!$AG$2,'Objectenoverzicht aantallen'!$A:$A,'Objectenoverzicht aantallen'!H:H)*'Calculatie sheet'!AG134+LOOKUP('Calculatie sheet'!$AG$2,'Objectenoverzicht aantallen'!$A:$A,'Objectenoverzicht aantallen'!I:I)*'Calculatie sheet'!AG134+LOOKUP('Calculatie sheet'!$AG$2,'Objectenoverzicht aantallen'!$A:$A,'Objectenoverzicht aantallen'!J:J)*'Calculatie sheet'!AG134+LOOKUP('Calculatie sheet'!$AG$2,'Objectenoverzicht aantallen'!$A:$A,'Objectenoverzicht aantallen'!K:K)*'Calculatie sheet'!AG134+LOOKUP('Calculatie sheet'!$AG$2,'Objectenoverzicht aantallen'!$A:$A,'Objectenoverzicht aantallen'!L:L)*'Calculatie sheet'!AG134+LOOKUP('Calculatie sheet'!$AG$2,'Objectenoverzicht aantallen'!$A:$A,'Objectenoverzicht aantallen'!M:M)*'Calculatie sheet'!AG134)/1000</f>
        <v>0</v>
      </c>
      <c r="R3" s="571">
        <f>(LOOKUP('Calculatie sheet'!$AG$2,'Objectenoverzicht aantallen'!$A:$A,'Objectenoverzicht aantallen'!C:C)*'Calculatie sheet'!AG134+LOOKUP('Calculatie sheet'!$AG$2,'Objectenoverzicht aantallen'!$A:$A,'Objectenoverzicht aantallen'!E:E)*'Calculatie sheet'!AG134+LOOKUP('Calculatie sheet'!$AG$2,'Objectenoverzicht aantallen'!$A:$A,'Objectenoverzicht aantallen'!F:F)*'Calculatie sheet'!AG134+LOOKUP('Calculatie sheet'!$AG$2,'Objectenoverzicht aantallen'!$A:$A,'Objectenoverzicht aantallen'!G:G)*'Calculatie sheet'!AG134+LOOKUP('Calculatie sheet'!$AG$2,'Objectenoverzicht aantallen'!$A:$A,'Objectenoverzicht aantallen'!H:H)*'Calculatie sheet'!AG134+LOOKUP('Calculatie sheet'!$AG$2,'Objectenoverzicht aantallen'!$A:$A,'Objectenoverzicht aantallen'!I:I)*'Calculatie sheet'!AG134+LOOKUP('Calculatie sheet'!$AG$2,'Objectenoverzicht aantallen'!$A:$A,'Objectenoverzicht aantallen'!J:J)*'Calculatie sheet'!AG134+LOOKUP('Calculatie sheet'!$AG$2,'Objectenoverzicht aantallen'!$A:$A,'Objectenoverzicht aantallen'!K:K)*'Calculatie sheet'!AG134+LOOKUP('Calculatie sheet'!$AG$2,'Objectenoverzicht aantallen'!$A:$A,'Objectenoverzicht aantallen'!L:L)*'Calculatie sheet'!AG134+LOOKUP('Calculatie sheet'!$AG$2,'Objectenoverzicht aantallen'!$A:$A,'Objectenoverzicht aantallen'!M:M)*'Calculatie sheet'!AG134+LOOKUP('Calculatie sheet'!$AG$2,'Objectenoverzicht aantallen'!$A:$A,'Objectenoverzicht aantallen'!N:N)*'Calculatie sheet'!AG134)/1000</f>
        <v>0</v>
      </c>
      <c r="S3" s="571">
        <f>(LOOKUP('Calculatie sheet'!$AG$2,'Objectenoverzicht aantallen'!$A:$A,'Objectenoverzicht aantallen'!C:C)*'Calculatie sheet'!AG134+LOOKUP('Calculatie sheet'!$AG$2,'Objectenoverzicht aantallen'!$A:$A,'Objectenoverzicht aantallen'!E:E)*'Calculatie sheet'!AG134+LOOKUP('Calculatie sheet'!$AG$2,'Objectenoverzicht aantallen'!$A:$A,'Objectenoverzicht aantallen'!F:F)*'Calculatie sheet'!AG134+LOOKUP('Calculatie sheet'!$AG$2,'Objectenoverzicht aantallen'!$A:$A,'Objectenoverzicht aantallen'!G:G)*'Calculatie sheet'!AG134+LOOKUP('Calculatie sheet'!$AG$2,'Objectenoverzicht aantallen'!$A:$A,'Objectenoverzicht aantallen'!H:H)*'Calculatie sheet'!AG134+LOOKUP('Calculatie sheet'!$AG$2,'Objectenoverzicht aantallen'!$A:$A,'Objectenoverzicht aantallen'!I:I)*'Calculatie sheet'!AG134+LOOKUP('Calculatie sheet'!$AG$2,'Objectenoverzicht aantallen'!$A:$A,'Objectenoverzicht aantallen'!J:J)*'Calculatie sheet'!AG134+LOOKUP('Calculatie sheet'!$AG$2,'Objectenoverzicht aantallen'!$A:$A,'Objectenoverzicht aantallen'!K:K)*'Calculatie sheet'!AG134+LOOKUP('Calculatie sheet'!$AG$2,'Objectenoverzicht aantallen'!$A:$A,'Objectenoverzicht aantallen'!L:L)*'Calculatie sheet'!AG134+LOOKUP('Calculatie sheet'!$AG$2,'Objectenoverzicht aantallen'!$A:$A,'Objectenoverzicht aantallen'!M:M)*'Calculatie sheet'!AG134+LOOKUP('Calculatie sheet'!$AG$2,'Objectenoverzicht aantallen'!$A:$A,'Objectenoverzicht aantallen'!N:N)*'Calculatie sheet'!AG134+LOOKUP('Calculatie sheet'!$AG$2,'Objectenoverzicht aantallen'!$A:$A,'Objectenoverzicht aantallen'!O:O)*'Calculatie sheet'!AG134)/1000</f>
        <v>0</v>
      </c>
      <c r="U3" s="31" t="s">
        <v>623</v>
      </c>
      <c r="V3" s="571">
        <f>(LOOKUP('Calculatie sheet'!$AG$2,'Objectenoverzicht aantallen'!$A:$A,'Objectenoverzicht aantallen'!E:E)*'Calculatie sheet'!$AG$134)/1000</f>
        <v>0</v>
      </c>
      <c r="W3" s="571">
        <f>(LOOKUP('Calculatie sheet'!$AG$2,'Objectenoverzicht aantallen'!$A:$A,'Objectenoverzicht aantallen'!F:F)*'Calculatie sheet'!$AG$134)/1000</f>
        <v>0</v>
      </c>
      <c r="X3" s="571">
        <f>(LOOKUP('Calculatie sheet'!$AG$2,'Objectenoverzicht aantallen'!$A:$A,'Objectenoverzicht aantallen'!G:G)*'Calculatie sheet'!$AG$134)/1000</f>
        <v>0</v>
      </c>
      <c r="Y3" s="571">
        <f>(LOOKUP('Calculatie sheet'!$AG$2,'Objectenoverzicht aantallen'!$A:$A,'Objectenoverzicht aantallen'!H:H)*'Calculatie sheet'!$AG$134)/1000</f>
        <v>0</v>
      </c>
      <c r="Z3" s="571">
        <f>(LOOKUP('Calculatie sheet'!$AG$2,'Objectenoverzicht aantallen'!$A:$A,'Objectenoverzicht aantallen'!I:I)*'Calculatie sheet'!$AG$134)/1000</f>
        <v>0</v>
      </c>
      <c r="AA3" s="571">
        <f>(LOOKUP('Calculatie sheet'!$AG$2,'Objectenoverzicht aantallen'!$A:$A,'Objectenoverzicht aantallen'!J:J)*'Calculatie sheet'!$AG$134)/1000</f>
        <v>0</v>
      </c>
      <c r="AB3" s="571">
        <f>(LOOKUP('Calculatie sheet'!$AG$2,'Objectenoverzicht aantallen'!$A:$A,'Objectenoverzicht aantallen'!K:K)*'Calculatie sheet'!$AG$134)/1000</f>
        <v>0</v>
      </c>
      <c r="AC3" s="571">
        <f>(LOOKUP('Calculatie sheet'!$AG$2,'Objectenoverzicht aantallen'!$A:$A,'Objectenoverzicht aantallen'!L:L)*'Calculatie sheet'!$AG$134)/1000</f>
        <v>0</v>
      </c>
      <c r="AD3" s="571">
        <f>(LOOKUP('Calculatie sheet'!$AG$2,'Objectenoverzicht aantallen'!$A:$A,'Objectenoverzicht aantallen'!M:M)*'Calculatie sheet'!$AG$134)/1000</f>
        <v>0</v>
      </c>
      <c r="AE3" s="571">
        <f>(LOOKUP('Calculatie sheet'!$AG$2,'Objectenoverzicht aantallen'!$A:$A,'Objectenoverzicht aantallen'!N:N)*'Calculatie sheet'!$AG$134)/1000</f>
        <v>0</v>
      </c>
      <c r="AF3" s="571">
        <f>(LOOKUP('Calculatie sheet'!$AG$2,'Objectenoverzicht aantallen'!$A:$A,'Objectenoverzicht aantallen'!O:O)*'Calculatie sheet'!$AG$134)/1000</f>
        <v>0</v>
      </c>
    </row>
    <row r="4" spans="1:32" x14ac:dyDescent="0.2">
      <c r="B4" s="130" t="s">
        <v>966</v>
      </c>
      <c r="C4" s="46">
        <f>'Calculatie sheet'!AG135</f>
        <v>1.422397559133127</v>
      </c>
      <c r="D4" s="37" t="s">
        <v>660</v>
      </c>
      <c r="F4" s="573">
        <f>C4*'Calculatie sheet'!$AG$7/1000</f>
        <v>0</v>
      </c>
      <c r="H4" s="31" t="s">
        <v>624</v>
      </c>
      <c r="I4" s="571">
        <f>(LOOKUP('Calculatie sheet'!$AG$2,'Objectenoverzicht aantallen'!$A:$A,'Objectenoverzicht aantallen'!C:C)*'Calculatie sheet'!AG135+LOOKUP('Calculatie sheet'!$AG$2,'Objectenoverzicht aantallen'!$A:$A,'Objectenoverzicht aantallen'!E:E)*'Calculatie sheet'!AG135)/1000</f>
        <v>0</v>
      </c>
      <c r="J4" s="571">
        <f>(LOOKUP('Calculatie sheet'!$AG$2,'Objectenoverzicht aantallen'!$A:$A,'Objectenoverzicht aantallen'!C:C)*'Calculatie sheet'!AG135+LOOKUP('Calculatie sheet'!$AG$2,'Objectenoverzicht aantallen'!$A:$A,'Objectenoverzicht aantallen'!E:E)*'Calculatie sheet'!AG135+LOOKUP('Calculatie sheet'!$AG$2,'Objectenoverzicht aantallen'!$A:$A,'Objectenoverzicht aantallen'!F:F)*'Calculatie sheet'!AG135)/1000</f>
        <v>0</v>
      </c>
      <c r="K4" s="571">
        <f>(LOOKUP('Calculatie sheet'!$AG$2,'Objectenoverzicht aantallen'!$A:$A,'Objectenoverzicht aantallen'!C:C)*'Calculatie sheet'!AG135+LOOKUP('Calculatie sheet'!$AG$2,'Objectenoverzicht aantallen'!$A:$A,'Objectenoverzicht aantallen'!E:E)*'Calculatie sheet'!AG135+LOOKUP('Calculatie sheet'!$AG$2,'Objectenoverzicht aantallen'!$A:$A,'Objectenoverzicht aantallen'!F:F)*'Calculatie sheet'!AG135+LOOKUP('Calculatie sheet'!$D$2,'Objectenoverzicht aantallen'!$A:$A,'Objectenoverzicht aantallen'!G:G)*'Calculatie sheet'!AG135)/1000</f>
        <v>0</v>
      </c>
      <c r="L4" s="571">
        <f>(LOOKUP('Calculatie sheet'!$AG$2,'Objectenoverzicht aantallen'!$A:$A,'Objectenoverzicht aantallen'!C:C)*'Calculatie sheet'!AG135+LOOKUP('Calculatie sheet'!$AG$2,'Objectenoverzicht aantallen'!$A:$A,'Objectenoverzicht aantallen'!E:E)*'Calculatie sheet'!AG135+LOOKUP('Calculatie sheet'!$AG$2,'Objectenoverzicht aantallen'!$A:$A,'Objectenoverzicht aantallen'!F:F)*'Calculatie sheet'!AG135+LOOKUP('Calculatie sheet'!$AG$2,'Objectenoverzicht aantallen'!$A:$A,'Objectenoverzicht aantallen'!G:G)*'Calculatie sheet'!AG135+LOOKUP('Calculatie sheet'!$AG$2,'Objectenoverzicht aantallen'!$A:$A,'Objectenoverzicht aantallen'!H:H)*'Calculatie sheet'!AG135)/1000</f>
        <v>0</v>
      </c>
      <c r="M4" s="571">
        <f>(LOOKUP('Calculatie sheet'!$AG$2,'Objectenoverzicht aantallen'!$A:$A,'Objectenoverzicht aantallen'!C:C)*'Calculatie sheet'!AG135+LOOKUP('Calculatie sheet'!$AG$2,'Objectenoverzicht aantallen'!$A:$A,'Objectenoverzicht aantallen'!E:E)*'Calculatie sheet'!AG135+LOOKUP('Calculatie sheet'!$AG$2,'Objectenoverzicht aantallen'!$A:$A,'Objectenoverzicht aantallen'!F:F)*'Calculatie sheet'!AG135+LOOKUP('Calculatie sheet'!$AG$2,'Objectenoverzicht aantallen'!$A:$A,'Objectenoverzicht aantallen'!G:G)*'Calculatie sheet'!AG135+LOOKUP('Calculatie sheet'!$AG$2,'Objectenoverzicht aantallen'!$A:$A,'Objectenoverzicht aantallen'!H:H)*'Calculatie sheet'!AG135+LOOKUP('Calculatie sheet'!$AG$2,'Objectenoverzicht aantallen'!$A:$A,'Objectenoverzicht aantallen'!I:I)*'Calculatie sheet'!AG135)/1000</f>
        <v>0</v>
      </c>
      <c r="N4" s="571">
        <f>(LOOKUP('Calculatie sheet'!$AG$2,'Objectenoverzicht aantallen'!$A:$A,'Objectenoverzicht aantallen'!C:C)*'Calculatie sheet'!AG135+LOOKUP('Calculatie sheet'!$AG$2,'Objectenoverzicht aantallen'!$A:$A,'Objectenoverzicht aantallen'!E:E)*'Calculatie sheet'!AG135+LOOKUP('Calculatie sheet'!$AG$2,'Objectenoverzicht aantallen'!$A:$A,'Objectenoverzicht aantallen'!F:F)*'Calculatie sheet'!AG135+LOOKUP('Calculatie sheet'!$AG$2,'Objectenoverzicht aantallen'!$A:$A,'Objectenoverzicht aantallen'!G:G)*'Calculatie sheet'!AG135+LOOKUP('Calculatie sheet'!$AG$2,'Objectenoverzicht aantallen'!$A:$A,'Objectenoverzicht aantallen'!H:H)*'Calculatie sheet'!AG135+LOOKUP('Calculatie sheet'!$AG$2,'Objectenoverzicht aantallen'!$A:$A,'Objectenoverzicht aantallen'!I:I)*'Calculatie sheet'!AG135+LOOKUP('Calculatie sheet'!$AG$2,'Objectenoverzicht aantallen'!$A:$A,'Objectenoverzicht aantallen'!J:J)*'Calculatie sheet'!AG135)/1000</f>
        <v>0</v>
      </c>
      <c r="O4" s="571">
        <f>(LOOKUP('Calculatie sheet'!$AG$2,'Objectenoverzicht aantallen'!$A:$A,'Objectenoverzicht aantallen'!C:C)*'Calculatie sheet'!AG135+LOOKUP('Calculatie sheet'!$AG$2,'Objectenoverzicht aantallen'!$A:$A,'Objectenoverzicht aantallen'!E:E)*'Calculatie sheet'!AG135+LOOKUP('Calculatie sheet'!$AG$2,'Objectenoverzicht aantallen'!$A:$A,'Objectenoverzicht aantallen'!F:F)*'Calculatie sheet'!AG135+LOOKUP('Calculatie sheet'!$AG$2,'Objectenoverzicht aantallen'!$A:$A,'Objectenoverzicht aantallen'!G:G)*'Calculatie sheet'!AG135+LOOKUP('Calculatie sheet'!$AG$2,'Objectenoverzicht aantallen'!$A:$A,'Objectenoverzicht aantallen'!H:H)*'Calculatie sheet'!AG135+LOOKUP('Calculatie sheet'!$AG$2,'Objectenoverzicht aantallen'!$A:$A,'Objectenoverzicht aantallen'!I:I)*'Calculatie sheet'!AG135+LOOKUP('Calculatie sheet'!$AG$2,'Objectenoverzicht aantallen'!$A:$A,'Objectenoverzicht aantallen'!J:J)*'Calculatie sheet'!AG135+LOOKUP('Calculatie sheet'!$AG$2,'Objectenoverzicht aantallen'!$A:$A,'Objectenoverzicht aantallen'!K:K)*'Calculatie sheet'!AG135)/1000</f>
        <v>0</v>
      </c>
      <c r="P4" s="571">
        <f>(LOOKUP('Calculatie sheet'!$AG$2,'Objectenoverzicht aantallen'!$A:$A,'Objectenoverzicht aantallen'!C:C)*'Calculatie sheet'!AG135+LOOKUP('Calculatie sheet'!$AG$2,'Objectenoverzicht aantallen'!$A:$A,'Objectenoverzicht aantallen'!E:E)*'Calculatie sheet'!AG135+LOOKUP('Calculatie sheet'!$AG$2,'Objectenoverzicht aantallen'!$A:$A,'Objectenoverzicht aantallen'!F:F)*'Calculatie sheet'!AG135+LOOKUP('Calculatie sheet'!$AG$2,'Objectenoverzicht aantallen'!$A:$A,'Objectenoverzicht aantallen'!G:G)*'Calculatie sheet'!AG135+LOOKUP('Calculatie sheet'!$AG$2,'Objectenoverzicht aantallen'!$A:$A,'Objectenoverzicht aantallen'!H:H)*'Calculatie sheet'!AG135+LOOKUP('Calculatie sheet'!$AG$2,'Objectenoverzicht aantallen'!$A:$A,'Objectenoverzicht aantallen'!I:I)*'Calculatie sheet'!AG135+LOOKUP('Calculatie sheet'!$AG$2,'Objectenoverzicht aantallen'!$A:$A,'Objectenoverzicht aantallen'!J:J)*'Calculatie sheet'!AG135+LOOKUP('Calculatie sheet'!$AG$2,'Objectenoverzicht aantallen'!$A:$A,'Objectenoverzicht aantallen'!K:K)*'Calculatie sheet'!AG135+LOOKUP('Calculatie sheet'!$AG$2,'Objectenoverzicht aantallen'!$A:$A,'Objectenoverzicht aantallen'!L:L)*'Calculatie sheet'!AG135)/1000</f>
        <v>0</v>
      </c>
      <c r="Q4" s="571">
        <f>(LOOKUP('Calculatie sheet'!$AG$2,'Objectenoverzicht aantallen'!$A:$A,'Objectenoverzicht aantallen'!C:C)*'Calculatie sheet'!AG135+LOOKUP('Calculatie sheet'!$AG$2,'Objectenoverzicht aantallen'!$A:$A,'Objectenoverzicht aantallen'!E:E)*'Calculatie sheet'!AG135+LOOKUP('Calculatie sheet'!$AG$2,'Objectenoverzicht aantallen'!$A:$A,'Objectenoverzicht aantallen'!F:F)*'Calculatie sheet'!AG135+LOOKUP('Calculatie sheet'!$AG$2,'Objectenoverzicht aantallen'!$A:$A,'Objectenoverzicht aantallen'!G:G)*'Calculatie sheet'!AG135+LOOKUP('Calculatie sheet'!$AG$2,'Objectenoverzicht aantallen'!$A:$A,'Objectenoverzicht aantallen'!H:H)*'Calculatie sheet'!AG135+LOOKUP('Calculatie sheet'!$AG$2,'Objectenoverzicht aantallen'!$A:$A,'Objectenoverzicht aantallen'!I:I)*'Calculatie sheet'!AG135+LOOKUP('Calculatie sheet'!$AG$2,'Objectenoverzicht aantallen'!$A:$A,'Objectenoverzicht aantallen'!J:J)*'Calculatie sheet'!AG135+LOOKUP('Calculatie sheet'!$AG$2,'Objectenoverzicht aantallen'!$A:$A,'Objectenoverzicht aantallen'!K:K)*'Calculatie sheet'!AG135+LOOKUP('Calculatie sheet'!$AG$2,'Objectenoverzicht aantallen'!$A:$A,'Objectenoverzicht aantallen'!L:L)*'Calculatie sheet'!AG135+LOOKUP('Calculatie sheet'!$AG$2,'Objectenoverzicht aantallen'!$A:$A,'Objectenoverzicht aantallen'!M:M)*'Calculatie sheet'!AG135)/1000</f>
        <v>0</v>
      </c>
      <c r="R4" s="571">
        <f>(LOOKUP('Calculatie sheet'!$AG$2,'Objectenoverzicht aantallen'!$A:$A,'Objectenoverzicht aantallen'!C:C)*'Calculatie sheet'!AG135+LOOKUP('Calculatie sheet'!$AG$2,'Objectenoverzicht aantallen'!$A:$A,'Objectenoverzicht aantallen'!E:E)*'Calculatie sheet'!AG135+LOOKUP('Calculatie sheet'!$AG$2,'Objectenoverzicht aantallen'!$A:$A,'Objectenoverzicht aantallen'!F:F)*'Calculatie sheet'!AG135+LOOKUP('Calculatie sheet'!$AG$2,'Objectenoverzicht aantallen'!$A:$A,'Objectenoverzicht aantallen'!G:G)*'Calculatie sheet'!AG135+LOOKUP('Calculatie sheet'!$AG$2,'Objectenoverzicht aantallen'!$A:$A,'Objectenoverzicht aantallen'!H:H)*'Calculatie sheet'!AG135+LOOKUP('Calculatie sheet'!$AG$2,'Objectenoverzicht aantallen'!$A:$A,'Objectenoverzicht aantallen'!I:I)*'Calculatie sheet'!AG135+LOOKUP('Calculatie sheet'!$AG$2,'Objectenoverzicht aantallen'!$A:$A,'Objectenoverzicht aantallen'!J:J)*'Calculatie sheet'!AG135+LOOKUP('Calculatie sheet'!$AG$2,'Objectenoverzicht aantallen'!$A:$A,'Objectenoverzicht aantallen'!K:K)*'Calculatie sheet'!AG135+LOOKUP('Calculatie sheet'!$AG$2,'Objectenoverzicht aantallen'!$A:$A,'Objectenoverzicht aantallen'!L:L)*'Calculatie sheet'!AG135+LOOKUP('Calculatie sheet'!$AG$2,'Objectenoverzicht aantallen'!$A:$A,'Objectenoverzicht aantallen'!M:M)*'Calculatie sheet'!AG135+LOOKUP('Calculatie sheet'!$AG$2,'Objectenoverzicht aantallen'!$A:$A,'Objectenoverzicht aantallen'!N:N)*'Calculatie sheet'!AG135)/1000</f>
        <v>0</v>
      </c>
      <c r="S4" s="571">
        <f>(LOOKUP('Calculatie sheet'!$AG$2,'Objectenoverzicht aantallen'!$A:$A,'Objectenoverzicht aantallen'!C:C)*'Calculatie sheet'!AG135+LOOKUP('Calculatie sheet'!$AG$2,'Objectenoverzicht aantallen'!$A:$A,'Objectenoverzicht aantallen'!E:E)*'Calculatie sheet'!AG135+LOOKUP('Calculatie sheet'!$AG$2,'Objectenoverzicht aantallen'!$A:$A,'Objectenoverzicht aantallen'!F:F)*'Calculatie sheet'!AG135+LOOKUP('Calculatie sheet'!$AG$2,'Objectenoverzicht aantallen'!$A:$A,'Objectenoverzicht aantallen'!G:G)*'Calculatie sheet'!AG135+LOOKUP('Calculatie sheet'!$AG$2,'Objectenoverzicht aantallen'!$A:$A,'Objectenoverzicht aantallen'!H:H)*'Calculatie sheet'!AG135+LOOKUP('Calculatie sheet'!$AG$2,'Objectenoverzicht aantallen'!$A:$A,'Objectenoverzicht aantallen'!I:I)*'Calculatie sheet'!AG135+LOOKUP('Calculatie sheet'!$AG$2,'Objectenoverzicht aantallen'!$A:$A,'Objectenoverzicht aantallen'!J:J)*'Calculatie sheet'!AG135+LOOKUP('Calculatie sheet'!$AG$2,'Objectenoverzicht aantallen'!$A:$A,'Objectenoverzicht aantallen'!K:K)*'Calculatie sheet'!AG135+LOOKUP('Calculatie sheet'!$AG$2,'Objectenoverzicht aantallen'!$A:$A,'Objectenoverzicht aantallen'!L:L)*'Calculatie sheet'!AG135+LOOKUP('Calculatie sheet'!$AG$2,'Objectenoverzicht aantallen'!$A:$A,'Objectenoverzicht aantallen'!M:M)*'Calculatie sheet'!AG135+LOOKUP('Calculatie sheet'!$AG$2,'Objectenoverzicht aantallen'!$A:$A,'Objectenoverzicht aantallen'!N:N)*'Calculatie sheet'!AG135+LOOKUP('Calculatie sheet'!$AG$2,'Objectenoverzicht aantallen'!$A:$A,'Objectenoverzicht aantallen'!O:O)*'Calculatie sheet'!AG135)/1000</f>
        <v>0</v>
      </c>
      <c r="U4" s="31" t="s">
        <v>624</v>
      </c>
      <c r="V4" s="571">
        <f>(LOOKUP('Calculatie sheet'!$AG$2,'Objectenoverzicht aantallen'!$A:$A,'Objectenoverzicht aantallen'!$P:$P)*'Calculatie sheet'!$AG$135)/'Calculatie sheet'!$AG$64/1000</f>
        <v>0</v>
      </c>
      <c r="W4" s="571">
        <f>(LOOKUP('Calculatie sheet'!$AG$2,'Objectenoverzicht aantallen'!$A:$A,'Objectenoverzicht aantallen'!$P:$P)*'Calculatie sheet'!$AG$135)/'Calculatie sheet'!$AG$64/1000</f>
        <v>0</v>
      </c>
      <c r="X4" s="571">
        <f>(LOOKUP('Calculatie sheet'!$AG$2,'Objectenoverzicht aantallen'!$A:$A,'Objectenoverzicht aantallen'!$P:$P)*'Calculatie sheet'!$AG$135)/'Calculatie sheet'!$AG$64/1000</f>
        <v>0</v>
      </c>
      <c r="Y4" s="571">
        <f>(LOOKUP('Calculatie sheet'!$AG$2,'Objectenoverzicht aantallen'!$A:$A,'Objectenoverzicht aantallen'!$P:$P)*'Calculatie sheet'!$AG$135)/'Calculatie sheet'!$AG$64/1000</f>
        <v>0</v>
      </c>
      <c r="Z4" s="571">
        <f>(LOOKUP('Calculatie sheet'!$AG$2,'Objectenoverzicht aantallen'!$A:$A,'Objectenoverzicht aantallen'!$P:$P)*'Calculatie sheet'!$AG$135)/'Calculatie sheet'!$AG$64/1000</f>
        <v>0</v>
      </c>
      <c r="AA4" s="571">
        <f>(LOOKUP('Calculatie sheet'!$AG$2,'Objectenoverzicht aantallen'!$A:$A,'Objectenoverzicht aantallen'!$P:$P)*'Calculatie sheet'!$AG$135)/'Calculatie sheet'!$AG$64/1000</f>
        <v>0</v>
      </c>
      <c r="AB4" s="571">
        <f>(LOOKUP('Calculatie sheet'!$AG$2,'Objectenoverzicht aantallen'!$A:$A,'Objectenoverzicht aantallen'!$P:$P)*'Calculatie sheet'!$AG$135)/'Calculatie sheet'!$AG$64/1000</f>
        <v>0</v>
      </c>
      <c r="AC4" s="571">
        <f>(LOOKUP('Calculatie sheet'!$AG$2,'Objectenoverzicht aantallen'!$A:$A,'Objectenoverzicht aantallen'!$P:$P)*'Calculatie sheet'!$AG$135)/'Calculatie sheet'!$AG$64/1000</f>
        <v>0</v>
      </c>
      <c r="AD4" s="571">
        <f>(LOOKUP('Calculatie sheet'!$AG$2,'Objectenoverzicht aantallen'!$A:$A,'Objectenoverzicht aantallen'!$P:$P)*'Calculatie sheet'!$AG$135)/'Calculatie sheet'!$AG$64/1000</f>
        <v>0</v>
      </c>
      <c r="AE4" s="571">
        <f>(LOOKUP('Calculatie sheet'!$AG$2,'Objectenoverzicht aantallen'!$A:$A,'Objectenoverzicht aantallen'!$P:$P)*'Calculatie sheet'!$AG$135)/'Calculatie sheet'!$AG$64/1000</f>
        <v>0</v>
      </c>
      <c r="AF4" s="571">
        <f>(LOOKUP('Calculatie sheet'!$AG$2,'Objectenoverzicht aantallen'!$A:$A,'Objectenoverzicht aantallen'!$P:$P)*'Calculatie sheet'!$AG$135)/'Calculatie sheet'!$AG$64/1000</f>
        <v>0</v>
      </c>
    </row>
    <row r="5" spans="1:32" x14ac:dyDescent="0.2">
      <c r="B5" s="130" t="s">
        <v>5</v>
      </c>
      <c r="C5" s="46">
        <f>'Calculatie sheet'!AG136</f>
        <v>41.661532777288805</v>
      </c>
      <c r="F5" s="573">
        <f>C5*'Calculatie sheet'!$AG$7/1000</f>
        <v>0</v>
      </c>
      <c r="H5" s="31" t="s">
        <v>625</v>
      </c>
      <c r="I5" s="571">
        <f>(LOOKUP('Calculatie sheet'!$AG$2,'Objectenoverzicht aantallen'!$A:$A,'Objectenoverzicht aantallen'!C:C)*'Calculatie sheet'!AG136+LOOKUP('Calculatie sheet'!$AG$2,'Objectenoverzicht aantallen'!$A:$A,'Objectenoverzicht aantallen'!E:E)*'Calculatie sheet'!AG136)/1000</f>
        <v>0</v>
      </c>
      <c r="J5" s="571">
        <f>(LOOKUP('Calculatie sheet'!$AG$2,'Objectenoverzicht aantallen'!$A:$A,'Objectenoverzicht aantallen'!C:C)*'Calculatie sheet'!AG136+LOOKUP('Calculatie sheet'!$AG$2,'Objectenoverzicht aantallen'!$A:$A,'Objectenoverzicht aantallen'!E:E)*'Calculatie sheet'!AG136+LOOKUP('Calculatie sheet'!$AG$2,'Objectenoverzicht aantallen'!$A:$A,'Objectenoverzicht aantallen'!F:F)*'Calculatie sheet'!AG136)/1000</f>
        <v>0</v>
      </c>
      <c r="K5" s="571">
        <f>(LOOKUP('Calculatie sheet'!$AG$2,'Objectenoverzicht aantallen'!$A:$A,'Objectenoverzicht aantallen'!C:C)*'Calculatie sheet'!AG136+LOOKUP('Calculatie sheet'!$AG$2,'Objectenoverzicht aantallen'!$A:$A,'Objectenoverzicht aantallen'!E:E)*'Calculatie sheet'!AG136+LOOKUP('Calculatie sheet'!$AG$2,'Objectenoverzicht aantallen'!$A:$A,'Objectenoverzicht aantallen'!F:F)*'Calculatie sheet'!AG136+LOOKUP('Calculatie sheet'!$D$2,'Objectenoverzicht aantallen'!$A:$A,'Objectenoverzicht aantallen'!G:G)*'Calculatie sheet'!AG136)/1000</f>
        <v>0</v>
      </c>
      <c r="L5" s="571">
        <f>(LOOKUP('Calculatie sheet'!$AG$2,'Objectenoverzicht aantallen'!$A:$A,'Objectenoverzicht aantallen'!C:C)*'Calculatie sheet'!AG136+LOOKUP('Calculatie sheet'!$AG$2,'Objectenoverzicht aantallen'!$A:$A,'Objectenoverzicht aantallen'!E:E)*'Calculatie sheet'!AG136+LOOKUP('Calculatie sheet'!$AG$2,'Objectenoverzicht aantallen'!$A:$A,'Objectenoverzicht aantallen'!F:F)*'Calculatie sheet'!AG136+LOOKUP('Calculatie sheet'!$AG$2,'Objectenoverzicht aantallen'!$A:$A,'Objectenoverzicht aantallen'!G:G)*'Calculatie sheet'!AG136+LOOKUP('Calculatie sheet'!$AG$2,'Objectenoverzicht aantallen'!$A:$A,'Objectenoverzicht aantallen'!H:H)*'Calculatie sheet'!AG136)/1000</f>
        <v>0</v>
      </c>
      <c r="M5" s="571">
        <f>(LOOKUP('Calculatie sheet'!$AG$2,'Objectenoverzicht aantallen'!$A:$A,'Objectenoverzicht aantallen'!C:C)*'Calculatie sheet'!AG136+LOOKUP('Calculatie sheet'!$AG$2,'Objectenoverzicht aantallen'!$A:$A,'Objectenoverzicht aantallen'!E:E)*'Calculatie sheet'!AG136+LOOKUP('Calculatie sheet'!$AG$2,'Objectenoverzicht aantallen'!$A:$A,'Objectenoverzicht aantallen'!F:F)*'Calculatie sheet'!AG136+LOOKUP('Calculatie sheet'!$AG$2,'Objectenoverzicht aantallen'!$A:$A,'Objectenoverzicht aantallen'!G:G)*'Calculatie sheet'!AG136+LOOKUP('Calculatie sheet'!$AG$2,'Objectenoverzicht aantallen'!$A:$A,'Objectenoverzicht aantallen'!H:H)*'Calculatie sheet'!AG136+LOOKUP('Calculatie sheet'!$AG$2,'Objectenoverzicht aantallen'!$A:$A,'Objectenoverzicht aantallen'!I:I)*'Calculatie sheet'!AG136)/1000</f>
        <v>0</v>
      </c>
      <c r="N5" s="571">
        <f>(LOOKUP('Calculatie sheet'!$AG$2,'Objectenoverzicht aantallen'!$A:$A,'Objectenoverzicht aantallen'!C:C)*'Calculatie sheet'!AG136+LOOKUP('Calculatie sheet'!$AG$2,'Objectenoverzicht aantallen'!$A:$A,'Objectenoverzicht aantallen'!E:E)*'Calculatie sheet'!AG136+LOOKUP('Calculatie sheet'!$AG$2,'Objectenoverzicht aantallen'!$A:$A,'Objectenoverzicht aantallen'!F:F)*'Calculatie sheet'!AG136+LOOKUP('Calculatie sheet'!$AG$2,'Objectenoverzicht aantallen'!$A:$A,'Objectenoverzicht aantallen'!G:G)*'Calculatie sheet'!AG136+LOOKUP('Calculatie sheet'!$AG$2,'Objectenoverzicht aantallen'!$A:$A,'Objectenoverzicht aantallen'!H:H)*'Calculatie sheet'!AG136+LOOKUP('Calculatie sheet'!$AG$2,'Objectenoverzicht aantallen'!$A:$A,'Objectenoverzicht aantallen'!I:I)*'Calculatie sheet'!AG136+LOOKUP('Calculatie sheet'!$AG$2,'Objectenoverzicht aantallen'!$A:$A,'Objectenoverzicht aantallen'!J:J)*'Calculatie sheet'!AG136)/1000</f>
        <v>0</v>
      </c>
      <c r="O5" s="571">
        <f>(LOOKUP('Calculatie sheet'!$AG$2,'Objectenoverzicht aantallen'!$A:$A,'Objectenoverzicht aantallen'!C:C)*'Calculatie sheet'!AG136+LOOKUP('Calculatie sheet'!$AG$2,'Objectenoverzicht aantallen'!$A:$A,'Objectenoverzicht aantallen'!E:E)*'Calculatie sheet'!AG136+LOOKUP('Calculatie sheet'!$AG$2,'Objectenoverzicht aantallen'!$A:$A,'Objectenoverzicht aantallen'!F:F)*'Calculatie sheet'!AG136+LOOKUP('Calculatie sheet'!$AG$2,'Objectenoverzicht aantallen'!$A:$A,'Objectenoverzicht aantallen'!G:G)*'Calculatie sheet'!AG136+LOOKUP('Calculatie sheet'!$AG$2,'Objectenoverzicht aantallen'!$A:$A,'Objectenoverzicht aantallen'!H:H)*'Calculatie sheet'!AG136+LOOKUP('Calculatie sheet'!$AG$2,'Objectenoverzicht aantallen'!$A:$A,'Objectenoverzicht aantallen'!I:I)*'Calculatie sheet'!AG136+LOOKUP('Calculatie sheet'!$AG$2,'Objectenoverzicht aantallen'!$A:$A,'Objectenoverzicht aantallen'!J:J)*'Calculatie sheet'!AG136+LOOKUP('Calculatie sheet'!$AG$2,'Objectenoverzicht aantallen'!$A:$A,'Objectenoverzicht aantallen'!K:K)*'Calculatie sheet'!AG136)/1000</f>
        <v>0</v>
      </c>
      <c r="P5" s="571">
        <f>(LOOKUP('Calculatie sheet'!$AG$2,'Objectenoverzicht aantallen'!$A:$A,'Objectenoverzicht aantallen'!C:C)*'Calculatie sheet'!AG136+LOOKUP('Calculatie sheet'!$AG$2,'Objectenoverzicht aantallen'!$A:$A,'Objectenoverzicht aantallen'!E:E)*'Calculatie sheet'!AG136+LOOKUP('Calculatie sheet'!$AG$2,'Objectenoverzicht aantallen'!$A:$A,'Objectenoverzicht aantallen'!F:F)*'Calculatie sheet'!AG136+LOOKUP('Calculatie sheet'!$AG$2,'Objectenoverzicht aantallen'!$A:$A,'Objectenoverzicht aantallen'!G:G)*'Calculatie sheet'!AG136+LOOKUP('Calculatie sheet'!$AG$2,'Objectenoverzicht aantallen'!$A:$A,'Objectenoverzicht aantallen'!H:H)*'Calculatie sheet'!AG136+LOOKUP('Calculatie sheet'!$AG$2,'Objectenoverzicht aantallen'!$A:$A,'Objectenoverzicht aantallen'!I:I)*'Calculatie sheet'!AG136+LOOKUP('Calculatie sheet'!$AG$2,'Objectenoverzicht aantallen'!$A:$A,'Objectenoverzicht aantallen'!J:J)*'Calculatie sheet'!AG136+LOOKUP('Calculatie sheet'!$AG$2,'Objectenoverzicht aantallen'!$A:$A,'Objectenoverzicht aantallen'!K:K)*'Calculatie sheet'!AG136+LOOKUP('Calculatie sheet'!$AG$2,'Objectenoverzicht aantallen'!$A:$A,'Objectenoverzicht aantallen'!L:L)*'Calculatie sheet'!AG136)/1000</f>
        <v>0</v>
      </c>
      <c r="Q5" s="571">
        <f>(LOOKUP('Calculatie sheet'!$AG$2,'Objectenoverzicht aantallen'!$A:$A,'Objectenoverzicht aantallen'!C:C)*'Calculatie sheet'!AG136+LOOKUP('Calculatie sheet'!$AG$2,'Objectenoverzicht aantallen'!$A:$A,'Objectenoverzicht aantallen'!E:E)*'Calculatie sheet'!AG136+LOOKUP('Calculatie sheet'!$AG$2,'Objectenoverzicht aantallen'!$A:$A,'Objectenoverzicht aantallen'!F:F)*'Calculatie sheet'!AG136+LOOKUP('Calculatie sheet'!$AG$2,'Objectenoverzicht aantallen'!$A:$A,'Objectenoverzicht aantallen'!G:G)*'Calculatie sheet'!AG136+LOOKUP('Calculatie sheet'!$AG$2,'Objectenoverzicht aantallen'!$A:$A,'Objectenoverzicht aantallen'!H:H)*'Calculatie sheet'!AG136+LOOKUP('Calculatie sheet'!$AG$2,'Objectenoverzicht aantallen'!$A:$A,'Objectenoverzicht aantallen'!I:I)*'Calculatie sheet'!AG136+LOOKUP('Calculatie sheet'!$AG$2,'Objectenoverzicht aantallen'!$A:$A,'Objectenoverzicht aantallen'!J:J)*'Calculatie sheet'!AG136+LOOKUP('Calculatie sheet'!$AG$2,'Objectenoverzicht aantallen'!$A:$A,'Objectenoverzicht aantallen'!K:K)*'Calculatie sheet'!AG136+LOOKUP('Calculatie sheet'!$AG$2,'Objectenoverzicht aantallen'!$A:$A,'Objectenoverzicht aantallen'!L:L)*'Calculatie sheet'!AG136+LOOKUP('Calculatie sheet'!$AG$2,'Objectenoverzicht aantallen'!$A:$A,'Objectenoverzicht aantallen'!M:M)*'Calculatie sheet'!AG136)/1000</f>
        <v>0</v>
      </c>
      <c r="R5" s="571">
        <f>(LOOKUP('Calculatie sheet'!$AG$2,'Objectenoverzicht aantallen'!$A:$A,'Objectenoverzicht aantallen'!C:C)*'Calculatie sheet'!AG136+LOOKUP('Calculatie sheet'!$AG$2,'Objectenoverzicht aantallen'!$A:$A,'Objectenoverzicht aantallen'!E:E)*'Calculatie sheet'!AG136+LOOKUP('Calculatie sheet'!$AG$2,'Objectenoverzicht aantallen'!$A:$A,'Objectenoverzicht aantallen'!F:F)*'Calculatie sheet'!AG136+LOOKUP('Calculatie sheet'!$AG$2,'Objectenoverzicht aantallen'!$A:$A,'Objectenoverzicht aantallen'!G:G)*'Calculatie sheet'!AG136+LOOKUP('Calculatie sheet'!$AG$2,'Objectenoverzicht aantallen'!$A:$A,'Objectenoverzicht aantallen'!H:H)*'Calculatie sheet'!AG136+LOOKUP('Calculatie sheet'!$AG$2,'Objectenoverzicht aantallen'!$A:$A,'Objectenoverzicht aantallen'!I:I)*'Calculatie sheet'!AG136+LOOKUP('Calculatie sheet'!$AG$2,'Objectenoverzicht aantallen'!$A:$A,'Objectenoverzicht aantallen'!J:J)*'Calculatie sheet'!AG136+LOOKUP('Calculatie sheet'!$AG$2,'Objectenoverzicht aantallen'!$A:$A,'Objectenoverzicht aantallen'!K:K)*'Calculatie sheet'!AG136+LOOKUP('Calculatie sheet'!$AG$2,'Objectenoverzicht aantallen'!$A:$A,'Objectenoverzicht aantallen'!L:L)*'Calculatie sheet'!AG136+LOOKUP('Calculatie sheet'!$AG$2,'Objectenoverzicht aantallen'!$A:$A,'Objectenoverzicht aantallen'!M:M)*'Calculatie sheet'!AG136+LOOKUP('Calculatie sheet'!$AG$2,'Objectenoverzicht aantallen'!$A:$A,'Objectenoverzicht aantallen'!N:N)*'Calculatie sheet'!AG136)/1000</f>
        <v>0</v>
      </c>
      <c r="S5" s="571">
        <f>(LOOKUP('Calculatie sheet'!$AG$2,'Objectenoverzicht aantallen'!$A:$A,'Objectenoverzicht aantallen'!C:C)*'Calculatie sheet'!AG136+LOOKUP('Calculatie sheet'!$AG$2,'Objectenoverzicht aantallen'!$A:$A,'Objectenoverzicht aantallen'!E:E)*'Calculatie sheet'!AG136+LOOKUP('Calculatie sheet'!$AG$2,'Objectenoverzicht aantallen'!$A:$A,'Objectenoverzicht aantallen'!F:F)*'Calculatie sheet'!AG136+LOOKUP('Calculatie sheet'!$AG$2,'Objectenoverzicht aantallen'!$A:$A,'Objectenoverzicht aantallen'!G:G)*'Calculatie sheet'!AG136+LOOKUP('Calculatie sheet'!$AG$2,'Objectenoverzicht aantallen'!$A:$A,'Objectenoverzicht aantallen'!H:H)*'Calculatie sheet'!AG136+LOOKUP('Calculatie sheet'!$AG$2,'Objectenoverzicht aantallen'!$A:$A,'Objectenoverzicht aantallen'!I:I)*'Calculatie sheet'!AG136+LOOKUP('Calculatie sheet'!$AG$2,'Objectenoverzicht aantallen'!$A:$A,'Objectenoverzicht aantallen'!J:J)*'Calculatie sheet'!AG136+LOOKUP('Calculatie sheet'!$AG$2,'Objectenoverzicht aantallen'!$A:$A,'Objectenoverzicht aantallen'!K:K)*'Calculatie sheet'!AG136+LOOKUP('Calculatie sheet'!$AG$2,'Objectenoverzicht aantallen'!$A:$A,'Objectenoverzicht aantallen'!L:L)*'Calculatie sheet'!AG136+LOOKUP('Calculatie sheet'!$AG$2,'Objectenoverzicht aantallen'!$A:$A,'Objectenoverzicht aantallen'!M:M)*'Calculatie sheet'!AG136+LOOKUP('Calculatie sheet'!$AG$2,'Objectenoverzicht aantallen'!$A:$A,'Objectenoverzicht aantallen'!N:N)*'Calculatie sheet'!AG136+LOOKUP('Calculatie sheet'!$AG$2,'Objectenoverzicht aantallen'!$A:$A,'Objectenoverzicht aantallen'!O:O)*'Calculatie sheet'!AG136)/1000</f>
        <v>0</v>
      </c>
      <c r="U5" s="31" t="s">
        <v>625</v>
      </c>
      <c r="V5" s="571">
        <f>(LOOKUP('Calculatie sheet'!$AG$2,'Objectenoverzicht aantallen'!$A:$A,'Objectenoverzicht aantallen'!Q:Q)*'Calculatie sheet'!$AG$136)/1000</f>
        <v>0</v>
      </c>
      <c r="W5" s="571">
        <f>(LOOKUP('Calculatie sheet'!$AG$2,'Objectenoverzicht aantallen'!$A:$A,'Objectenoverzicht aantallen'!R:R)*'Calculatie sheet'!$AG$136)/1000</f>
        <v>0</v>
      </c>
      <c r="X5" s="571">
        <f>(LOOKUP('Calculatie sheet'!$AG$2,'Objectenoverzicht aantallen'!$A:$A,'Objectenoverzicht aantallen'!S:S)*'Calculatie sheet'!$AG$136)/1000</f>
        <v>0</v>
      </c>
      <c r="Y5" s="571">
        <f>(LOOKUP('Calculatie sheet'!$AG$2,'Objectenoverzicht aantallen'!$A:$A,'Objectenoverzicht aantallen'!T:T)*'Calculatie sheet'!$AG$136)/1000</f>
        <v>0</v>
      </c>
      <c r="Z5" s="571">
        <f>(LOOKUP('Calculatie sheet'!$AG$2,'Objectenoverzicht aantallen'!$A:$A,'Objectenoverzicht aantallen'!U:U)*'Calculatie sheet'!$AG$136)/1000</f>
        <v>0</v>
      </c>
      <c r="AA5" s="571">
        <f>(LOOKUP('Calculatie sheet'!$AG$2,'Objectenoverzicht aantallen'!$A:$A,'Objectenoverzicht aantallen'!V:V)*'Calculatie sheet'!$AG$136)/1000</f>
        <v>0</v>
      </c>
      <c r="AB5" s="571">
        <f>(LOOKUP('Calculatie sheet'!$AG$2,'Objectenoverzicht aantallen'!$A:$A,'Objectenoverzicht aantallen'!W:W)*'Calculatie sheet'!$AG$136)/1000</f>
        <v>0</v>
      </c>
      <c r="AC5" s="571">
        <f>(LOOKUP('Calculatie sheet'!$AG$2,'Objectenoverzicht aantallen'!$A:$A,'Objectenoverzicht aantallen'!X:X)*'Calculatie sheet'!$AG$136)/1000</f>
        <v>0</v>
      </c>
      <c r="AD5" s="571">
        <f>(LOOKUP('Calculatie sheet'!$AG$2,'Objectenoverzicht aantallen'!$A:$A,'Objectenoverzicht aantallen'!AA:AA)*'Calculatie sheet'!$AG$136)/1000</f>
        <v>0</v>
      </c>
      <c r="AE5" s="571">
        <f>(LOOKUP('Calculatie sheet'!$AG$2,'Objectenoverzicht aantallen'!$A:$A,'Objectenoverzicht aantallen'!Z:Z)*'Calculatie sheet'!$AG$136)/1000</f>
        <v>0</v>
      </c>
      <c r="AF5" s="571">
        <f>(LOOKUP('Calculatie sheet'!$AG$2,'Objectenoverzicht aantallen'!$A:$A,'Objectenoverzicht aantallen'!AA:AA)*'Calculatie sheet'!$AG$136)/1000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27DE-C5F2-6942-A573-549AB759CB18}">
  <dimension ref="A1:AF9"/>
  <sheetViews>
    <sheetView workbookViewId="0">
      <selection activeCell="B3" sqref="B3:B5"/>
    </sheetView>
  </sheetViews>
  <sheetFormatPr baseColWidth="10" defaultRowHeight="16" x14ac:dyDescent="0.2"/>
  <cols>
    <col min="2" max="2" width="16.83203125" bestFit="1" customWidth="1"/>
    <col min="4" max="4" width="27.6640625" bestFit="1" customWidth="1"/>
    <col min="8" max="8" width="14" bestFit="1" customWidth="1"/>
  </cols>
  <sheetData>
    <row r="1" spans="1:32" x14ac:dyDescent="0.2">
      <c r="A1" t="str">
        <f>'Calculatie sheet'!AH3</f>
        <v>Stuw</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sheet'!AH133</f>
        <v>42.832410949632738</v>
      </c>
      <c r="D2" s="26" t="s">
        <v>64</v>
      </c>
      <c r="F2" s="573">
        <f>C2*'Calculatie sheet'!$AH$7/1000</f>
        <v>0</v>
      </c>
      <c r="H2" s="31" t="s">
        <v>622</v>
      </c>
      <c r="I2" s="571">
        <f>(LOOKUP('Calculatie sheet'!$AH$2,'Objectenoverzicht aantallen'!$A:$A,'Objectenoverzicht aantallen'!C:C)*'Calculatie sheet'!AH133+LOOKUP('Calculatie sheet'!$AH$2,'Objectenoverzicht aantallen'!$A:$A,'Objectenoverzicht aantallen'!E:E)*'Calculatie sheet'!AH133)/1000</f>
        <v>0</v>
      </c>
      <c r="J2" s="571">
        <f>(LOOKUP('Calculatie sheet'!$AH$2,'Objectenoverzicht aantallen'!$A:$A,'Objectenoverzicht aantallen'!C:C)*'Calculatie sheet'!AH133+LOOKUP('Calculatie sheet'!$AH$2,'Objectenoverzicht aantallen'!$A:$A,'Objectenoverzicht aantallen'!E:E)*'Calculatie sheet'!AH133+LOOKUP('Calculatie sheet'!$AH$2,'Objectenoverzicht aantallen'!$A:$A,'Objectenoverzicht aantallen'!F:F)*'Calculatie sheet'!AH133)/1000</f>
        <v>0</v>
      </c>
      <c r="K2" s="571">
        <f>(LOOKUP('Calculatie sheet'!$AH$2,'Objectenoverzicht aantallen'!$A:$A,'Objectenoverzicht aantallen'!C:C)*'Calculatie sheet'!AH133+LOOKUP('Calculatie sheet'!$AH$2,'Objectenoverzicht aantallen'!$A:$A,'Objectenoverzicht aantallen'!E:E)*'Calculatie sheet'!AH133+LOOKUP('Calculatie sheet'!$AH$2,'Objectenoverzicht aantallen'!$A:$A,'Objectenoverzicht aantallen'!F:F)*'Calculatie sheet'!AH133+LOOKUP('Calculatie sheet'!$D$2,'Objectenoverzicht aantallen'!$A:$A,'Objectenoverzicht aantallen'!G:G)*'Calculatie sheet'!AH133)/1000</f>
        <v>0</v>
      </c>
      <c r="L2" s="571">
        <f>(LOOKUP('Calculatie sheet'!$AH$2,'Objectenoverzicht aantallen'!$A:$A,'Objectenoverzicht aantallen'!C:C)*'Calculatie sheet'!AH133+LOOKUP('Calculatie sheet'!$AH$2,'Objectenoverzicht aantallen'!$A:$A,'Objectenoverzicht aantallen'!E:E)*'Calculatie sheet'!AH133+LOOKUP('Calculatie sheet'!$AH$2,'Objectenoverzicht aantallen'!$A:$A,'Objectenoverzicht aantallen'!F:F)*'Calculatie sheet'!AH133+LOOKUP('Calculatie sheet'!$AH$2,'Objectenoverzicht aantallen'!$A:$A,'Objectenoverzicht aantallen'!G:G)*'Calculatie sheet'!AH133+LOOKUP('Calculatie sheet'!$AH$2,'Objectenoverzicht aantallen'!$A:$A,'Objectenoverzicht aantallen'!H:H)*'Calculatie sheet'!AH133)/1000</f>
        <v>0</v>
      </c>
      <c r="M2" s="571">
        <f>(LOOKUP('Calculatie sheet'!$AH$2,'Objectenoverzicht aantallen'!$A:$A,'Objectenoverzicht aantallen'!C:C)*'Calculatie sheet'!AH133+LOOKUP('Calculatie sheet'!$AH$2,'Objectenoverzicht aantallen'!$A:$A,'Objectenoverzicht aantallen'!E:E)*'Calculatie sheet'!AH133+LOOKUP('Calculatie sheet'!$AH$2,'Objectenoverzicht aantallen'!$A:$A,'Objectenoverzicht aantallen'!F:F)*'Calculatie sheet'!AH133+LOOKUP('Calculatie sheet'!$AH$2,'Objectenoverzicht aantallen'!$A:$A,'Objectenoverzicht aantallen'!G:G)*'Calculatie sheet'!AH133+LOOKUP('Calculatie sheet'!$AH$2,'Objectenoverzicht aantallen'!$A:$A,'Objectenoverzicht aantallen'!H:H)*'Calculatie sheet'!AH133+LOOKUP('Calculatie sheet'!$AH$2,'Objectenoverzicht aantallen'!$A:$A,'Objectenoverzicht aantallen'!I:I)*'Calculatie sheet'!AH133)/1000</f>
        <v>0</v>
      </c>
      <c r="N2" s="571">
        <f>(LOOKUP('Calculatie sheet'!$AH$2,'Objectenoverzicht aantallen'!$A:$A,'Objectenoverzicht aantallen'!C:C)*'Calculatie sheet'!AH133+LOOKUP('Calculatie sheet'!$AH$2,'Objectenoverzicht aantallen'!$A:$A,'Objectenoverzicht aantallen'!E:E)*'Calculatie sheet'!AH133+LOOKUP('Calculatie sheet'!$AH$2,'Objectenoverzicht aantallen'!$A:$A,'Objectenoverzicht aantallen'!F:F)*'Calculatie sheet'!AH133+LOOKUP('Calculatie sheet'!$AH$2,'Objectenoverzicht aantallen'!$A:$A,'Objectenoverzicht aantallen'!G:G)*'Calculatie sheet'!AH133+LOOKUP('Calculatie sheet'!$AH$2,'Objectenoverzicht aantallen'!$A:$A,'Objectenoverzicht aantallen'!H:H)*'Calculatie sheet'!AH133+LOOKUP('Calculatie sheet'!$AH$2,'Objectenoverzicht aantallen'!$A:$A,'Objectenoverzicht aantallen'!I:I)*'Calculatie sheet'!AH133+LOOKUP('Calculatie sheet'!$AH$2,'Objectenoverzicht aantallen'!$A:$A,'Objectenoverzicht aantallen'!J:J)*'Calculatie sheet'!AH133)/1000</f>
        <v>0</v>
      </c>
      <c r="O2" s="571">
        <f>(LOOKUP('Calculatie sheet'!$AH$2,'Objectenoverzicht aantallen'!$A:$A,'Objectenoverzicht aantallen'!C:C)*'Calculatie sheet'!AH133+LOOKUP('Calculatie sheet'!$AH$2,'Objectenoverzicht aantallen'!$A:$A,'Objectenoverzicht aantallen'!E:E)*'Calculatie sheet'!AH133+LOOKUP('Calculatie sheet'!$AH$2,'Objectenoverzicht aantallen'!$A:$A,'Objectenoverzicht aantallen'!F:F)*'Calculatie sheet'!AH133+LOOKUP('Calculatie sheet'!$AH$2,'Objectenoverzicht aantallen'!$A:$A,'Objectenoverzicht aantallen'!G:G)*'Calculatie sheet'!AH133+LOOKUP('Calculatie sheet'!$AH$2,'Objectenoverzicht aantallen'!$A:$A,'Objectenoverzicht aantallen'!H:H)*'Calculatie sheet'!AH133+LOOKUP('Calculatie sheet'!$AH$2,'Objectenoverzicht aantallen'!$A:$A,'Objectenoverzicht aantallen'!I:I)*'Calculatie sheet'!AH133+LOOKUP('Calculatie sheet'!$AH$2,'Objectenoverzicht aantallen'!$A:$A,'Objectenoverzicht aantallen'!J:J)*'Calculatie sheet'!AH133+LOOKUP('Calculatie sheet'!$AH$2,'Objectenoverzicht aantallen'!$A:$A,'Objectenoverzicht aantallen'!K:K)*'Calculatie sheet'!AH133)/1000</f>
        <v>0</v>
      </c>
      <c r="P2" s="571">
        <f>(LOOKUP('Calculatie sheet'!$AH$2,'Objectenoverzicht aantallen'!$A:$A,'Objectenoverzicht aantallen'!C:C)*'Calculatie sheet'!AH133+LOOKUP('Calculatie sheet'!$AH$2,'Objectenoverzicht aantallen'!$A:$A,'Objectenoverzicht aantallen'!E:E)*'Calculatie sheet'!AH133+LOOKUP('Calculatie sheet'!$AH$2,'Objectenoverzicht aantallen'!$A:$A,'Objectenoverzicht aantallen'!F:F)*'Calculatie sheet'!AH133+LOOKUP('Calculatie sheet'!$AH$2,'Objectenoverzicht aantallen'!$A:$A,'Objectenoverzicht aantallen'!G:G)*'Calculatie sheet'!AH133+LOOKUP('Calculatie sheet'!$AH$2,'Objectenoverzicht aantallen'!$A:$A,'Objectenoverzicht aantallen'!H:H)*'Calculatie sheet'!AH133+LOOKUP('Calculatie sheet'!$AH$2,'Objectenoverzicht aantallen'!$A:$A,'Objectenoverzicht aantallen'!I:I)*'Calculatie sheet'!AH133+LOOKUP('Calculatie sheet'!$AH$2,'Objectenoverzicht aantallen'!$A:$A,'Objectenoverzicht aantallen'!J:J)*'Calculatie sheet'!AH133+LOOKUP('Calculatie sheet'!$AH$2,'Objectenoverzicht aantallen'!$A:$A,'Objectenoverzicht aantallen'!K:K)*'Calculatie sheet'!AH133+LOOKUP('Calculatie sheet'!$AH$2,'Objectenoverzicht aantallen'!$A:$A,'Objectenoverzicht aantallen'!L:L)*'Calculatie sheet'!AH133)/1000</f>
        <v>0</v>
      </c>
      <c r="Q2" s="571">
        <f>(LOOKUP('Calculatie sheet'!$AH$2,'Objectenoverzicht aantallen'!$A:$A,'Objectenoverzicht aantallen'!C:C)*'Calculatie sheet'!AH133+LOOKUP('Calculatie sheet'!$AH$2,'Objectenoverzicht aantallen'!$A:$A,'Objectenoverzicht aantallen'!E:E)*'Calculatie sheet'!AH133+LOOKUP('Calculatie sheet'!$AH$2,'Objectenoverzicht aantallen'!$A:$A,'Objectenoverzicht aantallen'!F:F)*'Calculatie sheet'!AH133+LOOKUP('Calculatie sheet'!$AH$2,'Objectenoverzicht aantallen'!$A:$A,'Objectenoverzicht aantallen'!G:G)*'Calculatie sheet'!AH133+LOOKUP('Calculatie sheet'!$AH$2,'Objectenoverzicht aantallen'!$A:$A,'Objectenoverzicht aantallen'!H:H)*'Calculatie sheet'!AH133+LOOKUP('Calculatie sheet'!$AH$2,'Objectenoverzicht aantallen'!$A:$A,'Objectenoverzicht aantallen'!I:I)*'Calculatie sheet'!AH133+LOOKUP('Calculatie sheet'!$AH$2,'Objectenoverzicht aantallen'!$A:$A,'Objectenoverzicht aantallen'!J:J)*'Calculatie sheet'!AH133+LOOKUP('Calculatie sheet'!$AH$2,'Objectenoverzicht aantallen'!$A:$A,'Objectenoverzicht aantallen'!K:K)*'Calculatie sheet'!AH133+LOOKUP('Calculatie sheet'!$AH$2,'Objectenoverzicht aantallen'!$A:$A,'Objectenoverzicht aantallen'!L:L)*'Calculatie sheet'!AH133+LOOKUP('Calculatie sheet'!$AH$2,'Objectenoverzicht aantallen'!$A:$A,'Objectenoverzicht aantallen'!M:M)*'Calculatie sheet'!AH133)/1000</f>
        <v>0</v>
      </c>
      <c r="R2" s="571">
        <f>(LOOKUP('Calculatie sheet'!$AH$2,'Objectenoverzicht aantallen'!$A:$A,'Objectenoverzicht aantallen'!C:C)*'Calculatie sheet'!AH133+LOOKUP('Calculatie sheet'!$AH$2,'Objectenoverzicht aantallen'!$A:$A,'Objectenoverzicht aantallen'!E:E)*'Calculatie sheet'!AH133+LOOKUP('Calculatie sheet'!$AH$2,'Objectenoverzicht aantallen'!$A:$A,'Objectenoverzicht aantallen'!F:F)*'Calculatie sheet'!AH133+LOOKUP('Calculatie sheet'!$AH$2,'Objectenoverzicht aantallen'!$A:$A,'Objectenoverzicht aantallen'!G:G)*'Calculatie sheet'!AH133+LOOKUP('Calculatie sheet'!$AH$2,'Objectenoverzicht aantallen'!$A:$A,'Objectenoverzicht aantallen'!H:H)*'Calculatie sheet'!AH133+LOOKUP('Calculatie sheet'!$AH$2,'Objectenoverzicht aantallen'!$A:$A,'Objectenoverzicht aantallen'!I:I)*'Calculatie sheet'!AH133+LOOKUP('Calculatie sheet'!$AH$2,'Objectenoverzicht aantallen'!$A:$A,'Objectenoverzicht aantallen'!J:J)*'Calculatie sheet'!AH133+LOOKUP('Calculatie sheet'!$AH$2,'Objectenoverzicht aantallen'!$A:$A,'Objectenoverzicht aantallen'!K:K)*'Calculatie sheet'!AH133+LOOKUP('Calculatie sheet'!$AH$2,'Objectenoverzicht aantallen'!$A:$A,'Objectenoverzicht aantallen'!L:L)*'Calculatie sheet'!AH133+LOOKUP('Calculatie sheet'!$AH$2,'Objectenoverzicht aantallen'!$A:$A,'Objectenoverzicht aantallen'!M:M)*'Calculatie sheet'!AH133+LOOKUP('Calculatie sheet'!$AH$2,'Objectenoverzicht aantallen'!$A:$A,'Objectenoverzicht aantallen'!N:N)*'Calculatie sheet'!AH133)/1000</f>
        <v>0</v>
      </c>
      <c r="S2" s="571">
        <f>(LOOKUP('Calculatie sheet'!$AH$2,'Objectenoverzicht aantallen'!$A:$A,'Objectenoverzicht aantallen'!C:C)*'Calculatie sheet'!AH133+LOOKUP('Calculatie sheet'!$AH$2,'Objectenoverzicht aantallen'!$A:$A,'Objectenoverzicht aantallen'!E:E)*'Calculatie sheet'!AH133+LOOKUP('Calculatie sheet'!$AH$2,'Objectenoverzicht aantallen'!$A:$A,'Objectenoverzicht aantallen'!F:F)*'Calculatie sheet'!AH133+LOOKUP('Calculatie sheet'!$AH$2,'Objectenoverzicht aantallen'!$A:$A,'Objectenoverzicht aantallen'!G:G)*'Calculatie sheet'!AH133+LOOKUP('Calculatie sheet'!$AH$2,'Objectenoverzicht aantallen'!$A:$A,'Objectenoverzicht aantallen'!H:H)*'Calculatie sheet'!AH133+LOOKUP('Calculatie sheet'!$AH$2,'Objectenoverzicht aantallen'!$A:$A,'Objectenoverzicht aantallen'!I:I)*'Calculatie sheet'!AH133+LOOKUP('Calculatie sheet'!$AH$2,'Objectenoverzicht aantallen'!$A:$A,'Objectenoverzicht aantallen'!J:J)*'Calculatie sheet'!AH133+LOOKUP('Calculatie sheet'!$AH$2,'Objectenoverzicht aantallen'!$A:$A,'Objectenoverzicht aantallen'!K:K)*'Calculatie sheet'!AH133+LOOKUP('Calculatie sheet'!$AH$2,'Objectenoverzicht aantallen'!$A:$A,'Objectenoverzicht aantallen'!L:L)*'Calculatie sheet'!AH133+LOOKUP('Calculatie sheet'!$AH$2,'Objectenoverzicht aantallen'!$A:$A,'Objectenoverzicht aantallen'!M:M)*'Calculatie sheet'!AH133+LOOKUP('Calculatie sheet'!$AH$2,'Objectenoverzicht aantallen'!$A:$A,'Objectenoverzicht aantallen'!N:N)*'Calculatie sheet'!AH133+LOOKUP('Calculatie sheet'!$AH$2,'Objectenoverzicht aantallen'!$A:$A,'Objectenoverzicht aantallen'!O:O)*'Calculatie sheet'!AH133)/1000</f>
        <v>0</v>
      </c>
      <c r="U2" s="31" t="s">
        <v>622</v>
      </c>
      <c r="V2" s="571">
        <f>(LOOKUP('Calculatie sheet'!$AH$2,'Objectenoverzicht aantallen'!$A:$A,'Objectenoverzicht aantallen'!E:E)*'Calculatie sheet'!$AH$133)/1000</f>
        <v>0</v>
      </c>
      <c r="W2" s="571">
        <f>(LOOKUP('Calculatie sheet'!$AH$2,'Objectenoverzicht aantallen'!$A:$A,'Objectenoverzicht aantallen'!F:F)*'Calculatie sheet'!$AH$133)/1000</f>
        <v>0</v>
      </c>
      <c r="X2" s="571">
        <f>(LOOKUP('Calculatie sheet'!$AH$2,'Objectenoverzicht aantallen'!$A:$A,'Objectenoverzicht aantallen'!G:G)*'Calculatie sheet'!$AH$133)/1000</f>
        <v>0</v>
      </c>
      <c r="Y2" s="571">
        <f>(LOOKUP('Calculatie sheet'!$AH$2,'Objectenoverzicht aantallen'!$A:$A,'Objectenoverzicht aantallen'!H:H)*'Calculatie sheet'!$AH$133)/1000</f>
        <v>0</v>
      </c>
      <c r="Z2" s="571">
        <f>(LOOKUP('Calculatie sheet'!$AH$2,'Objectenoverzicht aantallen'!$A:$A,'Objectenoverzicht aantallen'!I:I)*'Calculatie sheet'!$AH$133)/1000</f>
        <v>0</v>
      </c>
      <c r="AA2" s="571">
        <f>(LOOKUP('Calculatie sheet'!$AH$2,'Objectenoverzicht aantallen'!$A:$A,'Objectenoverzicht aantallen'!J:J)*'Calculatie sheet'!$AH$133)/1000</f>
        <v>0</v>
      </c>
      <c r="AB2" s="571">
        <f>(LOOKUP('Calculatie sheet'!$AH$2,'Objectenoverzicht aantallen'!$A:$A,'Objectenoverzicht aantallen'!K:K)*'Calculatie sheet'!$AH$133)/1000</f>
        <v>0</v>
      </c>
      <c r="AC2" s="571">
        <f>(LOOKUP('Calculatie sheet'!$AH$2,'Objectenoverzicht aantallen'!$A:$A,'Objectenoverzicht aantallen'!L:L)*'Calculatie sheet'!$AH$133)/1000</f>
        <v>0</v>
      </c>
      <c r="AD2" s="571">
        <f>(LOOKUP('Calculatie sheet'!$AH$2,'Objectenoverzicht aantallen'!$A:$A,'Objectenoverzicht aantallen'!M:M)*'Calculatie sheet'!$AH$133)/1000</f>
        <v>0</v>
      </c>
      <c r="AE2" s="571">
        <f>(LOOKUP('Calculatie sheet'!$AH$2,'Objectenoverzicht aantallen'!$A:$A,'Objectenoverzicht aantallen'!N:N)*'Calculatie sheet'!$AH$133)/1000</f>
        <v>0</v>
      </c>
      <c r="AF2" s="571">
        <f>(LOOKUP('Calculatie sheet'!$AH$2,'Objectenoverzicht aantallen'!$A:$A,'Objectenoverzicht aantallen'!O:O)*'Calculatie sheet'!$AH$133)/1000</f>
        <v>0</v>
      </c>
    </row>
    <row r="3" spans="1:32" x14ac:dyDescent="0.2">
      <c r="B3" s="130" t="s">
        <v>967</v>
      </c>
      <c r="C3" s="46">
        <f>'Calculatie sheet'!AH134</f>
        <v>38.291948507296041</v>
      </c>
      <c r="D3" s="7" t="s">
        <v>354</v>
      </c>
      <c r="F3" s="573">
        <f>C3*'Calculatie sheet'!$AH$7/1000</f>
        <v>0</v>
      </c>
      <c r="H3" s="31" t="s">
        <v>623</v>
      </c>
      <c r="I3" s="571">
        <f>(LOOKUP('Calculatie sheet'!$AH$2,'Objectenoverzicht aantallen'!$A:$A,'Objectenoverzicht aantallen'!C:C)*'Calculatie sheet'!AH134+LOOKUP('Calculatie sheet'!$AH$2,'Objectenoverzicht aantallen'!$A:$A,'Objectenoverzicht aantallen'!E:E)*'Calculatie sheet'!AH134)/1000</f>
        <v>0</v>
      </c>
      <c r="J3" s="571">
        <f>(LOOKUP('Calculatie sheet'!$AH$2,'Objectenoverzicht aantallen'!$A:$A,'Objectenoverzicht aantallen'!C:C)*'Calculatie sheet'!AH134+LOOKUP('Calculatie sheet'!$AH$2,'Objectenoverzicht aantallen'!$A:$A,'Objectenoverzicht aantallen'!E:E)*'Calculatie sheet'!AH134+LOOKUP('Calculatie sheet'!$AH$2,'Objectenoverzicht aantallen'!$A:$A,'Objectenoverzicht aantallen'!F:F)*'Calculatie sheet'!AH134)/1000</f>
        <v>0</v>
      </c>
      <c r="K3" s="571">
        <f>(LOOKUP('Calculatie sheet'!$AH$2,'Objectenoverzicht aantallen'!$A:$A,'Objectenoverzicht aantallen'!C:C)*'Calculatie sheet'!AH134+LOOKUP('Calculatie sheet'!$AH$2,'Objectenoverzicht aantallen'!$A:$A,'Objectenoverzicht aantallen'!E:E)*'Calculatie sheet'!AH134+LOOKUP('Calculatie sheet'!$AH$2,'Objectenoverzicht aantallen'!$A:$A,'Objectenoverzicht aantallen'!F:F)*'Calculatie sheet'!AH134+LOOKUP('Calculatie sheet'!$D$2,'Objectenoverzicht aantallen'!$A:$A,'Objectenoverzicht aantallen'!G:G)*'Calculatie sheet'!AH134)/1000</f>
        <v>0</v>
      </c>
      <c r="L3" s="571">
        <f>(LOOKUP('Calculatie sheet'!$AH$2,'Objectenoverzicht aantallen'!$A:$A,'Objectenoverzicht aantallen'!C:C)*'Calculatie sheet'!AH134+LOOKUP('Calculatie sheet'!$AH$2,'Objectenoverzicht aantallen'!$A:$A,'Objectenoverzicht aantallen'!E:E)*'Calculatie sheet'!AH134+LOOKUP('Calculatie sheet'!$AH$2,'Objectenoverzicht aantallen'!$A:$A,'Objectenoverzicht aantallen'!F:F)*'Calculatie sheet'!AH134+LOOKUP('Calculatie sheet'!$AH$2,'Objectenoverzicht aantallen'!$A:$A,'Objectenoverzicht aantallen'!G:G)*'Calculatie sheet'!AH134+LOOKUP('Calculatie sheet'!$AH$2,'Objectenoverzicht aantallen'!$A:$A,'Objectenoverzicht aantallen'!H:H)*'Calculatie sheet'!AH134)/1000</f>
        <v>0</v>
      </c>
      <c r="M3" s="571">
        <f>(LOOKUP('Calculatie sheet'!$AH$2,'Objectenoverzicht aantallen'!$A:$A,'Objectenoverzicht aantallen'!C:C)*'Calculatie sheet'!AH134+LOOKUP('Calculatie sheet'!$AH$2,'Objectenoverzicht aantallen'!$A:$A,'Objectenoverzicht aantallen'!E:E)*'Calculatie sheet'!AH134+LOOKUP('Calculatie sheet'!$AH$2,'Objectenoverzicht aantallen'!$A:$A,'Objectenoverzicht aantallen'!F:F)*'Calculatie sheet'!AH134+LOOKUP('Calculatie sheet'!$AH$2,'Objectenoverzicht aantallen'!$A:$A,'Objectenoverzicht aantallen'!G:G)*'Calculatie sheet'!AH134+LOOKUP('Calculatie sheet'!$AH$2,'Objectenoverzicht aantallen'!$A:$A,'Objectenoverzicht aantallen'!H:H)*'Calculatie sheet'!AH134+LOOKUP('Calculatie sheet'!$AH$2,'Objectenoverzicht aantallen'!$A:$A,'Objectenoverzicht aantallen'!I:I)*'Calculatie sheet'!AH134)/1000</f>
        <v>0</v>
      </c>
      <c r="N3" s="571">
        <f>(LOOKUP('Calculatie sheet'!$AH$2,'Objectenoverzicht aantallen'!$A:$A,'Objectenoverzicht aantallen'!C:C)*'Calculatie sheet'!AH134+LOOKUP('Calculatie sheet'!$AH$2,'Objectenoverzicht aantallen'!$A:$A,'Objectenoverzicht aantallen'!E:E)*'Calculatie sheet'!AH134+LOOKUP('Calculatie sheet'!$AH$2,'Objectenoverzicht aantallen'!$A:$A,'Objectenoverzicht aantallen'!F:F)*'Calculatie sheet'!AH134+LOOKUP('Calculatie sheet'!$AH$2,'Objectenoverzicht aantallen'!$A:$A,'Objectenoverzicht aantallen'!G:G)*'Calculatie sheet'!AH134+LOOKUP('Calculatie sheet'!$AH$2,'Objectenoverzicht aantallen'!$A:$A,'Objectenoverzicht aantallen'!H:H)*'Calculatie sheet'!AH134+LOOKUP('Calculatie sheet'!$AH$2,'Objectenoverzicht aantallen'!$A:$A,'Objectenoverzicht aantallen'!I:I)*'Calculatie sheet'!AH134+LOOKUP('Calculatie sheet'!$AH$2,'Objectenoverzicht aantallen'!$A:$A,'Objectenoverzicht aantallen'!J:J)*'Calculatie sheet'!AH134)/1000</f>
        <v>0</v>
      </c>
      <c r="O3" s="571">
        <f>(LOOKUP('Calculatie sheet'!$AH$2,'Objectenoverzicht aantallen'!$A:$A,'Objectenoverzicht aantallen'!C:C)*'Calculatie sheet'!AH134+LOOKUP('Calculatie sheet'!$AH$2,'Objectenoverzicht aantallen'!$A:$A,'Objectenoverzicht aantallen'!E:E)*'Calculatie sheet'!AH134+LOOKUP('Calculatie sheet'!$AH$2,'Objectenoverzicht aantallen'!$A:$A,'Objectenoverzicht aantallen'!F:F)*'Calculatie sheet'!AH134+LOOKUP('Calculatie sheet'!$AH$2,'Objectenoverzicht aantallen'!$A:$A,'Objectenoverzicht aantallen'!G:G)*'Calculatie sheet'!AH134+LOOKUP('Calculatie sheet'!$AH$2,'Objectenoverzicht aantallen'!$A:$A,'Objectenoverzicht aantallen'!H:H)*'Calculatie sheet'!AH134+LOOKUP('Calculatie sheet'!$AH$2,'Objectenoverzicht aantallen'!$A:$A,'Objectenoverzicht aantallen'!I:I)*'Calculatie sheet'!AH134+LOOKUP('Calculatie sheet'!$AH$2,'Objectenoverzicht aantallen'!$A:$A,'Objectenoverzicht aantallen'!J:J)*'Calculatie sheet'!AH134+LOOKUP('Calculatie sheet'!$AH$2,'Objectenoverzicht aantallen'!$A:$A,'Objectenoverzicht aantallen'!K:K)*'Calculatie sheet'!AH134)/1000</f>
        <v>0</v>
      </c>
      <c r="P3" s="571">
        <f>(LOOKUP('Calculatie sheet'!$AH$2,'Objectenoverzicht aantallen'!$A:$A,'Objectenoverzicht aantallen'!C:C)*'Calculatie sheet'!AH134+LOOKUP('Calculatie sheet'!$AH$2,'Objectenoverzicht aantallen'!$A:$A,'Objectenoverzicht aantallen'!E:E)*'Calculatie sheet'!AH134+LOOKUP('Calculatie sheet'!$AH$2,'Objectenoverzicht aantallen'!$A:$A,'Objectenoverzicht aantallen'!F:F)*'Calculatie sheet'!AH134+LOOKUP('Calculatie sheet'!$AH$2,'Objectenoverzicht aantallen'!$A:$A,'Objectenoverzicht aantallen'!G:G)*'Calculatie sheet'!AH134+LOOKUP('Calculatie sheet'!$AH$2,'Objectenoverzicht aantallen'!$A:$A,'Objectenoverzicht aantallen'!H:H)*'Calculatie sheet'!AH134+LOOKUP('Calculatie sheet'!$AH$2,'Objectenoverzicht aantallen'!$A:$A,'Objectenoverzicht aantallen'!I:I)*'Calculatie sheet'!AH134+LOOKUP('Calculatie sheet'!$AH$2,'Objectenoverzicht aantallen'!$A:$A,'Objectenoverzicht aantallen'!J:J)*'Calculatie sheet'!AH134+LOOKUP('Calculatie sheet'!$AH$2,'Objectenoverzicht aantallen'!$A:$A,'Objectenoverzicht aantallen'!K:K)*'Calculatie sheet'!AH134+LOOKUP('Calculatie sheet'!$AH$2,'Objectenoverzicht aantallen'!$A:$A,'Objectenoverzicht aantallen'!L:L)*'Calculatie sheet'!AH134)/1000</f>
        <v>0</v>
      </c>
      <c r="Q3" s="571">
        <f>(LOOKUP('Calculatie sheet'!$AH$2,'Objectenoverzicht aantallen'!$A:$A,'Objectenoverzicht aantallen'!C:C)*'Calculatie sheet'!AH134+LOOKUP('Calculatie sheet'!$AH$2,'Objectenoverzicht aantallen'!$A:$A,'Objectenoverzicht aantallen'!E:E)*'Calculatie sheet'!AH134+LOOKUP('Calculatie sheet'!$AH$2,'Objectenoverzicht aantallen'!$A:$A,'Objectenoverzicht aantallen'!F:F)*'Calculatie sheet'!AH134+LOOKUP('Calculatie sheet'!$AH$2,'Objectenoverzicht aantallen'!$A:$A,'Objectenoverzicht aantallen'!G:G)*'Calculatie sheet'!AH134+LOOKUP('Calculatie sheet'!$AH$2,'Objectenoverzicht aantallen'!$A:$A,'Objectenoverzicht aantallen'!H:H)*'Calculatie sheet'!AH134+LOOKUP('Calculatie sheet'!$AH$2,'Objectenoverzicht aantallen'!$A:$A,'Objectenoverzicht aantallen'!I:I)*'Calculatie sheet'!AH134+LOOKUP('Calculatie sheet'!$AH$2,'Objectenoverzicht aantallen'!$A:$A,'Objectenoverzicht aantallen'!J:J)*'Calculatie sheet'!AH134+LOOKUP('Calculatie sheet'!$AH$2,'Objectenoverzicht aantallen'!$A:$A,'Objectenoverzicht aantallen'!K:K)*'Calculatie sheet'!AH134+LOOKUP('Calculatie sheet'!$AH$2,'Objectenoverzicht aantallen'!$A:$A,'Objectenoverzicht aantallen'!L:L)*'Calculatie sheet'!AH134+LOOKUP('Calculatie sheet'!$AH$2,'Objectenoverzicht aantallen'!$A:$A,'Objectenoverzicht aantallen'!M:M)*'Calculatie sheet'!AH134)/1000</f>
        <v>0</v>
      </c>
      <c r="R3" s="571">
        <f>(LOOKUP('Calculatie sheet'!$AH$2,'Objectenoverzicht aantallen'!$A:$A,'Objectenoverzicht aantallen'!C:C)*'Calculatie sheet'!AH134+LOOKUP('Calculatie sheet'!$AH$2,'Objectenoverzicht aantallen'!$A:$A,'Objectenoverzicht aantallen'!E:E)*'Calculatie sheet'!AH134+LOOKUP('Calculatie sheet'!$AH$2,'Objectenoverzicht aantallen'!$A:$A,'Objectenoverzicht aantallen'!F:F)*'Calculatie sheet'!AH134+LOOKUP('Calculatie sheet'!$AH$2,'Objectenoverzicht aantallen'!$A:$A,'Objectenoverzicht aantallen'!G:G)*'Calculatie sheet'!AH134+LOOKUP('Calculatie sheet'!$AH$2,'Objectenoverzicht aantallen'!$A:$A,'Objectenoverzicht aantallen'!H:H)*'Calculatie sheet'!AH134+LOOKUP('Calculatie sheet'!$AH$2,'Objectenoverzicht aantallen'!$A:$A,'Objectenoverzicht aantallen'!I:I)*'Calculatie sheet'!AH134+LOOKUP('Calculatie sheet'!$AH$2,'Objectenoverzicht aantallen'!$A:$A,'Objectenoverzicht aantallen'!J:J)*'Calculatie sheet'!AH134+LOOKUP('Calculatie sheet'!$AH$2,'Objectenoverzicht aantallen'!$A:$A,'Objectenoverzicht aantallen'!K:K)*'Calculatie sheet'!AH134+LOOKUP('Calculatie sheet'!$AH$2,'Objectenoverzicht aantallen'!$A:$A,'Objectenoverzicht aantallen'!L:L)*'Calculatie sheet'!AH134+LOOKUP('Calculatie sheet'!$AH$2,'Objectenoverzicht aantallen'!$A:$A,'Objectenoverzicht aantallen'!M:M)*'Calculatie sheet'!AH134+LOOKUP('Calculatie sheet'!$AH$2,'Objectenoverzicht aantallen'!$A:$A,'Objectenoverzicht aantallen'!N:N)*'Calculatie sheet'!AH134)/1000</f>
        <v>0</v>
      </c>
      <c r="S3" s="571">
        <f>(LOOKUP('Calculatie sheet'!$AH$2,'Objectenoverzicht aantallen'!$A:$A,'Objectenoverzicht aantallen'!C:C)*'Calculatie sheet'!AH134+LOOKUP('Calculatie sheet'!$AH$2,'Objectenoverzicht aantallen'!$A:$A,'Objectenoverzicht aantallen'!E:E)*'Calculatie sheet'!AH134+LOOKUP('Calculatie sheet'!$AH$2,'Objectenoverzicht aantallen'!$A:$A,'Objectenoverzicht aantallen'!F:F)*'Calculatie sheet'!AH134+LOOKUP('Calculatie sheet'!$AH$2,'Objectenoverzicht aantallen'!$A:$A,'Objectenoverzicht aantallen'!G:G)*'Calculatie sheet'!AH134+LOOKUP('Calculatie sheet'!$AH$2,'Objectenoverzicht aantallen'!$A:$A,'Objectenoverzicht aantallen'!H:H)*'Calculatie sheet'!AH134+LOOKUP('Calculatie sheet'!$AH$2,'Objectenoverzicht aantallen'!$A:$A,'Objectenoverzicht aantallen'!I:I)*'Calculatie sheet'!AH134+LOOKUP('Calculatie sheet'!$AH$2,'Objectenoverzicht aantallen'!$A:$A,'Objectenoverzicht aantallen'!J:J)*'Calculatie sheet'!AH134+LOOKUP('Calculatie sheet'!$AH$2,'Objectenoverzicht aantallen'!$A:$A,'Objectenoverzicht aantallen'!K:K)*'Calculatie sheet'!AH134+LOOKUP('Calculatie sheet'!$AH$2,'Objectenoverzicht aantallen'!$A:$A,'Objectenoverzicht aantallen'!L:L)*'Calculatie sheet'!AH134+LOOKUP('Calculatie sheet'!$AH$2,'Objectenoverzicht aantallen'!$A:$A,'Objectenoverzicht aantallen'!M:M)*'Calculatie sheet'!AH134+LOOKUP('Calculatie sheet'!$AH$2,'Objectenoverzicht aantallen'!$A:$A,'Objectenoverzicht aantallen'!N:N)*'Calculatie sheet'!AH134+LOOKUP('Calculatie sheet'!$AH$2,'Objectenoverzicht aantallen'!$A:$A,'Objectenoverzicht aantallen'!O:O)*'Calculatie sheet'!AH134)/1000</f>
        <v>0</v>
      </c>
      <c r="U3" s="31" t="s">
        <v>623</v>
      </c>
      <c r="V3" s="571">
        <f>(LOOKUP('Calculatie sheet'!$AH$2,'Objectenoverzicht aantallen'!$A:$A,'Objectenoverzicht aantallen'!E:E)*'Calculatie sheet'!$AH$134)/1000</f>
        <v>0</v>
      </c>
      <c r="W3" s="571">
        <f>(LOOKUP('Calculatie sheet'!$AH$2,'Objectenoverzicht aantallen'!$A:$A,'Objectenoverzicht aantallen'!F:F)*'Calculatie sheet'!$AH$134)/1000</f>
        <v>0</v>
      </c>
      <c r="X3" s="571">
        <f>(LOOKUP('Calculatie sheet'!$AH$2,'Objectenoverzicht aantallen'!$A:$A,'Objectenoverzicht aantallen'!G:G)*'Calculatie sheet'!$AH$134)/1000</f>
        <v>0</v>
      </c>
      <c r="Y3" s="571">
        <f>(LOOKUP('Calculatie sheet'!$AH$2,'Objectenoverzicht aantallen'!$A:$A,'Objectenoverzicht aantallen'!H:H)*'Calculatie sheet'!$AH$134)/1000</f>
        <v>0</v>
      </c>
      <c r="Z3" s="571">
        <f>(LOOKUP('Calculatie sheet'!$AH$2,'Objectenoverzicht aantallen'!$A:$A,'Objectenoverzicht aantallen'!I:I)*'Calculatie sheet'!$AH$134)/1000</f>
        <v>0</v>
      </c>
      <c r="AA3" s="571">
        <f>(LOOKUP('Calculatie sheet'!$AH$2,'Objectenoverzicht aantallen'!$A:$A,'Objectenoverzicht aantallen'!J:J)*'Calculatie sheet'!$AH$134)/1000</f>
        <v>0</v>
      </c>
      <c r="AB3" s="571">
        <f>(LOOKUP('Calculatie sheet'!$AH$2,'Objectenoverzicht aantallen'!$A:$A,'Objectenoverzicht aantallen'!K:K)*'Calculatie sheet'!$AH$134)/1000</f>
        <v>0</v>
      </c>
      <c r="AC3" s="571">
        <f>(LOOKUP('Calculatie sheet'!$AH$2,'Objectenoverzicht aantallen'!$A:$A,'Objectenoverzicht aantallen'!L:L)*'Calculatie sheet'!$AH$134)/1000</f>
        <v>0</v>
      </c>
      <c r="AD3" s="571">
        <f>(LOOKUP('Calculatie sheet'!$AH$2,'Objectenoverzicht aantallen'!$A:$A,'Objectenoverzicht aantallen'!M:M)*'Calculatie sheet'!$AH$134)/1000</f>
        <v>0</v>
      </c>
      <c r="AE3" s="571">
        <f>(LOOKUP('Calculatie sheet'!$AH$2,'Objectenoverzicht aantallen'!$A:$A,'Objectenoverzicht aantallen'!N:N)*'Calculatie sheet'!$AH$134)/1000</f>
        <v>0</v>
      </c>
      <c r="AF3" s="571">
        <f>(LOOKUP('Calculatie sheet'!$AH$2,'Objectenoverzicht aantallen'!$A:$A,'Objectenoverzicht aantallen'!O:O)*'Calculatie sheet'!$AH$134)/1000</f>
        <v>0</v>
      </c>
    </row>
    <row r="4" spans="1:32" x14ac:dyDescent="0.2">
      <c r="B4" s="130" t="s">
        <v>966</v>
      </c>
      <c r="C4" s="46">
        <f>'Calculatie sheet'!AH135</f>
        <v>0</v>
      </c>
      <c r="D4" s="37" t="s">
        <v>660</v>
      </c>
      <c r="F4" s="573">
        <f>C4*'Calculatie sheet'!$AH$7/1000</f>
        <v>0</v>
      </c>
      <c r="H4" s="31" t="s">
        <v>624</v>
      </c>
      <c r="I4" s="571">
        <f>(LOOKUP('Calculatie sheet'!$AH$2,'Objectenoverzicht aantallen'!$A:$A,'Objectenoverzicht aantallen'!C:C)*'Calculatie sheet'!AH135+LOOKUP('Calculatie sheet'!$AH$2,'Objectenoverzicht aantallen'!$A:$A,'Objectenoverzicht aantallen'!E:E)*'Calculatie sheet'!AH135)/1000</f>
        <v>0</v>
      </c>
      <c r="J4" s="571">
        <f>(LOOKUP('Calculatie sheet'!$AH$2,'Objectenoverzicht aantallen'!$A:$A,'Objectenoverzicht aantallen'!C:C)*'Calculatie sheet'!AH135+LOOKUP('Calculatie sheet'!$AH$2,'Objectenoverzicht aantallen'!$A:$A,'Objectenoverzicht aantallen'!E:E)*'Calculatie sheet'!AH135+LOOKUP('Calculatie sheet'!$AH$2,'Objectenoverzicht aantallen'!$A:$A,'Objectenoverzicht aantallen'!F:F)*'Calculatie sheet'!AH135)/1000</f>
        <v>0</v>
      </c>
      <c r="K4" s="571">
        <f>(LOOKUP('Calculatie sheet'!$AH$2,'Objectenoverzicht aantallen'!$A:$A,'Objectenoverzicht aantallen'!C:C)*'Calculatie sheet'!AH135+LOOKUP('Calculatie sheet'!$AH$2,'Objectenoverzicht aantallen'!$A:$A,'Objectenoverzicht aantallen'!E:E)*'Calculatie sheet'!AH135+LOOKUP('Calculatie sheet'!$AH$2,'Objectenoverzicht aantallen'!$A:$A,'Objectenoverzicht aantallen'!F:F)*'Calculatie sheet'!AH135+LOOKUP('Calculatie sheet'!$D$2,'Objectenoverzicht aantallen'!$A:$A,'Objectenoverzicht aantallen'!G:G)*'Calculatie sheet'!AH135)/1000</f>
        <v>0</v>
      </c>
      <c r="L4" s="571">
        <f>(LOOKUP('Calculatie sheet'!$AH$2,'Objectenoverzicht aantallen'!$A:$A,'Objectenoverzicht aantallen'!C:C)*'Calculatie sheet'!AH135+LOOKUP('Calculatie sheet'!$AH$2,'Objectenoverzicht aantallen'!$A:$A,'Objectenoverzicht aantallen'!E:E)*'Calculatie sheet'!AH135+LOOKUP('Calculatie sheet'!$AH$2,'Objectenoverzicht aantallen'!$A:$A,'Objectenoverzicht aantallen'!F:F)*'Calculatie sheet'!AH135+LOOKUP('Calculatie sheet'!$AH$2,'Objectenoverzicht aantallen'!$A:$A,'Objectenoverzicht aantallen'!G:G)*'Calculatie sheet'!AH135+LOOKUP('Calculatie sheet'!$AH$2,'Objectenoverzicht aantallen'!$A:$A,'Objectenoverzicht aantallen'!H:H)*'Calculatie sheet'!AH135)/1000</f>
        <v>0</v>
      </c>
      <c r="M4" s="571">
        <f>(LOOKUP('Calculatie sheet'!$AH$2,'Objectenoverzicht aantallen'!$A:$A,'Objectenoverzicht aantallen'!C:C)*'Calculatie sheet'!AH135+LOOKUP('Calculatie sheet'!$AH$2,'Objectenoverzicht aantallen'!$A:$A,'Objectenoverzicht aantallen'!E:E)*'Calculatie sheet'!AH135+LOOKUP('Calculatie sheet'!$AH$2,'Objectenoverzicht aantallen'!$A:$A,'Objectenoverzicht aantallen'!F:F)*'Calculatie sheet'!AH135+LOOKUP('Calculatie sheet'!$AH$2,'Objectenoverzicht aantallen'!$A:$A,'Objectenoverzicht aantallen'!G:G)*'Calculatie sheet'!AH135+LOOKUP('Calculatie sheet'!$AH$2,'Objectenoverzicht aantallen'!$A:$A,'Objectenoverzicht aantallen'!H:H)*'Calculatie sheet'!AH135+LOOKUP('Calculatie sheet'!$AH$2,'Objectenoverzicht aantallen'!$A:$A,'Objectenoverzicht aantallen'!I:I)*'Calculatie sheet'!AH135)/1000</f>
        <v>0</v>
      </c>
      <c r="N4" s="571">
        <f>(LOOKUP('Calculatie sheet'!$AH$2,'Objectenoverzicht aantallen'!$A:$A,'Objectenoverzicht aantallen'!C:C)*'Calculatie sheet'!AH135+LOOKUP('Calculatie sheet'!$AH$2,'Objectenoverzicht aantallen'!$A:$A,'Objectenoverzicht aantallen'!E:E)*'Calculatie sheet'!AH135+LOOKUP('Calculatie sheet'!$AH$2,'Objectenoverzicht aantallen'!$A:$A,'Objectenoverzicht aantallen'!F:F)*'Calculatie sheet'!AH135+LOOKUP('Calculatie sheet'!$AH$2,'Objectenoverzicht aantallen'!$A:$A,'Objectenoverzicht aantallen'!G:G)*'Calculatie sheet'!AH135+LOOKUP('Calculatie sheet'!$AH$2,'Objectenoverzicht aantallen'!$A:$A,'Objectenoverzicht aantallen'!H:H)*'Calculatie sheet'!AH135+LOOKUP('Calculatie sheet'!$AH$2,'Objectenoverzicht aantallen'!$A:$A,'Objectenoverzicht aantallen'!I:I)*'Calculatie sheet'!AH135+LOOKUP('Calculatie sheet'!$AH$2,'Objectenoverzicht aantallen'!$A:$A,'Objectenoverzicht aantallen'!J:J)*'Calculatie sheet'!AH135)/1000</f>
        <v>0</v>
      </c>
      <c r="O4" s="571">
        <f>(LOOKUP('Calculatie sheet'!$AH$2,'Objectenoverzicht aantallen'!$A:$A,'Objectenoverzicht aantallen'!C:C)*'Calculatie sheet'!AH135+LOOKUP('Calculatie sheet'!$AH$2,'Objectenoverzicht aantallen'!$A:$A,'Objectenoverzicht aantallen'!E:E)*'Calculatie sheet'!AH135+LOOKUP('Calculatie sheet'!$AH$2,'Objectenoverzicht aantallen'!$A:$A,'Objectenoverzicht aantallen'!F:F)*'Calculatie sheet'!AH135+LOOKUP('Calculatie sheet'!$AH$2,'Objectenoverzicht aantallen'!$A:$A,'Objectenoverzicht aantallen'!G:G)*'Calculatie sheet'!AH135+LOOKUP('Calculatie sheet'!$AH$2,'Objectenoverzicht aantallen'!$A:$A,'Objectenoverzicht aantallen'!H:H)*'Calculatie sheet'!AH135+LOOKUP('Calculatie sheet'!$AH$2,'Objectenoverzicht aantallen'!$A:$A,'Objectenoverzicht aantallen'!I:I)*'Calculatie sheet'!AH135+LOOKUP('Calculatie sheet'!$AH$2,'Objectenoverzicht aantallen'!$A:$A,'Objectenoverzicht aantallen'!J:J)*'Calculatie sheet'!AH135+LOOKUP('Calculatie sheet'!$AH$2,'Objectenoverzicht aantallen'!$A:$A,'Objectenoverzicht aantallen'!K:K)*'Calculatie sheet'!AH135)/1000</f>
        <v>0</v>
      </c>
      <c r="P4" s="571">
        <f>(LOOKUP('Calculatie sheet'!$AH$2,'Objectenoverzicht aantallen'!$A:$A,'Objectenoverzicht aantallen'!C:C)*'Calculatie sheet'!AH135+LOOKUP('Calculatie sheet'!$AH$2,'Objectenoverzicht aantallen'!$A:$A,'Objectenoverzicht aantallen'!E:E)*'Calculatie sheet'!AH135+LOOKUP('Calculatie sheet'!$AH$2,'Objectenoverzicht aantallen'!$A:$A,'Objectenoverzicht aantallen'!F:F)*'Calculatie sheet'!AH135+LOOKUP('Calculatie sheet'!$AH$2,'Objectenoverzicht aantallen'!$A:$A,'Objectenoverzicht aantallen'!G:G)*'Calculatie sheet'!AH135+LOOKUP('Calculatie sheet'!$AH$2,'Objectenoverzicht aantallen'!$A:$A,'Objectenoverzicht aantallen'!H:H)*'Calculatie sheet'!AH135+LOOKUP('Calculatie sheet'!$AH$2,'Objectenoverzicht aantallen'!$A:$A,'Objectenoverzicht aantallen'!I:I)*'Calculatie sheet'!AH135+LOOKUP('Calculatie sheet'!$AH$2,'Objectenoverzicht aantallen'!$A:$A,'Objectenoverzicht aantallen'!J:J)*'Calculatie sheet'!AH135+LOOKUP('Calculatie sheet'!$AH$2,'Objectenoverzicht aantallen'!$A:$A,'Objectenoverzicht aantallen'!K:K)*'Calculatie sheet'!AH135+LOOKUP('Calculatie sheet'!$AH$2,'Objectenoverzicht aantallen'!$A:$A,'Objectenoverzicht aantallen'!L:L)*'Calculatie sheet'!AH135)/1000</f>
        <v>0</v>
      </c>
      <c r="Q4" s="571">
        <f>(LOOKUP('Calculatie sheet'!$AH$2,'Objectenoverzicht aantallen'!$A:$A,'Objectenoverzicht aantallen'!C:C)*'Calculatie sheet'!AH135+LOOKUP('Calculatie sheet'!$AH$2,'Objectenoverzicht aantallen'!$A:$A,'Objectenoverzicht aantallen'!E:E)*'Calculatie sheet'!AH135+LOOKUP('Calculatie sheet'!$AH$2,'Objectenoverzicht aantallen'!$A:$A,'Objectenoverzicht aantallen'!F:F)*'Calculatie sheet'!AH135+LOOKUP('Calculatie sheet'!$AH$2,'Objectenoverzicht aantallen'!$A:$A,'Objectenoverzicht aantallen'!G:G)*'Calculatie sheet'!AH135+LOOKUP('Calculatie sheet'!$AH$2,'Objectenoverzicht aantallen'!$A:$A,'Objectenoverzicht aantallen'!H:H)*'Calculatie sheet'!AH135+LOOKUP('Calculatie sheet'!$AH$2,'Objectenoverzicht aantallen'!$A:$A,'Objectenoverzicht aantallen'!I:I)*'Calculatie sheet'!AH135+LOOKUP('Calculatie sheet'!$AH$2,'Objectenoverzicht aantallen'!$A:$A,'Objectenoverzicht aantallen'!J:J)*'Calculatie sheet'!AH135+LOOKUP('Calculatie sheet'!$AH$2,'Objectenoverzicht aantallen'!$A:$A,'Objectenoverzicht aantallen'!K:K)*'Calculatie sheet'!AH135+LOOKUP('Calculatie sheet'!$AH$2,'Objectenoverzicht aantallen'!$A:$A,'Objectenoverzicht aantallen'!L:L)*'Calculatie sheet'!AH135+LOOKUP('Calculatie sheet'!$AH$2,'Objectenoverzicht aantallen'!$A:$A,'Objectenoverzicht aantallen'!M:M)*'Calculatie sheet'!AH135)/1000</f>
        <v>0</v>
      </c>
      <c r="R4" s="571">
        <f>(LOOKUP('Calculatie sheet'!$AH$2,'Objectenoverzicht aantallen'!$A:$A,'Objectenoverzicht aantallen'!C:C)*'Calculatie sheet'!AH135+LOOKUP('Calculatie sheet'!$AH$2,'Objectenoverzicht aantallen'!$A:$A,'Objectenoverzicht aantallen'!E:E)*'Calculatie sheet'!AH135+LOOKUP('Calculatie sheet'!$AH$2,'Objectenoverzicht aantallen'!$A:$A,'Objectenoverzicht aantallen'!F:F)*'Calculatie sheet'!AH135+LOOKUP('Calculatie sheet'!$AH$2,'Objectenoverzicht aantallen'!$A:$A,'Objectenoverzicht aantallen'!G:G)*'Calculatie sheet'!AH135+LOOKUP('Calculatie sheet'!$AH$2,'Objectenoverzicht aantallen'!$A:$A,'Objectenoverzicht aantallen'!H:H)*'Calculatie sheet'!AH135+LOOKUP('Calculatie sheet'!$AH$2,'Objectenoverzicht aantallen'!$A:$A,'Objectenoverzicht aantallen'!I:I)*'Calculatie sheet'!AH135+LOOKUP('Calculatie sheet'!$AH$2,'Objectenoverzicht aantallen'!$A:$A,'Objectenoverzicht aantallen'!J:J)*'Calculatie sheet'!AH135+LOOKUP('Calculatie sheet'!$AH$2,'Objectenoverzicht aantallen'!$A:$A,'Objectenoverzicht aantallen'!K:K)*'Calculatie sheet'!AH135+LOOKUP('Calculatie sheet'!$AH$2,'Objectenoverzicht aantallen'!$A:$A,'Objectenoverzicht aantallen'!L:L)*'Calculatie sheet'!AH135+LOOKUP('Calculatie sheet'!$AH$2,'Objectenoverzicht aantallen'!$A:$A,'Objectenoverzicht aantallen'!M:M)*'Calculatie sheet'!AH135+LOOKUP('Calculatie sheet'!$AH$2,'Objectenoverzicht aantallen'!$A:$A,'Objectenoverzicht aantallen'!N:N)*'Calculatie sheet'!AH135)/1000</f>
        <v>0</v>
      </c>
      <c r="S4" s="571">
        <f>(LOOKUP('Calculatie sheet'!$AH$2,'Objectenoverzicht aantallen'!$A:$A,'Objectenoverzicht aantallen'!C:C)*'Calculatie sheet'!AH135+LOOKUP('Calculatie sheet'!$AH$2,'Objectenoverzicht aantallen'!$A:$A,'Objectenoverzicht aantallen'!E:E)*'Calculatie sheet'!AH135+LOOKUP('Calculatie sheet'!$AH$2,'Objectenoverzicht aantallen'!$A:$A,'Objectenoverzicht aantallen'!F:F)*'Calculatie sheet'!AH135+LOOKUP('Calculatie sheet'!$AH$2,'Objectenoverzicht aantallen'!$A:$A,'Objectenoverzicht aantallen'!G:G)*'Calculatie sheet'!AH135+LOOKUP('Calculatie sheet'!$AH$2,'Objectenoverzicht aantallen'!$A:$A,'Objectenoverzicht aantallen'!H:H)*'Calculatie sheet'!AH135+LOOKUP('Calculatie sheet'!$AH$2,'Objectenoverzicht aantallen'!$A:$A,'Objectenoverzicht aantallen'!I:I)*'Calculatie sheet'!AH135+LOOKUP('Calculatie sheet'!$AH$2,'Objectenoverzicht aantallen'!$A:$A,'Objectenoverzicht aantallen'!J:J)*'Calculatie sheet'!AH135+LOOKUP('Calculatie sheet'!$AH$2,'Objectenoverzicht aantallen'!$A:$A,'Objectenoverzicht aantallen'!K:K)*'Calculatie sheet'!AH135+LOOKUP('Calculatie sheet'!$AH$2,'Objectenoverzicht aantallen'!$A:$A,'Objectenoverzicht aantallen'!L:L)*'Calculatie sheet'!AH135+LOOKUP('Calculatie sheet'!$AH$2,'Objectenoverzicht aantallen'!$A:$A,'Objectenoverzicht aantallen'!M:M)*'Calculatie sheet'!AH135+LOOKUP('Calculatie sheet'!$AH$2,'Objectenoverzicht aantallen'!$A:$A,'Objectenoverzicht aantallen'!N:N)*'Calculatie sheet'!AH135+LOOKUP('Calculatie sheet'!$AH$2,'Objectenoverzicht aantallen'!$A:$A,'Objectenoverzicht aantallen'!O:O)*'Calculatie sheet'!AH135)/1000</f>
        <v>0</v>
      </c>
      <c r="U4" s="31" t="s">
        <v>624</v>
      </c>
      <c r="V4" s="571">
        <f>(LOOKUP('Calculatie sheet'!$AH$2,'Objectenoverzicht aantallen'!$A:$A,'Objectenoverzicht aantallen'!$P:$P)*'Calculatie sheet'!$AH$135)/'Calculatie sheet'!$AH$64/1000</f>
        <v>0</v>
      </c>
      <c r="W4" s="571">
        <f>(LOOKUP('Calculatie sheet'!$AH$2,'Objectenoverzicht aantallen'!$A:$A,'Objectenoverzicht aantallen'!$P:$P)*'Calculatie sheet'!$AH$135)/'Calculatie sheet'!$AH$64/1000</f>
        <v>0</v>
      </c>
      <c r="X4" s="571">
        <f>(LOOKUP('Calculatie sheet'!$AH$2,'Objectenoverzicht aantallen'!$A:$A,'Objectenoverzicht aantallen'!$P:$P)*'Calculatie sheet'!$AH$135)/'Calculatie sheet'!$AH$64/1000</f>
        <v>0</v>
      </c>
      <c r="Y4" s="571">
        <f>(LOOKUP('Calculatie sheet'!$AH$2,'Objectenoverzicht aantallen'!$A:$A,'Objectenoverzicht aantallen'!$P:$P)*'Calculatie sheet'!$AH$135)/'Calculatie sheet'!$AH$64/1000</f>
        <v>0</v>
      </c>
      <c r="Z4" s="571">
        <f>(LOOKUP('Calculatie sheet'!$AH$2,'Objectenoverzicht aantallen'!$A:$A,'Objectenoverzicht aantallen'!$P:$P)*'Calculatie sheet'!$AH$135)/'Calculatie sheet'!$AH$64/1000</f>
        <v>0</v>
      </c>
      <c r="AA4" s="571">
        <f>(LOOKUP('Calculatie sheet'!$AH$2,'Objectenoverzicht aantallen'!$A:$A,'Objectenoverzicht aantallen'!$P:$P)*'Calculatie sheet'!$AH$135)/'Calculatie sheet'!$AH$64/1000</f>
        <v>0</v>
      </c>
      <c r="AB4" s="571">
        <f>(LOOKUP('Calculatie sheet'!$AH$2,'Objectenoverzicht aantallen'!$A:$A,'Objectenoverzicht aantallen'!$P:$P)*'Calculatie sheet'!$AH$135)/'Calculatie sheet'!$AH$64/1000</f>
        <v>0</v>
      </c>
      <c r="AC4" s="571">
        <f>(LOOKUP('Calculatie sheet'!$AH$2,'Objectenoverzicht aantallen'!$A:$A,'Objectenoverzicht aantallen'!$P:$P)*'Calculatie sheet'!$AH$135)/'Calculatie sheet'!$AH$64/1000</f>
        <v>0</v>
      </c>
      <c r="AD4" s="571">
        <f>(LOOKUP('Calculatie sheet'!$AH$2,'Objectenoverzicht aantallen'!$A:$A,'Objectenoverzicht aantallen'!$P:$P)*'Calculatie sheet'!$AH$135)/'Calculatie sheet'!$AH$64/1000</f>
        <v>0</v>
      </c>
      <c r="AE4" s="571">
        <f>(LOOKUP('Calculatie sheet'!$AH$2,'Objectenoverzicht aantallen'!$A:$A,'Objectenoverzicht aantallen'!$P:$P)*'Calculatie sheet'!$AH$135)/'Calculatie sheet'!$AH$64/1000</f>
        <v>0</v>
      </c>
      <c r="AF4" s="571">
        <f>(LOOKUP('Calculatie sheet'!$AH$2,'Objectenoverzicht aantallen'!$A:$A,'Objectenoverzicht aantallen'!$P:$P)*'Calculatie sheet'!$AH$135)/'Calculatie sheet'!$AH$64/1000</f>
        <v>0</v>
      </c>
    </row>
    <row r="5" spans="1:32" x14ac:dyDescent="0.2">
      <c r="B5" s="130" t="s">
        <v>5</v>
      </c>
      <c r="C5" s="46">
        <f>'Calculatie sheet'!AH136</f>
        <v>4.5404624423366986</v>
      </c>
      <c r="F5" s="573">
        <f>C5*'Calculatie sheet'!$AH$7/1000</f>
        <v>0</v>
      </c>
      <c r="H5" s="31" t="s">
        <v>625</v>
      </c>
      <c r="I5" s="571">
        <f>(LOOKUP('Calculatie sheet'!$AH$2,'Objectenoverzicht aantallen'!$A:$A,'Objectenoverzicht aantallen'!C:C)*'Calculatie sheet'!AH136+LOOKUP('Calculatie sheet'!$AH$2,'Objectenoverzicht aantallen'!$A:$A,'Objectenoverzicht aantallen'!E:E)*'Calculatie sheet'!AH136)/1000</f>
        <v>0</v>
      </c>
      <c r="J5" s="571">
        <f>(LOOKUP('Calculatie sheet'!$AH$2,'Objectenoverzicht aantallen'!$A:$A,'Objectenoverzicht aantallen'!C:C)*'Calculatie sheet'!AH136+LOOKUP('Calculatie sheet'!$AH$2,'Objectenoverzicht aantallen'!$A:$A,'Objectenoverzicht aantallen'!E:E)*'Calculatie sheet'!AH136+LOOKUP('Calculatie sheet'!$AH$2,'Objectenoverzicht aantallen'!$A:$A,'Objectenoverzicht aantallen'!F:F)*'Calculatie sheet'!AH136)/1000</f>
        <v>0</v>
      </c>
      <c r="K5" s="571">
        <f>(LOOKUP('Calculatie sheet'!$AH$2,'Objectenoverzicht aantallen'!$A:$A,'Objectenoverzicht aantallen'!C:C)*'Calculatie sheet'!AH136+LOOKUP('Calculatie sheet'!$AH$2,'Objectenoverzicht aantallen'!$A:$A,'Objectenoverzicht aantallen'!E:E)*'Calculatie sheet'!AH136+LOOKUP('Calculatie sheet'!$AH$2,'Objectenoverzicht aantallen'!$A:$A,'Objectenoverzicht aantallen'!F:F)*'Calculatie sheet'!AH136+LOOKUP('Calculatie sheet'!$D$2,'Objectenoverzicht aantallen'!$A:$A,'Objectenoverzicht aantallen'!G:G)*'Calculatie sheet'!AH136)/1000</f>
        <v>0</v>
      </c>
      <c r="L5" s="571">
        <f>(LOOKUP('Calculatie sheet'!$AH$2,'Objectenoverzicht aantallen'!$A:$A,'Objectenoverzicht aantallen'!C:C)*'Calculatie sheet'!AH136+LOOKUP('Calculatie sheet'!$AH$2,'Objectenoverzicht aantallen'!$A:$A,'Objectenoverzicht aantallen'!E:E)*'Calculatie sheet'!AH136+LOOKUP('Calculatie sheet'!$AH$2,'Objectenoverzicht aantallen'!$A:$A,'Objectenoverzicht aantallen'!F:F)*'Calculatie sheet'!AH136+LOOKUP('Calculatie sheet'!$AH$2,'Objectenoverzicht aantallen'!$A:$A,'Objectenoverzicht aantallen'!G:G)*'Calculatie sheet'!AH136+LOOKUP('Calculatie sheet'!$AH$2,'Objectenoverzicht aantallen'!$A:$A,'Objectenoverzicht aantallen'!H:H)*'Calculatie sheet'!AH136)/1000</f>
        <v>0</v>
      </c>
      <c r="M5" s="571">
        <f>(LOOKUP('Calculatie sheet'!$AH$2,'Objectenoverzicht aantallen'!$A:$A,'Objectenoverzicht aantallen'!C:C)*'Calculatie sheet'!AH136+LOOKUP('Calculatie sheet'!$AH$2,'Objectenoverzicht aantallen'!$A:$A,'Objectenoverzicht aantallen'!E:E)*'Calculatie sheet'!AH136+LOOKUP('Calculatie sheet'!$AH$2,'Objectenoverzicht aantallen'!$A:$A,'Objectenoverzicht aantallen'!F:F)*'Calculatie sheet'!AH136+LOOKUP('Calculatie sheet'!$AH$2,'Objectenoverzicht aantallen'!$A:$A,'Objectenoverzicht aantallen'!G:G)*'Calculatie sheet'!AH136+LOOKUP('Calculatie sheet'!$AH$2,'Objectenoverzicht aantallen'!$A:$A,'Objectenoverzicht aantallen'!H:H)*'Calculatie sheet'!AH136+LOOKUP('Calculatie sheet'!$AH$2,'Objectenoverzicht aantallen'!$A:$A,'Objectenoverzicht aantallen'!I:I)*'Calculatie sheet'!AH136)/1000</f>
        <v>0</v>
      </c>
      <c r="N5" s="571">
        <f>(LOOKUP('Calculatie sheet'!$AH$2,'Objectenoverzicht aantallen'!$A:$A,'Objectenoverzicht aantallen'!C:C)*'Calculatie sheet'!AH136+LOOKUP('Calculatie sheet'!$AH$2,'Objectenoverzicht aantallen'!$A:$A,'Objectenoverzicht aantallen'!E:E)*'Calculatie sheet'!AH136+LOOKUP('Calculatie sheet'!$AH$2,'Objectenoverzicht aantallen'!$A:$A,'Objectenoverzicht aantallen'!F:F)*'Calculatie sheet'!AH136+LOOKUP('Calculatie sheet'!$AH$2,'Objectenoverzicht aantallen'!$A:$A,'Objectenoverzicht aantallen'!G:G)*'Calculatie sheet'!AH136+LOOKUP('Calculatie sheet'!$AH$2,'Objectenoverzicht aantallen'!$A:$A,'Objectenoverzicht aantallen'!H:H)*'Calculatie sheet'!AH136+LOOKUP('Calculatie sheet'!$AH$2,'Objectenoverzicht aantallen'!$A:$A,'Objectenoverzicht aantallen'!I:I)*'Calculatie sheet'!AH136+LOOKUP('Calculatie sheet'!$AH$2,'Objectenoverzicht aantallen'!$A:$A,'Objectenoverzicht aantallen'!J:J)*'Calculatie sheet'!AH136)/1000</f>
        <v>0</v>
      </c>
      <c r="O5" s="571">
        <f>(LOOKUP('Calculatie sheet'!$AH$2,'Objectenoverzicht aantallen'!$A:$A,'Objectenoverzicht aantallen'!C:C)*'Calculatie sheet'!AH136+LOOKUP('Calculatie sheet'!$AH$2,'Objectenoverzicht aantallen'!$A:$A,'Objectenoverzicht aantallen'!E:E)*'Calculatie sheet'!AH136+LOOKUP('Calculatie sheet'!$AH$2,'Objectenoverzicht aantallen'!$A:$A,'Objectenoverzicht aantallen'!F:F)*'Calculatie sheet'!AH136+LOOKUP('Calculatie sheet'!$AH$2,'Objectenoverzicht aantallen'!$A:$A,'Objectenoverzicht aantallen'!G:G)*'Calculatie sheet'!AH136+LOOKUP('Calculatie sheet'!$AH$2,'Objectenoverzicht aantallen'!$A:$A,'Objectenoverzicht aantallen'!H:H)*'Calculatie sheet'!AH136+LOOKUP('Calculatie sheet'!$AH$2,'Objectenoverzicht aantallen'!$A:$A,'Objectenoverzicht aantallen'!I:I)*'Calculatie sheet'!AH136+LOOKUP('Calculatie sheet'!$AH$2,'Objectenoverzicht aantallen'!$A:$A,'Objectenoverzicht aantallen'!J:J)*'Calculatie sheet'!AH136+LOOKUP('Calculatie sheet'!$AH$2,'Objectenoverzicht aantallen'!$A:$A,'Objectenoverzicht aantallen'!K:K)*'Calculatie sheet'!AH136)/1000</f>
        <v>0</v>
      </c>
      <c r="P5" s="571">
        <f>(LOOKUP('Calculatie sheet'!$AH$2,'Objectenoverzicht aantallen'!$A:$A,'Objectenoverzicht aantallen'!C:C)*'Calculatie sheet'!AH136+LOOKUP('Calculatie sheet'!$AH$2,'Objectenoverzicht aantallen'!$A:$A,'Objectenoverzicht aantallen'!E:E)*'Calculatie sheet'!AH136+LOOKUP('Calculatie sheet'!$AH$2,'Objectenoverzicht aantallen'!$A:$A,'Objectenoverzicht aantallen'!F:F)*'Calculatie sheet'!AH136+LOOKUP('Calculatie sheet'!$AH$2,'Objectenoverzicht aantallen'!$A:$A,'Objectenoverzicht aantallen'!G:G)*'Calculatie sheet'!AH136+LOOKUP('Calculatie sheet'!$AH$2,'Objectenoverzicht aantallen'!$A:$A,'Objectenoverzicht aantallen'!H:H)*'Calculatie sheet'!AH136+LOOKUP('Calculatie sheet'!$AH$2,'Objectenoverzicht aantallen'!$A:$A,'Objectenoverzicht aantallen'!I:I)*'Calculatie sheet'!AH136+LOOKUP('Calculatie sheet'!$AH$2,'Objectenoverzicht aantallen'!$A:$A,'Objectenoverzicht aantallen'!J:J)*'Calculatie sheet'!AH136+LOOKUP('Calculatie sheet'!$AH$2,'Objectenoverzicht aantallen'!$A:$A,'Objectenoverzicht aantallen'!K:K)*'Calculatie sheet'!AH136+LOOKUP('Calculatie sheet'!$AH$2,'Objectenoverzicht aantallen'!$A:$A,'Objectenoverzicht aantallen'!L:L)*'Calculatie sheet'!AH136)/1000</f>
        <v>0</v>
      </c>
      <c r="Q5" s="571">
        <f>(LOOKUP('Calculatie sheet'!$AH$2,'Objectenoverzicht aantallen'!$A:$A,'Objectenoverzicht aantallen'!C:C)*'Calculatie sheet'!AH136+LOOKUP('Calculatie sheet'!$AH$2,'Objectenoverzicht aantallen'!$A:$A,'Objectenoverzicht aantallen'!E:E)*'Calculatie sheet'!AH136+LOOKUP('Calculatie sheet'!$AH$2,'Objectenoverzicht aantallen'!$A:$A,'Objectenoverzicht aantallen'!F:F)*'Calculatie sheet'!AH136+LOOKUP('Calculatie sheet'!$AH$2,'Objectenoverzicht aantallen'!$A:$A,'Objectenoverzicht aantallen'!G:G)*'Calculatie sheet'!AH136+LOOKUP('Calculatie sheet'!$AH$2,'Objectenoverzicht aantallen'!$A:$A,'Objectenoverzicht aantallen'!H:H)*'Calculatie sheet'!AH136+LOOKUP('Calculatie sheet'!$AH$2,'Objectenoverzicht aantallen'!$A:$A,'Objectenoverzicht aantallen'!I:I)*'Calculatie sheet'!AH136+LOOKUP('Calculatie sheet'!$AH$2,'Objectenoverzicht aantallen'!$A:$A,'Objectenoverzicht aantallen'!J:J)*'Calculatie sheet'!AH136+LOOKUP('Calculatie sheet'!$AH$2,'Objectenoverzicht aantallen'!$A:$A,'Objectenoverzicht aantallen'!K:K)*'Calculatie sheet'!AH136+LOOKUP('Calculatie sheet'!$AH$2,'Objectenoverzicht aantallen'!$A:$A,'Objectenoverzicht aantallen'!L:L)*'Calculatie sheet'!AH136+LOOKUP('Calculatie sheet'!$AH$2,'Objectenoverzicht aantallen'!$A:$A,'Objectenoverzicht aantallen'!M:M)*'Calculatie sheet'!AH136)/1000</f>
        <v>0</v>
      </c>
      <c r="R5" s="571">
        <f>(LOOKUP('Calculatie sheet'!$AH$2,'Objectenoverzicht aantallen'!$A:$A,'Objectenoverzicht aantallen'!C:C)*'Calculatie sheet'!AH136+LOOKUP('Calculatie sheet'!$AH$2,'Objectenoverzicht aantallen'!$A:$A,'Objectenoverzicht aantallen'!E:E)*'Calculatie sheet'!AH136+LOOKUP('Calculatie sheet'!$AH$2,'Objectenoverzicht aantallen'!$A:$A,'Objectenoverzicht aantallen'!F:F)*'Calculatie sheet'!AH136+LOOKUP('Calculatie sheet'!$AH$2,'Objectenoverzicht aantallen'!$A:$A,'Objectenoverzicht aantallen'!G:G)*'Calculatie sheet'!AH136+LOOKUP('Calculatie sheet'!$AH$2,'Objectenoverzicht aantallen'!$A:$A,'Objectenoverzicht aantallen'!H:H)*'Calculatie sheet'!AH136+LOOKUP('Calculatie sheet'!$AH$2,'Objectenoverzicht aantallen'!$A:$A,'Objectenoverzicht aantallen'!I:I)*'Calculatie sheet'!AH136+LOOKUP('Calculatie sheet'!$AH$2,'Objectenoverzicht aantallen'!$A:$A,'Objectenoverzicht aantallen'!J:J)*'Calculatie sheet'!AH136+LOOKUP('Calculatie sheet'!$AH$2,'Objectenoverzicht aantallen'!$A:$A,'Objectenoverzicht aantallen'!K:K)*'Calculatie sheet'!AH136+LOOKUP('Calculatie sheet'!$AH$2,'Objectenoverzicht aantallen'!$A:$A,'Objectenoverzicht aantallen'!L:L)*'Calculatie sheet'!AH136+LOOKUP('Calculatie sheet'!$AH$2,'Objectenoverzicht aantallen'!$A:$A,'Objectenoverzicht aantallen'!M:M)*'Calculatie sheet'!AH136+LOOKUP('Calculatie sheet'!$AH$2,'Objectenoverzicht aantallen'!$A:$A,'Objectenoverzicht aantallen'!N:N)*'Calculatie sheet'!AH136)/1000</f>
        <v>0</v>
      </c>
      <c r="S5" s="571">
        <f>(LOOKUP('Calculatie sheet'!$AH$2,'Objectenoverzicht aantallen'!$A:$A,'Objectenoverzicht aantallen'!C:C)*'Calculatie sheet'!AH136+LOOKUP('Calculatie sheet'!$AH$2,'Objectenoverzicht aantallen'!$A:$A,'Objectenoverzicht aantallen'!E:E)*'Calculatie sheet'!AH136+LOOKUP('Calculatie sheet'!$AH$2,'Objectenoverzicht aantallen'!$A:$A,'Objectenoverzicht aantallen'!F:F)*'Calculatie sheet'!AH136+LOOKUP('Calculatie sheet'!$AH$2,'Objectenoverzicht aantallen'!$A:$A,'Objectenoverzicht aantallen'!G:G)*'Calculatie sheet'!AH136+LOOKUP('Calculatie sheet'!$AH$2,'Objectenoverzicht aantallen'!$A:$A,'Objectenoverzicht aantallen'!H:H)*'Calculatie sheet'!AH136+LOOKUP('Calculatie sheet'!$AH$2,'Objectenoverzicht aantallen'!$A:$A,'Objectenoverzicht aantallen'!I:I)*'Calculatie sheet'!AH136+LOOKUP('Calculatie sheet'!$AH$2,'Objectenoverzicht aantallen'!$A:$A,'Objectenoverzicht aantallen'!J:J)*'Calculatie sheet'!AH136+LOOKUP('Calculatie sheet'!$AH$2,'Objectenoverzicht aantallen'!$A:$A,'Objectenoverzicht aantallen'!K:K)*'Calculatie sheet'!AH136+LOOKUP('Calculatie sheet'!$AH$2,'Objectenoverzicht aantallen'!$A:$A,'Objectenoverzicht aantallen'!L:L)*'Calculatie sheet'!AH136+LOOKUP('Calculatie sheet'!$AH$2,'Objectenoverzicht aantallen'!$A:$A,'Objectenoverzicht aantallen'!M:M)*'Calculatie sheet'!AH136+LOOKUP('Calculatie sheet'!$AH$2,'Objectenoverzicht aantallen'!$A:$A,'Objectenoverzicht aantallen'!N:N)*'Calculatie sheet'!AH136+LOOKUP('Calculatie sheet'!$AH$2,'Objectenoverzicht aantallen'!$A:$A,'Objectenoverzicht aantallen'!O:O)*'Calculatie sheet'!AH136)/1000</f>
        <v>0</v>
      </c>
      <c r="U5" s="31" t="s">
        <v>625</v>
      </c>
      <c r="V5" s="571">
        <f>(LOOKUP('Calculatie sheet'!$AH$2,'Objectenoverzicht aantallen'!$A:$A,'Objectenoverzicht aantallen'!Q:Q)*'Calculatie sheet'!$AH$136)/1000</f>
        <v>0</v>
      </c>
      <c r="W5" s="571">
        <f>(LOOKUP('Calculatie sheet'!$AH$2,'Objectenoverzicht aantallen'!$A:$A,'Objectenoverzicht aantallen'!R:R)*'Calculatie sheet'!$AH$136)/1000</f>
        <v>0</v>
      </c>
      <c r="X5" s="571">
        <f>(LOOKUP('Calculatie sheet'!$AH$2,'Objectenoverzicht aantallen'!$A:$A,'Objectenoverzicht aantallen'!S:S)*'Calculatie sheet'!$AH$136)/1000</f>
        <v>0</v>
      </c>
      <c r="Y5" s="571">
        <f>(LOOKUP('Calculatie sheet'!$AH$2,'Objectenoverzicht aantallen'!$A:$A,'Objectenoverzicht aantallen'!T:T)*'Calculatie sheet'!$AH$136)/1000</f>
        <v>0</v>
      </c>
      <c r="Z5" s="571">
        <f>(LOOKUP('Calculatie sheet'!$AH$2,'Objectenoverzicht aantallen'!$A:$A,'Objectenoverzicht aantallen'!U:U)*'Calculatie sheet'!$AH$136)/1000</f>
        <v>0</v>
      </c>
      <c r="AA5" s="571">
        <f>(LOOKUP('Calculatie sheet'!$AH$2,'Objectenoverzicht aantallen'!$A:$A,'Objectenoverzicht aantallen'!V:V)*'Calculatie sheet'!$AH$136)/1000</f>
        <v>0</v>
      </c>
      <c r="AB5" s="571">
        <f>(LOOKUP('Calculatie sheet'!$AH$2,'Objectenoverzicht aantallen'!$A:$A,'Objectenoverzicht aantallen'!W:W)*'Calculatie sheet'!$AH$136)/1000</f>
        <v>0</v>
      </c>
      <c r="AC5" s="571">
        <f>(LOOKUP('Calculatie sheet'!$AH$2,'Objectenoverzicht aantallen'!$A:$A,'Objectenoverzicht aantallen'!X:X)*'Calculatie sheet'!$AH$136)/1000</f>
        <v>0</v>
      </c>
      <c r="AD5" s="571">
        <f>(LOOKUP('Calculatie sheet'!$AH$2,'Objectenoverzicht aantallen'!$A:$A,'Objectenoverzicht aantallen'!AA:AA)*'Calculatie sheet'!$AH$136)/1000</f>
        <v>0</v>
      </c>
      <c r="AE5" s="571">
        <f>(LOOKUP('Calculatie sheet'!$AH$2,'Objectenoverzicht aantallen'!$A:$A,'Objectenoverzicht aantallen'!Z:Z)*'Calculatie sheet'!$AH$136)/1000</f>
        <v>0</v>
      </c>
      <c r="AF5" s="571">
        <f>(LOOKUP('Calculatie sheet'!$AH$2,'Objectenoverzicht aantallen'!$A:$A,'Objectenoverzicht aantallen'!AA:AA)*'Calculatie sheet'!$AH$136)/1000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0D90E-94F8-B34F-BF02-A713CF960DC6}">
  <dimension ref="A1:AF9"/>
  <sheetViews>
    <sheetView workbookViewId="0">
      <selection activeCell="B3" sqref="B3:B5"/>
    </sheetView>
  </sheetViews>
  <sheetFormatPr baseColWidth="10" defaultRowHeight="16" x14ac:dyDescent="0.2"/>
  <cols>
    <col min="1" max="1" width="14.6640625" bestFit="1" customWidth="1"/>
    <col min="2" max="2" width="16.83203125" bestFit="1" customWidth="1"/>
  </cols>
  <sheetData>
    <row r="1" spans="1:32" x14ac:dyDescent="0.2">
      <c r="A1" t="str">
        <f>'Calculatie sheet'!AI3</f>
        <v>Oeverbeschoeiing (geotextiel)</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sheet'!AI133</f>
        <v>0.30864961458053775</v>
      </c>
      <c r="D2" s="26" t="s">
        <v>64</v>
      </c>
      <c r="F2" s="573">
        <f>C2*'Calculatie sheet'!$AI$7/1000</f>
        <v>0</v>
      </c>
      <c r="H2" s="31" t="s">
        <v>622</v>
      </c>
      <c r="I2" s="571">
        <f>(LOOKUP('Calculatie sheet'!$AI$2,'Objectenoverzicht aantallen'!$A:$A,'Objectenoverzicht aantallen'!C:C)*'Calculatie sheet'!AI133+LOOKUP('Calculatie sheet'!$AI$2,'Objectenoverzicht aantallen'!$A:$A,'Objectenoverzicht aantallen'!E:E)*'Calculatie sheet'!AI133)/1000</f>
        <v>0</v>
      </c>
      <c r="J2" s="571">
        <f>(LOOKUP('Calculatie sheet'!$AI$2,'Objectenoverzicht aantallen'!$A:$A,'Objectenoverzicht aantallen'!C:C)*'Calculatie sheet'!AI133+LOOKUP('Calculatie sheet'!$AI$2,'Objectenoverzicht aantallen'!$A:$A,'Objectenoverzicht aantallen'!E:E)*'Calculatie sheet'!AI133+LOOKUP('Calculatie sheet'!$AI$2,'Objectenoverzicht aantallen'!$A:$A,'Objectenoverzicht aantallen'!F:F)*'Calculatie sheet'!AI133)/1000</f>
        <v>0</v>
      </c>
      <c r="K2" s="571">
        <f>(LOOKUP('Calculatie sheet'!$AI$2,'Objectenoverzicht aantallen'!$A:$A,'Objectenoverzicht aantallen'!C:C)*'Calculatie sheet'!AI133+LOOKUP('Calculatie sheet'!$AI$2,'Objectenoverzicht aantallen'!$A:$A,'Objectenoverzicht aantallen'!E:E)*'Calculatie sheet'!AI133+LOOKUP('Calculatie sheet'!$AI$2,'Objectenoverzicht aantallen'!$A:$A,'Objectenoverzicht aantallen'!F:F)*'Calculatie sheet'!AI133+LOOKUP('Calculatie sheet'!$D$2,'Objectenoverzicht aantallen'!$A:$A,'Objectenoverzicht aantallen'!G:G)*'Calculatie sheet'!AI133)/1000</f>
        <v>0</v>
      </c>
      <c r="L2" s="571">
        <f>(LOOKUP('Calculatie sheet'!$AI$2,'Objectenoverzicht aantallen'!$A:$A,'Objectenoverzicht aantallen'!C:C)*'Calculatie sheet'!AI133+LOOKUP('Calculatie sheet'!$AI$2,'Objectenoverzicht aantallen'!$A:$A,'Objectenoverzicht aantallen'!E:E)*'Calculatie sheet'!AI133+LOOKUP('Calculatie sheet'!$AI$2,'Objectenoverzicht aantallen'!$A:$A,'Objectenoverzicht aantallen'!F:F)*'Calculatie sheet'!AI133+LOOKUP('Calculatie sheet'!$AI$2,'Objectenoverzicht aantallen'!$A:$A,'Objectenoverzicht aantallen'!G:G)*'Calculatie sheet'!AI133+LOOKUP('Calculatie sheet'!$AI$2,'Objectenoverzicht aantallen'!$A:$A,'Objectenoverzicht aantallen'!H:H)*'Calculatie sheet'!AI133)/1000</f>
        <v>0</v>
      </c>
      <c r="M2" s="571">
        <f>(LOOKUP('Calculatie sheet'!$AI$2,'Objectenoverzicht aantallen'!$A:$A,'Objectenoverzicht aantallen'!C:C)*'Calculatie sheet'!AI133+LOOKUP('Calculatie sheet'!$AI$2,'Objectenoverzicht aantallen'!$A:$A,'Objectenoverzicht aantallen'!E:E)*'Calculatie sheet'!AI133+LOOKUP('Calculatie sheet'!$AI$2,'Objectenoverzicht aantallen'!$A:$A,'Objectenoverzicht aantallen'!F:F)*'Calculatie sheet'!AI133+LOOKUP('Calculatie sheet'!$AI$2,'Objectenoverzicht aantallen'!$A:$A,'Objectenoverzicht aantallen'!G:G)*'Calculatie sheet'!AI133+LOOKUP('Calculatie sheet'!$AI$2,'Objectenoverzicht aantallen'!$A:$A,'Objectenoverzicht aantallen'!H:H)*'Calculatie sheet'!AI133+LOOKUP('Calculatie sheet'!$AI$2,'Objectenoverzicht aantallen'!$A:$A,'Objectenoverzicht aantallen'!I:I)*'Calculatie sheet'!AI133)/1000</f>
        <v>0</v>
      </c>
      <c r="N2" s="571">
        <f>(LOOKUP('Calculatie sheet'!$AI$2,'Objectenoverzicht aantallen'!$A:$A,'Objectenoverzicht aantallen'!C:C)*'Calculatie sheet'!AI133+LOOKUP('Calculatie sheet'!$AI$2,'Objectenoverzicht aantallen'!$A:$A,'Objectenoverzicht aantallen'!E:E)*'Calculatie sheet'!AI133+LOOKUP('Calculatie sheet'!$AI$2,'Objectenoverzicht aantallen'!$A:$A,'Objectenoverzicht aantallen'!F:F)*'Calculatie sheet'!AI133+LOOKUP('Calculatie sheet'!$AI$2,'Objectenoverzicht aantallen'!$A:$A,'Objectenoverzicht aantallen'!G:G)*'Calculatie sheet'!AI133+LOOKUP('Calculatie sheet'!$AI$2,'Objectenoverzicht aantallen'!$A:$A,'Objectenoverzicht aantallen'!H:H)*'Calculatie sheet'!AI133+LOOKUP('Calculatie sheet'!$AI$2,'Objectenoverzicht aantallen'!$A:$A,'Objectenoverzicht aantallen'!I:I)*'Calculatie sheet'!AI133+LOOKUP('Calculatie sheet'!$AI$2,'Objectenoverzicht aantallen'!$A:$A,'Objectenoverzicht aantallen'!J:J)*'Calculatie sheet'!AI133)/1000</f>
        <v>0</v>
      </c>
      <c r="O2" s="571">
        <f>(LOOKUP('Calculatie sheet'!$AI$2,'Objectenoverzicht aantallen'!$A:$A,'Objectenoverzicht aantallen'!C:C)*'Calculatie sheet'!AI133+LOOKUP('Calculatie sheet'!$AI$2,'Objectenoverzicht aantallen'!$A:$A,'Objectenoverzicht aantallen'!E:E)*'Calculatie sheet'!AI133+LOOKUP('Calculatie sheet'!$AI$2,'Objectenoverzicht aantallen'!$A:$A,'Objectenoverzicht aantallen'!F:F)*'Calculatie sheet'!AI133+LOOKUP('Calculatie sheet'!$AI$2,'Objectenoverzicht aantallen'!$A:$A,'Objectenoverzicht aantallen'!G:G)*'Calculatie sheet'!AI133+LOOKUP('Calculatie sheet'!$AI$2,'Objectenoverzicht aantallen'!$A:$A,'Objectenoverzicht aantallen'!H:H)*'Calculatie sheet'!AI133+LOOKUP('Calculatie sheet'!$AI$2,'Objectenoverzicht aantallen'!$A:$A,'Objectenoverzicht aantallen'!I:I)*'Calculatie sheet'!AI133+LOOKUP('Calculatie sheet'!$AI$2,'Objectenoverzicht aantallen'!$A:$A,'Objectenoverzicht aantallen'!J:J)*'Calculatie sheet'!AI133+LOOKUP('Calculatie sheet'!$AI$2,'Objectenoverzicht aantallen'!$A:$A,'Objectenoverzicht aantallen'!K:K)*'Calculatie sheet'!AI133)/1000</f>
        <v>0</v>
      </c>
      <c r="P2" s="571">
        <f>(LOOKUP('Calculatie sheet'!$AI$2,'Objectenoverzicht aantallen'!$A:$A,'Objectenoverzicht aantallen'!C:C)*'Calculatie sheet'!AI133+LOOKUP('Calculatie sheet'!$AI$2,'Objectenoverzicht aantallen'!$A:$A,'Objectenoverzicht aantallen'!E:E)*'Calculatie sheet'!AI133+LOOKUP('Calculatie sheet'!$AI$2,'Objectenoverzicht aantallen'!$A:$A,'Objectenoverzicht aantallen'!F:F)*'Calculatie sheet'!AI133+LOOKUP('Calculatie sheet'!$AI$2,'Objectenoverzicht aantallen'!$A:$A,'Objectenoverzicht aantallen'!G:G)*'Calculatie sheet'!AI133+LOOKUP('Calculatie sheet'!$AI$2,'Objectenoverzicht aantallen'!$A:$A,'Objectenoverzicht aantallen'!H:H)*'Calculatie sheet'!AI133+LOOKUP('Calculatie sheet'!$AI$2,'Objectenoverzicht aantallen'!$A:$A,'Objectenoverzicht aantallen'!I:I)*'Calculatie sheet'!AI133+LOOKUP('Calculatie sheet'!$AI$2,'Objectenoverzicht aantallen'!$A:$A,'Objectenoverzicht aantallen'!J:J)*'Calculatie sheet'!AI133+LOOKUP('Calculatie sheet'!$AI$2,'Objectenoverzicht aantallen'!$A:$A,'Objectenoverzicht aantallen'!K:K)*'Calculatie sheet'!AI133+LOOKUP('Calculatie sheet'!$AI$2,'Objectenoverzicht aantallen'!$A:$A,'Objectenoverzicht aantallen'!L:L)*'Calculatie sheet'!AI133)/1000</f>
        <v>0</v>
      </c>
      <c r="Q2" s="571">
        <f>(LOOKUP('Calculatie sheet'!$AI$2,'Objectenoverzicht aantallen'!$A:$A,'Objectenoverzicht aantallen'!C:C)*'Calculatie sheet'!AI133+LOOKUP('Calculatie sheet'!$AI$2,'Objectenoverzicht aantallen'!$A:$A,'Objectenoverzicht aantallen'!E:E)*'Calculatie sheet'!AI133+LOOKUP('Calculatie sheet'!$AI$2,'Objectenoverzicht aantallen'!$A:$A,'Objectenoverzicht aantallen'!F:F)*'Calculatie sheet'!AI133+LOOKUP('Calculatie sheet'!$AI$2,'Objectenoverzicht aantallen'!$A:$A,'Objectenoverzicht aantallen'!G:G)*'Calculatie sheet'!AI133+LOOKUP('Calculatie sheet'!$AI$2,'Objectenoverzicht aantallen'!$A:$A,'Objectenoverzicht aantallen'!H:H)*'Calculatie sheet'!AI133+LOOKUP('Calculatie sheet'!$AI$2,'Objectenoverzicht aantallen'!$A:$A,'Objectenoverzicht aantallen'!I:I)*'Calculatie sheet'!AI133+LOOKUP('Calculatie sheet'!$AI$2,'Objectenoverzicht aantallen'!$A:$A,'Objectenoverzicht aantallen'!J:J)*'Calculatie sheet'!AI133+LOOKUP('Calculatie sheet'!$AI$2,'Objectenoverzicht aantallen'!$A:$A,'Objectenoverzicht aantallen'!K:K)*'Calculatie sheet'!AI133+LOOKUP('Calculatie sheet'!$AI$2,'Objectenoverzicht aantallen'!$A:$A,'Objectenoverzicht aantallen'!L:L)*'Calculatie sheet'!AI133+LOOKUP('Calculatie sheet'!$AI$2,'Objectenoverzicht aantallen'!$A:$A,'Objectenoverzicht aantallen'!M:M)*'Calculatie sheet'!AI133)/1000</f>
        <v>0</v>
      </c>
      <c r="R2" s="571">
        <f>(LOOKUP('Calculatie sheet'!$AI$2,'Objectenoverzicht aantallen'!$A:$A,'Objectenoverzicht aantallen'!C:C)*'Calculatie sheet'!AI133+LOOKUP('Calculatie sheet'!$AI$2,'Objectenoverzicht aantallen'!$A:$A,'Objectenoverzicht aantallen'!E:E)*'Calculatie sheet'!AI133+LOOKUP('Calculatie sheet'!$AI$2,'Objectenoverzicht aantallen'!$A:$A,'Objectenoverzicht aantallen'!F:F)*'Calculatie sheet'!AI133+LOOKUP('Calculatie sheet'!$AI$2,'Objectenoverzicht aantallen'!$A:$A,'Objectenoverzicht aantallen'!G:G)*'Calculatie sheet'!AI133+LOOKUP('Calculatie sheet'!$AI$2,'Objectenoverzicht aantallen'!$A:$A,'Objectenoverzicht aantallen'!H:H)*'Calculatie sheet'!AI133+LOOKUP('Calculatie sheet'!$AI$2,'Objectenoverzicht aantallen'!$A:$A,'Objectenoverzicht aantallen'!I:I)*'Calculatie sheet'!AI133+LOOKUP('Calculatie sheet'!$AI$2,'Objectenoverzicht aantallen'!$A:$A,'Objectenoverzicht aantallen'!J:J)*'Calculatie sheet'!AI133+LOOKUP('Calculatie sheet'!$AI$2,'Objectenoverzicht aantallen'!$A:$A,'Objectenoverzicht aantallen'!K:K)*'Calculatie sheet'!AI133+LOOKUP('Calculatie sheet'!$AI$2,'Objectenoverzicht aantallen'!$A:$A,'Objectenoverzicht aantallen'!L:L)*'Calculatie sheet'!AI133+LOOKUP('Calculatie sheet'!$AI$2,'Objectenoverzicht aantallen'!$A:$A,'Objectenoverzicht aantallen'!M:M)*'Calculatie sheet'!AI133+LOOKUP('Calculatie sheet'!$AI$2,'Objectenoverzicht aantallen'!$A:$A,'Objectenoverzicht aantallen'!N:N)*'Calculatie sheet'!AI133)/1000</f>
        <v>0</v>
      </c>
      <c r="S2" s="571">
        <f>(LOOKUP('Calculatie sheet'!$AI$2,'Objectenoverzicht aantallen'!$A:$A,'Objectenoverzicht aantallen'!C:C)*'Calculatie sheet'!AI133+LOOKUP('Calculatie sheet'!$AI$2,'Objectenoverzicht aantallen'!$A:$A,'Objectenoverzicht aantallen'!E:E)*'Calculatie sheet'!AI133+LOOKUP('Calculatie sheet'!$AI$2,'Objectenoverzicht aantallen'!$A:$A,'Objectenoverzicht aantallen'!F:F)*'Calculatie sheet'!AI133+LOOKUP('Calculatie sheet'!$AI$2,'Objectenoverzicht aantallen'!$A:$A,'Objectenoverzicht aantallen'!G:G)*'Calculatie sheet'!AI133+LOOKUP('Calculatie sheet'!$AI$2,'Objectenoverzicht aantallen'!$A:$A,'Objectenoverzicht aantallen'!H:H)*'Calculatie sheet'!AI133+LOOKUP('Calculatie sheet'!$AI$2,'Objectenoverzicht aantallen'!$A:$A,'Objectenoverzicht aantallen'!I:I)*'Calculatie sheet'!AI133+LOOKUP('Calculatie sheet'!$AI$2,'Objectenoverzicht aantallen'!$A:$A,'Objectenoverzicht aantallen'!J:J)*'Calculatie sheet'!AI133+LOOKUP('Calculatie sheet'!$AI$2,'Objectenoverzicht aantallen'!$A:$A,'Objectenoverzicht aantallen'!K:K)*'Calculatie sheet'!AI133+LOOKUP('Calculatie sheet'!$AI$2,'Objectenoverzicht aantallen'!$A:$A,'Objectenoverzicht aantallen'!L:L)*'Calculatie sheet'!AI133+LOOKUP('Calculatie sheet'!$AI$2,'Objectenoverzicht aantallen'!$A:$A,'Objectenoverzicht aantallen'!M:M)*'Calculatie sheet'!AI133+LOOKUP('Calculatie sheet'!$AI$2,'Objectenoverzicht aantallen'!$A:$A,'Objectenoverzicht aantallen'!N:N)*'Calculatie sheet'!AI133+LOOKUP('Calculatie sheet'!$AI$2,'Objectenoverzicht aantallen'!$A:$A,'Objectenoverzicht aantallen'!O:O)*'Calculatie sheet'!AI133)/1000</f>
        <v>0</v>
      </c>
      <c r="U2" s="31" t="s">
        <v>622</v>
      </c>
      <c r="V2" s="571">
        <f>(LOOKUP('Calculatie sheet'!$AI$2,'Objectenoverzicht aantallen'!$A:$A,'Objectenoverzicht aantallen'!E:E)*'Calculatie sheet'!$AI$133)/1000</f>
        <v>0</v>
      </c>
      <c r="W2" s="571">
        <f>(LOOKUP('Calculatie sheet'!$AI$2,'Objectenoverzicht aantallen'!$A:$A,'Objectenoverzicht aantallen'!F:F)*'Calculatie sheet'!$AI$133)/1000</f>
        <v>0</v>
      </c>
      <c r="X2" s="571">
        <f>(LOOKUP('Calculatie sheet'!$AI$2,'Objectenoverzicht aantallen'!$A:$A,'Objectenoverzicht aantallen'!G:G)*'Calculatie sheet'!$AI$133)/1000</f>
        <v>0</v>
      </c>
      <c r="Y2" s="571">
        <f>(LOOKUP('Calculatie sheet'!$AI$2,'Objectenoverzicht aantallen'!$A:$A,'Objectenoverzicht aantallen'!H:H)*'Calculatie sheet'!$AI$133)/1000</f>
        <v>0</v>
      </c>
      <c r="Z2" s="571">
        <f>(LOOKUP('Calculatie sheet'!$AI$2,'Objectenoverzicht aantallen'!$A:$A,'Objectenoverzicht aantallen'!I:I)*'Calculatie sheet'!$AI$133)/1000</f>
        <v>0</v>
      </c>
      <c r="AA2" s="571">
        <f>(LOOKUP('Calculatie sheet'!$AI$2,'Objectenoverzicht aantallen'!$A:$A,'Objectenoverzicht aantallen'!J:J)*'Calculatie sheet'!$AI$133)/1000</f>
        <v>0</v>
      </c>
      <c r="AB2" s="571">
        <f>(LOOKUP('Calculatie sheet'!$AI$2,'Objectenoverzicht aantallen'!$A:$A,'Objectenoverzicht aantallen'!K:K)*'Calculatie sheet'!$AI$133)/1000</f>
        <v>0</v>
      </c>
      <c r="AC2" s="571">
        <f>(LOOKUP('Calculatie sheet'!$AI$2,'Objectenoverzicht aantallen'!$A:$A,'Objectenoverzicht aantallen'!L:L)*'Calculatie sheet'!$AI$133)/1000</f>
        <v>0</v>
      </c>
      <c r="AD2" s="571">
        <f>(LOOKUP('Calculatie sheet'!$AI$2,'Objectenoverzicht aantallen'!$A:$A,'Objectenoverzicht aantallen'!M:M)*'Calculatie sheet'!$AI$133)/1000</f>
        <v>0</v>
      </c>
      <c r="AE2" s="571">
        <f>(LOOKUP('Calculatie sheet'!$AI$2,'Objectenoverzicht aantallen'!$A:$A,'Objectenoverzicht aantallen'!N:N)*'Calculatie sheet'!$AI$133)/1000</f>
        <v>0</v>
      </c>
      <c r="AF2" s="571">
        <f>(LOOKUP('Calculatie sheet'!$AI$2,'Objectenoverzicht aantallen'!$A:$A,'Objectenoverzicht aantallen'!O:O)*'Calculatie sheet'!$AI$133)/1000</f>
        <v>0</v>
      </c>
    </row>
    <row r="3" spans="1:32" x14ac:dyDescent="0.2">
      <c r="B3" s="130" t="s">
        <v>967</v>
      </c>
      <c r="C3" s="46">
        <f>'Calculatie sheet'!AI134</f>
        <v>0.25809397864753769</v>
      </c>
      <c r="D3" s="7" t="s">
        <v>354</v>
      </c>
      <c r="F3" s="573">
        <f>C3*'Calculatie sheet'!$AI$7/1000</f>
        <v>0</v>
      </c>
      <c r="H3" s="31" t="s">
        <v>623</v>
      </c>
      <c r="I3" s="571">
        <f>(LOOKUP('Calculatie sheet'!$AI$2,'Objectenoverzicht aantallen'!$A:$A,'Objectenoverzicht aantallen'!C:C)*'Calculatie sheet'!AI134+LOOKUP('Calculatie sheet'!$AI$2,'Objectenoverzicht aantallen'!$A:$A,'Objectenoverzicht aantallen'!E:E)*'Calculatie sheet'!AI134)/1000</f>
        <v>0</v>
      </c>
      <c r="J3" s="571">
        <f>(LOOKUP('Calculatie sheet'!$AI$2,'Objectenoverzicht aantallen'!$A:$A,'Objectenoverzicht aantallen'!C:C)*'Calculatie sheet'!AI134+LOOKUP('Calculatie sheet'!$AI$2,'Objectenoverzicht aantallen'!$A:$A,'Objectenoverzicht aantallen'!E:E)*'Calculatie sheet'!AI134+LOOKUP('Calculatie sheet'!$AI$2,'Objectenoverzicht aantallen'!$A:$A,'Objectenoverzicht aantallen'!F:F)*'Calculatie sheet'!AI134)/1000</f>
        <v>0</v>
      </c>
      <c r="K3" s="571">
        <f>(LOOKUP('Calculatie sheet'!$AI$2,'Objectenoverzicht aantallen'!$A:$A,'Objectenoverzicht aantallen'!C:C)*'Calculatie sheet'!AI134+LOOKUP('Calculatie sheet'!$AI$2,'Objectenoverzicht aantallen'!$A:$A,'Objectenoverzicht aantallen'!E:E)*'Calculatie sheet'!AI134+LOOKUP('Calculatie sheet'!$AI$2,'Objectenoverzicht aantallen'!$A:$A,'Objectenoverzicht aantallen'!F:F)*'Calculatie sheet'!AI134+LOOKUP('Calculatie sheet'!$D$2,'Objectenoverzicht aantallen'!$A:$A,'Objectenoverzicht aantallen'!G:G)*'Calculatie sheet'!AI134)/1000</f>
        <v>0</v>
      </c>
      <c r="L3" s="571">
        <f>(LOOKUP('Calculatie sheet'!$AI$2,'Objectenoverzicht aantallen'!$A:$A,'Objectenoverzicht aantallen'!C:C)*'Calculatie sheet'!AI134+LOOKUP('Calculatie sheet'!$AI$2,'Objectenoverzicht aantallen'!$A:$A,'Objectenoverzicht aantallen'!E:E)*'Calculatie sheet'!AI134+LOOKUP('Calculatie sheet'!$AI$2,'Objectenoverzicht aantallen'!$A:$A,'Objectenoverzicht aantallen'!F:F)*'Calculatie sheet'!AI134+LOOKUP('Calculatie sheet'!$AI$2,'Objectenoverzicht aantallen'!$A:$A,'Objectenoverzicht aantallen'!G:G)*'Calculatie sheet'!AI134+LOOKUP('Calculatie sheet'!$AI$2,'Objectenoverzicht aantallen'!$A:$A,'Objectenoverzicht aantallen'!H:H)*'Calculatie sheet'!AI134)/1000</f>
        <v>0</v>
      </c>
      <c r="M3" s="571">
        <f>(LOOKUP('Calculatie sheet'!$AI$2,'Objectenoverzicht aantallen'!$A:$A,'Objectenoverzicht aantallen'!C:C)*'Calculatie sheet'!AI134+LOOKUP('Calculatie sheet'!$AI$2,'Objectenoverzicht aantallen'!$A:$A,'Objectenoverzicht aantallen'!E:E)*'Calculatie sheet'!AI134+LOOKUP('Calculatie sheet'!$AI$2,'Objectenoverzicht aantallen'!$A:$A,'Objectenoverzicht aantallen'!F:F)*'Calculatie sheet'!AI134+LOOKUP('Calculatie sheet'!$AI$2,'Objectenoverzicht aantallen'!$A:$A,'Objectenoverzicht aantallen'!G:G)*'Calculatie sheet'!AI134+LOOKUP('Calculatie sheet'!$AI$2,'Objectenoverzicht aantallen'!$A:$A,'Objectenoverzicht aantallen'!H:H)*'Calculatie sheet'!AI134+LOOKUP('Calculatie sheet'!$AI$2,'Objectenoverzicht aantallen'!$A:$A,'Objectenoverzicht aantallen'!I:I)*'Calculatie sheet'!AI134)/1000</f>
        <v>0</v>
      </c>
      <c r="N3" s="571">
        <f>(LOOKUP('Calculatie sheet'!$AI$2,'Objectenoverzicht aantallen'!$A:$A,'Objectenoverzicht aantallen'!C:C)*'Calculatie sheet'!AI134+LOOKUP('Calculatie sheet'!$AI$2,'Objectenoverzicht aantallen'!$A:$A,'Objectenoverzicht aantallen'!E:E)*'Calculatie sheet'!AI134+LOOKUP('Calculatie sheet'!$AI$2,'Objectenoverzicht aantallen'!$A:$A,'Objectenoverzicht aantallen'!F:F)*'Calculatie sheet'!AI134+LOOKUP('Calculatie sheet'!$AI$2,'Objectenoverzicht aantallen'!$A:$A,'Objectenoverzicht aantallen'!G:G)*'Calculatie sheet'!AI134+LOOKUP('Calculatie sheet'!$AI$2,'Objectenoverzicht aantallen'!$A:$A,'Objectenoverzicht aantallen'!H:H)*'Calculatie sheet'!AI134+LOOKUP('Calculatie sheet'!$AI$2,'Objectenoverzicht aantallen'!$A:$A,'Objectenoverzicht aantallen'!I:I)*'Calculatie sheet'!AI134+LOOKUP('Calculatie sheet'!$AI$2,'Objectenoverzicht aantallen'!$A:$A,'Objectenoverzicht aantallen'!J:J)*'Calculatie sheet'!AI134)/1000</f>
        <v>0</v>
      </c>
      <c r="O3" s="571">
        <f>(LOOKUP('Calculatie sheet'!$AI$2,'Objectenoverzicht aantallen'!$A:$A,'Objectenoverzicht aantallen'!C:C)*'Calculatie sheet'!AI134+LOOKUP('Calculatie sheet'!$AI$2,'Objectenoverzicht aantallen'!$A:$A,'Objectenoverzicht aantallen'!E:E)*'Calculatie sheet'!AI134+LOOKUP('Calculatie sheet'!$AI$2,'Objectenoverzicht aantallen'!$A:$A,'Objectenoverzicht aantallen'!F:F)*'Calculatie sheet'!AI134+LOOKUP('Calculatie sheet'!$AI$2,'Objectenoverzicht aantallen'!$A:$A,'Objectenoverzicht aantallen'!G:G)*'Calculatie sheet'!AI134+LOOKUP('Calculatie sheet'!$AI$2,'Objectenoverzicht aantallen'!$A:$A,'Objectenoverzicht aantallen'!H:H)*'Calculatie sheet'!AI134+LOOKUP('Calculatie sheet'!$AI$2,'Objectenoverzicht aantallen'!$A:$A,'Objectenoverzicht aantallen'!I:I)*'Calculatie sheet'!AI134+LOOKUP('Calculatie sheet'!$AI$2,'Objectenoverzicht aantallen'!$A:$A,'Objectenoverzicht aantallen'!J:J)*'Calculatie sheet'!AI134+LOOKUP('Calculatie sheet'!$AI$2,'Objectenoverzicht aantallen'!$A:$A,'Objectenoverzicht aantallen'!K:K)*'Calculatie sheet'!AI134)/1000</f>
        <v>0</v>
      </c>
      <c r="P3" s="571">
        <f>(LOOKUP('Calculatie sheet'!$AI$2,'Objectenoverzicht aantallen'!$A:$A,'Objectenoverzicht aantallen'!C:C)*'Calculatie sheet'!AI134+LOOKUP('Calculatie sheet'!$AI$2,'Objectenoverzicht aantallen'!$A:$A,'Objectenoverzicht aantallen'!E:E)*'Calculatie sheet'!AI134+LOOKUP('Calculatie sheet'!$AI$2,'Objectenoverzicht aantallen'!$A:$A,'Objectenoverzicht aantallen'!F:F)*'Calculatie sheet'!AI134+LOOKUP('Calculatie sheet'!$AI$2,'Objectenoverzicht aantallen'!$A:$A,'Objectenoverzicht aantallen'!G:G)*'Calculatie sheet'!AI134+LOOKUP('Calculatie sheet'!$AI$2,'Objectenoverzicht aantallen'!$A:$A,'Objectenoverzicht aantallen'!H:H)*'Calculatie sheet'!AI134+LOOKUP('Calculatie sheet'!$AI$2,'Objectenoverzicht aantallen'!$A:$A,'Objectenoverzicht aantallen'!I:I)*'Calculatie sheet'!AI134+LOOKUP('Calculatie sheet'!$AI$2,'Objectenoverzicht aantallen'!$A:$A,'Objectenoverzicht aantallen'!J:J)*'Calculatie sheet'!AI134+LOOKUP('Calculatie sheet'!$AI$2,'Objectenoverzicht aantallen'!$A:$A,'Objectenoverzicht aantallen'!K:K)*'Calculatie sheet'!AI134+LOOKUP('Calculatie sheet'!$AI$2,'Objectenoverzicht aantallen'!$A:$A,'Objectenoverzicht aantallen'!L:L)*'Calculatie sheet'!AI134)/1000</f>
        <v>0</v>
      </c>
      <c r="Q3" s="571">
        <f>(LOOKUP('Calculatie sheet'!$AI$2,'Objectenoverzicht aantallen'!$A:$A,'Objectenoverzicht aantallen'!C:C)*'Calculatie sheet'!AI134+LOOKUP('Calculatie sheet'!$AI$2,'Objectenoverzicht aantallen'!$A:$A,'Objectenoverzicht aantallen'!E:E)*'Calculatie sheet'!AI134+LOOKUP('Calculatie sheet'!$AI$2,'Objectenoverzicht aantallen'!$A:$A,'Objectenoverzicht aantallen'!F:F)*'Calculatie sheet'!AI134+LOOKUP('Calculatie sheet'!$AI$2,'Objectenoverzicht aantallen'!$A:$A,'Objectenoverzicht aantallen'!G:G)*'Calculatie sheet'!AI134+LOOKUP('Calculatie sheet'!$AI$2,'Objectenoverzicht aantallen'!$A:$A,'Objectenoverzicht aantallen'!H:H)*'Calculatie sheet'!AI134+LOOKUP('Calculatie sheet'!$AI$2,'Objectenoverzicht aantallen'!$A:$A,'Objectenoverzicht aantallen'!I:I)*'Calculatie sheet'!AI134+LOOKUP('Calculatie sheet'!$AI$2,'Objectenoverzicht aantallen'!$A:$A,'Objectenoverzicht aantallen'!J:J)*'Calculatie sheet'!AI134+LOOKUP('Calculatie sheet'!$AI$2,'Objectenoverzicht aantallen'!$A:$A,'Objectenoverzicht aantallen'!K:K)*'Calculatie sheet'!AI134+LOOKUP('Calculatie sheet'!$AI$2,'Objectenoverzicht aantallen'!$A:$A,'Objectenoverzicht aantallen'!L:L)*'Calculatie sheet'!AI134+LOOKUP('Calculatie sheet'!$AI$2,'Objectenoverzicht aantallen'!$A:$A,'Objectenoverzicht aantallen'!M:M)*'Calculatie sheet'!AI134)/1000</f>
        <v>0</v>
      </c>
      <c r="R3" s="571">
        <f>(LOOKUP('Calculatie sheet'!$AI$2,'Objectenoverzicht aantallen'!$A:$A,'Objectenoverzicht aantallen'!C:C)*'Calculatie sheet'!AI134+LOOKUP('Calculatie sheet'!$AI$2,'Objectenoverzicht aantallen'!$A:$A,'Objectenoverzicht aantallen'!E:E)*'Calculatie sheet'!AI134+LOOKUP('Calculatie sheet'!$AI$2,'Objectenoverzicht aantallen'!$A:$A,'Objectenoverzicht aantallen'!F:F)*'Calculatie sheet'!AI134+LOOKUP('Calculatie sheet'!$AI$2,'Objectenoverzicht aantallen'!$A:$A,'Objectenoverzicht aantallen'!G:G)*'Calculatie sheet'!AI134+LOOKUP('Calculatie sheet'!$AI$2,'Objectenoverzicht aantallen'!$A:$A,'Objectenoverzicht aantallen'!H:H)*'Calculatie sheet'!AI134+LOOKUP('Calculatie sheet'!$AI$2,'Objectenoverzicht aantallen'!$A:$A,'Objectenoverzicht aantallen'!I:I)*'Calculatie sheet'!AI134+LOOKUP('Calculatie sheet'!$AI$2,'Objectenoverzicht aantallen'!$A:$A,'Objectenoverzicht aantallen'!J:J)*'Calculatie sheet'!AI134+LOOKUP('Calculatie sheet'!$AI$2,'Objectenoverzicht aantallen'!$A:$A,'Objectenoverzicht aantallen'!K:K)*'Calculatie sheet'!AI134+LOOKUP('Calculatie sheet'!$AI$2,'Objectenoverzicht aantallen'!$A:$A,'Objectenoverzicht aantallen'!L:L)*'Calculatie sheet'!AI134+LOOKUP('Calculatie sheet'!$AI$2,'Objectenoverzicht aantallen'!$A:$A,'Objectenoverzicht aantallen'!M:M)*'Calculatie sheet'!AI134+LOOKUP('Calculatie sheet'!$AI$2,'Objectenoverzicht aantallen'!$A:$A,'Objectenoverzicht aantallen'!N:N)*'Calculatie sheet'!AI134)/1000</f>
        <v>0</v>
      </c>
      <c r="S3" s="571">
        <f>(LOOKUP('Calculatie sheet'!$AI$2,'Objectenoverzicht aantallen'!$A:$A,'Objectenoverzicht aantallen'!C:C)*'Calculatie sheet'!AI134+LOOKUP('Calculatie sheet'!$AI$2,'Objectenoverzicht aantallen'!$A:$A,'Objectenoverzicht aantallen'!E:E)*'Calculatie sheet'!AI134+LOOKUP('Calculatie sheet'!$AI$2,'Objectenoverzicht aantallen'!$A:$A,'Objectenoverzicht aantallen'!F:F)*'Calculatie sheet'!AI134+LOOKUP('Calculatie sheet'!$AI$2,'Objectenoverzicht aantallen'!$A:$A,'Objectenoverzicht aantallen'!G:G)*'Calculatie sheet'!AI134+LOOKUP('Calculatie sheet'!$AI$2,'Objectenoverzicht aantallen'!$A:$A,'Objectenoverzicht aantallen'!H:H)*'Calculatie sheet'!AI134+LOOKUP('Calculatie sheet'!$AI$2,'Objectenoverzicht aantallen'!$A:$A,'Objectenoverzicht aantallen'!I:I)*'Calculatie sheet'!AI134+LOOKUP('Calculatie sheet'!$AI$2,'Objectenoverzicht aantallen'!$A:$A,'Objectenoverzicht aantallen'!J:J)*'Calculatie sheet'!AI134+LOOKUP('Calculatie sheet'!$AI$2,'Objectenoverzicht aantallen'!$A:$A,'Objectenoverzicht aantallen'!K:K)*'Calculatie sheet'!AI134+LOOKUP('Calculatie sheet'!$AI$2,'Objectenoverzicht aantallen'!$A:$A,'Objectenoverzicht aantallen'!L:L)*'Calculatie sheet'!AI134+LOOKUP('Calculatie sheet'!$AI$2,'Objectenoverzicht aantallen'!$A:$A,'Objectenoverzicht aantallen'!M:M)*'Calculatie sheet'!AI134+LOOKUP('Calculatie sheet'!$AI$2,'Objectenoverzicht aantallen'!$A:$A,'Objectenoverzicht aantallen'!N:N)*'Calculatie sheet'!AI134+LOOKUP('Calculatie sheet'!$AI$2,'Objectenoverzicht aantallen'!$A:$A,'Objectenoverzicht aantallen'!O:O)*'Calculatie sheet'!AI134)/1000</f>
        <v>0</v>
      </c>
      <c r="U3" s="31" t="s">
        <v>623</v>
      </c>
      <c r="V3" s="571">
        <f>(LOOKUP('Calculatie sheet'!$AI$2,'Objectenoverzicht aantallen'!$A:$A,'Objectenoverzicht aantallen'!E:E)*'Calculatie sheet'!$AI$134)/1000</f>
        <v>0</v>
      </c>
      <c r="W3" s="571">
        <f>(LOOKUP('Calculatie sheet'!$AI$2,'Objectenoverzicht aantallen'!$A:$A,'Objectenoverzicht aantallen'!F:F)*'Calculatie sheet'!$AI$134)/1000</f>
        <v>0</v>
      </c>
      <c r="X3" s="571">
        <f>(LOOKUP('Calculatie sheet'!$AI$2,'Objectenoverzicht aantallen'!$A:$A,'Objectenoverzicht aantallen'!G:G)*'Calculatie sheet'!$AI$134)/1000</f>
        <v>0</v>
      </c>
      <c r="Y3" s="571">
        <f>(LOOKUP('Calculatie sheet'!$AI$2,'Objectenoverzicht aantallen'!$A:$A,'Objectenoverzicht aantallen'!H:H)*'Calculatie sheet'!$AI$134)/1000</f>
        <v>0</v>
      </c>
      <c r="Z3" s="571">
        <f>(LOOKUP('Calculatie sheet'!$AI$2,'Objectenoverzicht aantallen'!$A:$A,'Objectenoverzicht aantallen'!I:I)*'Calculatie sheet'!$AI$134)/1000</f>
        <v>0</v>
      </c>
      <c r="AA3" s="571">
        <f>(LOOKUP('Calculatie sheet'!$AI$2,'Objectenoverzicht aantallen'!$A:$A,'Objectenoverzicht aantallen'!J:J)*'Calculatie sheet'!$AI$134)/1000</f>
        <v>0</v>
      </c>
      <c r="AB3" s="571">
        <f>(LOOKUP('Calculatie sheet'!$AI$2,'Objectenoverzicht aantallen'!$A:$A,'Objectenoverzicht aantallen'!K:K)*'Calculatie sheet'!$AI$134)/1000</f>
        <v>0</v>
      </c>
      <c r="AC3" s="571">
        <f>(LOOKUP('Calculatie sheet'!$AI$2,'Objectenoverzicht aantallen'!$A:$A,'Objectenoverzicht aantallen'!L:L)*'Calculatie sheet'!$AI$134)/1000</f>
        <v>0</v>
      </c>
      <c r="AD3" s="571">
        <f>(LOOKUP('Calculatie sheet'!$AI$2,'Objectenoverzicht aantallen'!$A:$A,'Objectenoverzicht aantallen'!M:M)*'Calculatie sheet'!$AI$134)/1000</f>
        <v>0</v>
      </c>
      <c r="AE3" s="571">
        <f>(LOOKUP('Calculatie sheet'!$AI$2,'Objectenoverzicht aantallen'!$A:$A,'Objectenoverzicht aantallen'!N:N)*'Calculatie sheet'!$AI$134)/1000</f>
        <v>0</v>
      </c>
      <c r="AF3" s="571">
        <f>(LOOKUP('Calculatie sheet'!$AI$2,'Objectenoverzicht aantallen'!$A:$A,'Objectenoverzicht aantallen'!O:O)*'Calculatie sheet'!$AI$134)/1000</f>
        <v>0</v>
      </c>
    </row>
    <row r="4" spans="1:32" x14ac:dyDescent="0.2">
      <c r="B4" s="130" t="s">
        <v>966</v>
      </c>
      <c r="C4" s="46">
        <f>'Calculatie sheet'!AI135</f>
        <v>0</v>
      </c>
      <c r="D4" s="37" t="s">
        <v>660</v>
      </c>
      <c r="F4" s="573">
        <f>C4*'Calculatie sheet'!$AI$7/1000</f>
        <v>0</v>
      </c>
      <c r="H4" s="31" t="s">
        <v>624</v>
      </c>
      <c r="I4" s="571">
        <f>(LOOKUP('Calculatie sheet'!$AI$2,'Objectenoverzicht aantallen'!$A:$A,'Objectenoverzicht aantallen'!C:C)*'Calculatie sheet'!AI135+LOOKUP('Calculatie sheet'!$AI$2,'Objectenoverzicht aantallen'!$A:$A,'Objectenoverzicht aantallen'!E:E)*'Calculatie sheet'!AI135)/1000</f>
        <v>0</v>
      </c>
      <c r="J4" s="571">
        <f>(LOOKUP('Calculatie sheet'!$AI$2,'Objectenoverzicht aantallen'!$A:$A,'Objectenoverzicht aantallen'!C:C)*'Calculatie sheet'!AI135+LOOKUP('Calculatie sheet'!$AI$2,'Objectenoverzicht aantallen'!$A:$A,'Objectenoverzicht aantallen'!E:E)*'Calculatie sheet'!AI135+LOOKUP('Calculatie sheet'!$AI$2,'Objectenoverzicht aantallen'!$A:$A,'Objectenoverzicht aantallen'!F:F)*'Calculatie sheet'!AI135)/1000</f>
        <v>0</v>
      </c>
      <c r="K4" s="571">
        <f>(LOOKUP('Calculatie sheet'!$AI$2,'Objectenoverzicht aantallen'!$A:$A,'Objectenoverzicht aantallen'!C:C)*'Calculatie sheet'!AI135+LOOKUP('Calculatie sheet'!$AI$2,'Objectenoverzicht aantallen'!$A:$A,'Objectenoverzicht aantallen'!E:E)*'Calculatie sheet'!AI135+LOOKUP('Calculatie sheet'!$AI$2,'Objectenoverzicht aantallen'!$A:$A,'Objectenoverzicht aantallen'!F:F)*'Calculatie sheet'!AI135+LOOKUP('Calculatie sheet'!$D$2,'Objectenoverzicht aantallen'!$A:$A,'Objectenoverzicht aantallen'!G:G)*'Calculatie sheet'!AI135)/1000</f>
        <v>0</v>
      </c>
      <c r="L4" s="571">
        <f>(LOOKUP('Calculatie sheet'!$AI$2,'Objectenoverzicht aantallen'!$A:$A,'Objectenoverzicht aantallen'!C:C)*'Calculatie sheet'!AI135+LOOKUP('Calculatie sheet'!$AI$2,'Objectenoverzicht aantallen'!$A:$A,'Objectenoverzicht aantallen'!E:E)*'Calculatie sheet'!AI135+LOOKUP('Calculatie sheet'!$AI$2,'Objectenoverzicht aantallen'!$A:$A,'Objectenoverzicht aantallen'!F:F)*'Calculatie sheet'!AI135+LOOKUP('Calculatie sheet'!$AI$2,'Objectenoverzicht aantallen'!$A:$A,'Objectenoverzicht aantallen'!G:G)*'Calculatie sheet'!AI135+LOOKUP('Calculatie sheet'!$AI$2,'Objectenoverzicht aantallen'!$A:$A,'Objectenoverzicht aantallen'!H:H)*'Calculatie sheet'!AI135)/1000</f>
        <v>0</v>
      </c>
      <c r="M4" s="571">
        <f>(LOOKUP('Calculatie sheet'!$AI$2,'Objectenoverzicht aantallen'!$A:$A,'Objectenoverzicht aantallen'!C:C)*'Calculatie sheet'!AI135+LOOKUP('Calculatie sheet'!$AI$2,'Objectenoverzicht aantallen'!$A:$A,'Objectenoverzicht aantallen'!E:E)*'Calculatie sheet'!AI135+LOOKUP('Calculatie sheet'!$AI$2,'Objectenoverzicht aantallen'!$A:$A,'Objectenoverzicht aantallen'!F:F)*'Calculatie sheet'!AI135+LOOKUP('Calculatie sheet'!$AI$2,'Objectenoverzicht aantallen'!$A:$A,'Objectenoverzicht aantallen'!G:G)*'Calculatie sheet'!AI135+LOOKUP('Calculatie sheet'!$AI$2,'Objectenoverzicht aantallen'!$A:$A,'Objectenoverzicht aantallen'!H:H)*'Calculatie sheet'!AI135+LOOKUP('Calculatie sheet'!$AI$2,'Objectenoverzicht aantallen'!$A:$A,'Objectenoverzicht aantallen'!I:I)*'Calculatie sheet'!AI135)/1000</f>
        <v>0</v>
      </c>
      <c r="N4" s="571">
        <f>(LOOKUP('Calculatie sheet'!$AI$2,'Objectenoverzicht aantallen'!$A:$A,'Objectenoverzicht aantallen'!C:C)*'Calculatie sheet'!AI135+LOOKUP('Calculatie sheet'!$AI$2,'Objectenoverzicht aantallen'!$A:$A,'Objectenoverzicht aantallen'!E:E)*'Calculatie sheet'!AI135+LOOKUP('Calculatie sheet'!$AI$2,'Objectenoverzicht aantallen'!$A:$A,'Objectenoverzicht aantallen'!F:F)*'Calculatie sheet'!AI135+LOOKUP('Calculatie sheet'!$AI$2,'Objectenoverzicht aantallen'!$A:$A,'Objectenoverzicht aantallen'!G:G)*'Calculatie sheet'!AI135+LOOKUP('Calculatie sheet'!$AI$2,'Objectenoverzicht aantallen'!$A:$A,'Objectenoverzicht aantallen'!H:H)*'Calculatie sheet'!AI135+LOOKUP('Calculatie sheet'!$AI$2,'Objectenoverzicht aantallen'!$A:$A,'Objectenoverzicht aantallen'!I:I)*'Calculatie sheet'!AI135+LOOKUP('Calculatie sheet'!$AI$2,'Objectenoverzicht aantallen'!$A:$A,'Objectenoverzicht aantallen'!J:J)*'Calculatie sheet'!AI135)/1000</f>
        <v>0</v>
      </c>
      <c r="O4" s="571">
        <f>(LOOKUP('Calculatie sheet'!$AI$2,'Objectenoverzicht aantallen'!$A:$A,'Objectenoverzicht aantallen'!C:C)*'Calculatie sheet'!AI135+LOOKUP('Calculatie sheet'!$AI$2,'Objectenoverzicht aantallen'!$A:$A,'Objectenoverzicht aantallen'!E:E)*'Calculatie sheet'!AI135+LOOKUP('Calculatie sheet'!$AI$2,'Objectenoverzicht aantallen'!$A:$A,'Objectenoverzicht aantallen'!F:F)*'Calculatie sheet'!AI135+LOOKUP('Calculatie sheet'!$AI$2,'Objectenoverzicht aantallen'!$A:$A,'Objectenoverzicht aantallen'!G:G)*'Calculatie sheet'!AI135+LOOKUP('Calculatie sheet'!$AI$2,'Objectenoverzicht aantallen'!$A:$A,'Objectenoverzicht aantallen'!H:H)*'Calculatie sheet'!AI135+LOOKUP('Calculatie sheet'!$AI$2,'Objectenoverzicht aantallen'!$A:$A,'Objectenoverzicht aantallen'!I:I)*'Calculatie sheet'!AI135+LOOKUP('Calculatie sheet'!$AI$2,'Objectenoverzicht aantallen'!$A:$A,'Objectenoverzicht aantallen'!J:J)*'Calculatie sheet'!AI135+LOOKUP('Calculatie sheet'!$AI$2,'Objectenoverzicht aantallen'!$A:$A,'Objectenoverzicht aantallen'!K:K)*'Calculatie sheet'!AI135)/1000</f>
        <v>0</v>
      </c>
      <c r="P4" s="571">
        <f>(LOOKUP('Calculatie sheet'!$AI$2,'Objectenoverzicht aantallen'!$A:$A,'Objectenoverzicht aantallen'!C:C)*'Calculatie sheet'!AI135+LOOKUP('Calculatie sheet'!$AI$2,'Objectenoverzicht aantallen'!$A:$A,'Objectenoverzicht aantallen'!E:E)*'Calculatie sheet'!AI135+LOOKUP('Calculatie sheet'!$AI$2,'Objectenoverzicht aantallen'!$A:$A,'Objectenoverzicht aantallen'!F:F)*'Calculatie sheet'!AI135+LOOKUP('Calculatie sheet'!$AI$2,'Objectenoverzicht aantallen'!$A:$A,'Objectenoverzicht aantallen'!G:G)*'Calculatie sheet'!AI135+LOOKUP('Calculatie sheet'!$AI$2,'Objectenoverzicht aantallen'!$A:$A,'Objectenoverzicht aantallen'!H:H)*'Calculatie sheet'!AI135+LOOKUP('Calculatie sheet'!$AI$2,'Objectenoverzicht aantallen'!$A:$A,'Objectenoverzicht aantallen'!I:I)*'Calculatie sheet'!AI135+LOOKUP('Calculatie sheet'!$AI$2,'Objectenoverzicht aantallen'!$A:$A,'Objectenoverzicht aantallen'!J:J)*'Calculatie sheet'!AI135+LOOKUP('Calculatie sheet'!$AI$2,'Objectenoverzicht aantallen'!$A:$A,'Objectenoverzicht aantallen'!K:K)*'Calculatie sheet'!AI135+LOOKUP('Calculatie sheet'!$AI$2,'Objectenoverzicht aantallen'!$A:$A,'Objectenoverzicht aantallen'!L:L)*'Calculatie sheet'!AI135)/1000</f>
        <v>0</v>
      </c>
      <c r="Q4" s="571">
        <f>(LOOKUP('Calculatie sheet'!$AI$2,'Objectenoverzicht aantallen'!$A:$A,'Objectenoverzicht aantallen'!C:C)*'Calculatie sheet'!AI135+LOOKUP('Calculatie sheet'!$AI$2,'Objectenoverzicht aantallen'!$A:$A,'Objectenoverzicht aantallen'!E:E)*'Calculatie sheet'!AI135+LOOKUP('Calculatie sheet'!$AI$2,'Objectenoverzicht aantallen'!$A:$A,'Objectenoverzicht aantallen'!F:F)*'Calculatie sheet'!AI135+LOOKUP('Calculatie sheet'!$AI$2,'Objectenoverzicht aantallen'!$A:$A,'Objectenoverzicht aantallen'!G:G)*'Calculatie sheet'!AI135+LOOKUP('Calculatie sheet'!$AI$2,'Objectenoverzicht aantallen'!$A:$A,'Objectenoverzicht aantallen'!H:H)*'Calculatie sheet'!AI135+LOOKUP('Calculatie sheet'!$AI$2,'Objectenoverzicht aantallen'!$A:$A,'Objectenoverzicht aantallen'!I:I)*'Calculatie sheet'!AI135+LOOKUP('Calculatie sheet'!$AI$2,'Objectenoverzicht aantallen'!$A:$A,'Objectenoverzicht aantallen'!J:J)*'Calculatie sheet'!AI135+LOOKUP('Calculatie sheet'!$AI$2,'Objectenoverzicht aantallen'!$A:$A,'Objectenoverzicht aantallen'!K:K)*'Calculatie sheet'!AI135+LOOKUP('Calculatie sheet'!$AI$2,'Objectenoverzicht aantallen'!$A:$A,'Objectenoverzicht aantallen'!L:L)*'Calculatie sheet'!AI135+LOOKUP('Calculatie sheet'!$AI$2,'Objectenoverzicht aantallen'!$A:$A,'Objectenoverzicht aantallen'!M:M)*'Calculatie sheet'!AI135)/1000</f>
        <v>0</v>
      </c>
      <c r="R4" s="571">
        <f>(LOOKUP('Calculatie sheet'!$AI$2,'Objectenoverzicht aantallen'!$A:$A,'Objectenoverzicht aantallen'!C:C)*'Calculatie sheet'!AI135+LOOKUP('Calculatie sheet'!$AI$2,'Objectenoverzicht aantallen'!$A:$A,'Objectenoverzicht aantallen'!E:E)*'Calculatie sheet'!AI135+LOOKUP('Calculatie sheet'!$AI$2,'Objectenoverzicht aantallen'!$A:$A,'Objectenoverzicht aantallen'!F:F)*'Calculatie sheet'!AI135+LOOKUP('Calculatie sheet'!$AI$2,'Objectenoverzicht aantallen'!$A:$A,'Objectenoverzicht aantallen'!G:G)*'Calculatie sheet'!AI135+LOOKUP('Calculatie sheet'!$AI$2,'Objectenoverzicht aantallen'!$A:$A,'Objectenoverzicht aantallen'!H:H)*'Calculatie sheet'!AI135+LOOKUP('Calculatie sheet'!$AI$2,'Objectenoverzicht aantallen'!$A:$A,'Objectenoverzicht aantallen'!I:I)*'Calculatie sheet'!AI135+LOOKUP('Calculatie sheet'!$AI$2,'Objectenoverzicht aantallen'!$A:$A,'Objectenoverzicht aantallen'!J:J)*'Calculatie sheet'!AI135+LOOKUP('Calculatie sheet'!$AI$2,'Objectenoverzicht aantallen'!$A:$A,'Objectenoverzicht aantallen'!K:K)*'Calculatie sheet'!AI135+LOOKUP('Calculatie sheet'!$AI$2,'Objectenoverzicht aantallen'!$A:$A,'Objectenoverzicht aantallen'!L:L)*'Calculatie sheet'!AI135+LOOKUP('Calculatie sheet'!$AI$2,'Objectenoverzicht aantallen'!$A:$A,'Objectenoverzicht aantallen'!M:M)*'Calculatie sheet'!AI135+LOOKUP('Calculatie sheet'!$AI$2,'Objectenoverzicht aantallen'!$A:$A,'Objectenoverzicht aantallen'!N:N)*'Calculatie sheet'!AI135)/1000</f>
        <v>0</v>
      </c>
      <c r="S4" s="571">
        <f>(LOOKUP('Calculatie sheet'!$AI$2,'Objectenoverzicht aantallen'!$A:$A,'Objectenoverzicht aantallen'!C:C)*'Calculatie sheet'!AI135+LOOKUP('Calculatie sheet'!$AI$2,'Objectenoverzicht aantallen'!$A:$A,'Objectenoverzicht aantallen'!E:E)*'Calculatie sheet'!AI135+LOOKUP('Calculatie sheet'!$AI$2,'Objectenoverzicht aantallen'!$A:$A,'Objectenoverzicht aantallen'!F:F)*'Calculatie sheet'!AI135+LOOKUP('Calculatie sheet'!$AI$2,'Objectenoverzicht aantallen'!$A:$A,'Objectenoverzicht aantallen'!G:G)*'Calculatie sheet'!AI135+LOOKUP('Calculatie sheet'!$AI$2,'Objectenoverzicht aantallen'!$A:$A,'Objectenoverzicht aantallen'!H:H)*'Calculatie sheet'!AI135+LOOKUP('Calculatie sheet'!$AI$2,'Objectenoverzicht aantallen'!$A:$A,'Objectenoverzicht aantallen'!I:I)*'Calculatie sheet'!AI135+LOOKUP('Calculatie sheet'!$AI$2,'Objectenoverzicht aantallen'!$A:$A,'Objectenoverzicht aantallen'!J:J)*'Calculatie sheet'!AI135+LOOKUP('Calculatie sheet'!$AI$2,'Objectenoverzicht aantallen'!$A:$A,'Objectenoverzicht aantallen'!K:K)*'Calculatie sheet'!AI135+LOOKUP('Calculatie sheet'!$AI$2,'Objectenoverzicht aantallen'!$A:$A,'Objectenoverzicht aantallen'!L:L)*'Calculatie sheet'!AI135+LOOKUP('Calculatie sheet'!$AI$2,'Objectenoverzicht aantallen'!$A:$A,'Objectenoverzicht aantallen'!M:M)*'Calculatie sheet'!AI135+LOOKUP('Calculatie sheet'!$AI$2,'Objectenoverzicht aantallen'!$A:$A,'Objectenoverzicht aantallen'!N:N)*'Calculatie sheet'!AI135+LOOKUP('Calculatie sheet'!$AI$2,'Objectenoverzicht aantallen'!$A:$A,'Objectenoverzicht aantallen'!O:O)*'Calculatie sheet'!AI135)/1000</f>
        <v>0</v>
      </c>
      <c r="U4" s="31" t="s">
        <v>624</v>
      </c>
      <c r="V4" s="571">
        <f>(LOOKUP('Calculatie sheet'!$AI$2,'Objectenoverzicht aantallen'!$A:$A,'Objectenoverzicht aantallen'!$P:$P)*'Calculatie sheet'!$AI$135)/'Calculatie sheet'!$AI$64/1000</f>
        <v>0</v>
      </c>
      <c r="W4" s="571">
        <f>(LOOKUP('Calculatie sheet'!$AI$2,'Objectenoverzicht aantallen'!$A:$A,'Objectenoverzicht aantallen'!$P:$P)*'Calculatie sheet'!$AI$135)/'Calculatie sheet'!$AI$64/1000</f>
        <v>0</v>
      </c>
      <c r="X4" s="571">
        <f>(LOOKUP('Calculatie sheet'!$AI$2,'Objectenoverzicht aantallen'!$A:$A,'Objectenoverzicht aantallen'!$P:$P)*'Calculatie sheet'!$AI$135)/'Calculatie sheet'!$AI$64/1000</f>
        <v>0</v>
      </c>
      <c r="Y4" s="571">
        <f>(LOOKUP('Calculatie sheet'!$AI$2,'Objectenoverzicht aantallen'!$A:$A,'Objectenoverzicht aantallen'!$P:$P)*'Calculatie sheet'!$AI$135)/'Calculatie sheet'!$AI$64/1000</f>
        <v>0</v>
      </c>
      <c r="Z4" s="571">
        <f>(LOOKUP('Calculatie sheet'!$AI$2,'Objectenoverzicht aantallen'!$A:$A,'Objectenoverzicht aantallen'!$P:$P)*'Calculatie sheet'!$AI$135)/'Calculatie sheet'!$AI$64/1000</f>
        <v>0</v>
      </c>
      <c r="AA4" s="571">
        <f>(LOOKUP('Calculatie sheet'!$AI$2,'Objectenoverzicht aantallen'!$A:$A,'Objectenoverzicht aantallen'!$P:$P)*'Calculatie sheet'!$AI$135)/'Calculatie sheet'!$AI$64/1000</f>
        <v>0</v>
      </c>
      <c r="AB4" s="571">
        <f>(LOOKUP('Calculatie sheet'!$AI$2,'Objectenoverzicht aantallen'!$A:$A,'Objectenoverzicht aantallen'!$P:$P)*'Calculatie sheet'!$AI$135)/'Calculatie sheet'!$AI$64/1000</f>
        <v>0</v>
      </c>
      <c r="AC4" s="571">
        <f>(LOOKUP('Calculatie sheet'!$AI$2,'Objectenoverzicht aantallen'!$A:$A,'Objectenoverzicht aantallen'!$P:$P)*'Calculatie sheet'!$AI$135)/'Calculatie sheet'!$AI$64/1000</f>
        <v>0</v>
      </c>
      <c r="AD4" s="571">
        <f>(LOOKUP('Calculatie sheet'!$AI$2,'Objectenoverzicht aantallen'!$A:$A,'Objectenoverzicht aantallen'!$P:$P)*'Calculatie sheet'!$AI$135)/'Calculatie sheet'!$AI$64/1000</f>
        <v>0</v>
      </c>
      <c r="AE4" s="571">
        <f>(LOOKUP('Calculatie sheet'!$AI$2,'Objectenoverzicht aantallen'!$A:$A,'Objectenoverzicht aantallen'!$P:$P)*'Calculatie sheet'!$AI$135)/'Calculatie sheet'!$AI$64/1000</f>
        <v>0</v>
      </c>
      <c r="AF4" s="571">
        <f>(LOOKUP('Calculatie sheet'!$AI$2,'Objectenoverzicht aantallen'!$A:$A,'Objectenoverzicht aantallen'!$P:$P)*'Calculatie sheet'!$AI$135)/'Calculatie sheet'!$AI$64/1000</f>
        <v>0</v>
      </c>
    </row>
    <row r="5" spans="1:32" x14ac:dyDescent="0.2">
      <c r="B5" s="130" t="s">
        <v>5</v>
      </c>
      <c r="C5" s="46">
        <f>'Calculatie sheet'!AI136</f>
        <v>5.0555635933000116E-2</v>
      </c>
      <c r="F5" s="573">
        <f>C5*'Calculatie sheet'!$AI$7/1000</f>
        <v>0</v>
      </c>
      <c r="H5" s="31" t="s">
        <v>625</v>
      </c>
      <c r="I5" s="571">
        <f>(LOOKUP('Calculatie sheet'!$AI$2,'Objectenoverzicht aantallen'!$A:$A,'Objectenoverzicht aantallen'!C:C)*'Calculatie sheet'!AI136+LOOKUP('Calculatie sheet'!$AI$2,'Objectenoverzicht aantallen'!$A:$A,'Objectenoverzicht aantallen'!E:E)*'Calculatie sheet'!AI136)/1000</f>
        <v>0</v>
      </c>
      <c r="J5" s="571">
        <f>(LOOKUP('Calculatie sheet'!$AI$2,'Objectenoverzicht aantallen'!$A:$A,'Objectenoverzicht aantallen'!C:C)*'Calculatie sheet'!AI136+LOOKUP('Calculatie sheet'!$AI$2,'Objectenoverzicht aantallen'!$A:$A,'Objectenoverzicht aantallen'!E:E)*'Calculatie sheet'!AI136+LOOKUP('Calculatie sheet'!$AI$2,'Objectenoverzicht aantallen'!$A:$A,'Objectenoverzicht aantallen'!F:F)*'Calculatie sheet'!AI136)/1000</f>
        <v>0</v>
      </c>
      <c r="K5" s="571">
        <f>(LOOKUP('Calculatie sheet'!$AI$2,'Objectenoverzicht aantallen'!$A:$A,'Objectenoverzicht aantallen'!C:C)*'Calculatie sheet'!AI136+LOOKUP('Calculatie sheet'!$AI$2,'Objectenoverzicht aantallen'!$A:$A,'Objectenoverzicht aantallen'!E:E)*'Calculatie sheet'!AI136+LOOKUP('Calculatie sheet'!$AI$2,'Objectenoverzicht aantallen'!$A:$A,'Objectenoverzicht aantallen'!F:F)*'Calculatie sheet'!AI136+LOOKUP('Calculatie sheet'!$D$2,'Objectenoverzicht aantallen'!$A:$A,'Objectenoverzicht aantallen'!G:G)*'Calculatie sheet'!AI136)/1000</f>
        <v>0</v>
      </c>
      <c r="L5" s="571">
        <f>(LOOKUP('Calculatie sheet'!$AI$2,'Objectenoverzicht aantallen'!$A:$A,'Objectenoverzicht aantallen'!C:C)*'Calculatie sheet'!AI136+LOOKUP('Calculatie sheet'!$AI$2,'Objectenoverzicht aantallen'!$A:$A,'Objectenoverzicht aantallen'!E:E)*'Calculatie sheet'!AI136+LOOKUP('Calculatie sheet'!$AI$2,'Objectenoverzicht aantallen'!$A:$A,'Objectenoverzicht aantallen'!F:F)*'Calculatie sheet'!AI136+LOOKUP('Calculatie sheet'!$AI$2,'Objectenoverzicht aantallen'!$A:$A,'Objectenoverzicht aantallen'!G:G)*'Calculatie sheet'!AI136+LOOKUP('Calculatie sheet'!$AI$2,'Objectenoverzicht aantallen'!$A:$A,'Objectenoverzicht aantallen'!H:H)*'Calculatie sheet'!AI136)/1000</f>
        <v>0</v>
      </c>
      <c r="M5" s="571">
        <f>(LOOKUP('Calculatie sheet'!$AI$2,'Objectenoverzicht aantallen'!$A:$A,'Objectenoverzicht aantallen'!C:C)*'Calculatie sheet'!AI136+LOOKUP('Calculatie sheet'!$AI$2,'Objectenoverzicht aantallen'!$A:$A,'Objectenoverzicht aantallen'!E:E)*'Calculatie sheet'!AI136+LOOKUP('Calculatie sheet'!$AI$2,'Objectenoverzicht aantallen'!$A:$A,'Objectenoverzicht aantallen'!F:F)*'Calculatie sheet'!AI136+LOOKUP('Calculatie sheet'!$AI$2,'Objectenoverzicht aantallen'!$A:$A,'Objectenoverzicht aantallen'!G:G)*'Calculatie sheet'!AI136+LOOKUP('Calculatie sheet'!$AI$2,'Objectenoverzicht aantallen'!$A:$A,'Objectenoverzicht aantallen'!H:H)*'Calculatie sheet'!AI136+LOOKUP('Calculatie sheet'!$AI$2,'Objectenoverzicht aantallen'!$A:$A,'Objectenoverzicht aantallen'!I:I)*'Calculatie sheet'!AI136)/1000</f>
        <v>0</v>
      </c>
      <c r="N5" s="571">
        <f>(LOOKUP('Calculatie sheet'!$AI$2,'Objectenoverzicht aantallen'!$A:$A,'Objectenoverzicht aantallen'!C:C)*'Calculatie sheet'!AI136+LOOKUP('Calculatie sheet'!$AI$2,'Objectenoverzicht aantallen'!$A:$A,'Objectenoverzicht aantallen'!E:E)*'Calculatie sheet'!AI136+LOOKUP('Calculatie sheet'!$AI$2,'Objectenoverzicht aantallen'!$A:$A,'Objectenoverzicht aantallen'!F:F)*'Calculatie sheet'!AI136+LOOKUP('Calculatie sheet'!$AI$2,'Objectenoverzicht aantallen'!$A:$A,'Objectenoverzicht aantallen'!G:G)*'Calculatie sheet'!AI136+LOOKUP('Calculatie sheet'!$AI$2,'Objectenoverzicht aantallen'!$A:$A,'Objectenoverzicht aantallen'!H:H)*'Calculatie sheet'!AI136+LOOKUP('Calculatie sheet'!$AI$2,'Objectenoverzicht aantallen'!$A:$A,'Objectenoverzicht aantallen'!I:I)*'Calculatie sheet'!AI136+LOOKUP('Calculatie sheet'!$AI$2,'Objectenoverzicht aantallen'!$A:$A,'Objectenoverzicht aantallen'!J:J)*'Calculatie sheet'!AI136)/1000</f>
        <v>0</v>
      </c>
      <c r="O5" s="571">
        <f>(LOOKUP('Calculatie sheet'!$AI$2,'Objectenoverzicht aantallen'!$A:$A,'Objectenoverzicht aantallen'!C:C)*'Calculatie sheet'!AI136+LOOKUP('Calculatie sheet'!$AI$2,'Objectenoverzicht aantallen'!$A:$A,'Objectenoverzicht aantallen'!E:E)*'Calculatie sheet'!AI136+LOOKUP('Calculatie sheet'!$AI$2,'Objectenoverzicht aantallen'!$A:$A,'Objectenoverzicht aantallen'!F:F)*'Calculatie sheet'!AI136+LOOKUP('Calculatie sheet'!$AI$2,'Objectenoverzicht aantallen'!$A:$A,'Objectenoverzicht aantallen'!G:G)*'Calculatie sheet'!AI136+LOOKUP('Calculatie sheet'!$AI$2,'Objectenoverzicht aantallen'!$A:$A,'Objectenoverzicht aantallen'!H:H)*'Calculatie sheet'!AI136+LOOKUP('Calculatie sheet'!$AI$2,'Objectenoverzicht aantallen'!$A:$A,'Objectenoverzicht aantallen'!I:I)*'Calculatie sheet'!AI136+LOOKUP('Calculatie sheet'!$AI$2,'Objectenoverzicht aantallen'!$A:$A,'Objectenoverzicht aantallen'!J:J)*'Calculatie sheet'!AI136+LOOKUP('Calculatie sheet'!$AI$2,'Objectenoverzicht aantallen'!$A:$A,'Objectenoverzicht aantallen'!K:K)*'Calculatie sheet'!AI136)/1000</f>
        <v>0</v>
      </c>
      <c r="P5" s="571">
        <f>(LOOKUP('Calculatie sheet'!$AI$2,'Objectenoverzicht aantallen'!$A:$A,'Objectenoverzicht aantallen'!C:C)*'Calculatie sheet'!AI136+LOOKUP('Calculatie sheet'!$AI$2,'Objectenoverzicht aantallen'!$A:$A,'Objectenoverzicht aantallen'!E:E)*'Calculatie sheet'!AI136+LOOKUP('Calculatie sheet'!$AI$2,'Objectenoverzicht aantallen'!$A:$A,'Objectenoverzicht aantallen'!F:F)*'Calculatie sheet'!AI136+LOOKUP('Calculatie sheet'!$AI$2,'Objectenoverzicht aantallen'!$A:$A,'Objectenoverzicht aantallen'!G:G)*'Calculatie sheet'!AI136+LOOKUP('Calculatie sheet'!$AI$2,'Objectenoverzicht aantallen'!$A:$A,'Objectenoverzicht aantallen'!H:H)*'Calculatie sheet'!AI136+LOOKUP('Calculatie sheet'!$AI$2,'Objectenoverzicht aantallen'!$A:$A,'Objectenoverzicht aantallen'!I:I)*'Calculatie sheet'!AI136+LOOKUP('Calculatie sheet'!$AI$2,'Objectenoverzicht aantallen'!$A:$A,'Objectenoverzicht aantallen'!J:J)*'Calculatie sheet'!AI136+LOOKUP('Calculatie sheet'!$AI$2,'Objectenoverzicht aantallen'!$A:$A,'Objectenoverzicht aantallen'!K:K)*'Calculatie sheet'!AI136+LOOKUP('Calculatie sheet'!$AI$2,'Objectenoverzicht aantallen'!$A:$A,'Objectenoverzicht aantallen'!L:L)*'Calculatie sheet'!AI136)/1000</f>
        <v>0</v>
      </c>
      <c r="Q5" s="571">
        <f>(LOOKUP('Calculatie sheet'!$AI$2,'Objectenoverzicht aantallen'!$A:$A,'Objectenoverzicht aantallen'!C:C)*'Calculatie sheet'!AI136+LOOKUP('Calculatie sheet'!$AI$2,'Objectenoverzicht aantallen'!$A:$A,'Objectenoverzicht aantallen'!E:E)*'Calculatie sheet'!AI136+LOOKUP('Calculatie sheet'!$AI$2,'Objectenoverzicht aantallen'!$A:$A,'Objectenoverzicht aantallen'!F:F)*'Calculatie sheet'!AI136+LOOKUP('Calculatie sheet'!$AI$2,'Objectenoverzicht aantallen'!$A:$A,'Objectenoverzicht aantallen'!G:G)*'Calculatie sheet'!AI136+LOOKUP('Calculatie sheet'!$AI$2,'Objectenoverzicht aantallen'!$A:$A,'Objectenoverzicht aantallen'!H:H)*'Calculatie sheet'!AI136+LOOKUP('Calculatie sheet'!$AI$2,'Objectenoverzicht aantallen'!$A:$A,'Objectenoverzicht aantallen'!I:I)*'Calculatie sheet'!AI136+LOOKUP('Calculatie sheet'!$AI$2,'Objectenoverzicht aantallen'!$A:$A,'Objectenoverzicht aantallen'!J:J)*'Calculatie sheet'!AI136+LOOKUP('Calculatie sheet'!$AI$2,'Objectenoverzicht aantallen'!$A:$A,'Objectenoverzicht aantallen'!K:K)*'Calculatie sheet'!AI136+LOOKUP('Calculatie sheet'!$AI$2,'Objectenoverzicht aantallen'!$A:$A,'Objectenoverzicht aantallen'!L:L)*'Calculatie sheet'!AI136+LOOKUP('Calculatie sheet'!$AI$2,'Objectenoverzicht aantallen'!$A:$A,'Objectenoverzicht aantallen'!M:M)*'Calculatie sheet'!AI136)/1000</f>
        <v>0</v>
      </c>
      <c r="R5" s="571">
        <f>(LOOKUP('Calculatie sheet'!$AI$2,'Objectenoverzicht aantallen'!$A:$A,'Objectenoverzicht aantallen'!C:C)*'Calculatie sheet'!AI136+LOOKUP('Calculatie sheet'!$AI$2,'Objectenoverzicht aantallen'!$A:$A,'Objectenoverzicht aantallen'!E:E)*'Calculatie sheet'!AI136+LOOKUP('Calculatie sheet'!$AI$2,'Objectenoverzicht aantallen'!$A:$A,'Objectenoverzicht aantallen'!F:F)*'Calculatie sheet'!AI136+LOOKUP('Calculatie sheet'!$AI$2,'Objectenoverzicht aantallen'!$A:$A,'Objectenoverzicht aantallen'!G:G)*'Calculatie sheet'!AI136+LOOKUP('Calculatie sheet'!$AI$2,'Objectenoverzicht aantallen'!$A:$A,'Objectenoverzicht aantallen'!H:H)*'Calculatie sheet'!AI136+LOOKUP('Calculatie sheet'!$AI$2,'Objectenoverzicht aantallen'!$A:$A,'Objectenoverzicht aantallen'!I:I)*'Calculatie sheet'!AI136+LOOKUP('Calculatie sheet'!$AI$2,'Objectenoverzicht aantallen'!$A:$A,'Objectenoverzicht aantallen'!J:J)*'Calculatie sheet'!AI136+LOOKUP('Calculatie sheet'!$AI$2,'Objectenoverzicht aantallen'!$A:$A,'Objectenoverzicht aantallen'!K:K)*'Calculatie sheet'!AI136+LOOKUP('Calculatie sheet'!$AI$2,'Objectenoverzicht aantallen'!$A:$A,'Objectenoverzicht aantallen'!L:L)*'Calculatie sheet'!AI136+LOOKUP('Calculatie sheet'!$AI$2,'Objectenoverzicht aantallen'!$A:$A,'Objectenoverzicht aantallen'!M:M)*'Calculatie sheet'!AI136+LOOKUP('Calculatie sheet'!$AI$2,'Objectenoverzicht aantallen'!$A:$A,'Objectenoverzicht aantallen'!N:N)*'Calculatie sheet'!AI136)/1000</f>
        <v>0</v>
      </c>
      <c r="S5" s="571">
        <f>(LOOKUP('Calculatie sheet'!$AI$2,'Objectenoverzicht aantallen'!$A:$A,'Objectenoverzicht aantallen'!C:C)*'Calculatie sheet'!AI136+LOOKUP('Calculatie sheet'!$AI$2,'Objectenoverzicht aantallen'!$A:$A,'Objectenoverzicht aantallen'!E:E)*'Calculatie sheet'!AI136+LOOKUP('Calculatie sheet'!$AI$2,'Objectenoverzicht aantallen'!$A:$A,'Objectenoverzicht aantallen'!F:F)*'Calculatie sheet'!AI136+LOOKUP('Calculatie sheet'!$AI$2,'Objectenoverzicht aantallen'!$A:$A,'Objectenoverzicht aantallen'!G:G)*'Calculatie sheet'!AI136+LOOKUP('Calculatie sheet'!$AI$2,'Objectenoverzicht aantallen'!$A:$A,'Objectenoverzicht aantallen'!H:H)*'Calculatie sheet'!AI136+LOOKUP('Calculatie sheet'!$AI$2,'Objectenoverzicht aantallen'!$A:$A,'Objectenoverzicht aantallen'!I:I)*'Calculatie sheet'!AI136+LOOKUP('Calculatie sheet'!$AI$2,'Objectenoverzicht aantallen'!$A:$A,'Objectenoverzicht aantallen'!J:J)*'Calculatie sheet'!AI136+LOOKUP('Calculatie sheet'!$AI$2,'Objectenoverzicht aantallen'!$A:$A,'Objectenoverzicht aantallen'!K:K)*'Calculatie sheet'!AI136+LOOKUP('Calculatie sheet'!$AI$2,'Objectenoverzicht aantallen'!$A:$A,'Objectenoverzicht aantallen'!L:L)*'Calculatie sheet'!AI136+LOOKUP('Calculatie sheet'!$AI$2,'Objectenoverzicht aantallen'!$A:$A,'Objectenoverzicht aantallen'!M:M)*'Calculatie sheet'!AI136+LOOKUP('Calculatie sheet'!$AI$2,'Objectenoverzicht aantallen'!$A:$A,'Objectenoverzicht aantallen'!N:N)*'Calculatie sheet'!AI136+LOOKUP('Calculatie sheet'!$AI$2,'Objectenoverzicht aantallen'!$A:$A,'Objectenoverzicht aantallen'!O:O)*'Calculatie sheet'!AI136)/1000</f>
        <v>0</v>
      </c>
      <c r="U5" s="31" t="s">
        <v>625</v>
      </c>
      <c r="V5" s="571">
        <f>(LOOKUP('Calculatie sheet'!$AI$2,'Objectenoverzicht aantallen'!$A:$A,'Objectenoverzicht aantallen'!Q:Q)*'Calculatie sheet'!$AI$136)/1000</f>
        <v>0</v>
      </c>
      <c r="W5" s="571">
        <f>(LOOKUP('Calculatie sheet'!$AI$2,'Objectenoverzicht aantallen'!$A:$A,'Objectenoverzicht aantallen'!R:R)*'Calculatie sheet'!$AI$136)/1000</f>
        <v>0</v>
      </c>
      <c r="X5" s="571">
        <f>(LOOKUP('Calculatie sheet'!$AI$2,'Objectenoverzicht aantallen'!$A:$A,'Objectenoverzicht aantallen'!S:S)*'Calculatie sheet'!$AI$136)/1000</f>
        <v>0</v>
      </c>
      <c r="Y5" s="571">
        <f>(LOOKUP('Calculatie sheet'!$AI$2,'Objectenoverzicht aantallen'!$A:$A,'Objectenoverzicht aantallen'!T:T)*'Calculatie sheet'!$AI$136)/1000</f>
        <v>0</v>
      </c>
      <c r="Z5" s="571">
        <f>(LOOKUP('Calculatie sheet'!$AI$2,'Objectenoverzicht aantallen'!$A:$A,'Objectenoverzicht aantallen'!U:U)*'Calculatie sheet'!$AI$136)/1000</f>
        <v>0</v>
      </c>
      <c r="AA5" s="571">
        <f>(LOOKUP('Calculatie sheet'!$AI$2,'Objectenoverzicht aantallen'!$A:$A,'Objectenoverzicht aantallen'!V:V)*'Calculatie sheet'!$AI$136)/1000</f>
        <v>0</v>
      </c>
      <c r="AB5" s="571">
        <f>(LOOKUP('Calculatie sheet'!$AI$2,'Objectenoverzicht aantallen'!$A:$A,'Objectenoverzicht aantallen'!W:W)*'Calculatie sheet'!$AI$136)/1000</f>
        <v>0</v>
      </c>
      <c r="AC5" s="571">
        <f>(LOOKUP('Calculatie sheet'!$AI$2,'Objectenoverzicht aantallen'!$A:$A,'Objectenoverzicht aantallen'!X:X)*'Calculatie sheet'!$AI$136)/1000</f>
        <v>0</v>
      </c>
      <c r="AD5" s="571">
        <f>(LOOKUP('Calculatie sheet'!$AI$2,'Objectenoverzicht aantallen'!$A:$A,'Objectenoverzicht aantallen'!AA:AA)*'Calculatie sheet'!$AI$136)/1000</f>
        <v>0</v>
      </c>
      <c r="AE5" s="571">
        <f>(LOOKUP('Calculatie sheet'!$AI$2,'Objectenoverzicht aantallen'!$A:$A,'Objectenoverzicht aantallen'!Z:Z)*'Calculatie sheet'!$AI$136)/1000</f>
        <v>0</v>
      </c>
      <c r="AF5" s="571">
        <f>(LOOKUP('Calculatie sheet'!$AI$2,'Objectenoverzicht aantallen'!$A:$A,'Objectenoverzicht aantallen'!AA:AA)*'Calculatie sheet'!$AI$136)/1000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1742C-322E-3F47-A3A3-395BF4B575B4}">
  <dimension ref="A1:AF9"/>
  <sheetViews>
    <sheetView workbookViewId="0">
      <selection activeCell="B3" sqref="B3:B5"/>
    </sheetView>
  </sheetViews>
  <sheetFormatPr baseColWidth="10" defaultRowHeight="16" x14ac:dyDescent="0.2"/>
  <cols>
    <col min="1" max="1" width="17.83203125" bestFit="1" customWidth="1"/>
    <col min="2" max="2" width="16.83203125" bestFit="1" customWidth="1"/>
  </cols>
  <sheetData>
    <row r="1" spans="1:32" x14ac:dyDescent="0.2">
      <c r="A1" t="str">
        <f>'Calculatie sheet'!AJ3</f>
        <v>Persleidingen (beton)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sheet'!AJ133</f>
        <v>0.39600122201759852</v>
      </c>
      <c r="D2" s="26" t="s">
        <v>64</v>
      </c>
      <c r="F2" s="573">
        <f>C2*'Calculatie sheet'!$AJ$7/1000</f>
        <v>0</v>
      </c>
      <c r="H2" s="31" t="s">
        <v>622</v>
      </c>
      <c r="I2" s="571">
        <f>(LOOKUP('Calculatie sheet'!$AJ$2,'Objectenoverzicht aantallen'!$A:$A,'Objectenoverzicht aantallen'!C:C)*'Calculatie sheet'!AJ133+LOOKUP('Calculatie sheet'!$AJ$2,'Objectenoverzicht aantallen'!$A:$A,'Objectenoverzicht aantallen'!E:E)*'Calculatie sheet'!AJ133)/1000</f>
        <v>0</v>
      </c>
      <c r="J2" s="571">
        <f>(LOOKUP('Calculatie sheet'!$AJ$2,'Objectenoverzicht aantallen'!$A:$A,'Objectenoverzicht aantallen'!C:C)*'Calculatie sheet'!AJ133+LOOKUP('Calculatie sheet'!$AJ$2,'Objectenoverzicht aantallen'!$A:$A,'Objectenoverzicht aantallen'!E:E)*'Calculatie sheet'!AJ133+LOOKUP('Calculatie sheet'!$AJ$2,'Objectenoverzicht aantallen'!$A:$A,'Objectenoverzicht aantallen'!F:F)*'Calculatie sheet'!AJ133)/1000</f>
        <v>0</v>
      </c>
      <c r="K2" s="571">
        <f>(LOOKUP('Calculatie sheet'!$AJ$2,'Objectenoverzicht aantallen'!$A:$A,'Objectenoverzicht aantallen'!C:C)*'Calculatie sheet'!AJ133+LOOKUP('Calculatie sheet'!$AJ$2,'Objectenoverzicht aantallen'!$A:$A,'Objectenoverzicht aantallen'!E:E)*'Calculatie sheet'!AJ133+LOOKUP('Calculatie sheet'!$AJ$2,'Objectenoverzicht aantallen'!$A:$A,'Objectenoverzicht aantallen'!F:F)*'Calculatie sheet'!AJ133+LOOKUP('Calculatie sheet'!$D$2,'Objectenoverzicht aantallen'!$A:$A,'Objectenoverzicht aantallen'!G:G)*'Calculatie sheet'!AJ133)/1000</f>
        <v>0</v>
      </c>
      <c r="L2" s="571">
        <f>(LOOKUP('Calculatie sheet'!$AJ$2,'Objectenoverzicht aantallen'!$A:$A,'Objectenoverzicht aantallen'!C:C)*'Calculatie sheet'!AJ133+LOOKUP('Calculatie sheet'!$AJ$2,'Objectenoverzicht aantallen'!$A:$A,'Objectenoverzicht aantallen'!E:E)*'Calculatie sheet'!AJ133+LOOKUP('Calculatie sheet'!$AJ$2,'Objectenoverzicht aantallen'!$A:$A,'Objectenoverzicht aantallen'!F:F)*'Calculatie sheet'!AJ133+LOOKUP('Calculatie sheet'!$AJ$2,'Objectenoverzicht aantallen'!$A:$A,'Objectenoverzicht aantallen'!G:G)*'Calculatie sheet'!AJ133+LOOKUP('Calculatie sheet'!$AJ$2,'Objectenoverzicht aantallen'!$A:$A,'Objectenoverzicht aantallen'!H:H)*'Calculatie sheet'!AJ133)/1000</f>
        <v>0</v>
      </c>
      <c r="M2" s="571">
        <f>(LOOKUP('Calculatie sheet'!$AJ$2,'Objectenoverzicht aantallen'!$A:$A,'Objectenoverzicht aantallen'!C:C)*'Calculatie sheet'!AJ133+LOOKUP('Calculatie sheet'!$AJ$2,'Objectenoverzicht aantallen'!$A:$A,'Objectenoverzicht aantallen'!E:E)*'Calculatie sheet'!AJ133+LOOKUP('Calculatie sheet'!$AJ$2,'Objectenoverzicht aantallen'!$A:$A,'Objectenoverzicht aantallen'!F:F)*'Calculatie sheet'!AJ133+LOOKUP('Calculatie sheet'!$AJ$2,'Objectenoverzicht aantallen'!$A:$A,'Objectenoverzicht aantallen'!G:G)*'Calculatie sheet'!AJ133+LOOKUP('Calculatie sheet'!$AJ$2,'Objectenoverzicht aantallen'!$A:$A,'Objectenoverzicht aantallen'!H:H)*'Calculatie sheet'!AJ133+LOOKUP('Calculatie sheet'!$AJ$2,'Objectenoverzicht aantallen'!$A:$A,'Objectenoverzicht aantallen'!I:I)*'Calculatie sheet'!AJ133)/1000</f>
        <v>0</v>
      </c>
      <c r="N2" s="571">
        <f>(LOOKUP('Calculatie sheet'!$AJ$2,'Objectenoverzicht aantallen'!$A:$A,'Objectenoverzicht aantallen'!C:C)*'Calculatie sheet'!AJ133+LOOKUP('Calculatie sheet'!$AJ$2,'Objectenoverzicht aantallen'!$A:$A,'Objectenoverzicht aantallen'!E:E)*'Calculatie sheet'!AJ133+LOOKUP('Calculatie sheet'!$AJ$2,'Objectenoverzicht aantallen'!$A:$A,'Objectenoverzicht aantallen'!F:F)*'Calculatie sheet'!AJ133+LOOKUP('Calculatie sheet'!$AJ$2,'Objectenoverzicht aantallen'!$A:$A,'Objectenoverzicht aantallen'!G:G)*'Calculatie sheet'!AJ133+LOOKUP('Calculatie sheet'!$AJ$2,'Objectenoverzicht aantallen'!$A:$A,'Objectenoverzicht aantallen'!H:H)*'Calculatie sheet'!AJ133+LOOKUP('Calculatie sheet'!$AJ$2,'Objectenoverzicht aantallen'!$A:$A,'Objectenoverzicht aantallen'!I:I)*'Calculatie sheet'!AJ133+LOOKUP('Calculatie sheet'!$AJ$2,'Objectenoverzicht aantallen'!$A:$A,'Objectenoverzicht aantallen'!J:J)*'Calculatie sheet'!AJ133)/1000</f>
        <v>0</v>
      </c>
      <c r="O2" s="571">
        <f>(LOOKUP('Calculatie sheet'!$AJ$2,'Objectenoverzicht aantallen'!$A:$A,'Objectenoverzicht aantallen'!C:C)*'Calculatie sheet'!AJ133+LOOKUP('Calculatie sheet'!$AJ$2,'Objectenoverzicht aantallen'!$A:$A,'Objectenoverzicht aantallen'!E:E)*'Calculatie sheet'!AJ133+LOOKUP('Calculatie sheet'!$AJ$2,'Objectenoverzicht aantallen'!$A:$A,'Objectenoverzicht aantallen'!F:F)*'Calculatie sheet'!AJ133+LOOKUP('Calculatie sheet'!$AJ$2,'Objectenoverzicht aantallen'!$A:$A,'Objectenoverzicht aantallen'!G:G)*'Calculatie sheet'!AJ133+LOOKUP('Calculatie sheet'!$AJ$2,'Objectenoverzicht aantallen'!$A:$A,'Objectenoverzicht aantallen'!H:H)*'Calculatie sheet'!AJ133+LOOKUP('Calculatie sheet'!$AJ$2,'Objectenoverzicht aantallen'!$A:$A,'Objectenoverzicht aantallen'!I:I)*'Calculatie sheet'!AJ133+LOOKUP('Calculatie sheet'!$AJ$2,'Objectenoverzicht aantallen'!$A:$A,'Objectenoverzicht aantallen'!J:J)*'Calculatie sheet'!AJ133+LOOKUP('Calculatie sheet'!$AJ$2,'Objectenoverzicht aantallen'!$A:$A,'Objectenoverzicht aantallen'!K:K)*'Calculatie sheet'!AJ133)/1000</f>
        <v>0</v>
      </c>
      <c r="P2" s="571">
        <f>(LOOKUP('Calculatie sheet'!$AJ$2,'Objectenoverzicht aantallen'!$A:$A,'Objectenoverzicht aantallen'!C:C)*'Calculatie sheet'!AJ133+LOOKUP('Calculatie sheet'!$AJ$2,'Objectenoverzicht aantallen'!$A:$A,'Objectenoverzicht aantallen'!E:E)*'Calculatie sheet'!AJ133+LOOKUP('Calculatie sheet'!$AJ$2,'Objectenoverzicht aantallen'!$A:$A,'Objectenoverzicht aantallen'!F:F)*'Calculatie sheet'!AJ133+LOOKUP('Calculatie sheet'!$AJ$2,'Objectenoverzicht aantallen'!$A:$A,'Objectenoverzicht aantallen'!G:G)*'Calculatie sheet'!AJ133+LOOKUP('Calculatie sheet'!$AJ$2,'Objectenoverzicht aantallen'!$A:$A,'Objectenoverzicht aantallen'!H:H)*'Calculatie sheet'!AJ133+LOOKUP('Calculatie sheet'!$AJ$2,'Objectenoverzicht aantallen'!$A:$A,'Objectenoverzicht aantallen'!I:I)*'Calculatie sheet'!AJ133+LOOKUP('Calculatie sheet'!$AJ$2,'Objectenoverzicht aantallen'!$A:$A,'Objectenoverzicht aantallen'!J:J)*'Calculatie sheet'!AJ133+LOOKUP('Calculatie sheet'!$AJ$2,'Objectenoverzicht aantallen'!$A:$A,'Objectenoverzicht aantallen'!K:K)*'Calculatie sheet'!AJ133+LOOKUP('Calculatie sheet'!$AJ$2,'Objectenoverzicht aantallen'!$A:$A,'Objectenoverzicht aantallen'!L:L)*'Calculatie sheet'!AJ133)/1000</f>
        <v>0</v>
      </c>
      <c r="Q2" s="571">
        <f>(LOOKUP('Calculatie sheet'!$AJ$2,'Objectenoverzicht aantallen'!$A:$A,'Objectenoverzicht aantallen'!C:C)*'Calculatie sheet'!AJ133+LOOKUP('Calculatie sheet'!$AJ$2,'Objectenoverzicht aantallen'!$A:$A,'Objectenoverzicht aantallen'!E:E)*'Calculatie sheet'!AJ133+LOOKUP('Calculatie sheet'!$AJ$2,'Objectenoverzicht aantallen'!$A:$A,'Objectenoverzicht aantallen'!F:F)*'Calculatie sheet'!AJ133+LOOKUP('Calculatie sheet'!$AJ$2,'Objectenoverzicht aantallen'!$A:$A,'Objectenoverzicht aantallen'!G:G)*'Calculatie sheet'!AJ133+LOOKUP('Calculatie sheet'!$AJ$2,'Objectenoverzicht aantallen'!$A:$A,'Objectenoverzicht aantallen'!H:H)*'Calculatie sheet'!AJ133+LOOKUP('Calculatie sheet'!$AJ$2,'Objectenoverzicht aantallen'!$A:$A,'Objectenoverzicht aantallen'!I:I)*'Calculatie sheet'!AJ133+LOOKUP('Calculatie sheet'!$AJ$2,'Objectenoverzicht aantallen'!$A:$A,'Objectenoverzicht aantallen'!J:J)*'Calculatie sheet'!AJ133+LOOKUP('Calculatie sheet'!$AJ$2,'Objectenoverzicht aantallen'!$A:$A,'Objectenoverzicht aantallen'!K:K)*'Calculatie sheet'!AJ133+LOOKUP('Calculatie sheet'!$AJ$2,'Objectenoverzicht aantallen'!$A:$A,'Objectenoverzicht aantallen'!L:L)*'Calculatie sheet'!AJ133+LOOKUP('Calculatie sheet'!$AJ$2,'Objectenoverzicht aantallen'!$A:$A,'Objectenoverzicht aantallen'!M:M)*'Calculatie sheet'!AJ133)/1000</f>
        <v>0</v>
      </c>
      <c r="R2" s="571">
        <f>(LOOKUP('Calculatie sheet'!$AJ$2,'Objectenoverzicht aantallen'!$A:$A,'Objectenoverzicht aantallen'!C:C)*'Calculatie sheet'!AJ133+LOOKUP('Calculatie sheet'!$AJ$2,'Objectenoverzicht aantallen'!$A:$A,'Objectenoverzicht aantallen'!E:E)*'Calculatie sheet'!AJ133+LOOKUP('Calculatie sheet'!$AJ$2,'Objectenoverzicht aantallen'!$A:$A,'Objectenoverzicht aantallen'!F:F)*'Calculatie sheet'!AJ133+LOOKUP('Calculatie sheet'!$AJ$2,'Objectenoverzicht aantallen'!$A:$A,'Objectenoverzicht aantallen'!G:G)*'Calculatie sheet'!AJ133+LOOKUP('Calculatie sheet'!$AJ$2,'Objectenoverzicht aantallen'!$A:$A,'Objectenoverzicht aantallen'!H:H)*'Calculatie sheet'!AJ133+LOOKUP('Calculatie sheet'!$AJ$2,'Objectenoverzicht aantallen'!$A:$A,'Objectenoverzicht aantallen'!I:I)*'Calculatie sheet'!AJ133+LOOKUP('Calculatie sheet'!$AJ$2,'Objectenoverzicht aantallen'!$A:$A,'Objectenoverzicht aantallen'!J:J)*'Calculatie sheet'!AJ133+LOOKUP('Calculatie sheet'!$AJ$2,'Objectenoverzicht aantallen'!$A:$A,'Objectenoverzicht aantallen'!K:K)*'Calculatie sheet'!AJ133+LOOKUP('Calculatie sheet'!$AJ$2,'Objectenoverzicht aantallen'!$A:$A,'Objectenoverzicht aantallen'!L:L)*'Calculatie sheet'!AJ133+LOOKUP('Calculatie sheet'!$AJ$2,'Objectenoverzicht aantallen'!$A:$A,'Objectenoverzicht aantallen'!M:M)*'Calculatie sheet'!AJ133+LOOKUP('Calculatie sheet'!$AJ$2,'Objectenoverzicht aantallen'!$A:$A,'Objectenoverzicht aantallen'!N:N)*'Calculatie sheet'!AJ133)/1000</f>
        <v>0</v>
      </c>
      <c r="S2" s="571">
        <f>(LOOKUP('Calculatie sheet'!$AJ$2,'Objectenoverzicht aantallen'!$A:$A,'Objectenoverzicht aantallen'!C:C)*'Calculatie sheet'!AJ133+LOOKUP('Calculatie sheet'!$AJ$2,'Objectenoverzicht aantallen'!$A:$A,'Objectenoverzicht aantallen'!E:E)*'Calculatie sheet'!AJ133+LOOKUP('Calculatie sheet'!$AJ$2,'Objectenoverzicht aantallen'!$A:$A,'Objectenoverzicht aantallen'!F:F)*'Calculatie sheet'!AJ133+LOOKUP('Calculatie sheet'!$AJ$2,'Objectenoverzicht aantallen'!$A:$A,'Objectenoverzicht aantallen'!G:G)*'Calculatie sheet'!AJ133+LOOKUP('Calculatie sheet'!$AJ$2,'Objectenoverzicht aantallen'!$A:$A,'Objectenoverzicht aantallen'!H:H)*'Calculatie sheet'!AJ133+LOOKUP('Calculatie sheet'!$AJ$2,'Objectenoverzicht aantallen'!$A:$A,'Objectenoverzicht aantallen'!I:I)*'Calculatie sheet'!AJ133+LOOKUP('Calculatie sheet'!$AJ$2,'Objectenoverzicht aantallen'!$A:$A,'Objectenoverzicht aantallen'!J:J)*'Calculatie sheet'!AJ133+LOOKUP('Calculatie sheet'!$AJ$2,'Objectenoverzicht aantallen'!$A:$A,'Objectenoverzicht aantallen'!K:K)*'Calculatie sheet'!AJ133+LOOKUP('Calculatie sheet'!$AJ$2,'Objectenoverzicht aantallen'!$A:$A,'Objectenoverzicht aantallen'!L:L)*'Calculatie sheet'!AJ133+LOOKUP('Calculatie sheet'!$AJ$2,'Objectenoverzicht aantallen'!$A:$A,'Objectenoverzicht aantallen'!M:M)*'Calculatie sheet'!AJ133+LOOKUP('Calculatie sheet'!$AJ$2,'Objectenoverzicht aantallen'!$A:$A,'Objectenoverzicht aantallen'!N:N)*'Calculatie sheet'!AJ133+LOOKUP('Calculatie sheet'!$AJ$2,'Objectenoverzicht aantallen'!$A:$A,'Objectenoverzicht aantallen'!O:O)*'Calculatie sheet'!AJ133)/1000</f>
        <v>0</v>
      </c>
      <c r="U2" s="31" t="s">
        <v>622</v>
      </c>
      <c r="V2" s="571">
        <f>(LOOKUP('Calculatie sheet'!$AJ$2,'Objectenoverzicht aantallen'!$A:$A,'Objectenoverzicht aantallen'!E:E)*'Calculatie sheet'!$AJ$133)/1000</f>
        <v>0</v>
      </c>
      <c r="W2" s="571">
        <f>(LOOKUP('Calculatie sheet'!$AJ$2,'Objectenoverzicht aantallen'!$A:$A,'Objectenoverzicht aantallen'!F:F)*'Calculatie sheet'!$AJ$133)/1000</f>
        <v>0</v>
      </c>
      <c r="X2" s="571">
        <f>(LOOKUP('Calculatie sheet'!$AJ$2,'Objectenoverzicht aantallen'!$A:$A,'Objectenoverzicht aantallen'!G:G)*'Calculatie sheet'!$AJ$133)/1000</f>
        <v>0</v>
      </c>
      <c r="Y2" s="571">
        <f>(LOOKUP('Calculatie sheet'!$AJ$2,'Objectenoverzicht aantallen'!$A:$A,'Objectenoverzicht aantallen'!H:H)*'Calculatie sheet'!$AJ$133)/1000</f>
        <v>0</v>
      </c>
      <c r="Z2" s="571">
        <f>(LOOKUP('Calculatie sheet'!$AJ$2,'Objectenoverzicht aantallen'!$A:$A,'Objectenoverzicht aantallen'!I:I)*'Calculatie sheet'!$AJ$133)/1000</f>
        <v>0</v>
      </c>
      <c r="AA2" s="571">
        <f>(LOOKUP('Calculatie sheet'!$AJ$2,'Objectenoverzicht aantallen'!$A:$A,'Objectenoverzicht aantallen'!J:J)*'Calculatie sheet'!$AJ$133)/1000</f>
        <v>0</v>
      </c>
      <c r="AB2" s="571">
        <f>(LOOKUP('Calculatie sheet'!$AJ$2,'Objectenoverzicht aantallen'!$A:$A,'Objectenoverzicht aantallen'!K:K)*'Calculatie sheet'!$AJ$133)/1000</f>
        <v>0</v>
      </c>
      <c r="AC2" s="571">
        <f>(LOOKUP('Calculatie sheet'!$AJ$2,'Objectenoverzicht aantallen'!$A:$A,'Objectenoverzicht aantallen'!L:L)*'Calculatie sheet'!$AJ$133)/1000</f>
        <v>0</v>
      </c>
      <c r="AD2" s="571">
        <f>(LOOKUP('Calculatie sheet'!$AJ$2,'Objectenoverzicht aantallen'!$A:$A,'Objectenoverzicht aantallen'!M:M)*'Calculatie sheet'!$AJ$133)/1000</f>
        <v>0</v>
      </c>
      <c r="AE2" s="571">
        <f>(LOOKUP('Calculatie sheet'!$AJ$2,'Objectenoverzicht aantallen'!$A:$A,'Objectenoverzicht aantallen'!N:N)*'Calculatie sheet'!$AJ$133)/1000</f>
        <v>0</v>
      </c>
      <c r="AF2" s="571">
        <f>(LOOKUP('Calculatie sheet'!$AJ$2,'Objectenoverzicht aantallen'!$A:$A,'Objectenoverzicht aantallen'!O:O)*'Calculatie sheet'!$AJ$133)/1000</f>
        <v>0</v>
      </c>
    </row>
    <row r="3" spans="1:32" x14ac:dyDescent="0.2">
      <c r="B3" s="130" t="s">
        <v>967</v>
      </c>
      <c r="C3" s="46">
        <f>'Calculatie sheet'!AJ134</f>
        <v>0.34042090572400147</v>
      </c>
      <c r="D3" s="7" t="s">
        <v>354</v>
      </c>
      <c r="F3" s="573">
        <f>C3*'Calculatie sheet'!$AJ$7/1000</f>
        <v>0</v>
      </c>
      <c r="H3" s="31" t="s">
        <v>623</v>
      </c>
      <c r="I3" s="571">
        <f>(LOOKUP('Calculatie sheet'!$AJ$2,'Objectenoverzicht aantallen'!$A:$A,'Objectenoverzicht aantallen'!C:C)*'Calculatie sheet'!AJ134+LOOKUP('Calculatie sheet'!$AJ$2,'Objectenoverzicht aantallen'!$A:$A,'Objectenoverzicht aantallen'!E:E)*'Calculatie sheet'!AJ134)/1000</f>
        <v>0</v>
      </c>
      <c r="J3" s="571">
        <f>(LOOKUP('Calculatie sheet'!$AJ$2,'Objectenoverzicht aantallen'!$A:$A,'Objectenoverzicht aantallen'!C:C)*'Calculatie sheet'!AJ134+LOOKUP('Calculatie sheet'!$AJ$2,'Objectenoverzicht aantallen'!$A:$A,'Objectenoverzicht aantallen'!E:E)*'Calculatie sheet'!AJ134+LOOKUP('Calculatie sheet'!$AJ$2,'Objectenoverzicht aantallen'!$A:$A,'Objectenoverzicht aantallen'!F:F)*'Calculatie sheet'!AJ134)/1000</f>
        <v>0</v>
      </c>
      <c r="K3" s="571">
        <f>(LOOKUP('Calculatie sheet'!$AJ$2,'Objectenoverzicht aantallen'!$A:$A,'Objectenoverzicht aantallen'!C:C)*'Calculatie sheet'!AJ134+LOOKUP('Calculatie sheet'!$AJ$2,'Objectenoverzicht aantallen'!$A:$A,'Objectenoverzicht aantallen'!E:E)*'Calculatie sheet'!AJ134+LOOKUP('Calculatie sheet'!$AJ$2,'Objectenoverzicht aantallen'!$A:$A,'Objectenoverzicht aantallen'!F:F)*'Calculatie sheet'!AJ134+LOOKUP('Calculatie sheet'!$D$2,'Objectenoverzicht aantallen'!$A:$A,'Objectenoverzicht aantallen'!G:G)*'Calculatie sheet'!AJ134)/1000</f>
        <v>0</v>
      </c>
      <c r="L3" s="571">
        <f>(LOOKUP('Calculatie sheet'!$AJ$2,'Objectenoverzicht aantallen'!$A:$A,'Objectenoverzicht aantallen'!C:C)*'Calculatie sheet'!AJ134+LOOKUP('Calculatie sheet'!$AJ$2,'Objectenoverzicht aantallen'!$A:$A,'Objectenoverzicht aantallen'!E:E)*'Calculatie sheet'!AJ134+LOOKUP('Calculatie sheet'!$AJ$2,'Objectenoverzicht aantallen'!$A:$A,'Objectenoverzicht aantallen'!F:F)*'Calculatie sheet'!AJ134+LOOKUP('Calculatie sheet'!$AJ$2,'Objectenoverzicht aantallen'!$A:$A,'Objectenoverzicht aantallen'!G:G)*'Calculatie sheet'!AJ134+LOOKUP('Calculatie sheet'!$AJ$2,'Objectenoverzicht aantallen'!$A:$A,'Objectenoverzicht aantallen'!H:H)*'Calculatie sheet'!AJ134)/1000</f>
        <v>0</v>
      </c>
      <c r="M3" s="571">
        <f>(LOOKUP('Calculatie sheet'!$AJ$2,'Objectenoverzicht aantallen'!$A:$A,'Objectenoverzicht aantallen'!C:C)*'Calculatie sheet'!AJ134+LOOKUP('Calculatie sheet'!$AJ$2,'Objectenoverzicht aantallen'!$A:$A,'Objectenoverzicht aantallen'!E:E)*'Calculatie sheet'!AJ134+LOOKUP('Calculatie sheet'!$AJ$2,'Objectenoverzicht aantallen'!$A:$A,'Objectenoverzicht aantallen'!F:F)*'Calculatie sheet'!AJ134+LOOKUP('Calculatie sheet'!$AJ$2,'Objectenoverzicht aantallen'!$A:$A,'Objectenoverzicht aantallen'!G:G)*'Calculatie sheet'!AJ134+LOOKUP('Calculatie sheet'!$AJ$2,'Objectenoverzicht aantallen'!$A:$A,'Objectenoverzicht aantallen'!H:H)*'Calculatie sheet'!AJ134+LOOKUP('Calculatie sheet'!$AJ$2,'Objectenoverzicht aantallen'!$A:$A,'Objectenoverzicht aantallen'!I:I)*'Calculatie sheet'!AJ134)/1000</f>
        <v>0</v>
      </c>
      <c r="N3" s="571">
        <f>(LOOKUP('Calculatie sheet'!$AJ$2,'Objectenoverzicht aantallen'!$A:$A,'Objectenoverzicht aantallen'!C:C)*'Calculatie sheet'!AJ134+LOOKUP('Calculatie sheet'!$AJ$2,'Objectenoverzicht aantallen'!$A:$A,'Objectenoverzicht aantallen'!E:E)*'Calculatie sheet'!AJ134+LOOKUP('Calculatie sheet'!$AJ$2,'Objectenoverzicht aantallen'!$A:$A,'Objectenoverzicht aantallen'!F:F)*'Calculatie sheet'!AJ134+LOOKUP('Calculatie sheet'!$AJ$2,'Objectenoverzicht aantallen'!$A:$A,'Objectenoverzicht aantallen'!G:G)*'Calculatie sheet'!AJ134+LOOKUP('Calculatie sheet'!$AJ$2,'Objectenoverzicht aantallen'!$A:$A,'Objectenoverzicht aantallen'!H:H)*'Calculatie sheet'!AJ134+LOOKUP('Calculatie sheet'!$AJ$2,'Objectenoverzicht aantallen'!$A:$A,'Objectenoverzicht aantallen'!I:I)*'Calculatie sheet'!AJ134+LOOKUP('Calculatie sheet'!$AJ$2,'Objectenoverzicht aantallen'!$A:$A,'Objectenoverzicht aantallen'!J:J)*'Calculatie sheet'!AJ134)/1000</f>
        <v>0</v>
      </c>
      <c r="O3" s="571">
        <f>(LOOKUP('Calculatie sheet'!$AJ$2,'Objectenoverzicht aantallen'!$A:$A,'Objectenoverzicht aantallen'!C:C)*'Calculatie sheet'!AJ134+LOOKUP('Calculatie sheet'!$AJ$2,'Objectenoverzicht aantallen'!$A:$A,'Objectenoverzicht aantallen'!E:E)*'Calculatie sheet'!AJ134+LOOKUP('Calculatie sheet'!$AJ$2,'Objectenoverzicht aantallen'!$A:$A,'Objectenoverzicht aantallen'!F:F)*'Calculatie sheet'!AJ134+LOOKUP('Calculatie sheet'!$AJ$2,'Objectenoverzicht aantallen'!$A:$A,'Objectenoverzicht aantallen'!G:G)*'Calculatie sheet'!AJ134+LOOKUP('Calculatie sheet'!$AJ$2,'Objectenoverzicht aantallen'!$A:$A,'Objectenoverzicht aantallen'!H:H)*'Calculatie sheet'!AJ134+LOOKUP('Calculatie sheet'!$AJ$2,'Objectenoverzicht aantallen'!$A:$A,'Objectenoverzicht aantallen'!I:I)*'Calculatie sheet'!AJ134+LOOKUP('Calculatie sheet'!$AJ$2,'Objectenoverzicht aantallen'!$A:$A,'Objectenoverzicht aantallen'!J:J)*'Calculatie sheet'!AJ134+LOOKUP('Calculatie sheet'!$AJ$2,'Objectenoverzicht aantallen'!$A:$A,'Objectenoverzicht aantallen'!K:K)*'Calculatie sheet'!AJ134)/1000</f>
        <v>0</v>
      </c>
      <c r="P3" s="571">
        <f>(LOOKUP('Calculatie sheet'!$AJ$2,'Objectenoverzicht aantallen'!$A:$A,'Objectenoverzicht aantallen'!C:C)*'Calculatie sheet'!AJ134+LOOKUP('Calculatie sheet'!$AJ$2,'Objectenoverzicht aantallen'!$A:$A,'Objectenoverzicht aantallen'!E:E)*'Calculatie sheet'!AJ134+LOOKUP('Calculatie sheet'!$AJ$2,'Objectenoverzicht aantallen'!$A:$A,'Objectenoverzicht aantallen'!F:F)*'Calculatie sheet'!AJ134+LOOKUP('Calculatie sheet'!$AJ$2,'Objectenoverzicht aantallen'!$A:$A,'Objectenoverzicht aantallen'!G:G)*'Calculatie sheet'!AJ134+LOOKUP('Calculatie sheet'!$AJ$2,'Objectenoverzicht aantallen'!$A:$A,'Objectenoverzicht aantallen'!H:H)*'Calculatie sheet'!AJ134+LOOKUP('Calculatie sheet'!$AJ$2,'Objectenoverzicht aantallen'!$A:$A,'Objectenoverzicht aantallen'!I:I)*'Calculatie sheet'!AJ134+LOOKUP('Calculatie sheet'!$AJ$2,'Objectenoverzicht aantallen'!$A:$A,'Objectenoverzicht aantallen'!J:J)*'Calculatie sheet'!AJ134+LOOKUP('Calculatie sheet'!$AJ$2,'Objectenoverzicht aantallen'!$A:$A,'Objectenoverzicht aantallen'!K:K)*'Calculatie sheet'!AJ134+LOOKUP('Calculatie sheet'!$AJ$2,'Objectenoverzicht aantallen'!$A:$A,'Objectenoverzicht aantallen'!L:L)*'Calculatie sheet'!AJ134)/1000</f>
        <v>0</v>
      </c>
      <c r="Q3" s="571">
        <f>(LOOKUP('Calculatie sheet'!$AJ$2,'Objectenoverzicht aantallen'!$A:$A,'Objectenoverzicht aantallen'!C:C)*'Calculatie sheet'!AJ134+LOOKUP('Calculatie sheet'!$AJ$2,'Objectenoverzicht aantallen'!$A:$A,'Objectenoverzicht aantallen'!E:E)*'Calculatie sheet'!AJ134+LOOKUP('Calculatie sheet'!$AJ$2,'Objectenoverzicht aantallen'!$A:$A,'Objectenoverzicht aantallen'!F:F)*'Calculatie sheet'!AJ134+LOOKUP('Calculatie sheet'!$AJ$2,'Objectenoverzicht aantallen'!$A:$A,'Objectenoverzicht aantallen'!G:G)*'Calculatie sheet'!AJ134+LOOKUP('Calculatie sheet'!$AJ$2,'Objectenoverzicht aantallen'!$A:$A,'Objectenoverzicht aantallen'!H:H)*'Calculatie sheet'!AJ134+LOOKUP('Calculatie sheet'!$AJ$2,'Objectenoverzicht aantallen'!$A:$A,'Objectenoverzicht aantallen'!I:I)*'Calculatie sheet'!AJ134+LOOKUP('Calculatie sheet'!$AJ$2,'Objectenoverzicht aantallen'!$A:$A,'Objectenoverzicht aantallen'!J:J)*'Calculatie sheet'!AJ134+LOOKUP('Calculatie sheet'!$AJ$2,'Objectenoverzicht aantallen'!$A:$A,'Objectenoverzicht aantallen'!K:K)*'Calculatie sheet'!AJ134+LOOKUP('Calculatie sheet'!$AJ$2,'Objectenoverzicht aantallen'!$A:$A,'Objectenoverzicht aantallen'!L:L)*'Calculatie sheet'!AJ134+LOOKUP('Calculatie sheet'!$AJ$2,'Objectenoverzicht aantallen'!$A:$A,'Objectenoverzicht aantallen'!M:M)*'Calculatie sheet'!AJ134)/1000</f>
        <v>0</v>
      </c>
      <c r="R3" s="571">
        <f>(LOOKUP('Calculatie sheet'!$AJ$2,'Objectenoverzicht aantallen'!$A:$A,'Objectenoverzicht aantallen'!C:C)*'Calculatie sheet'!AJ134+LOOKUP('Calculatie sheet'!$AJ$2,'Objectenoverzicht aantallen'!$A:$A,'Objectenoverzicht aantallen'!E:E)*'Calculatie sheet'!AJ134+LOOKUP('Calculatie sheet'!$AJ$2,'Objectenoverzicht aantallen'!$A:$A,'Objectenoverzicht aantallen'!F:F)*'Calculatie sheet'!AJ134+LOOKUP('Calculatie sheet'!$AJ$2,'Objectenoverzicht aantallen'!$A:$A,'Objectenoverzicht aantallen'!G:G)*'Calculatie sheet'!AJ134+LOOKUP('Calculatie sheet'!$AJ$2,'Objectenoverzicht aantallen'!$A:$A,'Objectenoverzicht aantallen'!H:H)*'Calculatie sheet'!AJ134+LOOKUP('Calculatie sheet'!$AJ$2,'Objectenoverzicht aantallen'!$A:$A,'Objectenoverzicht aantallen'!I:I)*'Calculatie sheet'!AJ134+LOOKUP('Calculatie sheet'!$AJ$2,'Objectenoverzicht aantallen'!$A:$A,'Objectenoverzicht aantallen'!J:J)*'Calculatie sheet'!AJ134+LOOKUP('Calculatie sheet'!$AJ$2,'Objectenoverzicht aantallen'!$A:$A,'Objectenoverzicht aantallen'!K:K)*'Calculatie sheet'!AJ134+LOOKUP('Calculatie sheet'!$AJ$2,'Objectenoverzicht aantallen'!$A:$A,'Objectenoverzicht aantallen'!L:L)*'Calculatie sheet'!AJ134+LOOKUP('Calculatie sheet'!$AJ$2,'Objectenoverzicht aantallen'!$A:$A,'Objectenoverzicht aantallen'!M:M)*'Calculatie sheet'!AJ134+LOOKUP('Calculatie sheet'!$AJ$2,'Objectenoverzicht aantallen'!$A:$A,'Objectenoverzicht aantallen'!N:N)*'Calculatie sheet'!AJ134)/1000</f>
        <v>0</v>
      </c>
      <c r="S3" s="571">
        <f>(LOOKUP('Calculatie sheet'!$AJ$2,'Objectenoverzicht aantallen'!$A:$A,'Objectenoverzicht aantallen'!C:C)*'Calculatie sheet'!AJ134+LOOKUP('Calculatie sheet'!$AJ$2,'Objectenoverzicht aantallen'!$A:$A,'Objectenoverzicht aantallen'!E:E)*'Calculatie sheet'!AJ134+LOOKUP('Calculatie sheet'!$AJ$2,'Objectenoverzicht aantallen'!$A:$A,'Objectenoverzicht aantallen'!F:F)*'Calculatie sheet'!AJ134+LOOKUP('Calculatie sheet'!$AJ$2,'Objectenoverzicht aantallen'!$A:$A,'Objectenoverzicht aantallen'!G:G)*'Calculatie sheet'!AJ134+LOOKUP('Calculatie sheet'!$AJ$2,'Objectenoverzicht aantallen'!$A:$A,'Objectenoverzicht aantallen'!H:H)*'Calculatie sheet'!AJ134+LOOKUP('Calculatie sheet'!$AJ$2,'Objectenoverzicht aantallen'!$A:$A,'Objectenoverzicht aantallen'!I:I)*'Calculatie sheet'!AJ134+LOOKUP('Calculatie sheet'!$AJ$2,'Objectenoverzicht aantallen'!$A:$A,'Objectenoverzicht aantallen'!J:J)*'Calculatie sheet'!AJ134+LOOKUP('Calculatie sheet'!$AJ$2,'Objectenoverzicht aantallen'!$A:$A,'Objectenoverzicht aantallen'!K:K)*'Calculatie sheet'!AJ134+LOOKUP('Calculatie sheet'!$AJ$2,'Objectenoverzicht aantallen'!$A:$A,'Objectenoverzicht aantallen'!L:L)*'Calculatie sheet'!AJ134+LOOKUP('Calculatie sheet'!$AJ$2,'Objectenoverzicht aantallen'!$A:$A,'Objectenoverzicht aantallen'!M:M)*'Calculatie sheet'!AJ134+LOOKUP('Calculatie sheet'!$AJ$2,'Objectenoverzicht aantallen'!$A:$A,'Objectenoverzicht aantallen'!N:N)*'Calculatie sheet'!AJ134+LOOKUP('Calculatie sheet'!$AJ$2,'Objectenoverzicht aantallen'!$A:$A,'Objectenoverzicht aantallen'!O:O)*'Calculatie sheet'!AJ134)/1000</f>
        <v>0</v>
      </c>
      <c r="U3" s="31" t="s">
        <v>623</v>
      </c>
      <c r="V3" s="571">
        <f>(LOOKUP('Calculatie sheet'!$AJ$2,'Objectenoverzicht aantallen'!$A:$A,'Objectenoverzicht aantallen'!E:E)*'Calculatie sheet'!$AJ$134)/1000</f>
        <v>0</v>
      </c>
      <c r="W3" s="571">
        <f>(LOOKUP('Calculatie sheet'!$AJ$2,'Objectenoverzicht aantallen'!$A:$A,'Objectenoverzicht aantallen'!F:F)*'Calculatie sheet'!$AJ$134)/1000</f>
        <v>0</v>
      </c>
      <c r="X3" s="571">
        <f>(LOOKUP('Calculatie sheet'!$AJ$2,'Objectenoverzicht aantallen'!$A:$A,'Objectenoverzicht aantallen'!G:G)*'Calculatie sheet'!$AJ$134)/1000</f>
        <v>0</v>
      </c>
      <c r="Y3" s="571">
        <f>(LOOKUP('Calculatie sheet'!$AJ$2,'Objectenoverzicht aantallen'!$A:$A,'Objectenoverzicht aantallen'!H:H)*'Calculatie sheet'!$AJ$134)/1000</f>
        <v>0</v>
      </c>
      <c r="Z3" s="571">
        <f>(LOOKUP('Calculatie sheet'!$AJ$2,'Objectenoverzicht aantallen'!$A:$A,'Objectenoverzicht aantallen'!I:I)*'Calculatie sheet'!$AJ$134)/1000</f>
        <v>0</v>
      </c>
      <c r="AA3" s="571">
        <f>(LOOKUP('Calculatie sheet'!$AJ$2,'Objectenoverzicht aantallen'!$A:$A,'Objectenoverzicht aantallen'!J:J)*'Calculatie sheet'!$AJ$134)/1000</f>
        <v>0</v>
      </c>
      <c r="AB3" s="571">
        <f>(LOOKUP('Calculatie sheet'!$AJ$2,'Objectenoverzicht aantallen'!$A:$A,'Objectenoverzicht aantallen'!K:K)*'Calculatie sheet'!$AJ$134)/1000</f>
        <v>0</v>
      </c>
      <c r="AC3" s="571">
        <f>(LOOKUP('Calculatie sheet'!$AJ$2,'Objectenoverzicht aantallen'!$A:$A,'Objectenoverzicht aantallen'!L:L)*'Calculatie sheet'!$AJ$134)/1000</f>
        <v>0</v>
      </c>
      <c r="AD3" s="571">
        <f>(LOOKUP('Calculatie sheet'!$AJ$2,'Objectenoverzicht aantallen'!$A:$A,'Objectenoverzicht aantallen'!M:M)*'Calculatie sheet'!$AJ$134)/1000</f>
        <v>0</v>
      </c>
      <c r="AE3" s="571">
        <f>(LOOKUP('Calculatie sheet'!$AJ$2,'Objectenoverzicht aantallen'!$A:$A,'Objectenoverzicht aantallen'!N:N)*'Calculatie sheet'!$AJ$134)/1000</f>
        <v>0</v>
      </c>
      <c r="AF3" s="571">
        <f>(LOOKUP('Calculatie sheet'!$AJ$2,'Objectenoverzicht aantallen'!$A:$A,'Objectenoverzicht aantallen'!O:O)*'Calculatie sheet'!$AJ$134)/1000</f>
        <v>0</v>
      </c>
    </row>
    <row r="4" spans="1:32" x14ac:dyDescent="0.2">
      <c r="B4" s="130" t="s">
        <v>966</v>
      </c>
      <c r="C4" s="46">
        <f>'Calculatie sheet'!AJ135</f>
        <v>0</v>
      </c>
      <c r="D4" s="37" t="s">
        <v>660</v>
      </c>
      <c r="F4" s="573">
        <f>C4*'Calculatie sheet'!$AJ$7/1000</f>
        <v>0</v>
      </c>
      <c r="H4" s="31" t="s">
        <v>624</v>
      </c>
      <c r="I4" s="571">
        <f>(LOOKUP('Calculatie sheet'!$AJ$2,'Objectenoverzicht aantallen'!$A:$A,'Objectenoverzicht aantallen'!C:C)*'Calculatie sheet'!AJ135+LOOKUP('Calculatie sheet'!$AJ$2,'Objectenoverzicht aantallen'!$A:$A,'Objectenoverzicht aantallen'!E:E)*'Calculatie sheet'!AJ135)/1000</f>
        <v>0</v>
      </c>
      <c r="J4" s="571">
        <f>(LOOKUP('Calculatie sheet'!$AJ$2,'Objectenoverzicht aantallen'!$A:$A,'Objectenoverzicht aantallen'!C:C)*'Calculatie sheet'!AJ135+LOOKUP('Calculatie sheet'!$AJ$2,'Objectenoverzicht aantallen'!$A:$A,'Objectenoverzicht aantallen'!E:E)*'Calculatie sheet'!AJ135+LOOKUP('Calculatie sheet'!$AJ$2,'Objectenoverzicht aantallen'!$A:$A,'Objectenoverzicht aantallen'!F:F)*'Calculatie sheet'!AJ135)/1000</f>
        <v>0</v>
      </c>
      <c r="K4" s="571">
        <f>(LOOKUP('Calculatie sheet'!$AJ$2,'Objectenoverzicht aantallen'!$A:$A,'Objectenoverzicht aantallen'!C:C)*'Calculatie sheet'!AJ135+LOOKUP('Calculatie sheet'!$AJ$2,'Objectenoverzicht aantallen'!$A:$A,'Objectenoverzicht aantallen'!E:E)*'Calculatie sheet'!AJ135+LOOKUP('Calculatie sheet'!$AJ$2,'Objectenoverzicht aantallen'!$A:$A,'Objectenoverzicht aantallen'!F:F)*'Calculatie sheet'!AJ135+LOOKUP('Calculatie sheet'!$D$2,'Objectenoverzicht aantallen'!$A:$A,'Objectenoverzicht aantallen'!G:G)*'Calculatie sheet'!AJ135)/1000</f>
        <v>0</v>
      </c>
      <c r="L4" s="571">
        <f>(LOOKUP('Calculatie sheet'!$AJ$2,'Objectenoverzicht aantallen'!$A:$A,'Objectenoverzicht aantallen'!C:C)*'Calculatie sheet'!AJ135+LOOKUP('Calculatie sheet'!$AJ$2,'Objectenoverzicht aantallen'!$A:$A,'Objectenoverzicht aantallen'!E:E)*'Calculatie sheet'!AJ135+LOOKUP('Calculatie sheet'!$AJ$2,'Objectenoverzicht aantallen'!$A:$A,'Objectenoverzicht aantallen'!F:F)*'Calculatie sheet'!AJ135+LOOKUP('Calculatie sheet'!$AJ$2,'Objectenoverzicht aantallen'!$A:$A,'Objectenoverzicht aantallen'!G:G)*'Calculatie sheet'!AJ135+LOOKUP('Calculatie sheet'!$AJ$2,'Objectenoverzicht aantallen'!$A:$A,'Objectenoverzicht aantallen'!H:H)*'Calculatie sheet'!AJ135)/1000</f>
        <v>0</v>
      </c>
      <c r="M4" s="571">
        <f>(LOOKUP('Calculatie sheet'!$AJ$2,'Objectenoverzicht aantallen'!$A:$A,'Objectenoverzicht aantallen'!C:C)*'Calculatie sheet'!AJ135+LOOKUP('Calculatie sheet'!$AJ$2,'Objectenoverzicht aantallen'!$A:$A,'Objectenoverzicht aantallen'!E:E)*'Calculatie sheet'!AJ135+LOOKUP('Calculatie sheet'!$AJ$2,'Objectenoverzicht aantallen'!$A:$A,'Objectenoverzicht aantallen'!F:F)*'Calculatie sheet'!AJ135+LOOKUP('Calculatie sheet'!$AJ$2,'Objectenoverzicht aantallen'!$A:$A,'Objectenoverzicht aantallen'!G:G)*'Calculatie sheet'!AJ135+LOOKUP('Calculatie sheet'!$AJ$2,'Objectenoverzicht aantallen'!$A:$A,'Objectenoverzicht aantallen'!H:H)*'Calculatie sheet'!AJ135+LOOKUP('Calculatie sheet'!$AJ$2,'Objectenoverzicht aantallen'!$A:$A,'Objectenoverzicht aantallen'!I:I)*'Calculatie sheet'!AJ135)/1000</f>
        <v>0</v>
      </c>
      <c r="N4" s="571">
        <f>(LOOKUP('Calculatie sheet'!$AJ$2,'Objectenoverzicht aantallen'!$A:$A,'Objectenoverzicht aantallen'!C:C)*'Calculatie sheet'!AJ135+LOOKUP('Calculatie sheet'!$AJ$2,'Objectenoverzicht aantallen'!$A:$A,'Objectenoverzicht aantallen'!E:E)*'Calculatie sheet'!AJ135+LOOKUP('Calculatie sheet'!$AJ$2,'Objectenoverzicht aantallen'!$A:$A,'Objectenoverzicht aantallen'!F:F)*'Calculatie sheet'!AJ135+LOOKUP('Calculatie sheet'!$AJ$2,'Objectenoverzicht aantallen'!$A:$A,'Objectenoverzicht aantallen'!G:G)*'Calculatie sheet'!AJ135+LOOKUP('Calculatie sheet'!$AJ$2,'Objectenoverzicht aantallen'!$A:$A,'Objectenoverzicht aantallen'!H:H)*'Calculatie sheet'!AJ135+LOOKUP('Calculatie sheet'!$AJ$2,'Objectenoverzicht aantallen'!$A:$A,'Objectenoverzicht aantallen'!I:I)*'Calculatie sheet'!AJ135+LOOKUP('Calculatie sheet'!$AJ$2,'Objectenoverzicht aantallen'!$A:$A,'Objectenoverzicht aantallen'!J:J)*'Calculatie sheet'!AJ135)/1000</f>
        <v>0</v>
      </c>
      <c r="O4" s="571">
        <f>(LOOKUP('Calculatie sheet'!$AJ$2,'Objectenoverzicht aantallen'!$A:$A,'Objectenoverzicht aantallen'!C:C)*'Calculatie sheet'!AJ135+LOOKUP('Calculatie sheet'!$AJ$2,'Objectenoverzicht aantallen'!$A:$A,'Objectenoverzicht aantallen'!E:E)*'Calculatie sheet'!AJ135+LOOKUP('Calculatie sheet'!$AJ$2,'Objectenoverzicht aantallen'!$A:$A,'Objectenoverzicht aantallen'!F:F)*'Calculatie sheet'!AJ135+LOOKUP('Calculatie sheet'!$AJ$2,'Objectenoverzicht aantallen'!$A:$A,'Objectenoverzicht aantallen'!G:G)*'Calculatie sheet'!AJ135+LOOKUP('Calculatie sheet'!$AJ$2,'Objectenoverzicht aantallen'!$A:$A,'Objectenoverzicht aantallen'!H:H)*'Calculatie sheet'!AJ135+LOOKUP('Calculatie sheet'!$AJ$2,'Objectenoverzicht aantallen'!$A:$A,'Objectenoverzicht aantallen'!I:I)*'Calculatie sheet'!AJ135+LOOKUP('Calculatie sheet'!$AJ$2,'Objectenoverzicht aantallen'!$A:$A,'Objectenoverzicht aantallen'!J:J)*'Calculatie sheet'!AJ135+LOOKUP('Calculatie sheet'!$AJ$2,'Objectenoverzicht aantallen'!$A:$A,'Objectenoverzicht aantallen'!K:K)*'Calculatie sheet'!AJ135)/1000</f>
        <v>0</v>
      </c>
      <c r="P4" s="571">
        <f>(LOOKUP('Calculatie sheet'!$AJ$2,'Objectenoverzicht aantallen'!$A:$A,'Objectenoverzicht aantallen'!C:C)*'Calculatie sheet'!AJ135+LOOKUP('Calculatie sheet'!$AJ$2,'Objectenoverzicht aantallen'!$A:$A,'Objectenoverzicht aantallen'!E:E)*'Calculatie sheet'!AJ135+LOOKUP('Calculatie sheet'!$AJ$2,'Objectenoverzicht aantallen'!$A:$A,'Objectenoverzicht aantallen'!F:F)*'Calculatie sheet'!AJ135+LOOKUP('Calculatie sheet'!$AJ$2,'Objectenoverzicht aantallen'!$A:$A,'Objectenoverzicht aantallen'!G:G)*'Calculatie sheet'!AJ135+LOOKUP('Calculatie sheet'!$AJ$2,'Objectenoverzicht aantallen'!$A:$A,'Objectenoverzicht aantallen'!H:H)*'Calculatie sheet'!AJ135+LOOKUP('Calculatie sheet'!$AJ$2,'Objectenoverzicht aantallen'!$A:$A,'Objectenoverzicht aantallen'!I:I)*'Calculatie sheet'!AJ135+LOOKUP('Calculatie sheet'!$AJ$2,'Objectenoverzicht aantallen'!$A:$A,'Objectenoverzicht aantallen'!J:J)*'Calculatie sheet'!AJ135+LOOKUP('Calculatie sheet'!$AJ$2,'Objectenoverzicht aantallen'!$A:$A,'Objectenoverzicht aantallen'!K:K)*'Calculatie sheet'!AJ135+LOOKUP('Calculatie sheet'!$AJ$2,'Objectenoverzicht aantallen'!$A:$A,'Objectenoverzicht aantallen'!L:L)*'Calculatie sheet'!AJ135)/1000</f>
        <v>0</v>
      </c>
      <c r="Q4" s="571">
        <f>(LOOKUP('Calculatie sheet'!$AJ$2,'Objectenoverzicht aantallen'!$A:$A,'Objectenoverzicht aantallen'!C:C)*'Calculatie sheet'!AJ135+LOOKUP('Calculatie sheet'!$AJ$2,'Objectenoverzicht aantallen'!$A:$A,'Objectenoverzicht aantallen'!E:E)*'Calculatie sheet'!AJ135+LOOKUP('Calculatie sheet'!$AJ$2,'Objectenoverzicht aantallen'!$A:$A,'Objectenoverzicht aantallen'!F:F)*'Calculatie sheet'!AJ135+LOOKUP('Calculatie sheet'!$AJ$2,'Objectenoverzicht aantallen'!$A:$A,'Objectenoverzicht aantallen'!G:G)*'Calculatie sheet'!AJ135+LOOKUP('Calculatie sheet'!$AJ$2,'Objectenoverzicht aantallen'!$A:$A,'Objectenoverzicht aantallen'!H:H)*'Calculatie sheet'!AJ135+LOOKUP('Calculatie sheet'!$AJ$2,'Objectenoverzicht aantallen'!$A:$A,'Objectenoverzicht aantallen'!I:I)*'Calculatie sheet'!AJ135+LOOKUP('Calculatie sheet'!$AJ$2,'Objectenoverzicht aantallen'!$A:$A,'Objectenoverzicht aantallen'!J:J)*'Calculatie sheet'!AJ135+LOOKUP('Calculatie sheet'!$AJ$2,'Objectenoverzicht aantallen'!$A:$A,'Objectenoverzicht aantallen'!K:K)*'Calculatie sheet'!AJ135+LOOKUP('Calculatie sheet'!$AJ$2,'Objectenoverzicht aantallen'!$A:$A,'Objectenoverzicht aantallen'!L:L)*'Calculatie sheet'!AJ135+LOOKUP('Calculatie sheet'!$AJ$2,'Objectenoverzicht aantallen'!$A:$A,'Objectenoverzicht aantallen'!M:M)*'Calculatie sheet'!AJ135)/1000</f>
        <v>0</v>
      </c>
      <c r="R4" s="571">
        <f>(LOOKUP('Calculatie sheet'!$AJ$2,'Objectenoverzicht aantallen'!$A:$A,'Objectenoverzicht aantallen'!C:C)*'Calculatie sheet'!AJ135+LOOKUP('Calculatie sheet'!$AJ$2,'Objectenoverzicht aantallen'!$A:$A,'Objectenoverzicht aantallen'!E:E)*'Calculatie sheet'!AJ135+LOOKUP('Calculatie sheet'!$AJ$2,'Objectenoverzicht aantallen'!$A:$A,'Objectenoverzicht aantallen'!F:F)*'Calculatie sheet'!AJ135+LOOKUP('Calculatie sheet'!$AJ$2,'Objectenoverzicht aantallen'!$A:$A,'Objectenoverzicht aantallen'!G:G)*'Calculatie sheet'!AJ135+LOOKUP('Calculatie sheet'!$AJ$2,'Objectenoverzicht aantallen'!$A:$A,'Objectenoverzicht aantallen'!H:H)*'Calculatie sheet'!AJ135+LOOKUP('Calculatie sheet'!$AJ$2,'Objectenoverzicht aantallen'!$A:$A,'Objectenoverzicht aantallen'!I:I)*'Calculatie sheet'!AJ135+LOOKUP('Calculatie sheet'!$AJ$2,'Objectenoverzicht aantallen'!$A:$A,'Objectenoverzicht aantallen'!J:J)*'Calculatie sheet'!AJ135+LOOKUP('Calculatie sheet'!$AJ$2,'Objectenoverzicht aantallen'!$A:$A,'Objectenoverzicht aantallen'!K:K)*'Calculatie sheet'!AJ135+LOOKUP('Calculatie sheet'!$AJ$2,'Objectenoverzicht aantallen'!$A:$A,'Objectenoverzicht aantallen'!L:L)*'Calculatie sheet'!AJ135+LOOKUP('Calculatie sheet'!$AJ$2,'Objectenoverzicht aantallen'!$A:$A,'Objectenoverzicht aantallen'!M:M)*'Calculatie sheet'!AJ135+LOOKUP('Calculatie sheet'!$AJ$2,'Objectenoverzicht aantallen'!$A:$A,'Objectenoverzicht aantallen'!N:N)*'Calculatie sheet'!AJ135)/1000</f>
        <v>0</v>
      </c>
      <c r="S4" s="571">
        <f>(LOOKUP('Calculatie sheet'!$AJ$2,'Objectenoverzicht aantallen'!$A:$A,'Objectenoverzicht aantallen'!C:C)*'Calculatie sheet'!AJ135+LOOKUP('Calculatie sheet'!$AJ$2,'Objectenoverzicht aantallen'!$A:$A,'Objectenoverzicht aantallen'!E:E)*'Calculatie sheet'!AJ135+LOOKUP('Calculatie sheet'!$AJ$2,'Objectenoverzicht aantallen'!$A:$A,'Objectenoverzicht aantallen'!F:F)*'Calculatie sheet'!AJ135+LOOKUP('Calculatie sheet'!$AJ$2,'Objectenoverzicht aantallen'!$A:$A,'Objectenoverzicht aantallen'!G:G)*'Calculatie sheet'!AJ135+LOOKUP('Calculatie sheet'!$AJ$2,'Objectenoverzicht aantallen'!$A:$A,'Objectenoverzicht aantallen'!H:H)*'Calculatie sheet'!AJ135+LOOKUP('Calculatie sheet'!$AJ$2,'Objectenoverzicht aantallen'!$A:$A,'Objectenoverzicht aantallen'!I:I)*'Calculatie sheet'!AJ135+LOOKUP('Calculatie sheet'!$AJ$2,'Objectenoverzicht aantallen'!$A:$A,'Objectenoverzicht aantallen'!J:J)*'Calculatie sheet'!AJ135+LOOKUP('Calculatie sheet'!$AJ$2,'Objectenoverzicht aantallen'!$A:$A,'Objectenoverzicht aantallen'!K:K)*'Calculatie sheet'!AJ135+LOOKUP('Calculatie sheet'!$AJ$2,'Objectenoverzicht aantallen'!$A:$A,'Objectenoverzicht aantallen'!L:L)*'Calculatie sheet'!AJ135+LOOKUP('Calculatie sheet'!$AJ$2,'Objectenoverzicht aantallen'!$A:$A,'Objectenoverzicht aantallen'!M:M)*'Calculatie sheet'!AJ135+LOOKUP('Calculatie sheet'!$AJ$2,'Objectenoverzicht aantallen'!$A:$A,'Objectenoverzicht aantallen'!N:N)*'Calculatie sheet'!AJ135+LOOKUP('Calculatie sheet'!$AJ$2,'Objectenoverzicht aantallen'!$A:$A,'Objectenoverzicht aantallen'!O:O)*'Calculatie sheet'!AJ135)/1000</f>
        <v>0</v>
      </c>
      <c r="U4" s="31" t="s">
        <v>624</v>
      </c>
      <c r="V4" s="571">
        <f>(LOOKUP('Calculatie sheet'!$AJ$2,'Objectenoverzicht aantallen'!$A:$A,'Objectenoverzicht aantallen'!$P:$P)*'Calculatie sheet'!$AJ$135)/'Calculatie sheet'!$AJ$64/1000</f>
        <v>0</v>
      </c>
      <c r="W4" s="571">
        <f>(LOOKUP('Calculatie sheet'!$AJ$2,'Objectenoverzicht aantallen'!$A:$A,'Objectenoverzicht aantallen'!$P:$P)*'Calculatie sheet'!$AJ$135)/'Calculatie sheet'!$AJ$64/1000</f>
        <v>0</v>
      </c>
      <c r="X4" s="571">
        <f>(LOOKUP('Calculatie sheet'!$AJ$2,'Objectenoverzicht aantallen'!$A:$A,'Objectenoverzicht aantallen'!$P:$P)*'Calculatie sheet'!$AJ$135)/'Calculatie sheet'!$AJ$64/1000</f>
        <v>0</v>
      </c>
      <c r="Y4" s="571">
        <f>(LOOKUP('Calculatie sheet'!$AJ$2,'Objectenoverzicht aantallen'!$A:$A,'Objectenoverzicht aantallen'!$P:$P)*'Calculatie sheet'!$AJ$135)/'Calculatie sheet'!$AJ$64/1000</f>
        <v>0</v>
      </c>
      <c r="Z4" s="571">
        <f>(LOOKUP('Calculatie sheet'!$AJ$2,'Objectenoverzicht aantallen'!$A:$A,'Objectenoverzicht aantallen'!$P:$P)*'Calculatie sheet'!$AJ$135)/'Calculatie sheet'!$AJ$64/1000</f>
        <v>0</v>
      </c>
      <c r="AA4" s="571">
        <f>(LOOKUP('Calculatie sheet'!$AJ$2,'Objectenoverzicht aantallen'!$A:$A,'Objectenoverzicht aantallen'!$P:$P)*'Calculatie sheet'!$AJ$135)/'Calculatie sheet'!$AJ$64/1000</f>
        <v>0</v>
      </c>
      <c r="AB4" s="571">
        <f>(LOOKUP('Calculatie sheet'!$AJ$2,'Objectenoverzicht aantallen'!$A:$A,'Objectenoverzicht aantallen'!$P:$P)*'Calculatie sheet'!$AJ$135)/'Calculatie sheet'!$AJ$64/1000</f>
        <v>0</v>
      </c>
      <c r="AC4" s="571">
        <f>(LOOKUP('Calculatie sheet'!$AJ$2,'Objectenoverzicht aantallen'!$A:$A,'Objectenoverzicht aantallen'!$P:$P)*'Calculatie sheet'!$AJ$135)/'Calculatie sheet'!$AJ$64/1000</f>
        <v>0</v>
      </c>
      <c r="AD4" s="571">
        <f>(LOOKUP('Calculatie sheet'!$AJ$2,'Objectenoverzicht aantallen'!$A:$A,'Objectenoverzicht aantallen'!$P:$P)*'Calculatie sheet'!$AJ$135)/'Calculatie sheet'!$AJ$64/1000</f>
        <v>0</v>
      </c>
      <c r="AE4" s="571">
        <f>(LOOKUP('Calculatie sheet'!$AJ$2,'Objectenoverzicht aantallen'!$A:$A,'Objectenoverzicht aantallen'!$P:$P)*'Calculatie sheet'!$AJ$135)/'Calculatie sheet'!$AJ$64/1000</f>
        <v>0</v>
      </c>
      <c r="AF4" s="571">
        <f>(LOOKUP('Calculatie sheet'!$AJ$2,'Objectenoverzicht aantallen'!$A:$A,'Objectenoverzicht aantallen'!$P:$P)*'Calculatie sheet'!$AJ$135)/'Calculatie sheet'!$AJ$64/1000</f>
        <v>0</v>
      </c>
    </row>
    <row r="5" spans="1:32" x14ac:dyDescent="0.2">
      <c r="B5" s="130" t="s">
        <v>5</v>
      </c>
      <c r="C5" s="46">
        <f>'Calculatie sheet'!AJ136</f>
        <v>5.5580316293597089E-2</v>
      </c>
      <c r="F5" s="573">
        <f>C5*'Calculatie sheet'!$AJ$7/1000</f>
        <v>0</v>
      </c>
      <c r="H5" s="31" t="s">
        <v>625</v>
      </c>
      <c r="I5" s="571">
        <f>(LOOKUP('Calculatie sheet'!$AJ$2,'Objectenoverzicht aantallen'!$A:$A,'Objectenoverzicht aantallen'!C:C)*'Calculatie sheet'!AJ136+LOOKUP('Calculatie sheet'!$AJ$2,'Objectenoverzicht aantallen'!$A:$A,'Objectenoverzicht aantallen'!E:E)*'Calculatie sheet'!AJ136)/1000</f>
        <v>0</v>
      </c>
      <c r="J5" s="571">
        <f>(LOOKUP('Calculatie sheet'!$AJ$2,'Objectenoverzicht aantallen'!$A:$A,'Objectenoverzicht aantallen'!C:C)*'Calculatie sheet'!AJ136+LOOKUP('Calculatie sheet'!$AJ$2,'Objectenoverzicht aantallen'!$A:$A,'Objectenoverzicht aantallen'!E:E)*'Calculatie sheet'!AJ136+LOOKUP('Calculatie sheet'!$AJ$2,'Objectenoverzicht aantallen'!$A:$A,'Objectenoverzicht aantallen'!F:F)*'Calculatie sheet'!AJ136)/1000</f>
        <v>0</v>
      </c>
      <c r="K5" s="571">
        <f>(LOOKUP('Calculatie sheet'!$AJ$2,'Objectenoverzicht aantallen'!$A:$A,'Objectenoverzicht aantallen'!C:C)*'Calculatie sheet'!AJ136+LOOKUP('Calculatie sheet'!$AJ$2,'Objectenoverzicht aantallen'!$A:$A,'Objectenoverzicht aantallen'!E:E)*'Calculatie sheet'!AJ136+LOOKUP('Calculatie sheet'!$AJ$2,'Objectenoverzicht aantallen'!$A:$A,'Objectenoverzicht aantallen'!F:F)*'Calculatie sheet'!AJ136+LOOKUP('Calculatie sheet'!$D$2,'Objectenoverzicht aantallen'!$A:$A,'Objectenoverzicht aantallen'!G:G)*'Calculatie sheet'!AJ136)/1000</f>
        <v>0</v>
      </c>
      <c r="L5" s="571">
        <f>(LOOKUP('Calculatie sheet'!$AJ$2,'Objectenoverzicht aantallen'!$A:$A,'Objectenoverzicht aantallen'!C:C)*'Calculatie sheet'!AJ136+LOOKUP('Calculatie sheet'!$AJ$2,'Objectenoverzicht aantallen'!$A:$A,'Objectenoverzicht aantallen'!E:E)*'Calculatie sheet'!AJ136+LOOKUP('Calculatie sheet'!$AJ$2,'Objectenoverzicht aantallen'!$A:$A,'Objectenoverzicht aantallen'!F:F)*'Calculatie sheet'!AJ136+LOOKUP('Calculatie sheet'!$AJ$2,'Objectenoverzicht aantallen'!$A:$A,'Objectenoverzicht aantallen'!G:G)*'Calculatie sheet'!AJ136+LOOKUP('Calculatie sheet'!$AJ$2,'Objectenoverzicht aantallen'!$A:$A,'Objectenoverzicht aantallen'!H:H)*'Calculatie sheet'!AJ136)/1000</f>
        <v>0</v>
      </c>
      <c r="M5" s="571">
        <f>(LOOKUP('Calculatie sheet'!$AJ$2,'Objectenoverzicht aantallen'!$A:$A,'Objectenoverzicht aantallen'!C:C)*'Calculatie sheet'!AJ136+LOOKUP('Calculatie sheet'!$AJ$2,'Objectenoverzicht aantallen'!$A:$A,'Objectenoverzicht aantallen'!E:E)*'Calculatie sheet'!AJ136+LOOKUP('Calculatie sheet'!$AJ$2,'Objectenoverzicht aantallen'!$A:$A,'Objectenoverzicht aantallen'!F:F)*'Calculatie sheet'!AJ136+LOOKUP('Calculatie sheet'!$AJ$2,'Objectenoverzicht aantallen'!$A:$A,'Objectenoverzicht aantallen'!G:G)*'Calculatie sheet'!AJ136+LOOKUP('Calculatie sheet'!$AJ$2,'Objectenoverzicht aantallen'!$A:$A,'Objectenoverzicht aantallen'!H:H)*'Calculatie sheet'!AJ136+LOOKUP('Calculatie sheet'!$AJ$2,'Objectenoverzicht aantallen'!$A:$A,'Objectenoverzicht aantallen'!I:I)*'Calculatie sheet'!AJ136)/1000</f>
        <v>0</v>
      </c>
      <c r="N5" s="571">
        <f>(LOOKUP('Calculatie sheet'!$AJ$2,'Objectenoverzicht aantallen'!$A:$A,'Objectenoverzicht aantallen'!C:C)*'Calculatie sheet'!AJ136+LOOKUP('Calculatie sheet'!$AJ$2,'Objectenoverzicht aantallen'!$A:$A,'Objectenoverzicht aantallen'!E:E)*'Calculatie sheet'!AJ136+LOOKUP('Calculatie sheet'!$AJ$2,'Objectenoverzicht aantallen'!$A:$A,'Objectenoverzicht aantallen'!F:F)*'Calculatie sheet'!AJ136+LOOKUP('Calculatie sheet'!$AJ$2,'Objectenoverzicht aantallen'!$A:$A,'Objectenoverzicht aantallen'!G:G)*'Calculatie sheet'!AJ136+LOOKUP('Calculatie sheet'!$AJ$2,'Objectenoverzicht aantallen'!$A:$A,'Objectenoverzicht aantallen'!H:H)*'Calculatie sheet'!AJ136+LOOKUP('Calculatie sheet'!$AJ$2,'Objectenoverzicht aantallen'!$A:$A,'Objectenoverzicht aantallen'!I:I)*'Calculatie sheet'!AJ136+LOOKUP('Calculatie sheet'!$AJ$2,'Objectenoverzicht aantallen'!$A:$A,'Objectenoverzicht aantallen'!J:J)*'Calculatie sheet'!AJ136)/1000</f>
        <v>0</v>
      </c>
      <c r="O5" s="571">
        <f>(LOOKUP('Calculatie sheet'!$AJ$2,'Objectenoverzicht aantallen'!$A:$A,'Objectenoverzicht aantallen'!C:C)*'Calculatie sheet'!AJ136+LOOKUP('Calculatie sheet'!$AJ$2,'Objectenoverzicht aantallen'!$A:$A,'Objectenoverzicht aantallen'!E:E)*'Calculatie sheet'!AJ136+LOOKUP('Calculatie sheet'!$AJ$2,'Objectenoverzicht aantallen'!$A:$A,'Objectenoverzicht aantallen'!F:F)*'Calculatie sheet'!AJ136+LOOKUP('Calculatie sheet'!$AJ$2,'Objectenoverzicht aantallen'!$A:$A,'Objectenoverzicht aantallen'!G:G)*'Calculatie sheet'!AJ136+LOOKUP('Calculatie sheet'!$AJ$2,'Objectenoverzicht aantallen'!$A:$A,'Objectenoverzicht aantallen'!H:H)*'Calculatie sheet'!AJ136+LOOKUP('Calculatie sheet'!$AJ$2,'Objectenoverzicht aantallen'!$A:$A,'Objectenoverzicht aantallen'!I:I)*'Calculatie sheet'!AJ136+LOOKUP('Calculatie sheet'!$AJ$2,'Objectenoverzicht aantallen'!$A:$A,'Objectenoverzicht aantallen'!J:J)*'Calculatie sheet'!AJ136+LOOKUP('Calculatie sheet'!$AJ$2,'Objectenoverzicht aantallen'!$A:$A,'Objectenoverzicht aantallen'!K:K)*'Calculatie sheet'!AJ136)/1000</f>
        <v>0</v>
      </c>
      <c r="P5" s="571">
        <f>(LOOKUP('Calculatie sheet'!$AJ$2,'Objectenoverzicht aantallen'!$A:$A,'Objectenoverzicht aantallen'!C:C)*'Calculatie sheet'!AJ136+LOOKUP('Calculatie sheet'!$AJ$2,'Objectenoverzicht aantallen'!$A:$A,'Objectenoverzicht aantallen'!E:E)*'Calculatie sheet'!AJ136+LOOKUP('Calculatie sheet'!$AJ$2,'Objectenoverzicht aantallen'!$A:$A,'Objectenoverzicht aantallen'!F:F)*'Calculatie sheet'!AJ136+LOOKUP('Calculatie sheet'!$AJ$2,'Objectenoverzicht aantallen'!$A:$A,'Objectenoverzicht aantallen'!G:G)*'Calculatie sheet'!AJ136+LOOKUP('Calculatie sheet'!$AJ$2,'Objectenoverzicht aantallen'!$A:$A,'Objectenoverzicht aantallen'!H:H)*'Calculatie sheet'!AJ136+LOOKUP('Calculatie sheet'!$AJ$2,'Objectenoverzicht aantallen'!$A:$A,'Objectenoverzicht aantallen'!I:I)*'Calculatie sheet'!AJ136+LOOKUP('Calculatie sheet'!$AJ$2,'Objectenoverzicht aantallen'!$A:$A,'Objectenoverzicht aantallen'!J:J)*'Calculatie sheet'!AJ136+LOOKUP('Calculatie sheet'!$AJ$2,'Objectenoverzicht aantallen'!$A:$A,'Objectenoverzicht aantallen'!K:K)*'Calculatie sheet'!AJ136+LOOKUP('Calculatie sheet'!$AJ$2,'Objectenoverzicht aantallen'!$A:$A,'Objectenoverzicht aantallen'!L:L)*'Calculatie sheet'!AJ136)/1000</f>
        <v>0</v>
      </c>
      <c r="Q5" s="571">
        <f>(LOOKUP('Calculatie sheet'!$AJ$2,'Objectenoverzicht aantallen'!$A:$A,'Objectenoverzicht aantallen'!C:C)*'Calculatie sheet'!AJ136+LOOKUP('Calculatie sheet'!$AJ$2,'Objectenoverzicht aantallen'!$A:$A,'Objectenoverzicht aantallen'!E:E)*'Calculatie sheet'!AJ136+LOOKUP('Calculatie sheet'!$AJ$2,'Objectenoverzicht aantallen'!$A:$A,'Objectenoverzicht aantallen'!F:F)*'Calculatie sheet'!AJ136+LOOKUP('Calculatie sheet'!$AJ$2,'Objectenoverzicht aantallen'!$A:$A,'Objectenoverzicht aantallen'!G:G)*'Calculatie sheet'!AJ136+LOOKUP('Calculatie sheet'!$AJ$2,'Objectenoverzicht aantallen'!$A:$A,'Objectenoverzicht aantallen'!H:H)*'Calculatie sheet'!AJ136+LOOKUP('Calculatie sheet'!$AJ$2,'Objectenoverzicht aantallen'!$A:$A,'Objectenoverzicht aantallen'!I:I)*'Calculatie sheet'!AJ136+LOOKUP('Calculatie sheet'!$AJ$2,'Objectenoverzicht aantallen'!$A:$A,'Objectenoverzicht aantallen'!J:J)*'Calculatie sheet'!AJ136+LOOKUP('Calculatie sheet'!$AJ$2,'Objectenoverzicht aantallen'!$A:$A,'Objectenoverzicht aantallen'!K:K)*'Calculatie sheet'!AJ136+LOOKUP('Calculatie sheet'!$AJ$2,'Objectenoverzicht aantallen'!$A:$A,'Objectenoverzicht aantallen'!L:L)*'Calculatie sheet'!AJ136+LOOKUP('Calculatie sheet'!$AJ$2,'Objectenoverzicht aantallen'!$A:$A,'Objectenoverzicht aantallen'!M:M)*'Calculatie sheet'!AJ136)/1000</f>
        <v>0</v>
      </c>
      <c r="R5" s="571">
        <f>(LOOKUP('Calculatie sheet'!$AJ$2,'Objectenoverzicht aantallen'!$A:$A,'Objectenoverzicht aantallen'!C:C)*'Calculatie sheet'!AJ136+LOOKUP('Calculatie sheet'!$AJ$2,'Objectenoverzicht aantallen'!$A:$A,'Objectenoverzicht aantallen'!E:E)*'Calculatie sheet'!AJ136+LOOKUP('Calculatie sheet'!$AJ$2,'Objectenoverzicht aantallen'!$A:$A,'Objectenoverzicht aantallen'!F:F)*'Calculatie sheet'!AJ136+LOOKUP('Calculatie sheet'!$AJ$2,'Objectenoverzicht aantallen'!$A:$A,'Objectenoverzicht aantallen'!G:G)*'Calculatie sheet'!AJ136+LOOKUP('Calculatie sheet'!$AJ$2,'Objectenoverzicht aantallen'!$A:$A,'Objectenoverzicht aantallen'!H:H)*'Calculatie sheet'!AJ136+LOOKUP('Calculatie sheet'!$AJ$2,'Objectenoverzicht aantallen'!$A:$A,'Objectenoverzicht aantallen'!I:I)*'Calculatie sheet'!AJ136+LOOKUP('Calculatie sheet'!$AJ$2,'Objectenoverzicht aantallen'!$A:$A,'Objectenoverzicht aantallen'!J:J)*'Calculatie sheet'!AJ136+LOOKUP('Calculatie sheet'!$AJ$2,'Objectenoverzicht aantallen'!$A:$A,'Objectenoverzicht aantallen'!K:K)*'Calculatie sheet'!AJ136+LOOKUP('Calculatie sheet'!$AJ$2,'Objectenoverzicht aantallen'!$A:$A,'Objectenoverzicht aantallen'!L:L)*'Calculatie sheet'!AJ136+LOOKUP('Calculatie sheet'!$AJ$2,'Objectenoverzicht aantallen'!$A:$A,'Objectenoverzicht aantallen'!M:M)*'Calculatie sheet'!AJ136+LOOKUP('Calculatie sheet'!$AJ$2,'Objectenoverzicht aantallen'!$A:$A,'Objectenoverzicht aantallen'!N:N)*'Calculatie sheet'!AJ136)/1000</f>
        <v>0</v>
      </c>
      <c r="S5" s="571">
        <f>(LOOKUP('Calculatie sheet'!$AJ$2,'Objectenoverzicht aantallen'!$A:$A,'Objectenoverzicht aantallen'!C:C)*'Calculatie sheet'!AJ136+LOOKUP('Calculatie sheet'!$AJ$2,'Objectenoverzicht aantallen'!$A:$A,'Objectenoverzicht aantallen'!E:E)*'Calculatie sheet'!AJ136+LOOKUP('Calculatie sheet'!$AJ$2,'Objectenoverzicht aantallen'!$A:$A,'Objectenoverzicht aantallen'!F:F)*'Calculatie sheet'!AJ136+LOOKUP('Calculatie sheet'!$AJ$2,'Objectenoverzicht aantallen'!$A:$A,'Objectenoverzicht aantallen'!G:G)*'Calculatie sheet'!AJ136+LOOKUP('Calculatie sheet'!$AJ$2,'Objectenoverzicht aantallen'!$A:$A,'Objectenoverzicht aantallen'!H:H)*'Calculatie sheet'!AJ136+LOOKUP('Calculatie sheet'!$AJ$2,'Objectenoverzicht aantallen'!$A:$A,'Objectenoverzicht aantallen'!I:I)*'Calculatie sheet'!AJ136+LOOKUP('Calculatie sheet'!$AJ$2,'Objectenoverzicht aantallen'!$A:$A,'Objectenoverzicht aantallen'!J:J)*'Calculatie sheet'!AJ136+LOOKUP('Calculatie sheet'!$AJ$2,'Objectenoverzicht aantallen'!$A:$A,'Objectenoverzicht aantallen'!K:K)*'Calculatie sheet'!AJ136+LOOKUP('Calculatie sheet'!$AJ$2,'Objectenoverzicht aantallen'!$A:$A,'Objectenoverzicht aantallen'!L:L)*'Calculatie sheet'!AJ136+LOOKUP('Calculatie sheet'!$AJ$2,'Objectenoverzicht aantallen'!$A:$A,'Objectenoverzicht aantallen'!M:M)*'Calculatie sheet'!AJ136+LOOKUP('Calculatie sheet'!$AJ$2,'Objectenoverzicht aantallen'!$A:$A,'Objectenoverzicht aantallen'!N:N)*'Calculatie sheet'!AJ136+LOOKUP('Calculatie sheet'!$AJ$2,'Objectenoverzicht aantallen'!$A:$A,'Objectenoverzicht aantallen'!O:O)*'Calculatie sheet'!AJ136)/1000</f>
        <v>0</v>
      </c>
      <c r="U5" s="31" t="s">
        <v>625</v>
      </c>
      <c r="V5" s="571">
        <f>(LOOKUP('Calculatie sheet'!$AJ$2,'Objectenoverzicht aantallen'!$A:$A,'Objectenoverzicht aantallen'!Q:Q)*'Calculatie sheet'!$AJ$136)/1000</f>
        <v>0</v>
      </c>
      <c r="W5" s="571">
        <f>(LOOKUP('Calculatie sheet'!$AJ$2,'Objectenoverzicht aantallen'!$A:$A,'Objectenoverzicht aantallen'!R:R)*'Calculatie sheet'!$AJ$136)/1000</f>
        <v>0</v>
      </c>
      <c r="X5" s="571">
        <f>(LOOKUP('Calculatie sheet'!$AJ$2,'Objectenoverzicht aantallen'!$A:$A,'Objectenoverzicht aantallen'!S:S)*'Calculatie sheet'!$AJ$136)/1000</f>
        <v>0</v>
      </c>
      <c r="Y5" s="571">
        <f>(LOOKUP('Calculatie sheet'!$AJ$2,'Objectenoverzicht aantallen'!$A:$A,'Objectenoverzicht aantallen'!T:T)*'Calculatie sheet'!$AJ$136)/1000</f>
        <v>0</v>
      </c>
      <c r="Z5" s="571">
        <f>(LOOKUP('Calculatie sheet'!$AJ$2,'Objectenoverzicht aantallen'!$A:$A,'Objectenoverzicht aantallen'!U:U)*'Calculatie sheet'!$AJ$136)/1000</f>
        <v>0</v>
      </c>
      <c r="AA5" s="571">
        <f>(LOOKUP('Calculatie sheet'!$AJ$2,'Objectenoverzicht aantallen'!$A:$A,'Objectenoverzicht aantallen'!V:V)*'Calculatie sheet'!$AJ$136)/1000</f>
        <v>0</v>
      </c>
      <c r="AB5" s="571">
        <f>(LOOKUP('Calculatie sheet'!$AJ$2,'Objectenoverzicht aantallen'!$A:$A,'Objectenoverzicht aantallen'!W:W)*'Calculatie sheet'!$AJ$136)/1000</f>
        <v>0</v>
      </c>
      <c r="AC5" s="571">
        <f>(LOOKUP('Calculatie sheet'!$AJ$2,'Objectenoverzicht aantallen'!$A:$A,'Objectenoverzicht aantallen'!X:X)*'Calculatie sheet'!$AJ$136)/1000</f>
        <v>0</v>
      </c>
      <c r="AD5" s="571">
        <f>(LOOKUP('Calculatie sheet'!$AJ$2,'Objectenoverzicht aantallen'!$A:$A,'Objectenoverzicht aantallen'!AA:AA)*'Calculatie sheet'!$AJ$136)/1000</f>
        <v>0</v>
      </c>
      <c r="AE5" s="571">
        <f>(LOOKUP('Calculatie sheet'!$AJ$2,'Objectenoverzicht aantallen'!$A:$A,'Objectenoverzicht aantallen'!Z:Z)*'Calculatie sheet'!$AJ$136)/1000</f>
        <v>0</v>
      </c>
      <c r="AF5" s="571">
        <f>(LOOKUP('Calculatie sheet'!$AJ$2,'Objectenoverzicht aantallen'!$A:$A,'Objectenoverzicht aantallen'!AA:AA)*'Calculatie sheet'!$AJ$136)/1000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40750-B625-4246-AB6E-AFA15BFB2A5C}">
  <dimension ref="A1:AF9"/>
  <sheetViews>
    <sheetView workbookViewId="0">
      <selection activeCell="B3" sqref="B3:B5"/>
    </sheetView>
  </sheetViews>
  <sheetFormatPr baseColWidth="10" defaultRowHeight="16" x14ac:dyDescent="0.2"/>
  <cols>
    <col min="1" max="1" width="15.6640625" bestFit="1" customWidth="1"/>
  </cols>
  <sheetData>
    <row r="1" spans="1:32" x14ac:dyDescent="0.2">
      <c r="A1" t="str">
        <f>'Calculatie sheet'!AK3</f>
        <v>Persleidingen (PVC)</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sheet'!AK133</f>
        <v>0.12441761980423167</v>
      </c>
      <c r="D2" s="26" t="s">
        <v>64</v>
      </c>
      <c r="F2" s="573">
        <f>C2*'Calculatie sheet'!$AK$7/1000</f>
        <v>0</v>
      </c>
      <c r="H2" s="31" t="s">
        <v>622</v>
      </c>
      <c r="I2" s="571">
        <f>(LOOKUP('Calculatie sheet'!$AK$2,'Objectenoverzicht aantallen'!$A:$A,'Objectenoverzicht aantallen'!C:C)*'Calculatie sheet'!AK133+LOOKUP('Calculatie sheet'!$AK$2,'Objectenoverzicht aantallen'!$A:$A,'Objectenoverzicht aantallen'!E:E)*'Calculatie sheet'!AK133)/1000</f>
        <v>0</v>
      </c>
      <c r="J2" s="571">
        <f>(LOOKUP('Calculatie sheet'!$AK$2,'Objectenoverzicht aantallen'!$A:$A,'Objectenoverzicht aantallen'!C:C)*'Calculatie sheet'!AK133+LOOKUP('Calculatie sheet'!$AK$2,'Objectenoverzicht aantallen'!$A:$A,'Objectenoverzicht aantallen'!E:E)*'Calculatie sheet'!AK133+LOOKUP('Calculatie sheet'!$AK$2,'Objectenoverzicht aantallen'!$A:$A,'Objectenoverzicht aantallen'!F:F)*'Calculatie sheet'!AK133)/1000</f>
        <v>0</v>
      </c>
      <c r="K2" s="571">
        <f>(LOOKUP('Calculatie sheet'!$AK$2,'Objectenoverzicht aantallen'!$A:$A,'Objectenoverzicht aantallen'!C:C)*'Calculatie sheet'!AK133+LOOKUP('Calculatie sheet'!$AK$2,'Objectenoverzicht aantallen'!$A:$A,'Objectenoverzicht aantallen'!E:E)*'Calculatie sheet'!AK133+LOOKUP('Calculatie sheet'!$AK$2,'Objectenoverzicht aantallen'!$A:$A,'Objectenoverzicht aantallen'!F:F)*'Calculatie sheet'!AK133+LOOKUP('Calculatie sheet'!$D$2,'Objectenoverzicht aantallen'!$A:$A,'Objectenoverzicht aantallen'!G:G)*'Calculatie sheet'!AK133)/1000</f>
        <v>0</v>
      </c>
      <c r="L2" s="571">
        <f>(LOOKUP('Calculatie sheet'!$AK$2,'Objectenoverzicht aantallen'!$A:$A,'Objectenoverzicht aantallen'!C:C)*'Calculatie sheet'!AK133+LOOKUP('Calculatie sheet'!$AK$2,'Objectenoverzicht aantallen'!$A:$A,'Objectenoverzicht aantallen'!E:E)*'Calculatie sheet'!AK133+LOOKUP('Calculatie sheet'!$AK$2,'Objectenoverzicht aantallen'!$A:$A,'Objectenoverzicht aantallen'!F:F)*'Calculatie sheet'!AK133+LOOKUP('Calculatie sheet'!$AK$2,'Objectenoverzicht aantallen'!$A:$A,'Objectenoverzicht aantallen'!G:G)*'Calculatie sheet'!AK133+LOOKUP('Calculatie sheet'!$AK$2,'Objectenoverzicht aantallen'!$A:$A,'Objectenoverzicht aantallen'!H:H)*'Calculatie sheet'!AK133)/1000</f>
        <v>0</v>
      </c>
      <c r="M2" s="571">
        <f>(LOOKUP('Calculatie sheet'!$AK$2,'Objectenoverzicht aantallen'!$A:$A,'Objectenoverzicht aantallen'!C:C)*'Calculatie sheet'!AK133+LOOKUP('Calculatie sheet'!$AK$2,'Objectenoverzicht aantallen'!$A:$A,'Objectenoverzicht aantallen'!E:E)*'Calculatie sheet'!AK133+LOOKUP('Calculatie sheet'!$AK$2,'Objectenoverzicht aantallen'!$A:$A,'Objectenoverzicht aantallen'!F:F)*'Calculatie sheet'!AK133+LOOKUP('Calculatie sheet'!$AK$2,'Objectenoverzicht aantallen'!$A:$A,'Objectenoverzicht aantallen'!G:G)*'Calculatie sheet'!AK133+LOOKUP('Calculatie sheet'!$AK$2,'Objectenoverzicht aantallen'!$A:$A,'Objectenoverzicht aantallen'!H:H)*'Calculatie sheet'!AK133+LOOKUP('Calculatie sheet'!$AK$2,'Objectenoverzicht aantallen'!$A:$A,'Objectenoverzicht aantallen'!I:I)*'Calculatie sheet'!AK133)/1000</f>
        <v>0</v>
      </c>
      <c r="N2" s="571">
        <f>(LOOKUP('Calculatie sheet'!$AK$2,'Objectenoverzicht aantallen'!$A:$A,'Objectenoverzicht aantallen'!C:C)*'Calculatie sheet'!AK133+LOOKUP('Calculatie sheet'!$AK$2,'Objectenoverzicht aantallen'!$A:$A,'Objectenoverzicht aantallen'!E:E)*'Calculatie sheet'!AK133+LOOKUP('Calculatie sheet'!$AK$2,'Objectenoverzicht aantallen'!$A:$A,'Objectenoverzicht aantallen'!F:F)*'Calculatie sheet'!AK133+LOOKUP('Calculatie sheet'!$AK$2,'Objectenoverzicht aantallen'!$A:$A,'Objectenoverzicht aantallen'!G:G)*'Calculatie sheet'!AK133+LOOKUP('Calculatie sheet'!$AK$2,'Objectenoverzicht aantallen'!$A:$A,'Objectenoverzicht aantallen'!H:H)*'Calculatie sheet'!AK133+LOOKUP('Calculatie sheet'!$AK$2,'Objectenoverzicht aantallen'!$A:$A,'Objectenoverzicht aantallen'!I:I)*'Calculatie sheet'!AK133+LOOKUP('Calculatie sheet'!$AK$2,'Objectenoverzicht aantallen'!$A:$A,'Objectenoverzicht aantallen'!J:J)*'Calculatie sheet'!AK133)/1000</f>
        <v>0</v>
      </c>
      <c r="O2" s="571">
        <f>(LOOKUP('Calculatie sheet'!$AK$2,'Objectenoverzicht aantallen'!$A:$A,'Objectenoverzicht aantallen'!C:C)*'Calculatie sheet'!AK133+LOOKUP('Calculatie sheet'!$AK$2,'Objectenoverzicht aantallen'!$A:$A,'Objectenoverzicht aantallen'!E:E)*'Calculatie sheet'!AK133+LOOKUP('Calculatie sheet'!$AK$2,'Objectenoverzicht aantallen'!$A:$A,'Objectenoverzicht aantallen'!F:F)*'Calculatie sheet'!AK133+LOOKUP('Calculatie sheet'!$AK$2,'Objectenoverzicht aantallen'!$A:$A,'Objectenoverzicht aantallen'!G:G)*'Calculatie sheet'!AK133+LOOKUP('Calculatie sheet'!$AK$2,'Objectenoverzicht aantallen'!$A:$A,'Objectenoverzicht aantallen'!H:H)*'Calculatie sheet'!AK133+LOOKUP('Calculatie sheet'!$AK$2,'Objectenoverzicht aantallen'!$A:$A,'Objectenoverzicht aantallen'!I:I)*'Calculatie sheet'!AK133+LOOKUP('Calculatie sheet'!$AK$2,'Objectenoverzicht aantallen'!$A:$A,'Objectenoverzicht aantallen'!J:J)*'Calculatie sheet'!AK133+LOOKUP('Calculatie sheet'!$AK$2,'Objectenoverzicht aantallen'!$A:$A,'Objectenoverzicht aantallen'!K:K)*'Calculatie sheet'!AK133)/1000</f>
        <v>0</v>
      </c>
      <c r="P2" s="571">
        <f>(LOOKUP('Calculatie sheet'!$AK$2,'Objectenoverzicht aantallen'!$A:$A,'Objectenoverzicht aantallen'!C:C)*'Calculatie sheet'!AK133+LOOKUP('Calculatie sheet'!$AK$2,'Objectenoverzicht aantallen'!$A:$A,'Objectenoverzicht aantallen'!E:E)*'Calculatie sheet'!AK133+LOOKUP('Calculatie sheet'!$AK$2,'Objectenoverzicht aantallen'!$A:$A,'Objectenoverzicht aantallen'!F:F)*'Calculatie sheet'!AK133+LOOKUP('Calculatie sheet'!$AK$2,'Objectenoverzicht aantallen'!$A:$A,'Objectenoverzicht aantallen'!G:G)*'Calculatie sheet'!AK133+LOOKUP('Calculatie sheet'!$AK$2,'Objectenoverzicht aantallen'!$A:$A,'Objectenoverzicht aantallen'!H:H)*'Calculatie sheet'!AK133+LOOKUP('Calculatie sheet'!$AK$2,'Objectenoverzicht aantallen'!$A:$A,'Objectenoverzicht aantallen'!I:I)*'Calculatie sheet'!AK133+LOOKUP('Calculatie sheet'!$AK$2,'Objectenoverzicht aantallen'!$A:$A,'Objectenoverzicht aantallen'!J:J)*'Calculatie sheet'!AK133+LOOKUP('Calculatie sheet'!$AK$2,'Objectenoverzicht aantallen'!$A:$A,'Objectenoverzicht aantallen'!K:K)*'Calculatie sheet'!AK133+LOOKUP('Calculatie sheet'!$AK$2,'Objectenoverzicht aantallen'!$A:$A,'Objectenoverzicht aantallen'!L:L)*'Calculatie sheet'!AK133)/1000</f>
        <v>0</v>
      </c>
      <c r="Q2" s="571">
        <f>(LOOKUP('Calculatie sheet'!$AK$2,'Objectenoverzicht aantallen'!$A:$A,'Objectenoverzicht aantallen'!C:C)*'Calculatie sheet'!AK133+LOOKUP('Calculatie sheet'!$AK$2,'Objectenoverzicht aantallen'!$A:$A,'Objectenoverzicht aantallen'!E:E)*'Calculatie sheet'!AK133+LOOKUP('Calculatie sheet'!$AK$2,'Objectenoverzicht aantallen'!$A:$A,'Objectenoverzicht aantallen'!F:F)*'Calculatie sheet'!AK133+LOOKUP('Calculatie sheet'!$AK$2,'Objectenoverzicht aantallen'!$A:$A,'Objectenoverzicht aantallen'!G:G)*'Calculatie sheet'!AK133+LOOKUP('Calculatie sheet'!$AK$2,'Objectenoverzicht aantallen'!$A:$A,'Objectenoverzicht aantallen'!H:H)*'Calculatie sheet'!AK133+LOOKUP('Calculatie sheet'!$AK$2,'Objectenoverzicht aantallen'!$A:$A,'Objectenoverzicht aantallen'!I:I)*'Calculatie sheet'!AK133+LOOKUP('Calculatie sheet'!$AK$2,'Objectenoverzicht aantallen'!$A:$A,'Objectenoverzicht aantallen'!J:J)*'Calculatie sheet'!AK133+LOOKUP('Calculatie sheet'!$AK$2,'Objectenoverzicht aantallen'!$A:$A,'Objectenoverzicht aantallen'!K:K)*'Calculatie sheet'!AK133+LOOKUP('Calculatie sheet'!$AK$2,'Objectenoverzicht aantallen'!$A:$A,'Objectenoverzicht aantallen'!L:L)*'Calculatie sheet'!AK133+LOOKUP('Calculatie sheet'!$AK$2,'Objectenoverzicht aantallen'!$A:$A,'Objectenoverzicht aantallen'!M:M)*'Calculatie sheet'!AK133)/1000</f>
        <v>0</v>
      </c>
      <c r="R2" s="571">
        <f>(LOOKUP('Calculatie sheet'!$AK$2,'Objectenoverzicht aantallen'!$A:$A,'Objectenoverzicht aantallen'!C:C)*'Calculatie sheet'!AK133+LOOKUP('Calculatie sheet'!$AK$2,'Objectenoverzicht aantallen'!$A:$A,'Objectenoverzicht aantallen'!E:E)*'Calculatie sheet'!AK133+LOOKUP('Calculatie sheet'!$AK$2,'Objectenoverzicht aantallen'!$A:$A,'Objectenoverzicht aantallen'!F:F)*'Calculatie sheet'!AK133+LOOKUP('Calculatie sheet'!$AK$2,'Objectenoverzicht aantallen'!$A:$A,'Objectenoverzicht aantallen'!G:G)*'Calculatie sheet'!AK133+LOOKUP('Calculatie sheet'!$AK$2,'Objectenoverzicht aantallen'!$A:$A,'Objectenoverzicht aantallen'!H:H)*'Calculatie sheet'!AK133+LOOKUP('Calculatie sheet'!$AK$2,'Objectenoverzicht aantallen'!$A:$A,'Objectenoverzicht aantallen'!I:I)*'Calculatie sheet'!AK133+LOOKUP('Calculatie sheet'!$AK$2,'Objectenoverzicht aantallen'!$A:$A,'Objectenoverzicht aantallen'!J:J)*'Calculatie sheet'!AK133+LOOKUP('Calculatie sheet'!$AK$2,'Objectenoverzicht aantallen'!$A:$A,'Objectenoverzicht aantallen'!K:K)*'Calculatie sheet'!AK133+LOOKUP('Calculatie sheet'!$AK$2,'Objectenoverzicht aantallen'!$A:$A,'Objectenoverzicht aantallen'!L:L)*'Calculatie sheet'!AK133+LOOKUP('Calculatie sheet'!$AK$2,'Objectenoverzicht aantallen'!$A:$A,'Objectenoverzicht aantallen'!M:M)*'Calculatie sheet'!AK133+LOOKUP('Calculatie sheet'!$AK$2,'Objectenoverzicht aantallen'!$A:$A,'Objectenoverzicht aantallen'!N:N)*'Calculatie sheet'!AK133)/1000</f>
        <v>0</v>
      </c>
      <c r="S2" s="571">
        <f>(LOOKUP('Calculatie sheet'!$AK$2,'Objectenoverzicht aantallen'!$A:$A,'Objectenoverzicht aantallen'!C:C)*'Calculatie sheet'!AK133+LOOKUP('Calculatie sheet'!$AK$2,'Objectenoverzicht aantallen'!$A:$A,'Objectenoverzicht aantallen'!E:E)*'Calculatie sheet'!AK133+LOOKUP('Calculatie sheet'!$AK$2,'Objectenoverzicht aantallen'!$A:$A,'Objectenoverzicht aantallen'!F:F)*'Calculatie sheet'!AK133+LOOKUP('Calculatie sheet'!$AK$2,'Objectenoverzicht aantallen'!$A:$A,'Objectenoverzicht aantallen'!G:G)*'Calculatie sheet'!AK133+LOOKUP('Calculatie sheet'!$AK$2,'Objectenoverzicht aantallen'!$A:$A,'Objectenoverzicht aantallen'!H:H)*'Calculatie sheet'!AK133+LOOKUP('Calculatie sheet'!$AK$2,'Objectenoverzicht aantallen'!$A:$A,'Objectenoverzicht aantallen'!I:I)*'Calculatie sheet'!AK133+LOOKUP('Calculatie sheet'!$AK$2,'Objectenoverzicht aantallen'!$A:$A,'Objectenoverzicht aantallen'!J:J)*'Calculatie sheet'!AK133+LOOKUP('Calculatie sheet'!$AK$2,'Objectenoverzicht aantallen'!$A:$A,'Objectenoverzicht aantallen'!K:K)*'Calculatie sheet'!AK133+LOOKUP('Calculatie sheet'!$AK$2,'Objectenoverzicht aantallen'!$A:$A,'Objectenoverzicht aantallen'!L:L)*'Calculatie sheet'!AK133+LOOKUP('Calculatie sheet'!$AK$2,'Objectenoverzicht aantallen'!$A:$A,'Objectenoverzicht aantallen'!M:M)*'Calculatie sheet'!AK133+LOOKUP('Calculatie sheet'!$AK$2,'Objectenoverzicht aantallen'!$A:$A,'Objectenoverzicht aantallen'!N:N)*'Calculatie sheet'!AK133+LOOKUP('Calculatie sheet'!$AK$2,'Objectenoverzicht aantallen'!$A:$A,'Objectenoverzicht aantallen'!O:O)*'Calculatie sheet'!AK133)/1000</f>
        <v>0</v>
      </c>
      <c r="U2" s="31" t="s">
        <v>622</v>
      </c>
      <c r="V2" s="571">
        <f>(LOOKUP('Calculatie sheet'!$AK$2,'Objectenoverzicht aantallen'!$A:$A,'Objectenoverzicht aantallen'!E:E)*'Calculatie sheet'!$AK$133)/1000</f>
        <v>0</v>
      </c>
      <c r="W2" s="571">
        <f>(LOOKUP('Calculatie sheet'!$AK$2,'Objectenoverzicht aantallen'!$A:$A,'Objectenoverzicht aantallen'!F:F)*'Calculatie sheet'!$AK$133)/1000</f>
        <v>0</v>
      </c>
      <c r="X2" s="571">
        <f>(LOOKUP('Calculatie sheet'!$AK$2,'Objectenoverzicht aantallen'!$A:$A,'Objectenoverzicht aantallen'!G:G)*'Calculatie sheet'!$AK$133)/1000</f>
        <v>0</v>
      </c>
      <c r="Y2" s="571">
        <f>(LOOKUP('Calculatie sheet'!$AK$2,'Objectenoverzicht aantallen'!$A:$A,'Objectenoverzicht aantallen'!H:H)*'Calculatie sheet'!$AK$133)/1000</f>
        <v>0</v>
      </c>
      <c r="Z2" s="571">
        <f>(LOOKUP('Calculatie sheet'!$AK$2,'Objectenoverzicht aantallen'!$A:$A,'Objectenoverzicht aantallen'!I:I)*'Calculatie sheet'!$AK$133)/1000</f>
        <v>0</v>
      </c>
      <c r="AA2" s="571">
        <f>(LOOKUP('Calculatie sheet'!$AK$2,'Objectenoverzicht aantallen'!$A:$A,'Objectenoverzicht aantallen'!J:J)*'Calculatie sheet'!$AK$133)/1000</f>
        <v>0</v>
      </c>
      <c r="AB2" s="571">
        <f>(LOOKUP('Calculatie sheet'!$AK$2,'Objectenoverzicht aantallen'!$A:$A,'Objectenoverzicht aantallen'!K:K)*'Calculatie sheet'!$AK$133)/1000</f>
        <v>0</v>
      </c>
      <c r="AC2" s="571">
        <f>(LOOKUP('Calculatie sheet'!$AK$2,'Objectenoverzicht aantallen'!$A:$A,'Objectenoverzicht aantallen'!L:L)*'Calculatie sheet'!$AK$133)/1000</f>
        <v>0</v>
      </c>
      <c r="AD2" s="571">
        <f>(LOOKUP('Calculatie sheet'!$AK$2,'Objectenoverzicht aantallen'!$A:$A,'Objectenoverzicht aantallen'!M:M)*'Calculatie sheet'!$AK$133)/1000</f>
        <v>0</v>
      </c>
      <c r="AE2" s="571">
        <f>(LOOKUP('Calculatie sheet'!$AK$2,'Objectenoverzicht aantallen'!$A:$A,'Objectenoverzicht aantallen'!N:N)*'Calculatie sheet'!$AK$133)/1000</f>
        <v>0</v>
      </c>
      <c r="AF2" s="571">
        <f>(LOOKUP('Calculatie sheet'!$AK$2,'Objectenoverzicht aantallen'!$A:$A,'Objectenoverzicht aantallen'!O:O)*'Calculatie sheet'!$AK$133)/1000</f>
        <v>0</v>
      </c>
    </row>
    <row r="3" spans="1:32" x14ac:dyDescent="0.2">
      <c r="B3" s="130" t="s">
        <v>967</v>
      </c>
      <c r="C3" s="46">
        <f>'Calculatie sheet'!AK134</f>
        <v>0.12289574058123925</v>
      </c>
      <c r="D3" s="7" t="s">
        <v>354</v>
      </c>
      <c r="F3" s="573">
        <f>C3*'Calculatie sheet'!$AK$7/1000</f>
        <v>0</v>
      </c>
      <c r="H3" s="31" t="s">
        <v>623</v>
      </c>
      <c r="I3" s="571">
        <f>(LOOKUP('Calculatie sheet'!$AK$2,'Objectenoverzicht aantallen'!$A:$A,'Objectenoverzicht aantallen'!C:C)*'Calculatie sheet'!AK134+LOOKUP('Calculatie sheet'!$AK$2,'Objectenoverzicht aantallen'!$A:$A,'Objectenoverzicht aantallen'!E:E)*'Calculatie sheet'!AK134)/1000</f>
        <v>0</v>
      </c>
      <c r="J3" s="571">
        <f>(LOOKUP('Calculatie sheet'!$AK$2,'Objectenoverzicht aantallen'!$A:$A,'Objectenoverzicht aantallen'!C:C)*'Calculatie sheet'!AK134+LOOKUP('Calculatie sheet'!$AK$2,'Objectenoverzicht aantallen'!$A:$A,'Objectenoverzicht aantallen'!E:E)*'Calculatie sheet'!AK134+LOOKUP('Calculatie sheet'!$AK$2,'Objectenoverzicht aantallen'!$A:$A,'Objectenoverzicht aantallen'!F:F)*'Calculatie sheet'!AK134)/1000</f>
        <v>0</v>
      </c>
      <c r="K3" s="571">
        <f>(LOOKUP('Calculatie sheet'!$AK$2,'Objectenoverzicht aantallen'!$A:$A,'Objectenoverzicht aantallen'!C:C)*'Calculatie sheet'!AK134+LOOKUP('Calculatie sheet'!$AK$2,'Objectenoverzicht aantallen'!$A:$A,'Objectenoverzicht aantallen'!E:E)*'Calculatie sheet'!AK134+LOOKUP('Calculatie sheet'!$AK$2,'Objectenoverzicht aantallen'!$A:$A,'Objectenoverzicht aantallen'!F:F)*'Calculatie sheet'!AK134+LOOKUP('Calculatie sheet'!$D$2,'Objectenoverzicht aantallen'!$A:$A,'Objectenoverzicht aantallen'!G:G)*'Calculatie sheet'!AK134)/1000</f>
        <v>0</v>
      </c>
      <c r="L3" s="571">
        <f>(LOOKUP('Calculatie sheet'!$AK$2,'Objectenoverzicht aantallen'!$A:$A,'Objectenoverzicht aantallen'!C:C)*'Calculatie sheet'!AK134+LOOKUP('Calculatie sheet'!$AK$2,'Objectenoverzicht aantallen'!$A:$A,'Objectenoverzicht aantallen'!E:E)*'Calculatie sheet'!AK134+LOOKUP('Calculatie sheet'!$AK$2,'Objectenoverzicht aantallen'!$A:$A,'Objectenoverzicht aantallen'!F:F)*'Calculatie sheet'!AK134+LOOKUP('Calculatie sheet'!$AK$2,'Objectenoverzicht aantallen'!$A:$A,'Objectenoverzicht aantallen'!G:G)*'Calculatie sheet'!AK134+LOOKUP('Calculatie sheet'!$AK$2,'Objectenoverzicht aantallen'!$A:$A,'Objectenoverzicht aantallen'!H:H)*'Calculatie sheet'!AK134)/1000</f>
        <v>0</v>
      </c>
      <c r="M3" s="571">
        <f>(LOOKUP('Calculatie sheet'!$AK$2,'Objectenoverzicht aantallen'!$A:$A,'Objectenoverzicht aantallen'!C:C)*'Calculatie sheet'!AK134+LOOKUP('Calculatie sheet'!$AK$2,'Objectenoverzicht aantallen'!$A:$A,'Objectenoverzicht aantallen'!E:E)*'Calculatie sheet'!AK134+LOOKUP('Calculatie sheet'!$AK$2,'Objectenoverzicht aantallen'!$A:$A,'Objectenoverzicht aantallen'!F:F)*'Calculatie sheet'!AK134+LOOKUP('Calculatie sheet'!$AK$2,'Objectenoverzicht aantallen'!$A:$A,'Objectenoverzicht aantallen'!G:G)*'Calculatie sheet'!AK134+LOOKUP('Calculatie sheet'!$AK$2,'Objectenoverzicht aantallen'!$A:$A,'Objectenoverzicht aantallen'!H:H)*'Calculatie sheet'!AK134+LOOKUP('Calculatie sheet'!$AK$2,'Objectenoverzicht aantallen'!$A:$A,'Objectenoverzicht aantallen'!I:I)*'Calculatie sheet'!AK134)/1000</f>
        <v>0</v>
      </c>
      <c r="N3" s="571">
        <f>(LOOKUP('Calculatie sheet'!$AK$2,'Objectenoverzicht aantallen'!$A:$A,'Objectenoverzicht aantallen'!C:C)*'Calculatie sheet'!AK134+LOOKUP('Calculatie sheet'!$AK$2,'Objectenoverzicht aantallen'!$A:$A,'Objectenoverzicht aantallen'!E:E)*'Calculatie sheet'!AK134+LOOKUP('Calculatie sheet'!$AK$2,'Objectenoverzicht aantallen'!$A:$A,'Objectenoverzicht aantallen'!F:F)*'Calculatie sheet'!AK134+LOOKUP('Calculatie sheet'!$AK$2,'Objectenoverzicht aantallen'!$A:$A,'Objectenoverzicht aantallen'!G:G)*'Calculatie sheet'!AK134+LOOKUP('Calculatie sheet'!$AK$2,'Objectenoverzicht aantallen'!$A:$A,'Objectenoverzicht aantallen'!H:H)*'Calculatie sheet'!AK134+LOOKUP('Calculatie sheet'!$AK$2,'Objectenoverzicht aantallen'!$A:$A,'Objectenoverzicht aantallen'!I:I)*'Calculatie sheet'!AK134+LOOKUP('Calculatie sheet'!$AK$2,'Objectenoverzicht aantallen'!$A:$A,'Objectenoverzicht aantallen'!J:J)*'Calculatie sheet'!AK134)/1000</f>
        <v>0</v>
      </c>
      <c r="O3" s="571">
        <f>(LOOKUP('Calculatie sheet'!$AK$2,'Objectenoverzicht aantallen'!$A:$A,'Objectenoverzicht aantallen'!C:C)*'Calculatie sheet'!AK134+LOOKUP('Calculatie sheet'!$AK$2,'Objectenoverzicht aantallen'!$A:$A,'Objectenoverzicht aantallen'!E:E)*'Calculatie sheet'!AK134+LOOKUP('Calculatie sheet'!$AK$2,'Objectenoverzicht aantallen'!$A:$A,'Objectenoverzicht aantallen'!F:F)*'Calculatie sheet'!AK134+LOOKUP('Calculatie sheet'!$AK$2,'Objectenoverzicht aantallen'!$A:$A,'Objectenoverzicht aantallen'!G:G)*'Calculatie sheet'!AK134+LOOKUP('Calculatie sheet'!$AK$2,'Objectenoverzicht aantallen'!$A:$A,'Objectenoverzicht aantallen'!H:H)*'Calculatie sheet'!AK134+LOOKUP('Calculatie sheet'!$AK$2,'Objectenoverzicht aantallen'!$A:$A,'Objectenoverzicht aantallen'!I:I)*'Calculatie sheet'!AK134+LOOKUP('Calculatie sheet'!$AK$2,'Objectenoverzicht aantallen'!$A:$A,'Objectenoverzicht aantallen'!J:J)*'Calculatie sheet'!AK134+LOOKUP('Calculatie sheet'!$AK$2,'Objectenoverzicht aantallen'!$A:$A,'Objectenoverzicht aantallen'!K:K)*'Calculatie sheet'!AK134)/1000</f>
        <v>0</v>
      </c>
      <c r="P3" s="571">
        <f>(LOOKUP('Calculatie sheet'!$AK$2,'Objectenoverzicht aantallen'!$A:$A,'Objectenoverzicht aantallen'!C:C)*'Calculatie sheet'!AK134+LOOKUP('Calculatie sheet'!$AK$2,'Objectenoverzicht aantallen'!$A:$A,'Objectenoverzicht aantallen'!E:E)*'Calculatie sheet'!AK134+LOOKUP('Calculatie sheet'!$AK$2,'Objectenoverzicht aantallen'!$A:$A,'Objectenoverzicht aantallen'!F:F)*'Calculatie sheet'!AK134+LOOKUP('Calculatie sheet'!$AK$2,'Objectenoverzicht aantallen'!$A:$A,'Objectenoverzicht aantallen'!G:G)*'Calculatie sheet'!AK134+LOOKUP('Calculatie sheet'!$AK$2,'Objectenoverzicht aantallen'!$A:$A,'Objectenoverzicht aantallen'!H:H)*'Calculatie sheet'!AK134+LOOKUP('Calculatie sheet'!$AK$2,'Objectenoverzicht aantallen'!$A:$A,'Objectenoverzicht aantallen'!I:I)*'Calculatie sheet'!AK134+LOOKUP('Calculatie sheet'!$AK$2,'Objectenoverzicht aantallen'!$A:$A,'Objectenoverzicht aantallen'!J:J)*'Calculatie sheet'!AK134+LOOKUP('Calculatie sheet'!$AK$2,'Objectenoverzicht aantallen'!$A:$A,'Objectenoverzicht aantallen'!K:K)*'Calculatie sheet'!AK134+LOOKUP('Calculatie sheet'!$AK$2,'Objectenoverzicht aantallen'!$A:$A,'Objectenoverzicht aantallen'!L:L)*'Calculatie sheet'!AK134)/1000</f>
        <v>0</v>
      </c>
      <c r="Q3" s="571">
        <f>(LOOKUP('Calculatie sheet'!$AK$2,'Objectenoverzicht aantallen'!$A:$A,'Objectenoverzicht aantallen'!C:C)*'Calculatie sheet'!AK134+LOOKUP('Calculatie sheet'!$AK$2,'Objectenoverzicht aantallen'!$A:$A,'Objectenoverzicht aantallen'!E:E)*'Calculatie sheet'!AK134+LOOKUP('Calculatie sheet'!$AK$2,'Objectenoverzicht aantallen'!$A:$A,'Objectenoverzicht aantallen'!F:F)*'Calculatie sheet'!AK134+LOOKUP('Calculatie sheet'!$AK$2,'Objectenoverzicht aantallen'!$A:$A,'Objectenoverzicht aantallen'!G:G)*'Calculatie sheet'!AK134+LOOKUP('Calculatie sheet'!$AK$2,'Objectenoverzicht aantallen'!$A:$A,'Objectenoverzicht aantallen'!H:H)*'Calculatie sheet'!AK134+LOOKUP('Calculatie sheet'!$AK$2,'Objectenoverzicht aantallen'!$A:$A,'Objectenoverzicht aantallen'!I:I)*'Calculatie sheet'!AK134+LOOKUP('Calculatie sheet'!$AK$2,'Objectenoverzicht aantallen'!$A:$A,'Objectenoverzicht aantallen'!J:J)*'Calculatie sheet'!AK134+LOOKUP('Calculatie sheet'!$AK$2,'Objectenoverzicht aantallen'!$A:$A,'Objectenoverzicht aantallen'!K:K)*'Calculatie sheet'!AK134+LOOKUP('Calculatie sheet'!$AK$2,'Objectenoverzicht aantallen'!$A:$A,'Objectenoverzicht aantallen'!L:L)*'Calculatie sheet'!AK134+LOOKUP('Calculatie sheet'!$AK$2,'Objectenoverzicht aantallen'!$A:$A,'Objectenoverzicht aantallen'!M:M)*'Calculatie sheet'!AK134)/1000</f>
        <v>0</v>
      </c>
      <c r="R3" s="571">
        <f>(LOOKUP('Calculatie sheet'!$AK$2,'Objectenoverzicht aantallen'!$A:$A,'Objectenoverzicht aantallen'!C:C)*'Calculatie sheet'!AK134+LOOKUP('Calculatie sheet'!$AK$2,'Objectenoverzicht aantallen'!$A:$A,'Objectenoverzicht aantallen'!E:E)*'Calculatie sheet'!AK134+LOOKUP('Calculatie sheet'!$AK$2,'Objectenoverzicht aantallen'!$A:$A,'Objectenoverzicht aantallen'!F:F)*'Calculatie sheet'!AK134+LOOKUP('Calculatie sheet'!$AK$2,'Objectenoverzicht aantallen'!$A:$A,'Objectenoverzicht aantallen'!G:G)*'Calculatie sheet'!AK134+LOOKUP('Calculatie sheet'!$AK$2,'Objectenoverzicht aantallen'!$A:$A,'Objectenoverzicht aantallen'!H:H)*'Calculatie sheet'!AK134+LOOKUP('Calculatie sheet'!$AK$2,'Objectenoverzicht aantallen'!$A:$A,'Objectenoverzicht aantallen'!I:I)*'Calculatie sheet'!AK134+LOOKUP('Calculatie sheet'!$AK$2,'Objectenoverzicht aantallen'!$A:$A,'Objectenoverzicht aantallen'!J:J)*'Calculatie sheet'!AK134+LOOKUP('Calculatie sheet'!$AK$2,'Objectenoverzicht aantallen'!$A:$A,'Objectenoverzicht aantallen'!K:K)*'Calculatie sheet'!AK134+LOOKUP('Calculatie sheet'!$AK$2,'Objectenoverzicht aantallen'!$A:$A,'Objectenoverzicht aantallen'!L:L)*'Calculatie sheet'!AK134+LOOKUP('Calculatie sheet'!$AK$2,'Objectenoverzicht aantallen'!$A:$A,'Objectenoverzicht aantallen'!M:M)*'Calculatie sheet'!AK134+LOOKUP('Calculatie sheet'!$AK$2,'Objectenoverzicht aantallen'!$A:$A,'Objectenoverzicht aantallen'!N:N)*'Calculatie sheet'!AK134)/1000</f>
        <v>0</v>
      </c>
      <c r="S3" s="571">
        <f>(LOOKUP('Calculatie sheet'!$AK$2,'Objectenoverzicht aantallen'!$A:$A,'Objectenoverzicht aantallen'!C:C)*'Calculatie sheet'!AK134+LOOKUP('Calculatie sheet'!$AK$2,'Objectenoverzicht aantallen'!$A:$A,'Objectenoverzicht aantallen'!E:E)*'Calculatie sheet'!AK134+LOOKUP('Calculatie sheet'!$AK$2,'Objectenoverzicht aantallen'!$A:$A,'Objectenoverzicht aantallen'!F:F)*'Calculatie sheet'!AK134+LOOKUP('Calculatie sheet'!$AK$2,'Objectenoverzicht aantallen'!$A:$A,'Objectenoverzicht aantallen'!G:G)*'Calculatie sheet'!AK134+LOOKUP('Calculatie sheet'!$AK$2,'Objectenoverzicht aantallen'!$A:$A,'Objectenoverzicht aantallen'!H:H)*'Calculatie sheet'!AK134+LOOKUP('Calculatie sheet'!$AK$2,'Objectenoverzicht aantallen'!$A:$A,'Objectenoverzicht aantallen'!I:I)*'Calculatie sheet'!AK134+LOOKUP('Calculatie sheet'!$AK$2,'Objectenoverzicht aantallen'!$A:$A,'Objectenoverzicht aantallen'!J:J)*'Calculatie sheet'!AK134+LOOKUP('Calculatie sheet'!$AK$2,'Objectenoverzicht aantallen'!$A:$A,'Objectenoverzicht aantallen'!K:K)*'Calculatie sheet'!AK134+LOOKUP('Calculatie sheet'!$AK$2,'Objectenoverzicht aantallen'!$A:$A,'Objectenoverzicht aantallen'!L:L)*'Calculatie sheet'!AK134+LOOKUP('Calculatie sheet'!$AK$2,'Objectenoverzicht aantallen'!$A:$A,'Objectenoverzicht aantallen'!M:M)*'Calculatie sheet'!AK134+LOOKUP('Calculatie sheet'!$AK$2,'Objectenoverzicht aantallen'!$A:$A,'Objectenoverzicht aantallen'!N:N)*'Calculatie sheet'!AK134+LOOKUP('Calculatie sheet'!$AK$2,'Objectenoverzicht aantallen'!$A:$A,'Objectenoverzicht aantallen'!O:O)*'Calculatie sheet'!AK134)/1000</f>
        <v>0</v>
      </c>
      <c r="U3" s="31" t="s">
        <v>623</v>
      </c>
      <c r="V3" s="571">
        <f>(LOOKUP('Calculatie sheet'!$AK$2,'Objectenoverzicht aantallen'!$A:$A,'Objectenoverzicht aantallen'!E:E)*'Calculatie sheet'!$AK$134)/1000</f>
        <v>0</v>
      </c>
      <c r="W3" s="571">
        <f>(LOOKUP('Calculatie sheet'!$AK$2,'Objectenoverzicht aantallen'!$A:$A,'Objectenoverzicht aantallen'!F:F)*'Calculatie sheet'!$AK$134)/1000</f>
        <v>0</v>
      </c>
      <c r="X3" s="571">
        <f>(LOOKUP('Calculatie sheet'!$AK$2,'Objectenoverzicht aantallen'!$A:$A,'Objectenoverzicht aantallen'!G:G)*'Calculatie sheet'!$AK$134)/1000</f>
        <v>0</v>
      </c>
      <c r="Y3" s="571">
        <f>(LOOKUP('Calculatie sheet'!$AK$2,'Objectenoverzicht aantallen'!$A:$A,'Objectenoverzicht aantallen'!H:H)*'Calculatie sheet'!$AK$134)/1000</f>
        <v>0</v>
      </c>
      <c r="Z3" s="571">
        <f>(LOOKUP('Calculatie sheet'!$AK$2,'Objectenoverzicht aantallen'!$A:$A,'Objectenoverzicht aantallen'!I:I)*'Calculatie sheet'!$AK$134)/1000</f>
        <v>0</v>
      </c>
      <c r="AA3" s="571">
        <f>(LOOKUP('Calculatie sheet'!$AK$2,'Objectenoverzicht aantallen'!$A:$A,'Objectenoverzicht aantallen'!J:J)*'Calculatie sheet'!$AK$134)/1000</f>
        <v>0</v>
      </c>
      <c r="AB3" s="571">
        <f>(LOOKUP('Calculatie sheet'!$AK$2,'Objectenoverzicht aantallen'!$A:$A,'Objectenoverzicht aantallen'!K:K)*'Calculatie sheet'!$AK$134)/1000</f>
        <v>0</v>
      </c>
      <c r="AC3" s="571">
        <f>(LOOKUP('Calculatie sheet'!$AK$2,'Objectenoverzicht aantallen'!$A:$A,'Objectenoverzicht aantallen'!L:L)*'Calculatie sheet'!$AK$134)/1000</f>
        <v>0</v>
      </c>
      <c r="AD3" s="571">
        <f>(LOOKUP('Calculatie sheet'!$AK$2,'Objectenoverzicht aantallen'!$A:$A,'Objectenoverzicht aantallen'!M:M)*'Calculatie sheet'!$AK$134)/1000</f>
        <v>0</v>
      </c>
      <c r="AE3" s="571">
        <f>(LOOKUP('Calculatie sheet'!$AK$2,'Objectenoverzicht aantallen'!$A:$A,'Objectenoverzicht aantallen'!N:N)*'Calculatie sheet'!$AK$134)/1000</f>
        <v>0</v>
      </c>
      <c r="AF3" s="571">
        <f>(LOOKUP('Calculatie sheet'!$AK$2,'Objectenoverzicht aantallen'!$A:$A,'Objectenoverzicht aantallen'!O:O)*'Calculatie sheet'!$AK$134)/1000</f>
        <v>0</v>
      </c>
    </row>
    <row r="4" spans="1:32" x14ac:dyDescent="0.2">
      <c r="B4" s="130" t="s">
        <v>966</v>
      </c>
      <c r="C4" s="46">
        <f>'Calculatie sheet'!AK135</f>
        <v>0</v>
      </c>
      <c r="D4" s="37" t="s">
        <v>660</v>
      </c>
      <c r="F4" s="573">
        <f>C4*'Calculatie sheet'!$AK$7/1000</f>
        <v>0</v>
      </c>
      <c r="H4" s="31" t="s">
        <v>624</v>
      </c>
      <c r="I4" s="571">
        <f>(LOOKUP('Calculatie sheet'!$AK$2,'Objectenoverzicht aantallen'!$A:$A,'Objectenoverzicht aantallen'!C:C)*'Calculatie sheet'!AK135+LOOKUP('Calculatie sheet'!$AK$2,'Objectenoverzicht aantallen'!$A:$A,'Objectenoverzicht aantallen'!E:E)*'Calculatie sheet'!AK135)/1000</f>
        <v>0</v>
      </c>
      <c r="J4" s="571">
        <f>(LOOKUP('Calculatie sheet'!$AK$2,'Objectenoverzicht aantallen'!$A:$A,'Objectenoverzicht aantallen'!C:C)*'Calculatie sheet'!AK135+LOOKUP('Calculatie sheet'!$AK$2,'Objectenoverzicht aantallen'!$A:$A,'Objectenoverzicht aantallen'!E:E)*'Calculatie sheet'!AK135+LOOKUP('Calculatie sheet'!$AK$2,'Objectenoverzicht aantallen'!$A:$A,'Objectenoverzicht aantallen'!F:F)*'Calculatie sheet'!AK135)/1000</f>
        <v>0</v>
      </c>
      <c r="K4" s="571">
        <f>(LOOKUP('Calculatie sheet'!$AK$2,'Objectenoverzicht aantallen'!$A:$A,'Objectenoverzicht aantallen'!C:C)*'Calculatie sheet'!AK135+LOOKUP('Calculatie sheet'!$AK$2,'Objectenoverzicht aantallen'!$A:$A,'Objectenoverzicht aantallen'!E:E)*'Calculatie sheet'!AK135+LOOKUP('Calculatie sheet'!$AK$2,'Objectenoverzicht aantallen'!$A:$A,'Objectenoverzicht aantallen'!F:F)*'Calculatie sheet'!AK135+LOOKUP('Calculatie sheet'!$D$2,'Objectenoverzicht aantallen'!$A:$A,'Objectenoverzicht aantallen'!G:G)*'Calculatie sheet'!AK135)/1000</f>
        <v>0</v>
      </c>
      <c r="L4" s="571">
        <f>(LOOKUP('Calculatie sheet'!$AK$2,'Objectenoverzicht aantallen'!$A:$A,'Objectenoverzicht aantallen'!C:C)*'Calculatie sheet'!AK135+LOOKUP('Calculatie sheet'!$AK$2,'Objectenoverzicht aantallen'!$A:$A,'Objectenoverzicht aantallen'!E:E)*'Calculatie sheet'!AK135+LOOKUP('Calculatie sheet'!$AK$2,'Objectenoverzicht aantallen'!$A:$A,'Objectenoverzicht aantallen'!F:F)*'Calculatie sheet'!AK135+LOOKUP('Calculatie sheet'!$AK$2,'Objectenoverzicht aantallen'!$A:$A,'Objectenoverzicht aantallen'!G:G)*'Calculatie sheet'!AK135+LOOKUP('Calculatie sheet'!$AK$2,'Objectenoverzicht aantallen'!$A:$A,'Objectenoverzicht aantallen'!H:H)*'Calculatie sheet'!AK135)/1000</f>
        <v>0</v>
      </c>
      <c r="M4" s="571">
        <f>(LOOKUP('Calculatie sheet'!$AK$2,'Objectenoverzicht aantallen'!$A:$A,'Objectenoverzicht aantallen'!C:C)*'Calculatie sheet'!AK135+LOOKUP('Calculatie sheet'!$AK$2,'Objectenoverzicht aantallen'!$A:$A,'Objectenoverzicht aantallen'!E:E)*'Calculatie sheet'!AK135+LOOKUP('Calculatie sheet'!$AK$2,'Objectenoverzicht aantallen'!$A:$A,'Objectenoverzicht aantallen'!F:F)*'Calculatie sheet'!AK135+LOOKUP('Calculatie sheet'!$AK$2,'Objectenoverzicht aantallen'!$A:$A,'Objectenoverzicht aantallen'!G:G)*'Calculatie sheet'!AK135+LOOKUP('Calculatie sheet'!$AK$2,'Objectenoverzicht aantallen'!$A:$A,'Objectenoverzicht aantallen'!H:H)*'Calculatie sheet'!AK135+LOOKUP('Calculatie sheet'!$AK$2,'Objectenoverzicht aantallen'!$A:$A,'Objectenoverzicht aantallen'!I:I)*'Calculatie sheet'!AK135)/1000</f>
        <v>0</v>
      </c>
      <c r="N4" s="571">
        <f>(LOOKUP('Calculatie sheet'!$AK$2,'Objectenoverzicht aantallen'!$A:$A,'Objectenoverzicht aantallen'!C:C)*'Calculatie sheet'!AK135+LOOKUP('Calculatie sheet'!$AK$2,'Objectenoverzicht aantallen'!$A:$A,'Objectenoverzicht aantallen'!E:E)*'Calculatie sheet'!AK135+LOOKUP('Calculatie sheet'!$AK$2,'Objectenoverzicht aantallen'!$A:$A,'Objectenoverzicht aantallen'!F:F)*'Calculatie sheet'!AK135+LOOKUP('Calculatie sheet'!$AK$2,'Objectenoverzicht aantallen'!$A:$A,'Objectenoverzicht aantallen'!G:G)*'Calculatie sheet'!AK135+LOOKUP('Calculatie sheet'!$AK$2,'Objectenoverzicht aantallen'!$A:$A,'Objectenoverzicht aantallen'!H:H)*'Calculatie sheet'!AK135+LOOKUP('Calculatie sheet'!$AK$2,'Objectenoverzicht aantallen'!$A:$A,'Objectenoverzicht aantallen'!I:I)*'Calculatie sheet'!AK135+LOOKUP('Calculatie sheet'!$AK$2,'Objectenoverzicht aantallen'!$A:$A,'Objectenoverzicht aantallen'!J:J)*'Calculatie sheet'!AK135)/1000</f>
        <v>0</v>
      </c>
      <c r="O4" s="571">
        <f>(LOOKUP('Calculatie sheet'!$AK$2,'Objectenoverzicht aantallen'!$A:$A,'Objectenoverzicht aantallen'!C:C)*'Calculatie sheet'!AK135+LOOKUP('Calculatie sheet'!$AK$2,'Objectenoverzicht aantallen'!$A:$A,'Objectenoverzicht aantallen'!E:E)*'Calculatie sheet'!AK135+LOOKUP('Calculatie sheet'!$AK$2,'Objectenoverzicht aantallen'!$A:$A,'Objectenoverzicht aantallen'!F:F)*'Calculatie sheet'!AK135+LOOKUP('Calculatie sheet'!$AK$2,'Objectenoverzicht aantallen'!$A:$A,'Objectenoverzicht aantallen'!G:G)*'Calculatie sheet'!AK135+LOOKUP('Calculatie sheet'!$AK$2,'Objectenoverzicht aantallen'!$A:$A,'Objectenoverzicht aantallen'!H:H)*'Calculatie sheet'!AK135+LOOKUP('Calculatie sheet'!$AK$2,'Objectenoverzicht aantallen'!$A:$A,'Objectenoverzicht aantallen'!I:I)*'Calculatie sheet'!AK135+LOOKUP('Calculatie sheet'!$AK$2,'Objectenoverzicht aantallen'!$A:$A,'Objectenoverzicht aantallen'!J:J)*'Calculatie sheet'!AK135+LOOKUP('Calculatie sheet'!$AK$2,'Objectenoverzicht aantallen'!$A:$A,'Objectenoverzicht aantallen'!K:K)*'Calculatie sheet'!AK135)/1000</f>
        <v>0</v>
      </c>
      <c r="P4" s="571">
        <f>(LOOKUP('Calculatie sheet'!$AK$2,'Objectenoverzicht aantallen'!$A:$A,'Objectenoverzicht aantallen'!C:C)*'Calculatie sheet'!AK135+LOOKUP('Calculatie sheet'!$AK$2,'Objectenoverzicht aantallen'!$A:$A,'Objectenoverzicht aantallen'!E:E)*'Calculatie sheet'!AK135+LOOKUP('Calculatie sheet'!$AK$2,'Objectenoverzicht aantallen'!$A:$A,'Objectenoverzicht aantallen'!F:F)*'Calculatie sheet'!AK135+LOOKUP('Calculatie sheet'!$AK$2,'Objectenoverzicht aantallen'!$A:$A,'Objectenoverzicht aantallen'!G:G)*'Calculatie sheet'!AK135+LOOKUP('Calculatie sheet'!$AK$2,'Objectenoverzicht aantallen'!$A:$A,'Objectenoverzicht aantallen'!H:H)*'Calculatie sheet'!AK135+LOOKUP('Calculatie sheet'!$AK$2,'Objectenoverzicht aantallen'!$A:$A,'Objectenoverzicht aantallen'!I:I)*'Calculatie sheet'!AK135+LOOKUP('Calculatie sheet'!$AK$2,'Objectenoverzicht aantallen'!$A:$A,'Objectenoverzicht aantallen'!J:J)*'Calculatie sheet'!AK135+LOOKUP('Calculatie sheet'!$AK$2,'Objectenoverzicht aantallen'!$A:$A,'Objectenoverzicht aantallen'!K:K)*'Calculatie sheet'!AK135+LOOKUP('Calculatie sheet'!$AK$2,'Objectenoverzicht aantallen'!$A:$A,'Objectenoverzicht aantallen'!L:L)*'Calculatie sheet'!AK135)/1000</f>
        <v>0</v>
      </c>
      <c r="Q4" s="571">
        <f>(LOOKUP('Calculatie sheet'!$AK$2,'Objectenoverzicht aantallen'!$A:$A,'Objectenoverzicht aantallen'!C:C)*'Calculatie sheet'!AK135+LOOKUP('Calculatie sheet'!$AK$2,'Objectenoverzicht aantallen'!$A:$A,'Objectenoverzicht aantallen'!E:E)*'Calculatie sheet'!AK135+LOOKUP('Calculatie sheet'!$AK$2,'Objectenoverzicht aantallen'!$A:$A,'Objectenoverzicht aantallen'!F:F)*'Calculatie sheet'!AK135+LOOKUP('Calculatie sheet'!$AK$2,'Objectenoverzicht aantallen'!$A:$A,'Objectenoverzicht aantallen'!G:G)*'Calculatie sheet'!AK135+LOOKUP('Calculatie sheet'!$AK$2,'Objectenoverzicht aantallen'!$A:$A,'Objectenoverzicht aantallen'!H:H)*'Calculatie sheet'!AK135+LOOKUP('Calculatie sheet'!$AK$2,'Objectenoverzicht aantallen'!$A:$A,'Objectenoverzicht aantallen'!I:I)*'Calculatie sheet'!AK135+LOOKUP('Calculatie sheet'!$AK$2,'Objectenoverzicht aantallen'!$A:$A,'Objectenoverzicht aantallen'!J:J)*'Calculatie sheet'!AK135+LOOKUP('Calculatie sheet'!$AK$2,'Objectenoverzicht aantallen'!$A:$A,'Objectenoverzicht aantallen'!K:K)*'Calculatie sheet'!AK135+LOOKUP('Calculatie sheet'!$AK$2,'Objectenoverzicht aantallen'!$A:$A,'Objectenoverzicht aantallen'!L:L)*'Calculatie sheet'!AK135+LOOKUP('Calculatie sheet'!$AK$2,'Objectenoverzicht aantallen'!$A:$A,'Objectenoverzicht aantallen'!M:M)*'Calculatie sheet'!AK135)/1000</f>
        <v>0</v>
      </c>
      <c r="R4" s="571">
        <f>(LOOKUP('Calculatie sheet'!$AK$2,'Objectenoverzicht aantallen'!$A:$A,'Objectenoverzicht aantallen'!C:C)*'Calculatie sheet'!AK135+LOOKUP('Calculatie sheet'!$AK$2,'Objectenoverzicht aantallen'!$A:$A,'Objectenoverzicht aantallen'!E:E)*'Calculatie sheet'!AK135+LOOKUP('Calculatie sheet'!$AK$2,'Objectenoverzicht aantallen'!$A:$A,'Objectenoverzicht aantallen'!F:F)*'Calculatie sheet'!AK135+LOOKUP('Calculatie sheet'!$AK$2,'Objectenoverzicht aantallen'!$A:$A,'Objectenoverzicht aantallen'!G:G)*'Calculatie sheet'!AK135+LOOKUP('Calculatie sheet'!$AK$2,'Objectenoverzicht aantallen'!$A:$A,'Objectenoverzicht aantallen'!H:H)*'Calculatie sheet'!AK135+LOOKUP('Calculatie sheet'!$AK$2,'Objectenoverzicht aantallen'!$A:$A,'Objectenoverzicht aantallen'!I:I)*'Calculatie sheet'!AK135+LOOKUP('Calculatie sheet'!$AK$2,'Objectenoverzicht aantallen'!$A:$A,'Objectenoverzicht aantallen'!J:J)*'Calculatie sheet'!AK135+LOOKUP('Calculatie sheet'!$AK$2,'Objectenoverzicht aantallen'!$A:$A,'Objectenoverzicht aantallen'!K:K)*'Calculatie sheet'!AK135+LOOKUP('Calculatie sheet'!$AK$2,'Objectenoverzicht aantallen'!$A:$A,'Objectenoverzicht aantallen'!L:L)*'Calculatie sheet'!AK135+LOOKUP('Calculatie sheet'!$AK$2,'Objectenoverzicht aantallen'!$A:$A,'Objectenoverzicht aantallen'!M:M)*'Calculatie sheet'!AK135+LOOKUP('Calculatie sheet'!$AK$2,'Objectenoverzicht aantallen'!$A:$A,'Objectenoverzicht aantallen'!N:N)*'Calculatie sheet'!AK135)/1000</f>
        <v>0</v>
      </c>
      <c r="S4" s="571">
        <f>(LOOKUP('Calculatie sheet'!$AK$2,'Objectenoverzicht aantallen'!$A:$A,'Objectenoverzicht aantallen'!C:C)*'Calculatie sheet'!AK135+LOOKUP('Calculatie sheet'!$AK$2,'Objectenoverzicht aantallen'!$A:$A,'Objectenoverzicht aantallen'!E:E)*'Calculatie sheet'!AK135+LOOKUP('Calculatie sheet'!$AK$2,'Objectenoverzicht aantallen'!$A:$A,'Objectenoverzicht aantallen'!F:F)*'Calculatie sheet'!AK135+LOOKUP('Calculatie sheet'!$AK$2,'Objectenoverzicht aantallen'!$A:$A,'Objectenoverzicht aantallen'!G:G)*'Calculatie sheet'!AK135+LOOKUP('Calculatie sheet'!$AK$2,'Objectenoverzicht aantallen'!$A:$A,'Objectenoverzicht aantallen'!H:H)*'Calculatie sheet'!AK135+LOOKUP('Calculatie sheet'!$AK$2,'Objectenoverzicht aantallen'!$A:$A,'Objectenoverzicht aantallen'!I:I)*'Calculatie sheet'!AK135+LOOKUP('Calculatie sheet'!$AK$2,'Objectenoverzicht aantallen'!$A:$A,'Objectenoverzicht aantallen'!J:J)*'Calculatie sheet'!AK135+LOOKUP('Calculatie sheet'!$AK$2,'Objectenoverzicht aantallen'!$A:$A,'Objectenoverzicht aantallen'!K:K)*'Calculatie sheet'!AK135+LOOKUP('Calculatie sheet'!$AK$2,'Objectenoverzicht aantallen'!$A:$A,'Objectenoverzicht aantallen'!L:L)*'Calculatie sheet'!AK135+LOOKUP('Calculatie sheet'!$AK$2,'Objectenoverzicht aantallen'!$A:$A,'Objectenoverzicht aantallen'!M:M)*'Calculatie sheet'!AK135+LOOKUP('Calculatie sheet'!$AK$2,'Objectenoverzicht aantallen'!$A:$A,'Objectenoverzicht aantallen'!N:N)*'Calculatie sheet'!AK135+LOOKUP('Calculatie sheet'!$AK$2,'Objectenoverzicht aantallen'!$A:$A,'Objectenoverzicht aantallen'!O:O)*'Calculatie sheet'!AK135)/1000</f>
        <v>0</v>
      </c>
      <c r="U4" s="31" t="s">
        <v>624</v>
      </c>
      <c r="V4" s="571">
        <f>(LOOKUP('Calculatie sheet'!$AK$2,'Objectenoverzicht aantallen'!$A:$A,'Objectenoverzicht aantallen'!$P:$P)*'Calculatie sheet'!$AK$135)/'Calculatie sheet'!$AK$64/1000</f>
        <v>0</v>
      </c>
      <c r="W4" s="571">
        <f>(LOOKUP('Calculatie sheet'!$AK$2,'Objectenoverzicht aantallen'!$A:$A,'Objectenoverzicht aantallen'!$P:$P)*'Calculatie sheet'!$AK$135)/'Calculatie sheet'!$AK$64/1000</f>
        <v>0</v>
      </c>
      <c r="X4" s="571">
        <f>(LOOKUP('Calculatie sheet'!$AK$2,'Objectenoverzicht aantallen'!$A:$A,'Objectenoverzicht aantallen'!$P:$P)*'Calculatie sheet'!$AK$135)/'Calculatie sheet'!$AK$64/1000</f>
        <v>0</v>
      </c>
      <c r="Y4" s="571">
        <f>(LOOKUP('Calculatie sheet'!$AK$2,'Objectenoverzicht aantallen'!$A:$A,'Objectenoverzicht aantallen'!$P:$P)*'Calculatie sheet'!$AK$135)/'Calculatie sheet'!$AK$64/1000</f>
        <v>0</v>
      </c>
      <c r="Z4" s="571">
        <f>(LOOKUP('Calculatie sheet'!$AK$2,'Objectenoverzicht aantallen'!$A:$A,'Objectenoverzicht aantallen'!$P:$P)*'Calculatie sheet'!$AK$135)/'Calculatie sheet'!$AK$64/1000</f>
        <v>0</v>
      </c>
      <c r="AA4" s="571">
        <f>(LOOKUP('Calculatie sheet'!$AK$2,'Objectenoverzicht aantallen'!$A:$A,'Objectenoverzicht aantallen'!$P:$P)*'Calculatie sheet'!$AK$135)/'Calculatie sheet'!$AK$64/1000</f>
        <v>0</v>
      </c>
      <c r="AB4" s="571">
        <f>(LOOKUP('Calculatie sheet'!$AK$2,'Objectenoverzicht aantallen'!$A:$A,'Objectenoverzicht aantallen'!$P:$P)*'Calculatie sheet'!$AK$135)/'Calculatie sheet'!$AK$64/1000</f>
        <v>0</v>
      </c>
      <c r="AC4" s="571">
        <f>(LOOKUP('Calculatie sheet'!$AK$2,'Objectenoverzicht aantallen'!$A:$A,'Objectenoverzicht aantallen'!$P:$P)*'Calculatie sheet'!$AK$135)/'Calculatie sheet'!$AK$64/1000</f>
        <v>0</v>
      </c>
      <c r="AD4" s="571">
        <f>(LOOKUP('Calculatie sheet'!$AK$2,'Objectenoverzicht aantallen'!$A:$A,'Objectenoverzicht aantallen'!$P:$P)*'Calculatie sheet'!$AK$135)/'Calculatie sheet'!$AK$64/1000</f>
        <v>0</v>
      </c>
      <c r="AE4" s="571">
        <f>(LOOKUP('Calculatie sheet'!$AK$2,'Objectenoverzicht aantallen'!$A:$A,'Objectenoverzicht aantallen'!$P:$P)*'Calculatie sheet'!$AK$135)/'Calculatie sheet'!$AK$64/1000</f>
        <v>0</v>
      </c>
      <c r="AF4" s="571">
        <f>(LOOKUP('Calculatie sheet'!$AK$2,'Objectenoverzicht aantallen'!$A:$A,'Objectenoverzicht aantallen'!$P:$P)*'Calculatie sheet'!$AK$135)/'Calculatie sheet'!$AK$64/1000</f>
        <v>0</v>
      </c>
    </row>
    <row r="5" spans="1:32" x14ac:dyDescent="0.2">
      <c r="B5" s="130" t="s">
        <v>5</v>
      </c>
      <c r="C5" s="46">
        <f>'Calculatie sheet'!AK136</f>
        <v>1.5218792229924111E-3</v>
      </c>
      <c r="F5" s="573">
        <f>C5*'Calculatie sheet'!$AK$7/1000</f>
        <v>0</v>
      </c>
      <c r="H5" s="31" t="s">
        <v>625</v>
      </c>
      <c r="I5" s="571">
        <f>(LOOKUP('Calculatie sheet'!$AK$2,'Objectenoverzicht aantallen'!$A:$A,'Objectenoverzicht aantallen'!C:C)*'Calculatie sheet'!AK136+LOOKUP('Calculatie sheet'!$AK$2,'Objectenoverzicht aantallen'!$A:$A,'Objectenoverzicht aantallen'!E:E)*'Calculatie sheet'!AK136)/1000</f>
        <v>0</v>
      </c>
      <c r="J5" s="571">
        <f>(LOOKUP('Calculatie sheet'!$AK$2,'Objectenoverzicht aantallen'!$A:$A,'Objectenoverzicht aantallen'!C:C)*'Calculatie sheet'!AK136+LOOKUP('Calculatie sheet'!$AK$2,'Objectenoverzicht aantallen'!$A:$A,'Objectenoverzicht aantallen'!E:E)*'Calculatie sheet'!AK136+LOOKUP('Calculatie sheet'!$AK$2,'Objectenoverzicht aantallen'!$A:$A,'Objectenoverzicht aantallen'!F:F)*'Calculatie sheet'!AK136)/1000</f>
        <v>0</v>
      </c>
      <c r="K5" s="571">
        <f>(LOOKUP('Calculatie sheet'!$AK$2,'Objectenoverzicht aantallen'!$A:$A,'Objectenoverzicht aantallen'!C:C)*'Calculatie sheet'!AK136+LOOKUP('Calculatie sheet'!$AK$2,'Objectenoverzicht aantallen'!$A:$A,'Objectenoverzicht aantallen'!E:E)*'Calculatie sheet'!AK136+LOOKUP('Calculatie sheet'!$AK$2,'Objectenoverzicht aantallen'!$A:$A,'Objectenoverzicht aantallen'!F:F)*'Calculatie sheet'!AK136+LOOKUP('Calculatie sheet'!$D$2,'Objectenoverzicht aantallen'!$A:$A,'Objectenoverzicht aantallen'!G:G)*'Calculatie sheet'!AK136)/1000</f>
        <v>0</v>
      </c>
      <c r="L5" s="571">
        <f>(LOOKUP('Calculatie sheet'!$AK$2,'Objectenoverzicht aantallen'!$A:$A,'Objectenoverzicht aantallen'!C:C)*'Calculatie sheet'!AK136+LOOKUP('Calculatie sheet'!$AK$2,'Objectenoverzicht aantallen'!$A:$A,'Objectenoverzicht aantallen'!E:E)*'Calculatie sheet'!AK136+LOOKUP('Calculatie sheet'!$AK$2,'Objectenoverzicht aantallen'!$A:$A,'Objectenoverzicht aantallen'!F:F)*'Calculatie sheet'!AK136+LOOKUP('Calculatie sheet'!$AK$2,'Objectenoverzicht aantallen'!$A:$A,'Objectenoverzicht aantallen'!G:G)*'Calculatie sheet'!AK136+LOOKUP('Calculatie sheet'!$AK$2,'Objectenoverzicht aantallen'!$A:$A,'Objectenoverzicht aantallen'!H:H)*'Calculatie sheet'!AK136)/1000</f>
        <v>0</v>
      </c>
      <c r="M5" s="571">
        <f>(LOOKUP('Calculatie sheet'!$AK$2,'Objectenoverzicht aantallen'!$A:$A,'Objectenoverzicht aantallen'!C:C)*'Calculatie sheet'!AK136+LOOKUP('Calculatie sheet'!$AK$2,'Objectenoverzicht aantallen'!$A:$A,'Objectenoverzicht aantallen'!E:E)*'Calculatie sheet'!AK136+LOOKUP('Calculatie sheet'!$AK$2,'Objectenoverzicht aantallen'!$A:$A,'Objectenoverzicht aantallen'!F:F)*'Calculatie sheet'!AK136+LOOKUP('Calculatie sheet'!$AK$2,'Objectenoverzicht aantallen'!$A:$A,'Objectenoverzicht aantallen'!G:G)*'Calculatie sheet'!AK136+LOOKUP('Calculatie sheet'!$AK$2,'Objectenoverzicht aantallen'!$A:$A,'Objectenoverzicht aantallen'!H:H)*'Calculatie sheet'!AK136+LOOKUP('Calculatie sheet'!$AK$2,'Objectenoverzicht aantallen'!$A:$A,'Objectenoverzicht aantallen'!I:I)*'Calculatie sheet'!AK136)/1000</f>
        <v>0</v>
      </c>
      <c r="N5" s="571">
        <f>(LOOKUP('Calculatie sheet'!$AK$2,'Objectenoverzicht aantallen'!$A:$A,'Objectenoverzicht aantallen'!C:C)*'Calculatie sheet'!AK136+LOOKUP('Calculatie sheet'!$AK$2,'Objectenoverzicht aantallen'!$A:$A,'Objectenoverzicht aantallen'!E:E)*'Calculatie sheet'!AK136+LOOKUP('Calculatie sheet'!$AK$2,'Objectenoverzicht aantallen'!$A:$A,'Objectenoverzicht aantallen'!F:F)*'Calculatie sheet'!AK136+LOOKUP('Calculatie sheet'!$AK$2,'Objectenoverzicht aantallen'!$A:$A,'Objectenoverzicht aantallen'!G:G)*'Calculatie sheet'!AK136+LOOKUP('Calculatie sheet'!$AK$2,'Objectenoverzicht aantallen'!$A:$A,'Objectenoverzicht aantallen'!H:H)*'Calculatie sheet'!AK136+LOOKUP('Calculatie sheet'!$AK$2,'Objectenoverzicht aantallen'!$A:$A,'Objectenoverzicht aantallen'!I:I)*'Calculatie sheet'!AK136+LOOKUP('Calculatie sheet'!$AK$2,'Objectenoverzicht aantallen'!$A:$A,'Objectenoverzicht aantallen'!J:J)*'Calculatie sheet'!AK136)/1000</f>
        <v>0</v>
      </c>
      <c r="O5" s="571">
        <f>(LOOKUP('Calculatie sheet'!$AK$2,'Objectenoverzicht aantallen'!$A:$A,'Objectenoverzicht aantallen'!C:C)*'Calculatie sheet'!AK136+LOOKUP('Calculatie sheet'!$AK$2,'Objectenoverzicht aantallen'!$A:$A,'Objectenoverzicht aantallen'!E:E)*'Calculatie sheet'!AK136+LOOKUP('Calculatie sheet'!$AK$2,'Objectenoverzicht aantallen'!$A:$A,'Objectenoverzicht aantallen'!F:F)*'Calculatie sheet'!AK136+LOOKUP('Calculatie sheet'!$AK$2,'Objectenoverzicht aantallen'!$A:$A,'Objectenoverzicht aantallen'!G:G)*'Calculatie sheet'!AK136+LOOKUP('Calculatie sheet'!$AK$2,'Objectenoverzicht aantallen'!$A:$A,'Objectenoverzicht aantallen'!H:H)*'Calculatie sheet'!AK136+LOOKUP('Calculatie sheet'!$AK$2,'Objectenoverzicht aantallen'!$A:$A,'Objectenoverzicht aantallen'!I:I)*'Calculatie sheet'!AK136+LOOKUP('Calculatie sheet'!$AK$2,'Objectenoverzicht aantallen'!$A:$A,'Objectenoverzicht aantallen'!J:J)*'Calculatie sheet'!AK136+LOOKUP('Calculatie sheet'!$AK$2,'Objectenoverzicht aantallen'!$A:$A,'Objectenoverzicht aantallen'!K:K)*'Calculatie sheet'!AK136)/1000</f>
        <v>0</v>
      </c>
      <c r="P5" s="571">
        <f>(LOOKUP('Calculatie sheet'!$AK$2,'Objectenoverzicht aantallen'!$A:$A,'Objectenoverzicht aantallen'!C:C)*'Calculatie sheet'!AK136+LOOKUP('Calculatie sheet'!$AK$2,'Objectenoverzicht aantallen'!$A:$A,'Objectenoverzicht aantallen'!E:E)*'Calculatie sheet'!AK136+LOOKUP('Calculatie sheet'!$AK$2,'Objectenoverzicht aantallen'!$A:$A,'Objectenoverzicht aantallen'!F:F)*'Calculatie sheet'!AK136+LOOKUP('Calculatie sheet'!$AK$2,'Objectenoverzicht aantallen'!$A:$A,'Objectenoverzicht aantallen'!G:G)*'Calculatie sheet'!AK136+LOOKUP('Calculatie sheet'!$AK$2,'Objectenoverzicht aantallen'!$A:$A,'Objectenoverzicht aantallen'!H:H)*'Calculatie sheet'!AK136+LOOKUP('Calculatie sheet'!$AK$2,'Objectenoverzicht aantallen'!$A:$A,'Objectenoverzicht aantallen'!I:I)*'Calculatie sheet'!AK136+LOOKUP('Calculatie sheet'!$AK$2,'Objectenoverzicht aantallen'!$A:$A,'Objectenoverzicht aantallen'!J:J)*'Calculatie sheet'!AK136+LOOKUP('Calculatie sheet'!$AK$2,'Objectenoverzicht aantallen'!$A:$A,'Objectenoverzicht aantallen'!K:K)*'Calculatie sheet'!AK136+LOOKUP('Calculatie sheet'!$AK$2,'Objectenoverzicht aantallen'!$A:$A,'Objectenoverzicht aantallen'!L:L)*'Calculatie sheet'!AK136)/1000</f>
        <v>0</v>
      </c>
      <c r="Q5" s="571">
        <f>(LOOKUP('Calculatie sheet'!$AK$2,'Objectenoverzicht aantallen'!$A:$A,'Objectenoverzicht aantallen'!C:C)*'Calculatie sheet'!AK136+LOOKUP('Calculatie sheet'!$AK$2,'Objectenoverzicht aantallen'!$A:$A,'Objectenoverzicht aantallen'!E:E)*'Calculatie sheet'!AK136+LOOKUP('Calculatie sheet'!$AK$2,'Objectenoverzicht aantallen'!$A:$A,'Objectenoverzicht aantallen'!F:F)*'Calculatie sheet'!AK136+LOOKUP('Calculatie sheet'!$AK$2,'Objectenoverzicht aantallen'!$A:$A,'Objectenoverzicht aantallen'!G:G)*'Calculatie sheet'!AK136+LOOKUP('Calculatie sheet'!$AK$2,'Objectenoverzicht aantallen'!$A:$A,'Objectenoverzicht aantallen'!H:H)*'Calculatie sheet'!AK136+LOOKUP('Calculatie sheet'!$AK$2,'Objectenoverzicht aantallen'!$A:$A,'Objectenoverzicht aantallen'!I:I)*'Calculatie sheet'!AK136+LOOKUP('Calculatie sheet'!$AK$2,'Objectenoverzicht aantallen'!$A:$A,'Objectenoverzicht aantallen'!J:J)*'Calculatie sheet'!AK136+LOOKUP('Calculatie sheet'!$AK$2,'Objectenoverzicht aantallen'!$A:$A,'Objectenoverzicht aantallen'!K:K)*'Calculatie sheet'!AK136+LOOKUP('Calculatie sheet'!$AK$2,'Objectenoverzicht aantallen'!$A:$A,'Objectenoverzicht aantallen'!L:L)*'Calculatie sheet'!AK136+LOOKUP('Calculatie sheet'!$AK$2,'Objectenoverzicht aantallen'!$A:$A,'Objectenoverzicht aantallen'!M:M)*'Calculatie sheet'!AK136)/1000</f>
        <v>0</v>
      </c>
      <c r="R5" s="571">
        <f>(LOOKUP('Calculatie sheet'!$AK$2,'Objectenoverzicht aantallen'!$A:$A,'Objectenoverzicht aantallen'!C:C)*'Calculatie sheet'!AK136+LOOKUP('Calculatie sheet'!$AK$2,'Objectenoverzicht aantallen'!$A:$A,'Objectenoverzicht aantallen'!E:E)*'Calculatie sheet'!AK136+LOOKUP('Calculatie sheet'!$AK$2,'Objectenoverzicht aantallen'!$A:$A,'Objectenoverzicht aantallen'!F:F)*'Calculatie sheet'!AK136+LOOKUP('Calculatie sheet'!$AK$2,'Objectenoverzicht aantallen'!$A:$A,'Objectenoverzicht aantallen'!G:G)*'Calculatie sheet'!AK136+LOOKUP('Calculatie sheet'!$AK$2,'Objectenoverzicht aantallen'!$A:$A,'Objectenoverzicht aantallen'!H:H)*'Calculatie sheet'!AK136+LOOKUP('Calculatie sheet'!$AK$2,'Objectenoverzicht aantallen'!$A:$A,'Objectenoverzicht aantallen'!I:I)*'Calculatie sheet'!AK136+LOOKUP('Calculatie sheet'!$AK$2,'Objectenoverzicht aantallen'!$A:$A,'Objectenoverzicht aantallen'!J:J)*'Calculatie sheet'!AK136+LOOKUP('Calculatie sheet'!$AK$2,'Objectenoverzicht aantallen'!$A:$A,'Objectenoverzicht aantallen'!K:K)*'Calculatie sheet'!AK136+LOOKUP('Calculatie sheet'!$AK$2,'Objectenoverzicht aantallen'!$A:$A,'Objectenoverzicht aantallen'!L:L)*'Calculatie sheet'!AK136+LOOKUP('Calculatie sheet'!$AK$2,'Objectenoverzicht aantallen'!$A:$A,'Objectenoverzicht aantallen'!M:M)*'Calculatie sheet'!AK136+LOOKUP('Calculatie sheet'!$AK$2,'Objectenoverzicht aantallen'!$A:$A,'Objectenoverzicht aantallen'!N:N)*'Calculatie sheet'!AK136)/1000</f>
        <v>0</v>
      </c>
      <c r="S5" s="571">
        <f>(LOOKUP('Calculatie sheet'!$AK$2,'Objectenoverzicht aantallen'!$A:$A,'Objectenoverzicht aantallen'!C:C)*'Calculatie sheet'!AK136+LOOKUP('Calculatie sheet'!$AK$2,'Objectenoverzicht aantallen'!$A:$A,'Objectenoverzicht aantallen'!E:E)*'Calculatie sheet'!AK136+LOOKUP('Calculatie sheet'!$AK$2,'Objectenoverzicht aantallen'!$A:$A,'Objectenoverzicht aantallen'!F:F)*'Calculatie sheet'!AK136+LOOKUP('Calculatie sheet'!$AK$2,'Objectenoverzicht aantallen'!$A:$A,'Objectenoverzicht aantallen'!G:G)*'Calculatie sheet'!AK136+LOOKUP('Calculatie sheet'!$AK$2,'Objectenoverzicht aantallen'!$A:$A,'Objectenoverzicht aantallen'!H:H)*'Calculatie sheet'!AK136+LOOKUP('Calculatie sheet'!$AK$2,'Objectenoverzicht aantallen'!$A:$A,'Objectenoverzicht aantallen'!I:I)*'Calculatie sheet'!AK136+LOOKUP('Calculatie sheet'!$AK$2,'Objectenoverzicht aantallen'!$A:$A,'Objectenoverzicht aantallen'!J:J)*'Calculatie sheet'!AK136+LOOKUP('Calculatie sheet'!$AK$2,'Objectenoverzicht aantallen'!$A:$A,'Objectenoverzicht aantallen'!K:K)*'Calculatie sheet'!AK136+LOOKUP('Calculatie sheet'!$AK$2,'Objectenoverzicht aantallen'!$A:$A,'Objectenoverzicht aantallen'!L:L)*'Calculatie sheet'!AK136+LOOKUP('Calculatie sheet'!$AK$2,'Objectenoverzicht aantallen'!$A:$A,'Objectenoverzicht aantallen'!M:M)*'Calculatie sheet'!AK136+LOOKUP('Calculatie sheet'!$AK$2,'Objectenoverzicht aantallen'!$A:$A,'Objectenoverzicht aantallen'!N:N)*'Calculatie sheet'!AK136+LOOKUP('Calculatie sheet'!$AK$2,'Objectenoverzicht aantallen'!$A:$A,'Objectenoverzicht aantallen'!O:O)*'Calculatie sheet'!AK136)/1000</f>
        <v>0</v>
      </c>
      <c r="U5" s="31" t="s">
        <v>625</v>
      </c>
      <c r="V5" s="571">
        <f>(LOOKUP('Calculatie sheet'!$AK$2,'Objectenoverzicht aantallen'!$A:$A,'Objectenoverzicht aantallen'!Q:Q)*'Calculatie sheet'!$AK$136)/1000</f>
        <v>0</v>
      </c>
      <c r="W5" s="571">
        <f>(LOOKUP('Calculatie sheet'!$AK$2,'Objectenoverzicht aantallen'!$A:$A,'Objectenoverzicht aantallen'!R:R)*'Calculatie sheet'!$AK$136)/1000</f>
        <v>0</v>
      </c>
      <c r="X5" s="571">
        <f>(LOOKUP('Calculatie sheet'!$AK$2,'Objectenoverzicht aantallen'!$A:$A,'Objectenoverzicht aantallen'!S:S)*'Calculatie sheet'!$AK$136)/1000</f>
        <v>0</v>
      </c>
      <c r="Y5" s="571">
        <f>(LOOKUP('Calculatie sheet'!$AK$2,'Objectenoverzicht aantallen'!$A:$A,'Objectenoverzicht aantallen'!T:T)*'Calculatie sheet'!$AK$136)/1000</f>
        <v>0</v>
      </c>
      <c r="Z5" s="571">
        <f>(LOOKUP('Calculatie sheet'!$AK$2,'Objectenoverzicht aantallen'!$A:$A,'Objectenoverzicht aantallen'!U:U)*'Calculatie sheet'!$AK$136)/1000</f>
        <v>0</v>
      </c>
      <c r="AA5" s="571">
        <f>(LOOKUP('Calculatie sheet'!$AK$2,'Objectenoverzicht aantallen'!$A:$A,'Objectenoverzicht aantallen'!V:V)*'Calculatie sheet'!$AK$136)/1000</f>
        <v>0</v>
      </c>
      <c r="AB5" s="571">
        <f>(LOOKUP('Calculatie sheet'!$AK$2,'Objectenoverzicht aantallen'!$A:$A,'Objectenoverzicht aantallen'!W:W)*'Calculatie sheet'!$AK$136)/1000</f>
        <v>0</v>
      </c>
      <c r="AC5" s="571">
        <f>(LOOKUP('Calculatie sheet'!$AK$2,'Objectenoverzicht aantallen'!$A:$A,'Objectenoverzicht aantallen'!X:X)*'Calculatie sheet'!$AK$136)/1000</f>
        <v>0</v>
      </c>
      <c r="AD5" s="571">
        <f>(LOOKUP('Calculatie sheet'!$AK$2,'Objectenoverzicht aantallen'!$A:$A,'Objectenoverzicht aantallen'!AA:AA)*'Calculatie sheet'!$AK$136)/1000</f>
        <v>0</v>
      </c>
      <c r="AE5" s="571">
        <f>(LOOKUP('Calculatie sheet'!$AK$2,'Objectenoverzicht aantallen'!$A:$A,'Objectenoverzicht aantallen'!Z:Z)*'Calculatie sheet'!$AK$136)/1000</f>
        <v>0</v>
      </c>
      <c r="AF5" s="571">
        <f>(LOOKUP('Calculatie sheet'!$AK$2,'Objectenoverzicht aantallen'!$A:$A,'Objectenoverzicht aantallen'!AA:AA)*'Calculatie sheet'!$AK$136)/1000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3D3BA-239E-9842-9920-736F2530D90F}">
  <dimension ref="A1:AF6"/>
  <sheetViews>
    <sheetView workbookViewId="0">
      <selection activeCell="B3" sqref="B3:B5"/>
    </sheetView>
  </sheetViews>
  <sheetFormatPr baseColWidth="10" defaultRowHeight="16" x14ac:dyDescent="0.2"/>
  <cols>
    <col min="1" max="1" width="18.83203125" bestFit="1" customWidth="1"/>
  </cols>
  <sheetData>
    <row r="1" spans="1:32" x14ac:dyDescent="0.2">
      <c r="A1" t="str">
        <f>'Calculatie sheet'!AL3</f>
        <v>Persleidingen (gietijzer)</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sheet'!AL133</f>
        <v>0.32976265812808592</v>
      </c>
      <c r="D2" s="26" t="s">
        <v>64</v>
      </c>
      <c r="F2" s="573">
        <f>C2*'Calculatie sheet'!$AL$7/1000</f>
        <v>0</v>
      </c>
      <c r="H2" s="31" t="s">
        <v>622</v>
      </c>
      <c r="I2" s="571">
        <f>(LOOKUP('Calculatie sheet'!$AL$2,'Objectenoverzicht aantallen'!$A:$A,'Objectenoverzicht aantallen'!C:C)*'Calculatie sheet'!AL133+LOOKUP('Calculatie sheet'!$AL$2,'Objectenoverzicht aantallen'!$A:$A,'Objectenoverzicht aantallen'!E:E)*'Calculatie sheet'!AL133)/1000</f>
        <v>0</v>
      </c>
      <c r="J2" s="571">
        <f>(LOOKUP('Calculatie sheet'!$AL$2,'Objectenoverzicht aantallen'!$A:$A,'Objectenoverzicht aantallen'!C:C)*'Calculatie sheet'!AL133+LOOKUP('Calculatie sheet'!$AL$2,'Objectenoverzicht aantallen'!$A:$A,'Objectenoverzicht aantallen'!E:E)*'Calculatie sheet'!AL133+LOOKUP('Calculatie sheet'!$AL$2,'Objectenoverzicht aantallen'!$A:$A,'Objectenoverzicht aantallen'!F:F)*'Calculatie sheet'!AL133)/1000</f>
        <v>0</v>
      </c>
      <c r="K2" s="571">
        <f>(LOOKUP('Calculatie sheet'!$AL$2,'Objectenoverzicht aantallen'!$A:$A,'Objectenoverzicht aantallen'!C:C)*'Calculatie sheet'!AL133+LOOKUP('Calculatie sheet'!$AL$2,'Objectenoverzicht aantallen'!$A:$A,'Objectenoverzicht aantallen'!E:E)*'Calculatie sheet'!AL133+LOOKUP('Calculatie sheet'!$AL$2,'Objectenoverzicht aantallen'!$A:$A,'Objectenoverzicht aantallen'!F:F)*'Calculatie sheet'!AL133+LOOKUP('Calculatie sheet'!$D$2,'Objectenoverzicht aantallen'!$A:$A,'Objectenoverzicht aantallen'!G:G)*'Calculatie sheet'!AL133)/1000</f>
        <v>0</v>
      </c>
      <c r="L2" s="571">
        <f>(LOOKUP('Calculatie sheet'!$AL$2,'Objectenoverzicht aantallen'!$A:$A,'Objectenoverzicht aantallen'!C:C)*'Calculatie sheet'!AL133+LOOKUP('Calculatie sheet'!$AL$2,'Objectenoverzicht aantallen'!$A:$A,'Objectenoverzicht aantallen'!E:E)*'Calculatie sheet'!AL133+LOOKUP('Calculatie sheet'!$AL$2,'Objectenoverzicht aantallen'!$A:$A,'Objectenoverzicht aantallen'!F:F)*'Calculatie sheet'!AL133+LOOKUP('Calculatie sheet'!$AL$2,'Objectenoverzicht aantallen'!$A:$A,'Objectenoverzicht aantallen'!G:G)*'Calculatie sheet'!AL133+LOOKUP('Calculatie sheet'!$AL$2,'Objectenoverzicht aantallen'!$A:$A,'Objectenoverzicht aantallen'!H:H)*'Calculatie sheet'!AL133)/1000</f>
        <v>0</v>
      </c>
      <c r="M2" s="571">
        <f>(LOOKUP('Calculatie sheet'!$AL$2,'Objectenoverzicht aantallen'!$A:$A,'Objectenoverzicht aantallen'!C:C)*'Calculatie sheet'!AL133+LOOKUP('Calculatie sheet'!$AL$2,'Objectenoverzicht aantallen'!$A:$A,'Objectenoverzicht aantallen'!E:E)*'Calculatie sheet'!AL133+LOOKUP('Calculatie sheet'!$AL$2,'Objectenoverzicht aantallen'!$A:$A,'Objectenoverzicht aantallen'!F:F)*'Calculatie sheet'!AL133+LOOKUP('Calculatie sheet'!$AL$2,'Objectenoverzicht aantallen'!$A:$A,'Objectenoverzicht aantallen'!G:G)*'Calculatie sheet'!AL133+LOOKUP('Calculatie sheet'!$AL$2,'Objectenoverzicht aantallen'!$A:$A,'Objectenoverzicht aantallen'!H:H)*'Calculatie sheet'!AL133+LOOKUP('Calculatie sheet'!$AL$2,'Objectenoverzicht aantallen'!$A:$A,'Objectenoverzicht aantallen'!I:I)*'Calculatie sheet'!AL133)/1000</f>
        <v>0</v>
      </c>
      <c r="N2" s="571">
        <f>(LOOKUP('Calculatie sheet'!$AL$2,'Objectenoverzicht aantallen'!$A:$A,'Objectenoverzicht aantallen'!C:C)*'Calculatie sheet'!AL133+LOOKUP('Calculatie sheet'!$AL$2,'Objectenoverzicht aantallen'!$A:$A,'Objectenoverzicht aantallen'!E:E)*'Calculatie sheet'!AL133+LOOKUP('Calculatie sheet'!$AL$2,'Objectenoverzicht aantallen'!$A:$A,'Objectenoverzicht aantallen'!F:F)*'Calculatie sheet'!AL133+LOOKUP('Calculatie sheet'!$AL$2,'Objectenoverzicht aantallen'!$A:$A,'Objectenoverzicht aantallen'!G:G)*'Calculatie sheet'!AL133+LOOKUP('Calculatie sheet'!$AL$2,'Objectenoverzicht aantallen'!$A:$A,'Objectenoverzicht aantallen'!H:H)*'Calculatie sheet'!AL133+LOOKUP('Calculatie sheet'!$AL$2,'Objectenoverzicht aantallen'!$A:$A,'Objectenoverzicht aantallen'!I:I)*'Calculatie sheet'!AL133+LOOKUP('Calculatie sheet'!$AL$2,'Objectenoverzicht aantallen'!$A:$A,'Objectenoverzicht aantallen'!J:J)*'Calculatie sheet'!AL133)/1000</f>
        <v>0</v>
      </c>
      <c r="O2" s="571">
        <f>(LOOKUP('Calculatie sheet'!$AL$2,'Objectenoverzicht aantallen'!$A:$A,'Objectenoverzicht aantallen'!C:C)*'Calculatie sheet'!AL133+LOOKUP('Calculatie sheet'!$AL$2,'Objectenoverzicht aantallen'!$A:$A,'Objectenoverzicht aantallen'!E:E)*'Calculatie sheet'!AL133+LOOKUP('Calculatie sheet'!$AL$2,'Objectenoverzicht aantallen'!$A:$A,'Objectenoverzicht aantallen'!F:F)*'Calculatie sheet'!AL133+LOOKUP('Calculatie sheet'!$AL$2,'Objectenoverzicht aantallen'!$A:$A,'Objectenoverzicht aantallen'!G:G)*'Calculatie sheet'!AL133+LOOKUP('Calculatie sheet'!$AL$2,'Objectenoverzicht aantallen'!$A:$A,'Objectenoverzicht aantallen'!H:H)*'Calculatie sheet'!AL133+LOOKUP('Calculatie sheet'!$AL$2,'Objectenoverzicht aantallen'!$A:$A,'Objectenoverzicht aantallen'!I:I)*'Calculatie sheet'!AL133+LOOKUP('Calculatie sheet'!$AL$2,'Objectenoverzicht aantallen'!$A:$A,'Objectenoverzicht aantallen'!J:J)*'Calculatie sheet'!AL133+LOOKUP('Calculatie sheet'!$AL$2,'Objectenoverzicht aantallen'!$A:$A,'Objectenoverzicht aantallen'!K:K)*'Calculatie sheet'!AL133)/1000</f>
        <v>0</v>
      </c>
      <c r="P2" s="571">
        <f>(LOOKUP('Calculatie sheet'!$AL$2,'Objectenoverzicht aantallen'!$A:$A,'Objectenoverzicht aantallen'!C:C)*'Calculatie sheet'!AL133+LOOKUP('Calculatie sheet'!$AL$2,'Objectenoverzicht aantallen'!$A:$A,'Objectenoverzicht aantallen'!E:E)*'Calculatie sheet'!AL133+LOOKUP('Calculatie sheet'!$AL$2,'Objectenoverzicht aantallen'!$A:$A,'Objectenoverzicht aantallen'!F:F)*'Calculatie sheet'!AL133+LOOKUP('Calculatie sheet'!$AL$2,'Objectenoverzicht aantallen'!$A:$A,'Objectenoverzicht aantallen'!G:G)*'Calculatie sheet'!AL133+LOOKUP('Calculatie sheet'!$AL$2,'Objectenoverzicht aantallen'!$A:$A,'Objectenoverzicht aantallen'!H:H)*'Calculatie sheet'!AL133+LOOKUP('Calculatie sheet'!$AL$2,'Objectenoverzicht aantallen'!$A:$A,'Objectenoverzicht aantallen'!I:I)*'Calculatie sheet'!AL133+LOOKUP('Calculatie sheet'!$AL$2,'Objectenoverzicht aantallen'!$A:$A,'Objectenoverzicht aantallen'!J:J)*'Calculatie sheet'!AL133+LOOKUP('Calculatie sheet'!$AL$2,'Objectenoverzicht aantallen'!$A:$A,'Objectenoverzicht aantallen'!K:K)*'Calculatie sheet'!AL133+LOOKUP('Calculatie sheet'!$AL$2,'Objectenoverzicht aantallen'!$A:$A,'Objectenoverzicht aantallen'!L:L)*'Calculatie sheet'!AL133)/1000</f>
        <v>0</v>
      </c>
      <c r="Q2" s="571">
        <f>(LOOKUP('Calculatie sheet'!$AL$2,'Objectenoverzicht aantallen'!$A:$A,'Objectenoverzicht aantallen'!C:C)*'Calculatie sheet'!AL133+LOOKUP('Calculatie sheet'!$AL$2,'Objectenoverzicht aantallen'!$A:$A,'Objectenoverzicht aantallen'!E:E)*'Calculatie sheet'!AL133+LOOKUP('Calculatie sheet'!$AL$2,'Objectenoverzicht aantallen'!$A:$A,'Objectenoverzicht aantallen'!F:F)*'Calculatie sheet'!AL133+LOOKUP('Calculatie sheet'!$AL$2,'Objectenoverzicht aantallen'!$A:$A,'Objectenoverzicht aantallen'!G:G)*'Calculatie sheet'!AL133+LOOKUP('Calculatie sheet'!$AL$2,'Objectenoverzicht aantallen'!$A:$A,'Objectenoverzicht aantallen'!H:H)*'Calculatie sheet'!AL133+LOOKUP('Calculatie sheet'!$AL$2,'Objectenoverzicht aantallen'!$A:$A,'Objectenoverzicht aantallen'!I:I)*'Calculatie sheet'!AL133+LOOKUP('Calculatie sheet'!$AL$2,'Objectenoverzicht aantallen'!$A:$A,'Objectenoverzicht aantallen'!J:J)*'Calculatie sheet'!AL133+LOOKUP('Calculatie sheet'!$AL$2,'Objectenoverzicht aantallen'!$A:$A,'Objectenoverzicht aantallen'!K:K)*'Calculatie sheet'!AL133+LOOKUP('Calculatie sheet'!$AL$2,'Objectenoverzicht aantallen'!$A:$A,'Objectenoverzicht aantallen'!L:L)*'Calculatie sheet'!AL133+LOOKUP('Calculatie sheet'!$AL$2,'Objectenoverzicht aantallen'!$A:$A,'Objectenoverzicht aantallen'!M:M)*'Calculatie sheet'!AL133)/1000</f>
        <v>0</v>
      </c>
      <c r="R2" s="571">
        <f>(LOOKUP('Calculatie sheet'!$AL$2,'Objectenoverzicht aantallen'!$A:$A,'Objectenoverzicht aantallen'!C:C)*'Calculatie sheet'!AL133+LOOKUP('Calculatie sheet'!$AL$2,'Objectenoverzicht aantallen'!$A:$A,'Objectenoverzicht aantallen'!E:E)*'Calculatie sheet'!AL133+LOOKUP('Calculatie sheet'!$AL$2,'Objectenoverzicht aantallen'!$A:$A,'Objectenoverzicht aantallen'!F:F)*'Calculatie sheet'!AL133+LOOKUP('Calculatie sheet'!$AL$2,'Objectenoverzicht aantallen'!$A:$A,'Objectenoverzicht aantallen'!G:G)*'Calculatie sheet'!AL133+LOOKUP('Calculatie sheet'!$AL$2,'Objectenoverzicht aantallen'!$A:$A,'Objectenoverzicht aantallen'!H:H)*'Calculatie sheet'!AL133+LOOKUP('Calculatie sheet'!$AL$2,'Objectenoverzicht aantallen'!$A:$A,'Objectenoverzicht aantallen'!I:I)*'Calculatie sheet'!AL133+LOOKUP('Calculatie sheet'!$AL$2,'Objectenoverzicht aantallen'!$A:$A,'Objectenoverzicht aantallen'!J:J)*'Calculatie sheet'!AL133+LOOKUP('Calculatie sheet'!$AL$2,'Objectenoverzicht aantallen'!$A:$A,'Objectenoverzicht aantallen'!K:K)*'Calculatie sheet'!AL133+LOOKUP('Calculatie sheet'!$AL$2,'Objectenoverzicht aantallen'!$A:$A,'Objectenoverzicht aantallen'!L:L)*'Calculatie sheet'!AL133+LOOKUP('Calculatie sheet'!$AL$2,'Objectenoverzicht aantallen'!$A:$A,'Objectenoverzicht aantallen'!M:M)*'Calculatie sheet'!AL133+LOOKUP('Calculatie sheet'!$AL$2,'Objectenoverzicht aantallen'!$A:$A,'Objectenoverzicht aantallen'!N:N)*'Calculatie sheet'!AL133)/1000</f>
        <v>0</v>
      </c>
      <c r="S2" s="571">
        <f>(LOOKUP('Calculatie sheet'!$AL$2,'Objectenoverzicht aantallen'!$A:$A,'Objectenoverzicht aantallen'!C:C)*'Calculatie sheet'!AL133+LOOKUP('Calculatie sheet'!$AL$2,'Objectenoverzicht aantallen'!$A:$A,'Objectenoverzicht aantallen'!E:E)*'Calculatie sheet'!AL133+LOOKUP('Calculatie sheet'!$AL$2,'Objectenoverzicht aantallen'!$A:$A,'Objectenoverzicht aantallen'!F:F)*'Calculatie sheet'!AL133+LOOKUP('Calculatie sheet'!$AL$2,'Objectenoverzicht aantallen'!$A:$A,'Objectenoverzicht aantallen'!G:G)*'Calculatie sheet'!AL133+LOOKUP('Calculatie sheet'!$AL$2,'Objectenoverzicht aantallen'!$A:$A,'Objectenoverzicht aantallen'!H:H)*'Calculatie sheet'!AL133+LOOKUP('Calculatie sheet'!$AL$2,'Objectenoverzicht aantallen'!$A:$A,'Objectenoverzicht aantallen'!I:I)*'Calculatie sheet'!AL133+LOOKUP('Calculatie sheet'!$AL$2,'Objectenoverzicht aantallen'!$A:$A,'Objectenoverzicht aantallen'!J:J)*'Calculatie sheet'!AL133+LOOKUP('Calculatie sheet'!$AL$2,'Objectenoverzicht aantallen'!$A:$A,'Objectenoverzicht aantallen'!K:K)*'Calculatie sheet'!AL133+LOOKUP('Calculatie sheet'!$AL$2,'Objectenoverzicht aantallen'!$A:$A,'Objectenoverzicht aantallen'!L:L)*'Calculatie sheet'!AL133+LOOKUP('Calculatie sheet'!$AL$2,'Objectenoverzicht aantallen'!$A:$A,'Objectenoverzicht aantallen'!M:M)*'Calculatie sheet'!AL133+LOOKUP('Calculatie sheet'!$AL$2,'Objectenoverzicht aantallen'!$A:$A,'Objectenoverzicht aantallen'!N:N)*'Calculatie sheet'!AL133+LOOKUP('Calculatie sheet'!$AL$2,'Objectenoverzicht aantallen'!$A:$A,'Objectenoverzicht aantallen'!O:O)*'Calculatie sheet'!AL133)/1000</f>
        <v>0</v>
      </c>
      <c r="U2" s="31" t="s">
        <v>622</v>
      </c>
      <c r="V2" s="571">
        <f>(LOOKUP('Calculatie sheet'!$AL$2,'Objectenoverzicht aantallen'!$A:$A,'Objectenoverzicht aantallen'!E:E)*'Calculatie sheet'!$AL$133)/1000</f>
        <v>0</v>
      </c>
      <c r="W2" s="571">
        <f>(LOOKUP('Calculatie sheet'!$AL$2,'Objectenoverzicht aantallen'!$A:$A,'Objectenoverzicht aantallen'!F:F)*'Calculatie sheet'!$AL$133)/1000</f>
        <v>0</v>
      </c>
      <c r="X2" s="571">
        <f>(LOOKUP('Calculatie sheet'!$AL$2,'Objectenoverzicht aantallen'!$A:$A,'Objectenoverzicht aantallen'!G:G)*'Calculatie sheet'!$AL$133)/1000</f>
        <v>0</v>
      </c>
      <c r="Y2" s="571">
        <f>(LOOKUP('Calculatie sheet'!$AL$2,'Objectenoverzicht aantallen'!$A:$A,'Objectenoverzicht aantallen'!H:H)*'Calculatie sheet'!$AL$133)/1000</f>
        <v>0</v>
      </c>
      <c r="Z2" s="571">
        <f>(LOOKUP('Calculatie sheet'!$AL$2,'Objectenoverzicht aantallen'!$A:$A,'Objectenoverzicht aantallen'!I:I)*'Calculatie sheet'!$AL$133)/1000</f>
        <v>0</v>
      </c>
      <c r="AA2" s="571">
        <f>(LOOKUP('Calculatie sheet'!$AL$2,'Objectenoverzicht aantallen'!$A:$A,'Objectenoverzicht aantallen'!J:J)*'Calculatie sheet'!$AL$133)/1000</f>
        <v>0</v>
      </c>
      <c r="AB2" s="571">
        <f>(LOOKUP('Calculatie sheet'!$AL$2,'Objectenoverzicht aantallen'!$A:$A,'Objectenoverzicht aantallen'!K:K)*'Calculatie sheet'!$AL$133)/1000</f>
        <v>0</v>
      </c>
      <c r="AC2" s="571">
        <f>(LOOKUP('Calculatie sheet'!$AL$2,'Objectenoverzicht aantallen'!$A:$A,'Objectenoverzicht aantallen'!L:L)*'Calculatie sheet'!$AL$133)/1000</f>
        <v>0</v>
      </c>
      <c r="AD2" s="571">
        <f>(LOOKUP('Calculatie sheet'!$AL$2,'Objectenoverzicht aantallen'!$A:$A,'Objectenoverzicht aantallen'!M:M)*'Calculatie sheet'!$AL$133)/1000</f>
        <v>0</v>
      </c>
      <c r="AE2" s="571">
        <f>(LOOKUP('Calculatie sheet'!$AL$2,'Objectenoverzicht aantallen'!$A:$A,'Objectenoverzicht aantallen'!N:N)*'Calculatie sheet'!$AL$133)/1000</f>
        <v>0</v>
      </c>
      <c r="AF2" s="571">
        <f>(LOOKUP('Calculatie sheet'!$AL$2,'Objectenoverzicht aantallen'!$A:$A,'Objectenoverzicht aantallen'!O:O)*'Calculatie sheet'!$AL$133)/1000</f>
        <v>0</v>
      </c>
    </row>
    <row r="3" spans="1:32" x14ac:dyDescent="0.2">
      <c r="B3" s="130" t="s">
        <v>967</v>
      </c>
      <c r="C3" s="46">
        <f>'Calculatie sheet'!AL134</f>
        <v>0.13643455869522475</v>
      </c>
      <c r="D3" s="7" t="s">
        <v>354</v>
      </c>
      <c r="F3" s="573">
        <f>C3*'Calculatie sheet'!$AL$7/1000</f>
        <v>0</v>
      </c>
      <c r="H3" s="31" t="s">
        <v>623</v>
      </c>
      <c r="I3" s="571">
        <f>(LOOKUP('Calculatie sheet'!$AL$2,'Objectenoverzicht aantallen'!$A:$A,'Objectenoverzicht aantallen'!C:C)*'Calculatie sheet'!AL134+LOOKUP('Calculatie sheet'!$AL$2,'Objectenoverzicht aantallen'!$A:$A,'Objectenoverzicht aantallen'!E:E)*'Calculatie sheet'!AL134)/1000</f>
        <v>0</v>
      </c>
      <c r="J3" s="571">
        <f>(LOOKUP('Calculatie sheet'!$AL$2,'Objectenoverzicht aantallen'!$A:$A,'Objectenoverzicht aantallen'!C:C)*'Calculatie sheet'!AL134+LOOKUP('Calculatie sheet'!$AL$2,'Objectenoverzicht aantallen'!$A:$A,'Objectenoverzicht aantallen'!E:E)*'Calculatie sheet'!AL134+LOOKUP('Calculatie sheet'!$AL$2,'Objectenoverzicht aantallen'!$A:$A,'Objectenoverzicht aantallen'!F:F)*'Calculatie sheet'!AL134)/1000</f>
        <v>0</v>
      </c>
      <c r="K3" s="571">
        <f>(LOOKUP('Calculatie sheet'!$AL$2,'Objectenoverzicht aantallen'!$A:$A,'Objectenoverzicht aantallen'!C:C)*'Calculatie sheet'!AL134+LOOKUP('Calculatie sheet'!$AL$2,'Objectenoverzicht aantallen'!$A:$A,'Objectenoverzicht aantallen'!E:E)*'Calculatie sheet'!AL134+LOOKUP('Calculatie sheet'!$AL$2,'Objectenoverzicht aantallen'!$A:$A,'Objectenoverzicht aantallen'!F:F)*'Calculatie sheet'!AL134+LOOKUP('Calculatie sheet'!$D$2,'Objectenoverzicht aantallen'!$A:$A,'Objectenoverzicht aantallen'!G:G)*'Calculatie sheet'!AL134)/1000</f>
        <v>0</v>
      </c>
      <c r="L3" s="571">
        <f>(LOOKUP('Calculatie sheet'!$AL$2,'Objectenoverzicht aantallen'!$A:$A,'Objectenoverzicht aantallen'!C:C)*'Calculatie sheet'!AL134+LOOKUP('Calculatie sheet'!$AL$2,'Objectenoverzicht aantallen'!$A:$A,'Objectenoverzicht aantallen'!E:E)*'Calculatie sheet'!AL134+LOOKUP('Calculatie sheet'!$AL$2,'Objectenoverzicht aantallen'!$A:$A,'Objectenoverzicht aantallen'!F:F)*'Calculatie sheet'!AL134+LOOKUP('Calculatie sheet'!$AL$2,'Objectenoverzicht aantallen'!$A:$A,'Objectenoverzicht aantallen'!G:G)*'Calculatie sheet'!AL134+LOOKUP('Calculatie sheet'!$AL$2,'Objectenoverzicht aantallen'!$A:$A,'Objectenoverzicht aantallen'!H:H)*'Calculatie sheet'!AL134)/1000</f>
        <v>0</v>
      </c>
      <c r="M3" s="571">
        <f>(LOOKUP('Calculatie sheet'!$AL$2,'Objectenoverzicht aantallen'!$A:$A,'Objectenoverzicht aantallen'!C:C)*'Calculatie sheet'!AL134+LOOKUP('Calculatie sheet'!$AL$2,'Objectenoverzicht aantallen'!$A:$A,'Objectenoverzicht aantallen'!E:E)*'Calculatie sheet'!AL134+LOOKUP('Calculatie sheet'!$AL$2,'Objectenoverzicht aantallen'!$A:$A,'Objectenoverzicht aantallen'!F:F)*'Calculatie sheet'!AL134+LOOKUP('Calculatie sheet'!$AL$2,'Objectenoverzicht aantallen'!$A:$A,'Objectenoverzicht aantallen'!G:G)*'Calculatie sheet'!AL134+LOOKUP('Calculatie sheet'!$AL$2,'Objectenoverzicht aantallen'!$A:$A,'Objectenoverzicht aantallen'!H:H)*'Calculatie sheet'!AL134+LOOKUP('Calculatie sheet'!$AL$2,'Objectenoverzicht aantallen'!$A:$A,'Objectenoverzicht aantallen'!I:I)*'Calculatie sheet'!AL134)/1000</f>
        <v>0</v>
      </c>
      <c r="N3" s="571">
        <f>(LOOKUP('Calculatie sheet'!$AL$2,'Objectenoverzicht aantallen'!$A:$A,'Objectenoverzicht aantallen'!C:C)*'Calculatie sheet'!AL134+LOOKUP('Calculatie sheet'!$AL$2,'Objectenoverzicht aantallen'!$A:$A,'Objectenoverzicht aantallen'!E:E)*'Calculatie sheet'!AL134+LOOKUP('Calculatie sheet'!$AL$2,'Objectenoverzicht aantallen'!$A:$A,'Objectenoverzicht aantallen'!F:F)*'Calculatie sheet'!AL134+LOOKUP('Calculatie sheet'!$AL$2,'Objectenoverzicht aantallen'!$A:$A,'Objectenoverzicht aantallen'!G:G)*'Calculatie sheet'!AL134+LOOKUP('Calculatie sheet'!$AL$2,'Objectenoverzicht aantallen'!$A:$A,'Objectenoverzicht aantallen'!H:H)*'Calculatie sheet'!AL134+LOOKUP('Calculatie sheet'!$AL$2,'Objectenoverzicht aantallen'!$A:$A,'Objectenoverzicht aantallen'!I:I)*'Calculatie sheet'!AL134+LOOKUP('Calculatie sheet'!$AL$2,'Objectenoverzicht aantallen'!$A:$A,'Objectenoverzicht aantallen'!J:J)*'Calculatie sheet'!AL134)/1000</f>
        <v>0</v>
      </c>
      <c r="O3" s="571">
        <f>(LOOKUP('Calculatie sheet'!$AL$2,'Objectenoverzicht aantallen'!$A:$A,'Objectenoverzicht aantallen'!C:C)*'Calculatie sheet'!AL134+LOOKUP('Calculatie sheet'!$AL$2,'Objectenoverzicht aantallen'!$A:$A,'Objectenoverzicht aantallen'!E:E)*'Calculatie sheet'!AL134+LOOKUP('Calculatie sheet'!$AL$2,'Objectenoverzicht aantallen'!$A:$A,'Objectenoverzicht aantallen'!F:F)*'Calculatie sheet'!AL134+LOOKUP('Calculatie sheet'!$AL$2,'Objectenoverzicht aantallen'!$A:$A,'Objectenoverzicht aantallen'!G:G)*'Calculatie sheet'!AL134+LOOKUP('Calculatie sheet'!$AL$2,'Objectenoverzicht aantallen'!$A:$A,'Objectenoverzicht aantallen'!H:H)*'Calculatie sheet'!AL134+LOOKUP('Calculatie sheet'!$AL$2,'Objectenoverzicht aantallen'!$A:$A,'Objectenoverzicht aantallen'!I:I)*'Calculatie sheet'!AL134+LOOKUP('Calculatie sheet'!$AL$2,'Objectenoverzicht aantallen'!$A:$A,'Objectenoverzicht aantallen'!J:J)*'Calculatie sheet'!AL134+LOOKUP('Calculatie sheet'!$AL$2,'Objectenoverzicht aantallen'!$A:$A,'Objectenoverzicht aantallen'!K:K)*'Calculatie sheet'!AL134)/1000</f>
        <v>0</v>
      </c>
      <c r="P3" s="571">
        <f>(LOOKUP('Calculatie sheet'!$AL$2,'Objectenoverzicht aantallen'!$A:$A,'Objectenoverzicht aantallen'!C:C)*'Calculatie sheet'!AL134+LOOKUP('Calculatie sheet'!$AL$2,'Objectenoverzicht aantallen'!$A:$A,'Objectenoverzicht aantallen'!E:E)*'Calculatie sheet'!AL134+LOOKUP('Calculatie sheet'!$AL$2,'Objectenoverzicht aantallen'!$A:$A,'Objectenoverzicht aantallen'!F:F)*'Calculatie sheet'!AL134+LOOKUP('Calculatie sheet'!$AL$2,'Objectenoverzicht aantallen'!$A:$A,'Objectenoverzicht aantallen'!G:G)*'Calculatie sheet'!AL134+LOOKUP('Calculatie sheet'!$AL$2,'Objectenoverzicht aantallen'!$A:$A,'Objectenoverzicht aantallen'!H:H)*'Calculatie sheet'!AL134+LOOKUP('Calculatie sheet'!$AL$2,'Objectenoverzicht aantallen'!$A:$A,'Objectenoverzicht aantallen'!I:I)*'Calculatie sheet'!AL134+LOOKUP('Calculatie sheet'!$AL$2,'Objectenoverzicht aantallen'!$A:$A,'Objectenoverzicht aantallen'!J:J)*'Calculatie sheet'!AL134+LOOKUP('Calculatie sheet'!$AL$2,'Objectenoverzicht aantallen'!$A:$A,'Objectenoverzicht aantallen'!K:K)*'Calculatie sheet'!AL134+LOOKUP('Calculatie sheet'!$AL$2,'Objectenoverzicht aantallen'!$A:$A,'Objectenoverzicht aantallen'!L:L)*'Calculatie sheet'!AL134)/1000</f>
        <v>0</v>
      </c>
      <c r="Q3" s="571">
        <f>(LOOKUP('Calculatie sheet'!$AL$2,'Objectenoverzicht aantallen'!$A:$A,'Objectenoverzicht aantallen'!C:C)*'Calculatie sheet'!AL134+LOOKUP('Calculatie sheet'!$AL$2,'Objectenoverzicht aantallen'!$A:$A,'Objectenoverzicht aantallen'!E:E)*'Calculatie sheet'!AL134+LOOKUP('Calculatie sheet'!$AL$2,'Objectenoverzicht aantallen'!$A:$A,'Objectenoverzicht aantallen'!F:F)*'Calculatie sheet'!AL134+LOOKUP('Calculatie sheet'!$AL$2,'Objectenoverzicht aantallen'!$A:$A,'Objectenoverzicht aantallen'!G:G)*'Calculatie sheet'!AL134+LOOKUP('Calculatie sheet'!$AL$2,'Objectenoverzicht aantallen'!$A:$A,'Objectenoverzicht aantallen'!H:H)*'Calculatie sheet'!AL134+LOOKUP('Calculatie sheet'!$AL$2,'Objectenoverzicht aantallen'!$A:$A,'Objectenoverzicht aantallen'!I:I)*'Calculatie sheet'!AL134+LOOKUP('Calculatie sheet'!$AL$2,'Objectenoverzicht aantallen'!$A:$A,'Objectenoverzicht aantallen'!J:J)*'Calculatie sheet'!AL134+LOOKUP('Calculatie sheet'!$AL$2,'Objectenoverzicht aantallen'!$A:$A,'Objectenoverzicht aantallen'!K:K)*'Calculatie sheet'!AL134+LOOKUP('Calculatie sheet'!$AL$2,'Objectenoverzicht aantallen'!$A:$A,'Objectenoverzicht aantallen'!L:L)*'Calculatie sheet'!AL134+LOOKUP('Calculatie sheet'!$AL$2,'Objectenoverzicht aantallen'!$A:$A,'Objectenoverzicht aantallen'!M:M)*'Calculatie sheet'!AL134)/1000</f>
        <v>0</v>
      </c>
      <c r="R3" s="571">
        <f>(LOOKUP('Calculatie sheet'!$AL$2,'Objectenoverzicht aantallen'!$A:$A,'Objectenoverzicht aantallen'!C:C)*'Calculatie sheet'!AL134+LOOKUP('Calculatie sheet'!$AL$2,'Objectenoverzicht aantallen'!$A:$A,'Objectenoverzicht aantallen'!E:E)*'Calculatie sheet'!AL134+LOOKUP('Calculatie sheet'!$AL$2,'Objectenoverzicht aantallen'!$A:$A,'Objectenoverzicht aantallen'!F:F)*'Calculatie sheet'!AL134+LOOKUP('Calculatie sheet'!$AL$2,'Objectenoverzicht aantallen'!$A:$A,'Objectenoverzicht aantallen'!G:G)*'Calculatie sheet'!AL134+LOOKUP('Calculatie sheet'!$AL$2,'Objectenoverzicht aantallen'!$A:$A,'Objectenoverzicht aantallen'!H:H)*'Calculatie sheet'!AL134+LOOKUP('Calculatie sheet'!$AL$2,'Objectenoverzicht aantallen'!$A:$A,'Objectenoverzicht aantallen'!I:I)*'Calculatie sheet'!AL134+LOOKUP('Calculatie sheet'!$AL$2,'Objectenoverzicht aantallen'!$A:$A,'Objectenoverzicht aantallen'!J:J)*'Calculatie sheet'!AL134+LOOKUP('Calculatie sheet'!$AL$2,'Objectenoverzicht aantallen'!$A:$A,'Objectenoverzicht aantallen'!K:K)*'Calculatie sheet'!AL134+LOOKUP('Calculatie sheet'!$AL$2,'Objectenoverzicht aantallen'!$A:$A,'Objectenoverzicht aantallen'!L:L)*'Calculatie sheet'!AL134+LOOKUP('Calculatie sheet'!$AL$2,'Objectenoverzicht aantallen'!$A:$A,'Objectenoverzicht aantallen'!M:M)*'Calculatie sheet'!AL134+LOOKUP('Calculatie sheet'!$AL$2,'Objectenoverzicht aantallen'!$A:$A,'Objectenoverzicht aantallen'!N:N)*'Calculatie sheet'!AL134)/1000</f>
        <v>0</v>
      </c>
      <c r="S3" s="571">
        <f>(LOOKUP('Calculatie sheet'!$AL$2,'Objectenoverzicht aantallen'!$A:$A,'Objectenoverzicht aantallen'!C:C)*'Calculatie sheet'!AL134+LOOKUP('Calculatie sheet'!$AL$2,'Objectenoverzicht aantallen'!$A:$A,'Objectenoverzicht aantallen'!E:E)*'Calculatie sheet'!AL134+LOOKUP('Calculatie sheet'!$AL$2,'Objectenoverzicht aantallen'!$A:$A,'Objectenoverzicht aantallen'!F:F)*'Calculatie sheet'!AL134+LOOKUP('Calculatie sheet'!$AL$2,'Objectenoverzicht aantallen'!$A:$A,'Objectenoverzicht aantallen'!G:G)*'Calculatie sheet'!AL134+LOOKUP('Calculatie sheet'!$AL$2,'Objectenoverzicht aantallen'!$A:$A,'Objectenoverzicht aantallen'!H:H)*'Calculatie sheet'!AL134+LOOKUP('Calculatie sheet'!$AL$2,'Objectenoverzicht aantallen'!$A:$A,'Objectenoverzicht aantallen'!I:I)*'Calculatie sheet'!AL134+LOOKUP('Calculatie sheet'!$AL$2,'Objectenoverzicht aantallen'!$A:$A,'Objectenoverzicht aantallen'!J:J)*'Calculatie sheet'!AL134+LOOKUP('Calculatie sheet'!$AL$2,'Objectenoverzicht aantallen'!$A:$A,'Objectenoverzicht aantallen'!K:K)*'Calculatie sheet'!AL134+LOOKUP('Calculatie sheet'!$AL$2,'Objectenoverzicht aantallen'!$A:$A,'Objectenoverzicht aantallen'!L:L)*'Calculatie sheet'!AL134+LOOKUP('Calculatie sheet'!$AL$2,'Objectenoverzicht aantallen'!$A:$A,'Objectenoverzicht aantallen'!M:M)*'Calculatie sheet'!AL134+LOOKUP('Calculatie sheet'!$AL$2,'Objectenoverzicht aantallen'!$A:$A,'Objectenoverzicht aantallen'!N:N)*'Calculatie sheet'!AL134+LOOKUP('Calculatie sheet'!$AL$2,'Objectenoverzicht aantallen'!$A:$A,'Objectenoverzicht aantallen'!O:O)*'Calculatie sheet'!AL134)/1000</f>
        <v>0</v>
      </c>
      <c r="U3" s="31" t="s">
        <v>623</v>
      </c>
      <c r="V3" s="571">
        <f>(LOOKUP('Calculatie sheet'!$AL$2,'Objectenoverzicht aantallen'!$A:$A,'Objectenoverzicht aantallen'!E:E)*'Calculatie sheet'!$AL$134)/1000</f>
        <v>0</v>
      </c>
      <c r="W3" s="571">
        <f>(LOOKUP('Calculatie sheet'!$AL$2,'Objectenoverzicht aantallen'!$A:$A,'Objectenoverzicht aantallen'!F:F)*'Calculatie sheet'!$AL$134)/1000</f>
        <v>0</v>
      </c>
      <c r="X3" s="571">
        <f>(LOOKUP('Calculatie sheet'!$AL$2,'Objectenoverzicht aantallen'!$A:$A,'Objectenoverzicht aantallen'!G:G)*'Calculatie sheet'!$AL$134)/1000</f>
        <v>0</v>
      </c>
      <c r="Y3" s="571">
        <f>(LOOKUP('Calculatie sheet'!$AL$2,'Objectenoverzicht aantallen'!$A:$A,'Objectenoverzicht aantallen'!H:H)*'Calculatie sheet'!$AL$134)/1000</f>
        <v>0</v>
      </c>
      <c r="Z3" s="571">
        <f>(LOOKUP('Calculatie sheet'!$AL$2,'Objectenoverzicht aantallen'!$A:$A,'Objectenoverzicht aantallen'!I:I)*'Calculatie sheet'!$AL$134)/1000</f>
        <v>0</v>
      </c>
      <c r="AA3" s="571">
        <f>(LOOKUP('Calculatie sheet'!$AL$2,'Objectenoverzicht aantallen'!$A:$A,'Objectenoverzicht aantallen'!J:J)*'Calculatie sheet'!$AL$134)/1000</f>
        <v>0</v>
      </c>
      <c r="AB3" s="571">
        <f>(LOOKUP('Calculatie sheet'!$AL$2,'Objectenoverzicht aantallen'!$A:$A,'Objectenoverzicht aantallen'!K:K)*'Calculatie sheet'!$AL$134)/1000</f>
        <v>0</v>
      </c>
      <c r="AC3" s="571">
        <f>(LOOKUP('Calculatie sheet'!$AL$2,'Objectenoverzicht aantallen'!$A:$A,'Objectenoverzicht aantallen'!L:L)*'Calculatie sheet'!$AL$134)/1000</f>
        <v>0</v>
      </c>
      <c r="AD3" s="571">
        <f>(LOOKUP('Calculatie sheet'!$AL$2,'Objectenoverzicht aantallen'!$A:$A,'Objectenoverzicht aantallen'!M:M)*'Calculatie sheet'!$AL$134)/1000</f>
        <v>0</v>
      </c>
      <c r="AE3" s="571">
        <f>(LOOKUP('Calculatie sheet'!$AL$2,'Objectenoverzicht aantallen'!$A:$A,'Objectenoverzicht aantallen'!N:N)*'Calculatie sheet'!$AL$134)/1000</f>
        <v>0</v>
      </c>
      <c r="AF3" s="571">
        <f>(LOOKUP('Calculatie sheet'!$AL$2,'Objectenoverzicht aantallen'!$A:$A,'Objectenoverzicht aantallen'!O:O)*'Calculatie sheet'!$AL$134)/1000</f>
        <v>0</v>
      </c>
    </row>
    <row r="4" spans="1:32" x14ac:dyDescent="0.2">
      <c r="B4" s="130" t="s">
        <v>966</v>
      </c>
      <c r="C4" s="46">
        <f>'Calculatie sheet'!AL135</f>
        <v>0.19332809943286119</v>
      </c>
      <c r="D4" s="37" t="s">
        <v>660</v>
      </c>
      <c r="F4" s="573">
        <f>C4*'Calculatie sheet'!$AL$7/1000</f>
        <v>0</v>
      </c>
      <c r="H4" s="31" t="s">
        <v>624</v>
      </c>
      <c r="I4" s="571">
        <f>(LOOKUP('Calculatie sheet'!$AL$2,'Objectenoverzicht aantallen'!$A:$A,'Objectenoverzicht aantallen'!C:C)*'Calculatie sheet'!AL135+LOOKUP('Calculatie sheet'!$AL$2,'Objectenoverzicht aantallen'!$A:$A,'Objectenoverzicht aantallen'!E:E)*'Calculatie sheet'!AL135)/1000</f>
        <v>0</v>
      </c>
      <c r="J4" s="571">
        <f>(LOOKUP('Calculatie sheet'!$AL$2,'Objectenoverzicht aantallen'!$A:$A,'Objectenoverzicht aantallen'!C:C)*'Calculatie sheet'!AL135+LOOKUP('Calculatie sheet'!$AL$2,'Objectenoverzicht aantallen'!$A:$A,'Objectenoverzicht aantallen'!E:E)*'Calculatie sheet'!AL135+LOOKUP('Calculatie sheet'!$AL$2,'Objectenoverzicht aantallen'!$A:$A,'Objectenoverzicht aantallen'!F:F)*'Calculatie sheet'!AL135)/1000</f>
        <v>0</v>
      </c>
      <c r="K4" s="571">
        <f>(LOOKUP('Calculatie sheet'!$AL$2,'Objectenoverzicht aantallen'!$A:$A,'Objectenoverzicht aantallen'!C:C)*'Calculatie sheet'!AL135+LOOKUP('Calculatie sheet'!$AL$2,'Objectenoverzicht aantallen'!$A:$A,'Objectenoverzicht aantallen'!E:E)*'Calculatie sheet'!AL135+LOOKUP('Calculatie sheet'!$AL$2,'Objectenoverzicht aantallen'!$A:$A,'Objectenoverzicht aantallen'!F:F)*'Calculatie sheet'!AL135+LOOKUP('Calculatie sheet'!$D$2,'Objectenoverzicht aantallen'!$A:$A,'Objectenoverzicht aantallen'!G:G)*'Calculatie sheet'!AL135)/1000</f>
        <v>0</v>
      </c>
      <c r="L4" s="571">
        <f>(LOOKUP('Calculatie sheet'!$AL$2,'Objectenoverzicht aantallen'!$A:$A,'Objectenoverzicht aantallen'!C:C)*'Calculatie sheet'!AL135+LOOKUP('Calculatie sheet'!$AL$2,'Objectenoverzicht aantallen'!$A:$A,'Objectenoverzicht aantallen'!E:E)*'Calculatie sheet'!AL135+LOOKUP('Calculatie sheet'!$AL$2,'Objectenoverzicht aantallen'!$A:$A,'Objectenoverzicht aantallen'!F:F)*'Calculatie sheet'!AL135+LOOKUP('Calculatie sheet'!$AL$2,'Objectenoverzicht aantallen'!$A:$A,'Objectenoverzicht aantallen'!G:G)*'Calculatie sheet'!AL135+LOOKUP('Calculatie sheet'!$AL$2,'Objectenoverzicht aantallen'!$A:$A,'Objectenoverzicht aantallen'!H:H)*'Calculatie sheet'!AL135)/1000</f>
        <v>0</v>
      </c>
      <c r="M4" s="571">
        <f>(LOOKUP('Calculatie sheet'!$AL$2,'Objectenoverzicht aantallen'!$A:$A,'Objectenoverzicht aantallen'!C:C)*'Calculatie sheet'!AL135+LOOKUP('Calculatie sheet'!$AL$2,'Objectenoverzicht aantallen'!$A:$A,'Objectenoverzicht aantallen'!E:E)*'Calculatie sheet'!AL135+LOOKUP('Calculatie sheet'!$AL$2,'Objectenoverzicht aantallen'!$A:$A,'Objectenoverzicht aantallen'!F:F)*'Calculatie sheet'!AL135+LOOKUP('Calculatie sheet'!$AL$2,'Objectenoverzicht aantallen'!$A:$A,'Objectenoverzicht aantallen'!G:G)*'Calculatie sheet'!AL135+LOOKUP('Calculatie sheet'!$AL$2,'Objectenoverzicht aantallen'!$A:$A,'Objectenoverzicht aantallen'!H:H)*'Calculatie sheet'!AL135+LOOKUP('Calculatie sheet'!$AL$2,'Objectenoverzicht aantallen'!$A:$A,'Objectenoverzicht aantallen'!I:I)*'Calculatie sheet'!AL135)/1000</f>
        <v>0</v>
      </c>
      <c r="N4" s="571">
        <f>(LOOKUP('Calculatie sheet'!$AL$2,'Objectenoverzicht aantallen'!$A:$A,'Objectenoverzicht aantallen'!C:C)*'Calculatie sheet'!AL135+LOOKUP('Calculatie sheet'!$AL$2,'Objectenoverzicht aantallen'!$A:$A,'Objectenoverzicht aantallen'!E:E)*'Calculatie sheet'!AL135+LOOKUP('Calculatie sheet'!$AL$2,'Objectenoverzicht aantallen'!$A:$A,'Objectenoverzicht aantallen'!F:F)*'Calculatie sheet'!AL135+LOOKUP('Calculatie sheet'!$AL$2,'Objectenoverzicht aantallen'!$A:$A,'Objectenoverzicht aantallen'!G:G)*'Calculatie sheet'!AL135+LOOKUP('Calculatie sheet'!$AL$2,'Objectenoverzicht aantallen'!$A:$A,'Objectenoverzicht aantallen'!H:H)*'Calculatie sheet'!AL135+LOOKUP('Calculatie sheet'!$AL$2,'Objectenoverzicht aantallen'!$A:$A,'Objectenoverzicht aantallen'!I:I)*'Calculatie sheet'!AL135+LOOKUP('Calculatie sheet'!$AL$2,'Objectenoverzicht aantallen'!$A:$A,'Objectenoverzicht aantallen'!J:J)*'Calculatie sheet'!AL135)/1000</f>
        <v>0</v>
      </c>
      <c r="O4" s="571">
        <f>(LOOKUP('Calculatie sheet'!$AL$2,'Objectenoverzicht aantallen'!$A:$A,'Objectenoverzicht aantallen'!C:C)*'Calculatie sheet'!AL135+LOOKUP('Calculatie sheet'!$AL$2,'Objectenoverzicht aantallen'!$A:$A,'Objectenoverzicht aantallen'!E:E)*'Calculatie sheet'!AL135+LOOKUP('Calculatie sheet'!$AL$2,'Objectenoverzicht aantallen'!$A:$A,'Objectenoverzicht aantallen'!F:F)*'Calculatie sheet'!AL135+LOOKUP('Calculatie sheet'!$AL$2,'Objectenoverzicht aantallen'!$A:$A,'Objectenoverzicht aantallen'!G:G)*'Calculatie sheet'!AL135+LOOKUP('Calculatie sheet'!$AL$2,'Objectenoverzicht aantallen'!$A:$A,'Objectenoverzicht aantallen'!H:H)*'Calculatie sheet'!AL135+LOOKUP('Calculatie sheet'!$AL$2,'Objectenoverzicht aantallen'!$A:$A,'Objectenoverzicht aantallen'!I:I)*'Calculatie sheet'!AL135+LOOKUP('Calculatie sheet'!$AL$2,'Objectenoverzicht aantallen'!$A:$A,'Objectenoverzicht aantallen'!J:J)*'Calculatie sheet'!AL135+LOOKUP('Calculatie sheet'!$AL$2,'Objectenoverzicht aantallen'!$A:$A,'Objectenoverzicht aantallen'!K:K)*'Calculatie sheet'!AL135)/1000</f>
        <v>0</v>
      </c>
      <c r="P4" s="571">
        <f>(LOOKUP('Calculatie sheet'!$AL$2,'Objectenoverzicht aantallen'!$A:$A,'Objectenoverzicht aantallen'!C:C)*'Calculatie sheet'!AL135+LOOKUP('Calculatie sheet'!$AL$2,'Objectenoverzicht aantallen'!$A:$A,'Objectenoverzicht aantallen'!E:E)*'Calculatie sheet'!AL135+LOOKUP('Calculatie sheet'!$AL$2,'Objectenoverzicht aantallen'!$A:$A,'Objectenoverzicht aantallen'!F:F)*'Calculatie sheet'!AL135+LOOKUP('Calculatie sheet'!$AL$2,'Objectenoverzicht aantallen'!$A:$A,'Objectenoverzicht aantallen'!G:G)*'Calculatie sheet'!AL135+LOOKUP('Calculatie sheet'!$AL$2,'Objectenoverzicht aantallen'!$A:$A,'Objectenoverzicht aantallen'!H:H)*'Calculatie sheet'!AL135+LOOKUP('Calculatie sheet'!$AL$2,'Objectenoverzicht aantallen'!$A:$A,'Objectenoverzicht aantallen'!I:I)*'Calculatie sheet'!AL135+LOOKUP('Calculatie sheet'!$AL$2,'Objectenoverzicht aantallen'!$A:$A,'Objectenoverzicht aantallen'!J:J)*'Calculatie sheet'!AL135+LOOKUP('Calculatie sheet'!$AL$2,'Objectenoverzicht aantallen'!$A:$A,'Objectenoverzicht aantallen'!K:K)*'Calculatie sheet'!AL135+LOOKUP('Calculatie sheet'!$AL$2,'Objectenoverzicht aantallen'!$A:$A,'Objectenoverzicht aantallen'!L:L)*'Calculatie sheet'!AL135)/1000</f>
        <v>0</v>
      </c>
      <c r="Q4" s="571">
        <f>(LOOKUP('Calculatie sheet'!$AL$2,'Objectenoverzicht aantallen'!$A:$A,'Objectenoverzicht aantallen'!C:C)*'Calculatie sheet'!AL135+LOOKUP('Calculatie sheet'!$AL$2,'Objectenoverzicht aantallen'!$A:$A,'Objectenoverzicht aantallen'!E:E)*'Calculatie sheet'!AL135+LOOKUP('Calculatie sheet'!$AL$2,'Objectenoverzicht aantallen'!$A:$A,'Objectenoverzicht aantallen'!F:F)*'Calculatie sheet'!AL135+LOOKUP('Calculatie sheet'!$AL$2,'Objectenoverzicht aantallen'!$A:$A,'Objectenoverzicht aantallen'!G:G)*'Calculatie sheet'!AL135+LOOKUP('Calculatie sheet'!$AL$2,'Objectenoverzicht aantallen'!$A:$A,'Objectenoverzicht aantallen'!H:H)*'Calculatie sheet'!AL135+LOOKUP('Calculatie sheet'!$AL$2,'Objectenoverzicht aantallen'!$A:$A,'Objectenoverzicht aantallen'!I:I)*'Calculatie sheet'!AL135+LOOKUP('Calculatie sheet'!$AL$2,'Objectenoverzicht aantallen'!$A:$A,'Objectenoverzicht aantallen'!J:J)*'Calculatie sheet'!AL135+LOOKUP('Calculatie sheet'!$AL$2,'Objectenoverzicht aantallen'!$A:$A,'Objectenoverzicht aantallen'!K:K)*'Calculatie sheet'!AL135+LOOKUP('Calculatie sheet'!$AL$2,'Objectenoverzicht aantallen'!$A:$A,'Objectenoverzicht aantallen'!L:L)*'Calculatie sheet'!AL135+LOOKUP('Calculatie sheet'!$AL$2,'Objectenoverzicht aantallen'!$A:$A,'Objectenoverzicht aantallen'!M:M)*'Calculatie sheet'!AL135)/1000</f>
        <v>0</v>
      </c>
      <c r="R4" s="571">
        <f>(LOOKUP('Calculatie sheet'!$AL$2,'Objectenoverzicht aantallen'!$A:$A,'Objectenoverzicht aantallen'!C:C)*'Calculatie sheet'!AL135+LOOKUP('Calculatie sheet'!$AL$2,'Objectenoverzicht aantallen'!$A:$A,'Objectenoverzicht aantallen'!E:E)*'Calculatie sheet'!AL135+LOOKUP('Calculatie sheet'!$AL$2,'Objectenoverzicht aantallen'!$A:$A,'Objectenoverzicht aantallen'!F:F)*'Calculatie sheet'!AL135+LOOKUP('Calculatie sheet'!$AL$2,'Objectenoverzicht aantallen'!$A:$A,'Objectenoverzicht aantallen'!G:G)*'Calculatie sheet'!AL135+LOOKUP('Calculatie sheet'!$AL$2,'Objectenoverzicht aantallen'!$A:$A,'Objectenoverzicht aantallen'!H:H)*'Calculatie sheet'!AL135+LOOKUP('Calculatie sheet'!$AL$2,'Objectenoverzicht aantallen'!$A:$A,'Objectenoverzicht aantallen'!I:I)*'Calculatie sheet'!AL135+LOOKUP('Calculatie sheet'!$AL$2,'Objectenoverzicht aantallen'!$A:$A,'Objectenoverzicht aantallen'!J:J)*'Calculatie sheet'!AL135+LOOKUP('Calculatie sheet'!$AL$2,'Objectenoverzicht aantallen'!$A:$A,'Objectenoverzicht aantallen'!K:K)*'Calculatie sheet'!AL135+LOOKUP('Calculatie sheet'!$AL$2,'Objectenoverzicht aantallen'!$A:$A,'Objectenoverzicht aantallen'!L:L)*'Calculatie sheet'!AL135+LOOKUP('Calculatie sheet'!$AL$2,'Objectenoverzicht aantallen'!$A:$A,'Objectenoverzicht aantallen'!M:M)*'Calculatie sheet'!AL135+LOOKUP('Calculatie sheet'!$AL$2,'Objectenoverzicht aantallen'!$A:$A,'Objectenoverzicht aantallen'!N:N)*'Calculatie sheet'!AL135)/1000</f>
        <v>0</v>
      </c>
      <c r="S4" s="571">
        <f>(LOOKUP('Calculatie sheet'!$AL$2,'Objectenoverzicht aantallen'!$A:$A,'Objectenoverzicht aantallen'!C:C)*'Calculatie sheet'!AL135+LOOKUP('Calculatie sheet'!$AL$2,'Objectenoverzicht aantallen'!$A:$A,'Objectenoverzicht aantallen'!E:E)*'Calculatie sheet'!AL135+LOOKUP('Calculatie sheet'!$AL$2,'Objectenoverzicht aantallen'!$A:$A,'Objectenoverzicht aantallen'!F:F)*'Calculatie sheet'!AL135+LOOKUP('Calculatie sheet'!$AL$2,'Objectenoverzicht aantallen'!$A:$A,'Objectenoverzicht aantallen'!G:G)*'Calculatie sheet'!AL135+LOOKUP('Calculatie sheet'!$AL$2,'Objectenoverzicht aantallen'!$A:$A,'Objectenoverzicht aantallen'!H:H)*'Calculatie sheet'!AL135+LOOKUP('Calculatie sheet'!$AL$2,'Objectenoverzicht aantallen'!$A:$A,'Objectenoverzicht aantallen'!I:I)*'Calculatie sheet'!AL135+LOOKUP('Calculatie sheet'!$AL$2,'Objectenoverzicht aantallen'!$A:$A,'Objectenoverzicht aantallen'!J:J)*'Calculatie sheet'!AL135+LOOKUP('Calculatie sheet'!$AL$2,'Objectenoverzicht aantallen'!$A:$A,'Objectenoverzicht aantallen'!K:K)*'Calculatie sheet'!AL135+LOOKUP('Calculatie sheet'!$AL$2,'Objectenoverzicht aantallen'!$A:$A,'Objectenoverzicht aantallen'!L:L)*'Calculatie sheet'!AL135+LOOKUP('Calculatie sheet'!$AL$2,'Objectenoverzicht aantallen'!$A:$A,'Objectenoverzicht aantallen'!M:M)*'Calculatie sheet'!AL135+LOOKUP('Calculatie sheet'!$AL$2,'Objectenoverzicht aantallen'!$A:$A,'Objectenoverzicht aantallen'!N:N)*'Calculatie sheet'!AL135+LOOKUP('Calculatie sheet'!$AL$2,'Objectenoverzicht aantallen'!$A:$A,'Objectenoverzicht aantallen'!O:O)*'Calculatie sheet'!AL135)/1000</f>
        <v>0</v>
      </c>
      <c r="U4" s="31" t="s">
        <v>624</v>
      </c>
      <c r="V4" s="571">
        <f>(LOOKUP('Calculatie sheet'!$AL$2,'Objectenoverzicht aantallen'!$A:$A,'Objectenoverzicht aantallen'!$P:$P)*'Calculatie sheet'!$AL$135)/'Calculatie sheet'!$AL$64/1000</f>
        <v>0</v>
      </c>
      <c r="W4" s="571">
        <f>(LOOKUP('Calculatie sheet'!$AL$2,'Objectenoverzicht aantallen'!$A:$A,'Objectenoverzicht aantallen'!$P:$P)*'Calculatie sheet'!$AL$135)/'Calculatie sheet'!$AL$64/1000</f>
        <v>0</v>
      </c>
      <c r="X4" s="571">
        <f>(LOOKUP('Calculatie sheet'!$AL$2,'Objectenoverzicht aantallen'!$A:$A,'Objectenoverzicht aantallen'!$P:$P)*'Calculatie sheet'!$AL$135)/'Calculatie sheet'!$AL$64/1000</f>
        <v>0</v>
      </c>
      <c r="Y4" s="571">
        <f>(LOOKUP('Calculatie sheet'!$AL$2,'Objectenoverzicht aantallen'!$A:$A,'Objectenoverzicht aantallen'!$P:$P)*'Calculatie sheet'!$AL$135)/'Calculatie sheet'!$AL$64/1000</f>
        <v>0</v>
      </c>
      <c r="Z4" s="571">
        <f>(LOOKUP('Calculatie sheet'!$AL$2,'Objectenoverzicht aantallen'!$A:$A,'Objectenoverzicht aantallen'!$P:$P)*'Calculatie sheet'!$AL$135)/'Calculatie sheet'!$AL$64/1000</f>
        <v>0</v>
      </c>
      <c r="AA4" s="571">
        <f>(LOOKUP('Calculatie sheet'!$AL$2,'Objectenoverzicht aantallen'!$A:$A,'Objectenoverzicht aantallen'!$P:$P)*'Calculatie sheet'!$AL$135)/'Calculatie sheet'!$AL$64/1000</f>
        <v>0</v>
      </c>
      <c r="AB4" s="571">
        <f>(LOOKUP('Calculatie sheet'!$AL$2,'Objectenoverzicht aantallen'!$A:$A,'Objectenoverzicht aantallen'!$P:$P)*'Calculatie sheet'!$AL$135)/'Calculatie sheet'!$AL$64/1000</f>
        <v>0</v>
      </c>
      <c r="AC4" s="571">
        <f>(LOOKUP('Calculatie sheet'!$AL$2,'Objectenoverzicht aantallen'!$A:$A,'Objectenoverzicht aantallen'!$P:$P)*'Calculatie sheet'!$AL$135)/'Calculatie sheet'!$AL$64/1000</f>
        <v>0</v>
      </c>
      <c r="AD4" s="571">
        <f>(LOOKUP('Calculatie sheet'!$AL$2,'Objectenoverzicht aantallen'!$A:$A,'Objectenoverzicht aantallen'!$P:$P)*'Calculatie sheet'!$AL$135)/'Calculatie sheet'!$AL$64/1000</f>
        <v>0</v>
      </c>
      <c r="AE4" s="571">
        <f>(LOOKUP('Calculatie sheet'!$AL$2,'Objectenoverzicht aantallen'!$A:$A,'Objectenoverzicht aantallen'!$P:$P)*'Calculatie sheet'!$AL$135)/'Calculatie sheet'!$AL$64/1000</f>
        <v>0</v>
      </c>
      <c r="AF4" s="571">
        <f>(LOOKUP('Calculatie sheet'!$AL$2,'Objectenoverzicht aantallen'!$A:$A,'Objectenoverzicht aantallen'!$P:$P)*'Calculatie sheet'!$AL$135)/'Calculatie sheet'!$AL$64/1000</f>
        <v>0</v>
      </c>
    </row>
    <row r="5" spans="1:32" x14ac:dyDescent="0.2">
      <c r="B5" s="130" t="s">
        <v>5</v>
      </c>
      <c r="C5" s="46">
        <f>'Calculatie sheet'!AL136</f>
        <v>0</v>
      </c>
      <c r="F5" s="573">
        <f>C5*'Calculatie sheet'!$AL$7/1000</f>
        <v>0</v>
      </c>
      <c r="H5" s="31" t="s">
        <v>625</v>
      </c>
      <c r="I5" s="571">
        <f>(LOOKUP('Calculatie sheet'!$AL$2,'Objectenoverzicht aantallen'!$A:$A,'Objectenoverzicht aantallen'!C:C)*'Calculatie sheet'!AL136+LOOKUP('Calculatie sheet'!$AL$2,'Objectenoverzicht aantallen'!$A:$A,'Objectenoverzicht aantallen'!E:E)*'Calculatie sheet'!AL136)/1000</f>
        <v>0</v>
      </c>
      <c r="J5" s="571">
        <f>(LOOKUP('Calculatie sheet'!$AL$2,'Objectenoverzicht aantallen'!$A:$A,'Objectenoverzicht aantallen'!C:C)*'Calculatie sheet'!AL136+LOOKUP('Calculatie sheet'!$AL$2,'Objectenoverzicht aantallen'!$A:$A,'Objectenoverzicht aantallen'!E:E)*'Calculatie sheet'!AL136+LOOKUP('Calculatie sheet'!$AL$2,'Objectenoverzicht aantallen'!$A:$A,'Objectenoverzicht aantallen'!F:F)*'Calculatie sheet'!AL136)/1000</f>
        <v>0</v>
      </c>
      <c r="K5" s="571">
        <f>(LOOKUP('Calculatie sheet'!$AL$2,'Objectenoverzicht aantallen'!$A:$A,'Objectenoverzicht aantallen'!C:C)*'Calculatie sheet'!AL136+LOOKUP('Calculatie sheet'!$AL$2,'Objectenoverzicht aantallen'!$A:$A,'Objectenoverzicht aantallen'!E:E)*'Calculatie sheet'!AL136+LOOKUP('Calculatie sheet'!$AL$2,'Objectenoverzicht aantallen'!$A:$A,'Objectenoverzicht aantallen'!F:F)*'Calculatie sheet'!AL136+LOOKUP('Calculatie sheet'!$D$2,'Objectenoverzicht aantallen'!$A:$A,'Objectenoverzicht aantallen'!G:G)*'Calculatie sheet'!AL136)/1000</f>
        <v>0</v>
      </c>
      <c r="L5" s="571">
        <f>(LOOKUP('Calculatie sheet'!$AL$2,'Objectenoverzicht aantallen'!$A:$A,'Objectenoverzicht aantallen'!C:C)*'Calculatie sheet'!AL136+LOOKUP('Calculatie sheet'!$AL$2,'Objectenoverzicht aantallen'!$A:$A,'Objectenoverzicht aantallen'!E:E)*'Calculatie sheet'!AL136+LOOKUP('Calculatie sheet'!$AL$2,'Objectenoverzicht aantallen'!$A:$A,'Objectenoverzicht aantallen'!F:F)*'Calculatie sheet'!AL136+LOOKUP('Calculatie sheet'!$AL$2,'Objectenoverzicht aantallen'!$A:$A,'Objectenoverzicht aantallen'!G:G)*'Calculatie sheet'!AL136+LOOKUP('Calculatie sheet'!$AL$2,'Objectenoverzicht aantallen'!$A:$A,'Objectenoverzicht aantallen'!H:H)*'Calculatie sheet'!AL136)/1000</f>
        <v>0</v>
      </c>
      <c r="M5" s="571">
        <f>(LOOKUP('Calculatie sheet'!$AL$2,'Objectenoverzicht aantallen'!$A:$A,'Objectenoverzicht aantallen'!C:C)*'Calculatie sheet'!AL136+LOOKUP('Calculatie sheet'!$AL$2,'Objectenoverzicht aantallen'!$A:$A,'Objectenoverzicht aantallen'!E:E)*'Calculatie sheet'!AL136+LOOKUP('Calculatie sheet'!$AL$2,'Objectenoverzicht aantallen'!$A:$A,'Objectenoverzicht aantallen'!F:F)*'Calculatie sheet'!AL136+LOOKUP('Calculatie sheet'!$AL$2,'Objectenoverzicht aantallen'!$A:$A,'Objectenoverzicht aantallen'!G:G)*'Calculatie sheet'!AL136+LOOKUP('Calculatie sheet'!$AL$2,'Objectenoverzicht aantallen'!$A:$A,'Objectenoverzicht aantallen'!H:H)*'Calculatie sheet'!AL136+LOOKUP('Calculatie sheet'!$AL$2,'Objectenoverzicht aantallen'!$A:$A,'Objectenoverzicht aantallen'!I:I)*'Calculatie sheet'!AL136)/1000</f>
        <v>0</v>
      </c>
      <c r="N5" s="571">
        <f>(LOOKUP('Calculatie sheet'!$AL$2,'Objectenoverzicht aantallen'!$A:$A,'Objectenoverzicht aantallen'!C:C)*'Calculatie sheet'!AL136+LOOKUP('Calculatie sheet'!$AL$2,'Objectenoverzicht aantallen'!$A:$A,'Objectenoverzicht aantallen'!E:E)*'Calculatie sheet'!AL136+LOOKUP('Calculatie sheet'!$AL$2,'Objectenoverzicht aantallen'!$A:$A,'Objectenoverzicht aantallen'!F:F)*'Calculatie sheet'!AL136+LOOKUP('Calculatie sheet'!$AL$2,'Objectenoverzicht aantallen'!$A:$A,'Objectenoverzicht aantallen'!G:G)*'Calculatie sheet'!AL136+LOOKUP('Calculatie sheet'!$AL$2,'Objectenoverzicht aantallen'!$A:$A,'Objectenoverzicht aantallen'!H:H)*'Calculatie sheet'!AL136+LOOKUP('Calculatie sheet'!$AL$2,'Objectenoverzicht aantallen'!$A:$A,'Objectenoverzicht aantallen'!I:I)*'Calculatie sheet'!AL136+LOOKUP('Calculatie sheet'!$AL$2,'Objectenoverzicht aantallen'!$A:$A,'Objectenoverzicht aantallen'!J:J)*'Calculatie sheet'!AL136)/1000</f>
        <v>0</v>
      </c>
      <c r="O5" s="571">
        <f>(LOOKUP('Calculatie sheet'!$AL$2,'Objectenoverzicht aantallen'!$A:$A,'Objectenoverzicht aantallen'!C:C)*'Calculatie sheet'!AL136+LOOKUP('Calculatie sheet'!$AL$2,'Objectenoverzicht aantallen'!$A:$A,'Objectenoverzicht aantallen'!E:E)*'Calculatie sheet'!AL136+LOOKUP('Calculatie sheet'!$AL$2,'Objectenoverzicht aantallen'!$A:$A,'Objectenoverzicht aantallen'!F:F)*'Calculatie sheet'!AL136+LOOKUP('Calculatie sheet'!$AL$2,'Objectenoverzicht aantallen'!$A:$A,'Objectenoverzicht aantallen'!G:G)*'Calculatie sheet'!AL136+LOOKUP('Calculatie sheet'!$AL$2,'Objectenoverzicht aantallen'!$A:$A,'Objectenoverzicht aantallen'!H:H)*'Calculatie sheet'!AL136+LOOKUP('Calculatie sheet'!$AL$2,'Objectenoverzicht aantallen'!$A:$A,'Objectenoverzicht aantallen'!I:I)*'Calculatie sheet'!AL136+LOOKUP('Calculatie sheet'!$AL$2,'Objectenoverzicht aantallen'!$A:$A,'Objectenoverzicht aantallen'!J:J)*'Calculatie sheet'!AL136+LOOKUP('Calculatie sheet'!$AL$2,'Objectenoverzicht aantallen'!$A:$A,'Objectenoverzicht aantallen'!K:K)*'Calculatie sheet'!AL136)/1000</f>
        <v>0</v>
      </c>
      <c r="P5" s="571">
        <f>(LOOKUP('Calculatie sheet'!$AL$2,'Objectenoverzicht aantallen'!$A:$A,'Objectenoverzicht aantallen'!C:C)*'Calculatie sheet'!AL136+LOOKUP('Calculatie sheet'!$AL$2,'Objectenoverzicht aantallen'!$A:$A,'Objectenoverzicht aantallen'!E:E)*'Calculatie sheet'!AL136+LOOKUP('Calculatie sheet'!$AL$2,'Objectenoverzicht aantallen'!$A:$A,'Objectenoverzicht aantallen'!F:F)*'Calculatie sheet'!AL136+LOOKUP('Calculatie sheet'!$AL$2,'Objectenoverzicht aantallen'!$A:$A,'Objectenoverzicht aantallen'!G:G)*'Calculatie sheet'!AL136+LOOKUP('Calculatie sheet'!$AL$2,'Objectenoverzicht aantallen'!$A:$A,'Objectenoverzicht aantallen'!H:H)*'Calculatie sheet'!AL136+LOOKUP('Calculatie sheet'!$AL$2,'Objectenoverzicht aantallen'!$A:$A,'Objectenoverzicht aantallen'!I:I)*'Calculatie sheet'!AL136+LOOKUP('Calculatie sheet'!$AL$2,'Objectenoverzicht aantallen'!$A:$A,'Objectenoverzicht aantallen'!J:J)*'Calculatie sheet'!AL136+LOOKUP('Calculatie sheet'!$AL$2,'Objectenoverzicht aantallen'!$A:$A,'Objectenoverzicht aantallen'!K:K)*'Calculatie sheet'!AL136+LOOKUP('Calculatie sheet'!$AL$2,'Objectenoverzicht aantallen'!$A:$A,'Objectenoverzicht aantallen'!L:L)*'Calculatie sheet'!AL136)/1000</f>
        <v>0</v>
      </c>
      <c r="Q5" s="571">
        <f>(LOOKUP('Calculatie sheet'!$AL$2,'Objectenoverzicht aantallen'!$A:$A,'Objectenoverzicht aantallen'!C:C)*'Calculatie sheet'!AL136+LOOKUP('Calculatie sheet'!$AL$2,'Objectenoverzicht aantallen'!$A:$A,'Objectenoverzicht aantallen'!E:E)*'Calculatie sheet'!AL136+LOOKUP('Calculatie sheet'!$AL$2,'Objectenoverzicht aantallen'!$A:$A,'Objectenoverzicht aantallen'!F:F)*'Calculatie sheet'!AL136+LOOKUP('Calculatie sheet'!$AL$2,'Objectenoverzicht aantallen'!$A:$A,'Objectenoverzicht aantallen'!G:G)*'Calculatie sheet'!AL136+LOOKUP('Calculatie sheet'!$AL$2,'Objectenoverzicht aantallen'!$A:$A,'Objectenoverzicht aantallen'!H:H)*'Calculatie sheet'!AL136+LOOKUP('Calculatie sheet'!$AL$2,'Objectenoverzicht aantallen'!$A:$A,'Objectenoverzicht aantallen'!I:I)*'Calculatie sheet'!AL136+LOOKUP('Calculatie sheet'!$AL$2,'Objectenoverzicht aantallen'!$A:$A,'Objectenoverzicht aantallen'!J:J)*'Calculatie sheet'!AL136+LOOKUP('Calculatie sheet'!$AL$2,'Objectenoverzicht aantallen'!$A:$A,'Objectenoverzicht aantallen'!K:K)*'Calculatie sheet'!AL136+LOOKUP('Calculatie sheet'!$AL$2,'Objectenoverzicht aantallen'!$A:$A,'Objectenoverzicht aantallen'!L:L)*'Calculatie sheet'!AL136+LOOKUP('Calculatie sheet'!$AL$2,'Objectenoverzicht aantallen'!$A:$A,'Objectenoverzicht aantallen'!M:M)*'Calculatie sheet'!AL136)/1000</f>
        <v>0</v>
      </c>
      <c r="R5" s="571">
        <f>(LOOKUP('Calculatie sheet'!$AL$2,'Objectenoverzicht aantallen'!$A:$A,'Objectenoverzicht aantallen'!C:C)*'Calculatie sheet'!AL136+LOOKUP('Calculatie sheet'!$AL$2,'Objectenoverzicht aantallen'!$A:$A,'Objectenoverzicht aantallen'!E:E)*'Calculatie sheet'!AL136+LOOKUP('Calculatie sheet'!$AL$2,'Objectenoverzicht aantallen'!$A:$A,'Objectenoverzicht aantallen'!F:F)*'Calculatie sheet'!AL136+LOOKUP('Calculatie sheet'!$AL$2,'Objectenoverzicht aantallen'!$A:$A,'Objectenoverzicht aantallen'!G:G)*'Calculatie sheet'!AL136+LOOKUP('Calculatie sheet'!$AL$2,'Objectenoverzicht aantallen'!$A:$A,'Objectenoverzicht aantallen'!H:H)*'Calculatie sheet'!AL136+LOOKUP('Calculatie sheet'!$AL$2,'Objectenoverzicht aantallen'!$A:$A,'Objectenoverzicht aantallen'!I:I)*'Calculatie sheet'!AL136+LOOKUP('Calculatie sheet'!$AL$2,'Objectenoverzicht aantallen'!$A:$A,'Objectenoverzicht aantallen'!J:J)*'Calculatie sheet'!AL136+LOOKUP('Calculatie sheet'!$AL$2,'Objectenoverzicht aantallen'!$A:$A,'Objectenoverzicht aantallen'!K:K)*'Calculatie sheet'!AL136+LOOKUP('Calculatie sheet'!$AL$2,'Objectenoverzicht aantallen'!$A:$A,'Objectenoverzicht aantallen'!L:L)*'Calculatie sheet'!AL136+LOOKUP('Calculatie sheet'!$AL$2,'Objectenoverzicht aantallen'!$A:$A,'Objectenoverzicht aantallen'!M:M)*'Calculatie sheet'!AL136+LOOKUP('Calculatie sheet'!$AL$2,'Objectenoverzicht aantallen'!$A:$A,'Objectenoverzicht aantallen'!N:N)*'Calculatie sheet'!AL136)/1000</f>
        <v>0</v>
      </c>
      <c r="S5" s="571">
        <f>(LOOKUP('Calculatie sheet'!$AL$2,'Objectenoverzicht aantallen'!$A:$A,'Objectenoverzicht aantallen'!C:C)*'Calculatie sheet'!AL136+LOOKUP('Calculatie sheet'!$AL$2,'Objectenoverzicht aantallen'!$A:$A,'Objectenoverzicht aantallen'!E:E)*'Calculatie sheet'!AL136+LOOKUP('Calculatie sheet'!$AL$2,'Objectenoverzicht aantallen'!$A:$A,'Objectenoverzicht aantallen'!F:F)*'Calculatie sheet'!AL136+LOOKUP('Calculatie sheet'!$AL$2,'Objectenoverzicht aantallen'!$A:$A,'Objectenoverzicht aantallen'!G:G)*'Calculatie sheet'!AL136+LOOKUP('Calculatie sheet'!$AL$2,'Objectenoverzicht aantallen'!$A:$A,'Objectenoverzicht aantallen'!H:H)*'Calculatie sheet'!AL136+LOOKUP('Calculatie sheet'!$AL$2,'Objectenoverzicht aantallen'!$A:$A,'Objectenoverzicht aantallen'!I:I)*'Calculatie sheet'!AL136+LOOKUP('Calculatie sheet'!$AL$2,'Objectenoverzicht aantallen'!$A:$A,'Objectenoverzicht aantallen'!J:J)*'Calculatie sheet'!AL136+LOOKUP('Calculatie sheet'!$AL$2,'Objectenoverzicht aantallen'!$A:$A,'Objectenoverzicht aantallen'!K:K)*'Calculatie sheet'!AL136+LOOKUP('Calculatie sheet'!$AL$2,'Objectenoverzicht aantallen'!$A:$A,'Objectenoverzicht aantallen'!L:L)*'Calculatie sheet'!AL136+LOOKUP('Calculatie sheet'!$AL$2,'Objectenoverzicht aantallen'!$A:$A,'Objectenoverzicht aantallen'!M:M)*'Calculatie sheet'!AL136+LOOKUP('Calculatie sheet'!$AL$2,'Objectenoverzicht aantallen'!$A:$A,'Objectenoverzicht aantallen'!N:N)*'Calculatie sheet'!AL136+LOOKUP('Calculatie sheet'!$AL$2,'Objectenoverzicht aantallen'!$A:$A,'Objectenoverzicht aantallen'!O:O)*'Calculatie sheet'!AL136)/1000</f>
        <v>0</v>
      </c>
      <c r="U5" s="31" t="s">
        <v>625</v>
      </c>
      <c r="V5" s="571">
        <f>(LOOKUP('Calculatie sheet'!$AL$2,'Objectenoverzicht aantallen'!$A:$A,'Objectenoverzicht aantallen'!Q:Q)*'Calculatie sheet'!$AL$136)/1000</f>
        <v>0</v>
      </c>
      <c r="W5" s="571">
        <f>(LOOKUP('Calculatie sheet'!$AL$2,'Objectenoverzicht aantallen'!$A:$A,'Objectenoverzicht aantallen'!R:R)*'Calculatie sheet'!$AL$136)/1000</f>
        <v>0</v>
      </c>
      <c r="X5" s="571">
        <f>(LOOKUP('Calculatie sheet'!$AL$2,'Objectenoverzicht aantallen'!$A:$A,'Objectenoverzicht aantallen'!S:S)*'Calculatie sheet'!$AL$136)/1000</f>
        <v>0</v>
      </c>
      <c r="Y5" s="571">
        <f>(LOOKUP('Calculatie sheet'!$AL$2,'Objectenoverzicht aantallen'!$A:$A,'Objectenoverzicht aantallen'!T:T)*'Calculatie sheet'!$AL$136)/1000</f>
        <v>0</v>
      </c>
      <c r="Z5" s="571">
        <f>(LOOKUP('Calculatie sheet'!$AL$2,'Objectenoverzicht aantallen'!$A:$A,'Objectenoverzicht aantallen'!U:U)*'Calculatie sheet'!$AL$136)/1000</f>
        <v>0</v>
      </c>
      <c r="AA5" s="571">
        <f>(LOOKUP('Calculatie sheet'!$AL$2,'Objectenoverzicht aantallen'!$A:$A,'Objectenoverzicht aantallen'!V:V)*'Calculatie sheet'!$AL$136)/1000</f>
        <v>0</v>
      </c>
      <c r="AB5" s="571">
        <f>(LOOKUP('Calculatie sheet'!$AL$2,'Objectenoverzicht aantallen'!$A:$A,'Objectenoverzicht aantallen'!W:W)*'Calculatie sheet'!$AL$136)/1000</f>
        <v>0</v>
      </c>
      <c r="AC5" s="571">
        <f>(LOOKUP('Calculatie sheet'!$AL$2,'Objectenoverzicht aantallen'!$A:$A,'Objectenoverzicht aantallen'!X:X)*'Calculatie sheet'!$AL$136)/1000</f>
        <v>0</v>
      </c>
      <c r="AD5" s="571">
        <f>(LOOKUP('Calculatie sheet'!$AL$2,'Objectenoverzicht aantallen'!$A:$A,'Objectenoverzicht aantallen'!AA:AA)*'Calculatie sheet'!$AL$136)/1000</f>
        <v>0</v>
      </c>
      <c r="AE5" s="571">
        <f>(LOOKUP('Calculatie sheet'!$AL$2,'Objectenoverzicht aantallen'!$A:$A,'Objectenoverzicht aantallen'!Z:Z)*'Calculatie sheet'!$AL$136)/1000</f>
        <v>0</v>
      </c>
      <c r="AF5" s="571">
        <f>(LOOKUP('Calculatie sheet'!$AL$2,'Objectenoverzicht aantallen'!$A:$A,'Objectenoverzicht aantallen'!AA:AA)*'Calculatie sheet'!$AL$136)/1000</f>
        <v>0</v>
      </c>
    </row>
    <row r="6" spans="1:32" x14ac:dyDescent="0.2">
      <c r="F6" s="39"/>
    </row>
  </sheetData>
  <pageMargins left="0.7" right="0.7" top="0.75" bottom="0.75" header="0.3" footer="0.3"/>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DF10-BF11-A848-AB71-4B80D9DE7C0E}">
  <dimension ref="A1:AF6"/>
  <sheetViews>
    <sheetView workbookViewId="0">
      <selection activeCell="B3" sqref="B3:B5"/>
    </sheetView>
  </sheetViews>
  <sheetFormatPr baseColWidth="10" defaultRowHeight="16" x14ac:dyDescent="0.2"/>
  <cols>
    <col min="1" max="1" width="31.1640625" bestFit="1" customWidth="1"/>
  </cols>
  <sheetData>
    <row r="1" spans="1:32" x14ac:dyDescent="0.2">
      <c r="A1" t="str">
        <f>'Calculatie sheet'!AM3</f>
        <v>Geluidbeperkende constructie (glas)</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sheet'!AM133</f>
        <v>0.13667850107518548</v>
      </c>
      <c r="D2" s="26" t="s">
        <v>64</v>
      </c>
      <c r="F2" s="573">
        <f>C2*'Calculatie sheet'!$AM$7/1000</f>
        <v>0</v>
      </c>
      <c r="H2" s="31" t="s">
        <v>622</v>
      </c>
      <c r="I2" s="571">
        <f>(LOOKUP('Calculatie sheet'!$AM$2,'Objectenoverzicht aantallen'!$A:$A,'Objectenoverzicht aantallen'!C:C)*'Calculatie sheet'!AM133+LOOKUP('Calculatie sheet'!$AM$2,'Objectenoverzicht aantallen'!$A:$A,'Objectenoverzicht aantallen'!E:E)*'Calculatie sheet'!AM133)/1000</f>
        <v>0</v>
      </c>
      <c r="J2" s="571">
        <f>(LOOKUP('Calculatie sheet'!$AM$2,'Objectenoverzicht aantallen'!$A:$A,'Objectenoverzicht aantallen'!C:C)*'Calculatie sheet'!AM133+LOOKUP('Calculatie sheet'!$AM$2,'Objectenoverzicht aantallen'!$A:$A,'Objectenoverzicht aantallen'!E:E)*'Calculatie sheet'!AM133+LOOKUP('Calculatie sheet'!$AM$2,'Objectenoverzicht aantallen'!$A:$A,'Objectenoverzicht aantallen'!F:F)*'Calculatie sheet'!AM133)/1000</f>
        <v>0</v>
      </c>
      <c r="K2" s="571">
        <f>(LOOKUP('Calculatie sheet'!$AM$2,'Objectenoverzicht aantallen'!$A:$A,'Objectenoverzicht aantallen'!C:C)*'Calculatie sheet'!AM133+LOOKUP('Calculatie sheet'!$AM$2,'Objectenoverzicht aantallen'!$A:$A,'Objectenoverzicht aantallen'!E:E)*'Calculatie sheet'!AM133+LOOKUP('Calculatie sheet'!$AM$2,'Objectenoverzicht aantallen'!$A:$A,'Objectenoverzicht aantallen'!F:F)*'Calculatie sheet'!AM133+LOOKUP('Calculatie sheet'!$D$2,'Objectenoverzicht aantallen'!$A:$A,'Objectenoverzicht aantallen'!G:G)*'Calculatie sheet'!AM133)/1000</f>
        <v>0</v>
      </c>
      <c r="L2" s="571">
        <f>(LOOKUP('Calculatie sheet'!$AM$2,'Objectenoverzicht aantallen'!$A:$A,'Objectenoverzicht aantallen'!C:C)*'Calculatie sheet'!AM133+LOOKUP('Calculatie sheet'!$AM$2,'Objectenoverzicht aantallen'!$A:$A,'Objectenoverzicht aantallen'!E:E)*'Calculatie sheet'!AM133+LOOKUP('Calculatie sheet'!$AM$2,'Objectenoverzicht aantallen'!$A:$A,'Objectenoverzicht aantallen'!F:F)*'Calculatie sheet'!AM133+LOOKUP('Calculatie sheet'!$AM$2,'Objectenoverzicht aantallen'!$A:$A,'Objectenoverzicht aantallen'!G:G)*'Calculatie sheet'!AM133+LOOKUP('Calculatie sheet'!$AM$2,'Objectenoverzicht aantallen'!$A:$A,'Objectenoverzicht aantallen'!H:H)*'Calculatie sheet'!AM133)/1000</f>
        <v>0</v>
      </c>
      <c r="M2" s="571">
        <f>(LOOKUP('Calculatie sheet'!$AM$2,'Objectenoverzicht aantallen'!$A:$A,'Objectenoverzicht aantallen'!C:C)*'Calculatie sheet'!AM133+LOOKUP('Calculatie sheet'!$AM$2,'Objectenoverzicht aantallen'!$A:$A,'Objectenoverzicht aantallen'!E:E)*'Calculatie sheet'!AM133+LOOKUP('Calculatie sheet'!$AM$2,'Objectenoverzicht aantallen'!$A:$A,'Objectenoverzicht aantallen'!F:F)*'Calculatie sheet'!AM133+LOOKUP('Calculatie sheet'!$AM$2,'Objectenoverzicht aantallen'!$A:$A,'Objectenoverzicht aantallen'!G:G)*'Calculatie sheet'!AM133+LOOKUP('Calculatie sheet'!$AM$2,'Objectenoverzicht aantallen'!$A:$A,'Objectenoverzicht aantallen'!H:H)*'Calculatie sheet'!AM133+LOOKUP('Calculatie sheet'!$AM$2,'Objectenoverzicht aantallen'!$A:$A,'Objectenoverzicht aantallen'!I:I)*'Calculatie sheet'!AM133)/1000</f>
        <v>0</v>
      </c>
      <c r="N2" s="571">
        <f>(LOOKUP('Calculatie sheet'!$AM$2,'Objectenoverzicht aantallen'!$A:$A,'Objectenoverzicht aantallen'!C:C)*'Calculatie sheet'!AM133+LOOKUP('Calculatie sheet'!$AM$2,'Objectenoverzicht aantallen'!$A:$A,'Objectenoverzicht aantallen'!E:E)*'Calculatie sheet'!AM133+LOOKUP('Calculatie sheet'!$AM$2,'Objectenoverzicht aantallen'!$A:$A,'Objectenoverzicht aantallen'!F:F)*'Calculatie sheet'!AM133+LOOKUP('Calculatie sheet'!$AM$2,'Objectenoverzicht aantallen'!$A:$A,'Objectenoverzicht aantallen'!G:G)*'Calculatie sheet'!AM133+LOOKUP('Calculatie sheet'!$AM$2,'Objectenoverzicht aantallen'!$A:$A,'Objectenoverzicht aantallen'!H:H)*'Calculatie sheet'!AM133+LOOKUP('Calculatie sheet'!$AM$2,'Objectenoverzicht aantallen'!$A:$A,'Objectenoverzicht aantallen'!I:I)*'Calculatie sheet'!AM133+LOOKUP('Calculatie sheet'!$AM$2,'Objectenoverzicht aantallen'!$A:$A,'Objectenoverzicht aantallen'!J:J)*'Calculatie sheet'!AM133)/1000</f>
        <v>0</v>
      </c>
      <c r="O2" s="571">
        <f>(LOOKUP('Calculatie sheet'!$AM$2,'Objectenoverzicht aantallen'!$A:$A,'Objectenoverzicht aantallen'!C:C)*'Calculatie sheet'!AM133+LOOKUP('Calculatie sheet'!$AM$2,'Objectenoverzicht aantallen'!$A:$A,'Objectenoverzicht aantallen'!E:E)*'Calculatie sheet'!AM133+LOOKUP('Calculatie sheet'!$AM$2,'Objectenoverzicht aantallen'!$A:$A,'Objectenoverzicht aantallen'!F:F)*'Calculatie sheet'!AM133+LOOKUP('Calculatie sheet'!$AM$2,'Objectenoverzicht aantallen'!$A:$A,'Objectenoverzicht aantallen'!G:G)*'Calculatie sheet'!AM133+LOOKUP('Calculatie sheet'!$AM$2,'Objectenoverzicht aantallen'!$A:$A,'Objectenoverzicht aantallen'!H:H)*'Calculatie sheet'!AM133+LOOKUP('Calculatie sheet'!$AM$2,'Objectenoverzicht aantallen'!$A:$A,'Objectenoverzicht aantallen'!I:I)*'Calculatie sheet'!AM133+LOOKUP('Calculatie sheet'!$AM$2,'Objectenoverzicht aantallen'!$A:$A,'Objectenoverzicht aantallen'!J:J)*'Calculatie sheet'!AM133+LOOKUP('Calculatie sheet'!$AM$2,'Objectenoverzicht aantallen'!$A:$A,'Objectenoverzicht aantallen'!K:K)*'Calculatie sheet'!AM133)/1000</f>
        <v>0</v>
      </c>
      <c r="P2" s="571">
        <f>(LOOKUP('Calculatie sheet'!$AM$2,'Objectenoverzicht aantallen'!$A:$A,'Objectenoverzicht aantallen'!C:C)*'Calculatie sheet'!AM133+LOOKUP('Calculatie sheet'!$AM$2,'Objectenoverzicht aantallen'!$A:$A,'Objectenoverzicht aantallen'!E:E)*'Calculatie sheet'!AM133+LOOKUP('Calculatie sheet'!$AM$2,'Objectenoverzicht aantallen'!$A:$A,'Objectenoverzicht aantallen'!F:F)*'Calculatie sheet'!AM133+LOOKUP('Calculatie sheet'!$AM$2,'Objectenoverzicht aantallen'!$A:$A,'Objectenoverzicht aantallen'!G:G)*'Calculatie sheet'!AM133+LOOKUP('Calculatie sheet'!$AM$2,'Objectenoverzicht aantallen'!$A:$A,'Objectenoverzicht aantallen'!H:H)*'Calculatie sheet'!AM133+LOOKUP('Calculatie sheet'!$AM$2,'Objectenoverzicht aantallen'!$A:$A,'Objectenoverzicht aantallen'!I:I)*'Calculatie sheet'!AM133+LOOKUP('Calculatie sheet'!$AM$2,'Objectenoverzicht aantallen'!$A:$A,'Objectenoverzicht aantallen'!J:J)*'Calculatie sheet'!AM133+LOOKUP('Calculatie sheet'!$AM$2,'Objectenoverzicht aantallen'!$A:$A,'Objectenoverzicht aantallen'!K:K)*'Calculatie sheet'!AM133+LOOKUP('Calculatie sheet'!$AM$2,'Objectenoverzicht aantallen'!$A:$A,'Objectenoverzicht aantallen'!L:L)*'Calculatie sheet'!AM133)/1000</f>
        <v>0</v>
      </c>
      <c r="Q2" s="571">
        <f>(LOOKUP('Calculatie sheet'!$AM$2,'Objectenoverzicht aantallen'!$A:$A,'Objectenoverzicht aantallen'!C:C)*'Calculatie sheet'!AM133+LOOKUP('Calculatie sheet'!$AM$2,'Objectenoverzicht aantallen'!$A:$A,'Objectenoverzicht aantallen'!E:E)*'Calculatie sheet'!AM133+LOOKUP('Calculatie sheet'!$AM$2,'Objectenoverzicht aantallen'!$A:$A,'Objectenoverzicht aantallen'!F:F)*'Calculatie sheet'!AM133+LOOKUP('Calculatie sheet'!$AM$2,'Objectenoverzicht aantallen'!$A:$A,'Objectenoverzicht aantallen'!G:G)*'Calculatie sheet'!AM133+LOOKUP('Calculatie sheet'!$AM$2,'Objectenoverzicht aantallen'!$A:$A,'Objectenoverzicht aantallen'!H:H)*'Calculatie sheet'!AM133+LOOKUP('Calculatie sheet'!$AM$2,'Objectenoverzicht aantallen'!$A:$A,'Objectenoverzicht aantallen'!I:I)*'Calculatie sheet'!AM133+LOOKUP('Calculatie sheet'!$AM$2,'Objectenoverzicht aantallen'!$A:$A,'Objectenoverzicht aantallen'!J:J)*'Calculatie sheet'!AM133+LOOKUP('Calculatie sheet'!$AM$2,'Objectenoverzicht aantallen'!$A:$A,'Objectenoverzicht aantallen'!K:K)*'Calculatie sheet'!AM133+LOOKUP('Calculatie sheet'!$AM$2,'Objectenoverzicht aantallen'!$A:$A,'Objectenoverzicht aantallen'!L:L)*'Calculatie sheet'!AM133+LOOKUP('Calculatie sheet'!$AM$2,'Objectenoverzicht aantallen'!$A:$A,'Objectenoverzicht aantallen'!M:M)*'Calculatie sheet'!AM133)/1000</f>
        <v>0</v>
      </c>
      <c r="R2" s="571">
        <f>(LOOKUP('Calculatie sheet'!$AM$2,'Objectenoverzicht aantallen'!$A:$A,'Objectenoverzicht aantallen'!C:C)*'Calculatie sheet'!AM133+LOOKUP('Calculatie sheet'!$AM$2,'Objectenoverzicht aantallen'!$A:$A,'Objectenoverzicht aantallen'!E:E)*'Calculatie sheet'!AM133+LOOKUP('Calculatie sheet'!$AM$2,'Objectenoverzicht aantallen'!$A:$A,'Objectenoverzicht aantallen'!F:F)*'Calculatie sheet'!AM133+LOOKUP('Calculatie sheet'!$AM$2,'Objectenoverzicht aantallen'!$A:$A,'Objectenoverzicht aantallen'!G:G)*'Calculatie sheet'!AM133+LOOKUP('Calculatie sheet'!$AM$2,'Objectenoverzicht aantallen'!$A:$A,'Objectenoverzicht aantallen'!H:H)*'Calculatie sheet'!AM133+LOOKUP('Calculatie sheet'!$AM$2,'Objectenoverzicht aantallen'!$A:$A,'Objectenoverzicht aantallen'!I:I)*'Calculatie sheet'!AM133+LOOKUP('Calculatie sheet'!$AM$2,'Objectenoverzicht aantallen'!$A:$A,'Objectenoverzicht aantallen'!J:J)*'Calculatie sheet'!AM133+LOOKUP('Calculatie sheet'!$AM$2,'Objectenoverzicht aantallen'!$A:$A,'Objectenoverzicht aantallen'!K:K)*'Calculatie sheet'!AM133+LOOKUP('Calculatie sheet'!$AM$2,'Objectenoverzicht aantallen'!$A:$A,'Objectenoverzicht aantallen'!L:L)*'Calculatie sheet'!AM133+LOOKUP('Calculatie sheet'!$AM$2,'Objectenoverzicht aantallen'!$A:$A,'Objectenoverzicht aantallen'!M:M)*'Calculatie sheet'!AM133+LOOKUP('Calculatie sheet'!$AM$2,'Objectenoverzicht aantallen'!$A:$A,'Objectenoverzicht aantallen'!N:N)*'Calculatie sheet'!AM133)/1000</f>
        <v>0</v>
      </c>
      <c r="S2" s="571">
        <f>(LOOKUP('Calculatie sheet'!$AM$2,'Objectenoverzicht aantallen'!$A:$A,'Objectenoverzicht aantallen'!C:C)*'Calculatie sheet'!AM133+LOOKUP('Calculatie sheet'!$AM$2,'Objectenoverzicht aantallen'!$A:$A,'Objectenoverzicht aantallen'!E:E)*'Calculatie sheet'!AM133+LOOKUP('Calculatie sheet'!$AM$2,'Objectenoverzicht aantallen'!$A:$A,'Objectenoverzicht aantallen'!F:F)*'Calculatie sheet'!AM133+LOOKUP('Calculatie sheet'!$AM$2,'Objectenoverzicht aantallen'!$A:$A,'Objectenoverzicht aantallen'!G:G)*'Calculatie sheet'!AM133+LOOKUP('Calculatie sheet'!$AM$2,'Objectenoverzicht aantallen'!$A:$A,'Objectenoverzicht aantallen'!H:H)*'Calculatie sheet'!AM133+LOOKUP('Calculatie sheet'!$AM$2,'Objectenoverzicht aantallen'!$A:$A,'Objectenoverzicht aantallen'!I:I)*'Calculatie sheet'!AM133+LOOKUP('Calculatie sheet'!$AM$2,'Objectenoverzicht aantallen'!$A:$A,'Objectenoverzicht aantallen'!J:J)*'Calculatie sheet'!AM133+LOOKUP('Calculatie sheet'!$AM$2,'Objectenoverzicht aantallen'!$A:$A,'Objectenoverzicht aantallen'!K:K)*'Calculatie sheet'!AM133+LOOKUP('Calculatie sheet'!$AM$2,'Objectenoverzicht aantallen'!$A:$A,'Objectenoverzicht aantallen'!L:L)*'Calculatie sheet'!AM133+LOOKUP('Calculatie sheet'!$AM$2,'Objectenoverzicht aantallen'!$A:$A,'Objectenoverzicht aantallen'!M:M)*'Calculatie sheet'!AM133+LOOKUP('Calculatie sheet'!$AM$2,'Objectenoverzicht aantallen'!$A:$A,'Objectenoverzicht aantallen'!N:N)*'Calculatie sheet'!AM133+LOOKUP('Calculatie sheet'!$AM$2,'Objectenoverzicht aantallen'!$A:$A,'Objectenoverzicht aantallen'!O:O)*'Calculatie sheet'!AM133)/1000</f>
        <v>0</v>
      </c>
      <c r="U2" s="31" t="s">
        <v>622</v>
      </c>
      <c r="V2" s="571">
        <f>(LOOKUP('Calculatie sheet'!$AM$2,'Objectenoverzicht aantallen'!$A:$A,'Objectenoverzicht aantallen'!E:E)*'Calculatie sheet'!$AM$133)/1000</f>
        <v>0</v>
      </c>
      <c r="W2" s="571">
        <f>(LOOKUP('Calculatie sheet'!$AM$2,'Objectenoverzicht aantallen'!$A:$A,'Objectenoverzicht aantallen'!F:F)*'Calculatie sheet'!$AM$133)/1000</f>
        <v>0</v>
      </c>
      <c r="X2" s="571">
        <f>(LOOKUP('Calculatie sheet'!$AM$2,'Objectenoverzicht aantallen'!$A:$A,'Objectenoverzicht aantallen'!G:G)*'Calculatie sheet'!$AM$133)/1000</f>
        <v>0</v>
      </c>
      <c r="Y2" s="571">
        <f>(LOOKUP('Calculatie sheet'!$AM$2,'Objectenoverzicht aantallen'!$A:$A,'Objectenoverzicht aantallen'!H:H)*'Calculatie sheet'!$AM$133)/1000</f>
        <v>0</v>
      </c>
      <c r="Z2" s="571">
        <f>(LOOKUP('Calculatie sheet'!$AM$2,'Objectenoverzicht aantallen'!$A:$A,'Objectenoverzicht aantallen'!I:I)*'Calculatie sheet'!$AM$133)/1000</f>
        <v>0</v>
      </c>
      <c r="AA2" s="571">
        <f>(LOOKUP('Calculatie sheet'!$AM$2,'Objectenoverzicht aantallen'!$A:$A,'Objectenoverzicht aantallen'!J:J)*'Calculatie sheet'!$AM$133)/1000</f>
        <v>0</v>
      </c>
      <c r="AB2" s="571">
        <f>(LOOKUP('Calculatie sheet'!$AM$2,'Objectenoverzicht aantallen'!$A:$A,'Objectenoverzicht aantallen'!K:K)*'Calculatie sheet'!$AM$133)/1000</f>
        <v>0</v>
      </c>
      <c r="AC2" s="571">
        <f>(LOOKUP('Calculatie sheet'!$AM$2,'Objectenoverzicht aantallen'!$A:$A,'Objectenoverzicht aantallen'!L:L)*'Calculatie sheet'!$AM$133)/1000</f>
        <v>0</v>
      </c>
      <c r="AD2" s="571">
        <f>(LOOKUP('Calculatie sheet'!$AM$2,'Objectenoverzicht aantallen'!$A:$A,'Objectenoverzicht aantallen'!M:M)*'Calculatie sheet'!$AM$133)/1000</f>
        <v>0</v>
      </c>
      <c r="AE2" s="571">
        <f>(LOOKUP('Calculatie sheet'!$AM$2,'Objectenoverzicht aantallen'!$A:$A,'Objectenoverzicht aantallen'!N:N)*'Calculatie sheet'!$AM$133)/1000</f>
        <v>0</v>
      </c>
      <c r="AF2" s="571">
        <f>(LOOKUP('Calculatie sheet'!$AM$2,'Objectenoverzicht aantallen'!$A:$A,'Objectenoverzicht aantallen'!O:O)*'Calculatie sheet'!$AM$133)/1000</f>
        <v>0</v>
      </c>
    </row>
    <row r="3" spans="1:32" x14ac:dyDescent="0.2">
      <c r="B3" s="130" t="s">
        <v>967</v>
      </c>
      <c r="C3" s="46">
        <f>'Calculatie sheet'!AM134</f>
        <v>0.11728291441067802</v>
      </c>
      <c r="D3" s="7" t="s">
        <v>354</v>
      </c>
      <c r="F3" s="573">
        <f>C3*'Calculatie sheet'!$AM$7/1000</f>
        <v>0</v>
      </c>
      <c r="H3" s="31" t="s">
        <v>623</v>
      </c>
      <c r="I3" s="571">
        <f>(LOOKUP('Calculatie sheet'!$AM$2,'Objectenoverzicht aantallen'!$A:$A,'Objectenoverzicht aantallen'!C:C)*'Calculatie sheet'!AM134+LOOKUP('Calculatie sheet'!$AM$2,'Objectenoverzicht aantallen'!$A:$A,'Objectenoverzicht aantallen'!E:E)*'Calculatie sheet'!AM134)/1000</f>
        <v>0</v>
      </c>
      <c r="J3" s="571">
        <f>(LOOKUP('Calculatie sheet'!$AM$2,'Objectenoverzicht aantallen'!$A:$A,'Objectenoverzicht aantallen'!C:C)*'Calculatie sheet'!AM134+LOOKUP('Calculatie sheet'!$AM$2,'Objectenoverzicht aantallen'!$A:$A,'Objectenoverzicht aantallen'!E:E)*'Calculatie sheet'!AM134+LOOKUP('Calculatie sheet'!$AM$2,'Objectenoverzicht aantallen'!$A:$A,'Objectenoverzicht aantallen'!F:F)*'Calculatie sheet'!AM134)/1000</f>
        <v>0</v>
      </c>
      <c r="K3" s="571">
        <f>(LOOKUP('Calculatie sheet'!$AM$2,'Objectenoverzicht aantallen'!$A:$A,'Objectenoverzicht aantallen'!C:C)*'Calculatie sheet'!AM134+LOOKUP('Calculatie sheet'!$AM$2,'Objectenoverzicht aantallen'!$A:$A,'Objectenoverzicht aantallen'!E:E)*'Calculatie sheet'!AM134+LOOKUP('Calculatie sheet'!$AM$2,'Objectenoverzicht aantallen'!$A:$A,'Objectenoverzicht aantallen'!F:F)*'Calculatie sheet'!AM134+LOOKUP('Calculatie sheet'!$D$2,'Objectenoverzicht aantallen'!$A:$A,'Objectenoverzicht aantallen'!G:G)*'Calculatie sheet'!AM134)/1000</f>
        <v>0</v>
      </c>
      <c r="L3" s="571">
        <f>(LOOKUP('Calculatie sheet'!$AM$2,'Objectenoverzicht aantallen'!$A:$A,'Objectenoverzicht aantallen'!C:C)*'Calculatie sheet'!AM134+LOOKUP('Calculatie sheet'!$AM$2,'Objectenoverzicht aantallen'!$A:$A,'Objectenoverzicht aantallen'!E:E)*'Calculatie sheet'!AM134+LOOKUP('Calculatie sheet'!$AM$2,'Objectenoverzicht aantallen'!$A:$A,'Objectenoverzicht aantallen'!F:F)*'Calculatie sheet'!AM134+LOOKUP('Calculatie sheet'!$AM$2,'Objectenoverzicht aantallen'!$A:$A,'Objectenoverzicht aantallen'!G:G)*'Calculatie sheet'!AM134+LOOKUP('Calculatie sheet'!$AM$2,'Objectenoverzicht aantallen'!$A:$A,'Objectenoverzicht aantallen'!H:H)*'Calculatie sheet'!AM134)/1000</f>
        <v>0</v>
      </c>
      <c r="M3" s="571">
        <f>(LOOKUP('Calculatie sheet'!$AM$2,'Objectenoverzicht aantallen'!$A:$A,'Objectenoverzicht aantallen'!C:C)*'Calculatie sheet'!AM134+LOOKUP('Calculatie sheet'!$AM$2,'Objectenoverzicht aantallen'!$A:$A,'Objectenoverzicht aantallen'!E:E)*'Calculatie sheet'!AM134+LOOKUP('Calculatie sheet'!$AM$2,'Objectenoverzicht aantallen'!$A:$A,'Objectenoverzicht aantallen'!F:F)*'Calculatie sheet'!AM134+LOOKUP('Calculatie sheet'!$AM$2,'Objectenoverzicht aantallen'!$A:$A,'Objectenoverzicht aantallen'!G:G)*'Calculatie sheet'!AM134+LOOKUP('Calculatie sheet'!$AM$2,'Objectenoverzicht aantallen'!$A:$A,'Objectenoverzicht aantallen'!H:H)*'Calculatie sheet'!AM134+LOOKUP('Calculatie sheet'!$AM$2,'Objectenoverzicht aantallen'!$A:$A,'Objectenoverzicht aantallen'!I:I)*'Calculatie sheet'!AM134)/1000</f>
        <v>0</v>
      </c>
      <c r="N3" s="571">
        <f>(LOOKUP('Calculatie sheet'!$AM$2,'Objectenoverzicht aantallen'!$A:$A,'Objectenoverzicht aantallen'!C:C)*'Calculatie sheet'!AM134+LOOKUP('Calculatie sheet'!$AM$2,'Objectenoverzicht aantallen'!$A:$A,'Objectenoverzicht aantallen'!E:E)*'Calculatie sheet'!AM134+LOOKUP('Calculatie sheet'!$AM$2,'Objectenoverzicht aantallen'!$A:$A,'Objectenoverzicht aantallen'!F:F)*'Calculatie sheet'!AM134+LOOKUP('Calculatie sheet'!$AM$2,'Objectenoverzicht aantallen'!$A:$A,'Objectenoverzicht aantallen'!G:G)*'Calculatie sheet'!AM134+LOOKUP('Calculatie sheet'!$AM$2,'Objectenoverzicht aantallen'!$A:$A,'Objectenoverzicht aantallen'!H:H)*'Calculatie sheet'!AM134+LOOKUP('Calculatie sheet'!$AM$2,'Objectenoverzicht aantallen'!$A:$A,'Objectenoverzicht aantallen'!I:I)*'Calculatie sheet'!AM134+LOOKUP('Calculatie sheet'!$AM$2,'Objectenoverzicht aantallen'!$A:$A,'Objectenoverzicht aantallen'!J:J)*'Calculatie sheet'!AM134)/1000</f>
        <v>0</v>
      </c>
      <c r="O3" s="571">
        <f>(LOOKUP('Calculatie sheet'!$AM$2,'Objectenoverzicht aantallen'!$A:$A,'Objectenoverzicht aantallen'!C:C)*'Calculatie sheet'!AM134+LOOKUP('Calculatie sheet'!$AM$2,'Objectenoverzicht aantallen'!$A:$A,'Objectenoverzicht aantallen'!E:E)*'Calculatie sheet'!AM134+LOOKUP('Calculatie sheet'!$AM$2,'Objectenoverzicht aantallen'!$A:$A,'Objectenoverzicht aantallen'!F:F)*'Calculatie sheet'!AM134+LOOKUP('Calculatie sheet'!$AM$2,'Objectenoverzicht aantallen'!$A:$A,'Objectenoverzicht aantallen'!G:G)*'Calculatie sheet'!AM134+LOOKUP('Calculatie sheet'!$AM$2,'Objectenoverzicht aantallen'!$A:$A,'Objectenoverzicht aantallen'!H:H)*'Calculatie sheet'!AM134+LOOKUP('Calculatie sheet'!$AM$2,'Objectenoverzicht aantallen'!$A:$A,'Objectenoverzicht aantallen'!I:I)*'Calculatie sheet'!AM134+LOOKUP('Calculatie sheet'!$AM$2,'Objectenoverzicht aantallen'!$A:$A,'Objectenoverzicht aantallen'!J:J)*'Calculatie sheet'!AM134+LOOKUP('Calculatie sheet'!$AM$2,'Objectenoverzicht aantallen'!$A:$A,'Objectenoverzicht aantallen'!K:K)*'Calculatie sheet'!AM134)/1000</f>
        <v>0</v>
      </c>
      <c r="P3" s="571">
        <f>(LOOKUP('Calculatie sheet'!$AM$2,'Objectenoverzicht aantallen'!$A:$A,'Objectenoverzicht aantallen'!C:C)*'Calculatie sheet'!AM134+LOOKUP('Calculatie sheet'!$AM$2,'Objectenoverzicht aantallen'!$A:$A,'Objectenoverzicht aantallen'!E:E)*'Calculatie sheet'!AM134+LOOKUP('Calculatie sheet'!$AM$2,'Objectenoverzicht aantallen'!$A:$A,'Objectenoverzicht aantallen'!F:F)*'Calculatie sheet'!AM134+LOOKUP('Calculatie sheet'!$AM$2,'Objectenoverzicht aantallen'!$A:$A,'Objectenoverzicht aantallen'!G:G)*'Calculatie sheet'!AM134+LOOKUP('Calculatie sheet'!$AM$2,'Objectenoverzicht aantallen'!$A:$A,'Objectenoverzicht aantallen'!H:H)*'Calculatie sheet'!AM134+LOOKUP('Calculatie sheet'!$AM$2,'Objectenoverzicht aantallen'!$A:$A,'Objectenoverzicht aantallen'!I:I)*'Calculatie sheet'!AM134+LOOKUP('Calculatie sheet'!$AM$2,'Objectenoverzicht aantallen'!$A:$A,'Objectenoverzicht aantallen'!J:J)*'Calculatie sheet'!AM134+LOOKUP('Calculatie sheet'!$AM$2,'Objectenoverzicht aantallen'!$A:$A,'Objectenoverzicht aantallen'!K:K)*'Calculatie sheet'!AM134+LOOKUP('Calculatie sheet'!$AM$2,'Objectenoverzicht aantallen'!$A:$A,'Objectenoverzicht aantallen'!L:L)*'Calculatie sheet'!AM134)/1000</f>
        <v>0</v>
      </c>
      <c r="Q3" s="571">
        <f>(LOOKUP('Calculatie sheet'!$AM$2,'Objectenoverzicht aantallen'!$A:$A,'Objectenoverzicht aantallen'!C:C)*'Calculatie sheet'!AM134+LOOKUP('Calculatie sheet'!$AM$2,'Objectenoverzicht aantallen'!$A:$A,'Objectenoverzicht aantallen'!E:E)*'Calculatie sheet'!AM134+LOOKUP('Calculatie sheet'!$AM$2,'Objectenoverzicht aantallen'!$A:$A,'Objectenoverzicht aantallen'!F:F)*'Calculatie sheet'!AM134+LOOKUP('Calculatie sheet'!$AM$2,'Objectenoverzicht aantallen'!$A:$A,'Objectenoverzicht aantallen'!G:G)*'Calculatie sheet'!AM134+LOOKUP('Calculatie sheet'!$AM$2,'Objectenoverzicht aantallen'!$A:$A,'Objectenoverzicht aantallen'!H:H)*'Calculatie sheet'!AM134+LOOKUP('Calculatie sheet'!$AM$2,'Objectenoverzicht aantallen'!$A:$A,'Objectenoverzicht aantallen'!I:I)*'Calculatie sheet'!AM134+LOOKUP('Calculatie sheet'!$AM$2,'Objectenoverzicht aantallen'!$A:$A,'Objectenoverzicht aantallen'!J:J)*'Calculatie sheet'!AM134+LOOKUP('Calculatie sheet'!$AM$2,'Objectenoverzicht aantallen'!$A:$A,'Objectenoverzicht aantallen'!K:K)*'Calculatie sheet'!AM134+LOOKUP('Calculatie sheet'!$AM$2,'Objectenoverzicht aantallen'!$A:$A,'Objectenoverzicht aantallen'!L:L)*'Calculatie sheet'!AM134+LOOKUP('Calculatie sheet'!$AM$2,'Objectenoverzicht aantallen'!$A:$A,'Objectenoverzicht aantallen'!M:M)*'Calculatie sheet'!AM134)/1000</f>
        <v>0</v>
      </c>
      <c r="R3" s="571">
        <f>(LOOKUP('Calculatie sheet'!$AM$2,'Objectenoverzicht aantallen'!$A:$A,'Objectenoverzicht aantallen'!C:C)*'Calculatie sheet'!AM134+LOOKUP('Calculatie sheet'!$AM$2,'Objectenoverzicht aantallen'!$A:$A,'Objectenoverzicht aantallen'!E:E)*'Calculatie sheet'!AM134+LOOKUP('Calculatie sheet'!$AM$2,'Objectenoverzicht aantallen'!$A:$A,'Objectenoverzicht aantallen'!F:F)*'Calculatie sheet'!AM134+LOOKUP('Calculatie sheet'!$AM$2,'Objectenoverzicht aantallen'!$A:$A,'Objectenoverzicht aantallen'!G:G)*'Calculatie sheet'!AM134+LOOKUP('Calculatie sheet'!$AM$2,'Objectenoverzicht aantallen'!$A:$A,'Objectenoverzicht aantallen'!H:H)*'Calculatie sheet'!AM134+LOOKUP('Calculatie sheet'!$AM$2,'Objectenoverzicht aantallen'!$A:$A,'Objectenoverzicht aantallen'!I:I)*'Calculatie sheet'!AM134+LOOKUP('Calculatie sheet'!$AM$2,'Objectenoverzicht aantallen'!$A:$A,'Objectenoverzicht aantallen'!J:J)*'Calculatie sheet'!AM134+LOOKUP('Calculatie sheet'!$AM$2,'Objectenoverzicht aantallen'!$A:$A,'Objectenoverzicht aantallen'!K:K)*'Calculatie sheet'!AM134+LOOKUP('Calculatie sheet'!$AM$2,'Objectenoverzicht aantallen'!$A:$A,'Objectenoverzicht aantallen'!L:L)*'Calculatie sheet'!AM134+LOOKUP('Calculatie sheet'!$AM$2,'Objectenoverzicht aantallen'!$A:$A,'Objectenoverzicht aantallen'!M:M)*'Calculatie sheet'!AM134+LOOKUP('Calculatie sheet'!$AM$2,'Objectenoverzicht aantallen'!$A:$A,'Objectenoverzicht aantallen'!N:N)*'Calculatie sheet'!AM134)/1000</f>
        <v>0</v>
      </c>
      <c r="S3" s="571">
        <f>(LOOKUP('Calculatie sheet'!$AM$2,'Objectenoverzicht aantallen'!$A:$A,'Objectenoverzicht aantallen'!C:C)*'Calculatie sheet'!AM134+LOOKUP('Calculatie sheet'!$AM$2,'Objectenoverzicht aantallen'!$A:$A,'Objectenoverzicht aantallen'!E:E)*'Calculatie sheet'!AM134+LOOKUP('Calculatie sheet'!$AM$2,'Objectenoverzicht aantallen'!$A:$A,'Objectenoverzicht aantallen'!F:F)*'Calculatie sheet'!AM134+LOOKUP('Calculatie sheet'!$AM$2,'Objectenoverzicht aantallen'!$A:$A,'Objectenoverzicht aantallen'!G:G)*'Calculatie sheet'!AM134+LOOKUP('Calculatie sheet'!$AM$2,'Objectenoverzicht aantallen'!$A:$A,'Objectenoverzicht aantallen'!H:H)*'Calculatie sheet'!AM134+LOOKUP('Calculatie sheet'!$AM$2,'Objectenoverzicht aantallen'!$A:$A,'Objectenoverzicht aantallen'!I:I)*'Calculatie sheet'!AM134+LOOKUP('Calculatie sheet'!$AM$2,'Objectenoverzicht aantallen'!$A:$A,'Objectenoverzicht aantallen'!J:J)*'Calculatie sheet'!AM134+LOOKUP('Calculatie sheet'!$AM$2,'Objectenoverzicht aantallen'!$A:$A,'Objectenoverzicht aantallen'!K:K)*'Calculatie sheet'!AM134+LOOKUP('Calculatie sheet'!$AM$2,'Objectenoverzicht aantallen'!$A:$A,'Objectenoverzicht aantallen'!L:L)*'Calculatie sheet'!AM134+LOOKUP('Calculatie sheet'!$AM$2,'Objectenoverzicht aantallen'!$A:$A,'Objectenoverzicht aantallen'!M:M)*'Calculatie sheet'!AM134+LOOKUP('Calculatie sheet'!$AM$2,'Objectenoverzicht aantallen'!$A:$A,'Objectenoverzicht aantallen'!N:N)*'Calculatie sheet'!AM134+LOOKUP('Calculatie sheet'!$AM$2,'Objectenoverzicht aantallen'!$A:$A,'Objectenoverzicht aantallen'!O:O)*'Calculatie sheet'!AM134)/1000</f>
        <v>0</v>
      </c>
      <c r="U3" s="31" t="s">
        <v>623</v>
      </c>
      <c r="V3" s="571">
        <f>(LOOKUP('Calculatie sheet'!$AM$2,'Objectenoverzicht aantallen'!$A:$A,'Objectenoverzicht aantallen'!E:E)*'Calculatie sheet'!$AM$134)/1000</f>
        <v>0</v>
      </c>
      <c r="W3" s="571">
        <f>(LOOKUP('Calculatie sheet'!$AM$2,'Objectenoverzicht aantallen'!$A:$A,'Objectenoverzicht aantallen'!F:F)*'Calculatie sheet'!$AM$134)/1000</f>
        <v>0</v>
      </c>
      <c r="X3" s="571">
        <f>(LOOKUP('Calculatie sheet'!$AM$2,'Objectenoverzicht aantallen'!$A:$A,'Objectenoverzicht aantallen'!G:G)*'Calculatie sheet'!$AM$134)/1000</f>
        <v>0</v>
      </c>
      <c r="Y3" s="571">
        <f>(LOOKUP('Calculatie sheet'!$AM$2,'Objectenoverzicht aantallen'!$A:$A,'Objectenoverzicht aantallen'!H:H)*'Calculatie sheet'!$AM$134)/1000</f>
        <v>0</v>
      </c>
      <c r="Z3" s="571">
        <f>(LOOKUP('Calculatie sheet'!$AM$2,'Objectenoverzicht aantallen'!$A:$A,'Objectenoverzicht aantallen'!I:I)*'Calculatie sheet'!$AM$134)/1000</f>
        <v>0</v>
      </c>
      <c r="AA3" s="571">
        <f>(LOOKUP('Calculatie sheet'!$AM$2,'Objectenoverzicht aantallen'!$A:$A,'Objectenoverzicht aantallen'!J:J)*'Calculatie sheet'!$AM$134)/1000</f>
        <v>0</v>
      </c>
      <c r="AB3" s="571">
        <f>(LOOKUP('Calculatie sheet'!$AM$2,'Objectenoverzicht aantallen'!$A:$A,'Objectenoverzicht aantallen'!K:K)*'Calculatie sheet'!$AM$134)/1000</f>
        <v>0</v>
      </c>
      <c r="AC3" s="571">
        <f>(LOOKUP('Calculatie sheet'!$AM$2,'Objectenoverzicht aantallen'!$A:$A,'Objectenoverzicht aantallen'!L:L)*'Calculatie sheet'!$AM$134)/1000</f>
        <v>0</v>
      </c>
      <c r="AD3" s="571">
        <f>(LOOKUP('Calculatie sheet'!$AM$2,'Objectenoverzicht aantallen'!$A:$A,'Objectenoverzicht aantallen'!M:M)*'Calculatie sheet'!$AM$134)/1000</f>
        <v>0</v>
      </c>
      <c r="AE3" s="571">
        <f>(LOOKUP('Calculatie sheet'!$AM$2,'Objectenoverzicht aantallen'!$A:$A,'Objectenoverzicht aantallen'!N:N)*'Calculatie sheet'!$AM$134)/1000</f>
        <v>0</v>
      </c>
      <c r="AF3" s="571">
        <f>(LOOKUP('Calculatie sheet'!$AM$2,'Objectenoverzicht aantallen'!$A:$A,'Objectenoverzicht aantallen'!O:O)*'Calculatie sheet'!$AM$134)/1000</f>
        <v>0</v>
      </c>
    </row>
    <row r="4" spans="1:32" x14ac:dyDescent="0.2">
      <c r="B4" s="130" t="s">
        <v>966</v>
      </c>
      <c r="C4" s="46">
        <f>'Calculatie sheet'!AM135</f>
        <v>0</v>
      </c>
      <c r="D4" s="37" t="s">
        <v>660</v>
      </c>
      <c r="F4" s="573">
        <f>C4*'Calculatie sheet'!$AM$7/1000</f>
        <v>0</v>
      </c>
      <c r="H4" s="31" t="s">
        <v>624</v>
      </c>
      <c r="I4" s="571">
        <f>(LOOKUP('Calculatie sheet'!$AM$2,'Objectenoverzicht aantallen'!$A:$A,'Objectenoverzicht aantallen'!C:C)*'Calculatie sheet'!AM135+LOOKUP('Calculatie sheet'!$AM$2,'Objectenoverzicht aantallen'!$A:$A,'Objectenoverzicht aantallen'!E:E)*'Calculatie sheet'!AM135)/1000</f>
        <v>0</v>
      </c>
      <c r="J4" s="571">
        <f>(LOOKUP('Calculatie sheet'!$AM$2,'Objectenoverzicht aantallen'!$A:$A,'Objectenoverzicht aantallen'!C:C)*'Calculatie sheet'!AM135+LOOKUP('Calculatie sheet'!$AM$2,'Objectenoverzicht aantallen'!$A:$A,'Objectenoverzicht aantallen'!E:E)*'Calculatie sheet'!AM135+LOOKUP('Calculatie sheet'!$AM$2,'Objectenoverzicht aantallen'!$A:$A,'Objectenoverzicht aantallen'!F:F)*'Calculatie sheet'!AM135)/1000</f>
        <v>0</v>
      </c>
      <c r="K4" s="571">
        <f>(LOOKUP('Calculatie sheet'!$AM$2,'Objectenoverzicht aantallen'!$A:$A,'Objectenoverzicht aantallen'!C:C)*'Calculatie sheet'!AM135+LOOKUP('Calculatie sheet'!$AM$2,'Objectenoverzicht aantallen'!$A:$A,'Objectenoverzicht aantallen'!E:E)*'Calculatie sheet'!AM135+LOOKUP('Calculatie sheet'!$AM$2,'Objectenoverzicht aantallen'!$A:$A,'Objectenoverzicht aantallen'!F:F)*'Calculatie sheet'!AM135+LOOKUP('Calculatie sheet'!$D$2,'Objectenoverzicht aantallen'!$A:$A,'Objectenoverzicht aantallen'!G:G)*'Calculatie sheet'!AM135)/1000</f>
        <v>0</v>
      </c>
      <c r="L4" s="571">
        <f>(LOOKUP('Calculatie sheet'!$AM$2,'Objectenoverzicht aantallen'!$A:$A,'Objectenoverzicht aantallen'!C:C)*'Calculatie sheet'!AM135+LOOKUP('Calculatie sheet'!$AM$2,'Objectenoverzicht aantallen'!$A:$A,'Objectenoverzicht aantallen'!E:E)*'Calculatie sheet'!AM135+LOOKUP('Calculatie sheet'!$AM$2,'Objectenoverzicht aantallen'!$A:$A,'Objectenoverzicht aantallen'!F:F)*'Calculatie sheet'!AM135+LOOKUP('Calculatie sheet'!$AM$2,'Objectenoverzicht aantallen'!$A:$A,'Objectenoverzicht aantallen'!G:G)*'Calculatie sheet'!AM135+LOOKUP('Calculatie sheet'!$AM$2,'Objectenoverzicht aantallen'!$A:$A,'Objectenoverzicht aantallen'!H:H)*'Calculatie sheet'!AM135)/1000</f>
        <v>0</v>
      </c>
      <c r="M4" s="571">
        <f>(LOOKUP('Calculatie sheet'!$AM$2,'Objectenoverzicht aantallen'!$A:$A,'Objectenoverzicht aantallen'!C:C)*'Calculatie sheet'!AM135+LOOKUP('Calculatie sheet'!$AM$2,'Objectenoverzicht aantallen'!$A:$A,'Objectenoverzicht aantallen'!E:E)*'Calculatie sheet'!AM135+LOOKUP('Calculatie sheet'!$AM$2,'Objectenoverzicht aantallen'!$A:$A,'Objectenoverzicht aantallen'!F:F)*'Calculatie sheet'!AM135+LOOKUP('Calculatie sheet'!$AM$2,'Objectenoverzicht aantallen'!$A:$A,'Objectenoverzicht aantallen'!G:G)*'Calculatie sheet'!AM135+LOOKUP('Calculatie sheet'!$AM$2,'Objectenoverzicht aantallen'!$A:$A,'Objectenoverzicht aantallen'!H:H)*'Calculatie sheet'!AM135+LOOKUP('Calculatie sheet'!$AM$2,'Objectenoverzicht aantallen'!$A:$A,'Objectenoverzicht aantallen'!I:I)*'Calculatie sheet'!AM135)/1000</f>
        <v>0</v>
      </c>
      <c r="N4" s="571">
        <f>(LOOKUP('Calculatie sheet'!$AM$2,'Objectenoverzicht aantallen'!$A:$A,'Objectenoverzicht aantallen'!C:C)*'Calculatie sheet'!AM135+LOOKUP('Calculatie sheet'!$AM$2,'Objectenoverzicht aantallen'!$A:$A,'Objectenoverzicht aantallen'!E:E)*'Calculatie sheet'!AM135+LOOKUP('Calculatie sheet'!$AM$2,'Objectenoverzicht aantallen'!$A:$A,'Objectenoverzicht aantallen'!F:F)*'Calculatie sheet'!AM135+LOOKUP('Calculatie sheet'!$AM$2,'Objectenoverzicht aantallen'!$A:$A,'Objectenoverzicht aantallen'!G:G)*'Calculatie sheet'!AM135+LOOKUP('Calculatie sheet'!$AM$2,'Objectenoverzicht aantallen'!$A:$A,'Objectenoverzicht aantallen'!H:H)*'Calculatie sheet'!AM135+LOOKUP('Calculatie sheet'!$AM$2,'Objectenoverzicht aantallen'!$A:$A,'Objectenoverzicht aantallen'!I:I)*'Calculatie sheet'!AM135+LOOKUP('Calculatie sheet'!$AM$2,'Objectenoverzicht aantallen'!$A:$A,'Objectenoverzicht aantallen'!J:J)*'Calculatie sheet'!AM135)/1000</f>
        <v>0</v>
      </c>
      <c r="O4" s="571">
        <f>(LOOKUP('Calculatie sheet'!$AM$2,'Objectenoverzicht aantallen'!$A:$A,'Objectenoverzicht aantallen'!C:C)*'Calculatie sheet'!AM135+LOOKUP('Calculatie sheet'!$AM$2,'Objectenoverzicht aantallen'!$A:$A,'Objectenoverzicht aantallen'!E:E)*'Calculatie sheet'!AM135+LOOKUP('Calculatie sheet'!$AM$2,'Objectenoverzicht aantallen'!$A:$A,'Objectenoverzicht aantallen'!F:F)*'Calculatie sheet'!AM135+LOOKUP('Calculatie sheet'!$AM$2,'Objectenoverzicht aantallen'!$A:$A,'Objectenoverzicht aantallen'!G:G)*'Calculatie sheet'!AM135+LOOKUP('Calculatie sheet'!$AM$2,'Objectenoverzicht aantallen'!$A:$A,'Objectenoverzicht aantallen'!H:H)*'Calculatie sheet'!AM135+LOOKUP('Calculatie sheet'!$AM$2,'Objectenoverzicht aantallen'!$A:$A,'Objectenoverzicht aantallen'!I:I)*'Calculatie sheet'!AM135+LOOKUP('Calculatie sheet'!$AM$2,'Objectenoverzicht aantallen'!$A:$A,'Objectenoverzicht aantallen'!J:J)*'Calculatie sheet'!AM135+LOOKUP('Calculatie sheet'!$AM$2,'Objectenoverzicht aantallen'!$A:$A,'Objectenoverzicht aantallen'!K:K)*'Calculatie sheet'!AM135)/1000</f>
        <v>0</v>
      </c>
      <c r="P4" s="571">
        <f>(LOOKUP('Calculatie sheet'!$AM$2,'Objectenoverzicht aantallen'!$A:$A,'Objectenoverzicht aantallen'!C:C)*'Calculatie sheet'!AM135+LOOKUP('Calculatie sheet'!$AM$2,'Objectenoverzicht aantallen'!$A:$A,'Objectenoverzicht aantallen'!E:E)*'Calculatie sheet'!AM135+LOOKUP('Calculatie sheet'!$AM$2,'Objectenoverzicht aantallen'!$A:$A,'Objectenoverzicht aantallen'!F:F)*'Calculatie sheet'!AM135+LOOKUP('Calculatie sheet'!$AM$2,'Objectenoverzicht aantallen'!$A:$A,'Objectenoverzicht aantallen'!G:G)*'Calculatie sheet'!AM135+LOOKUP('Calculatie sheet'!$AM$2,'Objectenoverzicht aantallen'!$A:$A,'Objectenoverzicht aantallen'!H:H)*'Calculatie sheet'!AM135+LOOKUP('Calculatie sheet'!$AM$2,'Objectenoverzicht aantallen'!$A:$A,'Objectenoverzicht aantallen'!I:I)*'Calculatie sheet'!AM135+LOOKUP('Calculatie sheet'!$AM$2,'Objectenoverzicht aantallen'!$A:$A,'Objectenoverzicht aantallen'!J:J)*'Calculatie sheet'!AM135+LOOKUP('Calculatie sheet'!$AM$2,'Objectenoverzicht aantallen'!$A:$A,'Objectenoverzicht aantallen'!K:K)*'Calculatie sheet'!AM135+LOOKUP('Calculatie sheet'!$AM$2,'Objectenoverzicht aantallen'!$A:$A,'Objectenoverzicht aantallen'!L:L)*'Calculatie sheet'!AM135)/1000</f>
        <v>0</v>
      </c>
      <c r="Q4" s="571">
        <f>(LOOKUP('Calculatie sheet'!$AM$2,'Objectenoverzicht aantallen'!$A:$A,'Objectenoverzicht aantallen'!C:C)*'Calculatie sheet'!AM135+LOOKUP('Calculatie sheet'!$AM$2,'Objectenoverzicht aantallen'!$A:$A,'Objectenoverzicht aantallen'!E:E)*'Calculatie sheet'!AM135+LOOKUP('Calculatie sheet'!$AM$2,'Objectenoverzicht aantallen'!$A:$A,'Objectenoverzicht aantallen'!F:F)*'Calculatie sheet'!AM135+LOOKUP('Calculatie sheet'!$AM$2,'Objectenoverzicht aantallen'!$A:$A,'Objectenoverzicht aantallen'!G:G)*'Calculatie sheet'!AM135+LOOKUP('Calculatie sheet'!$AM$2,'Objectenoverzicht aantallen'!$A:$A,'Objectenoverzicht aantallen'!H:H)*'Calculatie sheet'!AM135+LOOKUP('Calculatie sheet'!$AM$2,'Objectenoverzicht aantallen'!$A:$A,'Objectenoverzicht aantallen'!I:I)*'Calculatie sheet'!AM135+LOOKUP('Calculatie sheet'!$AM$2,'Objectenoverzicht aantallen'!$A:$A,'Objectenoverzicht aantallen'!J:J)*'Calculatie sheet'!AM135+LOOKUP('Calculatie sheet'!$AM$2,'Objectenoverzicht aantallen'!$A:$A,'Objectenoverzicht aantallen'!K:K)*'Calculatie sheet'!AM135+LOOKUP('Calculatie sheet'!$AM$2,'Objectenoverzicht aantallen'!$A:$A,'Objectenoverzicht aantallen'!L:L)*'Calculatie sheet'!AM135+LOOKUP('Calculatie sheet'!$AM$2,'Objectenoverzicht aantallen'!$A:$A,'Objectenoverzicht aantallen'!M:M)*'Calculatie sheet'!AM135)/1000</f>
        <v>0</v>
      </c>
      <c r="R4" s="571">
        <f>(LOOKUP('Calculatie sheet'!$AM$2,'Objectenoverzicht aantallen'!$A:$A,'Objectenoverzicht aantallen'!C:C)*'Calculatie sheet'!AM135+LOOKUP('Calculatie sheet'!$AM$2,'Objectenoverzicht aantallen'!$A:$A,'Objectenoverzicht aantallen'!E:E)*'Calculatie sheet'!AM135+LOOKUP('Calculatie sheet'!$AM$2,'Objectenoverzicht aantallen'!$A:$A,'Objectenoverzicht aantallen'!F:F)*'Calculatie sheet'!AM135+LOOKUP('Calculatie sheet'!$AM$2,'Objectenoverzicht aantallen'!$A:$A,'Objectenoverzicht aantallen'!G:G)*'Calculatie sheet'!AM135+LOOKUP('Calculatie sheet'!$AM$2,'Objectenoverzicht aantallen'!$A:$A,'Objectenoverzicht aantallen'!H:H)*'Calculatie sheet'!AM135+LOOKUP('Calculatie sheet'!$AM$2,'Objectenoverzicht aantallen'!$A:$A,'Objectenoverzicht aantallen'!I:I)*'Calculatie sheet'!AM135+LOOKUP('Calculatie sheet'!$AM$2,'Objectenoverzicht aantallen'!$A:$A,'Objectenoverzicht aantallen'!J:J)*'Calculatie sheet'!AM135+LOOKUP('Calculatie sheet'!$AM$2,'Objectenoverzicht aantallen'!$A:$A,'Objectenoverzicht aantallen'!K:K)*'Calculatie sheet'!AM135+LOOKUP('Calculatie sheet'!$AM$2,'Objectenoverzicht aantallen'!$A:$A,'Objectenoverzicht aantallen'!L:L)*'Calculatie sheet'!AM135+LOOKUP('Calculatie sheet'!$AM$2,'Objectenoverzicht aantallen'!$A:$A,'Objectenoverzicht aantallen'!M:M)*'Calculatie sheet'!AM135+LOOKUP('Calculatie sheet'!$AM$2,'Objectenoverzicht aantallen'!$A:$A,'Objectenoverzicht aantallen'!N:N)*'Calculatie sheet'!AM135)/1000</f>
        <v>0</v>
      </c>
      <c r="S4" s="571">
        <f>(LOOKUP('Calculatie sheet'!$AM$2,'Objectenoverzicht aantallen'!$A:$A,'Objectenoverzicht aantallen'!C:C)*'Calculatie sheet'!AM135+LOOKUP('Calculatie sheet'!$AM$2,'Objectenoverzicht aantallen'!$A:$A,'Objectenoverzicht aantallen'!E:E)*'Calculatie sheet'!AM135+LOOKUP('Calculatie sheet'!$AM$2,'Objectenoverzicht aantallen'!$A:$A,'Objectenoverzicht aantallen'!F:F)*'Calculatie sheet'!AM135+LOOKUP('Calculatie sheet'!$AM$2,'Objectenoverzicht aantallen'!$A:$A,'Objectenoverzicht aantallen'!G:G)*'Calculatie sheet'!AM135+LOOKUP('Calculatie sheet'!$AM$2,'Objectenoverzicht aantallen'!$A:$A,'Objectenoverzicht aantallen'!H:H)*'Calculatie sheet'!AM135+LOOKUP('Calculatie sheet'!$AM$2,'Objectenoverzicht aantallen'!$A:$A,'Objectenoverzicht aantallen'!I:I)*'Calculatie sheet'!AM135+LOOKUP('Calculatie sheet'!$AM$2,'Objectenoverzicht aantallen'!$A:$A,'Objectenoverzicht aantallen'!J:J)*'Calculatie sheet'!AM135+LOOKUP('Calculatie sheet'!$AM$2,'Objectenoverzicht aantallen'!$A:$A,'Objectenoverzicht aantallen'!K:K)*'Calculatie sheet'!AM135+LOOKUP('Calculatie sheet'!$AM$2,'Objectenoverzicht aantallen'!$A:$A,'Objectenoverzicht aantallen'!L:L)*'Calculatie sheet'!AM135+LOOKUP('Calculatie sheet'!$AM$2,'Objectenoverzicht aantallen'!$A:$A,'Objectenoverzicht aantallen'!M:M)*'Calculatie sheet'!AM135+LOOKUP('Calculatie sheet'!$AM$2,'Objectenoverzicht aantallen'!$A:$A,'Objectenoverzicht aantallen'!N:N)*'Calculatie sheet'!AM135+LOOKUP('Calculatie sheet'!$AM$2,'Objectenoverzicht aantallen'!$A:$A,'Objectenoverzicht aantallen'!O:O)*'Calculatie sheet'!AM135)/1000</f>
        <v>0</v>
      </c>
      <c r="U4" s="31" t="s">
        <v>624</v>
      </c>
      <c r="V4" s="571">
        <f>(LOOKUP('Calculatie sheet'!$AM$2,'Objectenoverzicht aantallen'!$A:$A,'Objectenoverzicht aantallen'!$P:$P)*'Calculatie sheet'!$AM$135)/'Calculatie sheet'!$AM$64/1000</f>
        <v>0</v>
      </c>
      <c r="W4" s="571">
        <f>(LOOKUP('Calculatie sheet'!$AM$2,'Objectenoverzicht aantallen'!$A:$A,'Objectenoverzicht aantallen'!$P:$P)*'Calculatie sheet'!$AM$135)/'Calculatie sheet'!$AM$64/1000</f>
        <v>0</v>
      </c>
      <c r="X4" s="571">
        <f>(LOOKUP('Calculatie sheet'!$AM$2,'Objectenoverzicht aantallen'!$A:$A,'Objectenoverzicht aantallen'!$P:$P)*'Calculatie sheet'!$AM$135)/'Calculatie sheet'!$AM$64/1000</f>
        <v>0</v>
      </c>
      <c r="Y4" s="571">
        <f>(LOOKUP('Calculatie sheet'!$AM$2,'Objectenoverzicht aantallen'!$A:$A,'Objectenoverzicht aantallen'!$P:$P)*'Calculatie sheet'!$AM$135)/'Calculatie sheet'!$AM$64/1000</f>
        <v>0</v>
      </c>
      <c r="Z4" s="571">
        <f>(LOOKUP('Calculatie sheet'!$AM$2,'Objectenoverzicht aantallen'!$A:$A,'Objectenoverzicht aantallen'!$P:$P)*'Calculatie sheet'!$AM$135)/'Calculatie sheet'!$AM$64/1000</f>
        <v>0</v>
      </c>
      <c r="AA4" s="571">
        <f>(LOOKUP('Calculatie sheet'!$AM$2,'Objectenoverzicht aantallen'!$A:$A,'Objectenoverzicht aantallen'!$P:$P)*'Calculatie sheet'!$AM$135)/'Calculatie sheet'!$AM$64/1000</f>
        <v>0</v>
      </c>
      <c r="AB4" s="571">
        <f>(LOOKUP('Calculatie sheet'!$AM$2,'Objectenoverzicht aantallen'!$A:$A,'Objectenoverzicht aantallen'!$P:$P)*'Calculatie sheet'!$AM$135)/'Calculatie sheet'!$AM$64/1000</f>
        <v>0</v>
      </c>
      <c r="AC4" s="571">
        <f>(LOOKUP('Calculatie sheet'!$AM$2,'Objectenoverzicht aantallen'!$A:$A,'Objectenoverzicht aantallen'!$P:$P)*'Calculatie sheet'!$AM$135)/'Calculatie sheet'!$AM$64/1000</f>
        <v>0</v>
      </c>
      <c r="AD4" s="571">
        <f>(LOOKUP('Calculatie sheet'!$AM$2,'Objectenoverzicht aantallen'!$A:$A,'Objectenoverzicht aantallen'!$P:$P)*'Calculatie sheet'!$AM$135)/'Calculatie sheet'!$AM$64/1000</f>
        <v>0</v>
      </c>
      <c r="AE4" s="571">
        <f>(LOOKUP('Calculatie sheet'!$AM$2,'Objectenoverzicht aantallen'!$A:$A,'Objectenoverzicht aantallen'!$P:$P)*'Calculatie sheet'!$AM$135)/'Calculatie sheet'!$AM$64/1000</f>
        <v>0</v>
      </c>
      <c r="AF4" s="571">
        <f>(LOOKUP('Calculatie sheet'!$AM$2,'Objectenoverzicht aantallen'!$A:$A,'Objectenoverzicht aantallen'!$P:$P)*'Calculatie sheet'!$AM$135)/'Calculatie sheet'!$AM$64/1000</f>
        <v>0</v>
      </c>
    </row>
    <row r="5" spans="1:32" x14ac:dyDescent="0.2">
      <c r="B5" s="130" t="s">
        <v>5</v>
      </c>
      <c r="C5" s="46">
        <f>'Calculatie sheet'!AM136</f>
        <v>1.9395586664507442E-2</v>
      </c>
      <c r="F5" s="573">
        <f>C5*'Calculatie sheet'!$AM$7/1000</f>
        <v>0</v>
      </c>
      <c r="H5" s="31" t="s">
        <v>625</v>
      </c>
      <c r="I5" s="571">
        <f>(LOOKUP('Calculatie sheet'!$AM$2,'Objectenoverzicht aantallen'!$A:$A,'Objectenoverzicht aantallen'!C:C)*'Calculatie sheet'!AM136+LOOKUP('Calculatie sheet'!$AM$2,'Objectenoverzicht aantallen'!$A:$A,'Objectenoverzicht aantallen'!E:E)*'Calculatie sheet'!AM136)/1000</f>
        <v>0</v>
      </c>
      <c r="J5" s="571">
        <f>(LOOKUP('Calculatie sheet'!$AM$2,'Objectenoverzicht aantallen'!$A:$A,'Objectenoverzicht aantallen'!C:C)*'Calculatie sheet'!AM136+LOOKUP('Calculatie sheet'!$AM$2,'Objectenoverzicht aantallen'!$A:$A,'Objectenoverzicht aantallen'!E:E)*'Calculatie sheet'!AM136+LOOKUP('Calculatie sheet'!$AM$2,'Objectenoverzicht aantallen'!$A:$A,'Objectenoverzicht aantallen'!F:F)*'Calculatie sheet'!AM136)/1000</f>
        <v>0</v>
      </c>
      <c r="K5" s="571">
        <f>(LOOKUP('Calculatie sheet'!$AM$2,'Objectenoverzicht aantallen'!$A:$A,'Objectenoverzicht aantallen'!C:C)*'Calculatie sheet'!AM136+LOOKUP('Calculatie sheet'!$AM$2,'Objectenoverzicht aantallen'!$A:$A,'Objectenoverzicht aantallen'!E:E)*'Calculatie sheet'!AM136+LOOKUP('Calculatie sheet'!$AM$2,'Objectenoverzicht aantallen'!$A:$A,'Objectenoverzicht aantallen'!F:F)*'Calculatie sheet'!AM136+LOOKUP('Calculatie sheet'!$D$2,'Objectenoverzicht aantallen'!$A:$A,'Objectenoverzicht aantallen'!G:G)*'Calculatie sheet'!AM136)/1000</f>
        <v>0</v>
      </c>
      <c r="L5" s="571">
        <f>(LOOKUP('Calculatie sheet'!$AM$2,'Objectenoverzicht aantallen'!$A:$A,'Objectenoverzicht aantallen'!C:C)*'Calculatie sheet'!AM136+LOOKUP('Calculatie sheet'!$AM$2,'Objectenoverzicht aantallen'!$A:$A,'Objectenoverzicht aantallen'!E:E)*'Calculatie sheet'!AM136+LOOKUP('Calculatie sheet'!$AM$2,'Objectenoverzicht aantallen'!$A:$A,'Objectenoverzicht aantallen'!F:F)*'Calculatie sheet'!AM136+LOOKUP('Calculatie sheet'!$AM$2,'Objectenoverzicht aantallen'!$A:$A,'Objectenoverzicht aantallen'!G:G)*'Calculatie sheet'!AM136+LOOKUP('Calculatie sheet'!$AM$2,'Objectenoverzicht aantallen'!$A:$A,'Objectenoverzicht aantallen'!H:H)*'Calculatie sheet'!AM136)/1000</f>
        <v>0</v>
      </c>
      <c r="M5" s="571">
        <f>(LOOKUP('Calculatie sheet'!$AM$2,'Objectenoverzicht aantallen'!$A:$A,'Objectenoverzicht aantallen'!C:C)*'Calculatie sheet'!AM136+LOOKUP('Calculatie sheet'!$AM$2,'Objectenoverzicht aantallen'!$A:$A,'Objectenoverzicht aantallen'!E:E)*'Calculatie sheet'!AM136+LOOKUP('Calculatie sheet'!$AM$2,'Objectenoverzicht aantallen'!$A:$A,'Objectenoverzicht aantallen'!F:F)*'Calculatie sheet'!AM136+LOOKUP('Calculatie sheet'!$AM$2,'Objectenoverzicht aantallen'!$A:$A,'Objectenoverzicht aantallen'!G:G)*'Calculatie sheet'!AM136+LOOKUP('Calculatie sheet'!$AM$2,'Objectenoverzicht aantallen'!$A:$A,'Objectenoverzicht aantallen'!H:H)*'Calculatie sheet'!AM136+LOOKUP('Calculatie sheet'!$AM$2,'Objectenoverzicht aantallen'!$A:$A,'Objectenoverzicht aantallen'!I:I)*'Calculatie sheet'!AM136)/1000</f>
        <v>0</v>
      </c>
      <c r="N5" s="571">
        <f>(LOOKUP('Calculatie sheet'!$AM$2,'Objectenoverzicht aantallen'!$A:$A,'Objectenoverzicht aantallen'!C:C)*'Calculatie sheet'!AM136+LOOKUP('Calculatie sheet'!$AM$2,'Objectenoverzicht aantallen'!$A:$A,'Objectenoverzicht aantallen'!E:E)*'Calculatie sheet'!AM136+LOOKUP('Calculatie sheet'!$AM$2,'Objectenoverzicht aantallen'!$A:$A,'Objectenoverzicht aantallen'!F:F)*'Calculatie sheet'!AM136+LOOKUP('Calculatie sheet'!$AM$2,'Objectenoverzicht aantallen'!$A:$A,'Objectenoverzicht aantallen'!G:G)*'Calculatie sheet'!AM136+LOOKUP('Calculatie sheet'!$AM$2,'Objectenoverzicht aantallen'!$A:$A,'Objectenoverzicht aantallen'!H:H)*'Calculatie sheet'!AM136+LOOKUP('Calculatie sheet'!$AM$2,'Objectenoverzicht aantallen'!$A:$A,'Objectenoverzicht aantallen'!I:I)*'Calculatie sheet'!AM136+LOOKUP('Calculatie sheet'!$AM$2,'Objectenoverzicht aantallen'!$A:$A,'Objectenoverzicht aantallen'!J:J)*'Calculatie sheet'!AM136)/1000</f>
        <v>0</v>
      </c>
      <c r="O5" s="571">
        <f>(LOOKUP('Calculatie sheet'!$AM$2,'Objectenoverzicht aantallen'!$A:$A,'Objectenoverzicht aantallen'!C:C)*'Calculatie sheet'!AM136+LOOKUP('Calculatie sheet'!$AM$2,'Objectenoverzicht aantallen'!$A:$A,'Objectenoverzicht aantallen'!E:E)*'Calculatie sheet'!AM136+LOOKUP('Calculatie sheet'!$AM$2,'Objectenoverzicht aantallen'!$A:$A,'Objectenoverzicht aantallen'!F:F)*'Calculatie sheet'!AM136+LOOKUP('Calculatie sheet'!$AM$2,'Objectenoverzicht aantallen'!$A:$A,'Objectenoverzicht aantallen'!G:G)*'Calculatie sheet'!AM136+LOOKUP('Calculatie sheet'!$AM$2,'Objectenoverzicht aantallen'!$A:$A,'Objectenoverzicht aantallen'!H:H)*'Calculatie sheet'!AM136+LOOKUP('Calculatie sheet'!$AM$2,'Objectenoverzicht aantallen'!$A:$A,'Objectenoverzicht aantallen'!I:I)*'Calculatie sheet'!AM136+LOOKUP('Calculatie sheet'!$AM$2,'Objectenoverzicht aantallen'!$A:$A,'Objectenoverzicht aantallen'!J:J)*'Calculatie sheet'!AM136+LOOKUP('Calculatie sheet'!$AM$2,'Objectenoverzicht aantallen'!$A:$A,'Objectenoverzicht aantallen'!K:K)*'Calculatie sheet'!AM136)/1000</f>
        <v>0</v>
      </c>
      <c r="P5" s="571">
        <f>(LOOKUP('Calculatie sheet'!$AM$2,'Objectenoverzicht aantallen'!$A:$A,'Objectenoverzicht aantallen'!C:C)*'Calculatie sheet'!AM136+LOOKUP('Calculatie sheet'!$AM$2,'Objectenoverzicht aantallen'!$A:$A,'Objectenoverzicht aantallen'!E:E)*'Calculatie sheet'!AM136+LOOKUP('Calculatie sheet'!$AM$2,'Objectenoverzicht aantallen'!$A:$A,'Objectenoverzicht aantallen'!F:F)*'Calculatie sheet'!AM136+LOOKUP('Calculatie sheet'!$AM$2,'Objectenoverzicht aantallen'!$A:$A,'Objectenoverzicht aantallen'!G:G)*'Calculatie sheet'!AM136+LOOKUP('Calculatie sheet'!$AM$2,'Objectenoverzicht aantallen'!$A:$A,'Objectenoverzicht aantallen'!H:H)*'Calculatie sheet'!AM136+LOOKUP('Calculatie sheet'!$AM$2,'Objectenoverzicht aantallen'!$A:$A,'Objectenoverzicht aantallen'!I:I)*'Calculatie sheet'!AM136+LOOKUP('Calculatie sheet'!$AM$2,'Objectenoverzicht aantallen'!$A:$A,'Objectenoverzicht aantallen'!J:J)*'Calculatie sheet'!AM136+LOOKUP('Calculatie sheet'!$AM$2,'Objectenoverzicht aantallen'!$A:$A,'Objectenoverzicht aantallen'!K:K)*'Calculatie sheet'!AM136+LOOKUP('Calculatie sheet'!$AM$2,'Objectenoverzicht aantallen'!$A:$A,'Objectenoverzicht aantallen'!L:L)*'Calculatie sheet'!AM136)/1000</f>
        <v>0</v>
      </c>
      <c r="Q5" s="571">
        <f>(LOOKUP('Calculatie sheet'!$AM$2,'Objectenoverzicht aantallen'!$A:$A,'Objectenoverzicht aantallen'!C:C)*'Calculatie sheet'!AM136+LOOKUP('Calculatie sheet'!$AM$2,'Objectenoverzicht aantallen'!$A:$A,'Objectenoverzicht aantallen'!E:E)*'Calculatie sheet'!AM136+LOOKUP('Calculatie sheet'!$AM$2,'Objectenoverzicht aantallen'!$A:$A,'Objectenoverzicht aantallen'!F:F)*'Calculatie sheet'!AM136+LOOKUP('Calculatie sheet'!$AM$2,'Objectenoverzicht aantallen'!$A:$A,'Objectenoverzicht aantallen'!G:G)*'Calculatie sheet'!AM136+LOOKUP('Calculatie sheet'!$AM$2,'Objectenoverzicht aantallen'!$A:$A,'Objectenoverzicht aantallen'!H:H)*'Calculatie sheet'!AM136+LOOKUP('Calculatie sheet'!$AM$2,'Objectenoverzicht aantallen'!$A:$A,'Objectenoverzicht aantallen'!I:I)*'Calculatie sheet'!AM136+LOOKUP('Calculatie sheet'!$AM$2,'Objectenoverzicht aantallen'!$A:$A,'Objectenoverzicht aantallen'!J:J)*'Calculatie sheet'!AM136+LOOKUP('Calculatie sheet'!$AM$2,'Objectenoverzicht aantallen'!$A:$A,'Objectenoverzicht aantallen'!K:K)*'Calculatie sheet'!AM136+LOOKUP('Calculatie sheet'!$AM$2,'Objectenoverzicht aantallen'!$A:$A,'Objectenoverzicht aantallen'!L:L)*'Calculatie sheet'!AM136+LOOKUP('Calculatie sheet'!$AM$2,'Objectenoverzicht aantallen'!$A:$A,'Objectenoverzicht aantallen'!M:M)*'Calculatie sheet'!AM136)/1000</f>
        <v>0</v>
      </c>
      <c r="R5" s="571">
        <f>(LOOKUP('Calculatie sheet'!$AM$2,'Objectenoverzicht aantallen'!$A:$A,'Objectenoverzicht aantallen'!C:C)*'Calculatie sheet'!AM136+LOOKUP('Calculatie sheet'!$AM$2,'Objectenoverzicht aantallen'!$A:$A,'Objectenoverzicht aantallen'!E:E)*'Calculatie sheet'!AM136+LOOKUP('Calculatie sheet'!$AM$2,'Objectenoverzicht aantallen'!$A:$A,'Objectenoverzicht aantallen'!F:F)*'Calculatie sheet'!AM136+LOOKUP('Calculatie sheet'!$AM$2,'Objectenoverzicht aantallen'!$A:$A,'Objectenoverzicht aantallen'!G:G)*'Calculatie sheet'!AM136+LOOKUP('Calculatie sheet'!$AM$2,'Objectenoverzicht aantallen'!$A:$A,'Objectenoverzicht aantallen'!H:H)*'Calculatie sheet'!AM136+LOOKUP('Calculatie sheet'!$AM$2,'Objectenoverzicht aantallen'!$A:$A,'Objectenoverzicht aantallen'!I:I)*'Calculatie sheet'!AM136+LOOKUP('Calculatie sheet'!$AM$2,'Objectenoverzicht aantallen'!$A:$A,'Objectenoverzicht aantallen'!J:J)*'Calculatie sheet'!AM136+LOOKUP('Calculatie sheet'!$AM$2,'Objectenoverzicht aantallen'!$A:$A,'Objectenoverzicht aantallen'!K:K)*'Calculatie sheet'!AM136+LOOKUP('Calculatie sheet'!$AM$2,'Objectenoverzicht aantallen'!$A:$A,'Objectenoverzicht aantallen'!L:L)*'Calculatie sheet'!AM136+LOOKUP('Calculatie sheet'!$AM$2,'Objectenoverzicht aantallen'!$A:$A,'Objectenoverzicht aantallen'!M:M)*'Calculatie sheet'!AM136+LOOKUP('Calculatie sheet'!$AM$2,'Objectenoverzicht aantallen'!$A:$A,'Objectenoverzicht aantallen'!N:N)*'Calculatie sheet'!AM136)/1000</f>
        <v>0</v>
      </c>
      <c r="S5" s="571">
        <f>(LOOKUP('Calculatie sheet'!$AM$2,'Objectenoverzicht aantallen'!$A:$A,'Objectenoverzicht aantallen'!C:C)*'Calculatie sheet'!AM136+LOOKUP('Calculatie sheet'!$AM$2,'Objectenoverzicht aantallen'!$A:$A,'Objectenoverzicht aantallen'!E:E)*'Calculatie sheet'!AM136+LOOKUP('Calculatie sheet'!$AM$2,'Objectenoverzicht aantallen'!$A:$A,'Objectenoverzicht aantallen'!F:F)*'Calculatie sheet'!AM136+LOOKUP('Calculatie sheet'!$AM$2,'Objectenoverzicht aantallen'!$A:$A,'Objectenoverzicht aantallen'!G:G)*'Calculatie sheet'!AM136+LOOKUP('Calculatie sheet'!$AM$2,'Objectenoverzicht aantallen'!$A:$A,'Objectenoverzicht aantallen'!H:H)*'Calculatie sheet'!AM136+LOOKUP('Calculatie sheet'!$AM$2,'Objectenoverzicht aantallen'!$A:$A,'Objectenoverzicht aantallen'!I:I)*'Calculatie sheet'!AM136+LOOKUP('Calculatie sheet'!$AM$2,'Objectenoverzicht aantallen'!$A:$A,'Objectenoverzicht aantallen'!J:J)*'Calculatie sheet'!AM136+LOOKUP('Calculatie sheet'!$AM$2,'Objectenoverzicht aantallen'!$A:$A,'Objectenoverzicht aantallen'!K:K)*'Calculatie sheet'!AM136+LOOKUP('Calculatie sheet'!$AM$2,'Objectenoverzicht aantallen'!$A:$A,'Objectenoverzicht aantallen'!L:L)*'Calculatie sheet'!AM136+LOOKUP('Calculatie sheet'!$AM$2,'Objectenoverzicht aantallen'!$A:$A,'Objectenoverzicht aantallen'!M:M)*'Calculatie sheet'!AM136+LOOKUP('Calculatie sheet'!$AM$2,'Objectenoverzicht aantallen'!$A:$A,'Objectenoverzicht aantallen'!N:N)*'Calculatie sheet'!AM136+LOOKUP('Calculatie sheet'!$AM$2,'Objectenoverzicht aantallen'!$A:$A,'Objectenoverzicht aantallen'!O:O)*'Calculatie sheet'!AM136)/1000</f>
        <v>0</v>
      </c>
      <c r="U5" s="31" t="s">
        <v>625</v>
      </c>
      <c r="V5" s="571">
        <f>(LOOKUP('Calculatie sheet'!$AM$2,'Objectenoverzicht aantallen'!$A:$A,'Objectenoverzicht aantallen'!Q:Q)*'Calculatie sheet'!$AM$136)/1000</f>
        <v>0</v>
      </c>
      <c r="W5" s="571">
        <f>(LOOKUP('Calculatie sheet'!$AM$2,'Objectenoverzicht aantallen'!$A:$A,'Objectenoverzicht aantallen'!R:R)*'Calculatie sheet'!$AM$136)/1000</f>
        <v>0</v>
      </c>
      <c r="X5" s="571">
        <f>(LOOKUP('Calculatie sheet'!$AM$2,'Objectenoverzicht aantallen'!$A:$A,'Objectenoverzicht aantallen'!S:S)*'Calculatie sheet'!$AM$136)/1000</f>
        <v>0</v>
      </c>
      <c r="Y5" s="571">
        <f>(LOOKUP('Calculatie sheet'!$AM$2,'Objectenoverzicht aantallen'!$A:$A,'Objectenoverzicht aantallen'!T:T)*'Calculatie sheet'!$AM$136)/1000</f>
        <v>0</v>
      </c>
      <c r="Z5" s="571">
        <f>(LOOKUP('Calculatie sheet'!$AM$2,'Objectenoverzicht aantallen'!$A:$A,'Objectenoverzicht aantallen'!U:U)*'Calculatie sheet'!$AM$136)/1000</f>
        <v>0</v>
      </c>
      <c r="AA5" s="571">
        <f>(LOOKUP('Calculatie sheet'!$AM$2,'Objectenoverzicht aantallen'!$A:$A,'Objectenoverzicht aantallen'!V:V)*'Calculatie sheet'!$AM$136)/1000</f>
        <v>0</v>
      </c>
      <c r="AB5" s="571">
        <f>(LOOKUP('Calculatie sheet'!$AM$2,'Objectenoverzicht aantallen'!$A:$A,'Objectenoverzicht aantallen'!W:W)*'Calculatie sheet'!$AM$136)/1000</f>
        <v>0</v>
      </c>
      <c r="AC5" s="571">
        <f>(LOOKUP('Calculatie sheet'!$AM$2,'Objectenoverzicht aantallen'!$A:$A,'Objectenoverzicht aantallen'!X:X)*'Calculatie sheet'!$AM$136)/1000</f>
        <v>0</v>
      </c>
      <c r="AD5" s="571">
        <f>(LOOKUP('Calculatie sheet'!$AM$2,'Objectenoverzicht aantallen'!$A:$A,'Objectenoverzicht aantallen'!AA:AA)*'Calculatie sheet'!$AM$136)/1000</f>
        <v>0</v>
      </c>
      <c r="AE5" s="571">
        <f>(LOOKUP('Calculatie sheet'!$AM$2,'Objectenoverzicht aantallen'!$A:$A,'Objectenoverzicht aantallen'!Z:Z)*'Calculatie sheet'!$AM$136)/1000</f>
        <v>0</v>
      </c>
      <c r="AF5" s="571">
        <f>(LOOKUP('Calculatie sheet'!$AM$2,'Objectenoverzicht aantallen'!$A:$A,'Objectenoverzicht aantallen'!AA:AA)*'Calculatie sheet'!$AM$136)/1000</f>
        <v>0</v>
      </c>
    </row>
    <row r="6" spans="1:32" x14ac:dyDescent="0.2">
      <c r="F6" s="39"/>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37EA-5CC8-2949-996B-CDC4B1B23334}">
  <dimension ref="A1:T12"/>
  <sheetViews>
    <sheetView workbookViewId="0">
      <selection activeCell="N1" sqref="N1:N12"/>
    </sheetView>
  </sheetViews>
  <sheetFormatPr baseColWidth="10" defaultColWidth="11" defaultRowHeight="16" x14ac:dyDescent="0.2"/>
  <cols>
    <col min="1" max="1" width="27.5" bestFit="1" customWidth="1"/>
    <col min="3" max="3" width="11.5" bestFit="1" customWidth="1"/>
    <col min="7" max="7" width="11.83203125" bestFit="1" customWidth="1"/>
    <col min="10" max="10" width="26.33203125" bestFit="1" customWidth="1"/>
  </cols>
  <sheetData>
    <row r="1" spans="1:20" x14ac:dyDescent="0.2">
      <c r="A1" t="s">
        <v>76</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sheet'!N41+'Calculatie sheet'!O41+'Calculatie sheet'!P41+'Calculatie sheet'!Q41+'Calculatie sheet'!R41+'Calculatie sheet'!S41+'Calculatie sheet'!T41+'Calculatie sheet'!U41+'Calculatie sheet'!V41+'Calculatie sheet'!W41+'Calculatie sheet'!X41+'Calculatie sheet'!Y41+'Calculatie sheet'!Z41</f>
        <v>205.08999999999997</v>
      </c>
      <c r="C2" s="566">
        <f>B2</f>
        <v>205.08999999999997</v>
      </c>
      <c r="D2" s="28">
        <v>0</v>
      </c>
      <c r="E2" s="28">
        <f>C2*2</f>
        <v>410.17999999999995</v>
      </c>
      <c r="F2" s="28">
        <f>E2*0.3333</f>
        <v>136.71299399999998</v>
      </c>
      <c r="G2" s="28">
        <f>E2*0.6666</f>
        <v>273.42598799999996</v>
      </c>
      <c r="H2" s="28">
        <f>D2</f>
        <v>0</v>
      </c>
      <c r="I2" s="28">
        <f>E2*0.3333</f>
        <v>136.71299399999998</v>
      </c>
      <c r="J2" s="566" t="s">
        <v>571</v>
      </c>
      <c r="L2">
        <v>2020</v>
      </c>
      <c r="M2" s="41">
        <f>'MKI V kolom N'!M2+'MKI V kolom O'!M2+'MKI V kolom P'!M2+'MKI V kolom Q'!M2+'MKI V kolom R'!M2+'MKI V kolom S'!M2+'MKI V kolom T'!M2+'MKI V kolom U'!M2+'MKI V kolom V'!M2+'MKI V kolom W'!M2+'MKI V kolom X'!M2+'MKI V kolom Y'!M2+'MKI V kolom Z'!M2</f>
        <v>0</v>
      </c>
      <c r="N2" s="798">
        <f>'MKI V kolom N'!N2+'MKI V kolom O'!N2+'MKI V kolom P'!N2+'MKI V kolom Q'!N2+'MKI V kolom R'!N2+'MKI V kolom S'!N2+'MKI V kolom T'!N2+'MKI V kolom U'!N2+'MKI V kolom V'!N2+'MKI V kolom W'!N2+'MKI V kolom X'!N2+'MKI V kolom Y'!N2+'MKI V kolom Z'!N2</f>
        <v>0</v>
      </c>
      <c r="O2" s="28">
        <v>0</v>
      </c>
      <c r="P2" s="28">
        <f>N2*2</f>
        <v>0</v>
      </c>
      <c r="Q2" s="28">
        <f>P2*0.3333</f>
        <v>0</v>
      </c>
      <c r="R2" s="28">
        <f>P2*0.6666</f>
        <v>0</v>
      </c>
      <c r="S2" s="28">
        <f>O2</f>
        <v>0</v>
      </c>
      <c r="T2" s="28">
        <f>P2*0.3333</f>
        <v>0</v>
      </c>
    </row>
    <row r="3" spans="1:20" x14ac:dyDescent="0.2">
      <c r="J3" s="8" t="s">
        <v>61</v>
      </c>
      <c r="L3">
        <v>2021</v>
      </c>
      <c r="M3" s="41">
        <f>'MKI V kolom N'!M3+'MKI V kolom O'!M3+'MKI V kolom P'!M3+'MKI V kolom Q'!M3+'MKI V kolom R'!M3+'MKI V kolom S'!M3+'MKI V kolom T'!M3+'MKI V kolom U'!M3+'MKI V kolom V'!M3+'MKI V kolom W'!M3+'MKI V kolom X'!M3+'MKI V kolom Y'!M3+'MKI V kolom Z'!M3</f>
        <v>0</v>
      </c>
      <c r="N3" s="798">
        <f>'MKI V kolom N'!N3+'MKI V kolom O'!N3+'MKI V kolom P'!N3+'MKI V kolom Q'!N3+'MKI V kolom R'!N3+'MKI V kolom S'!N3+'MKI V kolom T'!N3+'MKI V kolom U'!N3+'MKI V kolom V'!N3+'MKI V kolom W'!N3+'MKI V kolom X'!N3+'MKI V kolom Y'!N3+'MKI V kolom Z'!N3</f>
        <v>0</v>
      </c>
      <c r="O3" s="28">
        <v>0</v>
      </c>
      <c r="P3" s="28">
        <f>N3*2</f>
        <v>0</v>
      </c>
      <c r="Q3" s="28">
        <f>P3*0.3333</f>
        <v>0</v>
      </c>
      <c r="R3" s="28">
        <f>P3*0.6666</f>
        <v>0</v>
      </c>
      <c r="S3" s="28">
        <f>O3</f>
        <v>0</v>
      </c>
      <c r="T3" s="28">
        <f>P3*0.3333</f>
        <v>0</v>
      </c>
    </row>
    <row r="4" spans="1:20" x14ac:dyDescent="0.2">
      <c r="J4" s="9" t="s">
        <v>48</v>
      </c>
      <c r="L4">
        <v>2022</v>
      </c>
      <c r="M4" s="41">
        <f>'MKI V kolom N'!M4+'MKI V kolom O'!M4+'MKI V kolom P'!M4+'MKI V kolom Q'!M4+'MKI V kolom R'!M4+'MKI V kolom S'!M4+'MKI V kolom T'!M4+'MKI V kolom U'!M4+'MKI V kolom V'!M4+'MKI V kolom W'!M4+'MKI V kolom X'!M4+'MKI V kolom Y'!M4+'MKI V kolom Z'!M4</f>
        <v>0</v>
      </c>
      <c r="N4" s="798">
        <f>'MKI V kolom N'!N4+'MKI V kolom O'!N4+'MKI V kolom P'!N4+'MKI V kolom Q'!N4+'MKI V kolom R'!N4+'MKI V kolom S'!N4+'MKI V kolom T'!N4+'MKI V kolom U'!N4+'MKI V kolom V'!N4+'MKI V kolom W'!N4+'MKI V kolom X'!N4+'MKI V kolom Y'!N4+'MKI V kolom Z'!N4</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'MKI V kolom N'!M5+'MKI V kolom O'!M5+'MKI V kolom P'!M5+'MKI V kolom Q'!M5+'MKI V kolom R'!M5+'MKI V kolom S'!M5+'MKI V kolom T'!M5+'MKI V kolom U'!M5+'MKI V kolom V'!M5+'MKI V kolom W'!M5+'MKI V kolom X'!M5+'MKI V kolom Y'!M5+'MKI V kolom Z'!M5</f>
        <v>0</v>
      </c>
      <c r="N5" s="798">
        <f>'MKI V kolom N'!N5+'MKI V kolom O'!N5+'MKI V kolom P'!N5+'MKI V kolom Q'!N5+'MKI V kolom R'!N5+'MKI V kolom S'!N5+'MKI V kolom T'!N5+'MKI V kolom U'!N5+'MKI V kolom V'!N5+'MKI V kolom W'!N5+'MKI V kolom X'!N5+'MKI V kolom Y'!N5+'MKI V kolom Z'!N5</f>
        <v>0</v>
      </c>
      <c r="O5" s="28">
        <v>0</v>
      </c>
      <c r="P5" s="28">
        <f t="shared" si="0"/>
        <v>0</v>
      </c>
      <c r="Q5" s="28">
        <f t="shared" si="1"/>
        <v>0</v>
      </c>
      <c r="R5" s="28">
        <f t="shared" si="2"/>
        <v>0</v>
      </c>
      <c r="S5" s="28">
        <f t="shared" si="3"/>
        <v>0</v>
      </c>
      <c r="T5" s="28">
        <f t="shared" si="4"/>
        <v>0</v>
      </c>
    </row>
    <row r="6" spans="1:20" x14ac:dyDescent="0.2">
      <c r="J6" s="11" t="s">
        <v>52</v>
      </c>
      <c r="L6">
        <v>2024</v>
      </c>
      <c r="M6" s="41">
        <f>'MKI V kolom N'!M6+'MKI V kolom O'!M6+'MKI V kolom P'!M6+'MKI V kolom Q'!M6+'MKI V kolom R'!M6+'MKI V kolom S'!M6+'MKI V kolom T'!M6+'MKI V kolom U'!M6+'MKI V kolom V'!M6+'MKI V kolom W'!M6+'MKI V kolom X'!M6+'MKI V kolom Y'!M6+'MKI V kolom Z'!M6</f>
        <v>0</v>
      </c>
      <c r="N6" s="798">
        <f>'MKI V kolom N'!N6+'MKI V kolom O'!N6+'MKI V kolom P'!N6+'MKI V kolom Q'!N6+'MKI V kolom R'!N6+'MKI V kolom S'!N6+'MKI V kolom T'!N6+'MKI V kolom U'!N6+'MKI V kolom V'!N6+'MKI V kolom W'!N6+'MKI V kolom X'!N6+'MKI V kolom Y'!N6+'MKI V kolom Z'!N6</f>
        <v>0</v>
      </c>
      <c r="O6" s="28">
        <v>0</v>
      </c>
      <c r="P6" s="28">
        <f t="shared" si="0"/>
        <v>0</v>
      </c>
      <c r="Q6" s="28">
        <f t="shared" si="1"/>
        <v>0</v>
      </c>
      <c r="R6" s="28">
        <f t="shared" si="2"/>
        <v>0</v>
      </c>
      <c r="S6" s="28">
        <f t="shared" si="3"/>
        <v>0</v>
      </c>
      <c r="T6" s="28">
        <f t="shared" si="4"/>
        <v>0</v>
      </c>
    </row>
    <row r="7" spans="1:20" x14ac:dyDescent="0.2">
      <c r="J7" s="12" t="s">
        <v>53</v>
      </c>
      <c r="L7">
        <v>2025</v>
      </c>
      <c r="M7" s="41">
        <f>'MKI V kolom N'!M7+'MKI V kolom O'!M7+'MKI V kolom P'!M7+'MKI V kolom Q'!M7+'MKI V kolom R'!M7+'MKI V kolom S'!M7+'MKI V kolom T'!M7+'MKI V kolom U'!M7+'MKI V kolom V'!M7+'MKI V kolom W'!M7+'MKI V kolom X'!M7+'MKI V kolom Y'!M7+'MKI V kolom Z'!M7</f>
        <v>0</v>
      </c>
      <c r="N7" s="798">
        <f>'MKI V kolom N'!N7+'MKI V kolom O'!N7+'MKI V kolom P'!N7+'MKI V kolom Q'!N7+'MKI V kolom R'!N7+'MKI V kolom S'!N7+'MKI V kolom T'!N7+'MKI V kolom U'!N7+'MKI V kolom V'!N7+'MKI V kolom W'!N7+'MKI V kolom X'!N7+'MKI V kolom Y'!N7+'MKI V kolom Z'!N7</f>
        <v>0</v>
      </c>
      <c r="O7" s="28">
        <v>0</v>
      </c>
      <c r="P7" s="28">
        <f t="shared" si="0"/>
        <v>0</v>
      </c>
      <c r="Q7" s="28">
        <f t="shared" si="1"/>
        <v>0</v>
      </c>
      <c r="R7" s="28">
        <f t="shared" si="2"/>
        <v>0</v>
      </c>
      <c r="S7" s="28">
        <f t="shared" si="3"/>
        <v>0</v>
      </c>
      <c r="T7" s="28">
        <f t="shared" si="4"/>
        <v>0</v>
      </c>
    </row>
    <row r="8" spans="1:20" x14ac:dyDescent="0.2">
      <c r="J8" s="13" t="s">
        <v>59</v>
      </c>
      <c r="L8">
        <v>2026</v>
      </c>
      <c r="M8" s="41">
        <f>'MKI V kolom N'!M8+'MKI V kolom O'!M8+'MKI V kolom P'!M8+'MKI V kolom Q'!M8+'MKI V kolom R'!M8+'MKI V kolom S'!M8+'MKI V kolom T'!M8+'MKI V kolom U'!M8+'MKI V kolom V'!M8+'MKI V kolom W'!M8+'MKI V kolom X'!M8+'MKI V kolom Y'!M8+'MKI V kolom Z'!M8</f>
        <v>0</v>
      </c>
      <c r="N8" s="798">
        <f>'MKI V kolom N'!N8+'MKI V kolom O'!N8+'MKI V kolom P'!N8+'MKI V kolom Q'!N8+'MKI V kolom R'!N8+'MKI V kolom S'!N8+'MKI V kolom T'!N8+'MKI V kolom U'!N8+'MKI V kolom V'!N8+'MKI V kolom W'!N8+'MKI V kolom X'!N8+'MKI V kolom Y'!N8+'MKI V kolom Z'!N8</f>
        <v>0</v>
      </c>
      <c r="O8" s="28">
        <v>0</v>
      </c>
      <c r="P8" s="28">
        <f t="shared" si="0"/>
        <v>0</v>
      </c>
      <c r="Q8" s="28">
        <f t="shared" si="1"/>
        <v>0</v>
      </c>
      <c r="R8" s="28">
        <f t="shared" si="2"/>
        <v>0</v>
      </c>
      <c r="S8" s="28">
        <f t="shared" si="3"/>
        <v>0</v>
      </c>
      <c r="T8" s="28">
        <f t="shared" si="4"/>
        <v>0</v>
      </c>
    </row>
    <row r="9" spans="1:20" x14ac:dyDescent="0.2">
      <c r="J9" s="14" t="s">
        <v>60</v>
      </c>
      <c r="L9">
        <v>2027</v>
      </c>
      <c r="M9" s="41">
        <f>'MKI V kolom N'!M9+'MKI V kolom O'!M9+'MKI V kolom P'!M9+'MKI V kolom Q'!M9+'MKI V kolom R'!M9+'MKI V kolom S'!M9+'MKI V kolom T'!M9+'MKI V kolom U'!M9+'MKI V kolom V'!M9+'MKI V kolom W'!M9+'MKI V kolom X'!M9+'MKI V kolom Y'!M9+'MKI V kolom Z'!M9</f>
        <v>0</v>
      </c>
      <c r="N9" s="798">
        <f>'MKI V kolom N'!N9+'MKI V kolom O'!N9+'MKI V kolom P'!N9+'MKI V kolom Q'!N9+'MKI V kolom R'!N9+'MKI V kolom S'!N9+'MKI V kolom T'!N9+'MKI V kolom U'!N9+'MKI V kolom V'!N9+'MKI V kolom W'!N9+'MKI V kolom X'!N9+'MKI V kolom Y'!N9+'MKI V kolom Z'!N9</f>
        <v>0</v>
      </c>
      <c r="O9" s="28">
        <v>0</v>
      </c>
      <c r="P9" s="28">
        <f t="shared" si="0"/>
        <v>0</v>
      </c>
      <c r="Q9" s="28">
        <f t="shared" si="1"/>
        <v>0</v>
      </c>
      <c r="R9" s="28">
        <f t="shared" si="2"/>
        <v>0</v>
      </c>
      <c r="S9" s="28">
        <f t="shared" si="3"/>
        <v>0</v>
      </c>
      <c r="T9" s="28">
        <f t="shared" si="4"/>
        <v>0</v>
      </c>
    </row>
    <row r="10" spans="1:20" x14ac:dyDescent="0.2">
      <c r="J10" t="s">
        <v>1010</v>
      </c>
      <c r="L10">
        <v>2028</v>
      </c>
      <c r="M10" s="41">
        <f>'MKI V kolom N'!M10+'MKI V kolom O'!M10+'MKI V kolom P'!M10+'MKI V kolom Q'!M10+'MKI V kolom R'!M10+'MKI V kolom S'!M10+'MKI V kolom T'!M10+'MKI V kolom U'!M10+'MKI V kolom V'!M10+'MKI V kolom W'!M10+'MKI V kolom X'!M10+'MKI V kolom Y'!M10+'MKI V kolom Z'!M10</f>
        <v>0</v>
      </c>
      <c r="N10" s="798">
        <f>'MKI V kolom N'!N10+'MKI V kolom O'!N10+'MKI V kolom P'!N10+'MKI V kolom Q'!N10+'MKI V kolom R'!N10+'MKI V kolom S'!N10+'MKI V kolom T'!N10+'MKI V kolom U'!N10+'MKI V kolom V'!N10+'MKI V kolom W'!N10+'MKI V kolom X'!N10+'MKI V kolom Y'!N10+'MKI V kolom Z'!N10</f>
        <v>0</v>
      </c>
      <c r="O10" s="28">
        <v>0</v>
      </c>
      <c r="P10" s="28">
        <f t="shared" si="0"/>
        <v>0</v>
      </c>
      <c r="Q10" s="28">
        <f t="shared" si="1"/>
        <v>0</v>
      </c>
      <c r="R10" s="28">
        <f t="shared" si="2"/>
        <v>0</v>
      </c>
      <c r="S10" s="28">
        <f t="shared" si="3"/>
        <v>0</v>
      </c>
      <c r="T10" s="28">
        <f t="shared" si="4"/>
        <v>0</v>
      </c>
    </row>
    <row r="11" spans="1:20" x14ac:dyDescent="0.2">
      <c r="L11">
        <v>2029</v>
      </c>
      <c r="M11" s="41">
        <f>'MKI V kolom N'!M11+'MKI V kolom O'!M11+'MKI V kolom P'!M11+'MKI V kolom Q'!M11+'MKI V kolom R'!M11+'MKI V kolom S'!M11+'MKI V kolom T'!M11+'MKI V kolom U'!M11+'MKI V kolom V'!M11+'MKI V kolom W'!M11+'MKI V kolom X'!M11+'MKI V kolom Y'!M11+'MKI V kolom Z'!M11</f>
        <v>0</v>
      </c>
      <c r="N11" s="798">
        <f>'MKI V kolom N'!N11+'MKI V kolom O'!N11+'MKI V kolom P'!N11+'MKI V kolom Q'!N11+'MKI V kolom R'!N11+'MKI V kolom S'!N11+'MKI V kolom T'!N11+'MKI V kolom U'!N11+'MKI V kolom V'!N11+'MKI V kolom W'!N11+'MKI V kolom X'!N11+'MKI V kolom Y'!N11+'MKI V kolom Z'!N11</f>
        <v>0</v>
      </c>
      <c r="O11" s="28">
        <v>0</v>
      </c>
      <c r="P11" s="28">
        <f t="shared" si="0"/>
        <v>0</v>
      </c>
      <c r="Q11" s="28">
        <f t="shared" si="1"/>
        <v>0</v>
      </c>
      <c r="R11" s="28">
        <f t="shared" si="2"/>
        <v>0</v>
      </c>
      <c r="S11" s="28">
        <f t="shared" si="3"/>
        <v>0</v>
      </c>
      <c r="T11" s="28">
        <f t="shared" si="4"/>
        <v>0</v>
      </c>
    </row>
    <row r="12" spans="1:20" x14ac:dyDescent="0.2">
      <c r="L12">
        <v>2030</v>
      </c>
      <c r="M12" s="41">
        <f>'MKI V kolom N'!M12+'MKI V kolom O'!M12+'MKI V kolom P'!M12+'MKI V kolom Q'!M12+'MKI V kolom R'!M12+'MKI V kolom S'!M12+'MKI V kolom T'!M12+'MKI V kolom U'!M12+'MKI V kolom V'!M12+'MKI V kolom W'!M12+'MKI V kolom X'!M12+'MKI V kolom Y'!M12+'MKI V kolom Z'!M12</f>
        <v>0</v>
      </c>
      <c r="N12" s="798">
        <f>'MKI V kolom N'!N12+'MKI V kolom O'!N12+'MKI V kolom P'!N12+'MKI V kolom Q'!N12+'MKI V kolom R'!N12+'MKI V kolom S'!N12+'MKI V kolom T'!N12+'MKI V kolom U'!N12+'MKI V kolom V'!N12+'MKI V kolom W'!N12+'MKI V kolom X'!N12+'MKI V kolom Y'!N12+'MKI V kolom Z'!N12</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92EE-5B62-1B4B-8FC9-DFB8CBFC8B2A}">
  <dimension ref="A1:AF6"/>
  <sheetViews>
    <sheetView workbookViewId="0">
      <selection activeCell="B3" sqref="B3:B5"/>
    </sheetView>
  </sheetViews>
  <sheetFormatPr baseColWidth="10" defaultRowHeight="16" x14ac:dyDescent="0.2"/>
  <cols>
    <col min="1" max="1" width="31.1640625" bestFit="1" customWidth="1"/>
  </cols>
  <sheetData>
    <row r="1" spans="1:32" x14ac:dyDescent="0.2">
      <c r="A1" t="str">
        <f>'Calculatie sheet'!AN3</f>
        <v>Geluidbeperkende constructie (beton)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sheet'!AN133</f>
        <v>0.21922822121839003</v>
      </c>
      <c r="D2" s="26" t="s">
        <v>64</v>
      </c>
      <c r="F2" s="573">
        <f>C2*'Calculatie sheet'!$AN$7/1000</f>
        <v>0</v>
      </c>
      <c r="H2" s="31" t="s">
        <v>622</v>
      </c>
      <c r="I2" s="571">
        <f>(LOOKUP('Calculatie sheet'!$AN$2,'Objectenoverzicht aantallen'!$A:$A,'Objectenoverzicht aantallen'!C:C)*'Calculatie sheet'!AN133+LOOKUP('Calculatie sheet'!$AN$2,'Objectenoverzicht aantallen'!$A:$A,'Objectenoverzicht aantallen'!E:E)*'Calculatie sheet'!AN133)/1000</f>
        <v>0</v>
      </c>
      <c r="J2" s="571">
        <f>(LOOKUP('Calculatie sheet'!$AN$2,'Objectenoverzicht aantallen'!$A:$A,'Objectenoverzicht aantallen'!C:C)*'Calculatie sheet'!AN133+LOOKUP('Calculatie sheet'!$AN$2,'Objectenoverzicht aantallen'!$A:$A,'Objectenoverzicht aantallen'!E:E)*'Calculatie sheet'!AN133+LOOKUP('Calculatie sheet'!$AN$2,'Objectenoverzicht aantallen'!$A:$A,'Objectenoverzicht aantallen'!F:F)*'Calculatie sheet'!AN133)/1000</f>
        <v>0</v>
      </c>
      <c r="K2" s="571">
        <f>(LOOKUP('Calculatie sheet'!$AN$2,'Objectenoverzicht aantallen'!$A:$A,'Objectenoverzicht aantallen'!C:C)*'Calculatie sheet'!AN133+LOOKUP('Calculatie sheet'!$AN$2,'Objectenoverzicht aantallen'!$A:$A,'Objectenoverzicht aantallen'!E:E)*'Calculatie sheet'!AN133+LOOKUP('Calculatie sheet'!$AN$2,'Objectenoverzicht aantallen'!$A:$A,'Objectenoverzicht aantallen'!F:F)*'Calculatie sheet'!AN133+LOOKUP('Calculatie sheet'!$D$2,'Objectenoverzicht aantallen'!$A:$A,'Objectenoverzicht aantallen'!G:G)*'Calculatie sheet'!AN133)/1000</f>
        <v>0</v>
      </c>
      <c r="L2" s="571">
        <f>(LOOKUP('Calculatie sheet'!$AN$2,'Objectenoverzicht aantallen'!$A:$A,'Objectenoverzicht aantallen'!C:C)*'Calculatie sheet'!AN133+LOOKUP('Calculatie sheet'!$AN$2,'Objectenoverzicht aantallen'!$A:$A,'Objectenoverzicht aantallen'!E:E)*'Calculatie sheet'!AN133+LOOKUP('Calculatie sheet'!$AN$2,'Objectenoverzicht aantallen'!$A:$A,'Objectenoverzicht aantallen'!F:F)*'Calculatie sheet'!AN133+LOOKUP('Calculatie sheet'!$AN$2,'Objectenoverzicht aantallen'!$A:$A,'Objectenoverzicht aantallen'!G:G)*'Calculatie sheet'!AN133+LOOKUP('Calculatie sheet'!$AN$2,'Objectenoverzicht aantallen'!$A:$A,'Objectenoverzicht aantallen'!H:H)*'Calculatie sheet'!AN133)/1000</f>
        <v>0</v>
      </c>
      <c r="M2" s="571">
        <f>(LOOKUP('Calculatie sheet'!$AN$2,'Objectenoverzicht aantallen'!$A:$A,'Objectenoverzicht aantallen'!C:C)*'Calculatie sheet'!AN133+LOOKUP('Calculatie sheet'!$AN$2,'Objectenoverzicht aantallen'!$A:$A,'Objectenoverzicht aantallen'!E:E)*'Calculatie sheet'!AN133+LOOKUP('Calculatie sheet'!$AN$2,'Objectenoverzicht aantallen'!$A:$A,'Objectenoverzicht aantallen'!F:F)*'Calculatie sheet'!AN133+LOOKUP('Calculatie sheet'!$AN$2,'Objectenoverzicht aantallen'!$A:$A,'Objectenoverzicht aantallen'!G:G)*'Calculatie sheet'!AN133+LOOKUP('Calculatie sheet'!$AN$2,'Objectenoverzicht aantallen'!$A:$A,'Objectenoverzicht aantallen'!H:H)*'Calculatie sheet'!AN133+LOOKUP('Calculatie sheet'!$AN$2,'Objectenoverzicht aantallen'!$A:$A,'Objectenoverzicht aantallen'!I:I)*'Calculatie sheet'!AN133)/1000</f>
        <v>0</v>
      </c>
      <c r="N2" s="571">
        <f>(LOOKUP('Calculatie sheet'!$AN$2,'Objectenoverzicht aantallen'!$A:$A,'Objectenoverzicht aantallen'!C:C)*'Calculatie sheet'!AN133+LOOKUP('Calculatie sheet'!$AN$2,'Objectenoverzicht aantallen'!$A:$A,'Objectenoverzicht aantallen'!E:E)*'Calculatie sheet'!AN133+LOOKUP('Calculatie sheet'!$AN$2,'Objectenoverzicht aantallen'!$A:$A,'Objectenoverzicht aantallen'!F:F)*'Calculatie sheet'!AN133+LOOKUP('Calculatie sheet'!$AN$2,'Objectenoverzicht aantallen'!$A:$A,'Objectenoverzicht aantallen'!G:G)*'Calculatie sheet'!AN133+LOOKUP('Calculatie sheet'!$AN$2,'Objectenoverzicht aantallen'!$A:$A,'Objectenoverzicht aantallen'!H:H)*'Calculatie sheet'!AN133+LOOKUP('Calculatie sheet'!$AN$2,'Objectenoverzicht aantallen'!$A:$A,'Objectenoverzicht aantallen'!I:I)*'Calculatie sheet'!AN133+LOOKUP('Calculatie sheet'!$AN$2,'Objectenoverzicht aantallen'!$A:$A,'Objectenoverzicht aantallen'!J:J)*'Calculatie sheet'!AN133)/1000</f>
        <v>0</v>
      </c>
      <c r="O2" s="571">
        <f>(LOOKUP('Calculatie sheet'!$AN$2,'Objectenoverzicht aantallen'!$A:$A,'Objectenoverzicht aantallen'!C:C)*'Calculatie sheet'!AN133+LOOKUP('Calculatie sheet'!$AN$2,'Objectenoverzicht aantallen'!$A:$A,'Objectenoverzicht aantallen'!E:E)*'Calculatie sheet'!AN133+LOOKUP('Calculatie sheet'!$AN$2,'Objectenoverzicht aantallen'!$A:$A,'Objectenoverzicht aantallen'!F:F)*'Calculatie sheet'!AN133+LOOKUP('Calculatie sheet'!$AN$2,'Objectenoverzicht aantallen'!$A:$A,'Objectenoverzicht aantallen'!G:G)*'Calculatie sheet'!AN133+LOOKUP('Calculatie sheet'!$AN$2,'Objectenoverzicht aantallen'!$A:$A,'Objectenoverzicht aantallen'!H:H)*'Calculatie sheet'!AN133+LOOKUP('Calculatie sheet'!$AN$2,'Objectenoverzicht aantallen'!$A:$A,'Objectenoverzicht aantallen'!I:I)*'Calculatie sheet'!AN133+LOOKUP('Calculatie sheet'!$AN$2,'Objectenoverzicht aantallen'!$A:$A,'Objectenoverzicht aantallen'!J:J)*'Calculatie sheet'!AN133+LOOKUP('Calculatie sheet'!$AN$2,'Objectenoverzicht aantallen'!$A:$A,'Objectenoverzicht aantallen'!K:K)*'Calculatie sheet'!AN133)/1000</f>
        <v>0</v>
      </c>
      <c r="P2" s="571">
        <f>(LOOKUP('Calculatie sheet'!$AN$2,'Objectenoverzicht aantallen'!$A:$A,'Objectenoverzicht aantallen'!C:C)*'Calculatie sheet'!AN133+LOOKUP('Calculatie sheet'!$AN$2,'Objectenoverzicht aantallen'!$A:$A,'Objectenoverzicht aantallen'!E:E)*'Calculatie sheet'!AN133+LOOKUP('Calculatie sheet'!$AN$2,'Objectenoverzicht aantallen'!$A:$A,'Objectenoverzicht aantallen'!F:F)*'Calculatie sheet'!AN133+LOOKUP('Calculatie sheet'!$AN$2,'Objectenoverzicht aantallen'!$A:$A,'Objectenoverzicht aantallen'!G:G)*'Calculatie sheet'!AN133+LOOKUP('Calculatie sheet'!$AN$2,'Objectenoverzicht aantallen'!$A:$A,'Objectenoverzicht aantallen'!H:H)*'Calculatie sheet'!AN133+LOOKUP('Calculatie sheet'!$AN$2,'Objectenoverzicht aantallen'!$A:$A,'Objectenoverzicht aantallen'!I:I)*'Calculatie sheet'!AN133+LOOKUP('Calculatie sheet'!$AN$2,'Objectenoverzicht aantallen'!$A:$A,'Objectenoverzicht aantallen'!J:J)*'Calculatie sheet'!AN133+LOOKUP('Calculatie sheet'!$AN$2,'Objectenoverzicht aantallen'!$A:$A,'Objectenoverzicht aantallen'!K:K)*'Calculatie sheet'!AN133+LOOKUP('Calculatie sheet'!$AN$2,'Objectenoverzicht aantallen'!$A:$A,'Objectenoverzicht aantallen'!L:L)*'Calculatie sheet'!AN133)/1000</f>
        <v>0</v>
      </c>
      <c r="Q2" s="571">
        <f>(LOOKUP('Calculatie sheet'!$AN$2,'Objectenoverzicht aantallen'!$A:$A,'Objectenoverzicht aantallen'!C:C)*'Calculatie sheet'!AN133+LOOKUP('Calculatie sheet'!$AN$2,'Objectenoverzicht aantallen'!$A:$A,'Objectenoverzicht aantallen'!E:E)*'Calculatie sheet'!AN133+LOOKUP('Calculatie sheet'!$AN$2,'Objectenoverzicht aantallen'!$A:$A,'Objectenoverzicht aantallen'!F:F)*'Calculatie sheet'!AN133+LOOKUP('Calculatie sheet'!$AN$2,'Objectenoverzicht aantallen'!$A:$A,'Objectenoverzicht aantallen'!G:G)*'Calculatie sheet'!AN133+LOOKUP('Calculatie sheet'!$AN$2,'Objectenoverzicht aantallen'!$A:$A,'Objectenoverzicht aantallen'!H:H)*'Calculatie sheet'!AN133+LOOKUP('Calculatie sheet'!$AN$2,'Objectenoverzicht aantallen'!$A:$A,'Objectenoverzicht aantallen'!I:I)*'Calculatie sheet'!AN133+LOOKUP('Calculatie sheet'!$AN$2,'Objectenoverzicht aantallen'!$A:$A,'Objectenoverzicht aantallen'!J:J)*'Calculatie sheet'!AN133+LOOKUP('Calculatie sheet'!$AN$2,'Objectenoverzicht aantallen'!$A:$A,'Objectenoverzicht aantallen'!K:K)*'Calculatie sheet'!AN133+LOOKUP('Calculatie sheet'!$AN$2,'Objectenoverzicht aantallen'!$A:$A,'Objectenoverzicht aantallen'!L:L)*'Calculatie sheet'!AN133+LOOKUP('Calculatie sheet'!$AN$2,'Objectenoverzicht aantallen'!$A:$A,'Objectenoverzicht aantallen'!M:M)*'Calculatie sheet'!AN133)/1000</f>
        <v>0</v>
      </c>
      <c r="R2" s="571">
        <f>(LOOKUP('Calculatie sheet'!$AN$2,'Objectenoverzicht aantallen'!$A:$A,'Objectenoverzicht aantallen'!C:C)*'Calculatie sheet'!AN133+LOOKUP('Calculatie sheet'!$AN$2,'Objectenoverzicht aantallen'!$A:$A,'Objectenoverzicht aantallen'!E:E)*'Calculatie sheet'!AN133+LOOKUP('Calculatie sheet'!$AN$2,'Objectenoverzicht aantallen'!$A:$A,'Objectenoverzicht aantallen'!F:F)*'Calculatie sheet'!AN133+LOOKUP('Calculatie sheet'!$AN$2,'Objectenoverzicht aantallen'!$A:$A,'Objectenoverzicht aantallen'!G:G)*'Calculatie sheet'!AN133+LOOKUP('Calculatie sheet'!$AN$2,'Objectenoverzicht aantallen'!$A:$A,'Objectenoverzicht aantallen'!H:H)*'Calculatie sheet'!AN133+LOOKUP('Calculatie sheet'!$AN$2,'Objectenoverzicht aantallen'!$A:$A,'Objectenoverzicht aantallen'!I:I)*'Calculatie sheet'!AN133+LOOKUP('Calculatie sheet'!$AN$2,'Objectenoverzicht aantallen'!$A:$A,'Objectenoverzicht aantallen'!J:J)*'Calculatie sheet'!AN133+LOOKUP('Calculatie sheet'!$AN$2,'Objectenoverzicht aantallen'!$A:$A,'Objectenoverzicht aantallen'!K:K)*'Calculatie sheet'!AN133+LOOKUP('Calculatie sheet'!$AN$2,'Objectenoverzicht aantallen'!$A:$A,'Objectenoverzicht aantallen'!L:L)*'Calculatie sheet'!AN133+LOOKUP('Calculatie sheet'!$AN$2,'Objectenoverzicht aantallen'!$A:$A,'Objectenoverzicht aantallen'!M:M)*'Calculatie sheet'!AN133+LOOKUP('Calculatie sheet'!$AN$2,'Objectenoverzicht aantallen'!$A:$A,'Objectenoverzicht aantallen'!N:N)*'Calculatie sheet'!AN133)/1000</f>
        <v>0</v>
      </c>
      <c r="S2" s="571">
        <f>(LOOKUP('Calculatie sheet'!$AN$2,'Objectenoverzicht aantallen'!$A:$A,'Objectenoverzicht aantallen'!C:C)*'Calculatie sheet'!AN133+LOOKUP('Calculatie sheet'!$AN$2,'Objectenoverzicht aantallen'!$A:$A,'Objectenoverzicht aantallen'!E:E)*'Calculatie sheet'!AN133+LOOKUP('Calculatie sheet'!$AN$2,'Objectenoverzicht aantallen'!$A:$A,'Objectenoverzicht aantallen'!F:F)*'Calculatie sheet'!AN133+LOOKUP('Calculatie sheet'!$AN$2,'Objectenoverzicht aantallen'!$A:$A,'Objectenoverzicht aantallen'!G:G)*'Calculatie sheet'!AN133+LOOKUP('Calculatie sheet'!$AN$2,'Objectenoverzicht aantallen'!$A:$A,'Objectenoverzicht aantallen'!H:H)*'Calculatie sheet'!AN133+LOOKUP('Calculatie sheet'!$AN$2,'Objectenoverzicht aantallen'!$A:$A,'Objectenoverzicht aantallen'!I:I)*'Calculatie sheet'!AN133+LOOKUP('Calculatie sheet'!$AN$2,'Objectenoverzicht aantallen'!$A:$A,'Objectenoverzicht aantallen'!J:J)*'Calculatie sheet'!AN133+LOOKUP('Calculatie sheet'!$AN$2,'Objectenoverzicht aantallen'!$A:$A,'Objectenoverzicht aantallen'!K:K)*'Calculatie sheet'!AN133+LOOKUP('Calculatie sheet'!$AN$2,'Objectenoverzicht aantallen'!$A:$A,'Objectenoverzicht aantallen'!L:L)*'Calculatie sheet'!AN133+LOOKUP('Calculatie sheet'!$AN$2,'Objectenoverzicht aantallen'!$A:$A,'Objectenoverzicht aantallen'!M:M)*'Calculatie sheet'!AN133+LOOKUP('Calculatie sheet'!$AN$2,'Objectenoverzicht aantallen'!$A:$A,'Objectenoverzicht aantallen'!N:N)*'Calculatie sheet'!AN133+LOOKUP('Calculatie sheet'!$AN$2,'Objectenoverzicht aantallen'!$A:$A,'Objectenoverzicht aantallen'!O:O)*'Calculatie sheet'!AN133)/1000</f>
        <v>0</v>
      </c>
      <c r="U2" s="31" t="s">
        <v>622</v>
      </c>
      <c r="V2" s="571">
        <f>(LOOKUP('Calculatie sheet'!$AN$2,'Objectenoverzicht aantallen'!$A:$A,'Objectenoverzicht aantallen'!E:E)*'Calculatie sheet'!$AN$133)/1000</f>
        <v>0</v>
      </c>
      <c r="W2" s="571">
        <f>(LOOKUP('Calculatie sheet'!$AN$2,'Objectenoverzicht aantallen'!$A:$A,'Objectenoverzicht aantallen'!F:F)*'Calculatie sheet'!$AN$133)/1000</f>
        <v>0</v>
      </c>
      <c r="X2" s="571">
        <f>(LOOKUP('Calculatie sheet'!$AN$2,'Objectenoverzicht aantallen'!$A:$A,'Objectenoverzicht aantallen'!G:G)*'Calculatie sheet'!$AN$133)/1000</f>
        <v>0</v>
      </c>
      <c r="Y2" s="571">
        <f>(LOOKUP('Calculatie sheet'!$AN$2,'Objectenoverzicht aantallen'!$A:$A,'Objectenoverzicht aantallen'!H:H)*'Calculatie sheet'!$AN$133)/1000</f>
        <v>0</v>
      </c>
      <c r="Z2" s="571">
        <f>(LOOKUP('Calculatie sheet'!$AN$2,'Objectenoverzicht aantallen'!$A:$A,'Objectenoverzicht aantallen'!I:I)*'Calculatie sheet'!$AN$133)/1000</f>
        <v>0</v>
      </c>
      <c r="AA2" s="571">
        <f>(LOOKUP('Calculatie sheet'!$AN$2,'Objectenoverzicht aantallen'!$A:$A,'Objectenoverzicht aantallen'!J:J)*'Calculatie sheet'!$AN$133)/1000</f>
        <v>0</v>
      </c>
      <c r="AB2" s="571">
        <f>(LOOKUP('Calculatie sheet'!$AN$2,'Objectenoverzicht aantallen'!$A:$A,'Objectenoverzicht aantallen'!K:K)*'Calculatie sheet'!$AN$133)/1000</f>
        <v>0</v>
      </c>
      <c r="AC2" s="571">
        <f>(LOOKUP('Calculatie sheet'!$AN$2,'Objectenoverzicht aantallen'!$A:$A,'Objectenoverzicht aantallen'!L:L)*'Calculatie sheet'!$AN$133)/1000</f>
        <v>0</v>
      </c>
      <c r="AD2" s="571">
        <f>(LOOKUP('Calculatie sheet'!$AN$2,'Objectenoverzicht aantallen'!$A:$A,'Objectenoverzicht aantallen'!M:M)*'Calculatie sheet'!$AN$133)/1000</f>
        <v>0</v>
      </c>
      <c r="AE2" s="571">
        <f>(LOOKUP('Calculatie sheet'!$AN$2,'Objectenoverzicht aantallen'!$A:$A,'Objectenoverzicht aantallen'!N:N)*'Calculatie sheet'!$AN$133)/1000</f>
        <v>0</v>
      </c>
      <c r="AF2" s="571">
        <f>(LOOKUP('Calculatie sheet'!$AN$2,'Objectenoverzicht aantallen'!$A:$A,'Objectenoverzicht aantallen'!O:O)*'Calculatie sheet'!$AN$133)/1000</f>
        <v>0</v>
      </c>
    </row>
    <row r="3" spans="1:32" x14ac:dyDescent="0.2">
      <c r="B3" s="130" t="s">
        <v>967</v>
      </c>
      <c r="C3" s="46">
        <f>'Calculatie sheet'!AN134</f>
        <v>0.18769100435217451</v>
      </c>
      <c r="D3" s="7" t="s">
        <v>354</v>
      </c>
      <c r="F3" s="573">
        <f>C3*'Calculatie sheet'!$AN$7/1000</f>
        <v>0</v>
      </c>
      <c r="H3" s="31" t="s">
        <v>623</v>
      </c>
      <c r="I3" s="571">
        <f>(LOOKUP('Calculatie sheet'!$AN$2,'Objectenoverzicht aantallen'!$A:$A,'Objectenoverzicht aantallen'!C:C)*'Calculatie sheet'!AN134+LOOKUP('Calculatie sheet'!$AN$2,'Objectenoverzicht aantallen'!$A:$A,'Objectenoverzicht aantallen'!E:E)*'Calculatie sheet'!AN134)/1000</f>
        <v>0</v>
      </c>
      <c r="J3" s="571">
        <f>(LOOKUP('Calculatie sheet'!$AN$2,'Objectenoverzicht aantallen'!$A:$A,'Objectenoverzicht aantallen'!C:C)*'Calculatie sheet'!AN134+LOOKUP('Calculatie sheet'!$AN$2,'Objectenoverzicht aantallen'!$A:$A,'Objectenoverzicht aantallen'!E:E)*'Calculatie sheet'!AN134+LOOKUP('Calculatie sheet'!$AN$2,'Objectenoverzicht aantallen'!$A:$A,'Objectenoverzicht aantallen'!F:F)*'Calculatie sheet'!AN134)/1000</f>
        <v>0</v>
      </c>
      <c r="K3" s="571">
        <f>(LOOKUP('Calculatie sheet'!$AN$2,'Objectenoverzicht aantallen'!$A:$A,'Objectenoverzicht aantallen'!C:C)*'Calculatie sheet'!AN134+LOOKUP('Calculatie sheet'!$AN$2,'Objectenoverzicht aantallen'!$A:$A,'Objectenoverzicht aantallen'!E:E)*'Calculatie sheet'!AN134+LOOKUP('Calculatie sheet'!$AN$2,'Objectenoverzicht aantallen'!$A:$A,'Objectenoverzicht aantallen'!F:F)*'Calculatie sheet'!AN134+LOOKUP('Calculatie sheet'!$D$2,'Objectenoverzicht aantallen'!$A:$A,'Objectenoverzicht aantallen'!G:G)*'Calculatie sheet'!AN134)/1000</f>
        <v>0</v>
      </c>
      <c r="L3" s="571">
        <f>(LOOKUP('Calculatie sheet'!$AN$2,'Objectenoverzicht aantallen'!$A:$A,'Objectenoverzicht aantallen'!C:C)*'Calculatie sheet'!AN134+LOOKUP('Calculatie sheet'!$AN$2,'Objectenoverzicht aantallen'!$A:$A,'Objectenoverzicht aantallen'!E:E)*'Calculatie sheet'!AN134+LOOKUP('Calculatie sheet'!$AN$2,'Objectenoverzicht aantallen'!$A:$A,'Objectenoverzicht aantallen'!F:F)*'Calculatie sheet'!AN134+LOOKUP('Calculatie sheet'!$AN$2,'Objectenoverzicht aantallen'!$A:$A,'Objectenoverzicht aantallen'!G:G)*'Calculatie sheet'!AN134+LOOKUP('Calculatie sheet'!$AN$2,'Objectenoverzicht aantallen'!$A:$A,'Objectenoverzicht aantallen'!H:H)*'Calculatie sheet'!AN134)/1000</f>
        <v>0</v>
      </c>
      <c r="M3" s="571">
        <f>(LOOKUP('Calculatie sheet'!$AN$2,'Objectenoverzicht aantallen'!$A:$A,'Objectenoverzicht aantallen'!C:C)*'Calculatie sheet'!AN134+LOOKUP('Calculatie sheet'!$AN$2,'Objectenoverzicht aantallen'!$A:$A,'Objectenoverzicht aantallen'!E:E)*'Calculatie sheet'!AN134+LOOKUP('Calculatie sheet'!$AN$2,'Objectenoverzicht aantallen'!$A:$A,'Objectenoverzicht aantallen'!F:F)*'Calculatie sheet'!AN134+LOOKUP('Calculatie sheet'!$AN$2,'Objectenoverzicht aantallen'!$A:$A,'Objectenoverzicht aantallen'!G:G)*'Calculatie sheet'!AN134+LOOKUP('Calculatie sheet'!$AN$2,'Objectenoverzicht aantallen'!$A:$A,'Objectenoverzicht aantallen'!H:H)*'Calculatie sheet'!AN134+LOOKUP('Calculatie sheet'!$AN$2,'Objectenoverzicht aantallen'!$A:$A,'Objectenoverzicht aantallen'!I:I)*'Calculatie sheet'!AN134)/1000</f>
        <v>0</v>
      </c>
      <c r="N3" s="571">
        <f>(LOOKUP('Calculatie sheet'!$AN$2,'Objectenoverzicht aantallen'!$A:$A,'Objectenoverzicht aantallen'!C:C)*'Calculatie sheet'!AN134+LOOKUP('Calculatie sheet'!$AN$2,'Objectenoverzicht aantallen'!$A:$A,'Objectenoverzicht aantallen'!E:E)*'Calculatie sheet'!AN134+LOOKUP('Calculatie sheet'!$AN$2,'Objectenoverzicht aantallen'!$A:$A,'Objectenoverzicht aantallen'!F:F)*'Calculatie sheet'!AN134+LOOKUP('Calculatie sheet'!$AN$2,'Objectenoverzicht aantallen'!$A:$A,'Objectenoverzicht aantallen'!G:G)*'Calculatie sheet'!AN134+LOOKUP('Calculatie sheet'!$AN$2,'Objectenoverzicht aantallen'!$A:$A,'Objectenoverzicht aantallen'!H:H)*'Calculatie sheet'!AN134+LOOKUP('Calculatie sheet'!$AN$2,'Objectenoverzicht aantallen'!$A:$A,'Objectenoverzicht aantallen'!I:I)*'Calculatie sheet'!AN134+LOOKUP('Calculatie sheet'!$AN$2,'Objectenoverzicht aantallen'!$A:$A,'Objectenoverzicht aantallen'!J:J)*'Calculatie sheet'!AN134)/1000</f>
        <v>0</v>
      </c>
      <c r="O3" s="571">
        <f>(LOOKUP('Calculatie sheet'!$AN$2,'Objectenoverzicht aantallen'!$A:$A,'Objectenoverzicht aantallen'!C:C)*'Calculatie sheet'!AN134+LOOKUP('Calculatie sheet'!$AN$2,'Objectenoverzicht aantallen'!$A:$A,'Objectenoverzicht aantallen'!E:E)*'Calculatie sheet'!AN134+LOOKUP('Calculatie sheet'!$AN$2,'Objectenoverzicht aantallen'!$A:$A,'Objectenoverzicht aantallen'!F:F)*'Calculatie sheet'!AN134+LOOKUP('Calculatie sheet'!$AN$2,'Objectenoverzicht aantallen'!$A:$A,'Objectenoverzicht aantallen'!G:G)*'Calculatie sheet'!AN134+LOOKUP('Calculatie sheet'!$AN$2,'Objectenoverzicht aantallen'!$A:$A,'Objectenoverzicht aantallen'!H:H)*'Calculatie sheet'!AN134+LOOKUP('Calculatie sheet'!$AN$2,'Objectenoverzicht aantallen'!$A:$A,'Objectenoverzicht aantallen'!I:I)*'Calculatie sheet'!AN134+LOOKUP('Calculatie sheet'!$AN$2,'Objectenoverzicht aantallen'!$A:$A,'Objectenoverzicht aantallen'!J:J)*'Calculatie sheet'!AN134+LOOKUP('Calculatie sheet'!$AN$2,'Objectenoverzicht aantallen'!$A:$A,'Objectenoverzicht aantallen'!K:K)*'Calculatie sheet'!AN134)/1000</f>
        <v>0</v>
      </c>
      <c r="P3" s="571">
        <f>(LOOKUP('Calculatie sheet'!$AN$2,'Objectenoverzicht aantallen'!$A:$A,'Objectenoverzicht aantallen'!C:C)*'Calculatie sheet'!AN134+LOOKUP('Calculatie sheet'!$AN$2,'Objectenoverzicht aantallen'!$A:$A,'Objectenoverzicht aantallen'!E:E)*'Calculatie sheet'!AN134+LOOKUP('Calculatie sheet'!$AN$2,'Objectenoverzicht aantallen'!$A:$A,'Objectenoverzicht aantallen'!F:F)*'Calculatie sheet'!AN134+LOOKUP('Calculatie sheet'!$AN$2,'Objectenoverzicht aantallen'!$A:$A,'Objectenoverzicht aantallen'!G:G)*'Calculatie sheet'!AN134+LOOKUP('Calculatie sheet'!$AN$2,'Objectenoverzicht aantallen'!$A:$A,'Objectenoverzicht aantallen'!H:H)*'Calculatie sheet'!AN134+LOOKUP('Calculatie sheet'!$AN$2,'Objectenoverzicht aantallen'!$A:$A,'Objectenoverzicht aantallen'!I:I)*'Calculatie sheet'!AN134+LOOKUP('Calculatie sheet'!$AN$2,'Objectenoverzicht aantallen'!$A:$A,'Objectenoverzicht aantallen'!J:J)*'Calculatie sheet'!AN134+LOOKUP('Calculatie sheet'!$AN$2,'Objectenoverzicht aantallen'!$A:$A,'Objectenoverzicht aantallen'!K:K)*'Calculatie sheet'!AN134+LOOKUP('Calculatie sheet'!$AN$2,'Objectenoverzicht aantallen'!$A:$A,'Objectenoverzicht aantallen'!L:L)*'Calculatie sheet'!AN134)/1000</f>
        <v>0</v>
      </c>
      <c r="Q3" s="571">
        <f>(LOOKUP('Calculatie sheet'!$AN$2,'Objectenoverzicht aantallen'!$A:$A,'Objectenoverzicht aantallen'!C:C)*'Calculatie sheet'!AN134+LOOKUP('Calculatie sheet'!$AN$2,'Objectenoverzicht aantallen'!$A:$A,'Objectenoverzicht aantallen'!E:E)*'Calculatie sheet'!AN134+LOOKUP('Calculatie sheet'!$AN$2,'Objectenoverzicht aantallen'!$A:$A,'Objectenoverzicht aantallen'!F:F)*'Calculatie sheet'!AN134+LOOKUP('Calculatie sheet'!$AN$2,'Objectenoverzicht aantallen'!$A:$A,'Objectenoverzicht aantallen'!G:G)*'Calculatie sheet'!AN134+LOOKUP('Calculatie sheet'!$AN$2,'Objectenoverzicht aantallen'!$A:$A,'Objectenoverzicht aantallen'!H:H)*'Calculatie sheet'!AN134+LOOKUP('Calculatie sheet'!$AN$2,'Objectenoverzicht aantallen'!$A:$A,'Objectenoverzicht aantallen'!I:I)*'Calculatie sheet'!AN134+LOOKUP('Calculatie sheet'!$AN$2,'Objectenoverzicht aantallen'!$A:$A,'Objectenoverzicht aantallen'!J:J)*'Calculatie sheet'!AN134+LOOKUP('Calculatie sheet'!$AN$2,'Objectenoverzicht aantallen'!$A:$A,'Objectenoverzicht aantallen'!K:K)*'Calculatie sheet'!AN134+LOOKUP('Calculatie sheet'!$AN$2,'Objectenoverzicht aantallen'!$A:$A,'Objectenoverzicht aantallen'!L:L)*'Calculatie sheet'!AN134+LOOKUP('Calculatie sheet'!$AN$2,'Objectenoverzicht aantallen'!$A:$A,'Objectenoverzicht aantallen'!M:M)*'Calculatie sheet'!AN134)/1000</f>
        <v>0</v>
      </c>
      <c r="R3" s="571">
        <f>(LOOKUP('Calculatie sheet'!$AN$2,'Objectenoverzicht aantallen'!$A:$A,'Objectenoverzicht aantallen'!C:C)*'Calculatie sheet'!AN134+LOOKUP('Calculatie sheet'!$AN$2,'Objectenoverzicht aantallen'!$A:$A,'Objectenoverzicht aantallen'!E:E)*'Calculatie sheet'!AN134+LOOKUP('Calculatie sheet'!$AN$2,'Objectenoverzicht aantallen'!$A:$A,'Objectenoverzicht aantallen'!F:F)*'Calculatie sheet'!AN134+LOOKUP('Calculatie sheet'!$AN$2,'Objectenoverzicht aantallen'!$A:$A,'Objectenoverzicht aantallen'!G:G)*'Calculatie sheet'!AN134+LOOKUP('Calculatie sheet'!$AN$2,'Objectenoverzicht aantallen'!$A:$A,'Objectenoverzicht aantallen'!H:H)*'Calculatie sheet'!AN134+LOOKUP('Calculatie sheet'!$AN$2,'Objectenoverzicht aantallen'!$A:$A,'Objectenoverzicht aantallen'!I:I)*'Calculatie sheet'!AN134+LOOKUP('Calculatie sheet'!$AN$2,'Objectenoverzicht aantallen'!$A:$A,'Objectenoverzicht aantallen'!J:J)*'Calculatie sheet'!AN134+LOOKUP('Calculatie sheet'!$AN$2,'Objectenoverzicht aantallen'!$A:$A,'Objectenoverzicht aantallen'!K:K)*'Calculatie sheet'!AN134+LOOKUP('Calculatie sheet'!$AN$2,'Objectenoverzicht aantallen'!$A:$A,'Objectenoverzicht aantallen'!L:L)*'Calculatie sheet'!AN134+LOOKUP('Calculatie sheet'!$AN$2,'Objectenoverzicht aantallen'!$A:$A,'Objectenoverzicht aantallen'!M:M)*'Calculatie sheet'!AN134+LOOKUP('Calculatie sheet'!$AN$2,'Objectenoverzicht aantallen'!$A:$A,'Objectenoverzicht aantallen'!N:N)*'Calculatie sheet'!AN134)/1000</f>
        <v>0</v>
      </c>
      <c r="S3" s="571">
        <f>(LOOKUP('Calculatie sheet'!$AN$2,'Objectenoverzicht aantallen'!$A:$A,'Objectenoverzicht aantallen'!C:C)*'Calculatie sheet'!AN134+LOOKUP('Calculatie sheet'!$AN$2,'Objectenoverzicht aantallen'!$A:$A,'Objectenoverzicht aantallen'!E:E)*'Calculatie sheet'!AN134+LOOKUP('Calculatie sheet'!$AN$2,'Objectenoverzicht aantallen'!$A:$A,'Objectenoverzicht aantallen'!F:F)*'Calculatie sheet'!AN134+LOOKUP('Calculatie sheet'!$AN$2,'Objectenoverzicht aantallen'!$A:$A,'Objectenoverzicht aantallen'!G:G)*'Calculatie sheet'!AN134+LOOKUP('Calculatie sheet'!$AN$2,'Objectenoverzicht aantallen'!$A:$A,'Objectenoverzicht aantallen'!H:H)*'Calculatie sheet'!AN134+LOOKUP('Calculatie sheet'!$AN$2,'Objectenoverzicht aantallen'!$A:$A,'Objectenoverzicht aantallen'!I:I)*'Calculatie sheet'!AN134+LOOKUP('Calculatie sheet'!$AN$2,'Objectenoverzicht aantallen'!$A:$A,'Objectenoverzicht aantallen'!J:J)*'Calculatie sheet'!AN134+LOOKUP('Calculatie sheet'!$AN$2,'Objectenoverzicht aantallen'!$A:$A,'Objectenoverzicht aantallen'!K:K)*'Calculatie sheet'!AN134+LOOKUP('Calculatie sheet'!$AN$2,'Objectenoverzicht aantallen'!$A:$A,'Objectenoverzicht aantallen'!L:L)*'Calculatie sheet'!AN134+LOOKUP('Calculatie sheet'!$AN$2,'Objectenoverzicht aantallen'!$A:$A,'Objectenoverzicht aantallen'!M:M)*'Calculatie sheet'!AN134+LOOKUP('Calculatie sheet'!$AN$2,'Objectenoverzicht aantallen'!$A:$A,'Objectenoverzicht aantallen'!N:N)*'Calculatie sheet'!AN134+LOOKUP('Calculatie sheet'!$AN$2,'Objectenoverzicht aantallen'!$A:$A,'Objectenoverzicht aantallen'!O:O)*'Calculatie sheet'!AN134)/1000</f>
        <v>0</v>
      </c>
      <c r="U3" s="31" t="s">
        <v>623</v>
      </c>
      <c r="V3" s="571">
        <f>(LOOKUP('Calculatie sheet'!$AN$2,'Objectenoverzicht aantallen'!$A:$A,'Objectenoverzicht aantallen'!E:E)*'Calculatie sheet'!$AN$134)/1000</f>
        <v>0</v>
      </c>
      <c r="W3" s="571">
        <f>(LOOKUP('Calculatie sheet'!$AN$2,'Objectenoverzicht aantallen'!$A:$A,'Objectenoverzicht aantallen'!F:F)*'Calculatie sheet'!$AN$134)/1000</f>
        <v>0</v>
      </c>
      <c r="X3" s="571">
        <f>(LOOKUP('Calculatie sheet'!$AN$2,'Objectenoverzicht aantallen'!$A:$A,'Objectenoverzicht aantallen'!G:G)*'Calculatie sheet'!$AN$134)/1000</f>
        <v>0</v>
      </c>
      <c r="Y3" s="571">
        <f>(LOOKUP('Calculatie sheet'!$AN$2,'Objectenoverzicht aantallen'!$A:$A,'Objectenoverzicht aantallen'!H:H)*'Calculatie sheet'!$AN$134)/1000</f>
        <v>0</v>
      </c>
      <c r="Z3" s="571">
        <f>(LOOKUP('Calculatie sheet'!$AN$2,'Objectenoverzicht aantallen'!$A:$A,'Objectenoverzicht aantallen'!I:I)*'Calculatie sheet'!$AN$134)/1000</f>
        <v>0</v>
      </c>
      <c r="AA3" s="571">
        <f>(LOOKUP('Calculatie sheet'!$AN$2,'Objectenoverzicht aantallen'!$A:$A,'Objectenoverzicht aantallen'!J:J)*'Calculatie sheet'!$AN$134)/1000</f>
        <v>0</v>
      </c>
      <c r="AB3" s="571">
        <f>(LOOKUP('Calculatie sheet'!$AN$2,'Objectenoverzicht aantallen'!$A:$A,'Objectenoverzicht aantallen'!K:K)*'Calculatie sheet'!$AN$134)/1000</f>
        <v>0</v>
      </c>
      <c r="AC3" s="571">
        <f>(LOOKUP('Calculatie sheet'!$AN$2,'Objectenoverzicht aantallen'!$A:$A,'Objectenoverzicht aantallen'!L:L)*'Calculatie sheet'!$AN$134)/1000</f>
        <v>0</v>
      </c>
      <c r="AD3" s="571">
        <f>(LOOKUP('Calculatie sheet'!$AN$2,'Objectenoverzicht aantallen'!$A:$A,'Objectenoverzicht aantallen'!M:M)*'Calculatie sheet'!$AN$134)/1000</f>
        <v>0</v>
      </c>
      <c r="AE3" s="571">
        <f>(LOOKUP('Calculatie sheet'!$AN$2,'Objectenoverzicht aantallen'!$A:$A,'Objectenoverzicht aantallen'!N:N)*'Calculatie sheet'!$AN$134)/1000</f>
        <v>0</v>
      </c>
      <c r="AF3" s="571">
        <f>(LOOKUP('Calculatie sheet'!$AN$2,'Objectenoverzicht aantallen'!$A:$A,'Objectenoverzicht aantallen'!O:O)*'Calculatie sheet'!$AN$134)/1000</f>
        <v>0</v>
      </c>
    </row>
    <row r="4" spans="1:32" x14ac:dyDescent="0.2">
      <c r="B4" s="130" t="s">
        <v>966</v>
      </c>
      <c r="C4" s="46">
        <f>'Calculatie sheet'!AN135</f>
        <v>0</v>
      </c>
      <c r="D4" s="37" t="s">
        <v>660</v>
      </c>
      <c r="F4" s="573">
        <f>C4*'Calculatie sheet'!$AN$7/1000</f>
        <v>0</v>
      </c>
      <c r="H4" s="31" t="s">
        <v>624</v>
      </c>
      <c r="I4" s="571">
        <f>(LOOKUP('Calculatie sheet'!$AN$2,'Objectenoverzicht aantallen'!$A:$A,'Objectenoverzicht aantallen'!C:C)*'Calculatie sheet'!AN135+LOOKUP('Calculatie sheet'!$AN$2,'Objectenoverzicht aantallen'!$A:$A,'Objectenoverzicht aantallen'!E:E)*'Calculatie sheet'!AN135)/1000</f>
        <v>0</v>
      </c>
      <c r="J4" s="571">
        <f>(LOOKUP('Calculatie sheet'!$AN$2,'Objectenoverzicht aantallen'!$A:$A,'Objectenoverzicht aantallen'!C:C)*'Calculatie sheet'!AN135+LOOKUP('Calculatie sheet'!$AN$2,'Objectenoverzicht aantallen'!$A:$A,'Objectenoverzicht aantallen'!E:E)*'Calculatie sheet'!AN135+LOOKUP('Calculatie sheet'!$AN$2,'Objectenoverzicht aantallen'!$A:$A,'Objectenoverzicht aantallen'!F:F)*'Calculatie sheet'!AN135)/1000</f>
        <v>0</v>
      </c>
      <c r="K4" s="571">
        <f>(LOOKUP('Calculatie sheet'!$AN$2,'Objectenoverzicht aantallen'!$A:$A,'Objectenoverzicht aantallen'!C:C)*'Calculatie sheet'!AN135+LOOKUP('Calculatie sheet'!$AN$2,'Objectenoverzicht aantallen'!$A:$A,'Objectenoverzicht aantallen'!E:E)*'Calculatie sheet'!AN135+LOOKUP('Calculatie sheet'!$AN$2,'Objectenoverzicht aantallen'!$A:$A,'Objectenoverzicht aantallen'!F:F)*'Calculatie sheet'!AN135+LOOKUP('Calculatie sheet'!$D$2,'Objectenoverzicht aantallen'!$A:$A,'Objectenoverzicht aantallen'!G:G)*'Calculatie sheet'!AN135)/1000</f>
        <v>0</v>
      </c>
      <c r="L4" s="571">
        <f>(LOOKUP('Calculatie sheet'!$AN$2,'Objectenoverzicht aantallen'!$A:$A,'Objectenoverzicht aantallen'!C:C)*'Calculatie sheet'!AN135+LOOKUP('Calculatie sheet'!$AN$2,'Objectenoverzicht aantallen'!$A:$A,'Objectenoverzicht aantallen'!E:E)*'Calculatie sheet'!AN135+LOOKUP('Calculatie sheet'!$AN$2,'Objectenoverzicht aantallen'!$A:$A,'Objectenoverzicht aantallen'!F:F)*'Calculatie sheet'!AN135+LOOKUP('Calculatie sheet'!$AN$2,'Objectenoverzicht aantallen'!$A:$A,'Objectenoverzicht aantallen'!G:G)*'Calculatie sheet'!AN135+LOOKUP('Calculatie sheet'!$AN$2,'Objectenoverzicht aantallen'!$A:$A,'Objectenoverzicht aantallen'!H:H)*'Calculatie sheet'!AN135)/1000</f>
        <v>0</v>
      </c>
      <c r="M4" s="571">
        <f>(LOOKUP('Calculatie sheet'!$AN$2,'Objectenoverzicht aantallen'!$A:$A,'Objectenoverzicht aantallen'!C:C)*'Calculatie sheet'!AN135+LOOKUP('Calculatie sheet'!$AN$2,'Objectenoverzicht aantallen'!$A:$A,'Objectenoverzicht aantallen'!E:E)*'Calculatie sheet'!AN135+LOOKUP('Calculatie sheet'!$AN$2,'Objectenoverzicht aantallen'!$A:$A,'Objectenoverzicht aantallen'!F:F)*'Calculatie sheet'!AN135+LOOKUP('Calculatie sheet'!$AN$2,'Objectenoverzicht aantallen'!$A:$A,'Objectenoverzicht aantallen'!G:G)*'Calculatie sheet'!AN135+LOOKUP('Calculatie sheet'!$AN$2,'Objectenoverzicht aantallen'!$A:$A,'Objectenoverzicht aantallen'!H:H)*'Calculatie sheet'!AN135+LOOKUP('Calculatie sheet'!$AN$2,'Objectenoverzicht aantallen'!$A:$A,'Objectenoverzicht aantallen'!I:I)*'Calculatie sheet'!AN135)/1000</f>
        <v>0</v>
      </c>
      <c r="N4" s="571">
        <f>(LOOKUP('Calculatie sheet'!$AN$2,'Objectenoverzicht aantallen'!$A:$A,'Objectenoverzicht aantallen'!C:C)*'Calculatie sheet'!AN135+LOOKUP('Calculatie sheet'!$AN$2,'Objectenoverzicht aantallen'!$A:$A,'Objectenoverzicht aantallen'!E:E)*'Calculatie sheet'!AN135+LOOKUP('Calculatie sheet'!$AN$2,'Objectenoverzicht aantallen'!$A:$A,'Objectenoverzicht aantallen'!F:F)*'Calculatie sheet'!AN135+LOOKUP('Calculatie sheet'!$AN$2,'Objectenoverzicht aantallen'!$A:$A,'Objectenoverzicht aantallen'!G:G)*'Calculatie sheet'!AN135+LOOKUP('Calculatie sheet'!$AN$2,'Objectenoverzicht aantallen'!$A:$A,'Objectenoverzicht aantallen'!H:H)*'Calculatie sheet'!AN135+LOOKUP('Calculatie sheet'!$AN$2,'Objectenoverzicht aantallen'!$A:$A,'Objectenoverzicht aantallen'!I:I)*'Calculatie sheet'!AN135+LOOKUP('Calculatie sheet'!$AN$2,'Objectenoverzicht aantallen'!$A:$A,'Objectenoverzicht aantallen'!J:J)*'Calculatie sheet'!AN135)/1000</f>
        <v>0</v>
      </c>
      <c r="O4" s="571">
        <f>(LOOKUP('Calculatie sheet'!$AN$2,'Objectenoverzicht aantallen'!$A:$A,'Objectenoverzicht aantallen'!C:C)*'Calculatie sheet'!AN135+LOOKUP('Calculatie sheet'!$AN$2,'Objectenoverzicht aantallen'!$A:$A,'Objectenoverzicht aantallen'!E:E)*'Calculatie sheet'!AN135+LOOKUP('Calculatie sheet'!$AN$2,'Objectenoverzicht aantallen'!$A:$A,'Objectenoverzicht aantallen'!F:F)*'Calculatie sheet'!AN135+LOOKUP('Calculatie sheet'!$AN$2,'Objectenoverzicht aantallen'!$A:$A,'Objectenoverzicht aantallen'!G:G)*'Calculatie sheet'!AN135+LOOKUP('Calculatie sheet'!$AN$2,'Objectenoverzicht aantallen'!$A:$A,'Objectenoverzicht aantallen'!H:H)*'Calculatie sheet'!AN135+LOOKUP('Calculatie sheet'!$AN$2,'Objectenoverzicht aantallen'!$A:$A,'Objectenoverzicht aantallen'!I:I)*'Calculatie sheet'!AN135+LOOKUP('Calculatie sheet'!$AN$2,'Objectenoverzicht aantallen'!$A:$A,'Objectenoverzicht aantallen'!J:J)*'Calculatie sheet'!AN135+LOOKUP('Calculatie sheet'!$AN$2,'Objectenoverzicht aantallen'!$A:$A,'Objectenoverzicht aantallen'!K:K)*'Calculatie sheet'!AN135)/1000</f>
        <v>0</v>
      </c>
      <c r="P4" s="571">
        <f>(LOOKUP('Calculatie sheet'!$AN$2,'Objectenoverzicht aantallen'!$A:$A,'Objectenoverzicht aantallen'!C:C)*'Calculatie sheet'!AN135+LOOKUP('Calculatie sheet'!$AN$2,'Objectenoverzicht aantallen'!$A:$A,'Objectenoverzicht aantallen'!E:E)*'Calculatie sheet'!AN135+LOOKUP('Calculatie sheet'!$AN$2,'Objectenoverzicht aantallen'!$A:$A,'Objectenoverzicht aantallen'!F:F)*'Calculatie sheet'!AN135+LOOKUP('Calculatie sheet'!$AN$2,'Objectenoverzicht aantallen'!$A:$A,'Objectenoverzicht aantallen'!G:G)*'Calculatie sheet'!AN135+LOOKUP('Calculatie sheet'!$AN$2,'Objectenoverzicht aantallen'!$A:$A,'Objectenoverzicht aantallen'!H:H)*'Calculatie sheet'!AN135+LOOKUP('Calculatie sheet'!$AN$2,'Objectenoverzicht aantallen'!$A:$A,'Objectenoverzicht aantallen'!I:I)*'Calculatie sheet'!AN135+LOOKUP('Calculatie sheet'!$AN$2,'Objectenoverzicht aantallen'!$A:$A,'Objectenoverzicht aantallen'!J:J)*'Calculatie sheet'!AN135+LOOKUP('Calculatie sheet'!$AN$2,'Objectenoverzicht aantallen'!$A:$A,'Objectenoverzicht aantallen'!K:K)*'Calculatie sheet'!AN135+LOOKUP('Calculatie sheet'!$AN$2,'Objectenoverzicht aantallen'!$A:$A,'Objectenoverzicht aantallen'!L:L)*'Calculatie sheet'!AN135)/1000</f>
        <v>0</v>
      </c>
      <c r="Q4" s="571">
        <f>(LOOKUP('Calculatie sheet'!$AN$2,'Objectenoverzicht aantallen'!$A:$A,'Objectenoverzicht aantallen'!C:C)*'Calculatie sheet'!AN135+LOOKUP('Calculatie sheet'!$AN$2,'Objectenoverzicht aantallen'!$A:$A,'Objectenoverzicht aantallen'!E:E)*'Calculatie sheet'!AN135+LOOKUP('Calculatie sheet'!$AN$2,'Objectenoverzicht aantallen'!$A:$A,'Objectenoverzicht aantallen'!F:F)*'Calculatie sheet'!AN135+LOOKUP('Calculatie sheet'!$AN$2,'Objectenoverzicht aantallen'!$A:$A,'Objectenoverzicht aantallen'!G:G)*'Calculatie sheet'!AN135+LOOKUP('Calculatie sheet'!$AN$2,'Objectenoverzicht aantallen'!$A:$A,'Objectenoverzicht aantallen'!H:H)*'Calculatie sheet'!AN135+LOOKUP('Calculatie sheet'!$AN$2,'Objectenoverzicht aantallen'!$A:$A,'Objectenoverzicht aantallen'!I:I)*'Calculatie sheet'!AN135+LOOKUP('Calculatie sheet'!$AN$2,'Objectenoverzicht aantallen'!$A:$A,'Objectenoverzicht aantallen'!J:J)*'Calculatie sheet'!AN135+LOOKUP('Calculatie sheet'!$AN$2,'Objectenoverzicht aantallen'!$A:$A,'Objectenoverzicht aantallen'!K:K)*'Calculatie sheet'!AN135+LOOKUP('Calculatie sheet'!$AN$2,'Objectenoverzicht aantallen'!$A:$A,'Objectenoverzicht aantallen'!L:L)*'Calculatie sheet'!AN135+LOOKUP('Calculatie sheet'!$AN$2,'Objectenoverzicht aantallen'!$A:$A,'Objectenoverzicht aantallen'!M:M)*'Calculatie sheet'!AN135)/1000</f>
        <v>0</v>
      </c>
      <c r="R4" s="571">
        <f>(LOOKUP('Calculatie sheet'!$AN$2,'Objectenoverzicht aantallen'!$A:$A,'Objectenoverzicht aantallen'!C:C)*'Calculatie sheet'!AN135+LOOKUP('Calculatie sheet'!$AN$2,'Objectenoverzicht aantallen'!$A:$A,'Objectenoverzicht aantallen'!E:E)*'Calculatie sheet'!AN135+LOOKUP('Calculatie sheet'!$AN$2,'Objectenoverzicht aantallen'!$A:$A,'Objectenoverzicht aantallen'!F:F)*'Calculatie sheet'!AN135+LOOKUP('Calculatie sheet'!$AN$2,'Objectenoverzicht aantallen'!$A:$A,'Objectenoverzicht aantallen'!G:G)*'Calculatie sheet'!AN135+LOOKUP('Calculatie sheet'!$AN$2,'Objectenoverzicht aantallen'!$A:$A,'Objectenoverzicht aantallen'!H:H)*'Calculatie sheet'!AN135+LOOKUP('Calculatie sheet'!$AN$2,'Objectenoverzicht aantallen'!$A:$A,'Objectenoverzicht aantallen'!I:I)*'Calculatie sheet'!AN135+LOOKUP('Calculatie sheet'!$AN$2,'Objectenoverzicht aantallen'!$A:$A,'Objectenoverzicht aantallen'!J:J)*'Calculatie sheet'!AN135+LOOKUP('Calculatie sheet'!$AN$2,'Objectenoverzicht aantallen'!$A:$A,'Objectenoverzicht aantallen'!K:K)*'Calculatie sheet'!AN135+LOOKUP('Calculatie sheet'!$AN$2,'Objectenoverzicht aantallen'!$A:$A,'Objectenoverzicht aantallen'!L:L)*'Calculatie sheet'!AN135+LOOKUP('Calculatie sheet'!$AN$2,'Objectenoverzicht aantallen'!$A:$A,'Objectenoverzicht aantallen'!M:M)*'Calculatie sheet'!AN135+LOOKUP('Calculatie sheet'!$AN$2,'Objectenoverzicht aantallen'!$A:$A,'Objectenoverzicht aantallen'!N:N)*'Calculatie sheet'!AN135)/1000</f>
        <v>0</v>
      </c>
      <c r="S4" s="571">
        <f>(LOOKUP('Calculatie sheet'!$AN$2,'Objectenoverzicht aantallen'!$A:$A,'Objectenoverzicht aantallen'!C:C)*'Calculatie sheet'!AN135+LOOKUP('Calculatie sheet'!$AN$2,'Objectenoverzicht aantallen'!$A:$A,'Objectenoverzicht aantallen'!E:E)*'Calculatie sheet'!AN135+LOOKUP('Calculatie sheet'!$AN$2,'Objectenoverzicht aantallen'!$A:$A,'Objectenoverzicht aantallen'!F:F)*'Calculatie sheet'!AN135+LOOKUP('Calculatie sheet'!$AN$2,'Objectenoverzicht aantallen'!$A:$A,'Objectenoverzicht aantallen'!G:G)*'Calculatie sheet'!AN135+LOOKUP('Calculatie sheet'!$AN$2,'Objectenoverzicht aantallen'!$A:$A,'Objectenoverzicht aantallen'!H:H)*'Calculatie sheet'!AN135+LOOKUP('Calculatie sheet'!$AN$2,'Objectenoverzicht aantallen'!$A:$A,'Objectenoverzicht aantallen'!I:I)*'Calculatie sheet'!AN135+LOOKUP('Calculatie sheet'!$AN$2,'Objectenoverzicht aantallen'!$A:$A,'Objectenoverzicht aantallen'!J:J)*'Calculatie sheet'!AN135+LOOKUP('Calculatie sheet'!$AN$2,'Objectenoverzicht aantallen'!$A:$A,'Objectenoverzicht aantallen'!K:K)*'Calculatie sheet'!AN135+LOOKUP('Calculatie sheet'!$AN$2,'Objectenoverzicht aantallen'!$A:$A,'Objectenoverzicht aantallen'!L:L)*'Calculatie sheet'!AN135+LOOKUP('Calculatie sheet'!$AN$2,'Objectenoverzicht aantallen'!$A:$A,'Objectenoverzicht aantallen'!M:M)*'Calculatie sheet'!AN135+LOOKUP('Calculatie sheet'!$AN$2,'Objectenoverzicht aantallen'!$A:$A,'Objectenoverzicht aantallen'!N:N)*'Calculatie sheet'!AN135+LOOKUP('Calculatie sheet'!$AN$2,'Objectenoverzicht aantallen'!$A:$A,'Objectenoverzicht aantallen'!O:O)*'Calculatie sheet'!AN135)/1000</f>
        <v>0</v>
      </c>
      <c r="U4" s="31" t="s">
        <v>624</v>
      </c>
      <c r="V4" s="571">
        <f>(LOOKUP('Calculatie sheet'!$AN$2,'Objectenoverzicht aantallen'!$A:$A,'Objectenoverzicht aantallen'!$P:$P)*'Calculatie sheet'!$AN$135)/'Calculatie sheet'!$AN$64/1000</f>
        <v>0</v>
      </c>
      <c r="W4" s="571">
        <f>(LOOKUP('Calculatie sheet'!$AN$2,'Objectenoverzicht aantallen'!$A:$A,'Objectenoverzicht aantallen'!$P:$P)*'Calculatie sheet'!$AN$135)/'Calculatie sheet'!$AN$64/1000</f>
        <v>0</v>
      </c>
      <c r="X4" s="571">
        <f>(LOOKUP('Calculatie sheet'!$AN$2,'Objectenoverzicht aantallen'!$A:$A,'Objectenoverzicht aantallen'!$P:$P)*'Calculatie sheet'!$AN$135)/'Calculatie sheet'!$AN$64/1000</f>
        <v>0</v>
      </c>
      <c r="Y4" s="571">
        <f>(LOOKUP('Calculatie sheet'!$AN$2,'Objectenoverzicht aantallen'!$A:$A,'Objectenoverzicht aantallen'!$P:$P)*'Calculatie sheet'!$AN$135)/'Calculatie sheet'!$AN$64/1000</f>
        <v>0</v>
      </c>
      <c r="Z4" s="571">
        <f>(LOOKUP('Calculatie sheet'!$AN$2,'Objectenoverzicht aantallen'!$A:$A,'Objectenoverzicht aantallen'!$P:$P)*'Calculatie sheet'!$AN$135)/'Calculatie sheet'!$AN$64/1000</f>
        <v>0</v>
      </c>
      <c r="AA4" s="571">
        <f>(LOOKUP('Calculatie sheet'!$AN$2,'Objectenoverzicht aantallen'!$A:$A,'Objectenoverzicht aantallen'!$P:$P)*'Calculatie sheet'!$AN$135)/'Calculatie sheet'!$AN$64/1000</f>
        <v>0</v>
      </c>
      <c r="AB4" s="571">
        <f>(LOOKUP('Calculatie sheet'!$AN$2,'Objectenoverzicht aantallen'!$A:$A,'Objectenoverzicht aantallen'!$P:$P)*'Calculatie sheet'!$AN$135)/'Calculatie sheet'!$AN$64/1000</f>
        <v>0</v>
      </c>
      <c r="AC4" s="571">
        <f>(LOOKUP('Calculatie sheet'!$AN$2,'Objectenoverzicht aantallen'!$A:$A,'Objectenoverzicht aantallen'!$P:$P)*'Calculatie sheet'!$AN$135)/'Calculatie sheet'!$AN$64/1000</f>
        <v>0</v>
      </c>
      <c r="AD4" s="571">
        <f>(LOOKUP('Calculatie sheet'!$AN$2,'Objectenoverzicht aantallen'!$A:$A,'Objectenoverzicht aantallen'!$P:$P)*'Calculatie sheet'!$AN$135)/'Calculatie sheet'!$AN$64/1000</f>
        <v>0</v>
      </c>
      <c r="AE4" s="571">
        <f>(LOOKUP('Calculatie sheet'!$AN$2,'Objectenoverzicht aantallen'!$A:$A,'Objectenoverzicht aantallen'!$P:$P)*'Calculatie sheet'!$AN$135)/'Calculatie sheet'!$AN$64/1000</f>
        <v>0</v>
      </c>
      <c r="AF4" s="571">
        <f>(LOOKUP('Calculatie sheet'!$AN$2,'Objectenoverzicht aantallen'!$A:$A,'Objectenoverzicht aantallen'!$P:$P)*'Calculatie sheet'!$AN$135)/'Calculatie sheet'!$AN$64/1000</f>
        <v>0</v>
      </c>
    </row>
    <row r="5" spans="1:32" x14ac:dyDescent="0.2">
      <c r="B5" s="130" t="s">
        <v>5</v>
      </c>
      <c r="C5" s="46">
        <f>'Calculatie sheet'!AN136</f>
        <v>3.1537216866215516E-2</v>
      </c>
      <c r="F5" s="573">
        <f>C5*'Calculatie sheet'!$AN$7/1000</f>
        <v>0</v>
      </c>
      <c r="H5" s="31" t="s">
        <v>625</v>
      </c>
      <c r="I5" s="571">
        <f>(LOOKUP('Calculatie sheet'!$AN$2,'Objectenoverzicht aantallen'!$A:$A,'Objectenoverzicht aantallen'!C:C)*'Calculatie sheet'!AN136+LOOKUP('Calculatie sheet'!$AN$2,'Objectenoverzicht aantallen'!$A:$A,'Objectenoverzicht aantallen'!E:E)*'Calculatie sheet'!AN136)/1000</f>
        <v>0</v>
      </c>
      <c r="J5" s="571">
        <f>(LOOKUP('Calculatie sheet'!$AN$2,'Objectenoverzicht aantallen'!$A:$A,'Objectenoverzicht aantallen'!C:C)*'Calculatie sheet'!AN136+LOOKUP('Calculatie sheet'!$AN$2,'Objectenoverzicht aantallen'!$A:$A,'Objectenoverzicht aantallen'!E:E)*'Calculatie sheet'!AN136+LOOKUP('Calculatie sheet'!$AN$2,'Objectenoverzicht aantallen'!$A:$A,'Objectenoverzicht aantallen'!F:F)*'Calculatie sheet'!AN136)/1000</f>
        <v>0</v>
      </c>
      <c r="K5" s="571">
        <f>(LOOKUP('Calculatie sheet'!$AN$2,'Objectenoverzicht aantallen'!$A:$A,'Objectenoverzicht aantallen'!C:C)*'Calculatie sheet'!AN136+LOOKUP('Calculatie sheet'!$AN$2,'Objectenoverzicht aantallen'!$A:$A,'Objectenoverzicht aantallen'!E:E)*'Calculatie sheet'!AN136+LOOKUP('Calculatie sheet'!$AN$2,'Objectenoverzicht aantallen'!$A:$A,'Objectenoverzicht aantallen'!F:F)*'Calculatie sheet'!AN136+LOOKUP('Calculatie sheet'!$D$2,'Objectenoverzicht aantallen'!$A:$A,'Objectenoverzicht aantallen'!G:G)*'Calculatie sheet'!AN136)/1000</f>
        <v>0</v>
      </c>
      <c r="L5" s="571">
        <f>(LOOKUP('Calculatie sheet'!$AN$2,'Objectenoverzicht aantallen'!$A:$A,'Objectenoverzicht aantallen'!C:C)*'Calculatie sheet'!AN136+LOOKUP('Calculatie sheet'!$AN$2,'Objectenoverzicht aantallen'!$A:$A,'Objectenoverzicht aantallen'!E:E)*'Calculatie sheet'!AN136+LOOKUP('Calculatie sheet'!$AN$2,'Objectenoverzicht aantallen'!$A:$A,'Objectenoverzicht aantallen'!F:F)*'Calculatie sheet'!AN136+LOOKUP('Calculatie sheet'!$AN$2,'Objectenoverzicht aantallen'!$A:$A,'Objectenoverzicht aantallen'!G:G)*'Calculatie sheet'!AN136+LOOKUP('Calculatie sheet'!$AN$2,'Objectenoverzicht aantallen'!$A:$A,'Objectenoverzicht aantallen'!H:H)*'Calculatie sheet'!AN136)/1000</f>
        <v>0</v>
      </c>
      <c r="M5" s="571">
        <f>(LOOKUP('Calculatie sheet'!$AN$2,'Objectenoverzicht aantallen'!$A:$A,'Objectenoverzicht aantallen'!C:C)*'Calculatie sheet'!AN136+LOOKUP('Calculatie sheet'!$AN$2,'Objectenoverzicht aantallen'!$A:$A,'Objectenoverzicht aantallen'!E:E)*'Calculatie sheet'!AN136+LOOKUP('Calculatie sheet'!$AN$2,'Objectenoverzicht aantallen'!$A:$A,'Objectenoverzicht aantallen'!F:F)*'Calculatie sheet'!AN136+LOOKUP('Calculatie sheet'!$AN$2,'Objectenoverzicht aantallen'!$A:$A,'Objectenoverzicht aantallen'!G:G)*'Calculatie sheet'!AN136+LOOKUP('Calculatie sheet'!$AN$2,'Objectenoverzicht aantallen'!$A:$A,'Objectenoverzicht aantallen'!H:H)*'Calculatie sheet'!AN136+LOOKUP('Calculatie sheet'!$AN$2,'Objectenoverzicht aantallen'!$A:$A,'Objectenoverzicht aantallen'!I:I)*'Calculatie sheet'!AN136)/1000</f>
        <v>0</v>
      </c>
      <c r="N5" s="571">
        <f>(LOOKUP('Calculatie sheet'!$AN$2,'Objectenoverzicht aantallen'!$A:$A,'Objectenoverzicht aantallen'!C:C)*'Calculatie sheet'!AN136+LOOKUP('Calculatie sheet'!$AN$2,'Objectenoverzicht aantallen'!$A:$A,'Objectenoverzicht aantallen'!E:E)*'Calculatie sheet'!AN136+LOOKUP('Calculatie sheet'!$AN$2,'Objectenoverzicht aantallen'!$A:$A,'Objectenoverzicht aantallen'!F:F)*'Calculatie sheet'!AN136+LOOKUP('Calculatie sheet'!$AN$2,'Objectenoverzicht aantallen'!$A:$A,'Objectenoverzicht aantallen'!G:G)*'Calculatie sheet'!AN136+LOOKUP('Calculatie sheet'!$AN$2,'Objectenoverzicht aantallen'!$A:$A,'Objectenoverzicht aantallen'!H:H)*'Calculatie sheet'!AN136+LOOKUP('Calculatie sheet'!$AN$2,'Objectenoverzicht aantallen'!$A:$A,'Objectenoverzicht aantallen'!I:I)*'Calculatie sheet'!AN136+LOOKUP('Calculatie sheet'!$AN$2,'Objectenoverzicht aantallen'!$A:$A,'Objectenoverzicht aantallen'!J:J)*'Calculatie sheet'!AN136)/1000</f>
        <v>0</v>
      </c>
      <c r="O5" s="571">
        <f>(LOOKUP('Calculatie sheet'!$AN$2,'Objectenoverzicht aantallen'!$A:$A,'Objectenoverzicht aantallen'!C:C)*'Calculatie sheet'!AN136+LOOKUP('Calculatie sheet'!$AN$2,'Objectenoverzicht aantallen'!$A:$A,'Objectenoverzicht aantallen'!E:E)*'Calculatie sheet'!AN136+LOOKUP('Calculatie sheet'!$AN$2,'Objectenoverzicht aantallen'!$A:$A,'Objectenoverzicht aantallen'!F:F)*'Calculatie sheet'!AN136+LOOKUP('Calculatie sheet'!$AN$2,'Objectenoverzicht aantallen'!$A:$A,'Objectenoverzicht aantallen'!G:G)*'Calculatie sheet'!AN136+LOOKUP('Calculatie sheet'!$AN$2,'Objectenoverzicht aantallen'!$A:$A,'Objectenoverzicht aantallen'!H:H)*'Calculatie sheet'!AN136+LOOKUP('Calculatie sheet'!$AN$2,'Objectenoverzicht aantallen'!$A:$A,'Objectenoverzicht aantallen'!I:I)*'Calculatie sheet'!AN136+LOOKUP('Calculatie sheet'!$AN$2,'Objectenoverzicht aantallen'!$A:$A,'Objectenoverzicht aantallen'!J:J)*'Calculatie sheet'!AN136+LOOKUP('Calculatie sheet'!$AN$2,'Objectenoverzicht aantallen'!$A:$A,'Objectenoverzicht aantallen'!K:K)*'Calculatie sheet'!AN136)/1000</f>
        <v>0</v>
      </c>
      <c r="P5" s="571">
        <f>(LOOKUP('Calculatie sheet'!$AN$2,'Objectenoverzicht aantallen'!$A:$A,'Objectenoverzicht aantallen'!C:C)*'Calculatie sheet'!AN136+LOOKUP('Calculatie sheet'!$AN$2,'Objectenoverzicht aantallen'!$A:$A,'Objectenoverzicht aantallen'!E:E)*'Calculatie sheet'!AN136+LOOKUP('Calculatie sheet'!$AN$2,'Objectenoverzicht aantallen'!$A:$A,'Objectenoverzicht aantallen'!F:F)*'Calculatie sheet'!AN136+LOOKUP('Calculatie sheet'!$AN$2,'Objectenoverzicht aantallen'!$A:$A,'Objectenoverzicht aantallen'!G:G)*'Calculatie sheet'!AN136+LOOKUP('Calculatie sheet'!$AN$2,'Objectenoverzicht aantallen'!$A:$A,'Objectenoverzicht aantallen'!H:H)*'Calculatie sheet'!AN136+LOOKUP('Calculatie sheet'!$AN$2,'Objectenoverzicht aantallen'!$A:$A,'Objectenoverzicht aantallen'!I:I)*'Calculatie sheet'!AN136+LOOKUP('Calculatie sheet'!$AN$2,'Objectenoverzicht aantallen'!$A:$A,'Objectenoverzicht aantallen'!J:J)*'Calculatie sheet'!AN136+LOOKUP('Calculatie sheet'!$AN$2,'Objectenoverzicht aantallen'!$A:$A,'Objectenoverzicht aantallen'!K:K)*'Calculatie sheet'!AN136+LOOKUP('Calculatie sheet'!$AN$2,'Objectenoverzicht aantallen'!$A:$A,'Objectenoverzicht aantallen'!L:L)*'Calculatie sheet'!AN136)/1000</f>
        <v>0</v>
      </c>
      <c r="Q5" s="571">
        <f>(LOOKUP('Calculatie sheet'!$AN$2,'Objectenoverzicht aantallen'!$A:$A,'Objectenoverzicht aantallen'!C:C)*'Calculatie sheet'!AN136+LOOKUP('Calculatie sheet'!$AN$2,'Objectenoverzicht aantallen'!$A:$A,'Objectenoverzicht aantallen'!E:E)*'Calculatie sheet'!AN136+LOOKUP('Calculatie sheet'!$AN$2,'Objectenoverzicht aantallen'!$A:$A,'Objectenoverzicht aantallen'!F:F)*'Calculatie sheet'!AN136+LOOKUP('Calculatie sheet'!$AN$2,'Objectenoverzicht aantallen'!$A:$A,'Objectenoverzicht aantallen'!G:G)*'Calculatie sheet'!AN136+LOOKUP('Calculatie sheet'!$AN$2,'Objectenoverzicht aantallen'!$A:$A,'Objectenoverzicht aantallen'!H:H)*'Calculatie sheet'!AN136+LOOKUP('Calculatie sheet'!$AN$2,'Objectenoverzicht aantallen'!$A:$A,'Objectenoverzicht aantallen'!I:I)*'Calculatie sheet'!AN136+LOOKUP('Calculatie sheet'!$AN$2,'Objectenoverzicht aantallen'!$A:$A,'Objectenoverzicht aantallen'!J:J)*'Calculatie sheet'!AN136+LOOKUP('Calculatie sheet'!$AN$2,'Objectenoverzicht aantallen'!$A:$A,'Objectenoverzicht aantallen'!K:K)*'Calculatie sheet'!AN136+LOOKUP('Calculatie sheet'!$AN$2,'Objectenoverzicht aantallen'!$A:$A,'Objectenoverzicht aantallen'!L:L)*'Calculatie sheet'!AN136+LOOKUP('Calculatie sheet'!$AN$2,'Objectenoverzicht aantallen'!$A:$A,'Objectenoverzicht aantallen'!M:M)*'Calculatie sheet'!AN136)/1000</f>
        <v>0</v>
      </c>
      <c r="R5" s="571">
        <f>(LOOKUP('Calculatie sheet'!$AN$2,'Objectenoverzicht aantallen'!$A:$A,'Objectenoverzicht aantallen'!C:C)*'Calculatie sheet'!AN136+LOOKUP('Calculatie sheet'!$AN$2,'Objectenoverzicht aantallen'!$A:$A,'Objectenoverzicht aantallen'!E:E)*'Calculatie sheet'!AN136+LOOKUP('Calculatie sheet'!$AN$2,'Objectenoverzicht aantallen'!$A:$A,'Objectenoverzicht aantallen'!F:F)*'Calculatie sheet'!AN136+LOOKUP('Calculatie sheet'!$AN$2,'Objectenoverzicht aantallen'!$A:$A,'Objectenoverzicht aantallen'!G:G)*'Calculatie sheet'!AN136+LOOKUP('Calculatie sheet'!$AN$2,'Objectenoverzicht aantallen'!$A:$A,'Objectenoverzicht aantallen'!H:H)*'Calculatie sheet'!AN136+LOOKUP('Calculatie sheet'!$AN$2,'Objectenoverzicht aantallen'!$A:$A,'Objectenoverzicht aantallen'!I:I)*'Calculatie sheet'!AN136+LOOKUP('Calculatie sheet'!$AN$2,'Objectenoverzicht aantallen'!$A:$A,'Objectenoverzicht aantallen'!J:J)*'Calculatie sheet'!AN136+LOOKUP('Calculatie sheet'!$AN$2,'Objectenoverzicht aantallen'!$A:$A,'Objectenoverzicht aantallen'!K:K)*'Calculatie sheet'!AN136+LOOKUP('Calculatie sheet'!$AN$2,'Objectenoverzicht aantallen'!$A:$A,'Objectenoverzicht aantallen'!L:L)*'Calculatie sheet'!AN136+LOOKUP('Calculatie sheet'!$AN$2,'Objectenoverzicht aantallen'!$A:$A,'Objectenoverzicht aantallen'!M:M)*'Calculatie sheet'!AN136+LOOKUP('Calculatie sheet'!$AN$2,'Objectenoverzicht aantallen'!$A:$A,'Objectenoverzicht aantallen'!N:N)*'Calculatie sheet'!AN136)/1000</f>
        <v>0</v>
      </c>
      <c r="S5" s="571">
        <f>(LOOKUP('Calculatie sheet'!$AN$2,'Objectenoverzicht aantallen'!$A:$A,'Objectenoverzicht aantallen'!C:C)*'Calculatie sheet'!AN136+LOOKUP('Calculatie sheet'!$AN$2,'Objectenoverzicht aantallen'!$A:$A,'Objectenoverzicht aantallen'!E:E)*'Calculatie sheet'!AN136+LOOKUP('Calculatie sheet'!$AN$2,'Objectenoverzicht aantallen'!$A:$A,'Objectenoverzicht aantallen'!F:F)*'Calculatie sheet'!AN136+LOOKUP('Calculatie sheet'!$AN$2,'Objectenoverzicht aantallen'!$A:$A,'Objectenoverzicht aantallen'!G:G)*'Calculatie sheet'!AN136+LOOKUP('Calculatie sheet'!$AN$2,'Objectenoverzicht aantallen'!$A:$A,'Objectenoverzicht aantallen'!H:H)*'Calculatie sheet'!AN136+LOOKUP('Calculatie sheet'!$AN$2,'Objectenoverzicht aantallen'!$A:$A,'Objectenoverzicht aantallen'!I:I)*'Calculatie sheet'!AN136+LOOKUP('Calculatie sheet'!$AN$2,'Objectenoverzicht aantallen'!$A:$A,'Objectenoverzicht aantallen'!J:J)*'Calculatie sheet'!AN136+LOOKUP('Calculatie sheet'!$AN$2,'Objectenoverzicht aantallen'!$A:$A,'Objectenoverzicht aantallen'!K:K)*'Calculatie sheet'!AN136+LOOKUP('Calculatie sheet'!$AN$2,'Objectenoverzicht aantallen'!$A:$A,'Objectenoverzicht aantallen'!L:L)*'Calculatie sheet'!AN136+LOOKUP('Calculatie sheet'!$AN$2,'Objectenoverzicht aantallen'!$A:$A,'Objectenoverzicht aantallen'!M:M)*'Calculatie sheet'!AN136+LOOKUP('Calculatie sheet'!$AN$2,'Objectenoverzicht aantallen'!$A:$A,'Objectenoverzicht aantallen'!N:N)*'Calculatie sheet'!AN136+LOOKUP('Calculatie sheet'!$AN$2,'Objectenoverzicht aantallen'!$A:$A,'Objectenoverzicht aantallen'!O:O)*'Calculatie sheet'!AN136)/1000</f>
        <v>0</v>
      </c>
      <c r="U5" s="31" t="s">
        <v>625</v>
      </c>
      <c r="V5" s="571">
        <f>(LOOKUP('Calculatie sheet'!$AN$2,'Objectenoverzicht aantallen'!$A:$A,'Objectenoverzicht aantallen'!Q:Q)*'Calculatie sheet'!$AN$136)/1000</f>
        <v>0</v>
      </c>
      <c r="W5" s="571">
        <f>(LOOKUP('Calculatie sheet'!$AN$2,'Objectenoverzicht aantallen'!$A:$A,'Objectenoverzicht aantallen'!R:R)*'Calculatie sheet'!$AN$136)/1000</f>
        <v>0</v>
      </c>
      <c r="X5" s="571">
        <f>(LOOKUP('Calculatie sheet'!$AN$2,'Objectenoverzicht aantallen'!$A:$A,'Objectenoverzicht aantallen'!S:S)*'Calculatie sheet'!$AN$136)/1000</f>
        <v>0</v>
      </c>
      <c r="Y5" s="571">
        <f>(LOOKUP('Calculatie sheet'!$AN$2,'Objectenoverzicht aantallen'!$A:$A,'Objectenoverzicht aantallen'!T:T)*'Calculatie sheet'!$AN$136)/1000</f>
        <v>0</v>
      </c>
      <c r="Z5" s="571">
        <f>(LOOKUP('Calculatie sheet'!$AN$2,'Objectenoverzicht aantallen'!$A:$A,'Objectenoverzicht aantallen'!U:U)*'Calculatie sheet'!$AN$136)/1000</f>
        <v>0</v>
      </c>
      <c r="AA5" s="571">
        <f>(LOOKUP('Calculatie sheet'!$AN$2,'Objectenoverzicht aantallen'!$A:$A,'Objectenoverzicht aantallen'!V:V)*'Calculatie sheet'!$AN$136)/1000</f>
        <v>0</v>
      </c>
      <c r="AB5" s="571">
        <f>(LOOKUP('Calculatie sheet'!$AN$2,'Objectenoverzicht aantallen'!$A:$A,'Objectenoverzicht aantallen'!W:W)*'Calculatie sheet'!$AN$136)/1000</f>
        <v>0</v>
      </c>
      <c r="AC5" s="571">
        <f>(LOOKUP('Calculatie sheet'!$AN$2,'Objectenoverzicht aantallen'!$A:$A,'Objectenoverzicht aantallen'!X:X)*'Calculatie sheet'!$AN$136)/1000</f>
        <v>0</v>
      </c>
      <c r="AD5" s="571">
        <f>(LOOKUP('Calculatie sheet'!$AN$2,'Objectenoverzicht aantallen'!$A:$A,'Objectenoverzicht aantallen'!AA:AA)*'Calculatie sheet'!$AN$136)/1000</f>
        <v>0</v>
      </c>
      <c r="AE5" s="571">
        <f>(LOOKUP('Calculatie sheet'!$AN$2,'Objectenoverzicht aantallen'!$A:$A,'Objectenoverzicht aantallen'!Z:Z)*'Calculatie sheet'!$AN$136)/1000</f>
        <v>0</v>
      </c>
      <c r="AF5" s="571">
        <f>(LOOKUP('Calculatie sheet'!$AN$2,'Objectenoverzicht aantallen'!$A:$A,'Objectenoverzicht aantallen'!AA:AA)*'Calculatie sheet'!$AN$136)/1000</f>
        <v>0</v>
      </c>
    </row>
    <row r="6" spans="1:32" x14ac:dyDescent="0.2">
      <c r="F6" s="39"/>
    </row>
  </sheetData>
  <pageMargins left="0.7" right="0.7" top="0.75" bottom="0.75" header="0.3" footer="0.3"/>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382FE-2148-DD4C-AE76-BC835B0359B8}">
  <dimension ref="A1:AF6"/>
  <sheetViews>
    <sheetView workbookViewId="0">
      <selection activeCell="B3" sqref="B3:B5"/>
    </sheetView>
  </sheetViews>
  <sheetFormatPr baseColWidth="10" defaultRowHeight="16" x14ac:dyDescent="0.2"/>
  <cols>
    <col min="1" max="1" width="40.83203125" bestFit="1" customWidth="1"/>
    <col min="2" max="2" width="16.83203125" bestFit="1" customWidth="1"/>
  </cols>
  <sheetData>
    <row r="1" spans="1:32" x14ac:dyDescent="0.2">
      <c r="A1" t="str">
        <f>'Calculatie sheet'!AO3</f>
        <v>Geluidbeperkende constructie (houten panelen)</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sheet'!AO133</f>
        <v>0.53066974694741442</v>
      </c>
      <c r="D2" s="26" t="s">
        <v>64</v>
      </c>
      <c r="F2" s="573">
        <f>C2*'Calculatie sheet'!$AO$7/1000</f>
        <v>0</v>
      </c>
      <c r="H2" s="31" t="s">
        <v>622</v>
      </c>
      <c r="I2" s="571">
        <f>(LOOKUP('Calculatie sheet'!$AO$2,'Objectenoverzicht aantallen'!$A:$A,'Objectenoverzicht aantallen'!C:C)*'Calculatie sheet'!AO133+LOOKUP('Calculatie sheet'!$AO$2,'Objectenoverzicht aantallen'!$A:$A,'Objectenoverzicht aantallen'!E:E)*'Calculatie sheet'!AO133)/1000</f>
        <v>0</v>
      </c>
      <c r="J2" s="571">
        <f>(LOOKUP('Calculatie sheet'!$AO$2,'Objectenoverzicht aantallen'!$A:$A,'Objectenoverzicht aantallen'!C:C)*'Calculatie sheet'!AO133+LOOKUP('Calculatie sheet'!$AO$2,'Objectenoverzicht aantallen'!$A:$A,'Objectenoverzicht aantallen'!E:E)*'Calculatie sheet'!AO133+LOOKUP('Calculatie sheet'!$AO$2,'Objectenoverzicht aantallen'!$A:$A,'Objectenoverzicht aantallen'!F:F)*'Calculatie sheet'!AO133)/1000</f>
        <v>0</v>
      </c>
      <c r="K2" s="571">
        <f>(LOOKUP('Calculatie sheet'!$AO$2,'Objectenoverzicht aantallen'!$A:$A,'Objectenoverzicht aantallen'!C:C)*'Calculatie sheet'!AO133+LOOKUP('Calculatie sheet'!$AO$2,'Objectenoverzicht aantallen'!$A:$A,'Objectenoverzicht aantallen'!E:E)*'Calculatie sheet'!AO133+LOOKUP('Calculatie sheet'!$AO$2,'Objectenoverzicht aantallen'!$A:$A,'Objectenoverzicht aantallen'!F:F)*'Calculatie sheet'!AO133+LOOKUP('Calculatie sheet'!$D$2,'Objectenoverzicht aantallen'!$A:$A,'Objectenoverzicht aantallen'!G:G)*'Calculatie sheet'!AO133)/1000</f>
        <v>0</v>
      </c>
      <c r="L2" s="571">
        <f>(LOOKUP('Calculatie sheet'!$AO$2,'Objectenoverzicht aantallen'!$A:$A,'Objectenoverzicht aantallen'!C:C)*'Calculatie sheet'!AO133+LOOKUP('Calculatie sheet'!$AO$2,'Objectenoverzicht aantallen'!$A:$A,'Objectenoverzicht aantallen'!E:E)*'Calculatie sheet'!AO133+LOOKUP('Calculatie sheet'!$AO$2,'Objectenoverzicht aantallen'!$A:$A,'Objectenoverzicht aantallen'!F:F)*'Calculatie sheet'!AO133+LOOKUP('Calculatie sheet'!$AO$2,'Objectenoverzicht aantallen'!$A:$A,'Objectenoverzicht aantallen'!G:G)*'Calculatie sheet'!AO133+LOOKUP('Calculatie sheet'!$AO$2,'Objectenoverzicht aantallen'!$A:$A,'Objectenoverzicht aantallen'!H:H)*'Calculatie sheet'!AO133)/1000</f>
        <v>0</v>
      </c>
      <c r="M2" s="571">
        <f>(LOOKUP('Calculatie sheet'!$AO$2,'Objectenoverzicht aantallen'!$A:$A,'Objectenoverzicht aantallen'!C:C)*'Calculatie sheet'!AO133+LOOKUP('Calculatie sheet'!$AO$2,'Objectenoverzicht aantallen'!$A:$A,'Objectenoverzicht aantallen'!E:E)*'Calculatie sheet'!AO133+LOOKUP('Calculatie sheet'!$AO$2,'Objectenoverzicht aantallen'!$A:$A,'Objectenoverzicht aantallen'!F:F)*'Calculatie sheet'!AO133+LOOKUP('Calculatie sheet'!$AO$2,'Objectenoverzicht aantallen'!$A:$A,'Objectenoverzicht aantallen'!G:G)*'Calculatie sheet'!AO133+LOOKUP('Calculatie sheet'!$AO$2,'Objectenoverzicht aantallen'!$A:$A,'Objectenoverzicht aantallen'!H:H)*'Calculatie sheet'!AO133+LOOKUP('Calculatie sheet'!$AO$2,'Objectenoverzicht aantallen'!$A:$A,'Objectenoverzicht aantallen'!I:I)*'Calculatie sheet'!AO133)/1000</f>
        <v>0</v>
      </c>
      <c r="N2" s="571">
        <f>(LOOKUP('Calculatie sheet'!$AO$2,'Objectenoverzicht aantallen'!$A:$A,'Objectenoverzicht aantallen'!C:C)*'Calculatie sheet'!AO133+LOOKUP('Calculatie sheet'!$AO$2,'Objectenoverzicht aantallen'!$A:$A,'Objectenoverzicht aantallen'!E:E)*'Calculatie sheet'!AO133+LOOKUP('Calculatie sheet'!$AO$2,'Objectenoverzicht aantallen'!$A:$A,'Objectenoverzicht aantallen'!F:F)*'Calculatie sheet'!AO133+LOOKUP('Calculatie sheet'!$AO$2,'Objectenoverzicht aantallen'!$A:$A,'Objectenoverzicht aantallen'!G:G)*'Calculatie sheet'!AO133+LOOKUP('Calculatie sheet'!$AO$2,'Objectenoverzicht aantallen'!$A:$A,'Objectenoverzicht aantallen'!H:H)*'Calculatie sheet'!AO133+LOOKUP('Calculatie sheet'!$AO$2,'Objectenoverzicht aantallen'!$A:$A,'Objectenoverzicht aantallen'!I:I)*'Calculatie sheet'!AO133+LOOKUP('Calculatie sheet'!$AO$2,'Objectenoverzicht aantallen'!$A:$A,'Objectenoverzicht aantallen'!J:J)*'Calculatie sheet'!AO133)/1000</f>
        <v>0</v>
      </c>
      <c r="O2" s="571">
        <f>(LOOKUP('Calculatie sheet'!$AO$2,'Objectenoverzicht aantallen'!$A:$A,'Objectenoverzicht aantallen'!C:C)*'Calculatie sheet'!AO133+LOOKUP('Calculatie sheet'!$AO$2,'Objectenoverzicht aantallen'!$A:$A,'Objectenoverzicht aantallen'!E:E)*'Calculatie sheet'!AO133+LOOKUP('Calculatie sheet'!$AO$2,'Objectenoverzicht aantallen'!$A:$A,'Objectenoverzicht aantallen'!F:F)*'Calculatie sheet'!AO133+LOOKUP('Calculatie sheet'!$AO$2,'Objectenoverzicht aantallen'!$A:$A,'Objectenoverzicht aantallen'!G:G)*'Calculatie sheet'!AO133+LOOKUP('Calculatie sheet'!$AO$2,'Objectenoverzicht aantallen'!$A:$A,'Objectenoverzicht aantallen'!H:H)*'Calculatie sheet'!AO133+LOOKUP('Calculatie sheet'!$AO$2,'Objectenoverzicht aantallen'!$A:$A,'Objectenoverzicht aantallen'!I:I)*'Calculatie sheet'!AO133+LOOKUP('Calculatie sheet'!$AO$2,'Objectenoverzicht aantallen'!$A:$A,'Objectenoverzicht aantallen'!J:J)*'Calculatie sheet'!AO133+LOOKUP('Calculatie sheet'!$AO$2,'Objectenoverzicht aantallen'!$A:$A,'Objectenoverzicht aantallen'!K:K)*'Calculatie sheet'!AO133)/1000</f>
        <v>0</v>
      </c>
      <c r="P2" s="571">
        <f>(LOOKUP('Calculatie sheet'!$AO$2,'Objectenoverzicht aantallen'!$A:$A,'Objectenoverzicht aantallen'!C:C)*'Calculatie sheet'!AO133+LOOKUP('Calculatie sheet'!$AO$2,'Objectenoverzicht aantallen'!$A:$A,'Objectenoverzicht aantallen'!E:E)*'Calculatie sheet'!AO133+LOOKUP('Calculatie sheet'!$AO$2,'Objectenoverzicht aantallen'!$A:$A,'Objectenoverzicht aantallen'!F:F)*'Calculatie sheet'!AO133+LOOKUP('Calculatie sheet'!$AO$2,'Objectenoverzicht aantallen'!$A:$A,'Objectenoverzicht aantallen'!G:G)*'Calculatie sheet'!AO133+LOOKUP('Calculatie sheet'!$AO$2,'Objectenoverzicht aantallen'!$A:$A,'Objectenoverzicht aantallen'!H:H)*'Calculatie sheet'!AO133+LOOKUP('Calculatie sheet'!$AO$2,'Objectenoverzicht aantallen'!$A:$A,'Objectenoverzicht aantallen'!I:I)*'Calculatie sheet'!AO133+LOOKUP('Calculatie sheet'!$AO$2,'Objectenoverzicht aantallen'!$A:$A,'Objectenoverzicht aantallen'!J:J)*'Calculatie sheet'!AO133+LOOKUP('Calculatie sheet'!$AO$2,'Objectenoverzicht aantallen'!$A:$A,'Objectenoverzicht aantallen'!K:K)*'Calculatie sheet'!AO133+LOOKUP('Calculatie sheet'!$AO$2,'Objectenoverzicht aantallen'!$A:$A,'Objectenoverzicht aantallen'!L:L)*'Calculatie sheet'!AO133)/1000</f>
        <v>0</v>
      </c>
      <c r="Q2" s="571">
        <f>(LOOKUP('Calculatie sheet'!$AO$2,'Objectenoverzicht aantallen'!$A:$A,'Objectenoverzicht aantallen'!C:C)*'Calculatie sheet'!AO133+LOOKUP('Calculatie sheet'!$AO$2,'Objectenoverzicht aantallen'!$A:$A,'Objectenoverzicht aantallen'!E:E)*'Calculatie sheet'!AO133+LOOKUP('Calculatie sheet'!$AO$2,'Objectenoverzicht aantallen'!$A:$A,'Objectenoverzicht aantallen'!F:F)*'Calculatie sheet'!AO133+LOOKUP('Calculatie sheet'!$AO$2,'Objectenoverzicht aantallen'!$A:$A,'Objectenoverzicht aantallen'!G:G)*'Calculatie sheet'!AO133+LOOKUP('Calculatie sheet'!$AO$2,'Objectenoverzicht aantallen'!$A:$A,'Objectenoverzicht aantallen'!H:H)*'Calculatie sheet'!AO133+LOOKUP('Calculatie sheet'!$AO$2,'Objectenoverzicht aantallen'!$A:$A,'Objectenoverzicht aantallen'!I:I)*'Calculatie sheet'!AO133+LOOKUP('Calculatie sheet'!$AO$2,'Objectenoverzicht aantallen'!$A:$A,'Objectenoverzicht aantallen'!J:J)*'Calculatie sheet'!AO133+LOOKUP('Calculatie sheet'!$AO$2,'Objectenoverzicht aantallen'!$A:$A,'Objectenoverzicht aantallen'!K:K)*'Calculatie sheet'!AO133+LOOKUP('Calculatie sheet'!$AO$2,'Objectenoverzicht aantallen'!$A:$A,'Objectenoverzicht aantallen'!L:L)*'Calculatie sheet'!AO133+LOOKUP('Calculatie sheet'!$AO$2,'Objectenoverzicht aantallen'!$A:$A,'Objectenoverzicht aantallen'!M:M)*'Calculatie sheet'!AO133)/1000</f>
        <v>0</v>
      </c>
      <c r="R2" s="571">
        <f>(LOOKUP('Calculatie sheet'!$AO$2,'Objectenoverzicht aantallen'!$A:$A,'Objectenoverzicht aantallen'!C:C)*'Calculatie sheet'!AO133+LOOKUP('Calculatie sheet'!$AO$2,'Objectenoverzicht aantallen'!$A:$A,'Objectenoverzicht aantallen'!E:E)*'Calculatie sheet'!AO133+LOOKUP('Calculatie sheet'!$AO$2,'Objectenoverzicht aantallen'!$A:$A,'Objectenoverzicht aantallen'!F:F)*'Calculatie sheet'!AO133+LOOKUP('Calculatie sheet'!$AO$2,'Objectenoverzicht aantallen'!$A:$A,'Objectenoverzicht aantallen'!G:G)*'Calculatie sheet'!AO133+LOOKUP('Calculatie sheet'!$AO$2,'Objectenoverzicht aantallen'!$A:$A,'Objectenoverzicht aantallen'!H:H)*'Calculatie sheet'!AO133+LOOKUP('Calculatie sheet'!$AO$2,'Objectenoverzicht aantallen'!$A:$A,'Objectenoverzicht aantallen'!I:I)*'Calculatie sheet'!AO133+LOOKUP('Calculatie sheet'!$AO$2,'Objectenoverzicht aantallen'!$A:$A,'Objectenoverzicht aantallen'!J:J)*'Calculatie sheet'!AO133+LOOKUP('Calculatie sheet'!$AO$2,'Objectenoverzicht aantallen'!$A:$A,'Objectenoverzicht aantallen'!K:K)*'Calculatie sheet'!AO133+LOOKUP('Calculatie sheet'!$AO$2,'Objectenoverzicht aantallen'!$A:$A,'Objectenoverzicht aantallen'!L:L)*'Calculatie sheet'!AO133+LOOKUP('Calculatie sheet'!$AO$2,'Objectenoverzicht aantallen'!$A:$A,'Objectenoverzicht aantallen'!M:M)*'Calculatie sheet'!AO133+LOOKUP('Calculatie sheet'!$AO$2,'Objectenoverzicht aantallen'!$A:$A,'Objectenoverzicht aantallen'!N:N)*'Calculatie sheet'!AO133)/1000</f>
        <v>0</v>
      </c>
      <c r="S2" s="571">
        <f>(LOOKUP('Calculatie sheet'!$AO$2,'Objectenoverzicht aantallen'!$A:$A,'Objectenoverzicht aantallen'!C:C)*'Calculatie sheet'!AO133+LOOKUP('Calculatie sheet'!$AO$2,'Objectenoverzicht aantallen'!$A:$A,'Objectenoverzicht aantallen'!E:E)*'Calculatie sheet'!AO133+LOOKUP('Calculatie sheet'!$AO$2,'Objectenoverzicht aantallen'!$A:$A,'Objectenoverzicht aantallen'!F:F)*'Calculatie sheet'!AO133+LOOKUP('Calculatie sheet'!$AO$2,'Objectenoverzicht aantallen'!$A:$A,'Objectenoverzicht aantallen'!G:G)*'Calculatie sheet'!AO133+LOOKUP('Calculatie sheet'!$AO$2,'Objectenoverzicht aantallen'!$A:$A,'Objectenoverzicht aantallen'!H:H)*'Calculatie sheet'!AO133+LOOKUP('Calculatie sheet'!$AO$2,'Objectenoverzicht aantallen'!$A:$A,'Objectenoverzicht aantallen'!I:I)*'Calculatie sheet'!AO133+LOOKUP('Calculatie sheet'!$AO$2,'Objectenoverzicht aantallen'!$A:$A,'Objectenoverzicht aantallen'!J:J)*'Calculatie sheet'!AO133+LOOKUP('Calculatie sheet'!$AO$2,'Objectenoverzicht aantallen'!$A:$A,'Objectenoverzicht aantallen'!K:K)*'Calculatie sheet'!AO133+LOOKUP('Calculatie sheet'!$AO$2,'Objectenoverzicht aantallen'!$A:$A,'Objectenoverzicht aantallen'!L:L)*'Calculatie sheet'!AO133+LOOKUP('Calculatie sheet'!$AO$2,'Objectenoverzicht aantallen'!$A:$A,'Objectenoverzicht aantallen'!M:M)*'Calculatie sheet'!AO133+LOOKUP('Calculatie sheet'!$AO$2,'Objectenoverzicht aantallen'!$A:$A,'Objectenoverzicht aantallen'!N:N)*'Calculatie sheet'!AO133+LOOKUP('Calculatie sheet'!$AO$2,'Objectenoverzicht aantallen'!$A:$A,'Objectenoverzicht aantallen'!O:O)*'Calculatie sheet'!AO133)/1000</f>
        <v>0</v>
      </c>
      <c r="U2" s="31" t="s">
        <v>622</v>
      </c>
      <c r="V2" s="571">
        <f>(LOOKUP('Calculatie sheet'!$AO$2,'Objectenoverzicht aantallen'!$A:$A,'Objectenoverzicht aantallen'!E:E)*'Calculatie sheet'!$AO$133)/1000</f>
        <v>0</v>
      </c>
      <c r="W2" s="571">
        <f>(LOOKUP('Calculatie sheet'!$AO$2,'Objectenoverzicht aantallen'!$A:$A,'Objectenoverzicht aantallen'!F:F)*'Calculatie sheet'!$AO$133)/1000</f>
        <v>0</v>
      </c>
      <c r="X2" s="571">
        <f>(LOOKUP('Calculatie sheet'!$AO$2,'Objectenoverzicht aantallen'!$A:$A,'Objectenoverzicht aantallen'!G:G)*'Calculatie sheet'!$AO$133)/1000</f>
        <v>0</v>
      </c>
      <c r="Y2" s="571">
        <f>(LOOKUP('Calculatie sheet'!$AO$2,'Objectenoverzicht aantallen'!$A:$A,'Objectenoverzicht aantallen'!H:H)*'Calculatie sheet'!$AO$133)/1000</f>
        <v>0</v>
      </c>
      <c r="Z2" s="571">
        <f>(LOOKUP('Calculatie sheet'!$AO$2,'Objectenoverzicht aantallen'!$A:$A,'Objectenoverzicht aantallen'!I:I)*'Calculatie sheet'!$AO$133)/1000</f>
        <v>0</v>
      </c>
      <c r="AA2" s="571">
        <f>(LOOKUP('Calculatie sheet'!$AO$2,'Objectenoverzicht aantallen'!$A:$A,'Objectenoverzicht aantallen'!J:J)*'Calculatie sheet'!$AO$133)/1000</f>
        <v>0</v>
      </c>
      <c r="AB2" s="571">
        <f>(LOOKUP('Calculatie sheet'!$AO$2,'Objectenoverzicht aantallen'!$A:$A,'Objectenoverzicht aantallen'!K:K)*'Calculatie sheet'!$AO$133)/1000</f>
        <v>0</v>
      </c>
      <c r="AC2" s="571">
        <f>(LOOKUP('Calculatie sheet'!$AO$2,'Objectenoverzicht aantallen'!$A:$A,'Objectenoverzicht aantallen'!L:L)*'Calculatie sheet'!$AO$133)/1000</f>
        <v>0</v>
      </c>
      <c r="AD2" s="571">
        <f>(LOOKUP('Calculatie sheet'!$AO$2,'Objectenoverzicht aantallen'!$A:$A,'Objectenoverzicht aantallen'!M:M)*'Calculatie sheet'!$AO$133)/1000</f>
        <v>0</v>
      </c>
      <c r="AE2" s="571">
        <f>(LOOKUP('Calculatie sheet'!$AO$2,'Objectenoverzicht aantallen'!$A:$A,'Objectenoverzicht aantallen'!N:N)*'Calculatie sheet'!$AO$133)/1000</f>
        <v>0</v>
      </c>
      <c r="AF2" s="571">
        <f>(LOOKUP('Calculatie sheet'!$AO$2,'Objectenoverzicht aantallen'!$A:$A,'Objectenoverzicht aantallen'!O:O)*'Calculatie sheet'!$AO$133)/1000</f>
        <v>0</v>
      </c>
    </row>
    <row r="3" spans="1:32" x14ac:dyDescent="0.2">
      <c r="B3" s="130" t="s">
        <v>967</v>
      </c>
      <c r="C3" s="46">
        <f>'Calculatie sheet'!AO134</f>
        <v>0.46140482366078822</v>
      </c>
      <c r="D3" s="7" t="s">
        <v>354</v>
      </c>
      <c r="F3" s="573">
        <f>C3*'Calculatie sheet'!$AO$7/1000</f>
        <v>0</v>
      </c>
      <c r="H3" s="31" t="s">
        <v>623</v>
      </c>
      <c r="I3" s="571">
        <f>(LOOKUP('Calculatie sheet'!$AO$2,'Objectenoverzicht aantallen'!$A:$A,'Objectenoverzicht aantallen'!C:C)*'Calculatie sheet'!AO134+LOOKUP('Calculatie sheet'!$AO$2,'Objectenoverzicht aantallen'!$A:$A,'Objectenoverzicht aantallen'!E:E)*'Calculatie sheet'!AO134)/1000</f>
        <v>0</v>
      </c>
      <c r="J3" s="571">
        <f>(LOOKUP('Calculatie sheet'!$AO$2,'Objectenoverzicht aantallen'!$A:$A,'Objectenoverzicht aantallen'!C:C)*'Calculatie sheet'!AO134+LOOKUP('Calculatie sheet'!$AO$2,'Objectenoverzicht aantallen'!$A:$A,'Objectenoverzicht aantallen'!E:E)*'Calculatie sheet'!AO134+LOOKUP('Calculatie sheet'!$AO$2,'Objectenoverzicht aantallen'!$A:$A,'Objectenoverzicht aantallen'!F:F)*'Calculatie sheet'!AO134)/1000</f>
        <v>0</v>
      </c>
      <c r="K3" s="571">
        <f>(LOOKUP('Calculatie sheet'!$AO$2,'Objectenoverzicht aantallen'!$A:$A,'Objectenoverzicht aantallen'!C:C)*'Calculatie sheet'!AO134+LOOKUP('Calculatie sheet'!$AO$2,'Objectenoverzicht aantallen'!$A:$A,'Objectenoverzicht aantallen'!E:E)*'Calculatie sheet'!AO134+LOOKUP('Calculatie sheet'!$AO$2,'Objectenoverzicht aantallen'!$A:$A,'Objectenoverzicht aantallen'!F:F)*'Calculatie sheet'!AO134+LOOKUP('Calculatie sheet'!$D$2,'Objectenoverzicht aantallen'!$A:$A,'Objectenoverzicht aantallen'!G:G)*'Calculatie sheet'!AO134)/1000</f>
        <v>0</v>
      </c>
      <c r="L3" s="571">
        <f>(LOOKUP('Calculatie sheet'!$AO$2,'Objectenoverzicht aantallen'!$A:$A,'Objectenoverzicht aantallen'!C:C)*'Calculatie sheet'!AO134+LOOKUP('Calculatie sheet'!$AO$2,'Objectenoverzicht aantallen'!$A:$A,'Objectenoverzicht aantallen'!E:E)*'Calculatie sheet'!AO134+LOOKUP('Calculatie sheet'!$AO$2,'Objectenoverzicht aantallen'!$A:$A,'Objectenoverzicht aantallen'!F:F)*'Calculatie sheet'!AO134+LOOKUP('Calculatie sheet'!$AO$2,'Objectenoverzicht aantallen'!$A:$A,'Objectenoverzicht aantallen'!G:G)*'Calculatie sheet'!AO134+LOOKUP('Calculatie sheet'!$AO$2,'Objectenoverzicht aantallen'!$A:$A,'Objectenoverzicht aantallen'!H:H)*'Calculatie sheet'!AO134)/1000</f>
        <v>0</v>
      </c>
      <c r="M3" s="571">
        <f>(LOOKUP('Calculatie sheet'!$AO$2,'Objectenoverzicht aantallen'!$A:$A,'Objectenoverzicht aantallen'!C:C)*'Calculatie sheet'!AO134+LOOKUP('Calculatie sheet'!$AO$2,'Objectenoverzicht aantallen'!$A:$A,'Objectenoverzicht aantallen'!E:E)*'Calculatie sheet'!AO134+LOOKUP('Calculatie sheet'!$AO$2,'Objectenoverzicht aantallen'!$A:$A,'Objectenoverzicht aantallen'!F:F)*'Calculatie sheet'!AO134+LOOKUP('Calculatie sheet'!$AO$2,'Objectenoverzicht aantallen'!$A:$A,'Objectenoverzicht aantallen'!G:G)*'Calculatie sheet'!AO134+LOOKUP('Calculatie sheet'!$AO$2,'Objectenoverzicht aantallen'!$A:$A,'Objectenoverzicht aantallen'!H:H)*'Calculatie sheet'!AO134+LOOKUP('Calculatie sheet'!$AO$2,'Objectenoverzicht aantallen'!$A:$A,'Objectenoverzicht aantallen'!I:I)*'Calculatie sheet'!AO134)/1000</f>
        <v>0</v>
      </c>
      <c r="N3" s="571">
        <f>(LOOKUP('Calculatie sheet'!$AO$2,'Objectenoverzicht aantallen'!$A:$A,'Objectenoverzicht aantallen'!C:C)*'Calculatie sheet'!AO134+LOOKUP('Calculatie sheet'!$AO$2,'Objectenoverzicht aantallen'!$A:$A,'Objectenoverzicht aantallen'!E:E)*'Calculatie sheet'!AO134+LOOKUP('Calculatie sheet'!$AO$2,'Objectenoverzicht aantallen'!$A:$A,'Objectenoverzicht aantallen'!F:F)*'Calculatie sheet'!AO134+LOOKUP('Calculatie sheet'!$AO$2,'Objectenoverzicht aantallen'!$A:$A,'Objectenoverzicht aantallen'!G:G)*'Calculatie sheet'!AO134+LOOKUP('Calculatie sheet'!$AO$2,'Objectenoverzicht aantallen'!$A:$A,'Objectenoverzicht aantallen'!H:H)*'Calculatie sheet'!AO134+LOOKUP('Calculatie sheet'!$AO$2,'Objectenoverzicht aantallen'!$A:$A,'Objectenoverzicht aantallen'!I:I)*'Calculatie sheet'!AO134+LOOKUP('Calculatie sheet'!$AO$2,'Objectenoverzicht aantallen'!$A:$A,'Objectenoverzicht aantallen'!J:J)*'Calculatie sheet'!AO134)/1000</f>
        <v>0</v>
      </c>
      <c r="O3" s="571">
        <f>(LOOKUP('Calculatie sheet'!$AO$2,'Objectenoverzicht aantallen'!$A:$A,'Objectenoverzicht aantallen'!C:C)*'Calculatie sheet'!AO134+LOOKUP('Calculatie sheet'!$AO$2,'Objectenoverzicht aantallen'!$A:$A,'Objectenoverzicht aantallen'!E:E)*'Calculatie sheet'!AO134+LOOKUP('Calculatie sheet'!$AO$2,'Objectenoverzicht aantallen'!$A:$A,'Objectenoverzicht aantallen'!F:F)*'Calculatie sheet'!AO134+LOOKUP('Calculatie sheet'!$AO$2,'Objectenoverzicht aantallen'!$A:$A,'Objectenoverzicht aantallen'!G:G)*'Calculatie sheet'!AO134+LOOKUP('Calculatie sheet'!$AO$2,'Objectenoverzicht aantallen'!$A:$A,'Objectenoverzicht aantallen'!H:H)*'Calculatie sheet'!AO134+LOOKUP('Calculatie sheet'!$AO$2,'Objectenoverzicht aantallen'!$A:$A,'Objectenoverzicht aantallen'!I:I)*'Calculatie sheet'!AO134+LOOKUP('Calculatie sheet'!$AO$2,'Objectenoverzicht aantallen'!$A:$A,'Objectenoverzicht aantallen'!J:J)*'Calculatie sheet'!AO134+LOOKUP('Calculatie sheet'!$AO$2,'Objectenoverzicht aantallen'!$A:$A,'Objectenoverzicht aantallen'!K:K)*'Calculatie sheet'!AO134)/1000</f>
        <v>0</v>
      </c>
      <c r="P3" s="571">
        <f>(LOOKUP('Calculatie sheet'!$AO$2,'Objectenoverzicht aantallen'!$A:$A,'Objectenoverzicht aantallen'!C:C)*'Calculatie sheet'!AO134+LOOKUP('Calculatie sheet'!$AO$2,'Objectenoverzicht aantallen'!$A:$A,'Objectenoverzicht aantallen'!E:E)*'Calculatie sheet'!AO134+LOOKUP('Calculatie sheet'!$AO$2,'Objectenoverzicht aantallen'!$A:$A,'Objectenoverzicht aantallen'!F:F)*'Calculatie sheet'!AO134+LOOKUP('Calculatie sheet'!$AO$2,'Objectenoverzicht aantallen'!$A:$A,'Objectenoverzicht aantallen'!G:G)*'Calculatie sheet'!AO134+LOOKUP('Calculatie sheet'!$AO$2,'Objectenoverzicht aantallen'!$A:$A,'Objectenoverzicht aantallen'!H:H)*'Calculatie sheet'!AO134+LOOKUP('Calculatie sheet'!$AO$2,'Objectenoverzicht aantallen'!$A:$A,'Objectenoverzicht aantallen'!I:I)*'Calculatie sheet'!AO134+LOOKUP('Calculatie sheet'!$AO$2,'Objectenoverzicht aantallen'!$A:$A,'Objectenoverzicht aantallen'!J:J)*'Calculatie sheet'!AO134+LOOKUP('Calculatie sheet'!$AO$2,'Objectenoverzicht aantallen'!$A:$A,'Objectenoverzicht aantallen'!K:K)*'Calculatie sheet'!AO134+LOOKUP('Calculatie sheet'!$AO$2,'Objectenoverzicht aantallen'!$A:$A,'Objectenoverzicht aantallen'!L:L)*'Calculatie sheet'!AO134)/1000</f>
        <v>0</v>
      </c>
      <c r="Q3" s="571">
        <f>(LOOKUP('Calculatie sheet'!$AO$2,'Objectenoverzicht aantallen'!$A:$A,'Objectenoverzicht aantallen'!C:C)*'Calculatie sheet'!AO134+LOOKUP('Calculatie sheet'!$AO$2,'Objectenoverzicht aantallen'!$A:$A,'Objectenoverzicht aantallen'!E:E)*'Calculatie sheet'!AO134+LOOKUP('Calculatie sheet'!$AO$2,'Objectenoverzicht aantallen'!$A:$A,'Objectenoverzicht aantallen'!F:F)*'Calculatie sheet'!AO134+LOOKUP('Calculatie sheet'!$AO$2,'Objectenoverzicht aantallen'!$A:$A,'Objectenoverzicht aantallen'!G:G)*'Calculatie sheet'!AO134+LOOKUP('Calculatie sheet'!$AO$2,'Objectenoverzicht aantallen'!$A:$A,'Objectenoverzicht aantallen'!H:H)*'Calculatie sheet'!AO134+LOOKUP('Calculatie sheet'!$AO$2,'Objectenoverzicht aantallen'!$A:$A,'Objectenoverzicht aantallen'!I:I)*'Calculatie sheet'!AO134+LOOKUP('Calculatie sheet'!$AO$2,'Objectenoverzicht aantallen'!$A:$A,'Objectenoverzicht aantallen'!J:J)*'Calculatie sheet'!AO134+LOOKUP('Calculatie sheet'!$AO$2,'Objectenoverzicht aantallen'!$A:$A,'Objectenoverzicht aantallen'!K:K)*'Calculatie sheet'!AO134+LOOKUP('Calculatie sheet'!$AO$2,'Objectenoverzicht aantallen'!$A:$A,'Objectenoverzicht aantallen'!L:L)*'Calculatie sheet'!AO134+LOOKUP('Calculatie sheet'!$AO$2,'Objectenoverzicht aantallen'!$A:$A,'Objectenoverzicht aantallen'!M:M)*'Calculatie sheet'!AO134)/1000</f>
        <v>0</v>
      </c>
      <c r="R3" s="571">
        <f>(LOOKUP('Calculatie sheet'!$AO$2,'Objectenoverzicht aantallen'!$A:$A,'Objectenoverzicht aantallen'!C:C)*'Calculatie sheet'!AO134+LOOKUP('Calculatie sheet'!$AO$2,'Objectenoverzicht aantallen'!$A:$A,'Objectenoverzicht aantallen'!E:E)*'Calculatie sheet'!AO134+LOOKUP('Calculatie sheet'!$AO$2,'Objectenoverzicht aantallen'!$A:$A,'Objectenoverzicht aantallen'!F:F)*'Calculatie sheet'!AO134+LOOKUP('Calculatie sheet'!$AO$2,'Objectenoverzicht aantallen'!$A:$A,'Objectenoverzicht aantallen'!G:G)*'Calculatie sheet'!AO134+LOOKUP('Calculatie sheet'!$AO$2,'Objectenoverzicht aantallen'!$A:$A,'Objectenoverzicht aantallen'!H:H)*'Calculatie sheet'!AO134+LOOKUP('Calculatie sheet'!$AO$2,'Objectenoverzicht aantallen'!$A:$A,'Objectenoverzicht aantallen'!I:I)*'Calculatie sheet'!AO134+LOOKUP('Calculatie sheet'!$AO$2,'Objectenoverzicht aantallen'!$A:$A,'Objectenoverzicht aantallen'!J:J)*'Calculatie sheet'!AO134+LOOKUP('Calculatie sheet'!$AO$2,'Objectenoverzicht aantallen'!$A:$A,'Objectenoverzicht aantallen'!K:K)*'Calculatie sheet'!AO134+LOOKUP('Calculatie sheet'!$AO$2,'Objectenoverzicht aantallen'!$A:$A,'Objectenoverzicht aantallen'!L:L)*'Calculatie sheet'!AO134+LOOKUP('Calculatie sheet'!$AO$2,'Objectenoverzicht aantallen'!$A:$A,'Objectenoverzicht aantallen'!M:M)*'Calculatie sheet'!AO134+LOOKUP('Calculatie sheet'!$AO$2,'Objectenoverzicht aantallen'!$A:$A,'Objectenoverzicht aantallen'!N:N)*'Calculatie sheet'!AO134)/1000</f>
        <v>0</v>
      </c>
      <c r="S3" s="571">
        <f>(LOOKUP('Calculatie sheet'!$AO$2,'Objectenoverzicht aantallen'!$A:$A,'Objectenoverzicht aantallen'!C:C)*'Calculatie sheet'!AO134+LOOKUP('Calculatie sheet'!$AO$2,'Objectenoverzicht aantallen'!$A:$A,'Objectenoverzicht aantallen'!E:E)*'Calculatie sheet'!AO134+LOOKUP('Calculatie sheet'!$AO$2,'Objectenoverzicht aantallen'!$A:$A,'Objectenoverzicht aantallen'!F:F)*'Calculatie sheet'!AO134+LOOKUP('Calculatie sheet'!$AO$2,'Objectenoverzicht aantallen'!$A:$A,'Objectenoverzicht aantallen'!G:G)*'Calculatie sheet'!AO134+LOOKUP('Calculatie sheet'!$AO$2,'Objectenoverzicht aantallen'!$A:$A,'Objectenoverzicht aantallen'!H:H)*'Calculatie sheet'!AO134+LOOKUP('Calculatie sheet'!$AO$2,'Objectenoverzicht aantallen'!$A:$A,'Objectenoverzicht aantallen'!I:I)*'Calculatie sheet'!AO134+LOOKUP('Calculatie sheet'!$AO$2,'Objectenoverzicht aantallen'!$A:$A,'Objectenoverzicht aantallen'!J:J)*'Calculatie sheet'!AO134+LOOKUP('Calculatie sheet'!$AO$2,'Objectenoverzicht aantallen'!$A:$A,'Objectenoverzicht aantallen'!K:K)*'Calculatie sheet'!AO134+LOOKUP('Calculatie sheet'!$AO$2,'Objectenoverzicht aantallen'!$A:$A,'Objectenoverzicht aantallen'!L:L)*'Calculatie sheet'!AO134+LOOKUP('Calculatie sheet'!$AO$2,'Objectenoverzicht aantallen'!$A:$A,'Objectenoverzicht aantallen'!M:M)*'Calculatie sheet'!AO134+LOOKUP('Calculatie sheet'!$AO$2,'Objectenoverzicht aantallen'!$A:$A,'Objectenoverzicht aantallen'!N:N)*'Calculatie sheet'!AO134+LOOKUP('Calculatie sheet'!$AO$2,'Objectenoverzicht aantallen'!$A:$A,'Objectenoverzicht aantallen'!O:O)*'Calculatie sheet'!AO134)/1000</f>
        <v>0</v>
      </c>
      <c r="U3" s="31" t="s">
        <v>623</v>
      </c>
      <c r="V3" s="571">
        <f>(LOOKUP('Calculatie sheet'!$AO$2,'Objectenoverzicht aantallen'!$A:$A,'Objectenoverzicht aantallen'!E:E)*'Calculatie sheet'!$AO$134)/1000</f>
        <v>0</v>
      </c>
      <c r="W3" s="571">
        <f>(LOOKUP('Calculatie sheet'!$AO$2,'Objectenoverzicht aantallen'!$A:$A,'Objectenoverzicht aantallen'!F:F)*'Calculatie sheet'!$AO$134)/1000</f>
        <v>0</v>
      </c>
      <c r="X3" s="571">
        <f>(LOOKUP('Calculatie sheet'!$AO$2,'Objectenoverzicht aantallen'!$A:$A,'Objectenoverzicht aantallen'!G:G)*'Calculatie sheet'!$AO$134)/1000</f>
        <v>0</v>
      </c>
      <c r="Y3" s="571">
        <f>(LOOKUP('Calculatie sheet'!$AO$2,'Objectenoverzicht aantallen'!$A:$A,'Objectenoverzicht aantallen'!H:H)*'Calculatie sheet'!$AO$134)/1000</f>
        <v>0</v>
      </c>
      <c r="Z3" s="571">
        <f>(LOOKUP('Calculatie sheet'!$AO$2,'Objectenoverzicht aantallen'!$A:$A,'Objectenoverzicht aantallen'!I:I)*'Calculatie sheet'!$AO$134)/1000</f>
        <v>0</v>
      </c>
      <c r="AA3" s="571">
        <f>(LOOKUP('Calculatie sheet'!$AO$2,'Objectenoverzicht aantallen'!$A:$A,'Objectenoverzicht aantallen'!J:J)*'Calculatie sheet'!$AO$134)/1000</f>
        <v>0</v>
      </c>
      <c r="AB3" s="571">
        <f>(LOOKUP('Calculatie sheet'!$AO$2,'Objectenoverzicht aantallen'!$A:$A,'Objectenoverzicht aantallen'!K:K)*'Calculatie sheet'!$AO$134)/1000</f>
        <v>0</v>
      </c>
      <c r="AC3" s="571">
        <f>(LOOKUP('Calculatie sheet'!$AO$2,'Objectenoverzicht aantallen'!$A:$A,'Objectenoverzicht aantallen'!L:L)*'Calculatie sheet'!$AO$134)/1000</f>
        <v>0</v>
      </c>
      <c r="AD3" s="571">
        <f>(LOOKUP('Calculatie sheet'!$AO$2,'Objectenoverzicht aantallen'!$A:$A,'Objectenoverzicht aantallen'!M:M)*'Calculatie sheet'!$AO$134)/1000</f>
        <v>0</v>
      </c>
      <c r="AE3" s="571">
        <f>(LOOKUP('Calculatie sheet'!$AO$2,'Objectenoverzicht aantallen'!$A:$A,'Objectenoverzicht aantallen'!N:N)*'Calculatie sheet'!$AO$134)/1000</f>
        <v>0</v>
      </c>
      <c r="AF3" s="571">
        <f>(LOOKUP('Calculatie sheet'!$AO$2,'Objectenoverzicht aantallen'!$A:$A,'Objectenoverzicht aantallen'!O:O)*'Calculatie sheet'!$AO$134)/1000</f>
        <v>0</v>
      </c>
    </row>
    <row r="4" spans="1:32" x14ac:dyDescent="0.2">
      <c r="B4" s="130" t="s">
        <v>966</v>
      </c>
      <c r="C4" s="46">
        <f>'Calculatie sheet'!AO135</f>
        <v>0</v>
      </c>
      <c r="D4" s="37" t="s">
        <v>660</v>
      </c>
      <c r="F4" s="573">
        <f>C4*'Calculatie sheet'!$AO$7/1000</f>
        <v>0</v>
      </c>
      <c r="H4" s="31" t="s">
        <v>624</v>
      </c>
      <c r="I4" s="571">
        <f>(LOOKUP('Calculatie sheet'!$AO$2,'Objectenoverzicht aantallen'!$A:$A,'Objectenoverzicht aantallen'!C:C)*'Calculatie sheet'!AO135+LOOKUP('Calculatie sheet'!$AO$2,'Objectenoverzicht aantallen'!$A:$A,'Objectenoverzicht aantallen'!E:E)*'Calculatie sheet'!AO135)/1000</f>
        <v>0</v>
      </c>
      <c r="J4" s="571">
        <f>(LOOKUP('Calculatie sheet'!$AO$2,'Objectenoverzicht aantallen'!$A:$A,'Objectenoverzicht aantallen'!C:C)*'Calculatie sheet'!AO135+LOOKUP('Calculatie sheet'!$AO$2,'Objectenoverzicht aantallen'!$A:$A,'Objectenoverzicht aantallen'!E:E)*'Calculatie sheet'!AO135+LOOKUP('Calculatie sheet'!$AO$2,'Objectenoverzicht aantallen'!$A:$A,'Objectenoverzicht aantallen'!F:F)*'Calculatie sheet'!AO135)/1000</f>
        <v>0</v>
      </c>
      <c r="K4" s="571">
        <f>(LOOKUP('Calculatie sheet'!$AO$2,'Objectenoverzicht aantallen'!$A:$A,'Objectenoverzicht aantallen'!C:C)*'Calculatie sheet'!AO135+LOOKUP('Calculatie sheet'!$AO$2,'Objectenoverzicht aantallen'!$A:$A,'Objectenoverzicht aantallen'!E:E)*'Calculatie sheet'!AO135+LOOKUP('Calculatie sheet'!$AO$2,'Objectenoverzicht aantallen'!$A:$A,'Objectenoverzicht aantallen'!F:F)*'Calculatie sheet'!AO135+LOOKUP('Calculatie sheet'!$D$2,'Objectenoverzicht aantallen'!$A:$A,'Objectenoverzicht aantallen'!G:G)*'Calculatie sheet'!AO135)/1000</f>
        <v>0</v>
      </c>
      <c r="L4" s="571">
        <f>(LOOKUP('Calculatie sheet'!$AO$2,'Objectenoverzicht aantallen'!$A:$A,'Objectenoverzicht aantallen'!C:C)*'Calculatie sheet'!AO135+LOOKUP('Calculatie sheet'!$AO$2,'Objectenoverzicht aantallen'!$A:$A,'Objectenoverzicht aantallen'!E:E)*'Calculatie sheet'!AO135+LOOKUP('Calculatie sheet'!$AO$2,'Objectenoverzicht aantallen'!$A:$A,'Objectenoverzicht aantallen'!F:F)*'Calculatie sheet'!AO135+LOOKUP('Calculatie sheet'!$AO$2,'Objectenoverzicht aantallen'!$A:$A,'Objectenoverzicht aantallen'!G:G)*'Calculatie sheet'!AO135+LOOKUP('Calculatie sheet'!$AO$2,'Objectenoverzicht aantallen'!$A:$A,'Objectenoverzicht aantallen'!H:H)*'Calculatie sheet'!AO135)/1000</f>
        <v>0</v>
      </c>
      <c r="M4" s="571">
        <f>(LOOKUP('Calculatie sheet'!$AO$2,'Objectenoverzicht aantallen'!$A:$A,'Objectenoverzicht aantallen'!C:C)*'Calculatie sheet'!AO135+LOOKUP('Calculatie sheet'!$AO$2,'Objectenoverzicht aantallen'!$A:$A,'Objectenoverzicht aantallen'!E:E)*'Calculatie sheet'!AO135+LOOKUP('Calculatie sheet'!$AO$2,'Objectenoverzicht aantallen'!$A:$A,'Objectenoverzicht aantallen'!F:F)*'Calculatie sheet'!AO135+LOOKUP('Calculatie sheet'!$AO$2,'Objectenoverzicht aantallen'!$A:$A,'Objectenoverzicht aantallen'!G:G)*'Calculatie sheet'!AO135+LOOKUP('Calculatie sheet'!$AO$2,'Objectenoverzicht aantallen'!$A:$A,'Objectenoverzicht aantallen'!H:H)*'Calculatie sheet'!AO135+LOOKUP('Calculatie sheet'!$AO$2,'Objectenoverzicht aantallen'!$A:$A,'Objectenoverzicht aantallen'!I:I)*'Calculatie sheet'!AO135)/1000</f>
        <v>0</v>
      </c>
      <c r="N4" s="571">
        <f>(LOOKUP('Calculatie sheet'!$AO$2,'Objectenoverzicht aantallen'!$A:$A,'Objectenoverzicht aantallen'!C:C)*'Calculatie sheet'!AO135+LOOKUP('Calculatie sheet'!$AO$2,'Objectenoverzicht aantallen'!$A:$A,'Objectenoverzicht aantallen'!E:E)*'Calculatie sheet'!AO135+LOOKUP('Calculatie sheet'!$AO$2,'Objectenoverzicht aantallen'!$A:$A,'Objectenoverzicht aantallen'!F:F)*'Calculatie sheet'!AO135+LOOKUP('Calculatie sheet'!$AO$2,'Objectenoverzicht aantallen'!$A:$A,'Objectenoverzicht aantallen'!G:G)*'Calculatie sheet'!AO135+LOOKUP('Calculatie sheet'!$AO$2,'Objectenoverzicht aantallen'!$A:$A,'Objectenoverzicht aantallen'!H:H)*'Calculatie sheet'!AO135+LOOKUP('Calculatie sheet'!$AO$2,'Objectenoverzicht aantallen'!$A:$A,'Objectenoverzicht aantallen'!I:I)*'Calculatie sheet'!AO135+LOOKUP('Calculatie sheet'!$AO$2,'Objectenoverzicht aantallen'!$A:$A,'Objectenoverzicht aantallen'!J:J)*'Calculatie sheet'!AO135)/1000</f>
        <v>0</v>
      </c>
      <c r="O4" s="571">
        <f>(LOOKUP('Calculatie sheet'!$AO$2,'Objectenoverzicht aantallen'!$A:$A,'Objectenoverzicht aantallen'!C:C)*'Calculatie sheet'!AO135+LOOKUP('Calculatie sheet'!$AO$2,'Objectenoverzicht aantallen'!$A:$A,'Objectenoverzicht aantallen'!E:E)*'Calculatie sheet'!AO135+LOOKUP('Calculatie sheet'!$AO$2,'Objectenoverzicht aantallen'!$A:$A,'Objectenoverzicht aantallen'!F:F)*'Calculatie sheet'!AO135+LOOKUP('Calculatie sheet'!$AO$2,'Objectenoverzicht aantallen'!$A:$A,'Objectenoverzicht aantallen'!G:G)*'Calculatie sheet'!AO135+LOOKUP('Calculatie sheet'!$AO$2,'Objectenoverzicht aantallen'!$A:$A,'Objectenoverzicht aantallen'!H:H)*'Calculatie sheet'!AO135+LOOKUP('Calculatie sheet'!$AO$2,'Objectenoverzicht aantallen'!$A:$A,'Objectenoverzicht aantallen'!I:I)*'Calculatie sheet'!AO135+LOOKUP('Calculatie sheet'!$AO$2,'Objectenoverzicht aantallen'!$A:$A,'Objectenoverzicht aantallen'!J:J)*'Calculatie sheet'!AO135+LOOKUP('Calculatie sheet'!$AO$2,'Objectenoverzicht aantallen'!$A:$A,'Objectenoverzicht aantallen'!K:K)*'Calculatie sheet'!AO135)/1000</f>
        <v>0</v>
      </c>
      <c r="P4" s="571">
        <f>(LOOKUP('Calculatie sheet'!$AO$2,'Objectenoverzicht aantallen'!$A:$A,'Objectenoverzicht aantallen'!C:C)*'Calculatie sheet'!AO135+LOOKUP('Calculatie sheet'!$AO$2,'Objectenoverzicht aantallen'!$A:$A,'Objectenoverzicht aantallen'!E:E)*'Calculatie sheet'!AO135+LOOKUP('Calculatie sheet'!$AO$2,'Objectenoverzicht aantallen'!$A:$A,'Objectenoverzicht aantallen'!F:F)*'Calculatie sheet'!AO135+LOOKUP('Calculatie sheet'!$AO$2,'Objectenoverzicht aantallen'!$A:$A,'Objectenoverzicht aantallen'!G:G)*'Calculatie sheet'!AO135+LOOKUP('Calculatie sheet'!$AO$2,'Objectenoverzicht aantallen'!$A:$A,'Objectenoverzicht aantallen'!H:H)*'Calculatie sheet'!AO135+LOOKUP('Calculatie sheet'!$AO$2,'Objectenoverzicht aantallen'!$A:$A,'Objectenoverzicht aantallen'!I:I)*'Calculatie sheet'!AO135+LOOKUP('Calculatie sheet'!$AO$2,'Objectenoverzicht aantallen'!$A:$A,'Objectenoverzicht aantallen'!J:J)*'Calculatie sheet'!AO135+LOOKUP('Calculatie sheet'!$AO$2,'Objectenoverzicht aantallen'!$A:$A,'Objectenoverzicht aantallen'!K:K)*'Calculatie sheet'!AO135+LOOKUP('Calculatie sheet'!$AO$2,'Objectenoverzicht aantallen'!$A:$A,'Objectenoverzicht aantallen'!L:L)*'Calculatie sheet'!AO135)/1000</f>
        <v>0</v>
      </c>
      <c r="Q4" s="571">
        <f>(LOOKUP('Calculatie sheet'!$AO$2,'Objectenoverzicht aantallen'!$A:$A,'Objectenoverzicht aantallen'!C:C)*'Calculatie sheet'!AO135+LOOKUP('Calculatie sheet'!$AO$2,'Objectenoverzicht aantallen'!$A:$A,'Objectenoverzicht aantallen'!E:E)*'Calculatie sheet'!AO135+LOOKUP('Calculatie sheet'!$AO$2,'Objectenoverzicht aantallen'!$A:$A,'Objectenoverzicht aantallen'!F:F)*'Calculatie sheet'!AO135+LOOKUP('Calculatie sheet'!$AO$2,'Objectenoverzicht aantallen'!$A:$A,'Objectenoverzicht aantallen'!G:G)*'Calculatie sheet'!AO135+LOOKUP('Calculatie sheet'!$AO$2,'Objectenoverzicht aantallen'!$A:$A,'Objectenoverzicht aantallen'!H:H)*'Calculatie sheet'!AO135+LOOKUP('Calculatie sheet'!$AO$2,'Objectenoverzicht aantallen'!$A:$A,'Objectenoverzicht aantallen'!I:I)*'Calculatie sheet'!AO135+LOOKUP('Calculatie sheet'!$AO$2,'Objectenoverzicht aantallen'!$A:$A,'Objectenoverzicht aantallen'!J:J)*'Calculatie sheet'!AO135+LOOKUP('Calculatie sheet'!$AO$2,'Objectenoverzicht aantallen'!$A:$A,'Objectenoverzicht aantallen'!K:K)*'Calculatie sheet'!AO135+LOOKUP('Calculatie sheet'!$AO$2,'Objectenoverzicht aantallen'!$A:$A,'Objectenoverzicht aantallen'!L:L)*'Calculatie sheet'!AO135+LOOKUP('Calculatie sheet'!$AO$2,'Objectenoverzicht aantallen'!$A:$A,'Objectenoverzicht aantallen'!M:M)*'Calculatie sheet'!AO135)/1000</f>
        <v>0</v>
      </c>
      <c r="R4" s="571">
        <f>(LOOKUP('Calculatie sheet'!$AO$2,'Objectenoverzicht aantallen'!$A:$A,'Objectenoverzicht aantallen'!C:C)*'Calculatie sheet'!AO135+LOOKUP('Calculatie sheet'!$AO$2,'Objectenoverzicht aantallen'!$A:$A,'Objectenoverzicht aantallen'!E:E)*'Calculatie sheet'!AO135+LOOKUP('Calculatie sheet'!$AO$2,'Objectenoverzicht aantallen'!$A:$A,'Objectenoverzicht aantallen'!F:F)*'Calculatie sheet'!AO135+LOOKUP('Calculatie sheet'!$AO$2,'Objectenoverzicht aantallen'!$A:$A,'Objectenoverzicht aantallen'!G:G)*'Calculatie sheet'!AO135+LOOKUP('Calculatie sheet'!$AO$2,'Objectenoverzicht aantallen'!$A:$A,'Objectenoverzicht aantallen'!H:H)*'Calculatie sheet'!AO135+LOOKUP('Calculatie sheet'!$AO$2,'Objectenoverzicht aantallen'!$A:$A,'Objectenoverzicht aantallen'!I:I)*'Calculatie sheet'!AO135+LOOKUP('Calculatie sheet'!$AO$2,'Objectenoverzicht aantallen'!$A:$A,'Objectenoverzicht aantallen'!J:J)*'Calculatie sheet'!AO135+LOOKUP('Calculatie sheet'!$AO$2,'Objectenoverzicht aantallen'!$A:$A,'Objectenoverzicht aantallen'!K:K)*'Calculatie sheet'!AO135+LOOKUP('Calculatie sheet'!$AO$2,'Objectenoverzicht aantallen'!$A:$A,'Objectenoverzicht aantallen'!L:L)*'Calculatie sheet'!AO135+LOOKUP('Calculatie sheet'!$AO$2,'Objectenoverzicht aantallen'!$A:$A,'Objectenoverzicht aantallen'!M:M)*'Calculatie sheet'!AO135+LOOKUP('Calculatie sheet'!$AO$2,'Objectenoverzicht aantallen'!$A:$A,'Objectenoverzicht aantallen'!N:N)*'Calculatie sheet'!AO135)/1000</f>
        <v>0</v>
      </c>
      <c r="S4" s="571">
        <f>(LOOKUP('Calculatie sheet'!$AO$2,'Objectenoverzicht aantallen'!$A:$A,'Objectenoverzicht aantallen'!C:C)*'Calculatie sheet'!AO135+LOOKUP('Calculatie sheet'!$AO$2,'Objectenoverzicht aantallen'!$A:$A,'Objectenoverzicht aantallen'!E:E)*'Calculatie sheet'!AO135+LOOKUP('Calculatie sheet'!$AO$2,'Objectenoverzicht aantallen'!$A:$A,'Objectenoverzicht aantallen'!F:F)*'Calculatie sheet'!AO135+LOOKUP('Calculatie sheet'!$AO$2,'Objectenoverzicht aantallen'!$A:$A,'Objectenoverzicht aantallen'!G:G)*'Calculatie sheet'!AO135+LOOKUP('Calculatie sheet'!$AO$2,'Objectenoverzicht aantallen'!$A:$A,'Objectenoverzicht aantallen'!H:H)*'Calculatie sheet'!AO135+LOOKUP('Calculatie sheet'!$AO$2,'Objectenoverzicht aantallen'!$A:$A,'Objectenoverzicht aantallen'!I:I)*'Calculatie sheet'!AO135+LOOKUP('Calculatie sheet'!$AO$2,'Objectenoverzicht aantallen'!$A:$A,'Objectenoverzicht aantallen'!J:J)*'Calculatie sheet'!AO135+LOOKUP('Calculatie sheet'!$AO$2,'Objectenoverzicht aantallen'!$A:$A,'Objectenoverzicht aantallen'!K:K)*'Calculatie sheet'!AO135+LOOKUP('Calculatie sheet'!$AO$2,'Objectenoverzicht aantallen'!$A:$A,'Objectenoverzicht aantallen'!L:L)*'Calculatie sheet'!AO135+LOOKUP('Calculatie sheet'!$AO$2,'Objectenoverzicht aantallen'!$A:$A,'Objectenoverzicht aantallen'!M:M)*'Calculatie sheet'!AO135+LOOKUP('Calculatie sheet'!$AO$2,'Objectenoverzicht aantallen'!$A:$A,'Objectenoverzicht aantallen'!N:N)*'Calculatie sheet'!AO135+LOOKUP('Calculatie sheet'!$AO$2,'Objectenoverzicht aantallen'!$A:$A,'Objectenoverzicht aantallen'!O:O)*'Calculatie sheet'!AO135)/1000</f>
        <v>0</v>
      </c>
      <c r="U4" s="31" t="s">
        <v>624</v>
      </c>
      <c r="V4" s="571">
        <f>(LOOKUP('Calculatie sheet'!$AO$2,'Objectenoverzicht aantallen'!$A:$A,'Objectenoverzicht aantallen'!$P:$P)*'Calculatie sheet'!$AO$135)/'Calculatie sheet'!$AO$64/1000</f>
        <v>0</v>
      </c>
      <c r="W4" s="571">
        <f>(LOOKUP('Calculatie sheet'!$AO$2,'Objectenoverzicht aantallen'!$A:$A,'Objectenoverzicht aantallen'!$P:$P)*'Calculatie sheet'!$AO$135)/'Calculatie sheet'!$AO$64/1000</f>
        <v>0</v>
      </c>
      <c r="X4" s="571">
        <f>(LOOKUP('Calculatie sheet'!$AO$2,'Objectenoverzicht aantallen'!$A:$A,'Objectenoverzicht aantallen'!$P:$P)*'Calculatie sheet'!$AO$135)/'Calculatie sheet'!$AO$64/1000</f>
        <v>0</v>
      </c>
      <c r="Y4" s="571">
        <f>(LOOKUP('Calculatie sheet'!$AO$2,'Objectenoverzicht aantallen'!$A:$A,'Objectenoverzicht aantallen'!$P:$P)*'Calculatie sheet'!$AO$135)/'Calculatie sheet'!$AO$64/1000</f>
        <v>0</v>
      </c>
      <c r="Z4" s="571">
        <f>(LOOKUP('Calculatie sheet'!$AO$2,'Objectenoverzicht aantallen'!$A:$A,'Objectenoverzicht aantallen'!$P:$P)*'Calculatie sheet'!$AO$135)/'Calculatie sheet'!$AO$64/1000</f>
        <v>0</v>
      </c>
      <c r="AA4" s="571">
        <f>(LOOKUP('Calculatie sheet'!$AO$2,'Objectenoverzicht aantallen'!$A:$A,'Objectenoverzicht aantallen'!$P:$P)*'Calculatie sheet'!$AO$135)/'Calculatie sheet'!$AO$64/1000</f>
        <v>0</v>
      </c>
      <c r="AB4" s="571">
        <f>(LOOKUP('Calculatie sheet'!$AO$2,'Objectenoverzicht aantallen'!$A:$A,'Objectenoverzicht aantallen'!$P:$P)*'Calculatie sheet'!$AO$135)/'Calculatie sheet'!$AO$64/1000</f>
        <v>0</v>
      </c>
      <c r="AC4" s="571">
        <f>(LOOKUP('Calculatie sheet'!$AO$2,'Objectenoverzicht aantallen'!$A:$A,'Objectenoverzicht aantallen'!$P:$P)*'Calculatie sheet'!$AO$135)/'Calculatie sheet'!$AO$64/1000</f>
        <v>0</v>
      </c>
      <c r="AD4" s="571">
        <f>(LOOKUP('Calculatie sheet'!$AO$2,'Objectenoverzicht aantallen'!$A:$A,'Objectenoverzicht aantallen'!$P:$P)*'Calculatie sheet'!$AO$135)/'Calculatie sheet'!$AO$64/1000</f>
        <v>0</v>
      </c>
      <c r="AE4" s="571">
        <f>(LOOKUP('Calculatie sheet'!$AO$2,'Objectenoverzicht aantallen'!$A:$A,'Objectenoverzicht aantallen'!$P:$P)*'Calculatie sheet'!$AO$135)/'Calculatie sheet'!$AO$64/1000</f>
        <v>0</v>
      </c>
      <c r="AF4" s="571">
        <f>(LOOKUP('Calculatie sheet'!$AO$2,'Objectenoverzicht aantallen'!$A:$A,'Objectenoverzicht aantallen'!$P:$P)*'Calculatie sheet'!$AO$135)/'Calculatie sheet'!$AO$64/1000</f>
        <v>0</v>
      </c>
    </row>
    <row r="5" spans="1:32" x14ac:dyDescent="0.2">
      <c r="B5" s="130" t="s">
        <v>5</v>
      </c>
      <c r="C5" s="46">
        <f>'Calculatie sheet'!AO136</f>
        <v>6.9264923286626257E-2</v>
      </c>
      <c r="F5" s="573">
        <f>C5*'Calculatie sheet'!$AO$7/1000</f>
        <v>0</v>
      </c>
      <c r="H5" s="31" t="s">
        <v>625</v>
      </c>
      <c r="I5" s="571">
        <f>(LOOKUP('Calculatie sheet'!$AO$2,'Objectenoverzicht aantallen'!$A:$A,'Objectenoverzicht aantallen'!C:C)*'Calculatie sheet'!AO136+LOOKUP('Calculatie sheet'!$AO$2,'Objectenoverzicht aantallen'!$A:$A,'Objectenoverzicht aantallen'!E:E)*'Calculatie sheet'!AO136)/1000</f>
        <v>0</v>
      </c>
      <c r="J5" s="571">
        <f>(LOOKUP('Calculatie sheet'!$AO$2,'Objectenoverzicht aantallen'!$A:$A,'Objectenoverzicht aantallen'!C:C)*'Calculatie sheet'!AO136+LOOKUP('Calculatie sheet'!$AO$2,'Objectenoverzicht aantallen'!$A:$A,'Objectenoverzicht aantallen'!E:E)*'Calculatie sheet'!AO136+LOOKUP('Calculatie sheet'!$AO$2,'Objectenoverzicht aantallen'!$A:$A,'Objectenoverzicht aantallen'!F:F)*'Calculatie sheet'!AO136)/1000</f>
        <v>0</v>
      </c>
      <c r="K5" s="571">
        <f>(LOOKUP('Calculatie sheet'!$AO$2,'Objectenoverzicht aantallen'!$A:$A,'Objectenoverzicht aantallen'!C:C)*'Calculatie sheet'!AO136+LOOKUP('Calculatie sheet'!$AO$2,'Objectenoverzicht aantallen'!$A:$A,'Objectenoverzicht aantallen'!E:E)*'Calculatie sheet'!AO136+LOOKUP('Calculatie sheet'!$AO$2,'Objectenoverzicht aantallen'!$A:$A,'Objectenoverzicht aantallen'!F:F)*'Calculatie sheet'!AO136+LOOKUP('Calculatie sheet'!$D$2,'Objectenoverzicht aantallen'!$A:$A,'Objectenoverzicht aantallen'!G:G)*'Calculatie sheet'!AO136)/1000</f>
        <v>0</v>
      </c>
      <c r="L5" s="571">
        <f>(LOOKUP('Calculatie sheet'!$AO$2,'Objectenoverzicht aantallen'!$A:$A,'Objectenoverzicht aantallen'!C:C)*'Calculatie sheet'!AO136+LOOKUP('Calculatie sheet'!$AO$2,'Objectenoverzicht aantallen'!$A:$A,'Objectenoverzicht aantallen'!E:E)*'Calculatie sheet'!AO136+LOOKUP('Calculatie sheet'!$AO$2,'Objectenoverzicht aantallen'!$A:$A,'Objectenoverzicht aantallen'!F:F)*'Calculatie sheet'!AO136+LOOKUP('Calculatie sheet'!$AO$2,'Objectenoverzicht aantallen'!$A:$A,'Objectenoverzicht aantallen'!G:G)*'Calculatie sheet'!AO136+LOOKUP('Calculatie sheet'!$AO$2,'Objectenoverzicht aantallen'!$A:$A,'Objectenoverzicht aantallen'!H:H)*'Calculatie sheet'!AO136)/1000</f>
        <v>0</v>
      </c>
      <c r="M5" s="571">
        <f>(LOOKUP('Calculatie sheet'!$AO$2,'Objectenoverzicht aantallen'!$A:$A,'Objectenoverzicht aantallen'!C:C)*'Calculatie sheet'!AO136+LOOKUP('Calculatie sheet'!$AO$2,'Objectenoverzicht aantallen'!$A:$A,'Objectenoverzicht aantallen'!E:E)*'Calculatie sheet'!AO136+LOOKUP('Calculatie sheet'!$AO$2,'Objectenoverzicht aantallen'!$A:$A,'Objectenoverzicht aantallen'!F:F)*'Calculatie sheet'!AO136+LOOKUP('Calculatie sheet'!$AO$2,'Objectenoverzicht aantallen'!$A:$A,'Objectenoverzicht aantallen'!G:G)*'Calculatie sheet'!AO136+LOOKUP('Calculatie sheet'!$AO$2,'Objectenoverzicht aantallen'!$A:$A,'Objectenoverzicht aantallen'!H:H)*'Calculatie sheet'!AO136+LOOKUP('Calculatie sheet'!$AO$2,'Objectenoverzicht aantallen'!$A:$A,'Objectenoverzicht aantallen'!I:I)*'Calculatie sheet'!AO136)/1000</f>
        <v>0</v>
      </c>
      <c r="N5" s="571">
        <f>(LOOKUP('Calculatie sheet'!$AO$2,'Objectenoverzicht aantallen'!$A:$A,'Objectenoverzicht aantallen'!C:C)*'Calculatie sheet'!AO136+LOOKUP('Calculatie sheet'!$AO$2,'Objectenoverzicht aantallen'!$A:$A,'Objectenoverzicht aantallen'!E:E)*'Calculatie sheet'!AO136+LOOKUP('Calculatie sheet'!$AO$2,'Objectenoverzicht aantallen'!$A:$A,'Objectenoverzicht aantallen'!F:F)*'Calculatie sheet'!AO136+LOOKUP('Calculatie sheet'!$AO$2,'Objectenoverzicht aantallen'!$A:$A,'Objectenoverzicht aantallen'!G:G)*'Calculatie sheet'!AO136+LOOKUP('Calculatie sheet'!$AO$2,'Objectenoverzicht aantallen'!$A:$A,'Objectenoverzicht aantallen'!H:H)*'Calculatie sheet'!AO136+LOOKUP('Calculatie sheet'!$AO$2,'Objectenoverzicht aantallen'!$A:$A,'Objectenoverzicht aantallen'!I:I)*'Calculatie sheet'!AO136+LOOKUP('Calculatie sheet'!$AO$2,'Objectenoverzicht aantallen'!$A:$A,'Objectenoverzicht aantallen'!J:J)*'Calculatie sheet'!AO136)/1000</f>
        <v>0</v>
      </c>
      <c r="O5" s="571">
        <f>(LOOKUP('Calculatie sheet'!$AO$2,'Objectenoverzicht aantallen'!$A:$A,'Objectenoverzicht aantallen'!C:C)*'Calculatie sheet'!AO136+LOOKUP('Calculatie sheet'!$AO$2,'Objectenoverzicht aantallen'!$A:$A,'Objectenoverzicht aantallen'!E:E)*'Calculatie sheet'!AO136+LOOKUP('Calculatie sheet'!$AO$2,'Objectenoverzicht aantallen'!$A:$A,'Objectenoverzicht aantallen'!F:F)*'Calculatie sheet'!AO136+LOOKUP('Calculatie sheet'!$AO$2,'Objectenoverzicht aantallen'!$A:$A,'Objectenoverzicht aantallen'!G:G)*'Calculatie sheet'!AO136+LOOKUP('Calculatie sheet'!$AO$2,'Objectenoverzicht aantallen'!$A:$A,'Objectenoverzicht aantallen'!H:H)*'Calculatie sheet'!AO136+LOOKUP('Calculatie sheet'!$AO$2,'Objectenoverzicht aantallen'!$A:$A,'Objectenoverzicht aantallen'!I:I)*'Calculatie sheet'!AO136+LOOKUP('Calculatie sheet'!$AO$2,'Objectenoverzicht aantallen'!$A:$A,'Objectenoverzicht aantallen'!J:J)*'Calculatie sheet'!AO136+LOOKUP('Calculatie sheet'!$AO$2,'Objectenoverzicht aantallen'!$A:$A,'Objectenoverzicht aantallen'!K:K)*'Calculatie sheet'!AO136)/1000</f>
        <v>0</v>
      </c>
      <c r="P5" s="571">
        <f>(LOOKUP('Calculatie sheet'!$AO$2,'Objectenoverzicht aantallen'!$A:$A,'Objectenoverzicht aantallen'!C:C)*'Calculatie sheet'!AO136+LOOKUP('Calculatie sheet'!$AO$2,'Objectenoverzicht aantallen'!$A:$A,'Objectenoverzicht aantallen'!E:E)*'Calculatie sheet'!AO136+LOOKUP('Calculatie sheet'!$AO$2,'Objectenoverzicht aantallen'!$A:$A,'Objectenoverzicht aantallen'!F:F)*'Calculatie sheet'!AO136+LOOKUP('Calculatie sheet'!$AO$2,'Objectenoverzicht aantallen'!$A:$A,'Objectenoverzicht aantallen'!G:G)*'Calculatie sheet'!AO136+LOOKUP('Calculatie sheet'!$AO$2,'Objectenoverzicht aantallen'!$A:$A,'Objectenoverzicht aantallen'!H:H)*'Calculatie sheet'!AO136+LOOKUP('Calculatie sheet'!$AO$2,'Objectenoverzicht aantallen'!$A:$A,'Objectenoverzicht aantallen'!I:I)*'Calculatie sheet'!AO136+LOOKUP('Calculatie sheet'!$AO$2,'Objectenoverzicht aantallen'!$A:$A,'Objectenoverzicht aantallen'!J:J)*'Calculatie sheet'!AO136+LOOKUP('Calculatie sheet'!$AO$2,'Objectenoverzicht aantallen'!$A:$A,'Objectenoverzicht aantallen'!K:K)*'Calculatie sheet'!AO136+LOOKUP('Calculatie sheet'!$AO$2,'Objectenoverzicht aantallen'!$A:$A,'Objectenoverzicht aantallen'!L:L)*'Calculatie sheet'!AO136)/1000</f>
        <v>0</v>
      </c>
      <c r="Q5" s="571">
        <f>(LOOKUP('Calculatie sheet'!$AO$2,'Objectenoverzicht aantallen'!$A:$A,'Objectenoverzicht aantallen'!C:C)*'Calculatie sheet'!AO136+LOOKUP('Calculatie sheet'!$AO$2,'Objectenoverzicht aantallen'!$A:$A,'Objectenoverzicht aantallen'!E:E)*'Calculatie sheet'!AO136+LOOKUP('Calculatie sheet'!$AO$2,'Objectenoverzicht aantallen'!$A:$A,'Objectenoverzicht aantallen'!F:F)*'Calculatie sheet'!AO136+LOOKUP('Calculatie sheet'!$AO$2,'Objectenoverzicht aantallen'!$A:$A,'Objectenoverzicht aantallen'!G:G)*'Calculatie sheet'!AO136+LOOKUP('Calculatie sheet'!$AO$2,'Objectenoverzicht aantallen'!$A:$A,'Objectenoverzicht aantallen'!H:H)*'Calculatie sheet'!AO136+LOOKUP('Calculatie sheet'!$AO$2,'Objectenoverzicht aantallen'!$A:$A,'Objectenoverzicht aantallen'!I:I)*'Calculatie sheet'!AO136+LOOKUP('Calculatie sheet'!$AO$2,'Objectenoverzicht aantallen'!$A:$A,'Objectenoverzicht aantallen'!J:J)*'Calculatie sheet'!AO136+LOOKUP('Calculatie sheet'!$AO$2,'Objectenoverzicht aantallen'!$A:$A,'Objectenoverzicht aantallen'!K:K)*'Calculatie sheet'!AO136+LOOKUP('Calculatie sheet'!$AO$2,'Objectenoverzicht aantallen'!$A:$A,'Objectenoverzicht aantallen'!L:L)*'Calculatie sheet'!AO136+LOOKUP('Calculatie sheet'!$AO$2,'Objectenoverzicht aantallen'!$A:$A,'Objectenoverzicht aantallen'!M:M)*'Calculatie sheet'!AO136)/1000</f>
        <v>0</v>
      </c>
      <c r="R5" s="571">
        <f>(LOOKUP('Calculatie sheet'!$AO$2,'Objectenoverzicht aantallen'!$A:$A,'Objectenoverzicht aantallen'!C:C)*'Calculatie sheet'!AO136+LOOKUP('Calculatie sheet'!$AO$2,'Objectenoverzicht aantallen'!$A:$A,'Objectenoverzicht aantallen'!E:E)*'Calculatie sheet'!AO136+LOOKUP('Calculatie sheet'!$AO$2,'Objectenoverzicht aantallen'!$A:$A,'Objectenoverzicht aantallen'!F:F)*'Calculatie sheet'!AO136+LOOKUP('Calculatie sheet'!$AO$2,'Objectenoverzicht aantallen'!$A:$A,'Objectenoverzicht aantallen'!G:G)*'Calculatie sheet'!AO136+LOOKUP('Calculatie sheet'!$AO$2,'Objectenoverzicht aantallen'!$A:$A,'Objectenoverzicht aantallen'!H:H)*'Calculatie sheet'!AO136+LOOKUP('Calculatie sheet'!$AO$2,'Objectenoverzicht aantallen'!$A:$A,'Objectenoverzicht aantallen'!I:I)*'Calculatie sheet'!AO136+LOOKUP('Calculatie sheet'!$AO$2,'Objectenoverzicht aantallen'!$A:$A,'Objectenoverzicht aantallen'!J:J)*'Calculatie sheet'!AO136+LOOKUP('Calculatie sheet'!$AO$2,'Objectenoverzicht aantallen'!$A:$A,'Objectenoverzicht aantallen'!K:K)*'Calculatie sheet'!AO136+LOOKUP('Calculatie sheet'!$AO$2,'Objectenoverzicht aantallen'!$A:$A,'Objectenoverzicht aantallen'!L:L)*'Calculatie sheet'!AO136+LOOKUP('Calculatie sheet'!$AO$2,'Objectenoverzicht aantallen'!$A:$A,'Objectenoverzicht aantallen'!M:M)*'Calculatie sheet'!AO136+LOOKUP('Calculatie sheet'!$AO$2,'Objectenoverzicht aantallen'!$A:$A,'Objectenoverzicht aantallen'!N:N)*'Calculatie sheet'!AO136)/1000</f>
        <v>0</v>
      </c>
      <c r="S5" s="571">
        <f>(LOOKUP('Calculatie sheet'!$AO$2,'Objectenoverzicht aantallen'!$A:$A,'Objectenoverzicht aantallen'!C:C)*'Calculatie sheet'!AO136+LOOKUP('Calculatie sheet'!$AO$2,'Objectenoverzicht aantallen'!$A:$A,'Objectenoverzicht aantallen'!E:E)*'Calculatie sheet'!AO136+LOOKUP('Calculatie sheet'!$AO$2,'Objectenoverzicht aantallen'!$A:$A,'Objectenoverzicht aantallen'!F:F)*'Calculatie sheet'!AO136+LOOKUP('Calculatie sheet'!$AO$2,'Objectenoverzicht aantallen'!$A:$A,'Objectenoverzicht aantallen'!G:G)*'Calculatie sheet'!AO136+LOOKUP('Calculatie sheet'!$AO$2,'Objectenoverzicht aantallen'!$A:$A,'Objectenoverzicht aantallen'!H:H)*'Calculatie sheet'!AO136+LOOKUP('Calculatie sheet'!$AO$2,'Objectenoverzicht aantallen'!$A:$A,'Objectenoverzicht aantallen'!I:I)*'Calculatie sheet'!AO136+LOOKUP('Calculatie sheet'!$AO$2,'Objectenoverzicht aantallen'!$A:$A,'Objectenoverzicht aantallen'!J:J)*'Calculatie sheet'!AO136+LOOKUP('Calculatie sheet'!$AO$2,'Objectenoverzicht aantallen'!$A:$A,'Objectenoverzicht aantallen'!K:K)*'Calculatie sheet'!AO136+LOOKUP('Calculatie sheet'!$AO$2,'Objectenoverzicht aantallen'!$A:$A,'Objectenoverzicht aantallen'!L:L)*'Calculatie sheet'!AO136+LOOKUP('Calculatie sheet'!$AO$2,'Objectenoverzicht aantallen'!$A:$A,'Objectenoverzicht aantallen'!M:M)*'Calculatie sheet'!AO136+LOOKUP('Calculatie sheet'!$AO$2,'Objectenoverzicht aantallen'!$A:$A,'Objectenoverzicht aantallen'!N:N)*'Calculatie sheet'!AO136+LOOKUP('Calculatie sheet'!$AO$2,'Objectenoverzicht aantallen'!$A:$A,'Objectenoverzicht aantallen'!O:O)*'Calculatie sheet'!AO136)/1000</f>
        <v>0</v>
      </c>
      <c r="U5" s="31" t="s">
        <v>625</v>
      </c>
      <c r="V5" s="571">
        <f>(LOOKUP('Calculatie sheet'!$AO$2,'Objectenoverzicht aantallen'!$A:$A,'Objectenoverzicht aantallen'!Q:Q)*'Calculatie sheet'!$AO$136)/1000</f>
        <v>0</v>
      </c>
      <c r="W5" s="571">
        <f>(LOOKUP('Calculatie sheet'!$AO$2,'Objectenoverzicht aantallen'!$A:$A,'Objectenoverzicht aantallen'!R:R)*'Calculatie sheet'!$AO$136)/1000</f>
        <v>0</v>
      </c>
      <c r="X5" s="571">
        <f>(LOOKUP('Calculatie sheet'!$AO$2,'Objectenoverzicht aantallen'!$A:$A,'Objectenoverzicht aantallen'!S:S)*'Calculatie sheet'!$AO$136)/1000</f>
        <v>0</v>
      </c>
      <c r="Y5" s="571">
        <f>(LOOKUP('Calculatie sheet'!$AO$2,'Objectenoverzicht aantallen'!$A:$A,'Objectenoverzicht aantallen'!T:T)*'Calculatie sheet'!$AO$136)/1000</f>
        <v>0</v>
      </c>
      <c r="Z5" s="571">
        <f>(LOOKUP('Calculatie sheet'!$AO$2,'Objectenoverzicht aantallen'!$A:$A,'Objectenoverzicht aantallen'!U:U)*'Calculatie sheet'!$AO$136)/1000</f>
        <v>0</v>
      </c>
      <c r="AA5" s="571">
        <f>(LOOKUP('Calculatie sheet'!$AO$2,'Objectenoverzicht aantallen'!$A:$A,'Objectenoverzicht aantallen'!V:V)*'Calculatie sheet'!$AO$136)/1000</f>
        <v>0</v>
      </c>
      <c r="AB5" s="571">
        <f>(LOOKUP('Calculatie sheet'!$AO$2,'Objectenoverzicht aantallen'!$A:$A,'Objectenoverzicht aantallen'!W:W)*'Calculatie sheet'!$AO$136)/1000</f>
        <v>0</v>
      </c>
      <c r="AC5" s="571">
        <f>(LOOKUP('Calculatie sheet'!$AO$2,'Objectenoverzicht aantallen'!$A:$A,'Objectenoverzicht aantallen'!X:X)*'Calculatie sheet'!$AO$136)/1000</f>
        <v>0</v>
      </c>
      <c r="AD5" s="571">
        <f>(LOOKUP('Calculatie sheet'!$AO$2,'Objectenoverzicht aantallen'!$A:$A,'Objectenoverzicht aantallen'!AA:AA)*'Calculatie sheet'!$AO$136)/1000</f>
        <v>0</v>
      </c>
      <c r="AE5" s="571">
        <f>(LOOKUP('Calculatie sheet'!$AO$2,'Objectenoverzicht aantallen'!$A:$A,'Objectenoverzicht aantallen'!Z:Z)*'Calculatie sheet'!$AO$136)/1000</f>
        <v>0</v>
      </c>
      <c r="AF5" s="571">
        <f>(LOOKUP('Calculatie sheet'!$AO$2,'Objectenoverzicht aantallen'!$A:$A,'Objectenoverzicht aantallen'!AA:AA)*'Calculatie sheet'!$AO$136)/1000</f>
        <v>0</v>
      </c>
    </row>
    <row r="6" spans="1:32" x14ac:dyDescent="0.2">
      <c r="F6" s="39"/>
    </row>
  </sheetData>
  <pageMargins left="0.7" right="0.7" top="0.75" bottom="0.75" header="0.3" footer="0.3"/>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42FDA-7AAA-D941-8521-A0D0295D03BD}">
  <dimension ref="A1:AF9"/>
  <sheetViews>
    <sheetView workbookViewId="0">
      <selection activeCell="B3" sqref="B3:B5"/>
    </sheetView>
  </sheetViews>
  <sheetFormatPr baseColWidth="10" defaultRowHeight="16" x14ac:dyDescent="0.2"/>
  <cols>
    <col min="1" max="1" width="7.6640625" bestFit="1" customWidth="1"/>
    <col min="2" max="2" width="16.83203125" bestFit="1" customWidth="1"/>
  </cols>
  <sheetData>
    <row r="1" spans="1:32" x14ac:dyDescent="0.2">
      <c r="A1" t="str">
        <f>'Calculatie sheet'!AP3</f>
        <v>Persleidingen (staal)</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sheet'!AP133</f>
        <v>1.1149499954220798</v>
      </c>
      <c r="D2" s="26" t="s">
        <v>64</v>
      </c>
      <c r="F2" s="573">
        <f>C2*'Calculatie sheet'!$AP$7/1000</f>
        <v>0</v>
      </c>
      <c r="H2" s="31" t="s">
        <v>622</v>
      </c>
      <c r="I2" s="571">
        <f>(LOOKUP('Calculatie sheet'!$AP$2,'Objectenoverzicht aantallen'!$A:$A,'Objectenoverzicht aantallen'!C:C)*'Calculatie sheet'!AP133+LOOKUP('Calculatie sheet'!$AP$2,'Objectenoverzicht aantallen'!$A:$A,'Objectenoverzicht aantallen'!E:E)*'Calculatie sheet'!AP133)/1000</f>
        <v>0</v>
      </c>
      <c r="J2" s="571">
        <f>(LOOKUP('Calculatie sheet'!$AP$2,'Objectenoverzicht aantallen'!$A:$A,'Objectenoverzicht aantallen'!C:C)*'Calculatie sheet'!AP133+LOOKUP('Calculatie sheet'!$AP$2,'Objectenoverzicht aantallen'!$A:$A,'Objectenoverzicht aantallen'!E:E)*'Calculatie sheet'!AP133+LOOKUP('Calculatie sheet'!$AP$2,'Objectenoverzicht aantallen'!$A:$A,'Objectenoverzicht aantallen'!F:F)*'Calculatie sheet'!AP133)/1000</f>
        <v>0</v>
      </c>
      <c r="K2" s="571">
        <f>(LOOKUP('Calculatie sheet'!$AP$2,'Objectenoverzicht aantallen'!$A:$A,'Objectenoverzicht aantallen'!C:C)*'Calculatie sheet'!AP133+LOOKUP('Calculatie sheet'!$AP$2,'Objectenoverzicht aantallen'!$A:$A,'Objectenoverzicht aantallen'!E:E)*'Calculatie sheet'!AP133+LOOKUP('Calculatie sheet'!$AP$2,'Objectenoverzicht aantallen'!$A:$A,'Objectenoverzicht aantallen'!F:F)*'Calculatie sheet'!AP133+LOOKUP('Calculatie sheet'!$D$2,'Objectenoverzicht aantallen'!$A:$A,'Objectenoverzicht aantallen'!G:G)*'Calculatie sheet'!AP133)/1000</f>
        <v>0</v>
      </c>
      <c r="L2" s="571">
        <f>(LOOKUP('Calculatie sheet'!$AP$2,'Objectenoverzicht aantallen'!$A:$A,'Objectenoverzicht aantallen'!C:C)*'Calculatie sheet'!AP133+LOOKUP('Calculatie sheet'!$AP$2,'Objectenoverzicht aantallen'!$A:$A,'Objectenoverzicht aantallen'!E:E)*'Calculatie sheet'!AP133+LOOKUP('Calculatie sheet'!$AP$2,'Objectenoverzicht aantallen'!$A:$A,'Objectenoverzicht aantallen'!F:F)*'Calculatie sheet'!AP133+LOOKUP('Calculatie sheet'!$AP$2,'Objectenoverzicht aantallen'!$A:$A,'Objectenoverzicht aantallen'!G:G)*'Calculatie sheet'!AP133+LOOKUP('Calculatie sheet'!$AP$2,'Objectenoverzicht aantallen'!$A:$A,'Objectenoverzicht aantallen'!H:H)*'Calculatie sheet'!AP133)/1000</f>
        <v>0</v>
      </c>
      <c r="M2" s="571">
        <f>(LOOKUP('Calculatie sheet'!$AP$2,'Objectenoverzicht aantallen'!$A:$A,'Objectenoverzicht aantallen'!C:C)*'Calculatie sheet'!AP133+LOOKUP('Calculatie sheet'!$AP$2,'Objectenoverzicht aantallen'!$A:$A,'Objectenoverzicht aantallen'!E:E)*'Calculatie sheet'!AP133+LOOKUP('Calculatie sheet'!$AP$2,'Objectenoverzicht aantallen'!$A:$A,'Objectenoverzicht aantallen'!F:F)*'Calculatie sheet'!AP133+LOOKUP('Calculatie sheet'!$AP$2,'Objectenoverzicht aantallen'!$A:$A,'Objectenoverzicht aantallen'!G:G)*'Calculatie sheet'!AP133+LOOKUP('Calculatie sheet'!$AP$2,'Objectenoverzicht aantallen'!$A:$A,'Objectenoverzicht aantallen'!H:H)*'Calculatie sheet'!AP133+LOOKUP('Calculatie sheet'!$AP$2,'Objectenoverzicht aantallen'!$A:$A,'Objectenoverzicht aantallen'!I:I)*'Calculatie sheet'!AP133)/1000</f>
        <v>0</v>
      </c>
      <c r="N2" s="571">
        <f>(LOOKUP('Calculatie sheet'!$AP$2,'Objectenoverzicht aantallen'!$A:$A,'Objectenoverzicht aantallen'!C:C)*'Calculatie sheet'!AP133+LOOKUP('Calculatie sheet'!$AP$2,'Objectenoverzicht aantallen'!$A:$A,'Objectenoverzicht aantallen'!E:E)*'Calculatie sheet'!AP133+LOOKUP('Calculatie sheet'!$AP$2,'Objectenoverzicht aantallen'!$A:$A,'Objectenoverzicht aantallen'!F:F)*'Calculatie sheet'!AP133+LOOKUP('Calculatie sheet'!$AP$2,'Objectenoverzicht aantallen'!$A:$A,'Objectenoverzicht aantallen'!G:G)*'Calculatie sheet'!AP133+LOOKUP('Calculatie sheet'!$AP$2,'Objectenoverzicht aantallen'!$A:$A,'Objectenoverzicht aantallen'!H:H)*'Calculatie sheet'!AP133+LOOKUP('Calculatie sheet'!$AP$2,'Objectenoverzicht aantallen'!$A:$A,'Objectenoverzicht aantallen'!I:I)*'Calculatie sheet'!AP133+LOOKUP('Calculatie sheet'!$AP$2,'Objectenoverzicht aantallen'!$A:$A,'Objectenoverzicht aantallen'!J:J)*'Calculatie sheet'!AP133)/1000</f>
        <v>0</v>
      </c>
      <c r="O2" s="571">
        <f>(LOOKUP('Calculatie sheet'!$AP$2,'Objectenoverzicht aantallen'!$A:$A,'Objectenoverzicht aantallen'!C:C)*'Calculatie sheet'!AP133+LOOKUP('Calculatie sheet'!$AP$2,'Objectenoverzicht aantallen'!$A:$A,'Objectenoverzicht aantallen'!E:E)*'Calculatie sheet'!AP133+LOOKUP('Calculatie sheet'!$AP$2,'Objectenoverzicht aantallen'!$A:$A,'Objectenoverzicht aantallen'!F:F)*'Calculatie sheet'!AP133+LOOKUP('Calculatie sheet'!$AP$2,'Objectenoverzicht aantallen'!$A:$A,'Objectenoverzicht aantallen'!G:G)*'Calculatie sheet'!AP133+LOOKUP('Calculatie sheet'!$AP$2,'Objectenoverzicht aantallen'!$A:$A,'Objectenoverzicht aantallen'!H:H)*'Calculatie sheet'!AP133+LOOKUP('Calculatie sheet'!$AP$2,'Objectenoverzicht aantallen'!$A:$A,'Objectenoverzicht aantallen'!I:I)*'Calculatie sheet'!AP133+LOOKUP('Calculatie sheet'!$AP$2,'Objectenoverzicht aantallen'!$A:$A,'Objectenoverzicht aantallen'!J:J)*'Calculatie sheet'!AP133+LOOKUP('Calculatie sheet'!$AP$2,'Objectenoverzicht aantallen'!$A:$A,'Objectenoverzicht aantallen'!K:K)*'Calculatie sheet'!AP133)/1000</f>
        <v>0</v>
      </c>
      <c r="P2" s="571">
        <f>(LOOKUP('Calculatie sheet'!$AP$2,'Objectenoverzicht aantallen'!$A:$A,'Objectenoverzicht aantallen'!C:C)*'Calculatie sheet'!AP133+LOOKUP('Calculatie sheet'!$AP$2,'Objectenoverzicht aantallen'!$A:$A,'Objectenoverzicht aantallen'!E:E)*'Calculatie sheet'!AP133+LOOKUP('Calculatie sheet'!$AP$2,'Objectenoverzicht aantallen'!$A:$A,'Objectenoverzicht aantallen'!F:F)*'Calculatie sheet'!AP133+LOOKUP('Calculatie sheet'!$AP$2,'Objectenoverzicht aantallen'!$A:$A,'Objectenoverzicht aantallen'!G:G)*'Calculatie sheet'!AP133+LOOKUP('Calculatie sheet'!$AP$2,'Objectenoverzicht aantallen'!$A:$A,'Objectenoverzicht aantallen'!H:H)*'Calculatie sheet'!AP133+LOOKUP('Calculatie sheet'!$AP$2,'Objectenoverzicht aantallen'!$A:$A,'Objectenoverzicht aantallen'!I:I)*'Calculatie sheet'!AP133+LOOKUP('Calculatie sheet'!$AP$2,'Objectenoverzicht aantallen'!$A:$A,'Objectenoverzicht aantallen'!J:J)*'Calculatie sheet'!AP133+LOOKUP('Calculatie sheet'!$AP$2,'Objectenoverzicht aantallen'!$A:$A,'Objectenoverzicht aantallen'!K:K)*'Calculatie sheet'!AP133+LOOKUP('Calculatie sheet'!$AP$2,'Objectenoverzicht aantallen'!$A:$A,'Objectenoverzicht aantallen'!L:L)*'Calculatie sheet'!AP133)/1000</f>
        <v>0</v>
      </c>
      <c r="Q2" s="571">
        <f>(LOOKUP('Calculatie sheet'!$AP$2,'Objectenoverzicht aantallen'!$A:$A,'Objectenoverzicht aantallen'!C:C)*'Calculatie sheet'!AP133+LOOKUP('Calculatie sheet'!$AP$2,'Objectenoverzicht aantallen'!$A:$A,'Objectenoverzicht aantallen'!E:E)*'Calculatie sheet'!AP133+LOOKUP('Calculatie sheet'!$AP$2,'Objectenoverzicht aantallen'!$A:$A,'Objectenoverzicht aantallen'!F:F)*'Calculatie sheet'!AP133+LOOKUP('Calculatie sheet'!$AP$2,'Objectenoverzicht aantallen'!$A:$A,'Objectenoverzicht aantallen'!G:G)*'Calculatie sheet'!AP133+LOOKUP('Calculatie sheet'!$AP$2,'Objectenoverzicht aantallen'!$A:$A,'Objectenoverzicht aantallen'!H:H)*'Calculatie sheet'!AP133+LOOKUP('Calculatie sheet'!$AP$2,'Objectenoverzicht aantallen'!$A:$A,'Objectenoverzicht aantallen'!I:I)*'Calculatie sheet'!AP133+LOOKUP('Calculatie sheet'!$AP$2,'Objectenoverzicht aantallen'!$A:$A,'Objectenoverzicht aantallen'!J:J)*'Calculatie sheet'!AP133+LOOKUP('Calculatie sheet'!$AP$2,'Objectenoverzicht aantallen'!$A:$A,'Objectenoverzicht aantallen'!K:K)*'Calculatie sheet'!AP133+LOOKUP('Calculatie sheet'!$AP$2,'Objectenoverzicht aantallen'!$A:$A,'Objectenoverzicht aantallen'!L:L)*'Calculatie sheet'!AP133+LOOKUP('Calculatie sheet'!$AP$2,'Objectenoverzicht aantallen'!$A:$A,'Objectenoverzicht aantallen'!M:M)*'Calculatie sheet'!AP133)/1000</f>
        <v>0</v>
      </c>
      <c r="R2" s="571">
        <f>(LOOKUP('Calculatie sheet'!$AP$2,'Objectenoverzicht aantallen'!$A:$A,'Objectenoverzicht aantallen'!C:C)*'Calculatie sheet'!AP133+LOOKUP('Calculatie sheet'!$AP$2,'Objectenoverzicht aantallen'!$A:$A,'Objectenoverzicht aantallen'!E:E)*'Calculatie sheet'!AP133+LOOKUP('Calculatie sheet'!$AP$2,'Objectenoverzicht aantallen'!$A:$A,'Objectenoverzicht aantallen'!F:F)*'Calculatie sheet'!AP133+LOOKUP('Calculatie sheet'!$AP$2,'Objectenoverzicht aantallen'!$A:$A,'Objectenoverzicht aantallen'!G:G)*'Calculatie sheet'!AP133+LOOKUP('Calculatie sheet'!$AP$2,'Objectenoverzicht aantallen'!$A:$A,'Objectenoverzicht aantallen'!H:H)*'Calculatie sheet'!AP133+LOOKUP('Calculatie sheet'!$AP$2,'Objectenoverzicht aantallen'!$A:$A,'Objectenoverzicht aantallen'!I:I)*'Calculatie sheet'!AP133+LOOKUP('Calculatie sheet'!$AP$2,'Objectenoverzicht aantallen'!$A:$A,'Objectenoverzicht aantallen'!J:J)*'Calculatie sheet'!AP133+LOOKUP('Calculatie sheet'!$AP$2,'Objectenoverzicht aantallen'!$A:$A,'Objectenoverzicht aantallen'!K:K)*'Calculatie sheet'!AP133+LOOKUP('Calculatie sheet'!$AP$2,'Objectenoverzicht aantallen'!$A:$A,'Objectenoverzicht aantallen'!L:L)*'Calculatie sheet'!AP133+LOOKUP('Calculatie sheet'!$AP$2,'Objectenoverzicht aantallen'!$A:$A,'Objectenoverzicht aantallen'!M:M)*'Calculatie sheet'!AP133+LOOKUP('Calculatie sheet'!$AP$2,'Objectenoverzicht aantallen'!$A:$A,'Objectenoverzicht aantallen'!N:N)*'Calculatie sheet'!AP133)/1000</f>
        <v>0</v>
      </c>
      <c r="S2" s="571">
        <f>(LOOKUP('Calculatie sheet'!$AP$2,'Objectenoverzicht aantallen'!$A:$A,'Objectenoverzicht aantallen'!C:C)*'Calculatie sheet'!AP133+LOOKUP('Calculatie sheet'!$AP$2,'Objectenoverzicht aantallen'!$A:$A,'Objectenoverzicht aantallen'!E:E)*'Calculatie sheet'!AP133+LOOKUP('Calculatie sheet'!$AP$2,'Objectenoverzicht aantallen'!$A:$A,'Objectenoverzicht aantallen'!F:F)*'Calculatie sheet'!AP133+LOOKUP('Calculatie sheet'!$AP$2,'Objectenoverzicht aantallen'!$A:$A,'Objectenoverzicht aantallen'!G:G)*'Calculatie sheet'!AP133+LOOKUP('Calculatie sheet'!$AP$2,'Objectenoverzicht aantallen'!$A:$A,'Objectenoverzicht aantallen'!H:H)*'Calculatie sheet'!AP133+LOOKUP('Calculatie sheet'!$AP$2,'Objectenoverzicht aantallen'!$A:$A,'Objectenoverzicht aantallen'!I:I)*'Calculatie sheet'!AP133+LOOKUP('Calculatie sheet'!$AP$2,'Objectenoverzicht aantallen'!$A:$A,'Objectenoverzicht aantallen'!J:J)*'Calculatie sheet'!AP133+LOOKUP('Calculatie sheet'!$AP$2,'Objectenoverzicht aantallen'!$A:$A,'Objectenoverzicht aantallen'!K:K)*'Calculatie sheet'!AP133+LOOKUP('Calculatie sheet'!$AP$2,'Objectenoverzicht aantallen'!$A:$A,'Objectenoverzicht aantallen'!L:L)*'Calculatie sheet'!AP133+LOOKUP('Calculatie sheet'!$AP$2,'Objectenoverzicht aantallen'!$A:$A,'Objectenoverzicht aantallen'!M:M)*'Calculatie sheet'!AP133+LOOKUP('Calculatie sheet'!$AP$2,'Objectenoverzicht aantallen'!$A:$A,'Objectenoverzicht aantallen'!N:N)*'Calculatie sheet'!AP133+LOOKUP('Calculatie sheet'!$AP$2,'Objectenoverzicht aantallen'!$A:$A,'Objectenoverzicht aantallen'!O:O)*'Calculatie sheet'!AP133)/1000</f>
        <v>0</v>
      </c>
      <c r="U2" s="31" t="s">
        <v>622</v>
      </c>
      <c r="V2" s="571">
        <f>(LOOKUP('Calculatie sheet'!$AP$2,'Objectenoverzicht aantallen'!$A:$A,'Objectenoverzicht aantallen'!E:E)*'Calculatie sheet'!$AP$133)/1000</f>
        <v>0</v>
      </c>
      <c r="W2" s="571">
        <f>(LOOKUP('Calculatie sheet'!$AP$2,'Objectenoverzicht aantallen'!$A:$A,'Objectenoverzicht aantallen'!F:F)*'Calculatie sheet'!$AP$133)/1000</f>
        <v>0</v>
      </c>
      <c r="X2" s="571">
        <f>(LOOKUP('Calculatie sheet'!$AP$2,'Objectenoverzicht aantallen'!$A:$A,'Objectenoverzicht aantallen'!G:G)*'Calculatie sheet'!$AP$133)/1000</f>
        <v>0</v>
      </c>
      <c r="Y2" s="571">
        <f>(LOOKUP('Calculatie sheet'!$AP$2,'Objectenoverzicht aantallen'!$A:$A,'Objectenoverzicht aantallen'!H:H)*'Calculatie sheet'!$AP$133)/1000</f>
        <v>0</v>
      </c>
      <c r="Z2" s="571">
        <f>(LOOKUP('Calculatie sheet'!$AP$2,'Objectenoverzicht aantallen'!$A:$A,'Objectenoverzicht aantallen'!I:I)*'Calculatie sheet'!$AP$133)/1000</f>
        <v>0</v>
      </c>
      <c r="AA2" s="571">
        <f>(LOOKUP('Calculatie sheet'!$AP$2,'Objectenoverzicht aantallen'!$A:$A,'Objectenoverzicht aantallen'!J:J)*'Calculatie sheet'!$AP$133)/1000</f>
        <v>0</v>
      </c>
      <c r="AB2" s="571">
        <f>(LOOKUP('Calculatie sheet'!$AP$2,'Objectenoverzicht aantallen'!$A:$A,'Objectenoverzicht aantallen'!K:K)*'Calculatie sheet'!$AP$133)/1000</f>
        <v>0</v>
      </c>
      <c r="AC2" s="571">
        <f>(LOOKUP('Calculatie sheet'!$AP$2,'Objectenoverzicht aantallen'!$A:$A,'Objectenoverzicht aantallen'!L:L)*'Calculatie sheet'!$AP$133)/1000</f>
        <v>0</v>
      </c>
      <c r="AD2" s="571">
        <f>(LOOKUP('Calculatie sheet'!$AP$2,'Objectenoverzicht aantallen'!$A:$A,'Objectenoverzicht aantallen'!M:M)*'Calculatie sheet'!$AP$133)/1000</f>
        <v>0</v>
      </c>
      <c r="AE2" s="571">
        <f>(LOOKUP('Calculatie sheet'!$AP$2,'Objectenoverzicht aantallen'!$A:$A,'Objectenoverzicht aantallen'!N:N)*'Calculatie sheet'!$AP$133)/1000</f>
        <v>0</v>
      </c>
      <c r="AF2" s="571">
        <f>(LOOKUP('Calculatie sheet'!$AP$2,'Objectenoverzicht aantallen'!$A:$A,'Objectenoverzicht aantallen'!O:O)*'Calculatie sheet'!$AP$133)/1000</f>
        <v>0</v>
      </c>
    </row>
    <row r="3" spans="1:32" x14ac:dyDescent="0.2">
      <c r="B3" s="130" t="s">
        <v>967</v>
      </c>
      <c r="C3" s="46">
        <f>'Calculatie sheet'!AP134</f>
        <v>1.0993268356351973</v>
      </c>
      <c r="D3" s="7" t="s">
        <v>354</v>
      </c>
      <c r="F3" s="573">
        <f>C3*'Calculatie sheet'!$AP$7/1000</f>
        <v>0</v>
      </c>
      <c r="H3" s="31" t="s">
        <v>623</v>
      </c>
      <c r="I3" s="571">
        <f>(LOOKUP('Calculatie sheet'!$AP$2,'Objectenoverzicht aantallen'!$A:$A,'Objectenoverzicht aantallen'!C:C)*'Calculatie sheet'!AP134+LOOKUP('Calculatie sheet'!$AP$2,'Objectenoverzicht aantallen'!$A:$A,'Objectenoverzicht aantallen'!E:E)*'Calculatie sheet'!AP134)/1000</f>
        <v>0</v>
      </c>
      <c r="J3" s="571">
        <f>(LOOKUP('Calculatie sheet'!$AP$2,'Objectenoverzicht aantallen'!$A:$A,'Objectenoverzicht aantallen'!C:C)*'Calculatie sheet'!AP134+LOOKUP('Calculatie sheet'!$AP$2,'Objectenoverzicht aantallen'!$A:$A,'Objectenoverzicht aantallen'!E:E)*'Calculatie sheet'!AP134+LOOKUP('Calculatie sheet'!$AP$2,'Objectenoverzicht aantallen'!$A:$A,'Objectenoverzicht aantallen'!F:F)*'Calculatie sheet'!AP134)/1000</f>
        <v>0</v>
      </c>
      <c r="K3" s="571">
        <f>(LOOKUP('Calculatie sheet'!$AP$2,'Objectenoverzicht aantallen'!$A:$A,'Objectenoverzicht aantallen'!C:C)*'Calculatie sheet'!AP134+LOOKUP('Calculatie sheet'!$AP$2,'Objectenoverzicht aantallen'!$A:$A,'Objectenoverzicht aantallen'!E:E)*'Calculatie sheet'!AP134+LOOKUP('Calculatie sheet'!$AP$2,'Objectenoverzicht aantallen'!$A:$A,'Objectenoverzicht aantallen'!F:F)*'Calculatie sheet'!AP134+LOOKUP('Calculatie sheet'!$D$2,'Objectenoverzicht aantallen'!$A:$A,'Objectenoverzicht aantallen'!G:G)*'Calculatie sheet'!AP134)/1000</f>
        <v>0</v>
      </c>
      <c r="L3" s="571">
        <f>(LOOKUP('Calculatie sheet'!$AP$2,'Objectenoverzicht aantallen'!$A:$A,'Objectenoverzicht aantallen'!C:C)*'Calculatie sheet'!AP134+LOOKUP('Calculatie sheet'!$AP$2,'Objectenoverzicht aantallen'!$A:$A,'Objectenoverzicht aantallen'!E:E)*'Calculatie sheet'!AP134+LOOKUP('Calculatie sheet'!$AP$2,'Objectenoverzicht aantallen'!$A:$A,'Objectenoverzicht aantallen'!F:F)*'Calculatie sheet'!AP134+LOOKUP('Calculatie sheet'!$AP$2,'Objectenoverzicht aantallen'!$A:$A,'Objectenoverzicht aantallen'!G:G)*'Calculatie sheet'!AP134+LOOKUP('Calculatie sheet'!$AP$2,'Objectenoverzicht aantallen'!$A:$A,'Objectenoverzicht aantallen'!H:H)*'Calculatie sheet'!AP134)/1000</f>
        <v>0</v>
      </c>
      <c r="M3" s="571">
        <f>(LOOKUP('Calculatie sheet'!$AP$2,'Objectenoverzicht aantallen'!$A:$A,'Objectenoverzicht aantallen'!C:C)*'Calculatie sheet'!AP134+LOOKUP('Calculatie sheet'!$AP$2,'Objectenoverzicht aantallen'!$A:$A,'Objectenoverzicht aantallen'!E:E)*'Calculatie sheet'!AP134+LOOKUP('Calculatie sheet'!$AP$2,'Objectenoverzicht aantallen'!$A:$A,'Objectenoverzicht aantallen'!F:F)*'Calculatie sheet'!AP134+LOOKUP('Calculatie sheet'!$AP$2,'Objectenoverzicht aantallen'!$A:$A,'Objectenoverzicht aantallen'!G:G)*'Calculatie sheet'!AP134+LOOKUP('Calculatie sheet'!$AP$2,'Objectenoverzicht aantallen'!$A:$A,'Objectenoverzicht aantallen'!H:H)*'Calculatie sheet'!AP134+LOOKUP('Calculatie sheet'!$AP$2,'Objectenoverzicht aantallen'!$A:$A,'Objectenoverzicht aantallen'!I:I)*'Calculatie sheet'!AP134)/1000</f>
        <v>0</v>
      </c>
      <c r="N3" s="571">
        <f>(LOOKUP('Calculatie sheet'!$AP$2,'Objectenoverzicht aantallen'!$A:$A,'Objectenoverzicht aantallen'!C:C)*'Calculatie sheet'!AP134+LOOKUP('Calculatie sheet'!$AP$2,'Objectenoverzicht aantallen'!$A:$A,'Objectenoverzicht aantallen'!E:E)*'Calculatie sheet'!AP134+LOOKUP('Calculatie sheet'!$AP$2,'Objectenoverzicht aantallen'!$A:$A,'Objectenoverzicht aantallen'!F:F)*'Calculatie sheet'!AP134+LOOKUP('Calculatie sheet'!$AP$2,'Objectenoverzicht aantallen'!$A:$A,'Objectenoverzicht aantallen'!G:G)*'Calculatie sheet'!AP134+LOOKUP('Calculatie sheet'!$AP$2,'Objectenoverzicht aantallen'!$A:$A,'Objectenoverzicht aantallen'!H:H)*'Calculatie sheet'!AP134+LOOKUP('Calculatie sheet'!$AP$2,'Objectenoverzicht aantallen'!$A:$A,'Objectenoverzicht aantallen'!I:I)*'Calculatie sheet'!AP134+LOOKUP('Calculatie sheet'!$AP$2,'Objectenoverzicht aantallen'!$A:$A,'Objectenoverzicht aantallen'!J:J)*'Calculatie sheet'!AP134)/1000</f>
        <v>0</v>
      </c>
      <c r="O3" s="571">
        <f>(LOOKUP('Calculatie sheet'!$AP$2,'Objectenoverzicht aantallen'!$A:$A,'Objectenoverzicht aantallen'!C:C)*'Calculatie sheet'!AP134+LOOKUP('Calculatie sheet'!$AP$2,'Objectenoverzicht aantallen'!$A:$A,'Objectenoverzicht aantallen'!E:E)*'Calculatie sheet'!AP134+LOOKUP('Calculatie sheet'!$AP$2,'Objectenoverzicht aantallen'!$A:$A,'Objectenoverzicht aantallen'!F:F)*'Calculatie sheet'!AP134+LOOKUP('Calculatie sheet'!$AP$2,'Objectenoverzicht aantallen'!$A:$A,'Objectenoverzicht aantallen'!G:G)*'Calculatie sheet'!AP134+LOOKUP('Calculatie sheet'!$AP$2,'Objectenoverzicht aantallen'!$A:$A,'Objectenoverzicht aantallen'!H:H)*'Calculatie sheet'!AP134+LOOKUP('Calculatie sheet'!$AP$2,'Objectenoverzicht aantallen'!$A:$A,'Objectenoverzicht aantallen'!I:I)*'Calculatie sheet'!AP134+LOOKUP('Calculatie sheet'!$AP$2,'Objectenoverzicht aantallen'!$A:$A,'Objectenoverzicht aantallen'!J:J)*'Calculatie sheet'!AP134+LOOKUP('Calculatie sheet'!$AP$2,'Objectenoverzicht aantallen'!$A:$A,'Objectenoverzicht aantallen'!K:K)*'Calculatie sheet'!AP134)/1000</f>
        <v>0</v>
      </c>
      <c r="P3" s="571">
        <f>(LOOKUP('Calculatie sheet'!$AP$2,'Objectenoverzicht aantallen'!$A:$A,'Objectenoverzicht aantallen'!C:C)*'Calculatie sheet'!AP134+LOOKUP('Calculatie sheet'!$AP$2,'Objectenoverzicht aantallen'!$A:$A,'Objectenoverzicht aantallen'!E:E)*'Calculatie sheet'!AP134+LOOKUP('Calculatie sheet'!$AP$2,'Objectenoverzicht aantallen'!$A:$A,'Objectenoverzicht aantallen'!F:F)*'Calculatie sheet'!AP134+LOOKUP('Calculatie sheet'!$AP$2,'Objectenoverzicht aantallen'!$A:$A,'Objectenoverzicht aantallen'!G:G)*'Calculatie sheet'!AP134+LOOKUP('Calculatie sheet'!$AP$2,'Objectenoverzicht aantallen'!$A:$A,'Objectenoverzicht aantallen'!H:H)*'Calculatie sheet'!AP134+LOOKUP('Calculatie sheet'!$AP$2,'Objectenoverzicht aantallen'!$A:$A,'Objectenoverzicht aantallen'!I:I)*'Calculatie sheet'!AP134+LOOKUP('Calculatie sheet'!$AP$2,'Objectenoverzicht aantallen'!$A:$A,'Objectenoverzicht aantallen'!J:J)*'Calculatie sheet'!AP134+LOOKUP('Calculatie sheet'!$AP$2,'Objectenoverzicht aantallen'!$A:$A,'Objectenoverzicht aantallen'!K:K)*'Calculatie sheet'!AP134+LOOKUP('Calculatie sheet'!$AP$2,'Objectenoverzicht aantallen'!$A:$A,'Objectenoverzicht aantallen'!L:L)*'Calculatie sheet'!AP134)/1000</f>
        <v>0</v>
      </c>
      <c r="Q3" s="571">
        <f>(LOOKUP('Calculatie sheet'!$AP$2,'Objectenoverzicht aantallen'!$A:$A,'Objectenoverzicht aantallen'!C:C)*'Calculatie sheet'!AP134+LOOKUP('Calculatie sheet'!$AP$2,'Objectenoverzicht aantallen'!$A:$A,'Objectenoverzicht aantallen'!E:E)*'Calculatie sheet'!AP134+LOOKUP('Calculatie sheet'!$AP$2,'Objectenoverzicht aantallen'!$A:$A,'Objectenoverzicht aantallen'!F:F)*'Calculatie sheet'!AP134+LOOKUP('Calculatie sheet'!$AP$2,'Objectenoverzicht aantallen'!$A:$A,'Objectenoverzicht aantallen'!G:G)*'Calculatie sheet'!AP134+LOOKUP('Calculatie sheet'!$AP$2,'Objectenoverzicht aantallen'!$A:$A,'Objectenoverzicht aantallen'!H:H)*'Calculatie sheet'!AP134+LOOKUP('Calculatie sheet'!$AP$2,'Objectenoverzicht aantallen'!$A:$A,'Objectenoverzicht aantallen'!I:I)*'Calculatie sheet'!AP134+LOOKUP('Calculatie sheet'!$AP$2,'Objectenoverzicht aantallen'!$A:$A,'Objectenoverzicht aantallen'!J:J)*'Calculatie sheet'!AP134+LOOKUP('Calculatie sheet'!$AP$2,'Objectenoverzicht aantallen'!$A:$A,'Objectenoverzicht aantallen'!K:K)*'Calculatie sheet'!AP134+LOOKUP('Calculatie sheet'!$AP$2,'Objectenoverzicht aantallen'!$A:$A,'Objectenoverzicht aantallen'!L:L)*'Calculatie sheet'!AP134+LOOKUP('Calculatie sheet'!$AP$2,'Objectenoverzicht aantallen'!$A:$A,'Objectenoverzicht aantallen'!M:M)*'Calculatie sheet'!AP134)/1000</f>
        <v>0</v>
      </c>
      <c r="R3" s="571">
        <f>(LOOKUP('Calculatie sheet'!$AP$2,'Objectenoverzicht aantallen'!$A:$A,'Objectenoverzicht aantallen'!C:C)*'Calculatie sheet'!AP134+LOOKUP('Calculatie sheet'!$AP$2,'Objectenoverzicht aantallen'!$A:$A,'Objectenoverzicht aantallen'!E:E)*'Calculatie sheet'!AP134+LOOKUP('Calculatie sheet'!$AP$2,'Objectenoverzicht aantallen'!$A:$A,'Objectenoverzicht aantallen'!F:F)*'Calculatie sheet'!AP134+LOOKUP('Calculatie sheet'!$AP$2,'Objectenoverzicht aantallen'!$A:$A,'Objectenoverzicht aantallen'!G:G)*'Calculatie sheet'!AP134+LOOKUP('Calculatie sheet'!$AP$2,'Objectenoverzicht aantallen'!$A:$A,'Objectenoverzicht aantallen'!H:H)*'Calculatie sheet'!AP134+LOOKUP('Calculatie sheet'!$AP$2,'Objectenoverzicht aantallen'!$A:$A,'Objectenoverzicht aantallen'!I:I)*'Calculatie sheet'!AP134+LOOKUP('Calculatie sheet'!$AP$2,'Objectenoverzicht aantallen'!$A:$A,'Objectenoverzicht aantallen'!J:J)*'Calculatie sheet'!AP134+LOOKUP('Calculatie sheet'!$AP$2,'Objectenoverzicht aantallen'!$A:$A,'Objectenoverzicht aantallen'!K:K)*'Calculatie sheet'!AP134+LOOKUP('Calculatie sheet'!$AP$2,'Objectenoverzicht aantallen'!$A:$A,'Objectenoverzicht aantallen'!L:L)*'Calculatie sheet'!AP134+LOOKUP('Calculatie sheet'!$AP$2,'Objectenoverzicht aantallen'!$A:$A,'Objectenoverzicht aantallen'!M:M)*'Calculatie sheet'!AP134+LOOKUP('Calculatie sheet'!$AP$2,'Objectenoverzicht aantallen'!$A:$A,'Objectenoverzicht aantallen'!N:N)*'Calculatie sheet'!AP134)/1000</f>
        <v>0</v>
      </c>
      <c r="S3" s="571">
        <f>(LOOKUP('Calculatie sheet'!$AP$2,'Objectenoverzicht aantallen'!$A:$A,'Objectenoverzicht aantallen'!C:C)*'Calculatie sheet'!AP134+LOOKUP('Calculatie sheet'!$AP$2,'Objectenoverzicht aantallen'!$A:$A,'Objectenoverzicht aantallen'!E:E)*'Calculatie sheet'!AP134+LOOKUP('Calculatie sheet'!$AP$2,'Objectenoverzicht aantallen'!$A:$A,'Objectenoverzicht aantallen'!F:F)*'Calculatie sheet'!AP134+LOOKUP('Calculatie sheet'!$AP$2,'Objectenoverzicht aantallen'!$A:$A,'Objectenoverzicht aantallen'!G:G)*'Calculatie sheet'!AP134+LOOKUP('Calculatie sheet'!$AP$2,'Objectenoverzicht aantallen'!$A:$A,'Objectenoverzicht aantallen'!H:H)*'Calculatie sheet'!AP134+LOOKUP('Calculatie sheet'!$AP$2,'Objectenoverzicht aantallen'!$A:$A,'Objectenoverzicht aantallen'!I:I)*'Calculatie sheet'!AP134+LOOKUP('Calculatie sheet'!$AP$2,'Objectenoverzicht aantallen'!$A:$A,'Objectenoverzicht aantallen'!J:J)*'Calculatie sheet'!AP134+LOOKUP('Calculatie sheet'!$AP$2,'Objectenoverzicht aantallen'!$A:$A,'Objectenoverzicht aantallen'!K:K)*'Calculatie sheet'!AP134+LOOKUP('Calculatie sheet'!$AP$2,'Objectenoverzicht aantallen'!$A:$A,'Objectenoverzicht aantallen'!L:L)*'Calculatie sheet'!AP134+LOOKUP('Calculatie sheet'!$AP$2,'Objectenoverzicht aantallen'!$A:$A,'Objectenoverzicht aantallen'!M:M)*'Calculatie sheet'!AP134+LOOKUP('Calculatie sheet'!$AP$2,'Objectenoverzicht aantallen'!$A:$A,'Objectenoverzicht aantallen'!N:N)*'Calculatie sheet'!AP134+LOOKUP('Calculatie sheet'!$AP$2,'Objectenoverzicht aantallen'!$A:$A,'Objectenoverzicht aantallen'!O:O)*'Calculatie sheet'!AP134)/1000</f>
        <v>0</v>
      </c>
      <c r="U3" s="31" t="s">
        <v>623</v>
      </c>
      <c r="V3" s="571">
        <f>(LOOKUP('Calculatie sheet'!$AP$2,'Objectenoverzicht aantallen'!$A:$A,'Objectenoverzicht aantallen'!E:E)*'Calculatie sheet'!$AP$134)/1000</f>
        <v>0</v>
      </c>
      <c r="W3" s="571">
        <f>(LOOKUP('Calculatie sheet'!$AP$2,'Objectenoverzicht aantallen'!$A:$A,'Objectenoverzicht aantallen'!F:F)*'Calculatie sheet'!$AP$134)/1000</f>
        <v>0</v>
      </c>
      <c r="X3" s="571">
        <f>(LOOKUP('Calculatie sheet'!$AP$2,'Objectenoverzicht aantallen'!$A:$A,'Objectenoverzicht aantallen'!G:G)*'Calculatie sheet'!$AP$134)/1000</f>
        <v>0</v>
      </c>
      <c r="Y3" s="571">
        <f>(LOOKUP('Calculatie sheet'!$AP$2,'Objectenoverzicht aantallen'!$A:$A,'Objectenoverzicht aantallen'!H:H)*'Calculatie sheet'!$AP$134)/1000</f>
        <v>0</v>
      </c>
      <c r="Z3" s="571">
        <f>(LOOKUP('Calculatie sheet'!$AP$2,'Objectenoverzicht aantallen'!$A:$A,'Objectenoverzicht aantallen'!I:I)*'Calculatie sheet'!$AP$134)/1000</f>
        <v>0</v>
      </c>
      <c r="AA3" s="571">
        <f>(LOOKUP('Calculatie sheet'!$AP$2,'Objectenoverzicht aantallen'!$A:$A,'Objectenoverzicht aantallen'!J:J)*'Calculatie sheet'!$AP$134)/1000</f>
        <v>0</v>
      </c>
      <c r="AB3" s="571">
        <f>(LOOKUP('Calculatie sheet'!$AP$2,'Objectenoverzicht aantallen'!$A:$A,'Objectenoverzicht aantallen'!K:K)*'Calculatie sheet'!$AP$134)/1000</f>
        <v>0</v>
      </c>
      <c r="AC3" s="571">
        <f>(LOOKUP('Calculatie sheet'!$AP$2,'Objectenoverzicht aantallen'!$A:$A,'Objectenoverzicht aantallen'!L:L)*'Calculatie sheet'!$AP$134)/1000</f>
        <v>0</v>
      </c>
      <c r="AD3" s="571">
        <f>(LOOKUP('Calculatie sheet'!$AP$2,'Objectenoverzicht aantallen'!$A:$A,'Objectenoverzicht aantallen'!M:M)*'Calculatie sheet'!$AP$134)/1000</f>
        <v>0</v>
      </c>
      <c r="AE3" s="571">
        <f>(LOOKUP('Calculatie sheet'!$AP$2,'Objectenoverzicht aantallen'!$A:$A,'Objectenoverzicht aantallen'!N:N)*'Calculatie sheet'!$AP$134)/1000</f>
        <v>0</v>
      </c>
      <c r="AF3" s="571">
        <f>(LOOKUP('Calculatie sheet'!$AP$2,'Objectenoverzicht aantallen'!$A:$A,'Objectenoverzicht aantallen'!O:O)*'Calculatie sheet'!$AP$134)/1000</f>
        <v>0</v>
      </c>
    </row>
    <row r="4" spans="1:32" x14ac:dyDescent="0.2">
      <c r="B4" s="130" t="s">
        <v>966</v>
      </c>
      <c r="C4" s="46">
        <f>'Calculatie sheet'!AP135</f>
        <v>0</v>
      </c>
      <c r="D4" s="37" t="s">
        <v>660</v>
      </c>
      <c r="F4" s="573">
        <f>C4*'Calculatie sheet'!$AP$7/1000</f>
        <v>0</v>
      </c>
      <c r="H4" s="31" t="s">
        <v>624</v>
      </c>
      <c r="I4" s="571">
        <f>(LOOKUP('Calculatie sheet'!$AP$2,'Objectenoverzicht aantallen'!$A:$A,'Objectenoverzicht aantallen'!C:C)*'Calculatie sheet'!AP135+LOOKUP('Calculatie sheet'!$AP$2,'Objectenoverzicht aantallen'!$A:$A,'Objectenoverzicht aantallen'!E:E)*'Calculatie sheet'!AP135)/1000</f>
        <v>0</v>
      </c>
      <c r="J4" s="571">
        <f>(LOOKUP('Calculatie sheet'!$AP$2,'Objectenoverzicht aantallen'!$A:$A,'Objectenoverzicht aantallen'!C:C)*'Calculatie sheet'!AP135+LOOKUP('Calculatie sheet'!$AP$2,'Objectenoverzicht aantallen'!$A:$A,'Objectenoverzicht aantallen'!E:E)*'Calculatie sheet'!AP135+LOOKUP('Calculatie sheet'!$AP$2,'Objectenoverzicht aantallen'!$A:$A,'Objectenoverzicht aantallen'!F:F)*'Calculatie sheet'!AP135)/1000</f>
        <v>0</v>
      </c>
      <c r="K4" s="571">
        <f>(LOOKUP('Calculatie sheet'!$AP$2,'Objectenoverzicht aantallen'!$A:$A,'Objectenoverzicht aantallen'!C:C)*'Calculatie sheet'!AP135+LOOKUP('Calculatie sheet'!$AP$2,'Objectenoverzicht aantallen'!$A:$A,'Objectenoverzicht aantallen'!E:E)*'Calculatie sheet'!AP135+LOOKUP('Calculatie sheet'!$AP$2,'Objectenoverzicht aantallen'!$A:$A,'Objectenoverzicht aantallen'!F:F)*'Calculatie sheet'!AP135+LOOKUP('Calculatie sheet'!$D$2,'Objectenoverzicht aantallen'!$A:$A,'Objectenoverzicht aantallen'!G:G)*'Calculatie sheet'!AP135)/1000</f>
        <v>0</v>
      </c>
      <c r="L4" s="571">
        <f>(LOOKUP('Calculatie sheet'!$AP$2,'Objectenoverzicht aantallen'!$A:$A,'Objectenoverzicht aantallen'!C:C)*'Calculatie sheet'!AP135+LOOKUP('Calculatie sheet'!$AP$2,'Objectenoverzicht aantallen'!$A:$A,'Objectenoverzicht aantallen'!E:E)*'Calculatie sheet'!AP135+LOOKUP('Calculatie sheet'!$AP$2,'Objectenoverzicht aantallen'!$A:$A,'Objectenoverzicht aantallen'!F:F)*'Calculatie sheet'!AP135+LOOKUP('Calculatie sheet'!$AP$2,'Objectenoverzicht aantallen'!$A:$A,'Objectenoverzicht aantallen'!G:G)*'Calculatie sheet'!AP135+LOOKUP('Calculatie sheet'!$AP$2,'Objectenoverzicht aantallen'!$A:$A,'Objectenoverzicht aantallen'!H:H)*'Calculatie sheet'!AP135)/1000</f>
        <v>0</v>
      </c>
      <c r="M4" s="571">
        <f>(LOOKUP('Calculatie sheet'!$AP$2,'Objectenoverzicht aantallen'!$A:$A,'Objectenoverzicht aantallen'!C:C)*'Calculatie sheet'!AP135+LOOKUP('Calculatie sheet'!$AP$2,'Objectenoverzicht aantallen'!$A:$A,'Objectenoverzicht aantallen'!E:E)*'Calculatie sheet'!AP135+LOOKUP('Calculatie sheet'!$AP$2,'Objectenoverzicht aantallen'!$A:$A,'Objectenoverzicht aantallen'!F:F)*'Calculatie sheet'!AP135+LOOKUP('Calculatie sheet'!$AP$2,'Objectenoverzicht aantallen'!$A:$A,'Objectenoverzicht aantallen'!G:G)*'Calculatie sheet'!AP135+LOOKUP('Calculatie sheet'!$AP$2,'Objectenoverzicht aantallen'!$A:$A,'Objectenoverzicht aantallen'!H:H)*'Calculatie sheet'!AP135+LOOKUP('Calculatie sheet'!$AP$2,'Objectenoverzicht aantallen'!$A:$A,'Objectenoverzicht aantallen'!I:I)*'Calculatie sheet'!AP135)/1000</f>
        <v>0</v>
      </c>
      <c r="N4" s="571">
        <f>(LOOKUP('Calculatie sheet'!$AP$2,'Objectenoverzicht aantallen'!$A:$A,'Objectenoverzicht aantallen'!C:C)*'Calculatie sheet'!AP135+LOOKUP('Calculatie sheet'!$AP$2,'Objectenoverzicht aantallen'!$A:$A,'Objectenoverzicht aantallen'!E:E)*'Calculatie sheet'!AP135+LOOKUP('Calculatie sheet'!$AP$2,'Objectenoverzicht aantallen'!$A:$A,'Objectenoverzicht aantallen'!F:F)*'Calculatie sheet'!AP135+LOOKUP('Calculatie sheet'!$AP$2,'Objectenoverzicht aantallen'!$A:$A,'Objectenoverzicht aantallen'!G:G)*'Calculatie sheet'!AP135+LOOKUP('Calculatie sheet'!$AP$2,'Objectenoverzicht aantallen'!$A:$A,'Objectenoverzicht aantallen'!H:H)*'Calculatie sheet'!AP135+LOOKUP('Calculatie sheet'!$AP$2,'Objectenoverzicht aantallen'!$A:$A,'Objectenoverzicht aantallen'!I:I)*'Calculatie sheet'!AP135+LOOKUP('Calculatie sheet'!$AP$2,'Objectenoverzicht aantallen'!$A:$A,'Objectenoverzicht aantallen'!J:J)*'Calculatie sheet'!AP135)/1000</f>
        <v>0</v>
      </c>
      <c r="O4" s="571">
        <f>(LOOKUP('Calculatie sheet'!$AP$2,'Objectenoverzicht aantallen'!$A:$A,'Objectenoverzicht aantallen'!C:C)*'Calculatie sheet'!AP135+LOOKUP('Calculatie sheet'!$AP$2,'Objectenoverzicht aantallen'!$A:$A,'Objectenoverzicht aantallen'!E:E)*'Calculatie sheet'!AP135+LOOKUP('Calculatie sheet'!$AP$2,'Objectenoverzicht aantallen'!$A:$A,'Objectenoverzicht aantallen'!F:F)*'Calculatie sheet'!AP135+LOOKUP('Calculatie sheet'!$AP$2,'Objectenoverzicht aantallen'!$A:$A,'Objectenoverzicht aantallen'!G:G)*'Calculatie sheet'!AP135+LOOKUP('Calculatie sheet'!$AP$2,'Objectenoverzicht aantallen'!$A:$A,'Objectenoverzicht aantallen'!H:H)*'Calculatie sheet'!AP135+LOOKUP('Calculatie sheet'!$AP$2,'Objectenoverzicht aantallen'!$A:$A,'Objectenoverzicht aantallen'!I:I)*'Calculatie sheet'!AP135+LOOKUP('Calculatie sheet'!$AP$2,'Objectenoverzicht aantallen'!$A:$A,'Objectenoverzicht aantallen'!J:J)*'Calculatie sheet'!AP135+LOOKUP('Calculatie sheet'!$AP$2,'Objectenoverzicht aantallen'!$A:$A,'Objectenoverzicht aantallen'!K:K)*'Calculatie sheet'!AP135)/1000</f>
        <v>0</v>
      </c>
      <c r="P4" s="571">
        <f>(LOOKUP('Calculatie sheet'!$AP$2,'Objectenoverzicht aantallen'!$A:$A,'Objectenoverzicht aantallen'!C:C)*'Calculatie sheet'!AP135+LOOKUP('Calculatie sheet'!$AP$2,'Objectenoverzicht aantallen'!$A:$A,'Objectenoverzicht aantallen'!E:E)*'Calculatie sheet'!AP135+LOOKUP('Calculatie sheet'!$AP$2,'Objectenoverzicht aantallen'!$A:$A,'Objectenoverzicht aantallen'!F:F)*'Calculatie sheet'!AP135+LOOKUP('Calculatie sheet'!$AP$2,'Objectenoverzicht aantallen'!$A:$A,'Objectenoverzicht aantallen'!G:G)*'Calculatie sheet'!AP135+LOOKUP('Calculatie sheet'!$AP$2,'Objectenoverzicht aantallen'!$A:$A,'Objectenoverzicht aantallen'!H:H)*'Calculatie sheet'!AP135+LOOKUP('Calculatie sheet'!$AP$2,'Objectenoverzicht aantallen'!$A:$A,'Objectenoverzicht aantallen'!I:I)*'Calculatie sheet'!AP135+LOOKUP('Calculatie sheet'!$AP$2,'Objectenoverzicht aantallen'!$A:$A,'Objectenoverzicht aantallen'!J:J)*'Calculatie sheet'!AP135+LOOKUP('Calculatie sheet'!$AP$2,'Objectenoverzicht aantallen'!$A:$A,'Objectenoverzicht aantallen'!K:K)*'Calculatie sheet'!AP135+LOOKUP('Calculatie sheet'!$AP$2,'Objectenoverzicht aantallen'!$A:$A,'Objectenoverzicht aantallen'!L:L)*'Calculatie sheet'!AP135)/1000</f>
        <v>0</v>
      </c>
      <c r="Q4" s="571">
        <f>(LOOKUP('Calculatie sheet'!$AP$2,'Objectenoverzicht aantallen'!$A:$A,'Objectenoverzicht aantallen'!C:C)*'Calculatie sheet'!AP135+LOOKUP('Calculatie sheet'!$AP$2,'Objectenoverzicht aantallen'!$A:$A,'Objectenoverzicht aantallen'!E:E)*'Calculatie sheet'!AP135+LOOKUP('Calculatie sheet'!$AP$2,'Objectenoverzicht aantallen'!$A:$A,'Objectenoverzicht aantallen'!F:F)*'Calculatie sheet'!AP135+LOOKUP('Calculatie sheet'!$AP$2,'Objectenoverzicht aantallen'!$A:$A,'Objectenoverzicht aantallen'!G:G)*'Calculatie sheet'!AP135+LOOKUP('Calculatie sheet'!$AP$2,'Objectenoverzicht aantallen'!$A:$A,'Objectenoverzicht aantallen'!H:H)*'Calculatie sheet'!AP135+LOOKUP('Calculatie sheet'!$AP$2,'Objectenoverzicht aantallen'!$A:$A,'Objectenoverzicht aantallen'!I:I)*'Calculatie sheet'!AP135+LOOKUP('Calculatie sheet'!$AP$2,'Objectenoverzicht aantallen'!$A:$A,'Objectenoverzicht aantallen'!J:J)*'Calculatie sheet'!AP135+LOOKUP('Calculatie sheet'!$AP$2,'Objectenoverzicht aantallen'!$A:$A,'Objectenoverzicht aantallen'!K:K)*'Calculatie sheet'!AP135+LOOKUP('Calculatie sheet'!$AP$2,'Objectenoverzicht aantallen'!$A:$A,'Objectenoverzicht aantallen'!L:L)*'Calculatie sheet'!AP135+LOOKUP('Calculatie sheet'!$AP$2,'Objectenoverzicht aantallen'!$A:$A,'Objectenoverzicht aantallen'!M:M)*'Calculatie sheet'!AP135)/1000</f>
        <v>0</v>
      </c>
      <c r="R4" s="571">
        <f>(LOOKUP('Calculatie sheet'!$AP$2,'Objectenoverzicht aantallen'!$A:$A,'Objectenoverzicht aantallen'!C:C)*'Calculatie sheet'!AP135+LOOKUP('Calculatie sheet'!$AP$2,'Objectenoverzicht aantallen'!$A:$A,'Objectenoverzicht aantallen'!E:E)*'Calculatie sheet'!AP135+LOOKUP('Calculatie sheet'!$AP$2,'Objectenoverzicht aantallen'!$A:$A,'Objectenoverzicht aantallen'!F:F)*'Calculatie sheet'!AP135+LOOKUP('Calculatie sheet'!$AP$2,'Objectenoverzicht aantallen'!$A:$A,'Objectenoverzicht aantallen'!G:G)*'Calculatie sheet'!AP135+LOOKUP('Calculatie sheet'!$AP$2,'Objectenoverzicht aantallen'!$A:$A,'Objectenoverzicht aantallen'!H:H)*'Calculatie sheet'!AP135+LOOKUP('Calculatie sheet'!$AP$2,'Objectenoverzicht aantallen'!$A:$A,'Objectenoverzicht aantallen'!I:I)*'Calculatie sheet'!AP135+LOOKUP('Calculatie sheet'!$AP$2,'Objectenoverzicht aantallen'!$A:$A,'Objectenoverzicht aantallen'!J:J)*'Calculatie sheet'!AP135+LOOKUP('Calculatie sheet'!$AP$2,'Objectenoverzicht aantallen'!$A:$A,'Objectenoverzicht aantallen'!K:K)*'Calculatie sheet'!AP135+LOOKUP('Calculatie sheet'!$AP$2,'Objectenoverzicht aantallen'!$A:$A,'Objectenoverzicht aantallen'!L:L)*'Calculatie sheet'!AP135+LOOKUP('Calculatie sheet'!$AP$2,'Objectenoverzicht aantallen'!$A:$A,'Objectenoverzicht aantallen'!M:M)*'Calculatie sheet'!AP135+LOOKUP('Calculatie sheet'!$AP$2,'Objectenoverzicht aantallen'!$A:$A,'Objectenoverzicht aantallen'!N:N)*'Calculatie sheet'!AP135)/1000</f>
        <v>0</v>
      </c>
      <c r="S4" s="571">
        <f>(LOOKUP('Calculatie sheet'!$AP$2,'Objectenoverzicht aantallen'!$A:$A,'Objectenoverzicht aantallen'!C:C)*'Calculatie sheet'!AP135+LOOKUP('Calculatie sheet'!$AP$2,'Objectenoverzicht aantallen'!$A:$A,'Objectenoverzicht aantallen'!E:E)*'Calculatie sheet'!AP135+LOOKUP('Calculatie sheet'!$AP$2,'Objectenoverzicht aantallen'!$A:$A,'Objectenoverzicht aantallen'!F:F)*'Calculatie sheet'!AP135+LOOKUP('Calculatie sheet'!$AP$2,'Objectenoverzicht aantallen'!$A:$A,'Objectenoverzicht aantallen'!G:G)*'Calculatie sheet'!AP135+LOOKUP('Calculatie sheet'!$AP$2,'Objectenoverzicht aantallen'!$A:$A,'Objectenoverzicht aantallen'!H:H)*'Calculatie sheet'!AP135+LOOKUP('Calculatie sheet'!$AP$2,'Objectenoverzicht aantallen'!$A:$A,'Objectenoverzicht aantallen'!I:I)*'Calculatie sheet'!AP135+LOOKUP('Calculatie sheet'!$AP$2,'Objectenoverzicht aantallen'!$A:$A,'Objectenoverzicht aantallen'!J:J)*'Calculatie sheet'!AP135+LOOKUP('Calculatie sheet'!$AP$2,'Objectenoverzicht aantallen'!$A:$A,'Objectenoverzicht aantallen'!K:K)*'Calculatie sheet'!AP135+LOOKUP('Calculatie sheet'!$AP$2,'Objectenoverzicht aantallen'!$A:$A,'Objectenoverzicht aantallen'!L:L)*'Calculatie sheet'!AP135+LOOKUP('Calculatie sheet'!$AP$2,'Objectenoverzicht aantallen'!$A:$A,'Objectenoverzicht aantallen'!M:M)*'Calculatie sheet'!AP135+LOOKUP('Calculatie sheet'!$AP$2,'Objectenoverzicht aantallen'!$A:$A,'Objectenoverzicht aantallen'!N:N)*'Calculatie sheet'!AP135+LOOKUP('Calculatie sheet'!$AP$2,'Objectenoverzicht aantallen'!$A:$A,'Objectenoverzicht aantallen'!O:O)*'Calculatie sheet'!AP135)/1000</f>
        <v>0</v>
      </c>
      <c r="U4" s="31" t="s">
        <v>624</v>
      </c>
      <c r="V4" s="571">
        <f>(LOOKUP('Calculatie sheet'!$AP$2,'Objectenoverzicht aantallen'!$A:$A,'Objectenoverzicht aantallen'!$P:$P)*'Calculatie sheet'!$AP$135)/'Calculatie sheet'!$AP$64/1000</f>
        <v>0</v>
      </c>
      <c r="W4" s="571">
        <f>(LOOKUP('Calculatie sheet'!$AP$2,'Objectenoverzicht aantallen'!$A:$A,'Objectenoverzicht aantallen'!$P:$P)*'Calculatie sheet'!$AP$135)/'Calculatie sheet'!$AP$64/1000</f>
        <v>0</v>
      </c>
      <c r="X4" s="571">
        <f>(LOOKUP('Calculatie sheet'!$AP$2,'Objectenoverzicht aantallen'!$A:$A,'Objectenoverzicht aantallen'!$P:$P)*'Calculatie sheet'!$AP$135)/'Calculatie sheet'!$AP$64/1000</f>
        <v>0</v>
      </c>
      <c r="Y4" s="571">
        <f>(LOOKUP('Calculatie sheet'!$AP$2,'Objectenoverzicht aantallen'!$A:$A,'Objectenoverzicht aantallen'!$P:$P)*'Calculatie sheet'!$AP$135)/'Calculatie sheet'!$AP$64/1000</f>
        <v>0</v>
      </c>
      <c r="Z4" s="571">
        <f>(LOOKUP('Calculatie sheet'!$AP$2,'Objectenoverzicht aantallen'!$A:$A,'Objectenoverzicht aantallen'!$P:$P)*'Calculatie sheet'!$AP$135)/'Calculatie sheet'!$AP$64/1000</f>
        <v>0</v>
      </c>
      <c r="AA4" s="571">
        <f>(LOOKUP('Calculatie sheet'!$AP$2,'Objectenoverzicht aantallen'!$A:$A,'Objectenoverzicht aantallen'!$P:$P)*'Calculatie sheet'!$AP$135)/'Calculatie sheet'!$AP$64/1000</f>
        <v>0</v>
      </c>
      <c r="AB4" s="571">
        <f>(LOOKUP('Calculatie sheet'!$AP$2,'Objectenoverzicht aantallen'!$A:$A,'Objectenoverzicht aantallen'!$P:$P)*'Calculatie sheet'!$AP$135)/'Calculatie sheet'!$AP$64/1000</f>
        <v>0</v>
      </c>
      <c r="AC4" s="571">
        <f>(LOOKUP('Calculatie sheet'!$AP$2,'Objectenoverzicht aantallen'!$A:$A,'Objectenoverzicht aantallen'!$P:$P)*'Calculatie sheet'!$AP$135)/'Calculatie sheet'!$AP$64/1000</f>
        <v>0</v>
      </c>
      <c r="AD4" s="571">
        <f>(LOOKUP('Calculatie sheet'!$AP$2,'Objectenoverzicht aantallen'!$A:$A,'Objectenoverzicht aantallen'!$P:$P)*'Calculatie sheet'!$AP$135)/'Calculatie sheet'!$AP$64/1000</f>
        <v>0</v>
      </c>
      <c r="AE4" s="571">
        <f>(LOOKUP('Calculatie sheet'!$AP$2,'Objectenoverzicht aantallen'!$A:$A,'Objectenoverzicht aantallen'!$P:$P)*'Calculatie sheet'!$AP$135)/'Calculatie sheet'!$AP$64/1000</f>
        <v>0</v>
      </c>
      <c r="AF4" s="571">
        <f>(LOOKUP('Calculatie sheet'!$AP$2,'Objectenoverzicht aantallen'!$A:$A,'Objectenoverzicht aantallen'!$P:$P)*'Calculatie sheet'!$AP$135)/'Calculatie sheet'!$AP$64/1000</f>
        <v>0</v>
      </c>
    </row>
    <row r="5" spans="1:32" x14ac:dyDescent="0.2">
      <c r="B5" s="130" t="s">
        <v>5</v>
      </c>
      <c r="C5" s="46">
        <f>'Calculatie sheet'!AP136</f>
        <v>1.5623159786882621E-2</v>
      </c>
      <c r="F5" s="573">
        <f>C5*'Calculatie sheet'!$AP$7/1000</f>
        <v>0</v>
      </c>
      <c r="H5" s="31" t="s">
        <v>625</v>
      </c>
      <c r="I5" s="571">
        <f>(LOOKUP('Calculatie sheet'!$AP$2,'Objectenoverzicht aantallen'!$A:$A,'Objectenoverzicht aantallen'!C:C)*'Calculatie sheet'!AP136+LOOKUP('Calculatie sheet'!$AP$2,'Objectenoverzicht aantallen'!$A:$A,'Objectenoverzicht aantallen'!E:E)*'Calculatie sheet'!AP136)/1000</f>
        <v>0</v>
      </c>
      <c r="J5" s="571">
        <f>(LOOKUP('Calculatie sheet'!$AP$2,'Objectenoverzicht aantallen'!$A:$A,'Objectenoverzicht aantallen'!C:C)*'Calculatie sheet'!AP136+LOOKUP('Calculatie sheet'!$AP$2,'Objectenoverzicht aantallen'!$A:$A,'Objectenoverzicht aantallen'!E:E)*'Calculatie sheet'!AP136+LOOKUP('Calculatie sheet'!$AP$2,'Objectenoverzicht aantallen'!$A:$A,'Objectenoverzicht aantallen'!F:F)*'Calculatie sheet'!AP136)/1000</f>
        <v>0</v>
      </c>
      <c r="K5" s="571">
        <f>(LOOKUP('Calculatie sheet'!$AP$2,'Objectenoverzicht aantallen'!$A:$A,'Objectenoverzicht aantallen'!C:C)*'Calculatie sheet'!AP136+LOOKUP('Calculatie sheet'!$AP$2,'Objectenoverzicht aantallen'!$A:$A,'Objectenoverzicht aantallen'!E:E)*'Calculatie sheet'!AP136+LOOKUP('Calculatie sheet'!$AP$2,'Objectenoverzicht aantallen'!$A:$A,'Objectenoverzicht aantallen'!F:F)*'Calculatie sheet'!AP136+LOOKUP('Calculatie sheet'!$D$2,'Objectenoverzicht aantallen'!$A:$A,'Objectenoverzicht aantallen'!G:G)*'Calculatie sheet'!AP136)/1000</f>
        <v>0</v>
      </c>
      <c r="L5" s="571">
        <f>(LOOKUP('Calculatie sheet'!$AP$2,'Objectenoverzicht aantallen'!$A:$A,'Objectenoverzicht aantallen'!C:C)*'Calculatie sheet'!AP136+LOOKUP('Calculatie sheet'!$AP$2,'Objectenoverzicht aantallen'!$A:$A,'Objectenoverzicht aantallen'!E:E)*'Calculatie sheet'!AP136+LOOKUP('Calculatie sheet'!$AP$2,'Objectenoverzicht aantallen'!$A:$A,'Objectenoverzicht aantallen'!F:F)*'Calculatie sheet'!AP136+LOOKUP('Calculatie sheet'!$AP$2,'Objectenoverzicht aantallen'!$A:$A,'Objectenoverzicht aantallen'!G:G)*'Calculatie sheet'!AP136+LOOKUP('Calculatie sheet'!$AP$2,'Objectenoverzicht aantallen'!$A:$A,'Objectenoverzicht aantallen'!H:H)*'Calculatie sheet'!AP136)/1000</f>
        <v>0</v>
      </c>
      <c r="M5" s="571">
        <f>(LOOKUP('Calculatie sheet'!$AP$2,'Objectenoverzicht aantallen'!$A:$A,'Objectenoverzicht aantallen'!C:C)*'Calculatie sheet'!AP136+LOOKUP('Calculatie sheet'!$AP$2,'Objectenoverzicht aantallen'!$A:$A,'Objectenoverzicht aantallen'!E:E)*'Calculatie sheet'!AP136+LOOKUP('Calculatie sheet'!$AP$2,'Objectenoverzicht aantallen'!$A:$A,'Objectenoverzicht aantallen'!F:F)*'Calculatie sheet'!AP136+LOOKUP('Calculatie sheet'!$AP$2,'Objectenoverzicht aantallen'!$A:$A,'Objectenoverzicht aantallen'!G:G)*'Calculatie sheet'!AP136+LOOKUP('Calculatie sheet'!$AP$2,'Objectenoverzicht aantallen'!$A:$A,'Objectenoverzicht aantallen'!H:H)*'Calculatie sheet'!AP136+LOOKUP('Calculatie sheet'!$AP$2,'Objectenoverzicht aantallen'!$A:$A,'Objectenoverzicht aantallen'!I:I)*'Calculatie sheet'!AP136)/1000</f>
        <v>0</v>
      </c>
      <c r="N5" s="571">
        <f>(LOOKUP('Calculatie sheet'!$AP$2,'Objectenoverzicht aantallen'!$A:$A,'Objectenoverzicht aantallen'!C:C)*'Calculatie sheet'!AP136+LOOKUP('Calculatie sheet'!$AP$2,'Objectenoverzicht aantallen'!$A:$A,'Objectenoverzicht aantallen'!E:E)*'Calculatie sheet'!AP136+LOOKUP('Calculatie sheet'!$AP$2,'Objectenoverzicht aantallen'!$A:$A,'Objectenoverzicht aantallen'!F:F)*'Calculatie sheet'!AP136+LOOKUP('Calculatie sheet'!$AP$2,'Objectenoverzicht aantallen'!$A:$A,'Objectenoverzicht aantallen'!G:G)*'Calculatie sheet'!AP136+LOOKUP('Calculatie sheet'!$AP$2,'Objectenoverzicht aantallen'!$A:$A,'Objectenoverzicht aantallen'!H:H)*'Calculatie sheet'!AP136+LOOKUP('Calculatie sheet'!$AP$2,'Objectenoverzicht aantallen'!$A:$A,'Objectenoverzicht aantallen'!I:I)*'Calculatie sheet'!AP136+LOOKUP('Calculatie sheet'!$AP$2,'Objectenoverzicht aantallen'!$A:$A,'Objectenoverzicht aantallen'!J:J)*'Calculatie sheet'!AP136)/1000</f>
        <v>0</v>
      </c>
      <c r="O5" s="571">
        <f>(LOOKUP('Calculatie sheet'!$AP$2,'Objectenoverzicht aantallen'!$A:$A,'Objectenoverzicht aantallen'!C:C)*'Calculatie sheet'!AP136+LOOKUP('Calculatie sheet'!$AP$2,'Objectenoverzicht aantallen'!$A:$A,'Objectenoverzicht aantallen'!E:E)*'Calculatie sheet'!AP136+LOOKUP('Calculatie sheet'!$AP$2,'Objectenoverzicht aantallen'!$A:$A,'Objectenoverzicht aantallen'!F:F)*'Calculatie sheet'!AP136+LOOKUP('Calculatie sheet'!$AP$2,'Objectenoverzicht aantallen'!$A:$A,'Objectenoverzicht aantallen'!G:G)*'Calculatie sheet'!AP136+LOOKUP('Calculatie sheet'!$AP$2,'Objectenoverzicht aantallen'!$A:$A,'Objectenoverzicht aantallen'!H:H)*'Calculatie sheet'!AP136+LOOKUP('Calculatie sheet'!$AP$2,'Objectenoverzicht aantallen'!$A:$A,'Objectenoverzicht aantallen'!I:I)*'Calculatie sheet'!AP136+LOOKUP('Calculatie sheet'!$AP$2,'Objectenoverzicht aantallen'!$A:$A,'Objectenoverzicht aantallen'!J:J)*'Calculatie sheet'!AP136+LOOKUP('Calculatie sheet'!$AP$2,'Objectenoverzicht aantallen'!$A:$A,'Objectenoverzicht aantallen'!K:K)*'Calculatie sheet'!AP136)/1000</f>
        <v>0</v>
      </c>
      <c r="P5" s="571">
        <f>(LOOKUP('Calculatie sheet'!$AP$2,'Objectenoverzicht aantallen'!$A:$A,'Objectenoverzicht aantallen'!C:C)*'Calculatie sheet'!AP136+LOOKUP('Calculatie sheet'!$AP$2,'Objectenoverzicht aantallen'!$A:$A,'Objectenoverzicht aantallen'!E:E)*'Calculatie sheet'!AP136+LOOKUP('Calculatie sheet'!$AP$2,'Objectenoverzicht aantallen'!$A:$A,'Objectenoverzicht aantallen'!F:F)*'Calculatie sheet'!AP136+LOOKUP('Calculatie sheet'!$AP$2,'Objectenoverzicht aantallen'!$A:$A,'Objectenoverzicht aantallen'!G:G)*'Calculatie sheet'!AP136+LOOKUP('Calculatie sheet'!$AP$2,'Objectenoverzicht aantallen'!$A:$A,'Objectenoverzicht aantallen'!H:H)*'Calculatie sheet'!AP136+LOOKUP('Calculatie sheet'!$AP$2,'Objectenoverzicht aantallen'!$A:$A,'Objectenoverzicht aantallen'!I:I)*'Calculatie sheet'!AP136+LOOKUP('Calculatie sheet'!$AP$2,'Objectenoverzicht aantallen'!$A:$A,'Objectenoverzicht aantallen'!J:J)*'Calculatie sheet'!AP136+LOOKUP('Calculatie sheet'!$AP$2,'Objectenoverzicht aantallen'!$A:$A,'Objectenoverzicht aantallen'!K:K)*'Calculatie sheet'!AP136+LOOKUP('Calculatie sheet'!$AP$2,'Objectenoverzicht aantallen'!$A:$A,'Objectenoverzicht aantallen'!L:L)*'Calculatie sheet'!AP136)/1000</f>
        <v>0</v>
      </c>
      <c r="Q5" s="571">
        <f>(LOOKUP('Calculatie sheet'!$AP$2,'Objectenoverzicht aantallen'!$A:$A,'Objectenoverzicht aantallen'!C:C)*'Calculatie sheet'!AP136+LOOKUP('Calculatie sheet'!$AP$2,'Objectenoverzicht aantallen'!$A:$A,'Objectenoverzicht aantallen'!E:E)*'Calculatie sheet'!AP136+LOOKUP('Calculatie sheet'!$AP$2,'Objectenoverzicht aantallen'!$A:$A,'Objectenoverzicht aantallen'!F:F)*'Calculatie sheet'!AP136+LOOKUP('Calculatie sheet'!$AP$2,'Objectenoverzicht aantallen'!$A:$A,'Objectenoverzicht aantallen'!G:G)*'Calculatie sheet'!AP136+LOOKUP('Calculatie sheet'!$AP$2,'Objectenoverzicht aantallen'!$A:$A,'Objectenoverzicht aantallen'!H:H)*'Calculatie sheet'!AP136+LOOKUP('Calculatie sheet'!$AP$2,'Objectenoverzicht aantallen'!$A:$A,'Objectenoverzicht aantallen'!I:I)*'Calculatie sheet'!AP136+LOOKUP('Calculatie sheet'!$AP$2,'Objectenoverzicht aantallen'!$A:$A,'Objectenoverzicht aantallen'!J:J)*'Calculatie sheet'!AP136+LOOKUP('Calculatie sheet'!$AP$2,'Objectenoverzicht aantallen'!$A:$A,'Objectenoverzicht aantallen'!K:K)*'Calculatie sheet'!AP136+LOOKUP('Calculatie sheet'!$AP$2,'Objectenoverzicht aantallen'!$A:$A,'Objectenoverzicht aantallen'!L:L)*'Calculatie sheet'!AP136+LOOKUP('Calculatie sheet'!$AP$2,'Objectenoverzicht aantallen'!$A:$A,'Objectenoverzicht aantallen'!M:M)*'Calculatie sheet'!AP136)/1000</f>
        <v>0</v>
      </c>
      <c r="R5" s="571">
        <f>(LOOKUP('Calculatie sheet'!$AP$2,'Objectenoverzicht aantallen'!$A:$A,'Objectenoverzicht aantallen'!C:C)*'Calculatie sheet'!AP136+LOOKUP('Calculatie sheet'!$AP$2,'Objectenoverzicht aantallen'!$A:$A,'Objectenoverzicht aantallen'!E:E)*'Calculatie sheet'!AP136+LOOKUP('Calculatie sheet'!$AP$2,'Objectenoverzicht aantallen'!$A:$A,'Objectenoverzicht aantallen'!F:F)*'Calculatie sheet'!AP136+LOOKUP('Calculatie sheet'!$AP$2,'Objectenoverzicht aantallen'!$A:$A,'Objectenoverzicht aantallen'!G:G)*'Calculatie sheet'!AP136+LOOKUP('Calculatie sheet'!$AP$2,'Objectenoverzicht aantallen'!$A:$A,'Objectenoverzicht aantallen'!H:H)*'Calculatie sheet'!AP136+LOOKUP('Calculatie sheet'!$AP$2,'Objectenoverzicht aantallen'!$A:$A,'Objectenoverzicht aantallen'!I:I)*'Calculatie sheet'!AP136+LOOKUP('Calculatie sheet'!$AP$2,'Objectenoverzicht aantallen'!$A:$A,'Objectenoverzicht aantallen'!J:J)*'Calculatie sheet'!AP136+LOOKUP('Calculatie sheet'!$AP$2,'Objectenoverzicht aantallen'!$A:$A,'Objectenoverzicht aantallen'!K:K)*'Calculatie sheet'!AP136+LOOKUP('Calculatie sheet'!$AP$2,'Objectenoverzicht aantallen'!$A:$A,'Objectenoverzicht aantallen'!L:L)*'Calculatie sheet'!AP136+LOOKUP('Calculatie sheet'!$AP$2,'Objectenoverzicht aantallen'!$A:$A,'Objectenoverzicht aantallen'!M:M)*'Calculatie sheet'!AP136+LOOKUP('Calculatie sheet'!$AP$2,'Objectenoverzicht aantallen'!$A:$A,'Objectenoverzicht aantallen'!N:N)*'Calculatie sheet'!AP136)/1000</f>
        <v>0</v>
      </c>
      <c r="S5" s="571">
        <f>(LOOKUP('Calculatie sheet'!$AP$2,'Objectenoverzicht aantallen'!$A:$A,'Objectenoverzicht aantallen'!C:C)*'Calculatie sheet'!AP136+LOOKUP('Calculatie sheet'!$AP$2,'Objectenoverzicht aantallen'!$A:$A,'Objectenoverzicht aantallen'!E:E)*'Calculatie sheet'!AP136+LOOKUP('Calculatie sheet'!$AP$2,'Objectenoverzicht aantallen'!$A:$A,'Objectenoverzicht aantallen'!F:F)*'Calculatie sheet'!AP136+LOOKUP('Calculatie sheet'!$AP$2,'Objectenoverzicht aantallen'!$A:$A,'Objectenoverzicht aantallen'!G:G)*'Calculatie sheet'!AP136+LOOKUP('Calculatie sheet'!$AP$2,'Objectenoverzicht aantallen'!$A:$A,'Objectenoverzicht aantallen'!H:H)*'Calculatie sheet'!AP136+LOOKUP('Calculatie sheet'!$AP$2,'Objectenoverzicht aantallen'!$A:$A,'Objectenoverzicht aantallen'!I:I)*'Calculatie sheet'!AP136+LOOKUP('Calculatie sheet'!$AP$2,'Objectenoverzicht aantallen'!$A:$A,'Objectenoverzicht aantallen'!J:J)*'Calculatie sheet'!AP136+LOOKUP('Calculatie sheet'!$AP$2,'Objectenoverzicht aantallen'!$A:$A,'Objectenoverzicht aantallen'!K:K)*'Calculatie sheet'!AP136+LOOKUP('Calculatie sheet'!$AP$2,'Objectenoverzicht aantallen'!$A:$A,'Objectenoverzicht aantallen'!L:L)*'Calculatie sheet'!AP136+LOOKUP('Calculatie sheet'!$AP$2,'Objectenoverzicht aantallen'!$A:$A,'Objectenoverzicht aantallen'!M:M)*'Calculatie sheet'!AP136+LOOKUP('Calculatie sheet'!$AP$2,'Objectenoverzicht aantallen'!$A:$A,'Objectenoverzicht aantallen'!N:N)*'Calculatie sheet'!AP136+LOOKUP('Calculatie sheet'!$AP$2,'Objectenoverzicht aantallen'!$A:$A,'Objectenoverzicht aantallen'!O:O)*'Calculatie sheet'!AP136)/1000</f>
        <v>0</v>
      </c>
      <c r="U5" s="31" t="s">
        <v>625</v>
      </c>
      <c r="V5" s="571">
        <f>(LOOKUP('Calculatie sheet'!$AP$2,'Objectenoverzicht aantallen'!$A:$A,'Objectenoverzicht aantallen'!Q:Q)*'Calculatie sheet'!$AP$136)/1000</f>
        <v>0</v>
      </c>
      <c r="W5" s="571">
        <f>(LOOKUP('Calculatie sheet'!$AP$2,'Objectenoverzicht aantallen'!$A:$A,'Objectenoverzicht aantallen'!R:R)*'Calculatie sheet'!$AP$136)/1000</f>
        <v>0</v>
      </c>
      <c r="X5" s="571">
        <f>(LOOKUP('Calculatie sheet'!$AP$2,'Objectenoverzicht aantallen'!$A:$A,'Objectenoverzicht aantallen'!S:S)*'Calculatie sheet'!$AP$136)/1000</f>
        <v>0</v>
      </c>
      <c r="Y5" s="571">
        <f>(LOOKUP('Calculatie sheet'!$AP$2,'Objectenoverzicht aantallen'!$A:$A,'Objectenoverzicht aantallen'!T:T)*'Calculatie sheet'!$AP$136)/1000</f>
        <v>0</v>
      </c>
      <c r="Z5" s="571">
        <f>(LOOKUP('Calculatie sheet'!$AP$2,'Objectenoverzicht aantallen'!$A:$A,'Objectenoverzicht aantallen'!U:U)*'Calculatie sheet'!$AP$136)/1000</f>
        <v>0</v>
      </c>
      <c r="AA5" s="571">
        <f>(LOOKUP('Calculatie sheet'!$AP$2,'Objectenoverzicht aantallen'!$A:$A,'Objectenoverzicht aantallen'!V:V)*'Calculatie sheet'!$AP$136)/1000</f>
        <v>0</v>
      </c>
      <c r="AB5" s="571">
        <f>(LOOKUP('Calculatie sheet'!$AP$2,'Objectenoverzicht aantallen'!$A:$A,'Objectenoverzicht aantallen'!W:W)*'Calculatie sheet'!$AP$136)/1000</f>
        <v>0</v>
      </c>
      <c r="AC5" s="571">
        <f>(LOOKUP('Calculatie sheet'!$AP$2,'Objectenoverzicht aantallen'!$A:$A,'Objectenoverzicht aantallen'!X:X)*'Calculatie sheet'!$AP$136)/1000</f>
        <v>0</v>
      </c>
      <c r="AD5" s="571">
        <f>(LOOKUP('Calculatie sheet'!$AP$2,'Objectenoverzicht aantallen'!$A:$A,'Objectenoverzicht aantallen'!AA:AA)*'Calculatie sheet'!$AP$136)/1000</f>
        <v>0</v>
      </c>
      <c r="AE5" s="571">
        <f>(LOOKUP('Calculatie sheet'!$AP$2,'Objectenoverzicht aantallen'!$A:$A,'Objectenoverzicht aantallen'!Z:Z)*'Calculatie sheet'!$AP$136)/1000</f>
        <v>0</v>
      </c>
      <c r="AF5" s="571">
        <f>(LOOKUP('Calculatie sheet'!$AP$2,'Objectenoverzicht aantallen'!$A:$A,'Objectenoverzicht aantallen'!AA:AA)*'Calculatie sheet'!$AP$136)/1000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F7A6-AF9A-3D4F-A97F-0C01C94C9D67}">
  <dimension ref="A1:AF9"/>
  <sheetViews>
    <sheetView workbookViewId="0">
      <selection activeCell="B3" sqref="B3:B5"/>
    </sheetView>
  </sheetViews>
  <sheetFormatPr baseColWidth="10" defaultRowHeight="16" x14ac:dyDescent="0.2"/>
  <cols>
    <col min="2" max="2" width="16.83203125" bestFit="1" customWidth="1"/>
    <col min="4" max="4" width="27.6640625" bestFit="1" customWidth="1"/>
    <col min="8" max="8" width="14" bestFit="1" customWidth="1"/>
  </cols>
  <sheetData>
    <row r="1" spans="1:32" x14ac:dyDescent="0.2">
      <c r="A1" t="str">
        <f>'Calculatie sheet'!AQ3</f>
        <v>Oeverbeschoeiing (hout)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sheet'!AQ133</f>
        <v>0.44188673695566782</v>
      </c>
      <c r="D2" s="26" t="s">
        <v>64</v>
      </c>
      <c r="F2" s="573">
        <f>C2*'Calculatie sheet'!$AQ$7/1000</f>
        <v>0</v>
      </c>
      <c r="H2" s="31" t="s">
        <v>622</v>
      </c>
      <c r="I2" s="571">
        <f>(LOOKUP('Calculatie sheet'!$AQ$2,'Objectenoverzicht aantallen'!$A:$A,'Objectenoverzicht aantallen'!C:C)*'Calculatie sheet'!AQ133+LOOKUP('Calculatie sheet'!$AQ$2,'Objectenoverzicht aantallen'!$A:$A,'Objectenoverzicht aantallen'!E:E)*'Calculatie sheet'!AQ133)/1000</f>
        <v>0</v>
      </c>
      <c r="J2" s="571">
        <f>(LOOKUP('Calculatie sheet'!$AQ$2,'Objectenoverzicht aantallen'!$A:$A,'Objectenoverzicht aantallen'!C:C)*'Calculatie sheet'!AQ133+LOOKUP('Calculatie sheet'!$AQ$2,'Objectenoverzicht aantallen'!$A:$A,'Objectenoverzicht aantallen'!E:E)*'Calculatie sheet'!AQ133+LOOKUP('Calculatie sheet'!$AQ$2,'Objectenoverzicht aantallen'!$A:$A,'Objectenoverzicht aantallen'!F:F)*'Calculatie sheet'!AQ133)/1000</f>
        <v>0</v>
      </c>
      <c r="K2" s="571">
        <f>(LOOKUP('Calculatie sheet'!$AQ$2,'Objectenoverzicht aantallen'!$A:$A,'Objectenoverzicht aantallen'!C:C)*'Calculatie sheet'!AQ133+LOOKUP('Calculatie sheet'!$AQ$2,'Objectenoverzicht aantallen'!$A:$A,'Objectenoverzicht aantallen'!E:E)*'Calculatie sheet'!AQ133+LOOKUP('Calculatie sheet'!$AQ$2,'Objectenoverzicht aantallen'!$A:$A,'Objectenoverzicht aantallen'!F:F)*'Calculatie sheet'!AQ133+LOOKUP('Calculatie sheet'!$D$2,'Objectenoverzicht aantallen'!$A:$A,'Objectenoverzicht aantallen'!G:G)*'Calculatie sheet'!AQ133)/1000</f>
        <v>0</v>
      </c>
      <c r="L2" s="571">
        <f>(LOOKUP('Calculatie sheet'!$AQ$2,'Objectenoverzicht aantallen'!$A:$A,'Objectenoverzicht aantallen'!C:C)*'Calculatie sheet'!AQ133+LOOKUP('Calculatie sheet'!$AQ$2,'Objectenoverzicht aantallen'!$A:$A,'Objectenoverzicht aantallen'!E:E)*'Calculatie sheet'!AQ133+LOOKUP('Calculatie sheet'!$AQ$2,'Objectenoverzicht aantallen'!$A:$A,'Objectenoverzicht aantallen'!F:F)*'Calculatie sheet'!AQ133+LOOKUP('Calculatie sheet'!$AQ$2,'Objectenoverzicht aantallen'!$A:$A,'Objectenoverzicht aantallen'!G:G)*'Calculatie sheet'!AQ133+LOOKUP('Calculatie sheet'!$AQ$2,'Objectenoverzicht aantallen'!$A:$A,'Objectenoverzicht aantallen'!H:H)*'Calculatie sheet'!AQ133)/1000</f>
        <v>0</v>
      </c>
      <c r="M2" s="571">
        <f>(LOOKUP('Calculatie sheet'!$AQ$2,'Objectenoverzicht aantallen'!$A:$A,'Objectenoverzicht aantallen'!C:C)*'Calculatie sheet'!AQ133+LOOKUP('Calculatie sheet'!$AQ$2,'Objectenoverzicht aantallen'!$A:$A,'Objectenoverzicht aantallen'!E:E)*'Calculatie sheet'!AQ133+LOOKUP('Calculatie sheet'!$AQ$2,'Objectenoverzicht aantallen'!$A:$A,'Objectenoverzicht aantallen'!F:F)*'Calculatie sheet'!AQ133+LOOKUP('Calculatie sheet'!$AQ$2,'Objectenoverzicht aantallen'!$A:$A,'Objectenoverzicht aantallen'!G:G)*'Calculatie sheet'!AQ133+LOOKUP('Calculatie sheet'!$AQ$2,'Objectenoverzicht aantallen'!$A:$A,'Objectenoverzicht aantallen'!H:H)*'Calculatie sheet'!AQ133+LOOKUP('Calculatie sheet'!$AQ$2,'Objectenoverzicht aantallen'!$A:$A,'Objectenoverzicht aantallen'!I:I)*'Calculatie sheet'!AQ133)/1000</f>
        <v>0</v>
      </c>
      <c r="N2" s="571">
        <f>(LOOKUP('Calculatie sheet'!$AQ$2,'Objectenoverzicht aantallen'!$A:$A,'Objectenoverzicht aantallen'!C:C)*'Calculatie sheet'!AQ133+LOOKUP('Calculatie sheet'!$AQ$2,'Objectenoverzicht aantallen'!$A:$A,'Objectenoverzicht aantallen'!E:E)*'Calculatie sheet'!AQ133+LOOKUP('Calculatie sheet'!$AQ$2,'Objectenoverzicht aantallen'!$A:$A,'Objectenoverzicht aantallen'!F:F)*'Calculatie sheet'!AQ133+LOOKUP('Calculatie sheet'!$AQ$2,'Objectenoverzicht aantallen'!$A:$A,'Objectenoverzicht aantallen'!G:G)*'Calculatie sheet'!AQ133+LOOKUP('Calculatie sheet'!$AQ$2,'Objectenoverzicht aantallen'!$A:$A,'Objectenoverzicht aantallen'!H:H)*'Calculatie sheet'!AQ133+LOOKUP('Calculatie sheet'!$AQ$2,'Objectenoverzicht aantallen'!$A:$A,'Objectenoverzicht aantallen'!I:I)*'Calculatie sheet'!AQ133+LOOKUP('Calculatie sheet'!$AQ$2,'Objectenoverzicht aantallen'!$A:$A,'Objectenoverzicht aantallen'!J:J)*'Calculatie sheet'!AQ133)/1000</f>
        <v>0</v>
      </c>
      <c r="O2" s="571">
        <f>(LOOKUP('Calculatie sheet'!$AQ$2,'Objectenoverzicht aantallen'!$A:$A,'Objectenoverzicht aantallen'!C:C)*'Calculatie sheet'!AQ133+LOOKUP('Calculatie sheet'!$AQ$2,'Objectenoverzicht aantallen'!$A:$A,'Objectenoverzicht aantallen'!E:E)*'Calculatie sheet'!AQ133+LOOKUP('Calculatie sheet'!$AQ$2,'Objectenoverzicht aantallen'!$A:$A,'Objectenoverzicht aantallen'!F:F)*'Calculatie sheet'!AQ133+LOOKUP('Calculatie sheet'!$AQ$2,'Objectenoverzicht aantallen'!$A:$A,'Objectenoverzicht aantallen'!G:G)*'Calculatie sheet'!AQ133+LOOKUP('Calculatie sheet'!$AQ$2,'Objectenoverzicht aantallen'!$A:$A,'Objectenoverzicht aantallen'!H:H)*'Calculatie sheet'!AQ133+LOOKUP('Calculatie sheet'!$AQ$2,'Objectenoverzicht aantallen'!$A:$A,'Objectenoverzicht aantallen'!I:I)*'Calculatie sheet'!AQ133+LOOKUP('Calculatie sheet'!$AQ$2,'Objectenoverzicht aantallen'!$A:$A,'Objectenoverzicht aantallen'!J:J)*'Calculatie sheet'!AQ133+LOOKUP('Calculatie sheet'!$AQ$2,'Objectenoverzicht aantallen'!$A:$A,'Objectenoverzicht aantallen'!K:K)*'Calculatie sheet'!AQ133)/1000</f>
        <v>0</v>
      </c>
      <c r="P2" s="571">
        <f>(LOOKUP('Calculatie sheet'!$AQ$2,'Objectenoverzicht aantallen'!$A:$A,'Objectenoverzicht aantallen'!C:C)*'Calculatie sheet'!AQ133+LOOKUP('Calculatie sheet'!$AQ$2,'Objectenoverzicht aantallen'!$A:$A,'Objectenoverzicht aantallen'!E:E)*'Calculatie sheet'!AQ133+LOOKUP('Calculatie sheet'!$AQ$2,'Objectenoverzicht aantallen'!$A:$A,'Objectenoverzicht aantallen'!F:F)*'Calculatie sheet'!AQ133+LOOKUP('Calculatie sheet'!$AQ$2,'Objectenoverzicht aantallen'!$A:$A,'Objectenoverzicht aantallen'!G:G)*'Calculatie sheet'!AQ133+LOOKUP('Calculatie sheet'!$AQ$2,'Objectenoverzicht aantallen'!$A:$A,'Objectenoverzicht aantallen'!H:H)*'Calculatie sheet'!AQ133+LOOKUP('Calculatie sheet'!$AQ$2,'Objectenoverzicht aantallen'!$A:$A,'Objectenoverzicht aantallen'!I:I)*'Calculatie sheet'!AQ133+LOOKUP('Calculatie sheet'!$AQ$2,'Objectenoverzicht aantallen'!$A:$A,'Objectenoverzicht aantallen'!J:J)*'Calculatie sheet'!AQ133+LOOKUP('Calculatie sheet'!$AQ$2,'Objectenoverzicht aantallen'!$A:$A,'Objectenoverzicht aantallen'!K:K)*'Calculatie sheet'!AQ133+LOOKUP('Calculatie sheet'!$AQ$2,'Objectenoverzicht aantallen'!$A:$A,'Objectenoverzicht aantallen'!L:L)*'Calculatie sheet'!AQ133)/1000</f>
        <v>0</v>
      </c>
      <c r="Q2" s="571">
        <f>(LOOKUP('Calculatie sheet'!$AQ$2,'Objectenoverzicht aantallen'!$A:$A,'Objectenoverzicht aantallen'!C:C)*'Calculatie sheet'!AQ133+LOOKUP('Calculatie sheet'!$AQ$2,'Objectenoverzicht aantallen'!$A:$A,'Objectenoverzicht aantallen'!E:E)*'Calculatie sheet'!AQ133+LOOKUP('Calculatie sheet'!$AQ$2,'Objectenoverzicht aantallen'!$A:$A,'Objectenoverzicht aantallen'!F:F)*'Calculatie sheet'!AQ133+LOOKUP('Calculatie sheet'!$AQ$2,'Objectenoverzicht aantallen'!$A:$A,'Objectenoverzicht aantallen'!G:G)*'Calculatie sheet'!AQ133+LOOKUP('Calculatie sheet'!$AQ$2,'Objectenoverzicht aantallen'!$A:$A,'Objectenoverzicht aantallen'!H:H)*'Calculatie sheet'!AQ133+LOOKUP('Calculatie sheet'!$AQ$2,'Objectenoverzicht aantallen'!$A:$A,'Objectenoverzicht aantallen'!I:I)*'Calculatie sheet'!AQ133+LOOKUP('Calculatie sheet'!$AQ$2,'Objectenoverzicht aantallen'!$A:$A,'Objectenoverzicht aantallen'!J:J)*'Calculatie sheet'!AQ133+LOOKUP('Calculatie sheet'!$AQ$2,'Objectenoverzicht aantallen'!$A:$A,'Objectenoverzicht aantallen'!K:K)*'Calculatie sheet'!AQ133+LOOKUP('Calculatie sheet'!$AQ$2,'Objectenoverzicht aantallen'!$A:$A,'Objectenoverzicht aantallen'!L:L)*'Calculatie sheet'!AQ133+LOOKUP('Calculatie sheet'!$AQ$2,'Objectenoverzicht aantallen'!$A:$A,'Objectenoverzicht aantallen'!M:M)*'Calculatie sheet'!AQ133)/1000</f>
        <v>0</v>
      </c>
      <c r="R2" s="571">
        <f>(LOOKUP('Calculatie sheet'!$AQ$2,'Objectenoverzicht aantallen'!$A:$A,'Objectenoverzicht aantallen'!C:C)*'Calculatie sheet'!AQ133+LOOKUP('Calculatie sheet'!$AQ$2,'Objectenoverzicht aantallen'!$A:$A,'Objectenoverzicht aantallen'!E:E)*'Calculatie sheet'!AQ133+LOOKUP('Calculatie sheet'!$AQ$2,'Objectenoverzicht aantallen'!$A:$A,'Objectenoverzicht aantallen'!F:F)*'Calculatie sheet'!AQ133+LOOKUP('Calculatie sheet'!$AQ$2,'Objectenoverzicht aantallen'!$A:$A,'Objectenoverzicht aantallen'!G:G)*'Calculatie sheet'!AQ133+LOOKUP('Calculatie sheet'!$AQ$2,'Objectenoverzicht aantallen'!$A:$A,'Objectenoverzicht aantallen'!H:H)*'Calculatie sheet'!AQ133+LOOKUP('Calculatie sheet'!$AQ$2,'Objectenoverzicht aantallen'!$A:$A,'Objectenoverzicht aantallen'!I:I)*'Calculatie sheet'!AQ133+LOOKUP('Calculatie sheet'!$AQ$2,'Objectenoverzicht aantallen'!$A:$A,'Objectenoverzicht aantallen'!J:J)*'Calculatie sheet'!AQ133+LOOKUP('Calculatie sheet'!$AQ$2,'Objectenoverzicht aantallen'!$A:$A,'Objectenoverzicht aantallen'!K:K)*'Calculatie sheet'!AQ133+LOOKUP('Calculatie sheet'!$AQ$2,'Objectenoverzicht aantallen'!$A:$A,'Objectenoverzicht aantallen'!L:L)*'Calculatie sheet'!AQ133+LOOKUP('Calculatie sheet'!$AQ$2,'Objectenoverzicht aantallen'!$A:$A,'Objectenoverzicht aantallen'!M:M)*'Calculatie sheet'!AQ133+LOOKUP('Calculatie sheet'!$AQ$2,'Objectenoverzicht aantallen'!$A:$A,'Objectenoverzicht aantallen'!N:N)*'Calculatie sheet'!AQ133)/1000</f>
        <v>0</v>
      </c>
      <c r="S2" s="571">
        <f>(LOOKUP('Calculatie sheet'!$AQ$2,'Objectenoverzicht aantallen'!$A:$A,'Objectenoverzicht aantallen'!C:C)*'Calculatie sheet'!AQ133+LOOKUP('Calculatie sheet'!$AQ$2,'Objectenoverzicht aantallen'!$A:$A,'Objectenoverzicht aantallen'!E:E)*'Calculatie sheet'!AQ133+LOOKUP('Calculatie sheet'!$AQ$2,'Objectenoverzicht aantallen'!$A:$A,'Objectenoverzicht aantallen'!F:F)*'Calculatie sheet'!AQ133+LOOKUP('Calculatie sheet'!$AQ$2,'Objectenoverzicht aantallen'!$A:$A,'Objectenoverzicht aantallen'!G:G)*'Calculatie sheet'!AQ133+LOOKUP('Calculatie sheet'!$AQ$2,'Objectenoverzicht aantallen'!$A:$A,'Objectenoverzicht aantallen'!H:H)*'Calculatie sheet'!AQ133+LOOKUP('Calculatie sheet'!$AQ$2,'Objectenoverzicht aantallen'!$A:$A,'Objectenoverzicht aantallen'!I:I)*'Calculatie sheet'!AQ133+LOOKUP('Calculatie sheet'!$AQ$2,'Objectenoverzicht aantallen'!$A:$A,'Objectenoverzicht aantallen'!J:J)*'Calculatie sheet'!AQ133+LOOKUP('Calculatie sheet'!$AQ$2,'Objectenoverzicht aantallen'!$A:$A,'Objectenoverzicht aantallen'!K:K)*'Calculatie sheet'!AQ133+LOOKUP('Calculatie sheet'!$AQ$2,'Objectenoverzicht aantallen'!$A:$A,'Objectenoverzicht aantallen'!L:L)*'Calculatie sheet'!AQ133+LOOKUP('Calculatie sheet'!$AQ$2,'Objectenoverzicht aantallen'!$A:$A,'Objectenoverzicht aantallen'!M:M)*'Calculatie sheet'!AQ133+LOOKUP('Calculatie sheet'!$AQ$2,'Objectenoverzicht aantallen'!$A:$A,'Objectenoverzicht aantallen'!N:N)*'Calculatie sheet'!AQ133+LOOKUP('Calculatie sheet'!$AQ$2,'Objectenoverzicht aantallen'!$A:$A,'Objectenoverzicht aantallen'!O:O)*'Calculatie sheet'!AQ133)/1000</f>
        <v>0</v>
      </c>
      <c r="U2" s="31" t="s">
        <v>622</v>
      </c>
      <c r="V2" s="571">
        <f>(LOOKUP('Calculatie sheet'!$AQ$2,'Objectenoverzicht aantallen'!$A:$A,'Objectenoverzicht aantallen'!E:E)*'Calculatie sheet'!$AQ$133)/1000</f>
        <v>0</v>
      </c>
      <c r="W2" s="571">
        <f>(LOOKUP('Calculatie sheet'!$AQ$2,'Objectenoverzicht aantallen'!$A:$A,'Objectenoverzicht aantallen'!F:F)*'Calculatie sheet'!$AQ$133)/1000</f>
        <v>0</v>
      </c>
      <c r="X2" s="571">
        <f>(LOOKUP('Calculatie sheet'!$AQ$2,'Objectenoverzicht aantallen'!$A:$A,'Objectenoverzicht aantallen'!G:G)*'Calculatie sheet'!$AQ$133)/1000</f>
        <v>0</v>
      </c>
      <c r="Y2" s="571">
        <f>(LOOKUP('Calculatie sheet'!$AQ$2,'Objectenoverzicht aantallen'!$A:$A,'Objectenoverzicht aantallen'!H:H)*'Calculatie sheet'!$AQ$133)/1000</f>
        <v>0</v>
      </c>
      <c r="Z2" s="571">
        <f>(LOOKUP('Calculatie sheet'!$AQ$2,'Objectenoverzicht aantallen'!$A:$A,'Objectenoverzicht aantallen'!I:I)*'Calculatie sheet'!$AQ$133)/1000</f>
        <v>0</v>
      </c>
      <c r="AA2" s="571">
        <f>(LOOKUP('Calculatie sheet'!$AQ$2,'Objectenoverzicht aantallen'!$A:$A,'Objectenoverzicht aantallen'!J:J)*'Calculatie sheet'!$AQ$133)/1000</f>
        <v>0</v>
      </c>
      <c r="AB2" s="571">
        <f>(LOOKUP('Calculatie sheet'!$AQ$2,'Objectenoverzicht aantallen'!$A:$A,'Objectenoverzicht aantallen'!K:K)*'Calculatie sheet'!$AQ$133)/1000</f>
        <v>0</v>
      </c>
      <c r="AC2" s="571">
        <f>(LOOKUP('Calculatie sheet'!$AQ$2,'Objectenoverzicht aantallen'!$A:$A,'Objectenoverzicht aantallen'!L:L)*'Calculatie sheet'!$AQ$133)/1000</f>
        <v>0</v>
      </c>
      <c r="AD2" s="571">
        <f>(LOOKUP('Calculatie sheet'!$AQ$2,'Objectenoverzicht aantallen'!$A:$A,'Objectenoverzicht aantallen'!M:M)*'Calculatie sheet'!$AQ$133)/1000</f>
        <v>0</v>
      </c>
      <c r="AE2" s="571">
        <f>(LOOKUP('Calculatie sheet'!$AQ$2,'Objectenoverzicht aantallen'!$A:$A,'Objectenoverzicht aantallen'!N:N)*'Calculatie sheet'!$AQ$133)/1000</f>
        <v>0</v>
      </c>
      <c r="AF2" s="571">
        <f>(LOOKUP('Calculatie sheet'!$AQ$2,'Objectenoverzicht aantallen'!$A:$A,'Objectenoverzicht aantallen'!O:O)*'Calculatie sheet'!$AQ$133)/1000</f>
        <v>0</v>
      </c>
    </row>
    <row r="3" spans="1:32" x14ac:dyDescent="0.2">
      <c r="B3" s="130" t="s">
        <v>967</v>
      </c>
      <c r="C3" s="46">
        <f>'Calculatie sheet'!AQ134</f>
        <v>0.41619155772253813</v>
      </c>
      <c r="D3" s="7" t="s">
        <v>354</v>
      </c>
      <c r="F3" s="573">
        <f>C3*'Calculatie sheet'!$AQ$7/1000</f>
        <v>0</v>
      </c>
      <c r="H3" s="31" t="s">
        <v>623</v>
      </c>
      <c r="I3" s="571">
        <f>(LOOKUP('Calculatie sheet'!$AQ$2,'Objectenoverzicht aantallen'!$A:$A,'Objectenoverzicht aantallen'!C:C)*'Calculatie sheet'!AQ134+LOOKUP('Calculatie sheet'!$AQ$2,'Objectenoverzicht aantallen'!$A:$A,'Objectenoverzicht aantallen'!E:E)*'Calculatie sheet'!AQ134)/1000</f>
        <v>0</v>
      </c>
      <c r="J3" s="571">
        <f>(LOOKUP('Calculatie sheet'!$AQ$2,'Objectenoverzicht aantallen'!$A:$A,'Objectenoverzicht aantallen'!C:C)*'Calculatie sheet'!AQ134+LOOKUP('Calculatie sheet'!$AQ$2,'Objectenoverzicht aantallen'!$A:$A,'Objectenoverzicht aantallen'!E:E)*'Calculatie sheet'!AQ134+LOOKUP('Calculatie sheet'!$AQ$2,'Objectenoverzicht aantallen'!$A:$A,'Objectenoverzicht aantallen'!F:F)*'Calculatie sheet'!AQ134)/1000</f>
        <v>0</v>
      </c>
      <c r="K3" s="571">
        <f>(LOOKUP('Calculatie sheet'!$AQ$2,'Objectenoverzicht aantallen'!$A:$A,'Objectenoverzicht aantallen'!C:C)*'Calculatie sheet'!AQ134+LOOKUP('Calculatie sheet'!$AQ$2,'Objectenoverzicht aantallen'!$A:$A,'Objectenoverzicht aantallen'!E:E)*'Calculatie sheet'!AQ134+LOOKUP('Calculatie sheet'!$AQ$2,'Objectenoverzicht aantallen'!$A:$A,'Objectenoverzicht aantallen'!F:F)*'Calculatie sheet'!AQ134+LOOKUP('Calculatie sheet'!$D$2,'Objectenoverzicht aantallen'!$A:$A,'Objectenoverzicht aantallen'!G:G)*'Calculatie sheet'!AQ134)/1000</f>
        <v>0</v>
      </c>
      <c r="L3" s="571">
        <f>(LOOKUP('Calculatie sheet'!$AQ$2,'Objectenoverzicht aantallen'!$A:$A,'Objectenoverzicht aantallen'!C:C)*'Calculatie sheet'!AQ134+LOOKUP('Calculatie sheet'!$AQ$2,'Objectenoverzicht aantallen'!$A:$A,'Objectenoverzicht aantallen'!E:E)*'Calculatie sheet'!AQ134+LOOKUP('Calculatie sheet'!$AQ$2,'Objectenoverzicht aantallen'!$A:$A,'Objectenoverzicht aantallen'!F:F)*'Calculatie sheet'!AQ134+LOOKUP('Calculatie sheet'!$AQ$2,'Objectenoverzicht aantallen'!$A:$A,'Objectenoverzicht aantallen'!G:G)*'Calculatie sheet'!AQ134+LOOKUP('Calculatie sheet'!$AQ$2,'Objectenoverzicht aantallen'!$A:$A,'Objectenoverzicht aantallen'!H:H)*'Calculatie sheet'!AQ134)/1000</f>
        <v>0</v>
      </c>
      <c r="M3" s="571">
        <f>(LOOKUP('Calculatie sheet'!$AQ$2,'Objectenoverzicht aantallen'!$A:$A,'Objectenoverzicht aantallen'!C:C)*'Calculatie sheet'!AQ134+LOOKUP('Calculatie sheet'!$AQ$2,'Objectenoverzicht aantallen'!$A:$A,'Objectenoverzicht aantallen'!E:E)*'Calculatie sheet'!AQ134+LOOKUP('Calculatie sheet'!$AQ$2,'Objectenoverzicht aantallen'!$A:$A,'Objectenoverzicht aantallen'!F:F)*'Calculatie sheet'!AQ134+LOOKUP('Calculatie sheet'!$AQ$2,'Objectenoverzicht aantallen'!$A:$A,'Objectenoverzicht aantallen'!G:G)*'Calculatie sheet'!AQ134+LOOKUP('Calculatie sheet'!$AQ$2,'Objectenoverzicht aantallen'!$A:$A,'Objectenoverzicht aantallen'!H:H)*'Calculatie sheet'!AQ134+LOOKUP('Calculatie sheet'!$AQ$2,'Objectenoverzicht aantallen'!$A:$A,'Objectenoverzicht aantallen'!I:I)*'Calculatie sheet'!AQ134)/1000</f>
        <v>0</v>
      </c>
      <c r="N3" s="571">
        <f>(LOOKUP('Calculatie sheet'!$AQ$2,'Objectenoverzicht aantallen'!$A:$A,'Objectenoverzicht aantallen'!C:C)*'Calculatie sheet'!AQ134+LOOKUP('Calculatie sheet'!$AQ$2,'Objectenoverzicht aantallen'!$A:$A,'Objectenoverzicht aantallen'!E:E)*'Calculatie sheet'!AQ134+LOOKUP('Calculatie sheet'!$AQ$2,'Objectenoverzicht aantallen'!$A:$A,'Objectenoverzicht aantallen'!F:F)*'Calculatie sheet'!AQ134+LOOKUP('Calculatie sheet'!$AQ$2,'Objectenoverzicht aantallen'!$A:$A,'Objectenoverzicht aantallen'!G:G)*'Calculatie sheet'!AQ134+LOOKUP('Calculatie sheet'!$AQ$2,'Objectenoverzicht aantallen'!$A:$A,'Objectenoverzicht aantallen'!H:H)*'Calculatie sheet'!AQ134+LOOKUP('Calculatie sheet'!$AQ$2,'Objectenoverzicht aantallen'!$A:$A,'Objectenoverzicht aantallen'!I:I)*'Calculatie sheet'!AQ134+LOOKUP('Calculatie sheet'!$AQ$2,'Objectenoverzicht aantallen'!$A:$A,'Objectenoverzicht aantallen'!J:J)*'Calculatie sheet'!AQ134)/1000</f>
        <v>0</v>
      </c>
      <c r="O3" s="571">
        <f>(LOOKUP('Calculatie sheet'!$AQ$2,'Objectenoverzicht aantallen'!$A:$A,'Objectenoverzicht aantallen'!C:C)*'Calculatie sheet'!AQ134+LOOKUP('Calculatie sheet'!$AQ$2,'Objectenoverzicht aantallen'!$A:$A,'Objectenoverzicht aantallen'!E:E)*'Calculatie sheet'!AQ134+LOOKUP('Calculatie sheet'!$AQ$2,'Objectenoverzicht aantallen'!$A:$A,'Objectenoverzicht aantallen'!F:F)*'Calculatie sheet'!AQ134+LOOKUP('Calculatie sheet'!$AQ$2,'Objectenoverzicht aantallen'!$A:$A,'Objectenoverzicht aantallen'!G:G)*'Calculatie sheet'!AQ134+LOOKUP('Calculatie sheet'!$AQ$2,'Objectenoverzicht aantallen'!$A:$A,'Objectenoverzicht aantallen'!H:H)*'Calculatie sheet'!AQ134+LOOKUP('Calculatie sheet'!$AQ$2,'Objectenoverzicht aantallen'!$A:$A,'Objectenoverzicht aantallen'!I:I)*'Calculatie sheet'!AQ134+LOOKUP('Calculatie sheet'!$AQ$2,'Objectenoverzicht aantallen'!$A:$A,'Objectenoverzicht aantallen'!J:J)*'Calculatie sheet'!AQ134+LOOKUP('Calculatie sheet'!$AQ$2,'Objectenoverzicht aantallen'!$A:$A,'Objectenoverzicht aantallen'!K:K)*'Calculatie sheet'!AQ134)/1000</f>
        <v>0</v>
      </c>
      <c r="P3" s="571">
        <f>(LOOKUP('Calculatie sheet'!$AQ$2,'Objectenoverzicht aantallen'!$A:$A,'Objectenoverzicht aantallen'!C:C)*'Calculatie sheet'!AQ134+LOOKUP('Calculatie sheet'!$AQ$2,'Objectenoverzicht aantallen'!$A:$A,'Objectenoverzicht aantallen'!E:E)*'Calculatie sheet'!AQ134+LOOKUP('Calculatie sheet'!$AQ$2,'Objectenoverzicht aantallen'!$A:$A,'Objectenoverzicht aantallen'!F:F)*'Calculatie sheet'!AQ134+LOOKUP('Calculatie sheet'!$AQ$2,'Objectenoverzicht aantallen'!$A:$A,'Objectenoverzicht aantallen'!G:G)*'Calculatie sheet'!AQ134+LOOKUP('Calculatie sheet'!$AQ$2,'Objectenoverzicht aantallen'!$A:$A,'Objectenoverzicht aantallen'!H:H)*'Calculatie sheet'!AQ134+LOOKUP('Calculatie sheet'!$AQ$2,'Objectenoverzicht aantallen'!$A:$A,'Objectenoverzicht aantallen'!I:I)*'Calculatie sheet'!AQ134+LOOKUP('Calculatie sheet'!$AQ$2,'Objectenoverzicht aantallen'!$A:$A,'Objectenoverzicht aantallen'!J:J)*'Calculatie sheet'!AQ134+LOOKUP('Calculatie sheet'!$AQ$2,'Objectenoverzicht aantallen'!$A:$A,'Objectenoverzicht aantallen'!K:K)*'Calculatie sheet'!AQ134+LOOKUP('Calculatie sheet'!$AQ$2,'Objectenoverzicht aantallen'!$A:$A,'Objectenoverzicht aantallen'!L:L)*'Calculatie sheet'!AQ134)/1000</f>
        <v>0</v>
      </c>
      <c r="Q3" s="571">
        <f>(LOOKUP('Calculatie sheet'!$AQ$2,'Objectenoverzicht aantallen'!$A:$A,'Objectenoverzicht aantallen'!C:C)*'Calculatie sheet'!AQ134+LOOKUP('Calculatie sheet'!$AQ$2,'Objectenoverzicht aantallen'!$A:$A,'Objectenoverzicht aantallen'!E:E)*'Calculatie sheet'!AQ134+LOOKUP('Calculatie sheet'!$AQ$2,'Objectenoverzicht aantallen'!$A:$A,'Objectenoverzicht aantallen'!F:F)*'Calculatie sheet'!AQ134+LOOKUP('Calculatie sheet'!$AQ$2,'Objectenoverzicht aantallen'!$A:$A,'Objectenoverzicht aantallen'!G:G)*'Calculatie sheet'!AQ134+LOOKUP('Calculatie sheet'!$AQ$2,'Objectenoverzicht aantallen'!$A:$A,'Objectenoverzicht aantallen'!H:H)*'Calculatie sheet'!AQ134+LOOKUP('Calculatie sheet'!$AQ$2,'Objectenoverzicht aantallen'!$A:$A,'Objectenoverzicht aantallen'!I:I)*'Calculatie sheet'!AQ134+LOOKUP('Calculatie sheet'!$AQ$2,'Objectenoverzicht aantallen'!$A:$A,'Objectenoverzicht aantallen'!J:J)*'Calculatie sheet'!AQ134+LOOKUP('Calculatie sheet'!$AQ$2,'Objectenoverzicht aantallen'!$A:$A,'Objectenoverzicht aantallen'!K:K)*'Calculatie sheet'!AQ134+LOOKUP('Calculatie sheet'!$AQ$2,'Objectenoverzicht aantallen'!$A:$A,'Objectenoverzicht aantallen'!L:L)*'Calculatie sheet'!AQ134+LOOKUP('Calculatie sheet'!$AQ$2,'Objectenoverzicht aantallen'!$A:$A,'Objectenoverzicht aantallen'!M:M)*'Calculatie sheet'!AQ134)/1000</f>
        <v>0</v>
      </c>
      <c r="R3" s="571">
        <f>(LOOKUP('Calculatie sheet'!$AQ$2,'Objectenoverzicht aantallen'!$A:$A,'Objectenoverzicht aantallen'!C:C)*'Calculatie sheet'!AQ134+LOOKUP('Calculatie sheet'!$AQ$2,'Objectenoverzicht aantallen'!$A:$A,'Objectenoverzicht aantallen'!E:E)*'Calculatie sheet'!AQ134+LOOKUP('Calculatie sheet'!$AQ$2,'Objectenoverzicht aantallen'!$A:$A,'Objectenoverzicht aantallen'!F:F)*'Calculatie sheet'!AQ134+LOOKUP('Calculatie sheet'!$AQ$2,'Objectenoverzicht aantallen'!$A:$A,'Objectenoverzicht aantallen'!G:G)*'Calculatie sheet'!AQ134+LOOKUP('Calculatie sheet'!$AQ$2,'Objectenoverzicht aantallen'!$A:$A,'Objectenoverzicht aantallen'!H:H)*'Calculatie sheet'!AQ134+LOOKUP('Calculatie sheet'!$AQ$2,'Objectenoverzicht aantallen'!$A:$A,'Objectenoverzicht aantallen'!I:I)*'Calculatie sheet'!AQ134+LOOKUP('Calculatie sheet'!$AQ$2,'Objectenoverzicht aantallen'!$A:$A,'Objectenoverzicht aantallen'!J:J)*'Calculatie sheet'!AQ134+LOOKUP('Calculatie sheet'!$AQ$2,'Objectenoverzicht aantallen'!$A:$A,'Objectenoverzicht aantallen'!K:K)*'Calculatie sheet'!AQ134+LOOKUP('Calculatie sheet'!$AQ$2,'Objectenoverzicht aantallen'!$A:$A,'Objectenoverzicht aantallen'!L:L)*'Calculatie sheet'!AQ134+LOOKUP('Calculatie sheet'!$AQ$2,'Objectenoverzicht aantallen'!$A:$A,'Objectenoverzicht aantallen'!M:M)*'Calculatie sheet'!AQ134+LOOKUP('Calculatie sheet'!$AQ$2,'Objectenoverzicht aantallen'!$A:$A,'Objectenoverzicht aantallen'!N:N)*'Calculatie sheet'!AQ134)/1000</f>
        <v>0</v>
      </c>
      <c r="S3" s="571">
        <f>(LOOKUP('Calculatie sheet'!$AQ$2,'Objectenoverzicht aantallen'!$A:$A,'Objectenoverzicht aantallen'!C:C)*'Calculatie sheet'!AQ134+LOOKUP('Calculatie sheet'!$AQ$2,'Objectenoverzicht aantallen'!$A:$A,'Objectenoverzicht aantallen'!E:E)*'Calculatie sheet'!AQ134+LOOKUP('Calculatie sheet'!$AQ$2,'Objectenoverzicht aantallen'!$A:$A,'Objectenoverzicht aantallen'!F:F)*'Calculatie sheet'!AQ134+LOOKUP('Calculatie sheet'!$AQ$2,'Objectenoverzicht aantallen'!$A:$A,'Objectenoverzicht aantallen'!G:G)*'Calculatie sheet'!AQ134+LOOKUP('Calculatie sheet'!$AQ$2,'Objectenoverzicht aantallen'!$A:$A,'Objectenoverzicht aantallen'!H:H)*'Calculatie sheet'!AQ134+LOOKUP('Calculatie sheet'!$AQ$2,'Objectenoverzicht aantallen'!$A:$A,'Objectenoverzicht aantallen'!I:I)*'Calculatie sheet'!AQ134+LOOKUP('Calculatie sheet'!$AQ$2,'Objectenoverzicht aantallen'!$A:$A,'Objectenoverzicht aantallen'!J:J)*'Calculatie sheet'!AQ134+LOOKUP('Calculatie sheet'!$AQ$2,'Objectenoverzicht aantallen'!$A:$A,'Objectenoverzicht aantallen'!K:K)*'Calculatie sheet'!AQ134+LOOKUP('Calculatie sheet'!$AQ$2,'Objectenoverzicht aantallen'!$A:$A,'Objectenoverzicht aantallen'!L:L)*'Calculatie sheet'!AQ134+LOOKUP('Calculatie sheet'!$AQ$2,'Objectenoverzicht aantallen'!$A:$A,'Objectenoverzicht aantallen'!M:M)*'Calculatie sheet'!AQ134+LOOKUP('Calculatie sheet'!$AQ$2,'Objectenoverzicht aantallen'!$A:$A,'Objectenoverzicht aantallen'!N:N)*'Calculatie sheet'!AQ134+LOOKUP('Calculatie sheet'!$AQ$2,'Objectenoverzicht aantallen'!$A:$A,'Objectenoverzicht aantallen'!O:O)*'Calculatie sheet'!AQ134)/1000</f>
        <v>0</v>
      </c>
      <c r="U3" s="31" t="s">
        <v>623</v>
      </c>
      <c r="V3" s="571">
        <f>(LOOKUP('Calculatie sheet'!$AQ$2,'Objectenoverzicht aantallen'!$A:$A,'Objectenoverzicht aantallen'!E:E)*'Calculatie sheet'!$AQ$134)/1000</f>
        <v>0</v>
      </c>
      <c r="W3" s="571">
        <f>(LOOKUP('Calculatie sheet'!$AQ$2,'Objectenoverzicht aantallen'!$A:$A,'Objectenoverzicht aantallen'!F:F)*'Calculatie sheet'!$AQ$134)/1000</f>
        <v>0</v>
      </c>
      <c r="X3" s="571">
        <f>(LOOKUP('Calculatie sheet'!$AQ$2,'Objectenoverzicht aantallen'!$A:$A,'Objectenoverzicht aantallen'!G:G)*'Calculatie sheet'!$AQ$134)/1000</f>
        <v>0</v>
      </c>
      <c r="Y3" s="571">
        <f>(LOOKUP('Calculatie sheet'!$AQ$2,'Objectenoverzicht aantallen'!$A:$A,'Objectenoverzicht aantallen'!H:H)*'Calculatie sheet'!$AQ$134)/1000</f>
        <v>0</v>
      </c>
      <c r="Z3" s="571">
        <f>(LOOKUP('Calculatie sheet'!$AQ$2,'Objectenoverzicht aantallen'!$A:$A,'Objectenoverzicht aantallen'!I:I)*'Calculatie sheet'!$AQ$134)/1000</f>
        <v>0</v>
      </c>
      <c r="AA3" s="571">
        <f>(LOOKUP('Calculatie sheet'!$AQ$2,'Objectenoverzicht aantallen'!$A:$A,'Objectenoverzicht aantallen'!J:J)*'Calculatie sheet'!$AQ$134)/1000</f>
        <v>0</v>
      </c>
      <c r="AB3" s="571">
        <f>(LOOKUP('Calculatie sheet'!$AQ$2,'Objectenoverzicht aantallen'!$A:$A,'Objectenoverzicht aantallen'!K:K)*'Calculatie sheet'!$AQ$134)/1000</f>
        <v>0</v>
      </c>
      <c r="AC3" s="571">
        <f>(LOOKUP('Calculatie sheet'!$AQ$2,'Objectenoverzicht aantallen'!$A:$A,'Objectenoverzicht aantallen'!L:L)*'Calculatie sheet'!$AQ$134)/1000</f>
        <v>0</v>
      </c>
      <c r="AD3" s="571">
        <f>(LOOKUP('Calculatie sheet'!$AQ$2,'Objectenoverzicht aantallen'!$A:$A,'Objectenoverzicht aantallen'!M:M)*'Calculatie sheet'!$AQ$134)/1000</f>
        <v>0</v>
      </c>
      <c r="AE3" s="571">
        <f>(LOOKUP('Calculatie sheet'!$AQ$2,'Objectenoverzicht aantallen'!$A:$A,'Objectenoverzicht aantallen'!N:N)*'Calculatie sheet'!$AQ$134)/1000</f>
        <v>0</v>
      </c>
      <c r="AF3" s="571">
        <f>(LOOKUP('Calculatie sheet'!$AQ$2,'Objectenoverzicht aantallen'!$A:$A,'Objectenoverzicht aantallen'!O:O)*'Calculatie sheet'!$AQ$134)/1000</f>
        <v>0</v>
      </c>
    </row>
    <row r="4" spans="1:32" x14ac:dyDescent="0.2">
      <c r="B4" s="130" t="s">
        <v>966</v>
      </c>
      <c r="C4" s="46">
        <f>'Calculatie sheet'!AQ135</f>
        <v>0</v>
      </c>
      <c r="D4" s="37" t="s">
        <v>660</v>
      </c>
      <c r="F4" s="573">
        <f>C4*'Calculatie sheet'!$AQ$7/1000</f>
        <v>0</v>
      </c>
      <c r="H4" s="31" t="s">
        <v>624</v>
      </c>
      <c r="I4" s="571">
        <f>(LOOKUP('Calculatie sheet'!$AQ$2,'Objectenoverzicht aantallen'!$A:$A,'Objectenoverzicht aantallen'!C:C)*'Calculatie sheet'!AQ135+LOOKUP('Calculatie sheet'!$AQ$2,'Objectenoverzicht aantallen'!$A:$A,'Objectenoverzicht aantallen'!E:E)*'Calculatie sheet'!AQ135)/1000</f>
        <v>0</v>
      </c>
      <c r="J4" s="571">
        <f>(LOOKUP('Calculatie sheet'!$AQ$2,'Objectenoverzicht aantallen'!$A:$A,'Objectenoverzicht aantallen'!C:C)*'Calculatie sheet'!AQ135+LOOKUP('Calculatie sheet'!$AQ$2,'Objectenoverzicht aantallen'!$A:$A,'Objectenoverzicht aantallen'!E:E)*'Calculatie sheet'!AQ135+LOOKUP('Calculatie sheet'!$AQ$2,'Objectenoverzicht aantallen'!$A:$A,'Objectenoverzicht aantallen'!F:F)*'Calculatie sheet'!AQ135)/1000</f>
        <v>0</v>
      </c>
      <c r="K4" s="571">
        <f>(LOOKUP('Calculatie sheet'!$AQ$2,'Objectenoverzicht aantallen'!$A:$A,'Objectenoverzicht aantallen'!C:C)*'Calculatie sheet'!AQ135+LOOKUP('Calculatie sheet'!$AQ$2,'Objectenoverzicht aantallen'!$A:$A,'Objectenoverzicht aantallen'!E:E)*'Calculatie sheet'!AQ135+LOOKUP('Calculatie sheet'!$AQ$2,'Objectenoverzicht aantallen'!$A:$A,'Objectenoverzicht aantallen'!F:F)*'Calculatie sheet'!AQ135+LOOKUP('Calculatie sheet'!$D$2,'Objectenoverzicht aantallen'!$A:$A,'Objectenoverzicht aantallen'!G:G)*'Calculatie sheet'!AQ135)/1000</f>
        <v>0</v>
      </c>
      <c r="L4" s="571">
        <f>(LOOKUP('Calculatie sheet'!$AQ$2,'Objectenoverzicht aantallen'!$A:$A,'Objectenoverzicht aantallen'!C:C)*'Calculatie sheet'!AQ135+LOOKUP('Calculatie sheet'!$AQ$2,'Objectenoverzicht aantallen'!$A:$A,'Objectenoverzicht aantallen'!E:E)*'Calculatie sheet'!AQ135+LOOKUP('Calculatie sheet'!$AQ$2,'Objectenoverzicht aantallen'!$A:$A,'Objectenoverzicht aantallen'!F:F)*'Calculatie sheet'!AQ135+LOOKUP('Calculatie sheet'!$AQ$2,'Objectenoverzicht aantallen'!$A:$A,'Objectenoverzicht aantallen'!G:G)*'Calculatie sheet'!AQ135+LOOKUP('Calculatie sheet'!$AQ$2,'Objectenoverzicht aantallen'!$A:$A,'Objectenoverzicht aantallen'!H:H)*'Calculatie sheet'!AQ135)/1000</f>
        <v>0</v>
      </c>
      <c r="M4" s="571">
        <f>(LOOKUP('Calculatie sheet'!$AQ$2,'Objectenoverzicht aantallen'!$A:$A,'Objectenoverzicht aantallen'!C:C)*'Calculatie sheet'!AQ135+LOOKUP('Calculatie sheet'!$AQ$2,'Objectenoverzicht aantallen'!$A:$A,'Objectenoverzicht aantallen'!E:E)*'Calculatie sheet'!AQ135+LOOKUP('Calculatie sheet'!$AQ$2,'Objectenoverzicht aantallen'!$A:$A,'Objectenoverzicht aantallen'!F:F)*'Calculatie sheet'!AQ135+LOOKUP('Calculatie sheet'!$AQ$2,'Objectenoverzicht aantallen'!$A:$A,'Objectenoverzicht aantallen'!G:G)*'Calculatie sheet'!AQ135+LOOKUP('Calculatie sheet'!$AQ$2,'Objectenoverzicht aantallen'!$A:$A,'Objectenoverzicht aantallen'!H:H)*'Calculatie sheet'!AQ135+LOOKUP('Calculatie sheet'!$AQ$2,'Objectenoverzicht aantallen'!$A:$A,'Objectenoverzicht aantallen'!I:I)*'Calculatie sheet'!AQ135)/1000</f>
        <v>0</v>
      </c>
      <c r="N4" s="571">
        <f>(LOOKUP('Calculatie sheet'!$AQ$2,'Objectenoverzicht aantallen'!$A:$A,'Objectenoverzicht aantallen'!C:C)*'Calculatie sheet'!AQ135+LOOKUP('Calculatie sheet'!$AQ$2,'Objectenoverzicht aantallen'!$A:$A,'Objectenoverzicht aantallen'!E:E)*'Calculatie sheet'!AQ135+LOOKUP('Calculatie sheet'!$AQ$2,'Objectenoverzicht aantallen'!$A:$A,'Objectenoverzicht aantallen'!F:F)*'Calculatie sheet'!AQ135+LOOKUP('Calculatie sheet'!$AQ$2,'Objectenoverzicht aantallen'!$A:$A,'Objectenoverzicht aantallen'!G:G)*'Calculatie sheet'!AQ135+LOOKUP('Calculatie sheet'!$AQ$2,'Objectenoverzicht aantallen'!$A:$A,'Objectenoverzicht aantallen'!H:H)*'Calculatie sheet'!AQ135+LOOKUP('Calculatie sheet'!$AQ$2,'Objectenoverzicht aantallen'!$A:$A,'Objectenoverzicht aantallen'!I:I)*'Calculatie sheet'!AQ135+LOOKUP('Calculatie sheet'!$AQ$2,'Objectenoverzicht aantallen'!$A:$A,'Objectenoverzicht aantallen'!J:J)*'Calculatie sheet'!AQ135)/1000</f>
        <v>0</v>
      </c>
      <c r="O4" s="571">
        <f>(LOOKUP('Calculatie sheet'!$AQ$2,'Objectenoverzicht aantallen'!$A:$A,'Objectenoverzicht aantallen'!C:C)*'Calculatie sheet'!AQ135+LOOKUP('Calculatie sheet'!$AQ$2,'Objectenoverzicht aantallen'!$A:$A,'Objectenoverzicht aantallen'!E:E)*'Calculatie sheet'!AQ135+LOOKUP('Calculatie sheet'!$AQ$2,'Objectenoverzicht aantallen'!$A:$A,'Objectenoverzicht aantallen'!F:F)*'Calculatie sheet'!AQ135+LOOKUP('Calculatie sheet'!$AQ$2,'Objectenoverzicht aantallen'!$A:$A,'Objectenoverzicht aantallen'!G:G)*'Calculatie sheet'!AQ135+LOOKUP('Calculatie sheet'!$AQ$2,'Objectenoverzicht aantallen'!$A:$A,'Objectenoverzicht aantallen'!H:H)*'Calculatie sheet'!AQ135+LOOKUP('Calculatie sheet'!$AQ$2,'Objectenoverzicht aantallen'!$A:$A,'Objectenoverzicht aantallen'!I:I)*'Calculatie sheet'!AQ135+LOOKUP('Calculatie sheet'!$AQ$2,'Objectenoverzicht aantallen'!$A:$A,'Objectenoverzicht aantallen'!J:J)*'Calculatie sheet'!AQ135+LOOKUP('Calculatie sheet'!$AQ$2,'Objectenoverzicht aantallen'!$A:$A,'Objectenoverzicht aantallen'!K:K)*'Calculatie sheet'!AQ135)/1000</f>
        <v>0</v>
      </c>
      <c r="P4" s="571">
        <f>(LOOKUP('Calculatie sheet'!$AQ$2,'Objectenoverzicht aantallen'!$A:$A,'Objectenoverzicht aantallen'!C:C)*'Calculatie sheet'!AQ135+LOOKUP('Calculatie sheet'!$AQ$2,'Objectenoverzicht aantallen'!$A:$A,'Objectenoverzicht aantallen'!E:E)*'Calculatie sheet'!AQ135+LOOKUP('Calculatie sheet'!$AQ$2,'Objectenoverzicht aantallen'!$A:$A,'Objectenoverzicht aantallen'!F:F)*'Calculatie sheet'!AQ135+LOOKUP('Calculatie sheet'!$AQ$2,'Objectenoverzicht aantallen'!$A:$A,'Objectenoverzicht aantallen'!G:G)*'Calculatie sheet'!AQ135+LOOKUP('Calculatie sheet'!$AQ$2,'Objectenoverzicht aantallen'!$A:$A,'Objectenoverzicht aantallen'!H:H)*'Calculatie sheet'!AQ135+LOOKUP('Calculatie sheet'!$AQ$2,'Objectenoverzicht aantallen'!$A:$A,'Objectenoverzicht aantallen'!I:I)*'Calculatie sheet'!AQ135+LOOKUP('Calculatie sheet'!$AQ$2,'Objectenoverzicht aantallen'!$A:$A,'Objectenoverzicht aantallen'!J:J)*'Calculatie sheet'!AQ135+LOOKUP('Calculatie sheet'!$AQ$2,'Objectenoverzicht aantallen'!$A:$A,'Objectenoverzicht aantallen'!K:K)*'Calculatie sheet'!AQ135+LOOKUP('Calculatie sheet'!$AQ$2,'Objectenoverzicht aantallen'!$A:$A,'Objectenoverzicht aantallen'!L:L)*'Calculatie sheet'!AQ135)/1000</f>
        <v>0</v>
      </c>
      <c r="Q4" s="571">
        <f>(LOOKUP('Calculatie sheet'!$AQ$2,'Objectenoverzicht aantallen'!$A:$A,'Objectenoverzicht aantallen'!C:C)*'Calculatie sheet'!AQ135+LOOKUP('Calculatie sheet'!$AQ$2,'Objectenoverzicht aantallen'!$A:$A,'Objectenoverzicht aantallen'!E:E)*'Calculatie sheet'!AQ135+LOOKUP('Calculatie sheet'!$AQ$2,'Objectenoverzicht aantallen'!$A:$A,'Objectenoverzicht aantallen'!F:F)*'Calculatie sheet'!AQ135+LOOKUP('Calculatie sheet'!$AQ$2,'Objectenoverzicht aantallen'!$A:$A,'Objectenoverzicht aantallen'!G:G)*'Calculatie sheet'!AQ135+LOOKUP('Calculatie sheet'!$AQ$2,'Objectenoverzicht aantallen'!$A:$A,'Objectenoverzicht aantallen'!H:H)*'Calculatie sheet'!AQ135+LOOKUP('Calculatie sheet'!$AQ$2,'Objectenoverzicht aantallen'!$A:$A,'Objectenoverzicht aantallen'!I:I)*'Calculatie sheet'!AQ135+LOOKUP('Calculatie sheet'!$AQ$2,'Objectenoverzicht aantallen'!$A:$A,'Objectenoverzicht aantallen'!J:J)*'Calculatie sheet'!AQ135+LOOKUP('Calculatie sheet'!$AQ$2,'Objectenoverzicht aantallen'!$A:$A,'Objectenoverzicht aantallen'!K:K)*'Calculatie sheet'!AQ135+LOOKUP('Calculatie sheet'!$AQ$2,'Objectenoverzicht aantallen'!$A:$A,'Objectenoverzicht aantallen'!L:L)*'Calculatie sheet'!AQ135+LOOKUP('Calculatie sheet'!$AQ$2,'Objectenoverzicht aantallen'!$A:$A,'Objectenoverzicht aantallen'!M:M)*'Calculatie sheet'!AQ135)/1000</f>
        <v>0</v>
      </c>
      <c r="R4" s="571">
        <f>(LOOKUP('Calculatie sheet'!$AQ$2,'Objectenoverzicht aantallen'!$A:$A,'Objectenoverzicht aantallen'!C:C)*'Calculatie sheet'!AQ135+LOOKUP('Calculatie sheet'!$AQ$2,'Objectenoverzicht aantallen'!$A:$A,'Objectenoverzicht aantallen'!E:E)*'Calculatie sheet'!AQ135+LOOKUP('Calculatie sheet'!$AQ$2,'Objectenoverzicht aantallen'!$A:$A,'Objectenoverzicht aantallen'!F:F)*'Calculatie sheet'!AQ135+LOOKUP('Calculatie sheet'!$AQ$2,'Objectenoverzicht aantallen'!$A:$A,'Objectenoverzicht aantallen'!G:G)*'Calculatie sheet'!AQ135+LOOKUP('Calculatie sheet'!$AQ$2,'Objectenoverzicht aantallen'!$A:$A,'Objectenoverzicht aantallen'!H:H)*'Calculatie sheet'!AQ135+LOOKUP('Calculatie sheet'!$AQ$2,'Objectenoverzicht aantallen'!$A:$A,'Objectenoverzicht aantallen'!I:I)*'Calculatie sheet'!AQ135+LOOKUP('Calculatie sheet'!$AQ$2,'Objectenoverzicht aantallen'!$A:$A,'Objectenoverzicht aantallen'!J:J)*'Calculatie sheet'!AQ135+LOOKUP('Calculatie sheet'!$AQ$2,'Objectenoverzicht aantallen'!$A:$A,'Objectenoverzicht aantallen'!K:K)*'Calculatie sheet'!AQ135+LOOKUP('Calculatie sheet'!$AQ$2,'Objectenoverzicht aantallen'!$A:$A,'Objectenoverzicht aantallen'!L:L)*'Calculatie sheet'!AQ135+LOOKUP('Calculatie sheet'!$AQ$2,'Objectenoverzicht aantallen'!$A:$A,'Objectenoverzicht aantallen'!M:M)*'Calculatie sheet'!AQ135+LOOKUP('Calculatie sheet'!$AQ$2,'Objectenoverzicht aantallen'!$A:$A,'Objectenoverzicht aantallen'!N:N)*'Calculatie sheet'!AQ135)/1000</f>
        <v>0</v>
      </c>
      <c r="S4" s="571">
        <f>(LOOKUP('Calculatie sheet'!$AQ$2,'Objectenoverzicht aantallen'!$A:$A,'Objectenoverzicht aantallen'!C:C)*'Calculatie sheet'!AQ135+LOOKUP('Calculatie sheet'!$AQ$2,'Objectenoverzicht aantallen'!$A:$A,'Objectenoverzicht aantallen'!E:E)*'Calculatie sheet'!AQ135+LOOKUP('Calculatie sheet'!$AQ$2,'Objectenoverzicht aantallen'!$A:$A,'Objectenoverzicht aantallen'!F:F)*'Calculatie sheet'!AQ135+LOOKUP('Calculatie sheet'!$AQ$2,'Objectenoverzicht aantallen'!$A:$A,'Objectenoverzicht aantallen'!G:G)*'Calculatie sheet'!AQ135+LOOKUP('Calculatie sheet'!$AQ$2,'Objectenoverzicht aantallen'!$A:$A,'Objectenoverzicht aantallen'!H:H)*'Calculatie sheet'!AQ135+LOOKUP('Calculatie sheet'!$AQ$2,'Objectenoverzicht aantallen'!$A:$A,'Objectenoverzicht aantallen'!I:I)*'Calculatie sheet'!AQ135+LOOKUP('Calculatie sheet'!$AQ$2,'Objectenoverzicht aantallen'!$A:$A,'Objectenoverzicht aantallen'!J:J)*'Calculatie sheet'!AQ135+LOOKUP('Calculatie sheet'!$AQ$2,'Objectenoverzicht aantallen'!$A:$A,'Objectenoverzicht aantallen'!K:K)*'Calculatie sheet'!AQ135+LOOKUP('Calculatie sheet'!$AQ$2,'Objectenoverzicht aantallen'!$A:$A,'Objectenoverzicht aantallen'!L:L)*'Calculatie sheet'!AQ135+LOOKUP('Calculatie sheet'!$AQ$2,'Objectenoverzicht aantallen'!$A:$A,'Objectenoverzicht aantallen'!M:M)*'Calculatie sheet'!AQ135+LOOKUP('Calculatie sheet'!$AQ$2,'Objectenoverzicht aantallen'!$A:$A,'Objectenoverzicht aantallen'!N:N)*'Calculatie sheet'!AQ135+LOOKUP('Calculatie sheet'!$AQ$2,'Objectenoverzicht aantallen'!$A:$A,'Objectenoverzicht aantallen'!O:O)*'Calculatie sheet'!AQ135)/1000</f>
        <v>0</v>
      </c>
      <c r="U4" s="31" t="s">
        <v>624</v>
      </c>
      <c r="V4" s="571">
        <f>(LOOKUP('Calculatie sheet'!$AQ$2,'Objectenoverzicht aantallen'!$A:$A,'Objectenoverzicht aantallen'!$P:$P)*'Calculatie sheet'!$AQ$135)/'Calculatie sheet'!$AQ$64/1000</f>
        <v>0</v>
      </c>
      <c r="W4" s="571">
        <f>(LOOKUP('Calculatie sheet'!$AQ$2,'Objectenoverzicht aantallen'!$A:$A,'Objectenoverzicht aantallen'!$P:$P)*'Calculatie sheet'!$AQ$135)/'Calculatie sheet'!$AQ$64/1000</f>
        <v>0</v>
      </c>
      <c r="X4" s="571">
        <f>(LOOKUP('Calculatie sheet'!$AQ$2,'Objectenoverzicht aantallen'!$A:$A,'Objectenoverzicht aantallen'!$P:$P)*'Calculatie sheet'!$AQ$135)/'Calculatie sheet'!$AQ$64/1000</f>
        <v>0</v>
      </c>
      <c r="Y4" s="571">
        <f>(LOOKUP('Calculatie sheet'!$AQ$2,'Objectenoverzicht aantallen'!$A:$A,'Objectenoverzicht aantallen'!$P:$P)*'Calculatie sheet'!$AQ$135)/'Calculatie sheet'!$AQ$64/1000</f>
        <v>0</v>
      </c>
      <c r="Z4" s="571">
        <f>(LOOKUP('Calculatie sheet'!$AQ$2,'Objectenoverzicht aantallen'!$A:$A,'Objectenoverzicht aantallen'!$P:$P)*'Calculatie sheet'!$AQ$135)/'Calculatie sheet'!$AQ$64/1000</f>
        <v>0</v>
      </c>
      <c r="AA4" s="571">
        <f>(LOOKUP('Calculatie sheet'!$AQ$2,'Objectenoverzicht aantallen'!$A:$A,'Objectenoverzicht aantallen'!$P:$P)*'Calculatie sheet'!$AQ$135)/'Calculatie sheet'!$AQ$64/1000</f>
        <v>0</v>
      </c>
      <c r="AB4" s="571">
        <f>(LOOKUP('Calculatie sheet'!$AQ$2,'Objectenoverzicht aantallen'!$A:$A,'Objectenoverzicht aantallen'!$P:$P)*'Calculatie sheet'!$AQ$135)/'Calculatie sheet'!$AQ$64/1000</f>
        <v>0</v>
      </c>
      <c r="AC4" s="571">
        <f>(LOOKUP('Calculatie sheet'!$AQ$2,'Objectenoverzicht aantallen'!$A:$A,'Objectenoverzicht aantallen'!$P:$P)*'Calculatie sheet'!$AQ$135)/'Calculatie sheet'!$AQ$64/1000</f>
        <v>0</v>
      </c>
      <c r="AD4" s="571">
        <f>(LOOKUP('Calculatie sheet'!$AQ$2,'Objectenoverzicht aantallen'!$A:$A,'Objectenoverzicht aantallen'!$P:$P)*'Calculatie sheet'!$AQ$135)/'Calculatie sheet'!$AQ$64/1000</f>
        <v>0</v>
      </c>
      <c r="AE4" s="571">
        <f>(LOOKUP('Calculatie sheet'!$AQ$2,'Objectenoverzicht aantallen'!$A:$A,'Objectenoverzicht aantallen'!$P:$P)*'Calculatie sheet'!$AQ$135)/'Calculatie sheet'!$AQ$64/1000</f>
        <v>0</v>
      </c>
      <c r="AF4" s="571">
        <f>(LOOKUP('Calculatie sheet'!$AQ$2,'Objectenoverzicht aantallen'!$A:$A,'Objectenoverzicht aantallen'!$P:$P)*'Calculatie sheet'!$AQ$135)/'Calculatie sheet'!$AQ$64/1000</f>
        <v>0</v>
      </c>
    </row>
    <row r="5" spans="1:32" x14ac:dyDescent="0.2">
      <c r="B5" s="130" t="s">
        <v>5</v>
      </c>
      <c r="C5" s="46">
        <f>'Calculatie sheet'!AQ136</f>
        <v>2.569517923312967E-2</v>
      </c>
      <c r="F5" s="573">
        <f>C5*'Calculatie sheet'!$AQ$7/1000</f>
        <v>0</v>
      </c>
      <c r="H5" s="31" t="s">
        <v>625</v>
      </c>
      <c r="I5" s="571">
        <f>(LOOKUP('Calculatie sheet'!$AQ$2,'Objectenoverzicht aantallen'!$A:$A,'Objectenoverzicht aantallen'!C:C)*'Calculatie sheet'!AQ136+LOOKUP('Calculatie sheet'!$AQ$2,'Objectenoverzicht aantallen'!$A:$A,'Objectenoverzicht aantallen'!E:E)*'Calculatie sheet'!AQ136)/1000</f>
        <v>0</v>
      </c>
      <c r="J5" s="571">
        <f>(LOOKUP('Calculatie sheet'!$AQ$2,'Objectenoverzicht aantallen'!$A:$A,'Objectenoverzicht aantallen'!C:C)*'Calculatie sheet'!AQ136+LOOKUP('Calculatie sheet'!$AQ$2,'Objectenoverzicht aantallen'!$A:$A,'Objectenoverzicht aantallen'!E:E)*'Calculatie sheet'!AQ136+LOOKUP('Calculatie sheet'!$AQ$2,'Objectenoverzicht aantallen'!$A:$A,'Objectenoverzicht aantallen'!F:F)*'Calculatie sheet'!AQ136)/1000</f>
        <v>0</v>
      </c>
      <c r="K5" s="571">
        <f>(LOOKUP('Calculatie sheet'!$AQ$2,'Objectenoverzicht aantallen'!$A:$A,'Objectenoverzicht aantallen'!C:C)*'Calculatie sheet'!AQ136+LOOKUP('Calculatie sheet'!$AQ$2,'Objectenoverzicht aantallen'!$A:$A,'Objectenoverzicht aantallen'!E:E)*'Calculatie sheet'!AQ136+LOOKUP('Calculatie sheet'!$AQ$2,'Objectenoverzicht aantallen'!$A:$A,'Objectenoverzicht aantallen'!F:F)*'Calculatie sheet'!AQ136+LOOKUP('Calculatie sheet'!$D$2,'Objectenoverzicht aantallen'!$A:$A,'Objectenoverzicht aantallen'!G:G)*'Calculatie sheet'!AQ136)/1000</f>
        <v>0</v>
      </c>
      <c r="L5" s="571">
        <f>(LOOKUP('Calculatie sheet'!$AQ$2,'Objectenoverzicht aantallen'!$A:$A,'Objectenoverzicht aantallen'!C:C)*'Calculatie sheet'!AQ136+LOOKUP('Calculatie sheet'!$AQ$2,'Objectenoverzicht aantallen'!$A:$A,'Objectenoverzicht aantallen'!E:E)*'Calculatie sheet'!AQ136+LOOKUP('Calculatie sheet'!$AQ$2,'Objectenoverzicht aantallen'!$A:$A,'Objectenoverzicht aantallen'!F:F)*'Calculatie sheet'!AQ136+LOOKUP('Calculatie sheet'!$AQ$2,'Objectenoverzicht aantallen'!$A:$A,'Objectenoverzicht aantallen'!G:G)*'Calculatie sheet'!AQ136+LOOKUP('Calculatie sheet'!$AQ$2,'Objectenoverzicht aantallen'!$A:$A,'Objectenoverzicht aantallen'!H:H)*'Calculatie sheet'!AQ136)/1000</f>
        <v>0</v>
      </c>
      <c r="M5" s="571">
        <f>(LOOKUP('Calculatie sheet'!$AQ$2,'Objectenoverzicht aantallen'!$A:$A,'Objectenoverzicht aantallen'!C:C)*'Calculatie sheet'!AQ136+LOOKUP('Calculatie sheet'!$AQ$2,'Objectenoverzicht aantallen'!$A:$A,'Objectenoverzicht aantallen'!E:E)*'Calculatie sheet'!AQ136+LOOKUP('Calculatie sheet'!$AQ$2,'Objectenoverzicht aantallen'!$A:$A,'Objectenoverzicht aantallen'!F:F)*'Calculatie sheet'!AQ136+LOOKUP('Calculatie sheet'!$AQ$2,'Objectenoverzicht aantallen'!$A:$A,'Objectenoverzicht aantallen'!G:G)*'Calculatie sheet'!AQ136+LOOKUP('Calculatie sheet'!$AQ$2,'Objectenoverzicht aantallen'!$A:$A,'Objectenoverzicht aantallen'!H:H)*'Calculatie sheet'!AQ136+LOOKUP('Calculatie sheet'!$AQ$2,'Objectenoverzicht aantallen'!$A:$A,'Objectenoverzicht aantallen'!I:I)*'Calculatie sheet'!AQ136)/1000</f>
        <v>0</v>
      </c>
      <c r="N5" s="571">
        <f>(LOOKUP('Calculatie sheet'!$AQ$2,'Objectenoverzicht aantallen'!$A:$A,'Objectenoverzicht aantallen'!C:C)*'Calculatie sheet'!AQ136+LOOKUP('Calculatie sheet'!$AQ$2,'Objectenoverzicht aantallen'!$A:$A,'Objectenoverzicht aantallen'!E:E)*'Calculatie sheet'!AQ136+LOOKUP('Calculatie sheet'!$AQ$2,'Objectenoverzicht aantallen'!$A:$A,'Objectenoverzicht aantallen'!F:F)*'Calculatie sheet'!AQ136+LOOKUP('Calculatie sheet'!$AQ$2,'Objectenoverzicht aantallen'!$A:$A,'Objectenoverzicht aantallen'!G:G)*'Calculatie sheet'!AQ136+LOOKUP('Calculatie sheet'!$AQ$2,'Objectenoverzicht aantallen'!$A:$A,'Objectenoverzicht aantallen'!H:H)*'Calculatie sheet'!AQ136+LOOKUP('Calculatie sheet'!$AQ$2,'Objectenoverzicht aantallen'!$A:$A,'Objectenoverzicht aantallen'!I:I)*'Calculatie sheet'!AQ136+LOOKUP('Calculatie sheet'!$AQ$2,'Objectenoverzicht aantallen'!$A:$A,'Objectenoverzicht aantallen'!J:J)*'Calculatie sheet'!AQ136)/1000</f>
        <v>0</v>
      </c>
      <c r="O5" s="571">
        <f>(LOOKUP('Calculatie sheet'!$AQ$2,'Objectenoverzicht aantallen'!$A:$A,'Objectenoverzicht aantallen'!C:C)*'Calculatie sheet'!AQ136+LOOKUP('Calculatie sheet'!$AQ$2,'Objectenoverzicht aantallen'!$A:$A,'Objectenoverzicht aantallen'!E:E)*'Calculatie sheet'!AQ136+LOOKUP('Calculatie sheet'!$AQ$2,'Objectenoverzicht aantallen'!$A:$A,'Objectenoverzicht aantallen'!F:F)*'Calculatie sheet'!AQ136+LOOKUP('Calculatie sheet'!$AQ$2,'Objectenoverzicht aantallen'!$A:$A,'Objectenoverzicht aantallen'!G:G)*'Calculatie sheet'!AQ136+LOOKUP('Calculatie sheet'!$AQ$2,'Objectenoverzicht aantallen'!$A:$A,'Objectenoverzicht aantallen'!H:H)*'Calculatie sheet'!AQ136+LOOKUP('Calculatie sheet'!$AQ$2,'Objectenoverzicht aantallen'!$A:$A,'Objectenoverzicht aantallen'!I:I)*'Calculatie sheet'!AQ136+LOOKUP('Calculatie sheet'!$AQ$2,'Objectenoverzicht aantallen'!$A:$A,'Objectenoverzicht aantallen'!J:J)*'Calculatie sheet'!AQ136+LOOKUP('Calculatie sheet'!$AQ$2,'Objectenoverzicht aantallen'!$A:$A,'Objectenoverzicht aantallen'!K:K)*'Calculatie sheet'!AQ136)/1000</f>
        <v>0</v>
      </c>
      <c r="P5" s="571">
        <f>(LOOKUP('Calculatie sheet'!$AQ$2,'Objectenoverzicht aantallen'!$A:$A,'Objectenoverzicht aantallen'!C:C)*'Calculatie sheet'!AQ136+LOOKUP('Calculatie sheet'!$AQ$2,'Objectenoverzicht aantallen'!$A:$A,'Objectenoverzicht aantallen'!E:E)*'Calculatie sheet'!AQ136+LOOKUP('Calculatie sheet'!$AQ$2,'Objectenoverzicht aantallen'!$A:$A,'Objectenoverzicht aantallen'!F:F)*'Calculatie sheet'!AQ136+LOOKUP('Calculatie sheet'!$AQ$2,'Objectenoverzicht aantallen'!$A:$A,'Objectenoverzicht aantallen'!G:G)*'Calculatie sheet'!AQ136+LOOKUP('Calculatie sheet'!$AQ$2,'Objectenoverzicht aantallen'!$A:$A,'Objectenoverzicht aantallen'!H:H)*'Calculatie sheet'!AQ136+LOOKUP('Calculatie sheet'!$AQ$2,'Objectenoverzicht aantallen'!$A:$A,'Objectenoverzicht aantallen'!I:I)*'Calculatie sheet'!AQ136+LOOKUP('Calculatie sheet'!$AQ$2,'Objectenoverzicht aantallen'!$A:$A,'Objectenoverzicht aantallen'!J:J)*'Calculatie sheet'!AQ136+LOOKUP('Calculatie sheet'!$AQ$2,'Objectenoverzicht aantallen'!$A:$A,'Objectenoverzicht aantallen'!K:K)*'Calculatie sheet'!AQ136+LOOKUP('Calculatie sheet'!$AQ$2,'Objectenoverzicht aantallen'!$A:$A,'Objectenoverzicht aantallen'!L:L)*'Calculatie sheet'!AQ136)/1000</f>
        <v>0</v>
      </c>
      <c r="Q5" s="571">
        <f>(LOOKUP('Calculatie sheet'!$AQ$2,'Objectenoverzicht aantallen'!$A:$A,'Objectenoverzicht aantallen'!C:C)*'Calculatie sheet'!AQ136+LOOKUP('Calculatie sheet'!$AQ$2,'Objectenoverzicht aantallen'!$A:$A,'Objectenoverzicht aantallen'!E:E)*'Calculatie sheet'!AQ136+LOOKUP('Calculatie sheet'!$AQ$2,'Objectenoverzicht aantallen'!$A:$A,'Objectenoverzicht aantallen'!F:F)*'Calculatie sheet'!AQ136+LOOKUP('Calculatie sheet'!$AQ$2,'Objectenoverzicht aantallen'!$A:$A,'Objectenoverzicht aantallen'!G:G)*'Calculatie sheet'!AQ136+LOOKUP('Calculatie sheet'!$AQ$2,'Objectenoverzicht aantallen'!$A:$A,'Objectenoverzicht aantallen'!H:H)*'Calculatie sheet'!AQ136+LOOKUP('Calculatie sheet'!$AQ$2,'Objectenoverzicht aantallen'!$A:$A,'Objectenoverzicht aantallen'!I:I)*'Calculatie sheet'!AQ136+LOOKUP('Calculatie sheet'!$AQ$2,'Objectenoverzicht aantallen'!$A:$A,'Objectenoverzicht aantallen'!J:J)*'Calculatie sheet'!AQ136+LOOKUP('Calculatie sheet'!$AQ$2,'Objectenoverzicht aantallen'!$A:$A,'Objectenoverzicht aantallen'!K:K)*'Calculatie sheet'!AQ136+LOOKUP('Calculatie sheet'!$AQ$2,'Objectenoverzicht aantallen'!$A:$A,'Objectenoverzicht aantallen'!L:L)*'Calculatie sheet'!AQ136+LOOKUP('Calculatie sheet'!$AQ$2,'Objectenoverzicht aantallen'!$A:$A,'Objectenoverzicht aantallen'!M:M)*'Calculatie sheet'!AQ136)/1000</f>
        <v>0</v>
      </c>
      <c r="R5" s="571">
        <f>(LOOKUP('Calculatie sheet'!$AQ$2,'Objectenoverzicht aantallen'!$A:$A,'Objectenoverzicht aantallen'!C:C)*'Calculatie sheet'!AQ136+LOOKUP('Calculatie sheet'!$AQ$2,'Objectenoverzicht aantallen'!$A:$A,'Objectenoverzicht aantallen'!E:E)*'Calculatie sheet'!AQ136+LOOKUP('Calculatie sheet'!$AQ$2,'Objectenoverzicht aantallen'!$A:$A,'Objectenoverzicht aantallen'!F:F)*'Calculatie sheet'!AQ136+LOOKUP('Calculatie sheet'!$AQ$2,'Objectenoverzicht aantallen'!$A:$A,'Objectenoverzicht aantallen'!G:G)*'Calculatie sheet'!AQ136+LOOKUP('Calculatie sheet'!$AQ$2,'Objectenoverzicht aantallen'!$A:$A,'Objectenoverzicht aantallen'!H:H)*'Calculatie sheet'!AQ136+LOOKUP('Calculatie sheet'!$AQ$2,'Objectenoverzicht aantallen'!$A:$A,'Objectenoverzicht aantallen'!I:I)*'Calculatie sheet'!AQ136+LOOKUP('Calculatie sheet'!$AQ$2,'Objectenoverzicht aantallen'!$A:$A,'Objectenoverzicht aantallen'!J:J)*'Calculatie sheet'!AQ136+LOOKUP('Calculatie sheet'!$AQ$2,'Objectenoverzicht aantallen'!$A:$A,'Objectenoverzicht aantallen'!K:K)*'Calculatie sheet'!AQ136+LOOKUP('Calculatie sheet'!$AQ$2,'Objectenoverzicht aantallen'!$A:$A,'Objectenoverzicht aantallen'!L:L)*'Calculatie sheet'!AQ136+LOOKUP('Calculatie sheet'!$AQ$2,'Objectenoverzicht aantallen'!$A:$A,'Objectenoverzicht aantallen'!M:M)*'Calculatie sheet'!AQ136+LOOKUP('Calculatie sheet'!$AQ$2,'Objectenoverzicht aantallen'!$A:$A,'Objectenoverzicht aantallen'!N:N)*'Calculatie sheet'!AQ136)/1000</f>
        <v>0</v>
      </c>
      <c r="S5" s="571">
        <f>(LOOKUP('Calculatie sheet'!$AQ$2,'Objectenoverzicht aantallen'!$A:$A,'Objectenoverzicht aantallen'!C:C)*'Calculatie sheet'!AQ136+LOOKUP('Calculatie sheet'!$AQ$2,'Objectenoverzicht aantallen'!$A:$A,'Objectenoverzicht aantallen'!E:E)*'Calculatie sheet'!AQ136+LOOKUP('Calculatie sheet'!$AQ$2,'Objectenoverzicht aantallen'!$A:$A,'Objectenoverzicht aantallen'!F:F)*'Calculatie sheet'!AQ136+LOOKUP('Calculatie sheet'!$AQ$2,'Objectenoverzicht aantallen'!$A:$A,'Objectenoverzicht aantallen'!G:G)*'Calculatie sheet'!AQ136+LOOKUP('Calculatie sheet'!$AQ$2,'Objectenoverzicht aantallen'!$A:$A,'Objectenoverzicht aantallen'!H:H)*'Calculatie sheet'!AQ136+LOOKUP('Calculatie sheet'!$AQ$2,'Objectenoverzicht aantallen'!$A:$A,'Objectenoverzicht aantallen'!I:I)*'Calculatie sheet'!AQ136+LOOKUP('Calculatie sheet'!$AQ$2,'Objectenoverzicht aantallen'!$A:$A,'Objectenoverzicht aantallen'!J:J)*'Calculatie sheet'!AQ136+LOOKUP('Calculatie sheet'!$AQ$2,'Objectenoverzicht aantallen'!$A:$A,'Objectenoverzicht aantallen'!K:K)*'Calculatie sheet'!AQ136+LOOKUP('Calculatie sheet'!$AQ$2,'Objectenoverzicht aantallen'!$A:$A,'Objectenoverzicht aantallen'!L:L)*'Calculatie sheet'!AQ136+LOOKUP('Calculatie sheet'!$AQ$2,'Objectenoverzicht aantallen'!$A:$A,'Objectenoverzicht aantallen'!M:M)*'Calculatie sheet'!AQ136+LOOKUP('Calculatie sheet'!$AQ$2,'Objectenoverzicht aantallen'!$A:$A,'Objectenoverzicht aantallen'!N:N)*'Calculatie sheet'!AQ136+LOOKUP('Calculatie sheet'!$AQ$2,'Objectenoverzicht aantallen'!$A:$A,'Objectenoverzicht aantallen'!O:O)*'Calculatie sheet'!AQ136)/1000</f>
        <v>0</v>
      </c>
      <c r="U5" s="31" t="s">
        <v>625</v>
      </c>
      <c r="V5" s="571">
        <f>(LOOKUP('Calculatie sheet'!$AQ$2,'Objectenoverzicht aantallen'!$A:$A,'Objectenoverzicht aantallen'!Q:Q)*'Calculatie sheet'!$AQ$136)/1000</f>
        <v>0</v>
      </c>
      <c r="W5" s="571">
        <f>(LOOKUP('Calculatie sheet'!$AQ$2,'Objectenoverzicht aantallen'!$A:$A,'Objectenoverzicht aantallen'!R:R)*'Calculatie sheet'!$AQ$136)/1000</f>
        <v>0</v>
      </c>
      <c r="X5" s="571">
        <f>(LOOKUP('Calculatie sheet'!$AQ$2,'Objectenoverzicht aantallen'!$A:$A,'Objectenoverzicht aantallen'!S:S)*'Calculatie sheet'!$AQ$136)/1000</f>
        <v>0</v>
      </c>
      <c r="Y5" s="571">
        <f>(LOOKUP('Calculatie sheet'!$AQ$2,'Objectenoverzicht aantallen'!$A:$A,'Objectenoverzicht aantallen'!T:T)*'Calculatie sheet'!$AQ$136)/1000</f>
        <v>0</v>
      </c>
      <c r="Z5" s="571">
        <f>(LOOKUP('Calculatie sheet'!$AQ$2,'Objectenoverzicht aantallen'!$A:$A,'Objectenoverzicht aantallen'!U:U)*'Calculatie sheet'!$AQ$136)/1000</f>
        <v>0</v>
      </c>
      <c r="AA5" s="571">
        <f>(LOOKUP('Calculatie sheet'!$AQ$2,'Objectenoverzicht aantallen'!$A:$A,'Objectenoverzicht aantallen'!V:V)*'Calculatie sheet'!$AQ$136)/1000</f>
        <v>0</v>
      </c>
      <c r="AB5" s="571">
        <f>(LOOKUP('Calculatie sheet'!$AQ$2,'Objectenoverzicht aantallen'!$A:$A,'Objectenoverzicht aantallen'!W:W)*'Calculatie sheet'!$AQ$136)/1000</f>
        <v>0</v>
      </c>
      <c r="AC5" s="571">
        <f>(LOOKUP('Calculatie sheet'!$AQ$2,'Objectenoverzicht aantallen'!$A:$A,'Objectenoverzicht aantallen'!X:X)*'Calculatie sheet'!$AQ$136)/1000</f>
        <v>0</v>
      </c>
      <c r="AD5" s="571">
        <f>(LOOKUP('Calculatie sheet'!$AQ$2,'Objectenoverzicht aantallen'!$A:$A,'Objectenoverzicht aantallen'!AA:AA)*'Calculatie sheet'!$AQ$136)/1000</f>
        <v>0</v>
      </c>
      <c r="AE5" s="571">
        <f>(LOOKUP('Calculatie sheet'!$AQ$2,'Objectenoverzicht aantallen'!$A:$A,'Objectenoverzicht aantallen'!Z:Z)*'Calculatie sheet'!$AQ$136)/1000</f>
        <v>0</v>
      </c>
      <c r="AF5" s="571">
        <f>(LOOKUP('Calculatie sheet'!$AQ$2,'Objectenoverzicht aantallen'!$A:$A,'Objectenoverzicht aantallen'!AA:AA)*'Calculatie sheet'!$AQ$136)/1000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74C0-6ED2-6449-A682-0CAB1669241A}">
  <dimension ref="A1:AF9"/>
  <sheetViews>
    <sheetView workbookViewId="0">
      <selection activeCell="B3" sqref="B3:B5"/>
    </sheetView>
  </sheetViews>
  <sheetFormatPr baseColWidth="10" defaultRowHeight="16" x14ac:dyDescent="0.2"/>
  <cols>
    <col min="1" max="1" width="14.6640625" bestFit="1" customWidth="1"/>
    <col min="2" max="2" width="16.83203125" bestFit="1" customWidth="1"/>
  </cols>
  <sheetData>
    <row r="1" spans="1:32" x14ac:dyDescent="0.2">
      <c r="A1" t="str">
        <f>'Calculatie sheet'!AR3</f>
        <v>Schut-/keersluis groot (hout)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sheet'!AR133</f>
        <v>8883.9005717027485</v>
      </c>
      <c r="D2" s="26" t="s">
        <v>64</v>
      </c>
      <c r="F2" s="573">
        <f>C2*'Calculatie sheet'!$AR$7/1000</f>
        <v>0</v>
      </c>
      <c r="H2" s="31" t="s">
        <v>622</v>
      </c>
      <c r="I2" s="571">
        <f>(LOOKUP('Calculatie sheet'!$AR$2,'Objectenoverzicht aantallen'!$A:$A,'Objectenoverzicht aantallen'!C:C)*'Calculatie sheet'!AR133+LOOKUP('Calculatie sheet'!$AR$2,'Objectenoverzicht aantallen'!$A:$A,'Objectenoverzicht aantallen'!E:E)*'Calculatie sheet'!AR133)/1000</f>
        <v>0</v>
      </c>
      <c r="J2" s="571">
        <f>(LOOKUP('Calculatie sheet'!$AR$2,'Objectenoverzicht aantallen'!$A:$A,'Objectenoverzicht aantallen'!C:C)*'Calculatie sheet'!AR133+LOOKUP('Calculatie sheet'!$AR$2,'Objectenoverzicht aantallen'!$A:$A,'Objectenoverzicht aantallen'!E:E)*'Calculatie sheet'!AR133+LOOKUP('Calculatie sheet'!$AR$2,'Objectenoverzicht aantallen'!$A:$A,'Objectenoverzicht aantallen'!F:F)*'Calculatie sheet'!AR133)/1000</f>
        <v>0</v>
      </c>
      <c r="K2" s="571">
        <f>(LOOKUP('Calculatie sheet'!$AR$2,'Objectenoverzicht aantallen'!$A:$A,'Objectenoverzicht aantallen'!C:C)*'Calculatie sheet'!AR133+LOOKUP('Calculatie sheet'!$AR$2,'Objectenoverzicht aantallen'!$A:$A,'Objectenoverzicht aantallen'!E:E)*'Calculatie sheet'!AR133+LOOKUP('Calculatie sheet'!$AR$2,'Objectenoverzicht aantallen'!$A:$A,'Objectenoverzicht aantallen'!F:F)*'Calculatie sheet'!AR133+LOOKUP('Calculatie sheet'!$D$2,'Objectenoverzicht aantallen'!$A:$A,'Objectenoverzicht aantallen'!G:G)*'Calculatie sheet'!AR133)/1000</f>
        <v>0</v>
      </c>
      <c r="L2" s="571">
        <f>(LOOKUP('Calculatie sheet'!$AR$2,'Objectenoverzicht aantallen'!$A:$A,'Objectenoverzicht aantallen'!C:C)*'Calculatie sheet'!AR133+LOOKUP('Calculatie sheet'!$AR$2,'Objectenoverzicht aantallen'!$A:$A,'Objectenoverzicht aantallen'!E:E)*'Calculatie sheet'!AR133+LOOKUP('Calculatie sheet'!$AR$2,'Objectenoverzicht aantallen'!$A:$A,'Objectenoverzicht aantallen'!F:F)*'Calculatie sheet'!AR133+LOOKUP('Calculatie sheet'!$AR$2,'Objectenoverzicht aantallen'!$A:$A,'Objectenoverzicht aantallen'!G:G)*'Calculatie sheet'!AR133+LOOKUP('Calculatie sheet'!$AR$2,'Objectenoverzicht aantallen'!$A:$A,'Objectenoverzicht aantallen'!H:H)*'Calculatie sheet'!AR133)/1000</f>
        <v>0</v>
      </c>
      <c r="M2" s="571">
        <f>(LOOKUP('Calculatie sheet'!$AR$2,'Objectenoverzicht aantallen'!$A:$A,'Objectenoverzicht aantallen'!C:C)*'Calculatie sheet'!AR133+LOOKUP('Calculatie sheet'!$AR$2,'Objectenoverzicht aantallen'!$A:$A,'Objectenoverzicht aantallen'!E:E)*'Calculatie sheet'!AR133+LOOKUP('Calculatie sheet'!$AR$2,'Objectenoverzicht aantallen'!$A:$A,'Objectenoverzicht aantallen'!F:F)*'Calculatie sheet'!AR133+LOOKUP('Calculatie sheet'!$AR$2,'Objectenoverzicht aantallen'!$A:$A,'Objectenoverzicht aantallen'!G:G)*'Calculatie sheet'!AR133+LOOKUP('Calculatie sheet'!$AR$2,'Objectenoverzicht aantallen'!$A:$A,'Objectenoverzicht aantallen'!H:H)*'Calculatie sheet'!AR133+LOOKUP('Calculatie sheet'!$AR$2,'Objectenoverzicht aantallen'!$A:$A,'Objectenoverzicht aantallen'!I:I)*'Calculatie sheet'!AR133)/1000</f>
        <v>0</v>
      </c>
      <c r="N2" s="571">
        <f>(LOOKUP('Calculatie sheet'!$AR$2,'Objectenoverzicht aantallen'!$A:$A,'Objectenoverzicht aantallen'!C:C)*'Calculatie sheet'!AR133+LOOKUP('Calculatie sheet'!$AR$2,'Objectenoverzicht aantallen'!$A:$A,'Objectenoverzicht aantallen'!E:E)*'Calculatie sheet'!AR133+LOOKUP('Calculatie sheet'!$AR$2,'Objectenoverzicht aantallen'!$A:$A,'Objectenoverzicht aantallen'!F:F)*'Calculatie sheet'!AR133+LOOKUP('Calculatie sheet'!$AR$2,'Objectenoverzicht aantallen'!$A:$A,'Objectenoverzicht aantallen'!G:G)*'Calculatie sheet'!AR133+LOOKUP('Calculatie sheet'!$AR$2,'Objectenoverzicht aantallen'!$A:$A,'Objectenoverzicht aantallen'!H:H)*'Calculatie sheet'!AR133+LOOKUP('Calculatie sheet'!$AR$2,'Objectenoverzicht aantallen'!$A:$A,'Objectenoverzicht aantallen'!I:I)*'Calculatie sheet'!AR133+LOOKUP('Calculatie sheet'!$AR$2,'Objectenoverzicht aantallen'!$A:$A,'Objectenoverzicht aantallen'!J:J)*'Calculatie sheet'!AR133)/1000</f>
        <v>0</v>
      </c>
      <c r="O2" s="571">
        <f>(LOOKUP('Calculatie sheet'!$AR$2,'Objectenoverzicht aantallen'!$A:$A,'Objectenoverzicht aantallen'!C:C)*'Calculatie sheet'!AR133+LOOKUP('Calculatie sheet'!$AR$2,'Objectenoverzicht aantallen'!$A:$A,'Objectenoverzicht aantallen'!E:E)*'Calculatie sheet'!AR133+LOOKUP('Calculatie sheet'!$AR$2,'Objectenoverzicht aantallen'!$A:$A,'Objectenoverzicht aantallen'!F:F)*'Calculatie sheet'!AR133+LOOKUP('Calculatie sheet'!$AR$2,'Objectenoverzicht aantallen'!$A:$A,'Objectenoverzicht aantallen'!G:G)*'Calculatie sheet'!AR133+LOOKUP('Calculatie sheet'!$AR$2,'Objectenoverzicht aantallen'!$A:$A,'Objectenoverzicht aantallen'!H:H)*'Calculatie sheet'!AR133+LOOKUP('Calculatie sheet'!$AR$2,'Objectenoverzicht aantallen'!$A:$A,'Objectenoverzicht aantallen'!I:I)*'Calculatie sheet'!AR133+LOOKUP('Calculatie sheet'!$AR$2,'Objectenoverzicht aantallen'!$A:$A,'Objectenoverzicht aantallen'!J:J)*'Calculatie sheet'!AR133+LOOKUP('Calculatie sheet'!$AR$2,'Objectenoverzicht aantallen'!$A:$A,'Objectenoverzicht aantallen'!K:K)*'Calculatie sheet'!AR133)/1000</f>
        <v>0</v>
      </c>
      <c r="P2" s="571">
        <f>(LOOKUP('Calculatie sheet'!$AR$2,'Objectenoverzicht aantallen'!$A:$A,'Objectenoverzicht aantallen'!C:C)*'Calculatie sheet'!AR133+LOOKUP('Calculatie sheet'!$AR$2,'Objectenoverzicht aantallen'!$A:$A,'Objectenoverzicht aantallen'!E:E)*'Calculatie sheet'!AR133+LOOKUP('Calculatie sheet'!$AR$2,'Objectenoverzicht aantallen'!$A:$A,'Objectenoverzicht aantallen'!F:F)*'Calculatie sheet'!AR133+LOOKUP('Calculatie sheet'!$AR$2,'Objectenoverzicht aantallen'!$A:$A,'Objectenoverzicht aantallen'!G:G)*'Calculatie sheet'!AR133+LOOKUP('Calculatie sheet'!$AR$2,'Objectenoverzicht aantallen'!$A:$A,'Objectenoverzicht aantallen'!H:H)*'Calculatie sheet'!AR133+LOOKUP('Calculatie sheet'!$AR$2,'Objectenoverzicht aantallen'!$A:$A,'Objectenoverzicht aantallen'!I:I)*'Calculatie sheet'!AR133+LOOKUP('Calculatie sheet'!$AR$2,'Objectenoverzicht aantallen'!$A:$A,'Objectenoverzicht aantallen'!J:J)*'Calculatie sheet'!AR133+LOOKUP('Calculatie sheet'!$AR$2,'Objectenoverzicht aantallen'!$A:$A,'Objectenoverzicht aantallen'!K:K)*'Calculatie sheet'!AR133+LOOKUP('Calculatie sheet'!$AR$2,'Objectenoverzicht aantallen'!$A:$A,'Objectenoverzicht aantallen'!L:L)*'Calculatie sheet'!AR133)/1000</f>
        <v>0</v>
      </c>
      <c r="Q2" s="571">
        <f>(LOOKUP('Calculatie sheet'!$AR$2,'Objectenoverzicht aantallen'!$A:$A,'Objectenoverzicht aantallen'!C:C)*'Calculatie sheet'!AR133+LOOKUP('Calculatie sheet'!$AR$2,'Objectenoverzicht aantallen'!$A:$A,'Objectenoverzicht aantallen'!E:E)*'Calculatie sheet'!AR133+LOOKUP('Calculatie sheet'!$AR$2,'Objectenoverzicht aantallen'!$A:$A,'Objectenoverzicht aantallen'!F:F)*'Calculatie sheet'!AR133+LOOKUP('Calculatie sheet'!$AR$2,'Objectenoverzicht aantallen'!$A:$A,'Objectenoverzicht aantallen'!G:G)*'Calculatie sheet'!AR133+LOOKUP('Calculatie sheet'!$AR$2,'Objectenoverzicht aantallen'!$A:$A,'Objectenoverzicht aantallen'!H:H)*'Calculatie sheet'!AR133+LOOKUP('Calculatie sheet'!$AR$2,'Objectenoverzicht aantallen'!$A:$A,'Objectenoverzicht aantallen'!I:I)*'Calculatie sheet'!AR133+LOOKUP('Calculatie sheet'!$AR$2,'Objectenoverzicht aantallen'!$A:$A,'Objectenoverzicht aantallen'!J:J)*'Calculatie sheet'!AR133+LOOKUP('Calculatie sheet'!$AR$2,'Objectenoverzicht aantallen'!$A:$A,'Objectenoverzicht aantallen'!K:K)*'Calculatie sheet'!AR133+LOOKUP('Calculatie sheet'!$AR$2,'Objectenoverzicht aantallen'!$A:$A,'Objectenoverzicht aantallen'!L:L)*'Calculatie sheet'!AR133+LOOKUP('Calculatie sheet'!$AR$2,'Objectenoverzicht aantallen'!$A:$A,'Objectenoverzicht aantallen'!M:M)*'Calculatie sheet'!AR133)/1000</f>
        <v>0</v>
      </c>
      <c r="R2" s="571">
        <f>(LOOKUP('Calculatie sheet'!$AR$2,'Objectenoverzicht aantallen'!$A:$A,'Objectenoverzicht aantallen'!C:C)*'Calculatie sheet'!AR133+LOOKUP('Calculatie sheet'!$AR$2,'Objectenoverzicht aantallen'!$A:$A,'Objectenoverzicht aantallen'!E:E)*'Calculatie sheet'!AR133+LOOKUP('Calculatie sheet'!$AR$2,'Objectenoverzicht aantallen'!$A:$A,'Objectenoverzicht aantallen'!F:F)*'Calculatie sheet'!AR133+LOOKUP('Calculatie sheet'!$AR$2,'Objectenoverzicht aantallen'!$A:$A,'Objectenoverzicht aantallen'!G:G)*'Calculatie sheet'!AR133+LOOKUP('Calculatie sheet'!$AR$2,'Objectenoverzicht aantallen'!$A:$A,'Objectenoverzicht aantallen'!H:H)*'Calculatie sheet'!AR133+LOOKUP('Calculatie sheet'!$AR$2,'Objectenoverzicht aantallen'!$A:$A,'Objectenoverzicht aantallen'!I:I)*'Calculatie sheet'!AR133+LOOKUP('Calculatie sheet'!$AR$2,'Objectenoverzicht aantallen'!$A:$A,'Objectenoverzicht aantallen'!J:J)*'Calculatie sheet'!AR133+LOOKUP('Calculatie sheet'!$AR$2,'Objectenoverzicht aantallen'!$A:$A,'Objectenoverzicht aantallen'!K:K)*'Calculatie sheet'!AR133+LOOKUP('Calculatie sheet'!$AR$2,'Objectenoverzicht aantallen'!$A:$A,'Objectenoverzicht aantallen'!L:L)*'Calculatie sheet'!AR133+LOOKUP('Calculatie sheet'!$AR$2,'Objectenoverzicht aantallen'!$A:$A,'Objectenoverzicht aantallen'!M:M)*'Calculatie sheet'!AR133+LOOKUP('Calculatie sheet'!$AR$2,'Objectenoverzicht aantallen'!$A:$A,'Objectenoverzicht aantallen'!N:N)*'Calculatie sheet'!AR133)/1000</f>
        <v>0</v>
      </c>
      <c r="S2" s="571">
        <f>(LOOKUP('Calculatie sheet'!$AR$2,'Objectenoverzicht aantallen'!$A:$A,'Objectenoverzicht aantallen'!C:C)*'Calculatie sheet'!AR133+LOOKUP('Calculatie sheet'!$AR$2,'Objectenoverzicht aantallen'!$A:$A,'Objectenoverzicht aantallen'!E:E)*'Calculatie sheet'!AR133+LOOKUP('Calculatie sheet'!$AR$2,'Objectenoverzicht aantallen'!$A:$A,'Objectenoverzicht aantallen'!F:F)*'Calculatie sheet'!AR133+LOOKUP('Calculatie sheet'!$AR$2,'Objectenoverzicht aantallen'!$A:$A,'Objectenoverzicht aantallen'!G:G)*'Calculatie sheet'!AR133+LOOKUP('Calculatie sheet'!$AR$2,'Objectenoverzicht aantallen'!$A:$A,'Objectenoverzicht aantallen'!H:H)*'Calculatie sheet'!AR133+LOOKUP('Calculatie sheet'!$AR$2,'Objectenoverzicht aantallen'!$A:$A,'Objectenoverzicht aantallen'!I:I)*'Calculatie sheet'!AR133+LOOKUP('Calculatie sheet'!$AR$2,'Objectenoverzicht aantallen'!$A:$A,'Objectenoverzicht aantallen'!J:J)*'Calculatie sheet'!AR133+LOOKUP('Calculatie sheet'!$AR$2,'Objectenoverzicht aantallen'!$A:$A,'Objectenoverzicht aantallen'!K:K)*'Calculatie sheet'!AR133+LOOKUP('Calculatie sheet'!$AR$2,'Objectenoverzicht aantallen'!$A:$A,'Objectenoverzicht aantallen'!L:L)*'Calculatie sheet'!AR133+LOOKUP('Calculatie sheet'!$AR$2,'Objectenoverzicht aantallen'!$A:$A,'Objectenoverzicht aantallen'!M:M)*'Calculatie sheet'!AR133+LOOKUP('Calculatie sheet'!$AR$2,'Objectenoverzicht aantallen'!$A:$A,'Objectenoverzicht aantallen'!N:N)*'Calculatie sheet'!AR133+LOOKUP('Calculatie sheet'!$AR$2,'Objectenoverzicht aantallen'!$A:$A,'Objectenoverzicht aantallen'!O:O)*'Calculatie sheet'!AR133)/1000</f>
        <v>0</v>
      </c>
      <c r="U2" s="31" t="s">
        <v>622</v>
      </c>
      <c r="V2" s="571">
        <f>(LOOKUP('Calculatie sheet'!$AR$2,'Objectenoverzicht aantallen'!$A:$A,'Objectenoverzicht aantallen'!E:E)*'Calculatie sheet'!$AR$133)/1000</f>
        <v>0</v>
      </c>
      <c r="W2" s="571">
        <f>(LOOKUP('Calculatie sheet'!$AR$2,'Objectenoverzicht aantallen'!$A:$A,'Objectenoverzicht aantallen'!F:F)*'Calculatie sheet'!$AR$133)/1000</f>
        <v>0</v>
      </c>
      <c r="X2" s="571">
        <f>(LOOKUP('Calculatie sheet'!$AR$2,'Objectenoverzicht aantallen'!$A:$A,'Objectenoverzicht aantallen'!G:G)*'Calculatie sheet'!$AR$133)/1000</f>
        <v>0</v>
      </c>
      <c r="Y2" s="571">
        <f>(LOOKUP('Calculatie sheet'!$AR$2,'Objectenoverzicht aantallen'!$A:$A,'Objectenoverzicht aantallen'!H:H)*'Calculatie sheet'!$AR$133)/1000</f>
        <v>0</v>
      </c>
      <c r="Z2" s="571">
        <f>(LOOKUP('Calculatie sheet'!$AR$2,'Objectenoverzicht aantallen'!$A:$A,'Objectenoverzicht aantallen'!I:I)*'Calculatie sheet'!$AR$133)/1000</f>
        <v>0</v>
      </c>
      <c r="AA2" s="571">
        <f>(LOOKUP('Calculatie sheet'!$AR$2,'Objectenoverzicht aantallen'!$A:$A,'Objectenoverzicht aantallen'!J:J)*'Calculatie sheet'!$AR$133)/1000</f>
        <v>0</v>
      </c>
      <c r="AB2" s="571">
        <f>(LOOKUP('Calculatie sheet'!$AR$2,'Objectenoverzicht aantallen'!$A:$A,'Objectenoverzicht aantallen'!K:K)*'Calculatie sheet'!$AR$133)/1000</f>
        <v>0</v>
      </c>
      <c r="AC2" s="571">
        <f>(LOOKUP('Calculatie sheet'!$AR$2,'Objectenoverzicht aantallen'!$A:$A,'Objectenoverzicht aantallen'!L:L)*'Calculatie sheet'!$AR$133)/1000</f>
        <v>0</v>
      </c>
      <c r="AD2" s="571">
        <f>(LOOKUP('Calculatie sheet'!$AR$2,'Objectenoverzicht aantallen'!$A:$A,'Objectenoverzicht aantallen'!M:M)*'Calculatie sheet'!$AR$133)/1000</f>
        <v>0</v>
      </c>
      <c r="AE2" s="571">
        <f>(LOOKUP('Calculatie sheet'!$AR$2,'Objectenoverzicht aantallen'!$A:$A,'Objectenoverzicht aantallen'!N:N)*'Calculatie sheet'!$AR$133)/1000</f>
        <v>0</v>
      </c>
      <c r="AF2" s="571">
        <f>(LOOKUP('Calculatie sheet'!$AR$2,'Objectenoverzicht aantallen'!$A:$A,'Objectenoverzicht aantallen'!O:O)*'Calculatie sheet'!$AR$133)/1000</f>
        <v>0</v>
      </c>
    </row>
    <row r="3" spans="1:32" x14ac:dyDescent="0.2">
      <c r="B3" s="130" t="s">
        <v>967</v>
      </c>
      <c r="C3" s="46">
        <f>'Calculatie sheet'!AR134</f>
        <v>8845.8118531001128</v>
      </c>
      <c r="D3" s="7" t="s">
        <v>354</v>
      </c>
      <c r="F3" s="573">
        <f>C3*'Calculatie sheet'!$AR$7/1000</f>
        <v>0</v>
      </c>
      <c r="H3" s="31" t="s">
        <v>623</v>
      </c>
      <c r="I3" s="571">
        <f>(LOOKUP('Calculatie sheet'!$AR$2,'Objectenoverzicht aantallen'!$A:$A,'Objectenoverzicht aantallen'!C:C)*'Calculatie sheet'!AR134+LOOKUP('Calculatie sheet'!$AR$2,'Objectenoverzicht aantallen'!$A:$A,'Objectenoverzicht aantallen'!E:E)*'Calculatie sheet'!AR134)/1000</f>
        <v>0</v>
      </c>
      <c r="J3" s="571">
        <f>(LOOKUP('Calculatie sheet'!$AR$2,'Objectenoverzicht aantallen'!$A:$A,'Objectenoverzicht aantallen'!C:C)*'Calculatie sheet'!AR134+LOOKUP('Calculatie sheet'!$AR$2,'Objectenoverzicht aantallen'!$A:$A,'Objectenoverzicht aantallen'!E:E)*'Calculatie sheet'!AR134+LOOKUP('Calculatie sheet'!$AR$2,'Objectenoverzicht aantallen'!$A:$A,'Objectenoverzicht aantallen'!F:F)*'Calculatie sheet'!AR134)/1000</f>
        <v>0</v>
      </c>
      <c r="K3" s="571">
        <f>(LOOKUP('Calculatie sheet'!$AR$2,'Objectenoverzicht aantallen'!$A:$A,'Objectenoverzicht aantallen'!C:C)*'Calculatie sheet'!AR134+LOOKUP('Calculatie sheet'!$AR$2,'Objectenoverzicht aantallen'!$A:$A,'Objectenoverzicht aantallen'!E:E)*'Calculatie sheet'!AR134+LOOKUP('Calculatie sheet'!$AR$2,'Objectenoverzicht aantallen'!$A:$A,'Objectenoverzicht aantallen'!F:F)*'Calculatie sheet'!AR134+LOOKUP('Calculatie sheet'!$D$2,'Objectenoverzicht aantallen'!$A:$A,'Objectenoverzicht aantallen'!G:G)*'Calculatie sheet'!AR134)/1000</f>
        <v>0</v>
      </c>
      <c r="L3" s="571">
        <f>(LOOKUP('Calculatie sheet'!$AR$2,'Objectenoverzicht aantallen'!$A:$A,'Objectenoverzicht aantallen'!C:C)*'Calculatie sheet'!AR134+LOOKUP('Calculatie sheet'!$AR$2,'Objectenoverzicht aantallen'!$A:$A,'Objectenoverzicht aantallen'!E:E)*'Calculatie sheet'!AR134+LOOKUP('Calculatie sheet'!$AR$2,'Objectenoverzicht aantallen'!$A:$A,'Objectenoverzicht aantallen'!F:F)*'Calculatie sheet'!AR134+LOOKUP('Calculatie sheet'!$AR$2,'Objectenoverzicht aantallen'!$A:$A,'Objectenoverzicht aantallen'!G:G)*'Calculatie sheet'!AR134+LOOKUP('Calculatie sheet'!$AR$2,'Objectenoverzicht aantallen'!$A:$A,'Objectenoverzicht aantallen'!H:H)*'Calculatie sheet'!AR134)/1000</f>
        <v>0</v>
      </c>
      <c r="M3" s="571">
        <f>(LOOKUP('Calculatie sheet'!$AR$2,'Objectenoverzicht aantallen'!$A:$A,'Objectenoverzicht aantallen'!C:C)*'Calculatie sheet'!AR134+LOOKUP('Calculatie sheet'!$AR$2,'Objectenoverzicht aantallen'!$A:$A,'Objectenoverzicht aantallen'!E:E)*'Calculatie sheet'!AR134+LOOKUP('Calculatie sheet'!$AR$2,'Objectenoverzicht aantallen'!$A:$A,'Objectenoverzicht aantallen'!F:F)*'Calculatie sheet'!AR134+LOOKUP('Calculatie sheet'!$AR$2,'Objectenoverzicht aantallen'!$A:$A,'Objectenoverzicht aantallen'!G:G)*'Calculatie sheet'!AR134+LOOKUP('Calculatie sheet'!$AR$2,'Objectenoverzicht aantallen'!$A:$A,'Objectenoverzicht aantallen'!H:H)*'Calculatie sheet'!AR134+LOOKUP('Calculatie sheet'!$AR$2,'Objectenoverzicht aantallen'!$A:$A,'Objectenoverzicht aantallen'!I:I)*'Calculatie sheet'!AR134)/1000</f>
        <v>0</v>
      </c>
      <c r="N3" s="571">
        <f>(LOOKUP('Calculatie sheet'!$AR$2,'Objectenoverzicht aantallen'!$A:$A,'Objectenoverzicht aantallen'!C:C)*'Calculatie sheet'!AR134+LOOKUP('Calculatie sheet'!$AR$2,'Objectenoverzicht aantallen'!$A:$A,'Objectenoverzicht aantallen'!E:E)*'Calculatie sheet'!AR134+LOOKUP('Calculatie sheet'!$AR$2,'Objectenoverzicht aantallen'!$A:$A,'Objectenoverzicht aantallen'!F:F)*'Calculatie sheet'!AR134+LOOKUP('Calculatie sheet'!$AR$2,'Objectenoverzicht aantallen'!$A:$A,'Objectenoverzicht aantallen'!G:G)*'Calculatie sheet'!AR134+LOOKUP('Calculatie sheet'!$AR$2,'Objectenoverzicht aantallen'!$A:$A,'Objectenoverzicht aantallen'!H:H)*'Calculatie sheet'!AR134+LOOKUP('Calculatie sheet'!$AR$2,'Objectenoverzicht aantallen'!$A:$A,'Objectenoverzicht aantallen'!I:I)*'Calculatie sheet'!AR134+LOOKUP('Calculatie sheet'!$AR$2,'Objectenoverzicht aantallen'!$A:$A,'Objectenoverzicht aantallen'!J:J)*'Calculatie sheet'!AR134)/1000</f>
        <v>0</v>
      </c>
      <c r="O3" s="571">
        <f>(LOOKUP('Calculatie sheet'!$AR$2,'Objectenoverzicht aantallen'!$A:$A,'Objectenoverzicht aantallen'!C:C)*'Calculatie sheet'!AR134+LOOKUP('Calculatie sheet'!$AR$2,'Objectenoverzicht aantallen'!$A:$A,'Objectenoverzicht aantallen'!E:E)*'Calculatie sheet'!AR134+LOOKUP('Calculatie sheet'!$AR$2,'Objectenoverzicht aantallen'!$A:$A,'Objectenoverzicht aantallen'!F:F)*'Calculatie sheet'!AR134+LOOKUP('Calculatie sheet'!$AR$2,'Objectenoverzicht aantallen'!$A:$A,'Objectenoverzicht aantallen'!G:G)*'Calculatie sheet'!AR134+LOOKUP('Calculatie sheet'!$AR$2,'Objectenoverzicht aantallen'!$A:$A,'Objectenoverzicht aantallen'!H:H)*'Calculatie sheet'!AR134+LOOKUP('Calculatie sheet'!$AR$2,'Objectenoverzicht aantallen'!$A:$A,'Objectenoverzicht aantallen'!I:I)*'Calculatie sheet'!AR134+LOOKUP('Calculatie sheet'!$AR$2,'Objectenoverzicht aantallen'!$A:$A,'Objectenoverzicht aantallen'!J:J)*'Calculatie sheet'!AR134+LOOKUP('Calculatie sheet'!$AR$2,'Objectenoverzicht aantallen'!$A:$A,'Objectenoverzicht aantallen'!K:K)*'Calculatie sheet'!AR134)/1000</f>
        <v>0</v>
      </c>
      <c r="P3" s="571">
        <f>(LOOKUP('Calculatie sheet'!$AR$2,'Objectenoverzicht aantallen'!$A:$A,'Objectenoverzicht aantallen'!C:C)*'Calculatie sheet'!AR134+LOOKUP('Calculatie sheet'!$AR$2,'Objectenoverzicht aantallen'!$A:$A,'Objectenoverzicht aantallen'!E:E)*'Calculatie sheet'!AR134+LOOKUP('Calculatie sheet'!$AR$2,'Objectenoverzicht aantallen'!$A:$A,'Objectenoverzicht aantallen'!F:F)*'Calculatie sheet'!AR134+LOOKUP('Calculatie sheet'!$AR$2,'Objectenoverzicht aantallen'!$A:$A,'Objectenoverzicht aantallen'!G:G)*'Calculatie sheet'!AR134+LOOKUP('Calculatie sheet'!$AR$2,'Objectenoverzicht aantallen'!$A:$A,'Objectenoverzicht aantallen'!H:H)*'Calculatie sheet'!AR134+LOOKUP('Calculatie sheet'!$AR$2,'Objectenoverzicht aantallen'!$A:$A,'Objectenoverzicht aantallen'!I:I)*'Calculatie sheet'!AR134+LOOKUP('Calculatie sheet'!$AR$2,'Objectenoverzicht aantallen'!$A:$A,'Objectenoverzicht aantallen'!J:J)*'Calculatie sheet'!AR134+LOOKUP('Calculatie sheet'!$AR$2,'Objectenoverzicht aantallen'!$A:$A,'Objectenoverzicht aantallen'!K:K)*'Calculatie sheet'!AR134+LOOKUP('Calculatie sheet'!$AR$2,'Objectenoverzicht aantallen'!$A:$A,'Objectenoverzicht aantallen'!L:L)*'Calculatie sheet'!AR134)/1000</f>
        <v>0</v>
      </c>
      <c r="Q3" s="571">
        <f>(LOOKUP('Calculatie sheet'!$AR$2,'Objectenoverzicht aantallen'!$A:$A,'Objectenoverzicht aantallen'!C:C)*'Calculatie sheet'!AR134+LOOKUP('Calculatie sheet'!$AR$2,'Objectenoverzicht aantallen'!$A:$A,'Objectenoverzicht aantallen'!E:E)*'Calculatie sheet'!AR134+LOOKUP('Calculatie sheet'!$AR$2,'Objectenoverzicht aantallen'!$A:$A,'Objectenoverzicht aantallen'!F:F)*'Calculatie sheet'!AR134+LOOKUP('Calculatie sheet'!$AR$2,'Objectenoverzicht aantallen'!$A:$A,'Objectenoverzicht aantallen'!G:G)*'Calculatie sheet'!AR134+LOOKUP('Calculatie sheet'!$AR$2,'Objectenoverzicht aantallen'!$A:$A,'Objectenoverzicht aantallen'!H:H)*'Calculatie sheet'!AR134+LOOKUP('Calculatie sheet'!$AR$2,'Objectenoverzicht aantallen'!$A:$A,'Objectenoverzicht aantallen'!I:I)*'Calculatie sheet'!AR134+LOOKUP('Calculatie sheet'!$AR$2,'Objectenoverzicht aantallen'!$A:$A,'Objectenoverzicht aantallen'!J:J)*'Calculatie sheet'!AR134+LOOKUP('Calculatie sheet'!$AR$2,'Objectenoverzicht aantallen'!$A:$A,'Objectenoverzicht aantallen'!K:K)*'Calculatie sheet'!AR134+LOOKUP('Calculatie sheet'!$AR$2,'Objectenoverzicht aantallen'!$A:$A,'Objectenoverzicht aantallen'!L:L)*'Calculatie sheet'!AR134+LOOKUP('Calculatie sheet'!$AR$2,'Objectenoverzicht aantallen'!$A:$A,'Objectenoverzicht aantallen'!M:M)*'Calculatie sheet'!AR134)/1000</f>
        <v>0</v>
      </c>
      <c r="R3" s="571">
        <f>(LOOKUP('Calculatie sheet'!$AR$2,'Objectenoverzicht aantallen'!$A:$A,'Objectenoverzicht aantallen'!C:C)*'Calculatie sheet'!AR134+LOOKUP('Calculatie sheet'!$AR$2,'Objectenoverzicht aantallen'!$A:$A,'Objectenoverzicht aantallen'!E:E)*'Calculatie sheet'!AR134+LOOKUP('Calculatie sheet'!$AR$2,'Objectenoverzicht aantallen'!$A:$A,'Objectenoverzicht aantallen'!F:F)*'Calculatie sheet'!AR134+LOOKUP('Calculatie sheet'!$AR$2,'Objectenoverzicht aantallen'!$A:$A,'Objectenoverzicht aantallen'!G:G)*'Calculatie sheet'!AR134+LOOKUP('Calculatie sheet'!$AR$2,'Objectenoverzicht aantallen'!$A:$A,'Objectenoverzicht aantallen'!H:H)*'Calculatie sheet'!AR134+LOOKUP('Calculatie sheet'!$AR$2,'Objectenoverzicht aantallen'!$A:$A,'Objectenoverzicht aantallen'!I:I)*'Calculatie sheet'!AR134+LOOKUP('Calculatie sheet'!$AR$2,'Objectenoverzicht aantallen'!$A:$A,'Objectenoverzicht aantallen'!J:J)*'Calculatie sheet'!AR134+LOOKUP('Calculatie sheet'!$AR$2,'Objectenoverzicht aantallen'!$A:$A,'Objectenoverzicht aantallen'!K:K)*'Calculatie sheet'!AR134+LOOKUP('Calculatie sheet'!$AR$2,'Objectenoverzicht aantallen'!$A:$A,'Objectenoverzicht aantallen'!L:L)*'Calculatie sheet'!AR134+LOOKUP('Calculatie sheet'!$AR$2,'Objectenoverzicht aantallen'!$A:$A,'Objectenoverzicht aantallen'!M:M)*'Calculatie sheet'!AR134+LOOKUP('Calculatie sheet'!$AR$2,'Objectenoverzicht aantallen'!$A:$A,'Objectenoverzicht aantallen'!N:N)*'Calculatie sheet'!AR134)/1000</f>
        <v>0</v>
      </c>
      <c r="S3" s="571">
        <f>(LOOKUP('Calculatie sheet'!$AR$2,'Objectenoverzicht aantallen'!$A:$A,'Objectenoverzicht aantallen'!C:C)*'Calculatie sheet'!AR134+LOOKUP('Calculatie sheet'!$AR$2,'Objectenoverzicht aantallen'!$A:$A,'Objectenoverzicht aantallen'!E:E)*'Calculatie sheet'!AR134+LOOKUP('Calculatie sheet'!$AR$2,'Objectenoverzicht aantallen'!$A:$A,'Objectenoverzicht aantallen'!F:F)*'Calculatie sheet'!AR134+LOOKUP('Calculatie sheet'!$AR$2,'Objectenoverzicht aantallen'!$A:$A,'Objectenoverzicht aantallen'!G:G)*'Calculatie sheet'!AR134+LOOKUP('Calculatie sheet'!$AR$2,'Objectenoverzicht aantallen'!$A:$A,'Objectenoverzicht aantallen'!H:H)*'Calculatie sheet'!AR134+LOOKUP('Calculatie sheet'!$AR$2,'Objectenoverzicht aantallen'!$A:$A,'Objectenoverzicht aantallen'!I:I)*'Calculatie sheet'!AR134+LOOKUP('Calculatie sheet'!$AR$2,'Objectenoverzicht aantallen'!$A:$A,'Objectenoverzicht aantallen'!J:J)*'Calculatie sheet'!AR134+LOOKUP('Calculatie sheet'!$AR$2,'Objectenoverzicht aantallen'!$A:$A,'Objectenoverzicht aantallen'!K:K)*'Calculatie sheet'!AR134+LOOKUP('Calculatie sheet'!$AR$2,'Objectenoverzicht aantallen'!$A:$A,'Objectenoverzicht aantallen'!L:L)*'Calculatie sheet'!AR134+LOOKUP('Calculatie sheet'!$AR$2,'Objectenoverzicht aantallen'!$A:$A,'Objectenoverzicht aantallen'!M:M)*'Calculatie sheet'!AR134+LOOKUP('Calculatie sheet'!$AR$2,'Objectenoverzicht aantallen'!$A:$A,'Objectenoverzicht aantallen'!N:N)*'Calculatie sheet'!AR134+LOOKUP('Calculatie sheet'!$AR$2,'Objectenoverzicht aantallen'!$A:$A,'Objectenoverzicht aantallen'!O:O)*'Calculatie sheet'!AR134)/1000</f>
        <v>0</v>
      </c>
      <c r="U3" s="31" t="s">
        <v>623</v>
      </c>
      <c r="V3" s="571">
        <f>(LOOKUP('Calculatie sheet'!$AR$2,'Objectenoverzicht aantallen'!$A:$A,'Objectenoverzicht aantallen'!E:E)*'Calculatie sheet'!$AR$134)/1000</f>
        <v>0</v>
      </c>
      <c r="W3" s="571">
        <f>(LOOKUP('Calculatie sheet'!$AR$2,'Objectenoverzicht aantallen'!$A:$A,'Objectenoverzicht aantallen'!F:F)*'Calculatie sheet'!$AR$134)/1000</f>
        <v>0</v>
      </c>
      <c r="X3" s="571">
        <f>(LOOKUP('Calculatie sheet'!$AR$2,'Objectenoverzicht aantallen'!$A:$A,'Objectenoverzicht aantallen'!G:G)*'Calculatie sheet'!$AR$134)/1000</f>
        <v>0</v>
      </c>
      <c r="Y3" s="571">
        <f>(LOOKUP('Calculatie sheet'!$AR$2,'Objectenoverzicht aantallen'!$A:$A,'Objectenoverzicht aantallen'!H:H)*'Calculatie sheet'!$AR$134)/1000</f>
        <v>0</v>
      </c>
      <c r="Z3" s="571">
        <f>(LOOKUP('Calculatie sheet'!$AR$2,'Objectenoverzicht aantallen'!$A:$A,'Objectenoverzicht aantallen'!I:I)*'Calculatie sheet'!$AR$134)/1000</f>
        <v>0</v>
      </c>
      <c r="AA3" s="571">
        <f>(LOOKUP('Calculatie sheet'!$AR$2,'Objectenoverzicht aantallen'!$A:$A,'Objectenoverzicht aantallen'!J:J)*'Calculatie sheet'!$AR$134)/1000</f>
        <v>0</v>
      </c>
      <c r="AB3" s="571">
        <f>(LOOKUP('Calculatie sheet'!$AR$2,'Objectenoverzicht aantallen'!$A:$A,'Objectenoverzicht aantallen'!K:K)*'Calculatie sheet'!$AR$134)/1000</f>
        <v>0</v>
      </c>
      <c r="AC3" s="571">
        <f>(LOOKUP('Calculatie sheet'!$AR$2,'Objectenoverzicht aantallen'!$A:$A,'Objectenoverzicht aantallen'!L:L)*'Calculatie sheet'!$AR$134)/1000</f>
        <v>0</v>
      </c>
      <c r="AD3" s="571">
        <f>(LOOKUP('Calculatie sheet'!$AR$2,'Objectenoverzicht aantallen'!$A:$A,'Objectenoverzicht aantallen'!M:M)*'Calculatie sheet'!$AR$134)/1000</f>
        <v>0</v>
      </c>
      <c r="AE3" s="571">
        <f>(LOOKUP('Calculatie sheet'!$AR$2,'Objectenoverzicht aantallen'!$A:$A,'Objectenoverzicht aantallen'!N:N)*'Calculatie sheet'!$AR$134)/1000</f>
        <v>0</v>
      </c>
      <c r="AF3" s="571">
        <f>(LOOKUP('Calculatie sheet'!$AR$2,'Objectenoverzicht aantallen'!$A:$A,'Objectenoverzicht aantallen'!O:O)*'Calculatie sheet'!$AR$134)/1000</f>
        <v>0</v>
      </c>
    </row>
    <row r="4" spans="1:32" x14ac:dyDescent="0.2">
      <c r="B4" s="130" t="s">
        <v>966</v>
      </c>
      <c r="C4" s="46">
        <f>'Calculatie sheet'!AR135</f>
        <v>32.630893189551486</v>
      </c>
      <c r="D4" s="37" t="s">
        <v>660</v>
      </c>
      <c r="F4" s="573">
        <f>C4*'Calculatie sheet'!$AR$7/1000</f>
        <v>0</v>
      </c>
      <c r="H4" s="31" t="s">
        <v>624</v>
      </c>
      <c r="I4" s="571">
        <f>(LOOKUP('Calculatie sheet'!$AR$2,'Objectenoverzicht aantallen'!$A:$A,'Objectenoverzicht aantallen'!C:C)*'Calculatie sheet'!AR135+LOOKUP('Calculatie sheet'!$AR$2,'Objectenoverzicht aantallen'!$A:$A,'Objectenoverzicht aantallen'!E:E)*'Calculatie sheet'!AR135)/1000</f>
        <v>0</v>
      </c>
      <c r="J4" s="571">
        <f>(LOOKUP('Calculatie sheet'!$AR$2,'Objectenoverzicht aantallen'!$A:$A,'Objectenoverzicht aantallen'!C:C)*'Calculatie sheet'!AR135+LOOKUP('Calculatie sheet'!$AR$2,'Objectenoverzicht aantallen'!$A:$A,'Objectenoverzicht aantallen'!E:E)*'Calculatie sheet'!AR135+LOOKUP('Calculatie sheet'!$AR$2,'Objectenoverzicht aantallen'!$A:$A,'Objectenoverzicht aantallen'!F:F)*'Calculatie sheet'!AR135)/1000</f>
        <v>0</v>
      </c>
      <c r="K4" s="571">
        <f>(LOOKUP('Calculatie sheet'!$AR$2,'Objectenoverzicht aantallen'!$A:$A,'Objectenoverzicht aantallen'!C:C)*'Calculatie sheet'!AR135+LOOKUP('Calculatie sheet'!$AR$2,'Objectenoverzicht aantallen'!$A:$A,'Objectenoverzicht aantallen'!E:E)*'Calculatie sheet'!AR135+LOOKUP('Calculatie sheet'!$AR$2,'Objectenoverzicht aantallen'!$A:$A,'Objectenoverzicht aantallen'!F:F)*'Calculatie sheet'!AR135+LOOKUP('Calculatie sheet'!$D$2,'Objectenoverzicht aantallen'!$A:$A,'Objectenoverzicht aantallen'!G:G)*'Calculatie sheet'!AR135)/1000</f>
        <v>0</v>
      </c>
      <c r="L4" s="571">
        <f>(LOOKUP('Calculatie sheet'!$AR$2,'Objectenoverzicht aantallen'!$A:$A,'Objectenoverzicht aantallen'!C:C)*'Calculatie sheet'!AR135+LOOKUP('Calculatie sheet'!$AR$2,'Objectenoverzicht aantallen'!$A:$A,'Objectenoverzicht aantallen'!E:E)*'Calculatie sheet'!AR135+LOOKUP('Calculatie sheet'!$AR$2,'Objectenoverzicht aantallen'!$A:$A,'Objectenoverzicht aantallen'!F:F)*'Calculatie sheet'!AR135+LOOKUP('Calculatie sheet'!$AR$2,'Objectenoverzicht aantallen'!$A:$A,'Objectenoverzicht aantallen'!G:G)*'Calculatie sheet'!AR135+LOOKUP('Calculatie sheet'!$AR$2,'Objectenoverzicht aantallen'!$A:$A,'Objectenoverzicht aantallen'!H:H)*'Calculatie sheet'!AR135)/1000</f>
        <v>0</v>
      </c>
      <c r="M4" s="571">
        <f>(LOOKUP('Calculatie sheet'!$AR$2,'Objectenoverzicht aantallen'!$A:$A,'Objectenoverzicht aantallen'!C:C)*'Calculatie sheet'!AR135+LOOKUP('Calculatie sheet'!$AR$2,'Objectenoverzicht aantallen'!$A:$A,'Objectenoverzicht aantallen'!E:E)*'Calculatie sheet'!AR135+LOOKUP('Calculatie sheet'!$AR$2,'Objectenoverzicht aantallen'!$A:$A,'Objectenoverzicht aantallen'!F:F)*'Calculatie sheet'!AR135+LOOKUP('Calculatie sheet'!$AR$2,'Objectenoverzicht aantallen'!$A:$A,'Objectenoverzicht aantallen'!G:G)*'Calculatie sheet'!AR135+LOOKUP('Calculatie sheet'!$AR$2,'Objectenoverzicht aantallen'!$A:$A,'Objectenoverzicht aantallen'!H:H)*'Calculatie sheet'!AR135+LOOKUP('Calculatie sheet'!$AR$2,'Objectenoverzicht aantallen'!$A:$A,'Objectenoverzicht aantallen'!I:I)*'Calculatie sheet'!AR135)/1000</f>
        <v>0</v>
      </c>
      <c r="N4" s="571">
        <f>(LOOKUP('Calculatie sheet'!$AR$2,'Objectenoverzicht aantallen'!$A:$A,'Objectenoverzicht aantallen'!C:C)*'Calculatie sheet'!AR135+LOOKUP('Calculatie sheet'!$AR$2,'Objectenoverzicht aantallen'!$A:$A,'Objectenoverzicht aantallen'!E:E)*'Calculatie sheet'!AR135+LOOKUP('Calculatie sheet'!$AR$2,'Objectenoverzicht aantallen'!$A:$A,'Objectenoverzicht aantallen'!F:F)*'Calculatie sheet'!AR135+LOOKUP('Calculatie sheet'!$AR$2,'Objectenoverzicht aantallen'!$A:$A,'Objectenoverzicht aantallen'!G:G)*'Calculatie sheet'!AR135+LOOKUP('Calculatie sheet'!$AR$2,'Objectenoverzicht aantallen'!$A:$A,'Objectenoverzicht aantallen'!H:H)*'Calculatie sheet'!AR135+LOOKUP('Calculatie sheet'!$AR$2,'Objectenoverzicht aantallen'!$A:$A,'Objectenoverzicht aantallen'!I:I)*'Calculatie sheet'!AR135+LOOKUP('Calculatie sheet'!$AR$2,'Objectenoverzicht aantallen'!$A:$A,'Objectenoverzicht aantallen'!J:J)*'Calculatie sheet'!AR135)/1000</f>
        <v>0</v>
      </c>
      <c r="O4" s="571">
        <f>(LOOKUP('Calculatie sheet'!$AR$2,'Objectenoverzicht aantallen'!$A:$A,'Objectenoverzicht aantallen'!C:C)*'Calculatie sheet'!AR135+LOOKUP('Calculatie sheet'!$AR$2,'Objectenoverzicht aantallen'!$A:$A,'Objectenoverzicht aantallen'!E:E)*'Calculatie sheet'!AR135+LOOKUP('Calculatie sheet'!$AR$2,'Objectenoverzicht aantallen'!$A:$A,'Objectenoverzicht aantallen'!F:F)*'Calculatie sheet'!AR135+LOOKUP('Calculatie sheet'!$AR$2,'Objectenoverzicht aantallen'!$A:$A,'Objectenoverzicht aantallen'!G:G)*'Calculatie sheet'!AR135+LOOKUP('Calculatie sheet'!$AR$2,'Objectenoverzicht aantallen'!$A:$A,'Objectenoverzicht aantallen'!H:H)*'Calculatie sheet'!AR135+LOOKUP('Calculatie sheet'!$AR$2,'Objectenoverzicht aantallen'!$A:$A,'Objectenoverzicht aantallen'!I:I)*'Calculatie sheet'!AR135+LOOKUP('Calculatie sheet'!$AR$2,'Objectenoverzicht aantallen'!$A:$A,'Objectenoverzicht aantallen'!J:J)*'Calculatie sheet'!AR135+LOOKUP('Calculatie sheet'!$AR$2,'Objectenoverzicht aantallen'!$A:$A,'Objectenoverzicht aantallen'!K:K)*'Calculatie sheet'!AR135)/1000</f>
        <v>0</v>
      </c>
      <c r="P4" s="571">
        <f>(LOOKUP('Calculatie sheet'!$AR$2,'Objectenoverzicht aantallen'!$A:$A,'Objectenoverzicht aantallen'!C:C)*'Calculatie sheet'!AR135+LOOKUP('Calculatie sheet'!$AR$2,'Objectenoverzicht aantallen'!$A:$A,'Objectenoverzicht aantallen'!E:E)*'Calculatie sheet'!AR135+LOOKUP('Calculatie sheet'!$AR$2,'Objectenoverzicht aantallen'!$A:$A,'Objectenoverzicht aantallen'!F:F)*'Calculatie sheet'!AR135+LOOKUP('Calculatie sheet'!$AR$2,'Objectenoverzicht aantallen'!$A:$A,'Objectenoverzicht aantallen'!G:G)*'Calculatie sheet'!AR135+LOOKUP('Calculatie sheet'!$AR$2,'Objectenoverzicht aantallen'!$A:$A,'Objectenoverzicht aantallen'!H:H)*'Calculatie sheet'!AR135+LOOKUP('Calculatie sheet'!$AR$2,'Objectenoverzicht aantallen'!$A:$A,'Objectenoverzicht aantallen'!I:I)*'Calculatie sheet'!AR135+LOOKUP('Calculatie sheet'!$AR$2,'Objectenoverzicht aantallen'!$A:$A,'Objectenoverzicht aantallen'!J:J)*'Calculatie sheet'!AR135+LOOKUP('Calculatie sheet'!$AR$2,'Objectenoverzicht aantallen'!$A:$A,'Objectenoverzicht aantallen'!K:K)*'Calculatie sheet'!AR135+LOOKUP('Calculatie sheet'!$AR$2,'Objectenoverzicht aantallen'!$A:$A,'Objectenoverzicht aantallen'!L:L)*'Calculatie sheet'!AR135)/1000</f>
        <v>0</v>
      </c>
      <c r="Q4" s="571">
        <f>(LOOKUP('Calculatie sheet'!$AR$2,'Objectenoverzicht aantallen'!$A:$A,'Objectenoverzicht aantallen'!C:C)*'Calculatie sheet'!AR135+LOOKUP('Calculatie sheet'!$AR$2,'Objectenoverzicht aantallen'!$A:$A,'Objectenoverzicht aantallen'!E:E)*'Calculatie sheet'!AR135+LOOKUP('Calculatie sheet'!$AR$2,'Objectenoverzicht aantallen'!$A:$A,'Objectenoverzicht aantallen'!F:F)*'Calculatie sheet'!AR135+LOOKUP('Calculatie sheet'!$AR$2,'Objectenoverzicht aantallen'!$A:$A,'Objectenoverzicht aantallen'!G:G)*'Calculatie sheet'!AR135+LOOKUP('Calculatie sheet'!$AR$2,'Objectenoverzicht aantallen'!$A:$A,'Objectenoverzicht aantallen'!H:H)*'Calculatie sheet'!AR135+LOOKUP('Calculatie sheet'!$AR$2,'Objectenoverzicht aantallen'!$A:$A,'Objectenoverzicht aantallen'!I:I)*'Calculatie sheet'!AR135+LOOKUP('Calculatie sheet'!$AR$2,'Objectenoverzicht aantallen'!$A:$A,'Objectenoverzicht aantallen'!J:J)*'Calculatie sheet'!AR135+LOOKUP('Calculatie sheet'!$AR$2,'Objectenoverzicht aantallen'!$A:$A,'Objectenoverzicht aantallen'!K:K)*'Calculatie sheet'!AR135+LOOKUP('Calculatie sheet'!$AR$2,'Objectenoverzicht aantallen'!$A:$A,'Objectenoverzicht aantallen'!L:L)*'Calculatie sheet'!AR135+LOOKUP('Calculatie sheet'!$AR$2,'Objectenoverzicht aantallen'!$A:$A,'Objectenoverzicht aantallen'!M:M)*'Calculatie sheet'!AR135)/1000</f>
        <v>0</v>
      </c>
      <c r="R4" s="571">
        <f>(LOOKUP('Calculatie sheet'!$AR$2,'Objectenoverzicht aantallen'!$A:$A,'Objectenoverzicht aantallen'!C:C)*'Calculatie sheet'!AR135+LOOKUP('Calculatie sheet'!$AR$2,'Objectenoverzicht aantallen'!$A:$A,'Objectenoverzicht aantallen'!E:E)*'Calculatie sheet'!AR135+LOOKUP('Calculatie sheet'!$AR$2,'Objectenoverzicht aantallen'!$A:$A,'Objectenoverzicht aantallen'!F:F)*'Calculatie sheet'!AR135+LOOKUP('Calculatie sheet'!$AR$2,'Objectenoverzicht aantallen'!$A:$A,'Objectenoverzicht aantallen'!G:G)*'Calculatie sheet'!AR135+LOOKUP('Calculatie sheet'!$AR$2,'Objectenoverzicht aantallen'!$A:$A,'Objectenoverzicht aantallen'!H:H)*'Calculatie sheet'!AR135+LOOKUP('Calculatie sheet'!$AR$2,'Objectenoverzicht aantallen'!$A:$A,'Objectenoverzicht aantallen'!I:I)*'Calculatie sheet'!AR135+LOOKUP('Calculatie sheet'!$AR$2,'Objectenoverzicht aantallen'!$A:$A,'Objectenoverzicht aantallen'!J:J)*'Calculatie sheet'!AR135+LOOKUP('Calculatie sheet'!$AR$2,'Objectenoverzicht aantallen'!$A:$A,'Objectenoverzicht aantallen'!K:K)*'Calculatie sheet'!AR135+LOOKUP('Calculatie sheet'!$AR$2,'Objectenoverzicht aantallen'!$A:$A,'Objectenoverzicht aantallen'!L:L)*'Calculatie sheet'!AR135+LOOKUP('Calculatie sheet'!$AR$2,'Objectenoverzicht aantallen'!$A:$A,'Objectenoverzicht aantallen'!M:M)*'Calculatie sheet'!AR135+LOOKUP('Calculatie sheet'!$AR$2,'Objectenoverzicht aantallen'!$A:$A,'Objectenoverzicht aantallen'!N:N)*'Calculatie sheet'!AR135)/1000</f>
        <v>0</v>
      </c>
      <c r="S4" s="571">
        <f>(LOOKUP('Calculatie sheet'!$AR$2,'Objectenoverzicht aantallen'!$A:$A,'Objectenoverzicht aantallen'!C:C)*'Calculatie sheet'!AR135+LOOKUP('Calculatie sheet'!$AR$2,'Objectenoverzicht aantallen'!$A:$A,'Objectenoverzicht aantallen'!E:E)*'Calculatie sheet'!AR135+LOOKUP('Calculatie sheet'!$AR$2,'Objectenoverzicht aantallen'!$A:$A,'Objectenoverzicht aantallen'!F:F)*'Calculatie sheet'!AR135+LOOKUP('Calculatie sheet'!$AR$2,'Objectenoverzicht aantallen'!$A:$A,'Objectenoverzicht aantallen'!G:G)*'Calculatie sheet'!AR135+LOOKUP('Calculatie sheet'!$AR$2,'Objectenoverzicht aantallen'!$A:$A,'Objectenoverzicht aantallen'!H:H)*'Calculatie sheet'!AR135+LOOKUP('Calculatie sheet'!$AR$2,'Objectenoverzicht aantallen'!$A:$A,'Objectenoverzicht aantallen'!I:I)*'Calculatie sheet'!AR135+LOOKUP('Calculatie sheet'!$AR$2,'Objectenoverzicht aantallen'!$A:$A,'Objectenoverzicht aantallen'!J:J)*'Calculatie sheet'!AR135+LOOKUP('Calculatie sheet'!$AR$2,'Objectenoverzicht aantallen'!$A:$A,'Objectenoverzicht aantallen'!K:K)*'Calculatie sheet'!AR135+LOOKUP('Calculatie sheet'!$AR$2,'Objectenoverzicht aantallen'!$A:$A,'Objectenoverzicht aantallen'!L:L)*'Calculatie sheet'!AR135+LOOKUP('Calculatie sheet'!$AR$2,'Objectenoverzicht aantallen'!$A:$A,'Objectenoverzicht aantallen'!M:M)*'Calculatie sheet'!AR135+LOOKUP('Calculatie sheet'!$AR$2,'Objectenoverzicht aantallen'!$A:$A,'Objectenoverzicht aantallen'!N:N)*'Calculatie sheet'!AR135+LOOKUP('Calculatie sheet'!$AR$2,'Objectenoverzicht aantallen'!$A:$A,'Objectenoverzicht aantallen'!O:O)*'Calculatie sheet'!AR135)/1000</f>
        <v>0</v>
      </c>
      <c r="U4" s="31" t="s">
        <v>624</v>
      </c>
      <c r="V4" s="571">
        <f>(LOOKUP('Calculatie sheet'!$AR$2,'Objectenoverzicht aantallen'!$A:$A,'Objectenoverzicht aantallen'!$P:$P)*'Calculatie sheet'!$AR$135)/'Calculatie sheet'!$AR$64/1000</f>
        <v>0</v>
      </c>
      <c r="W4" s="571">
        <f>(LOOKUP('Calculatie sheet'!$AR$2,'Objectenoverzicht aantallen'!$A:$A,'Objectenoverzicht aantallen'!$P:$P)*'Calculatie sheet'!$AR$135)/'Calculatie sheet'!$AR$64/1000</f>
        <v>0</v>
      </c>
      <c r="X4" s="571">
        <f>(LOOKUP('Calculatie sheet'!$AR$2,'Objectenoverzicht aantallen'!$A:$A,'Objectenoverzicht aantallen'!$P:$P)*'Calculatie sheet'!$AR$135)/'Calculatie sheet'!$AR$64/1000</f>
        <v>0</v>
      </c>
      <c r="Y4" s="571">
        <f>(LOOKUP('Calculatie sheet'!$AR$2,'Objectenoverzicht aantallen'!$A:$A,'Objectenoverzicht aantallen'!$P:$P)*'Calculatie sheet'!$AR$135)/'Calculatie sheet'!$AR$64/1000</f>
        <v>0</v>
      </c>
      <c r="Z4" s="571">
        <f>(LOOKUP('Calculatie sheet'!$AR$2,'Objectenoverzicht aantallen'!$A:$A,'Objectenoverzicht aantallen'!$P:$P)*'Calculatie sheet'!$AR$135)/'Calculatie sheet'!$AR$64/1000</f>
        <v>0</v>
      </c>
      <c r="AA4" s="571">
        <f>(LOOKUP('Calculatie sheet'!$AR$2,'Objectenoverzicht aantallen'!$A:$A,'Objectenoverzicht aantallen'!$P:$P)*'Calculatie sheet'!$AR$135)/'Calculatie sheet'!$AR$64/1000</f>
        <v>0</v>
      </c>
      <c r="AB4" s="571">
        <f>(LOOKUP('Calculatie sheet'!$AR$2,'Objectenoverzicht aantallen'!$A:$A,'Objectenoverzicht aantallen'!$P:$P)*'Calculatie sheet'!$AR$135)/'Calculatie sheet'!$AR$64/1000</f>
        <v>0</v>
      </c>
      <c r="AC4" s="571">
        <f>(LOOKUP('Calculatie sheet'!$AR$2,'Objectenoverzicht aantallen'!$A:$A,'Objectenoverzicht aantallen'!$P:$P)*'Calculatie sheet'!$AR$135)/'Calculatie sheet'!$AR$64/1000</f>
        <v>0</v>
      </c>
      <c r="AD4" s="571">
        <f>(LOOKUP('Calculatie sheet'!$AR$2,'Objectenoverzicht aantallen'!$A:$A,'Objectenoverzicht aantallen'!$P:$P)*'Calculatie sheet'!$AR$135)/'Calculatie sheet'!$AR$64/1000</f>
        <v>0</v>
      </c>
      <c r="AE4" s="571">
        <f>(LOOKUP('Calculatie sheet'!$AR$2,'Objectenoverzicht aantallen'!$A:$A,'Objectenoverzicht aantallen'!$P:$P)*'Calculatie sheet'!$AR$135)/'Calculatie sheet'!$AR$64/1000</f>
        <v>0</v>
      </c>
      <c r="AF4" s="571">
        <f>(LOOKUP('Calculatie sheet'!$AR$2,'Objectenoverzicht aantallen'!$A:$A,'Objectenoverzicht aantallen'!$P:$P)*'Calculatie sheet'!$AR$135)/'Calculatie sheet'!$AR$64/1000</f>
        <v>0</v>
      </c>
    </row>
    <row r="5" spans="1:32" x14ac:dyDescent="0.2">
      <c r="B5" s="130" t="s">
        <v>5</v>
      </c>
      <c r="C5" s="46">
        <f>'Calculatie sheet'!AR136</f>
        <v>5.4578254130838015</v>
      </c>
      <c r="F5" s="573">
        <f>C5*'Calculatie sheet'!$AR$7/1000</f>
        <v>0</v>
      </c>
      <c r="H5" s="31" t="s">
        <v>625</v>
      </c>
      <c r="I5" s="571">
        <f>(LOOKUP('Calculatie sheet'!$AR$2,'Objectenoverzicht aantallen'!$A:$A,'Objectenoverzicht aantallen'!C:C)*'Calculatie sheet'!AR136+LOOKUP('Calculatie sheet'!$AR$2,'Objectenoverzicht aantallen'!$A:$A,'Objectenoverzicht aantallen'!E:E)*'Calculatie sheet'!AR136)/1000</f>
        <v>0</v>
      </c>
      <c r="J5" s="571">
        <f>(LOOKUP('Calculatie sheet'!$AR$2,'Objectenoverzicht aantallen'!$A:$A,'Objectenoverzicht aantallen'!C:C)*'Calculatie sheet'!AR136+LOOKUP('Calculatie sheet'!$AR$2,'Objectenoverzicht aantallen'!$A:$A,'Objectenoverzicht aantallen'!E:E)*'Calculatie sheet'!AR136+LOOKUP('Calculatie sheet'!$AR$2,'Objectenoverzicht aantallen'!$A:$A,'Objectenoverzicht aantallen'!F:F)*'Calculatie sheet'!AR136)/1000</f>
        <v>0</v>
      </c>
      <c r="K5" s="571">
        <f>(LOOKUP('Calculatie sheet'!$AR$2,'Objectenoverzicht aantallen'!$A:$A,'Objectenoverzicht aantallen'!C:C)*'Calculatie sheet'!AR136+LOOKUP('Calculatie sheet'!$AR$2,'Objectenoverzicht aantallen'!$A:$A,'Objectenoverzicht aantallen'!E:E)*'Calculatie sheet'!AR136+LOOKUP('Calculatie sheet'!$AR$2,'Objectenoverzicht aantallen'!$A:$A,'Objectenoverzicht aantallen'!F:F)*'Calculatie sheet'!AR136+LOOKUP('Calculatie sheet'!$D$2,'Objectenoverzicht aantallen'!$A:$A,'Objectenoverzicht aantallen'!G:G)*'Calculatie sheet'!AR136)/1000</f>
        <v>0</v>
      </c>
      <c r="L5" s="571">
        <f>(LOOKUP('Calculatie sheet'!$AR$2,'Objectenoverzicht aantallen'!$A:$A,'Objectenoverzicht aantallen'!C:C)*'Calculatie sheet'!AR136+LOOKUP('Calculatie sheet'!$AR$2,'Objectenoverzicht aantallen'!$A:$A,'Objectenoverzicht aantallen'!E:E)*'Calculatie sheet'!AR136+LOOKUP('Calculatie sheet'!$AR$2,'Objectenoverzicht aantallen'!$A:$A,'Objectenoverzicht aantallen'!F:F)*'Calculatie sheet'!AR136+LOOKUP('Calculatie sheet'!$AR$2,'Objectenoverzicht aantallen'!$A:$A,'Objectenoverzicht aantallen'!G:G)*'Calculatie sheet'!AR136+LOOKUP('Calculatie sheet'!$AR$2,'Objectenoverzicht aantallen'!$A:$A,'Objectenoverzicht aantallen'!H:H)*'Calculatie sheet'!AR136)/1000</f>
        <v>0</v>
      </c>
      <c r="M5" s="571">
        <f>(LOOKUP('Calculatie sheet'!$AR$2,'Objectenoverzicht aantallen'!$A:$A,'Objectenoverzicht aantallen'!C:C)*'Calculatie sheet'!AR136+LOOKUP('Calculatie sheet'!$AR$2,'Objectenoverzicht aantallen'!$A:$A,'Objectenoverzicht aantallen'!E:E)*'Calculatie sheet'!AR136+LOOKUP('Calculatie sheet'!$AR$2,'Objectenoverzicht aantallen'!$A:$A,'Objectenoverzicht aantallen'!F:F)*'Calculatie sheet'!AR136+LOOKUP('Calculatie sheet'!$AR$2,'Objectenoverzicht aantallen'!$A:$A,'Objectenoverzicht aantallen'!G:G)*'Calculatie sheet'!AR136+LOOKUP('Calculatie sheet'!$AR$2,'Objectenoverzicht aantallen'!$A:$A,'Objectenoverzicht aantallen'!H:H)*'Calculatie sheet'!AR136+LOOKUP('Calculatie sheet'!$AR$2,'Objectenoverzicht aantallen'!$A:$A,'Objectenoverzicht aantallen'!I:I)*'Calculatie sheet'!AR136)/1000</f>
        <v>0</v>
      </c>
      <c r="N5" s="571">
        <f>(LOOKUP('Calculatie sheet'!$AR$2,'Objectenoverzicht aantallen'!$A:$A,'Objectenoverzicht aantallen'!C:C)*'Calculatie sheet'!AR136+LOOKUP('Calculatie sheet'!$AR$2,'Objectenoverzicht aantallen'!$A:$A,'Objectenoverzicht aantallen'!E:E)*'Calculatie sheet'!AR136+LOOKUP('Calculatie sheet'!$AR$2,'Objectenoverzicht aantallen'!$A:$A,'Objectenoverzicht aantallen'!F:F)*'Calculatie sheet'!AR136+LOOKUP('Calculatie sheet'!$AR$2,'Objectenoverzicht aantallen'!$A:$A,'Objectenoverzicht aantallen'!G:G)*'Calculatie sheet'!AR136+LOOKUP('Calculatie sheet'!$AR$2,'Objectenoverzicht aantallen'!$A:$A,'Objectenoverzicht aantallen'!H:H)*'Calculatie sheet'!AR136+LOOKUP('Calculatie sheet'!$AR$2,'Objectenoverzicht aantallen'!$A:$A,'Objectenoverzicht aantallen'!I:I)*'Calculatie sheet'!AR136+LOOKUP('Calculatie sheet'!$AR$2,'Objectenoverzicht aantallen'!$A:$A,'Objectenoverzicht aantallen'!J:J)*'Calculatie sheet'!AR136)/1000</f>
        <v>0</v>
      </c>
      <c r="O5" s="571">
        <f>(LOOKUP('Calculatie sheet'!$AR$2,'Objectenoverzicht aantallen'!$A:$A,'Objectenoverzicht aantallen'!C:C)*'Calculatie sheet'!AR136+LOOKUP('Calculatie sheet'!$AR$2,'Objectenoverzicht aantallen'!$A:$A,'Objectenoverzicht aantallen'!E:E)*'Calculatie sheet'!AR136+LOOKUP('Calculatie sheet'!$AR$2,'Objectenoverzicht aantallen'!$A:$A,'Objectenoverzicht aantallen'!F:F)*'Calculatie sheet'!AR136+LOOKUP('Calculatie sheet'!$AR$2,'Objectenoverzicht aantallen'!$A:$A,'Objectenoverzicht aantallen'!G:G)*'Calculatie sheet'!AR136+LOOKUP('Calculatie sheet'!$AR$2,'Objectenoverzicht aantallen'!$A:$A,'Objectenoverzicht aantallen'!H:H)*'Calculatie sheet'!AR136+LOOKUP('Calculatie sheet'!$AR$2,'Objectenoverzicht aantallen'!$A:$A,'Objectenoverzicht aantallen'!I:I)*'Calculatie sheet'!AR136+LOOKUP('Calculatie sheet'!$AR$2,'Objectenoverzicht aantallen'!$A:$A,'Objectenoverzicht aantallen'!J:J)*'Calculatie sheet'!AR136+LOOKUP('Calculatie sheet'!$AR$2,'Objectenoverzicht aantallen'!$A:$A,'Objectenoverzicht aantallen'!K:K)*'Calculatie sheet'!AR136)/1000</f>
        <v>0</v>
      </c>
      <c r="P5" s="571">
        <f>(LOOKUP('Calculatie sheet'!$AR$2,'Objectenoverzicht aantallen'!$A:$A,'Objectenoverzicht aantallen'!C:C)*'Calculatie sheet'!AR136+LOOKUP('Calculatie sheet'!$AR$2,'Objectenoverzicht aantallen'!$A:$A,'Objectenoverzicht aantallen'!E:E)*'Calculatie sheet'!AR136+LOOKUP('Calculatie sheet'!$AR$2,'Objectenoverzicht aantallen'!$A:$A,'Objectenoverzicht aantallen'!F:F)*'Calculatie sheet'!AR136+LOOKUP('Calculatie sheet'!$AR$2,'Objectenoverzicht aantallen'!$A:$A,'Objectenoverzicht aantallen'!G:G)*'Calculatie sheet'!AR136+LOOKUP('Calculatie sheet'!$AR$2,'Objectenoverzicht aantallen'!$A:$A,'Objectenoverzicht aantallen'!H:H)*'Calculatie sheet'!AR136+LOOKUP('Calculatie sheet'!$AR$2,'Objectenoverzicht aantallen'!$A:$A,'Objectenoverzicht aantallen'!I:I)*'Calculatie sheet'!AR136+LOOKUP('Calculatie sheet'!$AR$2,'Objectenoverzicht aantallen'!$A:$A,'Objectenoverzicht aantallen'!J:J)*'Calculatie sheet'!AR136+LOOKUP('Calculatie sheet'!$AR$2,'Objectenoverzicht aantallen'!$A:$A,'Objectenoverzicht aantallen'!K:K)*'Calculatie sheet'!AR136+LOOKUP('Calculatie sheet'!$AR$2,'Objectenoverzicht aantallen'!$A:$A,'Objectenoverzicht aantallen'!L:L)*'Calculatie sheet'!AR136)/1000</f>
        <v>0</v>
      </c>
      <c r="Q5" s="571">
        <f>(LOOKUP('Calculatie sheet'!$AR$2,'Objectenoverzicht aantallen'!$A:$A,'Objectenoverzicht aantallen'!C:C)*'Calculatie sheet'!AR136+LOOKUP('Calculatie sheet'!$AR$2,'Objectenoverzicht aantallen'!$A:$A,'Objectenoverzicht aantallen'!E:E)*'Calculatie sheet'!AR136+LOOKUP('Calculatie sheet'!$AR$2,'Objectenoverzicht aantallen'!$A:$A,'Objectenoverzicht aantallen'!F:F)*'Calculatie sheet'!AR136+LOOKUP('Calculatie sheet'!$AR$2,'Objectenoverzicht aantallen'!$A:$A,'Objectenoverzicht aantallen'!G:G)*'Calculatie sheet'!AR136+LOOKUP('Calculatie sheet'!$AR$2,'Objectenoverzicht aantallen'!$A:$A,'Objectenoverzicht aantallen'!H:H)*'Calculatie sheet'!AR136+LOOKUP('Calculatie sheet'!$AR$2,'Objectenoverzicht aantallen'!$A:$A,'Objectenoverzicht aantallen'!I:I)*'Calculatie sheet'!AR136+LOOKUP('Calculatie sheet'!$AR$2,'Objectenoverzicht aantallen'!$A:$A,'Objectenoverzicht aantallen'!J:J)*'Calculatie sheet'!AR136+LOOKUP('Calculatie sheet'!$AR$2,'Objectenoverzicht aantallen'!$A:$A,'Objectenoverzicht aantallen'!K:K)*'Calculatie sheet'!AR136+LOOKUP('Calculatie sheet'!$AR$2,'Objectenoverzicht aantallen'!$A:$A,'Objectenoverzicht aantallen'!L:L)*'Calculatie sheet'!AR136+LOOKUP('Calculatie sheet'!$AR$2,'Objectenoverzicht aantallen'!$A:$A,'Objectenoverzicht aantallen'!M:M)*'Calculatie sheet'!AR136)/1000</f>
        <v>0</v>
      </c>
      <c r="R5" s="571">
        <f>(LOOKUP('Calculatie sheet'!$AR$2,'Objectenoverzicht aantallen'!$A:$A,'Objectenoverzicht aantallen'!C:C)*'Calculatie sheet'!AR136+LOOKUP('Calculatie sheet'!$AR$2,'Objectenoverzicht aantallen'!$A:$A,'Objectenoverzicht aantallen'!E:E)*'Calculatie sheet'!AR136+LOOKUP('Calculatie sheet'!$AR$2,'Objectenoverzicht aantallen'!$A:$A,'Objectenoverzicht aantallen'!F:F)*'Calculatie sheet'!AR136+LOOKUP('Calculatie sheet'!$AR$2,'Objectenoverzicht aantallen'!$A:$A,'Objectenoverzicht aantallen'!G:G)*'Calculatie sheet'!AR136+LOOKUP('Calculatie sheet'!$AR$2,'Objectenoverzicht aantallen'!$A:$A,'Objectenoverzicht aantallen'!H:H)*'Calculatie sheet'!AR136+LOOKUP('Calculatie sheet'!$AR$2,'Objectenoverzicht aantallen'!$A:$A,'Objectenoverzicht aantallen'!I:I)*'Calculatie sheet'!AR136+LOOKUP('Calculatie sheet'!$AR$2,'Objectenoverzicht aantallen'!$A:$A,'Objectenoverzicht aantallen'!J:J)*'Calculatie sheet'!AR136+LOOKUP('Calculatie sheet'!$AR$2,'Objectenoverzicht aantallen'!$A:$A,'Objectenoverzicht aantallen'!K:K)*'Calculatie sheet'!AR136+LOOKUP('Calculatie sheet'!$AR$2,'Objectenoverzicht aantallen'!$A:$A,'Objectenoverzicht aantallen'!L:L)*'Calculatie sheet'!AR136+LOOKUP('Calculatie sheet'!$AR$2,'Objectenoverzicht aantallen'!$A:$A,'Objectenoverzicht aantallen'!M:M)*'Calculatie sheet'!AR136+LOOKUP('Calculatie sheet'!$AR$2,'Objectenoverzicht aantallen'!$A:$A,'Objectenoverzicht aantallen'!N:N)*'Calculatie sheet'!AR136)/1000</f>
        <v>0</v>
      </c>
      <c r="S5" s="571">
        <f>(LOOKUP('Calculatie sheet'!$AR$2,'Objectenoverzicht aantallen'!$A:$A,'Objectenoverzicht aantallen'!C:C)*'Calculatie sheet'!AR136+LOOKUP('Calculatie sheet'!$AR$2,'Objectenoverzicht aantallen'!$A:$A,'Objectenoverzicht aantallen'!E:E)*'Calculatie sheet'!AR136+LOOKUP('Calculatie sheet'!$AR$2,'Objectenoverzicht aantallen'!$A:$A,'Objectenoverzicht aantallen'!F:F)*'Calculatie sheet'!AR136+LOOKUP('Calculatie sheet'!$AR$2,'Objectenoverzicht aantallen'!$A:$A,'Objectenoverzicht aantallen'!G:G)*'Calculatie sheet'!AR136+LOOKUP('Calculatie sheet'!$AR$2,'Objectenoverzicht aantallen'!$A:$A,'Objectenoverzicht aantallen'!H:H)*'Calculatie sheet'!AR136+LOOKUP('Calculatie sheet'!$AR$2,'Objectenoverzicht aantallen'!$A:$A,'Objectenoverzicht aantallen'!I:I)*'Calculatie sheet'!AR136+LOOKUP('Calculatie sheet'!$AR$2,'Objectenoverzicht aantallen'!$A:$A,'Objectenoverzicht aantallen'!J:J)*'Calculatie sheet'!AR136+LOOKUP('Calculatie sheet'!$AR$2,'Objectenoverzicht aantallen'!$A:$A,'Objectenoverzicht aantallen'!K:K)*'Calculatie sheet'!AR136+LOOKUP('Calculatie sheet'!$AR$2,'Objectenoverzicht aantallen'!$A:$A,'Objectenoverzicht aantallen'!L:L)*'Calculatie sheet'!AR136+LOOKUP('Calculatie sheet'!$AR$2,'Objectenoverzicht aantallen'!$A:$A,'Objectenoverzicht aantallen'!M:M)*'Calculatie sheet'!AR136+LOOKUP('Calculatie sheet'!$AR$2,'Objectenoverzicht aantallen'!$A:$A,'Objectenoverzicht aantallen'!N:N)*'Calculatie sheet'!AR136+LOOKUP('Calculatie sheet'!$AR$2,'Objectenoverzicht aantallen'!$A:$A,'Objectenoverzicht aantallen'!O:O)*'Calculatie sheet'!AR136)/1000</f>
        <v>0</v>
      </c>
      <c r="U5" s="31" t="s">
        <v>625</v>
      </c>
      <c r="V5" s="571">
        <f>(LOOKUP('Calculatie sheet'!$AR$2,'Objectenoverzicht aantallen'!$A:$A,'Objectenoverzicht aantallen'!Q:Q)*'Calculatie sheet'!$AR$136)/1000</f>
        <v>0</v>
      </c>
      <c r="W5" s="571">
        <f>(LOOKUP('Calculatie sheet'!$AR$2,'Objectenoverzicht aantallen'!$A:$A,'Objectenoverzicht aantallen'!R:R)*'Calculatie sheet'!$AR$136)/1000</f>
        <v>0</v>
      </c>
      <c r="X5" s="571">
        <f>(LOOKUP('Calculatie sheet'!$AR$2,'Objectenoverzicht aantallen'!$A:$A,'Objectenoverzicht aantallen'!S:S)*'Calculatie sheet'!$AR$136)/1000</f>
        <v>0</v>
      </c>
      <c r="Y5" s="571">
        <f>(LOOKUP('Calculatie sheet'!$AR$2,'Objectenoverzicht aantallen'!$A:$A,'Objectenoverzicht aantallen'!T:T)*'Calculatie sheet'!$AR$136)/1000</f>
        <v>0</v>
      </c>
      <c r="Z5" s="571">
        <f>(LOOKUP('Calculatie sheet'!$AR$2,'Objectenoverzicht aantallen'!$A:$A,'Objectenoverzicht aantallen'!U:U)*'Calculatie sheet'!$AR$136)/1000</f>
        <v>0</v>
      </c>
      <c r="AA5" s="571">
        <f>(LOOKUP('Calculatie sheet'!$AR$2,'Objectenoverzicht aantallen'!$A:$A,'Objectenoverzicht aantallen'!V:V)*'Calculatie sheet'!$AR$136)/1000</f>
        <v>0</v>
      </c>
      <c r="AB5" s="571">
        <f>(LOOKUP('Calculatie sheet'!$AR$2,'Objectenoverzicht aantallen'!$A:$A,'Objectenoverzicht aantallen'!W:W)*'Calculatie sheet'!$AR$136)/1000</f>
        <v>0</v>
      </c>
      <c r="AC5" s="571">
        <f>(LOOKUP('Calculatie sheet'!$AR$2,'Objectenoverzicht aantallen'!$A:$A,'Objectenoverzicht aantallen'!X:X)*'Calculatie sheet'!$AR$136)/1000</f>
        <v>0</v>
      </c>
      <c r="AD5" s="571">
        <f>(LOOKUP('Calculatie sheet'!$AR$2,'Objectenoverzicht aantallen'!$A:$A,'Objectenoverzicht aantallen'!AA:AA)*'Calculatie sheet'!$AR$136)/1000</f>
        <v>0</v>
      </c>
      <c r="AE5" s="571">
        <f>(LOOKUP('Calculatie sheet'!$AR$2,'Objectenoverzicht aantallen'!$A:$A,'Objectenoverzicht aantallen'!Z:Z)*'Calculatie sheet'!$AR$136)/1000</f>
        <v>0</v>
      </c>
      <c r="AF5" s="571">
        <f>(LOOKUP('Calculatie sheet'!$AR$2,'Objectenoverzicht aantallen'!$A:$A,'Objectenoverzicht aantallen'!AA:AA)*'Calculatie sheet'!$AR$136)/1000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C7967-A06D-2B47-900E-6B9F3F093B3B}">
  <dimension ref="A1:AF9"/>
  <sheetViews>
    <sheetView workbookViewId="0">
      <selection activeCell="B3" sqref="B3:B5"/>
    </sheetView>
  </sheetViews>
  <sheetFormatPr baseColWidth="10" defaultRowHeight="16" x14ac:dyDescent="0.2"/>
  <cols>
    <col min="1" max="1" width="17.83203125" bestFit="1" customWidth="1"/>
    <col min="2" max="2" width="16.83203125" bestFit="1" customWidth="1"/>
  </cols>
  <sheetData>
    <row r="1" spans="1:32" x14ac:dyDescent="0.2">
      <c r="A1" t="str">
        <f>'Calculatie sheet'!AS3</f>
        <v>Schut-/keersluis groot (staal)</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sheet'!AS133</f>
        <v>9951.3744813990288</v>
      </c>
      <c r="D2" s="26" t="s">
        <v>64</v>
      </c>
      <c r="F2" s="573">
        <f>C2*'Calculatie sheet'!$AS$7/1000</f>
        <v>0</v>
      </c>
      <c r="H2" s="31" t="s">
        <v>622</v>
      </c>
      <c r="I2" s="571">
        <f>(LOOKUP('Calculatie sheet'!$AS$2,'Objectenoverzicht aantallen'!$A:$A,'Objectenoverzicht aantallen'!C:C)*'Calculatie sheet'!AS133+LOOKUP('Calculatie sheet'!$AS$2,'Objectenoverzicht aantallen'!$A:$A,'Objectenoverzicht aantallen'!E:E)*'Calculatie sheet'!AS133)/1000</f>
        <v>0</v>
      </c>
      <c r="J2" s="571">
        <f>(LOOKUP('Calculatie sheet'!$AS$2,'Objectenoverzicht aantallen'!$A:$A,'Objectenoverzicht aantallen'!C:C)*'Calculatie sheet'!AS133+LOOKUP('Calculatie sheet'!$AS$2,'Objectenoverzicht aantallen'!$A:$A,'Objectenoverzicht aantallen'!E:E)*'Calculatie sheet'!AS133+LOOKUP('Calculatie sheet'!$AS$2,'Objectenoverzicht aantallen'!$A:$A,'Objectenoverzicht aantallen'!F:F)*'Calculatie sheet'!AS133)/1000</f>
        <v>0</v>
      </c>
      <c r="K2" s="571">
        <f>(LOOKUP('Calculatie sheet'!$AS$2,'Objectenoverzicht aantallen'!$A:$A,'Objectenoverzicht aantallen'!C:C)*'Calculatie sheet'!AS133+LOOKUP('Calculatie sheet'!$AS$2,'Objectenoverzicht aantallen'!$A:$A,'Objectenoverzicht aantallen'!E:E)*'Calculatie sheet'!AS133+LOOKUP('Calculatie sheet'!$AS$2,'Objectenoverzicht aantallen'!$A:$A,'Objectenoverzicht aantallen'!F:F)*'Calculatie sheet'!AS133+LOOKUP('Calculatie sheet'!$D$2,'Objectenoverzicht aantallen'!$A:$A,'Objectenoverzicht aantallen'!G:G)*'Calculatie sheet'!AS133)/1000</f>
        <v>0</v>
      </c>
      <c r="L2" s="571">
        <f>(LOOKUP('Calculatie sheet'!$AS$2,'Objectenoverzicht aantallen'!$A:$A,'Objectenoverzicht aantallen'!C:C)*'Calculatie sheet'!AS133+LOOKUP('Calculatie sheet'!$AS$2,'Objectenoverzicht aantallen'!$A:$A,'Objectenoverzicht aantallen'!E:E)*'Calculatie sheet'!AS133+LOOKUP('Calculatie sheet'!$AS$2,'Objectenoverzicht aantallen'!$A:$A,'Objectenoverzicht aantallen'!F:F)*'Calculatie sheet'!AS133+LOOKUP('Calculatie sheet'!$AS$2,'Objectenoverzicht aantallen'!$A:$A,'Objectenoverzicht aantallen'!G:G)*'Calculatie sheet'!AS133+LOOKUP('Calculatie sheet'!$AS$2,'Objectenoverzicht aantallen'!$A:$A,'Objectenoverzicht aantallen'!H:H)*'Calculatie sheet'!AS133)/1000</f>
        <v>0</v>
      </c>
      <c r="M2" s="571">
        <f>(LOOKUP('Calculatie sheet'!$AS$2,'Objectenoverzicht aantallen'!$A:$A,'Objectenoverzicht aantallen'!C:C)*'Calculatie sheet'!AS133+LOOKUP('Calculatie sheet'!$AS$2,'Objectenoverzicht aantallen'!$A:$A,'Objectenoverzicht aantallen'!E:E)*'Calculatie sheet'!AS133+LOOKUP('Calculatie sheet'!$AS$2,'Objectenoverzicht aantallen'!$A:$A,'Objectenoverzicht aantallen'!F:F)*'Calculatie sheet'!AS133+LOOKUP('Calculatie sheet'!$AS$2,'Objectenoverzicht aantallen'!$A:$A,'Objectenoverzicht aantallen'!G:G)*'Calculatie sheet'!AS133+LOOKUP('Calculatie sheet'!$AS$2,'Objectenoverzicht aantallen'!$A:$A,'Objectenoverzicht aantallen'!H:H)*'Calculatie sheet'!AS133+LOOKUP('Calculatie sheet'!$AS$2,'Objectenoverzicht aantallen'!$A:$A,'Objectenoverzicht aantallen'!I:I)*'Calculatie sheet'!AS133)/1000</f>
        <v>0</v>
      </c>
      <c r="N2" s="571">
        <f>(LOOKUP('Calculatie sheet'!$AS$2,'Objectenoverzicht aantallen'!$A:$A,'Objectenoverzicht aantallen'!C:C)*'Calculatie sheet'!AS133+LOOKUP('Calculatie sheet'!$AS$2,'Objectenoverzicht aantallen'!$A:$A,'Objectenoverzicht aantallen'!E:E)*'Calculatie sheet'!AS133+LOOKUP('Calculatie sheet'!$AS$2,'Objectenoverzicht aantallen'!$A:$A,'Objectenoverzicht aantallen'!F:F)*'Calculatie sheet'!AS133+LOOKUP('Calculatie sheet'!$AS$2,'Objectenoverzicht aantallen'!$A:$A,'Objectenoverzicht aantallen'!G:G)*'Calculatie sheet'!AS133+LOOKUP('Calculatie sheet'!$AS$2,'Objectenoverzicht aantallen'!$A:$A,'Objectenoverzicht aantallen'!H:H)*'Calculatie sheet'!AS133+LOOKUP('Calculatie sheet'!$AS$2,'Objectenoverzicht aantallen'!$A:$A,'Objectenoverzicht aantallen'!I:I)*'Calculatie sheet'!AS133+LOOKUP('Calculatie sheet'!$AS$2,'Objectenoverzicht aantallen'!$A:$A,'Objectenoverzicht aantallen'!J:J)*'Calculatie sheet'!AS133)/1000</f>
        <v>0</v>
      </c>
      <c r="O2" s="571">
        <f>(LOOKUP('Calculatie sheet'!$AS$2,'Objectenoverzicht aantallen'!$A:$A,'Objectenoverzicht aantallen'!C:C)*'Calculatie sheet'!AS133+LOOKUP('Calculatie sheet'!$AS$2,'Objectenoverzicht aantallen'!$A:$A,'Objectenoverzicht aantallen'!E:E)*'Calculatie sheet'!AS133+LOOKUP('Calculatie sheet'!$AS$2,'Objectenoverzicht aantallen'!$A:$A,'Objectenoverzicht aantallen'!F:F)*'Calculatie sheet'!AS133+LOOKUP('Calculatie sheet'!$AS$2,'Objectenoverzicht aantallen'!$A:$A,'Objectenoverzicht aantallen'!G:G)*'Calculatie sheet'!AS133+LOOKUP('Calculatie sheet'!$AS$2,'Objectenoverzicht aantallen'!$A:$A,'Objectenoverzicht aantallen'!H:H)*'Calculatie sheet'!AS133+LOOKUP('Calculatie sheet'!$AS$2,'Objectenoverzicht aantallen'!$A:$A,'Objectenoverzicht aantallen'!I:I)*'Calculatie sheet'!AS133+LOOKUP('Calculatie sheet'!$AS$2,'Objectenoverzicht aantallen'!$A:$A,'Objectenoverzicht aantallen'!J:J)*'Calculatie sheet'!AS133+LOOKUP('Calculatie sheet'!$AS$2,'Objectenoverzicht aantallen'!$A:$A,'Objectenoverzicht aantallen'!K:K)*'Calculatie sheet'!AS133)/1000</f>
        <v>0</v>
      </c>
      <c r="P2" s="571">
        <f>(LOOKUP('Calculatie sheet'!$AS$2,'Objectenoverzicht aantallen'!$A:$A,'Objectenoverzicht aantallen'!C:C)*'Calculatie sheet'!AS133+LOOKUP('Calculatie sheet'!$AS$2,'Objectenoverzicht aantallen'!$A:$A,'Objectenoverzicht aantallen'!E:E)*'Calculatie sheet'!AS133+LOOKUP('Calculatie sheet'!$AS$2,'Objectenoverzicht aantallen'!$A:$A,'Objectenoverzicht aantallen'!F:F)*'Calculatie sheet'!AS133+LOOKUP('Calculatie sheet'!$AS$2,'Objectenoverzicht aantallen'!$A:$A,'Objectenoverzicht aantallen'!G:G)*'Calculatie sheet'!AS133+LOOKUP('Calculatie sheet'!$AS$2,'Objectenoverzicht aantallen'!$A:$A,'Objectenoverzicht aantallen'!H:H)*'Calculatie sheet'!AS133+LOOKUP('Calculatie sheet'!$AS$2,'Objectenoverzicht aantallen'!$A:$A,'Objectenoverzicht aantallen'!I:I)*'Calculatie sheet'!AS133+LOOKUP('Calculatie sheet'!$AS$2,'Objectenoverzicht aantallen'!$A:$A,'Objectenoverzicht aantallen'!J:J)*'Calculatie sheet'!AS133+LOOKUP('Calculatie sheet'!$AS$2,'Objectenoverzicht aantallen'!$A:$A,'Objectenoverzicht aantallen'!K:K)*'Calculatie sheet'!AS133+LOOKUP('Calculatie sheet'!$AS$2,'Objectenoverzicht aantallen'!$A:$A,'Objectenoverzicht aantallen'!L:L)*'Calculatie sheet'!AS133)/1000</f>
        <v>0</v>
      </c>
      <c r="Q2" s="571">
        <f>(LOOKUP('Calculatie sheet'!$AS$2,'Objectenoverzicht aantallen'!$A:$A,'Objectenoverzicht aantallen'!C:C)*'Calculatie sheet'!AS133+LOOKUP('Calculatie sheet'!$AS$2,'Objectenoverzicht aantallen'!$A:$A,'Objectenoverzicht aantallen'!E:E)*'Calculatie sheet'!AS133+LOOKUP('Calculatie sheet'!$AS$2,'Objectenoverzicht aantallen'!$A:$A,'Objectenoverzicht aantallen'!F:F)*'Calculatie sheet'!AS133+LOOKUP('Calculatie sheet'!$AS$2,'Objectenoverzicht aantallen'!$A:$A,'Objectenoverzicht aantallen'!G:G)*'Calculatie sheet'!AS133+LOOKUP('Calculatie sheet'!$AS$2,'Objectenoverzicht aantallen'!$A:$A,'Objectenoverzicht aantallen'!H:H)*'Calculatie sheet'!AS133+LOOKUP('Calculatie sheet'!$AS$2,'Objectenoverzicht aantallen'!$A:$A,'Objectenoverzicht aantallen'!I:I)*'Calculatie sheet'!AS133+LOOKUP('Calculatie sheet'!$AS$2,'Objectenoverzicht aantallen'!$A:$A,'Objectenoverzicht aantallen'!J:J)*'Calculatie sheet'!AS133+LOOKUP('Calculatie sheet'!$AS$2,'Objectenoverzicht aantallen'!$A:$A,'Objectenoverzicht aantallen'!K:K)*'Calculatie sheet'!AS133+LOOKUP('Calculatie sheet'!$AS$2,'Objectenoverzicht aantallen'!$A:$A,'Objectenoverzicht aantallen'!L:L)*'Calculatie sheet'!AS133+LOOKUP('Calculatie sheet'!$AS$2,'Objectenoverzicht aantallen'!$A:$A,'Objectenoverzicht aantallen'!M:M)*'Calculatie sheet'!AS133)/1000</f>
        <v>0</v>
      </c>
      <c r="R2" s="571">
        <f>(LOOKUP('Calculatie sheet'!$AS$2,'Objectenoverzicht aantallen'!$A:$A,'Objectenoverzicht aantallen'!C:C)*'Calculatie sheet'!AS133+LOOKUP('Calculatie sheet'!$AS$2,'Objectenoverzicht aantallen'!$A:$A,'Objectenoverzicht aantallen'!E:E)*'Calculatie sheet'!AS133+LOOKUP('Calculatie sheet'!$AS$2,'Objectenoverzicht aantallen'!$A:$A,'Objectenoverzicht aantallen'!F:F)*'Calculatie sheet'!AS133+LOOKUP('Calculatie sheet'!$AS$2,'Objectenoverzicht aantallen'!$A:$A,'Objectenoverzicht aantallen'!G:G)*'Calculatie sheet'!AS133+LOOKUP('Calculatie sheet'!$AS$2,'Objectenoverzicht aantallen'!$A:$A,'Objectenoverzicht aantallen'!H:H)*'Calculatie sheet'!AS133+LOOKUP('Calculatie sheet'!$AS$2,'Objectenoverzicht aantallen'!$A:$A,'Objectenoverzicht aantallen'!I:I)*'Calculatie sheet'!AS133+LOOKUP('Calculatie sheet'!$AS$2,'Objectenoverzicht aantallen'!$A:$A,'Objectenoverzicht aantallen'!J:J)*'Calculatie sheet'!AS133+LOOKUP('Calculatie sheet'!$AS$2,'Objectenoverzicht aantallen'!$A:$A,'Objectenoverzicht aantallen'!K:K)*'Calculatie sheet'!AS133+LOOKUP('Calculatie sheet'!$AS$2,'Objectenoverzicht aantallen'!$A:$A,'Objectenoverzicht aantallen'!L:L)*'Calculatie sheet'!AS133+LOOKUP('Calculatie sheet'!$AS$2,'Objectenoverzicht aantallen'!$A:$A,'Objectenoverzicht aantallen'!M:M)*'Calculatie sheet'!AS133+LOOKUP('Calculatie sheet'!$AS$2,'Objectenoverzicht aantallen'!$A:$A,'Objectenoverzicht aantallen'!N:N)*'Calculatie sheet'!AS133)/1000</f>
        <v>0</v>
      </c>
      <c r="S2" s="571">
        <f>(LOOKUP('Calculatie sheet'!$AS$2,'Objectenoverzicht aantallen'!$A:$A,'Objectenoverzicht aantallen'!C:C)*'Calculatie sheet'!AS133+LOOKUP('Calculatie sheet'!$AS$2,'Objectenoverzicht aantallen'!$A:$A,'Objectenoverzicht aantallen'!E:E)*'Calculatie sheet'!AS133+LOOKUP('Calculatie sheet'!$AS$2,'Objectenoverzicht aantallen'!$A:$A,'Objectenoverzicht aantallen'!F:F)*'Calculatie sheet'!AS133+LOOKUP('Calculatie sheet'!$AS$2,'Objectenoverzicht aantallen'!$A:$A,'Objectenoverzicht aantallen'!G:G)*'Calculatie sheet'!AS133+LOOKUP('Calculatie sheet'!$AS$2,'Objectenoverzicht aantallen'!$A:$A,'Objectenoverzicht aantallen'!H:H)*'Calculatie sheet'!AS133+LOOKUP('Calculatie sheet'!$AS$2,'Objectenoverzicht aantallen'!$A:$A,'Objectenoverzicht aantallen'!I:I)*'Calculatie sheet'!AS133+LOOKUP('Calculatie sheet'!$AS$2,'Objectenoverzicht aantallen'!$A:$A,'Objectenoverzicht aantallen'!J:J)*'Calculatie sheet'!AS133+LOOKUP('Calculatie sheet'!$AS$2,'Objectenoverzicht aantallen'!$A:$A,'Objectenoverzicht aantallen'!K:K)*'Calculatie sheet'!AS133+LOOKUP('Calculatie sheet'!$AS$2,'Objectenoverzicht aantallen'!$A:$A,'Objectenoverzicht aantallen'!L:L)*'Calculatie sheet'!AS133+LOOKUP('Calculatie sheet'!$AS$2,'Objectenoverzicht aantallen'!$A:$A,'Objectenoverzicht aantallen'!M:M)*'Calculatie sheet'!AS133+LOOKUP('Calculatie sheet'!$AS$2,'Objectenoverzicht aantallen'!$A:$A,'Objectenoverzicht aantallen'!N:N)*'Calculatie sheet'!AS133+LOOKUP('Calculatie sheet'!$AS$2,'Objectenoverzicht aantallen'!$A:$A,'Objectenoverzicht aantallen'!O:O)*'Calculatie sheet'!AS133)/1000</f>
        <v>0</v>
      </c>
      <c r="U2" s="31" t="s">
        <v>622</v>
      </c>
      <c r="V2" s="571">
        <f>(LOOKUP('Calculatie sheet'!$AS$2,'Objectenoverzicht aantallen'!$A:$A,'Objectenoverzicht aantallen'!E:E)*'Calculatie sheet'!$AS$133)/1000</f>
        <v>0</v>
      </c>
      <c r="W2" s="571">
        <f>(LOOKUP('Calculatie sheet'!$AS$2,'Objectenoverzicht aantallen'!$A:$A,'Objectenoverzicht aantallen'!F:F)*'Calculatie sheet'!$AS$133)/1000</f>
        <v>0</v>
      </c>
      <c r="X2" s="571">
        <f>(LOOKUP('Calculatie sheet'!$AS$2,'Objectenoverzicht aantallen'!$A:$A,'Objectenoverzicht aantallen'!G:G)*'Calculatie sheet'!$AS$133)/1000</f>
        <v>0</v>
      </c>
      <c r="Y2" s="571">
        <f>(LOOKUP('Calculatie sheet'!$AS$2,'Objectenoverzicht aantallen'!$A:$A,'Objectenoverzicht aantallen'!H:H)*'Calculatie sheet'!$AS$133)/1000</f>
        <v>0</v>
      </c>
      <c r="Z2" s="571">
        <f>(LOOKUP('Calculatie sheet'!$AS$2,'Objectenoverzicht aantallen'!$A:$A,'Objectenoverzicht aantallen'!I:I)*'Calculatie sheet'!$AS$133)/1000</f>
        <v>0</v>
      </c>
      <c r="AA2" s="571">
        <f>(LOOKUP('Calculatie sheet'!$AS$2,'Objectenoverzicht aantallen'!$A:$A,'Objectenoverzicht aantallen'!J:J)*'Calculatie sheet'!$AS$133)/1000</f>
        <v>0</v>
      </c>
      <c r="AB2" s="571">
        <f>(LOOKUP('Calculatie sheet'!$AS$2,'Objectenoverzicht aantallen'!$A:$A,'Objectenoverzicht aantallen'!K:K)*'Calculatie sheet'!$AS$133)/1000</f>
        <v>0</v>
      </c>
      <c r="AC2" s="571">
        <f>(LOOKUP('Calculatie sheet'!$AS$2,'Objectenoverzicht aantallen'!$A:$A,'Objectenoverzicht aantallen'!L:L)*'Calculatie sheet'!$AS$133)/1000</f>
        <v>0</v>
      </c>
      <c r="AD2" s="571">
        <f>(LOOKUP('Calculatie sheet'!$AS$2,'Objectenoverzicht aantallen'!$A:$A,'Objectenoverzicht aantallen'!M:M)*'Calculatie sheet'!$AS$133)/1000</f>
        <v>0</v>
      </c>
      <c r="AE2" s="571">
        <f>(LOOKUP('Calculatie sheet'!$AS$2,'Objectenoverzicht aantallen'!$A:$A,'Objectenoverzicht aantallen'!N:N)*'Calculatie sheet'!$AS$133)/1000</f>
        <v>0</v>
      </c>
      <c r="AF2" s="571">
        <f>(LOOKUP('Calculatie sheet'!$AS$2,'Objectenoverzicht aantallen'!$A:$A,'Objectenoverzicht aantallen'!O:O)*'Calculatie sheet'!$AS$133)/1000</f>
        <v>0</v>
      </c>
    </row>
    <row r="3" spans="1:32" x14ac:dyDescent="0.2">
      <c r="B3" s="130" t="s">
        <v>967</v>
      </c>
      <c r="C3" s="46">
        <f>'Calculatie sheet'!AS134</f>
        <v>9942.0308339783896</v>
      </c>
      <c r="D3" s="7" t="s">
        <v>354</v>
      </c>
      <c r="F3" s="573">
        <f>C3*'Calculatie sheet'!$AS$7/1000</f>
        <v>0</v>
      </c>
      <c r="H3" s="31" t="s">
        <v>623</v>
      </c>
      <c r="I3" s="571">
        <f>(LOOKUP('Calculatie sheet'!$AS$2,'Objectenoverzicht aantallen'!$A:$A,'Objectenoverzicht aantallen'!C:C)*'Calculatie sheet'!AS134+LOOKUP('Calculatie sheet'!$AS$2,'Objectenoverzicht aantallen'!$A:$A,'Objectenoverzicht aantallen'!E:E)*'Calculatie sheet'!AS134)/1000</f>
        <v>0</v>
      </c>
      <c r="J3" s="571">
        <f>(LOOKUP('Calculatie sheet'!$AS$2,'Objectenoverzicht aantallen'!$A:$A,'Objectenoverzicht aantallen'!C:C)*'Calculatie sheet'!AS134+LOOKUP('Calculatie sheet'!$AS$2,'Objectenoverzicht aantallen'!$A:$A,'Objectenoverzicht aantallen'!E:E)*'Calculatie sheet'!AS134+LOOKUP('Calculatie sheet'!$AS$2,'Objectenoverzicht aantallen'!$A:$A,'Objectenoverzicht aantallen'!F:F)*'Calculatie sheet'!AS134)/1000</f>
        <v>0</v>
      </c>
      <c r="K3" s="571">
        <f>(LOOKUP('Calculatie sheet'!$AS$2,'Objectenoverzicht aantallen'!$A:$A,'Objectenoverzicht aantallen'!C:C)*'Calculatie sheet'!AS134+LOOKUP('Calculatie sheet'!$AS$2,'Objectenoverzicht aantallen'!$A:$A,'Objectenoverzicht aantallen'!E:E)*'Calculatie sheet'!AS134+LOOKUP('Calculatie sheet'!$AS$2,'Objectenoverzicht aantallen'!$A:$A,'Objectenoverzicht aantallen'!F:F)*'Calculatie sheet'!AS134+LOOKUP('Calculatie sheet'!$D$2,'Objectenoverzicht aantallen'!$A:$A,'Objectenoverzicht aantallen'!G:G)*'Calculatie sheet'!AS134)/1000</f>
        <v>0</v>
      </c>
      <c r="L3" s="571">
        <f>(LOOKUP('Calculatie sheet'!$AS$2,'Objectenoverzicht aantallen'!$A:$A,'Objectenoverzicht aantallen'!C:C)*'Calculatie sheet'!AS134+LOOKUP('Calculatie sheet'!$AS$2,'Objectenoverzicht aantallen'!$A:$A,'Objectenoverzicht aantallen'!E:E)*'Calculatie sheet'!AS134+LOOKUP('Calculatie sheet'!$AS$2,'Objectenoverzicht aantallen'!$A:$A,'Objectenoverzicht aantallen'!F:F)*'Calculatie sheet'!AS134+LOOKUP('Calculatie sheet'!$AS$2,'Objectenoverzicht aantallen'!$A:$A,'Objectenoverzicht aantallen'!G:G)*'Calculatie sheet'!AS134+LOOKUP('Calculatie sheet'!$AS$2,'Objectenoverzicht aantallen'!$A:$A,'Objectenoverzicht aantallen'!H:H)*'Calculatie sheet'!AS134)/1000</f>
        <v>0</v>
      </c>
      <c r="M3" s="571">
        <f>(LOOKUP('Calculatie sheet'!$AS$2,'Objectenoverzicht aantallen'!$A:$A,'Objectenoverzicht aantallen'!C:C)*'Calculatie sheet'!AS134+LOOKUP('Calculatie sheet'!$AS$2,'Objectenoverzicht aantallen'!$A:$A,'Objectenoverzicht aantallen'!E:E)*'Calculatie sheet'!AS134+LOOKUP('Calculatie sheet'!$AS$2,'Objectenoverzicht aantallen'!$A:$A,'Objectenoverzicht aantallen'!F:F)*'Calculatie sheet'!AS134+LOOKUP('Calculatie sheet'!$AS$2,'Objectenoverzicht aantallen'!$A:$A,'Objectenoverzicht aantallen'!G:G)*'Calculatie sheet'!AS134+LOOKUP('Calculatie sheet'!$AS$2,'Objectenoverzicht aantallen'!$A:$A,'Objectenoverzicht aantallen'!H:H)*'Calculatie sheet'!AS134+LOOKUP('Calculatie sheet'!$AS$2,'Objectenoverzicht aantallen'!$A:$A,'Objectenoverzicht aantallen'!I:I)*'Calculatie sheet'!AS134)/1000</f>
        <v>0</v>
      </c>
      <c r="N3" s="571">
        <f>(LOOKUP('Calculatie sheet'!$AS$2,'Objectenoverzicht aantallen'!$A:$A,'Objectenoverzicht aantallen'!C:C)*'Calculatie sheet'!AS134+LOOKUP('Calculatie sheet'!$AS$2,'Objectenoverzicht aantallen'!$A:$A,'Objectenoverzicht aantallen'!E:E)*'Calculatie sheet'!AS134+LOOKUP('Calculatie sheet'!$AS$2,'Objectenoverzicht aantallen'!$A:$A,'Objectenoverzicht aantallen'!F:F)*'Calculatie sheet'!AS134+LOOKUP('Calculatie sheet'!$AS$2,'Objectenoverzicht aantallen'!$A:$A,'Objectenoverzicht aantallen'!G:G)*'Calculatie sheet'!AS134+LOOKUP('Calculatie sheet'!$AS$2,'Objectenoverzicht aantallen'!$A:$A,'Objectenoverzicht aantallen'!H:H)*'Calculatie sheet'!AS134+LOOKUP('Calculatie sheet'!$AS$2,'Objectenoverzicht aantallen'!$A:$A,'Objectenoverzicht aantallen'!I:I)*'Calculatie sheet'!AS134+LOOKUP('Calculatie sheet'!$AS$2,'Objectenoverzicht aantallen'!$A:$A,'Objectenoverzicht aantallen'!J:J)*'Calculatie sheet'!AS134)/1000</f>
        <v>0</v>
      </c>
      <c r="O3" s="571">
        <f>(LOOKUP('Calculatie sheet'!$AS$2,'Objectenoverzicht aantallen'!$A:$A,'Objectenoverzicht aantallen'!C:C)*'Calculatie sheet'!AS134+LOOKUP('Calculatie sheet'!$AS$2,'Objectenoverzicht aantallen'!$A:$A,'Objectenoverzicht aantallen'!E:E)*'Calculatie sheet'!AS134+LOOKUP('Calculatie sheet'!$AS$2,'Objectenoverzicht aantallen'!$A:$A,'Objectenoverzicht aantallen'!F:F)*'Calculatie sheet'!AS134+LOOKUP('Calculatie sheet'!$AS$2,'Objectenoverzicht aantallen'!$A:$A,'Objectenoverzicht aantallen'!G:G)*'Calculatie sheet'!AS134+LOOKUP('Calculatie sheet'!$AS$2,'Objectenoverzicht aantallen'!$A:$A,'Objectenoverzicht aantallen'!H:H)*'Calculatie sheet'!AS134+LOOKUP('Calculatie sheet'!$AS$2,'Objectenoverzicht aantallen'!$A:$A,'Objectenoverzicht aantallen'!I:I)*'Calculatie sheet'!AS134+LOOKUP('Calculatie sheet'!$AS$2,'Objectenoverzicht aantallen'!$A:$A,'Objectenoverzicht aantallen'!J:J)*'Calculatie sheet'!AS134+LOOKUP('Calculatie sheet'!$AS$2,'Objectenoverzicht aantallen'!$A:$A,'Objectenoverzicht aantallen'!K:K)*'Calculatie sheet'!AS134)/1000</f>
        <v>0</v>
      </c>
      <c r="P3" s="571">
        <f>(LOOKUP('Calculatie sheet'!$AS$2,'Objectenoverzicht aantallen'!$A:$A,'Objectenoverzicht aantallen'!C:C)*'Calculatie sheet'!AS134+LOOKUP('Calculatie sheet'!$AS$2,'Objectenoverzicht aantallen'!$A:$A,'Objectenoverzicht aantallen'!E:E)*'Calculatie sheet'!AS134+LOOKUP('Calculatie sheet'!$AS$2,'Objectenoverzicht aantallen'!$A:$A,'Objectenoverzicht aantallen'!F:F)*'Calculatie sheet'!AS134+LOOKUP('Calculatie sheet'!$AS$2,'Objectenoverzicht aantallen'!$A:$A,'Objectenoverzicht aantallen'!G:G)*'Calculatie sheet'!AS134+LOOKUP('Calculatie sheet'!$AS$2,'Objectenoverzicht aantallen'!$A:$A,'Objectenoverzicht aantallen'!H:H)*'Calculatie sheet'!AS134+LOOKUP('Calculatie sheet'!$AS$2,'Objectenoverzicht aantallen'!$A:$A,'Objectenoverzicht aantallen'!I:I)*'Calculatie sheet'!AS134+LOOKUP('Calculatie sheet'!$AS$2,'Objectenoverzicht aantallen'!$A:$A,'Objectenoverzicht aantallen'!J:J)*'Calculatie sheet'!AS134+LOOKUP('Calculatie sheet'!$AS$2,'Objectenoverzicht aantallen'!$A:$A,'Objectenoverzicht aantallen'!K:K)*'Calculatie sheet'!AS134+LOOKUP('Calculatie sheet'!$AS$2,'Objectenoverzicht aantallen'!$A:$A,'Objectenoverzicht aantallen'!L:L)*'Calculatie sheet'!AS134)/1000</f>
        <v>0</v>
      </c>
      <c r="Q3" s="571">
        <f>(LOOKUP('Calculatie sheet'!$AS$2,'Objectenoverzicht aantallen'!$A:$A,'Objectenoverzicht aantallen'!C:C)*'Calculatie sheet'!AS134+LOOKUP('Calculatie sheet'!$AS$2,'Objectenoverzicht aantallen'!$A:$A,'Objectenoverzicht aantallen'!E:E)*'Calculatie sheet'!AS134+LOOKUP('Calculatie sheet'!$AS$2,'Objectenoverzicht aantallen'!$A:$A,'Objectenoverzicht aantallen'!F:F)*'Calculatie sheet'!AS134+LOOKUP('Calculatie sheet'!$AS$2,'Objectenoverzicht aantallen'!$A:$A,'Objectenoverzicht aantallen'!G:G)*'Calculatie sheet'!AS134+LOOKUP('Calculatie sheet'!$AS$2,'Objectenoverzicht aantallen'!$A:$A,'Objectenoverzicht aantallen'!H:H)*'Calculatie sheet'!AS134+LOOKUP('Calculatie sheet'!$AS$2,'Objectenoverzicht aantallen'!$A:$A,'Objectenoverzicht aantallen'!I:I)*'Calculatie sheet'!AS134+LOOKUP('Calculatie sheet'!$AS$2,'Objectenoverzicht aantallen'!$A:$A,'Objectenoverzicht aantallen'!J:J)*'Calculatie sheet'!AS134+LOOKUP('Calculatie sheet'!$AS$2,'Objectenoverzicht aantallen'!$A:$A,'Objectenoverzicht aantallen'!K:K)*'Calculatie sheet'!AS134+LOOKUP('Calculatie sheet'!$AS$2,'Objectenoverzicht aantallen'!$A:$A,'Objectenoverzicht aantallen'!L:L)*'Calculatie sheet'!AS134+LOOKUP('Calculatie sheet'!$AS$2,'Objectenoverzicht aantallen'!$A:$A,'Objectenoverzicht aantallen'!M:M)*'Calculatie sheet'!AS134)/1000</f>
        <v>0</v>
      </c>
      <c r="R3" s="571">
        <f>(LOOKUP('Calculatie sheet'!$AS$2,'Objectenoverzicht aantallen'!$A:$A,'Objectenoverzicht aantallen'!C:C)*'Calculatie sheet'!AS134+LOOKUP('Calculatie sheet'!$AS$2,'Objectenoverzicht aantallen'!$A:$A,'Objectenoverzicht aantallen'!E:E)*'Calculatie sheet'!AS134+LOOKUP('Calculatie sheet'!$AS$2,'Objectenoverzicht aantallen'!$A:$A,'Objectenoverzicht aantallen'!F:F)*'Calculatie sheet'!AS134+LOOKUP('Calculatie sheet'!$AS$2,'Objectenoverzicht aantallen'!$A:$A,'Objectenoverzicht aantallen'!G:G)*'Calculatie sheet'!AS134+LOOKUP('Calculatie sheet'!$AS$2,'Objectenoverzicht aantallen'!$A:$A,'Objectenoverzicht aantallen'!H:H)*'Calculatie sheet'!AS134+LOOKUP('Calculatie sheet'!$AS$2,'Objectenoverzicht aantallen'!$A:$A,'Objectenoverzicht aantallen'!I:I)*'Calculatie sheet'!AS134+LOOKUP('Calculatie sheet'!$AS$2,'Objectenoverzicht aantallen'!$A:$A,'Objectenoverzicht aantallen'!J:J)*'Calculatie sheet'!AS134+LOOKUP('Calculatie sheet'!$AS$2,'Objectenoverzicht aantallen'!$A:$A,'Objectenoverzicht aantallen'!K:K)*'Calculatie sheet'!AS134+LOOKUP('Calculatie sheet'!$AS$2,'Objectenoverzicht aantallen'!$A:$A,'Objectenoverzicht aantallen'!L:L)*'Calculatie sheet'!AS134+LOOKUP('Calculatie sheet'!$AS$2,'Objectenoverzicht aantallen'!$A:$A,'Objectenoverzicht aantallen'!M:M)*'Calculatie sheet'!AS134+LOOKUP('Calculatie sheet'!$AS$2,'Objectenoverzicht aantallen'!$A:$A,'Objectenoverzicht aantallen'!N:N)*'Calculatie sheet'!AS134)/1000</f>
        <v>0</v>
      </c>
      <c r="S3" s="571">
        <f>(LOOKUP('Calculatie sheet'!$AS$2,'Objectenoverzicht aantallen'!$A:$A,'Objectenoverzicht aantallen'!C:C)*'Calculatie sheet'!AS134+LOOKUP('Calculatie sheet'!$AS$2,'Objectenoverzicht aantallen'!$A:$A,'Objectenoverzicht aantallen'!E:E)*'Calculatie sheet'!AS134+LOOKUP('Calculatie sheet'!$AS$2,'Objectenoverzicht aantallen'!$A:$A,'Objectenoverzicht aantallen'!F:F)*'Calculatie sheet'!AS134+LOOKUP('Calculatie sheet'!$AS$2,'Objectenoverzicht aantallen'!$A:$A,'Objectenoverzicht aantallen'!G:G)*'Calculatie sheet'!AS134+LOOKUP('Calculatie sheet'!$AS$2,'Objectenoverzicht aantallen'!$A:$A,'Objectenoverzicht aantallen'!H:H)*'Calculatie sheet'!AS134+LOOKUP('Calculatie sheet'!$AS$2,'Objectenoverzicht aantallen'!$A:$A,'Objectenoverzicht aantallen'!I:I)*'Calculatie sheet'!AS134+LOOKUP('Calculatie sheet'!$AS$2,'Objectenoverzicht aantallen'!$A:$A,'Objectenoverzicht aantallen'!J:J)*'Calculatie sheet'!AS134+LOOKUP('Calculatie sheet'!$AS$2,'Objectenoverzicht aantallen'!$A:$A,'Objectenoverzicht aantallen'!K:K)*'Calculatie sheet'!AS134+LOOKUP('Calculatie sheet'!$AS$2,'Objectenoverzicht aantallen'!$A:$A,'Objectenoverzicht aantallen'!L:L)*'Calculatie sheet'!AS134+LOOKUP('Calculatie sheet'!$AS$2,'Objectenoverzicht aantallen'!$A:$A,'Objectenoverzicht aantallen'!M:M)*'Calculatie sheet'!AS134+LOOKUP('Calculatie sheet'!$AS$2,'Objectenoverzicht aantallen'!$A:$A,'Objectenoverzicht aantallen'!N:N)*'Calculatie sheet'!AS134+LOOKUP('Calculatie sheet'!$AS$2,'Objectenoverzicht aantallen'!$A:$A,'Objectenoverzicht aantallen'!O:O)*'Calculatie sheet'!AS134)/1000</f>
        <v>0</v>
      </c>
      <c r="U3" s="31" t="s">
        <v>623</v>
      </c>
      <c r="V3" s="571">
        <f>(LOOKUP('Calculatie sheet'!$AS$2,'Objectenoverzicht aantallen'!$A:$A,'Objectenoverzicht aantallen'!E:E)*'Calculatie sheet'!$AS$134)/1000</f>
        <v>0</v>
      </c>
      <c r="W3" s="571">
        <f>(LOOKUP('Calculatie sheet'!$AS$2,'Objectenoverzicht aantallen'!$A:$A,'Objectenoverzicht aantallen'!F:F)*'Calculatie sheet'!$AS$134)/1000</f>
        <v>0</v>
      </c>
      <c r="X3" s="571">
        <f>(LOOKUP('Calculatie sheet'!$AS$2,'Objectenoverzicht aantallen'!$A:$A,'Objectenoverzicht aantallen'!G:G)*'Calculatie sheet'!$AS$134)/1000</f>
        <v>0</v>
      </c>
      <c r="Y3" s="571">
        <f>(LOOKUP('Calculatie sheet'!$AS$2,'Objectenoverzicht aantallen'!$A:$A,'Objectenoverzicht aantallen'!H:H)*'Calculatie sheet'!$AS$134)/1000</f>
        <v>0</v>
      </c>
      <c r="Z3" s="571">
        <f>(LOOKUP('Calculatie sheet'!$AS$2,'Objectenoverzicht aantallen'!$A:$A,'Objectenoverzicht aantallen'!I:I)*'Calculatie sheet'!$AS$134)/1000</f>
        <v>0</v>
      </c>
      <c r="AA3" s="571">
        <f>(LOOKUP('Calculatie sheet'!$AS$2,'Objectenoverzicht aantallen'!$A:$A,'Objectenoverzicht aantallen'!J:J)*'Calculatie sheet'!$AS$134)/1000</f>
        <v>0</v>
      </c>
      <c r="AB3" s="571">
        <f>(LOOKUP('Calculatie sheet'!$AS$2,'Objectenoverzicht aantallen'!$A:$A,'Objectenoverzicht aantallen'!K:K)*'Calculatie sheet'!$AS$134)/1000</f>
        <v>0</v>
      </c>
      <c r="AC3" s="571">
        <f>(LOOKUP('Calculatie sheet'!$AS$2,'Objectenoverzicht aantallen'!$A:$A,'Objectenoverzicht aantallen'!L:L)*'Calculatie sheet'!$AS$134)/1000</f>
        <v>0</v>
      </c>
      <c r="AD3" s="571">
        <f>(LOOKUP('Calculatie sheet'!$AS$2,'Objectenoverzicht aantallen'!$A:$A,'Objectenoverzicht aantallen'!M:M)*'Calculatie sheet'!$AS$134)/1000</f>
        <v>0</v>
      </c>
      <c r="AE3" s="571">
        <f>(LOOKUP('Calculatie sheet'!$AS$2,'Objectenoverzicht aantallen'!$A:$A,'Objectenoverzicht aantallen'!N:N)*'Calculatie sheet'!$AS$134)/1000</f>
        <v>0</v>
      </c>
      <c r="AF3" s="571">
        <f>(LOOKUP('Calculatie sheet'!$AS$2,'Objectenoverzicht aantallen'!$A:$A,'Objectenoverzicht aantallen'!O:O)*'Calculatie sheet'!$AS$134)/1000</f>
        <v>0</v>
      </c>
    </row>
    <row r="4" spans="1:32" x14ac:dyDescent="0.2">
      <c r="B4" s="130" t="s">
        <v>966</v>
      </c>
      <c r="C4" s="46">
        <f>'Calculatie sheet'!AS135</f>
        <v>5.9278957052500072</v>
      </c>
      <c r="D4" s="37" t="s">
        <v>660</v>
      </c>
      <c r="F4" s="573">
        <f>C4*'Calculatie sheet'!$AS$7/1000</f>
        <v>0</v>
      </c>
      <c r="H4" s="31" t="s">
        <v>624</v>
      </c>
      <c r="I4" s="571">
        <f>(LOOKUP('Calculatie sheet'!$AS$2,'Objectenoverzicht aantallen'!$A:$A,'Objectenoverzicht aantallen'!C:C)*'Calculatie sheet'!AS135+LOOKUP('Calculatie sheet'!$AS$2,'Objectenoverzicht aantallen'!$A:$A,'Objectenoverzicht aantallen'!E:E)*'Calculatie sheet'!AS135)/1000</f>
        <v>0</v>
      </c>
      <c r="J4" s="571">
        <f>(LOOKUP('Calculatie sheet'!$AS$2,'Objectenoverzicht aantallen'!$A:$A,'Objectenoverzicht aantallen'!C:C)*'Calculatie sheet'!AS135+LOOKUP('Calculatie sheet'!$AS$2,'Objectenoverzicht aantallen'!$A:$A,'Objectenoverzicht aantallen'!E:E)*'Calculatie sheet'!AS135+LOOKUP('Calculatie sheet'!$AS$2,'Objectenoverzicht aantallen'!$A:$A,'Objectenoverzicht aantallen'!F:F)*'Calculatie sheet'!AS135)/1000</f>
        <v>0</v>
      </c>
      <c r="K4" s="571">
        <f>(LOOKUP('Calculatie sheet'!$AS$2,'Objectenoverzicht aantallen'!$A:$A,'Objectenoverzicht aantallen'!C:C)*'Calculatie sheet'!AS135+LOOKUP('Calculatie sheet'!$AS$2,'Objectenoverzicht aantallen'!$A:$A,'Objectenoverzicht aantallen'!E:E)*'Calculatie sheet'!AS135+LOOKUP('Calculatie sheet'!$AS$2,'Objectenoverzicht aantallen'!$A:$A,'Objectenoverzicht aantallen'!F:F)*'Calculatie sheet'!AS135+LOOKUP('Calculatie sheet'!$D$2,'Objectenoverzicht aantallen'!$A:$A,'Objectenoverzicht aantallen'!G:G)*'Calculatie sheet'!AS135)/1000</f>
        <v>0</v>
      </c>
      <c r="L4" s="571">
        <f>(LOOKUP('Calculatie sheet'!$AS$2,'Objectenoverzicht aantallen'!$A:$A,'Objectenoverzicht aantallen'!C:C)*'Calculatie sheet'!AS135+LOOKUP('Calculatie sheet'!$AS$2,'Objectenoverzicht aantallen'!$A:$A,'Objectenoverzicht aantallen'!E:E)*'Calculatie sheet'!AS135+LOOKUP('Calculatie sheet'!$AS$2,'Objectenoverzicht aantallen'!$A:$A,'Objectenoverzicht aantallen'!F:F)*'Calculatie sheet'!AS135+LOOKUP('Calculatie sheet'!$AS$2,'Objectenoverzicht aantallen'!$A:$A,'Objectenoverzicht aantallen'!G:G)*'Calculatie sheet'!AS135+LOOKUP('Calculatie sheet'!$AS$2,'Objectenoverzicht aantallen'!$A:$A,'Objectenoverzicht aantallen'!H:H)*'Calculatie sheet'!AS135)/1000</f>
        <v>0</v>
      </c>
      <c r="M4" s="571">
        <f>(LOOKUP('Calculatie sheet'!$AS$2,'Objectenoverzicht aantallen'!$A:$A,'Objectenoverzicht aantallen'!C:C)*'Calculatie sheet'!AS135+LOOKUP('Calculatie sheet'!$AS$2,'Objectenoverzicht aantallen'!$A:$A,'Objectenoverzicht aantallen'!E:E)*'Calculatie sheet'!AS135+LOOKUP('Calculatie sheet'!$AS$2,'Objectenoverzicht aantallen'!$A:$A,'Objectenoverzicht aantallen'!F:F)*'Calculatie sheet'!AS135+LOOKUP('Calculatie sheet'!$AS$2,'Objectenoverzicht aantallen'!$A:$A,'Objectenoverzicht aantallen'!G:G)*'Calculatie sheet'!AS135+LOOKUP('Calculatie sheet'!$AS$2,'Objectenoverzicht aantallen'!$A:$A,'Objectenoverzicht aantallen'!H:H)*'Calculatie sheet'!AS135+LOOKUP('Calculatie sheet'!$AS$2,'Objectenoverzicht aantallen'!$A:$A,'Objectenoverzicht aantallen'!I:I)*'Calculatie sheet'!AS135)/1000</f>
        <v>0</v>
      </c>
      <c r="N4" s="571">
        <f>(LOOKUP('Calculatie sheet'!$AS$2,'Objectenoverzicht aantallen'!$A:$A,'Objectenoverzicht aantallen'!C:C)*'Calculatie sheet'!AS135+LOOKUP('Calculatie sheet'!$AS$2,'Objectenoverzicht aantallen'!$A:$A,'Objectenoverzicht aantallen'!E:E)*'Calculatie sheet'!AS135+LOOKUP('Calculatie sheet'!$AS$2,'Objectenoverzicht aantallen'!$A:$A,'Objectenoverzicht aantallen'!F:F)*'Calculatie sheet'!AS135+LOOKUP('Calculatie sheet'!$AS$2,'Objectenoverzicht aantallen'!$A:$A,'Objectenoverzicht aantallen'!G:G)*'Calculatie sheet'!AS135+LOOKUP('Calculatie sheet'!$AS$2,'Objectenoverzicht aantallen'!$A:$A,'Objectenoverzicht aantallen'!H:H)*'Calculatie sheet'!AS135+LOOKUP('Calculatie sheet'!$AS$2,'Objectenoverzicht aantallen'!$A:$A,'Objectenoverzicht aantallen'!I:I)*'Calculatie sheet'!AS135+LOOKUP('Calculatie sheet'!$AS$2,'Objectenoverzicht aantallen'!$A:$A,'Objectenoverzicht aantallen'!J:J)*'Calculatie sheet'!AS135)/1000</f>
        <v>0</v>
      </c>
      <c r="O4" s="571">
        <f>(LOOKUP('Calculatie sheet'!$AS$2,'Objectenoverzicht aantallen'!$A:$A,'Objectenoverzicht aantallen'!C:C)*'Calculatie sheet'!AS135+LOOKUP('Calculatie sheet'!$AS$2,'Objectenoverzicht aantallen'!$A:$A,'Objectenoverzicht aantallen'!E:E)*'Calculatie sheet'!AS135+LOOKUP('Calculatie sheet'!$AS$2,'Objectenoverzicht aantallen'!$A:$A,'Objectenoverzicht aantallen'!F:F)*'Calculatie sheet'!AS135+LOOKUP('Calculatie sheet'!$AS$2,'Objectenoverzicht aantallen'!$A:$A,'Objectenoverzicht aantallen'!G:G)*'Calculatie sheet'!AS135+LOOKUP('Calculatie sheet'!$AS$2,'Objectenoverzicht aantallen'!$A:$A,'Objectenoverzicht aantallen'!H:H)*'Calculatie sheet'!AS135+LOOKUP('Calculatie sheet'!$AS$2,'Objectenoverzicht aantallen'!$A:$A,'Objectenoverzicht aantallen'!I:I)*'Calculatie sheet'!AS135+LOOKUP('Calculatie sheet'!$AS$2,'Objectenoverzicht aantallen'!$A:$A,'Objectenoverzicht aantallen'!J:J)*'Calculatie sheet'!AS135+LOOKUP('Calculatie sheet'!$AS$2,'Objectenoverzicht aantallen'!$A:$A,'Objectenoverzicht aantallen'!K:K)*'Calculatie sheet'!AS135)/1000</f>
        <v>0</v>
      </c>
      <c r="P4" s="571">
        <f>(LOOKUP('Calculatie sheet'!$AS$2,'Objectenoverzicht aantallen'!$A:$A,'Objectenoverzicht aantallen'!C:C)*'Calculatie sheet'!AS135+LOOKUP('Calculatie sheet'!$AS$2,'Objectenoverzicht aantallen'!$A:$A,'Objectenoverzicht aantallen'!E:E)*'Calculatie sheet'!AS135+LOOKUP('Calculatie sheet'!$AS$2,'Objectenoverzicht aantallen'!$A:$A,'Objectenoverzicht aantallen'!F:F)*'Calculatie sheet'!AS135+LOOKUP('Calculatie sheet'!$AS$2,'Objectenoverzicht aantallen'!$A:$A,'Objectenoverzicht aantallen'!G:G)*'Calculatie sheet'!AS135+LOOKUP('Calculatie sheet'!$AS$2,'Objectenoverzicht aantallen'!$A:$A,'Objectenoverzicht aantallen'!H:H)*'Calculatie sheet'!AS135+LOOKUP('Calculatie sheet'!$AS$2,'Objectenoverzicht aantallen'!$A:$A,'Objectenoverzicht aantallen'!I:I)*'Calculatie sheet'!AS135+LOOKUP('Calculatie sheet'!$AS$2,'Objectenoverzicht aantallen'!$A:$A,'Objectenoverzicht aantallen'!J:J)*'Calculatie sheet'!AS135+LOOKUP('Calculatie sheet'!$AS$2,'Objectenoverzicht aantallen'!$A:$A,'Objectenoverzicht aantallen'!K:K)*'Calculatie sheet'!AS135+LOOKUP('Calculatie sheet'!$AS$2,'Objectenoverzicht aantallen'!$A:$A,'Objectenoverzicht aantallen'!L:L)*'Calculatie sheet'!AS135)/1000</f>
        <v>0</v>
      </c>
      <c r="Q4" s="571">
        <f>(LOOKUP('Calculatie sheet'!$AS$2,'Objectenoverzicht aantallen'!$A:$A,'Objectenoverzicht aantallen'!C:C)*'Calculatie sheet'!AS135+LOOKUP('Calculatie sheet'!$AS$2,'Objectenoverzicht aantallen'!$A:$A,'Objectenoverzicht aantallen'!E:E)*'Calculatie sheet'!AS135+LOOKUP('Calculatie sheet'!$AS$2,'Objectenoverzicht aantallen'!$A:$A,'Objectenoverzicht aantallen'!F:F)*'Calculatie sheet'!AS135+LOOKUP('Calculatie sheet'!$AS$2,'Objectenoverzicht aantallen'!$A:$A,'Objectenoverzicht aantallen'!G:G)*'Calculatie sheet'!AS135+LOOKUP('Calculatie sheet'!$AS$2,'Objectenoverzicht aantallen'!$A:$A,'Objectenoverzicht aantallen'!H:H)*'Calculatie sheet'!AS135+LOOKUP('Calculatie sheet'!$AS$2,'Objectenoverzicht aantallen'!$A:$A,'Objectenoverzicht aantallen'!I:I)*'Calculatie sheet'!AS135+LOOKUP('Calculatie sheet'!$AS$2,'Objectenoverzicht aantallen'!$A:$A,'Objectenoverzicht aantallen'!J:J)*'Calculatie sheet'!AS135+LOOKUP('Calculatie sheet'!$AS$2,'Objectenoverzicht aantallen'!$A:$A,'Objectenoverzicht aantallen'!K:K)*'Calculatie sheet'!AS135+LOOKUP('Calculatie sheet'!$AS$2,'Objectenoverzicht aantallen'!$A:$A,'Objectenoverzicht aantallen'!L:L)*'Calculatie sheet'!AS135+LOOKUP('Calculatie sheet'!$AS$2,'Objectenoverzicht aantallen'!$A:$A,'Objectenoverzicht aantallen'!M:M)*'Calculatie sheet'!AS135)/1000</f>
        <v>0</v>
      </c>
      <c r="R4" s="571">
        <f>(LOOKUP('Calculatie sheet'!$AS$2,'Objectenoverzicht aantallen'!$A:$A,'Objectenoverzicht aantallen'!C:C)*'Calculatie sheet'!AS135+LOOKUP('Calculatie sheet'!$AS$2,'Objectenoverzicht aantallen'!$A:$A,'Objectenoverzicht aantallen'!E:E)*'Calculatie sheet'!AS135+LOOKUP('Calculatie sheet'!$AS$2,'Objectenoverzicht aantallen'!$A:$A,'Objectenoverzicht aantallen'!F:F)*'Calculatie sheet'!AS135+LOOKUP('Calculatie sheet'!$AS$2,'Objectenoverzicht aantallen'!$A:$A,'Objectenoverzicht aantallen'!G:G)*'Calculatie sheet'!AS135+LOOKUP('Calculatie sheet'!$AS$2,'Objectenoverzicht aantallen'!$A:$A,'Objectenoverzicht aantallen'!H:H)*'Calculatie sheet'!AS135+LOOKUP('Calculatie sheet'!$AS$2,'Objectenoverzicht aantallen'!$A:$A,'Objectenoverzicht aantallen'!I:I)*'Calculatie sheet'!AS135+LOOKUP('Calculatie sheet'!$AS$2,'Objectenoverzicht aantallen'!$A:$A,'Objectenoverzicht aantallen'!J:J)*'Calculatie sheet'!AS135+LOOKUP('Calculatie sheet'!$AS$2,'Objectenoverzicht aantallen'!$A:$A,'Objectenoverzicht aantallen'!K:K)*'Calculatie sheet'!AS135+LOOKUP('Calculatie sheet'!$AS$2,'Objectenoverzicht aantallen'!$A:$A,'Objectenoverzicht aantallen'!L:L)*'Calculatie sheet'!AS135+LOOKUP('Calculatie sheet'!$AS$2,'Objectenoverzicht aantallen'!$A:$A,'Objectenoverzicht aantallen'!M:M)*'Calculatie sheet'!AS135+LOOKUP('Calculatie sheet'!$AS$2,'Objectenoverzicht aantallen'!$A:$A,'Objectenoverzicht aantallen'!N:N)*'Calculatie sheet'!AS135)/1000</f>
        <v>0</v>
      </c>
      <c r="S4" s="571">
        <f>(LOOKUP('Calculatie sheet'!$AS$2,'Objectenoverzicht aantallen'!$A:$A,'Objectenoverzicht aantallen'!C:C)*'Calculatie sheet'!AS135+LOOKUP('Calculatie sheet'!$AS$2,'Objectenoverzicht aantallen'!$A:$A,'Objectenoverzicht aantallen'!E:E)*'Calculatie sheet'!AS135+LOOKUP('Calculatie sheet'!$AS$2,'Objectenoverzicht aantallen'!$A:$A,'Objectenoverzicht aantallen'!F:F)*'Calculatie sheet'!AS135+LOOKUP('Calculatie sheet'!$AS$2,'Objectenoverzicht aantallen'!$A:$A,'Objectenoverzicht aantallen'!G:G)*'Calculatie sheet'!AS135+LOOKUP('Calculatie sheet'!$AS$2,'Objectenoverzicht aantallen'!$A:$A,'Objectenoverzicht aantallen'!H:H)*'Calculatie sheet'!AS135+LOOKUP('Calculatie sheet'!$AS$2,'Objectenoverzicht aantallen'!$A:$A,'Objectenoverzicht aantallen'!I:I)*'Calculatie sheet'!AS135+LOOKUP('Calculatie sheet'!$AS$2,'Objectenoverzicht aantallen'!$A:$A,'Objectenoverzicht aantallen'!J:J)*'Calculatie sheet'!AS135+LOOKUP('Calculatie sheet'!$AS$2,'Objectenoverzicht aantallen'!$A:$A,'Objectenoverzicht aantallen'!K:K)*'Calculatie sheet'!AS135+LOOKUP('Calculatie sheet'!$AS$2,'Objectenoverzicht aantallen'!$A:$A,'Objectenoverzicht aantallen'!L:L)*'Calculatie sheet'!AS135+LOOKUP('Calculatie sheet'!$AS$2,'Objectenoverzicht aantallen'!$A:$A,'Objectenoverzicht aantallen'!M:M)*'Calculatie sheet'!AS135+LOOKUP('Calculatie sheet'!$AS$2,'Objectenoverzicht aantallen'!$A:$A,'Objectenoverzicht aantallen'!N:N)*'Calculatie sheet'!AS135+LOOKUP('Calculatie sheet'!$AS$2,'Objectenoverzicht aantallen'!$A:$A,'Objectenoverzicht aantallen'!O:O)*'Calculatie sheet'!AS135)/1000</f>
        <v>0</v>
      </c>
      <c r="U4" s="31" t="s">
        <v>624</v>
      </c>
      <c r="V4" s="571">
        <f>(LOOKUP('Calculatie sheet'!$AS$2,'Objectenoverzicht aantallen'!$A:$A,'Objectenoverzicht aantallen'!$P:$P)*'Calculatie sheet'!$AS$135)/'Calculatie sheet'!$AS$64/1000</f>
        <v>0</v>
      </c>
      <c r="W4" s="571">
        <f>(LOOKUP('Calculatie sheet'!$AS$2,'Objectenoverzicht aantallen'!$A:$A,'Objectenoverzicht aantallen'!$P:$P)*'Calculatie sheet'!$AS$135)/'Calculatie sheet'!$AS$64/1000</f>
        <v>0</v>
      </c>
      <c r="X4" s="571">
        <f>(LOOKUP('Calculatie sheet'!$AS$2,'Objectenoverzicht aantallen'!$A:$A,'Objectenoverzicht aantallen'!$P:$P)*'Calculatie sheet'!$AS$135)/'Calculatie sheet'!$AS$64/1000</f>
        <v>0</v>
      </c>
      <c r="Y4" s="571">
        <f>(LOOKUP('Calculatie sheet'!$AS$2,'Objectenoverzicht aantallen'!$A:$A,'Objectenoverzicht aantallen'!$P:$P)*'Calculatie sheet'!$AS$135)/'Calculatie sheet'!$AS$64/1000</f>
        <v>0</v>
      </c>
      <c r="Z4" s="571">
        <f>(LOOKUP('Calculatie sheet'!$AS$2,'Objectenoverzicht aantallen'!$A:$A,'Objectenoverzicht aantallen'!$P:$P)*'Calculatie sheet'!$AS$135)/'Calculatie sheet'!$AS$64/1000</f>
        <v>0</v>
      </c>
      <c r="AA4" s="571">
        <f>(LOOKUP('Calculatie sheet'!$AS$2,'Objectenoverzicht aantallen'!$A:$A,'Objectenoverzicht aantallen'!$P:$P)*'Calculatie sheet'!$AS$135)/'Calculatie sheet'!$AS$64/1000</f>
        <v>0</v>
      </c>
      <c r="AB4" s="571">
        <f>(LOOKUP('Calculatie sheet'!$AS$2,'Objectenoverzicht aantallen'!$A:$A,'Objectenoverzicht aantallen'!$P:$P)*'Calculatie sheet'!$AS$135)/'Calculatie sheet'!$AS$64/1000</f>
        <v>0</v>
      </c>
      <c r="AC4" s="571">
        <f>(LOOKUP('Calculatie sheet'!$AS$2,'Objectenoverzicht aantallen'!$A:$A,'Objectenoverzicht aantallen'!$P:$P)*'Calculatie sheet'!$AS$135)/'Calculatie sheet'!$AS$64/1000</f>
        <v>0</v>
      </c>
      <c r="AD4" s="571">
        <f>(LOOKUP('Calculatie sheet'!$AS$2,'Objectenoverzicht aantallen'!$A:$A,'Objectenoverzicht aantallen'!$P:$P)*'Calculatie sheet'!$AS$135)/'Calculatie sheet'!$AS$64/1000</f>
        <v>0</v>
      </c>
      <c r="AE4" s="571">
        <f>(LOOKUP('Calculatie sheet'!$AS$2,'Objectenoverzicht aantallen'!$A:$A,'Objectenoverzicht aantallen'!$P:$P)*'Calculatie sheet'!$AS$135)/'Calculatie sheet'!$AS$64/1000</f>
        <v>0</v>
      </c>
      <c r="AF4" s="571">
        <f>(LOOKUP('Calculatie sheet'!$AS$2,'Objectenoverzicht aantallen'!$A:$A,'Objectenoverzicht aantallen'!$P:$P)*'Calculatie sheet'!$AS$135)/'Calculatie sheet'!$AS$64/1000</f>
        <v>0</v>
      </c>
    </row>
    <row r="5" spans="1:32" x14ac:dyDescent="0.2">
      <c r="B5" s="130" t="s">
        <v>5</v>
      </c>
      <c r="C5" s="46">
        <f>'Calculatie sheet'!AS136</f>
        <v>3.4157517153882497</v>
      </c>
      <c r="F5" s="573">
        <f>C5*'Calculatie sheet'!$AS$7/1000</f>
        <v>0</v>
      </c>
      <c r="H5" s="31" t="s">
        <v>625</v>
      </c>
      <c r="I5" s="571">
        <f>(LOOKUP('Calculatie sheet'!$AS$2,'Objectenoverzicht aantallen'!$A:$A,'Objectenoverzicht aantallen'!C:C)*'Calculatie sheet'!AS136+LOOKUP('Calculatie sheet'!$AS$2,'Objectenoverzicht aantallen'!$A:$A,'Objectenoverzicht aantallen'!E:E)*'Calculatie sheet'!AS136)/1000</f>
        <v>0</v>
      </c>
      <c r="J5" s="571">
        <f>(LOOKUP('Calculatie sheet'!$AS$2,'Objectenoverzicht aantallen'!$A:$A,'Objectenoverzicht aantallen'!C:C)*'Calculatie sheet'!AS136+LOOKUP('Calculatie sheet'!$AS$2,'Objectenoverzicht aantallen'!$A:$A,'Objectenoverzicht aantallen'!E:E)*'Calculatie sheet'!AS136+LOOKUP('Calculatie sheet'!$AS$2,'Objectenoverzicht aantallen'!$A:$A,'Objectenoverzicht aantallen'!F:F)*'Calculatie sheet'!AS136)/1000</f>
        <v>0</v>
      </c>
      <c r="K5" s="571">
        <f>(LOOKUP('Calculatie sheet'!$AS$2,'Objectenoverzicht aantallen'!$A:$A,'Objectenoverzicht aantallen'!C:C)*'Calculatie sheet'!AS136+LOOKUP('Calculatie sheet'!$AS$2,'Objectenoverzicht aantallen'!$A:$A,'Objectenoverzicht aantallen'!E:E)*'Calculatie sheet'!AS136+LOOKUP('Calculatie sheet'!$AS$2,'Objectenoverzicht aantallen'!$A:$A,'Objectenoverzicht aantallen'!F:F)*'Calculatie sheet'!AS136+LOOKUP('Calculatie sheet'!$D$2,'Objectenoverzicht aantallen'!$A:$A,'Objectenoverzicht aantallen'!G:G)*'Calculatie sheet'!AS136)/1000</f>
        <v>0</v>
      </c>
      <c r="L5" s="571">
        <f>(LOOKUP('Calculatie sheet'!$AS$2,'Objectenoverzicht aantallen'!$A:$A,'Objectenoverzicht aantallen'!C:C)*'Calculatie sheet'!AS136+LOOKUP('Calculatie sheet'!$AS$2,'Objectenoverzicht aantallen'!$A:$A,'Objectenoverzicht aantallen'!E:E)*'Calculatie sheet'!AS136+LOOKUP('Calculatie sheet'!$AS$2,'Objectenoverzicht aantallen'!$A:$A,'Objectenoverzicht aantallen'!F:F)*'Calculatie sheet'!AS136+LOOKUP('Calculatie sheet'!$AS$2,'Objectenoverzicht aantallen'!$A:$A,'Objectenoverzicht aantallen'!G:G)*'Calculatie sheet'!AS136+LOOKUP('Calculatie sheet'!$AS$2,'Objectenoverzicht aantallen'!$A:$A,'Objectenoverzicht aantallen'!H:H)*'Calculatie sheet'!AS136)/1000</f>
        <v>0</v>
      </c>
      <c r="M5" s="571">
        <f>(LOOKUP('Calculatie sheet'!$AS$2,'Objectenoverzicht aantallen'!$A:$A,'Objectenoverzicht aantallen'!C:C)*'Calculatie sheet'!AS136+LOOKUP('Calculatie sheet'!$AS$2,'Objectenoverzicht aantallen'!$A:$A,'Objectenoverzicht aantallen'!E:E)*'Calculatie sheet'!AS136+LOOKUP('Calculatie sheet'!$AS$2,'Objectenoverzicht aantallen'!$A:$A,'Objectenoverzicht aantallen'!F:F)*'Calculatie sheet'!AS136+LOOKUP('Calculatie sheet'!$AS$2,'Objectenoverzicht aantallen'!$A:$A,'Objectenoverzicht aantallen'!G:G)*'Calculatie sheet'!AS136+LOOKUP('Calculatie sheet'!$AS$2,'Objectenoverzicht aantallen'!$A:$A,'Objectenoverzicht aantallen'!H:H)*'Calculatie sheet'!AS136+LOOKUP('Calculatie sheet'!$AS$2,'Objectenoverzicht aantallen'!$A:$A,'Objectenoverzicht aantallen'!I:I)*'Calculatie sheet'!AS136)/1000</f>
        <v>0</v>
      </c>
      <c r="N5" s="571">
        <f>(LOOKUP('Calculatie sheet'!$AS$2,'Objectenoverzicht aantallen'!$A:$A,'Objectenoverzicht aantallen'!C:C)*'Calculatie sheet'!AS136+LOOKUP('Calculatie sheet'!$AS$2,'Objectenoverzicht aantallen'!$A:$A,'Objectenoverzicht aantallen'!E:E)*'Calculatie sheet'!AS136+LOOKUP('Calculatie sheet'!$AS$2,'Objectenoverzicht aantallen'!$A:$A,'Objectenoverzicht aantallen'!F:F)*'Calculatie sheet'!AS136+LOOKUP('Calculatie sheet'!$AS$2,'Objectenoverzicht aantallen'!$A:$A,'Objectenoverzicht aantallen'!G:G)*'Calculatie sheet'!AS136+LOOKUP('Calculatie sheet'!$AS$2,'Objectenoverzicht aantallen'!$A:$A,'Objectenoverzicht aantallen'!H:H)*'Calculatie sheet'!AS136+LOOKUP('Calculatie sheet'!$AS$2,'Objectenoverzicht aantallen'!$A:$A,'Objectenoverzicht aantallen'!I:I)*'Calculatie sheet'!AS136+LOOKUP('Calculatie sheet'!$AS$2,'Objectenoverzicht aantallen'!$A:$A,'Objectenoverzicht aantallen'!J:J)*'Calculatie sheet'!AS136)/1000</f>
        <v>0</v>
      </c>
      <c r="O5" s="571">
        <f>(LOOKUP('Calculatie sheet'!$AS$2,'Objectenoverzicht aantallen'!$A:$A,'Objectenoverzicht aantallen'!C:C)*'Calculatie sheet'!AS136+LOOKUP('Calculatie sheet'!$AS$2,'Objectenoverzicht aantallen'!$A:$A,'Objectenoverzicht aantallen'!E:E)*'Calculatie sheet'!AS136+LOOKUP('Calculatie sheet'!$AS$2,'Objectenoverzicht aantallen'!$A:$A,'Objectenoverzicht aantallen'!F:F)*'Calculatie sheet'!AS136+LOOKUP('Calculatie sheet'!$AS$2,'Objectenoverzicht aantallen'!$A:$A,'Objectenoverzicht aantallen'!G:G)*'Calculatie sheet'!AS136+LOOKUP('Calculatie sheet'!$AS$2,'Objectenoverzicht aantallen'!$A:$A,'Objectenoverzicht aantallen'!H:H)*'Calculatie sheet'!AS136+LOOKUP('Calculatie sheet'!$AS$2,'Objectenoverzicht aantallen'!$A:$A,'Objectenoverzicht aantallen'!I:I)*'Calculatie sheet'!AS136+LOOKUP('Calculatie sheet'!$AS$2,'Objectenoverzicht aantallen'!$A:$A,'Objectenoverzicht aantallen'!J:J)*'Calculatie sheet'!AS136+LOOKUP('Calculatie sheet'!$AS$2,'Objectenoverzicht aantallen'!$A:$A,'Objectenoverzicht aantallen'!K:K)*'Calculatie sheet'!AS136)/1000</f>
        <v>0</v>
      </c>
      <c r="P5" s="571">
        <f>(LOOKUP('Calculatie sheet'!$AS$2,'Objectenoverzicht aantallen'!$A:$A,'Objectenoverzicht aantallen'!C:C)*'Calculatie sheet'!AS136+LOOKUP('Calculatie sheet'!$AS$2,'Objectenoverzicht aantallen'!$A:$A,'Objectenoverzicht aantallen'!E:E)*'Calculatie sheet'!AS136+LOOKUP('Calculatie sheet'!$AS$2,'Objectenoverzicht aantallen'!$A:$A,'Objectenoverzicht aantallen'!F:F)*'Calculatie sheet'!AS136+LOOKUP('Calculatie sheet'!$AS$2,'Objectenoverzicht aantallen'!$A:$A,'Objectenoverzicht aantallen'!G:G)*'Calculatie sheet'!AS136+LOOKUP('Calculatie sheet'!$AS$2,'Objectenoverzicht aantallen'!$A:$A,'Objectenoverzicht aantallen'!H:H)*'Calculatie sheet'!AS136+LOOKUP('Calculatie sheet'!$AS$2,'Objectenoverzicht aantallen'!$A:$A,'Objectenoverzicht aantallen'!I:I)*'Calculatie sheet'!AS136+LOOKUP('Calculatie sheet'!$AS$2,'Objectenoverzicht aantallen'!$A:$A,'Objectenoverzicht aantallen'!J:J)*'Calculatie sheet'!AS136+LOOKUP('Calculatie sheet'!$AS$2,'Objectenoverzicht aantallen'!$A:$A,'Objectenoverzicht aantallen'!K:K)*'Calculatie sheet'!AS136+LOOKUP('Calculatie sheet'!$AS$2,'Objectenoverzicht aantallen'!$A:$A,'Objectenoverzicht aantallen'!L:L)*'Calculatie sheet'!AS136)/1000</f>
        <v>0</v>
      </c>
      <c r="Q5" s="571">
        <f>(LOOKUP('Calculatie sheet'!$AS$2,'Objectenoverzicht aantallen'!$A:$A,'Objectenoverzicht aantallen'!C:C)*'Calculatie sheet'!AS136+LOOKUP('Calculatie sheet'!$AS$2,'Objectenoverzicht aantallen'!$A:$A,'Objectenoverzicht aantallen'!E:E)*'Calculatie sheet'!AS136+LOOKUP('Calculatie sheet'!$AS$2,'Objectenoverzicht aantallen'!$A:$A,'Objectenoverzicht aantallen'!F:F)*'Calculatie sheet'!AS136+LOOKUP('Calculatie sheet'!$AS$2,'Objectenoverzicht aantallen'!$A:$A,'Objectenoverzicht aantallen'!G:G)*'Calculatie sheet'!AS136+LOOKUP('Calculatie sheet'!$AS$2,'Objectenoverzicht aantallen'!$A:$A,'Objectenoverzicht aantallen'!H:H)*'Calculatie sheet'!AS136+LOOKUP('Calculatie sheet'!$AS$2,'Objectenoverzicht aantallen'!$A:$A,'Objectenoverzicht aantallen'!I:I)*'Calculatie sheet'!AS136+LOOKUP('Calculatie sheet'!$AS$2,'Objectenoverzicht aantallen'!$A:$A,'Objectenoverzicht aantallen'!J:J)*'Calculatie sheet'!AS136+LOOKUP('Calculatie sheet'!$AS$2,'Objectenoverzicht aantallen'!$A:$A,'Objectenoverzicht aantallen'!K:K)*'Calculatie sheet'!AS136+LOOKUP('Calculatie sheet'!$AS$2,'Objectenoverzicht aantallen'!$A:$A,'Objectenoverzicht aantallen'!L:L)*'Calculatie sheet'!AS136+LOOKUP('Calculatie sheet'!$AS$2,'Objectenoverzicht aantallen'!$A:$A,'Objectenoverzicht aantallen'!M:M)*'Calculatie sheet'!AS136)/1000</f>
        <v>0</v>
      </c>
      <c r="R5" s="571">
        <f>(LOOKUP('Calculatie sheet'!$AS$2,'Objectenoverzicht aantallen'!$A:$A,'Objectenoverzicht aantallen'!C:C)*'Calculatie sheet'!AS136+LOOKUP('Calculatie sheet'!$AS$2,'Objectenoverzicht aantallen'!$A:$A,'Objectenoverzicht aantallen'!E:E)*'Calculatie sheet'!AS136+LOOKUP('Calculatie sheet'!$AS$2,'Objectenoverzicht aantallen'!$A:$A,'Objectenoverzicht aantallen'!F:F)*'Calculatie sheet'!AS136+LOOKUP('Calculatie sheet'!$AS$2,'Objectenoverzicht aantallen'!$A:$A,'Objectenoverzicht aantallen'!G:G)*'Calculatie sheet'!AS136+LOOKUP('Calculatie sheet'!$AS$2,'Objectenoverzicht aantallen'!$A:$A,'Objectenoverzicht aantallen'!H:H)*'Calculatie sheet'!AS136+LOOKUP('Calculatie sheet'!$AS$2,'Objectenoverzicht aantallen'!$A:$A,'Objectenoverzicht aantallen'!I:I)*'Calculatie sheet'!AS136+LOOKUP('Calculatie sheet'!$AS$2,'Objectenoverzicht aantallen'!$A:$A,'Objectenoverzicht aantallen'!J:J)*'Calculatie sheet'!AS136+LOOKUP('Calculatie sheet'!$AS$2,'Objectenoverzicht aantallen'!$A:$A,'Objectenoverzicht aantallen'!K:K)*'Calculatie sheet'!AS136+LOOKUP('Calculatie sheet'!$AS$2,'Objectenoverzicht aantallen'!$A:$A,'Objectenoverzicht aantallen'!L:L)*'Calculatie sheet'!AS136+LOOKUP('Calculatie sheet'!$AS$2,'Objectenoverzicht aantallen'!$A:$A,'Objectenoverzicht aantallen'!M:M)*'Calculatie sheet'!AS136+LOOKUP('Calculatie sheet'!$AS$2,'Objectenoverzicht aantallen'!$A:$A,'Objectenoverzicht aantallen'!N:N)*'Calculatie sheet'!AS136)/1000</f>
        <v>0</v>
      </c>
      <c r="S5" s="571">
        <f>(LOOKUP('Calculatie sheet'!$AS$2,'Objectenoverzicht aantallen'!$A:$A,'Objectenoverzicht aantallen'!C:C)*'Calculatie sheet'!AS136+LOOKUP('Calculatie sheet'!$AS$2,'Objectenoverzicht aantallen'!$A:$A,'Objectenoverzicht aantallen'!E:E)*'Calculatie sheet'!AS136+LOOKUP('Calculatie sheet'!$AS$2,'Objectenoverzicht aantallen'!$A:$A,'Objectenoverzicht aantallen'!F:F)*'Calculatie sheet'!AS136+LOOKUP('Calculatie sheet'!$AS$2,'Objectenoverzicht aantallen'!$A:$A,'Objectenoverzicht aantallen'!G:G)*'Calculatie sheet'!AS136+LOOKUP('Calculatie sheet'!$AS$2,'Objectenoverzicht aantallen'!$A:$A,'Objectenoverzicht aantallen'!H:H)*'Calculatie sheet'!AS136+LOOKUP('Calculatie sheet'!$AS$2,'Objectenoverzicht aantallen'!$A:$A,'Objectenoverzicht aantallen'!I:I)*'Calculatie sheet'!AS136+LOOKUP('Calculatie sheet'!$AS$2,'Objectenoverzicht aantallen'!$A:$A,'Objectenoverzicht aantallen'!J:J)*'Calculatie sheet'!AS136+LOOKUP('Calculatie sheet'!$AS$2,'Objectenoverzicht aantallen'!$A:$A,'Objectenoverzicht aantallen'!K:K)*'Calculatie sheet'!AS136+LOOKUP('Calculatie sheet'!$AS$2,'Objectenoverzicht aantallen'!$A:$A,'Objectenoverzicht aantallen'!L:L)*'Calculatie sheet'!AS136+LOOKUP('Calculatie sheet'!$AS$2,'Objectenoverzicht aantallen'!$A:$A,'Objectenoverzicht aantallen'!M:M)*'Calculatie sheet'!AS136+LOOKUP('Calculatie sheet'!$AS$2,'Objectenoverzicht aantallen'!$A:$A,'Objectenoverzicht aantallen'!N:N)*'Calculatie sheet'!AS136+LOOKUP('Calculatie sheet'!$AS$2,'Objectenoverzicht aantallen'!$A:$A,'Objectenoverzicht aantallen'!O:O)*'Calculatie sheet'!AS136)/1000</f>
        <v>0</v>
      </c>
      <c r="U5" s="31" t="s">
        <v>625</v>
      </c>
      <c r="V5" s="571">
        <f>(LOOKUP('Calculatie sheet'!$AS$2,'Objectenoverzicht aantallen'!$A:$A,'Objectenoverzicht aantallen'!Q:Q)*'Calculatie sheet'!$AS$136)/1000</f>
        <v>0</v>
      </c>
      <c r="W5" s="571">
        <f>(LOOKUP('Calculatie sheet'!$AS$2,'Objectenoverzicht aantallen'!$A:$A,'Objectenoverzicht aantallen'!R:R)*'Calculatie sheet'!$AS$136)/1000</f>
        <v>0</v>
      </c>
      <c r="X5" s="571">
        <f>(LOOKUP('Calculatie sheet'!$AS$2,'Objectenoverzicht aantallen'!$A:$A,'Objectenoverzicht aantallen'!S:S)*'Calculatie sheet'!$AS$136)/1000</f>
        <v>0</v>
      </c>
      <c r="Y5" s="571">
        <f>(LOOKUP('Calculatie sheet'!$AS$2,'Objectenoverzicht aantallen'!$A:$A,'Objectenoverzicht aantallen'!T:T)*'Calculatie sheet'!$AS$136)/1000</f>
        <v>0</v>
      </c>
      <c r="Z5" s="571">
        <f>(LOOKUP('Calculatie sheet'!$AS$2,'Objectenoverzicht aantallen'!$A:$A,'Objectenoverzicht aantallen'!U:U)*'Calculatie sheet'!$AS$136)/1000</f>
        <v>0</v>
      </c>
      <c r="AA5" s="571">
        <f>(LOOKUP('Calculatie sheet'!$AS$2,'Objectenoverzicht aantallen'!$A:$A,'Objectenoverzicht aantallen'!V:V)*'Calculatie sheet'!$AS$136)/1000</f>
        <v>0</v>
      </c>
      <c r="AB5" s="571">
        <f>(LOOKUP('Calculatie sheet'!$AS$2,'Objectenoverzicht aantallen'!$A:$A,'Objectenoverzicht aantallen'!W:W)*'Calculatie sheet'!$AS$136)/1000</f>
        <v>0</v>
      </c>
      <c r="AC5" s="571">
        <f>(LOOKUP('Calculatie sheet'!$AS$2,'Objectenoverzicht aantallen'!$A:$A,'Objectenoverzicht aantallen'!X:X)*'Calculatie sheet'!$AS$136)/1000</f>
        <v>0</v>
      </c>
      <c r="AD5" s="571">
        <f>(LOOKUP('Calculatie sheet'!$AS$2,'Objectenoverzicht aantallen'!$A:$A,'Objectenoverzicht aantallen'!AA:AA)*'Calculatie sheet'!$AS$136)/1000</f>
        <v>0</v>
      </c>
      <c r="AE5" s="571">
        <f>(LOOKUP('Calculatie sheet'!$AS$2,'Objectenoverzicht aantallen'!$A:$A,'Objectenoverzicht aantallen'!Z:Z)*'Calculatie sheet'!$AS$136)/1000</f>
        <v>0</v>
      </c>
      <c r="AF5" s="571">
        <f>(LOOKUP('Calculatie sheet'!$AS$2,'Objectenoverzicht aantallen'!$A:$A,'Objectenoverzicht aantallen'!AA:AA)*'Calculatie sheet'!$AS$136)/1000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F553-0334-CC43-9130-5AF469313A3E}">
  <dimension ref="A1:AF9"/>
  <sheetViews>
    <sheetView workbookViewId="0">
      <selection activeCell="B3" sqref="B3:B5"/>
    </sheetView>
  </sheetViews>
  <sheetFormatPr baseColWidth="10" defaultRowHeight="16" x14ac:dyDescent="0.2"/>
  <cols>
    <col min="1" max="1" width="15.6640625" bestFit="1" customWidth="1"/>
  </cols>
  <sheetData>
    <row r="1" spans="1:32" x14ac:dyDescent="0.2">
      <c r="A1" t="str">
        <f>'Calculatie sheet'!AT3</f>
        <v>Schut-/keersluis klein (hout)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sheet'!AT133</f>
        <v>1041.9226965875278</v>
      </c>
      <c r="D2" s="26" t="s">
        <v>64</v>
      </c>
      <c r="F2" s="573">
        <f>C2*'Calculatie sheet'!$AT$7/1000</f>
        <v>0</v>
      </c>
      <c r="H2" s="31" t="s">
        <v>622</v>
      </c>
      <c r="I2" s="571">
        <f>(LOOKUP('Calculatie sheet'!$AT$2,'Objectenoverzicht aantallen'!$A:$A,'Objectenoverzicht aantallen'!C:C)*'Calculatie sheet'!AT133+LOOKUP('Calculatie sheet'!$AT$2,'Objectenoverzicht aantallen'!$A:$A,'Objectenoverzicht aantallen'!E:E)*'Calculatie sheet'!AT133)/1000</f>
        <v>0</v>
      </c>
      <c r="J2" s="571">
        <f>(LOOKUP('Calculatie sheet'!$AT$2,'Objectenoverzicht aantallen'!$A:$A,'Objectenoverzicht aantallen'!C:C)*'Calculatie sheet'!AT133+LOOKUP('Calculatie sheet'!$AT$2,'Objectenoverzicht aantallen'!$A:$A,'Objectenoverzicht aantallen'!E:E)*'Calculatie sheet'!AT133+LOOKUP('Calculatie sheet'!$AT$2,'Objectenoverzicht aantallen'!$A:$A,'Objectenoverzicht aantallen'!F:F)*'Calculatie sheet'!AT133)/1000</f>
        <v>0</v>
      </c>
      <c r="K2" s="571">
        <f>(LOOKUP('Calculatie sheet'!$AT$2,'Objectenoverzicht aantallen'!$A:$A,'Objectenoverzicht aantallen'!C:C)*'Calculatie sheet'!AT133+LOOKUP('Calculatie sheet'!$AT$2,'Objectenoverzicht aantallen'!$A:$A,'Objectenoverzicht aantallen'!E:E)*'Calculatie sheet'!AT133+LOOKUP('Calculatie sheet'!$AT$2,'Objectenoverzicht aantallen'!$A:$A,'Objectenoverzicht aantallen'!F:F)*'Calculatie sheet'!AT133+LOOKUP('Calculatie sheet'!$D$2,'Objectenoverzicht aantallen'!$A:$A,'Objectenoverzicht aantallen'!G:G)*'Calculatie sheet'!AT133)/1000</f>
        <v>0</v>
      </c>
      <c r="L2" s="571">
        <f>(LOOKUP('Calculatie sheet'!$AT$2,'Objectenoverzicht aantallen'!$A:$A,'Objectenoverzicht aantallen'!C:C)*'Calculatie sheet'!AT133+LOOKUP('Calculatie sheet'!$AT$2,'Objectenoverzicht aantallen'!$A:$A,'Objectenoverzicht aantallen'!E:E)*'Calculatie sheet'!AT133+LOOKUP('Calculatie sheet'!$AT$2,'Objectenoverzicht aantallen'!$A:$A,'Objectenoverzicht aantallen'!F:F)*'Calculatie sheet'!AT133+LOOKUP('Calculatie sheet'!$AT$2,'Objectenoverzicht aantallen'!$A:$A,'Objectenoverzicht aantallen'!G:G)*'Calculatie sheet'!AT133+LOOKUP('Calculatie sheet'!$AT$2,'Objectenoverzicht aantallen'!$A:$A,'Objectenoverzicht aantallen'!H:H)*'Calculatie sheet'!AT133)/1000</f>
        <v>0</v>
      </c>
      <c r="M2" s="571">
        <f>(LOOKUP('Calculatie sheet'!$AT$2,'Objectenoverzicht aantallen'!$A:$A,'Objectenoverzicht aantallen'!C:C)*'Calculatie sheet'!AT133+LOOKUP('Calculatie sheet'!$AT$2,'Objectenoverzicht aantallen'!$A:$A,'Objectenoverzicht aantallen'!E:E)*'Calculatie sheet'!AT133+LOOKUP('Calculatie sheet'!$AT$2,'Objectenoverzicht aantallen'!$A:$A,'Objectenoverzicht aantallen'!F:F)*'Calculatie sheet'!AT133+LOOKUP('Calculatie sheet'!$AT$2,'Objectenoverzicht aantallen'!$A:$A,'Objectenoverzicht aantallen'!G:G)*'Calculatie sheet'!AT133+LOOKUP('Calculatie sheet'!$AT$2,'Objectenoverzicht aantallen'!$A:$A,'Objectenoverzicht aantallen'!H:H)*'Calculatie sheet'!AT133+LOOKUP('Calculatie sheet'!$AT$2,'Objectenoverzicht aantallen'!$A:$A,'Objectenoverzicht aantallen'!I:I)*'Calculatie sheet'!AT133)/1000</f>
        <v>0</v>
      </c>
      <c r="N2" s="571">
        <f>(LOOKUP('Calculatie sheet'!$AT$2,'Objectenoverzicht aantallen'!$A:$A,'Objectenoverzicht aantallen'!C:C)*'Calculatie sheet'!AT133+LOOKUP('Calculatie sheet'!$AT$2,'Objectenoverzicht aantallen'!$A:$A,'Objectenoverzicht aantallen'!E:E)*'Calculatie sheet'!AT133+LOOKUP('Calculatie sheet'!$AT$2,'Objectenoverzicht aantallen'!$A:$A,'Objectenoverzicht aantallen'!F:F)*'Calculatie sheet'!AT133+LOOKUP('Calculatie sheet'!$AT$2,'Objectenoverzicht aantallen'!$A:$A,'Objectenoverzicht aantallen'!G:G)*'Calculatie sheet'!AT133+LOOKUP('Calculatie sheet'!$AT$2,'Objectenoverzicht aantallen'!$A:$A,'Objectenoverzicht aantallen'!H:H)*'Calculatie sheet'!AT133+LOOKUP('Calculatie sheet'!$AT$2,'Objectenoverzicht aantallen'!$A:$A,'Objectenoverzicht aantallen'!I:I)*'Calculatie sheet'!AT133+LOOKUP('Calculatie sheet'!$AT$2,'Objectenoverzicht aantallen'!$A:$A,'Objectenoverzicht aantallen'!J:J)*'Calculatie sheet'!AT133)/1000</f>
        <v>0</v>
      </c>
      <c r="O2" s="571">
        <f>(LOOKUP('Calculatie sheet'!$AT$2,'Objectenoverzicht aantallen'!$A:$A,'Objectenoverzicht aantallen'!C:C)*'Calculatie sheet'!AT133+LOOKUP('Calculatie sheet'!$AT$2,'Objectenoverzicht aantallen'!$A:$A,'Objectenoverzicht aantallen'!E:E)*'Calculatie sheet'!AT133+LOOKUP('Calculatie sheet'!$AT$2,'Objectenoverzicht aantallen'!$A:$A,'Objectenoverzicht aantallen'!F:F)*'Calculatie sheet'!AT133+LOOKUP('Calculatie sheet'!$AT$2,'Objectenoverzicht aantallen'!$A:$A,'Objectenoverzicht aantallen'!G:G)*'Calculatie sheet'!AT133+LOOKUP('Calculatie sheet'!$AT$2,'Objectenoverzicht aantallen'!$A:$A,'Objectenoverzicht aantallen'!H:H)*'Calculatie sheet'!AT133+LOOKUP('Calculatie sheet'!$AT$2,'Objectenoverzicht aantallen'!$A:$A,'Objectenoverzicht aantallen'!I:I)*'Calculatie sheet'!AT133+LOOKUP('Calculatie sheet'!$AT$2,'Objectenoverzicht aantallen'!$A:$A,'Objectenoverzicht aantallen'!J:J)*'Calculatie sheet'!AT133+LOOKUP('Calculatie sheet'!$AT$2,'Objectenoverzicht aantallen'!$A:$A,'Objectenoverzicht aantallen'!K:K)*'Calculatie sheet'!AT133)/1000</f>
        <v>0</v>
      </c>
      <c r="P2" s="571">
        <f>(LOOKUP('Calculatie sheet'!$AT$2,'Objectenoverzicht aantallen'!$A:$A,'Objectenoverzicht aantallen'!C:C)*'Calculatie sheet'!AT133+LOOKUP('Calculatie sheet'!$AT$2,'Objectenoverzicht aantallen'!$A:$A,'Objectenoverzicht aantallen'!E:E)*'Calculatie sheet'!AT133+LOOKUP('Calculatie sheet'!$AT$2,'Objectenoverzicht aantallen'!$A:$A,'Objectenoverzicht aantallen'!F:F)*'Calculatie sheet'!AT133+LOOKUP('Calculatie sheet'!$AT$2,'Objectenoverzicht aantallen'!$A:$A,'Objectenoverzicht aantallen'!G:G)*'Calculatie sheet'!AT133+LOOKUP('Calculatie sheet'!$AT$2,'Objectenoverzicht aantallen'!$A:$A,'Objectenoverzicht aantallen'!H:H)*'Calculatie sheet'!AT133+LOOKUP('Calculatie sheet'!$AT$2,'Objectenoverzicht aantallen'!$A:$A,'Objectenoverzicht aantallen'!I:I)*'Calculatie sheet'!AT133+LOOKUP('Calculatie sheet'!$AT$2,'Objectenoverzicht aantallen'!$A:$A,'Objectenoverzicht aantallen'!J:J)*'Calculatie sheet'!AT133+LOOKUP('Calculatie sheet'!$AT$2,'Objectenoverzicht aantallen'!$A:$A,'Objectenoverzicht aantallen'!K:K)*'Calculatie sheet'!AT133+LOOKUP('Calculatie sheet'!$AT$2,'Objectenoverzicht aantallen'!$A:$A,'Objectenoverzicht aantallen'!L:L)*'Calculatie sheet'!AT133)/1000</f>
        <v>0</v>
      </c>
      <c r="Q2" s="571">
        <f>(LOOKUP('Calculatie sheet'!$AT$2,'Objectenoverzicht aantallen'!$A:$A,'Objectenoverzicht aantallen'!C:C)*'Calculatie sheet'!AT133+LOOKUP('Calculatie sheet'!$AT$2,'Objectenoverzicht aantallen'!$A:$A,'Objectenoverzicht aantallen'!E:E)*'Calculatie sheet'!AT133+LOOKUP('Calculatie sheet'!$AT$2,'Objectenoverzicht aantallen'!$A:$A,'Objectenoverzicht aantallen'!F:F)*'Calculatie sheet'!AT133+LOOKUP('Calculatie sheet'!$AT$2,'Objectenoverzicht aantallen'!$A:$A,'Objectenoverzicht aantallen'!G:G)*'Calculatie sheet'!AT133+LOOKUP('Calculatie sheet'!$AT$2,'Objectenoverzicht aantallen'!$A:$A,'Objectenoverzicht aantallen'!H:H)*'Calculatie sheet'!AT133+LOOKUP('Calculatie sheet'!$AT$2,'Objectenoverzicht aantallen'!$A:$A,'Objectenoverzicht aantallen'!I:I)*'Calculatie sheet'!AT133+LOOKUP('Calculatie sheet'!$AT$2,'Objectenoverzicht aantallen'!$A:$A,'Objectenoverzicht aantallen'!J:J)*'Calculatie sheet'!AT133+LOOKUP('Calculatie sheet'!$AT$2,'Objectenoverzicht aantallen'!$A:$A,'Objectenoverzicht aantallen'!K:K)*'Calculatie sheet'!AT133+LOOKUP('Calculatie sheet'!$AT$2,'Objectenoverzicht aantallen'!$A:$A,'Objectenoverzicht aantallen'!L:L)*'Calculatie sheet'!AT133+LOOKUP('Calculatie sheet'!$AT$2,'Objectenoverzicht aantallen'!$A:$A,'Objectenoverzicht aantallen'!M:M)*'Calculatie sheet'!AT133)/1000</f>
        <v>0</v>
      </c>
      <c r="R2" s="571">
        <f>(LOOKUP('Calculatie sheet'!$AT$2,'Objectenoverzicht aantallen'!$A:$A,'Objectenoverzicht aantallen'!C:C)*'Calculatie sheet'!AT133+LOOKUP('Calculatie sheet'!$AT$2,'Objectenoverzicht aantallen'!$A:$A,'Objectenoverzicht aantallen'!E:E)*'Calculatie sheet'!AT133+LOOKUP('Calculatie sheet'!$AT$2,'Objectenoverzicht aantallen'!$A:$A,'Objectenoverzicht aantallen'!F:F)*'Calculatie sheet'!AT133+LOOKUP('Calculatie sheet'!$AT$2,'Objectenoverzicht aantallen'!$A:$A,'Objectenoverzicht aantallen'!G:G)*'Calculatie sheet'!AT133+LOOKUP('Calculatie sheet'!$AT$2,'Objectenoverzicht aantallen'!$A:$A,'Objectenoverzicht aantallen'!H:H)*'Calculatie sheet'!AT133+LOOKUP('Calculatie sheet'!$AT$2,'Objectenoverzicht aantallen'!$A:$A,'Objectenoverzicht aantallen'!I:I)*'Calculatie sheet'!AT133+LOOKUP('Calculatie sheet'!$AT$2,'Objectenoverzicht aantallen'!$A:$A,'Objectenoverzicht aantallen'!J:J)*'Calculatie sheet'!AT133+LOOKUP('Calculatie sheet'!$AT$2,'Objectenoverzicht aantallen'!$A:$A,'Objectenoverzicht aantallen'!K:K)*'Calculatie sheet'!AT133+LOOKUP('Calculatie sheet'!$AT$2,'Objectenoverzicht aantallen'!$A:$A,'Objectenoverzicht aantallen'!L:L)*'Calculatie sheet'!AT133+LOOKUP('Calculatie sheet'!$AT$2,'Objectenoverzicht aantallen'!$A:$A,'Objectenoverzicht aantallen'!M:M)*'Calculatie sheet'!AT133+LOOKUP('Calculatie sheet'!$AT$2,'Objectenoverzicht aantallen'!$A:$A,'Objectenoverzicht aantallen'!N:N)*'Calculatie sheet'!AT133)/1000</f>
        <v>0</v>
      </c>
      <c r="S2" s="571">
        <f>(LOOKUP('Calculatie sheet'!$AT$2,'Objectenoverzicht aantallen'!$A:$A,'Objectenoverzicht aantallen'!C:C)*'Calculatie sheet'!AT133+LOOKUP('Calculatie sheet'!$AT$2,'Objectenoverzicht aantallen'!$A:$A,'Objectenoverzicht aantallen'!E:E)*'Calculatie sheet'!AT133+LOOKUP('Calculatie sheet'!$AT$2,'Objectenoverzicht aantallen'!$A:$A,'Objectenoverzicht aantallen'!F:F)*'Calculatie sheet'!AT133+LOOKUP('Calculatie sheet'!$AT$2,'Objectenoverzicht aantallen'!$A:$A,'Objectenoverzicht aantallen'!G:G)*'Calculatie sheet'!AT133+LOOKUP('Calculatie sheet'!$AT$2,'Objectenoverzicht aantallen'!$A:$A,'Objectenoverzicht aantallen'!H:H)*'Calculatie sheet'!AT133+LOOKUP('Calculatie sheet'!$AT$2,'Objectenoverzicht aantallen'!$A:$A,'Objectenoverzicht aantallen'!I:I)*'Calculatie sheet'!AT133+LOOKUP('Calculatie sheet'!$AT$2,'Objectenoverzicht aantallen'!$A:$A,'Objectenoverzicht aantallen'!J:J)*'Calculatie sheet'!AT133+LOOKUP('Calculatie sheet'!$AT$2,'Objectenoverzicht aantallen'!$A:$A,'Objectenoverzicht aantallen'!K:K)*'Calculatie sheet'!AT133+LOOKUP('Calculatie sheet'!$AT$2,'Objectenoverzicht aantallen'!$A:$A,'Objectenoverzicht aantallen'!L:L)*'Calculatie sheet'!AT133+LOOKUP('Calculatie sheet'!$AT$2,'Objectenoverzicht aantallen'!$A:$A,'Objectenoverzicht aantallen'!M:M)*'Calculatie sheet'!AT133+LOOKUP('Calculatie sheet'!$AT$2,'Objectenoverzicht aantallen'!$A:$A,'Objectenoverzicht aantallen'!N:N)*'Calculatie sheet'!AT133+LOOKUP('Calculatie sheet'!$AT$2,'Objectenoverzicht aantallen'!$A:$A,'Objectenoverzicht aantallen'!O:O)*'Calculatie sheet'!AT133)/1000</f>
        <v>0</v>
      </c>
      <c r="U2" s="31" t="s">
        <v>622</v>
      </c>
      <c r="V2" s="571">
        <f>(LOOKUP('Calculatie sheet'!$AT$2,'Objectenoverzicht aantallen'!$A:$A,'Objectenoverzicht aantallen'!E:E)*'Calculatie sheet'!$AT$133)/1000</f>
        <v>0</v>
      </c>
      <c r="W2" s="571">
        <f>(LOOKUP('Calculatie sheet'!$AT$2,'Objectenoverzicht aantallen'!$A:$A,'Objectenoverzicht aantallen'!F:F)*'Calculatie sheet'!$AT$133)/1000</f>
        <v>0</v>
      </c>
      <c r="X2" s="571">
        <f>(LOOKUP('Calculatie sheet'!$AT$2,'Objectenoverzicht aantallen'!$A:$A,'Objectenoverzicht aantallen'!G:G)*'Calculatie sheet'!$AT$133)/1000</f>
        <v>0</v>
      </c>
      <c r="Y2" s="571">
        <f>(LOOKUP('Calculatie sheet'!$AT$2,'Objectenoverzicht aantallen'!$A:$A,'Objectenoverzicht aantallen'!H:H)*'Calculatie sheet'!$AT$133)/1000</f>
        <v>0</v>
      </c>
      <c r="Z2" s="571">
        <f>(LOOKUP('Calculatie sheet'!$AT$2,'Objectenoverzicht aantallen'!$A:$A,'Objectenoverzicht aantallen'!I:I)*'Calculatie sheet'!$AT$133)/1000</f>
        <v>0</v>
      </c>
      <c r="AA2" s="571">
        <f>(LOOKUP('Calculatie sheet'!$AT$2,'Objectenoverzicht aantallen'!$A:$A,'Objectenoverzicht aantallen'!J:J)*'Calculatie sheet'!$AT$133)/1000</f>
        <v>0</v>
      </c>
      <c r="AB2" s="571">
        <f>(LOOKUP('Calculatie sheet'!$AT$2,'Objectenoverzicht aantallen'!$A:$A,'Objectenoverzicht aantallen'!K:K)*'Calculatie sheet'!$AT$133)/1000</f>
        <v>0</v>
      </c>
      <c r="AC2" s="571">
        <f>(LOOKUP('Calculatie sheet'!$AT$2,'Objectenoverzicht aantallen'!$A:$A,'Objectenoverzicht aantallen'!L:L)*'Calculatie sheet'!$AT$133)/1000</f>
        <v>0</v>
      </c>
      <c r="AD2" s="571">
        <f>(LOOKUP('Calculatie sheet'!$AT$2,'Objectenoverzicht aantallen'!$A:$A,'Objectenoverzicht aantallen'!M:M)*'Calculatie sheet'!$AT$133)/1000</f>
        <v>0</v>
      </c>
      <c r="AE2" s="571">
        <f>(LOOKUP('Calculatie sheet'!$AT$2,'Objectenoverzicht aantallen'!$A:$A,'Objectenoverzicht aantallen'!N:N)*'Calculatie sheet'!$AT$133)/1000</f>
        <v>0</v>
      </c>
      <c r="AF2" s="571">
        <f>(LOOKUP('Calculatie sheet'!$AT$2,'Objectenoverzicht aantallen'!$A:$A,'Objectenoverzicht aantallen'!O:O)*'Calculatie sheet'!$AT$133)/1000</f>
        <v>0</v>
      </c>
    </row>
    <row r="3" spans="1:32" x14ac:dyDescent="0.2">
      <c r="B3" s="130" t="s">
        <v>967</v>
      </c>
      <c r="C3" s="46">
        <f>'Calculatie sheet'!AT134</f>
        <v>1029.7897763981171</v>
      </c>
      <c r="D3" s="7" t="s">
        <v>354</v>
      </c>
      <c r="F3" s="573">
        <f>C3*'Calculatie sheet'!$AT$7/1000</f>
        <v>0</v>
      </c>
      <c r="H3" s="31" t="s">
        <v>623</v>
      </c>
      <c r="I3" s="571">
        <f>(LOOKUP('Calculatie sheet'!$AT$2,'Objectenoverzicht aantallen'!$A:$A,'Objectenoverzicht aantallen'!C:C)*'Calculatie sheet'!AT134+LOOKUP('Calculatie sheet'!$AT$2,'Objectenoverzicht aantallen'!$A:$A,'Objectenoverzicht aantallen'!E:E)*'Calculatie sheet'!AT134)/1000</f>
        <v>0</v>
      </c>
      <c r="J3" s="571">
        <f>(LOOKUP('Calculatie sheet'!$AT$2,'Objectenoverzicht aantallen'!$A:$A,'Objectenoverzicht aantallen'!C:C)*'Calculatie sheet'!AT134+LOOKUP('Calculatie sheet'!$AT$2,'Objectenoverzicht aantallen'!$A:$A,'Objectenoverzicht aantallen'!E:E)*'Calculatie sheet'!AT134+LOOKUP('Calculatie sheet'!$AT$2,'Objectenoverzicht aantallen'!$A:$A,'Objectenoverzicht aantallen'!F:F)*'Calculatie sheet'!AT134)/1000</f>
        <v>0</v>
      </c>
      <c r="K3" s="571">
        <f>(LOOKUP('Calculatie sheet'!$AT$2,'Objectenoverzicht aantallen'!$A:$A,'Objectenoverzicht aantallen'!C:C)*'Calculatie sheet'!AT134+LOOKUP('Calculatie sheet'!$AT$2,'Objectenoverzicht aantallen'!$A:$A,'Objectenoverzicht aantallen'!E:E)*'Calculatie sheet'!AT134+LOOKUP('Calculatie sheet'!$AT$2,'Objectenoverzicht aantallen'!$A:$A,'Objectenoverzicht aantallen'!F:F)*'Calculatie sheet'!AT134+LOOKUP('Calculatie sheet'!$D$2,'Objectenoverzicht aantallen'!$A:$A,'Objectenoverzicht aantallen'!G:G)*'Calculatie sheet'!AT134)/1000</f>
        <v>0</v>
      </c>
      <c r="L3" s="571">
        <f>(LOOKUP('Calculatie sheet'!$AT$2,'Objectenoverzicht aantallen'!$A:$A,'Objectenoverzicht aantallen'!C:C)*'Calculatie sheet'!AT134+LOOKUP('Calculatie sheet'!$AT$2,'Objectenoverzicht aantallen'!$A:$A,'Objectenoverzicht aantallen'!E:E)*'Calculatie sheet'!AT134+LOOKUP('Calculatie sheet'!$AT$2,'Objectenoverzicht aantallen'!$A:$A,'Objectenoverzicht aantallen'!F:F)*'Calculatie sheet'!AT134+LOOKUP('Calculatie sheet'!$AT$2,'Objectenoverzicht aantallen'!$A:$A,'Objectenoverzicht aantallen'!G:G)*'Calculatie sheet'!AT134+LOOKUP('Calculatie sheet'!$AT$2,'Objectenoverzicht aantallen'!$A:$A,'Objectenoverzicht aantallen'!H:H)*'Calculatie sheet'!AT134)/1000</f>
        <v>0</v>
      </c>
      <c r="M3" s="571">
        <f>(LOOKUP('Calculatie sheet'!$AT$2,'Objectenoverzicht aantallen'!$A:$A,'Objectenoverzicht aantallen'!C:C)*'Calculatie sheet'!AT134+LOOKUP('Calculatie sheet'!$AT$2,'Objectenoverzicht aantallen'!$A:$A,'Objectenoverzicht aantallen'!E:E)*'Calculatie sheet'!AT134+LOOKUP('Calculatie sheet'!$AT$2,'Objectenoverzicht aantallen'!$A:$A,'Objectenoverzicht aantallen'!F:F)*'Calculatie sheet'!AT134+LOOKUP('Calculatie sheet'!$AT$2,'Objectenoverzicht aantallen'!$A:$A,'Objectenoverzicht aantallen'!G:G)*'Calculatie sheet'!AT134+LOOKUP('Calculatie sheet'!$AT$2,'Objectenoverzicht aantallen'!$A:$A,'Objectenoverzicht aantallen'!H:H)*'Calculatie sheet'!AT134+LOOKUP('Calculatie sheet'!$AT$2,'Objectenoverzicht aantallen'!$A:$A,'Objectenoverzicht aantallen'!I:I)*'Calculatie sheet'!AT134)/1000</f>
        <v>0</v>
      </c>
      <c r="N3" s="571">
        <f>(LOOKUP('Calculatie sheet'!$AT$2,'Objectenoverzicht aantallen'!$A:$A,'Objectenoverzicht aantallen'!C:C)*'Calculatie sheet'!AT134+LOOKUP('Calculatie sheet'!$AT$2,'Objectenoverzicht aantallen'!$A:$A,'Objectenoverzicht aantallen'!E:E)*'Calculatie sheet'!AT134+LOOKUP('Calculatie sheet'!$AT$2,'Objectenoverzicht aantallen'!$A:$A,'Objectenoverzicht aantallen'!F:F)*'Calculatie sheet'!AT134+LOOKUP('Calculatie sheet'!$AT$2,'Objectenoverzicht aantallen'!$A:$A,'Objectenoverzicht aantallen'!G:G)*'Calculatie sheet'!AT134+LOOKUP('Calculatie sheet'!$AT$2,'Objectenoverzicht aantallen'!$A:$A,'Objectenoverzicht aantallen'!H:H)*'Calculatie sheet'!AT134+LOOKUP('Calculatie sheet'!$AT$2,'Objectenoverzicht aantallen'!$A:$A,'Objectenoverzicht aantallen'!I:I)*'Calculatie sheet'!AT134+LOOKUP('Calculatie sheet'!$AT$2,'Objectenoverzicht aantallen'!$A:$A,'Objectenoverzicht aantallen'!J:J)*'Calculatie sheet'!AT134)/1000</f>
        <v>0</v>
      </c>
      <c r="O3" s="571">
        <f>(LOOKUP('Calculatie sheet'!$AT$2,'Objectenoverzicht aantallen'!$A:$A,'Objectenoverzicht aantallen'!C:C)*'Calculatie sheet'!AT134+LOOKUP('Calculatie sheet'!$AT$2,'Objectenoverzicht aantallen'!$A:$A,'Objectenoverzicht aantallen'!E:E)*'Calculatie sheet'!AT134+LOOKUP('Calculatie sheet'!$AT$2,'Objectenoverzicht aantallen'!$A:$A,'Objectenoverzicht aantallen'!F:F)*'Calculatie sheet'!AT134+LOOKUP('Calculatie sheet'!$AT$2,'Objectenoverzicht aantallen'!$A:$A,'Objectenoverzicht aantallen'!G:G)*'Calculatie sheet'!AT134+LOOKUP('Calculatie sheet'!$AT$2,'Objectenoverzicht aantallen'!$A:$A,'Objectenoverzicht aantallen'!H:H)*'Calculatie sheet'!AT134+LOOKUP('Calculatie sheet'!$AT$2,'Objectenoverzicht aantallen'!$A:$A,'Objectenoverzicht aantallen'!I:I)*'Calculatie sheet'!AT134+LOOKUP('Calculatie sheet'!$AT$2,'Objectenoverzicht aantallen'!$A:$A,'Objectenoverzicht aantallen'!J:J)*'Calculatie sheet'!AT134+LOOKUP('Calculatie sheet'!$AT$2,'Objectenoverzicht aantallen'!$A:$A,'Objectenoverzicht aantallen'!K:K)*'Calculatie sheet'!AT134)/1000</f>
        <v>0</v>
      </c>
      <c r="P3" s="571">
        <f>(LOOKUP('Calculatie sheet'!$AT$2,'Objectenoverzicht aantallen'!$A:$A,'Objectenoverzicht aantallen'!C:C)*'Calculatie sheet'!AT134+LOOKUP('Calculatie sheet'!$AT$2,'Objectenoverzicht aantallen'!$A:$A,'Objectenoverzicht aantallen'!E:E)*'Calculatie sheet'!AT134+LOOKUP('Calculatie sheet'!$AT$2,'Objectenoverzicht aantallen'!$A:$A,'Objectenoverzicht aantallen'!F:F)*'Calculatie sheet'!AT134+LOOKUP('Calculatie sheet'!$AT$2,'Objectenoverzicht aantallen'!$A:$A,'Objectenoverzicht aantallen'!G:G)*'Calculatie sheet'!AT134+LOOKUP('Calculatie sheet'!$AT$2,'Objectenoverzicht aantallen'!$A:$A,'Objectenoverzicht aantallen'!H:H)*'Calculatie sheet'!AT134+LOOKUP('Calculatie sheet'!$AT$2,'Objectenoverzicht aantallen'!$A:$A,'Objectenoverzicht aantallen'!I:I)*'Calculatie sheet'!AT134+LOOKUP('Calculatie sheet'!$AT$2,'Objectenoverzicht aantallen'!$A:$A,'Objectenoverzicht aantallen'!J:J)*'Calculatie sheet'!AT134+LOOKUP('Calculatie sheet'!$AT$2,'Objectenoverzicht aantallen'!$A:$A,'Objectenoverzicht aantallen'!K:K)*'Calculatie sheet'!AT134+LOOKUP('Calculatie sheet'!$AT$2,'Objectenoverzicht aantallen'!$A:$A,'Objectenoverzicht aantallen'!L:L)*'Calculatie sheet'!AT134)/1000</f>
        <v>0</v>
      </c>
      <c r="Q3" s="571">
        <f>(LOOKUP('Calculatie sheet'!$AT$2,'Objectenoverzicht aantallen'!$A:$A,'Objectenoverzicht aantallen'!C:C)*'Calculatie sheet'!AT134+LOOKUP('Calculatie sheet'!$AT$2,'Objectenoverzicht aantallen'!$A:$A,'Objectenoverzicht aantallen'!E:E)*'Calculatie sheet'!AT134+LOOKUP('Calculatie sheet'!$AT$2,'Objectenoverzicht aantallen'!$A:$A,'Objectenoverzicht aantallen'!F:F)*'Calculatie sheet'!AT134+LOOKUP('Calculatie sheet'!$AT$2,'Objectenoverzicht aantallen'!$A:$A,'Objectenoverzicht aantallen'!G:G)*'Calculatie sheet'!AT134+LOOKUP('Calculatie sheet'!$AT$2,'Objectenoverzicht aantallen'!$A:$A,'Objectenoverzicht aantallen'!H:H)*'Calculatie sheet'!AT134+LOOKUP('Calculatie sheet'!$AT$2,'Objectenoverzicht aantallen'!$A:$A,'Objectenoverzicht aantallen'!I:I)*'Calculatie sheet'!AT134+LOOKUP('Calculatie sheet'!$AT$2,'Objectenoverzicht aantallen'!$A:$A,'Objectenoverzicht aantallen'!J:J)*'Calculatie sheet'!AT134+LOOKUP('Calculatie sheet'!$AT$2,'Objectenoverzicht aantallen'!$A:$A,'Objectenoverzicht aantallen'!K:K)*'Calculatie sheet'!AT134+LOOKUP('Calculatie sheet'!$AT$2,'Objectenoverzicht aantallen'!$A:$A,'Objectenoverzicht aantallen'!L:L)*'Calculatie sheet'!AT134+LOOKUP('Calculatie sheet'!$AT$2,'Objectenoverzicht aantallen'!$A:$A,'Objectenoverzicht aantallen'!M:M)*'Calculatie sheet'!AT134)/1000</f>
        <v>0</v>
      </c>
      <c r="R3" s="571">
        <f>(LOOKUP('Calculatie sheet'!$AT$2,'Objectenoverzicht aantallen'!$A:$A,'Objectenoverzicht aantallen'!C:C)*'Calculatie sheet'!AT134+LOOKUP('Calculatie sheet'!$AT$2,'Objectenoverzicht aantallen'!$A:$A,'Objectenoverzicht aantallen'!E:E)*'Calculatie sheet'!AT134+LOOKUP('Calculatie sheet'!$AT$2,'Objectenoverzicht aantallen'!$A:$A,'Objectenoverzicht aantallen'!F:F)*'Calculatie sheet'!AT134+LOOKUP('Calculatie sheet'!$AT$2,'Objectenoverzicht aantallen'!$A:$A,'Objectenoverzicht aantallen'!G:G)*'Calculatie sheet'!AT134+LOOKUP('Calculatie sheet'!$AT$2,'Objectenoverzicht aantallen'!$A:$A,'Objectenoverzicht aantallen'!H:H)*'Calculatie sheet'!AT134+LOOKUP('Calculatie sheet'!$AT$2,'Objectenoverzicht aantallen'!$A:$A,'Objectenoverzicht aantallen'!I:I)*'Calculatie sheet'!AT134+LOOKUP('Calculatie sheet'!$AT$2,'Objectenoverzicht aantallen'!$A:$A,'Objectenoverzicht aantallen'!J:J)*'Calculatie sheet'!AT134+LOOKUP('Calculatie sheet'!$AT$2,'Objectenoverzicht aantallen'!$A:$A,'Objectenoverzicht aantallen'!K:K)*'Calculatie sheet'!AT134+LOOKUP('Calculatie sheet'!$AT$2,'Objectenoverzicht aantallen'!$A:$A,'Objectenoverzicht aantallen'!L:L)*'Calculatie sheet'!AT134+LOOKUP('Calculatie sheet'!$AT$2,'Objectenoverzicht aantallen'!$A:$A,'Objectenoverzicht aantallen'!M:M)*'Calculatie sheet'!AT134+LOOKUP('Calculatie sheet'!$AT$2,'Objectenoverzicht aantallen'!$A:$A,'Objectenoverzicht aantallen'!N:N)*'Calculatie sheet'!AT134)/1000</f>
        <v>0</v>
      </c>
      <c r="S3" s="571">
        <f>(LOOKUP('Calculatie sheet'!$AT$2,'Objectenoverzicht aantallen'!$A:$A,'Objectenoverzicht aantallen'!C:C)*'Calculatie sheet'!AT134+LOOKUP('Calculatie sheet'!$AT$2,'Objectenoverzicht aantallen'!$A:$A,'Objectenoverzicht aantallen'!E:E)*'Calculatie sheet'!AT134+LOOKUP('Calculatie sheet'!$AT$2,'Objectenoverzicht aantallen'!$A:$A,'Objectenoverzicht aantallen'!F:F)*'Calculatie sheet'!AT134+LOOKUP('Calculatie sheet'!$AT$2,'Objectenoverzicht aantallen'!$A:$A,'Objectenoverzicht aantallen'!G:G)*'Calculatie sheet'!AT134+LOOKUP('Calculatie sheet'!$AT$2,'Objectenoverzicht aantallen'!$A:$A,'Objectenoverzicht aantallen'!H:H)*'Calculatie sheet'!AT134+LOOKUP('Calculatie sheet'!$AT$2,'Objectenoverzicht aantallen'!$A:$A,'Objectenoverzicht aantallen'!I:I)*'Calculatie sheet'!AT134+LOOKUP('Calculatie sheet'!$AT$2,'Objectenoverzicht aantallen'!$A:$A,'Objectenoverzicht aantallen'!J:J)*'Calculatie sheet'!AT134+LOOKUP('Calculatie sheet'!$AT$2,'Objectenoverzicht aantallen'!$A:$A,'Objectenoverzicht aantallen'!K:K)*'Calculatie sheet'!AT134+LOOKUP('Calculatie sheet'!$AT$2,'Objectenoverzicht aantallen'!$A:$A,'Objectenoverzicht aantallen'!L:L)*'Calculatie sheet'!AT134+LOOKUP('Calculatie sheet'!$AT$2,'Objectenoverzicht aantallen'!$A:$A,'Objectenoverzicht aantallen'!M:M)*'Calculatie sheet'!AT134+LOOKUP('Calculatie sheet'!$AT$2,'Objectenoverzicht aantallen'!$A:$A,'Objectenoverzicht aantallen'!N:N)*'Calculatie sheet'!AT134+LOOKUP('Calculatie sheet'!$AT$2,'Objectenoverzicht aantallen'!$A:$A,'Objectenoverzicht aantallen'!O:O)*'Calculatie sheet'!AT134)/1000</f>
        <v>0</v>
      </c>
      <c r="U3" s="31" t="s">
        <v>623</v>
      </c>
      <c r="V3" s="571">
        <f>(LOOKUP('Calculatie sheet'!$AT$2,'Objectenoverzicht aantallen'!$A:$A,'Objectenoverzicht aantallen'!E:E)*'Calculatie sheet'!$AT$134)/1000</f>
        <v>0</v>
      </c>
      <c r="W3" s="571">
        <f>(LOOKUP('Calculatie sheet'!$AT$2,'Objectenoverzicht aantallen'!$A:$A,'Objectenoverzicht aantallen'!F:F)*'Calculatie sheet'!$AT$134)/1000</f>
        <v>0</v>
      </c>
      <c r="X3" s="571">
        <f>(LOOKUP('Calculatie sheet'!$AT$2,'Objectenoverzicht aantallen'!$A:$A,'Objectenoverzicht aantallen'!G:G)*'Calculatie sheet'!$AT$134)/1000</f>
        <v>0</v>
      </c>
      <c r="Y3" s="571">
        <f>(LOOKUP('Calculatie sheet'!$AT$2,'Objectenoverzicht aantallen'!$A:$A,'Objectenoverzicht aantallen'!H:H)*'Calculatie sheet'!$AT$134)/1000</f>
        <v>0</v>
      </c>
      <c r="Z3" s="571">
        <f>(LOOKUP('Calculatie sheet'!$AT$2,'Objectenoverzicht aantallen'!$A:$A,'Objectenoverzicht aantallen'!I:I)*'Calculatie sheet'!$AT$134)/1000</f>
        <v>0</v>
      </c>
      <c r="AA3" s="571">
        <f>(LOOKUP('Calculatie sheet'!$AT$2,'Objectenoverzicht aantallen'!$A:$A,'Objectenoverzicht aantallen'!J:J)*'Calculatie sheet'!$AT$134)/1000</f>
        <v>0</v>
      </c>
      <c r="AB3" s="571">
        <f>(LOOKUP('Calculatie sheet'!$AT$2,'Objectenoverzicht aantallen'!$A:$A,'Objectenoverzicht aantallen'!K:K)*'Calculatie sheet'!$AT$134)/1000</f>
        <v>0</v>
      </c>
      <c r="AC3" s="571">
        <f>(LOOKUP('Calculatie sheet'!$AT$2,'Objectenoverzicht aantallen'!$A:$A,'Objectenoverzicht aantallen'!L:L)*'Calculatie sheet'!$AT$134)/1000</f>
        <v>0</v>
      </c>
      <c r="AD3" s="571">
        <f>(LOOKUP('Calculatie sheet'!$AT$2,'Objectenoverzicht aantallen'!$A:$A,'Objectenoverzicht aantallen'!M:M)*'Calculatie sheet'!$AT$134)/1000</f>
        <v>0</v>
      </c>
      <c r="AE3" s="571">
        <f>(LOOKUP('Calculatie sheet'!$AT$2,'Objectenoverzicht aantallen'!$A:$A,'Objectenoverzicht aantallen'!N:N)*'Calculatie sheet'!$AT$134)/1000</f>
        <v>0</v>
      </c>
      <c r="AF3" s="571">
        <f>(LOOKUP('Calculatie sheet'!$AT$2,'Objectenoverzicht aantallen'!$A:$A,'Objectenoverzicht aantallen'!O:O)*'Calculatie sheet'!$AT$134)/1000</f>
        <v>0</v>
      </c>
    </row>
    <row r="4" spans="1:32" x14ac:dyDescent="0.2">
      <c r="B4" s="130" t="s">
        <v>966</v>
      </c>
      <c r="C4" s="46">
        <f>'Calculatie sheet'!AT135</f>
        <v>10.702853723486122</v>
      </c>
      <c r="D4" s="37" t="s">
        <v>660</v>
      </c>
      <c r="F4" s="573">
        <f>C4*'Calculatie sheet'!$AT$7/1000</f>
        <v>0</v>
      </c>
      <c r="H4" s="31" t="s">
        <v>624</v>
      </c>
      <c r="I4" s="571">
        <f>(LOOKUP('Calculatie sheet'!$AT$2,'Objectenoverzicht aantallen'!$A:$A,'Objectenoverzicht aantallen'!C:C)*'Calculatie sheet'!AT135+LOOKUP('Calculatie sheet'!$AT$2,'Objectenoverzicht aantallen'!$A:$A,'Objectenoverzicht aantallen'!E:E)*'Calculatie sheet'!AT135)/1000</f>
        <v>0</v>
      </c>
      <c r="J4" s="571">
        <f>(LOOKUP('Calculatie sheet'!$AT$2,'Objectenoverzicht aantallen'!$A:$A,'Objectenoverzicht aantallen'!C:C)*'Calculatie sheet'!AT135+LOOKUP('Calculatie sheet'!$AT$2,'Objectenoverzicht aantallen'!$A:$A,'Objectenoverzicht aantallen'!E:E)*'Calculatie sheet'!AT135+LOOKUP('Calculatie sheet'!$AT$2,'Objectenoverzicht aantallen'!$A:$A,'Objectenoverzicht aantallen'!F:F)*'Calculatie sheet'!AT135)/1000</f>
        <v>0</v>
      </c>
      <c r="K4" s="571">
        <f>(LOOKUP('Calculatie sheet'!$AT$2,'Objectenoverzicht aantallen'!$A:$A,'Objectenoverzicht aantallen'!C:C)*'Calculatie sheet'!AT135+LOOKUP('Calculatie sheet'!$AT$2,'Objectenoverzicht aantallen'!$A:$A,'Objectenoverzicht aantallen'!E:E)*'Calculatie sheet'!AT135+LOOKUP('Calculatie sheet'!$AT$2,'Objectenoverzicht aantallen'!$A:$A,'Objectenoverzicht aantallen'!F:F)*'Calculatie sheet'!AT135+LOOKUP('Calculatie sheet'!$D$2,'Objectenoverzicht aantallen'!$A:$A,'Objectenoverzicht aantallen'!G:G)*'Calculatie sheet'!AT135)/1000</f>
        <v>0</v>
      </c>
      <c r="L4" s="571">
        <f>(LOOKUP('Calculatie sheet'!$AT$2,'Objectenoverzicht aantallen'!$A:$A,'Objectenoverzicht aantallen'!C:C)*'Calculatie sheet'!AT135+LOOKUP('Calculatie sheet'!$AT$2,'Objectenoverzicht aantallen'!$A:$A,'Objectenoverzicht aantallen'!E:E)*'Calculatie sheet'!AT135+LOOKUP('Calculatie sheet'!$AT$2,'Objectenoverzicht aantallen'!$A:$A,'Objectenoverzicht aantallen'!F:F)*'Calculatie sheet'!AT135+LOOKUP('Calculatie sheet'!$AT$2,'Objectenoverzicht aantallen'!$A:$A,'Objectenoverzicht aantallen'!G:G)*'Calculatie sheet'!AT135+LOOKUP('Calculatie sheet'!$AT$2,'Objectenoverzicht aantallen'!$A:$A,'Objectenoverzicht aantallen'!H:H)*'Calculatie sheet'!AT135)/1000</f>
        <v>0</v>
      </c>
      <c r="M4" s="571">
        <f>(LOOKUP('Calculatie sheet'!$AT$2,'Objectenoverzicht aantallen'!$A:$A,'Objectenoverzicht aantallen'!C:C)*'Calculatie sheet'!AT135+LOOKUP('Calculatie sheet'!$AT$2,'Objectenoverzicht aantallen'!$A:$A,'Objectenoverzicht aantallen'!E:E)*'Calculatie sheet'!AT135+LOOKUP('Calculatie sheet'!$AT$2,'Objectenoverzicht aantallen'!$A:$A,'Objectenoverzicht aantallen'!F:F)*'Calculatie sheet'!AT135+LOOKUP('Calculatie sheet'!$AT$2,'Objectenoverzicht aantallen'!$A:$A,'Objectenoverzicht aantallen'!G:G)*'Calculatie sheet'!AT135+LOOKUP('Calculatie sheet'!$AT$2,'Objectenoverzicht aantallen'!$A:$A,'Objectenoverzicht aantallen'!H:H)*'Calculatie sheet'!AT135+LOOKUP('Calculatie sheet'!$AT$2,'Objectenoverzicht aantallen'!$A:$A,'Objectenoverzicht aantallen'!I:I)*'Calculatie sheet'!AT135)/1000</f>
        <v>0</v>
      </c>
      <c r="N4" s="571">
        <f>(LOOKUP('Calculatie sheet'!$AT$2,'Objectenoverzicht aantallen'!$A:$A,'Objectenoverzicht aantallen'!C:C)*'Calculatie sheet'!AT135+LOOKUP('Calculatie sheet'!$AT$2,'Objectenoverzicht aantallen'!$A:$A,'Objectenoverzicht aantallen'!E:E)*'Calculatie sheet'!AT135+LOOKUP('Calculatie sheet'!$AT$2,'Objectenoverzicht aantallen'!$A:$A,'Objectenoverzicht aantallen'!F:F)*'Calculatie sheet'!AT135+LOOKUP('Calculatie sheet'!$AT$2,'Objectenoverzicht aantallen'!$A:$A,'Objectenoverzicht aantallen'!G:G)*'Calculatie sheet'!AT135+LOOKUP('Calculatie sheet'!$AT$2,'Objectenoverzicht aantallen'!$A:$A,'Objectenoverzicht aantallen'!H:H)*'Calculatie sheet'!AT135+LOOKUP('Calculatie sheet'!$AT$2,'Objectenoverzicht aantallen'!$A:$A,'Objectenoverzicht aantallen'!I:I)*'Calculatie sheet'!AT135+LOOKUP('Calculatie sheet'!$AT$2,'Objectenoverzicht aantallen'!$A:$A,'Objectenoverzicht aantallen'!J:J)*'Calculatie sheet'!AT135)/1000</f>
        <v>0</v>
      </c>
      <c r="O4" s="571">
        <f>(LOOKUP('Calculatie sheet'!$AT$2,'Objectenoverzicht aantallen'!$A:$A,'Objectenoverzicht aantallen'!C:C)*'Calculatie sheet'!AT135+LOOKUP('Calculatie sheet'!$AT$2,'Objectenoverzicht aantallen'!$A:$A,'Objectenoverzicht aantallen'!E:E)*'Calculatie sheet'!AT135+LOOKUP('Calculatie sheet'!$AT$2,'Objectenoverzicht aantallen'!$A:$A,'Objectenoverzicht aantallen'!F:F)*'Calculatie sheet'!AT135+LOOKUP('Calculatie sheet'!$AT$2,'Objectenoverzicht aantallen'!$A:$A,'Objectenoverzicht aantallen'!G:G)*'Calculatie sheet'!AT135+LOOKUP('Calculatie sheet'!$AT$2,'Objectenoverzicht aantallen'!$A:$A,'Objectenoverzicht aantallen'!H:H)*'Calculatie sheet'!AT135+LOOKUP('Calculatie sheet'!$AT$2,'Objectenoverzicht aantallen'!$A:$A,'Objectenoverzicht aantallen'!I:I)*'Calculatie sheet'!AT135+LOOKUP('Calculatie sheet'!$AT$2,'Objectenoverzicht aantallen'!$A:$A,'Objectenoverzicht aantallen'!J:J)*'Calculatie sheet'!AT135+LOOKUP('Calculatie sheet'!$AT$2,'Objectenoverzicht aantallen'!$A:$A,'Objectenoverzicht aantallen'!K:K)*'Calculatie sheet'!AT135)/1000</f>
        <v>0</v>
      </c>
      <c r="P4" s="571">
        <f>(LOOKUP('Calculatie sheet'!$AT$2,'Objectenoverzicht aantallen'!$A:$A,'Objectenoverzicht aantallen'!C:C)*'Calculatie sheet'!AT135+LOOKUP('Calculatie sheet'!$AT$2,'Objectenoverzicht aantallen'!$A:$A,'Objectenoverzicht aantallen'!E:E)*'Calculatie sheet'!AT135+LOOKUP('Calculatie sheet'!$AT$2,'Objectenoverzicht aantallen'!$A:$A,'Objectenoverzicht aantallen'!F:F)*'Calculatie sheet'!AT135+LOOKUP('Calculatie sheet'!$AT$2,'Objectenoverzicht aantallen'!$A:$A,'Objectenoverzicht aantallen'!G:G)*'Calculatie sheet'!AT135+LOOKUP('Calculatie sheet'!$AT$2,'Objectenoverzicht aantallen'!$A:$A,'Objectenoverzicht aantallen'!H:H)*'Calculatie sheet'!AT135+LOOKUP('Calculatie sheet'!$AT$2,'Objectenoverzicht aantallen'!$A:$A,'Objectenoverzicht aantallen'!I:I)*'Calculatie sheet'!AT135+LOOKUP('Calculatie sheet'!$AT$2,'Objectenoverzicht aantallen'!$A:$A,'Objectenoverzicht aantallen'!J:J)*'Calculatie sheet'!AT135+LOOKUP('Calculatie sheet'!$AT$2,'Objectenoverzicht aantallen'!$A:$A,'Objectenoverzicht aantallen'!K:K)*'Calculatie sheet'!AT135+LOOKUP('Calculatie sheet'!$AT$2,'Objectenoverzicht aantallen'!$A:$A,'Objectenoverzicht aantallen'!L:L)*'Calculatie sheet'!AT135)/1000</f>
        <v>0</v>
      </c>
      <c r="Q4" s="571">
        <f>(LOOKUP('Calculatie sheet'!$AT$2,'Objectenoverzicht aantallen'!$A:$A,'Objectenoverzicht aantallen'!C:C)*'Calculatie sheet'!AT135+LOOKUP('Calculatie sheet'!$AT$2,'Objectenoverzicht aantallen'!$A:$A,'Objectenoverzicht aantallen'!E:E)*'Calculatie sheet'!AT135+LOOKUP('Calculatie sheet'!$AT$2,'Objectenoverzicht aantallen'!$A:$A,'Objectenoverzicht aantallen'!F:F)*'Calculatie sheet'!AT135+LOOKUP('Calculatie sheet'!$AT$2,'Objectenoverzicht aantallen'!$A:$A,'Objectenoverzicht aantallen'!G:G)*'Calculatie sheet'!AT135+LOOKUP('Calculatie sheet'!$AT$2,'Objectenoverzicht aantallen'!$A:$A,'Objectenoverzicht aantallen'!H:H)*'Calculatie sheet'!AT135+LOOKUP('Calculatie sheet'!$AT$2,'Objectenoverzicht aantallen'!$A:$A,'Objectenoverzicht aantallen'!I:I)*'Calculatie sheet'!AT135+LOOKUP('Calculatie sheet'!$AT$2,'Objectenoverzicht aantallen'!$A:$A,'Objectenoverzicht aantallen'!J:J)*'Calculatie sheet'!AT135+LOOKUP('Calculatie sheet'!$AT$2,'Objectenoverzicht aantallen'!$A:$A,'Objectenoverzicht aantallen'!K:K)*'Calculatie sheet'!AT135+LOOKUP('Calculatie sheet'!$AT$2,'Objectenoverzicht aantallen'!$A:$A,'Objectenoverzicht aantallen'!L:L)*'Calculatie sheet'!AT135+LOOKUP('Calculatie sheet'!$AT$2,'Objectenoverzicht aantallen'!$A:$A,'Objectenoverzicht aantallen'!M:M)*'Calculatie sheet'!AT135)/1000</f>
        <v>0</v>
      </c>
      <c r="R4" s="571">
        <f>(LOOKUP('Calculatie sheet'!$AT$2,'Objectenoverzicht aantallen'!$A:$A,'Objectenoverzicht aantallen'!C:C)*'Calculatie sheet'!AT135+LOOKUP('Calculatie sheet'!$AT$2,'Objectenoverzicht aantallen'!$A:$A,'Objectenoverzicht aantallen'!E:E)*'Calculatie sheet'!AT135+LOOKUP('Calculatie sheet'!$AT$2,'Objectenoverzicht aantallen'!$A:$A,'Objectenoverzicht aantallen'!F:F)*'Calculatie sheet'!AT135+LOOKUP('Calculatie sheet'!$AT$2,'Objectenoverzicht aantallen'!$A:$A,'Objectenoverzicht aantallen'!G:G)*'Calculatie sheet'!AT135+LOOKUP('Calculatie sheet'!$AT$2,'Objectenoverzicht aantallen'!$A:$A,'Objectenoverzicht aantallen'!H:H)*'Calculatie sheet'!AT135+LOOKUP('Calculatie sheet'!$AT$2,'Objectenoverzicht aantallen'!$A:$A,'Objectenoverzicht aantallen'!I:I)*'Calculatie sheet'!AT135+LOOKUP('Calculatie sheet'!$AT$2,'Objectenoverzicht aantallen'!$A:$A,'Objectenoverzicht aantallen'!J:J)*'Calculatie sheet'!AT135+LOOKUP('Calculatie sheet'!$AT$2,'Objectenoverzicht aantallen'!$A:$A,'Objectenoverzicht aantallen'!K:K)*'Calculatie sheet'!AT135+LOOKUP('Calculatie sheet'!$AT$2,'Objectenoverzicht aantallen'!$A:$A,'Objectenoverzicht aantallen'!L:L)*'Calculatie sheet'!AT135+LOOKUP('Calculatie sheet'!$AT$2,'Objectenoverzicht aantallen'!$A:$A,'Objectenoverzicht aantallen'!M:M)*'Calculatie sheet'!AT135+LOOKUP('Calculatie sheet'!$AT$2,'Objectenoverzicht aantallen'!$A:$A,'Objectenoverzicht aantallen'!N:N)*'Calculatie sheet'!AT135)/1000</f>
        <v>0</v>
      </c>
      <c r="S4" s="571">
        <f>(LOOKUP('Calculatie sheet'!$AT$2,'Objectenoverzicht aantallen'!$A:$A,'Objectenoverzicht aantallen'!C:C)*'Calculatie sheet'!AT135+LOOKUP('Calculatie sheet'!$AT$2,'Objectenoverzicht aantallen'!$A:$A,'Objectenoverzicht aantallen'!E:E)*'Calculatie sheet'!AT135+LOOKUP('Calculatie sheet'!$AT$2,'Objectenoverzicht aantallen'!$A:$A,'Objectenoverzicht aantallen'!F:F)*'Calculatie sheet'!AT135+LOOKUP('Calculatie sheet'!$AT$2,'Objectenoverzicht aantallen'!$A:$A,'Objectenoverzicht aantallen'!G:G)*'Calculatie sheet'!AT135+LOOKUP('Calculatie sheet'!$AT$2,'Objectenoverzicht aantallen'!$A:$A,'Objectenoverzicht aantallen'!H:H)*'Calculatie sheet'!AT135+LOOKUP('Calculatie sheet'!$AT$2,'Objectenoverzicht aantallen'!$A:$A,'Objectenoverzicht aantallen'!I:I)*'Calculatie sheet'!AT135+LOOKUP('Calculatie sheet'!$AT$2,'Objectenoverzicht aantallen'!$A:$A,'Objectenoverzicht aantallen'!J:J)*'Calculatie sheet'!AT135+LOOKUP('Calculatie sheet'!$AT$2,'Objectenoverzicht aantallen'!$A:$A,'Objectenoverzicht aantallen'!K:K)*'Calculatie sheet'!AT135+LOOKUP('Calculatie sheet'!$AT$2,'Objectenoverzicht aantallen'!$A:$A,'Objectenoverzicht aantallen'!L:L)*'Calculatie sheet'!AT135+LOOKUP('Calculatie sheet'!$AT$2,'Objectenoverzicht aantallen'!$A:$A,'Objectenoverzicht aantallen'!M:M)*'Calculatie sheet'!AT135+LOOKUP('Calculatie sheet'!$AT$2,'Objectenoverzicht aantallen'!$A:$A,'Objectenoverzicht aantallen'!N:N)*'Calculatie sheet'!AT135+LOOKUP('Calculatie sheet'!$AT$2,'Objectenoverzicht aantallen'!$A:$A,'Objectenoverzicht aantallen'!O:O)*'Calculatie sheet'!AT135)/1000</f>
        <v>0</v>
      </c>
      <c r="U4" s="31" t="s">
        <v>624</v>
      </c>
      <c r="V4" s="571">
        <f>(LOOKUP('Calculatie sheet'!$AT$2,'Objectenoverzicht aantallen'!$A:$A,'Objectenoverzicht aantallen'!$P:$P)*'Calculatie sheet'!$AT$135)/'Calculatie sheet'!$AT$64/1000</f>
        <v>0</v>
      </c>
      <c r="W4" s="571">
        <f>(LOOKUP('Calculatie sheet'!$AT$2,'Objectenoverzicht aantallen'!$A:$A,'Objectenoverzicht aantallen'!$P:$P)*'Calculatie sheet'!$AT$135)/'Calculatie sheet'!$AT$64/1000</f>
        <v>0</v>
      </c>
      <c r="X4" s="571">
        <f>(LOOKUP('Calculatie sheet'!$AT$2,'Objectenoverzicht aantallen'!$A:$A,'Objectenoverzicht aantallen'!$P:$P)*'Calculatie sheet'!$AT$135)/'Calculatie sheet'!$AT$64/1000</f>
        <v>0</v>
      </c>
      <c r="Y4" s="571">
        <f>(LOOKUP('Calculatie sheet'!$AT$2,'Objectenoverzicht aantallen'!$A:$A,'Objectenoverzicht aantallen'!$P:$P)*'Calculatie sheet'!$AT$135)/'Calculatie sheet'!$AT$64/1000</f>
        <v>0</v>
      </c>
      <c r="Z4" s="571">
        <f>(LOOKUP('Calculatie sheet'!$AT$2,'Objectenoverzicht aantallen'!$A:$A,'Objectenoverzicht aantallen'!$P:$P)*'Calculatie sheet'!$AT$135)/'Calculatie sheet'!$AT$64/1000</f>
        <v>0</v>
      </c>
      <c r="AA4" s="571">
        <f>(LOOKUP('Calculatie sheet'!$AT$2,'Objectenoverzicht aantallen'!$A:$A,'Objectenoverzicht aantallen'!$P:$P)*'Calculatie sheet'!$AT$135)/'Calculatie sheet'!$AT$64/1000</f>
        <v>0</v>
      </c>
      <c r="AB4" s="571">
        <f>(LOOKUP('Calculatie sheet'!$AT$2,'Objectenoverzicht aantallen'!$A:$A,'Objectenoverzicht aantallen'!$P:$P)*'Calculatie sheet'!$AT$135)/'Calculatie sheet'!$AT$64/1000</f>
        <v>0</v>
      </c>
      <c r="AC4" s="571">
        <f>(LOOKUP('Calculatie sheet'!$AT$2,'Objectenoverzicht aantallen'!$A:$A,'Objectenoverzicht aantallen'!$P:$P)*'Calculatie sheet'!$AT$135)/'Calculatie sheet'!$AT$64/1000</f>
        <v>0</v>
      </c>
      <c r="AD4" s="571">
        <f>(LOOKUP('Calculatie sheet'!$AT$2,'Objectenoverzicht aantallen'!$A:$A,'Objectenoverzicht aantallen'!$P:$P)*'Calculatie sheet'!$AT$135)/'Calculatie sheet'!$AT$64/1000</f>
        <v>0</v>
      </c>
      <c r="AE4" s="571">
        <f>(LOOKUP('Calculatie sheet'!$AT$2,'Objectenoverzicht aantallen'!$A:$A,'Objectenoverzicht aantallen'!$P:$P)*'Calculatie sheet'!$AT$135)/'Calculatie sheet'!$AT$64/1000</f>
        <v>0</v>
      </c>
      <c r="AF4" s="571">
        <f>(LOOKUP('Calculatie sheet'!$AT$2,'Objectenoverzicht aantallen'!$A:$A,'Objectenoverzicht aantallen'!$P:$P)*'Calculatie sheet'!$AT$135)/'Calculatie sheet'!$AT$64/1000</f>
        <v>0</v>
      </c>
    </row>
    <row r="5" spans="1:32" x14ac:dyDescent="0.2">
      <c r="B5" s="130" t="s">
        <v>5</v>
      </c>
      <c r="C5" s="46">
        <f>'Calculatie sheet'!AT136</f>
        <v>1.4300664659245461</v>
      </c>
      <c r="F5" s="573">
        <f>C5*'Calculatie sheet'!$AT$7/1000</f>
        <v>0</v>
      </c>
      <c r="H5" s="31" t="s">
        <v>625</v>
      </c>
      <c r="I5" s="571">
        <f>(LOOKUP('Calculatie sheet'!$AT$2,'Objectenoverzicht aantallen'!$A:$A,'Objectenoverzicht aantallen'!C:C)*'Calculatie sheet'!AT136+LOOKUP('Calculatie sheet'!$AT$2,'Objectenoverzicht aantallen'!$A:$A,'Objectenoverzicht aantallen'!E:E)*'Calculatie sheet'!AT136)/1000</f>
        <v>0</v>
      </c>
      <c r="J5" s="571">
        <f>(LOOKUP('Calculatie sheet'!$AT$2,'Objectenoverzicht aantallen'!$A:$A,'Objectenoverzicht aantallen'!C:C)*'Calculatie sheet'!AT136+LOOKUP('Calculatie sheet'!$AT$2,'Objectenoverzicht aantallen'!$A:$A,'Objectenoverzicht aantallen'!E:E)*'Calculatie sheet'!AT136+LOOKUP('Calculatie sheet'!$AT$2,'Objectenoverzicht aantallen'!$A:$A,'Objectenoverzicht aantallen'!F:F)*'Calculatie sheet'!AT136)/1000</f>
        <v>0</v>
      </c>
      <c r="K5" s="571">
        <f>(LOOKUP('Calculatie sheet'!$AT$2,'Objectenoverzicht aantallen'!$A:$A,'Objectenoverzicht aantallen'!C:C)*'Calculatie sheet'!AT136+LOOKUP('Calculatie sheet'!$AT$2,'Objectenoverzicht aantallen'!$A:$A,'Objectenoverzicht aantallen'!E:E)*'Calculatie sheet'!AT136+LOOKUP('Calculatie sheet'!$AT$2,'Objectenoverzicht aantallen'!$A:$A,'Objectenoverzicht aantallen'!F:F)*'Calculatie sheet'!AT136+LOOKUP('Calculatie sheet'!$D$2,'Objectenoverzicht aantallen'!$A:$A,'Objectenoverzicht aantallen'!G:G)*'Calculatie sheet'!AT136)/1000</f>
        <v>0</v>
      </c>
      <c r="L5" s="571">
        <f>(LOOKUP('Calculatie sheet'!$AT$2,'Objectenoverzicht aantallen'!$A:$A,'Objectenoverzicht aantallen'!C:C)*'Calculatie sheet'!AT136+LOOKUP('Calculatie sheet'!$AT$2,'Objectenoverzicht aantallen'!$A:$A,'Objectenoverzicht aantallen'!E:E)*'Calculatie sheet'!AT136+LOOKUP('Calculatie sheet'!$AT$2,'Objectenoverzicht aantallen'!$A:$A,'Objectenoverzicht aantallen'!F:F)*'Calculatie sheet'!AT136+LOOKUP('Calculatie sheet'!$AT$2,'Objectenoverzicht aantallen'!$A:$A,'Objectenoverzicht aantallen'!G:G)*'Calculatie sheet'!AT136+LOOKUP('Calculatie sheet'!$AT$2,'Objectenoverzicht aantallen'!$A:$A,'Objectenoverzicht aantallen'!H:H)*'Calculatie sheet'!AT136)/1000</f>
        <v>0</v>
      </c>
      <c r="M5" s="571">
        <f>(LOOKUP('Calculatie sheet'!$AT$2,'Objectenoverzicht aantallen'!$A:$A,'Objectenoverzicht aantallen'!C:C)*'Calculatie sheet'!AT136+LOOKUP('Calculatie sheet'!$AT$2,'Objectenoverzicht aantallen'!$A:$A,'Objectenoverzicht aantallen'!E:E)*'Calculatie sheet'!AT136+LOOKUP('Calculatie sheet'!$AT$2,'Objectenoverzicht aantallen'!$A:$A,'Objectenoverzicht aantallen'!F:F)*'Calculatie sheet'!AT136+LOOKUP('Calculatie sheet'!$AT$2,'Objectenoverzicht aantallen'!$A:$A,'Objectenoverzicht aantallen'!G:G)*'Calculatie sheet'!AT136+LOOKUP('Calculatie sheet'!$AT$2,'Objectenoverzicht aantallen'!$A:$A,'Objectenoverzicht aantallen'!H:H)*'Calculatie sheet'!AT136+LOOKUP('Calculatie sheet'!$AT$2,'Objectenoverzicht aantallen'!$A:$A,'Objectenoverzicht aantallen'!I:I)*'Calculatie sheet'!AT136)/1000</f>
        <v>0</v>
      </c>
      <c r="N5" s="571">
        <f>(LOOKUP('Calculatie sheet'!$AT$2,'Objectenoverzicht aantallen'!$A:$A,'Objectenoverzicht aantallen'!C:C)*'Calculatie sheet'!AT136+LOOKUP('Calculatie sheet'!$AT$2,'Objectenoverzicht aantallen'!$A:$A,'Objectenoverzicht aantallen'!E:E)*'Calculatie sheet'!AT136+LOOKUP('Calculatie sheet'!$AT$2,'Objectenoverzicht aantallen'!$A:$A,'Objectenoverzicht aantallen'!F:F)*'Calculatie sheet'!AT136+LOOKUP('Calculatie sheet'!$AT$2,'Objectenoverzicht aantallen'!$A:$A,'Objectenoverzicht aantallen'!G:G)*'Calculatie sheet'!AT136+LOOKUP('Calculatie sheet'!$AT$2,'Objectenoverzicht aantallen'!$A:$A,'Objectenoverzicht aantallen'!H:H)*'Calculatie sheet'!AT136+LOOKUP('Calculatie sheet'!$AT$2,'Objectenoverzicht aantallen'!$A:$A,'Objectenoverzicht aantallen'!I:I)*'Calculatie sheet'!AT136+LOOKUP('Calculatie sheet'!$AT$2,'Objectenoverzicht aantallen'!$A:$A,'Objectenoverzicht aantallen'!J:J)*'Calculatie sheet'!AT136)/1000</f>
        <v>0</v>
      </c>
      <c r="O5" s="571">
        <f>(LOOKUP('Calculatie sheet'!$AT$2,'Objectenoverzicht aantallen'!$A:$A,'Objectenoverzicht aantallen'!C:C)*'Calculatie sheet'!AT136+LOOKUP('Calculatie sheet'!$AT$2,'Objectenoverzicht aantallen'!$A:$A,'Objectenoverzicht aantallen'!E:E)*'Calculatie sheet'!AT136+LOOKUP('Calculatie sheet'!$AT$2,'Objectenoverzicht aantallen'!$A:$A,'Objectenoverzicht aantallen'!F:F)*'Calculatie sheet'!AT136+LOOKUP('Calculatie sheet'!$AT$2,'Objectenoverzicht aantallen'!$A:$A,'Objectenoverzicht aantallen'!G:G)*'Calculatie sheet'!AT136+LOOKUP('Calculatie sheet'!$AT$2,'Objectenoverzicht aantallen'!$A:$A,'Objectenoverzicht aantallen'!H:H)*'Calculatie sheet'!AT136+LOOKUP('Calculatie sheet'!$AT$2,'Objectenoverzicht aantallen'!$A:$A,'Objectenoverzicht aantallen'!I:I)*'Calculatie sheet'!AT136+LOOKUP('Calculatie sheet'!$AT$2,'Objectenoverzicht aantallen'!$A:$A,'Objectenoverzicht aantallen'!J:J)*'Calculatie sheet'!AT136+LOOKUP('Calculatie sheet'!$AT$2,'Objectenoverzicht aantallen'!$A:$A,'Objectenoverzicht aantallen'!K:K)*'Calculatie sheet'!AT136)/1000</f>
        <v>0</v>
      </c>
      <c r="P5" s="571">
        <f>(LOOKUP('Calculatie sheet'!$AT$2,'Objectenoverzicht aantallen'!$A:$A,'Objectenoverzicht aantallen'!C:C)*'Calculatie sheet'!AT136+LOOKUP('Calculatie sheet'!$AT$2,'Objectenoverzicht aantallen'!$A:$A,'Objectenoverzicht aantallen'!E:E)*'Calculatie sheet'!AT136+LOOKUP('Calculatie sheet'!$AT$2,'Objectenoverzicht aantallen'!$A:$A,'Objectenoverzicht aantallen'!F:F)*'Calculatie sheet'!AT136+LOOKUP('Calculatie sheet'!$AT$2,'Objectenoverzicht aantallen'!$A:$A,'Objectenoverzicht aantallen'!G:G)*'Calculatie sheet'!AT136+LOOKUP('Calculatie sheet'!$AT$2,'Objectenoverzicht aantallen'!$A:$A,'Objectenoverzicht aantallen'!H:H)*'Calculatie sheet'!AT136+LOOKUP('Calculatie sheet'!$AT$2,'Objectenoverzicht aantallen'!$A:$A,'Objectenoverzicht aantallen'!I:I)*'Calculatie sheet'!AT136+LOOKUP('Calculatie sheet'!$AT$2,'Objectenoverzicht aantallen'!$A:$A,'Objectenoverzicht aantallen'!J:J)*'Calculatie sheet'!AT136+LOOKUP('Calculatie sheet'!$AT$2,'Objectenoverzicht aantallen'!$A:$A,'Objectenoverzicht aantallen'!K:K)*'Calculatie sheet'!AT136+LOOKUP('Calculatie sheet'!$AT$2,'Objectenoverzicht aantallen'!$A:$A,'Objectenoverzicht aantallen'!L:L)*'Calculatie sheet'!AT136)/1000</f>
        <v>0</v>
      </c>
      <c r="Q5" s="571">
        <f>(LOOKUP('Calculatie sheet'!$AT$2,'Objectenoverzicht aantallen'!$A:$A,'Objectenoverzicht aantallen'!C:C)*'Calculatie sheet'!AT136+LOOKUP('Calculatie sheet'!$AT$2,'Objectenoverzicht aantallen'!$A:$A,'Objectenoverzicht aantallen'!E:E)*'Calculatie sheet'!AT136+LOOKUP('Calculatie sheet'!$AT$2,'Objectenoverzicht aantallen'!$A:$A,'Objectenoverzicht aantallen'!F:F)*'Calculatie sheet'!AT136+LOOKUP('Calculatie sheet'!$AT$2,'Objectenoverzicht aantallen'!$A:$A,'Objectenoverzicht aantallen'!G:G)*'Calculatie sheet'!AT136+LOOKUP('Calculatie sheet'!$AT$2,'Objectenoverzicht aantallen'!$A:$A,'Objectenoverzicht aantallen'!H:H)*'Calculatie sheet'!AT136+LOOKUP('Calculatie sheet'!$AT$2,'Objectenoverzicht aantallen'!$A:$A,'Objectenoverzicht aantallen'!I:I)*'Calculatie sheet'!AT136+LOOKUP('Calculatie sheet'!$AT$2,'Objectenoverzicht aantallen'!$A:$A,'Objectenoverzicht aantallen'!J:J)*'Calculatie sheet'!AT136+LOOKUP('Calculatie sheet'!$AT$2,'Objectenoverzicht aantallen'!$A:$A,'Objectenoverzicht aantallen'!K:K)*'Calculatie sheet'!AT136+LOOKUP('Calculatie sheet'!$AT$2,'Objectenoverzicht aantallen'!$A:$A,'Objectenoverzicht aantallen'!L:L)*'Calculatie sheet'!AT136+LOOKUP('Calculatie sheet'!$AT$2,'Objectenoverzicht aantallen'!$A:$A,'Objectenoverzicht aantallen'!M:M)*'Calculatie sheet'!AT136)/1000</f>
        <v>0</v>
      </c>
      <c r="R5" s="571">
        <f>(LOOKUP('Calculatie sheet'!$AT$2,'Objectenoverzicht aantallen'!$A:$A,'Objectenoverzicht aantallen'!C:C)*'Calculatie sheet'!AT136+LOOKUP('Calculatie sheet'!$AT$2,'Objectenoverzicht aantallen'!$A:$A,'Objectenoverzicht aantallen'!E:E)*'Calculatie sheet'!AT136+LOOKUP('Calculatie sheet'!$AT$2,'Objectenoverzicht aantallen'!$A:$A,'Objectenoverzicht aantallen'!F:F)*'Calculatie sheet'!AT136+LOOKUP('Calculatie sheet'!$AT$2,'Objectenoverzicht aantallen'!$A:$A,'Objectenoverzicht aantallen'!G:G)*'Calculatie sheet'!AT136+LOOKUP('Calculatie sheet'!$AT$2,'Objectenoverzicht aantallen'!$A:$A,'Objectenoverzicht aantallen'!H:H)*'Calculatie sheet'!AT136+LOOKUP('Calculatie sheet'!$AT$2,'Objectenoverzicht aantallen'!$A:$A,'Objectenoverzicht aantallen'!I:I)*'Calculatie sheet'!AT136+LOOKUP('Calculatie sheet'!$AT$2,'Objectenoverzicht aantallen'!$A:$A,'Objectenoverzicht aantallen'!J:J)*'Calculatie sheet'!AT136+LOOKUP('Calculatie sheet'!$AT$2,'Objectenoverzicht aantallen'!$A:$A,'Objectenoverzicht aantallen'!K:K)*'Calculatie sheet'!AT136+LOOKUP('Calculatie sheet'!$AT$2,'Objectenoverzicht aantallen'!$A:$A,'Objectenoverzicht aantallen'!L:L)*'Calculatie sheet'!AT136+LOOKUP('Calculatie sheet'!$AT$2,'Objectenoverzicht aantallen'!$A:$A,'Objectenoverzicht aantallen'!M:M)*'Calculatie sheet'!AT136+LOOKUP('Calculatie sheet'!$AT$2,'Objectenoverzicht aantallen'!$A:$A,'Objectenoverzicht aantallen'!N:N)*'Calculatie sheet'!AT136)/1000</f>
        <v>0</v>
      </c>
      <c r="S5" s="571">
        <f>(LOOKUP('Calculatie sheet'!$AT$2,'Objectenoverzicht aantallen'!$A:$A,'Objectenoverzicht aantallen'!C:C)*'Calculatie sheet'!AT136+LOOKUP('Calculatie sheet'!$AT$2,'Objectenoverzicht aantallen'!$A:$A,'Objectenoverzicht aantallen'!E:E)*'Calculatie sheet'!AT136+LOOKUP('Calculatie sheet'!$AT$2,'Objectenoverzicht aantallen'!$A:$A,'Objectenoverzicht aantallen'!F:F)*'Calculatie sheet'!AT136+LOOKUP('Calculatie sheet'!$AT$2,'Objectenoverzicht aantallen'!$A:$A,'Objectenoverzicht aantallen'!G:G)*'Calculatie sheet'!AT136+LOOKUP('Calculatie sheet'!$AT$2,'Objectenoverzicht aantallen'!$A:$A,'Objectenoverzicht aantallen'!H:H)*'Calculatie sheet'!AT136+LOOKUP('Calculatie sheet'!$AT$2,'Objectenoverzicht aantallen'!$A:$A,'Objectenoverzicht aantallen'!I:I)*'Calculatie sheet'!AT136+LOOKUP('Calculatie sheet'!$AT$2,'Objectenoverzicht aantallen'!$A:$A,'Objectenoverzicht aantallen'!J:J)*'Calculatie sheet'!AT136+LOOKUP('Calculatie sheet'!$AT$2,'Objectenoverzicht aantallen'!$A:$A,'Objectenoverzicht aantallen'!K:K)*'Calculatie sheet'!AT136+LOOKUP('Calculatie sheet'!$AT$2,'Objectenoverzicht aantallen'!$A:$A,'Objectenoverzicht aantallen'!L:L)*'Calculatie sheet'!AT136+LOOKUP('Calculatie sheet'!$AT$2,'Objectenoverzicht aantallen'!$A:$A,'Objectenoverzicht aantallen'!M:M)*'Calculatie sheet'!AT136+LOOKUP('Calculatie sheet'!$AT$2,'Objectenoverzicht aantallen'!$A:$A,'Objectenoverzicht aantallen'!N:N)*'Calculatie sheet'!AT136+LOOKUP('Calculatie sheet'!$AT$2,'Objectenoverzicht aantallen'!$A:$A,'Objectenoverzicht aantallen'!O:O)*'Calculatie sheet'!AT136)/1000</f>
        <v>0</v>
      </c>
      <c r="U5" s="31" t="s">
        <v>625</v>
      </c>
      <c r="V5" s="571">
        <f>(LOOKUP('Calculatie sheet'!$AT$2,'Objectenoverzicht aantallen'!$A:$A,'Objectenoverzicht aantallen'!Q:Q)*'Calculatie sheet'!$AT$136)/1000</f>
        <v>0</v>
      </c>
      <c r="W5" s="571">
        <f>(LOOKUP('Calculatie sheet'!$AT$2,'Objectenoverzicht aantallen'!$A:$A,'Objectenoverzicht aantallen'!R:R)*'Calculatie sheet'!$AT$136)/1000</f>
        <v>0</v>
      </c>
      <c r="X5" s="571">
        <f>(LOOKUP('Calculatie sheet'!$AT$2,'Objectenoverzicht aantallen'!$A:$A,'Objectenoverzicht aantallen'!S:S)*'Calculatie sheet'!$AT$136)/1000</f>
        <v>0</v>
      </c>
      <c r="Y5" s="571">
        <f>(LOOKUP('Calculatie sheet'!$AT$2,'Objectenoverzicht aantallen'!$A:$A,'Objectenoverzicht aantallen'!T:T)*'Calculatie sheet'!$AT$136)/1000</f>
        <v>0</v>
      </c>
      <c r="Z5" s="571">
        <f>(LOOKUP('Calculatie sheet'!$AT$2,'Objectenoverzicht aantallen'!$A:$A,'Objectenoverzicht aantallen'!U:U)*'Calculatie sheet'!$AT$136)/1000</f>
        <v>0</v>
      </c>
      <c r="AA5" s="571">
        <f>(LOOKUP('Calculatie sheet'!$AT$2,'Objectenoverzicht aantallen'!$A:$A,'Objectenoverzicht aantallen'!V:V)*'Calculatie sheet'!$AT$136)/1000</f>
        <v>0</v>
      </c>
      <c r="AB5" s="571">
        <f>(LOOKUP('Calculatie sheet'!$AT$2,'Objectenoverzicht aantallen'!$A:$A,'Objectenoverzicht aantallen'!W:W)*'Calculatie sheet'!$AT$136)/1000</f>
        <v>0</v>
      </c>
      <c r="AC5" s="571">
        <f>(LOOKUP('Calculatie sheet'!$AT$2,'Objectenoverzicht aantallen'!$A:$A,'Objectenoverzicht aantallen'!X:X)*'Calculatie sheet'!$AT$136)/1000</f>
        <v>0</v>
      </c>
      <c r="AD5" s="571">
        <f>(LOOKUP('Calculatie sheet'!$AT$2,'Objectenoverzicht aantallen'!$A:$A,'Objectenoverzicht aantallen'!AA:AA)*'Calculatie sheet'!$AT$136)/1000</f>
        <v>0</v>
      </c>
      <c r="AE5" s="571">
        <f>(LOOKUP('Calculatie sheet'!$AT$2,'Objectenoverzicht aantallen'!$A:$A,'Objectenoverzicht aantallen'!Z:Z)*'Calculatie sheet'!$AT$136)/1000</f>
        <v>0</v>
      </c>
      <c r="AF5" s="571">
        <f>(LOOKUP('Calculatie sheet'!$AT$2,'Objectenoverzicht aantallen'!$A:$A,'Objectenoverzicht aantallen'!AA:AA)*'Calculatie sheet'!$AT$136)/1000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7F4A7-A097-BE43-AD5B-0ED9F7B277A3}">
  <dimension ref="A1:AF9"/>
  <sheetViews>
    <sheetView workbookViewId="0">
      <selection activeCell="B3" sqref="B3:B5"/>
    </sheetView>
  </sheetViews>
  <sheetFormatPr baseColWidth="10" defaultRowHeight="16" x14ac:dyDescent="0.2"/>
  <cols>
    <col min="1" max="1" width="7.6640625" bestFit="1" customWidth="1"/>
    <col min="2" max="2" width="16.83203125" bestFit="1" customWidth="1"/>
  </cols>
  <sheetData>
    <row r="1" spans="1:32" x14ac:dyDescent="0.2">
      <c r="A1" t="str">
        <f>'Calculatie sheet'!AU3</f>
        <v>Schut-/keersluis klein (staal)</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sheet'!AU133</f>
        <v>1866.5853941291871</v>
      </c>
      <c r="D2" s="26" t="s">
        <v>64</v>
      </c>
      <c r="F2" s="573">
        <f>C2*'Calculatie sheet'!$AU$7/1000</f>
        <v>0</v>
      </c>
      <c r="H2" s="31" t="s">
        <v>622</v>
      </c>
      <c r="I2" s="571">
        <f>(LOOKUP('Calculatie sheet'!$AU$2,'Objectenoverzicht aantallen'!$A:$A,'Objectenoverzicht aantallen'!C:C)*'Calculatie sheet'!AU133+LOOKUP('Calculatie sheet'!$AU$2,'Objectenoverzicht aantallen'!$A:$A,'Objectenoverzicht aantallen'!E:E)*'Calculatie sheet'!AU133)/1000</f>
        <v>0</v>
      </c>
      <c r="J2" s="571">
        <f>(LOOKUP('Calculatie sheet'!$AU$2,'Objectenoverzicht aantallen'!$A:$A,'Objectenoverzicht aantallen'!C:C)*'Calculatie sheet'!AU133+LOOKUP('Calculatie sheet'!$AU$2,'Objectenoverzicht aantallen'!$A:$A,'Objectenoverzicht aantallen'!E:E)*'Calculatie sheet'!AU133+LOOKUP('Calculatie sheet'!$AU$2,'Objectenoverzicht aantallen'!$A:$A,'Objectenoverzicht aantallen'!F:F)*'Calculatie sheet'!AU133)/1000</f>
        <v>0</v>
      </c>
      <c r="K2" s="571">
        <f>(LOOKUP('Calculatie sheet'!$AU$2,'Objectenoverzicht aantallen'!$A:$A,'Objectenoverzicht aantallen'!C:C)*'Calculatie sheet'!AU133+LOOKUP('Calculatie sheet'!$AU$2,'Objectenoverzicht aantallen'!$A:$A,'Objectenoverzicht aantallen'!E:E)*'Calculatie sheet'!AU133+LOOKUP('Calculatie sheet'!$AU$2,'Objectenoverzicht aantallen'!$A:$A,'Objectenoverzicht aantallen'!F:F)*'Calculatie sheet'!AU133+LOOKUP('Calculatie sheet'!$D$2,'Objectenoverzicht aantallen'!$A:$A,'Objectenoverzicht aantallen'!G:G)*'Calculatie sheet'!AU133)/1000</f>
        <v>0</v>
      </c>
      <c r="L2" s="571">
        <f>(LOOKUP('Calculatie sheet'!$AU$2,'Objectenoverzicht aantallen'!$A:$A,'Objectenoverzicht aantallen'!C:C)*'Calculatie sheet'!AU133+LOOKUP('Calculatie sheet'!$AU$2,'Objectenoverzicht aantallen'!$A:$A,'Objectenoverzicht aantallen'!E:E)*'Calculatie sheet'!AU133+LOOKUP('Calculatie sheet'!$AU$2,'Objectenoverzicht aantallen'!$A:$A,'Objectenoverzicht aantallen'!F:F)*'Calculatie sheet'!AU133+LOOKUP('Calculatie sheet'!$AU$2,'Objectenoverzicht aantallen'!$A:$A,'Objectenoverzicht aantallen'!G:G)*'Calculatie sheet'!AU133+LOOKUP('Calculatie sheet'!$AU$2,'Objectenoverzicht aantallen'!$A:$A,'Objectenoverzicht aantallen'!H:H)*'Calculatie sheet'!AU133)/1000</f>
        <v>0</v>
      </c>
      <c r="M2" s="571">
        <f>(LOOKUP('Calculatie sheet'!$AU$2,'Objectenoverzicht aantallen'!$A:$A,'Objectenoverzicht aantallen'!C:C)*'Calculatie sheet'!AU133+LOOKUP('Calculatie sheet'!$AU$2,'Objectenoverzicht aantallen'!$A:$A,'Objectenoverzicht aantallen'!E:E)*'Calculatie sheet'!AU133+LOOKUP('Calculatie sheet'!$AU$2,'Objectenoverzicht aantallen'!$A:$A,'Objectenoverzicht aantallen'!F:F)*'Calculatie sheet'!AU133+LOOKUP('Calculatie sheet'!$AU$2,'Objectenoverzicht aantallen'!$A:$A,'Objectenoverzicht aantallen'!G:G)*'Calculatie sheet'!AU133+LOOKUP('Calculatie sheet'!$AU$2,'Objectenoverzicht aantallen'!$A:$A,'Objectenoverzicht aantallen'!H:H)*'Calculatie sheet'!AU133+LOOKUP('Calculatie sheet'!$AU$2,'Objectenoverzicht aantallen'!$A:$A,'Objectenoverzicht aantallen'!I:I)*'Calculatie sheet'!AU133)/1000</f>
        <v>0</v>
      </c>
      <c r="N2" s="571">
        <f>(LOOKUP('Calculatie sheet'!$AU$2,'Objectenoverzicht aantallen'!$A:$A,'Objectenoverzicht aantallen'!C:C)*'Calculatie sheet'!AU133+LOOKUP('Calculatie sheet'!$AU$2,'Objectenoverzicht aantallen'!$A:$A,'Objectenoverzicht aantallen'!E:E)*'Calculatie sheet'!AU133+LOOKUP('Calculatie sheet'!$AU$2,'Objectenoverzicht aantallen'!$A:$A,'Objectenoverzicht aantallen'!F:F)*'Calculatie sheet'!AU133+LOOKUP('Calculatie sheet'!$AU$2,'Objectenoverzicht aantallen'!$A:$A,'Objectenoverzicht aantallen'!G:G)*'Calculatie sheet'!AU133+LOOKUP('Calculatie sheet'!$AU$2,'Objectenoverzicht aantallen'!$A:$A,'Objectenoverzicht aantallen'!H:H)*'Calculatie sheet'!AU133+LOOKUP('Calculatie sheet'!$AU$2,'Objectenoverzicht aantallen'!$A:$A,'Objectenoverzicht aantallen'!I:I)*'Calculatie sheet'!AU133+LOOKUP('Calculatie sheet'!$AU$2,'Objectenoverzicht aantallen'!$A:$A,'Objectenoverzicht aantallen'!J:J)*'Calculatie sheet'!AU133)/1000</f>
        <v>0</v>
      </c>
      <c r="O2" s="571">
        <f>(LOOKUP('Calculatie sheet'!$AU$2,'Objectenoverzicht aantallen'!$A:$A,'Objectenoverzicht aantallen'!C:C)*'Calculatie sheet'!AU133+LOOKUP('Calculatie sheet'!$AU$2,'Objectenoverzicht aantallen'!$A:$A,'Objectenoverzicht aantallen'!E:E)*'Calculatie sheet'!AU133+LOOKUP('Calculatie sheet'!$AU$2,'Objectenoverzicht aantallen'!$A:$A,'Objectenoverzicht aantallen'!F:F)*'Calculatie sheet'!AU133+LOOKUP('Calculatie sheet'!$AU$2,'Objectenoverzicht aantallen'!$A:$A,'Objectenoverzicht aantallen'!G:G)*'Calculatie sheet'!AU133+LOOKUP('Calculatie sheet'!$AU$2,'Objectenoverzicht aantallen'!$A:$A,'Objectenoverzicht aantallen'!H:H)*'Calculatie sheet'!AU133+LOOKUP('Calculatie sheet'!$AU$2,'Objectenoverzicht aantallen'!$A:$A,'Objectenoverzicht aantallen'!I:I)*'Calculatie sheet'!AU133+LOOKUP('Calculatie sheet'!$AU$2,'Objectenoverzicht aantallen'!$A:$A,'Objectenoverzicht aantallen'!J:J)*'Calculatie sheet'!AU133+LOOKUP('Calculatie sheet'!$AU$2,'Objectenoverzicht aantallen'!$A:$A,'Objectenoverzicht aantallen'!K:K)*'Calculatie sheet'!AU133)/1000</f>
        <v>0</v>
      </c>
      <c r="P2" s="571">
        <f>(LOOKUP('Calculatie sheet'!$AU$2,'Objectenoverzicht aantallen'!$A:$A,'Objectenoverzicht aantallen'!C:C)*'Calculatie sheet'!AU133+LOOKUP('Calculatie sheet'!$AU$2,'Objectenoverzicht aantallen'!$A:$A,'Objectenoverzicht aantallen'!E:E)*'Calculatie sheet'!AU133+LOOKUP('Calculatie sheet'!$AU$2,'Objectenoverzicht aantallen'!$A:$A,'Objectenoverzicht aantallen'!F:F)*'Calculatie sheet'!AU133+LOOKUP('Calculatie sheet'!$AU$2,'Objectenoverzicht aantallen'!$A:$A,'Objectenoverzicht aantallen'!G:G)*'Calculatie sheet'!AU133+LOOKUP('Calculatie sheet'!$AU$2,'Objectenoverzicht aantallen'!$A:$A,'Objectenoverzicht aantallen'!H:H)*'Calculatie sheet'!AU133+LOOKUP('Calculatie sheet'!$AU$2,'Objectenoverzicht aantallen'!$A:$A,'Objectenoverzicht aantallen'!I:I)*'Calculatie sheet'!AU133+LOOKUP('Calculatie sheet'!$AU$2,'Objectenoverzicht aantallen'!$A:$A,'Objectenoverzicht aantallen'!J:J)*'Calculatie sheet'!AU133+LOOKUP('Calculatie sheet'!$AU$2,'Objectenoverzicht aantallen'!$A:$A,'Objectenoverzicht aantallen'!K:K)*'Calculatie sheet'!AU133+LOOKUP('Calculatie sheet'!$AU$2,'Objectenoverzicht aantallen'!$A:$A,'Objectenoverzicht aantallen'!L:L)*'Calculatie sheet'!AU133)/1000</f>
        <v>0</v>
      </c>
      <c r="Q2" s="571">
        <f>(LOOKUP('Calculatie sheet'!$AU$2,'Objectenoverzicht aantallen'!$A:$A,'Objectenoverzicht aantallen'!C:C)*'Calculatie sheet'!AU133+LOOKUP('Calculatie sheet'!$AU$2,'Objectenoverzicht aantallen'!$A:$A,'Objectenoverzicht aantallen'!E:E)*'Calculatie sheet'!AU133+LOOKUP('Calculatie sheet'!$AU$2,'Objectenoverzicht aantallen'!$A:$A,'Objectenoverzicht aantallen'!F:F)*'Calculatie sheet'!AU133+LOOKUP('Calculatie sheet'!$AU$2,'Objectenoverzicht aantallen'!$A:$A,'Objectenoverzicht aantallen'!G:G)*'Calculatie sheet'!AU133+LOOKUP('Calculatie sheet'!$AU$2,'Objectenoverzicht aantallen'!$A:$A,'Objectenoverzicht aantallen'!H:H)*'Calculatie sheet'!AU133+LOOKUP('Calculatie sheet'!$AU$2,'Objectenoverzicht aantallen'!$A:$A,'Objectenoverzicht aantallen'!I:I)*'Calculatie sheet'!AU133+LOOKUP('Calculatie sheet'!$AU$2,'Objectenoverzicht aantallen'!$A:$A,'Objectenoverzicht aantallen'!J:J)*'Calculatie sheet'!AU133+LOOKUP('Calculatie sheet'!$AU$2,'Objectenoverzicht aantallen'!$A:$A,'Objectenoverzicht aantallen'!K:K)*'Calculatie sheet'!AU133+LOOKUP('Calculatie sheet'!$AU$2,'Objectenoverzicht aantallen'!$A:$A,'Objectenoverzicht aantallen'!L:L)*'Calculatie sheet'!AU133+LOOKUP('Calculatie sheet'!$AU$2,'Objectenoverzicht aantallen'!$A:$A,'Objectenoverzicht aantallen'!M:M)*'Calculatie sheet'!AU133)/1000</f>
        <v>0</v>
      </c>
      <c r="R2" s="571">
        <f>(LOOKUP('Calculatie sheet'!$AU$2,'Objectenoverzicht aantallen'!$A:$A,'Objectenoverzicht aantallen'!C:C)*'Calculatie sheet'!AU133+LOOKUP('Calculatie sheet'!$AU$2,'Objectenoverzicht aantallen'!$A:$A,'Objectenoverzicht aantallen'!E:E)*'Calculatie sheet'!AU133+LOOKUP('Calculatie sheet'!$AU$2,'Objectenoverzicht aantallen'!$A:$A,'Objectenoverzicht aantallen'!F:F)*'Calculatie sheet'!AU133+LOOKUP('Calculatie sheet'!$AU$2,'Objectenoverzicht aantallen'!$A:$A,'Objectenoverzicht aantallen'!G:G)*'Calculatie sheet'!AU133+LOOKUP('Calculatie sheet'!$AU$2,'Objectenoverzicht aantallen'!$A:$A,'Objectenoverzicht aantallen'!H:H)*'Calculatie sheet'!AU133+LOOKUP('Calculatie sheet'!$AU$2,'Objectenoverzicht aantallen'!$A:$A,'Objectenoverzicht aantallen'!I:I)*'Calculatie sheet'!AU133+LOOKUP('Calculatie sheet'!$AU$2,'Objectenoverzicht aantallen'!$A:$A,'Objectenoverzicht aantallen'!J:J)*'Calculatie sheet'!AU133+LOOKUP('Calculatie sheet'!$AU$2,'Objectenoverzicht aantallen'!$A:$A,'Objectenoverzicht aantallen'!K:K)*'Calculatie sheet'!AU133+LOOKUP('Calculatie sheet'!$AU$2,'Objectenoverzicht aantallen'!$A:$A,'Objectenoverzicht aantallen'!L:L)*'Calculatie sheet'!AU133+LOOKUP('Calculatie sheet'!$AU$2,'Objectenoverzicht aantallen'!$A:$A,'Objectenoverzicht aantallen'!M:M)*'Calculatie sheet'!AU133+LOOKUP('Calculatie sheet'!$AU$2,'Objectenoverzicht aantallen'!$A:$A,'Objectenoverzicht aantallen'!N:N)*'Calculatie sheet'!AU133)/1000</f>
        <v>0</v>
      </c>
      <c r="S2" s="571">
        <f>(LOOKUP('Calculatie sheet'!$AU$2,'Objectenoverzicht aantallen'!$A:$A,'Objectenoverzicht aantallen'!C:C)*'Calculatie sheet'!AU133+LOOKUP('Calculatie sheet'!$AU$2,'Objectenoverzicht aantallen'!$A:$A,'Objectenoverzicht aantallen'!E:E)*'Calculatie sheet'!AU133+LOOKUP('Calculatie sheet'!$AU$2,'Objectenoverzicht aantallen'!$A:$A,'Objectenoverzicht aantallen'!F:F)*'Calculatie sheet'!AU133+LOOKUP('Calculatie sheet'!$AU$2,'Objectenoverzicht aantallen'!$A:$A,'Objectenoverzicht aantallen'!G:G)*'Calculatie sheet'!AU133+LOOKUP('Calculatie sheet'!$AU$2,'Objectenoverzicht aantallen'!$A:$A,'Objectenoverzicht aantallen'!H:H)*'Calculatie sheet'!AU133+LOOKUP('Calculatie sheet'!$AU$2,'Objectenoverzicht aantallen'!$A:$A,'Objectenoverzicht aantallen'!I:I)*'Calculatie sheet'!AU133+LOOKUP('Calculatie sheet'!$AU$2,'Objectenoverzicht aantallen'!$A:$A,'Objectenoverzicht aantallen'!J:J)*'Calculatie sheet'!AU133+LOOKUP('Calculatie sheet'!$AU$2,'Objectenoverzicht aantallen'!$A:$A,'Objectenoverzicht aantallen'!K:K)*'Calculatie sheet'!AU133+LOOKUP('Calculatie sheet'!$AU$2,'Objectenoverzicht aantallen'!$A:$A,'Objectenoverzicht aantallen'!L:L)*'Calculatie sheet'!AU133+LOOKUP('Calculatie sheet'!$AU$2,'Objectenoverzicht aantallen'!$A:$A,'Objectenoverzicht aantallen'!M:M)*'Calculatie sheet'!AU133+LOOKUP('Calculatie sheet'!$AU$2,'Objectenoverzicht aantallen'!$A:$A,'Objectenoverzicht aantallen'!N:N)*'Calculatie sheet'!AU133+LOOKUP('Calculatie sheet'!$AU$2,'Objectenoverzicht aantallen'!$A:$A,'Objectenoverzicht aantallen'!O:O)*'Calculatie sheet'!AU133)/1000</f>
        <v>0</v>
      </c>
      <c r="U2" s="31" t="s">
        <v>622</v>
      </c>
      <c r="V2" s="571">
        <f>(LOOKUP('Calculatie sheet'!$AU$2,'Objectenoverzicht aantallen'!$A:$A,'Objectenoverzicht aantallen'!E:E)*'Calculatie sheet'!$AU$133)/1000</f>
        <v>0</v>
      </c>
      <c r="W2" s="571">
        <f>(LOOKUP('Calculatie sheet'!$AU$2,'Objectenoverzicht aantallen'!$A:$A,'Objectenoverzicht aantallen'!F:F)*'Calculatie sheet'!$AU$133)/1000</f>
        <v>0</v>
      </c>
      <c r="X2" s="571">
        <f>(LOOKUP('Calculatie sheet'!$AU$2,'Objectenoverzicht aantallen'!$A:$A,'Objectenoverzicht aantallen'!G:G)*'Calculatie sheet'!$AU$133)/1000</f>
        <v>0</v>
      </c>
      <c r="Y2" s="571">
        <f>(LOOKUP('Calculatie sheet'!$AU$2,'Objectenoverzicht aantallen'!$A:$A,'Objectenoverzicht aantallen'!H:H)*'Calculatie sheet'!$AU$133)/1000</f>
        <v>0</v>
      </c>
      <c r="Z2" s="571">
        <f>(LOOKUP('Calculatie sheet'!$AU$2,'Objectenoverzicht aantallen'!$A:$A,'Objectenoverzicht aantallen'!I:I)*'Calculatie sheet'!$AU$133)/1000</f>
        <v>0</v>
      </c>
      <c r="AA2" s="571">
        <f>(LOOKUP('Calculatie sheet'!$AU$2,'Objectenoverzicht aantallen'!$A:$A,'Objectenoverzicht aantallen'!J:J)*'Calculatie sheet'!$AU$133)/1000</f>
        <v>0</v>
      </c>
      <c r="AB2" s="571">
        <f>(LOOKUP('Calculatie sheet'!$AU$2,'Objectenoverzicht aantallen'!$A:$A,'Objectenoverzicht aantallen'!K:K)*'Calculatie sheet'!$AU$133)/1000</f>
        <v>0</v>
      </c>
      <c r="AC2" s="571">
        <f>(LOOKUP('Calculatie sheet'!$AU$2,'Objectenoverzicht aantallen'!$A:$A,'Objectenoverzicht aantallen'!L:L)*'Calculatie sheet'!$AU$133)/1000</f>
        <v>0</v>
      </c>
      <c r="AD2" s="571">
        <f>(LOOKUP('Calculatie sheet'!$AU$2,'Objectenoverzicht aantallen'!$A:$A,'Objectenoverzicht aantallen'!M:M)*'Calculatie sheet'!$AU$133)/1000</f>
        <v>0</v>
      </c>
      <c r="AE2" s="571">
        <f>(LOOKUP('Calculatie sheet'!$AU$2,'Objectenoverzicht aantallen'!$A:$A,'Objectenoverzicht aantallen'!N:N)*'Calculatie sheet'!$AU$133)/1000</f>
        <v>0</v>
      </c>
      <c r="AF2" s="571">
        <f>(LOOKUP('Calculatie sheet'!$AU$2,'Objectenoverzicht aantallen'!$A:$A,'Objectenoverzicht aantallen'!O:O)*'Calculatie sheet'!$AU$133)/1000</f>
        <v>0</v>
      </c>
    </row>
    <row r="3" spans="1:32" x14ac:dyDescent="0.2">
      <c r="B3" s="130" t="s">
        <v>967</v>
      </c>
      <c r="C3" s="46">
        <f>'Calculatie sheet'!AU134</f>
        <v>1862.5698950964727</v>
      </c>
      <c r="D3" s="7" t="s">
        <v>354</v>
      </c>
      <c r="F3" s="573">
        <f>C3*'Calculatie sheet'!$AU$7/1000</f>
        <v>0</v>
      </c>
      <c r="H3" s="31" t="s">
        <v>623</v>
      </c>
      <c r="I3" s="571">
        <f>(LOOKUP('Calculatie sheet'!$AU$2,'Objectenoverzicht aantallen'!$A:$A,'Objectenoverzicht aantallen'!C:C)*'Calculatie sheet'!AU134+LOOKUP('Calculatie sheet'!$AU$2,'Objectenoverzicht aantallen'!$A:$A,'Objectenoverzicht aantallen'!E:E)*'Calculatie sheet'!AU134)/1000</f>
        <v>0</v>
      </c>
      <c r="J3" s="571">
        <f>(LOOKUP('Calculatie sheet'!$AU$2,'Objectenoverzicht aantallen'!$A:$A,'Objectenoverzicht aantallen'!C:C)*'Calculatie sheet'!AU134+LOOKUP('Calculatie sheet'!$AU$2,'Objectenoverzicht aantallen'!$A:$A,'Objectenoverzicht aantallen'!E:E)*'Calculatie sheet'!AU134+LOOKUP('Calculatie sheet'!$AU$2,'Objectenoverzicht aantallen'!$A:$A,'Objectenoverzicht aantallen'!F:F)*'Calculatie sheet'!AU134)/1000</f>
        <v>0</v>
      </c>
      <c r="K3" s="571">
        <f>(LOOKUP('Calculatie sheet'!$AU$2,'Objectenoverzicht aantallen'!$A:$A,'Objectenoverzicht aantallen'!C:C)*'Calculatie sheet'!AU134+LOOKUP('Calculatie sheet'!$AU$2,'Objectenoverzicht aantallen'!$A:$A,'Objectenoverzicht aantallen'!E:E)*'Calculatie sheet'!AU134+LOOKUP('Calculatie sheet'!$AU$2,'Objectenoverzicht aantallen'!$A:$A,'Objectenoverzicht aantallen'!F:F)*'Calculatie sheet'!AU134+LOOKUP('Calculatie sheet'!$D$2,'Objectenoverzicht aantallen'!$A:$A,'Objectenoverzicht aantallen'!G:G)*'Calculatie sheet'!AU134)/1000</f>
        <v>0</v>
      </c>
      <c r="L3" s="571">
        <f>(LOOKUP('Calculatie sheet'!$AU$2,'Objectenoverzicht aantallen'!$A:$A,'Objectenoverzicht aantallen'!C:C)*'Calculatie sheet'!AU134+LOOKUP('Calculatie sheet'!$AU$2,'Objectenoverzicht aantallen'!$A:$A,'Objectenoverzicht aantallen'!E:E)*'Calculatie sheet'!AU134+LOOKUP('Calculatie sheet'!$AU$2,'Objectenoverzicht aantallen'!$A:$A,'Objectenoverzicht aantallen'!F:F)*'Calculatie sheet'!AU134+LOOKUP('Calculatie sheet'!$AU$2,'Objectenoverzicht aantallen'!$A:$A,'Objectenoverzicht aantallen'!G:G)*'Calculatie sheet'!AU134+LOOKUP('Calculatie sheet'!$AU$2,'Objectenoverzicht aantallen'!$A:$A,'Objectenoverzicht aantallen'!H:H)*'Calculatie sheet'!AU134)/1000</f>
        <v>0</v>
      </c>
      <c r="M3" s="571">
        <f>(LOOKUP('Calculatie sheet'!$AU$2,'Objectenoverzicht aantallen'!$A:$A,'Objectenoverzicht aantallen'!C:C)*'Calculatie sheet'!AU134+LOOKUP('Calculatie sheet'!$AU$2,'Objectenoverzicht aantallen'!$A:$A,'Objectenoverzicht aantallen'!E:E)*'Calculatie sheet'!AU134+LOOKUP('Calculatie sheet'!$AU$2,'Objectenoverzicht aantallen'!$A:$A,'Objectenoverzicht aantallen'!F:F)*'Calculatie sheet'!AU134+LOOKUP('Calculatie sheet'!$AU$2,'Objectenoverzicht aantallen'!$A:$A,'Objectenoverzicht aantallen'!G:G)*'Calculatie sheet'!AU134+LOOKUP('Calculatie sheet'!$AU$2,'Objectenoverzicht aantallen'!$A:$A,'Objectenoverzicht aantallen'!H:H)*'Calculatie sheet'!AU134+LOOKUP('Calculatie sheet'!$AU$2,'Objectenoverzicht aantallen'!$A:$A,'Objectenoverzicht aantallen'!I:I)*'Calculatie sheet'!AU134)/1000</f>
        <v>0</v>
      </c>
      <c r="N3" s="571">
        <f>(LOOKUP('Calculatie sheet'!$AU$2,'Objectenoverzicht aantallen'!$A:$A,'Objectenoverzicht aantallen'!C:C)*'Calculatie sheet'!AU134+LOOKUP('Calculatie sheet'!$AU$2,'Objectenoverzicht aantallen'!$A:$A,'Objectenoverzicht aantallen'!E:E)*'Calculatie sheet'!AU134+LOOKUP('Calculatie sheet'!$AU$2,'Objectenoverzicht aantallen'!$A:$A,'Objectenoverzicht aantallen'!F:F)*'Calculatie sheet'!AU134+LOOKUP('Calculatie sheet'!$AU$2,'Objectenoverzicht aantallen'!$A:$A,'Objectenoverzicht aantallen'!G:G)*'Calculatie sheet'!AU134+LOOKUP('Calculatie sheet'!$AU$2,'Objectenoverzicht aantallen'!$A:$A,'Objectenoverzicht aantallen'!H:H)*'Calculatie sheet'!AU134+LOOKUP('Calculatie sheet'!$AU$2,'Objectenoverzicht aantallen'!$A:$A,'Objectenoverzicht aantallen'!I:I)*'Calculatie sheet'!AU134+LOOKUP('Calculatie sheet'!$AU$2,'Objectenoverzicht aantallen'!$A:$A,'Objectenoverzicht aantallen'!J:J)*'Calculatie sheet'!AU134)/1000</f>
        <v>0</v>
      </c>
      <c r="O3" s="571">
        <f>(LOOKUP('Calculatie sheet'!$AU$2,'Objectenoverzicht aantallen'!$A:$A,'Objectenoverzicht aantallen'!C:C)*'Calculatie sheet'!AU134+LOOKUP('Calculatie sheet'!$AU$2,'Objectenoverzicht aantallen'!$A:$A,'Objectenoverzicht aantallen'!E:E)*'Calculatie sheet'!AU134+LOOKUP('Calculatie sheet'!$AU$2,'Objectenoverzicht aantallen'!$A:$A,'Objectenoverzicht aantallen'!F:F)*'Calculatie sheet'!AU134+LOOKUP('Calculatie sheet'!$AU$2,'Objectenoverzicht aantallen'!$A:$A,'Objectenoverzicht aantallen'!G:G)*'Calculatie sheet'!AU134+LOOKUP('Calculatie sheet'!$AU$2,'Objectenoverzicht aantallen'!$A:$A,'Objectenoverzicht aantallen'!H:H)*'Calculatie sheet'!AU134+LOOKUP('Calculatie sheet'!$AU$2,'Objectenoverzicht aantallen'!$A:$A,'Objectenoverzicht aantallen'!I:I)*'Calculatie sheet'!AU134+LOOKUP('Calculatie sheet'!$AU$2,'Objectenoverzicht aantallen'!$A:$A,'Objectenoverzicht aantallen'!J:J)*'Calculatie sheet'!AU134+LOOKUP('Calculatie sheet'!$AU$2,'Objectenoverzicht aantallen'!$A:$A,'Objectenoverzicht aantallen'!K:K)*'Calculatie sheet'!AU134)/1000</f>
        <v>0</v>
      </c>
      <c r="P3" s="571">
        <f>(LOOKUP('Calculatie sheet'!$AU$2,'Objectenoverzicht aantallen'!$A:$A,'Objectenoverzicht aantallen'!C:C)*'Calculatie sheet'!AU134+LOOKUP('Calculatie sheet'!$AU$2,'Objectenoverzicht aantallen'!$A:$A,'Objectenoverzicht aantallen'!E:E)*'Calculatie sheet'!AU134+LOOKUP('Calculatie sheet'!$AU$2,'Objectenoverzicht aantallen'!$A:$A,'Objectenoverzicht aantallen'!F:F)*'Calculatie sheet'!AU134+LOOKUP('Calculatie sheet'!$AU$2,'Objectenoverzicht aantallen'!$A:$A,'Objectenoverzicht aantallen'!G:G)*'Calculatie sheet'!AU134+LOOKUP('Calculatie sheet'!$AU$2,'Objectenoverzicht aantallen'!$A:$A,'Objectenoverzicht aantallen'!H:H)*'Calculatie sheet'!AU134+LOOKUP('Calculatie sheet'!$AU$2,'Objectenoverzicht aantallen'!$A:$A,'Objectenoverzicht aantallen'!I:I)*'Calculatie sheet'!AU134+LOOKUP('Calculatie sheet'!$AU$2,'Objectenoverzicht aantallen'!$A:$A,'Objectenoverzicht aantallen'!J:J)*'Calculatie sheet'!AU134+LOOKUP('Calculatie sheet'!$AU$2,'Objectenoverzicht aantallen'!$A:$A,'Objectenoverzicht aantallen'!K:K)*'Calculatie sheet'!AU134+LOOKUP('Calculatie sheet'!$AU$2,'Objectenoverzicht aantallen'!$A:$A,'Objectenoverzicht aantallen'!L:L)*'Calculatie sheet'!AU134)/1000</f>
        <v>0</v>
      </c>
      <c r="Q3" s="571">
        <f>(LOOKUP('Calculatie sheet'!$AU$2,'Objectenoverzicht aantallen'!$A:$A,'Objectenoverzicht aantallen'!C:C)*'Calculatie sheet'!AU134+LOOKUP('Calculatie sheet'!$AU$2,'Objectenoverzicht aantallen'!$A:$A,'Objectenoverzicht aantallen'!E:E)*'Calculatie sheet'!AU134+LOOKUP('Calculatie sheet'!$AU$2,'Objectenoverzicht aantallen'!$A:$A,'Objectenoverzicht aantallen'!F:F)*'Calculatie sheet'!AU134+LOOKUP('Calculatie sheet'!$AU$2,'Objectenoverzicht aantallen'!$A:$A,'Objectenoverzicht aantallen'!G:G)*'Calculatie sheet'!AU134+LOOKUP('Calculatie sheet'!$AU$2,'Objectenoverzicht aantallen'!$A:$A,'Objectenoverzicht aantallen'!H:H)*'Calculatie sheet'!AU134+LOOKUP('Calculatie sheet'!$AU$2,'Objectenoverzicht aantallen'!$A:$A,'Objectenoverzicht aantallen'!I:I)*'Calculatie sheet'!AU134+LOOKUP('Calculatie sheet'!$AU$2,'Objectenoverzicht aantallen'!$A:$A,'Objectenoverzicht aantallen'!J:J)*'Calculatie sheet'!AU134+LOOKUP('Calculatie sheet'!$AU$2,'Objectenoverzicht aantallen'!$A:$A,'Objectenoverzicht aantallen'!K:K)*'Calculatie sheet'!AU134+LOOKUP('Calculatie sheet'!$AU$2,'Objectenoverzicht aantallen'!$A:$A,'Objectenoverzicht aantallen'!L:L)*'Calculatie sheet'!AU134+LOOKUP('Calculatie sheet'!$AU$2,'Objectenoverzicht aantallen'!$A:$A,'Objectenoverzicht aantallen'!M:M)*'Calculatie sheet'!AU134)/1000</f>
        <v>0</v>
      </c>
      <c r="R3" s="571">
        <f>(LOOKUP('Calculatie sheet'!$AU$2,'Objectenoverzicht aantallen'!$A:$A,'Objectenoverzicht aantallen'!C:C)*'Calculatie sheet'!AU134+LOOKUP('Calculatie sheet'!$AU$2,'Objectenoverzicht aantallen'!$A:$A,'Objectenoverzicht aantallen'!E:E)*'Calculatie sheet'!AU134+LOOKUP('Calculatie sheet'!$AU$2,'Objectenoverzicht aantallen'!$A:$A,'Objectenoverzicht aantallen'!F:F)*'Calculatie sheet'!AU134+LOOKUP('Calculatie sheet'!$AU$2,'Objectenoverzicht aantallen'!$A:$A,'Objectenoverzicht aantallen'!G:G)*'Calculatie sheet'!AU134+LOOKUP('Calculatie sheet'!$AU$2,'Objectenoverzicht aantallen'!$A:$A,'Objectenoverzicht aantallen'!H:H)*'Calculatie sheet'!AU134+LOOKUP('Calculatie sheet'!$AU$2,'Objectenoverzicht aantallen'!$A:$A,'Objectenoverzicht aantallen'!I:I)*'Calculatie sheet'!AU134+LOOKUP('Calculatie sheet'!$AU$2,'Objectenoverzicht aantallen'!$A:$A,'Objectenoverzicht aantallen'!J:J)*'Calculatie sheet'!AU134+LOOKUP('Calculatie sheet'!$AU$2,'Objectenoverzicht aantallen'!$A:$A,'Objectenoverzicht aantallen'!K:K)*'Calculatie sheet'!AU134+LOOKUP('Calculatie sheet'!$AU$2,'Objectenoverzicht aantallen'!$A:$A,'Objectenoverzicht aantallen'!L:L)*'Calculatie sheet'!AU134+LOOKUP('Calculatie sheet'!$AU$2,'Objectenoverzicht aantallen'!$A:$A,'Objectenoverzicht aantallen'!M:M)*'Calculatie sheet'!AU134+LOOKUP('Calculatie sheet'!$AU$2,'Objectenoverzicht aantallen'!$A:$A,'Objectenoverzicht aantallen'!N:N)*'Calculatie sheet'!AU134)/1000</f>
        <v>0</v>
      </c>
      <c r="S3" s="571">
        <f>(LOOKUP('Calculatie sheet'!$AU$2,'Objectenoverzicht aantallen'!$A:$A,'Objectenoverzicht aantallen'!C:C)*'Calculatie sheet'!AU134+LOOKUP('Calculatie sheet'!$AU$2,'Objectenoverzicht aantallen'!$A:$A,'Objectenoverzicht aantallen'!E:E)*'Calculatie sheet'!AU134+LOOKUP('Calculatie sheet'!$AU$2,'Objectenoverzicht aantallen'!$A:$A,'Objectenoverzicht aantallen'!F:F)*'Calculatie sheet'!AU134+LOOKUP('Calculatie sheet'!$AU$2,'Objectenoverzicht aantallen'!$A:$A,'Objectenoverzicht aantallen'!G:G)*'Calculatie sheet'!AU134+LOOKUP('Calculatie sheet'!$AU$2,'Objectenoverzicht aantallen'!$A:$A,'Objectenoverzicht aantallen'!H:H)*'Calculatie sheet'!AU134+LOOKUP('Calculatie sheet'!$AU$2,'Objectenoverzicht aantallen'!$A:$A,'Objectenoverzicht aantallen'!I:I)*'Calculatie sheet'!AU134+LOOKUP('Calculatie sheet'!$AU$2,'Objectenoverzicht aantallen'!$A:$A,'Objectenoverzicht aantallen'!J:J)*'Calculatie sheet'!AU134+LOOKUP('Calculatie sheet'!$AU$2,'Objectenoverzicht aantallen'!$A:$A,'Objectenoverzicht aantallen'!K:K)*'Calculatie sheet'!AU134+LOOKUP('Calculatie sheet'!$AU$2,'Objectenoverzicht aantallen'!$A:$A,'Objectenoverzicht aantallen'!L:L)*'Calculatie sheet'!AU134+LOOKUP('Calculatie sheet'!$AU$2,'Objectenoverzicht aantallen'!$A:$A,'Objectenoverzicht aantallen'!M:M)*'Calculatie sheet'!AU134+LOOKUP('Calculatie sheet'!$AU$2,'Objectenoverzicht aantallen'!$A:$A,'Objectenoverzicht aantallen'!N:N)*'Calculatie sheet'!AU134+LOOKUP('Calculatie sheet'!$AU$2,'Objectenoverzicht aantallen'!$A:$A,'Objectenoverzicht aantallen'!O:O)*'Calculatie sheet'!AU134)/1000</f>
        <v>0</v>
      </c>
      <c r="U3" s="31" t="s">
        <v>623</v>
      </c>
      <c r="V3" s="571">
        <f>(LOOKUP('Calculatie sheet'!$AU$2,'Objectenoverzicht aantallen'!$A:$A,'Objectenoverzicht aantallen'!E:E)*'Calculatie sheet'!$AU$134)/1000</f>
        <v>0</v>
      </c>
      <c r="W3" s="571">
        <f>(LOOKUP('Calculatie sheet'!$AU$2,'Objectenoverzicht aantallen'!$A:$A,'Objectenoverzicht aantallen'!F:F)*'Calculatie sheet'!$AU$134)/1000</f>
        <v>0</v>
      </c>
      <c r="X3" s="571">
        <f>(LOOKUP('Calculatie sheet'!$AU$2,'Objectenoverzicht aantallen'!$A:$A,'Objectenoverzicht aantallen'!G:G)*'Calculatie sheet'!$AU$134)/1000</f>
        <v>0</v>
      </c>
      <c r="Y3" s="571">
        <f>(LOOKUP('Calculatie sheet'!$AU$2,'Objectenoverzicht aantallen'!$A:$A,'Objectenoverzicht aantallen'!H:H)*'Calculatie sheet'!$AU$134)/1000</f>
        <v>0</v>
      </c>
      <c r="Z3" s="571">
        <f>(LOOKUP('Calculatie sheet'!$AU$2,'Objectenoverzicht aantallen'!$A:$A,'Objectenoverzicht aantallen'!I:I)*'Calculatie sheet'!$AU$134)/1000</f>
        <v>0</v>
      </c>
      <c r="AA3" s="571">
        <f>(LOOKUP('Calculatie sheet'!$AU$2,'Objectenoverzicht aantallen'!$A:$A,'Objectenoverzicht aantallen'!J:J)*'Calculatie sheet'!$AU$134)/1000</f>
        <v>0</v>
      </c>
      <c r="AB3" s="571">
        <f>(LOOKUP('Calculatie sheet'!$AU$2,'Objectenoverzicht aantallen'!$A:$A,'Objectenoverzicht aantallen'!K:K)*'Calculatie sheet'!$AU$134)/1000</f>
        <v>0</v>
      </c>
      <c r="AC3" s="571">
        <f>(LOOKUP('Calculatie sheet'!$AU$2,'Objectenoverzicht aantallen'!$A:$A,'Objectenoverzicht aantallen'!L:L)*'Calculatie sheet'!$AU$134)/1000</f>
        <v>0</v>
      </c>
      <c r="AD3" s="571">
        <f>(LOOKUP('Calculatie sheet'!$AU$2,'Objectenoverzicht aantallen'!$A:$A,'Objectenoverzicht aantallen'!M:M)*'Calculatie sheet'!$AU$134)/1000</f>
        <v>0</v>
      </c>
      <c r="AE3" s="571">
        <f>(LOOKUP('Calculatie sheet'!$AU$2,'Objectenoverzicht aantallen'!$A:$A,'Objectenoverzicht aantallen'!N:N)*'Calculatie sheet'!$AU$134)/1000</f>
        <v>0</v>
      </c>
      <c r="AF3" s="571">
        <f>(LOOKUP('Calculatie sheet'!$AU$2,'Objectenoverzicht aantallen'!$A:$A,'Objectenoverzicht aantallen'!O:O)*'Calculatie sheet'!$AU$134)/1000</f>
        <v>0</v>
      </c>
    </row>
    <row r="4" spans="1:32" x14ac:dyDescent="0.2">
      <c r="B4" s="130" t="s">
        <v>966</v>
      </c>
      <c r="C4" s="46">
        <f>'Calculatie sheet'!AU135</f>
        <v>2.6275326615852492</v>
      </c>
      <c r="D4" s="37" t="s">
        <v>660</v>
      </c>
      <c r="F4" s="573">
        <f>C4*'Calculatie sheet'!$AU$7/1000</f>
        <v>0</v>
      </c>
      <c r="H4" s="31" t="s">
        <v>624</v>
      </c>
      <c r="I4" s="571">
        <f>(LOOKUP('Calculatie sheet'!$AU$2,'Objectenoverzicht aantallen'!$A:$A,'Objectenoverzicht aantallen'!C:C)*'Calculatie sheet'!AU135+LOOKUP('Calculatie sheet'!$AU$2,'Objectenoverzicht aantallen'!$A:$A,'Objectenoverzicht aantallen'!E:E)*'Calculatie sheet'!AU135)/1000</f>
        <v>0</v>
      </c>
      <c r="J4" s="571">
        <f>(LOOKUP('Calculatie sheet'!$AU$2,'Objectenoverzicht aantallen'!$A:$A,'Objectenoverzicht aantallen'!C:C)*'Calculatie sheet'!AU135+LOOKUP('Calculatie sheet'!$AU$2,'Objectenoverzicht aantallen'!$A:$A,'Objectenoverzicht aantallen'!E:E)*'Calculatie sheet'!AU135+LOOKUP('Calculatie sheet'!$AU$2,'Objectenoverzicht aantallen'!$A:$A,'Objectenoverzicht aantallen'!F:F)*'Calculatie sheet'!AU135)/1000</f>
        <v>0</v>
      </c>
      <c r="K4" s="571">
        <f>(LOOKUP('Calculatie sheet'!$AU$2,'Objectenoverzicht aantallen'!$A:$A,'Objectenoverzicht aantallen'!C:C)*'Calculatie sheet'!AU135+LOOKUP('Calculatie sheet'!$AU$2,'Objectenoverzicht aantallen'!$A:$A,'Objectenoverzicht aantallen'!E:E)*'Calculatie sheet'!AU135+LOOKUP('Calculatie sheet'!$AU$2,'Objectenoverzicht aantallen'!$A:$A,'Objectenoverzicht aantallen'!F:F)*'Calculatie sheet'!AU135+LOOKUP('Calculatie sheet'!$D$2,'Objectenoverzicht aantallen'!$A:$A,'Objectenoverzicht aantallen'!G:G)*'Calculatie sheet'!AU135)/1000</f>
        <v>0</v>
      </c>
      <c r="L4" s="571">
        <f>(LOOKUP('Calculatie sheet'!$AU$2,'Objectenoverzicht aantallen'!$A:$A,'Objectenoverzicht aantallen'!C:C)*'Calculatie sheet'!AU135+LOOKUP('Calculatie sheet'!$AU$2,'Objectenoverzicht aantallen'!$A:$A,'Objectenoverzicht aantallen'!E:E)*'Calculatie sheet'!AU135+LOOKUP('Calculatie sheet'!$AU$2,'Objectenoverzicht aantallen'!$A:$A,'Objectenoverzicht aantallen'!F:F)*'Calculatie sheet'!AU135+LOOKUP('Calculatie sheet'!$AU$2,'Objectenoverzicht aantallen'!$A:$A,'Objectenoverzicht aantallen'!G:G)*'Calculatie sheet'!AU135+LOOKUP('Calculatie sheet'!$AU$2,'Objectenoverzicht aantallen'!$A:$A,'Objectenoverzicht aantallen'!H:H)*'Calculatie sheet'!AU135)/1000</f>
        <v>0</v>
      </c>
      <c r="M4" s="571">
        <f>(LOOKUP('Calculatie sheet'!$AU$2,'Objectenoverzicht aantallen'!$A:$A,'Objectenoverzicht aantallen'!C:C)*'Calculatie sheet'!AU135+LOOKUP('Calculatie sheet'!$AU$2,'Objectenoverzicht aantallen'!$A:$A,'Objectenoverzicht aantallen'!E:E)*'Calculatie sheet'!AU135+LOOKUP('Calculatie sheet'!$AU$2,'Objectenoverzicht aantallen'!$A:$A,'Objectenoverzicht aantallen'!F:F)*'Calculatie sheet'!AU135+LOOKUP('Calculatie sheet'!$AU$2,'Objectenoverzicht aantallen'!$A:$A,'Objectenoverzicht aantallen'!G:G)*'Calculatie sheet'!AU135+LOOKUP('Calculatie sheet'!$AU$2,'Objectenoverzicht aantallen'!$A:$A,'Objectenoverzicht aantallen'!H:H)*'Calculatie sheet'!AU135+LOOKUP('Calculatie sheet'!$AU$2,'Objectenoverzicht aantallen'!$A:$A,'Objectenoverzicht aantallen'!I:I)*'Calculatie sheet'!AU135)/1000</f>
        <v>0</v>
      </c>
      <c r="N4" s="571">
        <f>(LOOKUP('Calculatie sheet'!$AU$2,'Objectenoverzicht aantallen'!$A:$A,'Objectenoverzicht aantallen'!C:C)*'Calculatie sheet'!AU135+LOOKUP('Calculatie sheet'!$AU$2,'Objectenoverzicht aantallen'!$A:$A,'Objectenoverzicht aantallen'!E:E)*'Calculatie sheet'!AU135+LOOKUP('Calculatie sheet'!$AU$2,'Objectenoverzicht aantallen'!$A:$A,'Objectenoverzicht aantallen'!F:F)*'Calculatie sheet'!AU135+LOOKUP('Calculatie sheet'!$AU$2,'Objectenoverzicht aantallen'!$A:$A,'Objectenoverzicht aantallen'!G:G)*'Calculatie sheet'!AU135+LOOKUP('Calculatie sheet'!$AU$2,'Objectenoverzicht aantallen'!$A:$A,'Objectenoverzicht aantallen'!H:H)*'Calculatie sheet'!AU135+LOOKUP('Calculatie sheet'!$AU$2,'Objectenoverzicht aantallen'!$A:$A,'Objectenoverzicht aantallen'!I:I)*'Calculatie sheet'!AU135+LOOKUP('Calculatie sheet'!$AU$2,'Objectenoverzicht aantallen'!$A:$A,'Objectenoverzicht aantallen'!J:J)*'Calculatie sheet'!AU135)/1000</f>
        <v>0</v>
      </c>
      <c r="O4" s="571">
        <f>(LOOKUP('Calculatie sheet'!$AU$2,'Objectenoverzicht aantallen'!$A:$A,'Objectenoverzicht aantallen'!C:C)*'Calculatie sheet'!AU135+LOOKUP('Calculatie sheet'!$AU$2,'Objectenoverzicht aantallen'!$A:$A,'Objectenoverzicht aantallen'!E:E)*'Calculatie sheet'!AU135+LOOKUP('Calculatie sheet'!$AU$2,'Objectenoverzicht aantallen'!$A:$A,'Objectenoverzicht aantallen'!F:F)*'Calculatie sheet'!AU135+LOOKUP('Calculatie sheet'!$AU$2,'Objectenoverzicht aantallen'!$A:$A,'Objectenoverzicht aantallen'!G:G)*'Calculatie sheet'!AU135+LOOKUP('Calculatie sheet'!$AU$2,'Objectenoverzicht aantallen'!$A:$A,'Objectenoverzicht aantallen'!H:H)*'Calculatie sheet'!AU135+LOOKUP('Calculatie sheet'!$AU$2,'Objectenoverzicht aantallen'!$A:$A,'Objectenoverzicht aantallen'!I:I)*'Calculatie sheet'!AU135+LOOKUP('Calculatie sheet'!$AU$2,'Objectenoverzicht aantallen'!$A:$A,'Objectenoverzicht aantallen'!J:J)*'Calculatie sheet'!AU135+LOOKUP('Calculatie sheet'!$AU$2,'Objectenoverzicht aantallen'!$A:$A,'Objectenoverzicht aantallen'!K:K)*'Calculatie sheet'!AU135)/1000</f>
        <v>0</v>
      </c>
      <c r="P4" s="571">
        <f>(LOOKUP('Calculatie sheet'!$AU$2,'Objectenoverzicht aantallen'!$A:$A,'Objectenoverzicht aantallen'!C:C)*'Calculatie sheet'!AU135+LOOKUP('Calculatie sheet'!$AU$2,'Objectenoverzicht aantallen'!$A:$A,'Objectenoverzicht aantallen'!E:E)*'Calculatie sheet'!AU135+LOOKUP('Calculatie sheet'!$AU$2,'Objectenoverzicht aantallen'!$A:$A,'Objectenoverzicht aantallen'!F:F)*'Calculatie sheet'!AU135+LOOKUP('Calculatie sheet'!$AU$2,'Objectenoverzicht aantallen'!$A:$A,'Objectenoverzicht aantallen'!G:G)*'Calculatie sheet'!AU135+LOOKUP('Calculatie sheet'!$AU$2,'Objectenoverzicht aantallen'!$A:$A,'Objectenoverzicht aantallen'!H:H)*'Calculatie sheet'!AU135+LOOKUP('Calculatie sheet'!$AU$2,'Objectenoverzicht aantallen'!$A:$A,'Objectenoverzicht aantallen'!I:I)*'Calculatie sheet'!AU135+LOOKUP('Calculatie sheet'!$AU$2,'Objectenoverzicht aantallen'!$A:$A,'Objectenoverzicht aantallen'!J:J)*'Calculatie sheet'!AU135+LOOKUP('Calculatie sheet'!$AU$2,'Objectenoverzicht aantallen'!$A:$A,'Objectenoverzicht aantallen'!K:K)*'Calculatie sheet'!AU135+LOOKUP('Calculatie sheet'!$AU$2,'Objectenoverzicht aantallen'!$A:$A,'Objectenoverzicht aantallen'!L:L)*'Calculatie sheet'!AU135)/1000</f>
        <v>0</v>
      </c>
      <c r="Q4" s="571">
        <f>(LOOKUP('Calculatie sheet'!$AU$2,'Objectenoverzicht aantallen'!$A:$A,'Objectenoverzicht aantallen'!C:C)*'Calculatie sheet'!AU135+LOOKUP('Calculatie sheet'!$AU$2,'Objectenoverzicht aantallen'!$A:$A,'Objectenoverzicht aantallen'!E:E)*'Calculatie sheet'!AU135+LOOKUP('Calculatie sheet'!$AU$2,'Objectenoverzicht aantallen'!$A:$A,'Objectenoverzicht aantallen'!F:F)*'Calculatie sheet'!AU135+LOOKUP('Calculatie sheet'!$AU$2,'Objectenoverzicht aantallen'!$A:$A,'Objectenoverzicht aantallen'!G:G)*'Calculatie sheet'!AU135+LOOKUP('Calculatie sheet'!$AU$2,'Objectenoverzicht aantallen'!$A:$A,'Objectenoverzicht aantallen'!H:H)*'Calculatie sheet'!AU135+LOOKUP('Calculatie sheet'!$AU$2,'Objectenoverzicht aantallen'!$A:$A,'Objectenoverzicht aantallen'!I:I)*'Calculatie sheet'!AU135+LOOKUP('Calculatie sheet'!$AU$2,'Objectenoverzicht aantallen'!$A:$A,'Objectenoverzicht aantallen'!J:J)*'Calculatie sheet'!AU135+LOOKUP('Calculatie sheet'!$AU$2,'Objectenoverzicht aantallen'!$A:$A,'Objectenoverzicht aantallen'!K:K)*'Calculatie sheet'!AU135+LOOKUP('Calculatie sheet'!$AU$2,'Objectenoverzicht aantallen'!$A:$A,'Objectenoverzicht aantallen'!L:L)*'Calculatie sheet'!AU135+LOOKUP('Calculatie sheet'!$AU$2,'Objectenoverzicht aantallen'!$A:$A,'Objectenoverzicht aantallen'!M:M)*'Calculatie sheet'!AU135)/1000</f>
        <v>0</v>
      </c>
      <c r="R4" s="571">
        <f>(LOOKUP('Calculatie sheet'!$AU$2,'Objectenoverzicht aantallen'!$A:$A,'Objectenoverzicht aantallen'!C:C)*'Calculatie sheet'!AU135+LOOKUP('Calculatie sheet'!$AU$2,'Objectenoverzicht aantallen'!$A:$A,'Objectenoverzicht aantallen'!E:E)*'Calculatie sheet'!AU135+LOOKUP('Calculatie sheet'!$AU$2,'Objectenoverzicht aantallen'!$A:$A,'Objectenoverzicht aantallen'!F:F)*'Calculatie sheet'!AU135+LOOKUP('Calculatie sheet'!$AU$2,'Objectenoverzicht aantallen'!$A:$A,'Objectenoverzicht aantallen'!G:G)*'Calculatie sheet'!AU135+LOOKUP('Calculatie sheet'!$AU$2,'Objectenoverzicht aantallen'!$A:$A,'Objectenoverzicht aantallen'!H:H)*'Calculatie sheet'!AU135+LOOKUP('Calculatie sheet'!$AU$2,'Objectenoverzicht aantallen'!$A:$A,'Objectenoverzicht aantallen'!I:I)*'Calculatie sheet'!AU135+LOOKUP('Calculatie sheet'!$AU$2,'Objectenoverzicht aantallen'!$A:$A,'Objectenoverzicht aantallen'!J:J)*'Calculatie sheet'!AU135+LOOKUP('Calculatie sheet'!$AU$2,'Objectenoverzicht aantallen'!$A:$A,'Objectenoverzicht aantallen'!K:K)*'Calculatie sheet'!AU135+LOOKUP('Calculatie sheet'!$AU$2,'Objectenoverzicht aantallen'!$A:$A,'Objectenoverzicht aantallen'!L:L)*'Calculatie sheet'!AU135+LOOKUP('Calculatie sheet'!$AU$2,'Objectenoverzicht aantallen'!$A:$A,'Objectenoverzicht aantallen'!M:M)*'Calculatie sheet'!AU135+LOOKUP('Calculatie sheet'!$AU$2,'Objectenoverzicht aantallen'!$A:$A,'Objectenoverzicht aantallen'!N:N)*'Calculatie sheet'!AU135)/1000</f>
        <v>0</v>
      </c>
      <c r="S4" s="571">
        <f>(LOOKUP('Calculatie sheet'!$AU$2,'Objectenoverzicht aantallen'!$A:$A,'Objectenoverzicht aantallen'!C:C)*'Calculatie sheet'!AU135+LOOKUP('Calculatie sheet'!$AU$2,'Objectenoverzicht aantallen'!$A:$A,'Objectenoverzicht aantallen'!E:E)*'Calculatie sheet'!AU135+LOOKUP('Calculatie sheet'!$AU$2,'Objectenoverzicht aantallen'!$A:$A,'Objectenoverzicht aantallen'!F:F)*'Calculatie sheet'!AU135+LOOKUP('Calculatie sheet'!$AU$2,'Objectenoverzicht aantallen'!$A:$A,'Objectenoverzicht aantallen'!G:G)*'Calculatie sheet'!AU135+LOOKUP('Calculatie sheet'!$AU$2,'Objectenoverzicht aantallen'!$A:$A,'Objectenoverzicht aantallen'!H:H)*'Calculatie sheet'!AU135+LOOKUP('Calculatie sheet'!$AU$2,'Objectenoverzicht aantallen'!$A:$A,'Objectenoverzicht aantallen'!I:I)*'Calculatie sheet'!AU135+LOOKUP('Calculatie sheet'!$AU$2,'Objectenoverzicht aantallen'!$A:$A,'Objectenoverzicht aantallen'!J:J)*'Calculatie sheet'!AU135+LOOKUP('Calculatie sheet'!$AU$2,'Objectenoverzicht aantallen'!$A:$A,'Objectenoverzicht aantallen'!K:K)*'Calculatie sheet'!AU135+LOOKUP('Calculatie sheet'!$AU$2,'Objectenoverzicht aantallen'!$A:$A,'Objectenoverzicht aantallen'!L:L)*'Calculatie sheet'!AU135+LOOKUP('Calculatie sheet'!$AU$2,'Objectenoverzicht aantallen'!$A:$A,'Objectenoverzicht aantallen'!M:M)*'Calculatie sheet'!AU135+LOOKUP('Calculatie sheet'!$AU$2,'Objectenoverzicht aantallen'!$A:$A,'Objectenoverzicht aantallen'!N:N)*'Calculatie sheet'!AU135+LOOKUP('Calculatie sheet'!$AU$2,'Objectenoverzicht aantallen'!$A:$A,'Objectenoverzicht aantallen'!O:O)*'Calculatie sheet'!AU135)/1000</f>
        <v>0</v>
      </c>
      <c r="U4" s="31" t="s">
        <v>624</v>
      </c>
      <c r="V4" s="571">
        <f>(LOOKUP('Calculatie sheet'!$AU$2,'Objectenoverzicht aantallen'!$A:$A,'Objectenoverzicht aantallen'!$P:$P)*'Calculatie sheet'!$AU$135)/'Calculatie sheet'!$AU$64/1000</f>
        <v>0</v>
      </c>
      <c r="W4" s="571">
        <f>(LOOKUP('Calculatie sheet'!$AU$2,'Objectenoverzicht aantallen'!$A:$A,'Objectenoverzicht aantallen'!$P:$P)*'Calculatie sheet'!$AU$135)/'Calculatie sheet'!$AU$64/1000</f>
        <v>0</v>
      </c>
      <c r="X4" s="571">
        <f>(LOOKUP('Calculatie sheet'!$AU$2,'Objectenoverzicht aantallen'!$A:$A,'Objectenoverzicht aantallen'!$P:$P)*'Calculatie sheet'!$AU$135)/'Calculatie sheet'!$AU$64/1000</f>
        <v>0</v>
      </c>
      <c r="Y4" s="571">
        <f>(LOOKUP('Calculatie sheet'!$AU$2,'Objectenoverzicht aantallen'!$A:$A,'Objectenoverzicht aantallen'!$P:$P)*'Calculatie sheet'!$AU$135)/'Calculatie sheet'!$AU$64/1000</f>
        <v>0</v>
      </c>
      <c r="Z4" s="571">
        <f>(LOOKUP('Calculatie sheet'!$AU$2,'Objectenoverzicht aantallen'!$A:$A,'Objectenoverzicht aantallen'!$P:$P)*'Calculatie sheet'!$AU$135)/'Calculatie sheet'!$AU$64/1000</f>
        <v>0</v>
      </c>
      <c r="AA4" s="571">
        <f>(LOOKUP('Calculatie sheet'!$AU$2,'Objectenoverzicht aantallen'!$A:$A,'Objectenoverzicht aantallen'!$P:$P)*'Calculatie sheet'!$AU$135)/'Calculatie sheet'!$AU$64/1000</f>
        <v>0</v>
      </c>
      <c r="AB4" s="571">
        <f>(LOOKUP('Calculatie sheet'!$AU$2,'Objectenoverzicht aantallen'!$A:$A,'Objectenoverzicht aantallen'!$P:$P)*'Calculatie sheet'!$AU$135)/'Calculatie sheet'!$AU$64/1000</f>
        <v>0</v>
      </c>
      <c r="AC4" s="571">
        <f>(LOOKUP('Calculatie sheet'!$AU$2,'Objectenoverzicht aantallen'!$A:$A,'Objectenoverzicht aantallen'!$P:$P)*'Calculatie sheet'!$AU$135)/'Calculatie sheet'!$AU$64/1000</f>
        <v>0</v>
      </c>
      <c r="AD4" s="571">
        <f>(LOOKUP('Calculatie sheet'!$AU$2,'Objectenoverzicht aantallen'!$A:$A,'Objectenoverzicht aantallen'!$P:$P)*'Calculatie sheet'!$AU$135)/'Calculatie sheet'!$AU$64/1000</f>
        <v>0</v>
      </c>
      <c r="AE4" s="571">
        <f>(LOOKUP('Calculatie sheet'!$AU$2,'Objectenoverzicht aantallen'!$A:$A,'Objectenoverzicht aantallen'!$P:$P)*'Calculatie sheet'!$AU$135)/'Calculatie sheet'!$AU$64/1000</f>
        <v>0</v>
      </c>
      <c r="AF4" s="571">
        <f>(LOOKUP('Calculatie sheet'!$AU$2,'Objectenoverzicht aantallen'!$A:$A,'Objectenoverzicht aantallen'!$P:$P)*'Calculatie sheet'!$AU$135)/'Calculatie sheet'!$AU$64/1000</f>
        <v>0</v>
      </c>
    </row>
    <row r="5" spans="1:32" x14ac:dyDescent="0.2">
      <c r="B5" s="130" t="s">
        <v>5</v>
      </c>
      <c r="C5" s="46">
        <f>'Calculatie sheet'!AU136</f>
        <v>1.3879663711288959</v>
      </c>
      <c r="F5" s="573">
        <f>C5*'Calculatie sheet'!$AU$7/1000</f>
        <v>0</v>
      </c>
      <c r="H5" s="31" t="s">
        <v>625</v>
      </c>
      <c r="I5" s="571">
        <f>(LOOKUP('Calculatie sheet'!$AU$2,'Objectenoverzicht aantallen'!$A:$A,'Objectenoverzicht aantallen'!C:C)*'Calculatie sheet'!AU136+LOOKUP('Calculatie sheet'!$AU$2,'Objectenoverzicht aantallen'!$A:$A,'Objectenoverzicht aantallen'!E:E)*'Calculatie sheet'!AU136)/1000</f>
        <v>0</v>
      </c>
      <c r="J5" s="571">
        <f>(LOOKUP('Calculatie sheet'!$AU$2,'Objectenoverzicht aantallen'!$A:$A,'Objectenoverzicht aantallen'!C:C)*'Calculatie sheet'!AU136+LOOKUP('Calculatie sheet'!$AU$2,'Objectenoverzicht aantallen'!$A:$A,'Objectenoverzicht aantallen'!E:E)*'Calculatie sheet'!AU136+LOOKUP('Calculatie sheet'!$AU$2,'Objectenoverzicht aantallen'!$A:$A,'Objectenoverzicht aantallen'!F:F)*'Calculatie sheet'!AU136)/1000</f>
        <v>0</v>
      </c>
      <c r="K5" s="571">
        <f>(LOOKUP('Calculatie sheet'!$AU$2,'Objectenoverzicht aantallen'!$A:$A,'Objectenoverzicht aantallen'!C:C)*'Calculatie sheet'!AU136+LOOKUP('Calculatie sheet'!$AU$2,'Objectenoverzicht aantallen'!$A:$A,'Objectenoverzicht aantallen'!E:E)*'Calculatie sheet'!AU136+LOOKUP('Calculatie sheet'!$AU$2,'Objectenoverzicht aantallen'!$A:$A,'Objectenoverzicht aantallen'!F:F)*'Calculatie sheet'!AU136+LOOKUP('Calculatie sheet'!$D$2,'Objectenoverzicht aantallen'!$A:$A,'Objectenoverzicht aantallen'!G:G)*'Calculatie sheet'!AU136)/1000</f>
        <v>0</v>
      </c>
      <c r="L5" s="571">
        <f>(LOOKUP('Calculatie sheet'!$AU$2,'Objectenoverzicht aantallen'!$A:$A,'Objectenoverzicht aantallen'!C:C)*'Calculatie sheet'!AU136+LOOKUP('Calculatie sheet'!$AU$2,'Objectenoverzicht aantallen'!$A:$A,'Objectenoverzicht aantallen'!E:E)*'Calculatie sheet'!AU136+LOOKUP('Calculatie sheet'!$AU$2,'Objectenoverzicht aantallen'!$A:$A,'Objectenoverzicht aantallen'!F:F)*'Calculatie sheet'!AU136+LOOKUP('Calculatie sheet'!$AU$2,'Objectenoverzicht aantallen'!$A:$A,'Objectenoverzicht aantallen'!G:G)*'Calculatie sheet'!AU136+LOOKUP('Calculatie sheet'!$AU$2,'Objectenoverzicht aantallen'!$A:$A,'Objectenoverzicht aantallen'!H:H)*'Calculatie sheet'!AU136)/1000</f>
        <v>0</v>
      </c>
      <c r="M5" s="571">
        <f>(LOOKUP('Calculatie sheet'!$AU$2,'Objectenoverzicht aantallen'!$A:$A,'Objectenoverzicht aantallen'!C:C)*'Calculatie sheet'!AU136+LOOKUP('Calculatie sheet'!$AU$2,'Objectenoverzicht aantallen'!$A:$A,'Objectenoverzicht aantallen'!E:E)*'Calculatie sheet'!AU136+LOOKUP('Calculatie sheet'!$AU$2,'Objectenoverzicht aantallen'!$A:$A,'Objectenoverzicht aantallen'!F:F)*'Calculatie sheet'!AU136+LOOKUP('Calculatie sheet'!$AU$2,'Objectenoverzicht aantallen'!$A:$A,'Objectenoverzicht aantallen'!G:G)*'Calculatie sheet'!AU136+LOOKUP('Calculatie sheet'!$AU$2,'Objectenoverzicht aantallen'!$A:$A,'Objectenoverzicht aantallen'!H:H)*'Calculatie sheet'!AU136+LOOKUP('Calculatie sheet'!$AU$2,'Objectenoverzicht aantallen'!$A:$A,'Objectenoverzicht aantallen'!I:I)*'Calculatie sheet'!AU136)/1000</f>
        <v>0</v>
      </c>
      <c r="N5" s="571">
        <f>(LOOKUP('Calculatie sheet'!$AU$2,'Objectenoverzicht aantallen'!$A:$A,'Objectenoverzicht aantallen'!C:C)*'Calculatie sheet'!AU136+LOOKUP('Calculatie sheet'!$AU$2,'Objectenoverzicht aantallen'!$A:$A,'Objectenoverzicht aantallen'!E:E)*'Calculatie sheet'!AU136+LOOKUP('Calculatie sheet'!$AU$2,'Objectenoverzicht aantallen'!$A:$A,'Objectenoverzicht aantallen'!F:F)*'Calculatie sheet'!AU136+LOOKUP('Calculatie sheet'!$AU$2,'Objectenoverzicht aantallen'!$A:$A,'Objectenoverzicht aantallen'!G:G)*'Calculatie sheet'!AU136+LOOKUP('Calculatie sheet'!$AU$2,'Objectenoverzicht aantallen'!$A:$A,'Objectenoverzicht aantallen'!H:H)*'Calculatie sheet'!AU136+LOOKUP('Calculatie sheet'!$AU$2,'Objectenoverzicht aantallen'!$A:$A,'Objectenoverzicht aantallen'!I:I)*'Calculatie sheet'!AU136+LOOKUP('Calculatie sheet'!$AU$2,'Objectenoverzicht aantallen'!$A:$A,'Objectenoverzicht aantallen'!J:J)*'Calculatie sheet'!AU136)/1000</f>
        <v>0</v>
      </c>
      <c r="O5" s="571">
        <f>(LOOKUP('Calculatie sheet'!$AU$2,'Objectenoverzicht aantallen'!$A:$A,'Objectenoverzicht aantallen'!C:C)*'Calculatie sheet'!AU136+LOOKUP('Calculatie sheet'!$AU$2,'Objectenoverzicht aantallen'!$A:$A,'Objectenoverzicht aantallen'!E:E)*'Calculatie sheet'!AU136+LOOKUP('Calculatie sheet'!$AU$2,'Objectenoverzicht aantallen'!$A:$A,'Objectenoverzicht aantallen'!F:F)*'Calculatie sheet'!AU136+LOOKUP('Calculatie sheet'!$AU$2,'Objectenoverzicht aantallen'!$A:$A,'Objectenoverzicht aantallen'!G:G)*'Calculatie sheet'!AU136+LOOKUP('Calculatie sheet'!$AU$2,'Objectenoverzicht aantallen'!$A:$A,'Objectenoverzicht aantallen'!H:H)*'Calculatie sheet'!AU136+LOOKUP('Calculatie sheet'!$AU$2,'Objectenoverzicht aantallen'!$A:$A,'Objectenoverzicht aantallen'!I:I)*'Calculatie sheet'!AU136+LOOKUP('Calculatie sheet'!$AU$2,'Objectenoverzicht aantallen'!$A:$A,'Objectenoverzicht aantallen'!J:J)*'Calculatie sheet'!AU136+LOOKUP('Calculatie sheet'!$AU$2,'Objectenoverzicht aantallen'!$A:$A,'Objectenoverzicht aantallen'!K:K)*'Calculatie sheet'!AU136)/1000</f>
        <v>0</v>
      </c>
      <c r="P5" s="571">
        <f>(LOOKUP('Calculatie sheet'!$AU$2,'Objectenoverzicht aantallen'!$A:$A,'Objectenoverzicht aantallen'!C:C)*'Calculatie sheet'!AU136+LOOKUP('Calculatie sheet'!$AU$2,'Objectenoverzicht aantallen'!$A:$A,'Objectenoverzicht aantallen'!E:E)*'Calculatie sheet'!AU136+LOOKUP('Calculatie sheet'!$AU$2,'Objectenoverzicht aantallen'!$A:$A,'Objectenoverzicht aantallen'!F:F)*'Calculatie sheet'!AU136+LOOKUP('Calculatie sheet'!$AU$2,'Objectenoverzicht aantallen'!$A:$A,'Objectenoverzicht aantallen'!G:G)*'Calculatie sheet'!AU136+LOOKUP('Calculatie sheet'!$AU$2,'Objectenoverzicht aantallen'!$A:$A,'Objectenoverzicht aantallen'!H:H)*'Calculatie sheet'!AU136+LOOKUP('Calculatie sheet'!$AU$2,'Objectenoverzicht aantallen'!$A:$A,'Objectenoverzicht aantallen'!I:I)*'Calculatie sheet'!AU136+LOOKUP('Calculatie sheet'!$AU$2,'Objectenoverzicht aantallen'!$A:$A,'Objectenoverzicht aantallen'!J:J)*'Calculatie sheet'!AU136+LOOKUP('Calculatie sheet'!$AU$2,'Objectenoverzicht aantallen'!$A:$A,'Objectenoverzicht aantallen'!K:K)*'Calculatie sheet'!AU136+LOOKUP('Calculatie sheet'!$AU$2,'Objectenoverzicht aantallen'!$A:$A,'Objectenoverzicht aantallen'!L:L)*'Calculatie sheet'!AU136)/1000</f>
        <v>0</v>
      </c>
      <c r="Q5" s="571">
        <f>(LOOKUP('Calculatie sheet'!$AU$2,'Objectenoverzicht aantallen'!$A:$A,'Objectenoverzicht aantallen'!C:C)*'Calculatie sheet'!AU136+LOOKUP('Calculatie sheet'!$AU$2,'Objectenoverzicht aantallen'!$A:$A,'Objectenoverzicht aantallen'!E:E)*'Calculatie sheet'!AU136+LOOKUP('Calculatie sheet'!$AU$2,'Objectenoverzicht aantallen'!$A:$A,'Objectenoverzicht aantallen'!F:F)*'Calculatie sheet'!AU136+LOOKUP('Calculatie sheet'!$AU$2,'Objectenoverzicht aantallen'!$A:$A,'Objectenoverzicht aantallen'!G:G)*'Calculatie sheet'!AU136+LOOKUP('Calculatie sheet'!$AU$2,'Objectenoverzicht aantallen'!$A:$A,'Objectenoverzicht aantallen'!H:H)*'Calculatie sheet'!AU136+LOOKUP('Calculatie sheet'!$AU$2,'Objectenoverzicht aantallen'!$A:$A,'Objectenoverzicht aantallen'!I:I)*'Calculatie sheet'!AU136+LOOKUP('Calculatie sheet'!$AU$2,'Objectenoverzicht aantallen'!$A:$A,'Objectenoverzicht aantallen'!J:J)*'Calculatie sheet'!AU136+LOOKUP('Calculatie sheet'!$AU$2,'Objectenoverzicht aantallen'!$A:$A,'Objectenoverzicht aantallen'!K:K)*'Calculatie sheet'!AU136+LOOKUP('Calculatie sheet'!$AU$2,'Objectenoverzicht aantallen'!$A:$A,'Objectenoverzicht aantallen'!L:L)*'Calculatie sheet'!AU136+LOOKUP('Calculatie sheet'!$AU$2,'Objectenoverzicht aantallen'!$A:$A,'Objectenoverzicht aantallen'!M:M)*'Calculatie sheet'!AU136)/1000</f>
        <v>0</v>
      </c>
      <c r="R5" s="571">
        <f>(LOOKUP('Calculatie sheet'!$AU$2,'Objectenoverzicht aantallen'!$A:$A,'Objectenoverzicht aantallen'!C:C)*'Calculatie sheet'!AU136+LOOKUP('Calculatie sheet'!$AU$2,'Objectenoverzicht aantallen'!$A:$A,'Objectenoverzicht aantallen'!E:E)*'Calculatie sheet'!AU136+LOOKUP('Calculatie sheet'!$AU$2,'Objectenoverzicht aantallen'!$A:$A,'Objectenoverzicht aantallen'!F:F)*'Calculatie sheet'!AU136+LOOKUP('Calculatie sheet'!$AU$2,'Objectenoverzicht aantallen'!$A:$A,'Objectenoverzicht aantallen'!G:G)*'Calculatie sheet'!AU136+LOOKUP('Calculatie sheet'!$AU$2,'Objectenoverzicht aantallen'!$A:$A,'Objectenoverzicht aantallen'!H:H)*'Calculatie sheet'!AU136+LOOKUP('Calculatie sheet'!$AU$2,'Objectenoverzicht aantallen'!$A:$A,'Objectenoverzicht aantallen'!I:I)*'Calculatie sheet'!AU136+LOOKUP('Calculatie sheet'!$AU$2,'Objectenoverzicht aantallen'!$A:$A,'Objectenoverzicht aantallen'!J:J)*'Calculatie sheet'!AU136+LOOKUP('Calculatie sheet'!$AU$2,'Objectenoverzicht aantallen'!$A:$A,'Objectenoverzicht aantallen'!K:K)*'Calculatie sheet'!AU136+LOOKUP('Calculatie sheet'!$AU$2,'Objectenoverzicht aantallen'!$A:$A,'Objectenoverzicht aantallen'!L:L)*'Calculatie sheet'!AU136+LOOKUP('Calculatie sheet'!$AU$2,'Objectenoverzicht aantallen'!$A:$A,'Objectenoverzicht aantallen'!M:M)*'Calculatie sheet'!AU136+LOOKUP('Calculatie sheet'!$AU$2,'Objectenoverzicht aantallen'!$A:$A,'Objectenoverzicht aantallen'!N:N)*'Calculatie sheet'!AU136)/1000</f>
        <v>0</v>
      </c>
      <c r="S5" s="571">
        <f>(LOOKUP('Calculatie sheet'!$AU$2,'Objectenoverzicht aantallen'!$A:$A,'Objectenoverzicht aantallen'!C:C)*'Calculatie sheet'!AU136+LOOKUP('Calculatie sheet'!$AU$2,'Objectenoverzicht aantallen'!$A:$A,'Objectenoverzicht aantallen'!E:E)*'Calculatie sheet'!AU136+LOOKUP('Calculatie sheet'!$AU$2,'Objectenoverzicht aantallen'!$A:$A,'Objectenoverzicht aantallen'!F:F)*'Calculatie sheet'!AU136+LOOKUP('Calculatie sheet'!$AU$2,'Objectenoverzicht aantallen'!$A:$A,'Objectenoverzicht aantallen'!G:G)*'Calculatie sheet'!AU136+LOOKUP('Calculatie sheet'!$AU$2,'Objectenoverzicht aantallen'!$A:$A,'Objectenoverzicht aantallen'!H:H)*'Calculatie sheet'!AU136+LOOKUP('Calculatie sheet'!$AU$2,'Objectenoverzicht aantallen'!$A:$A,'Objectenoverzicht aantallen'!I:I)*'Calculatie sheet'!AU136+LOOKUP('Calculatie sheet'!$AU$2,'Objectenoverzicht aantallen'!$A:$A,'Objectenoverzicht aantallen'!J:J)*'Calculatie sheet'!AU136+LOOKUP('Calculatie sheet'!$AU$2,'Objectenoverzicht aantallen'!$A:$A,'Objectenoverzicht aantallen'!K:K)*'Calculatie sheet'!AU136+LOOKUP('Calculatie sheet'!$AU$2,'Objectenoverzicht aantallen'!$A:$A,'Objectenoverzicht aantallen'!L:L)*'Calculatie sheet'!AU136+LOOKUP('Calculatie sheet'!$AU$2,'Objectenoverzicht aantallen'!$A:$A,'Objectenoverzicht aantallen'!M:M)*'Calculatie sheet'!AU136+LOOKUP('Calculatie sheet'!$AU$2,'Objectenoverzicht aantallen'!$A:$A,'Objectenoverzicht aantallen'!N:N)*'Calculatie sheet'!AU136+LOOKUP('Calculatie sheet'!$AU$2,'Objectenoverzicht aantallen'!$A:$A,'Objectenoverzicht aantallen'!O:O)*'Calculatie sheet'!AU136)/1000</f>
        <v>0</v>
      </c>
      <c r="U5" s="31" t="s">
        <v>625</v>
      </c>
      <c r="V5" s="571">
        <f>(LOOKUP('Calculatie sheet'!$AU$2,'Objectenoverzicht aantallen'!$A:$A,'Objectenoverzicht aantallen'!Q:Q)*'Calculatie sheet'!$AU$136)/1000</f>
        <v>0</v>
      </c>
      <c r="W5" s="571">
        <f>(LOOKUP('Calculatie sheet'!$AU$2,'Objectenoverzicht aantallen'!$A:$A,'Objectenoverzicht aantallen'!R:R)*'Calculatie sheet'!$AU$136)/1000</f>
        <v>0</v>
      </c>
      <c r="X5" s="571">
        <f>(LOOKUP('Calculatie sheet'!$AU$2,'Objectenoverzicht aantallen'!$A:$A,'Objectenoverzicht aantallen'!S:S)*'Calculatie sheet'!$AU$136)/1000</f>
        <v>0</v>
      </c>
      <c r="Y5" s="571">
        <f>(LOOKUP('Calculatie sheet'!$AU$2,'Objectenoverzicht aantallen'!$A:$A,'Objectenoverzicht aantallen'!T:T)*'Calculatie sheet'!$AU$136)/1000</f>
        <v>0</v>
      </c>
      <c r="Z5" s="571">
        <f>(LOOKUP('Calculatie sheet'!$AU$2,'Objectenoverzicht aantallen'!$A:$A,'Objectenoverzicht aantallen'!U:U)*'Calculatie sheet'!$AU$136)/1000</f>
        <v>0</v>
      </c>
      <c r="AA5" s="571">
        <f>(LOOKUP('Calculatie sheet'!$AU$2,'Objectenoverzicht aantallen'!$A:$A,'Objectenoverzicht aantallen'!V:V)*'Calculatie sheet'!$AU$136)/1000</f>
        <v>0</v>
      </c>
      <c r="AB5" s="571">
        <f>(LOOKUP('Calculatie sheet'!$AU$2,'Objectenoverzicht aantallen'!$A:$A,'Objectenoverzicht aantallen'!W:W)*'Calculatie sheet'!$AU$136)/1000</f>
        <v>0</v>
      </c>
      <c r="AC5" s="571">
        <f>(LOOKUP('Calculatie sheet'!$AU$2,'Objectenoverzicht aantallen'!$A:$A,'Objectenoverzicht aantallen'!X:X)*'Calculatie sheet'!$AU$136)/1000</f>
        <v>0</v>
      </c>
      <c r="AD5" s="571">
        <f>(LOOKUP('Calculatie sheet'!$AU$2,'Objectenoverzicht aantallen'!$A:$A,'Objectenoverzicht aantallen'!AA:AA)*'Calculatie sheet'!$AU$136)/1000</f>
        <v>0</v>
      </c>
      <c r="AE5" s="571">
        <f>(LOOKUP('Calculatie sheet'!$AU$2,'Objectenoverzicht aantallen'!$A:$A,'Objectenoverzicht aantallen'!Z:Z)*'Calculatie sheet'!$AU$136)/1000</f>
        <v>0</v>
      </c>
      <c r="AF5" s="571">
        <f>(LOOKUP('Calculatie sheet'!$AU$2,'Objectenoverzicht aantallen'!$A:$A,'Objectenoverzicht aantallen'!AA:AA)*'Calculatie sheet'!$AU$136)/1000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12BFF-DE80-8B43-88E0-D8FABCB49392}">
  <dimension ref="A1:AF9"/>
  <sheetViews>
    <sheetView workbookViewId="0">
      <selection activeCell="B3" sqref="B3:B5"/>
    </sheetView>
  </sheetViews>
  <sheetFormatPr baseColWidth="10" defaultRowHeight="16" x14ac:dyDescent="0.2"/>
  <cols>
    <col min="2" max="2" width="16.83203125" bestFit="1" customWidth="1"/>
    <col min="4" max="4" width="27.6640625" bestFit="1" customWidth="1"/>
    <col min="8" max="8" width="14" bestFit="1" customWidth="1"/>
  </cols>
  <sheetData>
    <row r="1" spans="1:32" x14ac:dyDescent="0.2">
      <c r="A1" t="str">
        <f>'Calculatie sheet'!AV3</f>
        <v>Keersluis niet in vaarweg (hout)</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sheet'!AV133</f>
        <v>422.80055271110132</v>
      </c>
      <c r="D2" s="26" t="s">
        <v>64</v>
      </c>
      <c r="F2" s="573">
        <f>C2*'Calculatie sheet'!$AV$7/1000</f>
        <v>0</v>
      </c>
      <c r="H2" s="31" t="s">
        <v>622</v>
      </c>
      <c r="I2" s="571">
        <f>(LOOKUP('Calculatie sheet'!$AV$2,'Objectenoverzicht aantallen'!$A:$A,'Objectenoverzicht aantallen'!C:C)*'Calculatie sheet'!AV133+LOOKUP('Calculatie sheet'!$AV$2,'Objectenoverzicht aantallen'!$A:$A,'Objectenoverzicht aantallen'!E:E)*'Calculatie sheet'!AV133)/1000</f>
        <v>0</v>
      </c>
      <c r="J2" s="571">
        <f>(LOOKUP('Calculatie sheet'!$AV$2,'Objectenoverzicht aantallen'!$A:$A,'Objectenoverzicht aantallen'!C:C)*'Calculatie sheet'!AV133+LOOKUP('Calculatie sheet'!$AV$2,'Objectenoverzicht aantallen'!$A:$A,'Objectenoverzicht aantallen'!E:E)*'Calculatie sheet'!AV133+LOOKUP('Calculatie sheet'!$AV$2,'Objectenoverzicht aantallen'!$A:$A,'Objectenoverzicht aantallen'!F:F)*'Calculatie sheet'!AV133)/1000</f>
        <v>0</v>
      </c>
      <c r="K2" s="571">
        <f>(LOOKUP('Calculatie sheet'!$AV$2,'Objectenoverzicht aantallen'!$A:$A,'Objectenoverzicht aantallen'!C:C)*'Calculatie sheet'!AV133+LOOKUP('Calculatie sheet'!$AV$2,'Objectenoverzicht aantallen'!$A:$A,'Objectenoverzicht aantallen'!E:E)*'Calculatie sheet'!AV133+LOOKUP('Calculatie sheet'!$AV$2,'Objectenoverzicht aantallen'!$A:$A,'Objectenoverzicht aantallen'!F:F)*'Calculatie sheet'!AV133+LOOKUP('Calculatie sheet'!$D$2,'Objectenoverzicht aantallen'!$A:$A,'Objectenoverzicht aantallen'!G:G)*'Calculatie sheet'!AV133)/1000</f>
        <v>0</v>
      </c>
      <c r="L2" s="571">
        <f>(LOOKUP('Calculatie sheet'!$AV$2,'Objectenoverzicht aantallen'!$A:$A,'Objectenoverzicht aantallen'!C:C)*'Calculatie sheet'!AV133+LOOKUP('Calculatie sheet'!$AV$2,'Objectenoverzicht aantallen'!$A:$A,'Objectenoverzicht aantallen'!E:E)*'Calculatie sheet'!AV133+LOOKUP('Calculatie sheet'!$AV$2,'Objectenoverzicht aantallen'!$A:$A,'Objectenoverzicht aantallen'!F:F)*'Calculatie sheet'!AV133+LOOKUP('Calculatie sheet'!$AV$2,'Objectenoverzicht aantallen'!$A:$A,'Objectenoverzicht aantallen'!G:G)*'Calculatie sheet'!AV133+LOOKUP('Calculatie sheet'!$AV$2,'Objectenoverzicht aantallen'!$A:$A,'Objectenoverzicht aantallen'!H:H)*'Calculatie sheet'!AV133)/1000</f>
        <v>0</v>
      </c>
      <c r="M2" s="571">
        <f>(LOOKUP('Calculatie sheet'!$AV$2,'Objectenoverzicht aantallen'!$A:$A,'Objectenoverzicht aantallen'!C:C)*'Calculatie sheet'!AV133+LOOKUP('Calculatie sheet'!$AV$2,'Objectenoverzicht aantallen'!$A:$A,'Objectenoverzicht aantallen'!E:E)*'Calculatie sheet'!AV133+LOOKUP('Calculatie sheet'!$AV$2,'Objectenoverzicht aantallen'!$A:$A,'Objectenoverzicht aantallen'!F:F)*'Calculatie sheet'!AV133+LOOKUP('Calculatie sheet'!$AV$2,'Objectenoverzicht aantallen'!$A:$A,'Objectenoverzicht aantallen'!G:G)*'Calculatie sheet'!AV133+LOOKUP('Calculatie sheet'!$AV$2,'Objectenoverzicht aantallen'!$A:$A,'Objectenoverzicht aantallen'!H:H)*'Calculatie sheet'!AV133+LOOKUP('Calculatie sheet'!$AV$2,'Objectenoverzicht aantallen'!$A:$A,'Objectenoverzicht aantallen'!I:I)*'Calculatie sheet'!AV133)/1000</f>
        <v>0</v>
      </c>
      <c r="N2" s="571">
        <f>(LOOKUP('Calculatie sheet'!$AV$2,'Objectenoverzicht aantallen'!$A:$A,'Objectenoverzicht aantallen'!C:C)*'Calculatie sheet'!AV133+LOOKUP('Calculatie sheet'!$AV$2,'Objectenoverzicht aantallen'!$A:$A,'Objectenoverzicht aantallen'!E:E)*'Calculatie sheet'!AV133+LOOKUP('Calculatie sheet'!$AV$2,'Objectenoverzicht aantallen'!$A:$A,'Objectenoverzicht aantallen'!F:F)*'Calculatie sheet'!AV133+LOOKUP('Calculatie sheet'!$AV$2,'Objectenoverzicht aantallen'!$A:$A,'Objectenoverzicht aantallen'!G:G)*'Calculatie sheet'!AV133+LOOKUP('Calculatie sheet'!$AV$2,'Objectenoverzicht aantallen'!$A:$A,'Objectenoverzicht aantallen'!H:H)*'Calculatie sheet'!AV133+LOOKUP('Calculatie sheet'!$AV$2,'Objectenoverzicht aantallen'!$A:$A,'Objectenoverzicht aantallen'!I:I)*'Calculatie sheet'!AV133+LOOKUP('Calculatie sheet'!$AV$2,'Objectenoverzicht aantallen'!$A:$A,'Objectenoverzicht aantallen'!J:J)*'Calculatie sheet'!AV133)/1000</f>
        <v>0</v>
      </c>
      <c r="O2" s="571">
        <f>(LOOKUP('Calculatie sheet'!$AV$2,'Objectenoverzicht aantallen'!$A:$A,'Objectenoverzicht aantallen'!C:C)*'Calculatie sheet'!AV133+LOOKUP('Calculatie sheet'!$AV$2,'Objectenoverzicht aantallen'!$A:$A,'Objectenoverzicht aantallen'!E:E)*'Calculatie sheet'!AV133+LOOKUP('Calculatie sheet'!$AV$2,'Objectenoverzicht aantallen'!$A:$A,'Objectenoverzicht aantallen'!F:F)*'Calculatie sheet'!AV133+LOOKUP('Calculatie sheet'!$AV$2,'Objectenoverzicht aantallen'!$A:$A,'Objectenoverzicht aantallen'!G:G)*'Calculatie sheet'!AV133+LOOKUP('Calculatie sheet'!$AV$2,'Objectenoverzicht aantallen'!$A:$A,'Objectenoverzicht aantallen'!H:H)*'Calculatie sheet'!AV133+LOOKUP('Calculatie sheet'!$AV$2,'Objectenoverzicht aantallen'!$A:$A,'Objectenoverzicht aantallen'!I:I)*'Calculatie sheet'!AV133+LOOKUP('Calculatie sheet'!$AV$2,'Objectenoverzicht aantallen'!$A:$A,'Objectenoverzicht aantallen'!J:J)*'Calculatie sheet'!AV133+LOOKUP('Calculatie sheet'!$AV$2,'Objectenoverzicht aantallen'!$A:$A,'Objectenoverzicht aantallen'!K:K)*'Calculatie sheet'!AV133)/1000</f>
        <v>0</v>
      </c>
      <c r="P2" s="571">
        <f>(LOOKUP('Calculatie sheet'!$AV$2,'Objectenoverzicht aantallen'!$A:$A,'Objectenoverzicht aantallen'!C:C)*'Calculatie sheet'!AV133+LOOKUP('Calculatie sheet'!$AV$2,'Objectenoverzicht aantallen'!$A:$A,'Objectenoverzicht aantallen'!E:E)*'Calculatie sheet'!AV133+LOOKUP('Calculatie sheet'!$AV$2,'Objectenoverzicht aantallen'!$A:$A,'Objectenoverzicht aantallen'!F:F)*'Calculatie sheet'!AV133+LOOKUP('Calculatie sheet'!$AV$2,'Objectenoverzicht aantallen'!$A:$A,'Objectenoverzicht aantallen'!G:G)*'Calculatie sheet'!AV133+LOOKUP('Calculatie sheet'!$AV$2,'Objectenoverzicht aantallen'!$A:$A,'Objectenoverzicht aantallen'!H:H)*'Calculatie sheet'!AV133+LOOKUP('Calculatie sheet'!$AV$2,'Objectenoverzicht aantallen'!$A:$A,'Objectenoverzicht aantallen'!I:I)*'Calculatie sheet'!AV133+LOOKUP('Calculatie sheet'!$AV$2,'Objectenoverzicht aantallen'!$A:$A,'Objectenoverzicht aantallen'!J:J)*'Calculatie sheet'!AV133+LOOKUP('Calculatie sheet'!$AV$2,'Objectenoverzicht aantallen'!$A:$A,'Objectenoverzicht aantallen'!K:K)*'Calculatie sheet'!AV133+LOOKUP('Calculatie sheet'!$AV$2,'Objectenoverzicht aantallen'!$A:$A,'Objectenoverzicht aantallen'!L:L)*'Calculatie sheet'!AV133)/1000</f>
        <v>0</v>
      </c>
      <c r="Q2" s="571">
        <f>(LOOKUP('Calculatie sheet'!$AV$2,'Objectenoverzicht aantallen'!$A:$A,'Objectenoverzicht aantallen'!C:C)*'Calculatie sheet'!AV133+LOOKUP('Calculatie sheet'!$AV$2,'Objectenoverzicht aantallen'!$A:$A,'Objectenoverzicht aantallen'!E:E)*'Calculatie sheet'!AV133+LOOKUP('Calculatie sheet'!$AV$2,'Objectenoverzicht aantallen'!$A:$A,'Objectenoverzicht aantallen'!F:F)*'Calculatie sheet'!AV133+LOOKUP('Calculatie sheet'!$AV$2,'Objectenoverzicht aantallen'!$A:$A,'Objectenoverzicht aantallen'!G:G)*'Calculatie sheet'!AV133+LOOKUP('Calculatie sheet'!$AV$2,'Objectenoverzicht aantallen'!$A:$A,'Objectenoverzicht aantallen'!H:H)*'Calculatie sheet'!AV133+LOOKUP('Calculatie sheet'!$AV$2,'Objectenoverzicht aantallen'!$A:$A,'Objectenoverzicht aantallen'!I:I)*'Calculatie sheet'!AV133+LOOKUP('Calculatie sheet'!$AV$2,'Objectenoverzicht aantallen'!$A:$A,'Objectenoverzicht aantallen'!J:J)*'Calculatie sheet'!AV133+LOOKUP('Calculatie sheet'!$AV$2,'Objectenoverzicht aantallen'!$A:$A,'Objectenoverzicht aantallen'!K:K)*'Calculatie sheet'!AV133+LOOKUP('Calculatie sheet'!$AV$2,'Objectenoverzicht aantallen'!$A:$A,'Objectenoverzicht aantallen'!L:L)*'Calculatie sheet'!AV133+LOOKUP('Calculatie sheet'!$AV$2,'Objectenoverzicht aantallen'!$A:$A,'Objectenoverzicht aantallen'!M:M)*'Calculatie sheet'!AV133)/1000</f>
        <v>0</v>
      </c>
      <c r="R2" s="571">
        <f>(LOOKUP('Calculatie sheet'!$AV$2,'Objectenoverzicht aantallen'!$A:$A,'Objectenoverzicht aantallen'!C:C)*'Calculatie sheet'!AV133+LOOKUP('Calculatie sheet'!$AV$2,'Objectenoverzicht aantallen'!$A:$A,'Objectenoverzicht aantallen'!E:E)*'Calculatie sheet'!AV133+LOOKUP('Calculatie sheet'!$AV$2,'Objectenoverzicht aantallen'!$A:$A,'Objectenoverzicht aantallen'!F:F)*'Calculatie sheet'!AV133+LOOKUP('Calculatie sheet'!$AV$2,'Objectenoverzicht aantallen'!$A:$A,'Objectenoverzicht aantallen'!G:G)*'Calculatie sheet'!AV133+LOOKUP('Calculatie sheet'!$AV$2,'Objectenoverzicht aantallen'!$A:$A,'Objectenoverzicht aantallen'!H:H)*'Calculatie sheet'!AV133+LOOKUP('Calculatie sheet'!$AV$2,'Objectenoverzicht aantallen'!$A:$A,'Objectenoverzicht aantallen'!I:I)*'Calculatie sheet'!AV133+LOOKUP('Calculatie sheet'!$AV$2,'Objectenoverzicht aantallen'!$A:$A,'Objectenoverzicht aantallen'!J:J)*'Calculatie sheet'!AV133+LOOKUP('Calculatie sheet'!$AV$2,'Objectenoverzicht aantallen'!$A:$A,'Objectenoverzicht aantallen'!K:K)*'Calculatie sheet'!AV133+LOOKUP('Calculatie sheet'!$AV$2,'Objectenoverzicht aantallen'!$A:$A,'Objectenoverzicht aantallen'!L:L)*'Calculatie sheet'!AV133+LOOKUP('Calculatie sheet'!$AV$2,'Objectenoverzicht aantallen'!$A:$A,'Objectenoverzicht aantallen'!M:M)*'Calculatie sheet'!AV133+LOOKUP('Calculatie sheet'!$AV$2,'Objectenoverzicht aantallen'!$A:$A,'Objectenoverzicht aantallen'!N:N)*'Calculatie sheet'!AV133)/1000</f>
        <v>0</v>
      </c>
      <c r="S2" s="571">
        <f>(LOOKUP('Calculatie sheet'!$AV$2,'Objectenoverzicht aantallen'!$A:$A,'Objectenoverzicht aantallen'!C:C)*'Calculatie sheet'!AV133+LOOKUP('Calculatie sheet'!$AV$2,'Objectenoverzicht aantallen'!$A:$A,'Objectenoverzicht aantallen'!E:E)*'Calculatie sheet'!AV133+LOOKUP('Calculatie sheet'!$AV$2,'Objectenoverzicht aantallen'!$A:$A,'Objectenoverzicht aantallen'!F:F)*'Calculatie sheet'!AV133+LOOKUP('Calculatie sheet'!$AV$2,'Objectenoverzicht aantallen'!$A:$A,'Objectenoverzicht aantallen'!G:G)*'Calculatie sheet'!AV133+LOOKUP('Calculatie sheet'!$AV$2,'Objectenoverzicht aantallen'!$A:$A,'Objectenoverzicht aantallen'!H:H)*'Calculatie sheet'!AV133+LOOKUP('Calculatie sheet'!$AV$2,'Objectenoverzicht aantallen'!$A:$A,'Objectenoverzicht aantallen'!I:I)*'Calculatie sheet'!AV133+LOOKUP('Calculatie sheet'!$AV$2,'Objectenoverzicht aantallen'!$A:$A,'Objectenoverzicht aantallen'!J:J)*'Calculatie sheet'!AV133+LOOKUP('Calculatie sheet'!$AV$2,'Objectenoverzicht aantallen'!$A:$A,'Objectenoverzicht aantallen'!K:K)*'Calculatie sheet'!AV133+LOOKUP('Calculatie sheet'!$AV$2,'Objectenoverzicht aantallen'!$A:$A,'Objectenoverzicht aantallen'!L:L)*'Calculatie sheet'!AV133+LOOKUP('Calculatie sheet'!$AV$2,'Objectenoverzicht aantallen'!$A:$A,'Objectenoverzicht aantallen'!M:M)*'Calculatie sheet'!AV133+LOOKUP('Calculatie sheet'!$AV$2,'Objectenoverzicht aantallen'!$A:$A,'Objectenoverzicht aantallen'!N:N)*'Calculatie sheet'!AV133+LOOKUP('Calculatie sheet'!$AV$2,'Objectenoverzicht aantallen'!$A:$A,'Objectenoverzicht aantallen'!O:O)*'Calculatie sheet'!AV133)/1000</f>
        <v>0</v>
      </c>
      <c r="U2" s="31" t="s">
        <v>622</v>
      </c>
      <c r="V2" s="571">
        <f>(LOOKUP('Calculatie sheet'!$AV$2,'Objectenoverzicht aantallen'!$A:$A,'Objectenoverzicht aantallen'!E:E)*'Calculatie sheet'!$AV$133)/1000</f>
        <v>0</v>
      </c>
      <c r="W2" s="571">
        <f>(LOOKUP('Calculatie sheet'!$AV$2,'Objectenoverzicht aantallen'!$A:$A,'Objectenoverzicht aantallen'!F:F)*'Calculatie sheet'!$AV$133)/1000</f>
        <v>0</v>
      </c>
      <c r="X2" s="571">
        <f>(LOOKUP('Calculatie sheet'!$AV$2,'Objectenoverzicht aantallen'!$A:$A,'Objectenoverzicht aantallen'!G:G)*'Calculatie sheet'!$AV$133)/1000</f>
        <v>0</v>
      </c>
      <c r="Y2" s="571">
        <f>(LOOKUP('Calculatie sheet'!$AV$2,'Objectenoverzicht aantallen'!$A:$A,'Objectenoverzicht aantallen'!H:H)*'Calculatie sheet'!$AV$133)/1000</f>
        <v>0</v>
      </c>
      <c r="Z2" s="571">
        <f>(LOOKUP('Calculatie sheet'!$AV$2,'Objectenoverzicht aantallen'!$A:$A,'Objectenoverzicht aantallen'!I:I)*'Calculatie sheet'!$AV$133)/1000</f>
        <v>0</v>
      </c>
      <c r="AA2" s="571">
        <f>(LOOKUP('Calculatie sheet'!$AV$2,'Objectenoverzicht aantallen'!$A:$A,'Objectenoverzicht aantallen'!J:J)*'Calculatie sheet'!$AV$133)/1000</f>
        <v>0</v>
      </c>
      <c r="AB2" s="571">
        <f>(LOOKUP('Calculatie sheet'!$AV$2,'Objectenoverzicht aantallen'!$A:$A,'Objectenoverzicht aantallen'!K:K)*'Calculatie sheet'!$AV$133)/1000</f>
        <v>0</v>
      </c>
      <c r="AC2" s="571">
        <f>(LOOKUP('Calculatie sheet'!$AV$2,'Objectenoverzicht aantallen'!$A:$A,'Objectenoverzicht aantallen'!L:L)*'Calculatie sheet'!$AV$133)/1000</f>
        <v>0</v>
      </c>
      <c r="AD2" s="571">
        <f>(LOOKUP('Calculatie sheet'!$AV$2,'Objectenoverzicht aantallen'!$A:$A,'Objectenoverzicht aantallen'!M:M)*'Calculatie sheet'!$AV$133)/1000</f>
        <v>0</v>
      </c>
      <c r="AE2" s="571">
        <f>(LOOKUP('Calculatie sheet'!$AV$2,'Objectenoverzicht aantallen'!$A:$A,'Objectenoverzicht aantallen'!N:N)*'Calculatie sheet'!$AV$133)/1000</f>
        <v>0</v>
      </c>
      <c r="AF2" s="571">
        <f>(LOOKUP('Calculatie sheet'!$AV$2,'Objectenoverzicht aantallen'!$A:$A,'Objectenoverzicht aantallen'!O:O)*'Calculatie sheet'!$AV$133)/1000</f>
        <v>0</v>
      </c>
    </row>
    <row r="3" spans="1:32" x14ac:dyDescent="0.2">
      <c r="B3" s="130" t="s">
        <v>967</v>
      </c>
      <c r="C3" s="46">
        <f>'Calculatie sheet'!AV134</f>
        <v>418.04042211427515</v>
      </c>
      <c r="D3" s="7" t="s">
        <v>354</v>
      </c>
      <c r="F3" s="573">
        <f>C3*'Calculatie sheet'!$AV$7/1000</f>
        <v>0</v>
      </c>
      <c r="H3" s="31" t="s">
        <v>623</v>
      </c>
      <c r="I3" s="571">
        <f>(LOOKUP('Calculatie sheet'!$AV$2,'Objectenoverzicht aantallen'!$A:$A,'Objectenoverzicht aantallen'!C:C)*'Calculatie sheet'!AV134+LOOKUP('Calculatie sheet'!$AV$2,'Objectenoverzicht aantallen'!$A:$A,'Objectenoverzicht aantallen'!E:E)*'Calculatie sheet'!AV134)/1000</f>
        <v>0</v>
      </c>
      <c r="J3" s="571">
        <f>(LOOKUP('Calculatie sheet'!$AV$2,'Objectenoverzicht aantallen'!$A:$A,'Objectenoverzicht aantallen'!C:C)*'Calculatie sheet'!AV134+LOOKUP('Calculatie sheet'!$AV$2,'Objectenoverzicht aantallen'!$A:$A,'Objectenoverzicht aantallen'!E:E)*'Calculatie sheet'!AV134+LOOKUP('Calculatie sheet'!$AV$2,'Objectenoverzicht aantallen'!$A:$A,'Objectenoverzicht aantallen'!F:F)*'Calculatie sheet'!AV134)/1000</f>
        <v>0</v>
      </c>
      <c r="K3" s="571">
        <f>(LOOKUP('Calculatie sheet'!$AV$2,'Objectenoverzicht aantallen'!$A:$A,'Objectenoverzicht aantallen'!C:C)*'Calculatie sheet'!AV134+LOOKUP('Calculatie sheet'!$AV$2,'Objectenoverzicht aantallen'!$A:$A,'Objectenoverzicht aantallen'!E:E)*'Calculatie sheet'!AV134+LOOKUP('Calculatie sheet'!$AV$2,'Objectenoverzicht aantallen'!$A:$A,'Objectenoverzicht aantallen'!F:F)*'Calculatie sheet'!AV134+LOOKUP('Calculatie sheet'!$D$2,'Objectenoverzicht aantallen'!$A:$A,'Objectenoverzicht aantallen'!G:G)*'Calculatie sheet'!AV134)/1000</f>
        <v>0</v>
      </c>
      <c r="L3" s="571">
        <f>(LOOKUP('Calculatie sheet'!$AV$2,'Objectenoverzicht aantallen'!$A:$A,'Objectenoverzicht aantallen'!C:C)*'Calculatie sheet'!AV134+LOOKUP('Calculatie sheet'!$AV$2,'Objectenoverzicht aantallen'!$A:$A,'Objectenoverzicht aantallen'!E:E)*'Calculatie sheet'!AV134+LOOKUP('Calculatie sheet'!$AV$2,'Objectenoverzicht aantallen'!$A:$A,'Objectenoverzicht aantallen'!F:F)*'Calculatie sheet'!AV134+LOOKUP('Calculatie sheet'!$AV$2,'Objectenoverzicht aantallen'!$A:$A,'Objectenoverzicht aantallen'!G:G)*'Calculatie sheet'!AV134+LOOKUP('Calculatie sheet'!$AV$2,'Objectenoverzicht aantallen'!$A:$A,'Objectenoverzicht aantallen'!H:H)*'Calculatie sheet'!AV134)/1000</f>
        <v>0</v>
      </c>
      <c r="M3" s="571">
        <f>(LOOKUP('Calculatie sheet'!$AV$2,'Objectenoverzicht aantallen'!$A:$A,'Objectenoverzicht aantallen'!C:C)*'Calculatie sheet'!AV134+LOOKUP('Calculatie sheet'!$AV$2,'Objectenoverzicht aantallen'!$A:$A,'Objectenoverzicht aantallen'!E:E)*'Calculatie sheet'!AV134+LOOKUP('Calculatie sheet'!$AV$2,'Objectenoverzicht aantallen'!$A:$A,'Objectenoverzicht aantallen'!F:F)*'Calculatie sheet'!AV134+LOOKUP('Calculatie sheet'!$AV$2,'Objectenoverzicht aantallen'!$A:$A,'Objectenoverzicht aantallen'!G:G)*'Calculatie sheet'!AV134+LOOKUP('Calculatie sheet'!$AV$2,'Objectenoverzicht aantallen'!$A:$A,'Objectenoverzicht aantallen'!H:H)*'Calculatie sheet'!AV134+LOOKUP('Calculatie sheet'!$AV$2,'Objectenoverzicht aantallen'!$A:$A,'Objectenoverzicht aantallen'!I:I)*'Calculatie sheet'!AV134)/1000</f>
        <v>0</v>
      </c>
      <c r="N3" s="571">
        <f>(LOOKUP('Calculatie sheet'!$AV$2,'Objectenoverzicht aantallen'!$A:$A,'Objectenoverzicht aantallen'!C:C)*'Calculatie sheet'!AV134+LOOKUP('Calculatie sheet'!$AV$2,'Objectenoverzicht aantallen'!$A:$A,'Objectenoverzicht aantallen'!E:E)*'Calculatie sheet'!AV134+LOOKUP('Calculatie sheet'!$AV$2,'Objectenoverzicht aantallen'!$A:$A,'Objectenoverzicht aantallen'!F:F)*'Calculatie sheet'!AV134+LOOKUP('Calculatie sheet'!$AV$2,'Objectenoverzicht aantallen'!$A:$A,'Objectenoverzicht aantallen'!G:G)*'Calculatie sheet'!AV134+LOOKUP('Calculatie sheet'!$AV$2,'Objectenoverzicht aantallen'!$A:$A,'Objectenoverzicht aantallen'!H:H)*'Calculatie sheet'!AV134+LOOKUP('Calculatie sheet'!$AV$2,'Objectenoverzicht aantallen'!$A:$A,'Objectenoverzicht aantallen'!I:I)*'Calculatie sheet'!AV134+LOOKUP('Calculatie sheet'!$AV$2,'Objectenoverzicht aantallen'!$A:$A,'Objectenoverzicht aantallen'!J:J)*'Calculatie sheet'!AV134)/1000</f>
        <v>0</v>
      </c>
      <c r="O3" s="571">
        <f>(LOOKUP('Calculatie sheet'!$AV$2,'Objectenoverzicht aantallen'!$A:$A,'Objectenoverzicht aantallen'!C:C)*'Calculatie sheet'!AV134+LOOKUP('Calculatie sheet'!$AV$2,'Objectenoverzicht aantallen'!$A:$A,'Objectenoverzicht aantallen'!E:E)*'Calculatie sheet'!AV134+LOOKUP('Calculatie sheet'!$AV$2,'Objectenoverzicht aantallen'!$A:$A,'Objectenoverzicht aantallen'!F:F)*'Calculatie sheet'!AV134+LOOKUP('Calculatie sheet'!$AV$2,'Objectenoverzicht aantallen'!$A:$A,'Objectenoverzicht aantallen'!G:G)*'Calculatie sheet'!AV134+LOOKUP('Calculatie sheet'!$AV$2,'Objectenoverzicht aantallen'!$A:$A,'Objectenoverzicht aantallen'!H:H)*'Calculatie sheet'!AV134+LOOKUP('Calculatie sheet'!$AV$2,'Objectenoverzicht aantallen'!$A:$A,'Objectenoverzicht aantallen'!I:I)*'Calculatie sheet'!AV134+LOOKUP('Calculatie sheet'!$AV$2,'Objectenoverzicht aantallen'!$A:$A,'Objectenoverzicht aantallen'!J:J)*'Calculatie sheet'!AV134+LOOKUP('Calculatie sheet'!$AV$2,'Objectenoverzicht aantallen'!$A:$A,'Objectenoverzicht aantallen'!K:K)*'Calculatie sheet'!AV134)/1000</f>
        <v>0</v>
      </c>
      <c r="P3" s="571">
        <f>(LOOKUP('Calculatie sheet'!$AV$2,'Objectenoverzicht aantallen'!$A:$A,'Objectenoverzicht aantallen'!C:C)*'Calculatie sheet'!AV134+LOOKUP('Calculatie sheet'!$AV$2,'Objectenoverzicht aantallen'!$A:$A,'Objectenoverzicht aantallen'!E:E)*'Calculatie sheet'!AV134+LOOKUP('Calculatie sheet'!$AV$2,'Objectenoverzicht aantallen'!$A:$A,'Objectenoverzicht aantallen'!F:F)*'Calculatie sheet'!AV134+LOOKUP('Calculatie sheet'!$AV$2,'Objectenoverzicht aantallen'!$A:$A,'Objectenoverzicht aantallen'!G:G)*'Calculatie sheet'!AV134+LOOKUP('Calculatie sheet'!$AV$2,'Objectenoverzicht aantallen'!$A:$A,'Objectenoverzicht aantallen'!H:H)*'Calculatie sheet'!AV134+LOOKUP('Calculatie sheet'!$AV$2,'Objectenoverzicht aantallen'!$A:$A,'Objectenoverzicht aantallen'!I:I)*'Calculatie sheet'!AV134+LOOKUP('Calculatie sheet'!$AV$2,'Objectenoverzicht aantallen'!$A:$A,'Objectenoverzicht aantallen'!J:J)*'Calculatie sheet'!AV134+LOOKUP('Calculatie sheet'!$AV$2,'Objectenoverzicht aantallen'!$A:$A,'Objectenoverzicht aantallen'!K:K)*'Calculatie sheet'!AV134+LOOKUP('Calculatie sheet'!$AV$2,'Objectenoverzicht aantallen'!$A:$A,'Objectenoverzicht aantallen'!L:L)*'Calculatie sheet'!AV134)/1000</f>
        <v>0</v>
      </c>
      <c r="Q3" s="571">
        <f>(LOOKUP('Calculatie sheet'!$AV$2,'Objectenoverzicht aantallen'!$A:$A,'Objectenoverzicht aantallen'!C:C)*'Calculatie sheet'!AV134+LOOKUP('Calculatie sheet'!$AV$2,'Objectenoverzicht aantallen'!$A:$A,'Objectenoverzicht aantallen'!E:E)*'Calculatie sheet'!AV134+LOOKUP('Calculatie sheet'!$AV$2,'Objectenoverzicht aantallen'!$A:$A,'Objectenoverzicht aantallen'!F:F)*'Calculatie sheet'!AV134+LOOKUP('Calculatie sheet'!$AV$2,'Objectenoverzicht aantallen'!$A:$A,'Objectenoverzicht aantallen'!G:G)*'Calculatie sheet'!AV134+LOOKUP('Calculatie sheet'!$AV$2,'Objectenoverzicht aantallen'!$A:$A,'Objectenoverzicht aantallen'!H:H)*'Calculatie sheet'!AV134+LOOKUP('Calculatie sheet'!$AV$2,'Objectenoverzicht aantallen'!$A:$A,'Objectenoverzicht aantallen'!I:I)*'Calculatie sheet'!AV134+LOOKUP('Calculatie sheet'!$AV$2,'Objectenoverzicht aantallen'!$A:$A,'Objectenoverzicht aantallen'!J:J)*'Calculatie sheet'!AV134+LOOKUP('Calculatie sheet'!$AV$2,'Objectenoverzicht aantallen'!$A:$A,'Objectenoverzicht aantallen'!K:K)*'Calculatie sheet'!AV134+LOOKUP('Calculatie sheet'!$AV$2,'Objectenoverzicht aantallen'!$A:$A,'Objectenoverzicht aantallen'!L:L)*'Calculatie sheet'!AV134+LOOKUP('Calculatie sheet'!$AV$2,'Objectenoverzicht aantallen'!$A:$A,'Objectenoverzicht aantallen'!M:M)*'Calculatie sheet'!AV134)/1000</f>
        <v>0</v>
      </c>
      <c r="R3" s="571">
        <f>(LOOKUP('Calculatie sheet'!$AV$2,'Objectenoverzicht aantallen'!$A:$A,'Objectenoverzicht aantallen'!C:C)*'Calculatie sheet'!AV134+LOOKUP('Calculatie sheet'!$AV$2,'Objectenoverzicht aantallen'!$A:$A,'Objectenoverzicht aantallen'!E:E)*'Calculatie sheet'!AV134+LOOKUP('Calculatie sheet'!$AV$2,'Objectenoverzicht aantallen'!$A:$A,'Objectenoverzicht aantallen'!F:F)*'Calculatie sheet'!AV134+LOOKUP('Calculatie sheet'!$AV$2,'Objectenoverzicht aantallen'!$A:$A,'Objectenoverzicht aantallen'!G:G)*'Calculatie sheet'!AV134+LOOKUP('Calculatie sheet'!$AV$2,'Objectenoverzicht aantallen'!$A:$A,'Objectenoverzicht aantallen'!H:H)*'Calculatie sheet'!AV134+LOOKUP('Calculatie sheet'!$AV$2,'Objectenoverzicht aantallen'!$A:$A,'Objectenoverzicht aantallen'!I:I)*'Calculatie sheet'!AV134+LOOKUP('Calculatie sheet'!$AV$2,'Objectenoverzicht aantallen'!$A:$A,'Objectenoverzicht aantallen'!J:J)*'Calculatie sheet'!AV134+LOOKUP('Calculatie sheet'!$AV$2,'Objectenoverzicht aantallen'!$A:$A,'Objectenoverzicht aantallen'!K:K)*'Calculatie sheet'!AV134+LOOKUP('Calculatie sheet'!$AV$2,'Objectenoverzicht aantallen'!$A:$A,'Objectenoverzicht aantallen'!L:L)*'Calculatie sheet'!AV134+LOOKUP('Calculatie sheet'!$AV$2,'Objectenoverzicht aantallen'!$A:$A,'Objectenoverzicht aantallen'!M:M)*'Calculatie sheet'!AV134+LOOKUP('Calculatie sheet'!$AV$2,'Objectenoverzicht aantallen'!$A:$A,'Objectenoverzicht aantallen'!N:N)*'Calculatie sheet'!AV134)/1000</f>
        <v>0</v>
      </c>
      <c r="S3" s="571">
        <f>(LOOKUP('Calculatie sheet'!$AV$2,'Objectenoverzicht aantallen'!$A:$A,'Objectenoverzicht aantallen'!C:C)*'Calculatie sheet'!AV134+LOOKUP('Calculatie sheet'!$AV$2,'Objectenoverzicht aantallen'!$A:$A,'Objectenoverzicht aantallen'!E:E)*'Calculatie sheet'!AV134+LOOKUP('Calculatie sheet'!$AV$2,'Objectenoverzicht aantallen'!$A:$A,'Objectenoverzicht aantallen'!F:F)*'Calculatie sheet'!AV134+LOOKUP('Calculatie sheet'!$AV$2,'Objectenoverzicht aantallen'!$A:$A,'Objectenoverzicht aantallen'!G:G)*'Calculatie sheet'!AV134+LOOKUP('Calculatie sheet'!$AV$2,'Objectenoverzicht aantallen'!$A:$A,'Objectenoverzicht aantallen'!H:H)*'Calculatie sheet'!AV134+LOOKUP('Calculatie sheet'!$AV$2,'Objectenoverzicht aantallen'!$A:$A,'Objectenoverzicht aantallen'!I:I)*'Calculatie sheet'!AV134+LOOKUP('Calculatie sheet'!$AV$2,'Objectenoverzicht aantallen'!$A:$A,'Objectenoverzicht aantallen'!J:J)*'Calculatie sheet'!AV134+LOOKUP('Calculatie sheet'!$AV$2,'Objectenoverzicht aantallen'!$A:$A,'Objectenoverzicht aantallen'!K:K)*'Calculatie sheet'!AV134+LOOKUP('Calculatie sheet'!$AV$2,'Objectenoverzicht aantallen'!$A:$A,'Objectenoverzicht aantallen'!L:L)*'Calculatie sheet'!AV134+LOOKUP('Calculatie sheet'!$AV$2,'Objectenoverzicht aantallen'!$A:$A,'Objectenoverzicht aantallen'!M:M)*'Calculatie sheet'!AV134+LOOKUP('Calculatie sheet'!$AV$2,'Objectenoverzicht aantallen'!$A:$A,'Objectenoverzicht aantallen'!N:N)*'Calculatie sheet'!AV134+LOOKUP('Calculatie sheet'!$AV$2,'Objectenoverzicht aantallen'!$A:$A,'Objectenoverzicht aantallen'!O:O)*'Calculatie sheet'!AV134)/1000</f>
        <v>0</v>
      </c>
      <c r="U3" s="31" t="s">
        <v>623</v>
      </c>
      <c r="V3" s="571">
        <f>(LOOKUP('Calculatie sheet'!$AV$2,'Objectenoverzicht aantallen'!$A:$A,'Objectenoverzicht aantallen'!E:E)*'Calculatie sheet'!$AV$134)/1000</f>
        <v>0</v>
      </c>
      <c r="W3" s="571">
        <f>(LOOKUP('Calculatie sheet'!$AV$2,'Objectenoverzicht aantallen'!$A:$A,'Objectenoverzicht aantallen'!F:F)*'Calculatie sheet'!$AV$134)/1000</f>
        <v>0</v>
      </c>
      <c r="X3" s="571">
        <f>(LOOKUP('Calculatie sheet'!$AV$2,'Objectenoverzicht aantallen'!$A:$A,'Objectenoverzicht aantallen'!G:G)*'Calculatie sheet'!$AV$134)/1000</f>
        <v>0</v>
      </c>
      <c r="Y3" s="571">
        <f>(LOOKUP('Calculatie sheet'!$AV$2,'Objectenoverzicht aantallen'!$A:$A,'Objectenoverzicht aantallen'!H:H)*'Calculatie sheet'!$AV$134)/1000</f>
        <v>0</v>
      </c>
      <c r="Z3" s="571">
        <f>(LOOKUP('Calculatie sheet'!$AV$2,'Objectenoverzicht aantallen'!$A:$A,'Objectenoverzicht aantallen'!I:I)*'Calculatie sheet'!$AV$134)/1000</f>
        <v>0</v>
      </c>
      <c r="AA3" s="571">
        <f>(LOOKUP('Calculatie sheet'!$AV$2,'Objectenoverzicht aantallen'!$A:$A,'Objectenoverzicht aantallen'!J:J)*'Calculatie sheet'!$AV$134)/1000</f>
        <v>0</v>
      </c>
      <c r="AB3" s="571">
        <f>(LOOKUP('Calculatie sheet'!$AV$2,'Objectenoverzicht aantallen'!$A:$A,'Objectenoverzicht aantallen'!K:K)*'Calculatie sheet'!$AV$134)/1000</f>
        <v>0</v>
      </c>
      <c r="AC3" s="571">
        <f>(LOOKUP('Calculatie sheet'!$AV$2,'Objectenoverzicht aantallen'!$A:$A,'Objectenoverzicht aantallen'!L:L)*'Calculatie sheet'!$AV$134)/1000</f>
        <v>0</v>
      </c>
      <c r="AD3" s="571">
        <f>(LOOKUP('Calculatie sheet'!$AV$2,'Objectenoverzicht aantallen'!$A:$A,'Objectenoverzicht aantallen'!M:M)*'Calculatie sheet'!$AV$134)/1000</f>
        <v>0</v>
      </c>
      <c r="AE3" s="571">
        <f>(LOOKUP('Calculatie sheet'!$AV$2,'Objectenoverzicht aantallen'!$A:$A,'Objectenoverzicht aantallen'!N:N)*'Calculatie sheet'!$AV$134)/1000</f>
        <v>0</v>
      </c>
      <c r="AF3" s="571">
        <f>(LOOKUP('Calculatie sheet'!$AV$2,'Objectenoverzicht aantallen'!$A:$A,'Objectenoverzicht aantallen'!O:O)*'Calculatie sheet'!$AV$134)/1000</f>
        <v>0</v>
      </c>
    </row>
    <row r="4" spans="1:32" x14ac:dyDescent="0.2">
      <c r="B4" s="130" t="s">
        <v>966</v>
      </c>
      <c r="C4" s="46">
        <f>'Calculatie sheet'!AV135</f>
        <v>4.1948739845365628</v>
      </c>
      <c r="D4" s="37" t="s">
        <v>660</v>
      </c>
      <c r="F4" s="573">
        <f>C4*'Calculatie sheet'!$AV$7/1000</f>
        <v>0</v>
      </c>
      <c r="H4" s="31" t="s">
        <v>624</v>
      </c>
      <c r="I4" s="571">
        <f>(LOOKUP('Calculatie sheet'!$AV$2,'Objectenoverzicht aantallen'!$A:$A,'Objectenoverzicht aantallen'!C:C)*'Calculatie sheet'!AV135+LOOKUP('Calculatie sheet'!$AV$2,'Objectenoverzicht aantallen'!$A:$A,'Objectenoverzicht aantallen'!E:E)*'Calculatie sheet'!AV135)/1000</f>
        <v>0</v>
      </c>
      <c r="J4" s="571">
        <f>(LOOKUP('Calculatie sheet'!$AV$2,'Objectenoverzicht aantallen'!$A:$A,'Objectenoverzicht aantallen'!C:C)*'Calculatie sheet'!AV135+LOOKUP('Calculatie sheet'!$AV$2,'Objectenoverzicht aantallen'!$A:$A,'Objectenoverzicht aantallen'!E:E)*'Calculatie sheet'!AV135+LOOKUP('Calculatie sheet'!$AV$2,'Objectenoverzicht aantallen'!$A:$A,'Objectenoverzicht aantallen'!F:F)*'Calculatie sheet'!AV135)/1000</f>
        <v>0</v>
      </c>
      <c r="K4" s="571">
        <f>(LOOKUP('Calculatie sheet'!$AV$2,'Objectenoverzicht aantallen'!$A:$A,'Objectenoverzicht aantallen'!C:C)*'Calculatie sheet'!AV135+LOOKUP('Calculatie sheet'!$AV$2,'Objectenoverzicht aantallen'!$A:$A,'Objectenoverzicht aantallen'!E:E)*'Calculatie sheet'!AV135+LOOKUP('Calculatie sheet'!$AV$2,'Objectenoverzicht aantallen'!$A:$A,'Objectenoverzicht aantallen'!F:F)*'Calculatie sheet'!AV135+LOOKUP('Calculatie sheet'!$D$2,'Objectenoverzicht aantallen'!$A:$A,'Objectenoverzicht aantallen'!G:G)*'Calculatie sheet'!AV135)/1000</f>
        <v>0</v>
      </c>
      <c r="L4" s="571">
        <f>(LOOKUP('Calculatie sheet'!$AV$2,'Objectenoverzicht aantallen'!$A:$A,'Objectenoverzicht aantallen'!C:C)*'Calculatie sheet'!AV135+LOOKUP('Calculatie sheet'!$AV$2,'Objectenoverzicht aantallen'!$A:$A,'Objectenoverzicht aantallen'!E:E)*'Calculatie sheet'!AV135+LOOKUP('Calculatie sheet'!$AV$2,'Objectenoverzicht aantallen'!$A:$A,'Objectenoverzicht aantallen'!F:F)*'Calculatie sheet'!AV135+LOOKUP('Calculatie sheet'!$AV$2,'Objectenoverzicht aantallen'!$A:$A,'Objectenoverzicht aantallen'!G:G)*'Calculatie sheet'!AV135+LOOKUP('Calculatie sheet'!$AV$2,'Objectenoverzicht aantallen'!$A:$A,'Objectenoverzicht aantallen'!H:H)*'Calculatie sheet'!AV135)/1000</f>
        <v>0</v>
      </c>
      <c r="M4" s="571">
        <f>(LOOKUP('Calculatie sheet'!$AV$2,'Objectenoverzicht aantallen'!$A:$A,'Objectenoverzicht aantallen'!C:C)*'Calculatie sheet'!AV135+LOOKUP('Calculatie sheet'!$AV$2,'Objectenoverzicht aantallen'!$A:$A,'Objectenoverzicht aantallen'!E:E)*'Calculatie sheet'!AV135+LOOKUP('Calculatie sheet'!$AV$2,'Objectenoverzicht aantallen'!$A:$A,'Objectenoverzicht aantallen'!F:F)*'Calculatie sheet'!AV135+LOOKUP('Calculatie sheet'!$AV$2,'Objectenoverzicht aantallen'!$A:$A,'Objectenoverzicht aantallen'!G:G)*'Calculatie sheet'!AV135+LOOKUP('Calculatie sheet'!$AV$2,'Objectenoverzicht aantallen'!$A:$A,'Objectenoverzicht aantallen'!H:H)*'Calculatie sheet'!AV135+LOOKUP('Calculatie sheet'!$AV$2,'Objectenoverzicht aantallen'!$A:$A,'Objectenoverzicht aantallen'!I:I)*'Calculatie sheet'!AV135)/1000</f>
        <v>0</v>
      </c>
      <c r="N4" s="571">
        <f>(LOOKUP('Calculatie sheet'!$AV$2,'Objectenoverzicht aantallen'!$A:$A,'Objectenoverzicht aantallen'!C:C)*'Calculatie sheet'!AV135+LOOKUP('Calculatie sheet'!$AV$2,'Objectenoverzicht aantallen'!$A:$A,'Objectenoverzicht aantallen'!E:E)*'Calculatie sheet'!AV135+LOOKUP('Calculatie sheet'!$AV$2,'Objectenoverzicht aantallen'!$A:$A,'Objectenoverzicht aantallen'!F:F)*'Calculatie sheet'!AV135+LOOKUP('Calculatie sheet'!$AV$2,'Objectenoverzicht aantallen'!$A:$A,'Objectenoverzicht aantallen'!G:G)*'Calculatie sheet'!AV135+LOOKUP('Calculatie sheet'!$AV$2,'Objectenoverzicht aantallen'!$A:$A,'Objectenoverzicht aantallen'!H:H)*'Calculatie sheet'!AV135+LOOKUP('Calculatie sheet'!$AV$2,'Objectenoverzicht aantallen'!$A:$A,'Objectenoverzicht aantallen'!I:I)*'Calculatie sheet'!AV135+LOOKUP('Calculatie sheet'!$AV$2,'Objectenoverzicht aantallen'!$A:$A,'Objectenoverzicht aantallen'!J:J)*'Calculatie sheet'!AV135)/1000</f>
        <v>0</v>
      </c>
      <c r="O4" s="571">
        <f>(LOOKUP('Calculatie sheet'!$AV$2,'Objectenoverzicht aantallen'!$A:$A,'Objectenoverzicht aantallen'!C:C)*'Calculatie sheet'!AV135+LOOKUP('Calculatie sheet'!$AV$2,'Objectenoverzicht aantallen'!$A:$A,'Objectenoverzicht aantallen'!E:E)*'Calculatie sheet'!AV135+LOOKUP('Calculatie sheet'!$AV$2,'Objectenoverzicht aantallen'!$A:$A,'Objectenoverzicht aantallen'!F:F)*'Calculatie sheet'!AV135+LOOKUP('Calculatie sheet'!$AV$2,'Objectenoverzicht aantallen'!$A:$A,'Objectenoverzicht aantallen'!G:G)*'Calculatie sheet'!AV135+LOOKUP('Calculatie sheet'!$AV$2,'Objectenoverzicht aantallen'!$A:$A,'Objectenoverzicht aantallen'!H:H)*'Calculatie sheet'!AV135+LOOKUP('Calculatie sheet'!$AV$2,'Objectenoverzicht aantallen'!$A:$A,'Objectenoverzicht aantallen'!I:I)*'Calculatie sheet'!AV135+LOOKUP('Calculatie sheet'!$AV$2,'Objectenoverzicht aantallen'!$A:$A,'Objectenoverzicht aantallen'!J:J)*'Calculatie sheet'!AV135+LOOKUP('Calculatie sheet'!$AV$2,'Objectenoverzicht aantallen'!$A:$A,'Objectenoverzicht aantallen'!K:K)*'Calculatie sheet'!AV135)/1000</f>
        <v>0</v>
      </c>
      <c r="P4" s="571">
        <f>(LOOKUP('Calculatie sheet'!$AV$2,'Objectenoverzicht aantallen'!$A:$A,'Objectenoverzicht aantallen'!C:C)*'Calculatie sheet'!AV135+LOOKUP('Calculatie sheet'!$AV$2,'Objectenoverzicht aantallen'!$A:$A,'Objectenoverzicht aantallen'!E:E)*'Calculatie sheet'!AV135+LOOKUP('Calculatie sheet'!$AV$2,'Objectenoverzicht aantallen'!$A:$A,'Objectenoverzicht aantallen'!F:F)*'Calculatie sheet'!AV135+LOOKUP('Calculatie sheet'!$AV$2,'Objectenoverzicht aantallen'!$A:$A,'Objectenoverzicht aantallen'!G:G)*'Calculatie sheet'!AV135+LOOKUP('Calculatie sheet'!$AV$2,'Objectenoverzicht aantallen'!$A:$A,'Objectenoverzicht aantallen'!H:H)*'Calculatie sheet'!AV135+LOOKUP('Calculatie sheet'!$AV$2,'Objectenoverzicht aantallen'!$A:$A,'Objectenoverzicht aantallen'!I:I)*'Calculatie sheet'!AV135+LOOKUP('Calculatie sheet'!$AV$2,'Objectenoverzicht aantallen'!$A:$A,'Objectenoverzicht aantallen'!J:J)*'Calculatie sheet'!AV135+LOOKUP('Calculatie sheet'!$AV$2,'Objectenoverzicht aantallen'!$A:$A,'Objectenoverzicht aantallen'!K:K)*'Calculatie sheet'!AV135+LOOKUP('Calculatie sheet'!$AV$2,'Objectenoverzicht aantallen'!$A:$A,'Objectenoverzicht aantallen'!L:L)*'Calculatie sheet'!AV135)/1000</f>
        <v>0</v>
      </c>
      <c r="Q4" s="571">
        <f>(LOOKUP('Calculatie sheet'!$AV$2,'Objectenoverzicht aantallen'!$A:$A,'Objectenoverzicht aantallen'!C:C)*'Calculatie sheet'!AV135+LOOKUP('Calculatie sheet'!$AV$2,'Objectenoverzicht aantallen'!$A:$A,'Objectenoverzicht aantallen'!E:E)*'Calculatie sheet'!AV135+LOOKUP('Calculatie sheet'!$AV$2,'Objectenoverzicht aantallen'!$A:$A,'Objectenoverzicht aantallen'!F:F)*'Calculatie sheet'!AV135+LOOKUP('Calculatie sheet'!$AV$2,'Objectenoverzicht aantallen'!$A:$A,'Objectenoverzicht aantallen'!G:G)*'Calculatie sheet'!AV135+LOOKUP('Calculatie sheet'!$AV$2,'Objectenoverzicht aantallen'!$A:$A,'Objectenoverzicht aantallen'!H:H)*'Calculatie sheet'!AV135+LOOKUP('Calculatie sheet'!$AV$2,'Objectenoverzicht aantallen'!$A:$A,'Objectenoverzicht aantallen'!I:I)*'Calculatie sheet'!AV135+LOOKUP('Calculatie sheet'!$AV$2,'Objectenoverzicht aantallen'!$A:$A,'Objectenoverzicht aantallen'!J:J)*'Calculatie sheet'!AV135+LOOKUP('Calculatie sheet'!$AV$2,'Objectenoverzicht aantallen'!$A:$A,'Objectenoverzicht aantallen'!K:K)*'Calculatie sheet'!AV135+LOOKUP('Calculatie sheet'!$AV$2,'Objectenoverzicht aantallen'!$A:$A,'Objectenoverzicht aantallen'!L:L)*'Calculatie sheet'!AV135+LOOKUP('Calculatie sheet'!$AV$2,'Objectenoverzicht aantallen'!$A:$A,'Objectenoverzicht aantallen'!M:M)*'Calculatie sheet'!AV135)/1000</f>
        <v>0</v>
      </c>
      <c r="R4" s="571">
        <f>(LOOKUP('Calculatie sheet'!$AV$2,'Objectenoverzicht aantallen'!$A:$A,'Objectenoverzicht aantallen'!C:C)*'Calculatie sheet'!AV135+LOOKUP('Calculatie sheet'!$AV$2,'Objectenoverzicht aantallen'!$A:$A,'Objectenoverzicht aantallen'!E:E)*'Calculatie sheet'!AV135+LOOKUP('Calculatie sheet'!$AV$2,'Objectenoverzicht aantallen'!$A:$A,'Objectenoverzicht aantallen'!F:F)*'Calculatie sheet'!AV135+LOOKUP('Calculatie sheet'!$AV$2,'Objectenoverzicht aantallen'!$A:$A,'Objectenoverzicht aantallen'!G:G)*'Calculatie sheet'!AV135+LOOKUP('Calculatie sheet'!$AV$2,'Objectenoverzicht aantallen'!$A:$A,'Objectenoverzicht aantallen'!H:H)*'Calculatie sheet'!AV135+LOOKUP('Calculatie sheet'!$AV$2,'Objectenoverzicht aantallen'!$A:$A,'Objectenoverzicht aantallen'!I:I)*'Calculatie sheet'!AV135+LOOKUP('Calculatie sheet'!$AV$2,'Objectenoverzicht aantallen'!$A:$A,'Objectenoverzicht aantallen'!J:J)*'Calculatie sheet'!AV135+LOOKUP('Calculatie sheet'!$AV$2,'Objectenoverzicht aantallen'!$A:$A,'Objectenoverzicht aantallen'!K:K)*'Calculatie sheet'!AV135+LOOKUP('Calculatie sheet'!$AV$2,'Objectenoverzicht aantallen'!$A:$A,'Objectenoverzicht aantallen'!L:L)*'Calculatie sheet'!AV135+LOOKUP('Calculatie sheet'!$AV$2,'Objectenoverzicht aantallen'!$A:$A,'Objectenoverzicht aantallen'!M:M)*'Calculatie sheet'!AV135+LOOKUP('Calculatie sheet'!$AV$2,'Objectenoverzicht aantallen'!$A:$A,'Objectenoverzicht aantallen'!N:N)*'Calculatie sheet'!AV135)/1000</f>
        <v>0</v>
      </c>
      <c r="S4" s="571">
        <f>(LOOKUP('Calculatie sheet'!$AV$2,'Objectenoverzicht aantallen'!$A:$A,'Objectenoverzicht aantallen'!C:C)*'Calculatie sheet'!AV135+LOOKUP('Calculatie sheet'!$AV$2,'Objectenoverzicht aantallen'!$A:$A,'Objectenoverzicht aantallen'!E:E)*'Calculatie sheet'!AV135+LOOKUP('Calculatie sheet'!$AV$2,'Objectenoverzicht aantallen'!$A:$A,'Objectenoverzicht aantallen'!F:F)*'Calculatie sheet'!AV135+LOOKUP('Calculatie sheet'!$AV$2,'Objectenoverzicht aantallen'!$A:$A,'Objectenoverzicht aantallen'!G:G)*'Calculatie sheet'!AV135+LOOKUP('Calculatie sheet'!$AV$2,'Objectenoverzicht aantallen'!$A:$A,'Objectenoverzicht aantallen'!H:H)*'Calculatie sheet'!AV135+LOOKUP('Calculatie sheet'!$AV$2,'Objectenoverzicht aantallen'!$A:$A,'Objectenoverzicht aantallen'!I:I)*'Calculatie sheet'!AV135+LOOKUP('Calculatie sheet'!$AV$2,'Objectenoverzicht aantallen'!$A:$A,'Objectenoverzicht aantallen'!J:J)*'Calculatie sheet'!AV135+LOOKUP('Calculatie sheet'!$AV$2,'Objectenoverzicht aantallen'!$A:$A,'Objectenoverzicht aantallen'!K:K)*'Calculatie sheet'!AV135+LOOKUP('Calculatie sheet'!$AV$2,'Objectenoverzicht aantallen'!$A:$A,'Objectenoverzicht aantallen'!L:L)*'Calculatie sheet'!AV135+LOOKUP('Calculatie sheet'!$AV$2,'Objectenoverzicht aantallen'!$A:$A,'Objectenoverzicht aantallen'!M:M)*'Calculatie sheet'!AV135+LOOKUP('Calculatie sheet'!$AV$2,'Objectenoverzicht aantallen'!$A:$A,'Objectenoverzicht aantallen'!N:N)*'Calculatie sheet'!AV135+LOOKUP('Calculatie sheet'!$AV$2,'Objectenoverzicht aantallen'!$A:$A,'Objectenoverzicht aantallen'!O:O)*'Calculatie sheet'!AV135)/1000</f>
        <v>0</v>
      </c>
      <c r="U4" s="31" t="s">
        <v>624</v>
      </c>
      <c r="V4" s="571">
        <f>(LOOKUP('Calculatie sheet'!$AV$2,'Objectenoverzicht aantallen'!$A:$A,'Objectenoverzicht aantallen'!$P:$P)*'Calculatie sheet'!$AV$135)/'Calculatie sheet'!$AV$64/1000</f>
        <v>0</v>
      </c>
      <c r="W4" s="571">
        <f>(LOOKUP('Calculatie sheet'!$AV$2,'Objectenoverzicht aantallen'!$A:$A,'Objectenoverzicht aantallen'!$P:$P)*'Calculatie sheet'!$AV$135)/'Calculatie sheet'!$AV$64/1000</f>
        <v>0</v>
      </c>
      <c r="X4" s="571">
        <f>(LOOKUP('Calculatie sheet'!$AV$2,'Objectenoverzicht aantallen'!$A:$A,'Objectenoverzicht aantallen'!$P:$P)*'Calculatie sheet'!$AV$135)/'Calculatie sheet'!$AV$64/1000</f>
        <v>0</v>
      </c>
      <c r="Y4" s="571">
        <f>(LOOKUP('Calculatie sheet'!$AV$2,'Objectenoverzicht aantallen'!$A:$A,'Objectenoverzicht aantallen'!$P:$P)*'Calculatie sheet'!$AV$135)/'Calculatie sheet'!$AV$64/1000</f>
        <v>0</v>
      </c>
      <c r="Z4" s="571">
        <f>(LOOKUP('Calculatie sheet'!$AV$2,'Objectenoverzicht aantallen'!$A:$A,'Objectenoverzicht aantallen'!$P:$P)*'Calculatie sheet'!$AV$135)/'Calculatie sheet'!$AV$64/1000</f>
        <v>0</v>
      </c>
      <c r="AA4" s="571">
        <f>(LOOKUP('Calculatie sheet'!$AV$2,'Objectenoverzicht aantallen'!$A:$A,'Objectenoverzicht aantallen'!$P:$P)*'Calculatie sheet'!$AV$135)/'Calculatie sheet'!$AV$64/1000</f>
        <v>0</v>
      </c>
      <c r="AB4" s="571">
        <f>(LOOKUP('Calculatie sheet'!$AV$2,'Objectenoverzicht aantallen'!$A:$A,'Objectenoverzicht aantallen'!$P:$P)*'Calculatie sheet'!$AV$135)/'Calculatie sheet'!$AV$64/1000</f>
        <v>0</v>
      </c>
      <c r="AC4" s="571">
        <f>(LOOKUP('Calculatie sheet'!$AV$2,'Objectenoverzicht aantallen'!$A:$A,'Objectenoverzicht aantallen'!$P:$P)*'Calculatie sheet'!$AV$135)/'Calculatie sheet'!$AV$64/1000</f>
        <v>0</v>
      </c>
      <c r="AD4" s="571">
        <f>(LOOKUP('Calculatie sheet'!$AV$2,'Objectenoverzicht aantallen'!$A:$A,'Objectenoverzicht aantallen'!$P:$P)*'Calculatie sheet'!$AV$135)/'Calculatie sheet'!$AV$64/1000</f>
        <v>0</v>
      </c>
      <c r="AE4" s="571">
        <f>(LOOKUP('Calculatie sheet'!$AV$2,'Objectenoverzicht aantallen'!$A:$A,'Objectenoverzicht aantallen'!$P:$P)*'Calculatie sheet'!$AV$135)/'Calculatie sheet'!$AV$64/1000</f>
        <v>0</v>
      </c>
      <c r="AF4" s="571">
        <f>(LOOKUP('Calculatie sheet'!$AV$2,'Objectenoverzicht aantallen'!$A:$A,'Objectenoverzicht aantallen'!$P:$P)*'Calculatie sheet'!$AV$135)/'Calculatie sheet'!$AV$64/1000</f>
        <v>0</v>
      </c>
    </row>
    <row r="5" spans="1:32" x14ac:dyDescent="0.2">
      <c r="B5" s="130" t="s">
        <v>5</v>
      </c>
      <c r="C5" s="46">
        <f>'Calculatie sheet'!AV136</f>
        <v>0.56525661228957347</v>
      </c>
      <c r="F5" s="573">
        <f>C5*'Calculatie sheet'!$AV$7/1000</f>
        <v>0</v>
      </c>
      <c r="H5" s="31" t="s">
        <v>625</v>
      </c>
      <c r="I5" s="571">
        <f>(LOOKUP('Calculatie sheet'!$AV$2,'Objectenoverzicht aantallen'!$A:$A,'Objectenoverzicht aantallen'!C:C)*'Calculatie sheet'!AV136+LOOKUP('Calculatie sheet'!$AV$2,'Objectenoverzicht aantallen'!$A:$A,'Objectenoverzicht aantallen'!E:E)*'Calculatie sheet'!AV136)/1000</f>
        <v>0</v>
      </c>
      <c r="J5" s="571">
        <f>(LOOKUP('Calculatie sheet'!$AV$2,'Objectenoverzicht aantallen'!$A:$A,'Objectenoverzicht aantallen'!C:C)*'Calculatie sheet'!AV136+LOOKUP('Calculatie sheet'!$AV$2,'Objectenoverzicht aantallen'!$A:$A,'Objectenoverzicht aantallen'!E:E)*'Calculatie sheet'!AV136+LOOKUP('Calculatie sheet'!$AV$2,'Objectenoverzicht aantallen'!$A:$A,'Objectenoverzicht aantallen'!F:F)*'Calculatie sheet'!AV136)/1000</f>
        <v>0</v>
      </c>
      <c r="K5" s="571">
        <f>(LOOKUP('Calculatie sheet'!$AV$2,'Objectenoverzicht aantallen'!$A:$A,'Objectenoverzicht aantallen'!C:C)*'Calculatie sheet'!AV136+LOOKUP('Calculatie sheet'!$AV$2,'Objectenoverzicht aantallen'!$A:$A,'Objectenoverzicht aantallen'!E:E)*'Calculatie sheet'!AV136+LOOKUP('Calculatie sheet'!$AV$2,'Objectenoverzicht aantallen'!$A:$A,'Objectenoverzicht aantallen'!F:F)*'Calculatie sheet'!AV136+LOOKUP('Calculatie sheet'!$D$2,'Objectenoverzicht aantallen'!$A:$A,'Objectenoverzicht aantallen'!G:G)*'Calculatie sheet'!AV136)/1000</f>
        <v>0</v>
      </c>
      <c r="L5" s="571">
        <f>(LOOKUP('Calculatie sheet'!$AV$2,'Objectenoverzicht aantallen'!$A:$A,'Objectenoverzicht aantallen'!C:C)*'Calculatie sheet'!AV136+LOOKUP('Calculatie sheet'!$AV$2,'Objectenoverzicht aantallen'!$A:$A,'Objectenoverzicht aantallen'!E:E)*'Calculatie sheet'!AV136+LOOKUP('Calculatie sheet'!$AV$2,'Objectenoverzicht aantallen'!$A:$A,'Objectenoverzicht aantallen'!F:F)*'Calculatie sheet'!AV136+LOOKUP('Calculatie sheet'!$AV$2,'Objectenoverzicht aantallen'!$A:$A,'Objectenoverzicht aantallen'!G:G)*'Calculatie sheet'!AV136+LOOKUP('Calculatie sheet'!$AV$2,'Objectenoverzicht aantallen'!$A:$A,'Objectenoverzicht aantallen'!H:H)*'Calculatie sheet'!AV136)/1000</f>
        <v>0</v>
      </c>
      <c r="M5" s="571">
        <f>(LOOKUP('Calculatie sheet'!$AV$2,'Objectenoverzicht aantallen'!$A:$A,'Objectenoverzicht aantallen'!C:C)*'Calculatie sheet'!AV136+LOOKUP('Calculatie sheet'!$AV$2,'Objectenoverzicht aantallen'!$A:$A,'Objectenoverzicht aantallen'!E:E)*'Calculatie sheet'!AV136+LOOKUP('Calculatie sheet'!$AV$2,'Objectenoverzicht aantallen'!$A:$A,'Objectenoverzicht aantallen'!F:F)*'Calculatie sheet'!AV136+LOOKUP('Calculatie sheet'!$AV$2,'Objectenoverzicht aantallen'!$A:$A,'Objectenoverzicht aantallen'!G:G)*'Calculatie sheet'!AV136+LOOKUP('Calculatie sheet'!$AV$2,'Objectenoverzicht aantallen'!$A:$A,'Objectenoverzicht aantallen'!H:H)*'Calculatie sheet'!AV136+LOOKUP('Calculatie sheet'!$AV$2,'Objectenoverzicht aantallen'!$A:$A,'Objectenoverzicht aantallen'!I:I)*'Calculatie sheet'!AV136)/1000</f>
        <v>0</v>
      </c>
      <c r="N5" s="571">
        <f>(LOOKUP('Calculatie sheet'!$AV$2,'Objectenoverzicht aantallen'!$A:$A,'Objectenoverzicht aantallen'!C:C)*'Calculatie sheet'!AV136+LOOKUP('Calculatie sheet'!$AV$2,'Objectenoverzicht aantallen'!$A:$A,'Objectenoverzicht aantallen'!E:E)*'Calculatie sheet'!AV136+LOOKUP('Calculatie sheet'!$AV$2,'Objectenoverzicht aantallen'!$A:$A,'Objectenoverzicht aantallen'!F:F)*'Calculatie sheet'!AV136+LOOKUP('Calculatie sheet'!$AV$2,'Objectenoverzicht aantallen'!$A:$A,'Objectenoverzicht aantallen'!G:G)*'Calculatie sheet'!AV136+LOOKUP('Calculatie sheet'!$AV$2,'Objectenoverzicht aantallen'!$A:$A,'Objectenoverzicht aantallen'!H:H)*'Calculatie sheet'!AV136+LOOKUP('Calculatie sheet'!$AV$2,'Objectenoverzicht aantallen'!$A:$A,'Objectenoverzicht aantallen'!I:I)*'Calculatie sheet'!AV136+LOOKUP('Calculatie sheet'!$AV$2,'Objectenoverzicht aantallen'!$A:$A,'Objectenoverzicht aantallen'!J:J)*'Calculatie sheet'!AV136)/1000</f>
        <v>0</v>
      </c>
      <c r="O5" s="571">
        <f>(LOOKUP('Calculatie sheet'!$AV$2,'Objectenoverzicht aantallen'!$A:$A,'Objectenoverzicht aantallen'!C:C)*'Calculatie sheet'!AV136+LOOKUP('Calculatie sheet'!$AV$2,'Objectenoverzicht aantallen'!$A:$A,'Objectenoverzicht aantallen'!E:E)*'Calculatie sheet'!AV136+LOOKUP('Calculatie sheet'!$AV$2,'Objectenoverzicht aantallen'!$A:$A,'Objectenoverzicht aantallen'!F:F)*'Calculatie sheet'!AV136+LOOKUP('Calculatie sheet'!$AV$2,'Objectenoverzicht aantallen'!$A:$A,'Objectenoverzicht aantallen'!G:G)*'Calculatie sheet'!AV136+LOOKUP('Calculatie sheet'!$AV$2,'Objectenoverzicht aantallen'!$A:$A,'Objectenoverzicht aantallen'!H:H)*'Calculatie sheet'!AV136+LOOKUP('Calculatie sheet'!$AV$2,'Objectenoverzicht aantallen'!$A:$A,'Objectenoverzicht aantallen'!I:I)*'Calculatie sheet'!AV136+LOOKUP('Calculatie sheet'!$AV$2,'Objectenoverzicht aantallen'!$A:$A,'Objectenoverzicht aantallen'!J:J)*'Calculatie sheet'!AV136+LOOKUP('Calculatie sheet'!$AV$2,'Objectenoverzicht aantallen'!$A:$A,'Objectenoverzicht aantallen'!K:K)*'Calculatie sheet'!AV136)/1000</f>
        <v>0</v>
      </c>
      <c r="P5" s="571">
        <f>(LOOKUP('Calculatie sheet'!$AV$2,'Objectenoverzicht aantallen'!$A:$A,'Objectenoverzicht aantallen'!C:C)*'Calculatie sheet'!AV136+LOOKUP('Calculatie sheet'!$AV$2,'Objectenoverzicht aantallen'!$A:$A,'Objectenoverzicht aantallen'!E:E)*'Calculatie sheet'!AV136+LOOKUP('Calculatie sheet'!$AV$2,'Objectenoverzicht aantallen'!$A:$A,'Objectenoverzicht aantallen'!F:F)*'Calculatie sheet'!AV136+LOOKUP('Calculatie sheet'!$AV$2,'Objectenoverzicht aantallen'!$A:$A,'Objectenoverzicht aantallen'!G:G)*'Calculatie sheet'!AV136+LOOKUP('Calculatie sheet'!$AV$2,'Objectenoverzicht aantallen'!$A:$A,'Objectenoverzicht aantallen'!H:H)*'Calculatie sheet'!AV136+LOOKUP('Calculatie sheet'!$AV$2,'Objectenoverzicht aantallen'!$A:$A,'Objectenoverzicht aantallen'!I:I)*'Calculatie sheet'!AV136+LOOKUP('Calculatie sheet'!$AV$2,'Objectenoverzicht aantallen'!$A:$A,'Objectenoverzicht aantallen'!J:J)*'Calculatie sheet'!AV136+LOOKUP('Calculatie sheet'!$AV$2,'Objectenoverzicht aantallen'!$A:$A,'Objectenoverzicht aantallen'!K:K)*'Calculatie sheet'!AV136+LOOKUP('Calculatie sheet'!$AV$2,'Objectenoverzicht aantallen'!$A:$A,'Objectenoverzicht aantallen'!L:L)*'Calculatie sheet'!AV136)/1000</f>
        <v>0</v>
      </c>
      <c r="Q5" s="571">
        <f>(LOOKUP('Calculatie sheet'!$AV$2,'Objectenoverzicht aantallen'!$A:$A,'Objectenoverzicht aantallen'!C:C)*'Calculatie sheet'!AV136+LOOKUP('Calculatie sheet'!$AV$2,'Objectenoverzicht aantallen'!$A:$A,'Objectenoverzicht aantallen'!E:E)*'Calculatie sheet'!AV136+LOOKUP('Calculatie sheet'!$AV$2,'Objectenoverzicht aantallen'!$A:$A,'Objectenoverzicht aantallen'!F:F)*'Calculatie sheet'!AV136+LOOKUP('Calculatie sheet'!$AV$2,'Objectenoverzicht aantallen'!$A:$A,'Objectenoverzicht aantallen'!G:G)*'Calculatie sheet'!AV136+LOOKUP('Calculatie sheet'!$AV$2,'Objectenoverzicht aantallen'!$A:$A,'Objectenoverzicht aantallen'!H:H)*'Calculatie sheet'!AV136+LOOKUP('Calculatie sheet'!$AV$2,'Objectenoverzicht aantallen'!$A:$A,'Objectenoverzicht aantallen'!I:I)*'Calculatie sheet'!AV136+LOOKUP('Calculatie sheet'!$AV$2,'Objectenoverzicht aantallen'!$A:$A,'Objectenoverzicht aantallen'!J:J)*'Calculatie sheet'!AV136+LOOKUP('Calculatie sheet'!$AV$2,'Objectenoverzicht aantallen'!$A:$A,'Objectenoverzicht aantallen'!K:K)*'Calculatie sheet'!AV136+LOOKUP('Calculatie sheet'!$AV$2,'Objectenoverzicht aantallen'!$A:$A,'Objectenoverzicht aantallen'!L:L)*'Calculatie sheet'!AV136+LOOKUP('Calculatie sheet'!$AV$2,'Objectenoverzicht aantallen'!$A:$A,'Objectenoverzicht aantallen'!M:M)*'Calculatie sheet'!AV136)/1000</f>
        <v>0</v>
      </c>
      <c r="R5" s="571">
        <f>(LOOKUP('Calculatie sheet'!$AV$2,'Objectenoverzicht aantallen'!$A:$A,'Objectenoverzicht aantallen'!C:C)*'Calculatie sheet'!AV136+LOOKUP('Calculatie sheet'!$AV$2,'Objectenoverzicht aantallen'!$A:$A,'Objectenoverzicht aantallen'!E:E)*'Calculatie sheet'!AV136+LOOKUP('Calculatie sheet'!$AV$2,'Objectenoverzicht aantallen'!$A:$A,'Objectenoverzicht aantallen'!F:F)*'Calculatie sheet'!AV136+LOOKUP('Calculatie sheet'!$AV$2,'Objectenoverzicht aantallen'!$A:$A,'Objectenoverzicht aantallen'!G:G)*'Calculatie sheet'!AV136+LOOKUP('Calculatie sheet'!$AV$2,'Objectenoverzicht aantallen'!$A:$A,'Objectenoverzicht aantallen'!H:H)*'Calculatie sheet'!AV136+LOOKUP('Calculatie sheet'!$AV$2,'Objectenoverzicht aantallen'!$A:$A,'Objectenoverzicht aantallen'!I:I)*'Calculatie sheet'!AV136+LOOKUP('Calculatie sheet'!$AV$2,'Objectenoverzicht aantallen'!$A:$A,'Objectenoverzicht aantallen'!J:J)*'Calculatie sheet'!AV136+LOOKUP('Calculatie sheet'!$AV$2,'Objectenoverzicht aantallen'!$A:$A,'Objectenoverzicht aantallen'!K:K)*'Calculatie sheet'!AV136+LOOKUP('Calculatie sheet'!$AV$2,'Objectenoverzicht aantallen'!$A:$A,'Objectenoverzicht aantallen'!L:L)*'Calculatie sheet'!AV136+LOOKUP('Calculatie sheet'!$AV$2,'Objectenoverzicht aantallen'!$A:$A,'Objectenoverzicht aantallen'!M:M)*'Calculatie sheet'!AV136+LOOKUP('Calculatie sheet'!$AV$2,'Objectenoverzicht aantallen'!$A:$A,'Objectenoverzicht aantallen'!N:N)*'Calculatie sheet'!AV136)/1000</f>
        <v>0</v>
      </c>
      <c r="S5" s="571">
        <f>(LOOKUP('Calculatie sheet'!$AV$2,'Objectenoverzicht aantallen'!$A:$A,'Objectenoverzicht aantallen'!C:C)*'Calculatie sheet'!AV136+LOOKUP('Calculatie sheet'!$AV$2,'Objectenoverzicht aantallen'!$A:$A,'Objectenoverzicht aantallen'!E:E)*'Calculatie sheet'!AV136+LOOKUP('Calculatie sheet'!$AV$2,'Objectenoverzicht aantallen'!$A:$A,'Objectenoverzicht aantallen'!F:F)*'Calculatie sheet'!AV136+LOOKUP('Calculatie sheet'!$AV$2,'Objectenoverzicht aantallen'!$A:$A,'Objectenoverzicht aantallen'!G:G)*'Calculatie sheet'!AV136+LOOKUP('Calculatie sheet'!$AV$2,'Objectenoverzicht aantallen'!$A:$A,'Objectenoverzicht aantallen'!H:H)*'Calculatie sheet'!AV136+LOOKUP('Calculatie sheet'!$AV$2,'Objectenoverzicht aantallen'!$A:$A,'Objectenoverzicht aantallen'!I:I)*'Calculatie sheet'!AV136+LOOKUP('Calculatie sheet'!$AV$2,'Objectenoverzicht aantallen'!$A:$A,'Objectenoverzicht aantallen'!J:J)*'Calculatie sheet'!AV136+LOOKUP('Calculatie sheet'!$AV$2,'Objectenoverzicht aantallen'!$A:$A,'Objectenoverzicht aantallen'!K:K)*'Calculatie sheet'!AV136+LOOKUP('Calculatie sheet'!$AV$2,'Objectenoverzicht aantallen'!$A:$A,'Objectenoverzicht aantallen'!L:L)*'Calculatie sheet'!AV136+LOOKUP('Calculatie sheet'!$AV$2,'Objectenoverzicht aantallen'!$A:$A,'Objectenoverzicht aantallen'!M:M)*'Calculatie sheet'!AV136+LOOKUP('Calculatie sheet'!$AV$2,'Objectenoverzicht aantallen'!$A:$A,'Objectenoverzicht aantallen'!N:N)*'Calculatie sheet'!AV136+LOOKUP('Calculatie sheet'!$AV$2,'Objectenoverzicht aantallen'!$A:$A,'Objectenoverzicht aantallen'!O:O)*'Calculatie sheet'!AV136)/1000</f>
        <v>0</v>
      </c>
      <c r="U5" s="31" t="s">
        <v>625</v>
      </c>
      <c r="V5" s="571">
        <f>(LOOKUP('Calculatie sheet'!$AV$2,'Objectenoverzicht aantallen'!$A:$A,'Objectenoverzicht aantallen'!Q:Q)*'Calculatie sheet'!$AV$136)/1000</f>
        <v>0</v>
      </c>
      <c r="W5" s="571">
        <f>(LOOKUP('Calculatie sheet'!$AV$2,'Objectenoverzicht aantallen'!$A:$A,'Objectenoverzicht aantallen'!R:R)*'Calculatie sheet'!$AV$136)/1000</f>
        <v>0</v>
      </c>
      <c r="X5" s="571">
        <f>(LOOKUP('Calculatie sheet'!$AV$2,'Objectenoverzicht aantallen'!$A:$A,'Objectenoverzicht aantallen'!S:S)*'Calculatie sheet'!$AV$136)/1000</f>
        <v>0</v>
      </c>
      <c r="Y5" s="571">
        <f>(LOOKUP('Calculatie sheet'!$AV$2,'Objectenoverzicht aantallen'!$A:$A,'Objectenoverzicht aantallen'!T:T)*'Calculatie sheet'!$AV$136)/1000</f>
        <v>0</v>
      </c>
      <c r="Z5" s="571">
        <f>(LOOKUP('Calculatie sheet'!$AV$2,'Objectenoverzicht aantallen'!$A:$A,'Objectenoverzicht aantallen'!U:U)*'Calculatie sheet'!$AV$136)/1000</f>
        <v>0</v>
      </c>
      <c r="AA5" s="571">
        <f>(LOOKUP('Calculatie sheet'!$AV$2,'Objectenoverzicht aantallen'!$A:$A,'Objectenoverzicht aantallen'!V:V)*'Calculatie sheet'!$AV$136)/1000</f>
        <v>0</v>
      </c>
      <c r="AB5" s="571">
        <f>(LOOKUP('Calculatie sheet'!$AV$2,'Objectenoverzicht aantallen'!$A:$A,'Objectenoverzicht aantallen'!W:W)*'Calculatie sheet'!$AV$136)/1000</f>
        <v>0</v>
      </c>
      <c r="AC5" s="571">
        <f>(LOOKUP('Calculatie sheet'!$AV$2,'Objectenoverzicht aantallen'!$A:$A,'Objectenoverzicht aantallen'!X:X)*'Calculatie sheet'!$AV$136)/1000</f>
        <v>0</v>
      </c>
      <c r="AD5" s="571">
        <f>(LOOKUP('Calculatie sheet'!$AV$2,'Objectenoverzicht aantallen'!$A:$A,'Objectenoverzicht aantallen'!AA:AA)*'Calculatie sheet'!$AV$136)/1000</f>
        <v>0</v>
      </c>
      <c r="AE5" s="571">
        <f>(LOOKUP('Calculatie sheet'!$AV$2,'Objectenoverzicht aantallen'!$A:$A,'Objectenoverzicht aantallen'!Z:Z)*'Calculatie sheet'!$AV$136)/1000</f>
        <v>0</v>
      </c>
      <c r="AF5" s="571">
        <f>(LOOKUP('Calculatie sheet'!$AV$2,'Objectenoverzicht aantallen'!$A:$A,'Objectenoverzicht aantallen'!AA:AA)*'Calculatie sheet'!$AV$136)/1000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33388-A125-FD48-9805-B1C59E0F8C17}">
  <dimension ref="A1:AF9"/>
  <sheetViews>
    <sheetView workbookViewId="0">
      <selection activeCell="B3" sqref="B3:B5"/>
    </sheetView>
  </sheetViews>
  <sheetFormatPr baseColWidth="10" defaultRowHeight="16" x14ac:dyDescent="0.2"/>
  <cols>
    <col min="1" max="1" width="14.6640625" bestFit="1" customWidth="1"/>
    <col min="2" max="2" width="16.83203125" bestFit="1" customWidth="1"/>
  </cols>
  <sheetData>
    <row r="1" spans="1:32" x14ac:dyDescent="0.2">
      <c r="A1" t="str">
        <f>'Calculatie sheet'!AW3</f>
        <v>Keersluis niet in vaarweg (staal)</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sheet'!AW133</f>
        <v>758.50652474864637</v>
      </c>
      <c r="D2" s="26" t="s">
        <v>64</v>
      </c>
      <c r="F2" s="573">
        <f>C2*'Calculatie sheet'!$AW$7/1000</f>
        <v>0</v>
      </c>
      <c r="H2" s="31" t="s">
        <v>622</v>
      </c>
      <c r="I2" s="571">
        <f>(LOOKUP('Calculatie sheet'!$AW$2,'Objectenoverzicht aantallen'!$A:$A,'Objectenoverzicht aantallen'!C:C)*'Calculatie sheet'!AW133+LOOKUP('Calculatie sheet'!$AW$2,'Objectenoverzicht aantallen'!$A:$A,'Objectenoverzicht aantallen'!E:E)*'Calculatie sheet'!AW133)/1000</f>
        <v>0</v>
      </c>
      <c r="J2" s="571">
        <f>(LOOKUP('Calculatie sheet'!$AW$2,'Objectenoverzicht aantallen'!$A:$A,'Objectenoverzicht aantallen'!C:C)*'Calculatie sheet'!AW133+LOOKUP('Calculatie sheet'!$AW$2,'Objectenoverzicht aantallen'!$A:$A,'Objectenoverzicht aantallen'!E:E)*'Calculatie sheet'!AW133+LOOKUP('Calculatie sheet'!$AW$2,'Objectenoverzicht aantallen'!$A:$A,'Objectenoverzicht aantallen'!F:F)*'Calculatie sheet'!AW133)/1000</f>
        <v>0</v>
      </c>
      <c r="K2" s="571">
        <f>(LOOKUP('Calculatie sheet'!$AW$2,'Objectenoverzicht aantallen'!$A:$A,'Objectenoverzicht aantallen'!C:C)*'Calculatie sheet'!AW133+LOOKUP('Calculatie sheet'!$AW$2,'Objectenoverzicht aantallen'!$A:$A,'Objectenoverzicht aantallen'!E:E)*'Calculatie sheet'!AW133+LOOKUP('Calculatie sheet'!$AW$2,'Objectenoverzicht aantallen'!$A:$A,'Objectenoverzicht aantallen'!F:F)*'Calculatie sheet'!AW133+LOOKUP('Calculatie sheet'!$D$2,'Objectenoverzicht aantallen'!$A:$A,'Objectenoverzicht aantallen'!G:G)*'Calculatie sheet'!AW133)/1000</f>
        <v>0</v>
      </c>
      <c r="L2" s="571">
        <f>(LOOKUP('Calculatie sheet'!$AW$2,'Objectenoverzicht aantallen'!$A:$A,'Objectenoverzicht aantallen'!C:C)*'Calculatie sheet'!AW133+LOOKUP('Calculatie sheet'!$AW$2,'Objectenoverzicht aantallen'!$A:$A,'Objectenoverzicht aantallen'!E:E)*'Calculatie sheet'!AW133+LOOKUP('Calculatie sheet'!$AW$2,'Objectenoverzicht aantallen'!$A:$A,'Objectenoverzicht aantallen'!F:F)*'Calculatie sheet'!AW133+LOOKUP('Calculatie sheet'!$AW$2,'Objectenoverzicht aantallen'!$A:$A,'Objectenoverzicht aantallen'!G:G)*'Calculatie sheet'!AW133+LOOKUP('Calculatie sheet'!$AW$2,'Objectenoverzicht aantallen'!$A:$A,'Objectenoverzicht aantallen'!H:H)*'Calculatie sheet'!AW133)/1000</f>
        <v>0</v>
      </c>
      <c r="M2" s="571">
        <f>(LOOKUP('Calculatie sheet'!$AW$2,'Objectenoverzicht aantallen'!$A:$A,'Objectenoverzicht aantallen'!C:C)*'Calculatie sheet'!AW133+LOOKUP('Calculatie sheet'!$AW$2,'Objectenoverzicht aantallen'!$A:$A,'Objectenoverzicht aantallen'!E:E)*'Calculatie sheet'!AW133+LOOKUP('Calculatie sheet'!$AW$2,'Objectenoverzicht aantallen'!$A:$A,'Objectenoverzicht aantallen'!F:F)*'Calculatie sheet'!AW133+LOOKUP('Calculatie sheet'!$AW$2,'Objectenoverzicht aantallen'!$A:$A,'Objectenoverzicht aantallen'!G:G)*'Calculatie sheet'!AW133+LOOKUP('Calculatie sheet'!$AW$2,'Objectenoverzicht aantallen'!$A:$A,'Objectenoverzicht aantallen'!H:H)*'Calculatie sheet'!AW133+LOOKUP('Calculatie sheet'!$AW$2,'Objectenoverzicht aantallen'!$A:$A,'Objectenoverzicht aantallen'!I:I)*'Calculatie sheet'!AW133)/1000</f>
        <v>0</v>
      </c>
      <c r="N2" s="571">
        <f>(LOOKUP('Calculatie sheet'!$AW$2,'Objectenoverzicht aantallen'!$A:$A,'Objectenoverzicht aantallen'!C:C)*'Calculatie sheet'!AW133+LOOKUP('Calculatie sheet'!$AW$2,'Objectenoverzicht aantallen'!$A:$A,'Objectenoverzicht aantallen'!E:E)*'Calculatie sheet'!AW133+LOOKUP('Calculatie sheet'!$AW$2,'Objectenoverzicht aantallen'!$A:$A,'Objectenoverzicht aantallen'!F:F)*'Calculatie sheet'!AW133+LOOKUP('Calculatie sheet'!$AW$2,'Objectenoverzicht aantallen'!$A:$A,'Objectenoverzicht aantallen'!G:G)*'Calculatie sheet'!AW133+LOOKUP('Calculatie sheet'!$AW$2,'Objectenoverzicht aantallen'!$A:$A,'Objectenoverzicht aantallen'!H:H)*'Calculatie sheet'!AW133+LOOKUP('Calculatie sheet'!$AW$2,'Objectenoverzicht aantallen'!$A:$A,'Objectenoverzicht aantallen'!I:I)*'Calculatie sheet'!AW133+LOOKUP('Calculatie sheet'!$AW$2,'Objectenoverzicht aantallen'!$A:$A,'Objectenoverzicht aantallen'!J:J)*'Calculatie sheet'!AW133)/1000</f>
        <v>0</v>
      </c>
      <c r="O2" s="571">
        <f>(LOOKUP('Calculatie sheet'!$AW$2,'Objectenoverzicht aantallen'!$A:$A,'Objectenoverzicht aantallen'!C:C)*'Calculatie sheet'!AW133+LOOKUP('Calculatie sheet'!$AW$2,'Objectenoverzicht aantallen'!$A:$A,'Objectenoverzicht aantallen'!E:E)*'Calculatie sheet'!AW133+LOOKUP('Calculatie sheet'!$AW$2,'Objectenoverzicht aantallen'!$A:$A,'Objectenoverzicht aantallen'!F:F)*'Calculatie sheet'!AW133+LOOKUP('Calculatie sheet'!$AW$2,'Objectenoverzicht aantallen'!$A:$A,'Objectenoverzicht aantallen'!G:G)*'Calculatie sheet'!AW133+LOOKUP('Calculatie sheet'!$AW$2,'Objectenoverzicht aantallen'!$A:$A,'Objectenoverzicht aantallen'!H:H)*'Calculatie sheet'!AW133+LOOKUP('Calculatie sheet'!$AW$2,'Objectenoverzicht aantallen'!$A:$A,'Objectenoverzicht aantallen'!I:I)*'Calculatie sheet'!AW133+LOOKUP('Calculatie sheet'!$AW$2,'Objectenoverzicht aantallen'!$A:$A,'Objectenoverzicht aantallen'!J:J)*'Calculatie sheet'!AW133+LOOKUP('Calculatie sheet'!$AW$2,'Objectenoverzicht aantallen'!$A:$A,'Objectenoverzicht aantallen'!K:K)*'Calculatie sheet'!AW133)/1000</f>
        <v>0</v>
      </c>
      <c r="P2" s="571">
        <f>(LOOKUP('Calculatie sheet'!$AW$2,'Objectenoverzicht aantallen'!$A:$A,'Objectenoverzicht aantallen'!C:C)*'Calculatie sheet'!AW133+LOOKUP('Calculatie sheet'!$AW$2,'Objectenoverzicht aantallen'!$A:$A,'Objectenoverzicht aantallen'!E:E)*'Calculatie sheet'!AW133+LOOKUP('Calculatie sheet'!$AW$2,'Objectenoverzicht aantallen'!$A:$A,'Objectenoverzicht aantallen'!F:F)*'Calculatie sheet'!AW133+LOOKUP('Calculatie sheet'!$AW$2,'Objectenoverzicht aantallen'!$A:$A,'Objectenoverzicht aantallen'!G:G)*'Calculatie sheet'!AW133+LOOKUP('Calculatie sheet'!$AW$2,'Objectenoverzicht aantallen'!$A:$A,'Objectenoverzicht aantallen'!H:H)*'Calculatie sheet'!AW133+LOOKUP('Calculatie sheet'!$AW$2,'Objectenoverzicht aantallen'!$A:$A,'Objectenoverzicht aantallen'!I:I)*'Calculatie sheet'!AW133+LOOKUP('Calculatie sheet'!$AW$2,'Objectenoverzicht aantallen'!$A:$A,'Objectenoverzicht aantallen'!J:J)*'Calculatie sheet'!AW133+LOOKUP('Calculatie sheet'!$AW$2,'Objectenoverzicht aantallen'!$A:$A,'Objectenoverzicht aantallen'!K:K)*'Calculatie sheet'!AW133+LOOKUP('Calculatie sheet'!$AW$2,'Objectenoverzicht aantallen'!$A:$A,'Objectenoverzicht aantallen'!L:L)*'Calculatie sheet'!AW133)/1000</f>
        <v>0</v>
      </c>
      <c r="Q2" s="571">
        <f>(LOOKUP('Calculatie sheet'!$AW$2,'Objectenoverzicht aantallen'!$A:$A,'Objectenoverzicht aantallen'!C:C)*'Calculatie sheet'!AW133+LOOKUP('Calculatie sheet'!$AW$2,'Objectenoverzicht aantallen'!$A:$A,'Objectenoverzicht aantallen'!E:E)*'Calculatie sheet'!AW133+LOOKUP('Calculatie sheet'!$AW$2,'Objectenoverzicht aantallen'!$A:$A,'Objectenoverzicht aantallen'!F:F)*'Calculatie sheet'!AW133+LOOKUP('Calculatie sheet'!$AW$2,'Objectenoverzicht aantallen'!$A:$A,'Objectenoverzicht aantallen'!G:G)*'Calculatie sheet'!AW133+LOOKUP('Calculatie sheet'!$AW$2,'Objectenoverzicht aantallen'!$A:$A,'Objectenoverzicht aantallen'!H:H)*'Calculatie sheet'!AW133+LOOKUP('Calculatie sheet'!$AW$2,'Objectenoverzicht aantallen'!$A:$A,'Objectenoverzicht aantallen'!I:I)*'Calculatie sheet'!AW133+LOOKUP('Calculatie sheet'!$AW$2,'Objectenoverzicht aantallen'!$A:$A,'Objectenoverzicht aantallen'!J:J)*'Calculatie sheet'!AW133+LOOKUP('Calculatie sheet'!$AW$2,'Objectenoverzicht aantallen'!$A:$A,'Objectenoverzicht aantallen'!K:K)*'Calculatie sheet'!AW133+LOOKUP('Calculatie sheet'!$AW$2,'Objectenoverzicht aantallen'!$A:$A,'Objectenoverzicht aantallen'!L:L)*'Calculatie sheet'!AW133+LOOKUP('Calculatie sheet'!$AW$2,'Objectenoverzicht aantallen'!$A:$A,'Objectenoverzicht aantallen'!M:M)*'Calculatie sheet'!AW133)/1000</f>
        <v>0</v>
      </c>
      <c r="R2" s="571">
        <f>(LOOKUP('Calculatie sheet'!$AW$2,'Objectenoverzicht aantallen'!$A:$A,'Objectenoverzicht aantallen'!C:C)*'Calculatie sheet'!AW133+LOOKUP('Calculatie sheet'!$AW$2,'Objectenoverzicht aantallen'!$A:$A,'Objectenoverzicht aantallen'!E:E)*'Calculatie sheet'!AW133+LOOKUP('Calculatie sheet'!$AW$2,'Objectenoverzicht aantallen'!$A:$A,'Objectenoverzicht aantallen'!F:F)*'Calculatie sheet'!AW133+LOOKUP('Calculatie sheet'!$AW$2,'Objectenoverzicht aantallen'!$A:$A,'Objectenoverzicht aantallen'!G:G)*'Calculatie sheet'!AW133+LOOKUP('Calculatie sheet'!$AW$2,'Objectenoverzicht aantallen'!$A:$A,'Objectenoverzicht aantallen'!H:H)*'Calculatie sheet'!AW133+LOOKUP('Calculatie sheet'!$AW$2,'Objectenoverzicht aantallen'!$A:$A,'Objectenoverzicht aantallen'!I:I)*'Calculatie sheet'!AW133+LOOKUP('Calculatie sheet'!$AW$2,'Objectenoverzicht aantallen'!$A:$A,'Objectenoverzicht aantallen'!J:J)*'Calculatie sheet'!AW133+LOOKUP('Calculatie sheet'!$AW$2,'Objectenoverzicht aantallen'!$A:$A,'Objectenoverzicht aantallen'!K:K)*'Calculatie sheet'!AW133+LOOKUP('Calculatie sheet'!$AW$2,'Objectenoverzicht aantallen'!$A:$A,'Objectenoverzicht aantallen'!L:L)*'Calculatie sheet'!AW133+LOOKUP('Calculatie sheet'!$AW$2,'Objectenoverzicht aantallen'!$A:$A,'Objectenoverzicht aantallen'!M:M)*'Calculatie sheet'!AW133+LOOKUP('Calculatie sheet'!$AW$2,'Objectenoverzicht aantallen'!$A:$A,'Objectenoverzicht aantallen'!N:N)*'Calculatie sheet'!AW133)/1000</f>
        <v>0</v>
      </c>
      <c r="S2" s="571">
        <f>(LOOKUP('Calculatie sheet'!$AW$2,'Objectenoverzicht aantallen'!$A:$A,'Objectenoverzicht aantallen'!C:C)*'Calculatie sheet'!AW133+LOOKUP('Calculatie sheet'!$AW$2,'Objectenoverzicht aantallen'!$A:$A,'Objectenoverzicht aantallen'!E:E)*'Calculatie sheet'!AW133+LOOKUP('Calculatie sheet'!$AW$2,'Objectenoverzicht aantallen'!$A:$A,'Objectenoverzicht aantallen'!F:F)*'Calculatie sheet'!AW133+LOOKUP('Calculatie sheet'!$AW$2,'Objectenoverzicht aantallen'!$A:$A,'Objectenoverzicht aantallen'!G:G)*'Calculatie sheet'!AW133+LOOKUP('Calculatie sheet'!$AW$2,'Objectenoverzicht aantallen'!$A:$A,'Objectenoverzicht aantallen'!H:H)*'Calculatie sheet'!AW133+LOOKUP('Calculatie sheet'!$AW$2,'Objectenoverzicht aantallen'!$A:$A,'Objectenoverzicht aantallen'!I:I)*'Calculatie sheet'!AW133+LOOKUP('Calculatie sheet'!$AW$2,'Objectenoverzicht aantallen'!$A:$A,'Objectenoverzicht aantallen'!J:J)*'Calculatie sheet'!AW133+LOOKUP('Calculatie sheet'!$AW$2,'Objectenoverzicht aantallen'!$A:$A,'Objectenoverzicht aantallen'!K:K)*'Calculatie sheet'!AW133+LOOKUP('Calculatie sheet'!$AW$2,'Objectenoverzicht aantallen'!$A:$A,'Objectenoverzicht aantallen'!L:L)*'Calculatie sheet'!AW133+LOOKUP('Calculatie sheet'!$AW$2,'Objectenoverzicht aantallen'!$A:$A,'Objectenoverzicht aantallen'!M:M)*'Calculatie sheet'!AW133+LOOKUP('Calculatie sheet'!$AW$2,'Objectenoverzicht aantallen'!$A:$A,'Objectenoverzicht aantallen'!N:N)*'Calculatie sheet'!AW133+LOOKUP('Calculatie sheet'!$AW$2,'Objectenoverzicht aantallen'!$A:$A,'Objectenoverzicht aantallen'!O:O)*'Calculatie sheet'!AW133)/1000</f>
        <v>0</v>
      </c>
      <c r="U2" s="31" t="s">
        <v>622</v>
      </c>
      <c r="V2" s="571">
        <f>(LOOKUP('Calculatie sheet'!$AW$2,'Objectenoverzicht aantallen'!$A:$A,'Objectenoverzicht aantallen'!E:E)*'Calculatie sheet'!$AW$133)/1000</f>
        <v>0</v>
      </c>
      <c r="W2" s="571">
        <f>(LOOKUP('Calculatie sheet'!$AW$2,'Objectenoverzicht aantallen'!$A:$A,'Objectenoverzicht aantallen'!F:F)*'Calculatie sheet'!$AW$133)/1000</f>
        <v>0</v>
      </c>
      <c r="X2" s="571">
        <f>(LOOKUP('Calculatie sheet'!$AW$2,'Objectenoverzicht aantallen'!$A:$A,'Objectenoverzicht aantallen'!G:G)*'Calculatie sheet'!$AW$133)/1000</f>
        <v>0</v>
      </c>
      <c r="Y2" s="571">
        <f>(LOOKUP('Calculatie sheet'!$AW$2,'Objectenoverzicht aantallen'!$A:$A,'Objectenoverzicht aantallen'!H:H)*'Calculatie sheet'!$AW$133)/1000</f>
        <v>0</v>
      </c>
      <c r="Z2" s="571">
        <f>(LOOKUP('Calculatie sheet'!$AW$2,'Objectenoverzicht aantallen'!$A:$A,'Objectenoverzicht aantallen'!I:I)*'Calculatie sheet'!$AW$133)/1000</f>
        <v>0</v>
      </c>
      <c r="AA2" s="571">
        <f>(LOOKUP('Calculatie sheet'!$AW$2,'Objectenoverzicht aantallen'!$A:$A,'Objectenoverzicht aantallen'!J:J)*'Calculatie sheet'!$AW$133)/1000</f>
        <v>0</v>
      </c>
      <c r="AB2" s="571">
        <f>(LOOKUP('Calculatie sheet'!$AW$2,'Objectenoverzicht aantallen'!$A:$A,'Objectenoverzicht aantallen'!K:K)*'Calculatie sheet'!$AW$133)/1000</f>
        <v>0</v>
      </c>
      <c r="AC2" s="571">
        <f>(LOOKUP('Calculatie sheet'!$AW$2,'Objectenoverzicht aantallen'!$A:$A,'Objectenoverzicht aantallen'!L:L)*'Calculatie sheet'!$AW$133)/1000</f>
        <v>0</v>
      </c>
      <c r="AD2" s="571">
        <f>(LOOKUP('Calculatie sheet'!$AW$2,'Objectenoverzicht aantallen'!$A:$A,'Objectenoverzicht aantallen'!M:M)*'Calculatie sheet'!$AW$133)/1000</f>
        <v>0</v>
      </c>
      <c r="AE2" s="571">
        <f>(LOOKUP('Calculatie sheet'!$AW$2,'Objectenoverzicht aantallen'!$A:$A,'Objectenoverzicht aantallen'!N:N)*'Calculatie sheet'!$AW$133)/1000</f>
        <v>0</v>
      </c>
      <c r="AF2" s="571">
        <f>(LOOKUP('Calculatie sheet'!$AW$2,'Objectenoverzicht aantallen'!$A:$A,'Objectenoverzicht aantallen'!O:O)*'Calculatie sheet'!$AW$133)/1000</f>
        <v>0</v>
      </c>
    </row>
    <row r="3" spans="1:32" x14ac:dyDescent="0.2">
      <c r="B3" s="130" t="s">
        <v>967</v>
      </c>
      <c r="C3" s="46">
        <f>'Calculatie sheet'!AW134</f>
        <v>756.84041421883421</v>
      </c>
      <c r="D3" s="7" t="s">
        <v>354</v>
      </c>
      <c r="F3" s="573">
        <f>C3*'Calculatie sheet'!$AW$7/1000</f>
        <v>0</v>
      </c>
      <c r="H3" s="31" t="s">
        <v>623</v>
      </c>
      <c r="I3" s="571">
        <f>(LOOKUP('Calculatie sheet'!$AW$2,'Objectenoverzicht aantallen'!$A:$A,'Objectenoverzicht aantallen'!C:C)*'Calculatie sheet'!AW134+LOOKUP('Calculatie sheet'!$AW$2,'Objectenoverzicht aantallen'!$A:$A,'Objectenoverzicht aantallen'!E:E)*'Calculatie sheet'!AW134)/1000</f>
        <v>0</v>
      </c>
      <c r="J3" s="571">
        <f>(LOOKUP('Calculatie sheet'!$AW$2,'Objectenoverzicht aantallen'!$A:$A,'Objectenoverzicht aantallen'!C:C)*'Calculatie sheet'!AW134+LOOKUP('Calculatie sheet'!$AW$2,'Objectenoverzicht aantallen'!$A:$A,'Objectenoverzicht aantallen'!E:E)*'Calculatie sheet'!AW134+LOOKUP('Calculatie sheet'!$AW$2,'Objectenoverzicht aantallen'!$A:$A,'Objectenoverzicht aantallen'!F:F)*'Calculatie sheet'!AW134)/1000</f>
        <v>0</v>
      </c>
      <c r="K3" s="571">
        <f>(LOOKUP('Calculatie sheet'!$AW$2,'Objectenoverzicht aantallen'!$A:$A,'Objectenoverzicht aantallen'!C:C)*'Calculatie sheet'!AW134+LOOKUP('Calculatie sheet'!$AW$2,'Objectenoverzicht aantallen'!$A:$A,'Objectenoverzicht aantallen'!E:E)*'Calculatie sheet'!AW134+LOOKUP('Calculatie sheet'!$AW$2,'Objectenoverzicht aantallen'!$A:$A,'Objectenoverzicht aantallen'!F:F)*'Calculatie sheet'!AW134+LOOKUP('Calculatie sheet'!$D$2,'Objectenoverzicht aantallen'!$A:$A,'Objectenoverzicht aantallen'!G:G)*'Calculatie sheet'!AW134)/1000</f>
        <v>0</v>
      </c>
      <c r="L3" s="571">
        <f>(LOOKUP('Calculatie sheet'!$AW$2,'Objectenoverzicht aantallen'!$A:$A,'Objectenoverzicht aantallen'!C:C)*'Calculatie sheet'!AW134+LOOKUP('Calculatie sheet'!$AW$2,'Objectenoverzicht aantallen'!$A:$A,'Objectenoverzicht aantallen'!E:E)*'Calculatie sheet'!AW134+LOOKUP('Calculatie sheet'!$AW$2,'Objectenoverzicht aantallen'!$A:$A,'Objectenoverzicht aantallen'!F:F)*'Calculatie sheet'!AW134+LOOKUP('Calculatie sheet'!$AW$2,'Objectenoverzicht aantallen'!$A:$A,'Objectenoverzicht aantallen'!G:G)*'Calculatie sheet'!AW134+LOOKUP('Calculatie sheet'!$AW$2,'Objectenoverzicht aantallen'!$A:$A,'Objectenoverzicht aantallen'!H:H)*'Calculatie sheet'!AW134)/1000</f>
        <v>0</v>
      </c>
      <c r="M3" s="571">
        <f>(LOOKUP('Calculatie sheet'!$AW$2,'Objectenoverzicht aantallen'!$A:$A,'Objectenoverzicht aantallen'!C:C)*'Calculatie sheet'!AW134+LOOKUP('Calculatie sheet'!$AW$2,'Objectenoverzicht aantallen'!$A:$A,'Objectenoverzicht aantallen'!E:E)*'Calculatie sheet'!AW134+LOOKUP('Calculatie sheet'!$AW$2,'Objectenoverzicht aantallen'!$A:$A,'Objectenoverzicht aantallen'!F:F)*'Calculatie sheet'!AW134+LOOKUP('Calculatie sheet'!$AW$2,'Objectenoverzicht aantallen'!$A:$A,'Objectenoverzicht aantallen'!G:G)*'Calculatie sheet'!AW134+LOOKUP('Calculatie sheet'!$AW$2,'Objectenoverzicht aantallen'!$A:$A,'Objectenoverzicht aantallen'!H:H)*'Calculatie sheet'!AW134+LOOKUP('Calculatie sheet'!$AW$2,'Objectenoverzicht aantallen'!$A:$A,'Objectenoverzicht aantallen'!I:I)*'Calculatie sheet'!AW134)/1000</f>
        <v>0</v>
      </c>
      <c r="N3" s="571">
        <f>(LOOKUP('Calculatie sheet'!$AW$2,'Objectenoverzicht aantallen'!$A:$A,'Objectenoverzicht aantallen'!C:C)*'Calculatie sheet'!AW134+LOOKUP('Calculatie sheet'!$AW$2,'Objectenoverzicht aantallen'!$A:$A,'Objectenoverzicht aantallen'!E:E)*'Calculatie sheet'!AW134+LOOKUP('Calculatie sheet'!$AW$2,'Objectenoverzicht aantallen'!$A:$A,'Objectenoverzicht aantallen'!F:F)*'Calculatie sheet'!AW134+LOOKUP('Calculatie sheet'!$AW$2,'Objectenoverzicht aantallen'!$A:$A,'Objectenoverzicht aantallen'!G:G)*'Calculatie sheet'!AW134+LOOKUP('Calculatie sheet'!$AW$2,'Objectenoverzicht aantallen'!$A:$A,'Objectenoverzicht aantallen'!H:H)*'Calculatie sheet'!AW134+LOOKUP('Calculatie sheet'!$AW$2,'Objectenoverzicht aantallen'!$A:$A,'Objectenoverzicht aantallen'!I:I)*'Calculatie sheet'!AW134+LOOKUP('Calculatie sheet'!$AW$2,'Objectenoverzicht aantallen'!$A:$A,'Objectenoverzicht aantallen'!J:J)*'Calculatie sheet'!AW134)/1000</f>
        <v>0</v>
      </c>
      <c r="O3" s="571">
        <f>(LOOKUP('Calculatie sheet'!$AW$2,'Objectenoverzicht aantallen'!$A:$A,'Objectenoverzicht aantallen'!C:C)*'Calculatie sheet'!AW134+LOOKUP('Calculatie sheet'!$AW$2,'Objectenoverzicht aantallen'!$A:$A,'Objectenoverzicht aantallen'!E:E)*'Calculatie sheet'!AW134+LOOKUP('Calculatie sheet'!$AW$2,'Objectenoverzicht aantallen'!$A:$A,'Objectenoverzicht aantallen'!F:F)*'Calculatie sheet'!AW134+LOOKUP('Calculatie sheet'!$AW$2,'Objectenoverzicht aantallen'!$A:$A,'Objectenoverzicht aantallen'!G:G)*'Calculatie sheet'!AW134+LOOKUP('Calculatie sheet'!$AW$2,'Objectenoverzicht aantallen'!$A:$A,'Objectenoverzicht aantallen'!H:H)*'Calculatie sheet'!AW134+LOOKUP('Calculatie sheet'!$AW$2,'Objectenoverzicht aantallen'!$A:$A,'Objectenoverzicht aantallen'!I:I)*'Calculatie sheet'!AW134+LOOKUP('Calculatie sheet'!$AW$2,'Objectenoverzicht aantallen'!$A:$A,'Objectenoverzicht aantallen'!J:J)*'Calculatie sheet'!AW134+LOOKUP('Calculatie sheet'!$AW$2,'Objectenoverzicht aantallen'!$A:$A,'Objectenoverzicht aantallen'!K:K)*'Calculatie sheet'!AW134)/1000</f>
        <v>0</v>
      </c>
      <c r="P3" s="571">
        <f>(LOOKUP('Calculatie sheet'!$AW$2,'Objectenoverzicht aantallen'!$A:$A,'Objectenoverzicht aantallen'!C:C)*'Calculatie sheet'!AW134+LOOKUP('Calculatie sheet'!$AW$2,'Objectenoverzicht aantallen'!$A:$A,'Objectenoverzicht aantallen'!E:E)*'Calculatie sheet'!AW134+LOOKUP('Calculatie sheet'!$AW$2,'Objectenoverzicht aantallen'!$A:$A,'Objectenoverzicht aantallen'!F:F)*'Calculatie sheet'!AW134+LOOKUP('Calculatie sheet'!$AW$2,'Objectenoverzicht aantallen'!$A:$A,'Objectenoverzicht aantallen'!G:G)*'Calculatie sheet'!AW134+LOOKUP('Calculatie sheet'!$AW$2,'Objectenoverzicht aantallen'!$A:$A,'Objectenoverzicht aantallen'!H:H)*'Calculatie sheet'!AW134+LOOKUP('Calculatie sheet'!$AW$2,'Objectenoverzicht aantallen'!$A:$A,'Objectenoverzicht aantallen'!I:I)*'Calculatie sheet'!AW134+LOOKUP('Calculatie sheet'!$AW$2,'Objectenoverzicht aantallen'!$A:$A,'Objectenoverzicht aantallen'!J:J)*'Calculatie sheet'!AW134+LOOKUP('Calculatie sheet'!$AW$2,'Objectenoverzicht aantallen'!$A:$A,'Objectenoverzicht aantallen'!K:K)*'Calculatie sheet'!AW134+LOOKUP('Calculatie sheet'!$AW$2,'Objectenoverzicht aantallen'!$A:$A,'Objectenoverzicht aantallen'!L:L)*'Calculatie sheet'!AW134)/1000</f>
        <v>0</v>
      </c>
      <c r="Q3" s="571">
        <f>(LOOKUP('Calculatie sheet'!$AW$2,'Objectenoverzicht aantallen'!$A:$A,'Objectenoverzicht aantallen'!C:C)*'Calculatie sheet'!AW134+LOOKUP('Calculatie sheet'!$AW$2,'Objectenoverzicht aantallen'!$A:$A,'Objectenoverzicht aantallen'!E:E)*'Calculatie sheet'!AW134+LOOKUP('Calculatie sheet'!$AW$2,'Objectenoverzicht aantallen'!$A:$A,'Objectenoverzicht aantallen'!F:F)*'Calculatie sheet'!AW134+LOOKUP('Calculatie sheet'!$AW$2,'Objectenoverzicht aantallen'!$A:$A,'Objectenoverzicht aantallen'!G:G)*'Calculatie sheet'!AW134+LOOKUP('Calculatie sheet'!$AW$2,'Objectenoverzicht aantallen'!$A:$A,'Objectenoverzicht aantallen'!H:H)*'Calculatie sheet'!AW134+LOOKUP('Calculatie sheet'!$AW$2,'Objectenoverzicht aantallen'!$A:$A,'Objectenoverzicht aantallen'!I:I)*'Calculatie sheet'!AW134+LOOKUP('Calculatie sheet'!$AW$2,'Objectenoverzicht aantallen'!$A:$A,'Objectenoverzicht aantallen'!J:J)*'Calculatie sheet'!AW134+LOOKUP('Calculatie sheet'!$AW$2,'Objectenoverzicht aantallen'!$A:$A,'Objectenoverzicht aantallen'!K:K)*'Calculatie sheet'!AW134+LOOKUP('Calculatie sheet'!$AW$2,'Objectenoverzicht aantallen'!$A:$A,'Objectenoverzicht aantallen'!L:L)*'Calculatie sheet'!AW134+LOOKUP('Calculatie sheet'!$AW$2,'Objectenoverzicht aantallen'!$A:$A,'Objectenoverzicht aantallen'!M:M)*'Calculatie sheet'!AW134)/1000</f>
        <v>0</v>
      </c>
      <c r="R3" s="571">
        <f>(LOOKUP('Calculatie sheet'!$AW$2,'Objectenoverzicht aantallen'!$A:$A,'Objectenoverzicht aantallen'!C:C)*'Calculatie sheet'!AW134+LOOKUP('Calculatie sheet'!$AW$2,'Objectenoverzicht aantallen'!$A:$A,'Objectenoverzicht aantallen'!E:E)*'Calculatie sheet'!AW134+LOOKUP('Calculatie sheet'!$AW$2,'Objectenoverzicht aantallen'!$A:$A,'Objectenoverzicht aantallen'!F:F)*'Calculatie sheet'!AW134+LOOKUP('Calculatie sheet'!$AW$2,'Objectenoverzicht aantallen'!$A:$A,'Objectenoverzicht aantallen'!G:G)*'Calculatie sheet'!AW134+LOOKUP('Calculatie sheet'!$AW$2,'Objectenoverzicht aantallen'!$A:$A,'Objectenoverzicht aantallen'!H:H)*'Calculatie sheet'!AW134+LOOKUP('Calculatie sheet'!$AW$2,'Objectenoverzicht aantallen'!$A:$A,'Objectenoverzicht aantallen'!I:I)*'Calculatie sheet'!AW134+LOOKUP('Calculatie sheet'!$AW$2,'Objectenoverzicht aantallen'!$A:$A,'Objectenoverzicht aantallen'!J:J)*'Calculatie sheet'!AW134+LOOKUP('Calculatie sheet'!$AW$2,'Objectenoverzicht aantallen'!$A:$A,'Objectenoverzicht aantallen'!K:K)*'Calculatie sheet'!AW134+LOOKUP('Calculatie sheet'!$AW$2,'Objectenoverzicht aantallen'!$A:$A,'Objectenoverzicht aantallen'!L:L)*'Calculatie sheet'!AW134+LOOKUP('Calculatie sheet'!$AW$2,'Objectenoverzicht aantallen'!$A:$A,'Objectenoverzicht aantallen'!M:M)*'Calculatie sheet'!AW134+LOOKUP('Calculatie sheet'!$AW$2,'Objectenoverzicht aantallen'!$A:$A,'Objectenoverzicht aantallen'!N:N)*'Calculatie sheet'!AW134)/1000</f>
        <v>0</v>
      </c>
      <c r="S3" s="571">
        <f>(LOOKUP('Calculatie sheet'!$AW$2,'Objectenoverzicht aantallen'!$A:$A,'Objectenoverzicht aantallen'!C:C)*'Calculatie sheet'!AW134+LOOKUP('Calculatie sheet'!$AW$2,'Objectenoverzicht aantallen'!$A:$A,'Objectenoverzicht aantallen'!E:E)*'Calculatie sheet'!AW134+LOOKUP('Calculatie sheet'!$AW$2,'Objectenoverzicht aantallen'!$A:$A,'Objectenoverzicht aantallen'!F:F)*'Calculatie sheet'!AW134+LOOKUP('Calculatie sheet'!$AW$2,'Objectenoverzicht aantallen'!$A:$A,'Objectenoverzicht aantallen'!G:G)*'Calculatie sheet'!AW134+LOOKUP('Calculatie sheet'!$AW$2,'Objectenoverzicht aantallen'!$A:$A,'Objectenoverzicht aantallen'!H:H)*'Calculatie sheet'!AW134+LOOKUP('Calculatie sheet'!$AW$2,'Objectenoverzicht aantallen'!$A:$A,'Objectenoverzicht aantallen'!I:I)*'Calculatie sheet'!AW134+LOOKUP('Calculatie sheet'!$AW$2,'Objectenoverzicht aantallen'!$A:$A,'Objectenoverzicht aantallen'!J:J)*'Calculatie sheet'!AW134+LOOKUP('Calculatie sheet'!$AW$2,'Objectenoverzicht aantallen'!$A:$A,'Objectenoverzicht aantallen'!K:K)*'Calculatie sheet'!AW134+LOOKUP('Calculatie sheet'!$AW$2,'Objectenoverzicht aantallen'!$A:$A,'Objectenoverzicht aantallen'!L:L)*'Calculatie sheet'!AW134+LOOKUP('Calculatie sheet'!$AW$2,'Objectenoverzicht aantallen'!$A:$A,'Objectenoverzicht aantallen'!M:M)*'Calculatie sheet'!AW134+LOOKUP('Calculatie sheet'!$AW$2,'Objectenoverzicht aantallen'!$A:$A,'Objectenoverzicht aantallen'!N:N)*'Calculatie sheet'!AW134+LOOKUP('Calculatie sheet'!$AW$2,'Objectenoverzicht aantallen'!$A:$A,'Objectenoverzicht aantallen'!O:O)*'Calculatie sheet'!AW134)/1000</f>
        <v>0</v>
      </c>
      <c r="U3" s="31" t="s">
        <v>623</v>
      </c>
      <c r="V3" s="571">
        <f>(LOOKUP('Calculatie sheet'!$AW$2,'Objectenoverzicht aantallen'!$A:$A,'Objectenoverzicht aantallen'!E:E)*'Calculatie sheet'!$AW$134)/1000</f>
        <v>0</v>
      </c>
      <c r="W3" s="571">
        <f>(LOOKUP('Calculatie sheet'!$AW$2,'Objectenoverzicht aantallen'!$A:$A,'Objectenoverzicht aantallen'!F:F)*'Calculatie sheet'!$AW$134)/1000</f>
        <v>0</v>
      </c>
      <c r="X3" s="571">
        <f>(LOOKUP('Calculatie sheet'!$AW$2,'Objectenoverzicht aantallen'!$A:$A,'Objectenoverzicht aantallen'!G:G)*'Calculatie sheet'!$AW$134)/1000</f>
        <v>0</v>
      </c>
      <c r="Y3" s="571">
        <f>(LOOKUP('Calculatie sheet'!$AW$2,'Objectenoverzicht aantallen'!$A:$A,'Objectenoverzicht aantallen'!H:H)*'Calculatie sheet'!$AW$134)/1000</f>
        <v>0</v>
      </c>
      <c r="Z3" s="571">
        <f>(LOOKUP('Calculatie sheet'!$AW$2,'Objectenoverzicht aantallen'!$A:$A,'Objectenoverzicht aantallen'!I:I)*'Calculatie sheet'!$AW$134)/1000</f>
        <v>0</v>
      </c>
      <c r="AA3" s="571">
        <f>(LOOKUP('Calculatie sheet'!$AW$2,'Objectenoverzicht aantallen'!$A:$A,'Objectenoverzicht aantallen'!J:J)*'Calculatie sheet'!$AW$134)/1000</f>
        <v>0</v>
      </c>
      <c r="AB3" s="571">
        <f>(LOOKUP('Calculatie sheet'!$AW$2,'Objectenoverzicht aantallen'!$A:$A,'Objectenoverzicht aantallen'!K:K)*'Calculatie sheet'!$AW$134)/1000</f>
        <v>0</v>
      </c>
      <c r="AC3" s="571">
        <f>(LOOKUP('Calculatie sheet'!$AW$2,'Objectenoverzicht aantallen'!$A:$A,'Objectenoverzicht aantallen'!L:L)*'Calculatie sheet'!$AW$134)/1000</f>
        <v>0</v>
      </c>
      <c r="AD3" s="571">
        <f>(LOOKUP('Calculatie sheet'!$AW$2,'Objectenoverzicht aantallen'!$A:$A,'Objectenoverzicht aantallen'!M:M)*'Calculatie sheet'!$AW$134)/1000</f>
        <v>0</v>
      </c>
      <c r="AE3" s="571">
        <f>(LOOKUP('Calculatie sheet'!$AW$2,'Objectenoverzicht aantallen'!$A:$A,'Objectenoverzicht aantallen'!N:N)*'Calculatie sheet'!$AW$134)/1000</f>
        <v>0</v>
      </c>
      <c r="AF3" s="571">
        <f>(LOOKUP('Calculatie sheet'!$AW$2,'Objectenoverzicht aantallen'!$A:$A,'Objectenoverzicht aantallen'!O:O)*'Calculatie sheet'!$AW$134)/1000</f>
        <v>0</v>
      </c>
    </row>
    <row r="4" spans="1:32" x14ac:dyDescent="0.2">
      <c r="B4" s="130" t="s">
        <v>966</v>
      </c>
      <c r="C4" s="46">
        <f>'Calculatie sheet'!AW135</f>
        <v>1.0902156367681304</v>
      </c>
      <c r="D4" s="37" t="s">
        <v>660</v>
      </c>
      <c r="F4" s="573">
        <f>C4*'Calculatie sheet'!$AW$7/1000</f>
        <v>0</v>
      </c>
      <c r="H4" s="31" t="s">
        <v>624</v>
      </c>
      <c r="I4" s="571">
        <f>(LOOKUP('Calculatie sheet'!$AW$2,'Objectenoverzicht aantallen'!$A:$A,'Objectenoverzicht aantallen'!C:C)*'Calculatie sheet'!AW135+LOOKUP('Calculatie sheet'!$AW$2,'Objectenoverzicht aantallen'!$A:$A,'Objectenoverzicht aantallen'!E:E)*'Calculatie sheet'!AW135)/1000</f>
        <v>0</v>
      </c>
      <c r="J4" s="571">
        <f>(LOOKUP('Calculatie sheet'!$AW$2,'Objectenoverzicht aantallen'!$A:$A,'Objectenoverzicht aantallen'!C:C)*'Calculatie sheet'!AW135+LOOKUP('Calculatie sheet'!$AW$2,'Objectenoverzicht aantallen'!$A:$A,'Objectenoverzicht aantallen'!E:E)*'Calculatie sheet'!AW135+LOOKUP('Calculatie sheet'!$AW$2,'Objectenoverzicht aantallen'!$A:$A,'Objectenoverzicht aantallen'!F:F)*'Calculatie sheet'!AW135)/1000</f>
        <v>0</v>
      </c>
      <c r="K4" s="571">
        <f>(LOOKUP('Calculatie sheet'!$AW$2,'Objectenoverzicht aantallen'!$A:$A,'Objectenoverzicht aantallen'!C:C)*'Calculatie sheet'!AW135+LOOKUP('Calculatie sheet'!$AW$2,'Objectenoverzicht aantallen'!$A:$A,'Objectenoverzicht aantallen'!E:E)*'Calculatie sheet'!AW135+LOOKUP('Calculatie sheet'!$AW$2,'Objectenoverzicht aantallen'!$A:$A,'Objectenoverzicht aantallen'!F:F)*'Calculatie sheet'!AW135+LOOKUP('Calculatie sheet'!$D$2,'Objectenoverzicht aantallen'!$A:$A,'Objectenoverzicht aantallen'!G:G)*'Calculatie sheet'!AW135)/1000</f>
        <v>0</v>
      </c>
      <c r="L4" s="571">
        <f>(LOOKUP('Calculatie sheet'!$AW$2,'Objectenoverzicht aantallen'!$A:$A,'Objectenoverzicht aantallen'!C:C)*'Calculatie sheet'!AW135+LOOKUP('Calculatie sheet'!$AW$2,'Objectenoverzicht aantallen'!$A:$A,'Objectenoverzicht aantallen'!E:E)*'Calculatie sheet'!AW135+LOOKUP('Calculatie sheet'!$AW$2,'Objectenoverzicht aantallen'!$A:$A,'Objectenoverzicht aantallen'!F:F)*'Calculatie sheet'!AW135+LOOKUP('Calculatie sheet'!$AW$2,'Objectenoverzicht aantallen'!$A:$A,'Objectenoverzicht aantallen'!G:G)*'Calculatie sheet'!AW135+LOOKUP('Calculatie sheet'!$AW$2,'Objectenoverzicht aantallen'!$A:$A,'Objectenoverzicht aantallen'!H:H)*'Calculatie sheet'!AW135)/1000</f>
        <v>0</v>
      </c>
      <c r="M4" s="571">
        <f>(LOOKUP('Calculatie sheet'!$AW$2,'Objectenoverzicht aantallen'!$A:$A,'Objectenoverzicht aantallen'!C:C)*'Calculatie sheet'!AW135+LOOKUP('Calculatie sheet'!$AW$2,'Objectenoverzicht aantallen'!$A:$A,'Objectenoverzicht aantallen'!E:E)*'Calculatie sheet'!AW135+LOOKUP('Calculatie sheet'!$AW$2,'Objectenoverzicht aantallen'!$A:$A,'Objectenoverzicht aantallen'!F:F)*'Calculatie sheet'!AW135+LOOKUP('Calculatie sheet'!$AW$2,'Objectenoverzicht aantallen'!$A:$A,'Objectenoverzicht aantallen'!G:G)*'Calculatie sheet'!AW135+LOOKUP('Calculatie sheet'!$AW$2,'Objectenoverzicht aantallen'!$A:$A,'Objectenoverzicht aantallen'!H:H)*'Calculatie sheet'!AW135+LOOKUP('Calculatie sheet'!$AW$2,'Objectenoverzicht aantallen'!$A:$A,'Objectenoverzicht aantallen'!I:I)*'Calculatie sheet'!AW135)/1000</f>
        <v>0</v>
      </c>
      <c r="N4" s="571">
        <f>(LOOKUP('Calculatie sheet'!$AW$2,'Objectenoverzicht aantallen'!$A:$A,'Objectenoverzicht aantallen'!C:C)*'Calculatie sheet'!AW135+LOOKUP('Calculatie sheet'!$AW$2,'Objectenoverzicht aantallen'!$A:$A,'Objectenoverzicht aantallen'!E:E)*'Calculatie sheet'!AW135+LOOKUP('Calculatie sheet'!$AW$2,'Objectenoverzicht aantallen'!$A:$A,'Objectenoverzicht aantallen'!F:F)*'Calculatie sheet'!AW135+LOOKUP('Calculatie sheet'!$AW$2,'Objectenoverzicht aantallen'!$A:$A,'Objectenoverzicht aantallen'!G:G)*'Calculatie sheet'!AW135+LOOKUP('Calculatie sheet'!$AW$2,'Objectenoverzicht aantallen'!$A:$A,'Objectenoverzicht aantallen'!H:H)*'Calculatie sheet'!AW135+LOOKUP('Calculatie sheet'!$AW$2,'Objectenoverzicht aantallen'!$A:$A,'Objectenoverzicht aantallen'!I:I)*'Calculatie sheet'!AW135+LOOKUP('Calculatie sheet'!$AW$2,'Objectenoverzicht aantallen'!$A:$A,'Objectenoverzicht aantallen'!J:J)*'Calculatie sheet'!AW135)/1000</f>
        <v>0</v>
      </c>
      <c r="O4" s="571">
        <f>(LOOKUP('Calculatie sheet'!$AW$2,'Objectenoverzicht aantallen'!$A:$A,'Objectenoverzicht aantallen'!C:C)*'Calculatie sheet'!AW135+LOOKUP('Calculatie sheet'!$AW$2,'Objectenoverzicht aantallen'!$A:$A,'Objectenoverzicht aantallen'!E:E)*'Calculatie sheet'!AW135+LOOKUP('Calculatie sheet'!$AW$2,'Objectenoverzicht aantallen'!$A:$A,'Objectenoverzicht aantallen'!F:F)*'Calculatie sheet'!AW135+LOOKUP('Calculatie sheet'!$AW$2,'Objectenoverzicht aantallen'!$A:$A,'Objectenoverzicht aantallen'!G:G)*'Calculatie sheet'!AW135+LOOKUP('Calculatie sheet'!$AW$2,'Objectenoverzicht aantallen'!$A:$A,'Objectenoverzicht aantallen'!H:H)*'Calculatie sheet'!AW135+LOOKUP('Calculatie sheet'!$AW$2,'Objectenoverzicht aantallen'!$A:$A,'Objectenoverzicht aantallen'!I:I)*'Calculatie sheet'!AW135+LOOKUP('Calculatie sheet'!$AW$2,'Objectenoverzicht aantallen'!$A:$A,'Objectenoverzicht aantallen'!J:J)*'Calculatie sheet'!AW135+LOOKUP('Calculatie sheet'!$AW$2,'Objectenoverzicht aantallen'!$A:$A,'Objectenoverzicht aantallen'!K:K)*'Calculatie sheet'!AW135)/1000</f>
        <v>0</v>
      </c>
      <c r="P4" s="571">
        <f>(LOOKUP('Calculatie sheet'!$AW$2,'Objectenoverzicht aantallen'!$A:$A,'Objectenoverzicht aantallen'!C:C)*'Calculatie sheet'!AW135+LOOKUP('Calculatie sheet'!$AW$2,'Objectenoverzicht aantallen'!$A:$A,'Objectenoverzicht aantallen'!E:E)*'Calculatie sheet'!AW135+LOOKUP('Calculatie sheet'!$AW$2,'Objectenoverzicht aantallen'!$A:$A,'Objectenoverzicht aantallen'!F:F)*'Calculatie sheet'!AW135+LOOKUP('Calculatie sheet'!$AW$2,'Objectenoverzicht aantallen'!$A:$A,'Objectenoverzicht aantallen'!G:G)*'Calculatie sheet'!AW135+LOOKUP('Calculatie sheet'!$AW$2,'Objectenoverzicht aantallen'!$A:$A,'Objectenoverzicht aantallen'!H:H)*'Calculatie sheet'!AW135+LOOKUP('Calculatie sheet'!$AW$2,'Objectenoverzicht aantallen'!$A:$A,'Objectenoverzicht aantallen'!I:I)*'Calculatie sheet'!AW135+LOOKUP('Calculatie sheet'!$AW$2,'Objectenoverzicht aantallen'!$A:$A,'Objectenoverzicht aantallen'!J:J)*'Calculatie sheet'!AW135+LOOKUP('Calculatie sheet'!$AW$2,'Objectenoverzicht aantallen'!$A:$A,'Objectenoverzicht aantallen'!K:K)*'Calculatie sheet'!AW135+LOOKUP('Calculatie sheet'!$AW$2,'Objectenoverzicht aantallen'!$A:$A,'Objectenoverzicht aantallen'!L:L)*'Calculatie sheet'!AW135)/1000</f>
        <v>0</v>
      </c>
      <c r="Q4" s="571">
        <f>(LOOKUP('Calculatie sheet'!$AW$2,'Objectenoverzicht aantallen'!$A:$A,'Objectenoverzicht aantallen'!C:C)*'Calculatie sheet'!AW135+LOOKUP('Calculatie sheet'!$AW$2,'Objectenoverzicht aantallen'!$A:$A,'Objectenoverzicht aantallen'!E:E)*'Calculatie sheet'!AW135+LOOKUP('Calculatie sheet'!$AW$2,'Objectenoverzicht aantallen'!$A:$A,'Objectenoverzicht aantallen'!F:F)*'Calculatie sheet'!AW135+LOOKUP('Calculatie sheet'!$AW$2,'Objectenoverzicht aantallen'!$A:$A,'Objectenoverzicht aantallen'!G:G)*'Calculatie sheet'!AW135+LOOKUP('Calculatie sheet'!$AW$2,'Objectenoverzicht aantallen'!$A:$A,'Objectenoverzicht aantallen'!H:H)*'Calculatie sheet'!AW135+LOOKUP('Calculatie sheet'!$AW$2,'Objectenoverzicht aantallen'!$A:$A,'Objectenoverzicht aantallen'!I:I)*'Calculatie sheet'!AW135+LOOKUP('Calculatie sheet'!$AW$2,'Objectenoverzicht aantallen'!$A:$A,'Objectenoverzicht aantallen'!J:J)*'Calculatie sheet'!AW135+LOOKUP('Calculatie sheet'!$AW$2,'Objectenoverzicht aantallen'!$A:$A,'Objectenoverzicht aantallen'!K:K)*'Calculatie sheet'!AW135+LOOKUP('Calculatie sheet'!$AW$2,'Objectenoverzicht aantallen'!$A:$A,'Objectenoverzicht aantallen'!L:L)*'Calculatie sheet'!AW135+LOOKUP('Calculatie sheet'!$AW$2,'Objectenoverzicht aantallen'!$A:$A,'Objectenoverzicht aantallen'!M:M)*'Calculatie sheet'!AW135)/1000</f>
        <v>0</v>
      </c>
      <c r="R4" s="571">
        <f>(LOOKUP('Calculatie sheet'!$AW$2,'Objectenoverzicht aantallen'!$A:$A,'Objectenoverzicht aantallen'!C:C)*'Calculatie sheet'!AW135+LOOKUP('Calculatie sheet'!$AW$2,'Objectenoverzicht aantallen'!$A:$A,'Objectenoverzicht aantallen'!E:E)*'Calculatie sheet'!AW135+LOOKUP('Calculatie sheet'!$AW$2,'Objectenoverzicht aantallen'!$A:$A,'Objectenoverzicht aantallen'!F:F)*'Calculatie sheet'!AW135+LOOKUP('Calculatie sheet'!$AW$2,'Objectenoverzicht aantallen'!$A:$A,'Objectenoverzicht aantallen'!G:G)*'Calculatie sheet'!AW135+LOOKUP('Calculatie sheet'!$AW$2,'Objectenoverzicht aantallen'!$A:$A,'Objectenoverzicht aantallen'!H:H)*'Calculatie sheet'!AW135+LOOKUP('Calculatie sheet'!$AW$2,'Objectenoverzicht aantallen'!$A:$A,'Objectenoverzicht aantallen'!I:I)*'Calculatie sheet'!AW135+LOOKUP('Calculatie sheet'!$AW$2,'Objectenoverzicht aantallen'!$A:$A,'Objectenoverzicht aantallen'!J:J)*'Calculatie sheet'!AW135+LOOKUP('Calculatie sheet'!$AW$2,'Objectenoverzicht aantallen'!$A:$A,'Objectenoverzicht aantallen'!K:K)*'Calculatie sheet'!AW135+LOOKUP('Calculatie sheet'!$AW$2,'Objectenoverzicht aantallen'!$A:$A,'Objectenoverzicht aantallen'!L:L)*'Calculatie sheet'!AW135+LOOKUP('Calculatie sheet'!$AW$2,'Objectenoverzicht aantallen'!$A:$A,'Objectenoverzicht aantallen'!M:M)*'Calculatie sheet'!AW135+LOOKUP('Calculatie sheet'!$AW$2,'Objectenoverzicht aantallen'!$A:$A,'Objectenoverzicht aantallen'!N:N)*'Calculatie sheet'!AW135)/1000</f>
        <v>0</v>
      </c>
      <c r="S4" s="571">
        <f>(LOOKUP('Calculatie sheet'!$AW$2,'Objectenoverzicht aantallen'!$A:$A,'Objectenoverzicht aantallen'!C:C)*'Calculatie sheet'!AW135+LOOKUP('Calculatie sheet'!$AW$2,'Objectenoverzicht aantallen'!$A:$A,'Objectenoverzicht aantallen'!E:E)*'Calculatie sheet'!AW135+LOOKUP('Calculatie sheet'!$AW$2,'Objectenoverzicht aantallen'!$A:$A,'Objectenoverzicht aantallen'!F:F)*'Calculatie sheet'!AW135+LOOKUP('Calculatie sheet'!$AW$2,'Objectenoverzicht aantallen'!$A:$A,'Objectenoverzicht aantallen'!G:G)*'Calculatie sheet'!AW135+LOOKUP('Calculatie sheet'!$AW$2,'Objectenoverzicht aantallen'!$A:$A,'Objectenoverzicht aantallen'!H:H)*'Calculatie sheet'!AW135+LOOKUP('Calculatie sheet'!$AW$2,'Objectenoverzicht aantallen'!$A:$A,'Objectenoverzicht aantallen'!I:I)*'Calculatie sheet'!AW135+LOOKUP('Calculatie sheet'!$AW$2,'Objectenoverzicht aantallen'!$A:$A,'Objectenoverzicht aantallen'!J:J)*'Calculatie sheet'!AW135+LOOKUP('Calculatie sheet'!$AW$2,'Objectenoverzicht aantallen'!$A:$A,'Objectenoverzicht aantallen'!K:K)*'Calculatie sheet'!AW135+LOOKUP('Calculatie sheet'!$AW$2,'Objectenoverzicht aantallen'!$A:$A,'Objectenoverzicht aantallen'!L:L)*'Calculatie sheet'!AW135+LOOKUP('Calculatie sheet'!$AW$2,'Objectenoverzicht aantallen'!$A:$A,'Objectenoverzicht aantallen'!M:M)*'Calculatie sheet'!AW135+LOOKUP('Calculatie sheet'!$AW$2,'Objectenoverzicht aantallen'!$A:$A,'Objectenoverzicht aantallen'!N:N)*'Calculatie sheet'!AW135+LOOKUP('Calculatie sheet'!$AW$2,'Objectenoverzicht aantallen'!$A:$A,'Objectenoverzicht aantallen'!O:O)*'Calculatie sheet'!AW135)/1000</f>
        <v>0</v>
      </c>
      <c r="U4" s="31" t="s">
        <v>624</v>
      </c>
      <c r="V4" s="571">
        <f>(LOOKUP('Calculatie sheet'!$AW$2,'Objectenoverzicht aantallen'!$A:$A,'Objectenoverzicht aantallen'!$P:$P)*'Calculatie sheet'!$AW$135)/'Calculatie sheet'!$AW$64/1000</f>
        <v>0</v>
      </c>
      <c r="W4" s="571">
        <f>(LOOKUP('Calculatie sheet'!$AW$2,'Objectenoverzicht aantallen'!$A:$A,'Objectenoverzicht aantallen'!$P:$P)*'Calculatie sheet'!$AW$135)/'Calculatie sheet'!$AW$64/1000</f>
        <v>0</v>
      </c>
      <c r="X4" s="571">
        <f>(LOOKUP('Calculatie sheet'!$AW$2,'Objectenoverzicht aantallen'!$A:$A,'Objectenoverzicht aantallen'!$P:$P)*'Calculatie sheet'!$AW$135)/'Calculatie sheet'!$AW$64/1000</f>
        <v>0</v>
      </c>
      <c r="Y4" s="571">
        <f>(LOOKUP('Calculatie sheet'!$AW$2,'Objectenoverzicht aantallen'!$A:$A,'Objectenoverzicht aantallen'!$P:$P)*'Calculatie sheet'!$AW$135)/'Calculatie sheet'!$AW$64/1000</f>
        <v>0</v>
      </c>
      <c r="Z4" s="571">
        <f>(LOOKUP('Calculatie sheet'!$AW$2,'Objectenoverzicht aantallen'!$A:$A,'Objectenoverzicht aantallen'!$P:$P)*'Calculatie sheet'!$AW$135)/'Calculatie sheet'!$AW$64/1000</f>
        <v>0</v>
      </c>
      <c r="AA4" s="571">
        <f>(LOOKUP('Calculatie sheet'!$AW$2,'Objectenoverzicht aantallen'!$A:$A,'Objectenoverzicht aantallen'!$P:$P)*'Calculatie sheet'!$AW$135)/'Calculatie sheet'!$AW$64/1000</f>
        <v>0</v>
      </c>
      <c r="AB4" s="571">
        <f>(LOOKUP('Calculatie sheet'!$AW$2,'Objectenoverzicht aantallen'!$A:$A,'Objectenoverzicht aantallen'!$P:$P)*'Calculatie sheet'!$AW$135)/'Calculatie sheet'!$AW$64/1000</f>
        <v>0</v>
      </c>
      <c r="AC4" s="571">
        <f>(LOOKUP('Calculatie sheet'!$AW$2,'Objectenoverzicht aantallen'!$A:$A,'Objectenoverzicht aantallen'!$P:$P)*'Calculatie sheet'!$AW$135)/'Calculatie sheet'!$AW$64/1000</f>
        <v>0</v>
      </c>
      <c r="AD4" s="571">
        <f>(LOOKUP('Calculatie sheet'!$AW$2,'Objectenoverzicht aantallen'!$A:$A,'Objectenoverzicht aantallen'!$P:$P)*'Calculatie sheet'!$AW$135)/'Calculatie sheet'!$AW$64/1000</f>
        <v>0</v>
      </c>
      <c r="AE4" s="571">
        <f>(LOOKUP('Calculatie sheet'!$AW$2,'Objectenoverzicht aantallen'!$A:$A,'Objectenoverzicht aantallen'!$P:$P)*'Calculatie sheet'!$AW$135)/'Calculatie sheet'!$AW$64/1000</f>
        <v>0</v>
      </c>
      <c r="AF4" s="571">
        <f>(LOOKUP('Calculatie sheet'!$AW$2,'Objectenoverzicht aantallen'!$A:$A,'Objectenoverzicht aantallen'!$P:$P)*'Calculatie sheet'!$AW$135)/'Calculatie sheet'!$AW$64/1000</f>
        <v>0</v>
      </c>
    </row>
    <row r="5" spans="1:32" x14ac:dyDescent="0.2">
      <c r="B5" s="130" t="s">
        <v>5</v>
      </c>
      <c r="C5" s="46">
        <f>'Calculatie sheet'!AW136</f>
        <v>0.57589489304391905</v>
      </c>
      <c r="F5" s="573">
        <f>C5*'Calculatie sheet'!$AW$7/1000</f>
        <v>0</v>
      </c>
      <c r="H5" s="31" t="s">
        <v>625</v>
      </c>
      <c r="I5" s="571">
        <f>(LOOKUP('Calculatie sheet'!$AW$2,'Objectenoverzicht aantallen'!$A:$A,'Objectenoverzicht aantallen'!C:C)*'Calculatie sheet'!AW136+LOOKUP('Calculatie sheet'!$AW$2,'Objectenoverzicht aantallen'!$A:$A,'Objectenoverzicht aantallen'!E:E)*'Calculatie sheet'!AW136)/1000</f>
        <v>0</v>
      </c>
      <c r="J5" s="571">
        <f>(LOOKUP('Calculatie sheet'!$AW$2,'Objectenoverzicht aantallen'!$A:$A,'Objectenoverzicht aantallen'!C:C)*'Calculatie sheet'!AW136+LOOKUP('Calculatie sheet'!$AW$2,'Objectenoverzicht aantallen'!$A:$A,'Objectenoverzicht aantallen'!E:E)*'Calculatie sheet'!AW136+LOOKUP('Calculatie sheet'!$AW$2,'Objectenoverzicht aantallen'!$A:$A,'Objectenoverzicht aantallen'!F:F)*'Calculatie sheet'!AW136)/1000</f>
        <v>0</v>
      </c>
      <c r="K5" s="571">
        <f>(LOOKUP('Calculatie sheet'!$AW$2,'Objectenoverzicht aantallen'!$A:$A,'Objectenoverzicht aantallen'!C:C)*'Calculatie sheet'!AW136+LOOKUP('Calculatie sheet'!$AW$2,'Objectenoverzicht aantallen'!$A:$A,'Objectenoverzicht aantallen'!E:E)*'Calculatie sheet'!AW136+LOOKUP('Calculatie sheet'!$AW$2,'Objectenoverzicht aantallen'!$A:$A,'Objectenoverzicht aantallen'!F:F)*'Calculatie sheet'!AW136+LOOKUP('Calculatie sheet'!$D$2,'Objectenoverzicht aantallen'!$A:$A,'Objectenoverzicht aantallen'!G:G)*'Calculatie sheet'!AW136)/1000</f>
        <v>0</v>
      </c>
      <c r="L5" s="571">
        <f>(LOOKUP('Calculatie sheet'!$AW$2,'Objectenoverzicht aantallen'!$A:$A,'Objectenoverzicht aantallen'!C:C)*'Calculatie sheet'!AW136+LOOKUP('Calculatie sheet'!$AW$2,'Objectenoverzicht aantallen'!$A:$A,'Objectenoverzicht aantallen'!E:E)*'Calculatie sheet'!AW136+LOOKUP('Calculatie sheet'!$AW$2,'Objectenoverzicht aantallen'!$A:$A,'Objectenoverzicht aantallen'!F:F)*'Calculatie sheet'!AW136+LOOKUP('Calculatie sheet'!$AW$2,'Objectenoverzicht aantallen'!$A:$A,'Objectenoverzicht aantallen'!G:G)*'Calculatie sheet'!AW136+LOOKUP('Calculatie sheet'!$AW$2,'Objectenoverzicht aantallen'!$A:$A,'Objectenoverzicht aantallen'!H:H)*'Calculatie sheet'!AW136)/1000</f>
        <v>0</v>
      </c>
      <c r="M5" s="571">
        <f>(LOOKUP('Calculatie sheet'!$AW$2,'Objectenoverzicht aantallen'!$A:$A,'Objectenoverzicht aantallen'!C:C)*'Calculatie sheet'!AW136+LOOKUP('Calculatie sheet'!$AW$2,'Objectenoverzicht aantallen'!$A:$A,'Objectenoverzicht aantallen'!E:E)*'Calculatie sheet'!AW136+LOOKUP('Calculatie sheet'!$AW$2,'Objectenoverzicht aantallen'!$A:$A,'Objectenoverzicht aantallen'!F:F)*'Calculatie sheet'!AW136+LOOKUP('Calculatie sheet'!$AW$2,'Objectenoverzicht aantallen'!$A:$A,'Objectenoverzicht aantallen'!G:G)*'Calculatie sheet'!AW136+LOOKUP('Calculatie sheet'!$AW$2,'Objectenoverzicht aantallen'!$A:$A,'Objectenoverzicht aantallen'!H:H)*'Calculatie sheet'!AW136+LOOKUP('Calculatie sheet'!$AW$2,'Objectenoverzicht aantallen'!$A:$A,'Objectenoverzicht aantallen'!I:I)*'Calculatie sheet'!AW136)/1000</f>
        <v>0</v>
      </c>
      <c r="N5" s="571">
        <f>(LOOKUP('Calculatie sheet'!$AW$2,'Objectenoverzicht aantallen'!$A:$A,'Objectenoverzicht aantallen'!C:C)*'Calculatie sheet'!AW136+LOOKUP('Calculatie sheet'!$AW$2,'Objectenoverzicht aantallen'!$A:$A,'Objectenoverzicht aantallen'!E:E)*'Calculatie sheet'!AW136+LOOKUP('Calculatie sheet'!$AW$2,'Objectenoverzicht aantallen'!$A:$A,'Objectenoverzicht aantallen'!F:F)*'Calculatie sheet'!AW136+LOOKUP('Calculatie sheet'!$AW$2,'Objectenoverzicht aantallen'!$A:$A,'Objectenoverzicht aantallen'!G:G)*'Calculatie sheet'!AW136+LOOKUP('Calculatie sheet'!$AW$2,'Objectenoverzicht aantallen'!$A:$A,'Objectenoverzicht aantallen'!H:H)*'Calculatie sheet'!AW136+LOOKUP('Calculatie sheet'!$AW$2,'Objectenoverzicht aantallen'!$A:$A,'Objectenoverzicht aantallen'!I:I)*'Calculatie sheet'!AW136+LOOKUP('Calculatie sheet'!$AW$2,'Objectenoverzicht aantallen'!$A:$A,'Objectenoverzicht aantallen'!J:J)*'Calculatie sheet'!AW136)/1000</f>
        <v>0</v>
      </c>
      <c r="O5" s="571">
        <f>(LOOKUP('Calculatie sheet'!$AW$2,'Objectenoverzicht aantallen'!$A:$A,'Objectenoverzicht aantallen'!C:C)*'Calculatie sheet'!AW136+LOOKUP('Calculatie sheet'!$AW$2,'Objectenoverzicht aantallen'!$A:$A,'Objectenoverzicht aantallen'!E:E)*'Calculatie sheet'!AW136+LOOKUP('Calculatie sheet'!$AW$2,'Objectenoverzicht aantallen'!$A:$A,'Objectenoverzicht aantallen'!F:F)*'Calculatie sheet'!AW136+LOOKUP('Calculatie sheet'!$AW$2,'Objectenoverzicht aantallen'!$A:$A,'Objectenoverzicht aantallen'!G:G)*'Calculatie sheet'!AW136+LOOKUP('Calculatie sheet'!$AW$2,'Objectenoverzicht aantallen'!$A:$A,'Objectenoverzicht aantallen'!H:H)*'Calculatie sheet'!AW136+LOOKUP('Calculatie sheet'!$AW$2,'Objectenoverzicht aantallen'!$A:$A,'Objectenoverzicht aantallen'!I:I)*'Calculatie sheet'!AW136+LOOKUP('Calculatie sheet'!$AW$2,'Objectenoverzicht aantallen'!$A:$A,'Objectenoverzicht aantallen'!J:J)*'Calculatie sheet'!AW136+LOOKUP('Calculatie sheet'!$AW$2,'Objectenoverzicht aantallen'!$A:$A,'Objectenoverzicht aantallen'!K:K)*'Calculatie sheet'!AW136)/1000</f>
        <v>0</v>
      </c>
      <c r="P5" s="571">
        <f>(LOOKUP('Calculatie sheet'!$AW$2,'Objectenoverzicht aantallen'!$A:$A,'Objectenoverzicht aantallen'!C:C)*'Calculatie sheet'!AW136+LOOKUP('Calculatie sheet'!$AW$2,'Objectenoverzicht aantallen'!$A:$A,'Objectenoverzicht aantallen'!E:E)*'Calculatie sheet'!AW136+LOOKUP('Calculatie sheet'!$AW$2,'Objectenoverzicht aantallen'!$A:$A,'Objectenoverzicht aantallen'!F:F)*'Calculatie sheet'!AW136+LOOKUP('Calculatie sheet'!$AW$2,'Objectenoverzicht aantallen'!$A:$A,'Objectenoverzicht aantallen'!G:G)*'Calculatie sheet'!AW136+LOOKUP('Calculatie sheet'!$AW$2,'Objectenoverzicht aantallen'!$A:$A,'Objectenoverzicht aantallen'!H:H)*'Calculatie sheet'!AW136+LOOKUP('Calculatie sheet'!$AW$2,'Objectenoverzicht aantallen'!$A:$A,'Objectenoverzicht aantallen'!I:I)*'Calculatie sheet'!AW136+LOOKUP('Calculatie sheet'!$AW$2,'Objectenoverzicht aantallen'!$A:$A,'Objectenoverzicht aantallen'!J:J)*'Calculatie sheet'!AW136+LOOKUP('Calculatie sheet'!$AW$2,'Objectenoverzicht aantallen'!$A:$A,'Objectenoverzicht aantallen'!K:K)*'Calculatie sheet'!AW136+LOOKUP('Calculatie sheet'!$AW$2,'Objectenoverzicht aantallen'!$A:$A,'Objectenoverzicht aantallen'!L:L)*'Calculatie sheet'!AW136)/1000</f>
        <v>0</v>
      </c>
      <c r="Q5" s="571">
        <f>(LOOKUP('Calculatie sheet'!$AW$2,'Objectenoverzicht aantallen'!$A:$A,'Objectenoverzicht aantallen'!C:C)*'Calculatie sheet'!AW136+LOOKUP('Calculatie sheet'!$AW$2,'Objectenoverzicht aantallen'!$A:$A,'Objectenoverzicht aantallen'!E:E)*'Calculatie sheet'!AW136+LOOKUP('Calculatie sheet'!$AW$2,'Objectenoverzicht aantallen'!$A:$A,'Objectenoverzicht aantallen'!F:F)*'Calculatie sheet'!AW136+LOOKUP('Calculatie sheet'!$AW$2,'Objectenoverzicht aantallen'!$A:$A,'Objectenoverzicht aantallen'!G:G)*'Calculatie sheet'!AW136+LOOKUP('Calculatie sheet'!$AW$2,'Objectenoverzicht aantallen'!$A:$A,'Objectenoverzicht aantallen'!H:H)*'Calculatie sheet'!AW136+LOOKUP('Calculatie sheet'!$AW$2,'Objectenoverzicht aantallen'!$A:$A,'Objectenoverzicht aantallen'!I:I)*'Calculatie sheet'!AW136+LOOKUP('Calculatie sheet'!$AW$2,'Objectenoverzicht aantallen'!$A:$A,'Objectenoverzicht aantallen'!J:J)*'Calculatie sheet'!AW136+LOOKUP('Calculatie sheet'!$AW$2,'Objectenoverzicht aantallen'!$A:$A,'Objectenoverzicht aantallen'!K:K)*'Calculatie sheet'!AW136+LOOKUP('Calculatie sheet'!$AW$2,'Objectenoverzicht aantallen'!$A:$A,'Objectenoverzicht aantallen'!L:L)*'Calculatie sheet'!AW136+LOOKUP('Calculatie sheet'!$AW$2,'Objectenoverzicht aantallen'!$A:$A,'Objectenoverzicht aantallen'!M:M)*'Calculatie sheet'!AW136)/1000</f>
        <v>0</v>
      </c>
      <c r="R5" s="571">
        <f>(LOOKUP('Calculatie sheet'!$AW$2,'Objectenoverzicht aantallen'!$A:$A,'Objectenoverzicht aantallen'!C:C)*'Calculatie sheet'!AW136+LOOKUP('Calculatie sheet'!$AW$2,'Objectenoverzicht aantallen'!$A:$A,'Objectenoverzicht aantallen'!E:E)*'Calculatie sheet'!AW136+LOOKUP('Calculatie sheet'!$AW$2,'Objectenoverzicht aantallen'!$A:$A,'Objectenoverzicht aantallen'!F:F)*'Calculatie sheet'!AW136+LOOKUP('Calculatie sheet'!$AW$2,'Objectenoverzicht aantallen'!$A:$A,'Objectenoverzicht aantallen'!G:G)*'Calculatie sheet'!AW136+LOOKUP('Calculatie sheet'!$AW$2,'Objectenoverzicht aantallen'!$A:$A,'Objectenoverzicht aantallen'!H:H)*'Calculatie sheet'!AW136+LOOKUP('Calculatie sheet'!$AW$2,'Objectenoverzicht aantallen'!$A:$A,'Objectenoverzicht aantallen'!I:I)*'Calculatie sheet'!AW136+LOOKUP('Calculatie sheet'!$AW$2,'Objectenoverzicht aantallen'!$A:$A,'Objectenoverzicht aantallen'!J:J)*'Calculatie sheet'!AW136+LOOKUP('Calculatie sheet'!$AW$2,'Objectenoverzicht aantallen'!$A:$A,'Objectenoverzicht aantallen'!K:K)*'Calculatie sheet'!AW136+LOOKUP('Calculatie sheet'!$AW$2,'Objectenoverzicht aantallen'!$A:$A,'Objectenoverzicht aantallen'!L:L)*'Calculatie sheet'!AW136+LOOKUP('Calculatie sheet'!$AW$2,'Objectenoverzicht aantallen'!$A:$A,'Objectenoverzicht aantallen'!M:M)*'Calculatie sheet'!AW136+LOOKUP('Calculatie sheet'!$AW$2,'Objectenoverzicht aantallen'!$A:$A,'Objectenoverzicht aantallen'!N:N)*'Calculatie sheet'!AW136)/1000</f>
        <v>0</v>
      </c>
      <c r="S5" s="571">
        <f>(LOOKUP('Calculatie sheet'!$AW$2,'Objectenoverzicht aantallen'!$A:$A,'Objectenoverzicht aantallen'!C:C)*'Calculatie sheet'!AW136+LOOKUP('Calculatie sheet'!$AW$2,'Objectenoverzicht aantallen'!$A:$A,'Objectenoverzicht aantallen'!E:E)*'Calculatie sheet'!AW136+LOOKUP('Calculatie sheet'!$AW$2,'Objectenoverzicht aantallen'!$A:$A,'Objectenoverzicht aantallen'!F:F)*'Calculatie sheet'!AW136+LOOKUP('Calculatie sheet'!$AW$2,'Objectenoverzicht aantallen'!$A:$A,'Objectenoverzicht aantallen'!G:G)*'Calculatie sheet'!AW136+LOOKUP('Calculatie sheet'!$AW$2,'Objectenoverzicht aantallen'!$A:$A,'Objectenoverzicht aantallen'!H:H)*'Calculatie sheet'!AW136+LOOKUP('Calculatie sheet'!$AW$2,'Objectenoverzicht aantallen'!$A:$A,'Objectenoverzicht aantallen'!I:I)*'Calculatie sheet'!AW136+LOOKUP('Calculatie sheet'!$AW$2,'Objectenoverzicht aantallen'!$A:$A,'Objectenoverzicht aantallen'!J:J)*'Calculatie sheet'!AW136+LOOKUP('Calculatie sheet'!$AW$2,'Objectenoverzicht aantallen'!$A:$A,'Objectenoverzicht aantallen'!K:K)*'Calculatie sheet'!AW136+LOOKUP('Calculatie sheet'!$AW$2,'Objectenoverzicht aantallen'!$A:$A,'Objectenoverzicht aantallen'!L:L)*'Calculatie sheet'!AW136+LOOKUP('Calculatie sheet'!$AW$2,'Objectenoverzicht aantallen'!$A:$A,'Objectenoverzicht aantallen'!M:M)*'Calculatie sheet'!AW136+LOOKUP('Calculatie sheet'!$AW$2,'Objectenoverzicht aantallen'!$A:$A,'Objectenoverzicht aantallen'!N:N)*'Calculatie sheet'!AW136+LOOKUP('Calculatie sheet'!$AW$2,'Objectenoverzicht aantallen'!$A:$A,'Objectenoverzicht aantallen'!O:O)*'Calculatie sheet'!AW136)/1000</f>
        <v>0</v>
      </c>
      <c r="U5" s="31" t="s">
        <v>625</v>
      </c>
      <c r="V5" s="571">
        <f>(LOOKUP('Calculatie sheet'!$AW$2,'Objectenoverzicht aantallen'!$A:$A,'Objectenoverzicht aantallen'!Q:Q)*'Calculatie sheet'!$AW$136)/1000</f>
        <v>0</v>
      </c>
      <c r="W5" s="571">
        <f>(LOOKUP('Calculatie sheet'!$AW$2,'Objectenoverzicht aantallen'!$A:$A,'Objectenoverzicht aantallen'!R:R)*'Calculatie sheet'!$AW$136)/1000</f>
        <v>0</v>
      </c>
      <c r="X5" s="571">
        <f>(LOOKUP('Calculatie sheet'!$AW$2,'Objectenoverzicht aantallen'!$A:$A,'Objectenoverzicht aantallen'!S:S)*'Calculatie sheet'!$AW$136)/1000</f>
        <v>0</v>
      </c>
      <c r="Y5" s="571">
        <f>(LOOKUP('Calculatie sheet'!$AW$2,'Objectenoverzicht aantallen'!$A:$A,'Objectenoverzicht aantallen'!T:T)*'Calculatie sheet'!$AW$136)/1000</f>
        <v>0</v>
      </c>
      <c r="Z5" s="571">
        <f>(LOOKUP('Calculatie sheet'!$AW$2,'Objectenoverzicht aantallen'!$A:$A,'Objectenoverzicht aantallen'!U:U)*'Calculatie sheet'!$AW$136)/1000</f>
        <v>0</v>
      </c>
      <c r="AA5" s="571">
        <f>(LOOKUP('Calculatie sheet'!$AW$2,'Objectenoverzicht aantallen'!$A:$A,'Objectenoverzicht aantallen'!V:V)*'Calculatie sheet'!$AW$136)/1000</f>
        <v>0</v>
      </c>
      <c r="AB5" s="571">
        <f>(LOOKUP('Calculatie sheet'!$AW$2,'Objectenoverzicht aantallen'!$A:$A,'Objectenoverzicht aantallen'!W:W)*'Calculatie sheet'!$AW$136)/1000</f>
        <v>0</v>
      </c>
      <c r="AC5" s="571">
        <f>(LOOKUP('Calculatie sheet'!$AW$2,'Objectenoverzicht aantallen'!$A:$A,'Objectenoverzicht aantallen'!X:X)*'Calculatie sheet'!$AW$136)/1000</f>
        <v>0</v>
      </c>
      <c r="AD5" s="571">
        <f>(LOOKUP('Calculatie sheet'!$AW$2,'Objectenoverzicht aantallen'!$A:$A,'Objectenoverzicht aantallen'!AA:AA)*'Calculatie sheet'!$AW$136)/1000</f>
        <v>0</v>
      </c>
      <c r="AE5" s="571">
        <f>(LOOKUP('Calculatie sheet'!$AW$2,'Objectenoverzicht aantallen'!$A:$A,'Objectenoverzicht aantallen'!Z:Z)*'Calculatie sheet'!$AW$136)/1000</f>
        <v>0</v>
      </c>
      <c r="AF5" s="571">
        <f>(LOOKUP('Calculatie sheet'!$AW$2,'Objectenoverzicht aantallen'!$A:$A,'Objectenoverzicht aantallen'!AA:AA)*'Calculatie sheet'!$AW$136)/1000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32D47-F2BE-8549-89B0-337F10A50C5F}">
  <dimension ref="A1:T12"/>
  <sheetViews>
    <sheetView workbookViewId="0">
      <selection activeCell="N1" sqref="N1:N12"/>
    </sheetView>
  </sheetViews>
  <sheetFormatPr baseColWidth="10" defaultRowHeight="16" x14ac:dyDescent="0.2"/>
  <cols>
    <col min="1" max="1" width="26.6640625" bestFit="1" customWidth="1"/>
    <col min="10" max="10" width="26.33203125" bestFit="1" customWidth="1"/>
  </cols>
  <sheetData>
    <row r="1" spans="1:20" x14ac:dyDescent="0.2">
      <c r="A1" t="s">
        <v>746</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sheet'!AA41+'Calculatie sheet'!AB41+'Calculatie sheet'!AC41+'Calculatie sheet'!AD41+'Calculatie sheet'!AE41+'Calculatie sheet'!AF41</f>
        <v>257568.59</v>
      </c>
      <c r="C2" s="566">
        <f>B2</f>
        <v>257568.59</v>
      </c>
      <c r="D2" s="28">
        <v>0</v>
      </c>
      <c r="E2" s="28">
        <f>C2*2</f>
        <v>515137.18</v>
      </c>
      <c r="F2" s="28">
        <f>E2*0.3333</f>
        <v>171695.222094</v>
      </c>
      <c r="G2" s="28">
        <f>E2*0.6666</f>
        <v>343390.44418799999</v>
      </c>
      <c r="H2" s="28">
        <f>D2</f>
        <v>0</v>
      </c>
      <c r="I2" s="28">
        <f>E2*0.3333</f>
        <v>171695.222094</v>
      </c>
      <c r="J2" s="566" t="s">
        <v>571</v>
      </c>
      <c r="K2" s="28"/>
      <c r="L2">
        <v>2020</v>
      </c>
      <c r="M2" s="41">
        <f>'MKI S kolom AA'!M2+'MKI S kolom AB'!M2+'MKI S kolom AC'!M2+'MKI S kolom AD'!M2+'MKI S kolom AE'!M2+'MKI S kolom AF'!M2</f>
        <v>0</v>
      </c>
      <c r="N2" s="798">
        <f>'MKI S kolom AA'!N2+'MKI S kolom AB'!N2+'MKI S kolom AC'!N2+'MKI S kolom AD'!N2+'MKI S kolom AE'!N2+'MKI S kolom AF'!N2</f>
        <v>0</v>
      </c>
      <c r="O2" s="28">
        <v>0</v>
      </c>
      <c r="P2" s="28">
        <f>N2*2</f>
        <v>0</v>
      </c>
      <c r="Q2" s="28">
        <f>P2*0.3333</f>
        <v>0</v>
      </c>
      <c r="R2" s="28">
        <f>P2*0.6666</f>
        <v>0</v>
      </c>
      <c r="S2" s="28">
        <f>O2</f>
        <v>0</v>
      </c>
      <c r="T2" s="28">
        <f>P2*0.3333</f>
        <v>0</v>
      </c>
    </row>
    <row r="3" spans="1:20" x14ac:dyDescent="0.2">
      <c r="J3" s="8" t="s">
        <v>61</v>
      </c>
      <c r="L3">
        <v>2021</v>
      </c>
      <c r="M3" s="41">
        <f>'MKI S kolom AA'!M3+'MKI S kolom AB'!M3+'MKI S kolom AC'!M3+'MKI S kolom AD'!M3+'MKI S kolom AE'!M3+'MKI S kolom AF'!M3</f>
        <v>0</v>
      </c>
      <c r="N3" s="798">
        <f>'MKI S kolom AA'!N3+'MKI S kolom AB'!N3+'MKI S kolom AC'!N3+'MKI S kolom AD'!N3+'MKI S kolom AE'!N3+'MKI S kolom AF'!N3</f>
        <v>0</v>
      </c>
      <c r="O3" s="28">
        <v>0</v>
      </c>
      <c r="P3" s="28">
        <f>N3*2</f>
        <v>0</v>
      </c>
      <c r="Q3" s="28">
        <f>P3*0.3333</f>
        <v>0</v>
      </c>
      <c r="R3" s="28">
        <f>P3*0.6666</f>
        <v>0</v>
      </c>
      <c r="S3" s="28">
        <f>O3</f>
        <v>0</v>
      </c>
      <c r="T3" s="28">
        <f>P3*0.3333</f>
        <v>0</v>
      </c>
    </row>
    <row r="4" spans="1:20" x14ac:dyDescent="0.2">
      <c r="J4" s="9" t="s">
        <v>48</v>
      </c>
      <c r="L4">
        <v>2022</v>
      </c>
      <c r="M4" s="41">
        <f>'MKI S kolom AA'!M4+'MKI S kolom AB'!M4+'MKI S kolom AC'!M4+'MKI S kolom AD'!M4+'MKI S kolom AE'!M4+'MKI S kolom AF'!M4</f>
        <v>0</v>
      </c>
      <c r="N4" s="798">
        <f>'MKI S kolom AA'!N4+'MKI S kolom AB'!N4+'MKI S kolom AC'!N4+'MKI S kolom AD'!N4+'MKI S kolom AE'!N4+'MKI S kolom AF'!N4</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'MKI S kolom AA'!M5+'MKI S kolom AB'!M5+'MKI S kolom AC'!M5+'MKI S kolom AD'!M5+'MKI S kolom AE'!M5+'MKI S kolom AF'!M5</f>
        <v>0</v>
      </c>
      <c r="N5" s="798">
        <f>'MKI S kolom AA'!N5+'MKI S kolom AB'!N5+'MKI S kolom AC'!N5+'MKI S kolom AD'!N5+'MKI S kolom AE'!N5+'MKI S kolom AF'!N5</f>
        <v>0</v>
      </c>
      <c r="O5" s="28">
        <v>0</v>
      </c>
      <c r="P5" s="28">
        <f t="shared" si="0"/>
        <v>0</v>
      </c>
      <c r="Q5" s="28">
        <f t="shared" si="1"/>
        <v>0</v>
      </c>
      <c r="R5" s="28">
        <f t="shared" si="2"/>
        <v>0</v>
      </c>
      <c r="S5" s="28">
        <f t="shared" si="3"/>
        <v>0</v>
      </c>
      <c r="T5" s="28">
        <f t="shared" si="4"/>
        <v>0</v>
      </c>
    </row>
    <row r="6" spans="1:20" x14ac:dyDescent="0.2">
      <c r="J6" s="11" t="s">
        <v>52</v>
      </c>
      <c r="L6">
        <v>2024</v>
      </c>
      <c r="M6" s="41">
        <f>'MKI S kolom AA'!M6+'MKI S kolom AB'!M6+'MKI S kolom AC'!M6+'MKI S kolom AD'!M6+'MKI S kolom AE'!M6+'MKI S kolom AF'!M6</f>
        <v>0</v>
      </c>
      <c r="N6" s="798">
        <f>'MKI S kolom AA'!N6+'MKI S kolom AB'!N6+'MKI S kolom AC'!N6+'MKI S kolom AD'!N6+'MKI S kolom AE'!N6+'MKI S kolom AF'!N6</f>
        <v>0</v>
      </c>
      <c r="O6" s="28">
        <v>0</v>
      </c>
      <c r="P6" s="28">
        <f t="shared" si="0"/>
        <v>0</v>
      </c>
      <c r="Q6" s="28">
        <f t="shared" si="1"/>
        <v>0</v>
      </c>
      <c r="R6" s="28">
        <f t="shared" si="2"/>
        <v>0</v>
      </c>
      <c r="S6" s="28">
        <f t="shared" si="3"/>
        <v>0</v>
      </c>
      <c r="T6" s="28">
        <f t="shared" si="4"/>
        <v>0</v>
      </c>
    </row>
    <row r="7" spans="1:20" x14ac:dyDescent="0.2">
      <c r="J7" s="12" t="s">
        <v>53</v>
      </c>
      <c r="L7">
        <v>2025</v>
      </c>
      <c r="M7" s="41">
        <f>'MKI S kolom AA'!M7+'MKI S kolom AB'!M7+'MKI S kolom AC'!M7+'MKI S kolom AD'!M7+'MKI S kolom AE'!M7+'MKI S kolom AF'!M7</f>
        <v>0</v>
      </c>
      <c r="N7" s="798">
        <f>'MKI S kolom AA'!N7+'MKI S kolom AB'!N7+'MKI S kolom AC'!N7+'MKI S kolom AD'!N7+'MKI S kolom AE'!N7+'MKI S kolom AF'!N7</f>
        <v>0</v>
      </c>
      <c r="O7" s="28">
        <v>0</v>
      </c>
      <c r="P7" s="28">
        <f t="shared" si="0"/>
        <v>0</v>
      </c>
      <c r="Q7" s="28">
        <f t="shared" si="1"/>
        <v>0</v>
      </c>
      <c r="R7" s="28">
        <f t="shared" si="2"/>
        <v>0</v>
      </c>
      <c r="S7" s="28">
        <f t="shared" si="3"/>
        <v>0</v>
      </c>
      <c r="T7" s="28">
        <f t="shared" si="4"/>
        <v>0</v>
      </c>
    </row>
    <row r="8" spans="1:20" x14ac:dyDescent="0.2">
      <c r="J8" s="13" t="s">
        <v>59</v>
      </c>
      <c r="L8">
        <v>2026</v>
      </c>
      <c r="M8" s="41">
        <f>'MKI S kolom AA'!M8+'MKI S kolom AB'!M8+'MKI S kolom AC'!M8+'MKI S kolom AD'!M8+'MKI S kolom AE'!M8+'MKI S kolom AF'!M8</f>
        <v>0</v>
      </c>
      <c r="N8" s="798">
        <f>'MKI S kolom AA'!N8+'MKI S kolom AB'!N8+'MKI S kolom AC'!N8+'MKI S kolom AD'!N8+'MKI S kolom AE'!N8+'MKI S kolom AF'!N8</f>
        <v>0</v>
      </c>
      <c r="O8" s="28">
        <v>0</v>
      </c>
      <c r="P8" s="28">
        <f t="shared" si="0"/>
        <v>0</v>
      </c>
      <c r="Q8" s="28">
        <f t="shared" si="1"/>
        <v>0</v>
      </c>
      <c r="R8" s="28">
        <f t="shared" si="2"/>
        <v>0</v>
      </c>
      <c r="S8" s="28">
        <f t="shared" si="3"/>
        <v>0</v>
      </c>
      <c r="T8" s="28">
        <f t="shared" si="4"/>
        <v>0</v>
      </c>
    </row>
    <row r="9" spans="1:20" x14ac:dyDescent="0.2">
      <c r="J9" s="14" t="s">
        <v>60</v>
      </c>
      <c r="L9">
        <v>2027</v>
      </c>
      <c r="M9" s="41">
        <f>'MKI S kolom AA'!M9+'MKI S kolom AB'!M9+'MKI S kolom AC'!M9+'MKI S kolom AD'!M9+'MKI S kolom AE'!M9+'MKI S kolom AF'!M9</f>
        <v>0</v>
      </c>
      <c r="N9" s="798">
        <f>'MKI S kolom AA'!N9+'MKI S kolom AB'!N9+'MKI S kolom AC'!N9+'MKI S kolom AD'!N9+'MKI S kolom AE'!N9+'MKI S kolom AF'!N9</f>
        <v>0</v>
      </c>
      <c r="O9" s="28">
        <v>0</v>
      </c>
      <c r="P9" s="28">
        <f t="shared" si="0"/>
        <v>0</v>
      </c>
      <c r="Q9" s="28">
        <f t="shared" si="1"/>
        <v>0</v>
      </c>
      <c r="R9" s="28">
        <f t="shared" si="2"/>
        <v>0</v>
      </c>
      <c r="S9" s="28">
        <f t="shared" si="3"/>
        <v>0</v>
      </c>
      <c r="T9" s="28">
        <f t="shared" si="4"/>
        <v>0</v>
      </c>
    </row>
    <row r="10" spans="1:20" x14ac:dyDescent="0.2">
      <c r="J10" t="s">
        <v>1010</v>
      </c>
      <c r="L10">
        <v>2028</v>
      </c>
      <c r="M10" s="41">
        <f>'MKI S kolom AA'!M10+'MKI S kolom AB'!M10+'MKI S kolom AC'!M10+'MKI S kolom AD'!M10+'MKI S kolom AE'!M10+'MKI S kolom AF'!M10</f>
        <v>0</v>
      </c>
      <c r="N10" s="798">
        <f>'MKI S kolom AA'!N10+'MKI S kolom AB'!N10+'MKI S kolom AC'!N10+'MKI S kolom AD'!N10+'MKI S kolom AE'!N10+'MKI S kolom AF'!N10</f>
        <v>0</v>
      </c>
      <c r="O10" s="28">
        <v>0</v>
      </c>
      <c r="P10" s="28">
        <f t="shared" si="0"/>
        <v>0</v>
      </c>
      <c r="Q10" s="28">
        <f t="shared" si="1"/>
        <v>0</v>
      </c>
      <c r="R10" s="28">
        <f t="shared" si="2"/>
        <v>0</v>
      </c>
      <c r="S10" s="28">
        <f t="shared" si="3"/>
        <v>0</v>
      </c>
      <c r="T10" s="28">
        <f t="shared" si="4"/>
        <v>0</v>
      </c>
    </row>
    <row r="11" spans="1:20" x14ac:dyDescent="0.2">
      <c r="L11">
        <v>2029</v>
      </c>
      <c r="M11" s="41">
        <f>'MKI S kolom AA'!M11+'MKI S kolom AB'!M11+'MKI S kolom AC'!M11+'MKI S kolom AD'!M11+'MKI S kolom AE'!M11+'MKI S kolom AF'!M11</f>
        <v>0</v>
      </c>
      <c r="N11" s="798">
        <f>'MKI S kolom AA'!N11+'MKI S kolom AB'!N11+'MKI S kolom AC'!N11+'MKI S kolom AD'!N11+'MKI S kolom AE'!N11+'MKI S kolom AF'!N11</f>
        <v>0</v>
      </c>
      <c r="O11" s="28">
        <v>0</v>
      </c>
      <c r="P11" s="28">
        <f t="shared" si="0"/>
        <v>0</v>
      </c>
      <c r="Q11" s="28">
        <f t="shared" si="1"/>
        <v>0</v>
      </c>
      <c r="R11" s="28">
        <f t="shared" si="2"/>
        <v>0</v>
      </c>
      <c r="S11" s="28">
        <f t="shared" si="3"/>
        <v>0</v>
      </c>
      <c r="T11" s="28">
        <f t="shared" si="4"/>
        <v>0</v>
      </c>
    </row>
    <row r="12" spans="1:20" x14ac:dyDescent="0.2">
      <c r="L12">
        <v>2030</v>
      </c>
      <c r="M12" s="41">
        <f>'MKI S kolom AA'!M12+'MKI S kolom AB'!M12+'MKI S kolom AC'!M12+'MKI S kolom AD'!M12+'MKI S kolom AE'!M12+'MKI S kolom AF'!M12</f>
        <v>0</v>
      </c>
      <c r="N12" s="798">
        <f>'MKI S kolom AA'!N12+'MKI S kolom AB'!N12+'MKI S kolom AC'!N12+'MKI S kolom AD'!N12+'MKI S kolom AE'!N12+'MKI S kolom AF'!N12</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AD54A-D128-AE4A-B94F-7B3BCD164156}">
  <dimension ref="A1:AF9"/>
  <sheetViews>
    <sheetView workbookViewId="0">
      <selection activeCell="B10" sqref="B10"/>
    </sheetView>
  </sheetViews>
  <sheetFormatPr baseColWidth="10" defaultRowHeight="16" x14ac:dyDescent="0.2"/>
  <cols>
    <col min="1" max="1" width="17.83203125" bestFit="1" customWidth="1"/>
    <col min="2" max="2" width="16.83203125" bestFit="1" customWidth="1"/>
  </cols>
  <sheetData>
    <row r="1" spans="1:32" x14ac:dyDescent="0.2">
      <c r="A1" t="str">
        <f>'Calculatie sheet'!AX3</f>
        <v>Leeg</v>
      </c>
      <c r="B1" s="26" t="s">
        <v>353</v>
      </c>
      <c r="C1" s="7" t="s">
        <v>358</v>
      </c>
      <c r="D1" t="s">
        <v>62</v>
      </c>
      <c r="F1" s="727" t="s">
        <v>564</v>
      </c>
      <c r="G1" s="149"/>
      <c r="H1" s="149"/>
      <c r="I1" s="475" t="s">
        <v>609</v>
      </c>
      <c r="J1" s="475" t="s">
        <v>610</v>
      </c>
      <c r="K1" s="475" t="s">
        <v>611</v>
      </c>
      <c r="L1" s="475" t="s">
        <v>612</v>
      </c>
      <c r="M1" s="475" t="s">
        <v>613</v>
      </c>
      <c r="N1" s="475" t="s">
        <v>614</v>
      </c>
      <c r="O1" s="475" t="s">
        <v>615</v>
      </c>
      <c r="P1" s="475" t="s">
        <v>616</v>
      </c>
      <c r="Q1" s="475" t="s">
        <v>617</v>
      </c>
      <c r="R1" s="475" t="s">
        <v>618</v>
      </c>
      <c r="S1" s="475" t="s">
        <v>619</v>
      </c>
      <c r="V1" s="458" t="s">
        <v>662</v>
      </c>
      <c r="W1" s="458" t="s">
        <v>663</v>
      </c>
      <c r="X1" s="458" t="s">
        <v>664</v>
      </c>
      <c r="Y1" s="458" t="s">
        <v>665</v>
      </c>
      <c r="Z1" s="458" t="s">
        <v>666</v>
      </c>
      <c r="AA1" s="458" t="s">
        <v>667</v>
      </c>
      <c r="AB1" s="458" t="s">
        <v>668</v>
      </c>
      <c r="AC1" s="458" t="s">
        <v>669</v>
      </c>
      <c r="AD1" s="458" t="s">
        <v>670</v>
      </c>
      <c r="AE1" s="458" t="s">
        <v>671</v>
      </c>
      <c r="AF1" s="458" t="s">
        <v>672</v>
      </c>
    </row>
    <row r="2" spans="1:32" x14ac:dyDescent="0.2">
      <c r="B2" s="551" t="s">
        <v>203</v>
      </c>
      <c r="C2" s="46">
        <f>'Calculatie sheet'!AX133</f>
        <v>9.6748725396598469E-4</v>
      </c>
      <c r="D2" s="26" t="s">
        <v>64</v>
      </c>
      <c r="F2" s="573">
        <f>C2*'Calculatie sheet'!$AX$7/1000</f>
        <v>0</v>
      </c>
      <c r="H2" s="31" t="s">
        <v>622</v>
      </c>
      <c r="I2" s="571">
        <f>(LOOKUP('Calculatie sheet'!$AX$2,'Objectenoverzicht aantallen'!$A:$A,'Objectenoverzicht aantallen'!C:C)*'Calculatie sheet'!AX133+LOOKUP('Calculatie sheet'!$AX$2,'Objectenoverzicht aantallen'!$A:$A,'Objectenoverzicht aantallen'!E:E)*'Calculatie sheet'!AX133)/1000</f>
        <v>0</v>
      </c>
      <c r="J2" s="571">
        <f>(LOOKUP('Calculatie sheet'!$AX$2,'Objectenoverzicht aantallen'!$A:$A,'Objectenoverzicht aantallen'!C:C)*'Calculatie sheet'!AX133+LOOKUP('Calculatie sheet'!$AX$2,'Objectenoverzicht aantallen'!$A:$A,'Objectenoverzicht aantallen'!E:E)*'Calculatie sheet'!AX133+LOOKUP('Calculatie sheet'!$AX$2,'Objectenoverzicht aantallen'!$A:$A,'Objectenoverzicht aantallen'!F:F)*'Calculatie sheet'!AX133)/1000</f>
        <v>0</v>
      </c>
      <c r="K2" s="571">
        <f>(LOOKUP('Calculatie sheet'!$AX$2,'Objectenoverzicht aantallen'!$A:$A,'Objectenoverzicht aantallen'!C:C)*'Calculatie sheet'!AX133+LOOKUP('Calculatie sheet'!$AX$2,'Objectenoverzicht aantallen'!$A:$A,'Objectenoverzicht aantallen'!E:E)*'Calculatie sheet'!AX133+LOOKUP('Calculatie sheet'!$AX$2,'Objectenoverzicht aantallen'!$A:$A,'Objectenoverzicht aantallen'!F:F)*'Calculatie sheet'!AX133+LOOKUP('Calculatie sheet'!$D$2,'Objectenoverzicht aantallen'!$A:$A,'Objectenoverzicht aantallen'!G:G)*'Calculatie sheet'!AX133)/1000</f>
        <v>0</v>
      </c>
      <c r="L2" s="571">
        <f>(LOOKUP('Calculatie sheet'!$AX$2,'Objectenoverzicht aantallen'!$A:$A,'Objectenoverzicht aantallen'!C:C)*'Calculatie sheet'!AX133+LOOKUP('Calculatie sheet'!$AX$2,'Objectenoverzicht aantallen'!$A:$A,'Objectenoverzicht aantallen'!E:E)*'Calculatie sheet'!AX133+LOOKUP('Calculatie sheet'!$AX$2,'Objectenoverzicht aantallen'!$A:$A,'Objectenoverzicht aantallen'!F:F)*'Calculatie sheet'!AX133+LOOKUP('Calculatie sheet'!$AX$2,'Objectenoverzicht aantallen'!$A:$A,'Objectenoverzicht aantallen'!G:G)*'Calculatie sheet'!AX133+LOOKUP('Calculatie sheet'!$AX$2,'Objectenoverzicht aantallen'!$A:$A,'Objectenoverzicht aantallen'!H:H)*'Calculatie sheet'!AX133)/1000</f>
        <v>0</v>
      </c>
      <c r="M2" s="571">
        <f>(LOOKUP('Calculatie sheet'!$AX$2,'Objectenoverzicht aantallen'!$A:$A,'Objectenoverzicht aantallen'!C:C)*'Calculatie sheet'!AX133+LOOKUP('Calculatie sheet'!$AX$2,'Objectenoverzicht aantallen'!$A:$A,'Objectenoverzicht aantallen'!E:E)*'Calculatie sheet'!AX133+LOOKUP('Calculatie sheet'!$AX$2,'Objectenoverzicht aantallen'!$A:$A,'Objectenoverzicht aantallen'!F:F)*'Calculatie sheet'!AX133+LOOKUP('Calculatie sheet'!$AX$2,'Objectenoverzicht aantallen'!$A:$A,'Objectenoverzicht aantallen'!G:G)*'Calculatie sheet'!AX133+LOOKUP('Calculatie sheet'!$AX$2,'Objectenoverzicht aantallen'!$A:$A,'Objectenoverzicht aantallen'!H:H)*'Calculatie sheet'!AX133+LOOKUP('Calculatie sheet'!$AX$2,'Objectenoverzicht aantallen'!$A:$A,'Objectenoverzicht aantallen'!I:I)*'Calculatie sheet'!AX133)/1000</f>
        <v>0</v>
      </c>
      <c r="N2" s="571">
        <f>(LOOKUP('Calculatie sheet'!$AX$2,'Objectenoverzicht aantallen'!$A:$A,'Objectenoverzicht aantallen'!C:C)*'Calculatie sheet'!AX133+LOOKUP('Calculatie sheet'!$AX$2,'Objectenoverzicht aantallen'!$A:$A,'Objectenoverzicht aantallen'!E:E)*'Calculatie sheet'!AX133+LOOKUP('Calculatie sheet'!$AX$2,'Objectenoverzicht aantallen'!$A:$A,'Objectenoverzicht aantallen'!F:F)*'Calculatie sheet'!AX133+LOOKUP('Calculatie sheet'!$AX$2,'Objectenoverzicht aantallen'!$A:$A,'Objectenoverzicht aantallen'!G:G)*'Calculatie sheet'!AX133+LOOKUP('Calculatie sheet'!$AX$2,'Objectenoverzicht aantallen'!$A:$A,'Objectenoverzicht aantallen'!H:H)*'Calculatie sheet'!AX133+LOOKUP('Calculatie sheet'!$AX$2,'Objectenoverzicht aantallen'!$A:$A,'Objectenoverzicht aantallen'!I:I)*'Calculatie sheet'!AX133+LOOKUP('Calculatie sheet'!$AX$2,'Objectenoverzicht aantallen'!$A:$A,'Objectenoverzicht aantallen'!J:J)*'Calculatie sheet'!AX133)/1000</f>
        <v>0</v>
      </c>
      <c r="O2" s="571">
        <f>(LOOKUP('Calculatie sheet'!$AX$2,'Objectenoverzicht aantallen'!$A:$A,'Objectenoverzicht aantallen'!C:C)*'Calculatie sheet'!AX133+LOOKUP('Calculatie sheet'!$AX$2,'Objectenoverzicht aantallen'!$A:$A,'Objectenoverzicht aantallen'!E:E)*'Calculatie sheet'!AX133+LOOKUP('Calculatie sheet'!$AX$2,'Objectenoverzicht aantallen'!$A:$A,'Objectenoverzicht aantallen'!F:F)*'Calculatie sheet'!AX133+LOOKUP('Calculatie sheet'!$AX$2,'Objectenoverzicht aantallen'!$A:$A,'Objectenoverzicht aantallen'!G:G)*'Calculatie sheet'!AX133+LOOKUP('Calculatie sheet'!$AX$2,'Objectenoverzicht aantallen'!$A:$A,'Objectenoverzicht aantallen'!H:H)*'Calculatie sheet'!AX133+LOOKUP('Calculatie sheet'!$AX$2,'Objectenoverzicht aantallen'!$A:$A,'Objectenoverzicht aantallen'!I:I)*'Calculatie sheet'!AX133+LOOKUP('Calculatie sheet'!$AX$2,'Objectenoverzicht aantallen'!$A:$A,'Objectenoverzicht aantallen'!J:J)*'Calculatie sheet'!AX133+LOOKUP('Calculatie sheet'!$AX$2,'Objectenoverzicht aantallen'!$A:$A,'Objectenoverzicht aantallen'!K:K)*'Calculatie sheet'!AX133)/1000</f>
        <v>0</v>
      </c>
      <c r="P2" s="571">
        <f>(LOOKUP('Calculatie sheet'!$AX$2,'Objectenoverzicht aantallen'!$A:$A,'Objectenoverzicht aantallen'!C:C)*'Calculatie sheet'!AX133+LOOKUP('Calculatie sheet'!$AX$2,'Objectenoverzicht aantallen'!$A:$A,'Objectenoverzicht aantallen'!E:E)*'Calculatie sheet'!AX133+LOOKUP('Calculatie sheet'!$AX$2,'Objectenoverzicht aantallen'!$A:$A,'Objectenoverzicht aantallen'!F:F)*'Calculatie sheet'!AX133+LOOKUP('Calculatie sheet'!$AX$2,'Objectenoverzicht aantallen'!$A:$A,'Objectenoverzicht aantallen'!G:G)*'Calculatie sheet'!AX133+LOOKUP('Calculatie sheet'!$AX$2,'Objectenoverzicht aantallen'!$A:$A,'Objectenoverzicht aantallen'!H:H)*'Calculatie sheet'!AX133+LOOKUP('Calculatie sheet'!$AX$2,'Objectenoverzicht aantallen'!$A:$A,'Objectenoverzicht aantallen'!I:I)*'Calculatie sheet'!AX133+LOOKUP('Calculatie sheet'!$AX$2,'Objectenoverzicht aantallen'!$A:$A,'Objectenoverzicht aantallen'!J:J)*'Calculatie sheet'!AX133+LOOKUP('Calculatie sheet'!$AX$2,'Objectenoverzicht aantallen'!$A:$A,'Objectenoverzicht aantallen'!K:K)*'Calculatie sheet'!AX133+LOOKUP('Calculatie sheet'!$AX$2,'Objectenoverzicht aantallen'!$A:$A,'Objectenoverzicht aantallen'!L:L)*'Calculatie sheet'!AX133)/1000</f>
        <v>0</v>
      </c>
      <c r="Q2" s="571">
        <f>(LOOKUP('Calculatie sheet'!$AX$2,'Objectenoverzicht aantallen'!$A:$A,'Objectenoverzicht aantallen'!C:C)*'Calculatie sheet'!AX133+LOOKUP('Calculatie sheet'!$AX$2,'Objectenoverzicht aantallen'!$A:$A,'Objectenoverzicht aantallen'!E:E)*'Calculatie sheet'!AX133+LOOKUP('Calculatie sheet'!$AX$2,'Objectenoverzicht aantallen'!$A:$A,'Objectenoverzicht aantallen'!F:F)*'Calculatie sheet'!AX133+LOOKUP('Calculatie sheet'!$AX$2,'Objectenoverzicht aantallen'!$A:$A,'Objectenoverzicht aantallen'!G:G)*'Calculatie sheet'!AX133+LOOKUP('Calculatie sheet'!$AX$2,'Objectenoverzicht aantallen'!$A:$A,'Objectenoverzicht aantallen'!H:H)*'Calculatie sheet'!AX133+LOOKUP('Calculatie sheet'!$AX$2,'Objectenoverzicht aantallen'!$A:$A,'Objectenoverzicht aantallen'!I:I)*'Calculatie sheet'!AX133+LOOKUP('Calculatie sheet'!$AX$2,'Objectenoverzicht aantallen'!$A:$A,'Objectenoverzicht aantallen'!J:J)*'Calculatie sheet'!AX133+LOOKUP('Calculatie sheet'!$AX$2,'Objectenoverzicht aantallen'!$A:$A,'Objectenoverzicht aantallen'!K:K)*'Calculatie sheet'!AX133+LOOKUP('Calculatie sheet'!$AX$2,'Objectenoverzicht aantallen'!$A:$A,'Objectenoverzicht aantallen'!L:L)*'Calculatie sheet'!AX133+LOOKUP('Calculatie sheet'!$AX$2,'Objectenoverzicht aantallen'!$A:$A,'Objectenoverzicht aantallen'!M:M)*'Calculatie sheet'!AX133)/1000</f>
        <v>0</v>
      </c>
      <c r="R2" s="571">
        <f>(LOOKUP('Calculatie sheet'!$AX$2,'Objectenoverzicht aantallen'!$A:$A,'Objectenoverzicht aantallen'!C:C)*'Calculatie sheet'!AX133+LOOKUP('Calculatie sheet'!$AX$2,'Objectenoverzicht aantallen'!$A:$A,'Objectenoverzicht aantallen'!E:E)*'Calculatie sheet'!AX133+LOOKUP('Calculatie sheet'!$AX$2,'Objectenoverzicht aantallen'!$A:$A,'Objectenoverzicht aantallen'!F:F)*'Calculatie sheet'!AX133+LOOKUP('Calculatie sheet'!$AX$2,'Objectenoverzicht aantallen'!$A:$A,'Objectenoverzicht aantallen'!G:G)*'Calculatie sheet'!AX133+LOOKUP('Calculatie sheet'!$AX$2,'Objectenoverzicht aantallen'!$A:$A,'Objectenoverzicht aantallen'!H:H)*'Calculatie sheet'!AX133+LOOKUP('Calculatie sheet'!$AX$2,'Objectenoverzicht aantallen'!$A:$A,'Objectenoverzicht aantallen'!I:I)*'Calculatie sheet'!AX133+LOOKUP('Calculatie sheet'!$AX$2,'Objectenoverzicht aantallen'!$A:$A,'Objectenoverzicht aantallen'!J:J)*'Calculatie sheet'!AX133+LOOKUP('Calculatie sheet'!$AX$2,'Objectenoverzicht aantallen'!$A:$A,'Objectenoverzicht aantallen'!K:K)*'Calculatie sheet'!AX133+LOOKUP('Calculatie sheet'!$AX$2,'Objectenoverzicht aantallen'!$A:$A,'Objectenoverzicht aantallen'!L:L)*'Calculatie sheet'!AX133+LOOKUP('Calculatie sheet'!$AX$2,'Objectenoverzicht aantallen'!$A:$A,'Objectenoverzicht aantallen'!M:M)*'Calculatie sheet'!AX133+LOOKUP('Calculatie sheet'!$AX$2,'Objectenoverzicht aantallen'!$A:$A,'Objectenoverzicht aantallen'!N:N)*'Calculatie sheet'!AX133)/1000</f>
        <v>0</v>
      </c>
      <c r="S2" s="571">
        <f>(LOOKUP('Calculatie sheet'!$AX$2,'Objectenoverzicht aantallen'!$A:$A,'Objectenoverzicht aantallen'!C:C)*'Calculatie sheet'!AX133+LOOKUP('Calculatie sheet'!$AX$2,'Objectenoverzicht aantallen'!$A:$A,'Objectenoverzicht aantallen'!E:E)*'Calculatie sheet'!AX133+LOOKUP('Calculatie sheet'!$AX$2,'Objectenoverzicht aantallen'!$A:$A,'Objectenoverzicht aantallen'!F:F)*'Calculatie sheet'!AX133+LOOKUP('Calculatie sheet'!$AX$2,'Objectenoverzicht aantallen'!$A:$A,'Objectenoverzicht aantallen'!G:G)*'Calculatie sheet'!AX133+LOOKUP('Calculatie sheet'!$AX$2,'Objectenoverzicht aantallen'!$A:$A,'Objectenoverzicht aantallen'!H:H)*'Calculatie sheet'!AX133+LOOKUP('Calculatie sheet'!$AX$2,'Objectenoverzicht aantallen'!$A:$A,'Objectenoverzicht aantallen'!I:I)*'Calculatie sheet'!AX133+LOOKUP('Calculatie sheet'!$AX$2,'Objectenoverzicht aantallen'!$A:$A,'Objectenoverzicht aantallen'!J:J)*'Calculatie sheet'!AX133+LOOKUP('Calculatie sheet'!$AX$2,'Objectenoverzicht aantallen'!$A:$A,'Objectenoverzicht aantallen'!K:K)*'Calculatie sheet'!AX133+LOOKUP('Calculatie sheet'!$AX$2,'Objectenoverzicht aantallen'!$A:$A,'Objectenoverzicht aantallen'!L:L)*'Calculatie sheet'!AX133+LOOKUP('Calculatie sheet'!$AX$2,'Objectenoverzicht aantallen'!$A:$A,'Objectenoverzicht aantallen'!M:M)*'Calculatie sheet'!AX133+LOOKUP('Calculatie sheet'!$AX$2,'Objectenoverzicht aantallen'!$A:$A,'Objectenoverzicht aantallen'!N:N)*'Calculatie sheet'!AX133+LOOKUP('Calculatie sheet'!$AX$2,'Objectenoverzicht aantallen'!$A:$A,'Objectenoverzicht aantallen'!O:O)*'Calculatie sheet'!AX133)/1000</f>
        <v>0</v>
      </c>
      <c r="U2" s="31" t="s">
        <v>622</v>
      </c>
      <c r="V2" s="571">
        <f>(LOOKUP('Calculatie sheet'!$AX$2,'Objectenoverzicht aantallen'!$A:$A,'Objectenoverzicht aantallen'!E:E)*'Calculatie sheet'!$AX$133)/1000</f>
        <v>0</v>
      </c>
      <c r="W2" s="571">
        <f>(LOOKUP('Calculatie sheet'!$AX$2,'Objectenoverzicht aantallen'!$A:$A,'Objectenoverzicht aantallen'!F:F)*'Calculatie sheet'!$AX$133)/1000</f>
        <v>0</v>
      </c>
      <c r="X2" s="571">
        <f>(LOOKUP('Calculatie sheet'!$AX$2,'Objectenoverzicht aantallen'!$A:$A,'Objectenoverzicht aantallen'!G:G)*'Calculatie sheet'!$AX$133)/1000</f>
        <v>0</v>
      </c>
      <c r="Y2" s="571">
        <f>(LOOKUP('Calculatie sheet'!$AX$2,'Objectenoverzicht aantallen'!$A:$A,'Objectenoverzicht aantallen'!H:H)*'Calculatie sheet'!$AX$133)/1000</f>
        <v>0</v>
      </c>
      <c r="Z2" s="571">
        <f>(LOOKUP('Calculatie sheet'!$AX$2,'Objectenoverzicht aantallen'!$A:$A,'Objectenoverzicht aantallen'!I:I)*'Calculatie sheet'!$AX$133)/1000</f>
        <v>0</v>
      </c>
      <c r="AA2" s="571">
        <f>(LOOKUP('Calculatie sheet'!$AX$2,'Objectenoverzicht aantallen'!$A:$A,'Objectenoverzicht aantallen'!J:J)*'Calculatie sheet'!$AX$133)/1000</f>
        <v>0</v>
      </c>
      <c r="AB2" s="571">
        <f>(LOOKUP('Calculatie sheet'!$AX$2,'Objectenoverzicht aantallen'!$A:$A,'Objectenoverzicht aantallen'!K:K)*'Calculatie sheet'!$AX$133)/1000</f>
        <v>0</v>
      </c>
      <c r="AC2" s="571">
        <f>(LOOKUP('Calculatie sheet'!$AX$2,'Objectenoverzicht aantallen'!$A:$A,'Objectenoverzicht aantallen'!L:L)*'Calculatie sheet'!$AX$133)/1000</f>
        <v>0</v>
      </c>
      <c r="AD2" s="571">
        <f>(LOOKUP('Calculatie sheet'!$AX$2,'Objectenoverzicht aantallen'!$A:$A,'Objectenoverzicht aantallen'!M:M)*'Calculatie sheet'!$AX$133)/1000</f>
        <v>0</v>
      </c>
      <c r="AE2" s="571">
        <f>(LOOKUP('Calculatie sheet'!$AX$2,'Objectenoverzicht aantallen'!$A:$A,'Objectenoverzicht aantallen'!N:N)*'Calculatie sheet'!$AX$133)/1000</f>
        <v>0</v>
      </c>
      <c r="AF2" s="571">
        <f>(LOOKUP('Calculatie sheet'!$AX$2,'Objectenoverzicht aantallen'!$A:$A,'Objectenoverzicht aantallen'!O:O)*'Calculatie sheet'!$AX$133)/1000</f>
        <v>0</v>
      </c>
    </row>
    <row r="3" spans="1:32" x14ac:dyDescent="0.2">
      <c r="B3" s="130" t="s">
        <v>967</v>
      </c>
      <c r="C3" s="46">
        <f>'Calculatie sheet'!AX134</f>
        <v>5.8184833843315369E-7</v>
      </c>
      <c r="D3" s="7" t="s">
        <v>354</v>
      </c>
      <c r="F3" s="573">
        <f>C3*'Calculatie sheet'!$AX$7/1000</f>
        <v>0</v>
      </c>
      <c r="H3" s="31" t="s">
        <v>623</v>
      </c>
      <c r="I3" s="571">
        <f>(LOOKUP('Calculatie sheet'!$AX$2,'Objectenoverzicht aantallen'!$A:$A,'Objectenoverzicht aantallen'!C:C)*'Calculatie sheet'!AX134+LOOKUP('Calculatie sheet'!$AX$2,'Objectenoverzicht aantallen'!$A:$A,'Objectenoverzicht aantallen'!E:E)*'Calculatie sheet'!AX134)/1000</f>
        <v>0</v>
      </c>
      <c r="J3" s="571">
        <f>(LOOKUP('Calculatie sheet'!$AX$2,'Objectenoverzicht aantallen'!$A:$A,'Objectenoverzicht aantallen'!C:C)*'Calculatie sheet'!AX134+LOOKUP('Calculatie sheet'!$AX$2,'Objectenoverzicht aantallen'!$A:$A,'Objectenoverzicht aantallen'!E:E)*'Calculatie sheet'!AX134+LOOKUP('Calculatie sheet'!$AX$2,'Objectenoverzicht aantallen'!$A:$A,'Objectenoverzicht aantallen'!F:F)*'Calculatie sheet'!AX134)/1000</f>
        <v>0</v>
      </c>
      <c r="K3" s="571">
        <f>(LOOKUP('Calculatie sheet'!$AX$2,'Objectenoverzicht aantallen'!$A:$A,'Objectenoverzicht aantallen'!C:C)*'Calculatie sheet'!AX134+LOOKUP('Calculatie sheet'!$AX$2,'Objectenoverzicht aantallen'!$A:$A,'Objectenoverzicht aantallen'!E:E)*'Calculatie sheet'!AX134+LOOKUP('Calculatie sheet'!$AX$2,'Objectenoverzicht aantallen'!$A:$A,'Objectenoverzicht aantallen'!F:F)*'Calculatie sheet'!AX134+LOOKUP('Calculatie sheet'!$D$2,'Objectenoverzicht aantallen'!$A:$A,'Objectenoverzicht aantallen'!G:G)*'Calculatie sheet'!AX134)/1000</f>
        <v>0</v>
      </c>
      <c r="L3" s="571">
        <f>(LOOKUP('Calculatie sheet'!$AX$2,'Objectenoverzicht aantallen'!$A:$A,'Objectenoverzicht aantallen'!C:C)*'Calculatie sheet'!AX134+LOOKUP('Calculatie sheet'!$AX$2,'Objectenoverzicht aantallen'!$A:$A,'Objectenoverzicht aantallen'!E:E)*'Calculatie sheet'!AX134+LOOKUP('Calculatie sheet'!$AX$2,'Objectenoverzicht aantallen'!$A:$A,'Objectenoverzicht aantallen'!F:F)*'Calculatie sheet'!AX134+LOOKUP('Calculatie sheet'!$AX$2,'Objectenoverzicht aantallen'!$A:$A,'Objectenoverzicht aantallen'!G:G)*'Calculatie sheet'!AX134+LOOKUP('Calculatie sheet'!$AX$2,'Objectenoverzicht aantallen'!$A:$A,'Objectenoverzicht aantallen'!H:H)*'Calculatie sheet'!AX134)/1000</f>
        <v>0</v>
      </c>
      <c r="M3" s="571">
        <f>(LOOKUP('Calculatie sheet'!$AX$2,'Objectenoverzicht aantallen'!$A:$A,'Objectenoverzicht aantallen'!C:C)*'Calculatie sheet'!AX134+LOOKUP('Calculatie sheet'!$AX$2,'Objectenoverzicht aantallen'!$A:$A,'Objectenoverzicht aantallen'!E:E)*'Calculatie sheet'!AX134+LOOKUP('Calculatie sheet'!$AX$2,'Objectenoverzicht aantallen'!$A:$A,'Objectenoverzicht aantallen'!F:F)*'Calculatie sheet'!AX134+LOOKUP('Calculatie sheet'!$AX$2,'Objectenoverzicht aantallen'!$A:$A,'Objectenoverzicht aantallen'!G:G)*'Calculatie sheet'!AX134+LOOKUP('Calculatie sheet'!$AX$2,'Objectenoverzicht aantallen'!$A:$A,'Objectenoverzicht aantallen'!H:H)*'Calculatie sheet'!AX134+LOOKUP('Calculatie sheet'!$AX$2,'Objectenoverzicht aantallen'!$A:$A,'Objectenoverzicht aantallen'!I:I)*'Calculatie sheet'!AX134)/1000</f>
        <v>0</v>
      </c>
      <c r="N3" s="571">
        <f>(LOOKUP('Calculatie sheet'!$AX$2,'Objectenoverzicht aantallen'!$A:$A,'Objectenoverzicht aantallen'!C:C)*'Calculatie sheet'!AX134+LOOKUP('Calculatie sheet'!$AX$2,'Objectenoverzicht aantallen'!$A:$A,'Objectenoverzicht aantallen'!E:E)*'Calculatie sheet'!AX134+LOOKUP('Calculatie sheet'!$AX$2,'Objectenoverzicht aantallen'!$A:$A,'Objectenoverzicht aantallen'!F:F)*'Calculatie sheet'!AX134+LOOKUP('Calculatie sheet'!$AX$2,'Objectenoverzicht aantallen'!$A:$A,'Objectenoverzicht aantallen'!G:G)*'Calculatie sheet'!AX134+LOOKUP('Calculatie sheet'!$AX$2,'Objectenoverzicht aantallen'!$A:$A,'Objectenoverzicht aantallen'!H:H)*'Calculatie sheet'!AX134+LOOKUP('Calculatie sheet'!$AX$2,'Objectenoverzicht aantallen'!$A:$A,'Objectenoverzicht aantallen'!I:I)*'Calculatie sheet'!AX134+LOOKUP('Calculatie sheet'!$AX$2,'Objectenoverzicht aantallen'!$A:$A,'Objectenoverzicht aantallen'!J:J)*'Calculatie sheet'!AX134)/1000</f>
        <v>0</v>
      </c>
      <c r="O3" s="571">
        <f>(LOOKUP('Calculatie sheet'!$AX$2,'Objectenoverzicht aantallen'!$A:$A,'Objectenoverzicht aantallen'!C:C)*'Calculatie sheet'!AX134+LOOKUP('Calculatie sheet'!$AX$2,'Objectenoverzicht aantallen'!$A:$A,'Objectenoverzicht aantallen'!E:E)*'Calculatie sheet'!AX134+LOOKUP('Calculatie sheet'!$AX$2,'Objectenoverzicht aantallen'!$A:$A,'Objectenoverzicht aantallen'!F:F)*'Calculatie sheet'!AX134+LOOKUP('Calculatie sheet'!$AX$2,'Objectenoverzicht aantallen'!$A:$A,'Objectenoverzicht aantallen'!G:G)*'Calculatie sheet'!AX134+LOOKUP('Calculatie sheet'!$AX$2,'Objectenoverzicht aantallen'!$A:$A,'Objectenoverzicht aantallen'!H:H)*'Calculatie sheet'!AX134+LOOKUP('Calculatie sheet'!$AX$2,'Objectenoverzicht aantallen'!$A:$A,'Objectenoverzicht aantallen'!I:I)*'Calculatie sheet'!AX134+LOOKUP('Calculatie sheet'!$AX$2,'Objectenoverzicht aantallen'!$A:$A,'Objectenoverzicht aantallen'!J:J)*'Calculatie sheet'!AX134+LOOKUP('Calculatie sheet'!$AX$2,'Objectenoverzicht aantallen'!$A:$A,'Objectenoverzicht aantallen'!K:K)*'Calculatie sheet'!AX134)/1000</f>
        <v>0</v>
      </c>
      <c r="P3" s="571">
        <f>(LOOKUP('Calculatie sheet'!$AX$2,'Objectenoverzicht aantallen'!$A:$A,'Objectenoverzicht aantallen'!C:C)*'Calculatie sheet'!AX134+LOOKUP('Calculatie sheet'!$AX$2,'Objectenoverzicht aantallen'!$A:$A,'Objectenoverzicht aantallen'!E:E)*'Calculatie sheet'!AX134+LOOKUP('Calculatie sheet'!$AX$2,'Objectenoverzicht aantallen'!$A:$A,'Objectenoverzicht aantallen'!F:F)*'Calculatie sheet'!AX134+LOOKUP('Calculatie sheet'!$AX$2,'Objectenoverzicht aantallen'!$A:$A,'Objectenoverzicht aantallen'!G:G)*'Calculatie sheet'!AX134+LOOKUP('Calculatie sheet'!$AX$2,'Objectenoverzicht aantallen'!$A:$A,'Objectenoverzicht aantallen'!H:H)*'Calculatie sheet'!AX134+LOOKUP('Calculatie sheet'!$AX$2,'Objectenoverzicht aantallen'!$A:$A,'Objectenoverzicht aantallen'!I:I)*'Calculatie sheet'!AX134+LOOKUP('Calculatie sheet'!$AX$2,'Objectenoverzicht aantallen'!$A:$A,'Objectenoverzicht aantallen'!J:J)*'Calculatie sheet'!AX134+LOOKUP('Calculatie sheet'!$AX$2,'Objectenoverzicht aantallen'!$A:$A,'Objectenoverzicht aantallen'!K:K)*'Calculatie sheet'!AX134+LOOKUP('Calculatie sheet'!$AX$2,'Objectenoverzicht aantallen'!$A:$A,'Objectenoverzicht aantallen'!L:L)*'Calculatie sheet'!AX134)/1000</f>
        <v>0</v>
      </c>
      <c r="Q3" s="571">
        <f>(LOOKUP('Calculatie sheet'!$AX$2,'Objectenoverzicht aantallen'!$A:$A,'Objectenoverzicht aantallen'!C:C)*'Calculatie sheet'!AX134+LOOKUP('Calculatie sheet'!$AX$2,'Objectenoverzicht aantallen'!$A:$A,'Objectenoverzicht aantallen'!E:E)*'Calculatie sheet'!AX134+LOOKUP('Calculatie sheet'!$AX$2,'Objectenoverzicht aantallen'!$A:$A,'Objectenoverzicht aantallen'!F:F)*'Calculatie sheet'!AX134+LOOKUP('Calculatie sheet'!$AX$2,'Objectenoverzicht aantallen'!$A:$A,'Objectenoverzicht aantallen'!G:G)*'Calculatie sheet'!AX134+LOOKUP('Calculatie sheet'!$AX$2,'Objectenoverzicht aantallen'!$A:$A,'Objectenoverzicht aantallen'!H:H)*'Calculatie sheet'!AX134+LOOKUP('Calculatie sheet'!$AX$2,'Objectenoverzicht aantallen'!$A:$A,'Objectenoverzicht aantallen'!I:I)*'Calculatie sheet'!AX134+LOOKUP('Calculatie sheet'!$AX$2,'Objectenoverzicht aantallen'!$A:$A,'Objectenoverzicht aantallen'!J:J)*'Calculatie sheet'!AX134+LOOKUP('Calculatie sheet'!$AX$2,'Objectenoverzicht aantallen'!$A:$A,'Objectenoverzicht aantallen'!K:K)*'Calculatie sheet'!AX134+LOOKUP('Calculatie sheet'!$AX$2,'Objectenoverzicht aantallen'!$A:$A,'Objectenoverzicht aantallen'!L:L)*'Calculatie sheet'!AX134+LOOKUP('Calculatie sheet'!$AX$2,'Objectenoverzicht aantallen'!$A:$A,'Objectenoverzicht aantallen'!M:M)*'Calculatie sheet'!AX134)/1000</f>
        <v>0</v>
      </c>
      <c r="R3" s="571">
        <f>(LOOKUP('Calculatie sheet'!$AX$2,'Objectenoverzicht aantallen'!$A:$A,'Objectenoverzicht aantallen'!C:C)*'Calculatie sheet'!AX134+LOOKUP('Calculatie sheet'!$AX$2,'Objectenoverzicht aantallen'!$A:$A,'Objectenoverzicht aantallen'!E:E)*'Calculatie sheet'!AX134+LOOKUP('Calculatie sheet'!$AX$2,'Objectenoverzicht aantallen'!$A:$A,'Objectenoverzicht aantallen'!F:F)*'Calculatie sheet'!AX134+LOOKUP('Calculatie sheet'!$AX$2,'Objectenoverzicht aantallen'!$A:$A,'Objectenoverzicht aantallen'!G:G)*'Calculatie sheet'!AX134+LOOKUP('Calculatie sheet'!$AX$2,'Objectenoverzicht aantallen'!$A:$A,'Objectenoverzicht aantallen'!H:H)*'Calculatie sheet'!AX134+LOOKUP('Calculatie sheet'!$AX$2,'Objectenoverzicht aantallen'!$A:$A,'Objectenoverzicht aantallen'!I:I)*'Calculatie sheet'!AX134+LOOKUP('Calculatie sheet'!$AX$2,'Objectenoverzicht aantallen'!$A:$A,'Objectenoverzicht aantallen'!J:J)*'Calculatie sheet'!AX134+LOOKUP('Calculatie sheet'!$AX$2,'Objectenoverzicht aantallen'!$A:$A,'Objectenoverzicht aantallen'!K:K)*'Calculatie sheet'!AX134+LOOKUP('Calculatie sheet'!$AX$2,'Objectenoverzicht aantallen'!$A:$A,'Objectenoverzicht aantallen'!L:L)*'Calculatie sheet'!AX134+LOOKUP('Calculatie sheet'!$AX$2,'Objectenoverzicht aantallen'!$A:$A,'Objectenoverzicht aantallen'!M:M)*'Calculatie sheet'!AX134+LOOKUP('Calculatie sheet'!$AX$2,'Objectenoverzicht aantallen'!$A:$A,'Objectenoverzicht aantallen'!N:N)*'Calculatie sheet'!AX134)/1000</f>
        <v>0</v>
      </c>
      <c r="S3" s="571">
        <f>(LOOKUP('Calculatie sheet'!$AX$2,'Objectenoverzicht aantallen'!$A:$A,'Objectenoverzicht aantallen'!C:C)*'Calculatie sheet'!AX134+LOOKUP('Calculatie sheet'!$AX$2,'Objectenoverzicht aantallen'!$A:$A,'Objectenoverzicht aantallen'!E:E)*'Calculatie sheet'!AX134+LOOKUP('Calculatie sheet'!$AX$2,'Objectenoverzicht aantallen'!$A:$A,'Objectenoverzicht aantallen'!F:F)*'Calculatie sheet'!AX134+LOOKUP('Calculatie sheet'!$AX$2,'Objectenoverzicht aantallen'!$A:$A,'Objectenoverzicht aantallen'!G:G)*'Calculatie sheet'!AX134+LOOKUP('Calculatie sheet'!$AX$2,'Objectenoverzicht aantallen'!$A:$A,'Objectenoverzicht aantallen'!H:H)*'Calculatie sheet'!AX134+LOOKUP('Calculatie sheet'!$AX$2,'Objectenoverzicht aantallen'!$A:$A,'Objectenoverzicht aantallen'!I:I)*'Calculatie sheet'!AX134+LOOKUP('Calculatie sheet'!$AX$2,'Objectenoverzicht aantallen'!$A:$A,'Objectenoverzicht aantallen'!J:J)*'Calculatie sheet'!AX134+LOOKUP('Calculatie sheet'!$AX$2,'Objectenoverzicht aantallen'!$A:$A,'Objectenoverzicht aantallen'!K:K)*'Calculatie sheet'!AX134+LOOKUP('Calculatie sheet'!$AX$2,'Objectenoverzicht aantallen'!$A:$A,'Objectenoverzicht aantallen'!L:L)*'Calculatie sheet'!AX134+LOOKUP('Calculatie sheet'!$AX$2,'Objectenoverzicht aantallen'!$A:$A,'Objectenoverzicht aantallen'!M:M)*'Calculatie sheet'!AX134+LOOKUP('Calculatie sheet'!$AX$2,'Objectenoverzicht aantallen'!$A:$A,'Objectenoverzicht aantallen'!N:N)*'Calculatie sheet'!AX134+LOOKUP('Calculatie sheet'!$AX$2,'Objectenoverzicht aantallen'!$A:$A,'Objectenoverzicht aantallen'!O:O)*'Calculatie sheet'!AX134)/1000</f>
        <v>0</v>
      </c>
      <c r="U3" s="31" t="s">
        <v>623</v>
      </c>
      <c r="V3" s="571">
        <f>(LOOKUP('Calculatie sheet'!$AX$2,'Objectenoverzicht aantallen'!$A:$A,'Objectenoverzicht aantallen'!E:E)*'Calculatie sheet'!$AX$134)/1000</f>
        <v>0</v>
      </c>
      <c r="W3" s="571">
        <f>(LOOKUP('Calculatie sheet'!$AX$2,'Objectenoverzicht aantallen'!$A:$A,'Objectenoverzicht aantallen'!F:F)*'Calculatie sheet'!$AX$134)/1000</f>
        <v>0</v>
      </c>
      <c r="X3" s="571">
        <f>(LOOKUP('Calculatie sheet'!$AX$2,'Objectenoverzicht aantallen'!$A:$A,'Objectenoverzicht aantallen'!G:G)*'Calculatie sheet'!$AX$134)/1000</f>
        <v>0</v>
      </c>
      <c r="Y3" s="571">
        <f>(LOOKUP('Calculatie sheet'!$AX$2,'Objectenoverzicht aantallen'!$A:$A,'Objectenoverzicht aantallen'!H:H)*'Calculatie sheet'!$AX$134)/1000</f>
        <v>0</v>
      </c>
      <c r="Z3" s="571">
        <f>(LOOKUP('Calculatie sheet'!$AX$2,'Objectenoverzicht aantallen'!$A:$A,'Objectenoverzicht aantallen'!I:I)*'Calculatie sheet'!$AX$134)/1000</f>
        <v>0</v>
      </c>
      <c r="AA3" s="571">
        <f>(LOOKUP('Calculatie sheet'!$AX$2,'Objectenoverzicht aantallen'!$A:$A,'Objectenoverzicht aantallen'!J:J)*'Calculatie sheet'!$AX$134)/1000</f>
        <v>0</v>
      </c>
      <c r="AB3" s="571">
        <f>(LOOKUP('Calculatie sheet'!$AX$2,'Objectenoverzicht aantallen'!$A:$A,'Objectenoverzicht aantallen'!K:K)*'Calculatie sheet'!$AX$134)/1000</f>
        <v>0</v>
      </c>
      <c r="AC3" s="571">
        <f>(LOOKUP('Calculatie sheet'!$AX$2,'Objectenoverzicht aantallen'!$A:$A,'Objectenoverzicht aantallen'!L:L)*'Calculatie sheet'!$AX$134)/1000</f>
        <v>0</v>
      </c>
      <c r="AD3" s="571">
        <f>(LOOKUP('Calculatie sheet'!$AX$2,'Objectenoverzicht aantallen'!$A:$A,'Objectenoverzicht aantallen'!M:M)*'Calculatie sheet'!$AX$134)/1000</f>
        <v>0</v>
      </c>
      <c r="AE3" s="571">
        <f>(LOOKUP('Calculatie sheet'!$AX$2,'Objectenoverzicht aantallen'!$A:$A,'Objectenoverzicht aantallen'!N:N)*'Calculatie sheet'!$AX$134)/1000</f>
        <v>0</v>
      </c>
      <c r="AF3" s="571">
        <f>(LOOKUP('Calculatie sheet'!$AX$2,'Objectenoverzicht aantallen'!$A:$A,'Objectenoverzicht aantallen'!O:O)*'Calculatie sheet'!$AX$134)/1000</f>
        <v>0</v>
      </c>
    </row>
    <row r="4" spans="1:32" x14ac:dyDescent="0.2">
      <c r="B4" s="130" t="s">
        <v>966</v>
      </c>
      <c r="C4" s="46">
        <f>'Calculatie sheet'!AX135</f>
        <v>3.355270007397463E-6</v>
      </c>
      <c r="D4" s="37" t="s">
        <v>660</v>
      </c>
      <c r="F4" s="573">
        <f>C4*'Calculatie sheet'!$AX$7/1000</f>
        <v>0</v>
      </c>
      <c r="H4" s="31" t="s">
        <v>624</v>
      </c>
      <c r="I4" s="571">
        <f>(LOOKUP('Calculatie sheet'!$AX$2,'Objectenoverzicht aantallen'!$A:$A,'Objectenoverzicht aantallen'!C:C)*'Calculatie sheet'!AX135+LOOKUP('Calculatie sheet'!$AX$2,'Objectenoverzicht aantallen'!$A:$A,'Objectenoverzicht aantallen'!E:E)*'Calculatie sheet'!AX135)/1000</f>
        <v>0</v>
      </c>
      <c r="J4" s="571">
        <f>(LOOKUP('Calculatie sheet'!$AX$2,'Objectenoverzicht aantallen'!$A:$A,'Objectenoverzicht aantallen'!C:C)*'Calculatie sheet'!AX135+LOOKUP('Calculatie sheet'!$AX$2,'Objectenoverzicht aantallen'!$A:$A,'Objectenoverzicht aantallen'!E:E)*'Calculatie sheet'!AX135+LOOKUP('Calculatie sheet'!$AX$2,'Objectenoverzicht aantallen'!$A:$A,'Objectenoverzicht aantallen'!F:F)*'Calculatie sheet'!AX135)/1000</f>
        <v>0</v>
      </c>
      <c r="K4" s="571">
        <f>(LOOKUP('Calculatie sheet'!$AX$2,'Objectenoverzicht aantallen'!$A:$A,'Objectenoverzicht aantallen'!C:C)*'Calculatie sheet'!AX135+LOOKUP('Calculatie sheet'!$AX$2,'Objectenoverzicht aantallen'!$A:$A,'Objectenoverzicht aantallen'!E:E)*'Calculatie sheet'!AX135+LOOKUP('Calculatie sheet'!$AX$2,'Objectenoverzicht aantallen'!$A:$A,'Objectenoverzicht aantallen'!F:F)*'Calculatie sheet'!AX135+LOOKUP('Calculatie sheet'!$D$2,'Objectenoverzicht aantallen'!$A:$A,'Objectenoverzicht aantallen'!G:G)*'Calculatie sheet'!AX135)/1000</f>
        <v>0</v>
      </c>
      <c r="L4" s="571">
        <f>(LOOKUP('Calculatie sheet'!$AX$2,'Objectenoverzicht aantallen'!$A:$A,'Objectenoverzicht aantallen'!C:C)*'Calculatie sheet'!AX135+LOOKUP('Calculatie sheet'!$AX$2,'Objectenoverzicht aantallen'!$A:$A,'Objectenoverzicht aantallen'!E:E)*'Calculatie sheet'!AX135+LOOKUP('Calculatie sheet'!$AX$2,'Objectenoverzicht aantallen'!$A:$A,'Objectenoverzicht aantallen'!F:F)*'Calculatie sheet'!AX135+LOOKUP('Calculatie sheet'!$AX$2,'Objectenoverzicht aantallen'!$A:$A,'Objectenoverzicht aantallen'!G:G)*'Calculatie sheet'!AX135+LOOKUP('Calculatie sheet'!$AX$2,'Objectenoverzicht aantallen'!$A:$A,'Objectenoverzicht aantallen'!H:H)*'Calculatie sheet'!AX135)/1000</f>
        <v>0</v>
      </c>
      <c r="M4" s="571">
        <f>(LOOKUP('Calculatie sheet'!$AX$2,'Objectenoverzicht aantallen'!$A:$A,'Objectenoverzicht aantallen'!C:C)*'Calculatie sheet'!AX135+LOOKUP('Calculatie sheet'!$AX$2,'Objectenoverzicht aantallen'!$A:$A,'Objectenoverzicht aantallen'!E:E)*'Calculatie sheet'!AX135+LOOKUP('Calculatie sheet'!$AX$2,'Objectenoverzicht aantallen'!$A:$A,'Objectenoverzicht aantallen'!F:F)*'Calculatie sheet'!AX135+LOOKUP('Calculatie sheet'!$AX$2,'Objectenoverzicht aantallen'!$A:$A,'Objectenoverzicht aantallen'!G:G)*'Calculatie sheet'!AX135+LOOKUP('Calculatie sheet'!$AX$2,'Objectenoverzicht aantallen'!$A:$A,'Objectenoverzicht aantallen'!H:H)*'Calculatie sheet'!AX135+LOOKUP('Calculatie sheet'!$AX$2,'Objectenoverzicht aantallen'!$A:$A,'Objectenoverzicht aantallen'!I:I)*'Calculatie sheet'!AX135)/1000</f>
        <v>0</v>
      </c>
      <c r="N4" s="571">
        <f>(LOOKUP('Calculatie sheet'!$AX$2,'Objectenoverzicht aantallen'!$A:$A,'Objectenoverzicht aantallen'!C:C)*'Calculatie sheet'!AX135+LOOKUP('Calculatie sheet'!$AX$2,'Objectenoverzicht aantallen'!$A:$A,'Objectenoverzicht aantallen'!E:E)*'Calculatie sheet'!AX135+LOOKUP('Calculatie sheet'!$AX$2,'Objectenoverzicht aantallen'!$A:$A,'Objectenoverzicht aantallen'!F:F)*'Calculatie sheet'!AX135+LOOKUP('Calculatie sheet'!$AX$2,'Objectenoverzicht aantallen'!$A:$A,'Objectenoverzicht aantallen'!G:G)*'Calculatie sheet'!AX135+LOOKUP('Calculatie sheet'!$AX$2,'Objectenoverzicht aantallen'!$A:$A,'Objectenoverzicht aantallen'!H:H)*'Calculatie sheet'!AX135+LOOKUP('Calculatie sheet'!$AX$2,'Objectenoverzicht aantallen'!$A:$A,'Objectenoverzicht aantallen'!I:I)*'Calculatie sheet'!AX135+LOOKUP('Calculatie sheet'!$AX$2,'Objectenoverzicht aantallen'!$A:$A,'Objectenoverzicht aantallen'!J:J)*'Calculatie sheet'!AX135)/1000</f>
        <v>0</v>
      </c>
      <c r="O4" s="571">
        <f>(LOOKUP('Calculatie sheet'!$AX$2,'Objectenoverzicht aantallen'!$A:$A,'Objectenoverzicht aantallen'!C:C)*'Calculatie sheet'!AX135+LOOKUP('Calculatie sheet'!$AX$2,'Objectenoverzicht aantallen'!$A:$A,'Objectenoverzicht aantallen'!E:E)*'Calculatie sheet'!AX135+LOOKUP('Calculatie sheet'!$AX$2,'Objectenoverzicht aantallen'!$A:$A,'Objectenoverzicht aantallen'!F:F)*'Calculatie sheet'!AX135+LOOKUP('Calculatie sheet'!$AX$2,'Objectenoverzicht aantallen'!$A:$A,'Objectenoverzicht aantallen'!G:G)*'Calculatie sheet'!AX135+LOOKUP('Calculatie sheet'!$AX$2,'Objectenoverzicht aantallen'!$A:$A,'Objectenoverzicht aantallen'!H:H)*'Calculatie sheet'!AX135+LOOKUP('Calculatie sheet'!$AX$2,'Objectenoverzicht aantallen'!$A:$A,'Objectenoverzicht aantallen'!I:I)*'Calculatie sheet'!AX135+LOOKUP('Calculatie sheet'!$AX$2,'Objectenoverzicht aantallen'!$A:$A,'Objectenoverzicht aantallen'!J:J)*'Calculatie sheet'!AX135+LOOKUP('Calculatie sheet'!$AX$2,'Objectenoverzicht aantallen'!$A:$A,'Objectenoverzicht aantallen'!K:K)*'Calculatie sheet'!AX135)/1000</f>
        <v>0</v>
      </c>
      <c r="P4" s="571">
        <f>(LOOKUP('Calculatie sheet'!$AX$2,'Objectenoverzicht aantallen'!$A:$A,'Objectenoverzicht aantallen'!C:C)*'Calculatie sheet'!AX135+LOOKUP('Calculatie sheet'!$AX$2,'Objectenoverzicht aantallen'!$A:$A,'Objectenoverzicht aantallen'!E:E)*'Calculatie sheet'!AX135+LOOKUP('Calculatie sheet'!$AX$2,'Objectenoverzicht aantallen'!$A:$A,'Objectenoverzicht aantallen'!F:F)*'Calculatie sheet'!AX135+LOOKUP('Calculatie sheet'!$AX$2,'Objectenoverzicht aantallen'!$A:$A,'Objectenoverzicht aantallen'!G:G)*'Calculatie sheet'!AX135+LOOKUP('Calculatie sheet'!$AX$2,'Objectenoverzicht aantallen'!$A:$A,'Objectenoverzicht aantallen'!H:H)*'Calculatie sheet'!AX135+LOOKUP('Calculatie sheet'!$AX$2,'Objectenoverzicht aantallen'!$A:$A,'Objectenoverzicht aantallen'!I:I)*'Calculatie sheet'!AX135+LOOKUP('Calculatie sheet'!$AX$2,'Objectenoverzicht aantallen'!$A:$A,'Objectenoverzicht aantallen'!J:J)*'Calculatie sheet'!AX135+LOOKUP('Calculatie sheet'!$AX$2,'Objectenoverzicht aantallen'!$A:$A,'Objectenoverzicht aantallen'!K:K)*'Calculatie sheet'!AX135+LOOKUP('Calculatie sheet'!$AX$2,'Objectenoverzicht aantallen'!$A:$A,'Objectenoverzicht aantallen'!L:L)*'Calculatie sheet'!AX135)/1000</f>
        <v>0</v>
      </c>
      <c r="Q4" s="571">
        <f>(LOOKUP('Calculatie sheet'!$AX$2,'Objectenoverzicht aantallen'!$A:$A,'Objectenoverzicht aantallen'!C:C)*'Calculatie sheet'!AX135+LOOKUP('Calculatie sheet'!$AX$2,'Objectenoverzicht aantallen'!$A:$A,'Objectenoverzicht aantallen'!E:E)*'Calculatie sheet'!AX135+LOOKUP('Calculatie sheet'!$AX$2,'Objectenoverzicht aantallen'!$A:$A,'Objectenoverzicht aantallen'!F:F)*'Calculatie sheet'!AX135+LOOKUP('Calculatie sheet'!$AX$2,'Objectenoverzicht aantallen'!$A:$A,'Objectenoverzicht aantallen'!G:G)*'Calculatie sheet'!AX135+LOOKUP('Calculatie sheet'!$AX$2,'Objectenoverzicht aantallen'!$A:$A,'Objectenoverzicht aantallen'!H:H)*'Calculatie sheet'!AX135+LOOKUP('Calculatie sheet'!$AX$2,'Objectenoverzicht aantallen'!$A:$A,'Objectenoverzicht aantallen'!I:I)*'Calculatie sheet'!AX135+LOOKUP('Calculatie sheet'!$AX$2,'Objectenoverzicht aantallen'!$A:$A,'Objectenoverzicht aantallen'!J:J)*'Calculatie sheet'!AX135+LOOKUP('Calculatie sheet'!$AX$2,'Objectenoverzicht aantallen'!$A:$A,'Objectenoverzicht aantallen'!K:K)*'Calculatie sheet'!AX135+LOOKUP('Calculatie sheet'!$AX$2,'Objectenoverzicht aantallen'!$A:$A,'Objectenoverzicht aantallen'!L:L)*'Calculatie sheet'!AX135+LOOKUP('Calculatie sheet'!$AX$2,'Objectenoverzicht aantallen'!$A:$A,'Objectenoverzicht aantallen'!M:M)*'Calculatie sheet'!AX135)/1000</f>
        <v>0</v>
      </c>
      <c r="R4" s="571">
        <f>(LOOKUP('Calculatie sheet'!$AX$2,'Objectenoverzicht aantallen'!$A:$A,'Objectenoverzicht aantallen'!C:C)*'Calculatie sheet'!AX135+LOOKUP('Calculatie sheet'!$AX$2,'Objectenoverzicht aantallen'!$A:$A,'Objectenoverzicht aantallen'!E:E)*'Calculatie sheet'!AX135+LOOKUP('Calculatie sheet'!$AX$2,'Objectenoverzicht aantallen'!$A:$A,'Objectenoverzicht aantallen'!F:F)*'Calculatie sheet'!AX135+LOOKUP('Calculatie sheet'!$AX$2,'Objectenoverzicht aantallen'!$A:$A,'Objectenoverzicht aantallen'!G:G)*'Calculatie sheet'!AX135+LOOKUP('Calculatie sheet'!$AX$2,'Objectenoverzicht aantallen'!$A:$A,'Objectenoverzicht aantallen'!H:H)*'Calculatie sheet'!AX135+LOOKUP('Calculatie sheet'!$AX$2,'Objectenoverzicht aantallen'!$A:$A,'Objectenoverzicht aantallen'!I:I)*'Calculatie sheet'!AX135+LOOKUP('Calculatie sheet'!$AX$2,'Objectenoverzicht aantallen'!$A:$A,'Objectenoverzicht aantallen'!J:J)*'Calculatie sheet'!AX135+LOOKUP('Calculatie sheet'!$AX$2,'Objectenoverzicht aantallen'!$A:$A,'Objectenoverzicht aantallen'!K:K)*'Calculatie sheet'!AX135+LOOKUP('Calculatie sheet'!$AX$2,'Objectenoverzicht aantallen'!$A:$A,'Objectenoverzicht aantallen'!L:L)*'Calculatie sheet'!AX135+LOOKUP('Calculatie sheet'!$AX$2,'Objectenoverzicht aantallen'!$A:$A,'Objectenoverzicht aantallen'!M:M)*'Calculatie sheet'!AX135+LOOKUP('Calculatie sheet'!$AX$2,'Objectenoverzicht aantallen'!$A:$A,'Objectenoverzicht aantallen'!N:N)*'Calculatie sheet'!AX135)/1000</f>
        <v>0</v>
      </c>
      <c r="S4" s="571">
        <f>(LOOKUP('Calculatie sheet'!$AX$2,'Objectenoverzicht aantallen'!$A:$A,'Objectenoverzicht aantallen'!C:C)*'Calculatie sheet'!AX135+LOOKUP('Calculatie sheet'!$AX$2,'Objectenoverzicht aantallen'!$A:$A,'Objectenoverzicht aantallen'!E:E)*'Calculatie sheet'!AX135+LOOKUP('Calculatie sheet'!$AX$2,'Objectenoverzicht aantallen'!$A:$A,'Objectenoverzicht aantallen'!F:F)*'Calculatie sheet'!AX135+LOOKUP('Calculatie sheet'!$AX$2,'Objectenoverzicht aantallen'!$A:$A,'Objectenoverzicht aantallen'!G:G)*'Calculatie sheet'!AX135+LOOKUP('Calculatie sheet'!$AX$2,'Objectenoverzicht aantallen'!$A:$A,'Objectenoverzicht aantallen'!H:H)*'Calculatie sheet'!AX135+LOOKUP('Calculatie sheet'!$AX$2,'Objectenoverzicht aantallen'!$A:$A,'Objectenoverzicht aantallen'!I:I)*'Calculatie sheet'!AX135+LOOKUP('Calculatie sheet'!$AX$2,'Objectenoverzicht aantallen'!$A:$A,'Objectenoverzicht aantallen'!J:J)*'Calculatie sheet'!AX135+LOOKUP('Calculatie sheet'!$AX$2,'Objectenoverzicht aantallen'!$A:$A,'Objectenoverzicht aantallen'!K:K)*'Calculatie sheet'!AX135+LOOKUP('Calculatie sheet'!$AX$2,'Objectenoverzicht aantallen'!$A:$A,'Objectenoverzicht aantallen'!L:L)*'Calculatie sheet'!AX135+LOOKUP('Calculatie sheet'!$AX$2,'Objectenoverzicht aantallen'!$A:$A,'Objectenoverzicht aantallen'!M:M)*'Calculatie sheet'!AX135+LOOKUP('Calculatie sheet'!$AX$2,'Objectenoverzicht aantallen'!$A:$A,'Objectenoverzicht aantallen'!N:N)*'Calculatie sheet'!AX135+LOOKUP('Calculatie sheet'!$AX$2,'Objectenoverzicht aantallen'!$A:$A,'Objectenoverzicht aantallen'!O:O)*'Calculatie sheet'!AX135)/1000</f>
        <v>0</v>
      </c>
      <c r="U4" s="31" t="s">
        <v>624</v>
      </c>
      <c r="V4" s="571">
        <f>(LOOKUP('Calculatie sheet'!$AX$2,'Objectenoverzicht aantallen'!$A:$A,'Objectenoverzicht aantallen'!$P:$P)*'Calculatie sheet'!$AX$135)/'Calculatie sheet'!$AX$64/1000</f>
        <v>0</v>
      </c>
      <c r="W4" s="571">
        <f>(LOOKUP('Calculatie sheet'!$AX$2,'Objectenoverzicht aantallen'!$A:$A,'Objectenoverzicht aantallen'!$P:$P)*'Calculatie sheet'!$AX$135)/'Calculatie sheet'!$AX$64/1000</f>
        <v>0</v>
      </c>
      <c r="X4" s="571">
        <f>(LOOKUP('Calculatie sheet'!$AX$2,'Objectenoverzicht aantallen'!$A:$A,'Objectenoverzicht aantallen'!$P:$P)*'Calculatie sheet'!$AX$135)/'Calculatie sheet'!$AX$64/1000</f>
        <v>0</v>
      </c>
      <c r="Y4" s="571">
        <f>(LOOKUP('Calculatie sheet'!$AX$2,'Objectenoverzicht aantallen'!$A:$A,'Objectenoverzicht aantallen'!$P:$P)*'Calculatie sheet'!$AX$135)/'Calculatie sheet'!$AX$64/1000</f>
        <v>0</v>
      </c>
      <c r="Z4" s="571">
        <f>(LOOKUP('Calculatie sheet'!$AX$2,'Objectenoverzicht aantallen'!$A:$A,'Objectenoverzicht aantallen'!$P:$P)*'Calculatie sheet'!$AX$135)/'Calculatie sheet'!$AX$64/1000</f>
        <v>0</v>
      </c>
      <c r="AA4" s="571">
        <f>(LOOKUP('Calculatie sheet'!$AX$2,'Objectenoverzicht aantallen'!$A:$A,'Objectenoverzicht aantallen'!$P:$P)*'Calculatie sheet'!$AX$135)/'Calculatie sheet'!$AX$64/1000</f>
        <v>0</v>
      </c>
      <c r="AB4" s="571">
        <f>(LOOKUP('Calculatie sheet'!$AX$2,'Objectenoverzicht aantallen'!$A:$A,'Objectenoverzicht aantallen'!$P:$P)*'Calculatie sheet'!$AX$135)/'Calculatie sheet'!$AX$64/1000</f>
        <v>0</v>
      </c>
      <c r="AC4" s="571">
        <f>(LOOKUP('Calculatie sheet'!$AX$2,'Objectenoverzicht aantallen'!$A:$A,'Objectenoverzicht aantallen'!$P:$P)*'Calculatie sheet'!$AX$135)/'Calculatie sheet'!$AX$64/1000</f>
        <v>0</v>
      </c>
      <c r="AD4" s="571">
        <f>(LOOKUP('Calculatie sheet'!$AX$2,'Objectenoverzicht aantallen'!$A:$A,'Objectenoverzicht aantallen'!$P:$P)*'Calculatie sheet'!$AX$135)/'Calculatie sheet'!$AX$64/1000</f>
        <v>0</v>
      </c>
      <c r="AE4" s="571">
        <f>(LOOKUP('Calculatie sheet'!$AX$2,'Objectenoverzicht aantallen'!$A:$A,'Objectenoverzicht aantallen'!$P:$P)*'Calculatie sheet'!$AX$135)/'Calculatie sheet'!$AX$64/1000</f>
        <v>0</v>
      </c>
      <c r="AF4" s="571">
        <f>(LOOKUP('Calculatie sheet'!$AX$2,'Objectenoverzicht aantallen'!$A:$A,'Objectenoverzicht aantallen'!$P:$P)*'Calculatie sheet'!$AX$135)/'Calculatie sheet'!$AX$64/1000</f>
        <v>0</v>
      </c>
    </row>
    <row r="5" spans="1:32" x14ac:dyDescent="0.2">
      <c r="B5" s="130" t="s">
        <v>5</v>
      </c>
      <c r="C5" s="46">
        <f>'Calculatie sheet'!AX136</f>
        <v>9.6355013562015397E-4</v>
      </c>
      <c r="F5" s="573">
        <f>C5*'Calculatie sheet'!$AX$7/1000</f>
        <v>0</v>
      </c>
      <c r="H5" s="31" t="s">
        <v>625</v>
      </c>
      <c r="I5" s="571">
        <f>(LOOKUP('Calculatie sheet'!$AX$2,'Objectenoverzicht aantallen'!$A:$A,'Objectenoverzicht aantallen'!C:C)*'Calculatie sheet'!AX136+LOOKUP('Calculatie sheet'!$AX$2,'Objectenoverzicht aantallen'!$A:$A,'Objectenoverzicht aantallen'!E:E)*'Calculatie sheet'!AX136)/1000</f>
        <v>0</v>
      </c>
      <c r="J5" s="571">
        <f>(LOOKUP('Calculatie sheet'!$AX$2,'Objectenoverzicht aantallen'!$A:$A,'Objectenoverzicht aantallen'!C:C)*'Calculatie sheet'!AX136+LOOKUP('Calculatie sheet'!$AX$2,'Objectenoverzicht aantallen'!$A:$A,'Objectenoverzicht aantallen'!E:E)*'Calculatie sheet'!AX136+LOOKUP('Calculatie sheet'!$AX$2,'Objectenoverzicht aantallen'!$A:$A,'Objectenoverzicht aantallen'!F:F)*'Calculatie sheet'!AX136)/1000</f>
        <v>0</v>
      </c>
      <c r="K5" s="571">
        <f>(LOOKUP('Calculatie sheet'!$AX$2,'Objectenoverzicht aantallen'!$A:$A,'Objectenoverzicht aantallen'!C:C)*'Calculatie sheet'!AX136+LOOKUP('Calculatie sheet'!$AX$2,'Objectenoverzicht aantallen'!$A:$A,'Objectenoverzicht aantallen'!E:E)*'Calculatie sheet'!AX136+LOOKUP('Calculatie sheet'!$AX$2,'Objectenoverzicht aantallen'!$A:$A,'Objectenoverzicht aantallen'!F:F)*'Calculatie sheet'!AX136+LOOKUP('Calculatie sheet'!$D$2,'Objectenoverzicht aantallen'!$A:$A,'Objectenoverzicht aantallen'!G:G)*'Calculatie sheet'!AX136)/1000</f>
        <v>0</v>
      </c>
      <c r="L5" s="571">
        <f>(LOOKUP('Calculatie sheet'!$AX$2,'Objectenoverzicht aantallen'!$A:$A,'Objectenoverzicht aantallen'!C:C)*'Calculatie sheet'!AX136+LOOKUP('Calculatie sheet'!$AX$2,'Objectenoverzicht aantallen'!$A:$A,'Objectenoverzicht aantallen'!E:E)*'Calculatie sheet'!AX136+LOOKUP('Calculatie sheet'!$AX$2,'Objectenoverzicht aantallen'!$A:$A,'Objectenoverzicht aantallen'!F:F)*'Calculatie sheet'!AX136+LOOKUP('Calculatie sheet'!$AX$2,'Objectenoverzicht aantallen'!$A:$A,'Objectenoverzicht aantallen'!G:G)*'Calculatie sheet'!AX136+LOOKUP('Calculatie sheet'!$AX$2,'Objectenoverzicht aantallen'!$A:$A,'Objectenoverzicht aantallen'!H:H)*'Calculatie sheet'!AX136)/1000</f>
        <v>0</v>
      </c>
      <c r="M5" s="571">
        <f>(LOOKUP('Calculatie sheet'!$AX$2,'Objectenoverzicht aantallen'!$A:$A,'Objectenoverzicht aantallen'!C:C)*'Calculatie sheet'!AX136+LOOKUP('Calculatie sheet'!$AX$2,'Objectenoverzicht aantallen'!$A:$A,'Objectenoverzicht aantallen'!E:E)*'Calculatie sheet'!AX136+LOOKUP('Calculatie sheet'!$AX$2,'Objectenoverzicht aantallen'!$A:$A,'Objectenoverzicht aantallen'!F:F)*'Calculatie sheet'!AX136+LOOKUP('Calculatie sheet'!$AX$2,'Objectenoverzicht aantallen'!$A:$A,'Objectenoverzicht aantallen'!G:G)*'Calculatie sheet'!AX136+LOOKUP('Calculatie sheet'!$AX$2,'Objectenoverzicht aantallen'!$A:$A,'Objectenoverzicht aantallen'!H:H)*'Calculatie sheet'!AX136+LOOKUP('Calculatie sheet'!$AX$2,'Objectenoverzicht aantallen'!$A:$A,'Objectenoverzicht aantallen'!I:I)*'Calculatie sheet'!AX136)/1000</f>
        <v>0</v>
      </c>
      <c r="N5" s="571">
        <f>(LOOKUP('Calculatie sheet'!$AX$2,'Objectenoverzicht aantallen'!$A:$A,'Objectenoverzicht aantallen'!C:C)*'Calculatie sheet'!AX136+LOOKUP('Calculatie sheet'!$AX$2,'Objectenoverzicht aantallen'!$A:$A,'Objectenoverzicht aantallen'!E:E)*'Calculatie sheet'!AX136+LOOKUP('Calculatie sheet'!$AX$2,'Objectenoverzicht aantallen'!$A:$A,'Objectenoverzicht aantallen'!F:F)*'Calculatie sheet'!AX136+LOOKUP('Calculatie sheet'!$AX$2,'Objectenoverzicht aantallen'!$A:$A,'Objectenoverzicht aantallen'!G:G)*'Calculatie sheet'!AX136+LOOKUP('Calculatie sheet'!$AX$2,'Objectenoverzicht aantallen'!$A:$A,'Objectenoverzicht aantallen'!H:H)*'Calculatie sheet'!AX136+LOOKUP('Calculatie sheet'!$AX$2,'Objectenoverzicht aantallen'!$A:$A,'Objectenoverzicht aantallen'!I:I)*'Calculatie sheet'!AX136+LOOKUP('Calculatie sheet'!$AX$2,'Objectenoverzicht aantallen'!$A:$A,'Objectenoverzicht aantallen'!J:J)*'Calculatie sheet'!AX136)/1000</f>
        <v>0</v>
      </c>
      <c r="O5" s="571">
        <f>(LOOKUP('Calculatie sheet'!$AX$2,'Objectenoverzicht aantallen'!$A:$A,'Objectenoverzicht aantallen'!C:C)*'Calculatie sheet'!AX136+LOOKUP('Calculatie sheet'!$AX$2,'Objectenoverzicht aantallen'!$A:$A,'Objectenoverzicht aantallen'!E:E)*'Calculatie sheet'!AX136+LOOKUP('Calculatie sheet'!$AX$2,'Objectenoverzicht aantallen'!$A:$A,'Objectenoverzicht aantallen'!F:F)*'Calculatie sheet'!AX136+LOOKUP('Calculatie sheet'!$AX$2,'Objectenoverzicht aantallen'!$A:$A,'Objectenoverzicht aantallen'!G:G)*'Calculatie sheet'!AX136+LOOKUP('Calculatie sheet'!$AX$2,'Objectenoverzicht aantallen'!$A:$A,'Objectenoverzicht aantallen'!H:H)*'Calculatie sheet'!AX136+LOOKUP('Calculatie sheet'!$AX$2,'Objectenoverzicht aantallen'!$A:$A,'Objectenoverzicht aantallen'!I:I)*'Calculatie sheet'!AX136+LOOKUP('Calculatie sheet'!$AX$2,'Objectenoverzicht aantallen'!$A:$A,'Objectenoverzicht aantallen'!J:J)*'Calculatie sheet'!AX136+LOOKUP('Calculatie sheet'!$AX$2,'Objectenoverzicht aantallen'!$A:$A,'Objectenoverzicht aantallen'!K:K)*'Calculatie sheet'!AX136)/1000</f>
        <v>0</v>
      </c>
      <c r="P5" s="571">
        <f>(LOOKUP('Calculatie sheet'!$AX$2,'Objectenoverzicht aantallen'!$A:$A,'Objectenoverzicht aantallen'!C:C)*'Calculatie sheet'!AX136+LOOKUP('Calculatie sheet'!$AX$2,'Objectenoverzicht aantallen'!$A:$A,'Objectenoverzicht aantallen'!E:E)*'Calculatie sheet'!AX136+LOOKUP('Calculatie sheet'!$AX$2,'Objectenoverzicht aantallen'!$A:$A,'Objectenoverzicht aantallen'!F:F)*'Calculatie sheet'!AX136+LOOKUP('Calculatie sheet'!$AX$2,'Objectenoverzicht aantallen'!$A:$A,'Objectenoverzicht aantallen'!G:G)*'Calculatie sheet'!AX136+LOOKUP('Calculatie sheet'!$AX$2,'Objectenoverzicht aantallen'!$A:$A,'Objectenoverzicht aantallen'!H:H)*'Calculatie sheet'!AX136+LOOKUP('Calculatie sheet'!$AX$2,'Objectenoverzicht aantallen'!$A:$A,'Objectenoverzicht aantallen'!I:I)*'Calculatie sheet'!AX136+LOOKUP('Calculatie sheet'!$AX$2,'Objectenoverzicht aantallen'!$A:$A,'Objectenoverzicht aantallen'!J:J)*'Calculatie sheet'!AX136+LOOKUP('Calculatie sheet'!$AX$2,'Objectenoverzicht aantallen'!$A:$A,'Objectenoverzicht aantallen'!K:K)*'Calculatie sheet'!AX136+LOOKUP('Calculatie sheet'!$AX$2,'Objectenoverzicht aantallen'!$A:$A,'Objectenoverzicht aantallen'!L:L)*'Calculatie sheet'!AX136)/1000</f>
        <v>0</v>
      </c>
      <c r="Q5" s="571">
        <f>(LOOKUP('Calculatie sheet'!$AX$2,'Objectenoverzicht aantallen'!$A:$A,'Objectenoverzicht aantallen'!C:C)*'Calculatie sheet'!AX136+LOOKUP('Calculatie sheet'!$AX$2,'Objectenoverzicht aantallen'!$A:$A,'Objectenoverzicht aantallen'!E:E)*'Calculatie sheet'!AX136+LOOKUP('Calculatie sheet'!$AX$2,'Objectenoverzicht aantallen'!$A:$A,'Objectenoverzicht aantallen'!F:F)*'Calculatie sheet'!AX136+LOOKUP('Calculatie sheet'!$AX$2,'Objectenoverzicht aantallen'!$A:$A,'Objectenoverzicht aantallen'!G:G)*'Calculatie sheet'!AX136+LOOKUP('Calculatie sheet'!$AX$2,'Objectenoverzicht aantallen'!$A:$A,'Objectenoverzicht aantallen'!H:H)*'Calculatie sheet'!AX136+LOOKUP('Calculatie sheet'!$AX$2,'Objectenoverzicht aantallen'!$A:$A,'Objectenoverzicht aantallen'!I:I)*'Calculatie sheet'!AX136+LOOKUP('Calculatie sheet'!$AX$2,'Objectenoverzicht aantallen'!$A:$A,'Objectenoverzicht aantallen'!J:J)*'Calculatie sheet'!AX136+LOOKUP('Calculatie sheet'!$AX$2,'Objectenoverzicht aantallen'!$A:$A,'Objectenoverzicht aantallen'!K:K)*'Calculatie sheet'!AX136+LOOKUP('Calculatie sheet'!$AX$2,'Objectenoverzicht aantallen'!$A:$A,'Objectenoverzicht aantallen'!L:L)*'Calculatie sheet'!AX136+LOOKUP('Calculatie sheet'!$AX$2,'Objectenoverzicht aantallen'!$A:$A,'Objectenoverzicht aantallen'!M:M)*'Calculatie sheet'!AX136)/1000</f>
        <v>0</v>
      </c>
      <c r="R5" s="571">
        <f>(LOOKUP('Calculatie sheet'!$AX$2,'Objectenoverzicht aantallen'!$A:$A,'Objectenoverzicht aantallen'!C:C)*'Calculatie sheet'!AX136+LOOKUP('Calculatie sheet'!$AX$2,'Objectenoverzicht aantallen'!$A:$A,'Objectenoverzicht aantallen'!E:E)*'Calculatie sheet'!AX136+LOOKUP('Calculatie sheet'!$AX$2,'Objectenoverzicht aantallen'!$A:$A,'Objectenoverzicht aantallen'!F:F)*'Calculatie sheet'!AX136+LOOKUP('Calculatie sheet'!$AX$2,'Objectenoverzicht aantallen'!$A:$A,'Objectenoverzicht aantallen'!G:G)*'Calculatie sheet'!AX136+LOOKUP('Calculatie sheet'!$AX$2,'Objectenoverzicht aantallen'!$A:$A,'Objectenoverzicht aantallen'!H:H)*'Calculatie sheet'!AX136+LOOKUP('Calculatie sheet'!$AX$2,'Objectenoverzicht aantallen'!$A:$A,'Objectenoverzicht aantallen'!I:I)*'Calculatie sheet'!AX136+LOOKUP('Calculatie sheet'!$AX$2,'Objectenoverzicht aantallen'!$A:$A,'Objectenoverzicht aantallen'!J:J)*'Calculatie sheet'!AX136+LOOKUP('Calculatie sheet'!$AX$2,'Objectenoverzicht aantallen'!$A:$A,'Objectenoverzicht aantallen'!K:K)*'Calculatie sheet'!AX136+LOOKUP('Calculatie sheet'!$AX$2,'Objectenoverzicht aantallen'!$A:$A,'Objectenoverzicht aantallen'!L:L)*'Calculatie sheet'!AX136+LOOKUP('Calculatie sheet'!$AX$2,'Objectenoverzicht aantallen'!$A:$A,'Objectenoverzicht aantallen'!M:M)*'Calculatie sheet'!AX136+LOOKUP('Calculatie sheet'!$AX$2,'Objectenoverzicht aantallen'!$A:$A,'Objectenoverzicht aantallen'!N:N)*'Calculatie sheet'!AX136)/1000</f>
        <v>0</v>
      </c>
      <c r="S5" s="571">
        <f>(LOOKUP('Calculatie sheet'!$AX$2,'Objectenoverzicht aantallen'!$A:$A,'Objectenoverzicht aantallen'!C:C)*'Calculatie sheet'!AX136+LOOKUP('Calculatie sheet'!$AX$2,'Objectenoverzicht aantallen'!$A:$A,'Objectenoverzicht aantallen'!E:E)*'Calculatie sheet'!AX136+LOOKUP('Calculatie sheet'!$AX$2,'Objectenoverzicht aantallen'!$A:$A,'Objectenoverzicht aantallen'!F:F)*'Calculatie sheet'!AX136+LOOKUP('Calculatie sheet'!$AX$2,'Objectenoverzicht aantallen'!$A:$A,'Objectenoverzicht aantallen'!G:G)*'Calculatie sheet'!AX136+LOOKUP('Calculatie sheet'!$AX$2,'Objectenoverzicht aantallen'!$A:$A,'Objectenoverzicht aantallen'!H:H)*'Calculatie sheet'!AX136+LOOKUP('Calculatie sheet'!$AX$2,'Objectenoverzicht aantallen'!$A:$A,'Objectenoverzicht aantallen'!I:I)*'Calculatie sheet'!AX136+LOOKUP('Calculatie sheet'!$AX$2,'Objectenoverzicht aantallen'!$A:$A,'Objectenoverzicht aantallen'!J:J)*'Calculatie sheet'!AX136+LOOKUP('Calculatie sheet'!$AX$2,'Objectenoverzicht aantallen'!$A:$A,'Objectenoverzicht aantallen'!K:K)*'Calculatie sheet'!AX136+LOOKUP('Calculatie sheet'!$AX$2,'Objectenoverzicht aantallen'!$A:$A,'Objectenoverzicht aantallen'!L:L)*'Calculatie sheet'!AX136+LOOKUP('Calculatie sheet'!$AX$2,'Objectenoverzicht aantallen'!$A:$A,'Objectenoverzicht aantallen'!M:M)*'Calculatie sheet'!AX136+LOOKUP('Calculatie sheet'!$AX$2,'Objectenoverzicht aantallen'!$A:$A,'Objectenoverzicht aantallen'!N:N)*'Calculatie sheet'!AX136+LOOKUP('Calculatie sheet'!$AX$2,'Objectenoverzicht aantallen'!$A:$A,'Objectenoverzicht aantallen'!O:O)*'Calculatie sheet'!AX136)/1000</f>
        <v>0</v>
      </c>
      <c r="U5" s="31" t="s">
        <v>625</v>
      </c>
      <c r="V5" s="571">
        <f>(LOOKUP('Calculatie sheet'!$AX$2,'Objectenoverzicht aantallen'!$A:$A,'Objectenoverzicht aantallen'!Q:Q)*'Calculatie sheet'!$AX$136)/1000</f>
        <v>0</v>
      </c>
      <c r="W5" s="571">
        <f>(LOOKUP('Calculatie sheet'!$AX$2,'Objectenoverzicht aantallen'!$A:$A,'Objectenoverzicht aantallen'!R:R)*'Calculatie sheet'!$AX$136)/1000</f>
        <v>0</v>
      </c>
      <c r="X5" s="571">
        <f>(LOOKUP('Calculatie sheet'!$AX$2,'Objectenoverzicht aantallen'!$A:$A,'Objectenoverzicht aantallen'!S:S)*'Calculatie sheet'!$AX$136)/1000</f>
        <v>0</v>
      </c>
      <c r="Y5" s="571">
        <f>(LOOKUP('Calculatie sheet'!$AX$2,'Objectenoverzicht aantallen'!$A:$A,'Objectenoverzicht aantallen'!T:T)*'Calculatie sheet'!$AX$136)/1000</f>
        <v>0</v>
      </c>
      <c r="Z5" s="571">
        <f>(LOOKUP('Calculatie sheet'!$AX$2,'Objectenoverzicht aantallen'!$A:$A,'Objectenoverzicht aantallen'!U:U)*'Calculatie sheet'!$AX$136)/1000</f>
        <v>0</v>
      </c>
      <c r="AA5" s="571">
        <f>(LOOKUP('Calculatie sheet'!$AX$2,'Objectenoverzicht aantallen'!$A:$A,'Objectenoverzicht aantallen'!V:V)*'Calculatie sheet'!$AX$136)/1000</f>
        <v>0</v>
      </c>
      <c r="AB5" s="571">
        <f>(LOOKUP('Calculatie sheet'!$AX$2,'Objectenoverzicht aantallen'!$A:$A,'Objectenoverzicht aantallen'!W:W)*'Calculatie sheet'!$AX$136)/1000</f>
        <v>0</v>
      </c>
      <c r="AC5" s="571">
        <f>(LOOKUP('Calculatie sheet'!$AX$2,'Objectenoverzicht aantallen'!$A:$A,'Objectenoverzicht aantallen'!X:X)*'Calculatie sheet'!$AX$136)/1000</f>
        <v>0</v>
      </c>
      <c r="AD5" s="571">
        <f>(LOOKUP('Calculatie sheet'!$AX$2,'Objectenoverzicht aantallen'!$A:$A,'Objectenoverzicht aantallen'!AA:AA)*'Calculatie sheet'!$AX$136)/1000</f>
        <v>0</v>
      </c>
      <c r="AE5" s="571">
        <f>(LOOKUP('Calculatie sheet'!$AX$2,'Objectenoverzicht aantallen'!$A:$A,'Objectenoverzicht aantallen'!Z:Z)*'Calculatie sheet'!$AX$136)/1000</f>
        <v>0</v>
      </c>
      <c r="AF5" s="571">
        <f>(LOOKUP('Calculatie sheet'!$AX$2,'Objectenoverzicht aantallen'!$A:$A,'Objectenoverzicht aantallen'!AA:AA)*'Calculatie sheet'!$AX$136)/1000</f>
        <v>0</v>
      </c>
    </row>
    <row r="6" spans="1:32" x14ac:dyDescent="0.2">
      <c r="F6" s="39"/>
    </row>
    <row r="7" spans="1:32" x14ac:dyDescent="0.2">
      <c r="F7" s="39"/>
    </row>
    <row r="8" spans="1:32" x14ac:dyDescent="0.2">
      <c r="F8" s="39"/>
    </row>
    <row r="9" spans="1:32" x14ac:dyDescent="0.2">
      <c r="F9" s="3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6A5D0-5D21-4D4C-8543-E419C215B66A}">
  <sheetPr>
    <tabColor rgb="FF9937FF"/>
    <pageSetUpPr fitToPage="1"/>
  </sheetPr>
  <dimension ref="A1:W216"/>
  <sheetViews>
    <sheetView zoomScale="80" zoomScaleNormal="80" workbookViewId="0">
      <pane xSplit="2" ySplit="7" topLeftCell="C8" activePane="bottomRight" state="frozen"/>
      <selection activeCell="A6" sqref="A6"/>
      <selection pane="topRight" activeCell="A6" sqref="A6"/>
      <selection pane="bottomLeft" activeCell="A6" sqref="A6"/>
      <selection pane="bottomRight" activeCell="Z13" sqref="Z13"/>
    </sheetView>
  </sheetViews>
  <sheetFormatPr baseColWidth="10" defaultRowHeight="16" x14ac:dyDescent="0.2"/>
  <cols>
    <col min="1" max="1" width="9.5" bestFit="1" customWidth="1"/>
    <col min="2" max="2" width="45.33203125" bestFit="1" customWidth="1"/>
    <col min="3" max="3" width="16.33203125" customWidth="1"/>
    <col min="4" max="4" width="1.6640625" style="151" customWidth="1"/>
    <col min="5" max="5" width="16.33203125" style="151" customWidth="1"/>
    <col min="6" max="12" width="12.33203125" customWidth="1"/>
    <col min="13" max="13" width="1.6640625" style="151" customWidth="1"/>
    <col min="14" max="14" width="11.5" hidden="1" customWidth="1"/>
    <col min="15" max="15" width="12.33203125" customWidth="1"/>
    <col min="16" max="16" width="10.83203125" bestFit="1" customWidth="1"/>
    <col min="17" max="17" width="1.6640625" style="151" customWidth="1"/>
    <col min="18" max="18" width="12.33203125" style="151" customWidth="1"/>
    <col min="19" max="19" width="4" style="151" hidden="1" customWidth="1"/>
    <col min="20" max="20" width="1.6640625" style="151" customWidth="1"/>
    <col min="21" max="22" width="12.33203125" customWidth="1"/>
    <col min="23" max="23" width="10.83203125" style="151"/>
  </cols>
  <sheetData>
    <row r="1" spans="1:23" ht="26" x14ac:dyDescent="0.3">
      <c r="A1" s="215" t="s">
        <v>799</v>
      </c>
    </row>
    <row r="2" spans="1:23" ht="17" thickBot="1" x14ac:dyDescent="0.25"/>
    <row r="3" spans="1:23" ht="25" thickBot="1" x14ac:dyDescent="0.35">
      <c r="B3" s="226" t="s">
        <v>732</v>
      </c>
      <c r="C3" s="186" t="s">
        <v>392</v>
      </c>
      <c r="F3" s="844" t="s">
        <v>392</v>
      </c>
      <c r="G3" s="845"/>
      <c r="H3" s="845"/>
      <c r="I3" s="845"/>
      <c r="J3" s="845"/>
      <c r="K3" s="845"/>
      <c r="L3" s="846"/>
      <c r="O3" s="844" t="s">
        <v>392</v>
      </c>
      <c r="P3" s="846"/>
      <c r="R3" s="344" t="s">
        <v>392</v>
      </c>
      <c r="U3" s="849" t="s">
        <v>392</v>
      </c>
      <c r="V3" s="850"/>
    </row>
    <row r="4" spans="1:23" s="57" customFormat="1" ht="51" thickBot="1" x14ac:dyDescent="0.25">
      <c r="C4" s="207" t="s">
        <v>393</v>
      </c>
      <c r="D4" s="164"/>
      <c r="E4" s="836" t="s">
        <v>515</v>
      </c>
      <c r="F4" s="837"/>
      <c r="G4" s="837"/>
      <c r="H4" s="837"/>
      <c r="I4" s="837"/>
      <c r="J4" s="837"/>
      <c r="K4" s="837"/>
      <c r="L4" s="837"/>
      <c r="M4" s="837"/>
      <c r="N4" s="837"/>
      <c r="O4" s="837"/>
      <c r="P4" s="838"/>
      <c r="Q4" s="164"/>
      <c r="R4" s="445" t="s">
        <v>405</v>
      </c>
      <c r="S4" s="164"/>
      <c r="T4" s="164"/>
      <c r="U4" s="847" t="s">
        <v>406</v>
      </c>
      <c r="V4" s="848"/>
      <c r="W4" s="164"/>
    </row>
    <row r="5" spans="1:23" s="57" customFormat="1" ht="25" thickBot="1" x14ac:dyDescent="0.25">
      <c r="B5" s="207" t="s">
        <v>565</v>
      </c>
      <c r="C5" s="207">
        <f>'Calculatie sheet'!B2</f>
        <v>2022</v>
      </c>
      <c r="D5" s="164"/>
      <c r="E5" s="441"/>
      <c r="F5" s="442"/>
      <c r="G5" s="442"/>
      <c r="H5" s="442"/>
      <c r="I5" s="442"/>
      <c r="J5" s="442"/>
      <c r="K5" s="442"/>
      <c r="L5" s="442"/>
      <c r="M5" s="442"/>
      <c r="N5" s="442"/>
      <c r="O5" s="442"/>
      <c r="P5" s="443"/>
      <c r="Q5" s="164"/>
      <c r="R5" s="446"/>
      <c r="S5" s="164"/>
      <c r="T5" s="164"/>
      <c r="U5" s="447"/>
      <c r="V5" s="448"/>
      <c r="W5" s="164"/>
    </row>
    <row r="6" spans="1:23" s="172" customFormat="1" ht="81" thickBot="1" x14ac:dyDescent="0.25">
      <c r="A6" s="179" t="s">
        <v>362</v>
      </c>
      <c r="B6" s="179" t="s">
        <v>369</v>
      </c>
      <c r="C6" s="185" t="s">
        <v>400</v>
      </c>
      <c r="D6" s="162"/>
      <c r="E6" s="438" t="s">
        <v>412</v>
      </c>
      <c r="F6" s="841" t="s">
        <v>553</v>
      </c>
      <c r="G6" s="842"/>
      <c r="H6" s="842"/>
      <c r="I6" s="842"/>
      <c r="J6" s="842"/>
      <c r="K6" s="842"/>
      <c r="L6" s="843"/>
      <c r="M6" s="162"/>
      <c r="N6" s="180" t="s">
        <v>370</v>
      </c>
      <c r="O6" s="439" t="s">
        <v>404</v>
      </c>
      <c r="P6" s="440" t="s">
        <v>403</v>
      </c>
      <c r="Q6" s="162"/>
      <c r="R6" s="444" t="s">
        <v>808</v>
      </c>
      <c r="S6" s="170"/>
      <c r="T6" s="170"/>
      <c r="U6" s="839" t="s">
        <v>410</v>
      </c>
      <c r="V6" s="840"/>
      <c r="W6" s="171"/>
    </row>
    <row r="7" spans="1:23" s="204" customFormat="1" ht="61" thickBot="1" x14ac:dyDescent="0.25">
      <c r="A7" s="194" t="s">
        <v>361</v>
      </c>
      <c r="B7" s="195" t="s">
        <v>371</v>
      </c>
      <c r="C7" s="196" t="s">
        <v>372</v>
      </c>
      <c r="D7" s="197"/>
      <c r="E7" s="198" t="s">
        <v>401</v>
      </c>
      <c r="F7" s="199" t="s">
        <v>364</v>
      </c>
      <c r="G7" s="200" t="s">
        <v>365</v>
      </c>
      <c r="H7" s="201" t="s">
        <v>366</v>
      </c>
      <c r="I7" s="200" t="s">
        <v>867</v>
      </c>
      <c r="J7" s="200" t="s">
        <v>402</v>
      </c>
      <c r="K7" s="200" t="s">
        <v>367</v>
      </c>
      <c r="L7" s="202" t="s">
        <v>556</v>
      </c>
      <c r="M7" s="197"/>
      <c r="N7" s="194" t="s">
        <v>373</v>
      </c>
      <c r="O7" s="200" t="s">
        <v>373</v>
      </c>
      <c r="P7" s="200" t="s">
        <v>363</v>
      </c>
      <c r="Q7" s="197"/>
      <c r="R7" s="196" t="s">
        <v>407</v>
      </c>
      <c r="S7" s="197"/>
      <c r="T7" s="197"/>
      <c r="U7" s="203" t="s">
        <v>538</v>
      </c>
      <c r="V7" s="203" t="s">
        <v>408</v>
      </c>
      <c r="W7" s="197"/>
    </row>
    <row r="8" spans="1:23" ht="17" thickBot="1" x14ac:dyDescent="0.25">
      <c r="A8" s="159">
        <f>'St. Objectenlijst FE'!A5</f>
        <v>1</v>
      </c>
      <c r="B8" s="169" t="str">
        <f>LOOKUP(A8,'St. Objectenlijst FE'!$A:$A,'St. Objectenlijst FE'!$B:$B)</f>
        <v>Vaste brug (staal)</v>
      </c>
      <c r="C8" s="477">
        <v>0</v>
      </c>
      <c r="D8" s="164"/>
      <c r="E8" s="226">
        <f>LOOKUP(A8,'St. Objectenlijst FE'!$A:$A,'St. Objectenlijst FE'!$H:$H)</f>
        <v>83417.48</v>
      </c>
      <c r="F8" s="176">
        <v>0</v>
      </c>
      <c r="G8" s="177">
        <v>0</v>
      </c>
      <c r="H8" s="177">
        <v>0</v>
      </c>
      <c r="I8" s="177">
        <v>0</v>
      </c>
      <c r="J8" s="177">
        <v>0</v>
      </c>
      <c r="K8" s="177">
        <v>0</v>
      </c>
      <c r="L8" s="178">
        <v>0</v>
      </c>
      <c r="M8" s="167"/>
      <c r="N8" s="181">
        <f t="shared" ref="N8:N29" si="0">1-O8</f>
        <v>1</v>
      </c>
      <c r="O8" s="191">
        <v>0</v>
      </c>
      <c r="P8" s="192">
        <v>0</v>
      </c>
      <c r="Q8" s="167"/>
      <c r="R8" s="190">
        <v>0</v>
      </c>
      <c r="S8" s="187"/>
      <c r="T8" s="167"/>
      <c r="U8" s="428">
        <v>0</v>
      </c>
      <c r="V8" s="189">
        <v>0</v>
      </c>
    </row>
    <row r="9" spans="1:23" ht="17" thickBot="1" x14ac:dyDescent="0.25">
      <c r="A9" s="159">
        <f>'St. Objectenlijst FE'!A6</f>
        <v>2</v>
      </c>
      <c r="B9" s="169" t="str">
        <f>LOOKUP(A9,'St. Objectenlijst FE'!$A:$A,'St. Objectenlijst FE'!$B:$B)</f>
        <v>Vaste brug (beton)</v>
      </c>
      <c r="C9" s="477">
        <v>0</v>
      </c>
      <c r="D9" s="164"/>
      <c r="E9" s="226">
        <f>LOOKUP(A9,'St. Objectenlijst FE'!$A:$A,'St. Objectenlijst FE'!$H:$H)</f>
        <v>1278114.48</v>
      </c>
      <c r="F9" s="176">
        <v>0</v>
      </c>
      <c r="G9" s="177">
        <v>0</v>
      </c>
      <c r="H9" s="177">
        <v>0</v>
      </c>
      <c r="I9" s="177">
        <v>0</v>
      </c>
      <c r="J9" s="177">
        <v>0</v>
      </c>
      <c r="K9" s="177">
        <v>0</v>
      </c>
      <c r="L9" s="178">
        <v>0</v>
      </c>
      <c r="M9" s="167"/>
      <c r="N9" s="182">
        <f t="shared" si="0"/>
        <v>1</v>
      </c>
      <c r="O9" s="184">
        <v>0</v>
      </c>
      <c r="P9" s="193">
        <v>0</v>
      </c>
      <c r="Q9" s="167"/>
      <c r="R9" s="190">
        <v>0</v>
      </c>
      <c r="S9" s="187"/>
      <c r="T9" s="167"/>
      <c r="U9" s="429">
        <v>0</v>
      </c>
      <c r="V9" s="188">
        <v>0</v>
      </c>
    </row>
    <row r="10" spans="1:23" ht="17" thickBot="1" x14ac:dyDescent="0.25">
      <c r="A10" s="159">
        <f>'St. Objectenlijst FE'!A7</f>
        <v>3</v>
      </c>
      <c r="B10" s="169" t="str">
        <f>LOOKUP(A10,'St. Objectenlijst FE'!$A:$A,'St. Objectenlijst FE'!$B:$B)</f>
        <v>Viaduct</v>
      </c>
      <c r="C10" s="477">
        <v>0</v>
      </c>
      <c r="D10" s="164"/>
      <c r="E10" s="226">
        <f>LOOKUP(A10,'St. Objectenlijst FE'!$A:$A,'St. Objectenlijst FE'!$H:$H)</f>
        <v>1501979.03</v>
      </c>
      <c r="F10" s="176">
        <v>0</v>
      </c>
      <c r="G10" s="177">
        <v>0</v>
      </c>
      <c r="H10" s="177">
        <v>0</v>
      </c>
      <c r="I10" s="177">
        <v>0</v>
      </c>
      <c r="J10" s="177">
        <v>0</v>
      </c>
      <c r="K10" s="177">
        <v>0</v>
      </c>
      <c r="L10" s="178">
        <v>0</v>
      </c>
      <c r="M10" s="167"/>
      <c r="N10" s="182">
        <f t="shared" si="0"/>
        <v>1</v>
      </c>
      <c r="O10" s="184">
        <v>0</v>
      </c>
      <c r="P10" s="193">
        <v>0</v>
      </c>
      <c r="Q10" s="167"/>
      <c r="R10" s="190">
        <v>0</v>
      </c>
      <c r="S10" s="187"/>
      <c r="T10" s="167"/>
      <c r="U10" s="429">
        <v>0</v>
      </c>
      <c r="V10" s="188">
        <v>0</v>
      </c>
    </row>
    <row r="11" spans="1:23" ht="17" thickBot="1" x14ac:dyDescent="0.25">
      <c r="A11" s="159">
        <f>'St. Objectenlijst FE'!A8</f>
        <v>4</v>
      </c>
      <c r="B11" s="169" t="str">
        <f>LOOKUP(A11,'St. Objectenlijst FE'!$A:$A,'St. Objectenlijst FE'!$B:$B)</f>
        <v>Onderdoorgang (beton)</v>
      </c>
      <c r="C11" s="477">
        <v>0</v>
      </c>
      <c r="D11" s="164"/>
      <c r="E11" s="226">
        <f>LOOKUP(A11,'St. Objectenlijst FE'!$A:$A,'St. Objectenlijst FE'!$H:$H)</f>
        <v>19337440.350000001</v>
      </c>
      <c r="F11" s="176">
        <v>0</v>
      </c>
      <c r="G11" s="177">
        <v>0</v>
      </c>
      <c r="H11" s="177">
        <v>0</v>
      </c>
      <c r="I11" s="177">
        <v>0</v>
      </c>
      <c r="J11" s="177">
        <v>0</v>
      </c>
      <c r="K11" s="177">
        <v>0</v>
      </c>
      <c r="L11" s="178">
        <v>0</v>
      </c>
      <c r="M11" s="167"/>
      <c r="N11" s="182">
        <f t="shared" si="0"/>
        <v>1</v>
      </c>
      <c r="O11" s="184">
        <v>0</v>
      </c>
      <c r="P11" s="193">
        <v>0</v>
      </c>
      <c r="Q11" s="167"/>
      <c r="R11" s="190">
        <v>0</v>
      </c>
      <c r="S11" s="187"/>
      <c r="T11" s="167"/>
      <c r="U11" s="429">
        <v>0</v>
      </c>
      <c r="V11" s="188">
        <v>0</v>
      </c>
    </row>
    <row r="12" spans="1:23" ht="17" thickBot="1" x14ac:dyDescent="0.25">
      <c r="A12" s="159">
        <f>'St. Objectenlijst FE'!A9</f>
        <v>5</v>
      </c>
      <c r="B12" s="169" t="str">
        <f>LOOKUP(A12,'St. Objectenlijst FE'!$A:$A,'St. Objectenlijst FE'!$B:$B)</f>
        <v>Onderdoorgang fiets/ voetgangerstunnel (beton)</v>
      </c>
      <c r="C12" s="477">
        <v>0</v>
      </c>
      <c r="D12" s="164"/>
      <c r="E12" s="226">
        <f>LOOKUP(A12,'St. Objectenlijst FE'!$A:$A,'St. Objectenlijst FE'!$H:$H)</f>
        <v>1470936.6</v>
      </c>
      <c r="F12" s="176">
        <v>0</v>
      </c>
      <c r="G12" s="177">
        <v>0</v>
      </c>
      <c r="H12" s="177">
        <v>0</v>
      </c>
      <c r="I12" s="177">
        <v>0</v>
      </c>
      <c r="J12" s="177">
        <v>0</v>
      </c>
      <c r="K12" s="177">
        <v>0</v>
      </c>
      <c r="L12" s="178">
        <v>0</v>
      </c>
      <c r="M12" s="167"/>
      <c r="N12" s="182">
        <f t="shared" si="0"/>
        <v>1</v>
      </c>
      <c r="O12" s="184">
        <v>0</v>
      </c>
      <c r="P12" s="193">
        <v>0</v>
      </c>
      <c r="Q12" s="167"/>
      <c r="R12" s="190">
        <v>0</v>
      </c>
      <c r="S12" s="187"/>
      <c r="T12" s="167"/>
      <c r="U12" s="429">
        <v>0</v>
      </c>
      <c r="V12" s="188">
        <v>0</v>
      </c>
    </row>
    <row r="13" spans="1:23" ht="17" thickBot="1" x14ac:dyDescent="0.25">
      <c r="A13" s="159">
        <f>'St. Objectenlijst FE'!A10</f>
        <v>6</v>
      </c>
      <c r="B13" s="169" t="str">
        <f>LOOKUP(A13,'St. Objectenlijst FE'!$A:$A,'St. Objectenlijst FE'!$B:$B)</f>
        <v>Onderdoorgang fauna/veetunnel (beton)</v>
      </c>
      <c r="C13" s="477">
        <v>0</v>
      </c>
      <c r="D13" s="164"/>
      <c r="E13" s="226">
        <f>LOOKUP(A13,'St. Objectenlijst FE'!$A:$A,'St. Objectenlijst FE'!$H:$H)</f>
        <v>280255</v>
      </c>
      <c r="F13" s="176">
        <v>0</v>
      </c>
      <c r="G13" s="177">
        <v>0</v>
      </c>
      <c r="H13" s="177">
        <v>0</v>
      </c>
      <c r="I13" s="177">
        <v>0</v>
      </c>
      <c r="J13" s="177">
        <v>0</v>
      </c>
      <c r="K13" s="177">
        <v>0</v>
      </c>
      <c r="L13" s="178">
        <v>0</v>
      </c>
      <c r="M13" s="167"/>
      <c r="N13" s="182">
        <f t="shared" si="0"/>
        <v>1</v>
      </c>
      <c r="O13" s="184">
        <v>0</v>
      </c>
      <c r="P13" s="193">
        <v>0</v>
      </c>
      <c r="Q13" s="167"/>
      <c r="R13" s="190">
        <v>0</v>
      </c>
      <c r="S13" s="187"/>
      <c r="T13" s="167"/>
      <c r="U13" s="429">
        <v>0</v>
      </c>
      <c r="V13" s="188">
        <v>0</v>
      </c>
    </row>
    <row r="14" spans="1:23" ht="17" thickBot="1" x14ac:dyDescent="0.25">
      <c r="A14" s="159">
        <f>'St. Objectenlijst FE'!A11</f>
        <v>7</v>
      </c>
      <c r="B14" s="169" t="str">
        <f>LOOKUP(A14,'St. Objectenlijst FE'!$A:$A,'St. Objectenlijst FE'!$B:$B)</f>
        <v>Duiker (beton)</v>
      </c>
      <c r="C14" s="477">
        <v>0</v>
      </c>
      <c r="D14" s="164"/>
      <c r="E14" s="226">
        <f>LOOKUP(A14,'St. Objectenlijst FE'!$A:$A,'St. Objectenlijst FE'!$H:$H)</f>
        <v>227098</v>
      </c>
      <c r="F14" s="176">
        <v>0</v>
      </c>
      <c r="G14" s="177">
        <v>0</v>
      </c>
      <c r="H14" s="177">
        <v>0</v>
      </c>
      <c r="I14" s="177">
        <v>0</v>
      </c>
      <c r="J14" s="177">
        <v>0</v>
      </c>
      <c r="K14" s="177">
        <v>0</v>
      </c>
      <c r="L14" s="178">
        <v>0</v>
      </c>
      <c r="M14" s="167"/>
      <c r="N14" s="182">
        <f t="shared" si="0"/>
        <v>1</v>
      </c>
      <c r="O14" s="184">
        <v>0</v>
      </c>
      <c r="P14" s="193">
        <v>0</v>
      </c>
      <c r="Q14" s="167"/>
      <c r="R14" s="190">
        <v>0</v>
      </c>
      <c r="S14" s="187"/>
      <c r="T14" s="167"/>
      <c r="U14" s="429">
        <v>0</v>
      </c>
      <c r="V14" s="188">
        <v>0</v>
      </c>
    </row>
    <row r="15" spans="1:23" ht="17" thickBot="1" x14ac:dyDescent="0.25">
      <c r="A15" s="159">
        <f>'St. Objectenlijst FE'!A12</f>
        <v>8</v>
      </c>
      <c r="B15" s="169" t="str">
        <f>LOOKUP(A15,'St. Objectenlijst FE'!$A:$A,'St. Objectenlijst FE'!$B:$B)</f>
        <v>Duiker (PE)</v>
      </c>
      <c r="C15" s="477">
        <v>0</v>
      </c>
      <c r="D15" s="164"/>
      <c r="E15" s="226">
        <f>LOOKUP(A15,'St. Objectenlijst FE'!$A:$A,'St. Objectenlijst FE'!$H:$H)</f>
        <v>600</v>
      </c>
      <c r="F15" s="176">
        <v>0</v>
      </c>
      <c r="G15" s="177">
        <v>0</v>
      </c>
      <c r="H15" s="177">
        <v>0</v>
      </c>
      <c r="I15" s="177">
        <v>0</v>
      </c>
      <c r="J15" s="177">
        <v>0</v>
      </c>
      <c r="K15" s="177">
        <v>0</v>
      </c>
      <c r="L15" s="178">
        <v>0</v>
      </c>
      <c r="M15" s="167"/>
      <c r="N15" s="182">
        <f t="shared" si="0"/>
        <v>1</v>
      </c>
      <c r="O15" s="184">
        <v>0</v>
      </c>
      <c r="P15" s="193">
        <v>0</v>
      </c>
      <c r="Q15" s="167"/>
      <c r="R15" s="190">
        <v>0</v>
      </c>
      <c r="S15" s="187"/>
      <c r="T15" s="167"/>
      <c r="U15" s="429">
        <v>0</v>
      </c>
      <c r="V15" s="188">
        <v>0</v>
      </c>
    </row>
    <row r="16" spans="1:23" ht="17" thickBot="1" x14ac:dyDescent="0.25">
      <c r="A16" s="159">
        <f>'St. Objectenlijst FE'!A13</f>
        <v>9</v>
      </c>
      <c r="B16" s="169" t="str">
        <f>LOOKUP(A16,'St. Objectenlijst FE'!$A:$A,'St. Objectenlijst FE'!$B:$B)</f>
        <v>Duiker &lt;1m (beton)</v>
      </c>
      <c r="C16" s="477">
        <v>0</v>
      </c>
      <c r="D16" s="164"/>
      <c r="E16" s="226">
        <f>LOOKUP(A16,'St. Objectenlijst FE'!$A:$A,'St. Objectenlijst FE'!$H:$H)</f>
        <v>6665</v>
      </c>
      <c r="F16" s="176">
        <v>0</v>
      </c>
      <c r="G16" s="177">
        <v>0</v>
      </c>
      <c r="H16" s="177">
        <v>0</v>
      </c>
      <c r="I16" s="177">
        <v>0</v>
      </c>
      <c r="J16" s="177">
        <v>0</v>
      </c>
      <c r="K16" s="177">
        <v>0</v>
      </c>
      <c r="L16" s="178">
        <v>0</v>
      </c>
      <c r="M16" s="167"/>
      <c r="N16" s="182">
        <f t="shared" si="0"/>
        <v>1</v>
      </c>
      <c r="O16" s="184">
        <v>0</v>
      </c>
      <c r="P16" s="193">
        <v>0</v>
      </c>
      <c r="Q16" s="167"/>
      <c r="R16" s="190">
        <v>0</v>
      </c>
      <c r="S16" s="187"/>
      <c r="T16" s="167"/>
      <c r="U16" s="429">
        <v>0</v>
      </c>
      <c r="V16" s="188">
        <v>0</v>
      </c>
    </row>
    <row r="17" spans="1:22" ht="17" thickBot="1" x14ac:dyDescent="0.25">
      <c r="A17" s="159">
        <f>'St. Objectenlijst FE'!A14</f>
        <v>10</v>
      </c>
      <c r="B17" s="169" t="str">
        <f>LOOKUP(A17,'St. Objectenlijst FE'!$A:$A,'St. Objectenlijst FE'!$B:$B)</f>
        <v>Duiker &lt;1m (PE)</v>
      </c>
      <c r="C17" s="477">
        <v>0</v>
      </c>
      <c r="D17" s="164"/>
      <c r="E17" s="226">
        <f>LOOKUP(A17,'St. Objectenlijst FE'!$A:$A,'St. Objectenlijst FE'!$H:$H)</f>
        <v>300</v>
      </c>
      <c r="F17" s="176">
        <v>0</v>
      </c>
      <c r="G17" s="177">
        <v>0</v>
      </c>
      <c r="H17" s="177">
        <v>0</v>
      </c>
      <c r="I17" s="177">
        <v>0</v>
      </c>
      <c r="J17" s="177">
        <v>0</v>
      </c>
      <c r="K17" s="177">
        <v>0</v>
      </c>
      <c r="L17" s="178">
        <v>0</v>
      </c>
      <c r="M17" s="167"/>
      <c r="N17" s="182">
        <f t="shared" si="0"/>
        <v>1</v>
      </c>
      <c r="O17" s="184">
        <v>0</v>
      </c>
      <c r="P17" s="193">
        <v>0</v>
      </c>
      <c r="Q17" s="167"/>
      <c r="R17" s="190">
        <v>0</v>
      </c>
      <c r="S17" s="187"/>
      <c r="T17" s="167"/>
      <c r="U17" s="429">
        <v>0</v>
      </c>
      <c r="V17" s="188">
        <v>0</v>
      </c>
    </row>
    <row r="18" spans="1:22" ht="17" thickBot="1" x14ac:dyDescent="0.25">
      <c r="A18" s="159">
        <f>'St. Objectenlijst FE'!A15</f>
        <v>11</v>
      </c>
      <c r="B18" s="169" t="str">
        <f>LOOKUP(A18,'St. Objectenlijst FE'!$A:$A,'St. Objectenlijst FE'!$B:$B)</f>
        <v>Asfaltconstructie  &lt; 500 VA (licht belast)</v>
      </c>
      <c r="C18" s="477">
        <v>0</v>
      </c>
      <c r="D18" s="164"/>
      <c r="E18" s="226">
        <f>LOOKUP(A18,'St. Objectenlijst FE'!$A:$A,'St. Objectenlijst FE'!$H:$H)</f>
        <v>1200</v>
      </c>
      <c r="F18" s="176">
        <v>0</v>
      </c>
      <c r="G18" s="177">
        <v>0</v>
      </c>
      <c r="H18" s="177">
        <v>0</v>
      </c>
      <c r="I18" s="177">
        <v>0</v>
      </c>
      <c r="J18" s="177">
        <v>0</v>
      </c>
      <c r="K18" s="177">
        <v>0</v>
      </c>
      <c r="L18" s="178">
        <v>0</v>
      </c>
      <c r="M18" s="167"/>
      <c r="N18" s="182">
        <f t="shared" si="0"/>
        <v>1</v>
      </c>
      <c r="O18" s="184">
        <v>0</v>
      </c>
      <c r="P18" s="193">
        <v>0</v>
      </c>
      <c r="Q18" s="167"/>
      <c r="R18" s="190">
        <v>0</v>
      </c>
      <c r="S18" s="187"/>
      <c r="T18" s="167"/>
      <c r="U18" s="429">
        <v>0</v>
      </c>
      <c r="V18" s="188">
        <v>0</v>
      </c>
    </row>
    <row r="19" spans="1:22" ht="17" thickBot="1" x14ac:dyDescent="0.25">
      <c r="A19" s="159">
        <f>'St. Objectenlijst FE'!A16</f>
        <v>12</v>
      </c>
      <c r="B19" s="169" t="str">
        <f>LOOKUP(A19,'St. Objectenlijst FE'!$A:$A,'St. Objectenlijst FE'!$B:$B)</f>
        <v>Asfaltconstructie 500 &lt; VA &lt; 1.500 (normaal en zwaar belast)</v>
      </c>
      <c r="C19" s="477">
        <v>0</v>
      </c>
      <c r="D19" s="164"/>
      <c r="E19" s="226">
        <f>LOOKUP(A19,'St. Objectenlijst FE'!$A:$A,'St. Objectenlijst FE'!$H:$H)</f>
        <v>1500</v>
      </c>
      <c r="F19" s="176">
        <v>0</v>
      </c>
      <c r="G19" s="177">
        <v>0</v>
      </c>
      <c r="H19" s="177">
        <v>0</v>
      </c>
      <c r="I19" s="177">
        <v>0</v>
      </c>
      <c r="J19" s="177">
        <v>0</v>
      </c>
      <c r="K19" s="177">
        <v>0</v>
      </c>
      <c r="L19" s="178">
        <v>0</v>
      </c>
      <c r="M19" s="167"/>
      <c r="N19" s="182">
        <f t="shared" si="0"/>
        <v>1</v>
      </c>
      <c r="O19" s="184">
        <v>0</v>
      </c>
      <c r="P19" s="193">
        <v>0</v>
      </c>
      <c r="Q19" s="167"/>
      <c r="R19" s="190">
        <v>0</v>
      </c>
      <c r="S19" s="187"/>
      <c r="T19" s="167"/>
      <c r="U19" s="429">
        <v>0</v>
      </c>
      <c r="V19" s="188">
        <v>0</v>
      </c>
    </row>
    <row r="20" spans="1:22" ht="17" thickBot="1" x14ac:dyDescent="0.25">
      <c r="A20" s="159">
        <f>'St. Objectenlijst FE'!A17</f>
        <v>13</v>
      </c>
      <c r="B20" s="169" t="str">
        <f>LOOKUP(A20,'St. Objectenlijst FE'!$A:$A,'St. Objectenlijst FE'!$B:$B)</f>
        <v>Gelders mengsel &lt;500 VA (licht belast)</v>
      </c>
      <c r="C20" s="477">
        <v>0</v>
      </c>
      <c r="D20" s="164"/>
      <c r="E20" s="226">
        <f>LOOKUP(A20,'St. Objectenlijst FE'!$A:$A,'St. Objectenlijst FE'!$H:$H)</f>
        <v>1200</v>
      </c>
      <c r="F20" s="176">
        <v>0</v>
      </c>
      <c r="G20" s="177">
        <v>0</v>
      </c>
      <c r="H20" s="177">
        <v>0</v>
      </c>
      <c r="I20" s="177">
        <v>0</v>
      </c>
      <c r="J20" s="177">
        <v>0</v>
      </c>
      <c r="K20" s="177">
        <v>0</v>
      </c>
      <c r="L20" s="178">
        <v>0</v>
      </c>
      <c r="M20" s="167"/>
      <c r="N20" s="182">
        <f t="shared" si="0"/>
        <v>1</v>
      </c>
      <c r="O20" s="184">
        <v>0</v>
      </c>
      <c r="P20" s="193">
        <v>0</v>
      </c>
      <c r="Q20" s="167"/>
      <c r="R20" s="190">
        <v>0</v>
      </c>
      <c r="S20" s="187"/>
      <c r="T20" s="167"/>
      <c r="U20" s="429">
        <v>0</v>
      </c>
      <c r="V20" s="188">
        <v>0</v>
      </c>
    </row>
    <row r="21" spans="1:22" ht="17" thickBot="1" x14ac:dyDescent="0.25">
      <c r="A21" s="159">
        <f>'St. Objectenlijst FE'!A18</f>
        <v>14</v>
      </c>
      <c r="B21" s="169" t="str">
        <f>LOOKUP(A21,'St. Objectenlijst FE'!$A:$A,'St. Objectenlijst FE'!$B:$B)</f>
        <v>Gelders mengsel 500 &lt; VA &lt; 1.500 (normaal en zwaar belast)</v>
      </c>
      <c r="C21" s="477">
        <v>0</v>
      </c>
      <c r="D21" s="164"/>
      <c r="E21" s="226">
        <f>LOOKUP(A21,'St. Objectenlijst FE'!$A:$A,'St. Objectenlijst FE'!$H:$H)</f>
        <v>1500</v>
      </c>
      <c r="F21" s="176">
        <v>0</v>
      </c>
      <c r="G21" s="177">
        <v>0</v>
      </c>
      <c r="H21" s="177">
        <v>0</v>
      </c>
      <c r="I21" s="177">
        <v>0</v>
      </c>
      <c r="J21" s="177">
        <v>0</v>
      </c>
      <c r="K21" s="177">
        <v>0</v>
      </c>
      <c r="L21" s="178">
        <v>0</v>
      </c>
      <c r="M21" s="167"/>
      <c r="N21" s="182">
        <f t="shared" si="0"/>
        <v>1</v>
      </c>
      <c r="O21" s="184">
        <v>0</v>
      </c>
      <c r="P21" s="193">
        <v>0</v>
      </c>
      <c r="Q21" s="167"/>
      <c r="R21" s="190">
        <v>0</v>
      </c>
      <c r="S21" s="187"/>
      <c r="T21" s="167"/>
      <c r="U21" s="429">
        <v>0</v>
      </c>
      <c r="V21" s="188">
        <v>0</v>
      </c>
    </row>
    <row r="22" spans="1:22" ht="17" thickBot="1" x14ac:dyDescent="0.25">
      <c r="A22" s="159">
        <f>'St. Objectenlijst FE'!A19</f>
        <v>15</v>
      </c>
      <c r="B22" s="169" t="str">
        <f>LOOKUP(A22,'St. Objectenlijst FE'!$A:$A,'St. Objectenlijst FE'!$B:$B)</f>
        <v>Dunne deklaag &lt; 500 VA (licht belast)</v>
      </c>
      <c r="C22" s="477">
        <v>0</v>
      </c>
      <c r="D22" s="164"/>
      <c r="E22" s="226">
        <f>LOOKUP(A22,'St. Objectenlijst FE'!$A:$A,'St. Objectenlijst FE'!$H:$H)</f>
        <v>1200</v>
      </c>
      <c r="F22" s="176">
        <v>0</v>
      </c>
      <c r="G22" s="177">
        <v>0</v>
      </c>
      <c r="H22" s="177">
        <v>0</v>
      </c>
      <c r="I22" s="177">
        <v>0</v>
      </c>
      <c r="J22" s="177">
        <v>0</v>
      </c>
      <c r="K22" s="177">
        <v>0</v>
      </c>
      <c r="L22" s="178">
        <v>0</v>
      </c>
      <c r="M22" s="167"/>
      <c r="N22" s="182">
        <f t="shared" si="0"/>
        <v>1</v>
      </c>
      <c r="O22" s="184">
        <v>0</v>
      </c>
      <c r="P22" s="193">
        <v>0</v>
      </c>
      <c r="Q22" s="167"/>
      <c r="R22" s="190">
        <v>0</v>
      </c>
      <c r="S22" s="187"/>
      <c r="T22" s="167"/>
      <c r="U22" s="429">
        <v>0</v>
      </c>
      <c r="V22" s="188">
        <v>0</v>
      </c>
    </row>
    <row r="23" spans="1:22" ht="17" thickBot="1" x14ac:dyDescent="0.25">
      <c r="A23" s="159">
        <f>'St. Objectenlijst FE'!A20</f>
        <v>16</v>
      </c>
      <c r="B23" s="169" t="str">
        <f>LOOKUP(A23,'St. Objectenlijst FE'!$A:$A,'St. Objectenlijst FE'!$B:$B)</f>
        <v>Dunne deklaag 500 &lt; VA &lt; 1.500 (normaal en zwaar belast)</v>
      </c>
      <c r="C23" s="477">
        <v>0</v>
      </c>
      <c r="D23" s="164"/>
      <c r="E23" s="226">
        <f>LOOKUP(A23,'St. Objectenlijst FE'!$A:$A,'St. Objectenlijst FE'!$H:$H)</f>
        <v>1500</v>
      </c>
      <c r="F23" s="176">
        <v>0</v>
      </c>
      <c r="G23" s="177">
        <v>0</v>
      </c>
      <c r="H23" s="177">
        <v>0</v>
      </c>
      <c r="I23" s="177">
        <v>0</v>
      </c>
      <c r="J23" s="177">
        <v>0</v>
      </c>
      <c r="K23" s="177">
        <v>0</v>
      </c>
      <c r="L23" s="178">
        <v>0</v>
      </c>
      <c r="M23" s="167"/>
      <c r="N23" s="182">
        <f t="shared" si="0"/>
        <v>1</v>
      </c>
      <c r="O23" s="184">
        <v>0</v>
      </c>
      <c r="P23" s="193">
        <v>0</v>
      </c>
      <c r="Q23" s="167"/>
      <c r="R23" s="190">
        <v>0</v>
      </c>
      <c r="S23" s="187"/>
      <c r="T23" s="167"/>
      <c r="U23" s="429">
        <v>0</v>
      </c>
      <c r="V23" s="188">
        <v>0</v>
      </c>
    </row>
    <row r="24" spans="1:22" ht="17" thickBot="1" x14ac:dyDescent="0.25">
      <c r="A24" s="159">
        <f>'St. Objectenlijst FE'!A21</f>
        <v>17</v>
      </c>
      <c r="B24" s="169" t="str">
        <f>LOOKUP(A24,'St. Objectenlijst FE'!$A:$A,'St. Objectenlijst FE'!$B:$B)</f>
        <v>Betonstraatstenen</v>
      </c>
      <c r="C24" s="477">
        <v>0</v>
      </c>
      <c r="D24" s="164"/>
      <c r="E24" s="226">
        <f>LOOKUP(A24,'St. Objectenlijst FE'!$A:$A,'St. Objectenlijst FE'!$H:$H)</f>
        <v>144</v>
      </c>
      <c r="F24" s="176">
        <v>0</v>
      </c>
      <c r="G24" s="177">
        <v>0</v>
      </c>
      <c r="H24" s="177">
        <v>0</v>
      </c>
      <c r="I24" s="177">
        <v>0</v>
      </c>
      <c r="J24" s="177">
        <v>0</v>
      </c>
      <c r="K24" s="177">
        <v>0</v>
      </c>
      <c r="L24" s="178">
        <v>0</v>
      </c>
      <c r="M24" s="167"/>
      <c r="N24" s="182">
        <f t="shared" si="0"/>
        <v>1</v>
      </c>
      <c r="O24" s="184">
        <v>0</v>
      </c>
      <c r="P24" s="193">
        <v>0</v>
      </c>
      <c r="Q24" s="167"/>
      <c r="R24" s="190">
        <v>0</v>
      </c>
      <c r="S24" s="187"/>
      <c r="T24" s="167"/>
      <c r="U24" s="429">
        <v>0</v>
      </c>
      <c r="V24" s="188">
        <v>0</v>
      </c>
    </row>
    <row r="25" spans="1:22" ht="17" thickBot="1" x14ac:dyDescent="0.25">
      <c r="A25" s="159">
        <f>'St. Objectenlijst FE'!A22</f>
        <v>18</v>
      </c>
      <c r="B25" s="169" t="str">
        <f>LOOKUP(A25,'St. Objectenlijst FE'!$A:$A,'St. Objectenlijst FE'!$B:$B)</f>
        <v>Straatbakstenen</v>
      </c>
      <c r="C25" s="477">
        <v>0</v>
      </c>
      <c r="D25" s="164"/>
      <c r="E25" s="226">
        <f>LOOKUP(A25,'St. Objectenlijst FE'!$A:$A,'St. Objectenlijst FE'!$H:$H)</f>
        <v>142.5</v>
      </c>
      <c r="F25" s="176">
        <v>0</v>
      </c>
      <c r="G25" s="177">
        <v>0</v>
      </c>
      <c r="H25" s="177">
        <v>0</v>
      </c>
      <c r="I25" s="177">
        <v>0</v>
      </c>
      <c r="J25" s="177">
        <v>0</v>
      </c>
      <c r="K25" s="177">
        <v>0</v>
      </c>
      <c r="L25" s="178">
        <v>0</v>
      </c>
      <c r="M25" s="167"/>
      <c r="N25" s="182">
        <f t="shared" si="0"/>
        <v>1</v>
      </c>
      <c r="O25" s="184">
        <v>0</v>
      </c>
      <c r="P25" s="193">
        <v>0</v>
      </c>
      <c r="Q25" s="167"/>
      <c r="R25" s="190">
        <v>0</v>
      </c>
      <c r="S25" s="187"/>
      <c r="T25" s="167"/>
      <c r="U25" s="429">
        <v>0</v>
      </c>
      <c r="V25" s="188">
        <v>0</v>
      </c>
    </row>
    <row r="26" spans="1:22" ht="17" thickBot="1" x14ac:dyDescent="0.25">
      <c r="A26" s="159">
        <f>'St. Objectenlijst FE'!A23</f>
        <v>19</v>
      </c>
      <c r="B26" s="169" t="str">
        <f>LOOKUP(A26,'St. Objectenlijst FE'!$A:$A,'St. Objectenlijst FE'!$B:$B)</f>
        <v>Betontegels</v>
      </c>
      <c r="C26" s="477">
        <v>0</v>
      </c>
      <c r="D26" s="164"/>
      <c r="E26" s="226">
        <f>LOOKUP(A26,'St. Objectenlijst FE'!$A:$A,'St. Objectenlijst FE'!$H:$H)</f>
        <v>105.6</v>
      </c>
      <c r="F26" s="176">
        <v>0</v>
      </c>
      <c r="G26" s="177">
        <v>0</v>
      </c>
      <c r="H26" s="177">
        <v>0</v>
      </c>
      <c r="I26" s="177">
        <v>0</v>
      </c>
      <c r="J26" s="177">
        <v>0</v>
      </c>
      <c r="K26" s="177">
        <v>0</v>
      </c>
      <c r="L26" s="178">
        <v>0</v>
      </c>
      <c r="M26" s="167"/>
      <c r="N26" s="182">
        <f t="shared" si="0"/>
        <v>1</v>
      </c>
      <c r="O26" s="184">
        <v>0</v>
      </c>
      <c r="P26" s="193">
        <v>0</v>
      </c>
      <c r="Q26" s="167"/>
      <c r="R26" s="190">
        <v>0</v>
      </c>
      <c r="S26" s="187"/>
      <c r="T26" s="167"/>
      <c r="U26" s="429">
        <v>0</v>
      </c>
      <c r="V26" s="188">
        <v>0</v>
      </c>
    </row>
    <row r="27" spans="1:22" ht="17" thickBot="1" x14ac:dyDescent="0.25">
      <c r="A27" s="159">
        <f>'St. Objectenlijst FE'!A24</f>
        <v>20</v>
      </c>
      <c r="B27" s="169" t="str">
        <f>LOOKUP(A27,'St. Objectenlijst FE'!$A:$A,'St. Objectenlijst FE'!$B:$B)</f>
        <v>Parallelwegen</v>
      </c>
      <c r="C27" s="477">
        <v>0</v>
      </c>
      <c r="D27" s="164"/>
      <c r="E27" s="226">
        <f>LOOKUP(A27,'St. Objectenlijst FE'!$A:$A,'St. Objectenlijst FE'!$H:$H)</f>
        <v>1100</v>
      </c>
      <c r="F27" s="176">
        <v>0</v>
      </c>
      <c r="G27" s="177">
        <v>0</v>
      </c>
      <c r="H27" s="177">
        <v>0</v>
      </c>
      <c r="I27" s="177">
        <v>0</v>
      </c>
      <c r="J27" s="177">
        <v>0</v>
      </c>
      <c r="K27" s="177">
        <v>0</v>
      </c>
      <c r="L27" s="178">
        <v>0</v>
      </c>
      <c r="M27" s="167"/>
      <c r="N27" s="182">
        <f t="shared" si="0"/>
        <v>1</v>
      </c>
      <c r="O27" s="184">
        <v>0</v>
      </c>
      <c r="P27" s="193">
        <v>0</v>
      </c>
      <c r="Q27" s="167"/>
      <c r="R27" s="190">
        <v>0</v>
      </c>
      <c r="S27" s="187"/>
      <c r="T27" s="167"/>
      <c r="U27" s="429">
        <v>0</v>
      </c>
      <c r="V27" s="188">
        <v>0</v>
      </c>
    </row>
    <row r="28" spans="1:22" ht="17" thickBot="1" x14ac:dyDescent="0.25">
      <c r="A28" s="159">
        <f>'St. Objectenlijst FE'!A25</f>
        <v>21</v>
      </c>
      <c r="B28" s="169" t="str">
        <f>LOOKUP(A28,'St. Objectenlijst FE'!$A:$A,'St. Objectenlijst FE'!$B:$B)</f>
        <v>Fietspaden (asfalt)</v>
      </c>
      <c r="C28" s="477">
        <v>0</v>
      </c>
      <c r="D28" s="164"/>
      <c r="E28" s="226">
        <f>LOOKUP(A28,'St. Objectenlijst FE'!$A:$A,'St. Objectenlijst FE'!$H:$H)</f>
        <v>950</v>
      </c>
      <c r="F28" s="176">
        <v>0</v>
      </c>
      <c r="G28" s="177">
        <v>0</v>
      </c>
      <c r="H28" s="177">
        <v>0</v>
      </c>
      <c r="I28" s="177">
        <v>0</v>
      </c>
      <c r="J28" s="177">
        <v>0</v>
      </c>
      <c r="K28" s="177">
        <v>0</v>
      </c>
      <c r="L28" s="178">
        <v>0</v>
      </c>
      <c r="M28" s="167"/>
      <c r="N28" s="182">
        <f t="shared" si="0"/>
        <v>1</v>
      </c>
      <c r="O28" s="184">
        <v>0</v>
      </c>
      <c r="P28" s="193">
        <v>0</v>
      </c>
      <c r="Q28" s="167"/>
      <c r="R28" s="190">
        <v>0</v>
      </c>
      <c r="S28" s="187"/>
      <c r="T28" s="167"/>
      <c r="U28" s="429">
        <v>0</v>
      </c>
      <c r="V28" s="188">
        <v>0</v>
      </c>
    </row>
    <row r="29" spans="1:22" ht="17" thickBot="1" x14ac:dyDescent="0.25">
      <c r="A29" s="159">
        <f>'St. Objectenlijst FE'!A26</f>
        <v>22</v>
      </c>
      <c r="B29" s="169" t="str">
        <f>LOOKUP(A29,'St. Objectenlijst FE'!$A:$A,'St. Objectenlijst FE'!$B:$B)</f>
        <v>Paden van betontegels</v>
      </c>
      <c r="C29" s="477">
        <v>0</v>
      </c>
      <c r="D29" s="164"/>
      <c r="E29" s="226">
        <f>LOOKUP(A29,'St. Objectenlijst FE'!$A:$A,'St. Objectenlijst FE'!$H:$H)</f>
        <v>1100</v>
      </c>
      <c r="F29" s="176">
        <v>0</v>
      </c>
      <c r="G29" s="177">
        <v>0</v>
      </c>
      <c r="H29" s="177">
        <v>0</v>
      </c>
      <c r="I29" s="177">
        <v>0</v>
      </c>
      <c r="J29" s="177">
        <v>0</v>
      </c>
      <c r="K29" s="177">
        <v>0</v>
      </c>
      <c r="L29" s="178">
        <v>0</v>
      </c>
      <c r="M29" s="167"/>
      <c r="N29" s="182">
        <f t="shared" si="0"/>
        <v>1</v>
      </c>
      <c r="O29" s="184">
        <v>0</v>
      </c>
      <c r="P29" s="193">
        <v>0</v>
      </c>
      <c r="Q29" s="167"/>
      <c r="R29" s="190">
        <v>0</v>
      </c>
      <c r="S29" s="187"/>
      <c r="T29" s="167"/>
      <c r="U29" s="429">
        <v>0</v>
      </c>
      <c r="V29" s="188">
        <v>0</v>
      </c>
    </row>
    <row r="30" spans="1:22" ht="17" thickBot="1" x14ac:dyDescent="0.25">
      <c r="A30" s="159">
        <f>'St. Objectenlijst FE'!A27</f>
        <v>23</v>
      </c>
      <c r="B30" s="169" t="str">
        <f>LOOKUP(A30,'St. Objectenlijst FE'!$A:$A,'St. Objectenlijst FE'!$B:$B)</f>
        <v>Paden tegelconstructie</v>
      </c>
      <c r="C30" s="477">
        <v>0</v>
      </c>
      <c r="D30" s="164"/>
      <c r="E30" s="226">
        <f>LOOKUP(A30,'St. Objectenlijst FE'!$A:$A,'St. Objectenlijst FE'!$H:$H)</f>
        <v>1000</v>
      </c>
      <c r="F30" s="176">
        <v>0</v>
      </c>
      <c r="G30" s="177">
        <v>0</v>
      </c>
      <c r="H30" s="177">
        <v>0</v>
      </c>
      <c r="I30" s="177">
        <v>0</v>
      </c>
      <c r="J30" s="177">
        <v>0</v>
      </c>
      <c r="K30" s="177">
        <v>0</v>
      </c>
      <c r="L30" s="178">
        <v>0</v>
      </c>
      <c r="M30" s="167"/>
      <c r="N30" s="182">
        <f t="shared" ref="N30:N93" si="1">1-O30</f>
        <v>1</v>
      </c>
      <c r="O30" s="184">
        <v>0</v>
      </c>
      <c r="P30" s="193">
        <v>0</v>
      </c>
      <c r="Q30" s="167"/>
      <c r="R30" s="190">
        <v>0</v>
      </c>
      <c r="S30" s="187"/>
      <c r="T30" s="167"/>
      <c r="U30" s="429">
        <v>0</v>
      </c>
      <c r="V30" s="188">
        <v>0</v>
      </c>
    </row>
    <row r="31" spans="1:22" ht="17" thickBot="1" x14ac:dyDescent="0.25">
      <c r="A31" s="159">
        <f>'St. Objectenlijst FE'!A28</f>
        <v>24</v>
      </c>
      <c r="B31" s="169" t="str">
        <f>LOOKUP(A31,'St. Objectenlijst FE'!$A:$A,'St. Objectenlijst FE'!$B:$B)</f>
        <v>Fietspaden (beton)</v>
      </c>
      <c r="C31" s="477">
        <v>0</v>
      </c>
      <c r="D31" s="164"/>
      <c r="E31" s="226">
        <f>LOOKUP(A31,'St. Objectenlijst FE'!$A:$A,'St. Objectenlijst FE'!$H:$H)</f>
        <v>1200</v>
      </c>
      <c r="F31" s="176">
        <v>0</v>
      </c>
      <c r="G31" s="177">
        <v>0</v>
      </c>
      <c r="H31" s="177">
        <v>0</v>
      </c>
      <c r="I31" s="177">
        <v>0</v>
      </c>
      <c r="J31" s="177">
        <v>0</v>
      </c>
      <c r="K31" s="177">
        <v>0</v>
      </c>
      <c r="L31" s="178">
        <v>0</v>
      </c>
      <c r="M31" s="167"/>
      <c r="N31" s="182">
        <f t="shared" si="1"/>
        <v>1</v>
      </c>
      <c r="O31" s="184">
        <v>0</v>
      </c>
      <c r="P31" s="193">
        <v>0</v>
      </c>
      <c r="Q31" s="167"/>
      <c r="R31" s="190">
        <v>0</v>
      </c>
      <c r="S31" s="187"/>
      <c r="T31" s="167"/>
      <c r="U31" s="429">
        <v>0</v>
      </c>
      <c r="V31" s="188">
        <v>0</v>
      </c>
    </row>
    <row r="32" spans="1:22" ht="17" thickBot="1" x14ac:dyDescent="0.25">
      <c r="A32" s="159">
        <f>'St. Objectenlijst FE'!A29</f>
        <v>25</v>
      </c>
      <c r="B32" s="169" t="str">
        <f>LOOKUP(A32,'St. Objectenlijst FE'!$A:$A,'St. Objectenlijst FE'!$B:$B)</f>
        <v>Duikerbrug</v>
      </c>
      <c r="C32" s="477">
        <v>0</v>
      </c>
      <c r="D32" s="164"/>
      <c r="E32" s="226">
        <f>LOOKUP(A32,'St. Objectenlijst FE'!$A:$A,'St. Objectenlijst FE'!$H:$H)</f>
        <v>503712.00000000006</v>
      </c>
      <c r="F32" s="176">
        <v>0</v>
      </c>
      <c r="G32" s="177">
        <v>0</v>
      </c>
      <c r="H32" s="177">
        <v>0</v>
      </c>
      <c r="I32" s="177">
        <v>0</v>
      </c>
      <c r="J32" s="177">
        <v>0</v>
      </c>
      <c r="K32" s="177">
        <v>0</v>
      </c>
      <c r="L32" s="178">
        <v>0</v>
      </c>
      <c r="M32" s="167"/>
      <c r="N32" s="182">
        <f t="shared" si="1"/>
        <v>1</v>
      </c>
      <c r="O32" s="184">
        <v>0</v>
      </c>
      <c r="P32" s="193">
        <v>0</v>
      </c>
      <c r="Q32" s="167"/>
      <c r="R32" s="190">
        <v>0</v>
      </c>
      <c r="S32" s="187"/>
      <c r="T32" s="167"/>
      <c r="U32" s="429">
        <v>0</v>
      </c>
      <c r="V32" s="188">
        <v>0</v>
      </c>
    </row>
    <row r="33" spans="1:22" ht="17" thickBot="1" x14ac:dyDescent="0.25">
      <c r="A33" s="159">
        <f>'St. Objectenlijst FE'!A30</f>
        <v>26</v>
      </c>
      <c r="B33" s="169" t="str">
        <f>LOOKUP(A33,'St. Objectenlijst FE'!$A:$A,'St. Objectenlijst FE'!$B:$B)</f>
        <v>Kerende constructie</v>
      </c>
      <c r="C33" s="477">
        <v>0</v>
      </c>
      <c r="D33" s="164"/>
      <c r="E33" s="226">
        <f>LOOKUP(A33,'St. Objectenlijst FE'!$A:$A,'St. Objectenlijst FE'!$H:$H)</f>
        <v>870480</v>
      </c>
      <c r="F33" s="176">
        <v>0</v>
      </c>
      <c r="G33" s="177">
        <v>0</v>
      </c>
      <c r="H33" s="177">
        <v>0</v>
      </c>
      <c r="I33" s="177">
        <v>0</v>
      </c>
      <c r="J33" s="177">
        <v>0</v>
      </c>
      <c r="K33" s="177">
        <v>0</v>
      </c>
      <c r="L33" s="178">
        <v>0</v>
      </c>
      <c r="M33" s="167"/>
      <c r="N33" s="182">
        <f t="shared" si="1"/>
        <v>1</v>
      </c>
      <c r="O33" s="184">
        <v>0</v>
      </c>
      <c r="P33" s="193">
        <v>0</v>
      </c>
      <c r="Q33" s="167"/>
      <c r="R33" s="190">
        <v>0</v>
      </c>
      <c r="S33" s="187"/>
      <c r="T33" s="167"/>
      <c r="U33" s="429">
        <v>0</v>
      </c>
      <c r="V33" s="188">
        <v>0</v>
      </c>
    </row>
    <row r="34" spans="1:22" ht="17" thickBot="1" x14ac:dyDescent="0.25">
      <c r="A34" s="159">
        <f>'St. Objectenlijst FE'!A31</f>
        <v>27</v>
      </c>
      <c r="B34" s="169" t="str">
        <f>LOOKUP(A34,'St. Objectenlijst FE'!$A:$A,'St. Objectenlijst FE'!$B:$B)</f>
        <v>Tunnel 2 rijbanen</v>
      </c>
      <c r="C34" s="477">
        <v>0</v>
      </c>
      <c r="D34" s="164"/>
      <c r="E34" s="226">
        <f>LOOKUP(A34,'St. Objectenlijst FE'!$A:$A,'St. Objectenlijst FE'!$H:$H)</f>
        <v>2282160</v>
      </c>
      <c r="F34" s="176">
        <v>0</v>
      </c>
      <c r="G34" s="177">
        <v>0</v>
      </c>
      <c r="H34" s="177">
        <v>0</v>
      </c>
      <c r="I34" s="177">
        <v>0</v>
      </c>
      <c r="J34" s="177">
        <v>0</v>
      </c>
      <c r="K34" s="177">
        <v>0</v>
      </c>
      <c r="L34" s="178">
        <v>0</v>
      </c>
      <c r="M34" s="167"/>
      <c r="N34" s="182">
        <f t="shared" si="1"/>
        <v>1</v>
      </c>
      <c r="O34" s="184">
        <v>0</v>
      </c>
      <c r="P34" s="193">
        <v>0</v>
      </c>
      <c r="Q34" s="167"/>
      <c r="R34" s="190">
        <v>0</v>
      </c>
      <c r="S34" s="187"/>
      <c r="T34" s="167"/>
      <c r="U34" s="429">
        <v>0</v>
      </c>
      <c r="V34" s="188">
        <v>0</v>
      </c>
    </row>
    <row r="35" spans="1:22" ht="17" thickBot="1" x14ac:dyDescent="0.25">
      <c r="A35" s="159">
        <f>'St. Objectenlijst FE'!A32</f>
        <v>28</v>
      </c>
      <c r="B35" s="169" t="str">
        <f>LOOKUP(A35,'St. Objectenlijst FE'!$A:$A,'St. Objectenlijst FE'!$B:$B)</f>
        <v>Geluidbeperkende constructie (glas)</v>
      </c>
      <c r="C35" s="477">
        <v>0</v>
      </c>
      <c r="D35" s="164"/>
      <c r="E35" s="226">
        <f>LOOKUP(A35,'St. Objectenlijst FE'!$A:$A,'St. Objectenlijst FE'!$H:$H)</f>
        <v>120</v>
      </c>
      <c r="F35" s="176">
        <v>0</v>
      </c>
      <c r="G35" s="177">
        <v>0</v>
      </c>
      <c r="H35" s="177">
        <v>0</v>
      </c>
      <c r="I35" s="177">
        <v>0</v>
      </c>
      <c r="J35" s="177">
        <v>0</v>
      </c>
      <c r="K35" s="177">
        <v>0</v>
      </c>
      <c r="L35" s="178">
        <v>0</v>
      </c>
      <c r="M35" s="167"/>
      <c r="N35" s="182">
        <f t="shared" si="1"/>
        <v>1</v>
      </c>
      <c r="O35" s="184">
        <v>0</v>
      </c>
      <c r="P35" s="193">
        <v>0</v>
      </c>
      <c r="Q35" s="167"/>
      <c r="R35" s="190">
        <v>0</v>
      </c>
      <c r="S35" s="187"/>
      <c r="T35" s="167"/>
      <c r="U35" s="429">
        <v>0</v>
      </c>
      <c r="V35" s="188">
        <v>0</v>
      </c>
    </row>
    <row r="36" spans="1:22" ht="17" thickBot="1" x14ac:dyDescent="0.25">
      <c r="A36" s="159">
        <f>'St. Objectenlijst FE'!A33</f>
        <v>29</v>
      </c>
      <c r="B36" s="169" t="str">
        <f>LOOKUP(A36,'St. Objectenlijst FE'!$A:$A,'St. Objectenlijst FE'!$B:$B)</f>
        <v>Geluidbeperkende constructie (beton)</v>
      </c>
      <c r="C36" s="477">
        <v>0</v>
      </c>
      <c r="D36" s="164"/>
      <c r="E36" s="226">
        <f>LOOKUP(A36,'St. Objectenlijst FE'!$A:$A,'St. Objectenlijst FE'!$H:$H)</f>
        <v>3600</v>
      </c>
      <c r="F36" s="176">
        <v>0</v>
      </c>
      <c r="G36" s="177">
        <v>0</v>
      </c>
      <c r="H36" s="177">
        <v>0</v>
      </c>
      <c r="I36" s="177">
        <v>0</v>
      </c>
      <c r="J36" s="177">
        <v>0</v>
      </c>
      <c r="K36" s="177">
        <v>0</v>
      </c>
      <c r="L36" s="178">
        <v>0</v>
      </c>
      <c r="M36" s="167"/>
      <c r="N36" s="182">
        <f t="shared" si="1"/>
        <v>1</v>
      </c>
      <c r="O36" s="184">
        <v>0</v>
      </c>
      <c r="P36" s="193">
        <v>0</v>
      </c>
      <c r="Q36" s="167"/>
      <c r="R36" s="190">
        <v>0</v>
      </c>
      <c r="S36" s="187"/>
      <c r="T36" s="167"/>
      <c r="U36" s="429">
        <v>0</v>
      </c>
      <c r="V36" s="188">
        <v>0</v>
      </c>
    </row>
    <row r="37" spans="1:22" ht="17" thickBot="1" x14ac:dyDescent="0.25">
      <c r="A37" s="159">
        <f>'St. Objectenlijst FE'!A34</f>
        <v>30</v>
      </c>
      <c r="B37" s="169" t="str">
        <f>LOOKUP(A37,'St. Objectenlijst FE'!$A:$A,'St. Objectenlijst FE'!$B:$B)</f>
        <v>Geluidbeperkende constructie (houten panelen)</v>
      </c>
      <c r="C37" s="477">
        <v>0</v>
      </c>
      <c r="D37" s="164"/>
      <c r="E37" s="226">
        <f>LOOKUP(A37,'St. Objectenlijst FE'!$A:$A,'St. Objectenlijst FE'!$H:$H)</f>
        <v>67.5</v>
      </c>
      <c r="F37" s="176">
        <v>0</v>
      </c>
      <c r="G37" s="177">
        <v>0</v>
      </c>
      <c r="H37" s="177">
        <v>0</v>
      </c>
      <c r="I37" s="177">
        <v>0</v>
      </c>
      <c r="J37" s="177">
        <v>0</v>
      </c>
      <c r="K37" s="177">
        <v>0</v>
      </c>
      <c r="L37" s="178">
        <v>0</v>
      </c>
      <c r="M37" s="167"/>
      <c r="N37" s="182">
        <f t="shared" si="1"/>
        <v>1</v>
      </c>
      <c r="O37" s="184">
        <v>0</v>
      </c>
      <c r="P37" s="193">
        <v>0</v>
      </c>
      <c r="Q37" s="167"/>
      <c r="R37" s="190">
        <v>0</v>
      </c>
      <c r="S37" s="187"/>
      <c r="T37" s="167"/>
      <c r="U37" s="429">
        <v>0</v>
      </c>
      <c r="V37" s="188">
        <v>0</v>
      </c>
    </row>
    <row r="38" spans="1:22" ht="17" thickBot="1" x14ac:dyDescent="0.25">
      <c r="A38" s="159">
        <f>'St. Objectenlijst FE'!A35</f>
        <v>31</v>
      </c>
      <c r="B38" s="169" t="str">
        <f>LOOKUP(A38,'St. Objectenlijst FE'!$A:$A,'St. Objectenlijst FE'!$B:$B)</f>
        <v>Spoorlijn (antiek)</v>
      </c>
      <c r="C38" s="477">
        <v>0</v>
      </c>
      <c r="D38" s="164"/>
      <c r="E38" s="226">
        <f>LOOKUP(A38,'St. Objectenlijst FE'!$A:$A,'St. Objectenlijst FE'!$H:$H)</f>
        <v>4307950</v>
      </c>
      <c r="F38" s="176">
        <v>0</v>
      </c>
      <c r="G38" s="177">
        <v>0</v>
      </c>
      <c r="H38" s="177">
        <v>0</v>
      </c>
      <c r="I38" s="177">
        <v>0</v>
      </c>
      <c r="J38" s="177">
        <v>0</v>
      </c>
      <c r="K38" s="177">
        <v>0</v>
      </c>
      <c r="L38" s="178">
        <v>0</v>
      </c>
      <c r="M38" s="167"/>
      <c r="N38" s="182">
        <f t="shared" si="1"/>
        <v>1</v>
      </c>
      <c r="O38" s="184">
        <v>0</v>
      </c>
      <c r="P38" s="193">
        <v>0</v>
      </c>
      <c r="Q38" s="167"/>
      <c r="R38" s="190">
        <v>0</v>
      </c>
      <c r="S38" s="187"/>
      <c r="T38" s="167"/>
      <c r="U38" s="429">
        <v>0</v>
      </c>
      <c r="V38" s="188">
        <v>0</v>
      </c>
    </row>
    <row r="39" spans="1:22" ht="17" thickBot="1" x14ac:dyDescent="0.25">
      <c r="A39" s="159">
        <f>'St. Objectenlijst FE'!A36</f>
        <v>32</v>
      </c>
      <c r="B39" s="169" t="str">
        <f>LOOKUP(A39,'St. Objectenlijst FE'!$A:$A,'St. Objectenlijst FE'!$B:$B)</f>
        <v>Stroomwegen</v>
      </c>
      <c r="C39" s="477">
        <v>0</v>
      </c>
      <c r="D39" s="164"/>
      <c r="E39" s="226">
        <f>LOOKUP(A39,'St. Objectenlijst FE'!$A:$A,'St. Objectenlijst FE'!$H:$H)</f>
        <v>500</v>
      </c>
      <c r="F39" s="176">
        <v>0</v>
      </c>
      <c r="G39" s="177">
        <v>0</v>
      </c>
      <c r="H39" s="177">
        <v>0</v>
      </c>
      <c r="I39" s="177">
        <v>0</v>
      </c>
      <c r="J39" s="177">
        <v>0</v>
      </c>
      <c r="K39" s="177">
        <v>0</v>
      </c>
      <c r="L39" s="178">
        <v>0</v>
      </c>
      <c r="M39" s="167"/>
      <c r="N39" s="182">
        <f t="shared" si="1"/>
        <v>1</v>
      </c>
      <c r="O39" s="184">
        <v>0</v>
      </c>
      <c r="P39" s="193">
        <v>0</v>
      </c>
      <c r="Q39" s="167"/>
      <c r="R39" s="190">
        <v>0</v>
      </c>
      <c r="S39" s="187"/>
      <c r="T39" s="167"/>
      <c r="U39" s="429">
        <v>0</v>
      </c>
      <c r="V39" s="188">
        <v>0</v>
      </c>
    </row>
    <row r="40" spans="1:22" ht="17" thickBot="1" x14ac:dyDescent="0.25">
      <c r="A40" s="159">
        <f>'St. Objectenlijst FE'!A37</f>
        <v>33</v>
      </c>
      <c r="B40" s="169" t="str">
        <f>LOOKUP(A40,'St. Objectenlijst FE'!$A:$A,'St. Objectenlijst FE'!$B:$B)</f>
        <v>Deklaag parallelwegen SMA</v>
      </c>
      <c r="C40" s="477">
        <v>0</v>
      </c>
      <c r="D40" s="164"/>
      <c r="E40" s="226">
        <f>LOOKUP(A40,'St. Objectenlijst FE'!$A:$A,'St. Objectenlijst FE'!$H:$H)</f>
        <v>400</v>
      </c>
      <c r="F40" s="176">
        <v>0</v>
      </c>
      <c r="G40" s="177">
        <v>0</v>
      </c>
      <c r="H40" s="177">
        <v>0</v>
      </c>
      <c r="I40" s="177">
        <v>0</v>
      </c>
      <c r="J40" s="177">
        <v>0</v>
      </c>
      <c r="K40" s="177">
        <v>0</v>
      </c>
      <c r="L40" s="178">
        <v>0</v>
      </c>
      <c r="M40" s="167"/>
      <c r="N40" s="182">
        <f t="shared" si="1"/>
        <v>1</v>
      </c>
      <c r="O40" s="184">
        <v>0</v>
      </c>
      <c r="P40" s="193">
        <v>0</v>
      </c>
      <c r="Q40" s="167"/>
      <c r="R40" s="190">
        <v>0</v>
      </c>
      <c r="S40" s="187"/>
      <c r="T40" s="167"/>
      <c r="U40" s="429">
        <v>0</v>
      </c>
      <c r="V40" s="188">
        <v>0</v>
      </c>
    </row>
    <row r="41" spans="1:22" ht="17" thickBot="1" x14ac:dyDescent="0.25">
      <c r="A41" s="159">
        <f>'St. Objectenlijst FE'!A38</f>
        <v>34</v>
      </c>
      <c r="B41" s="169" t="str">
        <f>LOOKUP(A41,'St. Objectenlijst FE'!$A:$A,'St. Objectenlijst FE'!$B:$B)</f>
        <v>Rotondes (beton)</v>
      </c>
      <c r="C41" s="477">
        <v>0</v>
      </c>
      <c r="D41" s="164"/>
      <c r="E41" s="226">
        <f>LOOKUP(A41,'St. Objectenlijst FE'!$A:$A,'St. Objectenlijst FE'!$H:$H)</f>
        <v>1700</v>
      </c>
      <c r="F41" s="176">
        <v>0</v>
      </c>
      <c r="G41" s="177">
        <v>0</v>
      </c>
      <c r="H41" s="177">
        <v>0</v>
      </c>
      <c r="I41" s="177">
        <v>0</v>
      </c>
      <c r="J41" s="177">
        <v>0</v>
      </c>
      <c r="K41" s="177">
        <v>0</v>
      </c>
      <c r="L41" s="178">
        <v>0</v>
      </c>
      <c r="M41" s="167"/>
      <c r="N41" s="182">
        <f t="shared" si="1"/>
        <v>1</v>
      </c>
      <c r="O41" s="184">
        <v>0</v>
      </c>
      <c r="P41" s="193">
        <v>0</v>
      </c>
      <c r="Q41" s="167"/>
      <c r="R41" s="190">
        <v>0</v>
      </c>
      <c r="S41" s="187"/>
      <c r="T41" s="167"/>
      <c r="U41" s="429">
        <v>0</v>
      </c>
      <c r="V41" s="188">
        <v>0</v>
      </c>
    </row>
    <row r="42" spans="1:22" ht="17" thickBot="1" x14ac:dyDescent="0.25">
      <c r="A42" s="159">
        <f>'St. Objectenlijst FE'!A39</f>
        <v>35</v>
      </c>
      <c r="B42" s="169" t="str">
        <f>LOOKUP(A42,'St. Objectenlijst FE'!$A:$A,'St. Objectenlijst FE'!$B:$B)</f>
        <v>Fietspaden (recycled beton)</v>
      </c>
      <c r="C42" s="477">
        <v>0</v>
      </c>
      <c r="D42" s="164"/>
      <c r="E42" s="226">
        <f>LOOKUP(A42,'St. Objectenlijst FE'!$A:$A,'St. Objectenlijst FE'!$H:$H)</f>
        <v>1290</v>
      </c>
      <c r="F42" s="176">
        <v>0</v>
      </c>
      <c r="G42" s="177">
        <v>0</v>
      </c>
      <c r="H42" s="177">
        <v>0</v>
      </c>
      <c r="I42" s="177">
        <v>0</v>
      </c>
      <c r="J42" s="177">
        <v>0</v>
      </c>
      <c r="K42" s="177">
        <v>0</v>
      </c>
      <c r="L42" s="178">
        <v>0</v>
      </c>
      <c r="M42" s="167"/>
      <c r="N42" s="182">
        <f t="shared" si="1"/>
        <v>1</v>
      </c>
      <c r="O42" s="184">
        <v>0</v>
      </c>
      <c r="P42" s="193">
        <v>0</v>
      </c>
      <c r="Q42" s="167"/>
      <c r="R42" s="190">
        <v>0</v>
      </c>
      <c r="S42" s="187"/>
      <c r="T42" s="167"/>
      <c r="U42" s="429">
        <v>0</v>
      </c>
      <c r="V42" s="188">
        <v>0</v>
      </c>
    </row>
    <row r="43" spans="1:22" ht="17" thickBot="1" x14ac:dyDescent="0.25">
      <c r="A43" s="159">
        <f>'St. Objectenlijst FE'!A40</f>
        <v>36</v>
      </c>
      <c r="B43" s="169" t="str">
        <f>LOOKUP(A43,'St. Objectenlijst FE'!$A:$A,'St. Objectenlijst FE'!$B:$B)</f>
        <v>Fietspaden (asfalt)</v>
      </c>
      <c r="C43" s="477">
        <v>0</v>
      </c>
      <c r="D43" s="164"/>
      <c r="E43" s="226">
        <f>LOOKUP(A43,'St. Objectenlijst FE'!$A:$A,'St. Objectenlijst FE'!$H:$H)</f>
        <v>350</v>
      </c>
      <c r="F43" s="176">
        <v>0</v>
      </c>
      <c r="G43" s="177">
        <v>0</v>
      </c>
      <c r="H43" s="177">
        <v>0</v>
      </c>
      <c r="I43" s="177">
        <v>0</v>
      </c>
      <c r="J43" s="177">
        <v>0</v>
      </c>
      <c r="K43" s="177">
        <v>0</v>
      </c>
      <c r="L43" s="178">
        <v>0</v>
      </c>
      <c r="M43" s="167"/>
      <c r="N43" s="182">
        <f t="shared" si="1"/>
        <v>1</v>
      </c>
      <c r="O43" s="184">
        <v>0</v>
      </c>
      <c r="P43" s="193">
        <v>0</v>
      </c>
      <c r="Q43" s="167"/>
      <c r="R43" s="190">
        <v>0</v>
      </c>
      <c r="S43" s="187"/>
      <c r="T43" s="167"/>
      <c r="U43" s="429">
        <v>0</v>
      </c>
      <c r="V43" s="188">
        <v>0</v>
      </c>
    </row>
    <row r="44" spans="1:22" ht="17" thickBot="1" x14ac:dyDescent="0.25">
      <c r="A44" s="159">
        <f>'St. Objectenlijst FE'!A41</f>
        <v>37</v>
      </c>
      <c r="B44" s="169" t="str">
        <f>LOOKUP(A44,'St. Objectenlijst FE'!$A:$A,'St. Objectenlijst FE'!$B:$B)</f>
        <v>Voetpaden en fietspaden elementenverharding (betontegel)</v>
      </c>
      <c r="C44" s="477">
        <v>0</v>
      </c>
      <c r="D44" s="164"/>
      <c r="E44" s="226">
        <f>LOOKUP(A44,'St. Objectenlijst FE'!$A:$A,'St. Objectenlijst FE'!$H:$H)</f>
        <v>100</v>
      </c>
      <c r="F44" s="176">
        <v>0</v>
      </c>
      <c r="G44" s="177">
        <v>0</v>
      </c>
      <c r="H44" s="177">
        <v>0</v>
      </c>
      <c r="I44" s="177">
        <v>0</v>
      </c>
      <c r="J44" s="177">
        <v>0</v>
      </c>
      <c r="K44" s="177">
        <v>0</v>
      </c>
      <c r="L44" s="178">
        <v>0</v>
      </c>
      <c r="M44" s="167"/>
      <c r="N44" s="182">
        <f t="shared" si="1"/>
        <v>1</v>
      </c>
      <c r="O44" s="184">
        <v>0</v>
      </c>
      <c r="P44" s="193">
        <v>0</v>
      </c>
      <c r="Q44" s="167"/>
      <c r="R44" s="190">
        <v>0</v>
      </c>
      <c r="S44" s="187"/>
      <c r="T44" s="167"/>
      <c r="U44" s="429">
        <v>0</v>
      </c>
      <c r="V44" s="188">
        <v>0</v>
      </c>
    </row>
    <row r="45" spans="1:22" ht="17" thickBot="1" x14ac:dyDescent="0.25">
      <c r="A45" s="159">
        <f>'St. Objectenlijst FE'!A42</f>
        <v>38</v>
      </c>
      <c r="B45" s="169" t="str">
        <f>LOOKUP(A45,'St. Objectenlijst FE'!$A:$A,'St. Objectenlijst FE'!$B:$B)</f>
        <v>Busbanen</v>
      </c>
      <c r="C45" s="477">
        <v>0</v>
      </c>
      <c r="D45" s="164"/>
      <c r="E45" s="226">
        <f>LOOKUP(A45,'St. Objectenlijst FE'!$A:$A,'St. Objectenlijst FE'!$H:$H)</f>
        <v>1550</v>
      </c>
      <c r="F45" s="176">
        <v>0</v>
      </c>
      <c r="G45" s="177">
        <v>0</v>
      </c>
      <c r="H45" s="177">
        <v>0</v>
      </c>
      <c r="I45" s="177">
        <v>0</v>
      </c>
      <c r="J45" s="177">
        <v>0</v>
      </c>
      <c r="K45" s="177">
        <v>0</v>
      </c>
      <c r="L45" s="178">
        <v>0</v>
      </c>
      <c r="M45" s="167"/>
      <c r="N45" s="182">
        <f t="shared" si="1"/>
        <v>1</v>
      </c>
      <c r="O45" s="184">
        <v>0</v>
      </c>
      <c r="P45" s="193">
        <v>0</v>
      </c>
      <c r="Q45" s="167"/>
      <c r="R45" s="190">
        <v>0</v>
      </c>
      <c r="S45" s="187"/>
      <c r="T45" s="167"/>
      <c r="U45" s="429">
        <v>0</v>
      </c>
      <c r="V45" s="188">
        <v>0</v>
      </c>
    </row>
    <row r="46" spans="1:22" ht="17" thickBot="1" x14ac:dyDescent="0.25">
      <c r="A46" s="159">
        <f>'St. Objectenlijst FE'!A43</f>
        <v>39</v>
      </c>
      <c r="B46" s="169" t="str">
        <f>LOOKUP(A46,'St. Objectenlijst FE'!$A:$A,'St. Objectenlijst FE'!$B:$B)</f>
        <v xml:space="preserve">Deklaag SMA NL 8-11 </v>
      </c>
      <c r="C46" s="477">
        <v>0</v>
      </c>
      <c r="D46" s="164"/>
      <c r="E46" s="226">
        <f>LOOKUP(A46,'St. Objectenlijst FE'!$A:$A,'St. Objectenlijst FE'!$H:$H)</f>
        <v>75</v>
      </c>
      <c r="F46" s="176">
        <v>0</v>
      </c>
      <c r="G46" s="177">
        <v>0</v>
      </c>
      <c r="H46" s="177">
        <v>0</v>
      </c>
      <c r="I46" s="177">
        <v>0</v>
      </c>
      <c r="J46" s="177">
        <v>0</v>
      </c>
      <c r="K46" s="177">
        <v>0</v>
      </c>
      <c r="L46" s="178">
        <v>0</v>
      </c>
      <c r="M46" s="167"/>
      <c r="N46" s="182">
        <f t="shared" si="1"/>
        <v>1</v>
      </c>
      <c r="O46" s="184">
        <v>0</v>
      </c>
      <c r="P46" s="193">
        <v>0</v>
      </c>
      <c r="Q46" s="167"/>
      <c r="R46" s="190">
        <v>0</v>
      </c>
      <c r="S46" s="187"/>
      <c r="T46" s="167"/>
      <c r="U46" s="429">
        <v>0</v>
      </c>
      <c r="V46" s="188">
        <v>0</v>
      </c>
    </row>
    <row r="47" spans="1:22" ht="17" thickBot="1" x14ac:dyDescent="0.25">
      <c r="A47" s="159">
        <f>'St. Objectenlijst FE'!A44</f>
        <v>40</v>
      </c>
      <c r="B47" s="169" t="str">
        <f>LOOKUP(A47,'St. Objectenlijst FE'!$A:$A,'St. Objectenlijst FE'!$B:$B)</f>
        <v xml:space="preserve">Deklaag SMA NL 50% PR </v>
      </c>
      <c r="C47" s="477">
        <v>0</v>
      </c>
      <c r="D47" s="164"/>
      <c r="E47" s="226">
        <f>LOOKUP(A47,'St. Objectenlijst FE'!$A:$A,'St. Objectenlijst FE'!$H:$H)</f>
        <v>79.5</v>
      </c>
      <c r="F47" s="176">
        <v>0</v>
      </c>
      <c r="G47" s="177">
        <v>0</v>
      </c>
      <c r="H47" s="177">
        <v>0</v>
      </c>
      <c r="I47" s="177">
        <v>0</v>
      </c>
      <c r="J47" s="177">
        <v>0</v>
      </c>
      <c r="K47" s="177">
        <v>0</v>
      </c>
      <c r="L47" s="178">
        <v>0</v>
      </c>
      <c r="M47" s="167"/>
      <c r="N47" s="182">
        <f t="shared" si="1"/>
        <v>1</v>
      </c>
      <c r="O47" s="184">
        <v>0</v>
      </c>
      <c r="P47" s="193">
        <v>0</v>
      </c>
      <c r="Q47" s="167"/>
      <c r="R47" s="190">
        <v>0</v>
      </c>
      <c r="S47" s="187"/>
      <c r="T47" s="167"/>
      <c r="U47" s="429">
        <v>0</v>
      </c>
      <c r="V47" s="188">
        <v>0</v>
      </c>
    </row>
    <row r="48" spans="1:22" ht="17" thickBot="1" x14ac:dyDescent="0.25">
      <c r="A48" s="159">
        <f>'St. Objectenlijst FE'!A45</f>
        <v>41</v>
      </c>
      <c r="B48" s="169" t="str">
        <f>LOOKUP(A48,'St. Objectenlijst FE'!$A:$A,'St. Objectenlijst FE'!$B:$B)</f>
        <v>Spoorstaven</v>
      </c>
      <c r="C48" s="477">
        <v>0</v>
      </c>
      <c r="D48" s="164"/>
      <c r="E48" s="226">
        <f>LOOKUP(A48,'St. Objectenlijst FE'!$A:$A,'St. Objectenlijst FE'!$H:$H)</f>
        <v>54.77</v>
      </c>
      <c r="F48" s="176">
        <v>0</v>
      </c>
      <c r="G48" s="177">
        <v>0</v>
      </c>
      <c r="H48" s="177">
        <v>0</v>
      </c>
      <c r="I48" s="177">
        <v>0</v>
      </c>
      <c r="J48" s="177">
        <v>0</v>
      </c>
      <c r="K48" s="177">
        <v>0</v>
      </c>
      <c r="L48" s="178">
        <v>0</v>
      </c>
      <c r="M48" s="167"/>
      <c r="N48" s="182">
        <f t="shared" si="1"/>
        <v>1</v>
      </c>
      <c r="O48" s="184">
        <v>0</v>
      </c>
      <c r="P48" s="193">
        <v>0</v>
      </c>
      <c r="Q48" s="167"/>
      <c r="R48" s="190">
        <v>0</v>
      </c>
      <c r="S48" s="187"/>
      <c r="T48" s="167"/>
      <c r="U48" s="429">
        <v>0</v>
      </c>
      <c r="V48" s="188">
        <v>0</v>
      </c>
    </row>
    <row r="49" spans="1:22" ht="17" thickBot="1" x14ac:dyDescent="0.25">
      <c r="A49" s="159">
        <f>'St. Objectenlijst FE'!A46</f>
        <v>42</v>
      </c>
      <c r="B49" s="169" t="str">
        <f>LOOKUP(A49,'St. Objectenlijst FE'!$A:$A,'St. Objectenlijst FE'!$B:$B)</f>
        <v>Dwarsliggers</v>
      </c>
      <c r="C49" s="477">
        <v>0</v>
      </c>
      <c r="D49" s="164"/>
      <c r="E49" s="226">
        <f>LOOKUP(A49,'St. Objectenlijst FE'!$A:$A,'St. Objectenlijst FE'!$H:$H)</f>
        <v>386.5</v>
      </c>
      <c r="F49" s="176">
        <v>0</v>
      </c>
      <c r="G49" s="177">
        <v>0</v>
      </c>
      <c r="H49" s="177">
        <v>0</v>
      </c>
      <c r="I49" s="177">
        <v>0</v>
      </c>
      <c r="J49" s="177">
        <v>0</v>
      </c>
      <c r="K49" s="177">
        <v>0</v>
      </c>
      <c r="L49" s="178">
        <v>0</v>
      </c>
      <c r="M49" s="167"/>
      <c r="N49" s="182">
        <f t="shared" si="1"/>
        <v>1</v>
      </c>
      <c r="O49" s="184">
        <v>0</v>
      </c>
      <c r="P49" s="193">
        <v>0</v>
      </c>
      <c r="Q49" s="167"/>
      <c r="R49" s="190">
        <v>0</v>
      </c>
      <c r="S49" s="187"/>
      <c r="T49" s="167"/>
      <c r="U49" s="429">
        <v>0</v>
      </c>
      <c r="V49" s="188">
        <v>0</v>
      </c>
    </row>
    <row r="50" spans="1:22" ht="17" thickBot="1" x14ac:dyDescent="0.25">
      <c r="A50" s="159">
        <f>'St. Objectenlijst FE'!A47</f>
        <v>43</v>
      </c>
      <c r="B50" s="169" t="str">
        <f>LOOKUP(A50,'St. Objectenlijst FE'!$A:$A,'St. Objectenlijst FE'!$B:$B)</f>
        <v>Ballast</v>
      </c>
      <c r="C50" s="477">
        <v>0</v>
      </c>
      <c r="D50" s="164"/>
      <c r="E50" s="226">
        <f>LOOKUP(A50,'St. Objectenlijst FE'!$A:$A,'St. Objectenlijst FE'!$H:$H)</f>
        <v>4000</v>
      </c>
      <c r="F50" s="176">
        <v>0</v>
      </c>
      <c r="G50" s="177">
        <v>0</v>
      </c>
      <c r="H50" s="177">
        <v>0</v>
      </c>
      <c r="I50" s="177">
        <v>0</v>
      </c>
      <c r="J50" s="177">
        <v>0</v>
      </c>
      <c r="K50" s="177">
        <v>0</v>
      </c>
      <c r="L50" s="178">
        <v>0</v>
      </c>
      <c r="M50" s="167"/>
      <c r="N50" s="182">
        <f t="shared" si="1"/>
        <v>1</v>
      </c>
      <c r="O50" s="184">
        <v>0</v>
      </c>
      <c r="P50" s="193">
        <v>0</v>
      </c>
      <c r="Q50" s="167"/>
      <c r="R50" s="190">
        <v>0</v>
      </c>
      <c r="S50" s="187"/>
      <c r="T50" s="167"/>
      <c r="U50" s="429">
        <v>0</v>
      </c>
      <c r="V50" s="188">
        <v>0</v>
      </c>
    </row>
    <row r="51" spans="1:22" ht="17" thickBot="1" x14ac:dyDescent="0.25">
      <c r="A51" s="159">
        <f>'St. Objectenlijst FE'!A48</f>
        <v>44</v>
      </c>
      <c r="B51" s="169" t="str">
        <f>LOOKUP(A51,'St. Objectenlijst FE'!$A:$A,'St. Objectenlijst FE'!$B:$B)</f>
        <v>Overweg</v>
      </c>
      <c r="C51" s="477">
        <v>0</v>
      </c>
      <c r="D51" s="164"/>
      <c r="E51" s="226">
        <f>LOOKUP(A51,'St. Objectenlijst FE'!$A:$A,'St. Objectenlijst FE'!$H:$H)</f>
        <v>3356.6399999999994</v>
      </c>
      <c r="F51" s="176">
        <v>0</v>
      </c>
      <c r="G51" s="177">
        <v>0</v>
      </c>
      <c r="H51" s="177">
        <v>0</v>
      </c>
      <c r="I51" s="177">
        <v>0</v>
      </c>
      <c r="J51" s="177">
        <v>0</v>
      </c>
      <c r="K51" s="177">
        <v>0</v>
      </c>
      <c r="L51" s="178">
        <v>0</v>
      </c>
      <c r="M51" s="167"/>
      <c r="N51" s="182">
        <f t="shared" si="1"/>
        <v>1</v>
      </c>
      <c r="O51" s="184">
        <v>0</v>
      </c>
      <c r="P51" s="193">
        <v>0</v>
      </c>
      <c r="Q51" s="167"/>
      <c r="R51" s="190">
        <v>0</v>
      </c>
      <c r="S51" s="187"/>
      <c r="T51" s="167"/>
      <c r="U51" s="429">
        <v>0</v>
      </c>
      <c r="V51" s="188">
        <v>0</v>
      </c>
    </row>
    <row r="52" spans="1:22" ht="17" thickBot="1" x14ac:dyDescent="0.25">
      <c r="A52" s="159">
        <f>'St. Objectenlijst FE'!A49</f>
        <v>45</v>
      </c>
      <c r="B52" s="169" t="str">
        <f>LOOKUP(A52,'St. Objectenlijst FE'!$A:$A,'St. Objectenlijst FE'!$B:$B)</f>
        <v>Wissel</v>
      </c>
      <c r="C52" s="477">
        <v>0</v>
      </c>
      <c r="D52" s="164"/>
      <c r="E52" s="226">
        <f>LOOKUP(A52,'St. Objectenlijst FE'!$A:$A,'St. Objectenlijst FE'!$H:$H)</f>
        <v>40501.977500000001</v>
      </c>
      <c r="F52" s="176">
        <v>0</v>
      </c>
      <c r="G52" s="177">
        <v>0</v>
      </c>
      <c r="H52" s="177">
        <v>0</v>
      </c>
      <c r="I52" s="177">
        <v>0</v>
      </c>
      <c r="J52" s="177">
        <v>0</v>
      </c>
      <c r="K52" s="177">
        <v>0</v>
      </c>
      <c r="L52" s="178">
        <v>0</v>
      </c>
      <c r="M52" s="167"/>
      <c r="N52" s="182">
        <f t="shared" si="1"/>
        <v>1</v>
      </c>
      <c r="O52" s="184">
        <v>0</v>
      </c>
      <c r="P52" s="193">
        <v>0</v>
      </c>
      <c r="Q52" s="167"/>
      <c r="R52" s="190">
        <v>0</v>
      </c>
      <c r="S52" s="187"/>
      <c r="T52" s="167"/>
      <c r="U52" s="429">
        <v>0</v>
      </c>
      <c r="V52" s="188">
        <v>0</v>
      </c>
    </row>
    <row r="53" spans="1:22" ht="17" thickBot="1" x14ac:dyDescent="0.25">
      <c r="A53" s="159">
        <f>'St. Objectenlijst FE'!A50</f>
        <v>46</v>
      </c>
      <c r="B53" s="169" t="str">
        <f>LOOKUP(A53,'St. Objectenlijst FE'!$A:$A,'St. Objectenlijst FE'!$B:$B)</f>
        <v>Geluidsscherm aluminium</v>
      </c>
      <c r="C53" s="477">
        <v>0</v>
      </c>
      <c r="D53" s="164"/>
      <c r="E53" s="226">
        <f>LOOKUP(A53,'St. Objectenlijst FE'!$A:$A,'St. Objectenlijst FE'!$H:$H)</f>
        <v>258.88</v>
      </c>
      <c r="F53" s="176">
        <v>0</v>
      </c>
      <c r="G53" s="177">
        <v>0</v>
      </c>
      <c r="H53" s="177">
        <v>0</v>
      </c>
      <c r="I53" s="177">
        <v>0</v>
      </c>
      <c r="J53" s="177">
        <v>0</v>
      </c>
      <c r="K53" s="177">
        <v>0</v>
      </c>
      <c r="L53" s="178">
        <v>0</v>
      </c>
      <c r="M53" s="167"/>
      <c r="N53" s="182">
        <f t="shared" si="1"/>
        <v>1</v>
      </c>
      <c r="O53" s="184">
        <v>0</v>
      </c>
      <c r="P53" s="193">
        <v>0</v>
      </c>
      <c r="Q53" s="167"/>
      <c r="R53" s="190">
        <v>0</v>
      </c>
      <c r="S53" s="187"/>
      <c r="T53" s="167"/>
      <c r="U53" s="429">
        <v>0</v>
      </c>
      <c r="V53" s="188">
        <v>0</v>
      </c>
    </row>
    <row r="54" spans="1:22" ht="17" thickBot="1" x14ac:dyDescent="0.25">
      <c r="A54" s="159">
        <f>'St. Objectenlijst FE'!A51</f>
        <v>47</v>
      </c>
      <c r="B54" s="169" t="str">
        <f>LOOKUP(A54,'St. Objectenlijst FE'!$A:$A,'St. Objectenlijst FE'!$B:$B)</f>
        <v>Draagconstructiebovenleiding</v>
      </c>
      <c r="C54" s="477">
        <v>0</v>
      </c>
      <c r="D54" s="164"/>
      <c r="E54" s="226">
        <f>LOOKUP(A54,'St. Objectenlijst FE'!$A:$A,'St. Objectenlijst FE'!$H:$H)</f>
        <v>11268.41</v>
      </c>
      <c r="F54" s="176">
        <v>0</v>
      </c>
      <c r="G54" s="177">
        <v>0</v>
      </c>
      <c r="H54" s="177">
        <v>0</v>
      </c>
      <c r="I54" s="177">
        <v>0</v>
      </c>
      <c r="J54" s="177">
        <v>0</v>
      </c>
      <c r="K54" s="177">
        <v>0</v>
      </c>
      <c r="L54" s="178">
        <v>0</v>
      </c>
      <c r="M54" s="167"/>
      <c r="N54" s="182">
        <f t="shared" si="1"/>
        <v>1</v>
      </c>
      <c r="O54" s="184">
        <v>0</v>
      </c>
      <c r="P54" s="193">
        <v>0</v>
      </c>
      <c r="Q54" s="167"/>
      <c r="R54" s="190">
        <v>0</v>
      </c>
      <c r="S54" s="187"/>
      <c r="T54" s="167"/>
      <c r="U54" s="429">
        <v>0</v>
      </c>
      <c r="V54" s="188">
        <v>0</v>
      </c>
    </row>
    <row r="55" spans="1:22" ht="17" thickBot="1" x14ac:dyDescent="0.25">
      <c r="A55" s="159">
        <f>'St. Objectenlijst FE'!A52</f>
        <v>48</v>
      </c>
      <c r="B55" s="169" t="str">
        <f>LOOKUP(A55,'St. Objectenlijst FE'!$A:$A,'St. Objectenlijst FE'!$B:$B)</f>
        <v>Transformatorstation</v>
      </c>
      <c r="C55" s="477">
        <v>0</v>
      </c>
      <c r="D55" s="164"/>
      <c r="E55" s="226">
        <f>LOOKUP(A55,'St. Objectenlijst FE'!$A:$A,'St. Objectenlijst FE'!$H:$H)</f>
        <v>14000</v>
      </c>
      <c r="F55" s="176">
        <v>0</v>
      </c>
      <c r="G55" s="177">
        <v>0</v>
      </c>
      <c r="H55" s="177">
        <v>0</v>
      </c>
      <c r="I55" s="177">
        <v>0</v>
      </c>
      <c r="J55" s="177">
        <v>0</v>
      </c>
      <c r="K55" s="177">
        <v>0</v>
      </c>
      <c r="L55" s="178">
        <v>0</v>
      </c>
      <c r="M55" s="167"/>
      <c r="N55" s="182">
        <f t="shared" si="1"/>
        <v>1</v>
      </c>
      <c r="O55" s="184">
        <v>0</v>
      </c>
      <c r="P55" s="193">
        <v>0</v>
      </c>
      <c r="Q55" s="167"/>
      <c r="R55" s="190">
        <v>0</v>
      </c>
      <c r="S55" s="187"/>
      <c r="T55" s="167"/>
      <c r="U55" s="429">
        <v>0</v>
      </c>
      <c r="V55" s="188">
        <v>0</v>
      </c>
    </row>
    <row r="56" spans="1:22" ht="17" thickBot="1" x14ac:dyDescent="0.25">
      <c r="A56" s="159">
        <f>'St. Objectenlijst FE'!A53</f>
        <v>49</v>
      </c>
      <c r="B56" s="169" t="str">
        <f>LOOKUP(A56,'St. Objectenlijst FE'!$A:$A,'St. Objectenlijst FE'!$B:$B)</f>
        <v>Seinen</v>
      </c>
      <c r="C56" s="477">
        <v>0</v>
      </c>
      <c r="D56" s="164"/>
      <c r="E56" s="226">
        <f>LOOKUP(A56,'St. Objectenlijst FE'!$A:$A,'St. Objectenlijst FE'!$H:$H)</f>
        <v>19.125</v>
      </c>
      <c r="F56" s="176">
        <v>0</v>
      </c>
      <c r="G56" s="177">
        <v>0</v>
      </c>
      <c r="H56" s="177">
        <v>0</v>
      </c>
      <c r="I56" s="177">
        <v>0</v>
      </c>
      <c r="J56" s="177">
        <v>0</v>
      </c>
      <c r="K56" s="177">
        <v>0</v>
      </c>
      <c r="L56" s="178">
        <v>0</v>
      </c>
      <c r="M56" s="167"/>
      <c r="N56" s="182">
        <f t="shared" si="1"/>
        <v>1</v>
      </c>
      <c r="O56" s="184">
        <v>0</v>
      </c>
      <c r="P56" s="193">
        <v>0</v>
      </c>
      <c r="Q56" s="167"/>
      <c r="R56" s="190">
        <v>0</v>
      </c>
      <c r="S56" s="187"/>
      <c r="T56" s="167"/>
      <c r="U56" s="429">
        <v>0</v>
      </c>
      <c r="V56" s="188">
        <v>0</v>
      </c>
    </row>
    <row r="57" spans="1:22" ht="17" thickBot="1" x14ac:dyDescent="0.25">
      <c r="A57" s="159">
        <f>'St. Objectenlijst FE'!A54</f>
        <v>50</v>
      </c>
      <c r="B57" s="169" t="str">
        <f>LOOKUP(A57,'St. Objectenlijst FE'!$A:$A,'St. Objectenlijst FE'!$B:$B)</f>
        <v>Verlichting</v>
      </c>
      <c r="C57" s="477">
        <v>0</v>
      </c>
      <c r="D57" s="164"/>
      <c r="E57" s="226">
        <f>LOOKUP(A57,'St. Objectenlijst FE'!$A:$A,'St. Objectenlijst FE'!$H:$H)</f>
        <v>1.2</v>
      </c>
      <c r="F57" s="176">
        <v>0</v>
      </c>
      <c r="G57" s="177">
        <v>0</v>
      </c>
      <c r="H57" s="177">
        <v>0</v>
      </c>
      <c r="I57" s="177">
        <v>0</v>
      </c>
      <c r="J57" s="177">
        <v>0</v>
      </c>
      <c r="K57" s="177">
        <v>0</v>
      </c>
      <c r="L57" s="178">
        <v>0</v>
      </c>
      <c r="M57" s="167"/>
      <c r="N57" s="182">
        <f t="shared" si="1"/>
        <v>1</v>
      </c>
      <c r="O57" s="184">
        <v>0</v>
      </c>
      <c r="P57" s="193">
        <v>0</v>
      </c>
      <c r="Q57" s="167"/>
      <c r="R57" s="190">
        <v>0</v>
      </c>
      <c r="S57" s="187"/>
      <c r="T57" s="167"/>
      <c r="U57" s="429">
        <v>0</v>
      </c>
      <c r="V57" s="188">
        <v>0</v>
      </c>
    </row>
    <row r="58" spans="1:22" ht="17" thickBot="1" x14ac:dyDescent="0.25">
      <c r="A58" s="159">
        <f>'St. Objectenlijst FE'!A55</f>
        <v>51</v>
      </c>
      <c r="B58" s="169" t="str">
        <f>LOOKUP(A58,'St. Objectenlijst FE'!$A:$A,'St. Objectenlijst FE'!$B:$B)</f>
        <v>Granietkeien</v>
      </c>
      <c r="C58" s="477">
        <v>0</v>
      </c>
      <c r="D58" s="164"/>
      <c r="E58" s="226">
        <f>LOOKUP(A58,'St. Objectenlijst FE'!$A:$A,'St. Objectenlijst FE'!$H:$H)</f>
        <v>303</v>
      </c>
      <c r="F58" s="176">
        <v>0</v>
      </c>
      <c r="G58" s="177">
        <v>0</v>
      </c>
      <c r="H58" s="177">
        <v>0</v>
      </c>
      <c r="I58" s="177">
        <v>0</v>
      </c>
      <c r="J58" s="177">
        <v>0</v>
      </c>
      <c r="K58" s="177">
        <v>0</v>
      </c>
      <c r="L58" s="178">
        <v>0</v>
      </c>
      <c r="M58" s="167"/>
      <c r="N58" s="182">
        <f t="shared" si="1"/>
        <v>1</v>
      </c>
      <c r="O58" s="184">
        <v>0</v>
      </c>
      <c r="P58" s="193">
        <v>0</v>
      </c>
      <c r="Q58" s="167"/>
      <c r="R58" s="190">
        <v>0</v>
      </c>
      <c r="S58" s="187"/>
      <c r="T58" s="167"/>
      <c r="U58" s="429">
        <v>0</v>
      </c>
      <c r="V58" s="188">
        <v>0</v>
      </c>
    </row>
    <row r="59" spans="1:22" ht="17" thickBot="1" x14ac:dyDescent="0.25">
      <c r="A59" s="159">
        <f>'St. Objectenlijst FE'!A56</f>
        <v>52</v>
      </c>
      <c r="B59" s="169" t="str">
        <f>LOOKUP(A59,'St. Objectenlijst FE'!$A:$A,'St. Objectenlijst FE'!$B:$B)</f>
        <v>Grasbetontegels</v>
      </c>
      <c r="C59" s="477">
        <v>0</v>
      </c>
      <c r="D59" s="164"/>
      <c r="E59" s="226">
        <f>LOOKUP(A59,'St. Objectenlijst FE'!$A:$A,'St. Objectenlijst FE'!$H:$H)</f>
        <v>152</v>
      </c>
      <c r="F59" s="176">
        <v>0</v>
      </c>
      <c r="G59" s="177">
        <v>0</v>
      </c>
      <c r="H59" s="177">
        <v>0</v>
      </c>
      <c r="I59" s="177">
        <v>0</v>
      </c>
      <c r="J59" s="177">
        <v>0</v>
      </c>
      <c r="K59" s="177">
        <v>0</v>
      </c>
      <c r="L59" s="178">
        <v>0</v>
      </c>
      <c r="M59" s="167"/>
      <c r="N59" s="182">
        <f t="shared" si="1"/>
        <v>1</v>
      </c>
      <c r="O59" s="184">
        <v>0</v>
      </c>
      <c r="P59" s="193">
        <v>0</v>
      </c>
      <c r="Q59" s="167"/>
      <c r="R59" s="190">
        <v>0</v>
      </c>
      <c r="S59" s="187"/>
      <c r="T59" s="167"/>
      <c r="U59" s="429">
        <v>0</v>
      </c>
      <c r="V59" s="188">
        <v>0</v>
      </c>
    </row>
    <row r="60" spans="1:22" ht="17" thickBot="1" x14ac:dyDescent="0.25">
      <c r="A60" s="159">
        <f>'St. Objectenlijst FE'!A57</f>
        <v>53</v>
      </c>
      <c r="B60" s="169" t="str">
        <f>LOOKUP(A60,'St. Objectenlijst FE'!$A:$A,'St. Objectenlijst FE'!$B:$B)</f>
        <v>Straatlaag brekerzand</v>
      </c>
      <c r="C60" s="477">
        <v>0</v>
      </c>
      <c r="D60" s="164"/>
      <c r="E60" s="226">
        <f>LOOKUP(A60,'St. Objectenlijst FE'!$A:$A,'St. Objectenlijst FE'!$H:$H)</f>
        <v>0.05</v>
      </c>
      <c r="F60" s="176">
        <v>0</v>
      </c>
      <c r="G60" s="177">
        <v>0</v>
      </c>
      <c r="H60" s="177">
        <v>0</v>
      </c>
      <c r="I60" s="177">
        <v>0</v>
      </c>
      <c r="J60" s="177">
        <v>0</v>
      </c>
      <c r="K60" s="177">
        <v>0</v>
      </c>
      <c r="L60" s="178">
        <v>0</v>
      </c>
      <c r="M60" s="167"/>
      <c r="N60" s="182">
        <f t="shared" si="1"/>
        <v>1</v>
      </c>
      <c r="O60" s="184">
        <v>0</v>
      </c>
      <c r="P60" s="193">
        <v>0</v>
      </c>
      <c r="Q60" s="167"/>
      <c r="R60" s="190">
        <v>0</v>
      </c>
      <c r="S60" s="187"/>
      <c r="T60" s="167"/>
      <c r="U60" s="429">
        <v>0</v>
      </c>
      <c r="V60" s="188">
        <v>0</v>
      </c>
    </row>
    <row r="61" spans="1:22" ht="17" thickBot="1" x14ac:dyDescent="0.25">
      <c r="A61" s="159">
        <f>'St. Objectenlijst FE'!A58</f>
        <v>54</v>
      </c>
      <c r="B61" s="169" t="str">
        <f>LOOKUP(A61,'St. Objectenlijst FE'!$A:$A,'St. Objectenlijst FE'!$B:$B)</f>
        <v>Fundering AGRAC</v>
      </c>
      <c r="C61" s="477">
        <v>0</v>
      </c>
      <c r="D61" s="164"/>
      <c r="E61" s="226">
        <f>LOOKUP(A61,'St. Objectenlijst FE'!$A:$A,'St. Objectenlijst FE'!$H:$H)</f>
        <v>487.5</v>
      </c>
      <c r="F61" s="176">
        <v>0</v>
      </c>
      <c r="G61" s="177">
        <v>0</v>
      </c>
      <c r="H61" s="177">
        <v>0</v>
      </c>
      <c r="I61" s="177">
        <v>0</v>
      </c>
      <c r="J61" s="177">
        <v>0</v>
      </c>
      <c r="K61" s="177">
        <v>0</v>
      </c>
      <c r="L61" s="178">
        <v>0</v>
      </c>
      <c r="M61" s="167"/>
      <c r="N61" s="182">
        <f t="shared" si="1"/>
        <v>1</v>
      </c>
      <c r="O61" s="184">
        <v>0</v>
      </c>
      <c r="P61" s="193">
        <v>0</v>
      </c>
      <c r="Q61" s="167"/>
      <c r="R61" s="190">
        <v>0</v>
      </c>
      <c r="S61" s="187"/>
      <c r="T61" s="167"/>
      <c r="U61" s="429">
        <v>0</v>
      </c>
      <c r="V61" s="188">
        <v>0</v>
      </c>
    </row>
    <row r="62" spans="1:22" ht="17" thickBot="1" x14ac:dyDescent="0.25">
      <c r="A62" s="159">
        <f>'St. Objectenlijst FE'!A59</f>
        <v>55</v>
      </c>
      <c r="B62" s="169" t="str">
        <f>LOOKUP(A62,'St. Objectenlijst FE'!$A:$A,'St. Objectenlijst FE'!$B:$B)</f>
        <v>Deklaag AC surf 30% PR</v>
      </c>
      <c r="C62" s="477">
        <v>0</v>
      </c>
      <c r="D62" s="164"/>
      <c r="E62" s="226">
        <f>LOOKUP(A62,'St. Objectenlijst FE'!$A:$A,'St. Objectenlijst FE'!$H:$H)</f>
        <v>87.5</v>
      </c>
      <c r="F62" s="176">
        <v>0</v>
      </c>
      <c r="G62" s="177">
        <v>0</v>
      </c>
      <c r="H62" s="177">
        <v>0</v>
      </c>
      <c r="I62" s="177">
        <v>0</v>
      </c>
      <c r="J62" s="177">
        <v>0</v>
      </c>
      <c r="K62" s="177">
        <v>0</v>
      </c>
      <c r="L62" s="178">
        <v>0</v>
      </c>
      <c r="M62" s="167"/>
      <c r="N62" s="182">
        <f t="shared" si="1"/>
        <v>1</v>
      </c>
      <c r="O62" s="184">
        <v>0</v>
      </c>
      <c r="P62" s="193">
        <v>0</v>
      </c>
      <c r="Q62" s="167"/>
      <c r="R62" s="190">
        <v>0</v>
      </c>
      <c r="S62" s="187"/>
      <c r="T62" s="167"/>
      <c r="U62" s="429">
        <v>0</v>
      </c>
      <c r="V62" s="188">
        <v>0</v>
      </c>
    </row>
    <row r="63" spans="1:22" ht="17" thickBot="1" x14ac:dyDescent="0.25">
      <c r="A63" s="159">
        <f>'St. Objectenlijst FE'!A60</f>
        <v>56</v>
      </c>
      <c r="B63" s="169" t="str">
        <f>LOOKUP(A63,'St. Objectenlijst FE'!$A:$A,'St. Objectenlijst FE'!$B:$B)</f>
        <v>Deklaag AC 30% PR met gemod. bitumen</v>
      </c>
      <c r="C63" s="477">
        <v>0</v>
      </c>
      <c r="D63" s="164"/>
      <c r="E63" s="226">
        <f>LOOKUP(A63,'St. Objectenlijst FE'!$A:$A,'St. Objectenlijst FE'!$H:$H)</f>
        <v>87.5</v>
      </c>
      <c r="F63" s="176">
        <v>0</v>
      </c>
      <c r="G63" s="177">
        <v>0</v>
      </c>
      <c r="H63" s="177">
        <v>0</v>
      </c>
      <c r="I63" s="177">
        <v>0</v>
      </c>
      <c r="J63" s="177">
        <v>0</v>
      </c>
      <c r="K63" s="177">
        <v>0</v>
      </c>
      <c r="L63" s="178">
        <v>0</v>
      </c>
      <c r="M63" s="167"/>
      <c r="N63" s="182">
        <f t="shared" si="1"/>
        <v>1</v>
      </c>
      <c r="O63" s="184">
        <v>0</v>
      </c>
      <c r="P63" s="193">
        <v>0</v>
      </c>
      <c r="Q63" s="167"/>
      <c r="R63" s="190">
        <v>0</v>
      </c>
      <c r="S63" s="187"/>
      <c r="T63" s="167"/>
      <c r="U63" s="429">
        <v>0</v>
      </c>
      <c r="V63" s="188">
        <v>0</v>
      </c>
    </row>
    <row r="64" spans="1:22" ht="17" thickBot="1" x14ac:dyDescent="0.25">
      <c r="A64" s="159">
        <f>'St. Objectenlijst FE'!A61</f>
        <v>57</v>
      </c>
      <c r="B64" s="169" t="str">
        <f>LOOKUP(A64,'St. Objectenlijst FE'!$A:$A,'St. Objectenlijst FE'!$B:$B)</f>
        <v>Deklaag AC surf zonder PR</v>
      </c>
      <c r="C64" s="477">
        <v>0</v>
      </c>
      <c r="D64" s="164"/>
      <c r="E64" s="226">
        <f>LOOKUP(A64,'St. Objectenlijst FE'!$A:$A,'St. Objectenlijst FE'!$H:$H)</f>
        <v>87.5</v>
      </c>
      <c r="F64" s="176">
        <v>0</v>
      </c>
      <c r="G64" s="177">
        <v>0</v>
      </c>
      <c r="H64" s="177">
        <v>0</v>
      </c>
      <c r="I64" s="177">
        <v>0</v>
      </c>
      <c r="J64" s="177">
        <v>0</v>
      </c>
      <c r="K64" s="177">
        <v>0</v>
      </c>
      <c r="L64" s="178">
        <v>0</v>
      </c>
      <c r="M64" s="167"/>
      <c r="N64" s="182">
        <f t="shared" si="1"/>
        <v>1</v>
      </c>
      <c r="O64" s="184">
        <v>0</v>
      </c>
      <c r="P64" s="193">
        <v>0</v>
      </c>
      <c r="Q64" s="167"/>
      <c r="R64" s="190">
        <v>0</v>
      </c>
      <c r="S64" s="187"/>
      <c r="T64" s="167"/>
      <c r="U64" s="429">
        <v>0</v>
      </c>
      <c r="V64" s="188">
        <v>0</v>
      </c>
    </row>
    <row r="65" spans="1:22" ht="17" thickBot="1" x14ac:dyDescent="0.25">
      <c r="A65" s="159">
        <f>'St. Objectenlijst FE'!A62</f>
        <v>58</v>
      </c>
      <c r="B65" s="169" t="str">
        <f>LOOKUP(A65,'St. Objectenlijst FE'!$A:$A,'St. Objectenlijst FE'!$B:$B)</f>
        <v>Deklaag AC surf zonder PR met gemod. bitumen</v>
      </c>
      <c r="C65" s="477">
        <v>0</v>
      </c>
      <c r="D65" s="164"/>
      <c r="E65" s="226">
        <f>LOOKUP(A65,'St. Objectenlijst FE'!$A:$A,'St. Objectenlijst FE'!$H:$H)</f>
        <v>87.5</v>
      </c>
      <c r="F65" s="176">
        <v>0</v>
      </c>
      <c r="G65" s="177">
        <v>0</v>
      </c>
      <c r="H65" s="177">
        <v>0</v>
      </c>
      <c r="I65" s="177">
        <v>0</v>
      </c>
      <c r="J65" s="177">
        <v>0</v>
      </c>
      <c r="K65" s="177">
        <v>0</v>
      </c>
      <c r="L65" s="178">
        <v>0</v>
      </c>
      <c r="M65" s="167"/>
      <c r="N65" s="182">
        <f t="shared" si="1"/>
        <v>1</v>
      </c>
      <c r="O65" s="184">
        <v>0</v>
      </c>
      <c r="P65" s="193">
        <v>0</v>
      </c>
      <c r="Q65" s="167"/>
      <c r="R65" s="190">
        <v>0</v>
      </c>
      <c r="S65" s="187"/>
      <c r="T65" s="167"/>
      <c r="U65" s="429">
        <v>0</v>
      </c>
      <c r="V65" s="188">
        <v>0</v>
      </c>
    </row>
    <row r="66" spans="1:22" ht="17" thickBot="1" x14ac:dyDescent="0.25">
      <c r="A66" s="159">
        <f>'St. Objectenlijst FE'!A63</f>
        <v>59</v>
      </c>
      <c r="B66" s="169" t="str">
        <f>LOOKUP(A66,'St. Objectenlijst FE'!$A:$A,'St. Objectenlijst FE'!$B:$B)</f>
        <v>ZOAB regulier</v>
      </c>
      <c r="C66" s="477">
        <v>0</v>
      </c>
      <c r="D66" s="164"/>
      <c r="E66" s="226">
        <f>LOOKUP(A66,'St. Objectenlijst FE'!$A:$A,'St. Objectenlijst FE'!$H:$H)</f>
        <v>87.5</v>
      </c>
      <c r="F66" s="176">
        <v>0</v>
      </c>
      <c r="G66" s="177">
        <v>0</v>
      </c>
      <c r="H66" s="177">
        <v>0</v>
      </c>
      <c r="I66" s="177">
        <v>0</v>
      </c>
      <c r="J66" s="177">
        <v>0</v>
      </c>
      <c r="K66" s="177">
        <v>0</v>
      </c>
      <c r="L66" s="178">
        <v>0</v>
      </c>
      <c r="M66" s="167"/>
      <c r="N66" s="182">
        <f t="shared" si="1"/>
        <v>1</v>
      </c>
      <c r="O66" s="184">
        <v>0</v>
      </c>
      <c r="P66" s="193">
        <v>0</v>
      </c>
      <c r="Q66" s="167"/>
      <c r="R66" s="190">
        <v>0</v>
      </c>
      <c r="S66" s="187"/>
      <c r="T66" s="167"/>
      <c r="U66" s="429">
        <v>0</v>
      </c>
      <c r="V66" s="188">
        <v>0</v>
      </c>
    </row>
    <row r="67" spans="1:22" ht="17" thickBot="1" x14ac:dyDescent="0.25">
      <c r="A67" s="159">
        <f>'St. Objectenlijst FE'!A64</f>
        <v>60</v>
      </c>
      <c r="B67" s="169" t="str">
        <f>LOOKUP(A67,'St. Objectenlijst FE'!$A:$A,'St. Objectenlijst FE'!$B:$B)</f>
        <v>ZOAB 30% PR</v>
      </c>
      <c r="C67" s="477">
        <v>0</v>
      </c>
      <c r="D67" s="164"/>
      <c r="E67" s="226">
        <f>LOOKUP(A67,'St. Objectenlijst FE'!$A:$A,'St. Objectenlijst FE'!$H:$H)</f>
        <v>87.5</v>
      </c>
      <c r="F67" s="176">
        <v>0</v>
      </c>
      <c r="G67" s="177">
        <v>0</v>
      </c>
      <c r="H67" s="177">
        <v>0</v>
      </c>
      <c r="I67" s="177">
        <v>0</v>
      </c>
      <c r="J67" s="177">
        <v>0</v>
      </c>
      <c r="K67" s="177">
        <v>0</v>
      </c>
      <c r="L67" s="178">
        <v>0</v>
      </c>
      <c r="M67" s="167"/>
      <c r="N67" s="182">
        <f t="shared" si="1"/>
        <v>1</v>
      </c>
      <c r="O67" s="184">
        <v>0</v>
      </c>
      <c r="P67" s="193">
        <v>0</v>
      </c>
      <c r="Q67" s="167"/>
      <c r="R67" s="190">
        <v>0</v>
      </c>
      <c r="S67" s="187"/>
      <c r="T67" s="167"/>
      <c r="U67" s="429">
        <v>0</v>
      </c>
      <c r="V67" s="188">
        <v>0</v>
      </c>
    </row>
    <row r="68" spans="1:22" ht="17" thickBot="1" x14ac:dyDescent="0.25">
      <c r="A68" s="159">
        <f>'St. Objectenlijst FE'!A65</f>
        <v>61</v>
      </c>
      <c r="B68" s="169" t="str">
        <f>LOOKUP(A68,'St. Objectenlijst FE'!$A:$A,'St. Objectenlijst FE'!$B:$B)</f>
        <v>ZOAB met epoxy</v>
      </c>
      <c r="C68" s="477">
        <v>0</v>
      </c>
      <c r="D68" s="164"/>
      <c r="E68" s="226">
        <f>LOOKUP(A68,'St. Objectenlijst FE'!$A:$A,'St. Objectenlijst FE'!$H:$H)</f>
        <v>87.5</v>
      </c>
      <c r="F68" s="176">
        <v>0</v>
      </c>
      <c r="G68" s="177">
        <v>0</v>
      </c>
      <c r="H68" s="177">
        <v>0</v>
      </c>
      <c r="I68" s="177">
        <v>0</v>
      </c>
      <c r="J68" s="177">
        <v>0</v>
      </c>
      <c r="K68" s="177">
        <v>0</v>
      </c>
      <c r="L68" s="178">
        <v>0</v>
      </c>
      <c r="M68" s="167"/>
      <c r="N68" s="182">
        <f t="shared" si="1"/>
        <v>1</v>
      </c>
      <c r="O68" s="184">
        <v>0</v>
      </c>
      <c r="P68" s="193">
        <v>0</v>
      </c>
      <c r="Q68" s="167"/>
      <c r="R68" s="190">
        <v>0</v>
      </c>
      <c r="S68" s="187"/>
      <c r="T68" s="167"/>
      <c r="U68" s="429">
        <v>0</v>
      </c>
      <c r="V68" s="188">
        <v>0</v>
      </c>
    </row>
    <row r="69" spans="1:22" ht="17" thickBot="1" x14ac:dyDescent="0.25">
      <c r="A69" s="159">
        <f>'St. Objectenlijst FE'!A66</f>
        <v>62</v>
      </c>
      <c r="B69" s="169" t="str">
        <f>LOOKUP(A69,'St. Objectenlijst FE'!$A:$A,'St. Objectenlijst FE'!$B:$B)</f>
        <v>Tussenlaag AC bin/base 50% PR (45j)</v>
      </c>
      <c r="C69" s="477">
        <v>0</v>
      </c>
      <c r="D69" s="164"/>
      <c r="E69" s="226">
        <f>LOOKUP(A69,'St. Objectenlijst FE'!$A:$A,'St. Objectenlijst FE'!$H:$H)</f>
        <v>112.5</v>
      </c>
      <c r="F69" s="176">
        <v>0</v>
      </c>
      <c r="G69" s="177">
        <v>0</v>
      </c>
      <c r="H69" s="177">
        <v>0</v>
      </c>
      <c r="I69" s="177">
        <v>0</v>
      </c>
      <c r="J69" s="177">
        <v>0</v>
      </c>
      <c r="K69" s="177">
        <v>0</v>
      </c>
      <c r="L69" s="178">
        <v>0</v>
      </c>
      <c r="M69" s="167"/>
      <c r="N69" s="182">
        <f t="shared" si="1"/>
        <v>1</v>
      </c>
      <c r="O69" s="184">
        <v>0</v>
      </c>
      <c r="P69" s="193">
        <v>0</v>
      </c>
      <c r="Q69" s="167"/>
      <c r="R69" s="190">
        <v>0</v>
      </c>
      <c r="S69" s="187"/>
      <c r="T69" s="167"/>
      <c r="U69" s="429">
        <v>0</v>
      </c>
      <c r="V69" s="188">
        <v>0</v>
      </c>
    </row>
    <row r="70" spans="1:22" ht="17" thickBot="1" x14ac:dyDescent="0.25">
      <c r="A70" s="159">
        <f>'St. Objectenlijst FE'!A67</f>
        <v>63</v>
      </c>
      <c r="B70" s="169" t="str">
        <f>LOOKUP(A70,'St. Objectenlijst FE'!$A:$A,'St. Objectenlijst FE'!$B:$B)</f>
        <v>Tussenlaag AC bin/base 50% PR met gemod. bitumen</v>
      </c>
      <c r="C70" s="477">
        <v>0</v>
      </c>
      <c r="D70" s="164"/>
      <c r="E70" s="226">
        <f>LOOKUP(A70,'St. Objectenlijst FE'!$A:$A,'St. Objectenlijst FE'!$H:$H)</f>
        <v>112.5</v>
      </c>
      <c r="F70" s="176">
        <v>0</v>
      </c>
      <c r="G70" s="177">
        <v>0</v>
      </c>
      <c r="H70" s="177">
        <v>0</v>
      </c>
      <c r="I70" s="177">
        <v>0</v>
      </c>
      <c r="J70" s="177">
        <v>0</v>
      </c>
      <c r="K70" s="177">
        <v>0</v>
      </c>
      <c r="L70" s="178">
        <v>0</v>
      </c>
      <c r="M70" s="167"/>
      <c r="N70" s="182">
        <f t="shared" si="1"/>
        <v>1</v>
      </c>
      <c r="O70" s="184">
        <v>0</v>
      </c>
      <c r="P70" s="193">
        <v>0</v>
      </c>
      <c r="Q70" s="167"/>
      <c r="R70" s="190">
        <v>0</v>
      </c>
      <c r="S70" s="187"/>
      <c r="T70" s="167"/>
      <c r="U70" s="429">
        <v>0</v>
      </c>
      <c r="V70" s="188">
        <v>0</v>
      </c>
    </row>
    <row r="71" spans="1:22" ht="17" thickBot="1" x14ac:dyDescent="0.25">
      <c r="A71" s="159">
        <f>'St. Objectenlijst FE'!A68</f>
        <v>64</v>
      </c>
      <c r="B71" s="169" t="str">
        <f>LOOKUP(A71,'St. Objectenlijst FE'!$A:$A,'St. Objectenlijst FE'!$B:$B)</f>
        <v>Onderlaag AC bin/base 50% PR (45j)</v>
      </c>
      <c r="C71" s="477">
        <v>0</v>
      </c>
      <c r="D71" s="164"/>
      <c r="E71" s="226">
        <f>LOOKUP(A71,'St. Objectenlijst FE'!$A:$A,'St. Objectenlijst FE'!$H:$H)</f>
        <v>187.5</v>
      </c>
      <c r="F71" s="176">
        <v>0</v>
      </c>
      <c r="G71" s="177">
        <v>0</v>
      </c>
      <c r="H71" s="177">
        <v>0</v>
      </c>
      <c r="I71" s="177">
        <v>0</v>
      </c>
      <c r="J71" s="177">
        <v>0</v>
      </c>
      <c r="K71" s="177">
        <v>0</v>
      </c>
      <c r="L71" s="178">
        <v>0</v>
      </c>
      <c r="M71" s="167"/>
      <c r="N71" s="182">
        <f t="shared" si="1"/>
        <v>1</v>
      </c>
      <c r="O71" s="184">
        <v>0</v>
      </c>
      <c r="P71" s="193">
        <v>0</v>
      </c>
      <c r="Q71" s="167"/>
      <c r="R71" s="190">
        <v>0</v>
      </c>
      <c r="S71" s="187"/>
      <c r="T71" s="167"/>
      <c r="U71" s="429">
        <v>0</v>
      </c>
      <c r="V71" s="188">
        <v>0</v>
      </c>
    </row>
    <row r="72" spans="1:22" ht="17" thickBot="1" x14ac:dyDescent="0.25">
      <c r="A72" s="159">
        <f>'St. Objectenlijst FE'!A69</f>
        <v>65</v>
      </c>
      <c r="B72" s="169" t="str">
        <f>LOOKUP(A72,'St. Objectenlijst FE'!$A:$A,'St. Objectenlijst FE'!$B:$B)</f>
        <v>Onderlaag AC bin/base 50% PR met gemod. bitumen</v>
      </c>
      <c r="C72" s="477">
        <v>0</v>
      </c>
      <c r="D72" s="164"/>
      <c r="E72" s="226">
        <f>LOOKUP(A72,'St. Objectenlijst FE'!$A:$A,'St. Objectenlijst FE'!$H:$H)</f>
        <v>187.5</v>
      </c>
      <c r="F72" s="176">
        <v>0</v>
      </c>
      <c r="G72" s="177">
        <v>0</v>
      </c>
      <c r="H72" s="177">
        <v>0</v>
      </c>
      <c r="I72" s="177">
        <v>0</v>
      </c>
      <c r="J72" s="177">
        <v>0</v>
      </c>
      <c r="K72" s="177">
        <v>0</v>
      </c>
      <c r="L72" s="178">
        <v>0</v>
      </c>
      <c r="M72" s="167"/>
      <c r="N72" s="182">
        <f t="shared" si="1"/>
        <v>1</v>
      </c>
      <c r="O72" s="184">
        <v>0</v>
      </c>
      <c r="P72" s="193">
        <v>0</v>
      </c>
      <c r="Q72" s="167"/>
      <c r="R72" s="190">
        <v>0</v>
      </c>
      <c r="S72" s="187"/>
      <c r="T72" s="167"/>
      <c r="U72" s="429">
        <v>0</v>
      </c>
      <c r="V72" s="188">
        <v>0</v>
      </c>
    </row>
    <row r="73" spans="1:22" ht="17" thickBot="1" x14ac:dyDescent="0.25">
      <c r="A73" s="159">
        <f>'St. Objectenlijst FE'!A70</f>
        <v>66</v>
      </c>
      <c r="B73" s="169" t="str">
        <f>LOOKUP(A73,'St. Objectenlijst FE'!$A:$A,'St. Objectenlijst FE'!$B:$B)</f>
        <v>Gemaal</v>
      </c>
      <c r="C73" s="477">
        <v>0</v>
      </c>
      <c r="D73" s="164"/>
      <c r="E73" s="226">
        <f>LOOKUP(A73,'St. Objectenlijst FE'!$A:$A,'St. Objectenlijst FE'!$H:$H)</f>
        <v>182030</v>
      </c>
      <c r="F73" s="176">
        <v>0</v>
      </c>
      <c r="G73" s="177">
        <v>0</v>
      </c>
      <c r="H73" s="177">
        <v>0</v>
      </c>
      <c r="I73" s="177">
        <v>0</v>
      </c>
      <c r="J73" s="177">
        <v>0</v>
      </c>
      <c r="K73" s="177">
        <v>0</v>
      </c>
      <c r="L73" s="178">
        <v>0</v>
      </c>
      <c r="M73" s="167"/>
      <c r="N73" s="182">
        <f t="shared" si="1"/>
        <v>1</v>
      </c>
      <c r="O73" s="184">
        <v>0</v>
      </c>
      <c r="P73" s="193">
        <v>0</v>
      </c>
      <c r="Q73" s="167"/>
      <c r="R73" s="190">
        <v>0</v>
      </c>
      <c r="S73" s="187"/>
      <c r="T73" s="167"/>
      <c r="U73" s="429">
        <v>0</v>
      </c>
      <c r="V73" s="188">
        <v>0</v>
      </c>
    </row>
    <row r="74" spans="1:22" ht="17" thickBot="1" x14ac:dyDescent="0.25">
      <c r="A74" s="159">
        <f>'St. Objectenlijst FE'!A71</f>
        <v>67</v>
      </c>
      <c r="B74" s="169" t="str">
        <f>LOOKUP(A74,'St. Objectenlijst FE'!$A:$A,'St. Objectenlijst FE'!$B:$B)</f>
        <v>Stuw</v>
      </c>
      <c r="C74" s="477">
        <v>0</v>
      </c>
      <c r="D74" s="164"/>
      <c r="E74" s="226">
        <f>LOOKUP(A74,'St. Objectenlijst FE'!$A:$A,'St. Objectenlijst FE'!$H:$H)</f>
        <v>29004</v>
      </c>
      <c r="F74" s="176">
        <v>0</v>
      </c>
      <c r="G74" s="177">
        <v>0</v>
      </c>
      <c r="H74" s="177">
        <v>0</v>
      </c>
      <c r="I74" s="177">
        <v>0</v>
      </c>
      <c r="J74" s="177">
        <v>0</v>
      </c>
      <c r="K74" s="177">
        <v>0</v>
      </c>
      <c r="L74" s="178">
        <v>0</v>
      </c>
      <c r="M74" s="167"/>
      <c r="N74" s="182">
        <f t="shared" si="1"/>
        <v>1</v>
      </c>
      <c r="O74" s="184">
        <v>0</v>
      </c>
      <c r="P74" s="193">
        <v>0</v>
      </c>
      <c r="Q74" s="167"/>
      <c r="R74" s="190">
        <v>0</v>
      </c>
      <c r="S74" s="187"/>
      <c r="T74" s="167"/>
      <c r="U74" s="429">
        <v>0</v>
      </c>
      <c r="V74" s="188">
        <v>0</v>
      </c>
    </row>
    <row r="75" spans="1:22" ht="17" thickBot="1" x14ac:dyDescent="0.25">
      <c r="A75" s="159">
        <f>'St. Objectenlijst FE'!A72</f>
        <v>68</v>
      </c>
      <c r="B75" s="169" t="str">
        <f>LOOKUP(A75,'St. Objectenlijst FE'!$A:$A,'St. Objectenlijst FE'!$B:$B)</f>
        <v>Waterkering primair (asfalt)</v>
      </c>
      <c r="C75" s="477">
        <v>0</v>
      </c>
      <c r="D75" s="164"/>
      <c r="E75" s="226">
        <f>LOOKUP(A75,'St. Objectenlijst FE'!$A:$A,'St. Objectenlijst FE'!$H:$H)</f>
        <v>0</v>
      </c>
      <c r="F75" s="176">
        <v>0</v>
      </c>
      <c r="G75" s="177">
        <v>0</v>
      </c>
      <c r="H75" s="177">
        <v>0</v>
      </c>
      <c r="I75" s="177">
        <v>0</v>
      </c>
      <c r="J75" s="177">
        <v>0</v>
      </c>
      <c r="K75" s="177">
        <v>0</v>
      </c>
      <c r="L75" s="178">
        <v>0</v>
      </c>
      <c r="M75" s="167"/>
      <c r="N75" s="182">
        <f t="shared" si="1"/>
        <v>1</v>
      </c>
      <c r="O75" s="184">
        <v>0</v>
      </c>
      <c r="P75" s="193">
        <v>0</v>
      </c>
      <c r="Q75" s="167"/>
      <c r="R75" s="190">
        <v>0</v>
      </c>
      <c r="S75" s="187"/>
      <c r="T75" s="167"/>
      <c r="U75" s="429">
        <v>0</v>
      </c>
      <c r="V75" s="188">
        <v>0</v>
      </c>
    </row>
    <row r="76" spans="1:22" ht="17" thickBot="1" x14ac:dyDescent="0.25">
      <c r="A76" s="159">
        <f>'St. Objectenlijst FE'!A73</f>
        <v>69</v>
      </c>
      <c r="B76" s="169" t="str">
        <f>LOOKUP(A76,'St. Objectenlijst FE'!$A:$A,'St. Objectenlijst FE'!$B:$B)</f>
        <v>Waterkering primair (overig)</v>
      </c>
      <c r="C76" s="477">
        <v>0</v>
      </c>
      <c r="D76" s="164"/>
      <c r="E76" s="226">
        <f>LOOKUP(A76,'St. Objectenlijst FE'!$A:$A,'St. Objectenlijst FE'!$H:$H)</f>
        <v>0</v>
      </c>
      <c r="F76" s="176">
        <v>0</v>
      </c>
      <c r="G76" s="177">
        <v>0</v>
      </c>
      <c r="H76" s="177">
        <v>0</v>
      </c>
      <c r="I76" s="177">
        <v>0</v>
      </c>
      <c r="J76" s="177">
        <v>0</v>
      </c>
      <c r="K76" s="177">
        <v>0</v>
      </c>
      <c r="L76" s="178">
        <v>0</v>
      </c>
      <c r="M76" s="167"/>
      <c r="N76" s="182">
        <f t="shared" si="1"/>
        <v>1</v>
      </c>
      <c r="O76" s="184">
        <v>0</v>
      </c>
      <c r="P76" s="193">
        <v>0</v>
      </c>
      <c r="Q76" s="167"/>
      <c r="R76" s="190">
        <v>0</v>
      </c>
      <c r="S76" s="187"/>
      <c r="T76" s="167"/>
      <c r="U76" s="429">
        <v>0</v>
      </c>
      <c r="V76" s="188">
        <v>0</v>
      </c>
    </row>
    <row r="77" spans="1:22" ht="17" thickBot="1" x14ac:dyDescent="0.25">
      <c r="A77" s="159">
        <f>'St. Objectenlijst FE'!A74</f>
        <v>70</v>
      </c>
      <c r="B77" s="169" t="str">
        <f>LOOKUP(A77,'St. Objectenlijst FE'!$A:$A,'St. Objectenlijst FE'!$B:$B)</f>
        <v>Waterkering regionaal (gras)</v>
      </c>
      <c r="C77" s="477">
        <v>0</v>
      </c>
      <c r="D77" s="164"/>
      <c r="E77" s="226">
        <f>LOOKUP(A77,'St. Objectenlijst FE'!$A:$A,'St. Objectenlijst FE'!$H:$H)</f>
        <v>0</v>
      </c>
      <c r="F77" s="176">
        <v>0</v>
      </c>
      <c r="G77" s="177">
        <v>0</v>
      </c>
      <c r="H77" s="177">
        <v>0</v>
      </c>
      <c r="I77" s="177">
        <v>0</v>
      </c>
      <c r="J77" s="177">
        <v>0</v>
      </c>
      <c r="K77" s="177">
        <v>0</v>
      </c>
      <c r="L77" s="178">
        <v>0</v>
      </c>
      <c r="M77" s="167"/>
      <c r="N77" s="182">
        <f t="shared" si="1"/>
        <v>1</v>
      </c>
      <c r="O77" s="184">
        <v>0</v>
      </c>
      <c r="P77" s="193">
        <v>0</v>
      </c>
      <c r="Q77" s="167"/>
      <c r="R77" s="190">
        <v>0</v>
      </c>
      <c r="S77" s="187"/>
      <c r="T77" s="167"/>
      <c r="U77" s="429">
        <v>0</v>
      </c>
      <c r="V77" s="188">
        <v>0</v>
      </c>
    </row>
    <row r="78" spans="1:22" ht="17" thickBot="1" x14ac:dyDescent="0.25">
      <c r="A78" s="159">
        <f>'St. Objectenlijst FE'!A75</f>
        <v>71</v>
      </c>
      <c r="B78" s="169" t="str">
        <f>LOOKUP(A78,'St. Objectenlijst FE'!$A:$A,'St. Objectenlijst FE'!$B:$B)</f>
        <v>Spuisluis</v>
      </c>
      <c r="C78" s="477">
        <v>0</v>
      </c>
      <c r="D78" s="164"/>
      <c r="E78" s="226">
        <f>LOOKUP(A78,'St. Objectenlijst FE'!$A:$A,'St. Objectenlijst FE'!$H:$H)</f>
        <v>1158630</v>
      </c>
      <c r="F78" s="176">
        <v>0</v>
      </c>
      <c r="G78" s="177">
        <v>0</v>
      </c>
      <c r="H78" s="177">
        <v>0</v>
      </c>
      <c r="I78" s="177">
        <v>0</v>
      </c>
      <c r="J78" s="177">
        <v>0</v>
      </c>
      <c r="K78" s="177">
        <v>0</v>
      </c>
      <c r="L78" s="178">
        <v>0</v>
      </c>
      <c r="M78" s="167"/>
      <c r="N78" s="182">
        <f t="shared" si="1"/>
        <v>1</v>
      </c>
      <c r="O78" s="184">
        <v>0</v>
      </c>
      <c r="P78" s="193">
        <v>0</v>
      </c>
      <c r="Q78" s="167"/>
      <c r="R78" s="190">
        <v>0</v>
      </c>
      <c r="S78" s="187"/>
      <c r="T78" s="167"/>
      <c r="U78" s="429">
        <v>0</v>
      </c>
      <c r="V78" s="188">
        <v>0</v>
      </c>
    </row>
    <row r="79" spans="1:22" ht="17" thickBot="1" x14ac:dyDescent="0.25">
      <c r="A79" s="159">
        <f>'St. Objectenlijst FE'!A76</f>
        <v>72</v>
      </c>
      <c r="B79" s="169" t="str">
        <f>LOOKUP(A79,'St. Objectenlijst FE'!$A:$A,'St. Objectenlijst FE'!$B:$B)</f>
        <v>RWZI (klein)</v>
      </c>
      <c r="C79" s="477">
        <v>0</v>
      </c>
      <c r="D79" s="164"/>
      <c r="E79" s="226">
        <f>LOOKUP(A79,'St. Objectenlijst FE'!$A:$A,'St. Objectenlijst FE'!$H:$H)</f>
        <v>1058000</v>
      </c>
      <c r="F79" s="176">
        <v>0</v>
      </c>
      <c r="G79" s="177">
        <v>0</v>
      </c>
      <c r="H79" s="177">
        <v>0</v>
      </c>
      <c r="I79" s="177">
        <v>0</v>
      </c>
      <c r="J79" s="177">
        <v>0</v>
      </c>
      <c r="K79" s="177">
        <v>0</v>
      </c>
      <c r="L79" s="178">
        <v>0</v>
      </c>
      <c r="M79" s="167"/>
      <c r="N79" s="182">
        <f t="shared" si="1"/>
        <v>1</v>
      </c>
      <c r="O79" s="184">
        <v>0</v>
      </c>
      <c r="P79" s="193">
        <v>0</v>
      </c>
      <c r="Q79" s="167"/>
      <c r="R79" s="190">
        <v>0</v>
      </c>
      <c r="S79" s="187"/>
      <c r="T79" s="167"/>
      <c r="U79" s="429">
        <v>0</v>
      </c>
      <c r="V79" s="188">
        <v>0</v>
      </c>
    </row>
    <row r="80" spans="1:22" ht="17" thickBot="1" x14ac:dyDescent="0.25">
      <c r="A80" s="159">
        <f>'St. Objectenlijst FE'!A77</f>
        <v>73</v>
      </c>
      <c r="B80" s="169" t="str">
        <f>LOOKUP(A80,'St. Objectenlijst FE'!$A:$A,'St. Objectenlijst FE'!$B:$B)</f>
        <v>RWZI (middelgroot)</v>
      </c>
      <c r="C80" s="477">
        <v>0</v>
      </c>
      <c r="D80" s="164"/>
      <c r="E80" s="226">
        <f>LOOKUP(A80,'St. Objectenlijst FE'!$A:$A,'St. Objectenlijst FE'!$H:$H)</f>
        <v>8846000</v>
      </c>
      <c r="F80" s="176">
        <v>0</v>
      </c>
      <c r="G80" s="177">
        <v>0</v>
      </c>
      <c r="H80" s="177">
        <v>0</v>
      </c>
      <c r="I80" s="177">
        <v>0</v>
      </c>
      <c r="J80" s="177">
        <v>0</v>
      </c>
      <c r="K80" s="177">
        <v>0</v>
      </c>
      <c r="L80" s="178">
        <v>0</v>
      </c>
      <c r="M80" s="167"/>
      <c r="N80" s="182">
        <f t="shared" si="1"/>
        <v>1</v>
      </c>
      <c r="O80" s="184">
        <v>0</v>
      </c>
      <c r="P80" s="193">
        <v>0</v>
      </c>
      <c r="Q80" s="167"/>
      <c r="R80" s="190">
        <v>0</v>
      </c>
      <c r="S80" s="187"/>
      <c r="T80" s="167"/>
      <c r="U80" s="429">
        <v>0</v>
      </c>
      <c r="V80" s="188">
        <v>0</v>
      </c>
    </row>
    <row r="81" spans="1:22" ht="17" thickBot="1" x14ac:dyDescent="0.25">
      <c r="A81" s="159">
        <f>'St. Objectenlijst FE'!A78</f>
        <v>74</v>
      </c>
      <c r="B81" s="169" t="str">
        <f>LOOKUP(A81,'St. Objectenlijst FE'!$A:$A,'St. Objectenlijst FE'!$B:$B)</f>
        <v>RWZI (groot)</v>
      </c>
      <c r="C81" s="477">
        <v>0</v>
      </c>
      <c r="D81" s="164"/>
      <c r="E81" s="226">
        <f>LOOKUP(A81,'St. Objectenlijst FE'!$A:$A,'St. Objectenlijst FE'!$H:$H)</f>
        <v>28518000</v>
      </c>
      <c r="F81" s="176">
        <v>0</v>
      </c>
      <c r="G81" s="177">
        <v>0</v>
      </c>
      <c r="H81" s="177">
        <v>0</v>
      </c>
      <c r="I81" s="177">
        <v>0</v>
      </c>
      <c r="J81" s="177">
        <v>0</v>
      </c>
      <c r="K81" s="177">
        <v>0</v>
      </c>
      <c r="L81" s="178">
        <v>0</v>
      </c>
      <c r="M81" s="167"/>
      <c r="N81" s="182">
        <f t="shared" si="1"/>
        <v>1</v>
      </c>
      <c r="O81" s="184">
        <v>0</v>
      </c>
      <c r="P81" s="193">
        <v>0</v>
      </c>
      <c r="Q81" s="167"/>
      <c r="R81" s="190">
        <v>0</v>
      </c>
      <c r="S81" s="187"/>
      <c r="T81" s="167"/>
      <c r="U81" s="429">
        <v>0</v>
      </c>
      <c r="V81" s="188">
        <v>0</v>
      </c>
    </row>
    <row r="82" spans="1:22" ht="17" thickBot="1" x14ac:dyDescent="0.25">
      <c r="A82" s="159">
        <f>'St. Objectenlijst FE'!A79</f>
        <v>75</v>
      </c>
      <c r="B82" s="169" t="str">
        <f>LOOKUP(A82,'St. Objectenlijst FE'!$A:$A,'St. Objectenlijst FE'!$B:$B)</f>
        <v>Oeverbeschoeiing (geotextiel)</v>
      </c>
      <c r="C82" s="477">
        <v>0</v>
      </c>
      <c r="D82" s="164"/>
      <c r="E82" s="226">
        <f>LOOKUP(A82,'St. Objectenlijst FE'!$A:$A,'St. Objectenlijst FE'!$H:$H)</f>
        <v>4800.0000000000009</v>
      </c>
      <c r="F82" s="176">
        <v>0</v>
      </c>
      <c r="G82" s="177">
        <v>0</v>
      </c>
      <c r="H82" s="177">
        <v>0</v>
      </c>
      <c r="I82" s="177">
        <v>0</v>
      </c>
      <c r="J82" s="177">
        <v>0</v>
      </c>
      <c r="K82" s="177">
        <v>0</v>
      </c>
      <c r="L82" s="178">
        <v>0</v>
      </c>
      <c r="M82" s="167"/>
      <c r="N82" s="182">
        <f t="shared" si="1"/>
        <v>1</v>
      </c>
      <c r="O82" s="184">
        <v>0</v>
      </c>
      <c r="P82" s="193">
        <v>0</v>
      </c>
      <c r="Q82" s="167"/>
      <c r="R82" s="190">
        <v>0</v>
      </c>
      <c r="S82" s="187"/>
      <c r="T82" s="167"/>
      <c r="U82" s="429">
        <v>0</v>
      </c>
      <c r="V82" s="188">
        <v>0</v>
      </c>
    </row>
    <row r="83" spans="1:22" ht="17" thickBot="1" x14ac:dyDescent="0.25">
      <c r="A83" s="159">
        <f>'St. Objectenlijst FE'!A80</f>
        <v>76</v>
      </c>
      <c r="B83" s="169" t="str">
        <f>LOOKUP(A83,'St. Objectenlijst FE'!$A:$A,'St. Objectenlijst FE'!$B:$B)</f>
        <v>Persleidingen (beton)</v>
      </c>
      <c r="C83" s="477">
        <v>0</v>
      </c>
      <c r="D83" s="164"/>
      <c r="E83" s="226">
        <f>LOOKUP(A83,'St. Objectenlijst FE'!$A:$A,'St. Objectenlijst FE'!$H:$H)</f>
        <v>88.24799999999999</v>
      </c>
      <c r="F83" s="176">
        <v>0</v>
      </c>
      <c r="G83" s="177">
        <v>0</v>
      </c>
      <c r="H83" s="177">
        <v>0</v>
      </c>
      <c r="I83" s="177">
        <v>0</v>
      </c>
      <c r="J83" s="177">
        <v>0</v>
      </c>
      <c r="K83" s="177">
        <v>0</v>
      </c>
      <c r="L83" s="178">
        <v>0</v>
      </c>
      <c r="M83" s="167"/>
      <c r="N83" s="182">
        <f t="shared" si="1"/>
        <v>1</v>
      </c>
      <c r="O83" s="184">
        <v>0</v>
      </c>
      <c r="P83" s="193">
        <v>0</v>
      </c>
      <c r="Q83" s="167"/>
      <c r="R83" s="190">
        <v>0</v>
      </c>
      <c r="S83" s="187"/>
      <c r="T83" s="167"/>
      <c r="U83" s="429">
        <v>0</v>
      </c>
      <c r="V83" s="188">
        <v>0</v>
      </c>
    </row>
    <row r="84" spans="1:22" ht="17" thickBot="1" x14ac:dyDescent="0.25">
      <c r="A84" s="159">
        <f>'St. Objectenlijst FE'!A81</f>
        <v>77</v>
      </c>
      <c r="B84" s="169" t="str">
        <f>LOOKUP(A84,'St. Objectenlijst FE'!$A:$A,'St. Objectenlijst FE'!$B:$B)</f>
        <v>Persleidingen (PVC)</v>
      </c>
      <c r="C84" s="477">
        <v>0</v>
      </c>
      <c r="D84" s="164"/>
      <c r="E84" s="226">
        <f>LOOKUP(A84,'St. Objectenlijst FE'!$A:$A,'St. Objectenlijst FE'!$H:$H)</f>
        <v>5.37</v>
      </c>
      <c r="F84" s="176">
        <v>0</v>
      </c>
      <c r="G84" s="177">
        <v>0</v>
      </c>
      <c r="H84" s="177">
        <v>0</v>
      </c>
      <c r="I84" s="177">
        <v>0</v>
      </c>
      <c r="J84" s="177">
        <v>0</v>
      </c>
      <c r="K84" s="177">
        <v>0</v>
      </c>
      <c r="L84" s="178">
        <v>0</v>
      </c>
      <c r="M84" s="167"/>
      <c r="N84" s="182">
        <f t="shared" si="1"/>
        <v>1</v>
      </c>
      <c r="O84" s="184">
        <v>0</v>
      </c>
      <c r="P84" s="193">
        <v>0</v>
      </c>
      <c r="Q84" s="167"/>
      <c r="R84" s="190">
        <v>0</v>
      </c>
      <c r="S84" s="187"/>
      <c r="T84" s="167"/>
      <c r="U84" s="429">
        <v>0</v>
      </c>
      <c r="V84" s="188">
        <v>0</v>
      </c>
    </row>
    <row r="85" spans="1:22" ht="17" thickBot="1" x14ac:dyDescent="0.25">
      <c r="A85" s="159">
        <f>'St. Objectenlijst FE'!A82</f>
        <v>78</v>
      </c>
      <c r="B85" s="169" t="str">
        <f>LOOKUP(A85,'St. Objectenlijst FE'!$A:$A,'St. Objectenlijst FE'!$B:$B)</f>
        <v>Persleidingen (gietijzer)</v>
      </c>
      <c r="C85" s="477">
        <v>0</v>
      </c>
      <c r="D85" s="164"/>
      <c r="E85" s="226">
        <f>LOOKUP(A85,'St. Objectenlijst FE'!$A:$A,'St. Objectenlijst FE'!$H:$H)</f>
        <v>15.9</v>
      </c>
      <c r="F85" s="176">
        <v>0</v>
      </c>
      <c r="G85" s="177">
        <v>0</v>
      </c>
      <c r="H85" s="177">
        <v>0</v>
      </c>
      <c r="I85" s="177">
        <v>0</v>
      </c>
      <c r="J85" s="177">
        <v>0</v>
      </c>
      <c r="K85" s="177">
        <v>0</v>
      </c>
      <c r="L85" s="178">
        <v>0</v>
      </c>
      <c r="M85" s="167"/>
      <c r="N85" s="182">
        <f t="shared" si="1"/>
        <v>1</v>
      </c>
      <c r="O85" s="184">
        <v>0</v>
      </c>
      <c r="P85" s="193">
        <v>0</v>
      </c>
      <c r="Q85" s="167"/>
      <c r="R85" s="190">
        <v>0</v>
      </c>
      <c r="S85" s="187"/>
      <c r="T85" s="167"/>
      <c r="U85" s="429">
        <v>0</v>
      </c>
      <c r="V85" s="188">
        <v>0</v>
      </c>
    </row>
    <row r="86" spans="1:22" ht="17" thickBot="1" x14ac:dyDescent="0.25">
      <c r="A86" s="159">
        <f>'St. Objectenlijst FE'!A83</f>
        <v>79</v>
      </c>
      <c r="B86" s="169" t="str">
        <f>LOOKUP(A86,'St. Objectenlijst FE'!$A:$A,'St. Objectenlijst FE'!$B:$B)</f>
        <v>Persleidingen (staal)</v>
      </c>
      <c r="C86" s="477">
        <v>0</v>
      </c>
      <c r="D86" s="164"/>
      <c r="E86" s="226">
        <f>LOOKUP(A86,'St. Objectenlijst FE'!$A:$A,'St. Objectenlijst FE'!$H:$H)</f>
        <v>86.3</v>
      </c>
      <c r="F86" s="176">
        <v>0</v>
      </c>
      <c r="G86" s="177">
        <v>0</v>
      </c>
      <c r="H86" s="177">
        <v>0</v>
      </c>
      <c r="I86" s="177">
        <v>0</v>
      </c>
      <c r="J86" s="177">
        <v>0</v>
      </c>
      <c r="K86" s="177">
        <v>0</v>
      </c>
      <c r="L86" s="178">
        <v>0</v>
      </c>
      <c r="M86" s="167"/>
      <c r="N86" s="182">
        <f t="shared" si="1"/>
        <v>1</v>
      </c>
      <c r="O86" s="184">
        <v>0</v>
      </c>
      <c r="P86" s="193">
        <v>0</v>
      </c>
      <c r="Q86" s="167"/>
      <c r="R86" s="190">
        <v>0</v>
      </c>
      <c r="S86" s="187"/>
      <c r="T86" s="167"/>
      <c r="U86" s="429">
        <v>0</v>
      </c>
      <c r="V86" s="188">
        <v>0</v>
      </c>
    </row>
    <row r="87" spans="1:22" ht="17" thickBot="1" x14ac:dyDescent="0.25">
      <c r="A87" s="159">
        <f>'St. Objectenlijst FE'!A84</f>
        <v>80</v>
      </c>
      <c r="B87" s="169" t="str">
        <f>LOOKUP(A87,'St. Objectenlijst FE'!$A:$A,'St. Objectenlijst FE'!$B:$B)</f>
        <v>Oeverbeschoeiing (hout)</v>
      </c>
      <c r="C87" s="477">
        <v>0</v>
      </c>
      <c r="D87" s="164"/>
      <c r="E87" s="226">
        <f>LOOKUP(A87,'St. Objectenlijst FE'!$A:$A,'St. Objectenlijst FE'!$H:$H)</f>
        <v>4816.4800000000005</v>
      </c>
      <c r="F87" s="176">
        <v>0</v>
      </c>
      <c r="G87" s="177">
        <v>0</v>
      </c>
      <c r="H87" s="177">
        <v>0</v>
      </c>
      <c r="I87" s="177">
        <v>0</v>
      </c>
      <c r="J87" s="177">
        <v>0</v>
      </c>
      <c r="K87" s="177">
        <v>0</v>
      </c>
      <c r="L87" s="178">
        <v>0</v>
      </c>
      <c r="M87" s="167"/>
      <c r="N87" s="182">
        <f t="shared" si="1"/>
        <v>1</v>
      </c>
      <c r="O87" s="184">
        <v>0</v>
      </c>
      <c r="P87" s="193">
        <v>0</v>
      </c>
      <c r="Q87" s="167"/>
      <c r="R87" s="190">
        <v>0</v>
      </c>
      <c r="S87" s="187"/>
      <c r="T87" s="167"/>
      <c r="U87" s="429">
        <v>0</v>
      </c>
      <c r="V87" s="188">
        <v>0</v>
      </c>
    </row>
    <row r="88" spans="1:22" ht="17" thickBot="1" x14ac:dyDescent="0.25">
      <c r="A88" s="159">
        <f>'St. Objectenlijst FE'!A85</f>
        <v>81</v>
      </c>
      <c r="B88" s="169" t="str">
        <f>LOOKUP(A88,'St. Objectenlijst FE'!$A:$A,'St. Objectenlijst FE'!$B:$B)</f>
        <v>Schut-/keersluis groot (hout)</v>
      </c>
      <c r="C88" s="477">
        <v>0</v>
      </c>
      <c r="D88" s="164"/>
      <c r="E88" s="226">
        <f>LOOKUP(A88,'St. Objectenlijst FE'!$A:$A,'St. Objectenlijst FE'!$H:$H)</f>
        <v>7611800</v>
      </c>
      <c r="F88" s="176">
        <v>0</v>
      </c>
      <c r="G88" s="177">
        <v>0</v>
      </c>
      <c r="H88" s="177">
        <v>0</v>
      </c>
      <c r="I88" s="177">
        <v>0</v>
      </c>
      <c r="J88" s="177">
        <v>0</v>
      </c>
      <c r="K88" s="177">
        <v>0</v>
      </c>
      <c r="L88" s="178">
        <v>0</v>
      </c>
      <c r="M88" s="167"/>
      <c r="N88" s="182">
        <f t="shared" si="1"/>
        <v>1</v>
      </c>
      <c r="O88" s="184">
        <v>0</v>
      </c>
      <c r="P88" s="193">
        <v>0</v>
      </c>
      <c r="Q88" s="167"/>
      <c r="R88" s="190">
        <v>0</v>
      </c>
      <c r="S88" s="187"/>
      <c r="T88" s="167"/>
      <c r="U88" s="429">
        <v>0</v>
      </c>
      <c r="V88" s="188">
        <v>0</v>
      </c>
    </row>
    <row r="89" spans="1:22" ht="17" thickBot="1" x14ac:dyDescent="0.25">
      <c r="A89" s="159">
        <f>'St. Objectenlijst FE'!A86</f>
        <v>82</v>
      </c>
      <c r="B89" s="169" t="str">
        <f>LOOKUP(A89,'St. Objectenlijst FE'!$A:$A,'St. Objectenlijst FE'!$B:$B)</f>
        <v>Schut-/keersluis groot (staal)</v>
      </c>
      <c r="C89" s="477">
        <v>0</v>
      </c>
      <c r="D89" s="164"/>
      <c r="E89" s="226">
        <f>LOOKUP(A89,'St. Objectenlijst FE'!$A:$A,'St. Objectenlijst FE'!$H:$H)</f>
        <v>7606200</v>
      </c>
      <c r="F89" s="176">
        <v>0</v>
      </c>
      <c r="G89" s="177">
        <v>0</v>
      </c>
      <c r="H89" s="177">
        <v>0</v>
      </c>
      <c r="I89" s="177">
        <v>0</v>
      </c>
      <c r="J89" s="177">
        <v>0</v>
      </c>
      <c r="K89" s="177">
        <v>0</v>
      </c>
      <c r="L89" s="178">
        <v>0</v>
      </c>
      <c r="M89" s="167"/>
      <c r="N89" s="182">
        <f t="shared" si="1"/>
        <v>1</v>
      </c>
      <c r="O89" s="184">
        <v>0</v>
      </c>
      <c r="P89" s="193">
        <v>0</v>
      </c>
      <c r="Q89" s="167"/>
      <c r="R89" s="190">
        <v>0</v>
      </c>
      <c r="S89" s="187"/>
      <c r="T89" s="167"/>
      <c r="U89" s="429">
        <v>0</v>
      </c>
      <c r="V89" s="188">
        <v>0</v>
      </c>
    </row>
    <row r="90" spans="1:22" ht="17" thickBot="1" x14ac:dyDescent="0.25">
      <c r="A90" s="159">
        <f>'St. Objectenlijst FE'!A87</f>
        <v>83</v>
      </c>
      <c r="B90" s="169" t="str">
        <f>LOOKUP(A90,'St. Objectenlijst FE'!$A:$A,'St. Objectenlijst FE'!$B:$B)</f>
        <v>Schut-/keersluis klein (hout)</v>
      </c>
      <c r="C90" s="477">
        <v>0</v>
      </c>
      <c r="D90" s="164"/>
      <c r="E90" s="226">
        <f>LOOKUP(A90,'St. Objectenlijst FE'!$A:$A,'St. Objectenlijst FE'!$H:$H)</f>
        <v>827500</v>
      </c>
      <c r="F90" s="176">
        <v>0</v>
      </c>
      <c r="G90" s="177">
        <v>0</v>
      </c>
      <c r="H90" s="177">
        <v>0</v>
      </c>
      <c r="I90" s="177">
        <v>0</v>
      </c>
      <c r="J90" s="177">
        <v>0</v>
      </c>
      <c r="K90" s="177">
        <v>0</v>
      </c>
      <c r="L90" s="178">
        <v>0</v>
      </c>
      <c r="M90" s="167"/>
      <c r="N90" s="182">
        <f t="shared" si="1"/>
        <v>1</v>
      </c>
      <c r="O90" s="184">
        <v>0</v>
      </c>
      <c r="P90" s="193">
        <v>0</v>
      </c>
      <c r="Q90" s="167"/>
      <c r="R90" s="190">
        <v>0</v>
      </c>
      <c r="S90" s="187"/>
      <c r="T90" s="167"/>
      <c r="U90" s="429">
        <v>0</v>
      </c>
      <c r="V90" s="188">
        <v>0</v>
      </c>
    </row>
    <row r="91" spans="1:22" ht="17" thickBot="1" x14ac:dyDescent="0.25">
      <c r="A91" s="159">
        <f>'St. Objectenlijst FE'!A88</f>
        <v>84</v>
      </c>
      <c r="B91" s="169" t="str">
        <f>LOOKUP(A91,'St. Objectenlijst FE'!$A:$A,'St. Objectenlijst FE'!$B:$B)</f>
        <v>Schut-/keersluis klein (staal)</v>
      </c>
      <c r="C91" s="477">
        <v>0</v>
      </c>
      <c r="D91" s="164"/>
      <c r="E91" s="226">
        <f>LOOKUP(A91,'St. Objectenlijst FE'!$A:$A,'St. Objectenlijst FE'!$H:$H)</f>
        <v>827500</v>
      </c>
      <c r="F91" s="176">
        <v>0</v>
      </c>
      <c r="G91" s="177">
        <v>0</v>
      </c>
      <c r="H91" s="177">
        <v>0</v>
      </c>
      <c r="I91" s="177">
        <v>0</v>
      </c>
      <c r="J91" s="177">
        <v>0</v>
      </c>
      <c r="K91" s="177">
        <v>0</v>
      </c>
      <c r="L91" s="178">
        <v>0</v>
      </c>
      <c r="M91" s="167"/>
      <c r="N91" s="182">
        <f t="shared" si="1"/>
        <v>1</v>
      </c>
      <c r="O91" s="184">
        <v>0</v>
      </c>
      <c r="P91" s="193">
        <v>0</v>
      </c>
      <c r="Q91" s="167"/>
      <c r="R91" s="190">
        <v>0</v>
      </c>
      <c r="S91" s="187"/>
      <c r="T91" s="167"/>
      <c r="U91" s="429">
        <v>0</v>
      </c>
      <c r="V91" s="188">
        <v>0</v>
      </c>
    </row>
    <row r="92" spans="1:22" ht="17" thickBot="1" x14ac:dyDescent="0.25">
      <c r="A92" s="159">
        <f>'St. Objectenlijst FE'!A89</f>
        <v>85</v>
      </c>
      <c r="B92" s="169" t="str">
        <f>LOOKUP(A92,'St. Objectenlijst FE'!$A:$A,'St. Objectenlijst FE'!$B:$B)</f>
        <v>Keersluis niet in vaarweg (hout)</v>
      </c>
      <c r="C92" s="477">
        <v>0</v>
      </c>
      <c r="D92" s="164"/>
      <c r="E92" s="226">
        <f>LOOKUP(A92,'St. Objectenlijst FE'!$A:$A,'St. Objectenlijst FE'!$H:$H)</f>
        <v>320900</v>
      </c>
      <c r="F92" s="176">
        <v>0</v>
      </c>
      <c r="G92" s="177">
        <v>0</v>
      </c>
      <c r="H92" s="177">
        <v>0</v>
      </c>
      <c r="I92" s="177">
        <v>0</v>
      </c>
      <c r="J92" s="177">
        <v>0</v>
      </c>
      <c r="K92" s="177">
        <v>0</v>
      </c>
      <c r="L92" s="178">
        <v>0</v>
      </c>
      <c r="M92" s="167"/>
      <c r="N92" s="182">
        <f t="shared" si="1"/>
        <v>1</v>
      </c>
      <c r="O92" s="184">
        <v>0</v>
      </c>
      <c r="P92" s="193">
        <v>0</v>
      </c>
      <c r="Q92" s="167"/>
      <c r="R92" s="190">
        <v>0</v>
      </c>
      <c r="S92" s="187"/>
      <c r="T92" s="167"/>
      <c r="U92" s="429">
        <v>0</v>
      </c>
      <c r="V92" s="188">
        <v>0</v>
      </c>
    </row>
    <row r="93" spans="1:22" ht="17" thickBot="1" x14ac:dyDescent="0.25">
      <c r="A93" s="159">
        <f>'St. Objectenlijst FE'!A90</f>
        <v>86</v>
      </c>
      <c r="B93" s="169" t="str">
        <f>LOOKUP(A93,'St. Objectenlijst FE'!$A:$A,'St. Objectenlijst FE'!$B:$B)</f>
        <v>Keersluis niet in vaarweg (staal)</v>
      </c>
      <c r="C93" s="477">
        <v>0</v>
      </c>
      <c r="D93" s="164"/>
      <c r="E93" s="226">
        <f>LOOKUP(A93,'St. Objectenlijst FE'!$A:$A,'St. Objectenlijst FE'!$H:$H)</f>
        <v>323200</v>
      </c>
      <c r="F93" s="176">
        <v>0</v>
      </c>
      <c r="G93" s="177">
        <v>0</v>
      </c>
      <c r="H93" s="177">
        <v>0</v>
      </c>
      <c r="I93" s="177">
        <v>0</v>
      </c>
      <c r="J93" s="177">
        <v>0</v>
      </c>
      <c r="K93" s="177">
        <v>0</v>
      </c>
      <c r="L93" s="178">
        <v>0</v>
      </c>
      <c r="M93" s="167"/>
      <c r="N93" s="182">
        <f t="shared" si="1"/>
        <v>1</v>
      </c>
      <c r="O93" s="184">
        <v>0</v>
      </c>
      <c r="P93" s="193">
        <v>0</v>
      </c>
      <c r="Q93" s="167"/>
      <c r="R93" s="190">
        <v>0</v>
      </c>
      <c r="S93" s="187"/>
      <c r="T93" s="167"/>
      <c r="U93" s="429">
        <v>0</v>
      </c>
      <c r="V93" s="188">
        <v>0</v>
      </c>
    </row>
    <row r="94" spans="1:22" ht="17" thickBot="1" x14ac:dyDescent="0.25">
      <c r="A94" s="159">
        <f>'St. Objectenlijst FE'!A91</f>
        <v>87</v>
      </c>
      <c r="B94" s="169" t="str">
        <f>LOOKUP(A94,'St. Objectenlijst FE'!$A:$A,'St. Objectenlijst FE'!$B:$B)</f>
        <v>AC surf rood (fietsstrook)</v>
      </c>
      <c r="C94" s="477">
        <v>0</v>
      </c>
      <c r="D94" s="164"/>
      <c r="E94" s="226">
        <f>LOOKUP(A94,'St. Objectenlijst FE'!$A:$A,'St. Objectenlijst FE'!$H:$H)</f>
        <v>58.75</v>
      </c>
      <c r="F94" s="176">
        <v>0</v>
      </c>
      <c r="G94" s="177">
        <v>0</v>
      </c>
      <c r="H94" s="177">
        <v>0</v>
      </c>
      <c r="I94" s="177">
        <v>0</v>
      </c>
      <c r="J94" s="177">
        <v>0</v>
      </c>
      <c r="K94" s="177">
        <v>0</v>
      </c>
      <c r="L94" s="178">
        <v>0</v>
      </c>
      <c r="M94" s="167"/>
      <c r="N94" s="182">
        <f t="shared" ref="N94:N106" si="2">1-O94</f>
        <v>1</v>
      </c>
      <c r="O94" s="184">
        <v>0</v>
      </c>
      <c r="P94" s="193">
        <v>0</v>
      </c>
      <c r="Q94" s="167"/>
      <c r="R94" s="190">
        <v>0</v>
      </c>
      <c r="S94" s="187"/>
      <c r="T94" s="167"/>
      <c r="U94" s="429">
        <v>0</v>
      </c>
      <c r="V94" s="188">
        <v>0</v>
      </c>
    </row>
    <row r="95" spans="1:22" ht="17" thickBot="1" x14ac:dyDescent="0.25">
      <c r="A95" s="159">
        <f>'St. Objectenlijst FE'!A92</f>
        <v>88</v>
      </c>
      <c r="B95" s="169" t="str">
        <f>LOOKUP(A95,'St. Objectenlijst FE'!$A:$A,'St. Objectenlijst FE'!$B:$B)</f>
        <v>AC surf rood (fietspad)</v>
      </c>
      <c r="C95" s="477">
        <v>0</v>
      </c>
      <c r="D95" s="164"/>
      <c r="E95" s="226">
        <f>LOOKUP(A95,'St. Objectenlijst FE'!$A:$A,'St. Objectenlijst FE'!$H:$H)</f>
        <v>58.75</v>
      </c>
      <c r="F95" s="176">
        <v>0</v>
      </c>
      <c r="G95" s="177">
        <v>0</v>
      </c>
      <c r="H95" s="177">
        <v>0</v>
      </c>
      <c r="I95" s="177">
        <v>0</v>
      </c>
      <c r="J95" s="177">
        <v>0</v>
      </c>
      <c r="K95" s="177">
        <v>0</v>
      </c>
      <c r="L95" s="178">
        <v>0</v>
      </c>
      <c r="M95" s="167"/>
      <c r="N95" s="182">
        <f t="shared" si="2"/>
        <v>1</v>
      </c>
      <c r="O95" s="184">
        <v>0</v>
      </c>
      <c r="P95" s="193">
        <v>0</v>
      </c>
      <c r="Q95" s="167"/>
      <c r="R95" s="190">
        <v>0</v>
      </c>
      <c r="S95" s="187"/>
      <c r="T95" s="167"/>
      <c r="U95" s="429">
        <v>0</v>
      </c>
      <c r="V95" s="188">
        <v>0</v>
      </c>
    </row>
    <row r="96" spans="1:22" ht="17" thickBot="1" x14ac:dyDescent="0.25">
      <c r="A96" s="159">
        <f>'St. Objectenlijst FE'!A93</f>
        <v>89</v>
      </c>
      <c r="B96" s="169" t="str">
        <f>LOOKUP(A96,'St. Objectenlijst FE'!$A:$A,'St. Objectenlijst FE'!$B:$B)</f>
        <v>Geluidsreducerende SMA deklaag (16j)</v>
      </c>
      <c r="C96" s="477">
        <v>0</v>
      </c>
      <c r="D96" s="164"/>
      <c r="E96" s="226">
        <f>LOOKUP(A96,'St. Objectenlijst FE'!$A:$A,'St. Objectenlijst FE'!$H:$H)</f>
        <v>80.5</v>
      </c>
      <c r="F96" s="176">
        <v>0</v>
      </c>
      <c r="G96" s="177">
        <v>0</v>
      </c>
      <c r="H96" s="177">
        <v>0</v>
      </c>
      <c r="I96" s="177">
        <v>0</v>
      </c>
      <c r="J96" s="177">
        <v>0</v>
      </c>
      <c r="K96" s="177">
        <v>0</v>
      </c>
      <c r="L96" s="178">
        <v>0</v>
      </c>
      <c r="M96" s="167"/>
      <c r="N96" s="182">
        <f t="shared" si="2"/>
        <v>1</v>
      </c>
      <c r="O96" s="184">
        <v>0</v>
      </c>
      <c r="P96" s="193">
        <v>0</v>
      </c>
      <c r="Q96" s="167"/>
      <c r="R96" s="190">
        <v>0</v>
      </c>
      <c r="S96" s="187"/>
      <c r="T96" s="167"/>
      <c r="U96" s="429">
        <v>0</v>
      </c>
      <c r="V96" s="188">
        <v>0</v>
      </c>
    </row>
    <row r="97" spans="1:22" ht="17" thickBot="1" x14ac:dyDescent="0.25">
      <c r="A97" s="159">
        <f>'St. Objectenlijst FE'!A94</f>
        <v>90</v>
      </c>
      <c r="B97" s="169" t="str">
        <f>LOOKUP(A97,'St. Objectenlijst FE'!$A:$A,'St. Objectenlijst FE'!$B:$B)</f>
        <v>Open asfaltbeton</v>
      </c>
      <c r="C97" s="477">
        <v>0</v>
      </c>
      <c r="D97" s="164"/>
      <c r="E97" s="226">
        <f>LOOKUP(A97,'St. Objectenlijst FE'!$A:$A,'St. Objectenlijst FE'!$H:$H)</f>
        <v>50</v>
      </c>
      <c r="F97" s="176">
        <v>0</v>
      </c>
      <c r="G97" s="177">
        <v>0</v>
      </c>
      <c r="H97" s="177">
        <v>0</v>
      </c>
      <c r="I97" s="177">
        <v>0</v>
      </c>
      <c r="J97" s="177">
        <v>0</v>
      </c>
      <c r="K97" s="177">
        <v>0</v>
      </c>
      <c r="L97" s="178">
        <v>0</v>
      </c>
      <c r="M97" s="167"/>
      <c r="N97" s="182">
        <f t="shared" si="2"/>
        <v>1</v>
      </c>
      <c r="O97" s="184">
        <v>0</v>
      </c>
      <c r="P97" s="193">
        <v>0</v>
      </c>
      <c r="Q97" s="167"/>
      <c r="R97" s="190">
        <v>0</v>
      </c>
      <c r="S97" s="187"/>
      <c r="T97" s="167"/>
      <c r="U97" s="429">
        <v>0</v>
      </c>
      <c r="V97" s="188">
        <v>0</v>
      </c>
    </row>
    <row r="98" spans="1:22" ht="17" thickBot="1" x14ac:dyDescent="0.25">
      <c r="A98" s="159">
        <f>'St. Objectenlijst FE'!A95</f>
        <v>91</v>
      </c>
      <c r="B98" s="169" t="str">
        <f>LOOKUP(A98,'St. Objectenlijst FE'!$A:$A,'St. Objectenlijst FE'!$B:$B)</f>
        <v>SMA rood deklaag</v>
      </c>
      <c r="C98" s="477">
        <v>0</v>
      </c>
      <c r="D98" s="164"/>
      <c r="E98" s="226">
        <f>LOOKUP(A98,'St. Objectenlijst FE'!$A:$A,'St. Objectenlijst FE'!$H:$H)</f>
        <v>58.75</v>
      </c>
      <c r="F98" s="176">
        <v>0</v>
      </c>
      <c r="G98" s="177">
        <v>0</v>
      </c>
      <c r="H98" s="177">
        <v>0</v>
      </c>
      <c r="I98" s="177">
        <v>0</v>
      </c>
      <c r="J98" s="177">
        <v>0</v>
      </c>
      <c r="K98" s="177">
        <v>0</v>
      </c>
      <c r="L98" s="178">
        <v>0</v>
      </c>
      <c r="M98" s="167"/>
      <c r="N98" s="182">
        <f t="shared" si="2"/>
        <v>1</v>
      </c>
      <c r="O98" s="184">
        <v>0</v>
      </c>
      <c r="P98" s="193">
        <v>0</v>
      </c>
      <c r="Q98" s="167"/>
      <c r="R98" s="190">
        <v>0</v>
      </c>
      <c r="S98" s="187"/>
      <c r="T98" s="167"/>
      <c r="U98" s="429">
        <v>0</v>
      </c>
      <c r="V98" s="188">
        <v>0</v>
      </c>
    </row>
    <row r="99" spans="1:22" ht="17" thickBot="1" x14ac:dyDescent="0.25">
      <c r="A99" s="159">
        <f>'St. Objectenlijst FE'!A96</f>
        <v>92</v>
      </c>
      <c r="B99" s="169" t="str">
        <f>LOOKUP(A99,'St. Objectenlijst FE'!$A:$A,'St. Objectenlijst FE'!$B:$B)</f>
        <v>Funderingslaag (menggranulaat) (250mm) (100j)</v>
      </c>
      <c r="C99" s="477">
        <v>0</v>
      </c>
      <c r="D99" s="164"/>
      <c r="E99" s="226">
        <f>LOOKUP(A99,'St. Objectenlijst FE'!$A:$A,'St. Objectenlijst FE'!$H:$H)</f>
        <v>487.5</v>
      </c>
      <c r="F99" s="176">
        <v>0</v>
      </c>
      <c r="G99" s="177">
        <v>0</v>
      </c>
      <c r="H99" s="177">
        <v>0</v>
      </c>
      <c r="I99" s="177">
        <v>0</v>
      </c>
      <c r="J99" s="177">
        <v>0</v>
      </c>
      <c r="K99" s="177">
        <v>0</v>
      </c>
      <c r="L99" s="178">
        <v>0</v>
      </c>
      <c r="M99" s="167"/>
      <c r="N99" s="182">
        <f t="shared" si="2"/>
        <v>1</v>
      </c>
      <c r="O99" s="184">
        <v>0</v>
      </c>
      <c r="P99" s="193">
        <v>0</v>
      </c>
      <c r="Q99" s="167"/>
      <c r="R99" s="190">
        <v>0</v>
      </c>
      <c r="S99" s="187"/>
      <c r="T99" s="167"/>
      <c r="U99" s="429">
        <v>0</v>
      </c>
      <c r="V99" s="188">
        <v>0</v>
      </c>
    </row>
    <row r="100" spans="1:22" ht="17" thickBot="1" x14ac:dyDescent="0.25">
      <c r="A100" s="159">
        <f>'St. Objectenlijst FE'!A97</f>
        <v>93</v>
      </c>
      <c r="B100" s="169" t="str">
        <f>LOOKUP(A100,'St. Objectenlijst FE'!$A:$A,'St. Objectenlijst FE'!$B:$B)</f>
        <v>Zand (100j)</v>
      </c>
      <c r="C100" s="477">
        <v>0</v>
      </c>
      <c r="D100" s="164"/>
      <c r="E100" s="226">
        <f>LOOKUP(A100,'St. Objectenlijst FE'!$A:$A,'St. Objectenlijst FE'!$H:$H)</f>
        <v>375</v>
      </c>
      <c r="F100" s="176">
        <v>0</v>
      </c>
      <c r="G100" s="177">
        <v>0</v>
      </c>
      <c r="H100" s="177">
        <v>0</v>
      </c>
      <c r="I100" s="177">
        <v>0</v>
      </c>
      <c r="J100" s="177">
        <v>0</v>
      </c>
      <c r="K100" s="177">
        <v>0</v>
      </c>
      <c r="L100" s="178">
        <v>0</v>
      </c>
      <c r="M100" s="167"/>
      <c r="N100" s="182">
        <f t="shared" si="2"/>
        <v>1</v>
      </c>
      <c r="O100" s="184">
        <v>0</v>
      </c>
      <c r="P100" s="193">
        <v>0</v>
      </c>
      <c r="Q100" s="167"/>
      <c r="R100" s="190">
        <v>0</v>
      </c>
      <c r="S100" s="187"/>
      <c r="T100" s="167"/>
      <c r="U100" s="429">
        <v>0</v>
      </c>
      <c r="V100" s="188">
        <v>0</v>
      </c>
    </row>
    <row r="101" spans="1:22" ht="17" thickBot="1" x14ac:dyDescent="0.25">
      <c r="A101" s="159">
        <f>'St. Objectenlijst FE'!A98</f>
        <v>94</v>
      </c>
      <c r="B101" s="169" t="str">
        <f>LOOKUP(A101,'St. Objectenlijst FE'!$A:$A,'St. Objectenlijst FE'!$B:$B)</f>
        <v>Kleeflaag</v>
      </c>
      <c r="C101" s="477">
        <v>0</v>
      </c>
      <c r="D101" s="164"/>
      <c r="E101" s="226">
        <f>LOOKUP(A101,'St. Objectenlijst FE'!$A:$A,'St. Objectenlijst FE'!$H:$H)</f>
        <v>0.4</v>
      </c>
      <c r="F101" s="176">
        <v>0</v>
      </c>
      <c r="G101" s="177">
        <v>0</v>
      </c>
      <c r="H101" s="177">
        <v>0</v>
      </c>
      <c r="I101" s="177">
        <v>0</v>
      </c>
      <c r="J101" s="177">
        <v>0</v>
      </c>
      <c r="K101" s="177">
        <v>0</v>
      </c>
      <c r="L101" s="178">
        <v>0</v>
      </c>
      <c r="M101" s="167"/>
      <c r="N101" s="182">
        <f t="shared" si="2"/>
        <v>1</v>
      </c>
      <c r="O101" s="184">
        <v>0</v>
      </c>
      <c r="P101" s="193">
        <v>0</v>
      </c>
      <c r="Q101" s="167"/>
      <c r="R101" s="190">
        <v>0</v>
      </c>
      <c r="S101" s="187"/>
      <c r="T101" s="167"/>
      <c r="U101" s="429">
        <v>0</v>
      </c>
      <c r="V101" s="188">
        <v>0</v>
      </c>
    </row>
    <row r="102" spans="1:22" ht="17" thickBot="1" x14ac:dyDescent="0.25">
      <c r="A102" s="159">
        <f>'St. Objectenlijst FE'!A99</f>
        <v>95</v>
      </c>
      <c r="B102" s="169" t="str">
        <f>LOOKUP(A102,'St. Objectenlijst FE'!$A:$A,'St. Objectenlijst FE'!$B:$B)</f>
        <v>Duiker (staal)</v>
      </c>
      <c r="C102" s="477">
        <v>0</v>
      </c>
      <c r="D102" s="164"/>
      <c r="E102" s="226">
        <f>LOOKUP(A102,'St. Objectenlijst FE'!$A:$A,'St. Objectenlijst FE'!$H:$H)</f>
        <v>36.989200000000004</v>
      </c>
      <c r="F102" s="176">
        <v>0</v>
      </c>
      <c r="G102" s="177">
        <v>0</v>
      </c>
      <c r="H102" s="177">
        <v>0</v>
      </c>
      <c r="I102" s="177">
        <v>0</v>
      </c>
      <c r="J102" s="177">
        <v>0</v>
      </c>
      <c r="K102" s="177">
        <v>0</v>
      </c>
      <c r="L102" s="178">
        <v>0</v>
      </c>
      <c r="M102" s="167"/>
      <c r="N102" s="182">
        <f t="shared" si="2"/>
        <v>1</v>
      </c>
      <c r="O102" s="184">
        <v>0</v>
      </c>
      <c r="P102" s="193">
        <v>0</v>
      </c>
      <c r="Q102" s="167"/>
      <c r="R102" s="190">
        <v>0</v>
      </c>
      <c r="S102" s="187"/>
      <c r="T102" s="167"/>
      <c r="U102" s="429">
        <v>0</v>
      </c>
      <c r="V102" s="188">
        <v>0</v>
      </c>
    </row>
    <row r="103" spans="1:22" ht="17" thickBot="1" x14ac:dyDescent="0.25">
      <c r="A103" s="159">
        <f>'St. Objectenlijst FE'!A100</f>
        <v>96</v>
      </c>
      <c r="B103" s="169" t="str">
        <f>LOOKUP(A103,'St. Objectenlijst FE'!$A:$A,'St. Objectenlijst FE'!$B:$B)</f>
        <v>Kleeflaag (10-30j)</v>
      </c>
      <c r="C103" s="477">
        <v>0</v>
      </c>
      <c r="D103" s="164"/>
      <c r="E103" s="226">
        <f>LOOKUP(A103,'St. Objectenlijst FE'!$A:$A,'St. Objectenlijst FE'!$H:$H)</f>
        <v>0.4</v>
      </c>
      <c r="F103" s="176">
        <v>0</v>
      </c>
      <c r="G103" s="177">
        <v>0</v>
      </c>
      <c r="H103" s="177">
        <v>0</v>
      </c>
      <c r="I103" s="177">
        <v>0</v>
      </c>
      <c r="J103" s="177">
        <v>0</v>
      </c>
      <c r="K103" s="177">
        <v>0</v>
      </c>
      <c r="L103" s="178">
        <v>0</v>
      </c>
      <c r="M103" s="167"/>
      <c r="N103" s="182">
        <f t="shared" si="2"/>
        <v>1</v>
      </c>
      <c r="O103" s="184">
        <v>0</v>
      </c>
      <c r="P103" s="193">
        <v>0</v>
      </c>
      <c r="Q103" s="167"/>
      <c r="R103" s="190">
        <v>0</v>
      </c>
      <c r="S103" s="187"/>
      <c r="T103" s="167"/>
      <c r="U103" s="429">
        <v>0</v>
      </c>
      <c r="V103" s="188">
        <v>0</v>
      </c>
    </row>
    <row r="104" spans="1:22" ht="17" thickBot="1" x14ac:dyDescent="0.25">
      <c r="A104" s="159">
        <f>'St. Objectenlijst FE'!A101</f>
        <v>97</v>
      </c>
      <c r="B104" s="169" t="str">
        <f>LOOKUP(A104,'St. Objectenlijst FE'!$A:$A,'St. Objectenlijst FE'!$B:$B)</f>
        <v>Tussenlaag AC bin/base 50% PR (30j)</v>
      </c>
      <c r="C104" s="477">
        <v>0</v>
      </c>
      <c r="D104" s="164"/>
      <c r="E104" s="226">
        <f>LOOKUP(A104,'St. Objectenlijst FE'!$A:$A,'St. Objectenlijst FE'!$H:$H)</f>
        <v>150</v>
      </c>
      <c r="F104" s="176">
        <v>0</v>
      </c>
      <c r="G104" s="177">
        <v>0</v>
      </c>
      <c r="H104" s="177">
        <v>0</v>
      </c>
      <c r="I104" s="177">
        <v>0</v>
      </c>
      <c r="J104" s="177">
        <v>0</v>
      </c>
      <c r="K104" s="177">
        <v>0</v>
      </c>
      <c r="L104" s="178">
        <v>0</v>
      </c>
      <c r="M104" s="167"/>
      <c r="N104" s="182">
        <f t="shared" si="2"/>
        <v>1</v>
      </c>
      <c r="O104" s="184">
        <v>0</v>
      </c>
      <c r="P104" s="193">
        <v>0</v>
      </c>
      <c r="Q104" s="167"/>
      <c r="R104" s="190">
        <v>0</v>
      </c>
      <c r="S104" s="187"/>
      <c r="T104" s="167"/>
      <c r="U104" s="429">
        <v>0</v>
      </c>
      <c r="V104" s="188">
        <v>0</v>
      </c>
    </row>
    <row r="105" spans="1:22" ht="17" thickBot="1" x14ac:dyDescent="0.25">
      <c r="A105" s="159">
        <f>'St. Objectenlijst FE'!A102</f>
        <v>98</v>
      </c>
      <c r="B105" s="169" t="str">
        <f>LOOKUP(A105,'St. Objectenlijst FE'!$A:$A,'St. Objectenlijst FE'!$B:$B)</f>
        <v>Onderlaag AC bin/base 50% PR (60j)</v>
      </c>
      <c r="C105" s="477">
        <v>0</v>
      </c>
      <c r="D105" s="164"/>
      <c r="E105" s="226">
        <f>LOOKUP(A105,'St. Objectenlijst FE'!$A:$A,'St. Objectenlijst FE'!$H:$H)</f>
        <v>137.5</v>
      </c>
      <c r="F105" s="176">
        <v>0</v>
      </c>
      <c r="G105" s="177">
        <v>0</v>
      </c>
      <c r="H105" s="177">
        <v>0</v>
      </c>
      <c r="I105" s="177">
        <v>0</v>
      </c>
      <c r="J105" s="177">
        <v>0</v>
      </c>
      <c r="K105" s="177">
        <v>0</v>
      </c>
      <c r="L105" s="178">
        <v>0</v>
      </c>
      <c r="M105" s="167"/>
      <c r="N105" s="182">
        <f t="shared" si="2"/>
        <v>1</v>
      </c>
      <c r="O105" s="184">
        <v>0</v>
      </c>
      <c r="P105" s="193">
        <v>0</v>
      </c>
      <c r="Q105" s="167"/>
      <c r="R105" s="190">
        <v>0</v>
      </c>
      <c r="S105" s="187"/>
      <c r="T105" s="167"/>
      <c r="U105" s="429">
        <v>0</v>
      </c>
      <c r="V105" s="188">
        <v>0</v>
      </c>
    </row>
    <row r="106" spans="1:22" ht="17" thickBot="1" x14ac:dyDescent="0.25">
      <c r="A106" s="159">
        <f>'St. Objectenlijst FE'!A103</f>
        <v>99</v>
      </c>
      <c r="B106" s="169" t="str">
        <f>LOOKUP(A106,'St. Objectenlijst FE'!$A:$A,'St. Objectenlijst FE'!$B:$B)</f>
        <v>Funderingslaag (menggranulaat) (250mm) (60j)</v>
      </c>
      <c r="C106" s="477">
        <v>0</v>
      </c>
      <c r="D106" s="164"/>
      <c r="E106" s="226">
        <f>LOOKUP(A106,'St. Objectenlijst FE'!$A:$A,'St. Objectenlijst FE'!$H:$H)</f>
        <v>487.5</v>
      </c>
      <c r="F106" s="176">
        <v>0</v>
      </c>
      <c r="G106" s="177">
        <v>0</v>
      </c>
      <c r="H106" s="177">
        <v>0</v>
      </c>
      <c r="I106" s="177">
        <v>0</v>
      </c>
      <c r="J106" s="177">
        <v>0</v>
      </c>
      <c r="K106" s="177">
        <v>0</v>
      </c>
      <c r="L106" s="178">
        <v>0</v>
      </c>
      <c r="M106" s="167"/>
      <c r="N106" s="182">
        <f t="shared" si="2"/>
        <v>1</v>
      </c>
      <c r="O106" s="184">
        <v>0</v>
      </c>
      <c r="P106" s="193">
        <v>0</v>
      </c>
      <c r="Q106" s="167"/>
      <c r="R106" s="190">
        <v>0</v>
      </c>
      <c r="S106" s="187"/>
      <c r="T106" s="167"/>
      <c r="U106" s="429">
        <v>0</v>
      </c>
      <c r="V106" s="188">
        <v>0</v>
      </c>
    </row>
    <row r="107" spans="1:22" ht="17" thickBot="1" x14ac:dyDescent="0.25">
      <c r="A107" s="159">
        <f>'St. Objectenlijst FE'!A104</f>
        <v>100</v>
      </c>
      <c r="B107" s="169" t="str">
        <f>LOOKUP(A107,'St. Objectenlijst FE'!$A:$A,'St. Objectenlijst FE'!$B:$B)</f>
        <v>Funderingslaag (menggranulaat) (200mm) (60j)</v>
      </c>
      <c r="C107" s="477">
        <v>0</v>
      </c>
      <c r="D107" s="164"/>
      <c r="E107" s="226">
        <f>LOOKUP(A107,'St. Objectenlijst FE'!$A:$A,'St. Objectenlijst FE'!$H:$H)</f>
        <v>390</v>
      </c>
      <c r="F107" s="176">
        <v>0</v>
      </c>
      <c r="G107" s="177">
        <v>0</v>
      </c>
      <c r="H107" s="177">
        <v>0</v>
      </c>
      <c r="I107" s="177">
        <v>0</v>
      </c>
      <c r="J107" s="177">
        <v>0</v>
      </c>
      <c r="K107" s="177">
        <v>0</v>
      </c>
      <c r="L107" s="178">
        <v>0</v>
      </c>
      <c r="M107" s="167"/>
      <c r="N107" s="182">
        <f t="shared" ref="N107:N170" si="3">1-O107</f>
        <v>1</v>
      </c>
      <c r="O107" s="184">
        <v>0</v>
      </c>
      <c r="P107" s="193">
        <v>0</v>
      </c>
      <c r="Q107" s="167"/>
      <c r="R107" s="190">
        <v>0</v>
      </c>
      <c r="S107" s="187"/>
      <c r="T107" s="167"/>
      <c r="U107" s="429">
        <v>0</v>
      </c>
      <c r="V107" s="188">
        <v>0</v>
      </c>
    </row>
    <row r="108" spans="1:22" ht="17" thickBot="1" x14ac:dyDescent="0.25">
      <c r="A108" s="159">
        <f>'St. Objectenlijst FE'!A105</f>
        <v>101</v>
      </c>
      <c r="B108" s="169" t="str">
        <f>LOOKUP(A108,'St. Objectenlijst FE'!$A:$A,'St. Objectenlijst FE'!$B:$B)</f>
        <v>Zand (60j)</v>
      </c>
      <c r="C108" s="477">
        <v>0</v>
      </c>
      <c r="D108" s="164"/>
      <c r="E108" s="226">
        <f>LOOKUP(A108,'St. Objectenlijst FE'!$A:$A,'St. Objectenlijst FE'!$H:$H)</f>
        <v>1630</v>
      </c>
      <c r="F108" s="176">
        <v>0</v>
      </c>
      <c r="G108" s="177">
        <v>0</v>
      </c>
      <c r="H108" s="177">
        <v>0</v>
      </c>
      <c r="I108" s="177">
        <v>0</v>
      </c>
      <c r="J108" s="177">
        <v>0</v>
      </c>
      <c r="K108" s="177">
        <v>0</v>
      </c>
      <c r="L108" s="178">
        <v>0</v>
      </c>
      <c r="M108" s="167"/>
      <c r="N108" s="182">
        <f t="shared" si="3"/>
        <v>1</v>
      </c>
      <c r="O108" s="184">
        <v>0</v>
      </c>
      <c r="P108" s="193">
        <v>0</v>
      </c>
      <c r="Q108" s="167"/>
      <c r="R108" s="190">
        <v>0</v>
      </c>
      <c r="S108" s="187"/>
      <c r="T108" s="167"/>
      <c r="U108" s="429">
        <v>0</v>
      </c>
      <c r="V108" s="188">
        <v>0</v>
      </c>
    </row>
    <row r="109" spans="1:22" ht="17" thickBot="1" x14ac:dyDescent="0.25">
      <c r="A109" s="159">
        <f>'St. Objectenlijst FE'!A106</f>
        <v>102</v>
      </c>
      <c r="B109" s="169" t="str">
        <f>LOOKUP(A109,'St. Objectenlijst FE'!$A:$A,'St. Objectenlijst FE'!$B:$B)</f>
        <v>Betongranulaat</v>
      </c>
      <c r="C109" s="477">
        <v>0</v>
      </c>
      <c r="D109" s="164"/>
      <c r="E109" s="226">
        <f>LOOKUP(A109,'St. Objectenlijst FE'!$A:$A,'St. Objectenlijst FE'!$H:$H)</f>
        <v>525</v>
      </c>
      <c r="F109" s="176">
        <v>0</v>
      </c>
      <c r="G109" s="177">
        <v>0</v>
      </c>
      <c r="H109" s="177">
        <v>0</v>
      </c>
      <c r="I109" s="177">
        <v>0</v>
      </c>
      <c r="J109" s="177">
        <v>0</v>
      </c>
      <c r="K109" s="177">
        <v>0</v>
      </c>
      <c r="L109" s="178">
        <v>0</v>
      </c>
      <c r="M109" s="167"/>
      <c r="N109" s="182">
        <f t="shared" si="3"/>
        <v>1</v>
      </c>
      <c r="O109" s="184">
        <v>0</v>
      </c>
      <c r="P109" s="193">
        <v>0</v>
      </c>
      <c r="Q109" s="167"/>
      <c r="R109" s="190">
        <v>0</v>
      </c>
      <c r="S109" s="187"/>
      <c r="T109" s="167"/>
      <c r="U109" s="429">
        <v>0</v>
      </c>
      <c r="V109" s="188">
        <v>0</v>
      </c>
    </row>
    <row r="110" spans="1:22" ht="17" thickBot="1" x14ac:dyDescent="0.25">
      <c r="A110" s="159">
        <f>'St. Objectenlijst FE'!A107</f>
        <v>103</v>
      </c>
      <c r="B110" s="169" t="str">
        <f>LOOKUP(A110,'St. Objectenlijst FE'!$A:$A,'St. Objectenlijst FE'!$B:$B)</f>
        <v>Deklaag SMA NL 5</v>
      </c>
      <c r="C110" s="477">
        <v>0</v>
      </c>
      <c r="D110" s="164"/>
      <c r="E110" s="226">
        <f>LOOKUP(A110,'St. Objectenlijst FE'!$A:$A,'St. Objectenlijst FE'!$H:$H)</f>
        <v>62.5</v>
      </c>
      <c r="F110" s="176">
        <v>0</v>
      </c>
      <c r="G110" s="177">
        <v>0</v>
      </c>
      <c r="H110" s="177">
        <v>0</v>
      </c>
      <c r="I110" s="177">
        <v>0</v>
      </c>
      <c r="J110" s="177">
        <v>0</v>
      </c>
      <c r="K110" s="177">
        <v>0</v>
      </c>
      <c r="L110" s="178">
        <v>0</v>
      </c>
      <c r="M110" s="167"/>
      <c r="N110" s="182">
        <f t="shared" si="3"/>
        <v>1</v>
      </c>
      <c r="O110" s="184">
        <v>0</v>
      </c>
      <c r="P110" s="193">
        <v>0</v>
      </c>
      <c r="Q110" s="167"/>
      <c r="R110" s="190">
        <v>0</v>
      </c>
      <c r="S110" s="187"/>
      <c r="T110" s="167"/>
      <c r="U110" s="429">
        <v>0</v>
      </c>
      <c r="V110" s="188">
        <v>0</v>
      </c>
    </row>
    <row r="111" spans="1:22" ht="17" thickBot="1" x14ac:dyDescent="0.25">
      <c r="A111" s="159">
        <f>'St. Objectenlijst FE'!A108</f>
        <v>104</v>
      </c>
      <c r="B111" s="169" t="str">
        <f>LOOKUP(A111,'St. Objectenlijst FE'!$A:$A,'St. Objectenlijst FE'!$B:$B)</f>
        <v>Deklaag SMA NL 8-11 (13j)</v>
      </c>
      <c r="C111" s="477">
        <v>0</v>
      </c>
      <c r="D111" s="164"/>
      <c r="E111" s="226">
        <f>LOOKUP(A111,'St. Objectenlijst FE'!$A:$A,'St. Objectenlijst FE'!$H:$H)</f>
        <v>87.5</v>
      </c>
      <c r="F111" s="176">
        <v>0</v>
      </c>
      <c r="G111" s="177">
        <v>0</v>
      </c>
      <c r="H111" s="177">
        <v>0</v>
      </c>
      <c r="I111" s="177">
        <v>0</v>
      </c>
      <c r="J111" s="177">
        <v>0</v>
      </c>
      <c r="K111" s="177">
        <v>0</v>
      </c>
      <c r="L111" s="178">
        <v>0</v>
      </c>
      <c r="M111" s="167"/>
      <c r="N111" s="182">
        <f t="shared" si="3"/>
        <v>1</v>
      </c>
      <c r="O111" s="184">
        <v>0</v>
      </c>
      <c r="P111" s="193">
        <v>0</v>
      </c>
      <c r="Q111" s="167"/>
      <c r="R111" s="190">
        <v>0</v>
      </c>
      <c r="S111" s="187"/>
      <c r="T111" s="167"/>
      <c r="U111" s="429">
        <v>0</v>
      </c>
      <c r="V111" s="188">
        <v>0</v>
      </c>
    </row>
    <row r="112" spans="1:22" ht="17" thickBot="1" x14ac:dyDescent="0.25">
      <c r="A112" s="159">
        <f>'St. Objectenlijst FE'!A109</f>
        <v>105</v>
      </c>
      <c r="B112" s="169" t="str">
        <f>LOOKUP(A112,'St. Objectenlijst FE'!$A:$A,'St. Objectenlijst FE'!$B:$B)</f>
        <v>Geluidsreducerende SMA deklaag (13j)</v>
      </c>
      <c r="C112" s="477">
        <v>0</v>
      </c>
      <c r="D112" s="164"/>
      <c r="E112" s="226">
        <f>LOOKUP(A112,'St. Objectenlijst FE'!$A:$A,'St. Objectenlijst FE'!$H:$H)</f>
        <v>87.5</v>
      </c>
      <c r="F112" s="176">
        <v>0</v>
      </c>
      <c r="G112" s="177">
        <v>0</v>
      </c>
      <c r="H112" s="177">
        <v>0</v>
      </c>
      <c r="I112" s="177">
        <v>0</v>
      </c>
      <c r="J112" s="177">
        <v>0</v>
      </c>
      <c r="K112" s="177">
        <v>0</v>
      </c>
      <c r="L112" s="178">
        <v>0</v>
      </c>
      <c r="M112" s="167"/>
      <c r="N112" s="182">
        <f t="shared" si="3"/>
        <v>1</v>
      </c>
      <c r="O112" s="184">
        <v>0</v>
      </c>
      <c r="P112" s="193">
        <v>0</v>
      </c>
      <c r="Q112" s="167"/>
      <c r="R112" s="190">
        <v>0</v>
      </c>
      <c r="S112" s="187"/>
      <c r="T112" s="167"/>
      <c r="U112" s="429">
        <v>0</v>
      </c>
      <c r="V112" s="188">
        <v>0</v>
      </c>
    </row>
    <row r="113" spans="1:22" ht="17" thickBot="1" x14ac:dyDescent="0.25">
      <c r="A113" s="159">
        <f>'St. Objectenlijst FE'!A110</f>
        <v>106</v>
      </c>
      <c r="B113" s="169" t="str">
        <f>LOOKUP(A113,'St. Objectenlijst FE'!$A:$A,'St. Objectenlijst FE'!$B:$B)</f>
        <v>Deklaag dubbellaags ZOAB</v>
      </c>
      <c r="C113" s="477">
        <v>0</v>
      </c>
      <c r="D113" s="164"/>
      <c r="E113" s="226">
        <f>LOOKUP(A113,'St. Objectenlijst FE'!$A:$A,'St. Objectenlijst FE'!$H:$H)</f>
        <v>161</v>
      </c>
      <c r="F113" s="176">
        <v>0</v>
      </c>
      <c r="G113" s="177">
        <v>0</v>
      </c>
      <c r="H113" s="177">
        <v>0</v>
      </c>
      <c r="I113" s="177">
        <v>0</v>
      </c>
      <c r="J113" s="177">
        <v>0</v>
      </c>
      <c r="K113" s="177">
        <v>0</v>
      </c>
      <c r="L113" s="178">
        <v>0</v>
      </c>
      <c r="M113" s="167"/>
      <c r="N113" s="182">
        <f t="shared" si="3"/>
        <v>1</v>
      </c>
      <c r="O113" s="184">
        <v>0</v>
      </c>
      <c r="P113" s="193">
        <v>0</v>
      </c>
      <c r="Q113" s="167"/>
      <c r="R113" s="190">
        <v>0</v>
      </c>
      <c r="S113" s="187"/>
      <c r="T113" s="167"/>
      <c r="U113" s="429">
        <v>0</v>
      </c>
      <c r="V113" s="188">
        <v>0</v>
      </c>
    </row>
    <row r="114" spans="1:22" ht="17" thickBot="1" x14ac:dyDescent="0.25">
      <c r="A114" s="159">
        <f>'St. Objectenlijst FE'!A111</f>
        <v>107</v>
      </c>
      <c r="B114" s="169" t="str">
        <f>LOOKUP(A114,'St. Objectenlijst FE'!$A:$A,'St. Objectenlijst FE'!$B:$B)</f>
        <v>Betonverharding (60j)</v>
      </c>
      <c r="C114" s="477">
        <v>0</v>
      </c>
      <c r="D114" s="164"/>
      <c r="E114" s="226">
        <f>LOOKUP(A114,'St. Objectenlijst FE'!$A:$A,'St. Objectenlijst FE'!$H:$H)</f>
        <v>586.5</v>
      </c>
      <c r="F114" s="176">
        <v>0</v>
      </c>
      <c r="G114" s="177">
        <v>0</v>
      </c>
      <c r="H114" s="177">
        <v>0</v>
      </c>
      <c r="I114" s="177">
        <v>0</v>
      </c>
      <c r="J114" s="177">
        <v>0</v>
      </c>
      <c r="K114" s="177">
        <v>0</v>
      </c>
      <c r="L114" s="178">
        <v>0</v>
      </c>
      <c r="M114" s="167"/>
      <c r="N114" s="182">
        <f t="shared" si="3"/>
        <v>1</v>
      </c>
      <c r="O114" s="184">
        <v>0</v>
      </c>
      <c r="P114" s="193">
        <v>0</v>
      </c>
      <c r="Q114" s="167"/>
      <c r="R114" s="190">
        <v>0</v>
      </c>
      <c r="S114" s="187"/>
      <c r="T114" s="167"/>
      <c r="U114" s="429">
        <v>0</v>
      </c>
      <c r="V114" s="188">
        <v>0</v>
      </c>
    </row>
    <row r="115" spans="1:22" ht="17" thickBot="1" x14ac:dyDescent="0.25">
      <c r="A115" s="159">
        <f>'St. Objectenlijst FE'!A112</f>
        <v>108</v>
      </c>
      <c r="B115" s="169" t="str">
        <f>LOOKUP(A115,'St. Objectenlijst FE'!$A:$A,'St. Objectenlijst FE'!$B:$B)</f>
        <v>Betonverharding (14j)</v>
      </c>
      <c r="C115" s="477">
        <v>0</v>
      </c>
      <c r="D115" s="164"/>
      <c r="E115" s="226">
        <f>LOOKUP(A115,'St. Objectenlijst FE'!$A:$A,'St. Objectenlijst FE'!$H:$H)</f>
        <v>375.36</v>
      </c>
      <c r="F115" s="176">
        <v>0</v>
      </c>
      <c r="G115" s="177">
        <v>0</v>
      </c>
      <c r="H115" s="177">
        <v>0</v>
      </c>
      <c r="I115" s="177">
        <v>0</v>
      </c>
      <c r="J115" s="177">
        <v>0</v>
      </c>
      <c r="K115" s="177">
        <v>0</v>
      </c>
      <c r="L115" s="178">
        <v>0</v>
      </c>
      <c r="M115" s="167"/>
      <c r="N115" s="182">
        <f t="shared" si="3"/>
        <v>1</v>
      </c>
      <c r="O115" s="184">
        <v>0</v>
      </c>
      <c r="P115" s="193">
        <v>0</v>
      </c>
      <c r="Q115" s="167"/>
      <c r="R115" s="190">
        <v>0</v>
      </c>
      <c r="S115" s="187"/>
      <c r="T115" s="167"/>
      <c r="U115" s="429">
        <v>0</v>
      </c>
      <c r="V115" s="188">
        <v>0</v>
      </c>
    </row>
    <row r="116" spans="1:22" ht="17" thickBot="1" x14ac:dyDescent="0.25">
      <c r="A116" s="159">
        <f>'St. Objectenlijst FE'!A113</f>
        <v>109</v>
      </c>
      <c r="B116" s="169" t="str">
        <f>LOOKUP(A116,'St. Objectenlijst FE'!$A:$A,'St. Objectenlijst FE'!$B:$B)</f>
        <v>Deklaag SMA NL 8-11 (14j)</v>
      </c>
      <c r="C116" s="477">
        <v>0</v>
      </c>
      <c r="D116" s="164"/>
      <c r="E116" s="226">
        <f>LOOKUP(A116,'St. Objectenlijst FE'!$A:$A,'St. Objectenlijst FE'!$H:$H)</f>
        <v>75</v>
      </c>
      <c r="F116" s="176">
        <v>0</v>
      </c>
      <c r="G116" s="177">
        <v>0</v>
      </c>
      <c r="H116" s="177">
        <v>0</v>
      </c>
      <c r="I116" s="177">
        <v>0</v>
      </c>
      <c r="J116" s="177">
        <v>0</v>
      </c>
      <c r="K116" s="177">
        <v>0</v>
      </c>
      <c r="L116" s="178">
        <v>0</v>
      </c>
      <c r="M116" s="167"/>
      <c r="N116" s="182">
        <f t="shared" si="3"/>
        <v>1</v>
      </c>
      <c r="O116" s="184">
        <v>0</v>
      </c>
      <c r="P116" s="193">
        <v>0</v>
      </c>
      <c r="Q116" s="167"/>
      <c r="R116" s="190">
        <v>0</v>
      </c>
      <c r="S116" s="187"/>
      <c r="T116" s="167"/>
      <c r="U116" s="429">
        <v>0</v>
      </c>
      <c r="V116" s="188">
        <v>0</v>
      </c>
    </row>
    <row r="117" spans="1:22" ht="17" thickBot="1" x14ac:dyDescent="0.25">
      <c r="A117" s="159">
        <f>'St. Objectenlijst FE'!A114</f>
        <v>110</v>
      </c>
      <c r="B117" s="169" t="str">
        <f>LOOKUP(A117,'St. Objectenlijst FE'!$A:$A,'St. Objectenlijst FE'!$B:$B)</f>
        <v>Steenslag</v>
      </c>
      <c r="C117" s="477">
        <v>0</v>
      </c>
      <c r="D117" s="164"/>
      <c r="E117" s="226">
        <f>LOOKUP(A117,'St. Objectenlijst FE'!$A:$A,'St. Objectenlijst FE'!$H:$H)</f>
        <v>6</v>
      </c>
      <c r="F117" s="176">
        <v>0</v>
      </c>
      <c r="G117" s="177">
        <v>0</v>
      </c>
      <c r="H117" s="177">
        <v>0</v>
      </c>
      <c r="I117" s="177">
        <v>0</v>
      </c>
      <c r="J117" s="177">
        <v>0</v>
      </c>
      <c r="K117" s="177">
        <v>0</v>
      </c>
      <c r="L117" s="178">
        <v>0</v>
      </c>
      <c r="M117" s="167"/>
      <c r="N117" s="182">
        <f t="shared" si="3"/>
        <v>1</v>
      </c>
      <c r="O117" s="184">
        <v>0</v>
      </c>
      <c r="P117" s="193">
        <v>0</v>
      </c>
      <c r="Q117" s="167"/>
      <c r="R117" s="190">
        <v>0</v>
      </c>
      <c r="S117" s="187"/>
      <c r="T117" s="167"/>
      <c r="U117" s="429">
        <v>0</v>
      </c>
      <c r="V117" s="188">
        <v>0</v>
      </c>
    </row>
    <row r="118" spans="1:22" ht="17" thickBot="1" x14ac:dyDescent="0.25">
      <c r="A118" s="159">
        <f>'St. Objectenlijst FE'!A115</f>
        <v>111</v>
      </c>
      <c r="B118" s="169" t="str">
        <f>LOOKUP(A118,'St. Objectenlijst FE'!$A:$A,'St. Objectenlijst FE'!$B:$B)</f>
        <v>Oppervlakbehandeling/EAB Periphalt NC70</v>
      </c>
      <c r="C118" s="477">
        <v>0</v>
      </c>
      <c r="D118" s="164"/>
      <c r="E118" s="226">
        <f>LOOKUP(A118,'St. Objectenlijst FE'!$A:$A,'St. Objectenlijst FE'!$H:$H)</f>
        <v>3</v>
      </c>
      <c r="F118" s="176">
        <v>0</v>
      </c>
      <c r="G118" s="177">
        <v>0</v>
      </c>
      <c r="H118" s="177">
        <v>0</v>
      </c>
      <c r="I118" s="177">
        <v>0</v>
      </c>
      <c r="J118" s="177">
        <v>0</v>
      </c>
      <c r="K118" s="177">
        <v>0</v>
      </c>
      <c r="L118" s="178">
        <v>0</v>
      </c>
      <c r="M118" s="167"/>
      <c r="N118" s="182">
        <f t="shared" si="3"/>
        <v>1</v>
      </c>
      <c r="O118" s="184">
        <v>0</v>
      </c>
      <c r="P118" s="193">
        <v>0</v>
      </c>
      <c r="Q118" s="167"/>
      <c r="R118" s="190">
        <v>0</v>
      </c>
      <c r="S118" s="187"/>
      <c r="T118" s="167"/>
      <c r="U118" s="429">
        <v>0</v>
      </c>
      <c r="V118" s="188">
        <v>0</v>
      </c>
    </row>
    <row r="119" spans="1:22" ht="17" thickBot="1" x14ac:dyDescent="0.25">
      <c r="A119" s="159">
        <f>'St. Objectenlijst FE'!A116</f>
        <v>112</v>
      </c>
      <c r="B119" s="169" t="str">
        <f>LOOKUP(A119,'St. Objectenlijst FE'!$A:$A,'St. Objectenlijst FE'!$B:$B)</f>
        <v>Leeg</v>
      </c>
      <c r="C119" s="477">
        <v>0</v>
      </c>
      <c r="D119" s="164"/>
      <c r="E119" s="226">
        <f>LOOKUP(A119,'St. Objectenlijst FE'!$A:$A,'St. Objectenlijst FE'!$H:$H)</f>
        <v>0</v>
      </c>
      <c r="F119" s="176">
        <v>0</v>
      </c>
      <c r="G119" s="177">
        <v>0</v>
      </c>
      <c r="H119" s="177">
        <v>0</v>
      </c>
      <c r="I119" s="177">
        <v>0</v>
      </c>
      <c r="J119" s="177">
        <v>0</v>
      </c>
      <c r="K119" s="177">
        <v>0</v>
      </c>
      <c r="L119" s="178">
        <v>0</v>
      </c>
      <c r="M119" s="167"/>
      <c r="N119" s="182">
        <f t="shared" si="3"/>
        <v>1</v>
      </c>
      <c r="O119" s="184">
        <v>0</v>
      </c>
      <c r="P119" s="193">
        <v>0</v>
      </c>
      <c r="Q119" s="167"/>
      <c r="R119" s="190">
        <v>0</v>
      </c>
      <c r="S119" s="187"/>
      <c r="T119" s="167"/>
      <c r="U119" s="429">
        <v>0</v>
      </c>
      <c r="V119" s="188">
        <v>0</v>
      </c>
    </row>
    <row r="120" spans="1:22" ht="17" thickBot="1" x14ac:dyDescent="0.25">
      <c r="A120" s="159">
        <f>'St. Objectenlijst FE'!A117</f>
        <v>113</v>
      </c>
      <c r="B120" s="169" t="str">
        <f>LOOKUP(A120,'St. Objectenlijst FE'!$A:$A,'St. Objectenlijst FE'!$B:$B)</f>
        <v>Leeg</v>
      </c>
      <c r="C120" s="477">
        <v>0</v>
      </c>
      <c r="D120" s="164"/>
      <c r="E120" s="226">
        <f>LOOKUP(A120,'St. Objectenlijst FE'!$A:$A,'St. Objectenlijst FE'!$H:$H)</f>
        <v>0</v>
      </c>
      <c r="F120" s="176">
        <v>0</v>
      </c>
      <c r="G120" s="177">
        <v>0</v>
      </c>
      <c r="H120" s="177">
        <v>0</v>
      </c>
      <c r="I120" s="177">
        <v>0</v>
      </c>
      <c r="J120" s="177">
        <v>0</v>
      </c>
      <c r="K120" s="177">
        <v>0</v>
      </c>
      <c r="L120" s="178">
        <v>0</v>
      </c>
      <c r="M120" s="167"/>
      <c r="N120" s="182">
        <f t="shared" si="3"/>
        <v>1</v>
      </c>
      <c r="O120" s="184">
        <v>0</v>
      </c>
      <c r="P120" s="193">
        <v>0</v>
      </c>
      <c r="Q120" s="167"/>
      <c r="R120" s="190">
        <v>0</v>
      </c>
      <c r="S120" s="187"/>
      <c r="T120" s="167"/>
      <c r="U120" s="429">
        <v>0</v>
      </c>
      <c r="V120" s="188">
        <v>0</v>
      </c>
    </row>
    <row r="121" spans="1:22" ht="17" thickBot="1" x14ac:dyDescent="0.25">
      <c r="A121" s="159">
        <f>'St. Objectenlijst FE'!A118</f>
        <v>114</v>
      </c>
      <c r="B121" s="169" t="str">
        <f>LOOKUP(A121,'St. Objectenlijst FE'!$A:$A,'St. Objectenlijst FE'!$B:$B)</f>
        <v>Leeg</v>
      </c>
      <c r="C121" s="477">
        <v>0</v>
      </c>
      <c r="D121" s="164"/>
      <c r="E121" s="226">
        <f>LOOKUP(A121,'St. Objectenlijst FE'!$A:$A,'St. Objectenlijst FE'!$H:$H)</f>
        <v>0</v>
      </c>
      <c r="F121" s="176">
        <v>0</v>
      </c>
      <c r="G121" s="177">
        <v>0</v>
      </c>
      <c r="H121" s="177">
        <v>0</v>
      </c>
      <c r="I121" s="177">
        <v>0</v>
      </c>
      <c r="J121" s="177">
        <v>0</v>
      </c>
      <c r="K121" s="177">
        <v>0</v>
      </c>
      <c r="L121" s="178">
        <v>0</v>
      </c>
      <c r="M121" s="167"/>
      <c r="N121" s="182">
        <f t="shared" si="3"/>
        <v>1</v>
      </c>
      <c r="O121" s="184">
        <v>0</v>
      </c>
      <c r="P121" s="193">
        <v>0</v>
      </c>
      <c r="Q121" s="167"/>
      <c r="R121" s="190">
        <v>0</v>
      </c>
      <c r="S121" s="187"/>
      <c r="T121" s="167"/>
      <c r="U121" s="429">
        <v>0</v>
      </c>
      <c r="V121" s="188">
        <v>0</v>
      </c>
    </row>
    <row r="122" spans="1:22" ht="17" thickBot="1" x14ac:dyDescent="0.25">
      <c r="A122" s="159">
        <f>'St. Objectenlijst FE'!A119</f>
        <v>115</v>
      </c>
      <c r="B122" s="169" t="str">
        <f>LOOKUP(A122,'St. Objectenlijst FE'!$A:$A,'St. Objectenlijst FE'!$B:$B)</f>
        <v>Leeg</v>
      </c>
      <c r="C122" s="477">
        <v>0</v>
      </c>
      <c r="D122" s="164"/>
      <c r="E122" s="226">
        <f>LOOKUP(A122,'St. Objectenlijst FE'!$A:$A,'St. Objectenlijst FE'!$H:$H)</f>
        <v>0</v>
      </c>
      <c r="F122" s="176">
        <v>0</v>
      </c>
      <c r="G122" s="177">
        <v>0</v>
      </c>
      <c r="H122" s="177">
        <v>0</v>
      </c>
      <c r="I122" s="177">
        <v>0</v>
      </c>
      <c r="J122" s="177">
        <v>0</v>
      </c>
      <c r="K122" s="177">
        <v>0</v>
      </c>
      <c r="L122" s="178">
        <v>0</v>
      </c>
      <c r="M122" s="167"/>
      <c r="N122" s="182">
        <f t="shared" si="3"/>
        <v>1</v>
      </c>
      <c r="O122" s="184">
        <v>0</v>
      </c>
      <c r="P122" s="193">
        <v>0</v>
      </c>
      <c r="Q122" s="167"/>
      <c r="R122" s="190">
        <v>0</v>
      </c>
      <c r="S122" s="187"/>
      <c r="T122" s="167"/>
      <c r="U122" s="429">
        <v>0</v>
      </c>
      <c r="V122" s="188">
        <v>0</v>
      </c>
    </row>
    <row r="123" spans="1:22" ht="17" thickBot="1" x14ac:dyDescent="0.25">
      <c r="A123" s="159">
        <f>'St. Objectenlijst FE'!A120</f>
        <v>116</v>
      </c>
      <c r="B123" s="169" t="str">
        <f>LOOKUP(A123,'St. Objectenlijst FE'!$A:$A,'St. Objectenlijst FE'!$B:$B)</f>
        <v>Leeg</v>
      </c>
      <c r="C123" s="477">
        <v>0</v>
      </c>
      <c r="D123" s="164"/>
      <c r="E123" s="226">
        <f>LOOKUP(A123,'St. Objectenlijst FE'!$A:$A,'St. Objectenlijst FE'!$H:$H)</f>
        <v>0</v>
      </c>
      <c r="F123" s="176">
        <v>0</v>
      </c>
      <c r="G123" s="177">
        <v>0</v>
      </c>
      <c r="H123" s="177">
        <v>0</v>
      </c>
      <c r="I123" s="177">
        <v>0</v>
      </c>
      <c r="J123" s="177">
        <v>0</v>
      </c>
      <c r="K123" s="177">
        <v>0</v>
      </c>
      <c r="L123" s="178">
        <v>0</v>
      </c>
      <c r="M123" s="167"/>
      <c r="N123" s="182">
        <f t="shared" si="3"/>
        <v>1</v>
      </c>
      <c r="O123" s="184">
        <v>0</v>
      </c>
      <c r="P123" s="193">
        <v>0</v>
      </c>
      <c r="Q123" s="167"/>
      <c r="R123" s="190">
        <v>0</v>
      </c>
      <c r="S123" s="187"/>
      <c r="T123" s="167"/>
      <c r="U123" s="429">
        <v>0</v>
      </c>
      <c r="V123" s="188">
        <v>0</v>
      </c>
    </row>
    <row r="124" spans="1:22" ht="17" thickBot="1" x14ac:dyDescent="0.25">
      <c r="A124" s="159">
        <f>'St. Objectenlijst FE'!A121</f>
        <v>117</v>
      </c>
      <c r="B124" s="169" t="str">
        <f>LOOKUP(A124,'St. Objectenlijst FE'!$A:$A,'St. Objectenlijst FE'!$B:$B)</f>
        <v>Leeg</v>
      </c>
      <c r="C124" s="477">
        <v>0</v>
      </c>
      <c r="D124" s="164"/>
      <c r="E124" s="226">
        <f>LOOKUP(A124,'St. Objectenlijst FE'!$A:$A,'St. Objectenlijst FE'!$H:$H)</f>
        <v>0</v>
      </c>
      <c r="F124" s="176">
        <v>0</v>
      </c>
      <c r="G124" s="177">
        <v>0</v>
      </c>
      <c r="H124" s="177">
        <v>0</v>
      </c>
      <c r="I124" s="177">
        <v>0</v>
      </c>
      <c r="J124" s="177">
        <v>0</v>
      </c>
      <c r="K124" s="177">
        <v>0</v>
      </c>
      <c r="L124" s="178">
        <v>0</v>
      </c>
      <c r="M124" s="167"/>
      <c r="N124" s="182">
        <f t="shared" si="3"/>
        <v>1</v>
      </c>
      <c r="O124" s="184">
        <v>0</v>
      </c>
      <c r="P124" s="193">
        <v>0</v>
      </c>
      <c r="Q124" s="167"/>
      <c r="R124" s="190">
        <v>0</v>
      </c>
      <c r="S124" s="187"/>
      <c r="T124" s="167"/>
      <c r="U124" s="429">
        <v>0</v>
      </c>
      <c r="V124" s="188">
        <v>0</v>
      </c>
    </row>
    <row r="125" spans="1:22" ht="17" thickBot="1" x14ac:dyDescent="0.25">
      <c r="A125" s="159">
        <f>'St. Objectenlijst FE'!A122</f>
        <v>118</v>
      </c>
      <c r="B125" s="169" t="str">
        <f>LOOKUP(A125,'St. Objectenlijst FE'!$A:$A,'St. Objectenlijst FE'!$B:$B)</f>
        <v>Leeg</v>
      </c>
      <c r="C125" s="477">
        <v>0</v>
      </c>
      <c r="D125" s="164"/>
      <c r="E125" s="226">
        <f>LOOKUP(A125,'St. Objectenlijst FE'!$A:$A,'St. Objectenlijst FE'!$H:$H)</f>
        <v>0</v>
      </c>
      <c r="F125" s="176">
        <v>0</v>
      </c>
      <c r="G125" s="177">
        <v>0</v>
      </c>
      <c r="H125" s="177">
        <v>0</v>
      </c>
      <c r="I125" s="177">
        <v>0</v>
      </c>
      <c r="J125" s="177">
        <v>0</v>
      </c>
      <c r="K125" s="177">
        <v>0</v>
      </c>
      <c r="L125" s="178">
        <v>0</v>
      </c>
      <c r="M125" s="167"/>
      <c r="N125" s="182">
        <f t="shared" si="3"/>
        <v>1</v>
      </c>
      <c r="O125" s="184">
        <v>0</v>
      </c>
      <c r="P125" s="193">
        <v>0</v>
      </c>
      <c r="Q125" s="167"/>
      <c r="R125" s="190">
        <v>0</v>
      </c>
      <c r="S125" s="187"/>
      <c r="T125" s="167"/>
      <c r="U125" s="429">
        <v>0</v>
      </c>
      <c r="V125" s="188">
        <v>0</v>
      </c>
    </row>
    <row r="126" spans="1:22" ht="17" thickBot="1" x14ac:dyDescent="0.25">
      <c r="A126" s="159">
        <f>'St. Objectenlijst FE'!A123</f>
        <v>119</v>
      </c>
      <c r="B126" s="169" t="str">
        <f>LOOKUP(A126,'St. Objectenlijst FE'!$A:$A,'St. Objectenlijst FE'!$B:$B)</f>
        <v>Leeg</v>
      </c>
      <c r="C126" s="477">
        <v>0</v>
      </c>
      <c r="D126" s="164"/>
      <c r="E126" s="226">
        <f>LOOKUP(A126,'St. Objectenlijst FE'!$A:$A,'St. Objectenlijst FE'!$H:$H)</f>
        <v>0</v>
      </c>
      <c r="F126" s="176">
        <v>0</v>
      </c>
      <c r="G126" s="177">
        <v>0</v>
      </c>
      <c r="H126" s="177">
        <v>0</v>
      </c>
      <c r="I126" s="177">
        <v>0</v>
      </c>
      <c r="J126" s="177">
        <v>0</v>
      </c>
      <c r="K126" s="177">
        <v>0</v>
      </c>
      <c r="L126" s="178">
        <v>0</v>
      </c>
      <c r="M126" s="167"/>
      <c r="N126" s="182">
        <f t="shared" si="3"/>
        <v>1</v>
      </c>
      <c r="O126" s="184">
        <v>0</v>
      </c>
      <c r="P126" s="193">
        <v>0</v>
      </c>
      <c r="Q126" s="167"/>
      <c r="R126" s="190">
        <v>0</v>
      </c>
      <c r="S126" s="187"/>
      <c r="T126" s="167"/>
      <c r="U126" s="429">
        <v>0</v>
      </c>
      <c r="V126" s="188">
        <v>0</v>
      </c>
    </row>
    <row r="127" spans="1:22" ht="17" thickBot="1" x14ac:dyDescent="0.25">
      <c r="A127" s="159">
        <f>'St. Objectenlijst FE'!A124</f>
        <v>120</v>
      </c>
      <c r="B127" s="169" t="str">
        <f>LOOKUP(A127,'St. Objectenlijst FE'!$A:$A,'St. Objectenlijst FE'!$B:$B)</f>
        <v>Leeg</v>
      </c>
      <c r="C127" s="477">
        <v>0</v>
      </c>
      <c r="D127" s="164"/>
      <c r="E127" s="226">
        <f>LOOKUP(A127,'St. Objectenlijst FE'!$A:$A,'St. Objectenlijst FE'!$H:$H)</f>
        <v>0</v>
      </c>
      <c r="F127" s="176">
        <v>0</v>
      </c>
      <c r="G127" s="177">
        <v>0</v>
      </c>
      <c r="H127" s="177">
        <v>0</v>
      </c>
      <c r="I127" s="177">
        <v>0</v>
      </c>
      <c r="J127" s="177">
        <v>0</v>
      </c>
      <c r="K127" s="177">
        <v>0</v>
      </c>
      <c r="L127" s="178">
        <v>0</v>
      </c>
      <c r="M127" s="167"/>
      <c r="N127" s="182">
        <f t="shared" si="3"/>
        <v>1</v>
      </c>
      <c r="O127" s="184">
        <v>0</v>
      </c>
      <c r="P127" s="193">
        <v>0</v>
      </c>
      <c r="Q127" s="167"/>
      <c r="R127" s="190">
        <v>0</v>
      </c>
      <c r="S127" s="187"/>
      <c r="T127" s="167"/>
      <c r="U127" s="429">
        <v>0</v>
      </c>
      <c r="V127" s="188">
        <v>0</v>
      </c>
    </row>
    <row r="128" spans="1:22" ht="17" thickBot="1" x14ac:dyDescent="0.25">
      <c r="A128" s="159">
        <f>'St. Objectenlijst FE'!A125</f>
        <v>121</v>
      </c>
      <c r="B128" s="169" t="str">
        <f>LOOKUP(A128,'St. Objectenlijst FE'!$A:$A,'St. Objectenlijst FE'!$B:$B)</f>
        <v>Leeg</v>
      </c>
      <c r="C128" s="477">
        <v>0</v>
      </c>
      <c r="D128" s="164"/>
      <c r="E128" s="226">
        <f>LOOKUP(A128,'St. Objectenlijst FE'!$A:$A,'St. Objectenlijst FE'!$H:$H)</f>
        <v>0</v>
      </c>
      <c r="F128" s="176">
        <v>0</v>
      </c>
      <c r="G128" s="177">
        <v>0</v>
      </c>
      <c r="H128" s="177">
        <v>0</v>
      </c>
      <c r="I128" s="177">
        <v>0</v>
      </c>
      <c r="J128" s="177">
        <v>0</v>
      </c>
      <c r="K128" s="177">
        <v>0</v>
      </c>
      <c r="L128" s="178">
        <v>0</v>
      </c>
      <c r="M128" s="167"/>
      <c r="N128" s="182">
        <f t="shared" si="3"/>
        <v>1</v>
      </c>
      <c r="O128" s="184">
        <v>0</v>
      </c>
      <c r="P128" s="193">
        <v>0</v>
      </c>
      <c r="Q128" s="167"/>
      <c r="R128" s="190">
        <v>0</v>
      </c>
      <c r="S128" s="187"/>
      <c r="T128" s="167"/>
      <c r="U128" s="429">
        <v>0</v>
      </c>
      <c r="V128" s="188">
        <v>0</v>
      </c>
    </row>
    <row r="129" spans="1:22" ht="17" thickBot="1" x14ac:dyDescent="0.25">
      <c r="A129" s="159">
        <f>'St. Objectenlijst FE'!A126</f>
        <v>122</v>
      </c>
      <c r="B129" s="169" t="str">
        <f>LOOKUP(A129,'St. Objectenlijst FE'!$A:$A,'St. Objectenlijst FE'!$B:$B)</f>
        <v>Leeg</v>
      </c>
      <c r="C129" s="477">
        <v>0</v>
      </c>
      <c r="D129" s="164"/>
      <c r="E129" s="226">
        <f>LOOKUP(A129,'St. Objectenlijst FE'!$A:$A,'St. Objectenlijst FE'!$H:$H)</f>
        <v>0</v>
      </c>
      <c r="F129" s="176">
        <v>0</v>
      </c>
      <c r="G129" s="177">
        <v>0</v>
      </c>
      <c r="H129" s="177">
        <v>0</v>
      </c>
      <c r="I129" s="177">
        <v>0</v>
      </c>
      <c r="J129" s="177">
        <v>0</v>
      </c>
      <c r="K129" s="177">
        <v>0</v>
      </c>
      <c r="L129" s="178">
        <v>0</v>
      </c>
      <c r="M129" s="167"/>
      <c r="N129" s="182">
        <f t="shared" si="3"/>
        <v>1</v>
      </c>
      <c r="O129" s="184">
        <v>0</v>
      </c>
      <c r="P129" s="193">
        <v>0</v>
      </c>
      <c r="Q129" s="167"/>
      <c r="R129" s="190">
        <v>0</v>
      </c>
      <c r="S129" s="187"/>
      <c r="T129" s="167"/>
      <c r="U129" s="429">
        <v>0</v>
      </c>
      <c r="V129" s="188">
        <v>0</v>
      </c>
    </row>
    <row r="130" spans="1:22" ht="17" thickBot="1" x14ac:dyDescent="0.25">
      <c r="A130" s="159">
        <f>'St. Objectenlijst FE'!A127</f>
        <v>123</v>
      </c>
      <c r="B130" s="169" t="str">
        <f>LOOKUP(A130,'St. Objectenlijst FE'!$A:$A,'St. Objectenlijst FE'!$B:$B)</f>
        <v>Leeg</v>
      </c>
      <c r="C130" s="477">
        <v>0</v>
      </c>
      <c r="D130" s="164"/>
      <c r="E130" s="226">
        <f>LOOKUP(A130,'St. Objectenlijst FE'!$A:$A,'St. Objectenlijst FE'!$H:$H)</f>
        <v>0</v>
      </c>
      <c r="F130" s="176">
        <v>0</v>
      </c>
      <c r="G130" s="177">
        <v>0</v>
      </c>
      <c r="H130" s="177">
        <v>0</v>
      </c>
      <c r="I130" s="177">
        <v>0</v>
      </c>
      <c r="J130" s="177">
        <v>0</v>
      </c>
      <c r="K130" s="177">
        <v>0</v>
      </c>
      <c r="L130" s="178">
        <v>0</v>
      </c>
      <c r="M130" s="167"/>
      <c r="N130" s="182">
        <f t="shared" si="3"/>
        <v>1</v>
      </c>
      <c r="O130" s="184">
        <v>0</v>
      </c>
      <c r="P130" s="193">
        <v>0</v>
      </c>
      <c r="Q130" s="167"/>
      <c r="R130" s="190">
        <v>0</v>
      </c>
      <c r="S130" s="187"/>
      <c r="T130" s="167"/>
      <c r="U130" s="429">
        <v>0</v>
      </c>
      <c r="V130" s="188">
        <v>0</v>
      </c>
    </row>
    <row r="131" spans="1:22" ht="17" thickBot="1" x14ac:dyDescent="0.25">
      <c r="A131" s="159">
        <f>'St. Objectenlijst FE'!A128</f>
        <v>124</v>
      </c>
      <c r="B131" s="169" t="str">
        <f>LOOKUP(A131,'St. Objectenlijst FE'!$A:$A,'St. Objectenlijst FE'!$B:$B)</f>
        <v>Leeg</v>
      </c>
      <c r="C131" s="477">
        <v>0</v>
      </c>
      <c r="D131" s="164"/>
      <c r="E131" s="226">
        <f>LOOKUP(A131,'St. Objectenlijst FE'!$A:$A,'St. Objectenlijst FE'!$H:$H)</f>
        <v>0</v>
      </c>
      <c r="F131" s="176">
        <v>0</v>
      </c>
      <c r="G131" s="177">
        <v>0</v>
      </c>
      <c r="H131" s="177">
        <v>0</v>
      </c>
      <c r="I131" s="177">
        <v>0</v>
      </c>
      <c r="J131" s="177">
        <v>0</v>
      </c>
      <c r="K131" s="177">
        <v>0</v>
      </c>
      <c r="L131" s="178">
        <v>0</v>
      </c>
      <c r="M131" s="167"/>
      <c r="N131" s="182">
        <f t="shared" si="3"/>
        <v>1</v>
      </c>
      <c r="O131" s="184">
        <v>0</v>
      </c>
      <c r="P131" s="193">
        <v>0</v>
      </c>
      <c r="Q131" s="167"/>
      <c r="R131" s="190">
        <v>0</v>
      </c>
      <c r="S131" s="187"/>
      <c r="T131" s="167"/>
      <c r="U131" s="429">
        <v>0</v>
      </c>
      <c r="V131" s="188">
        <v>0</v>
      </c>
    </row>
    <row r="132" spans="1:22" ht="17" thickBot="1" x14ac:dyDescent="0.25">
      <c r="A132" s="159">
        <f>'St. Objectenlijst FE'!A129</f>
        <v>125</v>
      </c>
      <c r="B132" s="169" t="str">
        <f>LOOKUP(A132,'St. Objectenlijst FE'!$A:$A,'St. Objectenlijst FE'!$B:$B)</f>
        <v>Leeg</v>
      </c>
      <c r="C132" s="477">
        <v>0</v>
      </c>
      <c r="D132" s="164"/>
      <c r="E132" s="226">
        <f>LOOKUP(A132,'St. Objectenlijst FE'!$A:$A,'St. Objectenlijst FE'!$H:$H)</f>
        <v>0</v>
      </c>
      <c r="F132" s="176">
        <v>0</v>
      </c>
      <c r="G132" s="177">
        <v>0</v>
      </c>
      <c r="H132" s="177">
        <v>0</v>
      </c>
      <c r="I132" s="177">
        <v>0</v>
      </c>
      <c r="J132" s="177">
        <v>0</v>
      </c>
      <c r="K132" s="177">
        <v>0</v>
      </c>
      <c r="L132" s="178">
        <v>0</v>
      </c>
      <c r="M132" s="167"/>
      <c r="N132" s="182">
        <f t="shared" si="3"/>
        <v>1</v>
      </c>
      <c r="O132" s="184">
        <v>0</v>
      </c>
      <c r="P132" s="193">
        <v>0</v>
      </c>
      <c r="Q132" s="167"/>
      <c r="R132" s="190">
        <v>0</v>
      </c>
      <c r="S132" s="187"/>
      <c r="T132" s="167"/>
      <c r="U132" s="429">
        <v>0</v>
      </c>
      <c r="V132" s="188">
        <v>0</v>
      </c>
    </row>
    <row r="133" spans="1:22" ht="17" thickBot="1" x14ac:dyDescent="0.25">
      <c r="A133" s="159">
        <f>'St. Objectenlijst FE'!A130</f>
        <v>126</v>
      </c>
      <c r="B133" s="169" t="str">
        <f>LOOKUP(A133,'St. Objectenlijst FE'!$A:$A,'St. Objectenlijst FE'!$B:$B)</f>
        <v>Leeg</v>
      </c>
      <c r="C133" s="477">
        <v>0</v>
      </c>
      <c r="D133" s="164"/>
      <c r="E133" s="226">
        <f>LOOKUP(A133,'St. Objectenlijst FE'!$A:$A,'St. Objectenlijst FE'!$H:$H)</f>
        <v>0</v>
      </c>
      <c r="F133" s="176">
        <v>0</v>
      </c>
      <c r="G133" s="177">
        <v>0</v>
      </c>
      <c r="H133" s="177">
        <v>0</v>
      </c>
      <c r="I133" s="177">
        <v>0</v>
      </c>
      <c r="J133" s="177">
        <v>0</v>
      </c>
      <c r="K133" s="177">
        <v>0</v>
      </c>
      <c r="L133" s="178">
        <v>0</v>
      </c>
      <c r="M133" s="167"/>
      <c r="N133" s="182">
        <f t="shared" si="3"/>
        <v>1</v>
      </c>
      <c r="O133" s="184">
        <v>0</v>
      </c>
      <c r="P133" s="193">
        <v>0</v>
      </c>
      <c r="Q133" s="167"/>
      <c r="R133" s="190">
        <v>0</v>
      </c>
      <c r="S133" s="187"/>
      <c r="T133" s="167"/>
      <c r="U133" s="429">
        <v>0</v>
      </c>
      <c r="V133" s="188">
        <v>0</v>
      </c>
    </row>
    <row r="134" spans="1:22" ht="17" thickBot="1" x14ac:dyDescent="0.25">
      <c r="A134" s="159">
        <f>'St. Objectenlijst FE'!A131</f>
        <v>127</v>
      </c>
      <c r="B134" s="169" t="str">
        <f>LOOKUP(A134,'St. Objectenlijst FE'!$A:$A,'St. Objectenlijst FE'!$B:$B)</f>
        <v>Leeg</v>
      </c>
      <c r="C134" s="477">
        <v>0</v>
      </c>
      <c r="D134" s="164"/>
      <c r="E134" s="226">
        <f>LOOKUP(A134,'St. Objectenlijst FE'!$A:$A,'St. Objectenlijst FE'!$H:$H)</f>
        <v>0</v>
      </c>
      <c r="F134" s="176">
        <v>0</v>
      </c>
      <c r="G134" s="177">
        <v>0</v>
      </c>
      <c r="H134" s="177">
        <v>0</v>
      </c>
      <c r="I134" s="177">
        <v>0</v>
      </c>
      <c r="J134" s="177">
        <v>0</v>
      </c>
      <c r="K134" s="177">
        <v>0</v>
      </c>
      <c r="L134" s="178">
        <v>0</v>
      </c>
      <c r="M134" s="167"/>
      <c r="N134" s="182">
        <f t="shared" si="3"/>
        <v>1</v>
      </c>
      <c r="O134" s="184">
        <v>0</v>
      </c>
      <c r="P134" s="193">
        <v>0</v>
      </c>
      <c r="Q134" s="167"/>
      <c r="R134" s="190">
        <v>0</v>
      </c>
      <c r="S134" s="187"/>
      <c r="T134" s="167"/>
      <c r="U134" s="429">
        <v>0</v>
      </c>
      <c r="V134" s="188">
        <v>0</v>
      </c>
    </row>
    <row r="135" spans="1:22" ht="17" thickBot="1" x14ac:dyDescent="0.25">
      <c r="A135" s="159">
        <f>'St. Objectenlijst FE'!A132</f>
        <v>128</v>
      </c>
      <c r="B135" s="169" t="str">
        <f>LOOKUP(A135,'St. Objectenlijst FE'!$A:$A,'St. Objectenlijst FE'!$B:$B)</f>
        <v>Leeg</v>
      </c>
      <c r="C135" s="477">
        <v>0</v>
      </c>
      <c r="D135" s="164"/>
      <c r="E135" s="226">
        <f>LOOKUP(A135,'St. Objectenlijst FE'!$A:$A,'St. Objectenlijst FE'!$H:$H)</f>
        <v>0</v>
      </c>
      <c r="F135" s="176">
        <v>0</v>
      </c>
      <c r="G135" s="177">
        <v>0</v>
      </c>
      <c r="H135" s="177">
        <v>0</v>
      </c>
      <c r="I135" s="177">
        <v>0</v>
      </c>
      <c r="J135" s="177">
        <v>0</v>
      </c>
      <c r="K135" s="177">
        <v>0</v>
      </c>
      <c r="L135" s="178">
        <v>0</v>
      </c>
      <c r="M135" s="167"/>
      <c r="N135" s="182">
        <f t="shared" si="3"/>
        <v>1</v>
      </c>
      <c r="O135" s="184">
        <v>0</v>
      </c>
      <c r="P135" s="193">
        <v>0</v>
      </c>
      <c r="Q135" s="167"/>
      <c r="R135" s="190">
        <v>0</v>
      </c>
      <c r="S135" s="187"/>
      <c r="T135" s="167"/>
      <c r="U135" s="429">
        <v>0</v>
      </c>
      <c r="V135" s="188">
        <v>0</v>
      </c>
    </row>
    <row r="136" spans="1:22" ht="17" thickBot="1" x14ac:dyDescent="0.25">
      <c r="A136" s="159">
        <f>'St. Objectenlijst FE'!A133</f>
        <v>129</v>
      </c>
      <c r="B136" s="169" t="str">
        <f>LOOKUP(A136,'St. Objectenlijst FE'!$A:$A,'St. Objectenlijst FE'!$B:$B)</f>
        <v>Leeg</v>
      </c>
      <c r="C136" s="477">
        <v>0</v>
      </c>
      <c r="D136" s="164"/>
      <c r="E136" s="226">
        <f>LOOKUP(A136,'St. Objectenlijst FE'!$A:$A,'St. Objectenlijst FE'!$H:$H)</f>
        <v>0</v>
      </c>
      <c r="F136" s="176">
        <v>0</v>
      </c>
      <c r="G136" s="177">
        <v>0</v>
      </c>
      <c r="H136" s="177">
        <v>0</v>
      </c>
      <c r="I136" s="177">
        <v>0</v>
      </c>
      <c r="J136" s="177">
        <v>0</v>
      </c>
      <c r="K136" s="177">
        <v>0</v>
      </c>
      <c r="L136" s="178">
        <v>0</v>
      </c>
      <c r="M136" s="167"/>
      <c r="N136" s="182">
        <f t="shared" si="3"/>
        <v>1</v>
      </c>
      <c r="O136" s="184">
        <v>0</v>
      </c>
      <c r="P136" s="193">
        <v>0</v>
      </c>
      <c r="Q136" s="167"/>
      <c r="R136" s="190">
        <v>0</v>
      </c>
      <c r="S136" s="187"/>
      <c r="T136" s="167"/>
      <c r="U136" s="429">
        <v>0</v>
      </c>
      <c r="V136" s="188">
        <v>0</v>
      </c>
    </row>
    <row r="137" spans="1:22" ht="17" thickBot="1" x14ac:dyDescent="0.25">
      <c r="A137" s="159">
        <f>'St. Objectenlijst FE'!A134</f>
        <v>130</v>
      </c>
      <c r="B137" s="169" t="str">
        <f>LOOKUP(A137,'St. Objectenlijst FE'!$A:$A,'St. Objectenlijst FE'!$B:$B)</f>
        <v>Leeg</v>
      </c>
      <c r="C137" s="477">
        <v>0</v>
      </c>
      <c r="D137" s="164"/>
      <c r="E137" s="226">
        <f>LOOKUP(A137,'St. Objectenlijst FE'!$A:$A,'St. Objectenlijst FE'!$H:$H)</f>
        <v>0</v>
      </c>
      <c r="F137" s="176">
        <v>0</v>
      </c>
      <c r="G137" s="177">
        <v>0</v>
      </c>
      <c r="H137" s="177">
        <v>0</v>
      </c>
      <c r="I137" s="177">
        <v>0</v>
      </c>
      <c r="J137" s="177">
        <v>0</v>
      </c>
      <c r="K137" s="177">
        <v>0</v>
      </c>
      <c r="L137" s="178">
        <v>0</v>
      </c>
      <c r="M137" s="167"/>
      <c r="N137" s="182">
        <f t="shared" si="3"/>
        <v>1</v>
      </c>
      <c r="O137" s="184">
        <v>0</v>
      </c>
      <c r="P137" s="193">
        <v>0</v>
      </c>
      <c r="Q137" s="167"/>
      <c r="R137" s="190">
        <v>0</v>
      </c>
      <c r="S137" s="187"/>
      <c r="T137" s="167"/>
      <c r="U137" s="429">
        <v>0</v>
      </c>
      <c r="V137" s="188">
        <v>0</v>
      </c>
    </row>
    <row r="138" spans="1:22" ht="17" thickBot="1" x14ac:dyDescent="0.25">
      <c r="A138" s="159">
        <f>'St. Objectenlijst FE'!A135</f>
        <v>131</v>
      </c>
      <c r="B138" s="169" t="str">
        <f>LOOKUP(A138,'St. Objectenlijst FE'!$A:$A,'St. Objectenlijst FE'!$B:$B)</f>
        <v>Leeg</v>
      </c>
      <c r="C138" s="477">
        <v>0</v>
      </c>
      <c r="D138" s="164"/>
      <c r="E138" s="226">
        <f>LOOKUP(A138,'St. Objectenlijst FE'!$A:$A,'St. Objectenlijst FE'!$H:$H)</f>
        <v>0</v>
      </c>
      <c r="F138" s="176">
        <v>0</v>
      </c>
      <c r="G138" s="177">
        <v>0</v>
      </c>
      <c r="H138" s="177">
        <v>0</v>
      </c>
      <c r="I138" s="177">
        <v>0</v>
      </c>
      <c r="J138" s="177">
        <v>0</v>
      </c>
      <c r="K138" s="177">
        <v>0</v>
      </c>
      <c r="L138" s="178">
        <v>0</v>
      </c>
      <c r="M138" s="167"/>
      <c r="N138" s="182">
        <f t="shared" si="3"/>
        <v>1</v>
      </c>
      <c r="O138" s="184">
        <v>0</v>
      </c>
      <c r="P138" s="193">
        <v>0</v>
      </c>
      <c r="Q138" s="167"/>
      <c r="R138" s="190">
        <v>0</v>
      </c>
      <c r="S138" s="187"/>
      <c r="T138" s="167"/>
      <c r="U138" s="429">
        <v>0</v>
      </c>
      <c r="V138" s="188">
        <v>0</v>
      </c>
    </row>
    <row r="139" spans="1:22" ht="17" thickBot="1" x14ac:dyDescent="0.25">
      <c r="A139" s="159">
        <f>'St. Objectenlijst FE'!A136</f>
        <v>132</v>
      </c>
      <c r="B139" s="169" t="str">
        <f>LOOKUP(A139,'St. Objectenlijst FE'!$A:$A,'St. Objectenlijst FE'!$B:$B)</f>
        <v>Leeg</v>
      </c>
      <c r="C139" s="477">
        <v>0</v>
      </c>
      <c r="D139" s="164"/>
      <c r="E139" s="226">
        <f>LOOKUP(A139,'St. Objectenlijst FE'!$A:$A,'St. Objectenlijst FE'!$H:$H)</f>
        <v>0</v>
      </c>
      <c r="F139" s="176">
        <v>0</v>
      </c>
      <c r="G139" s="177">
        <v>0</v>
      </c>
      <c r="H139" s="177">
        <v>0</v>
      </c>
      <c r="I139" s="177">
        <v>0</v>
      </c>
      <c r="J139" s="177">
        <v>0</v>
      </c>
      <c r="K139" s="177">
        <v>0</v>
      </c>
      <c r="L139" s="178">
        <v>0</v>
      </c>
      <c r="M139" s="167"/>
      <c r="N139" s="182">
        <f t="shared" si="3"/>
        <v>1</v>
      </c>
      <c r="O139" s="184">
        <v>0</v>
      </c>
      <c r="P139" s="193">
        <v>0</v>
      </c>
      <c r="Q139" s="167"/>
      <c r="R139" s="190">
        <v>0</v>
      </c>
      <c r="S139" s="187"/>
      <c r="T139" s="167"/>
      <c r="U139" s="429">
        <v>0</v>
      </c>
      <c r="V139" s="188">
        <v>0</v>
      </c>
    </row>
    <row r="140" spans="1:22" ht="17" thickBot="1" x14ac:dyDescent="0.25">
      <c r="A140" s="159">
        <f>'St. Objectenlijst FE'!A137</f>
        <v>133</v>
      </c>
      <c r="B140" s="169" t="str">
        <f>LOOKUP(A140,'St. Objectenlijst FE'!$A:$A,'St. Objectenlijst FE'!$B:$B)</f>
        <v>Leeg</v>
      </c>
      <c r="C140" s="477">
        <v>0</v>
      </c>
      <c r="D140" s="164"/>
      <c r="E140" s="226">
        <f>LOOKUP(A140,'St. Objectenlijst FE'!$A:$A,'St. Objectenlijst FE'!$H:$H)</f>
        <v>0</v>
      </c>
      <c r="F140" s="176">
        <v>0</v>
      </c>
      <c r="G140" s="177">
        <v>0</v>
      </c>
      <c r="H140" s="177">
        <v>0</v>
      </c>
      <c r="I140" s="177">
        <v>0</v>
      </c>
      <c r="J140" s="177">
        <v>0</v>
      </c>
      <c r="K140" s="177">
        <v>0</v>
      </c>
      <c r="L140" s="178">
        <v>0</v>
      </c>
      <c r="M140" s="167"/>
      <c r="N140" s="182">
        <f t="shared" si="3"/>
        <v>1</v>
      </c>
      <c r="O140" s="184">
        <v>0</v>
      </c>
      <c r="P140" s="193">
        <v>0</v>
      </c>
      <c r="Q140" s="167"/>
      <c r="R140" s="190">
        <v>0</v>
      </c>
      <c r="S140" s="187"/>
      <c r="T140" s="167"/>
      <c r="U140" s="429">
        <v>0</v>
      </c>
      <c r="V140" s="188">
        <v>0</v>
      </c>
    </row>
    <row r="141" spans="1:22" ht="17" thickBot="1" x14ac:dyDescent="0.25">
      <c r="A141" s="159">
        <f>'St. Objectenlijst FE'!A138</f>
        <v>134</v>
      </c>
      <c r="B141" s="169" t="str">
        <f>LOOKUP(A141,'St. Objectenlijst FE'!$A:$A,'St. Objectenlijst FE'!$B:$B)</f>
        <v>Leeg</v>
      </c>
      <c r="C141" s="477">
        <v>0</v>
      </c>
      <c r="D141" s="164"/>
      <c r="E141" s="226">
        <f>LOOKUP(A141,'St. Objectenlijst FE'!$A:$A,'St. Objectenlijst FE'!$H:$H)</f>
        <v>0</v>
      </c>
      <c r="F141" s="176">
        <v>0</v>
      </c>
      <c r="G141" s="177">
        <v>0</v>
      </c>
      <c r="H141" s="177">
        <v>0</v>
      </c>
      <c r="I141" s="177">
        <v>0</v>
      </c>
      <c r="J141" s="177">
        <v>0</v>
      </c>
      <c r="K141" s="177">
        <v>0</v>
      </c>
      <c r="L141" s="178">
        <v>0</v>
      </c>
      <c r="M141" s="167"/>
      <c r="N141" s="182">
        <f t="shared" si="3"/>
        <v>1</v>
      </c>
      <c r="O141" s="184">
        <v>0</v>
      </c>
      <c r="P141" s="193">
        <v>0</v>
      </c>
      <c r="Q141" s="167"/>
      <c r="R141" s="190">
        <v>0</v>
      </c>
      <c r="S141" s="187"/>
      <c r="T141" s="167"/>
      <c r="U141" s="429">
        <v>0</v>
      </c>
      <c r="V141" s="188">
        <v>0</v>
      </c>
    </row>
    <row r="142" spans="1:22" ht="17" thickBot="1" x14ac:dyDescent="0.25">
      <c r="A142" s="159">
        <f>'St. Objectenlijst FE'!A139</f>
        <v>135</v>
      </c>
      <c r="B142" s="169" t="str">
        <f>LOOKUP(A142,'St. Objectenlijst FE'!$A:$A,'St. Objectenlijst FE'!$B:$B)</f>
        <v>Leeg</v>
      </c>
      <c r="C142" s="477">
        <v>0</v>
      </c>
      <c r="D142" s="164"/>
      <c r="E142" s="226">
        <f>LOOKUP(A142,'St. Objectenlijst FE'!$A:$A,'St. Objectenlijst FE'!$H:$H)</f>
        <v>0</v>
      </c>
      <c r="F142" s="176">
        <v>0</v>
      </c>
      <c r="G142" s="177">
        <v>0</v>
      </c>
      <c r="H142" s="177">
        <v>0</v>
      </c>
      <c r="I142" s="177">
        <v>0</v>
      </c>
      <c r="J142" s="177">
        <v>0</v>
      </c>
      <c r="K142" s="177">
        <v>0</v>
      </c>
      <c r="L142" s="178">
        <v>0</v>
      </c>
      <c r="M142" s="167"/>
      <c r="N142" s="182">
        <f t="shared" si="3"/>
        <v>1</v>
      </c>
      <c r="O142" s="184">
        <v>0</v>
      </c>
      <c r="P142" s="193">
        <v>0</v>
      </c>
      <c r="Q142" s="167"/>
      <c r="R142" s="190">
        <v>0</v>
      </c>
      <c r="S142" s="187"/>
      <c r="T142" s="167"/>
      <c r="U142" s="429">
        <v>0</v>
      </c>
      <c r="V142" s="188">
        <v>0</v>
      </c>
    </row>
    <row r="143" spans="1:22" ht="17" thickBot="1" x14ac:dyDescent="0.25">
      <c r="A143" s="159">
        <f>'St. Objectenlijst FE'!A140</f>
        <v>136</v>
      </c>
      <c r="B143" s="169" t="str">
        <f>LOOKUP(A143,'St. Objectenlijst FE'!$A:$A,'St. Objectenlijst FE'!$B:$B)</f>
        <v>Leeg</v>
      </c>
      <c r="C143" s="477">
        <v>0</v>
      </c>
      <c r="D143" s="164"/>
      <c r="E143" s="226">
        <f>LOOKUP(A143,'St. Objectenlijst FE'!$A:$A,'St. Objectenlijst FE'!$H:$H)</f>
        <v>0</v>
      </c>
      <c r="F143" s="176">
        <v>0</v>
      </c>
      <c r="G143" s="177">
        <v>0</v>
      </c>
      <c r="H143" s="177">
        <v>0</v>
      </c>
      <c r="I143" s="177">
        <v>0</v>
      </c>
      <c r="J143" s="177">
        <v>0</v>
      </c>
      <c r="K143" s="177">
        <v>0</v>
      </c>
      <c r="L143" s="178">
        <v>0</v>
      </c>
      <c r="M143" s="167"/>
      <c r="N143" s="182">
        <f t="shared" si="3"/>
        <v>1</v>
      </c>
      <c r="O143" s="184">
        <v>0</v>
      </c>
      <c r="P143" s="193">
        <v>0</v>
      </c>
      <c r="Q143" s="167"/>
      <c r="R143" s="190">
        <v>0</v>
      </c>
      <c r="S143" s="187"/>
      <c r="T143" s="167"/>
      <c r="U143" s="429">
        <v>0</v>
      </c>
      <c r="V143" s="188">
        <v>0</v>
      </c>
    </row>
    <row r="144" spans="1:22" ht="17" thickBot="1" x14ac:dyDescent="0.25">
      <c r="A144" s="159">
        <f>'St. Objectenlijst FE'!A141</f>
        <v>137</v>
      </c>
      <c r="B144" s="169" t="str">
        <f>LOOKUP(A144,'St. Objectenlijst FE'!$A:$A,'St. Objectenlijst FE'!$B:$B)</f>
        <v>Leeg</v>
      </c>
      <c r="C144" s="477">
        <v>0</v>
      </c>
      <c r="D144" s="164"/>
      <c r="E144" s="226">
        <f>LOOKUP(A144,'St. Objectenlijst FE'!$A:$A,'St. Objectenlijst FE'!$H:$H)</f>
        <v>0</v>
      </c>
      <c r="F144" s="176">
        <v>0</v>
      </c>
      <c r="G144" s="177">
        <v>0</v>
      </c>
      <c r="H144" s="177">
        <v>0</v>
      </c>
      <c r="I144" s="177">
        <v>0</v>
      </c>
      <c r="J144" s="177">
        <v>0</v>
      </c>
      <c r="K144" s="177">
        <v>0</v>
      </c>
      <c r="L144" s="178">
        <v>0</v>
      </c>
      <c r="M144" s="167"/>
      <c r="N144" s="182">
        <f t="shared" si="3"/>
        <v>1</v>
      </c>
      <c r="O144" s="184">
        <v>0</v>
      </c>
      <c r="P144" s="193">
        <v>0</v>
      </c>
      <c r="Q144" s="167"/>
      <c r="R144" s="190">
        <v>0</v>
      </c>
      <c r="S144" s="187"/>
      <c r="T144" s="167"/>
      <c r="U144" s="429">
        <v>0</v>
      </c>
      <c r="V144" s="188">
        <v>0</v>
      </c>
    </row>
    <row r="145" spans="1:22" ht="17" thickBot="1" x14ac:dyDescent="0.25">
      <c r="A145" s="159">
        <f>'St. Objectenlijst FE'!A142</f>
        <v>138</v>
      </c>
      <c r="B145" s="169" t="str">
        <f>LOOKUP(A145,'St. Objectenlijst FE'!$A:$A,'St. Objectenlijst FE'!$B:$B)</f>
        <v>Leeg</v>
      </c>
      <c r="C145" s="477">
        <v>0</v>
      </c>
      <c r="D145" s="164"/>
      <c r="E145" s="226">
        <f>LOOKUP(A145,'St. Objectenlijst FE'!$A:$A,'St. Objectenlijst FE'!$H:$H)</f>
        <v>0</v>
      </c>
      <c r="F145" s="176">
        <v>0</v>
      </c>
      <c r="G145" s="177">
        <v>0</v>
      </c>
      <c r="H145" s="177">
        <v>0</v>
      </c>
      <c r="I145" s="177">
        <v>0</v>
      </c>
      <c r="J145" s="177">
        <v>0</v>
      </c>
      <c r="K145" s="177">
        <v>0</v>
      </c>
      <c r="L145" s="178">
        <v>0</v>
      </c>
      <c r="M145" s="167"/>
      <c r="N145" s="182">
        <f t="shared" si="3"/>
        <v>1</v>
      </c>
      <c r="O145" s="184">
        <v>0</v>
      </c>
      <c r="P145" s="193">
        <v>0</v>
      </c>
      <c r="Q145" s="167"/>
      <c r="R145" s="190">
        <v>0</v>
      </c>
      <c r="S145" s="187"/>
      <c r="T145" s="167"/>
      <c r="U145" s="429">
        <v>0</v>
      </c>
      <c r="V145" s="188">
        <v>0</v>
      </c>
    </row>
    <row r="146" spans="1:22" ht="17" thickBot="1" x14ac:dyDescent="0.25">
      <c r="A146" s="159">
        <f>'St. Objectenlijst FE'!A143</f>
        <v>139</v>
      </c>
      <c r="B146" s="169" t="str">
        <f>LOOKUP(A146,'St. Objectenlijst FE'!$A:$A,'St. Objectenlijst FE'!$B:$B)</f>
        <v>Leeg</v>
      </c>
      <c r="C146" s="477">
        <v>0</v>
      </c>
      <c r="D146" s="164"/>
      <c r="E146" s="226">
        <f>LOOKUP(A146,'St. Objectenlijst FE'!$A:$A,'St. Objectenlijst FE'!$H:$H)</f>
        <v>0</v>
      </c>
      <c r="F146" s="176">
        <v>0</v>
      </c>
      <c r="G146" s="177">
        <v>0</v>
      </c>
      <c r="H146" s="177">
        <v>0</v>
      </c>
      <c r="I146" s="177">
        <v>0</v>
      </c>
      <c r="J146" s="177">
        <v>0</v>
      </c>
      <c r="K146" s="177">
        <v>0</v>
      </c>
      <c r="L146" s="178">
        <v>0</v>
      </c>
      <c r="M146" s="167"/>
      <c r="N146" s="182">
        <f t="shared" si="3"/>
        <v>1</v>
      </c>
      <c r="O146" s="184">
        <v>0</v>
      </c>
      <c r="P146" s="193">
        <v>0</v>
      </c>
      <c r="Q146" s="167"/>
      <c r="R146" s="190">
        <v>0</v>
      </c>
      <c r="S146" s="187"/>
      <c r="T146" s="167"/>
      <c r="U146" s="429">
        <v>0</v>
      </c>
      <c r="V146" s="188">
        <v>0</v>
      </c>
    </row>
    <row r="147" spans="1:22" ht="17" thickBot="1" x14ac:dyDescent="0.25">
      <c r="A147" s="159">
        <f>'St. Objectenlijst FE'!A144</f>
        <v>140</v>
      </c>
      <c r="B147" s="169" t="str">
        <f>LOOKUP(A147,'St. Objectenlijst FE'!$A:$A,'St. Objectenlijst FE'!$B:$B)</f>
        <v>Leeg</v>
      </c>
      <c r="C147" s="477">
        <v>0</v>
      </c>
      <c r="D147" s="164"/>
      <c r="E147" s="226">
        <f>LOOKUP(A147,'St. Objectenlijst FE'!$A:$A,'St. Objectenlijst FE'!$H:$H)</f>
        <v>0</v>
      </c>
      <c r="F147" s="176">
        <v>0</v>
      </c>
      <c r="G147" s="177">
        <v>0</v>
      </c>
      <c r="H147" s="177">
        <v>0</v>
      </c>
      <c r="I147" s="177">
        <v>0</v>
      </c>
      <c r="J147" s="177">
        <v>0</v>
      </c>
      <c r="K147" s="177">
        <v>0</v>
      </c>
      <c r="L147" s="178">
        <v>0</v>
      </c>
      <c r="M147" s="167"/>
      <c r="N147" s="182">
        <f t="shared" si="3"/>
        <v>1</v>
      </c>
      <c r="O147" s="184">
        <v>0</v>
      </c>
      <c r="P147" s="193">
        <v>0</v>
      </c>
      <c r="Q147" s="167"/>
      <c r="R147" s="190">
        <v>0</v>
      </c>
      <c r="S147" s="187"/>
      <c r="T147" s="167"/>
      <c r="U147" s="429">
        <v>0</v>
      </c>
      <c r="V147" s="188">
        <v>0</v>
      </c>
    </row>
    <row r="148" spans="1:22" ht="17" thickBot="1" x14ac:dyDescent="0.25">
      <c r="A148" s="159">
        <f>'St. Objectenlijst FE'!A145</f>
        <v>141</v>
      </c>
      <c r="B148" s="169" t="str">
        <f>LOOKUP(A148,'St. Objectenlijst FE'!$A:$A,'St. Objectenlijst FE'!$B:$B)</f>
        <v>Leeg</v>
      </c>
      <c r="C148" s="477">
        <v>0</v>
      </c>
      <c r="D148" s="164"/>
      <c r="E148" s="226">
        <f>LOOKUP(A148,'St. Objectenlijst FE'!$A:$A,'St. Objectenlijst FE'!$H:$H)</f>
        <v>0</v>
      </c>
      <c r="F148" s="176">
        <v>0</v>
      </c>
      <c r="G148" s="177">
        <v>0</v>
      </c>
      <c r="H148" s="177">
        <v>0</v>
      </c>
      <c r="I148" s="177">
        <v>0</v>
      </c>
      <c r="J148" s="177">
        <v>0</v>
      </c>
      <c r="K148" s="177">
        <v>0</v>
      </c>
      <c r="L148" s="178">
        <v>0</v>
      </c>
      <c r="M148" s="167"/>
      <c r="N148" s="182">
        <f t="shared" si="3"/>
        <v>1</v>
      </c>
      <c r="O148" s="184">
        <v>0</v>
      </c>
      <c r="P148" s="193">
        <v>0</v>
      </c>
      <c r="Q148" s="167"/>
      <c r="R148" s="190">
        <v>0</v>
      </c>
      <c r="S148" s="187"/>
      <c r="T148" s="167"/>
      <c r="U148" s="429">
        <v>0</v>
      </c>
      <c r="V148" s="188">
        <v>0</v>
      </c>
    </row>
    <row r="149" spans="1:22" ht="17" thickBot="1" x14ac:dyDescent="0.25">
      <c r="A149" s="159">
        <f>'St. Objectenlijst FE'!A146</f>
        <v>142</v>
      </c>
      <c r="B149" s="169" t="str">
        <f>LOOKUP(A149,'St. Objectenlijst FE'!$A:$A,'St. Objectenlijst FE'!$B:$B)</f>
        <v>Leeg</v>
      </c>
      <c r="C149" s="477">
        <v>0</v>
      </c>
      <c r="D149" s="164"/>
      <c r="E149" s="226">
        <f>LOOKUP(A149,'St. Objectenlijst FE'!$A:$A,'St. Objectenlijst FE'!$H:$H)</f>
        <v>0</v>
      </c>
      <c r="F149" s="176">
        <v>0</v>
      </c>
      <c r="G149" s="177">
        <v>0</v>
      </c>
      <c r="H149" s="177">
        <v>0</v>
      </c>
      <c r="I149" s="177">
        <v>0</v>
      </c>
      <c r="J149" s="177">
        <v>0</v>
      </c>
      <c r="K149" s="177">
        <v>0</v>
      </c>
      <c r="L149" s="178">
        <v>0</v>
      </c>
      <c r="M149" s="167"/>
      <c r="N149" s="182">
        <f t="shared" si="3"/>
        <v>1</v>
      </c>
      <c r="O149" s="184">
        <v>0</v>
      </c>
      <c r="P149" s="193">
        <v>0</v>
      </c>
      <c r="Q149" s="167"/>
      <c r="R149" s="190">
        <v>0</v>
      </c>
      <c r="S149" s="187"/>
      <c r="T149" s="167"/>
      <c r="U149" s="429">
        <v>0</v>
      </c>
      <c r="V149" s="188">
        <v>0</v>
      </c>
    </row>
    <row r="150" spans="1:22" ht="17" thickBot="1" x14ac:dyDescent="0.25">
      <c r="A150" s="159">
        <f>'St. Objectenlijst FE'!A147</f>
        <v>143</v>
      </c>
      <c r="B150" s="169" t="str">
        <f>LOOKUP(A150,'St. Objectenlijst FE'!$A:$A,'St. Objectenlijst FE'!$B:$B)</f>
        <v>Leeg</v>
      </c>
      <c r="C150" s="477">
        <v>0</v>
      </c>
      <c r="D150" s="164"/>
      <c r="E150" s="226">
        <f>LOOKUP(A150,'St. Objectenlijst FE'!$A:$A,'St. Objectenlijst FE'!$H:$H)</f>
        <v>0</v>
      </c>
      <c r="F150" s="176">
        <v>0</v>
      </c>
      <c r="G150" s="177">
        <v>0</v>
      </c>
      <c r="H150" s="177">
        <v>0</v>
      </c>
      <c r="I150" s="177">
        <v>0</v>
      </c>
      <c r="J150" s="177">
        <v>0</v>
      </c>
      <c r="K150" s="177">
        <v>0</v>
      </c>
      <c r="L150" s="178">
        <v>0</v>
      </c>
      <c r="M150" s="167"/>
      <c r="N150" s="182">
        <f t="shared" si="3"/>
        <v>1</v>
      </c>
      <c r="O150" s="184">
        <v>0</v>
      </c>
      <c r="P150" s="193">
        <v>0</v>
      </c>
      <c r="Q150" s="167"/>
      <c r="R150" s="190">
        <v>0</v>
      </c>
      <c r="S150" s="187"/>
      <c r="T150" s="167"/>
      <c r="U150" s="429">
        <v>0</v>
      </c>
      <c r="V150" s="188">
        <v>0</v>
      </c>
    </row>
    <row r="151" spans="1:22" ht="17" thickBot="1" x14ac:dyDescent="0.25">
      <c r="A151" s="159">
        <f>'St. Objectenlijst FE'!A148</f>
        <v>144</v>
      </c>
      <c r="B151" s="169" t="str">
        <f>LOOKUP(A151,'St. Objectenlijst FE'!$A:$A,'St. Objectenlijst FE'!$B:$B)</f>
        <v>Leeg</v>
      </c>
      <c r="C151" s="477">
        <v>0</v>
      </c>
      <c r="D151" s="164"/>
      <c r="E151" s="226">
        <f>LOOKUP(A151,'St. Objectenlijst FE'!$A:$A,'St. Objectenlijst FE'!$H:$H)</f>
        <v>0</v>
      </c>
      <c r="F151" s="176">
        <v>0</v>
      </c>
      <c r="G151" s="177">
        <v>0</v>
      </c>
      <c r="H151" s="177">
        <v>0</v>
      </c>
      <c r="I151" s="177">
        <v>0</v>
      </c>
      <c r="J151" s="177">
        <v>0</v>
      </c>
      <c r="K151" s="177">
        <v>0</v>
      </c>
      <c r="L151" s="178">
        <v>0</v>
      </c>
      <c r="M151" s="167"/>
      <c r="N151" s="182">
        <f t="shared" si="3"/>
        <v>1</v>
      </c>
      <c r="O151" s="184">
        <v>0</v>
      </c>
      <c r="P151" s="193">
        <v>0</v>
      </c>
      <c r="Q151" s="167"/>
      <c r="R151" s="190">
        <v>0</v>
      </c>
      <c r="S151" s="187"/>
      <c r="T151" s="167"/>
      <c r="U151" s="429">
        <v>0</v>
      </c>
      <c r="V151" s="188">
        <v>0</v>
      </c>
    </row>
    <row r="152" spans="1:22" ht="17" thickBot="1" x14ac:dyDescent="0.25">
      <c r="A152" s="159">
        <f>'St. Objectenlijst FE'!A149</f>
        <v>145</v>
      </c>
      <c r="B152" s="169" t="str">
        <f>LOOKUP(A152,'St. Objectenlijst FE'!$A:$A,'St. Objectenlijst FE'!$B:$B)</f>
        <v>Leeg</v>
      </c>
      <c r="C152" s="477">
        <v>0</v>
      </c>
      <c r="D152" s="164"/>
      <c r="E152" s="226">
        <f>LOOKUP(A152,'St. Objectenlijst FE'!$A:$A,'St. Objectenlijst FE'!$H:$H)</f>
        <v>0</v>
      </c>
      <c r="F152" s="176">
        <v>0</v>
      </c>
      <c r="G152" s="177">
        <v>0</v>
      </c>
      <c r="H152" s="177">
        <v>0</v>
      </c>
      <c r="I152" s="177">
        <v>0</v>
      </c>
      <c r="J152" s="177">
        <v>0</v>
      </c>
      <c r="K152" s="177">
        <v>0</v>
      </c>
      <c r="L152" s="178">
        <v>0</v>
      </c>
      <c r="M152" s="167"/>
      <c r="N152" s="182">
        <f t="shared" si="3"/>
        <v>1</v>
      </c>
      <c r="O152" s="184">
        <v>0</v>
      </c>
      <c r="P152" s="193">
        <v>0</v>
      </c>
      <c r="Q152" s="167"/>
      <c r="R152" s="190">
        <v>0</v>
      </c>
      <c r="S152" s="187"/>
      <c r="T152" s="167"/>
      <c r="U152" s="429">
        <v>0</v>
      </c>
      <c r="V152" s="188">
        <v>0</v>
      </c>
    </row>
    <row r="153" spans="1:22" ht="17" thickBot="1" x14ac:dyDescent="0.25">
      <c r="A153" s="159">
        <f>'St. Objectenlijst FE'!A150</f>
        <v>146</v>
      </c>
      <c r="B153" s="169" t="str">
        <f>LOOKUP(A153,'St. Objectenlijst FE'!$A:$A,'St. Objectenlijst FE'!$B:$B)</f>
        <v>Leeg</v>
      </c>
      <c r="C153" s="477">
        <v>0</v>
      </c>
      <c r="D153" s="164"/>
      <c r="E153" s="226">
        <f>LOOKUP(A153,'St. Objectenlijst FE'!$A:$A,'St. Objectenlijst FE'!$H:$H)</f>
        <v>0</v>
      </c>
      <c r="F153" s="176">
        <v>0</v>
      </c>
      <c r="G153" s="177">
        <v>0</v>
      </c>
      <c r="H153" s="177">
        <v>0</v>
      </c>
      <c r="I153" s="177">
        <v>0</v>
      </c>
      <c r="J153" s="177">
        <v>0</v>
      </c>
      <c r="K153" s="177">
        <v>0</v>
      </c>
      <c r="L153" s="178">
        <v>0</v>
      </c>
      <c r="M153" s="167"/>
      <c r="N153" s="182">
        <f t="shared" si="3"/>
        <v>1</v>
      </c>
      <c r="O153" s="184">
        <v>0</v>
      </c>
      <c r="P153" s="193">
        <v>0</v>
      </c>
      <c r="Q153" s="167"/>
      <c r="R153" s="190">
        <v>0</v>
      </c>
      <c r="S153" s="187"/>
      <c r="T153" s="167"/>
      <c r="U153" s="429">
        <v>0</v>
      </c>
      <c r="V153" s="188">
        <v>0</v>
      </c>
    </row>
    <row r="154" spans="1:22" ht="17" thickBot="1" x14ac:dyDescent="0.25">
      <c r="A154" s="159">
        <f>'St. Objectenlijst FE'!A151</f>
        <v>147</v>
      </c>
      <c r="B154" s="169" t="str">
        <f>LOOKUP(A154,'St. Objectenlijst FE'!$A:$A,'St. Objectenlijst FE'!$B:$B)</f>
        <v>Leeg</v>
      </c>
      <c r="C154" s="477">
        <v>0</v>
      </c>
      <c r="D154" s="164"/>
      <c r="E154" s="226">
        <f>LOOKUP(A154,'St. Objectenlijst FE'!$A:$A,'St. Objectenlijst FE'!$H:$H)</f>
        <v>0</v>
      </c>
      <c r="F154" s="176">
        <v>0</v>
      </c>
      <c r="G154" s="177">
        <v>0</v>
      </c>
      <c r="H154" s="177">
        <v>0</v>
      </c>
      <c r="I154" s="177">
        <v>0</v>
      </c>
      <c r="J154" s="177">
        <v>0</v>
      </c>
      <c r="K154" s="177">
        <v>0</v>
      </c>
      <c r="L154" s="178">
        <v>0</v>
      </c>
      <c r="M154" s="167"/>
      <c r="N154" s="182">
        <f t="shared" si="3"/>
        <v>1</v>
      </c>
      <c r="O154" s="184">
        <v>0</v>
      </c>
      <c r="P154" s="193">
        <v>0</v>
      </c>
      <c r="Q154" s="167"/>
      <c r="R154" s="190">
        <v>0</v>
      </c>
      <c r="S154" s="187"/>
      <c r="T154" s="167"/>
      <c r="U154" s="429">
        <v>0</v>
      </c>
      <c r="V154" s="188">
        <v>0</v>
      </c>
    </row>
    <row r="155" spans="1:22" ht="17" thickBot="1" x14ac:dyDescent="0.25">
      <c r="A155" s="159">
        <f>'St. Objectenlijst FE'!A152</f>
        <v>148</v>
      </c>
      <c r="B155" s="169" t="str">
        <f>LOOKUP(A155,'St. Objectenlijst FE'!$A:$A,'St. Objectenlijst FE'!$B:$B)</f>
        <v>Leeg</v>
      </c>
      <c r="C155" s="477">
        <v>0</v>
      </c>
      <c r="D155" s="164"/>
      <c r="E155" s="226">
        <f>LOOKUP(A155,'St. Objectenlijst FE'!$A:$A,'St. Objectenlijst FE'!$H:$H)</f>
        <v>0</v>
      </c>
      <c r="F155" s="176">
        <v>0</v>
      </c>
      <c r="G155" s="177">
        <v>0</v>
      </c>
      <c r="H155" s="177">
        <v>0</v>
      </c>
      <c r="I155" s="177">
        <v>0</v>
      </c>
      <c r="J155" s="177">
        <v>0</v>
      </c>
      <c r="K155" s="177">
        <v>0</v>
      </c>
      <c r="L155" s="178">
        <v>0</v>
      </c>
      <c r="M155" s="167"/>
      <c r="N155" s="182">
        <f t="shared" si="3"/>
        <v>1</v>
      </c>
      <c r="O155" s="184">
        <v>0</v>
      </c>
      <c r="P155" s="193">
        <v>0</v>
      </c>
      <c r="Q155" s="167"/>
      <c r="R155" s="190">
        <v>0</v>
      </c>
      <c r="S155" s="187"/>
      <c r="T155" s="167"/>
      <c r="U155" s="429">
        <v>0</v>
      </c>
      <c r="V155" s="188">
        <v>0</v>
      </c>
    </row>
    <row r="156" spans="1:22" ht="17" thickBot="1" x14ac:dyDescent="0.25">
      <c r="A156" s="159">
        <f>'St. Objectenlijst FE'!A153</f>
        <v>149</v>
      </c>
      <c r="B156" s="169" t="str">
        <f>LOOKUP(A156,'St. Objectenlijst FE'!$A:$A,'St. Objectenlijst FE'!$B:$B)</f>
        <v>Leeg</v>
      </c>
      <c r="C156" s="477">
        <v>0</v>
      </c>
      <c r="D156" s="164"/>
      <c r="E156" s="226">
        <f>LOOKUP(A156,'St. Objectenlijst FE'!$A:$A,'St. Objectenlijst FE'!$H:$H)</f>
        <v>0</v>
      </c>
      <c r="F156" s="176">
        <v>0</v>
      </c>
      <c r="G156" s="177">
        <v>0</v>
      </c>
      <c r="H156" s="177">
        <v>0</v>
      </c>
      <c r="I156" s="177">
        <v>0</v>
      </c>
      <c r="J156" s="177">
        <v>0</v>
      </c>
      <c r="K156" s="177">
        <v>0</v>
      </c>
      <c r="L156" s="178">
        <v>0</v>
      </c>
      <c r="M156" s="167"/>
      <c r="N156" s="182">
        <f t="shared" si="3"/>
        <v>1</v>
      </c>
      <c r="O156" s="184">
        <v>0</v>
      </c>
      <c r="P156" s="193">
        <v>0</v>
      </c>
      <c r="Q156" s="167"/>
      <c r="R156" s="190">
        <v>0</v>
      </c>
      <c r="S156" s="187"/>
      <c r="T156" s="167"/>
      <c r="U156" s="429">
        <v>0</v>
      </c>
      <c r="V156" s="188">
        <v>0</v>
      </c>
    </row>
    <row r="157" spans="1:22" ht="17" thickBot="1" x14ac:dyDescent="0.25">
      <c r="A157" s="159">
        <f>'St. Objectenlijst FE'!A154</f>
        <v>150</v>
      </c>
      <c r="B157" s="169" t="str">
        <f>LOOKUP(A157,'St. Objectenlijst FE'!$A:$A,'St. Objectenlijst FE'!$B:$B)</f>
        <v>Leeg</v>
      </c>
      <c r="C157" s="477">
        <v>0</v>
      </c>
      <c r="D157" s="164"/>
      <c r="E157" s="226">
        <f>LOOKUP(A157,'St. Objectenlijst FE'!$A:$A,'St. Objectenlijst FE'!$H:$H)</f>
        <v>0</v>
      </c>
      <c r="F157" s="176">
        <v>0</v>
      </c>
      <c r="G157" s="177">
        <v>0</v>
      </c>
      <c r="H157" s="177">
        <v>0</v>
      </c>
      <c r="I157" s="177">
        <v>0</v>
      </c>
      <c r="J157" s="177">
        <v>0</v>
      </c>
      <c r="K157" s="177">
        <v>0</v>
      </c>
      <c r="L157" s="178">
        <v>0</v>
      </c>
      <c r="M157" s="167"/>
      <c r="N157" s="182">
        <f t="shared" si="3"/>
        <v>1</v>
      </c>
      <c r="O157" s="184">
        <v>0</v>
      </c>
      <c r="P157" s="193">
        <v>0</v>
      </c>
      <c r="Q157" s="167"/>
      <c r="R157" s="190">
        <v>0</v>
      </c>
      <c r="S157" s="187"/>
      <c r="T157" s="167"/>
      <c r="U157" s="429">
        <v>0</v>
      </c>
      <c r="V157" s="188">
        <v>0</v>
      </c>
    </row>
    <row r="158" spans="1:22" ht="17" thickBot="1" x14ac:dyDescent="0.25">
      <c r="A158" s="159">
        <f>'St. Objectenlijst FE'!A155</f>
        <v>151</v>
      </c>
      <c r="B158" s="169" t="str">
        <f>LOOKUP(A158,'St. Objectenlijst FE'!$A:$A,'St. Objectenlijst FE'!$B:$B)</f>
        <v>Leeg</v>
      </c>
      <c r="C158" s="477">
        <v>0</v>
      </c>
      <c r="D158" s="164"/>
      <c r="E158" s="226">
        <f>LOOKUP(A158,'St. Objectenlijst FE'!$A:$A,'St. Objectenlijst FE'!$H:$H)</f>
        <v>0</v>
      </c>
      <c r="F158" s="176">
        <v>0</v>
      </c>
      <c r="G158" s="177">
        <v>0</v>
      </c>
      <c r="H158" s="177">
        <v>0</v>
      </c>
      <c r="I158" s="177">
        <v>0</v>
      </c>
      <c r="J158" s="177">
        <v>0</v>
      </c>
      <c r="K158" s="177">
        <v>0</v>
      </c>
      <c r="L158" s="178">
        <v>0</v>
      </c>
      <c r="M158" s="167"/>
      <c r="N158" s="182">
        <f t="shared" si="3"/>
        <v>1</v>
      </c>
      <c r="O158" s="184">
        <v>0</v>
      </c>
      <c r="P158" s="193">
        <v>0</v>
      </c>
      <c r="Q158" s="167"/>
      <c r="R158" s="190">
        <v>0</v>
      </c>
      <c r="S158" s="187"/>
      <c r="T158" s="167"/>
      <c r="U158" s="429">
        <v>0</v>
      </c>
      <c r="V158" s="188">
        <v>0</v>
      </c>
    </row>
    <row r="159" spans="1:22" ht="17" thickBot="1" x14ac:dyDescent="0.25">
      <c r="A159" s="159">
        <f>'St. Objectenlijst FE'!A156</f>
        <v>152</v>
      </c>
      <c r="B159" s="169" t="str">
        <f>LOOKUP(A159,'St. Objectenlijst FE'!$A:$A,'St. Objectenlijst FE'!$B:$B)</f>
        <v>Leeg</v>
      </c>
      <c r="C159" s="477">
        <v>0</v>
      </c>
      <c r="D159" s="164"/>
      <c r="E159" s="226">
        <f>LOOKUP(A159,'St. Objectenlijst FE'!$A:$A,'St. Objectenlijst FE'!$H:$H)</f>
        <v>0</v>
      </c>
      <c r="F159" s="176">
        <v>0</v>
      </c>
      <c r="G159" s="177">
        <v>0</v>
      </c>
      <c r="H159" s="177">
        <v>0</v>
      </c>
      <c r="I159" s="177">
        <v>0</v>
      </c>
      <c r="J159" s="177">
        <v>0</v>
      </c>
      <c r="K159" s="177">
        <v>0</v>
      </c>
      <c r="L159" s="178">
        <v>0</v>
      </c>
      <c r="M159" s="167"/>
      <c r="N159" s="182">
        <f t="shared" si="3"/>
        <v>1</v>
      </c>
      <c r="O159" s="184">
        <v>0</v>
      </c>
      <c r="P159" s="193">
        <v>0</v>
      </c>
      <c r="Q159" s="167"/>
      <c r="R159" s="190">
        <v>0</v>
      </c>
      <c r="S159" s="187"/>
      <c r="T159" s="167"/>
      <c r="U159" s="429">
        <v>0</v>
      </c>
      <c r="V159" s="188">
        <v>0</v>
      </c>
    </row>
    <row r="160" spans="1:22" ht="17" thickBot="1" x14ac:dyDescent="0.25">
      <c r="A160" s="159">
        <f>'St. Objectenlijst FE'!A157</f>
        <v>153</v>
      </c>
      <c r="B160" s="169" t="str">
        <f>LOOKUP(A160,'St. Objectenlijst FE'!$A:$A,'St. Objectenlijst FE'!$B:$B)</f>
        <v>Leeg</v>
      </c>
      <c r="C160" s="477">
        <v>0</v>
      </c>
      <c r="D160" s="164"/>
      <c r="E160" s="226">
        <f>LOOKUP(A160,'St. Objectenlijst FE'!$A:$A,'St. Objectenlijst FE'!$H:$H)</f>
        <v>0</v>
      </c>
      <c r="F160" s="176">
        <v>0</v>
      </c>
      <c r="G160" s="177">
        <v>0</v>
      </c>
      <c r="H160" s="177">
        <v>0</v>
      </c>
      <c r="I160" s="177">
        <v>0</v>
      </c>
      <c r="J160" s="177">
        <v>0</v>
      </c>
      <c r="K160" s="177">
        <v>0</v>
      </c>
      <c r="L160" s="178">
        <v>0</v>
      </c>
      <c r="M160" s="167"/>
      <c r="N160" s="182">
        <f t="shared" si="3"/>
        <v>1</v>
      </c>
      <c r="O160" s="184">
        <v>0</v>
      </c>
      <c r="P160" s="193">
        <v>0</v>
      </c>
      <c r="Q160" s="167"/>
      <c r="R160" s="190">
        <v>0</v>
      </c>
      <c r="S160" s="187"/>
      <c r="T160" s="167"/>
      <c r="U160" s="429">
        <v>0</v>
      </c>
      <c r="V160" s="188">
        <v>0</v>
      </c>
    </row>
    <row r="161" spans="1:22" ht="17" thickBot="1" x14ac:dyDescent="0.25">
      <c r="A161" s="159">
        <f>'St. Objectenlijst FE'!A158</f>
        <v>154</v>
      </c>
      <c r="B161" s="169" t="str">
        <f>LOOKUP(A161,'St. Objectenlijst FE'!$A:$A,'St. Objectenlijst FE'!$B:$B)</f>
        <v>Leeg</v>
      </c>
      <c r="C161" s="477">
        <v>0</v>
      </c>
      <c r="D161" s="164"/>
      <c r="E161" s="226">
        <f>LOOKUP(A161,'St. Objectenlijst FE'!$A:$A,'St. Objectenlijst FE'!$H:$H)</f>
        <v>0</v>
      </c>
      <c r="F161" s="176">
        <v>0</v>
      </c>
      <c r="G161" s="177">
        <v>0</v>
      </c>
      <c r="H161" s="177">
        <v>0</v>
      </c>
      <c r="I161" s="177">
        <v>0</v>
      </c>
      <c r="J161" s="177">
        <v>0</v>
      </c>
      <c r="K161" s="177">
        <v>0</v>
      </c>
      <c r="L161" s="178">
        <v>0</v>
      </c>
      <c r="M161" s="167"/>
      <c r="N161" s="182">
        <f t="shared" si="3"/>
        <v>1</v>
      </c>
      <c r="O161" s="184">
        <v>0</v>
      </c>
      <c r="P161" s="193">
        <v>0</v>
      </c>
      <c r="Q161" s="167"/>
      <c r="R161" s="190">
        <v>0</v>
      </c>
      <c r="S161" s="187"/>
      <c r="T161" s="167"/>
      <c r="U161" s="429">
        <v>0</v>
      </c>
      <c r="V161" s="188">
        <v>0</v>
      </c>
    </row>
    <row r="162" spans="1:22" ht="17" thickBot="1" x14ac:dyDescent="0.25">
      <c r="A162" s="159">
        <f>'St. Objectenlijst FE'!A159</f>
        <v>155</v>
      </c>
      <c r="B162" s="169" t="str">
        <f>LOOKUP(A162,'St. Objectenlijst FE'!$A:$A,'St. Objectenlijst FE'!$B:$B)</f>
        <v>Leeg</v>
      </c>
      <c r="C162" s="477">
        <v>0</v>
      </c>
      <c r="D162" s="164"/>
      <c r="E162" s="226">
        <f>LOOKUP(A162,'St. Objectenlijst FE'!$A:$A,'St. Objectenlijst FE'!$H:$H)</f>
        <v>0</v>
      </c>
      <c r="F162" s="176">
        <v>0</v>
      </c>
      <c r="G162" s="177">
        <v>0</v>
      </c>
      <c r="H162" s="177">
        <v>0</v>
      </c>
      <c r="I162" s="177">
        <v>0</v>
      </c>
      <c r="J162" s="177">
        <v>0</v>
      </c>
      <c r="K162" s="177">
        <v>0</v>
      </c>
      <c r="L162" s="178">
        <v>0</v>
      </c>
      <c r="M162" s="167"/>
      <c r="N162" s="182">
        <f t="shared" si="3"/>
        <v>1</v>
      </c>
      <c r="O162" s="184">
        <v>0</v>
      </c>
      <c r="P162" s="193">
        <v>0</v>
      </c>
      <c r="Q162" s="167"/>
      <c r="R162" s="190">
        <v>0</v>
      </c>
      <c r="S162" s="187"/>
      <c r="T162" s="167"/>
      <c r="U162" s="429">
        <v>0</v>
      </c>
      <c r="V162" s="188">
        <v>0</v>
      </c>
    </row>
    <row r="163" spans="1:22" ht="17" thickBot="1" x14ac:dyDescent="0.25">
      <c r="A163" s="159">
        <f>'St. Objectenlijst FE'!A160</f>
        <v>156</v>
      </c>
      <c r="B163" s="169" t="str">
        <f>LOOKUP(A163,'St. Objectenlijst FE'!$A:$A,'St. Objectenlijst FE'!$B:$B)</f>
        <v>Leeg</v>
      </c>
      <c r="C163" s="477">
        <v>0</v>
      </c>
      <c r="D163" s="164"/>
      <c r="E163" s="226">
        <f>LOOKUP(A163,'St. Objectenlijst FE'!$A:$A,'St. Objectenlijst FE'!$H:$H)</f>
        <v>0</v>
      </c>
      <c r="F163" s="176">
        <v>0</v>
      </c>
      <c r="G163" s="177">
        <v>0</v>
      </c>
      <c r="H163" s="177">
        <v>0</v>
      </c>
      <c r="I163" s="177">
        <v>0</v>
      </c>
      <c r="J163" s="177">
        <v>0</v>
      </c>
      <c r="K163" s="177">
        <v>0</v>
      </c>
      <c r="L163" s="178">
        <v>0</v>
      </c>
      <c r="M163" s="167"/>
      <c r="N163" s="182">
        <f t="shared" si="3"/>
        <v>1</v>
      </c>
      <c r="O163" s="184">
        <v>0</v>
      </c>
      <c r="P163" s="193">
        <v>0</v>
      </c>
      <c r="Q163" s="167"/>
      <c r="R163" s="190">
        <v>0</v>
      </c>
      <c r="S163" s="187"/>
      <c r="T163" s="167"/>
      <c r="U163" s="429">
        <v>0</v>
      </c>
      <c r="V163" s="188">
        <v>0</v>
      </c>
    </row>
    <row r="164" spans="1:22" ht="17" thickBot="1" x14ac:dyDescent="0.25">
      <c r="A164" s="159">
        <f>'St. Objectenlijst FE'!A161</f>
        <v>157</v>
      </c>
      <c r="B164" s="169" t="str">
        <f>LOOKUP(A164,'St. Objectenlijst FE'!$A:$A,'St. Objectenlijst FE'!$B:$B)</f>
        <v>Leeg</v>
      </c>
      <c r="C164" s="477">
        <v>0</v>
      </c>
      <c r="D164" s="164"/>
      <c r="E164" s="226">
        <f>LOOKUP(A164,'St. Objectenlijst FE'!$A:$A,'St. Objectenlijst FE'!$H:$H)</f>
        <v>0</v>
      </c>
      <c r="F164" s="176">
        <v>0</v>
      </c>
      <c r="G164" s="177">
        <v>0</v>
      </c>
      <c r="H164" s="177">
        <v>0</v>
      </c>
      <c r="I164" s="177">
        <v>0</v>
      </c>
      <c r="J164" s="177">
        <v>0</v>
      </c>
      <c r="K164" s="177">
        <v>0</v>
      </c>
      <c r="L164" s="178">
        <v>0</v>
      </c>
      <c r="M164" s="167"/>
      <c r="N164" s="182">
        <f t="shared" si="3"/>
        <v>1</v>
      </c>
      <c r="O164" s="184">
        <v>0</v>
      </c>
      <c r="P164" s="193">
        <v>0</v>
      </c>
      <c r="Q164" s="167"/>
      <c r="R164" s="190">
        <v>0</v>
      </c>
      <c r="S164" s="187"/>
      <c r="T164" s="167"/>
      <c r="U164" s="429">
        <v>0</v>
      </c>
      <c r="V164" s="188">
        <v>0</v>
      </c>
    </row>
    <row r="165" spans="1:22" ht="17" thickBot="1" x14ac:dyDescent="0.25">
      <c r="A165" s="159">
        <f>'St. Objectenlijst FE'!A162</f>
        <v>158</v>
      </c>
      <c r="B165" s="169" t="str">
        <f>LOOKUP(A165,'St. Objectenlijst FE'!$A:$A,'St. Objectenlijst FE'!$B:$B)</f>
        <v>Leeg</v>
      </c>
      <c r="C165" s="477">
        <v>0</v>
      </c>
      <c r="D165" s="164"/>
      <c r="E165" s="226">
        <f>LOOKUP(A165,'St. Objectenlijst FE'!$A:$A,'St. Objectenlijst FE'!$H:$H)</f>
        <v>0</v>
      </c>
      <c r="F165" s="176">
        <v>0</v>
      </c>
      <c r="G165" s="177">
        <v>0</v>
      </c>
      <c r="H165" s="177">
        <v>0</v>
      </c>
      <c r="I165" s="177">
        <v>0</v>
      </c>
      <c r="J165" s="177">
        <v>0</v>
      </c>
      <c r="K165" s="177">
        <v>0</v>
      </c>
      <c r="L165" s="178">
        <v>0</v>
      </c>
      <c r="M165" s="167"/>
      <c r="N165" s="182">
        <f t="shared" si="3"/>
        <v>1</v>
      </c>
      <c r="O165" s="184">
        <v>0</v>
      </c>
      <c r="P165" s="193">
        <v>0</v>
      </c>
      <c r="Q165" s="167"/>
      <c r="R165" s="190">
        <v>0</v>
      </c>
      <c r="S165" s="187"/>
      <c r="T165" s="167"/>
      <c r="U165" s="429">
        <v>0</v>
      </c>
      <c r="V165" s="188">
        <v>0</v>
      </c>
    </row>
    <row r="166" spans="1:22" ht="17" thickBot="1" x14ac:dyDescent="0.25">
      <c r="A166" s="159">
        <f>'St. Objectenlijst FE'!A163</f>
        <v>159</v>
      </c>
      <c r="B166" s="169" t="str">
        <f>LOOKUP(A166,'St. Objectenlijst FE'!$A:$A,'St. Objectenlijst FE'!$B:$B)</f>
        <v>Leeg</v>
      </c>
      <c r="C166" s="477">
        <v>0</v>
      </c>
      <c r="D166" s="164"/>
      <c r="E166" s="226">
        <f>LOOKUP(A166,'St. Objectenlijst FE'!$A:$A,'St. Objectenlijst FE'!$H:$H)</f>
        <v>0</v>
      </c>
      <c r="F166" s="176">
        <v>0</v>
      </c>
      <c r="G166" s="177">
        <v>0</v>
      </c>
      <c r="H166" s="177">
        <v>0</v>
      </c>
      <c r="I166" s="177">
        <v>0</v>
      </c>
      <c r="J166" s="177">
        <v>0</v>
      </c>
      <c r="K166" s="177">
        <v>0</v>
      </c>
      <c r="L166" s="178">
        <v>0</v>
      </c>
      <c r="M166" s="167"/>
      <c r="N166" s="182">
        <f t="shared" si="3"/>
        <v>1</v>
      </c>
      <c r="O166" s="184">
        <v>0</v>
      </c>
      <c r="P166" s="193">
        <v>0</v>
      </c>
      <c r="Q166" s="167"/>
      <c r="R166" s="190">
        <v>0</v>
      </c>
      <c r="S166" s="187"/>
      <c r="T166" s="167"/>
      <c r="U166" s="429">
        <v>0</v>
      </c>
      <c r="V166" s="188">
        <v>0</v>
      </c>
    </row>
    <row r="167" spans="1:22" ht="17" thickBot="1" x14ac:dyDescent="0.25">
      <c r="A167" s="159">
        <f>'St. Objectenlijst FE'!A164</f>
        <v>160</v>
      </c>
      <c r="B167" s="169" t="str">
        <f>LOOKUP(A167,'St. Objectenlijst FE'!$A:$A,'St. Objectenlijst FE'!$B:$B)</f>
        <v>Leeg</v>
      </c>
      <c r="C167" s="477">
        <v>0</v>
      </c>
      <c r="D167" s="164"/>
      <c r="E167" s="226">
        <f>LOOKUP(A167,'St. Objectenlijst FE'!$A:$A,'St. Objectenlijst FE'!$H:$H)</f>
        <v>0</v>
      </c>
      <c r="F167" s="176">
        <v>0</v>
      </c>
      <c r="G167" s="177">
        <v>0</v>
      </c>
      <c r="H167" s="177">
        <v>0</v>
      </c>
      <c r="I167" s="177">
        <v>0</v>
      </c>
      <c r="J167" s="177">
        <v>0</v>
      </c>
      <c r="K167" s="177">
        <v>0</v>
      </c>
      <c r="L167" s="178">
        <v>0</v>
      </c>
      <c r="M167" s="167"/>
      <c r="N167" s="182">
        <f t="shared" si="3"/>
        <v>1</v>
      </c>
      <c r="O167" s="184">
        <v>0</v>
      </c>
      <c r="P167" s="193">
        <v>0</v>
      </c>
      <c r="Q167" s="167"/>
      <c r="R167" s="190">
        <v>0</v>
      </c>
      <c r="S167" s="187"/>
      <c r="T167" s="167"/>
      <c r="U167" s="429">
        <v>0</v>
      </c>
      <c r="V167" s="188">
        <v>0</v>
      </c>
    </row>
    <row r="168" spans="1:22" ht="17" thickBot="1" x14ac:dyDescent="0.25">
      <c r="A168" s="159">
        <f>'St. Objectenlijst FE'!A165</f>
        <v>161</v>
      </c>
      <c r="B168" s="169" t="str">
        <f>LOOKUP(A168,'St. Objectenlijst FE'!$A:$A,'St. Objectenlijst FE'!$B:$B)</f>
        <v>Leeg</v>
      </c>
      <c r="C168" s="477">
        <v>0</v>
      </c>
      <c r="D168" s="164"/>
      <c r="E168" s="226">
        <f>LOOKUP(A168,'St. Objectenlijst FE'!$A:$A,'St. Objectenlijst FE'!$H:$H)</f>
        <v>0</v>
      </c>
      <c r="F168" s="176">
        <v>0</v>
      </c>
      <c r="G168" s="177">
        <v>0</v>
      </c>
      <c r="H168" s="177">
        <v>0</v>
      </c>
      <c r="I168" s="177">
        <v>0</v>
      </c>
      <c r="J168" s="177">
        <v>0</v>
      </c>
      <c r="K168" s="177">
        <v>0</v>
      </c>
      <c r="L168" s="178">
        <v>0</v>
      </c>
      <c r="M168" s="167"/>
      <c r="N168" s="182">
        <f t="shared" si="3"/>
        <v>1</v>
      </c>
      <c r="O168" s="184">
        <v>0</v>
      </c>
      <c r="P168" s="193">
        <v>0</v>
      </c>
      <c r="Q168" s="167"/>
      <c r="R168" s="190">
        <v>0</v>
      </c>
      <c r="S168" s="187"/>
      <c r="T168" s="167"/>
      <c r="U168" s="429">
        <v>0</v>
      </c>
      <c r="V168" s="188">
        <v>0</v>
      </c>
    </row>
    <row r="169" spans="1:22" ht="17" thickBot="1" x14ac:dyDescent="0.25">
      <c r="A169" s="159">
        <f>'St. Objectenlijst FE'!A166</f>
        <v>162</v>
      </c>
      <c r="B169" s="169" t="str">
        <f>LOOKUP(A169,'St. Objectenlijst FE'!$A:$A,'St. Objectenlijst FE'!$B:$B)</f>
        <v>Leeg</v>
      </c>
      <c r="C169" s="477">
        <v>0</v>
      </c>
      <c r="D169" s="164"/>
      <c r="E169" s="226">
        <f>LOOKUP(A169,'St. Objectenlijst FE'!$A:$A,'St. Objectenlijst FE'!$H:$H)</f>
        <v>0</v>
      </c>
      <c r="F169" s="176">
        <v>0</v>
      </c>
      <c r="G169" s="177">
        <v>0</v>
      </c>
      <c r="H169" s="177">
        <v>0</v>
      </c>
      <c r="I169" s="177">
        <v>0</v>
      </c>
      <c r="J169" s="177">
        <v>0</v>
      </c>
      <c r="K169" s="177">
        <v>0</v>
      </c>
      <c r="L169" s="178">
        <v>0</v>
      </c>
      <c r="M169" s="167"/>
      <c r="N169" s="182">
        <f t="shared" si="3"/>
        <v>1</v>
      </c>
      <c r="O169" s="184">
        <v>0</v>
      </c>
      <c r="P169" s="193">
        <v>0</v>
      </c>
      <c r="Q169" s="167"/>
      <c r="R169" s="190">
        <v>0</v>
      </c>
      <c r="S169" s="187"/>
      <c r="T169" s="167"/>
      <c r="U169" s="429">
        <v>0</v>
      </c>
      <c r="V169" s="188">
        <v>0</v>
      </c>
    </row>
    <row r="170" spans="1:22" ht="17" thickBot="1" x14ac:dyDescent="0.25">
      <c r="A170" s="159">
        <f>'St. Objectenlijst FE'!A167</f>
        <v>163</v>
      </c>
      <c r="B170" s="169" t="str">
        <f>LOOKUP(A170,'St. Objectenlijst FE'!$A:$A,'St. Objectenlijst FE'!$B:$B)</f>
        <v>Leeg</v>
      </c>
      <c r="C170" s="477">
        <v>0</v>
      </c>
      <c r="D170" s="164"/>
      <c r="E170" s="226">
        <f>LOOKUP(A170,'St. Objectenlijst FE'!$A:$A,'St. Objectenlijst FE'!$H:$H)</f>
        <v>0</v>
      </c>
      <c r="F170" s="176">
        <v>0</v>
      </c>
      <c r="G170" s="177">
        <v>0</v>
      </c>
      <c r="H170" s="177">
        <v>0</v>
      </c>
      <c r="I170" s="177">
        <v>0</v>
      </c>
      <c r="J170" s="177">
        <v>0</v>
      </c>
      <c r="K170" s="177">
        <v>0</v>
      </c>
      <c r="L170" s="178">
        <v>0</v>
      </c>
      <c r="M170" s="167"/>
      <c r="N170" s="182">
        <f t="shared" si="3"/>
        <v>1</v>
      </c>
      <c r="O170" s="184">
        <v>0</v>
      </c>
      <c r="P170" s="193">
        <v>0</v>
      </c>
      <c r="Q170" s="167"/>
      <c r="R170" s="190">
        <v>0</v>
      </c>
      <c r="S170" s="187"/>
      <c r="T170" s="167"/>
      <c r="U170" s="429">
        <v>0</v>
      </c>
      <c r="V170" s="188">
        <v>0</v>
      </c>
    </row>
    <row r="171" spans="1:22" ht="17" thickBot="1" x14ac:dyDescent="0.25">
      <c r="A171" s="159">
        <f>'St. Objectenlijst FE'!A168</f>
        <v>164</v>
      </c>
      <c r="B171" s="169" t="str">
        <f>LOOKUP(A171,'St. Objectenlijst FE'!$A:$A,'St. Objectenlijst FE'!$B:$B)</f>
        <v>Leeg</v>
      </c>
      <c r="C171" s="477">
        <v>0</v>
      </c>
      <c r="D171" s="164"/>
      <c r="E171" s="226">
        <f>LOOKUP(A171,'St. Objectenlijst FE'!$A:$A,'St. Objectenlijst FE'!$H:$H)</f>
        <v>0</v>
      </c>
      <c r="F171" s="176">
        <v>0</v>
      </c>
      <c r="G171" s="177">
        <v>0</v>
      </c>
      <c r="H171" s="177">
        <v>0</v>
      </c>
      <c r="I171" s="177">
        <v>0</v>
      </c>
      <c r="J171" s="177">
        <v>0</v>
      </c>
      <c r="K171" s="177">
        <v>0</v>
      </c>
      <c r="L171" s="178">
        <v>0</v>
      </c>
      <c r="M171" s="167"/>
      <c r="N171" s="182">
        <f t="shared" ref="N171:N197" si="4">1-O171</f>
        <v>1</v>
      </c>
      <c r="O171" s="184">
        <v>0</v>
      </c>
      <c r="P171" s="193">
        <v>0</v>
      </c>
      <c r="Q171" s="167"/>
      <c r="R171" s="190">
        <v>0</v>
      </c>
      <c r="S171" s="187"/>
      <c r="T171" s="167"/>
      <c r="U171" s="429">
        <v>0</v>
      </c>
      <c r="V171" s="188">
        <v>0</v>
      </c>
    </row>
    <row r="172" spans="1:22" ht="17" thickBot="1" x14ac:dyDescent="0.25">
      <c r="A172" s="159">
        <f>'St. Objectenlijst FE'!A169</f>
        <v>165</v>
      </c>
      <c r="B172" s="169" t="str">
        <f>LOOKUP(A172,'St. Objectenlijst FE'!$A:$A,'St. Objectenlijst FE'!$B:$B)</f>
        <v>Leeg</v>
      </c>
      <c r="C172" s="477">
        <v>0</v>
      </c>
      <c r="D172" s="164"/>
      <c r="E172" s="226">
        <f>LOOKUP(A172,'St. Objectenlijst FE'!$A:$A,'St. Objectenlijst FE'!$H:$H)</f>
        <v>0</v>
      </c>
      <c r="F172" s="176">
        <v>0</v>
      </c>
      <c r="G172" s="177">
        <v>0</v>
      </c>
      <c r="H172" s="177">
        <v>0</v>
      </c>
      <c r="I172" s="177">
        <v>0</v>
      </c>
      <c r="J172" s="177">
        <v>0</v>
      </c>
      <c r="K172" s="177">
        <v>0</v>
      </c>
      <c r="L172" s="178">
        <v>0</v>
      </c>
      <c r="M172" s="167"/>
      <c r="N172" s="182">
        <f t="shared" si="4"/>
        <v>1</v>
      </c>
      <c r="O172" s="184">
        <v>0</v>
      </c>
      <c r="P172" s="193">
        <v>0</v>
      </c>
      <c r="Q172" s="167"/>
      <c r="R172" s="190">
        <v>0</v>
      </c>
      <c r="S172" s="187"/>
      <c r="T172" s="167"/>
      <c r="U172" s="429">
        <v>0</v>
      </c>
      <c r="V172" s="188">
        <v>0</v>
      </c>
    </row>
    <row r="173" spans="1:22" ht="17" thickBot="1" x14ac:dyDescent="0.25">
      <c r="A173" s="159">
        <f>'St. Objectenlijst FE'!A170</f>
        <v>166</v>
      </c>
      <c r="B173" s="169" t="str">
        <f>LOOKUP(A173,'St. Objectenlijst FE'!$A:$A,'St. Objectenlijst FE'!$B:$B)</f>
        <v>Leeg</v>
      </c>
      <c r="C173" s="477">
        <v>0</v>
      </c>
      <c r="D173" s="164"/>
      <c r="E173" s="226">
        <f>LOOKUP(A173,'St. Objectenlijst FE'!$A:$A,'St. Objectenlijst FE'!$H:$H)</f>
        <v>0</v>
      </c>
      <c r="F173" s="176">
        <v>0</v>
      </c>
      <c r="G173" s="177">
        <v>0</v>
      </c>
      <c r="H173" s="177">
        <v>0</v>
      </c>
      <c r="I173" s="177">
        <v>0</v>
      </c>
      <c r="J173" s="177">
        <v>0</v>
      </c>
      <c r="K173" s="177">
        <v>0</v>
      </c>
      <c r="L173" s="178">
        <v>0</v>
      </c>
      <c r="M173" s="167"/>
      <c r="N173" s="182">
        <f t="shared" si="4"/>
        <v>1</v>
      </c>
      <c r="O173" s="184">
        <v>0</v>
      </c>
      <c r="P173" s="193">
        <v>0</v>
      </c>
      <c r="Q173" s="167"/>
      <c r="R173" s="190">
        <v>0</v>
      </c>
      <c r="S173" s="187"/>
      <c r="T173" s="167"/>
      <c r="U173" s="429">
        <v>0</v>
      </c>
      <c r="V173" s="188">
        <v>0</v>
      </c>
    </row>
    <row r="174" spans="1:22" ht="17" thickBot="1" x14ac:dyDescent="0.25">
      <c r="A174" s="159">
        <f>'St. Objectenlijst FE'!A171</f>
        <v>167</v>
      </c>
      <c r="B174" s="169" t="str">
        <f>LOOKUP(A174,'St. Objectenlijst FE'!$A:$A,'St. Objectenlijst FE'!$B:$B)</f>
        <v>Leeg</v>
      </c>
      <c r="C174" s="477">
        <v>0</v>
      </c>
      <c r="D174" s="164"/>
      <c r="E174" s="226">
        <f>LOOKUP(A174,'St. Objectenlijst FE'!$A:$A,'St. Objectenlijst FE'!$H:$H)</f>
        <v>0</v>
      </c>
      <c r="F174" s="176">
        <v>0</v>
      </c>
      <c r="G174" s="177">
        <v>0</v>
      </c>
      <c r="H174" s="177">
        <v>0</v>
      </c>
      <c r="I174" s="177">
        <v>0</v>
      </c>
      <c r="J174" s="177">
        <v>0</v>
      </c>
      <c r="K174" s="177">
        <v>0</v>
      </c>
      <c r="L174" s="178">
        <v>0</v>
      </c>
      <c r="M174" s="167"/>
      <c r="N174" s="182">
        <f t="shared" si="4"/>
        <v>1</v>
      </c>
      <c r="O174" s="184">
        <v>0</v>
      </c>
      <c r="P174" s="193">
        <v>0</v>
      </c>
      <c r="Q174" s="167"/>
      <c r="R174" s="190">
        <v>0</v>
      </c>
      <c r="S174" s="187"/>
      <c r="T174" s="167"/>
      <c r="U174" s="429">
        <v>0</v>
      </c>
      <c r="V174" s="188">
        <v>0</v>
      </c>
    </row>
    <row r="175" spans="1:22" ht="17" thickBot="1" x14ac:dyDescent="0.25">
      <c r="A175" s="159">
        <f>'St. Objectenlijst FE'!A172</f>
        <v>168</v>
      </c>
      <c r="B175" s="169" t="str">
        <f>LOOKUP(A175,'St. Objectenlijst FE'!$A:$A,'St. Objectenlijst FE'!$B:$B)</f>
        <v>Leeg</v>
      </c>
      <c r="C175" s="477">
        <v>0</v>
      </c>
      <c r="D175" s="164"/>
      <c r="E175" s="226">
        <f>LOOKUP(A175,'St. Objectenlijst FE'!$A:$A,'St. Objectenlijst FE'!$H:$H)</f>
        <v>0</v>
      </c>
      <c r="F175" s="176">
        <v>0</v>
      </c>
      <c r="G175" s="177">
        <v>0</v>
      </c>
      <c r="H175" s="177">
        <v>0</v>
      </c>
      <c r="I175" s="177">
        <v>0</v>
      </c>
      <c r="J175" s="177">
        <v>0</v>
      </c>
      <c r="K175" s="177">
        <v>0</v>
      </c>
      <c r="L175" s="178">
        <v>0</v>
      </c>
      <c r="M175" s="167"/>
      <c r="N175" s="182">
        <f t="shared" si="4"/>
        <v>1</v>
      </c>
      <c r="O175" s="184">
        <v>0</v>
      </c>
      <c r="P175" s="193">
        <v>0</v>
      </c>
      <c r="Q175" s="167"/>
      <c r="R175" s="190">
        <v>0</v>
      </c>
      <c r="S175" s="187"/>
      <c r="T175" s="167"/>
      <c r="U175" s="429">
        <v>0</v>
      </c>
      <c r="V175" s="188">
        <v>0</v>
      </c>
    </row>
    <row r="176" spans="1:22" ht="17" thickBot="1" x14ac:dyDescent="0.25">
      <c r="A176" s="159">
        <f>'St. Objectenlijst FE'!A173</f>
        <v>169</v>
      </c>
      <c r="B176" s="169" t="str">
        <f>LOOKUP(A176,'St. Objectenlijst FE'!$A:$A,'St. Objectenlijst FE'!$B:$B)</f>
        <v>Leeg</v>
      </c>
      <c r="C176" s="477">
        <v>0</v>
      </c>
      <c r="D176" s="164"/>
      <c r="E176" s="226">
        <f>LOOKUP(A176,'St. Objectenlijst FE'!$A:$A,'St. Objectenlijst FE'!$H:$H)</f>
        <v>0</v>
      </c>
      <c r="F176" s="176">
        <v>0</v>
      </c>
      <c r="G176" s="177">
        <v>0</v>
      </c>
      <c r="H176" s="177">
        <v>0</v>
      </c>
      <c r="I176" s="177">
        <v>0</v>
      </c>
      <c r="J176" s="177">
        <v>0</v>
      </c>
      <c r="K176" s="177">
        <v>0</v>
      </c>
      <c r="L176" s="178">
        <v>0</v>
      </c>
      <c r="M176" s="167"/>
      <c r="N176" s="182">
        <f t="shared" si="4"/>
        <v>1</v>
      </c>
      <c r="O176" s="184">
        <v>0</v>
      </c>
      <c r="P176" s="193">
        <v>0</v>
      </c>
      <c r="Q176" s="167"/>
      <c r="R176" s="190">
        <v>0</v>
      </c>
      <c r="S176" s="187"/>
      <c r="T176" s="167"/>
      <c r="U176" s="429">
        <v>0</v>
      </c>
      <c r="V176" s="188">
        <v>0</v>
      </c>
    </row>
    <row r="177" spans="1:22" ht="17" thickBot="1" x14ac:dyDescent="0.25">
      <c r="A177" s="159">
        <f>'St. Objectenlijst FE'!A174</f>
        <v>170</v>
      </c>
      <c r="B177" s="169" t="str">
        <f>LOOKUP(A177,'St. Objectenlijst FE'!$A:$A,'St. Objectenlijst FE'!$B:$B)</f>
        <v>Leeg</v>
      </c>
      <c r="C177" s="477">
        <v>0</v>
      </c>
      <c r="D177" s="164"/>
      <c r="E177" s="226">
        <f>LOOKUP(A177,'St. Objectenlijst FE'!$A:$A,'St. Objectenlijst FE'!$H:$H)</f>
        <v>0</v>
      </c>
      <c r="F177" s="176">
        <v>0</v>
      </c>
      <c r="G177" s="177">
        <v>0</v>
      </c>
      <c r="H177" s="177">
        <v>0</v>
      </c>
      <c r="I177" s="177">
        <v>0</v>
      </c>
      <c r="J177" s="177">
        <v>0</v>
      </c>
      <c r="K177" s="177">
        <v>0</v>
      </c>
      <c r="L177" s="178">
        <v>0</v>
      </c>
      <c r="M177" s="167"/>
      <c r="N177" s="182">
        <f t="shared" si="4"/>
        <v>1</v>
      </c>
      <c r="O177" s="184">
        <v>0</v>
      </c>
      <c r="P177" s="193">
        <v>0</v>
      </c>
      <c r="Q177" s="167"/>
      <c r="R177" s="190">
        <v>0</v>
      </c>
      <c r="S177" s="187"/>
      <c r="T177" s="167"/>
      <c r="U177" s="429">
        <v>0</v>
      </c>
      <c r="V177" s="188">
        <v>0</v>
      </c>
    </row>
    <row r="178" spans="1:22" ht="17" thickBot="1" x14ac:dyDescent="0.25">
      <c r="A178" s="159">
        <f>'St. Objectenlijst FE'!A175</f>
        <v>171</v>
      </c>
      <c r="B178" s="169" t="str">
        <f>LOOKUP(A178,'St. Objectenlijst FE'!$A:$A,'St. Objectenlijst FE'!$B:$B)</f>
        <v>Leeg</v>
      </c>
      <c r="C178" s="477">
        <v>0</v>
      </c>
      <c r="D178" s="164"/>
      <c r="E178" s="226">
        <f>LOOKUP(A178,'St. Objectenlijst FE'!$A:$A,'St. Objectenlijst FE'!$H:$H)</f>
        <v>0</v>
      </c>
      <c r="F178" s="176">
        <v>0</v>
      </c>
      <c r="G178" s="177">
        <v>0</v>
      </c>
      <c r="H178" s="177">
        <v>0</v>
      </c>
      <c r="I178" s="177">
        <v>0</v>
      </c>
      <c r="J178" s="177">
        <v>0</v>
      </c>
      <c r="K178" s="177">
        <v>0</v>
      </c>
      <c r="L178" s="178">
        <v>0</v>
      </c>
      <c r="M178" s="167"/>
      <c r="N178" s="182">
        <f t="shared" si="4"/>
        <v>1</v>
      </c>
      <c r="O178" s="184">
        <v>0</v>
      </c>
      <c r="P178" s="193">
        <v>0</v>
      </c>
      <c r="Q178" s="167"/>
      <c r="R178" s="190">
        <v>0</v>
      </c>
      <c r="S178" s="187"/>
      <c r="T178" s="167"/>
      <c r="U178" s="429">
        <v>0</v>
      </c>
      <c r="V178" s="188">
        <v>0</v>
      </c>
    </row>
    <row r="179" spans="1:22" ht="17" thickBot="1" x14ac:dyDescent="0.25">
      <c r="A179" s="159">
        <f>'St. Objectenlijst FE'!A176</f>
        <v>172</v>
      </c>
      <c r="B179" s="169" t="str">
        <f>LOOKUP(A179,'St. Objectenlijst FE'!$A:$A,'St. Objectenlijst FE'!$B:$B)</f>
        <v>Leeg</v>
      </c>
      <c r="C179" s="477">
        <v>0</v>
      </c>
      <c r="D179" s="164"/>
      <c r="E179" s="226">
        <f>LOOKUP(A179,'St. Objectenlijst FE'!$A:$A,'St. Objectenlijst FE'!$H:$H)</f>
        <v>0</v>
      </c>
      <c r="F179" s="176">
        <v>0</v>
      </c>
      <c r="G179" s="177">
        <v>0</v>
      </c>
      <c r="H179" s="177">
        <v>0</v>
      </c>
      <c r="I179" s="177">
        <v>0</v>
      </c>
      <c r="J179" s="177">
        <v>0</v>
      </c>
      <c r="K179" s="177">
        <v>0</v>
      </c>
      <c r="L179" s="178">
        <v>0</v>
      </c>
      <c r="M179" s="167"/>
      <c r="N179" s="182">
        <f t="shared" si="4"/>
        <v>1</v>
      </c>
      <c r="O179" s="184">
        <v>0</v>
      </c>
      <c r="P179" s="193">
        <v>0</v>
      </c>
      <c r="Q179" s="167"/>
      <c r="R179" s="190">
        <v>0</v>
      </c>
      <c r="S179" s="187"/>
      <c r="T179" s="167"/>
      <c r="U179" s="429">
        <v>0</v>
      </c>
      <c r="V179" s="188">
        <v>0</v>
      </c>
    </row>
    <row r="180" spans="1:22" ht="17" thickBot="1" x14ac:dyDescent="0.25">
      <c r="A180" s="159">
        <f>'St. Objectenlijst FE'!A177</f>
        <v>173</v>
      </c>
      <c r="B180" s="169" t="str">
        <f>LOOKUP(A180,'St. Objectenlijst FE'!$A:$A,'St. Objectenlijst FE'!$B:$B)</f>
        <v>Leeg</v>
      </c>
      <c r="C180" s="477">
        <v>0</v>
      </c>
      <c r="D180" s="164"/>
      <c r="E180" s="226">
        <f>LOOKUP(A180,'St. Objectenlijst FE'!$A:$A,'St. Objectenlijst FE'!$H:$H)</f>
        <v>0</v>
      </c>
      <c r="F180" s="176">
        <v>0</v>
      </c>
      <c r="G180" s="177">
        <v>0</v>
      </c>
      <c r="H180" s="177">
        <v>0</v>
      </c>
      <c r="I180" s="177">
        <v>0</v>
      </c>
      <c r="J180" s="177">
        <v>0</v>
      </c>
      <c r="K180" s="177">
        <v>0</v>
      </c>
      <c r="L180" s="178">
        <v>0</v>
      </c>
      <c r="M180" s="167"/>
      <c r="N180" s="182">
        <f t="shared" si="4"/>
        <v>1</v>
      </c>
      <c r="O180" s="184">
        <v>0</v>
      </c>
      <c r="P180" s="193">
        <v>0</v>
      </c>
      <c r="Q180" s="167"/>
      <c r="R180" s="190">
        <v>0</v>
      </c>
      <c r="S180" s="187"/>
      <c r="T180" s="167"/>
      <c r="U180" s="429">
        <v>0</v>
      </c>
      <c r="V180" s="188">
        <v>0</v>
      </c>
    </row>
    <row r="181" spans="1:22" ht="17" thickBot="1" x14ac:dyDescent="0.25">
      <c r="A181" s="159">
        <f>'St. Objectenlijst FE'!A178</f>
        <v>174</v>
      </c>
      <c r="B181" s="169" t="str">
        <f>LOOKUP(A181,'St. Objectenlijst FE'!$A:$A,'St. Objectenlijst FE'!$B:$B)</f>
        <v>Leeg</v>
      </c>
      <c r="C181" s="477">
        <v>0</v>
      </c>
      <c r="D181" s="164"/>
      <c r="E181" s="226">
        <f>LOOKUP(A181,'St. Objectenlijst FE'!$A:$A,'St. Objectenlijst FE'!$H:$H)</f>
        <v>0</v>
      </c>
      <c r="F181" s="176">
        <v>0</v>
      </c>
      <c r="G181" s="177">
        <v>0</v>
      </c>
      <c r="H181" s="177">
        <v>0</v>
      </c>
      <c r="I181" s="177">
        <v>0</v>
      </c>
      <c r="J181" s="177">
        <v>0</v>
      </c>
      <c r="K181" s="177">
        <v>0</v>
      </c>
      <c r="L181" s="178">
        <v>0</v>
      </c>
      <c r="M181" s="167"/>
      <c r="N181" s="182">
        <f t="shared" si="4"/>
        <v>1</v>
      </c>
      <c r="O181" s="184">
        <v>0</v>
      </c>
      <c r="P181" s="193">
        <v>0</v>
      </c>
      <c r="Q181" s="167"/>
      <c r="R181" s="190">
        <v>0</v>
      </c>
      <c r="S181" s="187"/>
      <c r="T181" s="167"/>
      <c r="U181" s="429">
        <v>0</v>
      </c>
      <c r="V181" s="188">
        <v>0</v>
      </c>
    </row>
    <row r="182" spans="1:22" ht="17" thickBot="1" x14ac:dyDescent="0.25">
      <c r="A182" s="159">
        <f>'St. Objectenlijst FE'!A179</f>
        <v>175</v>
      </c>
      <c r="B182" s="169" t="str">
        <f>LOOKUP(A182,'St. Objectenlijst FE'!$A:$A,'St. Objectenlijst FE'!$B:$B)</f>
        <v>Leeg</v>
      </c>
      <c r="C182" s="477">
        <v>0</v>
      </c>
      <c r="D182" s="164"/>
      <c r="E182" s="226">
        <f>LOOKUP(A182,'St. Objectenlijst FE'!$A:$A,'St. Objectenlijst FE'!$H:$H)</f>
        <v>0</v>
      </c>
      <c r="F182" s="176">
        <v>0</v>
      </c>
      <c r="G182" s="177">
        <v>0</v>
      </c>
      <c r="H182" s="177">
        <v>0</v>
      </c>
      <c r="I182" s="177">
        <v>0</v>
      </c>
      <c r="J182" s="177">
        <v>0</v>
      </c>
      <c r="K182" s="177">
        <v>0</v>
      </c>
      <c r="L182" s="178">
        <v>0</v>
      </c>
      <c r="M182" s="167"/>
      <c r="N182" s="182">
        <f t="shared" si="4"/>
        <v>1</v>
      </c>
      <c r="O182" s="184">
        <v>0</v>
      </c>
      <c r="P182" s="193">
        <v>0</v>
      </c>
      <c r="Q182" s="167"/>
      <c r="R182" s="190">
        <v>0</v>
      </c>
      <c r="S182" s="187"/>
      <c r="T182" s="167"/>
      <c r="U182" s="429">
        <v>0</v>
      </c>
      <c r="V182" s="188">
        <v>0</v>
      </c>
    </row>
    <row r="183" spans="1:22" ht="17" thickBot="1" x14ac:dyDescent="0.25">
      <c r="A183" s="159">
        <f>'St. Objectenlijst FE'!A180</f>
        <v>176</v>
      </c>
      <c r="B183" s="169" t="str">
        <f>LOOKUP(A183,'St. Objectenlijst FE'!$A:$A,'St. Objectenlijst FE'!$B:$B)</f>
        <v>Leeg</v>
      </c>
      <c r="C183" s="477">
        <v>0</v>
      </c>
      <c r="D183" s="164"/>
      <c r="E183" s="226">
        <f>LOOKUP(A183,'St. Objectenlijst FE'!$A:$A,'St. Objectenlijst FE'!$H:$H)</f>
        <v>0</v>
      </c>
      <c r="F183" s="176">
        <v>0</v>
      </c>
      <c r="G183" s="177">
        <v>0</v>
      </c>
      <c r="H183" s="177">
        <v>0</v>
      </c>
      <c r="I183" s="177">
        <v>0</v>
      </c>
      <c r="J183" s="177">
        <v>0</v>
      </c>
      <c r="K183" s="177">
        <v>0</v>
      </c>
      <c r="L183" s="178">
        <v>0</v>
      </c>
      <c r="M183" s="167"/>
      <c r="N183" s="182">
        <f t="shared" si="4"/>
        <v>1</v>
      </c>
      <c r="O183" s="184">
        <v>0</v>
      </c>
      <c r="P183" s="193">
        <v>0</v>
      </c>
      <c r="Q183" s="167"/>
      <c r="R183" s="190">
        <v>0</v>
      </c>
      <c r="S183" s="187"/>
      <c r="T183" s="167"/>
      <c r="U183" s="429">
        <v>0</v>
      </c>
      <c r="V183" s="188">
        <v>0</v>
      </c>
    </row>
    <row r="184" spans="1:22" ht="17" thickBot="1" x14ac:dyDescent="0.25">
      <c r="A184" s="159">
        <f>'St. Objectenlijst FE'!A181</f>
        <v>177</v>
      </c>
      <c r="B184" s="169" t="str">
        <f>LOOKUP(A184,'St. Objectenlijst FE'!$A:$A,'St. Objectenlijst FE'!$B:$B)</f>
        <v>Leeg</v>
      </c>
      <c r="C184" s="477">
        <v>0</v>
      </c>
      <c r="D184" s="164"/>
      <c r="E184" s="226">
        <f>LOOKUP(A184,'St. Objectenlijst FE'!$A:$A,'St. Objectenlijst FE'!$H:$H)</f>
        <v>0</v>
      </c>
      <c r="F184" s="176">
        <v>0</v>
      </c>
      <c r="G184" s="177">
        <v>0</v>
      </c>
      <c r="H184" s="177">
        <v>0</v>
      </c>
      <c r="I184" s="177">
        <v>0</v>
      </c>
      <c r="J184" s="177">
        <v>0</v>
      </c>
      <c r="K184" s="177">
        <v>0</v>
      </c>
      <c r="L184" s="178">
        <v>0</v>
      </c>
      <c r="M184" s="167"/>
      <c r="N184" s="182">
        <f t="shared" si="4"/>
        <v>1</v>
      </c>
      <c r="O184" s="184">
        <v>0</v>
      </c>
      <c r="P184" s="193">
        <v>0</v>
      </c>
      <c r="Q184" s="167"/>
      <c r="R184" s="190">
        <v>0</v>
      </c>
      <c r="S184" s="187"/>
      <c r="T184" s="167"/>
      <c r="U184" s="429">
        <v>0</v>
      </c>
      <c r="V184" s="188">
        <v>0</v>
      </c>
    </row>
    <row r="185" spans="1:22" ht="17" thickBot="1" x14ac:dyDescent="0.25">
      <c r="A185" s="159">
        <f>'St. Objectenlijst FE'!A182</f>
        <v>178</v>
      </c>
      <c r="B185" s="169" t="str">
        <f>LOOKUP(A185,'St. Objectenlijst FE'!$A:$A,'St. Objectenlijst FE'!$B:$B)</f>
        <v>Leeg</v>
      </c>
      <c r="C185" s="477">
        <v>0</v>
      </c>
      <c r="D185" s="164"/>
      <c r="E185" s="226">
        <f>LOOKUP(A185,'St. Objectenlijst FE'!$A:$A,'St. Objectenlijst FE'!$H:$H)</f>
        <v>0</v>
      </c>
      <c r="F185" s="176">
        <v>0</v>
      </c>
      <c r="G185" s="177">
        <v>0</v>
      </c>
      <c r="H185" s="177">
        <v>0</v>
      </c>
      <c r="I185" s="177">
        <v>0</v>
      </c>
      <c r="J185" s="177">
        <v>0</v>
      </c>
      <c r="K185" s="177">
        <v>0</v>
      </c>
      <c r="L185" s="178">
        <v>0</v>
      </c>
      <c r="M185" s="167"/>
      <c r="N185" s="182">
        <f t="shared" si="4"/>
        <v>1</v>
      </c>
      <c r="O185" s="184">
        <v>0</v>
      </c>
      <c r="P185" s="193">
        <v>0</v>
      </c>
      <c r="Q185" s="167"/>
      <c r="R185" s="190">
        <v>0</v>
      </c>
      <c r="S185" s="187"/>
      <c r="T185" s="167"/>
      <c r="U185" s="429">
        <v>0</v>
      </c>
      <c r="V185" s="188">
        <v>0</v>
      </c>
    </row>
    <row r="186" spans="1:22" ht="17" thickBot="1" x14ac:dyDescent="0.25">
      <c r="A186" s="159">
        <f>'St. Objectenlijst FE'!A183</f>
        <v>179</v>
      </c>
      <c r="B186" s="169" t="str">
        <f>LOOKUP(A186,'St. Objectenlijst FE'!$A:$A,'St. Objectenlijst FE'!$B:$B)</f>
        <v>Leeg</v>
      </c>
      <c r="C186" s="477">
        <v>0</v>
      </c>
      <c r="D186" s="164"/>
      <c r="E186" s="226">
        <f>LOOKUP(A186,'St. Objectenlijst FE'!$A:$A,'St. Objectenlijst FE'!$H:$H)</f>
        <v>0</v>
      </c>
      <c r="F186" s="176">
        <v>0</v>
      </c>
      <c r="G186" s="177">
        <v>0</v>
      </c>
      <c r="H186" s="177">
        <v>0</v>
      </c>
      <c r="I186" s="177">
        <v>0</v>
      </c>
      <c r="J186" s="177">
        <v>0</v>
      </c>
      <c r="K186" s="177">
        <v>0</v>
      </c>
      <c r="L186" s="178">
        <v>0</v>
      </c>
      <c r="M186" s="167"/>
      <c r="N186" s="182">
        <f t="shared" si="4"/>
        <v>1</v>
      </c>
      <c r="O186" s="184">
        <v>0</v>
      </c>
      <c r="P186" s="193">
        <v>0</v>
      </c>
      <c r="Q186" s="167"/>
      <c r="R186" s="190">
        <v>0</v>
      </c>
      <c r="S186" s="187"/>
      <c r="T186" s="167"/>
      <c r="U186" s="429">
        <v>0</v>
      </c>
      <c r="V186" s="188">
        <v>0</v>
      </c>
    </row>
    <row r="187" spans="1:22" ht="17" thickBot="1" x14ac:dyDescent="0.25">
      <c r="A187" s="159">
        <f>'St. Objectenlijst FE'!A184</f>
        <v>180</v>
      </c>
      <c r="B187" s="169" t="str">
        <f>LOOKUP(A187,'St. Objectenlijst FE'!$A:$A,'St. Objectenlijst FE'!$B:$B)</f>
        <v>Leeg</v>
      </c>
      <c r="C187" s="477">
        <v>0</v>
      </c>
      <c r="D187" s="164"/>
      <c r="E187" s="226">
        <f>LOOKUP(A187,'St. Objectenlijst FE'!$A:$A,'St. Objectenlijst FE'!$H:$H)</f>
        <v>0</v>
      </c>
      <c r="F187" s="176">
        <v>0</v>
      </c>
      <c r="G187" s="177">
        <v>0</v>
      </c>
      <c r="H187" s="177">
        <v>0</v>
      </c>
      <c r="I187" s="177">
        <v>0</v>
      </c>
      <c r="J187" s="177">
        <v>0</v>
      </c>
      <c r="K187" s="177">
        <v>0</v>
      </c>
      <c r="L187" s="178">
        <v>0</v>
      </c>
      <c r="M187" s="167"/>
      <c r="N187" s="182">
        <f t="shared" si="4"/>
        <v>1</v>
      </c>
      <c r="O187" s="184">
        <v>0</v>
      </c>
      <c r="P187" s="193">
        <v>0</v>
      </c>
      <c r="Q187" s="167"/>
      <c r="R187" s="190">
        <v>0</v>
      </c>
      <c r="S187" s="187"/>
      <c r="T187" s="167"/>
      <c r="U187" s="429">
        <v>0</v>
      </c>
      <c r="V187" s="188">
        <v>0</v>
      </c>
    </row>
    <row r="188" spans="1:22" ht="17" thickBot="1" x14ac:dyDescent="0.25">
      <c r="A188" s="159">
        <f>'St. Objectenlijst FE'!A185</f>
        <v>181</v>
      </c>
      <c r="B188" s="169" t="str">
        <f>LOOKUP(A188,'St. Objectenlijst FE'!$A:$A,'St. Objectenlijst FE'!$B:$B)</f>
        <v>Leeg</v>
      </c>
      <c r="C188" s="477">
        <v>0</v>
      </c>
      <c r="D188" s="164"/>
      <c r="E188" s="226">
        <f>LOOKUP(A188,'St. Objectenlijst FE'!$A:$A,'St. Objectenlijst FE'!$H:$H)</f>
        <v>0</v>
      </c>
      <c r="F188" s="176">
        <v>0</v>
      </c>
      <c r="G188" s="177">
        <v>0</v>
      </c>
      <c r="H188" s="177">
        <v>0</v>
      </c>
      <c r="I188" s="177">
        <v>0</v>
      </c>
      <c r="J188" s="177">
        <v>0</v>
      </c>
      <c r="K188" s="177">
        <v>0</v>
      </c>
      <c r="L188" s="178">
        <v>0</v>
      </c>
      <c r="M188" s="167"/>
      <c r="N188" s="182">
        <f t="shared" si="4"/>
        <v>1</v>
      </c>
      <c r="O188" s="184">
        <v>0</v>
      </c>
      <c r="P188" s="193">
        <v>0</v>
      </c>
      <c r="Q188" s="167"/>
      <c r="R188" s="190">
        <v>0</v>
      </c>
      <c r="S188" s="187"/>
      <c r="T188" s="167"/>
      <c r="U188" s="429">
        <v>0</v>
      </c>
      <c r="V188" s="188">
        <v>0</v>
      </c>
    </row>
    <row r="189" spans="1:22" ht="17" thickBot="1" x14ac:dyDescent="0.25">
      <c r="A189" s="159">
        <f>'St. Objectenlijst FE'!A186</f>
        <v>182</v>
      </c>
      <c r="B189" s="169" t="str">
        <f>LOOKUP(A189,'St. Objectenlijst FE'!$A:$A,'St. Objectenlijst FE'!$B:$B)</f>
        <v>Leeg</v>
      </c>
      <c r="C189" s="477">
        <v>0</v>
      </c>
      <c r="D189" s="164"/>
      <c r="E189" s="226">
        <f>LOOKUP(A189,'St. Objectenlijst FE'!$A:$A,'St. Objectenlijst FE'!$H:$H)</f>
        <v>0</v>
      </c>
      <c r="F189" s="176">
        <v>0</v>
      </c>
      <c r="G189" s="177">
        <v>0</v>
      </c>
      <c r="H189" s="177">
        <v>0</v>
      </c>
      <c r="I189" s="177">
        <v>0</v>
      </c>
      <c r="J189" s="177">
        <v>0</v>
      </c>
      <c r="K189" s="177">
        <v>0</v>
      </c>
      <c r="L189" s="178">
        <v>0</v>
      </c>
      <c r="M189" s="167"/>
      <c r="N189" s="182">
        <f t="shared" si="4"/>
        <v>1</v>
      </c>
      <c r="O189" s="184">
        <v>0</v>
      </c>
      <c r="P189" s="193">
        <v>0</v>
      </c>
      <c r="Q189" s="167"/>
      <c r="R189" s="190">
        <v>0</v>
      </c>
      <c r="S189" s="187"/>
      <c r="T189" s="167"/>
      <c r="U189" s="429">
        <v>0</v>
      </c>
      <c r="V189" s="188">
        <v>0</v>
      </c>
    </row>
    <row r="190" spans="1:22" ht="17" thickBot="1" x14ac:dyDescent="0.25">
      <c r="A190" s="159">
        <f>'St. Objectenlijst FE'!A187</f>
        <v>183</v>
      </c>
      <c r="B190" s="169" t="str">
        <f>LOOKUP(A190,'St. Objectenlijst FE'!$A:$A,'St. Objectenlijst FE'!$B:$B)</f>
        <v>Leeg</v>
      </c>
      <c r="C190" s="477">
        <v>0</v>
      </c>
      <c r="D190" s="164"/>
      <c r="E190" s="226">
        <f>LOOKUP(A190,'St. Objectenlijst FE'!$A:$A,'St. Objectenlijst FE'!$H:$H)</f>
        <v>0</v>
      </c>
      <c r="F190" s="176">
        <v>0</v>
      </c>
      <c r="G190" s="177">
        <v>0</v>
      </c>
      <c r="H190" s="177">
        <v>0</v>
      </c>
      <c r="I190" s="177">
        <v>0</v>
      </c>
      <c r="J190" s="177">
        <v>0</v>
      </c>
      <c r="K190" s="177">
        <v>0</v>
      </c>
      <c r="L190" s="178">
        <v>0</v>
      </c>
      <c r="M190" s="167"/>
      <c r="N190" s="182">
        <f t="shared" si="4"/>
        <v>1</v>
      </c>
      <c r="O190" s="184">
        <v>0</v>
      </c>
      <c r="P190" s="193">
        <v>0</v>
      </c>
      <c r="Q190" s="167"/>
      <c r="R190" s="190">
        <v>0</v>
      </c>
      <c r="S190" s="187"/>
      <c r="T190" s="167"/>
      <c r="U190" s="429">
        <v>0</v>
      </c>
      <c r="V190" s="188">
        <v>0</v>
      </c>
    </row>
    <row r="191" spans="1:22" ht="17" thickBot="1" x14ac:dyDescent="0.25">
      <c r="A191" s="159">
        <f>'St. Objectenlijst FE'!A188</f>
        <v>184</v>
      </c>
      <c r="B191" s="169" t="str">
        <f>LOOKUP(A191,'St. Objectenlijst FE'!$A:$A,'St. Objectenlijst FE'!$B:$B)</f>
        <v>Leeg</v>
      </c>
      <c r="C191" s="477">
        <v>0</v>
      </c>
      <c r="D191" s="164"/>
      <c r="E191" s="226">
        <f>LOOKUP(A191,'St. Objectenlijst FE'!$A:$A,'St. Objectenlijst FE'!$H:$H)</f>
        <v>0</v>
      </c>
      <c r="F191" s="176">
        <v>0</v>
      </c>
      <c r="G191" s="177">
        <v>0</v>
      </c>
      <c r="H191" s="177">
        <v>0</v>
      </c>
      <c r="I191" s="177">
        <v>0</v>
      </c>
      <c r="J191" s="177">
        <v>0</v>
      </c>
      <c r="K191" s="177">
        <v>0</v>
      </c>
      <c r="L191" s="178">
        <v>0</v>
      </c>
      <c r="M191" s="167"/>
      <c r="N191" s="182">
        <f t="shared" si="4"/>
        <v>1</v>
      </c>
      <c r="O191" s="184">
        <v>0</v>
      </c>
      <c r="P191" s="193">
        <v>0</v>
      </c>
      <c r="Q191" s="167"/>
      <c r="R191" s="190">
        <v>0</v>
      </c>
      <c r="S191" s="187"/>
      <c r="T191" s="167"/>
      <c r="U191" s="429">
        <v>0</v>
      </c>
      <c r="V191" s="188">
        <v>0</v>
      </c>
    </row>
    <row r="192" spans="1:22" ht="17" thickBot="1" x14ac:dyDescent="0.25">
      <c r="A192" s="159">
        <f>'St. Objectenlijst FE'!A189</f>
        <v>185</v>
      </c>
      <c r="B192" s="169" t="str">
        <f>LOOKUP(A192,'St. Objectenlijst FE'!$A:$A,'St. Objectenlijst FE'!$B:$B)</f>
        <v>Leeg</v>
      </c>
      <c r="C192" s="477">
        <v>0</v>
      </c>
      <c r="D192" s="164"/>
      <c r="E192" s="226">
        <f>LOOKUP(A192,'St. Objectenlijst FE'!$A:$A,'St. Objectenlijst FE'!$H:$H)</f>
        <v>0</v>
      </c>
      <c r="F192" s="176">
        <v>0</v>
      </c>
      <c r="G192" s="177">
        <v>0</v>
      </c>
      <c r="H192" s="177">
        <v>0</v>
      </c>
      <c r="I192" s="177">
        <v>0</v>
      </c>
      <c r="J192" s="177">
        <v>0</v>
      </c>
      <c r="K192" s="177">
        <v>0</v>
      </c>
      <c r="L192" s="178">
        <v>0</v>
      </c>
      <c r="M192" s="167"/>
      <c r="N192" s="182">
        <f t="shared" si="4"/>
        <v>1</v>
      </c>
      <c r="O192" s="184">
        <v>0</v>
      </c>
      <c r="P192" s="193">
        <v>0</v>
      </c>
      <c r="Q192" s="167"/>
      <c r="R192" s="190">
        <v>0</v>
      </c>
      <c r="S192" s="187"/>
      <c r="T192" s="167"/>
      <c r="U192" s="429">
        <v>0</v>
      </c>
      <c r="V192" s="188">
        <v>0</v>
      </c>
    </row>
    <row r="193" spans="1:22" ht="17" thickBot="1" x14ac:dyDescent="0.25">
      <c r="A193" s="159">
        <f>'St. Objectenlijst FE'!A190</f>
        <v>186</v>
      </c>
      <c r="B193" s="169" t="str">
        <f>LOOKUP(A193,'St. Objectenlijst FE'!$A:$A,'St. Objectenlijst FE'!$B:$B)</f>
        <v>Leeg</v>
      </c>
      <c r="C193" s="477">
        <v>0</v>
      </c>
      <c r="D193" s="164"/>
      <c r="E193" s="226">
        <f>LOOKUP(A193,'St. Objectenlijst FE'!$A:$A,'St. Objectenlijst FE'!$H:$H)</f>
        <v>0</v>
      </c>
      <c r="F193" s="176">
        <v>0</v>
      </c>
      <c r="G193" s="177">
        <v>0</v>
      </c>
      <c r="H193" s="177">
        <v>0</v>
      </c>
      <c r="I193" s="177">
        <v>0</v>
      </c>
      <c r="J193" s="177">
        <v>0</v>
      </c>
      <c r="K193" s="177">
        <v>0</v>
      </c>
      <c r="L193" s="178">
        <v>0</v>
      </c>
      <c r="M193" s="167"/>
      <c r="N193" s="182">
        <f t="shared" si="4"/>
        <v>1</v>
      </c>
      <c r="O193" s="184">
        <v>0</v>
      </c>
      <c r="P193" s="193">
        <v>0</v>
      </c>
      <c r="Q193" s="167"/>
      <c r="R193" s="190">
        <v>0</v>
      </c>
      <c r="S193" s="187"/>
      <c r="T193" s="167"/>
      <c r="U193" s="429">
        <v>0</v>
      </c>
      <c r="V193" s="188">
        <v>0</v>
      </c>
    </row>
    <row r="194" spans="1:22" ht="17" thickBot="1" x14ac:dyDescent="0.25">
      <c r="A194" s="159">
        <f>'St. Objectenlijst FE'!A191</f>
        <v>187</v>
      </c>
      <c r="B194" s="169" t="str">
        <f>LOOKUP(A194,'St. Objectenlijst FE'!$A:$A,'St. Objectenlijst FE'!$B:$B)</f>
        <v>Leeg</v>
      </c>
      <c r="C194" s="477">
        <v>0</v>
      </c>
      <c r="D194" s="164"/>
      <c r="E194" s="226">
        <f>LOOKUP(A194,'St. Objectenlijst FE'!$A:$A,'St. Objectenlijst FE'!$H:$H)</f>
        <v>0</v>
      </c>
      <c r="F194" s="176">
        <v>0</v>
      </c>
      <c r="G194" s="177">
        <v>0</v>
      </c>
      <c r="H194" s="177">
        <v>0</v>
      </c>
      <c r="I194" s="177">
        <v>0</v>
      </c>
      <c r="J194" s="177">
        <v>0</v>
      </c>
      <c r="K194" s="177">
        <v>0</v>
      </c>
      <c r="L194" s="178">
        <v>0</v>
      </c>
      <c r="M194" s="167"/>
      <c r="N194" s="182">
        <f t="shared" si="4"/>
        <v>1</v>
      </c>
      <c r="O194" s="184">
        <v>0</v>
      </c>
      <c r="P194" s="193">
        <v>0</v>
      </c>
      <c r="Q194" s="167"/>
      <c r="R194" s="190">
        <v>0</v>
      </c>
      <c r="S194" s="187"/>
      <c r="T194" s="167"/>
      <c r="U194" s="429">
        <v>0</v>
      </c>
      <c r="V194" s="188">
        <v>0</v>
      </c>
    </row>
    <row r="195" spans="1:22" ht="17" thickBot="1" x14ac:dyDescent="0.25">
      <c r="A195" s="159">
        <f>'St. Objectenlijst FE'!A192</f>
        <v>188</v>
      </c>
      <c r="B195" s="169" t="str">
        <f>LOOKUP(A195,'St. Objectenlijst FE'!$A:$A,'St. Objectenlijst FE'!$B:$B)</f>
        <v>Leeg</v>
      </c>
      <c r="C195" s="477">
        <v>0</v>
      </c>
      <c r="D195" s="164"/>
      <c r="E195" s="226">
        <f>LOOKUP(A195,'St. Objectenlijst FE'!$A:$A,'St. Objectenlijst FE'!$H:$H)</f>
        <v>0</v>
      </c>
      <c r="F195" s="176">
        <v>0</v>
      </c>
      <c r="G195" s="177">
        <v>0</v>
      </c>
      <c r="H195" s="177">
        <v>0</v>
      </c>
      <c r="I195" s="177">
        <v>0</v>
      </c>
      <c r="J195" s="177">
        <v>0</v>
      </c>
      <c r="K195" s="177">
        <v>0</v>
      </c>
      <c r="L195" s="178">
        <v>0</v>
      </c>
      <c r="M195" s="167"/>
      <c r="N195" s="182">
        <f t="shared" si="4"/>
        <v>1</v>
      </c>
      <c r="O195" s="184">
        <v>0</v>
      </c>
      <c r="P195" s="193">
        <v>0</v>
      </c>
      <c r="Q195" s="167"/>
      <c r="R195" s="190">
        <v>0</v>
      </c>
      <c r="S195" s="187"/>
      <c r="T195" s="167"/>
      <c r="U195" s="429">
        <v>0</v>
      </c>
      <c r="V195" s="188">
        <v>0</v>
      </c>
    </row>
    <row r="196" spans="1:22" ht="17" thickBot="1" x14ac:dyDescent="0.25">
      <c r="A196" s="159">
        <f>'St. Objectenlijst FE'!A193</f>
        <v>189</v>
      </c>
      <c r="B196" s="169" t="str">
        <f>LOOKUP(A196,'St. Objectenlijst FE'!$A:$A,'St. Objectenlijst FE'!$B:$B)</f>
        <v>Leeg</v>
      </c>
      <c r="C196" s="477">
        <v>0</v>
      </c>
      <c r="D196" s="164"/>
      <c r="E196" s="226">
        <f>LOOKUP(A196,'St. Objectenlijst FE'!$A:$A,'St. Objectenlijst FE'!$H:$H)</f>
        <v>0</v>
      </c>
      <c r="F196" s="176">
        <v>0</v>
      </c>
      <c r="G196" s="177">
        <v>0</v>
      </c>
      <c r="H196" s="177">
        <v>0</v>
      </c>
      <c r="I196" s="177">
        <v>0</v>
      </c>
      <c r="J196" s="177">
        <v>0</v>
      </c>
      <c r="K196" s="177">
        <v>0</v>
      </c>
      <c r="L196" s="178">
        <v>0</v>
      </c>
      <c r="M196" s="167"/>
      <c r="N196" s="182">
        <f t="shared" si="4"/>
        <v>1</v>
      </c>
      <c r="O196" s="184">
        <v>0</v>
      </c>
      <c r="P196" s="193">
        <v>0</v>
      </c>
      <c r="Q196" s="167"/>
      <c r="R196" s="190">
        <v>0</v>
      </c>
      <c r="S196" s="187"/>
      <c r="T196" s="167"/>
      <c r="U196" s="429">
        <v>0</v>
      </c>
      <c r="V196" s="188">
        <v>0</v>
      </c>
    </row>
    <row r="197" spans="1:22" ht="17" thickBot="1" x14ac:dyDescent="0.25">
      <c r="A197" s="159">
        <f>'St. Objectenlijst FE'!A194</f>
        <v>190</v>
      </c>
      <c r="B197" s="169" t="str">
        <f>LOOKUP(A197,'St. Objectenlijst FE'!$A:$A,'St. Objectenlijst FE'!$B:$B)</f>
        <v>Leeg</v>
      </c>
      <c r="C197" s="477">
        <v>0</v>
      </c>
      <c r="D197" s="164"/>
      <c r="E197" s="226">
        <f>LOOKUP(A197,'St. Objectenlijst FE'!$A:$A,'St. Objectenlijst FE'!$H:$H)</f>
        <v>0</v>
      </c>
      <c r="F197" s="176">
        <v>0</v>
      </c>
      <c r="G197" s="177">
        <v>0</v>
      </c>
      <c r="H197" s="177">
        <v>0</v>
      </c>
      <c r="I197" s="177">
        <v>0</v>
      </c>
      <c r="J197" s="177">
        <v>0</v>
      </c>
      <c r="K197" s="177">
        <v>0</v>
      </c>
      <c r="L197" s="178">
        <v>0</v>
      </c>
      <c r="M197" s="167"/>
      <c r="N197" s="182">
        <f t="shared" si="4"/>
        <v>1</v>
      </c>
      <c r="O197" s="184">
        <v>0</v>
      </c>
      <c r="P197" s="193">
        <v>0</v>
      </c>
      <c r="Q197" s="167"/>
      <c r="R197" s="190">
        <v>0</v>
      </c>
      <c r="S197" s="187"/>
      <c r="T197" s="167"/>
      <c r="U197" s="429">
        <v>0</v>
      </c>
      <c r="V197" s="188">
        <v>0</v>
      </c>
    </row>
    <row r="198" spans="1:22" ht="17" thickBot="1" x14ac:dyDescent="0.25">
      <c r="A198" s="159">
        <f>'St. Objectenlijst FE'!A195</f>
        <v>191</v>
      </c>
      <c r="B198" s="169" t="str">
        <f>LOOKUP(A198,'St. Objectenlijst FE'!$A:$A,'St. Objectenlijst FE'!$B:$B)</f>
        <v>Leeg</v>
      </c>
      <c r="C198" s="477">
        <v>0</v>
      </c>
      <c r="D198" s="164"/>
      <c r="E198" s="226">
        <f>LOOKUP(A198,'St. Objectenlijst FE'!$A:$A,'St. Objectenlijst FE'!$H:$H)</f>
        <v>0</v>
      </c>
      <c r="F198" s="176">
        <v>0</v>
      </c>
      <c r="G198" s="177">
        <v>0</v>
      </c>
      <c r="H198" s="177">
        <v>0</v>
      </c>
      <c r="I198" s="177">
        <v>0</v>
      </c>
      <c r="J198" s="177">
        <v>0</v>
      </c>
      <c r="K198" s="177">
        <v>0</v>
      </c>
      <c r="L198" s="178">
        <v>0</v>
      </c>
      <c r="M198" s="167"/>
      <c r="N198" s="182">
        <f t="shared" ref="N198:N205" si="5">1-O198</f>
        <v>1</v>
      </c>
      <c r="O198" s="184">
        <v>0</v>
      </c>
      <c r="P198" s="193">
        <v>0</v>
      </c>
      <c r="Q198" s="167"/>
      <c r="R198" s="190">
        <v>0</v>
      </c>
      <c r="S198" s="187"/>
      <c r="T198" s="167"/>
      <c r="U198" s="429">
        <v>0</v>
      </c>
      <c r="V198" s="188">
        <v>0</v>
      </c>
    </row>
    <row r="199" spans="1:22" ht="17" thickBot="1" x14ac:dyDescent="0.25">
      <c r="A199" s="159">
        <f>'St. Objectenlijst FE'!A196</f>
        <v>192</v>
      </c>
      <c r="B199" s="169" t="str">
        <f>LOOKUP(A199,'St. Objectenlijst FE'!$A:$A,'St. Objectenlijst FE'!$B:$B)</f>
        <v>Leeg</v>
      </c>
      <c r="C199" s="477">
        <v>0</v>
      </c>
      <c r="D199" s="164"/>
      <c r="E199" s="226">
        <f>LOOKUP(A199,'St. Objectenlijst FE'!$A:$A,'St. Objectenlijst FE'!$H:$H)</f>
        <v>0</v>
      </c>
      <c r="F199" s="176">
        <v>0</v>
      </c>
      <c r="G199" s="177">
        <v>0</v>
      </c>
      <c r="H199" s="177">
        <v>0</v>
      </c>
      <c r="I199" s="177">
        <v>0</v>
      </c>
      <c r="J199" s="177">
        <v>0</v>
      </c>
      <c r="K199" s="177">
        <v>0</v>
      </c>
      <c r="L199" s="178">
        <v>0</v>
      </c>
      <c r="M199" s="167"/>
      <c r="N199" s="182">
        <f t="shared" si="5"/>
        <v>1</v>
      </c>
      <c r="O199" s="184">
        <v>0</v>
      </c>
      <c r="P199" s="193">
        <v>0</v>
      </c>
      <c r="Q199" s="167"/>
      <c r="R199" s="190">
        <v>0</v>
      </c>
      <c r="S199" s="187"/>
      <c r="T199" s="167"/>
      <c r="U199" s="429">
        <v>0</v>
      </c>
      <c r="V199" s="188">
        <v>0</v>
      </c>
    </row>
    <row r="200" spans="1:22" ht="17" thickBot="1" x14ac:dyDescent="0.25">
      <c r="A200" s="159">
        <f>'St. Objectenlijst FE'!A197</f>
        <v>193</v>
      </c>
      <c r="B200" s="169" t="str">
        <f>LOOKUP(A200,'St. Objectenlijst FE'!$A:$A,'St. Objectenlijst FE'!$B:$B)</f>
        <v>Leeg</v>
      </c>
      <c r="C200" s="477">
        <v>0</v>
      </c>
      <c r="D200" s="164"/>
      <c r="E200" s="226">
        <f>LOOKUP(A200,'St. Objectenlijst FE'!$A:$A,'St. Objectenlijst FE'!$H:$H)</f>
        <v>0</v>
      </c>
      <c r="F200" s="176">
        <v>0</v>
      </c>
      <c r="G200" s="177">
        <v>0</v>
      </c>
      <c r="H200" s="177">
        <v>0</v>
      </c>
      <c r="I200" s="177">
        <v>0</v>
      </c>
      <c r="J200" s="177">
        <v>0</v>
      </c>
      <c r="K200" s="177">
        <v>0</v>
      </c>
      <c r="L200" s="178">
        <v>0</v>
      </c>
      <c r="M200" s="167"/>
      <c r="N200" s="182">
        <f t="shared" si="5"/>
        <v>1</v>
      </c>
      <c r="O200" s="184">
        <v>0</v>
      </c>
      <c r="P200" s="193">
        <v>0</v>
      </c>
      <c r="Q200" s="167"/>
      <c r="R200" s="190">
        <v>0</v>
      </c>
      <c r="S200" s="187"/>
      <c r="T200" s="167"/>
      <c r="U200" s="429">
        <v>0</v>
      </c>
      <c r="V200" s="188">
        <v>0</v>
      </c>
    </row>
    <row r="201" spans="1:22" ht="17" thickBot="1" x14ac:dyDescent="0.25">
      <c r="A201" s="159">
        <f>'St. Objectenlijst FE'!A198</f>
        <v>194</v>
      </c>
      <c r="B201" s="169" t="str">
        <f>LOOKUP(A201,'St. Objectenlijst FE'!$A:$A,'St. Objectenlijst FE'!$B:$B)</f>
        <v>Leeg</v>
      </c>
      <c r="C201" s="477">
        <v>0</v>
      </c>
      <c r="D201" s="164"/>
      <c r="E201" s="226">
        <f>LOOKUP(A201,'St. Objectenlijst FE'!$A:$A,'St. Objectenlijst FE'!$H:$H)</f>
        <v>0</v>
      </c>
      <c r="F201" s="176">
        <v>0</v>
      </c>
      <c r="G201" s="177">
        <v>0</v>
      </c>
      <c r="H201" s="177">
        <v>0</v>
      </c>
      <c r="I201" s="177">
        <v>0</v>
      </c>
      <c r="J201" s="177">
        <v>0</v>
      </c>
      <c r="K201" s="177">
        <v>0</v>
      </c>
      <c r="L201" s="178">
        <v>0</v>
      </c>
      <c r="M201" s="167"/>
      <c r="N201" s="182">
        <f t="shared" si="5"/>
        <v>1</v>
      </c>
      <c r="O201" s="184">
        <v>0</v>
      </c>
      <c r="P201" s="193">
        <v>0</v>
      </c>
      <c r="Q201" s="167"/>
      <c r="R201" s="190">
        <v>0</v>
      </c>
      <c r="S201" s="187"/>
      <c r="T201" s="167"/>
      <c r="U201" s="429">
        <v>0</v>
      </c>
      <c r="V201" s="188">
        <v>0</v>
      </c>
    </row>
    <row r="202" spans="1:22" ht="17" thickBot="1" x14ac:dyDescent="0.25">
      <c r="A202" s="159">
        <f>'St. Objectenlijst FE'!A199</f>
        <v>195</v>
      </c>
      <c r="B202" s="169" t="str">
        <f>LOOKUP(A202,'St. Objectenlijst FE'!$A:$A,'St. Objectenlijst FE'!$B:$B)</f>
        <v>Leeg</v>
      </c>
      <c r="C202" s="477">
        <v>0</v>
      </c>
      <c r="D202" s="164"/>
      <c r="E202" s="226">
        <f>LOOKUP(A202,'St. Objectenlijst FE'!$A:$A,'St. Objectenlijst FE'!$H:$H)</f>
        <v>0</v>
      </c>
      <c r="F202" s="176">
        <v>0</v>
      </c>
      <c r="G202" s="177">
        <v>0</v>
      </c>
      <c r="H202" s="177">
        <v>0</v>
      </c>
      <c r="I202" s="177">
        <v>0</v>
      </c>
      <c r="J202" s="177">
        <v>0</v>
      </c>
      <c r="K202" s="177">
        <v>0</v>
      </c>
      <c r="L202" s="178">
        <v>0</v>
      </c>
      <c r="M202" s="167"/>
      <c r="N202" s="182">
        <f t="shared" si="5"/>
        <v>1</v>
      </c>
      <c r="O202" s="184">
        <v>0</v>
      </c>
      <c r="P202" s="193">
        <v>0</v>
      </c>
      <c r="Q202" s="167"/>
      <c r="R202" s="190">
        <v>0</v>
      </c>
      <c r="S202" s="187"/>
      <c r="T202" s="167"/>
      <c r="U202" s="429">
        <v>0</v>
      </c>
      <c r="V202" s="188">
        <v>0</v>
      </c>
    </row>
    <row r="203" spans="1:22" ht="17" thickBot="1" x14ac:dyDescent="0.25">
      <c r="A203" s="159">
        <f>'St. Objectenlijst FE'!A200</f>
        <v>196</v>
      </c>
      <c r="B203" s="169" t="str">
        <f>LOOKUP(A203,'St. Objectenlijst FE'!$A:$A,'St. Objectenlijst FE'!$B:$B)</f>
        <v>Leeg</v>
      </c>
      <c r="C203" s="477">
        <v>0</v>
      </c>
      <c r="D203" s="164"/>
      <c r="E203" s="226">
        <f>LOOKUP(A203,'St. Objectenlijst FE'!$A:$A,'St. Objectenlijst FE'!$H:$H)</f>
        <v>0</v>
      </c>
      <c r="F203" s="176">
        <v>0</v>
      </c>
      <c r="G203" s="177">
        <v>0</v>
      </c>
      <c r="H203" s="177">
        <v>0</v>
      </c>
      <c r="I203" s="177">
        <v>0</v>
      </c>
      <c r="J203" s="177">
        <v>0</v>
      </c>
      <c r="K203" s="177">
        <v>0</v>
      </c>
      <c r="L203" s="178">
        <v>0</v>
      </c>
      <c r="M203" s="167"/>
      <c r="N203" s="182">
        <f t="shared" si="5"/>
        <v>1</v>
      </c>
      <c r="O203" s="184">
        <v>0</v>
      </c>
      <c r="P203" s="193">
        <v>0</v>
      </c>
      <c r="Q203" s="167"/>
      <c r="R203" s="190">
        <v>0</v>
      </c>
      <c r="S203" s="187"/>
      <c r="T203" s="167"/>
      <c r="U203" s="429">
        <v>0</v>
      </c>
      <c r="V203" s="188">
        <v>0</v>
      </c>
    </row>
    <row r="204" spans="1:22" ht="17" thickBot="1" x14ac:dyDescent="0.25">
      <c r="A204" s="159">
        <f>'St. Objectenlijst FE'!A201</f>
        <v>197</v>
      </c>
      <c r="B204" s="169" t="str">
        <f>LOOKUP(A204,'St. Objectenlijst FE'!$A:$A,'St. Objectenlijst FE'!$B:$B)</f>
        <v>Leeg</v>
      </c>
      <c r="C204" s="477">
        <v>0</v>
      </c>
      <c r="D204" s="164"/>
      <c r="E204" s="226">
        <f>LOOKUP(A204,'St. Objectenlijst FE'!$A:$A,'St. Objectenlijst FE'!$H:$H)</f>
        <v>0</v>
      </c>
      <c r="F204" s="176">
        <v>0</v>
      </c>
      <c r="G204" s="177">
        <v>0</v>
      </c>
      <c r="H204" s="177">
        <v>0</v>
      </c>
      <c r="I204" s="177">
        <v>0</v>
      </c>
      <c r="J204" s="177">
        <v>0</v>
      </c>
      <c r="K204" s="177">
        <v>0</v>
      </c>
      <c r="L204" s="178">
        <v>0</v>
      </c>
      <c r="M204" s="167"/>
      <c r="N204" s="182">
        <f t="shared" si="5"/>
        <v>1</v>
      </c>
      <c r="O204" s="184">
        <v>0</v>
      </c>
      <c r="P204" s="193">
        <v>0</v>
      </c>
      <c r="Q204" s="167"/>
      <c r="R204" s="190">
        <v>0</v>
      </c>
      <c r="S204" s="187"/>
      <c r="T204" s="167"/>
      <c r="U204" s="429">
        <v>0</v>
      </c>
      <c r="V204" s="188">
        <v>0</v>
      </c>
    </row>
    <row r="205" spans="1:22" ht="17" thickBot="1" x14ac:dyDescent="0.25">
      <c r="A205" s="159">
        <f>'St. Objectenlijst FE'!A202</f>
        <v>198</v>
      </c>
      <c r="B205" s="169" t="str">
        <f>LOOKUP(A205,'St. Objectenlijst FE'!$A:$A,'St. Objectenlijst FE'!$B:$B)</f>
        <v>Leeg</v>
      </c>
      <c r="C205" s="477">
        <v>0</v>
      </c>
      <c r="D205" s="164"/>
      <c r="E205" s="226">
        <f>LOOKUP(A205,'St. Objectenlijst FE'!$A:$A,'St. Objectenlijst FE'!$H:$H)</f>
        <v>0</v>
      </c>
      <c r="F205" s="176">
        <v>0</v>
      </c>
      <c r="G205" s="177">
        <v>0</v>
      </c>
      <c r="H205" s="177">
        <v>0</v>
      </c>
      <c r="I205" s="177">
        <v>0</v>
      </c>
      <c r="J205" s="177">
        <v>0</v>
      </c>
      <c r="K205" s="177">
        <v>0</v>
      </c>
      <c r="L205" s="178">
        <v>0</v>
      </c>
      <c r="M205" s="167"/>
      <c r="N205" s="182">
        <f t="shared" si="5"/>
        <v>1</v>
      </c>
      <c r="O205" s="184">
        <v>0</v>
      </c>
      <c r="P205" s="193">
        <v>0</v>
      </c>
      <c r="Q205" s="167"/>
      <c r="R205" s="190">
        <v>0</v>
      </c>
      <c r="S205" s="187"/>
      <c r="T205" s="167"/>
      <c r="U205" s="429">
        <v>0</v>
      </c>
      <c r="V205" s="188">
        <v>0</v>
      </c>
    </row>
    <row r="206" spans="1:22" ht="17" thickBot="1" x14ac:dyDescent="0.25">
      <c r="A206" s="159">
        <f>'St. Objectenlijst FE'!A203</f>
        <v>199</v>
      </c>
      <c r="B206" s="169" t="str">
        <f>LOOKUP(A206,'St. Objectenlijst FE'!$A:$A,'St. Objectenlijst FE'!$B:$B)</f>
        <v>Leeg</v>
      </c>
      <c r="C206" s="477">
        <v>0</v>
      </c>
      <c r="D206" s="164"/>
      <c r="E206" s="226">
        <f>LOOKUP(A206,'St. Objectenlijst FE'!$A:$A,'St. Objectenlijst FE'!$H:$H)</f>
        <v>0</v>
      </c>
      <c r="F206" s="176">
        <v>0</v>
      </c>
      <c r="G206" s="177">
        <v>0</v>
      </c>
      <c r="H206" s="177">
        <v>0</v>
      </c>
      <c r="I206" s="177">
        <v>0</v>
      </c>
      <c r="J206" s="177">
        <v>0</v>
      </c>
      <c r="K206" s="177">
        <v>0</v>
      </c>
      <c r="L206" s="178">
        <v>0</v>
      </c>
      <c r="M206" s="167"/>
      <c r="N206" s="182">
        <f t="shared" ref="N206:N207" si="6">1-O206</f>
        <v>1</v>
      </c>
      <c r="O206" s="184">
        <v>0</v>
      </c>
      <c r="P206" s="193">
        <v>0</v>
      </c>
      <c r="Q206" s="167"/>
      <c r="R206" s="190">
        <v>0</v>
      </c>
      <c r="S206" s="187"/>
      <c r="T206" s="167"/>
      <c r="U206" s="429">
        <v>0</v>
      </c>
      <c r="V206" s="188">
        <v>0</v>
      </c>
    </row>
    <row r="207" spans="1:22" ht="17" thickBot="1" x14ac:dyDescent="0.25">
      <c r="A207" s="159">
        <f>'St. Objectenlijst FE'!A204</f>
        <v>999</v>
      </c>
      <c r="B207" s="169" t="str">
        <f>LOOKUP(A207,'St. Objectenlijst FE'!$A:$A,'St. Objectenlijst FE'!$B:$B)</f>
        <v>Leeg</v>
      </c>
      <c r="C207" s="477">
        <v>0</v>
      </c>
      <c r="D207" s="164"/>
      <c r="E207" s="226">
        <f>LOOKUP(A207,'St. Objectenlijst FE'!$A:$A,'St. Objectenlijst FE'!$H:$H)</f>
        <v>0.01</v>
      </c>
      <c r="F207" s="176">
        <v>0</v>
      </c>
      <c r="G207" s="177">
        <v>0</v>
      </c>
      <c r="H207" s="177">
        <v>0</v>
      </c>
      <c r="I207" s="177">
        <v>0</v>
      </c>
      <c r="J207" s="177">
        <v>0</v>
      </c>
      <c r="K207" s="177">
        <v>0</v>
      </c>
      <c r="L207" s="178">
        <v>0</v>
      </c>
      <c r="M207" s="167"/>
      <c r="N207" s="182">
        <f t="shared" si="6"/>
        <v>1</v>
      </c>
      <c r="O207" s="184">
        <v>0</v>
      </c>
      <c r="P207" s="193">
        <v>0</v>
      </c>
      <c r="Q207" s="167"/>
      <c r="R207" s="190">
        <v>0</v>
      </c>
      <c r="S207" s="187"/>
      <c r="T207" s="167"/>
      <c r="U207" s="429">
        <v>0</v>
      </c>
      <c r="V207" s="188">
        <v>0</v>
      </c>
    </row>
    <row r="208" spans="1:22" ht="10" customHeight="1" x14ac:dyDescent="0.2">
      <c r="B208" s="151"/>
      <c r="C208" s="175"/>
      <c r="E208" s="227"/>
      <c r="F208" s="151"/>
      <c r="G208" s="151"/>
      <c r="H208" s="151"/>
      <c r="I208" s="151"/>
      <c r="J208" s="151"/>
      <c r="K208" s="151"/>
      <c r="L208" s="151"/>
      <c r="N208" s="151"/>
      <c r="O208" s="151"/>
      <c r="P208" s="151"/>
      <c r="R208" s="205"/>
      <c r="U208" s="151"/>
      <c r="V208" s="151"/>
    </row>
    <row r="209" spans="1:22" ht="17" thickBot="1" x14ac:dyDescent="0.25">
      <c r="A209" s="208" t="s">
        <v>203</v>
      </c>
      <c r="B209" s="209"/>
      <c r="C209" s="710">
        <f>SUM(C8:C106)</f>
        <v>0</v>
      </c>
      <c r="D209" s="209"/>
      <c r="E209" s="228"/>
      <c r="F209" s="209"/>
      <c r="G209" s="209"/>
      <c r="H209" s="209"/>
      <c r="I209" s="209"/>
      <c r="J209" s="209"/>
      <c r="K209" s="209"/>
      <c r="L209" s="209"/>
      <c r="M209" s="209"/>
      <c r="N209" s="209"/>
      <c r="O209" s="209"/>
      <c r="P209" s="209"/>
      <c r="Q209" s="209"/>
      <c r="R209" s="210">
        <f>SUM(R8:R106)</f>
        <v>0</v>
      </c>
      <c r="S209" s="209"/>
      <c r="T209" s="209"/>
      <c r="U209" s="209"/>
      <c r="V209" s="209"/>
    </row>
    <row r="210" spans="1:22" x14ac:dyDescent="0.2">
      <c r="A210" s="209"/>
      <c r="B210" s="209"/>
      <c r="C210" s="209"/>
      <c r="D210" s="209"/>
      <c r="E210" s="229"/>
      <c r="F210" s="209"/>
      <c r="G210" s="209"/>
      <c r="H210" s="209"/>
      <c r="I210" s="209"/>
      <c r="J210" s="209"/>
      <c r="K210" s="209"/>
      <c r="L210" s="209"/>
      <c r="M210" s="209"/>
      <c r="N210" s="209"/>
      <c r="O210" s="209"/>
      <c r="P210" s="209"/>
      <c r="Q210" s="209"/>
      <c r="R210" s="209"/>
      <c r="S210" s="209"/>
      <c r="T210" s="209"/>
      <c r="U210" s="209"/>
      <c r="V210" s="209"/>
    </row>
    <row r="211" spans="1:22" ht="19" x14ac:dyDescent="0.25">
      <c r="A211" s="211" t="s">
        <v>67</v>
      </c>
      <c r="B211" s="209"/>
      <c r="C211" s="209"/>
      <c r="D211" s="209"/>
      <c r="E211" s="229"/>
      <c r="F211" s="209"/>
      <c r="G211" s="209"/>
      <c r="H211" s="209"/>
      <c r="I211" s="209"/>
      <c r="J211" s="209"/>
      <c r="K211" s="209"/>
      <c r="L211" s="209"/>
      <c r="M211" s="209"/>
      <c r="N211" s="209"/>
      <c r="O211" s="209"/>
      <c r="P211" s="209"/>
      <c r="Q211" s="209"/>
      <c r="R211" s="209"/>
      <c r="S211" s="209"/>
      <c r="T211" s="209"/>
      <c r="U211" s="209"/>
      <c r="V211" s="209"/>
    </row>
    <row r="212" spans="1:22" ht="9" customHeight="1" x14ac:dyDescent="0.2">
      <c r="A212" s="212"/>
      <c r="B212" s="209"/>
      <c r="C212" s="209"/>
      <c r="D212" s="209"/>
      <c r="E212" s="229"/>
      <c r="F212" s="209"/>
      <c r="G212" s="209"/>
      <c r="H212" s="209"/>
      <c r="I212" s="209"/>
      <c r="J212" s="209"/>
      <c r="K212" s="209"/>
      <c r="L212" s="209"/>
      <c r="M212" s="209"/>
      <c r="N212" s="209"/>
      <c r="O212" s="209"/>
      <c r="P212" s="209"/>
      <c r="Q212" s="209"/>
      <c r="R212" s="209"/>
      <c r="S212" s="209"/>
      <c r="T212" s="209"/>
      <c r="U212" s="209"/>
      <c r="V212" s="209"/>
    </row>
    <row r="213" spans="1:22" x14ac:dyDescent="0.2">
      <c r="A213" s="834" t="s">
        <v>514</v>
      </c>
      <c r="B213" s="835"/>
      <c r="C213" s="209"/>
      <c r="D213" s="209"/>
      <c r="E213" s="229"/>
      <c r="F213" s="209"/>
      <c r="G213" s="209"/>
      <c r="H213" s="209"/>
      <c r="I213" s="209"/>
      <c r="J213" s="209"/>
      <c r="K213" s="209"/>
      <c r="L213" s="209"/>
      <c r="M213" s="209"/>
      <c r="N213" s="209"/>
      <c r="O213" s="209"/>
      <c r="P213" s="209"/>
      <c r="Q213" s="209"/>
      <c r="R213" s="209"/>
      <c r="S213" s="209"/>
      <c r="T213" s="209"/>
      <c r="U213" s="209"/>
      <c r="V213" s="209"/>
    </row>
    <row r="214" spans="1:22" x14ac:dyDescent="0.2">
      <c r="V214" s="209"/>
    </row>
    <row r="215" spans="1:22" x14ac:dyDescent="0.2">
      <c r="V215" s="209"/>
    </row>
    <row r="216" spans="1:22" x14ac:dyDescent="0.2">
      <c r="V216" s="209"/>
    </row>
  </sheetData>
  <mergeCells count="8">
    <mergeCell ref="A213:B213"/>
    <mergeCell ref="E4:P4"/>
    <mergeCell ref="U6:V6"/>
    <mergeCell ref="F6:L6"/>
    <mergeCell ref="F3:L3"/>
    <mergeCell ref="O3:P3"/>
    <mergeCell ref="U4:V4"/>
    <mergeCell ref="U3:V3"/>
  </mergeCells>
  <conditionalFormatting sqref="F9:G9 J9:L9">
    <cfRule type="expression" dxfId="48" priority="6">
      <formula>SUM($F9:$L9)=1</formula>
    </cfRule>
    <cfRule type="colorScale" priority="8">
      <colorScale>
        <cfvo type="num" val="#REF!=1"/>
        <cfvo type="max"/>
        <color rgb="FFFF7128"/>
        <color rgb="FFFFEF9C"/>
      </colorScale>
    </cfRule>
    <cfRule type="expression" dxfId="47" priority="7">
      <formula>SUM($F9:$L9)&lt;1</formula>
    </cfRule>
    <cfRule type="expression" dxfId="46" priority="5">
      <formula>SUM($F9:$L9)=0</formula>
    </cfRule>
  </conditionalFormatting>
  <conditionalFormatting sqref="F10:G10 J10:L10">
    <cfRule type="colorScale" priority="12">
      <colorScale>
        <cfvo type="num" val="#REF!=1"/>
        <cfvo type="max"/>
        <color rgb="FFFF7128"/>
        <color rgb="FFFFEF9C"/>
      </colorScale>
    </cfRule>
  </conditionalFormatting>
  <conditionalFormatting sqref="F10:G207 J10:L207">
    <cfRule type="expression" dxfId="45" priority="11">
      <formula>SUM($F10:$L10)&lt;1</formula>
    </cfRule>
    <cfRule type="expression" dxfId="44" priority="9">
      <formula>SUM($F10:$L10)=0</formula>
    </cfRule>
    <cfRule type="expression" dxfId="43" priority="10">
      <formula>SUM($F10:$L10)=1</formula>
    </cfRule>
  </conditionalFormatting>
  <conditionalFormatting sqref="F11:G11 J11:L11">
    <cfRule type="colorScale" priority="16">
      <colorScale>
        <cfvo type="num" val="#REF!=1"/>
        <cfvo type="max"/>
        <color rgb="FFFF7128"/>
        <color rgb="FFFFEF9C"/>
      </colorScale>
    </cfRule>
  </conditionalFormatting>
  <conditionalFormatting sqref="F12:G12 J12:L12">
    <cfRule type="colorScale" priority="20">
      <colorScale>
        <cfvo type="num" val="#REF!=1"/>
        <cfvo type="max"/>
        <color rgb="FFFF7128"/>
        <color rgb="FFFFEF9C"/>
      </colorScale>
    </cfRule>
  </conditionalFormatting>
  <conditionalFormatting sqref="F13:G13 J13:L13">
    <cfRule type="colorScale" priority="24">
      <colorScale>
        <cfvo type="num" val="#REF!=1"/>
        <cfvo type="max"/>
        <color rgb="FFFF7128"/>
        <color rgb="FFFFEF9C"/>
      </colorScale>
    </cfRule>
  </conditionalFormatting>
  <conditionalFormatting sqref="F14:G14 J14:L14">
    <cfRule type="colorScale" priority="28">
      <colorScale>
        <cfvo type="num" val="#REF!=1"/>
        <cfvo type="max"/>
        <color rgb="FFFF7128"/>
        <color rgb="FFFFEF9C"/>
      </colorScale>
    </cfRule>
  </conditionalFormatting>
  <conditionalFormatting sqref="F15:G15 J15:L15">
    <cfRule type="colorScale" priority="32">
      <colorScale>
        <cfvo type="num" val="#REF!=1"/>
        <cfvo type="max"/>
        <color rgb="FFFF7128"/>
        <color rgb="FFFFEF9C"/>
      </colorScale>
    </cfRule>
  </conditionalFormatting>
  <conditionalFormatting sqref="F16:G16 J16:L16">
    <cfRule type="colorScale" priority="36">
      <colorScale>
        <cfvo type="num" val="#REF!=1"/>
        <cfvo type="max"/>
        <color rgb="FFFF7128"/>
        <color rgb="FFFFEF9C"/>
      </colorScale>
    </cfRule>
  </conditionalFormatting>
  <conditionalFormatting sqref="F17:G17 J17:L17">
    <cfRule type="colorScale" priority="40">
      <colorScale>
        <cfvo type="num" val="#REF!=1"/>
        <cfvo type="max"/>
        <color rgb="FFFF7128"/>
        <color rgb="FFFFEF9C"/>
      </colorScale>
    </cfRule>
  </conditionalFormatting>
  <conditionalFormatting sqref="F18:G18 J18:L18">
    <cfRule type="colorScale" priority="44">
      <colorScale>
        <cfvo type="num" val="#REF!=1"/>
        <cfvo type="max"/>
        <color rgb="FFFF7128"/>
        <color rgb="FFFFEF9C"/>
      </colorScale>
    </cfRule>
  </conditionalFormatting>
  <conditionalFormatting sqref="F19:G19 J19:L19">
    <cfRule type="colorScale" priority="48">
      <colorScale>
        <cfvo type="num" val="#REF!=1"/>
        <cfvo type="max"/>
        <color rgb="FFFF7128"/>
        <color rgb="FFFFEF9C"/>
      </colorScale>
    </cfRule>
  </conditionalFormatting>
  <conditionalFormatting sqref="F20:G20 J20:L20">
    <cfRule type="colorScale" priority="52">
      <colorScale>
        <cfvo type="num" val="#REF!=1"/>
        <cfvo type="max"/>
        <color rgb="FFFF7128"/>
        <color rgb="FFFFEF9C"/>
      </colorScale>
    </cfRule>
  </conditionalFormatting>
  <conditionalFormatting sqref="F21:G21 J21:L21">
    <cfRule type="colorScale" priority="56">
      <colorScale>
        <cfvo type="num" val="#REF!=1"/>
        <cfvo type="max"/>
        <color rgb="FFFF7128"/>
        <color rgb="FFFFEF9C"/>
      </colorScale>
    </cfRule>
  </conditionalFormatting>
  <conditionalFormatting sqref="F22:G22 J22:L22">
    <cfRule type="colorScale" priority="60">
      <colorScale>
        <cfvo type="num" val="#REF!=1"/>
        <cfvo type="max"/>
        <color rgb="FFFF7128"/>
        <color rgb="FFFFEF9C"/>
      </colorScale>
    </cfRule>
  </conditionalFormatting>
  <conditionalFormatting sqref="F23:G23 J23:L23">
    <cfRule type="colorScale" priority="64">
      <colorScale>
        <cfvo type="num" val="#REF!=1"/>
        <cfvo type="max"/>
        <color rgb="FFFF7128"/>
        <color rgb="FFFFEF9C"/>
      </colorScale>
    </cfRule>
  </conditionalFormatting>
  <conditionalFormatting sqref="F24:G24 J24:L24">
    <cfRule type="colorScale" priority="68">
      <colorScale>
        <cfvo type="num" val="#REF!=1"/>
        <cfvo type="max"/>
        <color rgb="FFFF7128"/>
        <color rgb="FFFFEF9C"/>
      </colorScale>
    </cfRule>
  </conditionalFormatting>
  <conditionalFormatting sqref="F25:G25 J25:L25">
    <cfRule type="colorScale" priority="72">
      <colorScale>
        <cfvo type="num" val="#REF!=1"/>
        <cfvo type="max"/>
        <color rgb="FFFF7128"/>
        <color rgb="FFFFEF9C"/>
      </colorScale>
    </cfRule>
  </conditionalFormatting>
  <conditionalFormatting sqref="F26:G26 J26:L26">
    <cfRule type="colorScale" priority="76">
      <colorScale>
        <cfvo type="num" val="#REF!=1"/>
        <cfvo type="max"/>
        <color rgb="FFFF7128"/>
        <color rgb="FFFFEF9C"/>
      </colorScale>
    </cfRule>
  </conditionalFormatting>
  <conditionalFormatting sqref="F27:G27 F30:G30 F33:G33 F36:G36 F39:G39 F42:G42 F45:G45 F48:G48 F51:G51 F54:G54 F57:G57 F60:G60 F63:G63 F66:G66 F69:G69 F72:G72 F75:G75 F78:G78 F81:G81 F84:G84 F87:G87 F90:G90 F93:G93 F96:G96 F99:G99 F102:G102 F105:G105 J27:L27 J30:L30 J33:L33 J36:L36 J39:L39 J42:L42 J45:L45 J48:L48 J51:L51 J54:L54 J57:L57 J60:L60 J63:L63 J66:L66 J69:L69 J72:L72 J75:L75 J78:L78 J81:L81 J84:L84 J87:L87 J90:L90 J93:L93 J96:L96 J99:L99 J102:L102 J105:L105">
    <cfRule type="colorScale" priority="80">
      <colorScale>
        <cfvo type="num" val="#REF!=1"/>
        <cfvo type="max"/>
        <color rgb="FFFF7128"/>
        <color rgb="FFFFEF9C"/>
      </colorScale>
    </cfRule>
  </conditionalFormatting>
  <conditionalFormatting sqref="F28:G28 F31:G31 F34:G34 F37:G37 F40:G40 F43:G43 F46:G46 F49:G49 F52:G52 F55:G55 F58:G58 F61:G61 F64:G64 F67:G67 F70:G70 F73:G73 F76:G76 F79:G79 F82:G82 F85:G85 F88:G88 F91:G91 F94:G94 F97:G97 F100:G100 F103:G103 F106:G207 J28:L28 J31:L31 J34:L34 J37:L37 J40:L40 J43:L43 J46:L46 J49:L49 J52:L52 J55:L55 J58:L58 J61:L61 J64:L64 J67:L67 J70:L70 J73:L73 J76:L76 J79:L79 J82:L82 J85:L85 J88:L88 J91:L91 J94:L94 J97:L97 J100:L100 J103:L103 J106:L207">
    <cfRule type="colorScale" priority="84">
      <colorScale>
        <cfvo type="num" val="#REF!=1"/>
        <cfvo type="max"/>
        <color rgb="FFFF7128"/>
        <color rgb="FFFFEF9C"/>
      </colorScale>
    </cfRule>
  </conditionalFormatting>
  <conditionalFormatting sqref="F29:G29 F32:G32 F35:G35 F38:G38 F41:G41 F44:G44 F47:G47 F50:G50 F53:G53 F56:G56 F59:G59 F62:G62 F65:G65 F68:G68 F71:G71 F74:G74 F77:G77 F80:G80 F83:G83 F86:G86 F89:G89 F92:G92 F95:G95 F98:G98 F101:G101 F104:G104 J29:L29 J32:L32 J35:L35 J38:L38 J41:L41 J44:L44 J47:L47 J50:L50 J53:L53 J56:L56 J59:L59 J62:L62 J65:L65 J68:L68 J71:L71 J74:L74 J77:L77 J80:L80 J83:L83 J86:L86 J89:L89 J92:L92 J95:L95 J98:L98 J101:L101 J104:L104">
    <cfRule type="colorScale" priority="88">
      <colorScale>
        <cfvo type="num" val="#REF!=1"/>
        <cfvo type="max"/>
        <color rgb="FFFF7128"/>
        <color rgb="FFFFEF9C"/>
      </colorScale>
    </cfRule>
  </conditionalFormatting>
  <conditionalFormatting sqref="F8:L8 H9:I207">
    <cfRule type="colorScale" priority="4">
      <colorScale>
        <cfvo type="num" val="#REF!=1"/>
        <cfvo type="max"/>
        <color rgb="FFFF7128"/>
        <color rgb="FFFFEF9C"/>
      </colorScale>
    </cfRule>
    <cfRule type="expression" dxfId="42" priority="3">
      <formula>SUM($F8:$L8)&lt;1</formula>
    </cfRule>
    <cfRule type="expression" dxfId="41" priority="2">
      <formula>SUM($F8:$L8)=1</formula>
    </cfRule>
    <cfRule type="expression" dxfId="40" priority="1">
      <formula>SUM($F8:$L8)=0</formula>
    </cfRule>
  </conditionalFormatting>
  <dataValidations count="2">
    <dataValidation type="custom" allowBlank="1" showInputMessage="1" showErrorMessage="1" sqref="F8:L8 H9:I207" xr:uid="{E76E7F3A-7127-EE4C-A184-4979466A9632}">
      <formula1>SUM($F8:$L8)&lt;=1</formula1>
    </dataValidation>
    <dataValidation type="custom" allowBlank="1" showInputMessage="1" showErrorMessage="1" sqref="F9:G207 J9:L207" xr:uid="{584CAFDB-7024-C04F-9F83-F769A1EB8A6F}">
      <formula1>SUM($F9:$L9)&lt;=1</formula1>
    </dataValidation>
  </dataValidations>
  <pageMargins left="0.7" right="0.7" top="0.75" bottom="0.75" header="0.3" footer="0.3"/>
  <pageSetup paperSize="9" scale="46" orientation="landscape" horizontalDpi="0"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4B4BA-B5C1-2D41-80E9-46A2440063CD}">
  <dimension ref="A1:T12"/>
  <sheetViews>
    <sheetView workbookViewId="0">
      <selection activeCell="N1" sqref="N1:N12"/>
    </sheetView>
  </sheetViews>
  <sheetFormatPr baseColWidth="10" defaultRowHeight="16" x14ac:dyDescent="0.2"/>
  <cols>
    <col min="1" max="1" width="36" bestFit="1" customWidth="1"/>
    <col min="10" max="10" width="26.33203125" bestFit="1" customWidth="1"/>
  </cols>
  <sheetData>
    <row r="1" spans="1:20" x14ac:dyDescent="0.2">
      <c r="A1" t="s">
        <v>750</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sheet'!AG41+'Calculatie sheet'!AH41+'Calculatie sheet'!AI41+'Calculatie sheet'!AJ41+'Calculatie sheet'!AK41+'Calculatie sheet'!AL41+'Calculatie sheet'!AP41+'Calculatie sheet'!AQ41+'Calculatie sheet'!ARI41+'Calculatie sheet'!AS41+'Calculatie sheet'!AT41+'Calculatie sheet'!AU41+'Calculatie sheet'!AV41+'Calculatie sheet'!AW41+'Calculatie sheet'!AX41</f>
        <v>233481.98</v>
      </c>
      <c r="C2" s="566">
        <f>B2</f>
        <v>233481.98</v>
      </c>
      <c r="D2" s="28">
        <v>0</v>
      </c>
      <c r="E2" s="28">
        <f>C2*2</f>
        <v>466963.96</v>
      </c>
      <c r="F2" s="28">
        <f>E2*0.3333</f>
        <v>155639.087868</v>
      </c>
      <c r="G2" s="28">
        <f>E2*0.6666</f>
        <v>311278.175736</v>
      </c>
      <c r="H2" s="28">
        <f>D2</f>
        <v>0</v>
      </c>
      <c r="I2" s="28">
        <f>E2*0.3333</f>
        <v>155639.087868</v>
      </c>
      <c r="J2" s="566" t="s">
        <v>571</v>
      </c>
      <c r="L2">
        <v>2020</v>
      </c>
      <c r="M2" s="41">
        <f>'MKI W kolom AG'!M2+'MKI W kolom AH'!M2+'MKI W kolom AI'!M2+'MKI W kolom AJ'!M2+'MKI W kolom AK'!M2+'MKI W kolom AL'!M2+'MKI W kolom AP'!M2+'MKI W kolom AQ'!M2+'MKI W kolom AR'!M2+'MKI W kolom AS'!M2+'MKI W kolom AT'!M2+'MKI W kolom AU'!M2+'MKI W kolom AV'!M2+'MKI W kolom AW'!M2+'MKI W kolom AX'!M2</f>
        <v>0</v>
      </c>
      <c r="N2" s="798">
        <f>'MKI W kolom AG'!N2+'MKI W kolom AH'!N2+'MKI W kolom AI'!N2+'MKI W kolom AJ'!N2+'MKI W kolom AK'!N2+'MKI W kolom AL'!N2+'MKI W kolom AP'!N2+'MKI W kolom AQ'!N2+'MKI W kolom AR'!N2+'MKI W kolom AS'!N2+'MKI W kolom AT'!N2+'MKI W kolom AU'!N2+'MKI W kolom AV'!N2+'MKI W kolom AW'!N2+'MKI W kolom AX'!N2</f>
        <v>0</v>
      </c>
      <c r="O2" s="28">
        <v>0</v>
      </c>
      <c r="P2" s="28">
        <f>N2*2</f>
        <v>0</v>
      </c>
      <c r="Q2" s="28">
        <f>P2*0.3333</f>
        <v>0</v>
      </c>
      <c r="R2" s="28">
        <f>P2*0.6666</f>
        <v>0</v>
      </c>
      <c r="S2" s="28">
        <f>O2</f>
        <v>0</v>
      </c>
      <c r="T2" s="28">
        <f>P2*0.3333</f>
        <v>0</v>
      </c>
    </row>
    <row r="3" spans="1:20" x14ac:dyDescent="0.2">
      <c r="J3" s="8" t="s">
        <v>61</v>
      </c>
      <c r="L3">
        <v>2021</v>
      </c>
      <c r="M3" s="41">
        <f>'MKI W kolom AG'!M3+'MKI W kolom AH'!M3+'MKI W kolom AI'!M3+'MKI W kolom AJ'!M3+'MKI W kolom AK'!M3+'MKI W kolom AL'!M3+'MKI W kolom AP'!M3+'MKI W kolom AQ'!M3+'MKI W kolom AR'!M3+'MKI W kolom AS'!M3+'MKI W kolom AT'!M3+'MKI W kolom AU'!M3+'MKI W kolom AV'!M3+'MKI W kolom AW'!M3+'MKI W kolom AX'!M3</f>
        <v>0</v>
      </c>
      <c r="N3" s="798">
        <f>'MKI W kolom AG'!N3+'MKI W kolom AH'!N3+'MKI W kolom AI'!N3+'MKI W kolom AJ'!N3+'MKI W kolom AK'!N3+'MKI W kolom AL'!N3+'MKI W kolom AP'!N3+'MKI W kolom AQ'!N3+'MKI W kolom AR'!N3+'MKI W kolom AS'!N3+'MKI W kolom AT'!N3+'MKI W kolom AU'!N3+'MKI W kolom AV'!N3+'MKI W kolom AW'!N3+'MKI W kolom AX'!N3</f>
        <v>0</v>
      </c>
      <c r="O3" s="28">
        <v>0</v>
      </c>
      <c r="P3" s="28">
        <f>N3*2</f>
        <v>0</v>
      </c>
      <c r="Q3" s="28">
        <f>P3*0.3333</f>
        <v>0</v>
      </c>
      <c r="R3" s="28">
        <f>P3*0.6666</f>
        <v>0</v>
      </c>
      <c r="S3" s="28">
        <f>O3</f>
        <v>0</v>
      </c>
      <c r="T3" s="28">
        <f>P3*0.3333</f>
        <v>0</v>
      </c>
    </row>
    <row r="4" spans="1:20" x14ac:dyDescent="0.2">
      <c r="J4" s="9" t="s">
        <v>48</v>
      </c>
      <c r="L4">
        <v>2022</v>
      </c>
      <c r="M4" s="41">
        <f>'MKI W kolom AG'!M4+'MKI W kolom AH'!M4+'MKI W kolom AI'!M4+'MKI W kolom AJ'!M4+'MKI W kolom AK'!M4+'MKI W kolom AL'!M4+'MKI W kolom AP'!M4+'MKI W kolom AQ'!M4+'MKI W kolom AR'!M4+'MKI W kolom AS'!M4+'MKI W kolom AT'!M4+'MKI W kolom AU'!M4+'MKI W kolom AV'!M4+'MKI W kolom AW'!M4+'MKI W kolom AX'!M4</f>
        <v>0</v>
      </c>
      <c r="N4" s="798">
        <f>'MKI W kolom AG'!N4+'MKI W kolom AH'!N4+'MKI W kolom AI'!N4+'MKI W kolom AJ'!N4+'MKI W kolom AK'!N4+'MKI W kolom AL'!N4+'MKI W kolom AP'!N4+'MKI W kolom AQ'!N4+'MKI W kolom AR'!N4+'MKI W kolom AS'!N4+'MKI W kolom AT'!N4+'MKI W kolom AU'!N4+'MKI W kolom AV'!N4+'MKI W kolom AW'!N4+'MKI W kolom AX'!N4</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'MKI W kolom AG'!M5+'MKI W kolom AH'!M5+'MKI W kolom AI'!M5+'MKI W kolom AJ'!M5+'MKI W kolom AK'!M5+'MKI W kolom AL'!M5+'MKI W kolom AP'!M5+'MKI W kolom AQ'!M5+'MKI W kolom AR'!M5+'MKI W kolom AS'!M5+'MKI W kolom AT'!M5+'MKI W kolom AU'!M5+'MKI W kolom AV'!M5+'MKI W kolom AW'!M5+'MKI W kolom AX'!M5</f>
        <v>0</v>
      </c>
      <c r="N5" s="798">
        <f>'MKI W kolom AG'!N5+'MKI W kolom AH'!N5+'MKI W kolom AI'!N5+'MKI W kolom AJ'!N5+'MKI W kolom AK'!N5+'MKI W kolom AL'!N5+'MKI W kolom AP'!N5+'MKI W kolom AQ'!N5+'MKI W kolom AR'!N5+'MKI W kolom AS'!N5+'MKI W kolom AT'!N5+'MKI W kolom AU'!N5+'MKI W kolom AV'!N5+'MKI W kolom AW'!N5+'MKI W kolom AX'!N5</f>
        <v>0</v>
      </c>
      <c r="O5" s="28">
        <v>0</v>
      </c>
      <c r="P5" s="28">
        <f t="shared" si="0"/>
        <v>0</v>
      </c>
      <c r="Q5" s="28">
        <f t="shared" si="1"/>
        <v>0</v>
      </c>
      <c r="R5" s="28">
        <f t="shared" si="2"/>
        <v>0</v>
      </c>
      <c r="S5" s="28">
        <f t="shared" si="3"/>
        <v>0</v>
      </c>
      <c r="T5" s="28">
        <f t="shared" si="4"/>
        <v>0</v>
      </c>
    </row>
    <row r="6" spans="1:20" x14ac:dyDescent="0.2">
      <c r="J6" s="11" t="s">
        <v>52</v>
      </c>
      <c r="L6">
        <v>2024</v>
      </c>
      <c r="M6" s="41">
        <f>'MKI W kolom AG'!M6+'MKI W kolom AH'!M6+'MKI W kolom AI'!M6+'MKI W kolom AJ'!M6+'MKI W kolom AK'!M6+'MKI W kolom AL'!M6+'MKI W kolom AP'!M6+'MKI W kolom AQ'!M6+'MKI W kolom AR'!M6+'MKI W kolom AS'!M6+'MKI W kolom AT'!M6+'MKI W kolom AU'!M6+'MKI W kolom AV'!M6+'MKI W kolom AW'!M6+'MKI W kolom AX'!M6</f>
        <v>0</v>
      </c>
      <c r="N6" s="798">
        <f>'MKI W kolom AG'!N6+'MKI W kolom AH'!N6+'MKI W kolom AI'!N6+'MKI W kolom AJ'!N6+'MKI W kolom AK'!N6+'MKI W kolom AL'!N6+'MKI W kolom AP'!N6+'MKI W kolom AQ'!N6+'MKI W kolom AR'!N6+'MKI W kolom AS'!N6+'MKI W kolom AT'!N6+'MKI W kolom AU'!N6+'MKI W kolom AV'!N6+'MKI W kolom AW'!N6+'MKI W kolom AX'!N6</f>
        <v>0</v>
      </c>
      <c r="O6" s="28">
        <v>0</v>
      </c>
      <c r="P6" s="28">
        <f t="shared" si="0"/>
        <v>0</v>
      </c>
      <c r="Q6" s="28">
        <f t="shared" si="1"/>
        <v>0</v>
      </c>
      <c r="R6" s="28">
        <f t="shared" si="2"/>
        <v>0</v>
      </c>
      <c r="S6" s="28">
        <f t="shared" si="3"/>
        <v>0</v>
      </c>
      <c r="T6" s="28">
        <f t="shared" si="4"/>
        <v>0</v>
      </c>
    </row>
    <row r="7" spans="1:20" x14ac:dyDescent="0.2">
      <c r="J7" s="12" t="s">
        <v>53</v>
      </c>
      <c r="L7">
        <v>2025</v>
      </c>
      <c r="M7" s="41">
        <f>'MKI W kolom AG'!M7+'MKI W kolom AH'!M7+'MKI W kolom AI'!M7+'MKI W kolom AJ'!M7+'MKI W kolom AK'!M7+'MKI W kolom AL'!M7+'MKI W kolom AP'!M7+'MKI W kolom AQ'!M7+'MKI W kolom AR'!M7+'MKI W kolom AS'!M7+'MKI W kolom AT'!M7+'MKI W kolom AU'!M7+'MKI W kolom AV'!M7+'MKI W kolom AW'!M7+'MKI W kolom AX'!M7</f>
        <v>0</v>
      </c>
      <c r="N7" s="798">
        <f>'MKI W kolom AG'!N7+'MKI W kolom AH'!N7+'MKI W kolom AI'!N7+'MKI W kolom AJ'!N7+'MKI W kolom AK'!N7+'MKI W kolom AL'!N7+'MKI W kolom AP'!N7+'MKI W kolom AQ'!N7+'MKI W kolom AR'!N7+'MKI W kolom AS'!N7+'MKI W kolom AT'!N7+'MKI W kolom AU'!N7+'MKI W kolom AV'!N7+'MKI W kolom AW'!N7+'MKI W kolom AX'!N7</f>
        <v>0</v>
      </c>
      <c r="O7" s="28">
        <v>0</v>
      </c>
      <c r="P7" s="28">
        <f t="shared" si="0"/>
        <v>0</v>
      </c>
      <c r="Q7" s="28">
        <f t="shared" si="1"/>
        <v>0</v>
      </c>
      <c r="R7" s="28">
        <f t="shared" si="2"/>
        <v>0</v>
      </c>
      <c r="S7" s="28">
        <f t="shared" si="3"/>
        <v>0</v>
      </c>
      <c r="T7" s="28">
        <f t="shared" si="4"/>
        <v>0</v>
      </c>
    </row>
    <row r="8" spans="1:20" x14ac:dyDescent="0.2">
      <c r="J8" s="13" t="s">
        <v>59</v>
      </c>
      <c r="L8">
        <v>2026</v>
      </c>
      <c r="M8" s="41">
        <f>'MKI W kolom AG'!M8+'MKI W kolom AH'!M8+'MKI W kolom AI'!M8+'MKI W kolom AJ'!M8+'MKI W kolom AK'!M8+'MKI W kolom AL'!M8+'MKI W kolom AP'!M8+'MKI W kolom AQ'!M8+'MKI W kolom AR'!M8+'MKI W kolom AS'!M8+'MKI W kolom AT'!M8+'MKI W kolom AU'!M8+'MKI W kolom AV'!M8+'MKI W kolom AW'!M8+'MKI W kolom AX'!M8</f>
        <v>0</v>
      </c>
      <c r="N8" s="798">
        <f>'MKI W kolom AG'!N8+'MKI W kolom AH'!N8+'MKI W kolom AI'!N8+'MKI W kolom AJ'!N8+'MKI W kolom AK'!N8+'MKI W kolom AL'!N8+'MKI W kolom AP'!N8+'MKI W kolom AQ'!N8+'MKI W kolom AR'!N8+'MKI W kolom AS'!N8+'MKI W kolom AT'!N8+'MKI W kolom AU'!N8+'MKI W kolom AV'!N8+'MKI W kolom AW'!N8+'MKI W kolom AX'!N8</f>
        <v>0</v>
      </c>
      <c r="O8" s="28">
        <v>0</v>
      </c>
      <c r="P8" s="28">
        <f t="shared" si="0"/>
        <v>0</v>
      </c>
      <c r="Q8" s="28">
        <f t="shared" si="1"/>
        <v>0</v>
      </c>
      <c r="R8" s="28">
        <f t="shared" si="2"/>
        <v>0</v>
      </c>
      <c r="S8" s="28">
        <f t="shared" si="3"/>
        <v>0</v>
      </c>
      <c r="T8" s="28">
        <f t="shared" si="4"/>
        <v>0</v>
      </c>
    </row>
    <row r="9" spans="1:20" x14ac:dyDescent="0.2">
      <c r="J9" s="14" t="s">
        <v>60</v>
      </c>
      <c r="L9">
        <v>2027</v>
      </c>
      <c r="M9" s="41">
        <f>'MKI W kolom AG'!M9+'MKI W kolom AH'!M9+'MKI W kolom AI'!M9+'MKI W kolom AJ'!M9+'MKI W kolom AK'!M9+'MKI W kolom AL'!M9+'MKI W kolom AP'!M9+'MKI W kolom AQ'!M9+'MKI W kolom AR'!M9+'MKI W kolom AS'!M9+'MKI W kolom AT'!M9+'MKI W kolom AU'!M9+'MKI W kolom AV'!M9+'MKI W kolom AW'!M9+'MKI W kolom AX'!M9</f>
        <v>0</v>
      </c>
      <c r="N9" s="798">
        <f>'MKI W kolom AG'!N9+'MKI W kolom AH'!N9+'MKI W kolom AI'!N9+'MKI W kolom AJ'!N9+'MKI W kolom AK'!N9+'MKI W kolom AL'!N9+'MKI W kolom AP'!N9+'MKI W kolom AQ'!N9+'MKI W kolom AR'!N9+'MKI W kolom AS'!N9+'MKI W kolom AT'!N9+'MKI W kolom AU'!N9+'MKI W kolom AV'!N9+'MKI W kolom AW'!N9+'MKI W kolom AX'!N9</f>
        <v>0</v>
      </c>
      <c r="O9" s="28">
        <v>0</v>
      </c>
      <c r="P9" s="28">
        <f t="shared" si="0"/>
        <v>0</v>
      </c>
      <c r="Q9" s="28">
        <f t="shared" si="1"/>
        <v>0</v>
      </c>
      <c r="R9" s="28">
        <f t="shared" si="2"/>
        <v>0</v>
      </c>
      <c r="S9" s="28">
        <f t="shared" si="3"/>
        <v>0</v>
      </c>
      <c r="T9" s="28">
        <f t="shared" si="4"/>
        <v>0</v>
      </c>
    </row>
    <row r="10" spans="1:20" x14ac:dyDescent="0.2">
      <c r="J10" t="s">
        <v>1010</v>
      </c>
      <c r="L10">
        <v>2028</v>
      </c>
      <c r="M10" s="41">
        <f>'MKI W kolom AG'!M10+'MKI W kolom AH'!M10+'MKI W kolom AI'!M10+'MKI W kolom AJ'!M10+'MKI W kolom AK'!M10+'MKI W kolom AL'!M10+'MKI W kolom AP'!M10+'MKI W kolom AQ'!M10+'MKI W kolom AR'!M10+'MKI W kolom AS'!M10+'MKI W kolom AT'!M10+'MKI W kolom AU'!M10+'MKI W kolom AV'!M10+'MKI W kolom AW'!M10+'MKI W kolom AX'!M10</f>
        <v>0</v>
      </c>
      <c r="N10" s="798">
        <f>'MKI W kolom AG'!N10+'MKI W kolom AH'!N10+'MKI W kolom AI'!N10+'MKI W kolom AJ'!N10+'MKI W kolom AK'!N10+'MKI W kolom AL'!N10+'MKI W kolom AP'!N10+'MKI W kolom AQ'!N10+'MKI W kolom AR'!N10+'MKI W kolom AS'!N10+'MKI W kolom AT'!N10+'MKI W kolom AU'!N10+'MKI W kolom AV'!N10+'MKI W kolom AW'!N10+'MKI W kolom AX'!N10</f>
        <v>0</v>
      </c>
      <c r="O10" s="28">
        <v>0</v>
      </c>
      <c r="P10" s="28">
        <f t="shared" si="0"/>
        <v>0</v>
      </c>
      <c r="Q10" s="28">
        <f t="shared" si="1"/>
        <v>0</v>
      </c>
      <c r="R10" s="28">
        <f t="shared" si="2"/>
        <v>0</v>
      </c>
      <c r="S10" s="28">
        <f t="shared" si="3"/>
        <v>0</v>
      </c>
      <c r="T10" s="28">
        <f t="shared" si="4"/>
        <v>0</v>
      </c>
    </row>
    <row r="11" spans="1:20" x14ac:dyDescent="0.2">
      <c r="L11">
        <v>2029</v>
      </c>
      <c r="M11" s="41">
        <f>'MKI W kolom AG'!M11+'MKI W kolom AH'!M11+'MKI W kolom AI'!M11+'MKI W kolom AJ'!M11+'MKI W kolom AK'!M11+'MKI W kolom AL'!M11+'MKI W kolom AP'!M11+'MKI W kolom AQ'!M11+'MKI W kolom AR'!M11+'MKI W kolom AS'!M11+'MKI W kolom AT'!M11+'MKI W kolom AU'!M11+'MKI W kolom AV'!M11+'MKI W kolom AW'!M11+'MKI W kolom AX'!M11</f>
        <v>0</v>
      </c>
      <c r="N11" s="798">
        <f>'MKI W kolom AG'!N11+'MKI W kolom AH'!N11+'MKI W kolom AI'!N11+'MKI W kolom AJ'!N11+'MKI W kolom AK'!N11+'MKI W kolom AL'!N11+'MKI W kolom AP'!N11+'MKI W kolom AQ'!N11+'MKI W kolom AR'!N11+'MKI W kolom AS'!N11+'MKI W kolom AT'!N11+'MKI W kolom AU'!N11+'MKI W kolom AV'!N11+'MKI W kolom AW'!N11+'MKI W kolom AX'!N11</f>
        <v>0</v>
      </c>
      <c r="O11" s="28">
        <v>0</v>
      </c>
      <c r="P11" s="28">
        <f t="shared" si="0"/>
        <v>0</v>
      </c>
      <c r="Q11" s="28">
        <f t="shared" si="1"/>
        <v>0</v>
      </c>
      <c r="R11" s="28">
        <f t="shared" si="2"/>
        <v>0</v>
      </c>
      <c r="S11" s="28">
        <f t="shared" si="3"/>
        <v>0</v>
      </c>
      <c r="T11" s="28">
        <f t="shared" si="4"/>
        <v>0</v>
      </c>
    </row>
    <row r="12" spans="1:20" x14ac:dyDescent="0.2">
      <c r="L12">
        <v>2030</v>
      </c>
      <c r="M12" s="41">
        <f>'MKI W kolom AG'!M12+'MKI W kolom AH'!M12+'MKI W kolom AI'!M12+'MKI W kolom AJ'!M12+'MKI W kolom AK'!M12+'MKI W kolom AL'!M12+'MKI W kolom AP'!M12+'MKI W kolom AQ'!M12+'MKI W kolom AR'!M12+'MKI W kolom AS'!M12+'MKI W kolom AT'!M12+'MKI W kolom AU'!M12+'MKI W kolom AV'!M12+'MKI W kolom AW'!M12+'MKI W kolom AX'!M12</f>
        <v>0</v>
      </c>
      <c r="N12" s="798">
        <f>'MKI W kolom AG'!N12+'MKI W kolom AH'!N12+'MKI W kolom AI'!N12+'MKI W kolom AJ'!N12+'MKI W kolom AK'!N12+'MKI W kolom AL'!N12+'MKI W kolom AP'!N12+'MKI W kolom AQ'!N12+'MKI W kolom AR'!N12+'MKI W kolom AS'!N12+'MKI W kolom AT'!N12+'MKI W kolom AU'!N12+'MKI W kolom AV'!N12+'MKI W kolom AW'!N12+'MKI W kolom AX'!N12</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DB860-ADC8-6D4D-BFCC-9152923C5F42}">
  <dimension ref="A1:T12"/>
  <sheetViews>
    <sheetView workbookViewId="0">
      <selection activeCell="C3" sqref="C3"/>
    </sheetView>
  </sheetViews>
  <sheetFormatPr baseColWidth="10" defaultRowHeight="16" x14ac:dyDescent="0.2"/>
  <cols>
    <col min="1" max="1" width="28.33203125" bestFit="1" customWidth="1"/>
    <col min="10" max="10" width="26.33203125" bestFit="1" customWidth="1"/>
  </cols>
  <sheetData>
    <row r="1" spans="1:20" x14ac:dyDescent="0.2">
      <c r="A1" t="s">
        <v>752</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sheet'!AM41+'Calculatie sheet'!AN41+'Calculatie sheet'!AO41</f>
        <v>20.18</v>
      </c>
      <c r="C2" s="566">
        <f>B2</f>
        <v>20.18</v>
      </c>
      <c r="D2" s="28">
        <v>0</v>
      </c>
      <c r="E2" s="28">
        <f>C2*2</f>
        <v>40.36</v>
      </c>
      <c r="F2" s="28">
        <f>E2*0.3333</f>
        <v>13.451988</v>
      </c>
      <c r="G2" s="28">
        <f>E2*0.6666</f>
        <v>26.903976</v>
      </c>
      <c r="H2" s="28">
        <f>D2</f>
        <v>0</v>
      </c>
      <c r="I2" s="28">
        <f>E2*0.3333</f>
        <v>13.451988</v>
      </c>
      <c r="J2" s="566" t="s">
        <v>571</v>
      </c>
      <c r="L2">
        <v>2020</v>
      </c>
      <c r="M2" s="41">
        <f>'MKI O kolom AM'!M2+'MKI O kolom AN'!M2+'MKI O kolom AO'!M2</f>
        <v>0</v>
      </c>
      <c r="N2" s="798">
        <f>'MKI O kolom AM'!N2+'MKI O kolom AN'!N2+'MKI O kolom AO'!N2</f>
        <v>0</v>
      </c>
      <c r="O2" s="28">
        <v>0</v>
      </c>
      <c r="P2" s="28">
        <f>N2*2</f>
        <v>0</v>
      </c>
      <c r="Q2" s="28">
        <f>P2*0.3333</f>
        <v>0</v>
      </c>
      <c r="R2" s="28">
        <f>P2*0.6666</f>
        <v>0</v>
      </c>
      <c r="S2" s="28">
        <f>O2</f>
        <v>0</v>
      </c>
      <c r="T2" s="28">
        <f>P2*0.3333</f>
        <v>0</v>
      </c>
    </row>
    <row r="3" spans="1:20" x14ac:dyDescent="0.2">
      <c r="J3" s="8" t="s">
        <v>61</v>
      </c>
      <c r="L3">
        <v>2021</v>
      </c>
      <c r="M3" s="41">
        <f>'MKI O kolom AM'!M3+'MKI O kolom AN'!M3+'MKI O kolom AO'!M3</f>
        <v>0</v>
      </c>
      <c r="N3" s="798">
        <f>'MKI O kolom AM'!N3+'MKI O kolom AN'!N3+'MKI O kolom AO'!N3</f>
        <v>0</v>
      </c>
      <c r="O3" s="28">
        <v>0</v>
      </c>
      <c r="P3" s="28">
        <f>N3*2</f>
        <v>0</v>
      </c>
      <c r="Q3" s="28">
        <f>P3*0.3333</f>
        <v>0</v>
      </c>
      <c r="R3" s="28">
        <f>P3*0.6666</f>
        <v>0</v>
      </c>
      <c r="S3" s="28">
        <f>O3</f>
        <v>0</v>
      </c>
      <c r="T3" s="28">
        <f>P3*0.3333</f>
        <v>0</v>
      </c>
    </row>
    <row r="4" spans="1:20" x14ac:dyDescent="0.2">
      <c r="J4" s="9" t="s">
        <v>48</v>
      </c>
      <c r="L4">
        <v>2022</v>
      </c>
      <c r="M4" s="41">
        <f>'MKI O kolom AM'!M4+'MKI O kolom AN'!M4+'MKI O kolom AO'!M4</f>
        <v>0</v>
      </c>
      <c r="N4" s="798">
        <f>'MKI O kolom AM'!N4+'MKI O kolom AN'!N4+'MKI O kolom AO'!N4</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'MKI O kolom AM'!M5+'MKI O kolom AN'!M5+'MKI O kolom AO'!M5</f>
        <v>0</v>
      </c>
      <c r="N5" s="798">
        <f>'MKI O kolom AM'!N5+'MKI O kolom AN'!N5+'MKI O kolom AO'!N5</f>
        <v>0</v>
      </c>
      <c r="O5" s="28">
        <v>0</v>
      </c>
      <c r="P5" s="28">
        <f t="shared" si="0"/>
        <v>0</v>
      </c>
      <c r="Q5" s="28">
        <f t="shared" si="1"/>
        <v>0</v>
      </c>
      <c r="R5" s="28">
        <f t="shared" si="2"/>
        <v>0</v>
      </c>
      <c r="S5" s="28">
        <f t="shared" si="3"/>
        <v>0</v>
      </c>
      <c r="T5" s="28">
        <f t="shared" si="4"/>
        <v>0</v>
      </c>
    </row>
    <row r="6" spans="1:20" x14ac:dyDescent="0.2">
      <c r="J6" s="11" t="s">
        <v>52</v>
      </c>
      <c r="L6">
        <v>2024</v>
      </c>
      <c r="M6" s="41">
        <f>'MKI O kolom AM'!M6+'MKI O kolom AN'!M6+'MKI O kolom AO'!M6</f>
        <v>0</v>
      </c>
      <c r="N6" s="798">
        <f>'MKI O kolom AM'!N6+'MKI O kolom AN'!N6+'MKI O kolom AO'!N6</f>
        <v>0</v>
      </c>
      <c r="O6" s="28">
        <v>0</v>
      </c>
      <c r="P6" s="28">
        <f t="shared" si="0"/>
        <v>0</v>
      </c>
      <c r="Q6" s="28">
        <f t="shared" si="1"/>
        <v>0</v>
      </c>
      <c r="R6" s="28">
        <f t="shared" si="2"/>
        <v>0</v>
      </c>
      <c r="S6" s="28">
        <f t="shared" si="3"/>
        <v>0</v>
      </c>
      <c r="T6" s="28">
        <f t="shared" si="4"/>
        <v>0</v>
      </c>
    </row>
    <row r="7" spans="1:20" x14ac:dyDescent="0.2">
      <c r="J7" s="12" t="s">
        <v>53</v>
      </c>
      <c r="L7">
        <v>2025</v>
      </c>
      <c r="M7" s="41">
        <f>'MKI O kolom AM'!M7+'MKI O kolom AN'!M7+'MKI O kolom AO'!M7</f>
        <v>0</v>
      </c>
      <c r="N7" s="798">
        <f>'MKI O kolom AM'!N7+'MKI O kolom AN'!N7+'MKI O kolom AO'!N7</f>
        <v>0</v>
      </c>
      <c r="O7" s="28">
        <v>0</v>
      </c>
      <c r="P7" s="28">
        <f t="shared" si="0"/>
        <v>0</v>
      </c>
      <c r="Q7" s="28">
        <f t="shared" si="1"/>
        <v>0</v>
      </c>
      <c r="R7" s="28">
        <f t="shared" si="2"/>
        <v>0</v>
      </c>
      <c r="S7" s="28">
        <f t="shared" si="3"/>
        <v>0</v>
      </c>
      <c r="T7" s="28">
        <f t="shared" si="4"/>
        <v>0</v>
      </c>
    </row>
    <row r="8" spans="1:20" x14ac:dyDescent="0.2">
      <c r="J8" s="13" t="s">
        <v>59</v>
      </c>
      <c r="L8">
        <v>2026</v>
      </c>
      <c r="M8" s="41">
        <f>'MKI O kolom AM'!M8+'MKI O kolom AN'!M8+'MKI O kolom AO'!M8</f>
        <v>0</v>
      </c>
      <c r="N8" s="798">
        <f>'MKI O kolom AM'!N8+'MKI O kolom AN'!N8+'MKI O kolom AO'!N8</f>
        <v>0</v>
      </c>
      <c r="O8" s="28">
        <v>0</v>
      </c>
      <c r="P8" s="28">
        <f t="shared" si="0"/>
        <v>0</v>
      </c>
      <c r="Q8" s="28">
        <f t="shared" si="1"/>
        <v>0</v>
      </c>
      <c r="R8" s="28">
        <f t="shared" si="2"/>
        <v>0</v>
      </c>
      <c r="S8" s="28">
        <f t="shared" si="3"/>
        <v>0</v>
      </c>
      <c r="T8" s="28">
        <f t="shared" si="4"/>
        <v>0</v>
      </c>
    </row>
    <row r="9" spans="1:20" x14ac:dyDescent="0.2">
      <c r="J9" s="14" t="s">
        <v>60</v>
      </c>
      <c r="L9">
        <v>2027</v>
      </c>
      <c r="M9" s="41">
        <f>'MKI O kolom AM'!M9+'MKI O kolom AN'!M9+'MKI O kolom AO'!M9</f>
        <v>0</v>
      </c>
      <c r="N9" s="798">
        <f>'MKI O kolom AM'!N9+'MKI O kolom AN'!N9+'MKI O kolom AO'!N9</f>
        <v>0</v>
      </c>
      <c r="O9" s="28">
        <v>0</v>
      </c>
      <c r="P9" s="28">
        <f t="shared" si="0"/>
        <v>0</v>
      </c>
      <c r="Q9" s="28">
        <f t="shared" si="1"/>
        <v>0</v>
      </c>
      <c r="R9" s="28">
        <f t="shared" si="2"/>
        <v>0</v>
      </c>
      <c r="S9" s="28">
        <f t="shared" si="3"/>
        <v>0</v>
      </c>
      <c r="T9" s="28">
        <f t="shared" si="4"/>
        <v>0</v>
      </c>
    </row>
    <row r="10" spans="1:20" x14ac:dyDescent="0.2">
      <c r="J10" t="s">
        <v>1010</v>
      </c>
      <c r="L10">
        <v>2028</v>
      </c>
      <c r="M10" s="41">
        <f>'MKI O kolom AM'!M10+'MKI O kolom AN'!M10+'MKI O kolom AO'!M10</f>
        <v>0</v>
      </c>
      <c r="N10" s="798">
        <f>'MKI O kolom AM'!N10+'MKI O kolom AN'!N10+'MKI O kolom AO'!N10</f>
        <v>0</v>
      </c>
      <c r="O10" s="28">
        <v>0</v>
      </c>
      <c r="P10" s="28">
        <f t="shared" si="0"/>
        <v>0</v>
      </c>
      <c r="Q10" s="28">
        <f t="shared" si="1"/>
        <v>0</v>
      </c>
      <c r="R10" s="28">
        <f t="shared" si="2"/>
        <v>0</v>
      </c>
      <c r="S10" s="28">
        <f t="shared" si="3"/>
        <v>0</v>
      </c>
      <c r="T10" s="28">
        <f t="shared" si="4"/>
        <v>0</v>
      </c>
    </row>
    <row r="11" spans="1:20" x14ac:dyDescent="0.2">
      <c r="L11">
        <v>2029</v>
      </c>
      <c r="M11" s="41">
        <f>'MKI O kolom AM'!M11+'MKI O kolom AN'!M11+'MKI O kolom AO'!M11</f>
        <v>0</v>
      </c>
      <c r="N11" s="798">
        <f>'MKI O kolom AM'!N11+'MKI O kolom AN'!N11+'MKI O kolom AO'!N11</f>
        <v>0</v>
      </c>
      <c r="O11" s="28">
        <v>0</v>
      </c>
      <c r="P11" s="28">
        <f t="shared" si="0"/>
        <v>0</v>
      </c>
      <c r="Q11" s="28">
        <f t="shared" si="1"/>
        <v>0</v>
      </c>
      <c r="R11" s="28">
        <f t="shared" si="2"/>
        <v>0</v>
      </c>
      <c r="S11" s="28">
        <f t="shared" si="3"/>
        <v>0</v>
      </c>
      <c r="T11" s="28">
        <f t="shared" si="4"/>
        <v>0</v>
      </c>
    </row>
    <row r="12" spans="1:20" x14ac:dyDescent="0.2">
      <c r="L12">
        <v>2030</v>
      </c>
      <c r="M12" s="41">
        <f>'MKI O kolom AM'!M12+'MKI O kolom AN'!M12+'MKI O kolom AO'!M12</f>
        <v>0</v>
      </c>
      <c r="N12" s="798">
        <f>'MKI O kolom AM'!N12+'MKI O kolom AN'!N12+'MKI O kolom AO'!N12</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5B5F6-4EB4-AC41-BB2D-42190EF9DA12}">
  <dimension ref="A1:T12"/>
  <sheetViews>
    <sheetView zoomScaleNormal="100" workbookViewId="0">
      <selection activeCell="M2" sqref="M2"/>
    </sheetView>
  </sheetViews>
  <sheetFormatPr baseColWidth="10" defaultColWidth="11" defaultRowHeight="16" x14ac:dyDescent="0.2"/>
  <cols>
    <col min="1" max="1" width="15.83203125" bestFit="1" customWidth="1"/>
    <col min="3" max="3" width="11.5" bestFit="1" customWidth="1"/>
    <col min="7" max="7" width="11.83203125" bestFit="1" customWidth="1"/>
    <col min="10" max="10" width="26.33203125" bestFit="1" customWidth="1"/>
    <col min="13" max="13" width="14.5" bestFit="1" customWidth="1"/>
    <col min="17" max="17" width="14" bestFit="1" customWidth="1"/>
    <col min="18" max="18" width="13" bestFit="1" customWidth="1"/>
    <col min="19" max="19" width="14.1640625" bestFit="1" customWidth="1"/>
    <col min="20" max="20" width="13.1640625" bestFit="1" customWidth="1"/>
  </cols>
  <sheetData>
    <row r="1" spans="1:20" x14ac:dyDescent="0.2">
      <c r="A1" t="str">
        <f>'Calculatie sheet'!D3</f>
        <v>Vaste brug (staal)</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sheet'!D41</f>
        <v>7526.98</v>
      </c>
      <c r="C2" s="566">
        <f>B2</f>
        <v>7526.98</v>
      </c>
      <c r="D2" s="28">
        <v>0</v>
      </c>
      <c r="E2" s="28">
        <f>C2*2</f>
        <v>15053.96</v>
      </c>
      <c r="F2" s="28">
        <f>E2*0.3333</f>
        <v>5017.4848679999996</v>
      </c>
      <c r="G2" s="28">
        <f>E2*0.6666</f>
        <v>10034.969735999999</v>
      </c>
      <c r="H2" s="28">
        <f>D2</f>
        <v>0</v>
      </c>
      <c r="I2" s="28">
        <f>E2*0.3333</f>
        <v>5017.4848679999996</v>
      </c>
      <c r="J2" s="566" t="s">
        <v>571</v>
      </c>
      <c r="L2">
        <v>2020</v>
      </c>
      <c r="M2" s="41">
        <f>(LOOKUP('Calculatie sheet'!$D$2,'Objectenoverzicht aantallen'!$A:$A,'Objectenoverzicht aantallen'!$E:$E)*'Calculatie sheet'!$D$41)</f>
        <v>0</v>
      </c>
      <c r="N2" s="798">
        <f>(LOOKUP('Calculatie sheet'!$D$2,'Objectenoverzicht aantallen'!$A:$A,'Objectenoverzicht aantallen'!$Q:$Q)*'Calculatie sheet'!$D$41)</f>
        <v>0</v>
      </c>
      <c r="O2" s="28">
        <v>0</v>
      </c>
      <c r="P2" s="28">
        <f>N2*2</f>
        <v>0</v>
      </c>
      <c r="Q2" s="28">
        <f>P2*0.3333</f>
        <v>0</v>
      </c>
      <c r="R2" s="28">
        <f>P2*0.6666</f>
        <v>0</v>
      </c>
      <c r="S2" s="28">
        <f>O2</f>
        <v>0</v>
      </c>
      <c r="T2" s="28">
        <f>P2*0.3333</f>
        <v>0</v>
      </c>
    </row>
    <row r="3" spans="1:20" x14ac:dyDescent="0.2">
      <c r="J3" s="8" t="s">
        <v>61</v>
      </c>
      <c r="L3">
        <v>2021</v>
      </c>
      <c r="M3" s="41">
        <f>(LOOKUP('Calculatie sheet'!$D$2,'Objectenoverzicht aantallen'!$A:$A,'Objectenoverzicht aantallen'!$F:$F)*'Calculatie sheet'!$D$41)</f>
        <v>0</v>
      </c>
      <c r="N3" s="798">
        <f>(LOOKUP('Calculatie sheet'!$D$2,'Objectenoverzicht aantallen'!$A:$A,'Objectenoverzicht aantallen'!$R:$R)*'Calculatie sheet'!$D$41)</f>
        <v>0</v>
      </c>
      <c r="O3" s="28">
        <v>0</v>
      </c>
      <c r="P3" s="28">
        <f>N3*2</f>
        <v>0</v>
      </c>
      <c r="Q3" s="28">
        <f>P3*0.3333</f>
        <v>0</v>
      </c>
      <c r="R3" s="28">
        <f>P3*0.6666</f>
        <v>0</v>
      </c>
      <c r="S3" s="28">
        <f>O3</f>
        <v>0</v>
      </c>
      <c r="T3" s="28">
        <f>P3*0.3333</f>
        <v>0</v>
      </c>
    </row>
    <row r="4" spans="1:20" x14ac:dyDescent="0.2">
      <c r="J4" s="9" t="s">
        <v>48</v>
      </c>
      <c r="L4">
        <v>2022</v>
      </c>
      <c r="M4" s="41">
        <f>(LOOKUP('Calculatie sheet'!$D$2,'Objectenoverzicht aantallen'!$A:$A,'Objectenoverzicht aantallen'!$G:$G)*'Calculatie sheet'!$D$41)</f>
        <v>0</v>
      </c>
      <c r="N4" s="798">
        <f>(LOOKUP('Calculatie sheet'!$D$2,'Objectenoverzicht aantallen'!$A:$A,'Objectenoverzicht aantallen'!$S:$S)*'Calculatie sheet'!$D$41)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sheet'!$D$2,'Objectenoverzicht aantallen'!$A:$A,'Objectenoverzicht aantallen'!$H:$H)*'Calculatie sheet'!$D$41)</f>
        <v>0</v>
      </c>
      <c r="N5" s="798">
        <f>(LOOKUP('Calculatie sheet'!$D$2,'Objectenoverzicht aantallen'!$A:$A,'Objectenoverzicht aantallen'!$T:$T)*'Calculatie sheet'!$D$41)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sheet'!$D$2,'Objectenoverzicht aantallen'!$A:$A,'Objectenoverzicht aantallen'!$I:$I)*'Calculatie sheet'!$D$41)</f>
        <v>0</v>
      </c>
      <c r="N6" s="798">
        <f>(LOOKUP('Calculatie sheet'!$D$2,'Objectenoverzicht aantallen'!$A:$A,'Objectenoverzicht aantallen'!$U:$U)*'Calculatie sheet'!$D$41)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sheet'!$D$2,'Objectenoverzicht aantallen'!$A:$A,'Objectenoverzicht aantallen'!$J:$J)*'Calculatie sheet'!$D$41)</f>
        <v>0</v>
      </c>
      <c r="N7" s="798">
        <f>(LOOKUP('Calculatie sheet'!$D$2,'Objectenoverzicht aantallen'!$A:$A,'Objectenoverzicht aantallen'!$V:$V)*'Calculatie sheet'!$D$41)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sheet'!$D$2,'Objectenoverzicht aantallen'!$A:$A,'Objectenoverzicht aantallen'!$K:$K)*'Calculatie sheet'!$D$41)</f>
        <v>0</v>
      </c>
      <c r="N8" s="798">
        <f>(LOOKUP('Calculatie sheet'!$D$2,'Objectenoverzicht aantallen'!$A:$A,'Objectenoverzicht aantallen'!$W:$W)*'Calculatie sheet'!$D$41)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sheet'!$D$2,'Objectenoverzicht aantallen'!$A:$A,'Objectenoverzicht aantallen'!$L:$L)*'Calculatie sheet'!$D$41)</f>
        <v>0</v>
      </c>
      <c r="N9" s="798">
        <f>(LOOKUP('Calculatie sheet'!$D$2,'Objectenoverzicht aantallen'!$A:$A,'Objectenoverzicht aantallen'!$X:$X)*'Calculatie sheet'!$D$41)</f>
        <v>0</v>
      </c>
      <c r="O9" s="28">
        <v>0</v>
      </c>
      <c r="P9" s="28">
        <f t="shared" si="0"/>
        <v>0</v>
      </c>
      <c r="Q9" s="28">
        <f t="shared" si="1"/>
        <v>0</v>
      </c>
      <c r="R9" s="28">
        <f t="shared" si="2"/>
        <v>0</v>
      </c>
      <c r="S9" s="28">
        <f t="shared" si="3"/>
        <v>0</v>
      </c>
      <c r="T9" s="28">
        <f t="shared" si="4"/>
        <v>0</v>
      </c>
    </row>
    <row r="10" spans="1:20" x14ac:dyDescent="0.2">
      <c r="J10" s="42" t="s">
        <v>109</v>
      </c>
      <c r="L10">
        <v>2028</v>
      </c>
      <c r="M10" s="41">
        <f>(LOOKUP('Calculatie sheet'!$D$2,'Objectenoverzicht aantallen'!$A:$A,'Objectenoverzicht aantallen'!$M:$M)*'Calculatie sheet'!$D$41)</f>
        <v>0</v>
      </c>
      <c r="N10" s="798">
        <f>(LOOKUP('Calculatie sheet'!$D$2,'Objectenoverzicht aantallen'!$A:$A,'Objectenoverzicht aantallen'!$Y:$Y)*'Calculatie sheet'!$D$41)</f>
        <v>0</v>
      </c>
      <c r="O10" s="28">
        <v>0</v>
      </c>
      <c r="P10" s="28">
        <f t="shared" si="0"/>
        <v>0</v>
      </c>
      <c r="Q10" s="28">
        <f t="shared" si="1"/>
        <v>0</v>
      </c>
      <c r="R10" s="28">
        <f t="shared" si="2"/>
        <v>0</v>
      </c>
      <c r="S10" s="28">
        <f t="shared" si="3"/>
        <v>0</v>
      </c>
      <c r="T10" s="28">
        <f t="shared" si="4"/>
        <v>0</v>
      </c>
    </row>
    <row r="11" spans="1:20" x14ac:dyDescent="0.2">
      <c r="J11" t="s">
        <v>1010</v>
      </c>
      <c r="L11">
        <v>2029</v>
      </c>
      <c r="M11" s="41">
        <f>(LOOKUP('Calculatie sheet'!$D$2,'Objectenoverzicht aantallen'!$A:$A,'Objectenoverzicht aantallen'!$N:$N)*'Calculatie sheet'!$D$41)</f>
        <v>0</v>
      </c>
      <c r="N11" s="798">
        <f>(LOOKUP('Calculatie sheet'!$D$2,'Objectenoverzicht aantallen'!$A:$A,'Objectenoverzicht aantallen'!$Z:$Z)*'Calculatie sheet'!$D$41)</f>
        <v>0</v>
      </c>
      <c r="O11" s="28">
        <v>0</v>
      </c>
      <c r="P11" s="28">
        <f t="shared" si="0"/>
        <v>0</v>
      </c>
      <c r="Q11" s="28">
        <f t="shared" si="1"/>
        <v>0</v>
      </c>
      <c r="R11" s="28">
        <f t="shared" si="2"/>
        <v>0</v>
      </c>
      <c r="S11" s="28">
        <f t="shared" si="3"/>
        <v>0</v>
      </c>
      <c r="T11" s="28">
        <f t="shared" si="4"/>
        <v>0</v>
      </c>
    </row>
    <row r="12" spans="1:20" x14ac:dyDescent="0.2">
      <c r="L12">
        <v>2030</v>
      </c>
      <c r="M12" s="41">
        <f>(LOOKUP('Calculatie sheet'!$D$2,'Objectenoverzicht aantallen'!$A:$A,'Objectenoverzicht aantallen'!$O:$O)*'Calculatie sheet'!$D$41)</f>
        <v>0</v>
      </c>
      <c r="N12" s="798">
        <f>(LOOKUP('Calculatie sheet'!$D$2,'Objectenoverzicht aantallen'!$A:$A,'Objectenoverzicht aantallen'!$AA:$AA)*'Calculatie sheet'!$D$41)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56882-D974-2840-A5A7-B19C01242E81}">
  <dimension ref="A1:T12"/>
  <sheetViews>
    <sheetView topLeftCell="B1" workbookViewId="0">
      <selection activeCell="M2" sqref="M2"/>
    </sheetView>
  </sheetViews>
  <sheetFormatPr baseColWidth="10" defaultColWidth="11" defaultRowHeight="16" x14ac:dyDescent="0.2"/>
  <cols>
    <col min="1" max="1" width="19.33203125" bestFit="1" customWidth="1"/>
    <col min="3" max="3" width="11.5" bestFit="1" customWidth="1"/>
    <col min="7" max="7" width="11.83203125" bestFit="1" customWidth="1"/>
    <col min="10" max="10" width="26.33203125" bestFit="1" customWidth="1"/>
    <col min="13" max="13" width="14.5" bestFit="1" customWidth="1"/>
  </cols>
  <sheetData>
    <row r="1" spans="1:20" x14ac:dyDescent="0.2">
      <c r="A1" t="str">
        <f>'Calculatie sheet'!E3</f>
        <v>Vaste brug (beton)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sheet'!E41</f>
        <v>38545.199999999997</v>
      </c>
      <c r="C2" s="566">
        <f>B2</f>
        <v>38545.199999999997</v>
      </c>
      <c r="D2" s="28">
        <v>0</v>
      </c>
      <c r="E2" s="28">
        <f>C2*2</f>
        <v>77090.399999999994</v>
      </c>
      <c r="F2" s="28">
        <f>E2*0.3333</f>
        <v>25694.230319999995</v>
      </c>
      <c r="G2" s="28">
        <f>E2*0.6666</f>
        <v>51388.46063999999</v>
      </c>
      <c r="H2" s="28">
        <f>D2</f>
        <v>0</v>
      </c>
      <c r="I2" s="28">
        <f>E2*0.3333</f>
        <v>25694.230319999995</v>
      </c>
      <c r="J2" s="566" t="s">
        <v>571</v>
      </c>
      <c r="L2">
        <v>2020</v>
      </c>
      <c r="M2" s="41">
        <f>(LOOKUP('Calculatie sheet'!$E$2,'Objectenoverzicht aantallen'!$A:$A,'Objectenoverzicht aantallen'!$E:$E)*'Calculatie sheet'!$E$41)</f>
        <v>0</v>
      </c>
      <c r="N2" s="798">
        <f>(LOOKUP('Calculatie sheet'!$E$2,'Objectenoverzicht aantallen'!$A:$A,'Objectenoverzicht aantallen'!$Q:$Q)*'Calculatie sheet'!$E$41)</f>
        <v>0</v>
      </c>
      <c r="O2" s="28">
        <v>0</v>
      </c>
      <c r="P2" s="28">
        <f>N2*2</f>
        <v>0</v>
      </c>
      <c r="Q2" s="28">
        <f>P2*0.3333</f>
        <v>0</v>
      </c>
      <c r="R2" s="28">
        <f>P2*0.6666</f>
        <v>0</v>
      </c>
      <c r="S2" s="28">
        <f>O2</f>
        <v>0</v>
      </c>
      <c r="T2" s="28">
        <f>P2*0.3333</f>
        <v>0</v>
      </c>
    </row>
    <row r="3" spans="1:20" x14ac:dyDescent="0.2">
      <c r="J3" s="8" t="s">
        <v>61</v>
      </c>
      <c r="L3">
        <v>2021</v>
      </c>
      <c r="M3" s="41">
        <f>(LOOKUP('Calculatie sheet'!$E$2,'Objectenoverzicht aantallen'!$A:$A,'Objectenoverzicht aantallen'!$F:$F)*'Calculatie sheet'!$E$41)</f>
        <v>0</v>
      </c>
      <c r="N3" s="798">
        <f>(LOOKUP('Calculatie sheet'!$E$2,'Objectenoverzicht aantallen'!$A:$A,'Objectenoverzicht aantallen'!$R:$R)*'Calculatie sheet'!$E$41)</f>
        <v>0</v>
      </c>
      <c r="O3" s="28">
        <v>0</v>
      </c>
      <c r="P3" s="28">
        <f>N3*2</f>
        <v>0</v>
      </c>
      <c r="Q3" s="28">
        <f>P3*0.3333</f>
        <v>0</v>
      </c>
      <c r="R3" s="28">
        <f>P3*0.6666</f>
        <v>0</v>
      </c>
      <c r="S3" s="28">
        <f>O3</f>
        <v>0</v>
      </c>
      <c r="T3" s="28">
        <f>P3*0.3333</f>
        <v>0</v>
      </c>
    </row>
    <row r="4" spans="1:20" x14ac:dyDescent="0.2">
      <c r="J4" s="9" t="s">
        <v>48</v>
      </c>
      <c r="L4">
        <v>2022</v>
      </c>
      <c r="M4" s="41">
        <f>(LOOKUP('Calculatie sheet'!$E$2,'Objectenoverzicht aantallen'!$A:$A,'Objectenoverzicht aantallen'!$G:$G)*'Calculatie sheet'!$E$41)</f>
        <v>0</v>
      </c>
      <c r="N4" s="798">
        <f>(LOOKUP('Calculatie sheet'!$E$2,'Objectenoverzicht aantallen'!$A:$A,'Objectenoverzicht aantallen'!$S:$S)*'Calculatie sheet'!$E$41)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sheet'!$E$2,'Objectenoverzicht aantallen'!$A:$A,'Objectenoverzicht aantallen'!$H:$H)*'Calculatie sheet'!$E$41)</f>
        <v>0</v>
      </c>
      <c r="N5" s="798">
        <f>(LOOKUP('Calculatie sheet'!$E$2,'Objectenoverzicht aantallen'!$A:$A,'Objectenoverzicht aantallen'!$T:$T)*'Calculatie sheet'!$E$41)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sheet'!$E$2,'Objectenoverzicht aantallen'!$A:$A,'Objectenoverzicht aantallen'!$I:$I)*'Calculatie sheet'!$E$41)</f>
        <v>0</v>
      </c>
      <c r="N6" s="798">
        <f>(LOOKUP('Calculatie sheet'!$E$2,'Objectenoverzicht aantallen'!$A:$A,'Objectenoverzicht aantallen'!$U:$U)*'Calculatie sheet'!$E$41)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sheet'!$E$2,'Objectenoverzicht aantallen'!$A:$A,'Objectenoverzicht aantallen'!$J:$J)*'Calculatie sheet'!$E$41)</f>
        <v>0</v>
      </c>
      <c r="N7" s="798">
        <f>(LOOKUP('Calculatie sheet'!$E$2,'Objectenoverzicht aantallen'!$A:$A,'Objectenoverzicht aantallen'!$V:$V)*'Calculatie sheet'!$E$41)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sheet'!$E$2,'Objectenoverzicht aantallen'!$A:$A,'Objectenoverzicht aantallen'!$K:$K)*'Calculatie sheet'!$E$41)</f>
        <v>0</v>
      </c>
      <c r="N8" s="798">
        <f>(LOOKUP('Calculatie sheet'!$E$2,'Objectenoverzicht aantallen'!$A:$A,'Objectenoverzicht aantallen'!$W:$W)*'Calculatie sheet'!$E$41)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sheet'!$E$2,'Objectenoverzicht aantallen'!$A:$A,'Objectenoverzicht aantallen'!$L:$L)*'Calculatie sheet'!$E$41)</f>
        <v>0</v>
      </c>
      <c r="N9" s="798">
        <f>(LOOKUP('Calculatie sheet'!$E$2,'Objectenoverzicht aantallen'!$A:$A,'Objectenoverzicht aantallen'!$X:$X)*'Calculatie sheet'!$E$41)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sheet'!$E$2,'Objectenoverzicht aantallen'!$A:$A,'Objectenoverzicht aantallen'!$M:$M)*'Calculatie sheet'!$E$41)</f>
        <v>0</v>
      </c>
      <c r="N10" s="798">
        <f>(LOOKUP('Calculatie sheet'!$E$2,'Objectenoverzicht aantallen'!$A:$A,'Objectenoverzicht aantallen'!$Y:$Y)*'Calculatie sheet'!$E$41)</f>
        <v>0</v>
      </c>
      <c r="O10" s="28">
        <v>0</v>
      </c>
      <c r="P10" s="28">
        <f t="shared" si="0"/>
        <v>0</v>
      </c>
      <c r="Q10" s="28">
        <f t="shared" si="1"/>
        <v>0</v>
      </c>
      <c r="R10" s="28">
        <f t="shared" si="2"/>
        <v>0</v>
      </c>
      <c r="S10" s="28">
        <f t="shared" si="3"/>
        <v>0</v>
      </c>
      <c r="T10" s="28">
        <f t="shared" si="4"/>
        <v>0</v>
      </c>
    </row>
    <row r="11" spans="1:20" x14ac:dyDescent="0.2">
      <c r="L11">
        <v>2029</v>
      </c>
      <c r="M11" s="41">
        <f>(LOOKUP('Calculatie sheet'!$E$2,'Objectenoverzicht aantallen'!$A:$A,'Objectenoverzicht aantallen'!$N:$N)*'Calculatie sheet'!$E$41)</f>
        <v>0</v>
      </c>
      <c r="N11" s="798">
        <f>(LOOKUP('Calculatie sheet'!$E$2,'Objectenoverzicht aantallen'!$A:$A,'Objectenoverzicht aantallen'!$Z:$Z)*'Calculatie sheet'!$E$41)</f>
        <v>0</v>
      </c>
      <c r="O11" s="28">
        <v>0</v>
      </c>
      <c r="P11" s="28">
        <f t="shared" si="0"/>
        <v>0</v>
      </c>
      <c r="Q11" s="28">
        <f t="shared" si="1"/>
        <v>0</v>
      </c>
      <c r="R11" s="28">
        <f t="shared" si="2"/>
        <v>0</v>
      </c>
      <c r="S11" s="28">
        <f t="shared" si="3"/>
        <v>0</v>
      </c>
      <c r="T11" s="28">
        <f t="shared" si="4"/>
        <v>0</v>
      </c>
    </row>
    <row r="12" spans="1:20" x14ac:dyDescent="0.2">
      <c r="L12">
        <v>2030</v>
      </c>
      <c r="M12" s="41">
        <f>(LOOKUP('Calculatie sheet'!$E$2,'Objectenoverzicht aantallen'!$A:$A,'Objectenoverzicht aantallen'!$O:$O)*'Calculatie sheet'!$E$41)</f>
        <v>0</v>
      </c>
      <c r="N12" s="798">
        <f>(LOOKUP('Calculatie sheet'!$E$2,'Objectenoverzicht aantallen'!$A:$A,'Objectenoverzicht aantallen'!$AA:$AA)*'Calculatie sheet'!$E$41)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8F0E8-D2F5-A649-9D43-B60958079F4C}">
  <dimension ref="A1:T12"/>
  <sheetViews>
    <sheetView workbookViewId="0">
      <selection activeCell="N8" sqref="N8"/>
    </sheetView>
  </sheetViews>
  <sheetFormatPr baseColWidth="10" defaultColWidth="11" defaultRowHeight="16" x14ac:dyDescent="0.2"/>
  <cols>
    <col min="1" max="1" width="19.33203125" bestFit="1" customWidth="1"/>
    <col min="3" max="3" width="11.5" bestFit="1" customWidth="1"/>
    <col min="7" max="7" width="11.83203125" bestFit="1" customWidth="1"/>
    <col min="10" max="10" width="26.33203125" bestFit="1" customWidth="1"/>
  </cols>
  <sheetData>
    <row r="1" spans="1:20" x14ac:dyDescent="0.2">
      <c r="A1" t="str">
        <f>'Calculatie sheet'!F3</f>
        <v>Viaduct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sheet'!F41</f>
        <v>35113.980000000003</v>
      </c>
      <c r="C2" s="566">
        <f>B2</f>
        <v>35113.980000000003</v>
      </c>
      <c r="D2" s="28">
        <v>0</v>
      </c>
      <c r="E2" s="28">
        <f>C2*2</f>
        <v>70227.960000000006</v>
      </c>
      <c r="F2" s="28">
        <f>E2*0.3333</f>
        <v>23406.979068000001</v>
      </c>
      <c r="G2" s="28">
        <f>E2*0.6666</f>
        <v>46813.958136000001</v>
      </c>
      <c r="H2" s="28">
        <f>D2</f>
        <v>0</v>
      </c>
      <c r="I2" s="28">
        <f>E2*0.3333</f>
        <v>23406.979068000001</v>
      </c>
      <c r="J2" s="566" t="s">
        <v>571</v>
      </c>
      <c r="L2">
        <v>2020</v>
      </c>
      <c r="M2" s="41">
        <f>(LOOKUP('Calculatie sheet'!$F$2,'Objectenoverzicht aantallen'!$A:$A,'Objectenoverzicht aantallen'!$E:$E)*'Calculatie sheet'!$F$41)</f>
        <v>0</v>
      </c>
      <c r="N2" s="798">
        <f>(LOOKUP('Calculatie sheet'!$F$2,'Objectenoverzicht aantallen'!$A:$A,'Objectenoverzicht aantallen'!$Q:$Q)*'Calculatie sheet'!$F$41)</f>
        <v>0</v>
      </c>
      <c r="O2" s="28">
        <v>0</v>
      </c>
      <c r="P2" s="28">
        <f>N2*2</f>
        <v>0</v>
      </c>
      <c r="Q2" s="28">
        <f>P2*0.3333</f>
        <v>0</v>
      </c>
      <c r="R2" s="28">
        <f>P2*0.6666</f>
        <v>0</v>
      </c>
      <c r="S2" s="28">
        <f>O2</f>
        <v>0</v>
      </c>
      <c r="T2" s="28">
        <f>P2*0.3333</f>
        <v>0</v>
      </c>
    </row>
    <row r="3" spans="1:20" x14ac:dyDescent="0.2">
      <c r="J3" s="8" t="s">
        <v>61</v>
      </c>
      <c r="L3">
        <v>2021</v>
      </c>
      <c r="M3" s="41">
        <f>(LOOKUP('Calculatie sheet'!$F$2,'Objectenoverzicht aantallen'!$A:$A,'Objectenoverzicht aantallen'!$F:$F)*'Calculatie sheet'!$F$41)</f>
        <v>0</v>
      </c>
      <c r="N3" s="798">
        <f>(LOOKUP('Calculatie sheet'!$F$2,'Objectenoverzicht aantallen'!$A:$A,'Objectenoverzicht aantallen'!$R:$R)*'Calculatie sheet'!$F$41)</f>
        <v>0</v>
      </c>
      <c r="O3" s="28">
        <v>0</v>
      </c>
      <c r="P3" s="28">
        <f>N3*2</f>
        <v>0</v>
      </c>
      <c r="Q3" s="28">
        <f>P3*0.3333</f>
        <v>0</v>
      </c>
      <c r="R3" s="28">
        <f>P3*0.6666</f>
        <v>0</v>
      </c>
      <c r="S3" s="28">
        <f>O3</f>
        <v>0</v>
      </c>
      <c r="T3" s="28">
        <f>P3*0.3333</f>
        <v>0</v>
      </c>
    </row>
    <row r="4" spans="1:20" x14ac:dyDescent="0.2">
      <c r="J4" s="9" t="s">
        <v>48</v>
      </c>
      <c r="L4">
        <v>2022</v>
      </c>
      <c r="M4" s="41">
        <f>(LOOKUP('Calculatie sheet'!$F$2,'Objectenoverzicht aantallen'!$A:$A,'Objectenoverzicht aantallen'!$G:$G)*'Calculatie sheet'!$F$41)</f>
        <v>0</v>
      </c>
      <c r="N4" s="798">
        <f>(LOOKUP('Calculatie sheet'!$F$2,'Objectenoverzicht aantallen'!$A:$A,'Objectenoverzicht aantallen'!$S:$S)*'Calculatie sheet'!$F$41)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sheet'!$F$2,'Objectenoverzicht aantallen'!$A:$A,'Objectenoverzicht aantallen'!$H:$H)*'Calculatie sheet'!$F$41)</f>
        <v>0</v>
      </c>
      <c r="N5" s="798">
        <f>(LOOKUP('Calculatie sheet'!$F$2,'Objectenoverzicht aantallen'!$A:$A,'Objectenoverzicht aantallen'!$T:$T)*'Calculatie sheet'!$F$41)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sheet'!$F$2,'Objectenoverzicht aantallen'!$A:$A,'Objectenoverzicht aantallen'!$I:$I)*'Calculatie sheet'!$F$41)</f>
        <v>0</v>
      </c>
      <c r="N6" s="798">
        <f>(LOOKUP('Calculatie sheet'!$F$2,'Objectenoverzicht aantallen'!$A:$A,'Objectenoverzicht aantallen'!$U:$U)*'Calculatie sheet'!$F$41)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sheet'!$F$2,'Objectenoverzicht aantallen'!$A:$A,'Objectenoverzicht aantallen'!$J:$J)*'Calculatie sheet'!$F$41)</f>
        <v>0</v>
      </c>
      <c r="N7" s="798">
        <f>(LOOKUP('Calculatie sheet'!$F$2,'Objectenoverzicht aantallen'!$A:$A,'Objectenoverzicht aantallen'!$V:$V)*'Calculatie sheet'!$F$41)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sheet'!$F$2,'Objectenoverzicht aantallen'!$A:$A,'Objectenoverzicht aantallen'!$K:$K)*'Calculatie sheet'!$F$41)</f>
        <v>0</v>
      </c>
      <c r="N8" s="798">
        <f>(LOOKUP('Calculatie sheet'!$F$2,'Objectenoverzicht aantallen'!$A:$A,'Objectenoverzicht aantallen'!$W:$W)*'Calculatie sheet'!$F$41)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sheet'!$F$2,'Objectenoverzicht aantallen'!$A:$A,'Objectenoverzicht aantallen'!$L:$L)*'Calculatie sheet'!$F$41)</f>
        <v>0</v>
      </c>
      <c r="N9" s="798">
        <f>(LOOKUP('Calculatie sheet'!$F$2,'Objectenoverzicht aantallen'!$A:$A,'Objectenoverzicht aantallen'!$X:$X)*'Calculatie sheet'!$F$41)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sheet'!$F$2,'Objectenoverzicht aantallen'!$A:$A,'Objectenoverzicht aantallen'!$M:$M)*'Calculatie sheet'!$F$41)</f>
        <v>0</v>
      </c>
      <c r="N10" s="798">
        <f>(LOOKUP('Calculatie sheet'!$F$2,'Objectenoverzicht aantallen'!$A:$A,'Objectenoverzicht aantallen'!$Y:$Y)*'Calculatie sheet'!$F$41)</f>
        <v>0</v>
      </c>
      <c r="O10" s="28">
        <v>0</v>
      </c>
      <c r="P10" s="28">
        <f t="shared" si="0"/>
        <v>0</v>
      </c>
      <c r="Q10" s="28">
        <f t="shared" si="1"/>
        <v>0</v>
      </c>
      <c r="R10" s="28">
        <f t="shared" si="2"/>
        <v>0</v>
      </c>
      <c r="S10" s="28">
        <f t="shared" si="3"/>
        <v>0</v>
      </c>
      <c r="T10" s="28">
        <f t="shared" si="4"/>
        <v>0</v>
      </c>
    </row>
    <row r="11" spans="1:20" x14ac:dyDescent="0.2">
      <c r="L11">
        <v>2029</v>
      </c>
      <c r="M11" s="41">
        <f>(LOOKUP('Calculatie sheet'!$F$2,'Objectenoverzicht aantallen'!$A:$A,'Objectenoverzicht aantallen'!$N:$N)*'Calculatie sheet'!$F$41)</f>
        <v>0</v>
      </c>
      <c r="N11" s="798">
        <f>(LOOKUP('Calculatie sheet'!$F$2,'Objectenoverzicht aantallen'!$A:$A,'Objectenoverzicht aantallen'!$Z:$Z)*'Calculatie sheet'!$F$41)</f>
        <v>0</v>
      </c>
      <c r="O11" s="28">
        <v>0</v>
      </c>
      <c r="P11" s="28">
        <f t="shared" si="0"/>
        <v>0</v>
      </c>
      <c r="Q11" s="28">
        <f t="shared" si="1"/>
        <v>0</v>
      </c>
      <c r="R11" s="28">
        <f t="shared" si="2"/>
        <v>0</v>
      </c>
      <c r="S11" s="28">
        <f t="shared" si="3"/>
        <v>0</v>
      </c>
      <c r="T11" s="28">
        <f t="shared" si="4"/>
        <v>0</v>
      </c>
    </row>
    <row r="12" spans="1:20" x14ac:dyDescent="0.2">
      <c r="L12">
        <v>2030</v>
      </c>
      <c r="M12" s="41">
        <f>(LOOKUP('Calculatie sheet'!$F$2,'Objectenoverzicht aantallen'!$A:$A,'Objectenoverzicht aantallen'!$O:$O)*'Calculatie sheet'!$F$41)</f>
        <v>0</v>
      </c>
      <c r="N12" s="798">
        <f>(LOOKUP('Calculatie sheet'!$F$2,'Objectenoverzicht aantallen'!$A:$A,'Objectenoverzicht aantallen'!$AA:$AA)*'Calculatie sheet'!$F$41)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E6EDF-0A6A-E841-B8CF-CB24EAA87ABD}">
  <dimension ref="A1:T12"/>
  <sheetViews>
    <sheetView topLeftCell="C1" zoomScale="110" zoomScaleNormal="110" workbookViewId="0">
      <selection activeCell="N1" sqref="N1:N12"/>
    </sheetView>
  </sheetViews>
  <sheetFormatPr baseColWidth="10" defaultColWidth="11" defaultRowHeight="16" x14ac:dyDescent="0.2"/>
  <cols>
    <col min="1" max="1" width="20.5" bestFit="1" customWidth="1"/>
    <col min="3" max="3" width="11.5" bestFit="1" customWidth="1"/>
    <col min="7" max="7" width="11.83203125" bestFit="1" customWidth="1"/>
    <col min="10" max="10" width="26.33203125" bestFit="1" customWidth="1"/>
  </cols>
  <sheetData>
    <row r="1" spans="1:20" x14ac:dyDescent="0.2">
      <c r="A1" t="str">
        <f>'Calculatie sheet'!G3</f>
        <v>Onderdoorgang (beton)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sheet'!G41</f>
        <v>445161.5</v>
      </c>
      <c r="C2" s="566">
        <f>B2</f>
        <v>445161.5</v>
      </c>
      <c r="D2" s="28">
        <v>0</v>
      </c>
      <c r="E2" s="28">
        <f>C2*2</f>
        <v>890323</v>
      </c>
      <c r="F2" s="28">
        <f>E2*0.3333</f>
        <v>296744.65590000001</v>
      </c>
      <c r="G2" s="28">
        <f>E2*0.6666</f>
        <v>593489.31180000002</v>
      </c>
      <c r="H2" s="28">
        <f>D2</f>
        <v>0</v>
      </c>
      <c r="I2" s="28">
        <f>E2*0.3333</f>
        <v>296744.65590000001</v>
      </c>
      <c r="J2" s="566" t="s">
        <v>571</v>
      </c>
      <c r="L2">
        <v>2020</v>
      </c>
      <c r="M2" s="41">
        <f>(LOOKUP('Calculatie sheet'!$G$2,'Objectenoverzicht aantallen'!$A:$A,'Objectenoverzicht aantallen'!$E:$E)*'Calculatie sheet'!$G$41)</f>
        <v>0</v>
      </c>
      <c r="N2" s="798">
        <f>(LOOKUP('Calculatie sheet'!$G$2,'Objectenoverzicht aantallen'!$A:$A,'Objectenoverzicht aantallen'!$Q:$Q)*'Calculatie sheet'!$G$41)</f>
        <v>0</v>
      </c>
      <c r="O2" s="28">
        <v>0</v>
      </c>
      <c r="P2" s="28">
        <f>N2*2</f>
        <v>0</v>
      </c>
      <c r="Q2" s="28">
        <f>P2*0.3333</f>
        <v>0</v>
      </c>
      <c r="R2" s="28">
        <f>P2*0.6666</f>
        <v>0</v>
      </c>
      <c r="S2" s="28">
        <f>O2</f>
        <v>0</v>
      </c>
      <c r="T2" s="28">
        <f>P2*0.3333</f>
        <v>0</v>
      </c>
    </row>
    <row r="3" spans="1:20" x14ac:dyDescent="0.2">
      <c r="J3" s="8" t="s">
        <v>61</v>
      </c>
      <c r="L3">
        <v>2021</v>
      </c>
      <c r="M3" s="41">
        <f>(LOOKUP('Calculatie sheet'!$G$2,'Objectenoverzicht aantallen'!$A:$A,'Objectenoverzicht aantallen'!$F:$F)*'Calculatie sheet'!$G$41)</f>
        <v>0</v>
      </c>
      <c r="N3" s="798">
        <f>(LOOKUP('Calculatie sheet'!$G$2,'Objectenoverzicht aantallen'!$A:$A,'Objectenoverzicht aantallen'!$R:$R)*'Calculatie sheet'!$G$41)</f>
        <v>0</v>
      </c>
      <c r="O3" s="28">
        <v>0</v>
      </c>
      <c r="P3" s="28">
        <f>N3*2</f>
        <v>0</v>
      </c>
      <c r="Q3" s="28">
        <f>P3*0.3333</f>
        <v>0</v>
      </c>
      <c r="R3" s="28">
        <f>P3*0.6666</f>
        <v>0</v>
      </c>
      <c r="S3" s="28">
        <f>O3</f>
        <v>0</v>
      </c>
      <c r="T3" s="28">
        <f>P3*0.3333</f>
        <v>0</v>
      </c>
    </row>
    <row r="4" spans="1:20" x14ac:dyDescent="0.2">
      <c r="J4" s="9" t="s">
        <v>48</v>
      </c>
      <c r="L4">
        <v>2022</v>
      </c>
      <c r="M4" s="41">
        <f>(LOOKUP('Calculatie sheet'!$G$2,'Objectenoverzicht aantallen'!$A:$A,'Objectenoverzicht aantallen'!$G:$G)*'Calculatie sheet'!$G$41)</f>
        <v>0</v>
      </c>
      <c r="N4" s="798">
        <f>(LOOKUP('Calculatie sheet'!$G$2,'Objectenoverzicht aantallen'!$A:$A,'Objectenoverzicht aantallen'!$S:$S)*'Calculatie sheet'!$G$41)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sheet'!$G$2,'Objectenoverzicht aantallen'!$A:$A,'Objectenoverzicht aantallen'!$H:$H)*'Calculatie sheet'!$G$41)</f>
        <v>0</v>
      </c>
      <c r="N5" s="798">
        <f>(LOOKUP('Calculatie sheet'!$G$2,'Objectenoverzicht aantallen'!$A:$A,'Objectenoverzicht aantallen'!$T:$T)*'Calculatie sheet'!$G$41)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sheet'!$G$2,'Objectenoverzicht aantallen'!$A:$A,'Objectenoverzicht aantallen'!$I:$I)*'Calculatie sheet'!$G$41)</f>
        <v>0</v>
      </c>
      <c r="N6" s="798">
        <f>(LOOKUP('Calculatie sheet'!$G$2,'Objectenoverzicht aantallen'!$A:$A,'Objectenoverzicht aantallen'!$U:$U)*'Calculatie sheet'!$G$41)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sheet'!$G$2,'Objectenoverzicht aantallen'!$A:$A,'Objectenoverzicht aantallen'!$J:$J)*'Calculatie sheet'!$G$41)</f>
        <v>0</v>
      </c>
      <c r="N7" s="798">
        <f>(LOOKUP('Calculatie sheet'!$G$2,'Objectenoverzicht aantallen'!$A:$A,'Objectenoverzicht aantallen'!$V:$V)*'Calculatie sheet'!$G$41)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sheet'!$G$2,'Objectenoverzicht aantallen'!$A:$A,'Objectenoverzicht aantallen'!$K:$K)*'Calculatie sheet'!$G$41)</f>
        <v>0</v>
      </c>
      <c r="N8" s="798">
        <f>(LOOKUP('Calculatie sheet'!$G$2,'Objectenoverzicht aantallen'!$A:$A,'Objectenoverzicht aantallen'!$W:$W)*'Calculatie sheet'!$G$41)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sheet'!$G$2,'Objectenoverzicht aantallen'!$A:$A,'Objectenoverzicht aantallen'!$L:$L)*'Calculatie sheet'!$G$41)</f>
        <v>0</v>
      </c>
      <c r="N9" s="798">
        <f>(LOOKUP('Calculatie sheet'!$G$2,'Objectenoverzicht aantallen'!$A:$A,'Objectenoverzicht aantallen'!$X:$X)*'Calculatie sheet'!$G$41)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sheet'!$G$2,'Objectenoverzicht aantallen'!$A:$A,'Objectenoverzicht aantallen'!$M:$M)*'Calculatie sheet'!$G$41)</f>
        <v>0</v>
      </c>
      <c r="N10" s="798">
        <f>(LOOKUP('Calculatie sheet'!$G$2,'Objectenoverzicht aantallen'!$A:$A,'Objectenoverzicht aantallen'!$Y:$Y)*'Calculatie sheet'!$G$41)</f>
        <v>0</v>
      </c>
      <c r="O10" s="28">
        <v>0</v>
      </c>
      <c r="P10" s="28">
        <f t="shared" si="0"/>
        <v>0</v>
      </c>
      <c r="Q10" s="28">
        <f t="shared" si="1"/>
        <v>0</v>
      </c>
      <c r="R10" s="28">
        <f t="shared" si="2"/>
        <v>0</v>
      </c>
      <c r="S10" s="28">
        <f t="shared" si="3"/>
        <v>0</v>
      </c>
      <c r="T10" s="28">
        <f t="shared" si="4"/>
        <v>0</v>
      </c>
    </row>
    <row r="11" spans="1:20" x14ac:dyDescent="0.2">
      <c r="L11">
        <v>2029</v>
      </c>
      <c r="M11" s="41">
        <f>(LOOKUP('Calculatie sheet'!$G$2,'Objectenoverzicht aantallen'!$A:$A,'Objectenoverzicht aantallen'!$N:$N)*'Calculatie sheet'!$G$41)</f>
        <v>0</v>
      </c>
      <c r="N11" s="798">
        <f>(LOOKUP('Calculatie sheet'!$G$2,'Objectenoverzicht aantallen'!$A:$A,'Objectenoverzicht aantallen'!$Z:$Z)*'Calculatie sheet'!$G$41)</f>
        <v>0</v>
      </c>
      <c r="O11" s="28">
        <v>0</v>
      </c>
      <c r="P11" s="28">
        <f t="shared" si="0"/>
        <v>0</v>
      </c>
      <c r="Q11" s="28">
        <f t="shared" si="1"/>
        <v>0</v>
      </c>
      <c r="R11" s="28">
        <f t="shared" si="2"/>
        <v>0</v>
      </c>
      <c r="S11" s="28">
        <f t="shared" si="3"/>
        <v>0</v>
      </c>
      <c r="T11" s="28">
        <f t="shared" si="4"/>
        <v>0</v>
      </c>
    </row>
    <row r="12" spans="1:20" x14ac:dyDescent="0.2">
      <c r="L12">
        <v>2030</v>
      </c>
      <c r="M12" s="41">
        <f>(LOOKUP('Calculatie sheet'!$G$2,'Objectenoverzicht aantallen'!$A:$A,'Objectenoverzicht aantallen'!$O:$O)*'Calculatie sheet'!$G$41)</f>
        <v>0</v>
      </c>
      <c r="N12" s="798">
        <f>(LOOKUP('Calculatie sheet'!$G$2,'Objectenoverzicht aantallen'!$A:$A,'Objectenoverzicht aantallen'!$AA:$AA)*'Calculatie sheet'!$G$41)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1FA9F-1E3A-694B-960B-B30C50E10D65}">
  <dimension ref="A1:T12"/>
  <sheetViews>
    <sheetView workbookViewId="0">
      <selection activeCell="N1" sqref="N1:N12"/>
    </sheetView>
  </sheetViews>
  <sheetFormatPr baseColWidth="10" defaultColWidth="11" defaultRowHeight="16" x14ac:dyDescent="0.2"/>
  <cols>
    <col min="1" max="1" width="41.83203125" bestFit="1" customWidth="1"/>
    <col min="3" max="3" width="11.5" bestFit="1" customWidth="1"/>
    <col min="7" max="7" width="11.83203125" bestFit="1" customWidth="1"/>
    <col min="10" max="10" width="26.33203125" bestFit="1" customWidth="1"/>
  </cols>
  <sheetData>
    <row r="1" spans="1:20" x14ac:dyDescent="0.2">
      <c r="A1" t="str">
        <f>'Calculatie sheet'!H3</f>
        <v>Onderdoorgang fiets/ voetgangerstunnel (beton)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sheet'!H41</f>
        <v>20601.03</v>
      </c>
      <c r="C2" s="566">
        <f>B2</f>
        <v>20601.03</v>
      </c>
      <c r="D2" s="28">
        <v>0</v>
      </c>
      <c r="E2" s="28">
        <f>C2*2</f>
        <v>41202.06</v>
      </c>
      <c r="F2" s="28">
        <f>E2*0.3333</f>
        <v>13732.646597999999</v>
      </c>
      <c r="G2" s="28">
        <f>E2*0.6666</f>
        <v>27465.293195999999</v>
      </c>
      <c r="H2" s="28">
        <f>D2</f>
        <v>0</v>
      </c>
      <c r="I2" s="28">
        <f>E2*0.3333</f>
        <v>13732.646597999999</v>
      </c>
      <c r="J2" s="566" t="s">
        <v>571</v>
      </c>
      <c r="L2">
        <v>2020</v>
      </c>
      <c r="M2" s="41">
        <f>(LOOKUP('Calculatie sheet'!$H$2,'Objectenoverzicht aantallen'!$A:$A,'Objectenoverzicht aantallen'!$E:$E)*'Calculatie sheet'!$H$41)</f>
        <v>0</v>
      </c>
      <c r="N2" s="798">
        <f>(LOOKUP('Calculatie sheet'!$H$2,'Objectenoverzicht aantallen'!$A:$A,'Objectenoverzicht aantallen'!$Q:$Q)*'Calculatie sheet'!$H$41)</f>
        <v>0</v>
      </c>
      <c r="O2" s="28">
        <v>0</v>
      </c>
      <c r="P2" s="28">
        <f>N2*2</f>
        <v>0</v>
      </c>
      <c r="Q2" s="28">
        <f>P2*0.3333</f>
        <v>0</v>
      </c>
      <c r="R2" s="28">
        <f>P2*0.6666</f>
        <v>0</v>
      </c>
      <c r="S2" s="28">
        <f>O2</f>
        <v>0</v>
      </c>
      <c r="T2" s="28">
        <f>P2*0.3333</f>
        <v>0</v>
      </c>
    </row>
    <row r="3" spans="1:20" x14ac:dyDescent="0.2">
      <c r="J3" s="8" t="s">
        <v>61</v>
      </c>
      <c r="L3">
        <v>2021</v>
      </c>
      <c r="M3" s="41">
        <f>(LOOKUP('Calculatie sheet'!$H$2,'Objectenoverzicht aantallen'!$A:$A,'Objectenoverzicht aantallen'!$F:$F)*'Calculatie sheet'!$H$41)</f>
        <v>0</v>
      </c>
      <c r="N3" s="798">
        <f>(LOOKUP('Calculatie sheet'!$H$2,'Objectenoverzicht aantallen'!$A:$A,'Objectenoverzicht aantallen'!$R:$R)*'Calculatie sheet'!$H$41)</f>
        <v>0</v>
      </c>
      <c r="O3" s="28">
        <v>0</v>
      </c>
      <c r="P3" s="28">
        <f>N3*2</f>
        <v>0</v>
      </c>
      <c r="Q3" s="28">
        <f>P3*0.3333</f>
        <v>0</v>
      </c>
      <c r="R3" s="28">
        <f>P3*0.6666</f>
        <v>0</v>
      </c>
      <c r="S3" s="28">
        <f>O3</f>
        <v>0</v>
      </c>
      <c r="T3" s="28">
        <f>P3*0.3333</f>
        <v>0</v>
      </c>
    </row>
    <row r="4" spans="1:20" x14ac:dyDescent="0.2">
      <c r="J4" s="9" t="s">
        <v>48</v>
      </c>
      <c r="L4">
        <v>2022</v>
      </c>
      <c r="M4" s="41">
        <f>(LOOKUP('Calculatie sheet'!$H$2,'Objectenoverzicht aantallen'!$A:$A,'Objectenoverzicht aantallen'!$G:$G)*'Calculatie sheet'!$H$41)</f>
        <v>0</v>
      </c>
      <c r="N4" s="798">
        <f>(LOOKUP('Calculatie sheet'!$H$2,'Objectenoverzicht aantallen'!$A:$A,'Objectenoverzicht aantallen'!$S:$S)*'Calculatie sheet'!$H$41)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sheet'!$H$2,'Objectenoverzicht aantallen'!$A:$A,'Objectenoverzicht aantallen'!$H:$H)*'Calculatie sheet'!$H$41)</f>
        <v>0</v>
      </c>
      <c r="N5" s="798">
        <f>(LOOKUP('Calculatie sheet'!$H$2,'Objectenoverzicht aantallen'!$A:$A,'Objectenoverzicht aantallen'!$T:$T)*'Calculatie sheet'!$H$41)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sheet'!$H$2,'Objectenoverzicht aantallen'!$A:$A,'Objectenoverzicht aantallen'!$I:$I)*'Calculatie sheet'!$H$41)</f>
        <v>0</v>
      </c>
      <c r="N6" s="798">
        <f>(LOOKUP('Calculatie sheet'!$H$2,'Objectenoverzicht aantallen'!$A:$A,'Objectenoverzicht aantallen'!$U:$U)*'Calculatie sheet'!$H$41)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sheet'!$H$2,'Objectenoverzicht aantallen'!$A:$A,'Objectenoverzicht aantallen'!$J:$J)*'Calculatie sheet'!$H$41)</f>
        <v>0</v>
      </c>
      <c r="N7" s="798">
        <f>(LOOKUP('Calculatie sheet'!$H$2,'Objectenoverzicht aantallen'!$A:$A,'Objectenoverzicht aantallen'!$V:$V)*'Calculatie sheet'!$H$41)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sheet'!$H$2,'Objectenoverzicht aantallen'!$A:$A,'Objectenoverzicht aantallen'!$K:$K)*'Calculatie sheet'!$H$41)</f>
        <v>0</v>
      </c>
      <c r="N8" s="798">
        <f>(LOOKUP('Calculatie sheet'!$H$2,'Objectenoverzicht aantallen'!$A:$A,'Objectenoverzicht aantallen'!$W:$W)*'Calculatie sheet'!$H$41)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sheet'!$H$2,'Objectenoverzicht aantallen'!$A:$A,'Objectenoverzicht aantallen'!$L:$L)*'Calculatie sheet'!$H$41)</f>
        <v>0</v>
      </c>
      <c r="N9" s="798">
        <f>(LOOKUP('Calculatie sheet'!$H$2,'Objectenoverzicht aantallen'!$A:$A,'Objectenoverzicht aantallen'!$X:$X)*'Calculatie sheet'!$H$41)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sheet'!$H$2,'Objectenoverzicht aantallen'!$A:$A,'Objectenoverzicht aantallen'!$M:$M)*'Calculatie sheet'!$H$41)</f>
        <v>0</v>
      </c>
      <c r="N10" s="798">
        <f>(LOOKUP('Calculatie sheet'!$H$2,'Objectenoverzicht aantallen'!$A:$A,'Objectenoverzicht aantallen'!$Y:$Y)*'Calculatie sheet'!$H$41)</f>
        <v>0</v>
      </c>
      <c r="O10" s="28">
        <v>0</v>
      </c>
      <c r="P10" s="28">
        <f t="shared" si="0"/>
        <v>0</v>
      </c>
      <c r="Q10" s="28">
        <f t="shared" si="1"/>
        <v>0</v>
      </c>
      <c r="R10" s="28">
        <f t="shared" si="2"/>
        <v>0</v>
      </c>
      <c r="S10" s="28">
        <f t="shared" si="3"/>
        <v>0</v>
      </c>
      <c r="T10" s="28">
        <f t="shared" si="4"/>
        <v>0</v>
      </c>
    </row>
    <row r="11" spans="1:20" x14ac:dyDescent="0.2">
      <c r="L11">
        <v>2029</v>
      </c>
      <c r="M11" s="41">
        <f>(LOOKUP('Calculatie sheet'!$H$2,'Objectenoverzicht aantallen'!$A:$A,'Objectenoverzicht aantallen'!$N:$N)*'Calculatie sheet'!$H$41)</f>
        <v>0</v>
      </c>
      <c r="N11" s="798">
        <f>(LOOKUP('Calculatie sheet'!$H$2,'Objectenoverzicht aantallen'!$A:$A,'Objectenoverzicht aantallen'!$Z:$Z)*'Calculatie sheet'!$H$41)</f>
        <v>0</v>
      </c>
      <c r="O11" s="28">
        <v>0</v>
      </c>
      <c r="P11" s="28">
        <f t="shared" si="0"/>
        <v>0</v>
      </c>
      <c r="Q11" s="28">
        <f t="shared" si="1"/>
        <v>0</v>
      </c>
      <c r="R11" s="28">
        <f t="shared" si="2"/>
        <v>0</v>
      </c>
      <c r="S11" s="28">
        <f t="shared" si="3"/>
        <v>0</v>
      </c>
      <c r="T11" s="28">
        <f t="shared" si="4"/>
        <v>0</v>
      </c>
    </row>
    <row r="12" spans="1:20" x14ac:dyDescent="0.2">
      <c r="L12">
        <v>2030</v>
      </c>
      <c r="M12" s="41">
        <f>(LOOKUP('Calculatie sheet'!$H$2,'Objectenoverzicht aantallen'!$A:$A,'Objectenoverzicht aantallen'!$O:$O)*'Calculatie sheet'!$H$41)</f>
        <v>0</v>
      </c>
      <c r="N12" s="798">
        <f>(LOOKUP('Calculatie sheet'!$H$2,'Objectenoverzicht aantallen'!$A:$A,'Objectenoverzicht aantallen'!$AA:$AA)*'Calculatie sheet'!$H$41)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31A6D-18F7-AF47-89E9-82C01B1545CB}">
  <dimension ref="A1:T12"/>
  <sheetViews>
    <sheetView workbookViewId="0">
      <selection activeCell="N1" sqref="N1:N12"/>
    </sheetView>
  </sheetViews>
  <sheetFormatPr baseColWidth="10" defaultColWidth="11" defaultRowHeight="16" x14ac:dyDescent="0.2"/>
  <cols>
    <col min="1" max="1" width="35" bestFit="1" customWidth="1"/>
    <col min="3" max="3" width="11.5" bestFit="1" customWidth="1"/>
    <col min="7" max="7" width="11.83203125" bestFit="1" customWidth="1"/>
    <col min="10" max="10" width="26.33203125" bestFit="1" customWidth="1"/>
  </cols>
  <sheetData>
    <row r="1" spans="1:20" x14ac:dyDescent="0.2">
      <c r="A1" t="str">
        <f>'Calculatie sheet'!I3</f>
        <v>Onderdoorgang fauna/veetunnel (beton)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sheet'!I41</f>
        <v>9004.81</v>
      </c>
      <c r="C2" s="566">
        <f>B2</f>
        <v>9004.81</v>
      </c>
      <c r="D2" s="28">
        <v>0</v>
      </c>
      <c r="E2" s="28">
        <f>C2*2</f>
        <v>18009.62</v>
      </c>
      <c r="F2" s="28">
        <f>E2*0.3333</f>
        <v>6002.6063459999996</v>
      </c>
      <c r="G2" s="28">
        <f>E2*0.6666</f>
        <v>12005.212691999999</v>
      </c>
      <c r="H2" s="28">
        <f>D2</f>
        <v>0</v>
      </c>
      <c r="I2" s="28">
        <f>E2*0.3333</f>
        <v>6002.6063459999996</v>
      </c>
      <c r="J2" s="566" t="s">
        <v>571</v>
      </c>
      <c r="L2">
        <v>2020</v>
      </c>
      <c r="M2" s="41">
        <f>(LOOKUP('Calculatie sheet'!$I$2,'Objectenoverzicht aantallen'!$A:$A,'Objectenoverzicht aantallen'!$E:$E)*'Calculatie sheet'!$I$41)</f>
        <v>0</v>
      </c>
      <c r="N2" s="798">
        <f>(LOOKUP('Calculatie sheet'!$I$2,'Objectenoverzicht aantallen'!$A:$A,'Objectenoverzicht aantallen'!$Q:$Q)*'Calculatie sheet'!$I$41)</f>
        <v>0</v>
      </c>
      <c r="O2" s="28">
        <v>0</v>
      </c>
      <c r="P2" s="28">
        <f>N2*2</f>
        <v>0</v>
      </c>
      <c r="Q2" s="28">
        <f>P2*0.3333</f>
        <v>0</v>
      </c>
      <c r="R2" s="28">
        <f>P2*0.6666</f>
        <v>0</v>
      </c>
      <c r="S2" s="28">
        <f>O2</f>
        <v>0</v>
      </c>
      <c r="T2" s="28">
        <f>P2*0.3333</f>
        <v>0</v>
      </c>
    </row>
    <row r="3" spans="1:20" x14ac:dyDescent="0.2">
      <c r="J3" s="8" t="s">
        <v>61</v>
      </c>
      <c r="L3">
        <v>2021</v>
      </c>
      <c r="M3" s="41">
        <f>(LOOKUP('Calculatie sheet'!$I$2,'Objectenoverzicht aantallen'!$A:$A,'Objectenoverzicht aantallen'!$F:$F)*'Calculatie sheet'!$I$41)</f>
        <v>0</v>
      </c>
      <c r="N3" s="798">
        <f>(LOOKUP('Calculatie sheet'!$I$2,'Objectenoverzicht aantallen'!$A:$A,'Objectenoverzicht aantallen'!$R:$R)*'Calculatie sheet'!$I$41)</f>
        <v>0</v>
      </c>
      <c r="O3" s="28">
        <v>0</v>
      </c>
      <c r="P3" s="28">
        <f>N3*2</f>
        <v>0</v>
      </c>
      <c r="Q3" s="28">
        <f>P3*0.3333</f>
        <v>0</v>
      </c>
      <c r="R3" s="28">
        <f>P3*0.6666</f>
        <v>0</v>
      </c>
      <c r="S3" s="28">
        <f>O3</f>
        <v>0</v>
      </c>
      <c r="T3" s="28">
        <f>P3*0.3333</f>
        <v>0</v>
      </c>
    </row>
    <row r="4" spans="1:20" x14ac:dyDescent="0.2">
      <c r="J4" s="9" t="s">
        <v>48</v>
      </c>
      <c r="L4">
        <v>2022</v>
      </c>
      <c r="M4" s="41">
        <f>(LOOKUP('Calculatie sheet'!$I$2,'Objectenoverzicht aantallen'!$A:$A,'Objectenoverzicht aantallen'!$G:$G)*'Calculatie sheet'!$I$41)</f>
        <v>0</v>
      </c>
      <c r="N4" s="798">
        <f>(LOOKUP('Calculatie sheet'!$I$2,'Objectenoverzicht aantallen'!$A:$A,'Objectenoverzicht aantallen'!$S:$S)*'Calculatie sheet'!$I$41)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sheet'!$I$2,'Objectenoverzicht aantallen'!$A:$A,'Objectenoverzicht aantallen'!$H:$H)*'Calculatie sheet'!$I$41)</f>
        <v>0</v>
      </c>
      <c r="N5" s="798">
        <f>(LOOKUP('Calculatie sheet'!$I$2,'Objectenoverzicht aantallen'!$A:$A,'Objectenoverzicht aantallen'!$T:$T)*'Calculatie sheet'!$I$41)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sheet'!$I$2,'Objectenoverzicht aantallen'!$A:$A,'Objectenoverzicht aantallen'!$I:$I)*'Calculatie sheet'!$I$41)</f>
        <v>0</v>
      </c>
      <c r="N6" s="798">
        <f>(LOOKUP('Calculatie sheet'!$I$2,'Objectenoverzicht aantallen'!$A:$A,'Objectenoverzicht aantallen'!$U:$U)*'Calculatie sheet'!$I$41)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sheet'!$I$2,'Objectenoverzicht aantallen'!$A:$A,'Objectenoverzicht aantallen'!$J:$J)*'Calculatie sheet'!$I$41)</f>
        <v>0</v>
      </c>
      <c r="N7" s="798">
        <f>(LOOKUP('Calculatie sheet'!$I$2,'Objectenoverzicht aantallen'!$A:$A,'Objectenoverzicht aantallen'!$V:$V)*'Calculatie sheet'!$I$41)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sheet'!$I$2,'Objectenoverzicht aantallen'!$A:$A,'Objectenoverzicht aantallen'!$K:$K)*'Calculatie sheet'!$I$41)</f>
        <v>0</v>
      </c>
      <c r="N8" s="798">
        <f>(LOOKUP('Calculatie sheet'!$I$2,'Objectenoverzicht aantallen'!$A:$A,'Objectenoverzicht aantallen'!$W:$W)*'Calculatie sheet'!$I$41)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sheet'!$I$2,'Objectenoverzicht aantallen'!$A:$A,'Objectenoverzicht aantallen'!$L:$L)*'Calculatie sheet'!$I$41)</f>
        <v>0</v>
      </c>
      <c r="N9" s="798">
        <f>(LOOKUP('Calculatie sheet'!$I$2,'Objectenoverzicht aantallen'!$A:$A,'Objectenoverzicht aantallen'!$X:$X)*'Calculatie sheet'!$I$41)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sheet'!$I$2,'Objectenoverzicht aantallen'!$A:$A,'Objectenoverzicht aantallen'!$M:$M)*'Calculatie sheet'!$I$41)</f>
        <v>0</v>
      </c>
      <c r="N10" s="798">
        <f>(LOOKUP('Calculatie sheet'!$I$2,'Objectenoverzicht aantallen'!$A:$A,'Objectenoverzicht aantallen'!$Y:$Y)*'Calculatie sheet'!$I$41)</f>
        <v>0</v>
      </c>
      <c r="O10" s="28">
        <v>0</v>
      </c>
      <c r="P10" s="28">
        <f t="shared" si="0"/>
        <v>0</v>
      </c>
      <c r="Q10" s="28">
        <f t="shared" si="1"/>
        <v>0</v>
      </c>
      <c r="R10" s="28">
        <f t="shared" si="2"/>
        <v>0</v>
      </c>
      <c r="S10" s="28">
        <f t="shared" si="3"/>
        <v>0</v>
      </c>
      <c r="T10" s="28">
        <f t="shared" si="4"/>
        <v>0</v>
      </c>
    </row>
    <row r="11" spans="1:20" x14ac:dyDescent="0.2">
      <c r="L11">
        <v>2029</v>
      </c>
      <c r="M11" s="41">
        <f>(LOOKUP('Calculatie sheet'!$I$2,'Objectenoverzicht aantallen'!$A:$A,'Objectenoverzicht aantallen'!$N:$N)*'Calculatie sheet'!$I$41)</f>
        <v>0</v>
      </c>
      <c r="N11" s="798">
        <f>(LOOKUP('Calculatie sheet'!$I$2,'Objectenoverzicht aantallen'!$A:$A,'Objectenoverzicht aantallen'!$Z:$Z)*'Calculatie sheet'!$I$41)</f>
        <v>0</v>
      </c>
      <c r="O11" s="28">
        <v>0</v>
      </c>
      <c r="P11" s="28">
        <f t="shared" si="0"/>
        <v>0</v>
      </c>
      <c r="Q11" s="28">
        <f t="shared" si="1"/>
        <v>0</v>
      </c>
      <c r="R11" s="28">
        <f t="shared" si="2"/>
        <v>0</v>
      </c>
      <c r="S11" s="28">
        <f t="shared" si="3"/>
        <v>0</v>
      </c>
      <c r="T11" s="28">
        <f t="shared" si="4"/>
        <v>0</v>
      </c>
    </row>
    <row r="12" spans="1:20" x14ac:dyDescent="0.2">
      <c r="L12">
        <v>2030</v>
      </c>
      <c r="M12" s="41">
        <f>(LOOKUP('Calculatie sheet'!$I$2,'Objectenoverzicht aantallen'!$A:$A,'Objectenoverzicht aantallen'!$O:$O)*'Calculatie sheet'!$I$41)</f>
        <v>0</v>
      </c>
      <c r="N12" s="798">
        <f>(LOOKUP('Calculatie sheet'!$I$2,'Objectenoverzicht aantallen'!$A:$A,'Objectenoverzicht aantallen'!$AA:$AA)*'Calculatie sheet'!$I$41)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091EA-ECC1-4441-B9E6-69AF3D8A2C2E}">
  <dimension ref="A1:T12"/>
  <sheetViews>
    <sheetView topLeftCell="B1" workbookViewId="0">
      <selection activeCell="N1" sqref="N1:N12"/>
    </sheetView>
  </sheetViews>
  <sheetFormatPr baseColWidth="10" defaultColWidth="11" defaultRowHeight="16" x14ac:dyDescent="0.2"/>
  <cols>
    <col min="1" max="1" width="19.33203125"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sheet'!J3</f>
        <v>Duiker (beton)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sheet'!J41</f>
        <v>42634.13</v>
      </c>
      <c r="C2" s="566">
        <f>B2</f>
        <v>42634.13</v>
      </c>
      <c r="D2" s="28">
        <v>0</v>
      </c>
      <c r="E2" s="28">
        <f>C2*2</f>
        <v>85268.26</v>
      </c>
      <c r="F2" s="28">
        <f>E2*0.3333</f>
        <v>28419.911057999998</v>
      </c>
      <c r="G2" s="28">
        <f>E2*0.6666</f>
        <v>56839.822115999996</v>
      </c>
      <c r="H2" s="28">
        <f>D2</f>
        <v>0</v>
      </c>
      <c r="I2" s="28">
        <f>E2*0.3333</f>
        <v>28419.911057999998</v>
      </c>
      <c r="J2" s="566" t="s">
        <v>571</v>
      </c>
      <c r="L2">
        <v>2020</v>
      </c>
      <c r="M2" s="41">
        <f>(LOOKUP('Calculatie sheet'!$J$2,'Objectenoverzicht aantallen'!$A:$A,'Objectenoverzicht aantallen'!$E:$E)*'Calculatie sheet'!$J$41)</f>
        <v>0</v>
      </c>
      <c r="N2" s="798">
        <f>(LOOKUP('Calculatie sheet'!$J$2,'Objectenoverzicht aantallen'!$A:$A,'Objectenoverzicht aantallen'!$Q:$Q)*'Calculatie sheet'!$J$41)</f>
        <v>0</v>
      </c>
      <c r="O2" s="28">
        <v>0</v>
      </c>
      <c r="P2" s="28">
        <f>N2*2</f>
        <v>0</v>
      </c>
      <c r="Q2" s="28">
        <f>P2*0.3333</f>
        <v>0</v>
      </c>
      <c r="R2" s="28">
        <f>P2*0.6666</f>
        <v>0</v>
      </c>
      <c r="S2" s="28">
        <f>O2</f>
        <v>0</v>
      </c>
      <c r="T2" s="28">
        <f>P2*0.3333</f>
        <v>0</v>
      </c>
    </row>
    <row r="3" spans="1:20" x14ac:dyDescent="0.2">
      <c r="J3" s="8" t="s">
        <v>61</v>
      </c>
      <c r="L3">
        <v>2021</v>
      </c>
      <c r="M3" s="41">
        <f>(LOOKUP('Calculatie sheet'!$J$2,'Objectenoverzicht aantallen'!$A:$A,'Objectenoverzicht aantallen'!$F:$F)*'Calculatie sheet'!$J$41)</f>
        <v>0</v>
      </c>
      <c r="N3" s="798">
        <f>(LOOKUP('Calculatie sheet'!$J$2,'Objectenoverzicht aantallen'!$A:$A,'Objectenoverzicht aantallen'!$R:$R)*'Calculatie sheet'!$J$41)</f>
        <v>0</v>
      </c>
      <c r="O3" s="28">
        <v>0</v>
      </c>
      <c r="P3" s="28">
        <f>N3*2</f>
        <v>0</v>
      </c>
      <c r="Q3" s="28">
        <f>P3*0.3333</f>
        <v>0</v>
      </c>
      <c r="R3" s="28">
        <f>P3*0.6666</f>
        <v>0</v>
      </c>
      <c r="S3" s="28">
        <f>O3</f>
        <v>0</v>
      </c>
      <c r="T3" s="28">
        <f>P3*0.3333</f>
        <v>0</v>
      </c>
    </row>
    <row r="4" spans="1:20" x14ac:dyDescent="0.2">
      <c r="J4" s="9" t="s">
        <v>48</v>
      </c>
      <c r="L4">
        <v>2022</v>
      </c>
      <c r="M4" s="41">
        <f>(LOOKUP('Calculatie sheet'!$J$2,'Objectenoverzicht aantallen'!$A:$A,'Objectenoverzicht aantallen'!$G:$G)*'Calculatie sheet'!$J$41)</f>
        <v>0</v>
      </c>
      <c r="N4" s="798">
        <f>(LOOKUP('Calculatie sheet'!$J$2,'Objectenoverzicht aantallen'!$A:$A,'Objectenoverzicht aantallen'!$S:$S)*'Calculatie sheet'!$J$41)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sheet'!$J$2,'Objectenoverzicht aantallen'!$A:$A,'Objectenoverzicht aantallen'!$H:$H)*'Calculatie sheet'!$J$41)</f>
        <v>0</v>
      </c>
      <c r="N5" s="798">
        <f>(LOOKUP('Calculatie sheet'!$J$2,'Objectenoverzicht aantallen'!$A:$A,'Objectenoverzicht aantallen'!$T:$T)*'Calculatie sheet'!$J$41)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sheet'!$J$2,'Objectenoverzicht aantallen'!$A:$A,'Objectenoverzicht aantallen'!$I:$I)*'Calculatie sheet'!$J$41)</f>
        <v>0</v>
      </c>
      <c r="N6" s="798">
        <f>(LOOKUP('Calculatie sheet'!$J$2,'Objectenoverzicht aantallen'!$A:$A,'Objectenoverzicht aantallen'!$U:$U)*'Calculatie sheet'!$J$41)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sheet'!$J$2,'Objectenoverzicht aantallen'!$A:$A,'Objectenoverzicht aantallen'!$J:$J)*'Calculatie sheet'!$J$41)</f>
        <v>0</v>
      </c>
      <c r="N7" s="798">
        <f>(LOOKUP('Calculatie sheet'!$J$2,'Objectenoverzicht aantallen'!$A:$A,'Objectenoverzicht aantallen'!$V:$V)*'Calculatie sheet'!$J$41)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sheet'!$J$2,'Objectenoverzicht aantallen'!$A:$A,'Objectenoverzicht aantallen'!$K:$K)*'Calculatie sheet'!$J$41)</f>
        <v>0</v>
      </c>
      <c r="N8" s="798">
        <f>(LOOKUP('Calculatie sheet'!$J$2,'Objectenoverzicht aantallen'!$A:$A,'Objectenoverzicht aantallen'!$W:$W)*'Calculatie sheet'!$J$41)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sheet'!$J$2,'Objectenoverzicht aantallen'!$A:$A,'Objectenoverzicht aantallen'!$L:$L)*'Calculatie sheet'!$J$41)</f>
        <v>0</v>
      </c>
      <c r="N9" s="798">
        <f>(LOOKUP('Calculatie sheet'!$J$2,'Objectenoverzicht aantallen'!$A:$A,'Objectenoverzicht aantallen'!$X:$X)*'Calculatie sheet'!$J$41)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sheet'!$J$2,'Objectenoverzicht aantallen'!$A:$A,'Objectenoverzicht aantallen'!$M:$M)*'Calculatie sheet'!$J$41)</f>
        <v>0</v>
      </c>
      <c r="N10" s="798">
        <f>(LOOKUP('Calculatie sheet'!$J$2,'Objectenoverzicht aantallen'!$A:$A,'Objectenoverzicht aantallen'!$Y:$Y)*'Calculatie sheet'!$J$41)</f>
        <v>0</v>
      </c>
      <c r="O10" s="28">
        <v>0</v>
      </c>
      <c r="P10" s="28">
        <f t="shared" si="0"/>
        <v>0</v>
      </c>
      <c r="Q10" s="28">
        <f t="shared" si="1"/>
        <v>0</v>
      </c>
      <c r="R10" s="28">
        <f t="shared" si="2"/>
        <v>0</v>
      </c>
      <c r="S10" s="28">
        <f t="shared" si="3"/>
        <v>0</v>
      </c>
      <c r="T10" s="28">
        <f t="shared" si="4"/>
        <v>0</v>
      </c>
    </row>
    <row r="11" spans="1:20" x14ac:dyDescent="0.2">
      <c r="L11">
        <v>2029</v>
      </c>
      <c r="M11" s="41">
        <f>(LOOKUP('Calculatie sheet'!$J$2,'Objectenoverzicht aantallen'!$A:$A,'Objectenoverzicht aantallen'!$N:$N)*'Calculatie sheet'!$J$41)</f>
        <v>0</v>
      </c>
      <c r="N11" s="798">
        <f>(LOOKUP('Calculatie sheet'!$J$2,'Objectenoverzicht aantallen'!$A:$A,'Objectenoverzicht aantallen'!$Z:$Z)*'Calculatie sheet'!$J$41)</f>
        <v>0</v>
      </c>
      <c r="O11" s="28">
        <v>0</v>
      </c>
      <c r="P11" s="28">
        <f t="shared" si="0"/>
        <v>0</v>
      </c>
      <c r="Q11" s="28">
        <f t="shared" si="1"/>
        <v>0</v>
      </c>
      <c r="R11" s="28">
        <f t="shared" si="2"/>
        <v>0</v>
      </c>
      <c r="S11" s="28">
        <f t="shared" si="3"/>
        <v>0</v>
      </c>
      <c r="T11" s="28">
        <f t="shared" si="4"/>
        <v>0</v>
      </c>
    </row>
    <row r="12" spans="1:20" x14ac:dyDescent="0.2">
      <c r="L12">
        <v>2030</v>
      </c>
      <c r="M12" s="41">
        <f>(LOOKUP('Calculatie sheet'!$J$2,'Objectenoverzicht aantallen'!$A:$A,'Objectenoverzicht aantallen'!$O:$O)*'Calculatie sheet'!$J$41)</f>
        <v>0</v>
      </c>
      <c r="N12" s="798">
        <f>(LOOKUP('Calculatie sheet'!$J$2,'Objectenoverzicht aantallen'!$A:$A,'Objectenoverzicht aantallen'!$AA:$AA)*'Calculatie sheet'!$J$41)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F422B-DF7B-1147-8ECD-BB2653392AC2}">
  <dimension ref="A1:T12"/>
  <sheetViews>
    <sheetView topLeftCell="C1" zoomScaleNormal="100" workbookViewId="0">
      <selection activeCell="N1" sqref="N1:N12"/>
    </sheetView>
  </sheetViews>
  <sheetFormatPr baseColWidth="10" defaultColWidth="11" defaultRowHeight="16" x14ac:dyDescent="0.2"/>
  <cols>
    <col min="1" max="1" width="19.33203125" bestFit="1" customWidth="1"/>
    <col min="3" max="3" width="11.5" bestFit="1" customWidth="1"/>
    <col min="7" max="7" width="11.83203125" bestFit="1" customWidth="1"/>
    <col min="10" max="10" width="26.33203125" bestFit="1" customWidth="1"/>
  </cols>
  <sheetData>
    <row r="1" spans="1:20" x14ac:dyDescent="0.2">
      <c r="A1" t="str">
        <f>'Calculatie sheet'!K3</f>
        <v>Duiker (PE)</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sheet'!K41</f>
        <v>782.41</v>
      </c>
      <c r="C2" s="566">
        <f>B2</f>
        <v>782.41</v>
      </c>
      <c r="D2" s="28">
        <v>0</v>
      </c>
      <c r="E2" s="28">
        <f>C2*2</f>
        <v>1564.82</v>
      </c>
      <c r="F2" s="28">
        <f>E2*0.3333</f>
        <v>521.55450599999995</v>
      </c>
      <c r="G2" s="28">
        <f>E2*0.6666</f>
        <v>1043.1090119999999</v>
      </c>
      <c r="H2" s="28">
        <f>D2</f>
        <v>0</v>
      </c>
      <c r="I2" s="28">
        <f>E2*0.3333</f>
        <v>521.55450599999995</v>
      </c>
      <c r="J2" s="566" t="s">
        <v>571</v>
      </c>
      <c r="L2">
        <v>2020</v>
      </c>
      <c r="M2" s="41">
        <f>(LOOKUP('Calculatie sheet'!$K$2,'Objectenoverzicht aantallen'!$A:$A,'Objectenoverzicht aantallen'!$E:$E)*'Calculatie sheet'!$K$41)</f>
        <v>0</v>
      </c>
      <c r="N2" s="798">
        <f>(LOOKUP('Calculatie sheet'!$K$2,'Objectenoverzicht aantallen'!$A:$A,'Objectenoverzicht aantallen'!$Q:$Q)*'Calculatie sheet'!$K$41)</f>
        <v>0</v>
      </c>
      <c r="O2" s="28">
        <v>0</v>
      </c>
      <c r="P2" s="28">
        <f>N2*2</f>
        <v>0</v>
      </c>
      <c r="Q2" s="28">
        <f>P2*0.3333</f>
        <v>0</v>
      </c>
      <c r="R2" s="28">
        <f>P2*0.6666</f>
        <v>0</v>
      </c>
      <c r="S2" s="28">
        <f>O2</f>
        <v>0</v>
      </c>
      <c r="T2" s="28">
        <f>P2*0.3333</f>
        <v>0</v>
      </c>
    </row>
    <row r="3" spans="1:20" x14ac:dyDescent="0.2">
      <c r="J3" s="8" t="s">
        <v>61</v>
      </c>
      <c r="L3">
        <v>2021</v>
      </c>
      <c r="M3" s="41">
        <f>(LOOKUP('Calculatie sheet'!$K$2,'Objectenoverzicht aantallen'!$A:$A,'Objectenoverzicht aantallen'!$F:$F)*'Calculatie sheet'!$K$41)</f>
        <v>0</v>
      </c>
      <c r="N3" s="798">
        <f>(LOOKUP('Calculatie sheet'!$K$2,'Objectenoverzicht aantallen'!$A:$A,'Objectenoverzicht aantallen'!$R:$R)*'Calculatie sheet'!$K$41)</f>
        <v>0</v>
      </c>
      <c r="O3" s="28">
        <v>0</v>
      </c>
      <c r="P3" s="28">
        <f>N3*2</f>
        <v>0</v>
      </c>
      <c r="Q3" s="28">
        <f>P3*0.3333</f>
        <v>0</v>
      </c>
      <c r="R3" s="28">
        <f>P3*0.6666</f>
        <v>0</v>
      </c>
      <c r="S3" s="28">
        <f>O3</f>
        <v>0</v>
      </c>
      <c r="T3" s="28">
        <f>P3*0.3333</f>
        <v>0</v>
      </c>
    </row>
    <row r="4" spans="1:20" x14ac:dyDescent="0.2">
      <c r="J4" s="9" t="s">
        <v>48</v>
      </c>
      <c r="L4">
        <v>2022</v>
      </c>
      <c r="M4" s="41">
        <f>(LOOKUP('Calculatie sheet'!$K$2,'Objectenoverzicht aantallen'!$A:$A,'Objectenoverzicht aantallen'!$G:$G)*'Calculatie sheet'!$K$41)</f>
        <v>0</v>
      </c>
      <c r="N4" s="798">
        <f>(LOOKUP('Calculatie sheet'!$K$2,'Objectenoverzicht aantallen'!$A:$A,'Objectenoverzicht aantallen'!$S:$S)*'Calculatie sheet'!$K$41)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sheet'!$K$2,'Objectenoverzicht aantallen'!$A:$A,'Objectenoverzicht aantallen'!$H:$H)*'Calculatie sheet'!$K$41)</f>
        <v>0</v>
      </c>
      <c r="N5" s="798">
        <f>(LOOKUP('Calculatie sheet'!$K$2,'Objectenoverzicht aantallen'!$A:$A,'Objectenoverzicht aantallen'!$T:$T)*'Calculatie sheet'!$K$41)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sheet'!$K$2,'Objectenoverzicht aantallen'!$A:$A,'Objectenoverzicht aantallen'!$I:$I)*'Calculatie sheet'!$K$41)</f>
        <v>0</v>
      </c>
      <c r="N6" s="798">
        <f>(LOOKUP('Calculatie sheet'!$K$2,'Objectenoverzicht aantallen'!$A:$A,'Objectenoverzicht aantallen'!$U:$U)*'Calculatie sheet'!$K$41)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sheet'!$K$2,'Objectenoverzicht aantallen'!$A:$A,'Objectenoverzicht aantallen'!$J:$J)*'Calculatie sheet'!$K$41)</f>
        <v>0</v>
      </c>
      <c r="N7" s="798">
        <f>(LOOKUP('Calculatie sheet'!$K$2,'Objectenoverzicht aantallen'!$A:$A,'Objectenoverzicht aantallen'!$V:$V)*'Calculatie sheet'!$K$41)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sheet'!$K$2,'Objectenoverzicht aantallen'!$A:$A,'Objectenoverzicht aantallen'!$K:$K)*'Calculatie sheet'!$K$41)</f>
        <v>0</v>
      </c>
      <c r="N8" s="798">
        <f>(LOOKUP('Calculatie sheet'!$K$2,'Objectenoverzicht aantallen'!$A:$A,'Objectenoverzicht aantallen'!$W:$W)*'Calculatie sheet'!$K$41)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sheet'!$K$2,'Objectenoverzicht aantallen'!$A:$A,'Objectenoverzicht aantallen'!$L:$L)*'Calculatie sheet'!$K$41)</f>
        <v>0</v>
      </c>
      <c r="N9" s="798">
        <f>(LOOKUP('Calculatie sheet'!$K$2,'Objectenoverzicht aantallen'!$A:$A,'Objectenoverzicht aantallen'!$X:$X)*'Calculatie sheet'!$K$41)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sheet'!$K$2,'Objectenoverzicht aantallen'!$A:$A,'Objectenoverzicht aantallen'!$M:$M)*'Calculatie sheet'!$K$41)</f>
        <v>0</v>
      </c>
      <c r="N10" s="798">
        <f>(LOOKUP('Calculatie sheet'!$K$2,'Objectenoverzicht aantallen'!$A:$A,'Objectenoverzicht aantallen'!$Y:$Y)*'Calculatie sheet'!$K$41)</f>
        <v>0</v>
      </c>
      <c r="O10" s="28">
        <v>0</v>
      </c>
      <c r="P10" s="28">
        <f t="shared" si="0"/>
        <v>0</v>
      </c>
      <c r="Q10" s="28">
        <f t="shared" si="1"/>
        <v>0</v>
      </c>
      <c r="R10" s="28">
        <f t="shared" si="2"/>
        <v>0</v>
      </c>
      <c r="S10" s="28">
        <f t="shared" si="3"/>
        <v>0</v>
      </c>
      <c r="T10" s="28">
        <f t="shared" si="4"/>
        <v>0</v>
      </c>
    </row>
    <row r="11" spans="1:20" x14ac:dyDescent="0.2">
      <c r="L11">
        <v>2029</v>
      </c>
      <c r="M11" s="41">
        <f>(LOOKUP('Calculatie sheet'!$K$2,'Objectenoverzicht aantallen'!$A:$A,'Objectenoverzicht aantallen'!$N:$N)*'Calculatie sheet'!$K$41)</f>
        <v>0</v>
      </c>
      <c r="N11" s="798">
        <f>(LOOKUP('Calculatie sheet'!$K$2,'Objectenoverzicht aantallen'!$A:$A,'Objectenoverzicht aantallen'!$Z:$Z)*'Calculatie sheet'!$K$41)</f>
        <v>0</v>
      </c>
      <c r="O11" s="28">
        <v>0</v>
      </c>
      <c r="P11" s="28">
        <f t="shared" si="0"/>
        <v>0</v>
      </c>
      <c r="Q11" s="28">
        <f t="shared" si="1"/>
        <v>0</v>
      </c>
      <c r="R11" s="28">
        <f t="shared" si="2"/>
        <v>0</v>
      </c>
      <c r="S11" s="28">
        <f t="shared" si="3"/>
        <v>0</v>
      </c>
      <c r="T11" s="28">
        <f t="shared" si="4"/>
        <v>0</v>
      </c>
    </row>
    <row r="12" spans="1:20" x14ac:dyDescent="0.2">
      <c r="L12">
        <v>2030</v>
      </c>
      <c r="M12" s="41">
        <f>(LOOKUP('Calculatie sheet'!$K$2,'Objectenoverzicht aantallen'!$A:$A,'Objectenoverzicht aantallen'!$O:$O)*'Calculatie sheet'!$K$41)</f>
        <v>0</v>
      </c>
      <c r="N12" s="798">
        <f>(LOOKUP('Calculatie sheet'!$K$2,'Objectenoverzicht aantallen'!$A:$A,'Objectenoverzicht aantallen'!$AA:$AA)*'Calculatie sheet'!$K$41)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CBEC-5BF1-384F-A849-154973BCA7B5}">
  <sheetPr>
    <tabColor rgb="FFD883FF"/>
    <pageSetUpPr fitToPage="1"/>
  </sheetPr>
  <dimension ref="A1:EW319"/>
  <sheetViews>
    <sheetView zoomScale="69" zoomScaleNormal="69" workbookViewId="0">
      <pane xSplit="2" ySplit="6" topLeftCell="C7" activePane="bottomRight" state="frozen"/>
      <selection activeCell="A6" sqref="A6"/>
      <selection pane="topRight" activeCell="A6" sqref="A6"/>
      <selection pane="bottomLeft" activeCell="A6" sqref="A6"/>
      <selection pane="bottomRight" activeCell="Y8" sqref="Y8"/>
    </sheetView>
  </sheetViews>
  <sheetFormatPr baseColWidth="10" defaultRowHeight="16" x14ac:dyDescent="0.2"/>
  <cols>
    <col min="1" max="1" width="9.5" bestFit="1" customWidth="1"/>
    <col min="2" max="2" width="45.33203125" bestFit="1" customWidth="1"/>
    <col min="3" max="4" width="16.33203125" style="151" customWidth="1"/>
    <col min="5" max="5" width="16.33203125" customWidth="1"/>
    <col min="6" max="6" width="12.33203125" style="151" customWidth="1"/>
    <col min="7" max="7" width="1.83203125" style="151" customWidth="1"/>
    <col min="8" max="8" width="16.33203125" style="151" customWidth="1"/>
    <col min="9" max="15" width="12.33203125" customWidth="1"/>
    <col min="16" max="16" width="1.83203125" style="151" customWidth="1"/>
    <col min="17" max="17" width="11.5" hidden="1" customWidth="1"/>
    <col min="18" max="19" width="12.33203125" customWidth="1"/>
    <col min="20" max="20" width="1.83203125" style="151" customWidth="1"/>
    <col min="21" max="22" width="12.33203125" style="151" customWidth="1"/>
    <col min="23" max="23" width="1.83203125" style="151" customWidth="1"/>
    <col min="24" max="24" width="12.5" customWidth="1"/>
    <col min="25" max="25" width="12.33203125" customWidth="1"/>
    <col min="26" max="153" width="10.83203125" style="151"/>
  </cols>
  <sheetData>
    <row r="1" spans="1:153" ht="26" x14ac:dyDescent="0.3">
      <c r="A1" s="215" t="s">
        <v>798</v>
      </c>
    </row>
    <row r="2" spans="1:153" ht="17" thickBot="1" x14ac:dyDescent="0.25"/>
    <row r="3" spans="1:153" ht="25" thickBot="1" x14ac:dyDescent="0.25">
      <c r="B3" s="656" t="s">
        <v>732</v>
      </c>
      <c r="C3" s="849" t="s">
        <v>392</v>
      </c>
      <c r="D3" s="855"/>
      <c r="E3" s="855"/>
      <c r="F3" s="850"/>
      <c r="H3" s="859" t="s">
        <v>392</v>
      </c>
      <c r="I3" s="860"/>
      <c r="J3" s="860"/>
      <c r="K3" s="860"/>
      <c r="L3" s="860"/>
      <c r="M3" s="860"/>
      <c r="N3" s="860"/>
      <c r="O3" s="861"/>
      <c r="R3" s="862" t="s">
        <v>392</v>
      </c>
      <c r="S3" s="863"/>
      <c r="U3" s="859" t="s">
        <v>392</v>
      </c>
      <c r="V3" s="861"/>
      <c r="X3" s="859" t="s">
        <v>392</v>
      </c>
      <c r="Y3" s="861"/>
    </row>
    <row r="4" spans="1:153" ht="25" thickBot="1" x14ac:dyDescent="0.25">
      <c r="C4" s="856" t="s">
        <v>393</v>
      </c>
      <c r="D4" s="857"/>
      <c r="E4" s="857"/>
      <c r="F4" s="858"/>
      <c r="H4" s="856" t="s">
        <v>414</v>
      </c>
      <c r="I4" s="857"/>
      <c r="J4" s="857"/>
      <c r="K4" s="857"/>
      <c r="L4" s="857"/>
      <c r="M4" s="857"/>
      <c r="N4" s="857"/>
      <c r="O4" s="857"/>
      <c r="P4" s="857"/>
      <c r="Q4" s="857"/>
      <c r="R4" s="857"/>
      <c r="S4" s="858"/>
      <c r="U4" s="864" t="s">
        <v>415</v>
      </c>
      <c r="V4" s="865"/>
      <c r="X4" s="856" t="s">
        <v>406</v>
      </c>
      <c r="Y4" s="858"/>
    </row>
    <row r="5" spans="1:153" s="155" customFormat="1" ht="101" thickBot="1" x14ac:dyDescent="0.3">
      <c r="A5" s="152" t="s">
        <v>362</v>
      </c>
      <c r="B5" s="153" t="s">
        <v>369</v>
      </c>
      <c r="C5" s="185" t="s">
        <v>412</v>
      </c>
      <c r="D5" s="554" t="s">
        <v>653</v>
      </c>
      <c r="E5" s="179" t="s">
        <v>413</v>
      </c>
      <c r="F5" s="179" t="s">
        <v>376</v>
      </c>
      <c r="G5" s="162"/>
      <c r="H5" s="206" t="s">
        <v>558</v>
      </c>
      <c r="I5" s="841" t="s">
        <v>554</v>
      </c>
      <c r="J5" s="842"/>
      <c r="K5" s="842"/>
      <c r="L5" s="842"/>
      <c r="M5" s="842"/>
      <c r="N5" s="842"/>
      <c r="O5" s="843"/>
      <c r="P5" s="165"/>
      <c r="Q5" s="219" t="s">
        <v>370</v>
      </c>
      <c r="R5" s="173" t="s">
        <v>404</v>
      </c>
      <c r="S5" s="183" t="s">
        <v>403</v>
      </c>
      <c r="T5" s="168"/>
      <c r="U5" s="173" t="s">
        <v>811</v>
      </c>
      <c r="V5" s="185" t="s">
        <v>416</v>
      </c>
      <c r="W5" s="168"/>
      <c r="X5" s="853" t="s">
        <v>410</v>
      </c>
      <c r="Y5" s="8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row>
    <row r="6" spans="1:153" s="155" customFormat="1" ht="61" thickBot="1" x14ac:dyDescent="0.3">
      <c r="A6" s="156" t="s">
        <v>361</v>
      </c>
      <c r="B6" s="157" t="s">
        <v>371</v>
      </c>
      <c r="C6" s="156" t="s">
        <v>390</v>
      </c>
      <c r="D6" s="555" t="s">
        <v>654</v>
      </c>
      <c r="E6" s="161" t="s">
        <v>816</v>
      </c>
      <c r="F6" s="161" t="s">
        <v>377</v>
      </c>
      <c r="G6" s="163"/>
      <c r="H6" s="225" t="s">
        <v>557</v>
      </c>
      <c r="I6" s="199" t="s">
        <v>364</v>
      </c>
      <c r="J6" s="200" t="s">
        <v>365</v>
      </c>
      <c r="K6" s="201" t="s">
        <v>366</v>
      </c>
      <c r="L6" s="200" t="s">
        <v>867</v>
      </c>
      <c r="M6" s="200" t="s">
        <v>402</v>
      </c>
      <c r="N6" s="200" t="s">
        <v>367</v>
      </c>
      <c r="O6" s="202" t="s">
        <v>556</v>
      </c>
      <c r="P6" s="166"/>
      <c r="Q6" s="158" t="s">
        <v>373</v>
      </c>
      <c r="R6" s="200" t="s">
        <v>373</v>
      </c>
      <c r="S6" s="200" t="s">
        <v>363</v>
      </c>
      <c r="T6" s="166"/>
      <c r="U6" s="222" t="s">
        <v>806</v>
      </c>
      <c r="V6" s="200" t="s">
        <v>407</v>
      </c>
      <c r="W6" s="166"/>
      <c r="X6" s="203" t="s">
        <v>538</v>
      </c>
      <c r="Y6" s="203" t="s">
        <v>408</v>
      </c>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row>
    <row r="7" spans="1:153" ht="17" thickBot="1" x14ac:dyDescent="0.25">
      <c r="A7" s="654">
        <v>1</v>
      </c>
      <c r="B7" s="169" t="str">
        <f>LOOKUP(A7,'St. Objectenlijst FE'!$A$5:$A$103,'St. Objectenlijst FE'!$B$5:$B$103)</f>
        <v>Vaste brug (staal)</v>
      </c>
      <c r="C7" s="216">
        <v>0</v>
      </c>
      <c r="D7" s="556">
        <f>LOOKUP(A7,'St. Objectenlijst FE'!$A$5:$A$103,'St. Objectenlijst FE'!$G$5:$G$103)</f>
        <v>7526.98</v>
      </c>
      <c r="E7" s="214">
        <v>0</v>
      </c>
      <c r="F7" s="216">
        <v>0</v>
      </c>
      <c r="G7" s="164"/>
      <c r="H7" s="656">
        <f t="shared" ref="H7:H28" si="0">E7*C7</f>
        <v>0</v>
      </c>
      <c r="I7" s="176">
        <v>0</v>
      </c>
      <c r="J7" s="177">
        <v>0</v>
      </c>
      <c r="K7" s="177">
        <v>0</v>
      </c>
      <c r="L7" s="177">
        <v>0</v>
      </c>
      <c r="M7" s="177">
        <v>0</v>
      </c>
      <c r="N7" s="177">
        <v>0</v>
      </c>
      <c r="O7" s="178">
        <v>0</v>
      </c>
      <c r="P7" s="167"/>
      <c r="Q7" s="223">
        <f t="shared" ref="Q7:Q28" si="1">1-R7</f>
        <v>1</v>
      </c>
      <c r="R7" s="191">
        <v>0</v>
      </c>
      <c r="S7" s="192">
        <v>0</v>
      </c>
      <c r="T7" s="167"/>
      <c r="U7" s="437">
        <v>0</v>
      </c>
      <c r="V7" s="190">
        <v>0</v>
      </c>
      <c r="W7" s="167"/>
      <c r="X7" s="428">
        <v>0</v>
      </c>
      <c r="Y7" s="189">
        <v>0</v>
      </c>
    </row>
    <row r="8" spans="1:153" ht="17" thickBot="1" x14ac:dyDescent="0.25">
      <c r="A8" s="655">
        <v>2</v>
      </c>
      <c r="B8" s="169" t="str">
        <f>LOOKUP(A8,'St. Objectenlijst FE'!$A$5:$A$103,'St. Objectenlijst FE'!$B$5:$B$103)</f>
        <v>Vaste brug (beton)</v>
      </c>
      <c r="C8" s="217">
        <v>0</v>
      </c>
      <c r="D8" s="556">
        <f>LOOKUP(A8,'St. Objectenlijst FE'!$A$5:$A$103,'St. Objectenlijst FE'!$G$5:$G$103)</f>
        <v>38545.199999999997</v>
      </c>
      <c r="E8" s="174">
        <v>0</v>
      </c>
      <c r="F8" s="217">
        <v>0</v>
      </c>
      <c r="G8" s="164"/>
      <c r="H8" s="656">
        <f t="shared" si="0"/>
        <v>0</v>
      </c>
      <c r="I8" s="176">
        <v>0</v>
      </c>
      <c r="J8" s="177">
        <v>0</v>
      </c>
      <c r="K8" s="177">
        <v>0</v>
      </c>
      <c r="L8" s="177">
        <v>0</v>
      </c>
      <c r="M8" s="177">
        <v>0</v>
      </c>
      <c r="N8" s="177">
        <v>0</v>
      </c>
      <c r="O8" s="178">
        <v>0</v>
      </c>
      <c r="P8" s="167"/>
      <c r="Q8" s="224">
        <f t="shared" si="1"/>
        <v>1</v>
      </c>
      <c r="R8" s="184">
        <v>0</v>
      </c>
      <c r="S8" s="193">
        <v>0</v>
      </c>
      <c r="T8" s="167"/>
      <c r="U8" s="437">
        <v>0</v>
      </c>
      <c r="V8" s="190">
        <v>0</v>
      </c>
      <c r="W8" s="167"/>
      <c r="X8" s="429">
        <v>0</v>
      </c>
      <c r="Y8" s="188">
        <v>0</v>
      </c>
    </row>
    <row r="9" spans="1:153" ht="17" thickBot="1" x14ac:dyDescent="0.25">
      <c r="A9" s="655">
        <v>3</v>
      </c>
      <c r="B9" s="169" t="str">
        <f>LOOKUP(A9,'St. Objectenlijst FE'!$A$5:$A$103,'St. Objectenlijst FE'!$B$5:$B$103)</f>
        <v>Viaduct</v>
      </c>
      <c r="C9" s="217">
        <v>0</v>
      </c>
      <c r="D9" s="556">
        <f>LOOKUP(A9,'St. Objectenlijst FE'!$A$5:$A$103,'St. Objectenlijst FE'!$G$5:$G$103)</f>
        <v>35113.980000000003</v>
      </c>
      <c r="E9" s="174">
        <v>0</v>
      </c>
      <c r="F9" s="217">
        <v>0</v>
      </c>
      <c r="G9" s="164"/>
      <c r="H9" s="656">
        <f t="shared" si="0"/>
        <v>0</v>
      </c>
      <c r="I9" s="176">
        <v>0</v>
      </c>
      <c r="J9" s="177">
        <v>0</v>
      </c>
      <c r="K9" s="177">
        <v>0</v>
      </c>
      <c r="L9" s="177">
        <v>0</v>
      </c>
      <c r="M9" s="177">
        <v>0</v>
      </c>
      <c r="N9" s="177">
        <v>0</v>
      </c>
      <c r="O9" s="178">
        <v>0</v>
      </c>
      <c r="P9" s="167"/>
      <c r="Q9" s="224">
        <f t="shared" si="1"/>
        <v>1</v>
      </c>
      <c r="R9" s="184">
        <v>0</v>
      </c>
      <c r="S9" s="193">
        <v>0</v>
      </c>
      <c r="T9" s="167"/>
      <c r="U9" s="437">
        <v>0</v>
      </c>
      <c r="V9" s="190">
        <v>0</v>
      </c>
      <c r="W9" s="167"/>
      <c r="X9" s="429">
        <v>0</v>
      </c>
      <c r="Y9" s="188">
        <v>0</v>
      </c>
    </row>
    <row r="10" spans="1:153" ht="17" thickBot="1" x14ac:dyDescent="0.25">
      <c r="A10" s="655">
        <v>4</v>
      </c>
      <c r="B10" s="169" t="str">
        <f>LOOKUP(A10,'St. Objectenlijst FE'!$A$5:$A$103,'St. Objectenlijst FE'!$B$5:$B$103)</f>
        <v>Onderdoorgang (beton)</v>
      </c>
      <c r="C10" s="217">
        <v>0</v>
      </c>
      <c r="D10" s="556">
        <f>LOOKUP(A10,'St. Objectenlijst FE'!$A$5:$A$103,'St. Objectenlijst FE'!$G$5:$G$103)</f>
        <v>445161.5</v>
      </c>
      <c r="E10" s="174">
        <v>0</v>
      </c>
      <c r="F10" s="217">
        <v>0</v>
      </c>
      <c r="G10" s="164"/>
      <c r="H10" s="656">
        <f t="shared" si="0"/>
        <v>0</v>
      </c>
      <c r="I10" s="176">
        <v>0</v>
      </c>
      <c r="J10" s="177">
        <v>0</v>
      </c>
      <c r="K10" s="177">
        <v>0</v>
      </c>
      <c r="L10" s="177">
        <v>0</v>
      </c>
      <c r="M10" s="177">
        <v>0</v>
      </c>
      <c r="N10" s="177">
        <v>0</v>
      </c>
      <c r="O10" s="178">
        <v>0</v>
      </c>
      <c r="P10" s="167"/>
      <c r="Q10" s="224">
        <f t="shared" si="1"/>
        <v>1</v>
      </c>
      <c r="R10" s="184">
        <v>0</v>
      </c>
      <c r="S10" s="193">
        <v>0</v>
      </c>
      <c r="T10" s="167"/>
      <c r="U10" s="437">
        <v>0</v>
      </c>
      <c r="V10" s="190">
        <v>0</v>
      </c>
      <c r="W10" s="167"/>
      <c r="X10" s="429">
        <v>0</v>
      </c>
      <c r="Y10" s="188">
        <v>0</v>
      </c>
    </row>
    <row r="11" spans="1:153" ht="17" thickBot="1" x14ac:dyDescent="0.25">
      <c r="A11" s="655">
        <v>5</v>
      </c>
      <c r="B11" s="169" t="str">
        <f>LOOKUP(A11,'St. Objectenlijst FE'!$A$5:$A$103,'St. Objectenlijst FE'!$B$5:$B$103)</f>
        <v>Onderdoorgang fiets/ voetgangerstunnel (beton)</v>
      </c>
      <c r="C11" s="217">
        <v>0</v>
      </c>
      <c r="D11" s="556">
        <f>LOOKUP(A11,'St. Objectenlijst FE'!$A$5:$A$103,'St. Objectenlijst FE'!$G$5:$G$103)</f>
        <v>20601.03</v>
      </c>
      <c r="E11" s="174">
        <v>0</v>
      </c>
      <c r="F11" s="217">
        <v>0</v>
      </c>
      <c r="G11" s="164"/>
      <c r="H11" s="656">
        <f t="shared" si="0"/>
        <v>0</v>
      </c>
      <c r="I11" s="176">
        <v>0</v>
      </c>
      <c r="J11" s="177">
        <v>0</v>
      </c>
      <c r="K11" s="177">
        <v>0</v>
      </c>
      <c r="L11" s="177">
        <v>0</v>
      </c>
      <c r="M11" s="177">
        <v>0</v>
      </c>
      <c r="N11" s="177">
        <v>0</v>
      </c>
      <c r="O11" s="178">
        <v>0</v>
      </c>
      <c r="P11" s="167"/>
      <c r="Q11" s="224">
        <f t="shared" si="1"/>
        <v>1</v>
      </c>
      <c r="R11" s="184">
        <v>0</v>
      </c>
      <c r="S11" s="193">
        <v>0</v>
      </c>
      <c r="T11" s="167"/>
      <c r="U11" s="437">
        <v>0</v>
      </c>
      <c r="V11" s="190">
        <v>0</v>
      </c>
      <c r="W11" s="167"/>
      <c r="X11" s="429">
        <v>0</v>
      </c>
      <c r="Y11" s="188">
        <v>0</v>
      </c>
    </row>
    <row r="12" spans="1:153" ht="17" thickBot="1" x14ac:dyDescent="0.25">
      <c r="A12" s="655">
        <v>6</v>
      </c>
      <c r="B12" s="169" t="str">
        <f>LOOKUP(A12,'St. Objectenlijst FE'!$A$5:$A$103,'St. Objectenlijst FE'!$B$5:$B$103)</f>
        <v>Onderdoorgang fauna/veetunnel (beton)</v>
      </c>
      <c r="C12" s="217">
        <v>0</v>
      </c>
      <c r="D12" s="556">
        <f>LOOKUP(A12,'St. Objectenlijst FE'!$A$5:$A$103,'St. Objectenlijst FE'!$G$5:$G$103)</f>
        <v>9004.81</v>
      </c>
      <c r="E12" s="174">
        <v>0</v>
      </c>
      <c r="F12" s="217">
        <v>0</v>
      </c>
      <c r="G12" s="164"/>
      <c r="H12" s="656">
        <f t="shared" si="0"/>
        <v>0</v>
      </c>
      <c r="I12" s="176">
        <v>0</v>
      </c>
      <c r="J12" s="177">
        <v>0</v>
      </c>
      <c r="K12" s="177">
        <v>0</v>
      </c>
      <c r="L12" s="177">
        <v>0</v>
      </c>
      <c r="M12" s="177">
        <v>0</v>
      </c>
      <c r="N12" s="177">
        <v>0</v>
      </c>
      <c r="O12" s="178">
        <v>0</v>
      </c>
      <c r="P12" s="167"/>
      <c r="Q12" s="224">
        <f t="shared" si="1"/>
        <v>1</v>
      </c>
      <c r="R12" s="184">
        <v>0</v>
      </c>
      <c r="S12" s="193">
        <v>0</v>
      </c>
      <c r="T12" s="167"/>
      <c r="U12" s="437">
        <v>0</v>
      </c>
      <c r="V12" s="190">
        <v>0</v>
      </c>
      <c r="W12" s="167"/>
      <c r="X12" s="429">
        <v>0</v>
      </c>
      <c r="Y12" s="188">
        <v>0</v>
      </c>
    </row>
    <row r="13" spans="1:153" ht="17" thickBot="1" x14ac:dyDescent="0.25">
      <c r="A13" s="655">
        <v>7</v>
      </c>
      <c r="B13" s="169" t="str">
        <f>LOOKUP(A13,'St. Objectenlijst FE'!$A$5:$A$103,'St. Objectenlijst FE'!$B$5:$B$103)</f>
        <v>Duiker (beton)</v>
      </c>
      <c r="C13" s="217">
        <v>0</v>
      </c>
      <c r="D13" s="556">
        <f>LOOKUP(A13,'St. Objectenlijst FE'!$A$5:$A$103,'St. Objectenlijst FE'!$G$5:$G$103)</f>
        <v>42634.13</v>
      </c>
      <c r="E13" s="174">
        <v>0</v>
      </c>
      <c r="F13" s="217">
        <v>0</v>
      </c>
      <c r="G13" s="164"/>
      <c r="H13" s="656">
        <f t="shared" si="0"/>
        <v>0</v>
      </c>
      <c r="I13" s="176">
        <v>0</v>
      </c>
      <c r="J13" s="177">
        <v>0</v>
      </c>
      <c r="K13" s="177">
        <v>0</v>
      </c>
      <c r="L13" s="177">
        <v>0</v>
      </c>
      <c r="M13" s="177">
        <v>0</v>
      </c>
      <c r="N13" s="177">
        <v>0</v>
      </c>
      <c r="O13" s="178">
        <v>0</v>
      </c>
      <c r="P13" s="167"/>
      <c r="Q13" s="224">
        <f t="shared" si="1"/>
        <v>1</v>
      </c>
      <c r="R13" s="184">
        <v>0</v>
      </c>
      <c r="S13" s="193">
        <v>0</v>
      </c>
      <c r="T13" s="167"/>
      <c r="U13" s="437">
        <v>0</v>
      </c>
      <c r="V13" s="190">
        <v>0</v>
      </c>
      <c r="W13" s="167"/>
      <c r="X13" s="429">
        <v>0</v>
      </c>
      <c r="Y13" s="188">
        <v>0</v>
      </c>
    </row>
    <row r="14" spans="1:153" ht="17" thickBot="1" x14ac:dyDescent="0.25">
      <c r="A14" s="655">
        <v>8</v>
      </c>
      <c r="B14" s="169" t="str">
        <f>LOOKUP(A14,'St. Objectenlijst FE'!$A$5:$A$103,'St. Objectenlijst FE'!$B$5:$B$103)</f>
        <v>Duiker (PE)</v>
      </c>
      <c r="C14" s="217">
        <v>0</v>
      </c>
      <c r="D14" s="556">
        <f>LOOKUP(A14,'St. Objectenlijst FE'!$A$5:$A$103,'St. Objectenlijst FE'!$G$5:$G$103)</f>
        <v>782.41</v>
      </c>
      <c r="E14" s="174">
        <v>0</v>
      </c>
      <c r="F14" s="217">
        <v>0</v>
      </c>
      <c r="G14" s="164"/>
      <c r="H14" s="656">
        <f t="shared" si="0"/>
        <v>0</v>
      </c>
      <c r="I14" s="176">
        <v>0</v>
      </c>
      <c r="J14" s="177">
        <v>0</v>
      </c>
      <c r="K14" s="177">
        <v>0</v>
      </c>
      <c r="L14" s="177">
        <v>0</v>
      </c>
      <c r="M14" s="177">
        <v>0</v>
      </c>
      <c r="N14" s="177">
        <v>0</v>
      </c>
      <c r="O14" s="178">
        <v>0</v>
      </c>
      <c r="P14" s="167"/>
      <c r="Q14" s="224">
        <f t="shared" si="1"/>
        <v>1</v>
      </c>
      <c r="R14" s="184">
        <v>0</v>
      </c>
      <c r="S14" s="193">
        <v>0</v>
      </c>
      <c r="T14" s="167"/>
      <c r="U14" s="437">
        <v>0</v>
      </c>
      <c r="V14" s="190">
        <v>0</v>
      </c>
      <c r="W14" s="167"/>
      <c r="X14" s="429">
        <v>0</v>
      </c>
      <c r="Y14" s="188">
        <v>0</v>
      </c>
    </row>
    <row r="15" spans="1:153" ht="17" thickBot="1" x14ac:dyDescent="0.25">
      <c r="A15" s="655">
        <v>9</v>
      </c>
      <c r="B15" s="169" t="str">
        <f>LOOKUP(A15,'St. Objectenlijst FE'!$A$5:$A$103,'St. Objectenlijst FE'!$B$5:$B$103)</f>
        <v>Duiker &lt;1m (beton)</v>
      </c>
      <c r="C15" s="217">
        <v>0</v>
      </c>
      <c r="D15" s="556">
        <f>LOOKUP(A15,'St. Objectenlijst FE'!$A$5:$A$103,'St. Objectenlijst FE'!$G$5:$G$103)</f>
        <v>113.74</v>
      </c>
      <c r="E15" s="174">
        <v>0</v>
      </c>
      <c r="F15" s="217">
        <v>0</v>
      </c>
      <c r="G15" s="164"/>
      <c r="H15" s="656">
        <f t="shared" si="0"/>
        <v>0</v>
      </c>
      <c r="I15" s="176">
        <v>0</v>
      </c>
      <c r="J15" s="177">
        <v>0</v>
      </c>
      <c r="K15" s="177">
        <v>0</v>
      </c>
      <c r="L15" s="177">
        <v>0</v>
      </c>
      <c r="M15" s="177">
        <v>0</v>
      </c>
      <c r="N15" s="177">
        <v>0</v>
      </c>
      <c r="O15" s="178">
        <v>0</v>
      </c>
      <c r="P15" s="167"/>
      <c r="Q15" s="224">
        <f t="shared" si="1"/>
        <v>1</v>
      </c>
      <c r="R15" s="184">
        <v>0</v>
      </c>
      <c r="S15" s="193">
        <v>0</v>
      </c>
      <c r="T15" s="167"/>
      <c r="U15" s="437">
        <v>0</v>
      </c>
      <c r="V15" s="190">
        <v>0</v>
      </c>
      <c r="W15" s="167"/>
      <c r="X15" s="429">
        <v>0</v>
      </c>
      <c r="Y15" s="188">
        <v>0</v>
      </c>
    </row>
    <row r="16" spans="1:153" ht="17" thickBot="1" x14ac:dyDescent="0.25">
      <c r="A16" s="655">
        <v>10</v>
      </c>
      <c r="B16" s="169" t="str">
        <f>LOOKUP(A16,'St. Objectenlijst FE'!$A$5:$A$103,'St. Objectenlijst FE'!$B$5:$B$103)</f>
        <v>Duiker &lt;1m (PE)</v>
      </c>
      <c r="C16" s="217">
        <v>0</v>
      </c>
      <c r="D16" s="556">
        <f>LOOKUP(A16,'St. Objectenlijst FE'!$A$5:$A$103,'St. Objectenlijst FE'!$G$5:$G$103)</f>
        <v>326</v>
      </c>
      <c r="E16" s="174">
        <v>0</v>
      </c>
      <c r="F16" s="217">
        <v>0</v>
      </c>
      <c r="G16" s="164"/>
      <c r="H16" s="656">
        <f t="shared" si="0"/>
        <v>0</v>
      </c>
      <c r="I16" s="176">
        <v>0</v>
      </c>
      <c r="J16" s="177">
        <v>0</v>
      </c>
      <c r="K16" s="177">
        <v>0</v>
      </c>
      <c r="L16" s="177">
        <v>0</v>
      </c>
      <c r="M16" s="177">
        <v>0</v>
      </c>
      <c r="N16" s="177">
        <v>0</v>
      </c>
      <c r="O16" s="178">
        <v>0</v>
      </c>
      <c r="P16" s="167"/>
      <c r="Q16" s="224">
        <f t="shared" si="1"/>
        <v>1</v>
      </c>
      <c r="R16" s="184">
        <v>0</v>
      </c>
      <c r="S16" s="193">
        <v>0</v>
      </c>
      <c r="T16" s="167"/>
      <c r="U16" s="437">
        <v>0</v>
      </c>
      <c r="V16" s="190">
        <v>0</v>
      </c>
      <c r="W16" s="167"/>
      <c r="X16" s="429">
        <v>0</v>
      </c>
      <c r="Y16" s="188">
        <v>0</v>
      </c>
    </row>
    <row r="17" spans="1:25" ht="17" thickBot="1" x14ac:dyDescent="0.25">
      <c r="A17" s="655">
        <v>11</v>
      </c>
      <c r="B17" s="169" t="str">
        <f>LOOKUP(A17,'St. Objectenlijst FE'!$A$5:$A$103,'St. Objectenlijst FE'!$B$5:$B$103)</f>
        <v>Asfaltconstructie  &lt; 500 VA (licht belast)</v>
      </c>
      <c r="C17" s="217">
        <v>0</v>
      </c>
      <c r="D17" s="556">
        <f>LOOKUP(A17,'St. Objectenlijst FE'!$A$5:$A$103,'St. Objectenlijst FE'!$G$5:$G$103)</f>
        <v>14.34</v>
      </c>
      <c r="E17" s="174">
        <v>0</v>
      </c>
      <c r="F17" s="217">
        <v>0</v>
      </c>
      <c r="G17" s="164"/>
      <c r="H17" s="656">
        <f t="shared" si="0"/>
        <v>0</v>
      </c>
      <c r="I17" s="176">
        <v>0</v>
      </c>
      <c r="J17" s="177">
        <v>0</v>
      </c>
      <c r="K17" s="177">
        <v>0</v>
      </c>
      <c r="L17" s="177">
        <v>0</v>
      </c>
      <c r="M17" s="177">
        <v>0</v>
      </c>
      <c r="N17" s="177">
        <v>0</v>
      </c>
      <c r="O17" s="178">
        <v>0</v>
      </c>
      <c r="P17" s="167"/>
      <c r="Q17" s="224">
        <f t="shared" si="1"/>
        <v>1</v>
      </c>
      <c r="R17" s="184">
        <v>0</v>
      </c>
      <c r="S17" s="193">
        <v>0</v>
      </c>
      <c r="T17" s="167"/>
      <c r="U17" s="437">
        <v>0</v>
      </c>
      <c r="V17" s="190">
        <v>0</v>
      </c>
      <c r="W17" s="167"/>
      <c r="X17" s="429">
        <v>0</v>
      </c>
      <c r="Y17" s="188">
        <v>0</v>
      </c>
    </row>
    <row r="18" spans="1:25" ht="17" thickBot="1" x14ac:dyDescent="0.25">
      <c r="A18" s="655">
        <v>12</v>
      </c>
      <c r="B18" s="169" t="str">
        <f>LOOKUP(A18,'St. Objectenlijst FE'!$A$5:$A$103,'St. Objectenlijst FE'!$B$5:$B$103)</f>
        <v>Asfaltconstructie 500 &lt; VA &lt; 1.500 (normaal en zwaar belast)</v>
      </c>
      <c r="C18" s="217">
        <v>0</v>
      </c>
      <c r="D18" s="556">
        <f>LOOKUP(A18,'St. Objectenlijst FE'!$A$5:$A$103,'St. Objectenlijst FE'!$G$5:$G$103)</f>
        <v>16.72</v>
      </c>
      <c r="E18" s="174">
        <v>0</v>
      </c>
      <c r="F18" s="217">
        <v>0</v>
      </c>
      <c r="G18" s="164"/>
      <c r="H18" s="656">
        <f t="shared" si="0"/>
        <v>0</v>
      </c>
      <c r="I18" s="176">
        <v>0</v>
      </c>
      <c r="J18" s="177">
        <v>0</v>
      </c>
      <c r="K18" s="177">
        <v>0</v>
      </c>
      <c r="L18" s="177">
        <v>0</v>
      </c>
      <c r="M18" s="177">
        <v>0</v>
      </c>
      <c r="N18" s="177">
        <v>0</v>
      </c>
      <c r="O18" s="178">
        <v>0</v>
      </c>
      <c r="P18" s="167"/>
      <c r="Q18" s="224">
        <f t="shared" si="1"/>
        <v>1</v>
      </c>
      <c r="R18" s="184">
        <v>0</v>
      </c>
      <c r="S18" s="193">
        <v>0</v>
      </c>
      <c r="T18" s="167"/>
      <c r="U18" s="437">
        <v>0</v>
      </c>
      <c r="V18" s="190">
        <v>0</v>
      </c>
      <c r="W18" s="167"/>
      <c r="X18" s="429">
        <v>0</v>
      </c>
      <c r="Y18" s="188">
        <v>0</v>
      </c>
    </row>
    <row r="19" spans="1:25" ht="17" thickBot="1" x14ac:dyDescent="0.25">
      <c r="A19" s="655">
        <v>13</v>
      </c>
      <c r="B19" s="169" t="str">
        <f>LOOKUP(A19,'St. Objectenlijst FE'!$A$5:$A$103,'St. Objectenlijst FE'!$B$5:$B$103)</f>
        <v>Gelders mengsel &lt;500 VA (licht belast)</v>
      </c>
      <c r="C19" s="217">
        <v>0</v>
      </c>
      <c r="D19" s="556">
        <f>LOOKUP(A19,'St. Objectenlijst FE'!$A$5:$A$103,'St. Objectenlijst FE'!$G$5:$G$103)</f>
        <v>17.37</v>
      </c>
      <c r="E19" s="174">
        <v>0</v>
      </c>
      <c r="F19" s="217">
        <v>0</v>
      </c>
      <c r="G19" s="164"/>
      <c r="H19" s="656">
        <f t="shared" si="0"/>
        <v>0</v>
      </c>
      <c r="I19" s="176">
        <v>0</v>
      </c>
      <c r="J19" s="177">
        <v>0</v>
      </c>
      <c r="K19" s="177">
        <v>0</v>
      </c>
      <c r="L19" s="177">
        <v>0</v>
      </c>
      <c r="M19" s="177">
        <v>0</v>
      </c>
      <c r="N19" s="177">
        <v>0</v>
      </c>
      <c r="O19" s="178">
        <v>0</v>
      </c>
      <c r="P19" s="167"/>
      <c r="Q19" s="224">
        <f t="shared" si="1"/>
        <v>1</v>
      </c>
      <c r="R19" s="184">
        <v>0</v>
      </c>
      <c r="S19" s="193">
        <v>0</v>
      </c>
      <c r="T19" s="167"/>
      <c r="U19" s="437">
        <v>0</v>
      </c>
      <c r="V19" s="190">
        <v>0</v>
      </c>
      <c r="W19" s="167"/>
      <c r="X19" s="429">
        <v>0</v>
      </c>
      <c r="Y19" s="188">
        <v>0</v>
      </c>
    </row>
    <row r="20" spans="1:25" ht="17" thickBot="1" x14ac:dyDescent="0.25">
      <c r="A20" s="655">
        <v>14</v>
      </c>
      <c r="B20" s="169" t="str">
        <f>LOOKUP(A20,'St. Objectenlijst FE'!$A$5:$A$103,'St. Objectenlijst FE'!$B$5:$B$103)</f>
        <v>Gelders mengsel 500 &lt; VA &lt; 1.500 (normaal en zwaar belast)</v>
      </c>
      <c r="C20" s="217">
        <v>0</v>
      </c>
      <c r="D20" s="556">
        <f>LOOKUP(A20,'St. Objectenlijst FE'!$A$5:$A$103,'St. Objectenlijst FE'!$G$5:$G$103)</f>
        <v>19.75</v>
      </c>
      <c r="E20" s="174">
        <v>0</v>
      </c>
      <c r="F20" s="217">
        <v>0</v>
      </c>
      <c r="G20" s="164"/>
      <c r="H20" s="656">
        <f t="shared" si="0"/>
        <v>0</v>
      </c>
      <c r="I20" s="176">
        <v>0</v>
      </c>
      <c r="J20" s="177">
        <v>0</v>
      </c>
      <c r="K20" s="177">
        <v>0</v>
      </c>
      <c r="L20" s="177">
        <v>0</v>
      </c>
      <c r="M20" s="177">
        <v>0</v>
      </c>
      <c r="N20" s="177">
        <v>0</v>
      </c>
      <c r="O20" s="178">
        <v>0</v>
      </c>
      <c r="P20" s="167"/>
      <c r="Q20" s="224">
        <f t="shared" si="1"/>
        <v>1</v>
      </c>
      <c r="R20" s="184">
        <v>0</v>
      </c>
      <c r="S20" s="193">
        <v>0</v>
      </c>
      <c r="T20" s="167"/>
      <c r="U20" s="437">
        <v>0</v>
      </c>
      <c r="V20" s="190">
        <v>0</v>
      </c>
      <c r="W20" s="167"/>
      <c r="X20" s="429">
        <v>0</v>
      </c>
      <c r="Y20" s="188">
        <v>0</v>
      </c>
    </row>
    <row r="21" spans="1:25" ht="17" thickBot="1" x14ac:dyDescent="0.25">
      <c r="A21" s="655">
        <v>15</v>
      </c>
      <c r="B21" s="169" t="str">
        <f>LOOKUP(A21,'St. Objectenlijst FE'!$A$5:$A$103,'St. Objectenlijst FE'!$B$5:$B$103)</f>
        <v>Dunne deklaag &lt; 500 VA (licht belast)</v>
      </c>
      <c r="C21" s="217">
        <v>0</v>
      </c>
      <c r="D21" s="556">
        <f>LOOKUP(A21,'St. Objectenlijst FE'!$A$5:$A$103,'St. Objectenlijst FE'!$G$5:$G$103)</f>
        <v>24.79</v>
      </c>
      <c r="E21" s="174">
        <v>0</v>
      </c>
      <c r="F21" s="217">
        <v>0</v>
      </c>
      <c r="G21" s="164"/>
      <c r="H21" s="656">
        <f t="shared" si="0"/>
        <v>0</v>
      </c>
      <c r="I21" s="176">
        <v>0</v>
      </c>
      <c r="J21" s="177">
        <v>0</v>
      </c>
      <c r="K21" s="177">
        <v>0</v>
      </c>
      <c r="L21" s="177">
        <v>0</v>
      </c>
      <c r="M21" s="177">
        <v>0</v>
      </c>
      <c r="N21" s="177">
        <v>0</v>
      </c>
      <c r="O21" s="178">
        <v>0</v>
      </c>
      <c r="P21" s="167"/>
      <c r="Q21" s="224">
        <f t="shared" si="1"/>
        <v>1</v>
      </c>
      <c r="R21" s="184">
        <v>0</v>
      </c>
      <c r="S21" s="193">
        <v>0</v>
      </c>
      <c r="T21" s="167"/>
      <c r="U21" s="437">
        <v>0</v>
      </c>
      <c r="V21" s="190">
        <v>0</v>
      </c>
      <c r="W21" s="167"/>
      <c r="X21" s="429">
        <v>0</v>
      </c>
      <c r="Y21" s="188">
        <v>0</v>
      </c>
    </row>
    <row r="22" spans="1:25" ht="17" thickBot="1" x14ac:dyDescent="0.25">
      <c r="A22" s="655">
        <v>16</v>
      </c>
      <c r="B22" s="169" t="str">
        <f>LOOKUP(A22,'St. Objectenlijst FE'!$A$5:$A$103,'St. Objectenlijst FE'!$B$5:$B$103)</f>
        <v>Dunne deklaag 500 &lt; VA &lt; 1.500 (normaal en zwaar belast)</v>
      </c>
      <c r="C22" s="217">
        <v>0</v>
      </c>
      <c r="D22" s="556">
        <f>LOOKUP(A22,'St. Objectenlijst FE'!$A$5:$A$103,'St. Objectenlijst FE'!$G$5:$G$103)</f>
        <v>27.17</v>
      </c>
      <c r="E22" s="174">
        <v>0</v>
      </c>
      <c r="F22" s="217">
        <v>0</v>
      </c>
      <c r="G22" s="164"/>
      <c r="H22" s="656">
        <f t="shared" si="0"/>
        <v>0</v>
      </c>
      <c r="I22" s="176">
        <v>0</v>
      </c>
      <c r="J22" s="177">
        <v>0</v>
      </c>
      <c r="K22" s="177">
        <v>0</v>
      </c>
      <c r="L22" s="177">
        <v>0</v>
      </c>
      <c r="M22" s="177">
        <v>0</v>
      </c>
      <c r="N22" s="177">
        <v>0</v>
      </c>
      <c r="O22" s="178">
        <v>0</v>
      </c>
      <c r="P22" s="167"/>
      <c r="Q22" s="224">
        <f t="shared" si="1"/>
        <v>1</v>
      </c>
      <c r="R22" s="184">
        <v>0</v>
      </c>
      <c r="S22" s="193">
        <v>0</v>
      </c>
      <c r="T22" s="167"/>
      <c r="U22" s="437">
        <v>0</v>
      </c>
      <c r="V22" s="190">
        <v>0</v>
      </c>
      <c r="W22" s="167"/>
      <c r="X22" s="429">
        <v>0</v>
      </c>
      <c r="Y22" s="188">
        <v>0</v>
      </c>
    </row>
    <row r="23" spans="1:25" ht="17" thickBot="1" x14ac:dyDescent="0.25">
      <c r="A23" s="655">
        <v>17</v>
      </c>
      <c r="B23" s="169" t="str">
        <f>LOOKUP(A23,'St. Objectenlijst FE'!$A$5:$A$103,'St. Objectenlijst FE'!$B$5:$B$103)</f>
        <v>Betonstraatstenen</v>
      </c>
      <c r="C23" s="217">
        <v>0</v>
      </c>
      <c r="D23" s="556">
        <f>LOOKUP(A23,'St. Objectenlijst FE'!$A$5:$A$103,'St. Objectenlijst FE'!$G$5:$G$103)</f>
        <v>7.75</v>
      </c>
      <c r="E23" s="174">
        <v>0</v>
      </c>
      <c r="F23" s="217">
        <v>0</v>
      </c>
      <c r="G23" s="164"/>
      <c r="H23" s="656">
        <f t="shared" si="0"/>
        <v>0</v>
      </c>
      <c r="I23" s="176">
        <v>0</v>
      </c>
      <c r="J23" s="177">
        <v>0</v>
      </c>
      <c r="K23" s="177">
        <v>0</v>
      </c>
      <c r="L23" s="177">
        <v>0</v>
      </c>
      <c r="M23" s="177">
        <v>0</v>
      </c>
      <c r="N23" s="177">
        <v>0</v>
      </c>
      <c r="O23" s="178">
        <v>0</v>
      </c>
      <c r="P23" s="167"/>
      <c r="Q23" s="224">
        <f t="shared" si="1"/>
        <v>1</v>
      </c>
      <c r="R23" s="184">
        <v>0</v>
      </c>
      <c r="S23" s="193">
        <v>0</v>
      </c>
      <c r="T23" s="167"/>
      <c r="U23" s="437">
        <v>0</v>
      </c>
      <c r="V23" s="190">
        <v>0</v>
      </c>
      <c r="W23" s="167"/>
      <c r="X23" s="429">
        <v>0</v>
      </c>
      <c r="Y23" s="188">
        <v>0</v>
      </c>
    </row>
    <row r="24" spans="1:25" ht="17" thickBot="1" x14ac:dyDescent="0.25">
      <c r="A24" s="655">
        <v>18</v>
      </c>
      <c r="B24" s="169" t="str">
        <f>LOOKUP(A24,'St. Objectenlijst FE'!$A$5:$A$103,'St. Objectenlijst FE'!$B$5:$B$103)</f>
        <v>Straatbakstenen</v>
      </c>
      <c r="C24" s="217">
        <v>0</v>
      </c>
      <c r="D24" s="556">
        <f>LOOKUP(A24,'St. Objectenlijst FE'!$A$5:$A$103,'St. Objectenlijst FE'!$G$5:$G$103)</f>
        <v>2.04</v>
      </c>
      <c r="E24" s="174">
        <v>0</v>
      </c>
      <c r="F24" s="217">
        <v>0</v>
      </c>
      <c r="G24" s="164"/>
      <c r="H24" s="656">
        <f t="shared" si="0"/>
        <v>0</v>
      </c>
      <c r="I24" s="176">
        <v>0</v>
      </c>
      <c r="J24" s="177">
        <v>0</v>
      </c>
      <c r="K24" s="177">
        <v>0</v>
      </c>
      <c r="L24" s="177">
        <v>0</v>
      </c>
      <c r="M24" s="177">
        <v>0</v>
      </c>
      <c r="N24" s="177">
        <v>0</v>
      </c>
      <c r="O24" s="178">
        <v>0</v>
      </c>
      <c r="P24" s="167"/>
      <c r="Q24" s="224">
        <f t="shared" si="1"/>
        <v>1</v>
      </c>
      <c r="R24" s="184">
        <v>0</v>
      </c>
      <c r="S24" s="193">
        <v>0</v>
      </c>
      <c r="T24" s="167"/>
      <c r="U24" s="437">
        <v>0</v>
      </c>
      <c r="V24" s="190">
        <v>0</v>
      </c>
      <c r="W24" s="167"/>
      <c r="X24" s="429">
        <v>0</v>
      </c>
      <c r="Y24" s="188">
        <v>0</v>
      </c>
    </row>
    <row r="25" spans="1:25" ht="17" thickBot="1" x14ac:dyDescent="0.25">
      <c r="A25" s="655">
        <v>19</v>
      </c>
      <c r="B25" s="169" t="str">
        <f>LOOKUP(A25,'St. Objectenlijst FE'!$A$5:$A$103,'St. Objectenlijst FE'!$B$5:$B$103)</f>
        <v>Betontegels</v>
      </c>
      <c r="C25" s="217">
        <v>0</v>
      </c>
      <c r="D25" s="556">
        <f>LOOKUP(A25,'St. Objectenlijst FE'!$A$5:$A$103,'St. Objectenlijst FE'!$G$5:$G$103)</f>
        <v>5.94</v>
      </c>
      <c r="E25" s="174">
        <v>0</v>
      </c>
      <c r="F25" s="217">
        <v>0</v>
      </c>
      <c r="G25" s="164"/>
      <c r="H25" s="656">
        <f t="shared" si="0"/>
        <v>0</v>
      </c>
      <c r="I25" s="176">
        <v>0</v>
      </c>
      <c r="J25" s="177">
        <v>0</v>
      </c>
      <c r="K25" s="177">
        <v>0</v>
      </c>
      <c r="L25" s="177">
        <v>0</v>
      </c>
      <c r="M25" s="177">
        <v>0</v>
      </c>
      <c r="N25" s="177">
        <v>0</v>
      </c>
      <c r="O25" s="178">
        <v>0</v>
      </c>
      <c r="P25" s="167"/>
      <c r="Q25" s="224">
        <f t="shared" si="1"/>
        <v>1</v>
      </c>
      <c r="R25" s="184">
        <v>0</v>
      </c>
      <c r="S25" s="193">
        <v>0</v>
      </c>
      <c r="T25" s="167"/>
      <c r="U25" s="437">
        <v>0</v>
      </c>
      <c r="V25" s="190">
        <v>0</v>
      </c>
      <c r="W25" s="167"/>
      <c r="X25" s="429">
        <v>0</v>
      </c>
      <c r="Y25" s="188">
        <v>0</v>
      </c>
    </row>
    <row r="26" spans="1:25" ht="17" thickBot="1" x14ac:dyDescent="0.25">
      <c r="A26" s="655">
        <v>20</v>
      </c>
      <c r="B26" s="169" t="str">
        <f>LOOKUP(A26,'St. Objectenlijst FE'!$A$5:$A$103,'St. Objectenlijst FE'!$B$5:$B$103)</f>
        <v>Parallelwegen</v>
      </c>
      <c r="C26" s="217">
        <v>0</v>
      </c>
      <c r="D26" s="556">
        <f>LOOKUP(A26,'St. Objectenlijst FE'!$A$5:$A$103,'St. Objectenlijst FE'!$G$5:$G$103)</f>
        <v>12.38</v>
      </c>
      <c r="E26" s="174">
        <v>0</v>
      </c>
      <c r="F26" s="217">
        <v>0</v>
      </c>
      <c r="G26" s="164"/>
      <c r="H26" s="656">
        <f t="shared" si="0"/>
        <v>0</v>
      </c>
      <c r="I26" s="176">
        <v>0</v>
      </c>
      <c r="J26" s="177">
        <v>0</v>
      </c>
      <c r="K26" s="177">
        <v>0</v>
      </c>
      <c r="L26" s="177">
        <v>0</v>
      </c>
      <c r="M26" s="177">
        <v>0</v>
      </c>
      <c r="N26" s="177">
        <v>0</v>
      </c>
      <c r="O26" s="178">
        <v>0</v>
      </c>
      <c r="P26" s="167"/>
      <c r="Q26" s="224">
        <f t="shared" si="1"/>
        <v>1</v>
      </c>
      <c r="R26" s="184">
        <v>0</v>
      </c>
      <c r="S26" s="193">
        <v>0</v>
      </c>
      <c r="T26" s="167"/>
      <c r="U26" s="437">
        <v>0</v>
      </c>
      <c r="V26" s="190">
        <v>0</v>
      </c>
      <c r="W26" s="167"/>
      <c r="X26" s="429">
        <v>0</v>
      </c>
      <c r="Y26" s="188">
        <v>0</v>
      </c>
    </row>
    <row r="27" spans="1:25" ht="17" thickBot="1" x14ac:dyDescent="0.25">
      <c r="A27" s="655">
        <v>21</v>
      </c>
      <c r="B27" s="169" t="str">
        <f>LOOKUP(A27,'St. Objectenlijst FE'!$A$5:$A$103,'St. Objectenlijst FE'!$B$5:$B$103)</f>
        <v>Fietspaden (asfalt)</v>
      </c>
      <c r="C27" s="217">
        <v>0</v>
      </c>
      <c r="D27" s="556">
        <f>LOOKUP(A27,'St. Objectenlijst FE'!$A$5:$A$103,'St. Objectenlijst FE'!$G$5:$G$103)</f>
        <v>8.23</v>
      </c>
      <c r="E27" s="174">
        <v>0</v>
      </c>
      <c r="F27" s="217">
        <v>0</v>
      </c>
      <c r="G27" s="164"/>
      <c r="H27" s="656">
        <f t="shared" si="0"/>
        <v>0</v>
      </c>
      <c r="I27" s="176">
        <v>0</v>
      </c>
      <c r="J27" s="177">
        <v>0</v>
      </c>
      <c r="K27" s="177">
        <v>0</v>
      </c>
      <c r="L27" s="177">
        <v>0</v>
      </c>
      <c r="M27" s="177">
        <v>0</v>
      </c>
      <c r="N27" s="177">
        <v>0</v>
      </c>
      <c r="O27" s="178">
        <v>0</v>
      </c>
      <c r="P27" s="167"/>
      <c r="Q27" s="224">
        <f t="shared" si="1"/>
        <v>1</v>
      </c>
      <c r="R27" s="184">
        <v>0</v>
      </c>
      <c r="S27" s="193">
        <v>0</v>
      </c>
      <c r="T27" s="167"/>
      <c r="U27" s="437">
        <v>0</v>
      </c>
      <c r="V27" s="190">
        <v>0</v>
      </c>
      <c r="W27" s="167"/>
      <c r="X27" s="429">
        <v>0</v>
      </c>
      <c r="Y27" s="188">
        <v>0</v>
      </c>
    </row>
    <row r="28" spans="1:25" ht="17" thickBot="1" x14ac:dyDescent="0.25">
      <c r="A28" s="655">
        <v>22</v>
      </c>
      <c r="B28" s="169" t="str">
        <f>LOOKUP(A28,'St. Objectenlijst FE'!$A$5:$A$103,'St. Objectenlijst FE'!$B$5:$B$103)</f>
        <v>Paden van betontegels</v>
      </c>
      <c r="C28" s="217">
        <v>0</v>
      </c>
      <c r="D28" s="556">
        <f>LOOKUP(A28,'St. Objectenlijst FE'!$A$5:$A$103,'St. Objectenlijst FE'!$G$5:$G$103)</f>
        <v>24.25</v>
      </c>
      <c r="E28" s="174">
        <v>0</v>
      </c>
      <c r="F28" s="217">
        <v>0</v>
      </c>
      <c r="G28" s="164"/>
      <c r="H28" s="656">
        <f t="shared" si="0"/>
        <v>0</v>
      </c>
      <c r="I28" s="176">
        <v>0</v>
      </c>
      <c r="J28" s="177">
        <v>0</v>
      </c>
      <c r="K28" s="177">
        <v>0</v>
      </c>
      <c r="L28" s="177">
        <v>0</v>
      </c>
      <c r="M28" s="177">
        <v>0</v>
      </c>
      <c r="N28" s="177">
        <v>0</v>
      </c>
      <c r="O28" s="178">
        <v>0</v>
      </c>
      <c r="P28" s="167"/>
      <c r="Q28" s="224">
        <f t="shared" si="1"/>
        <v>1</v>
      </c>
      <c r="R28" s="184">
        <v>0</v>
      </c>
      <c r="S28" s="193">
        <v>0</v>
      </c>
      <c r="T28" s="167"/>
      <c r="U28" s="437">
        <v>0</v>
      </c>
      <c r="V28" s="190">
        <v>0</v>
      </c>
      <c r="W28" s="167"/>
      <c r="X28" s="429">
        <v>0</v>
      </c>
      <c r="Y28" s="188">
        <v>0</v>
      </c>
    </row>
    <row r="29" spans="1:25" ht="17" thickBot="1" x14ac:dyDescent="0.25">
      <c r="A29" s="655">
        <v>23</v>
      </c>
      <c r="B29" s="169" t="str">
        <f>LOOKUP(A29,'St. Objectenlijst FE'!$A$5:$A$103,'St. Objectenlijst FE'!$B$5:$B$103)</f>
        <v>Paden tegelconstructie</v>
      </c>
      <c r="C29" s="217">
        <v>0</v>
      </c>
      <c r="D29" s="556">
        <f>LOOKUP(A29,'St. Objectenlijst FE'!$A$5:$A$103,'St. Objectenlijst FE'!$G$5:$G$103)</f>
        <v>24.36</v>
      </c>
      <c r="E29" s="174">
        <v>0</v>
      </c>
      <c r="F29" s="217">
        <v>0</v>
      </c>
      <c r="G29" s="164"/>
      <c r="H29" s="656">
        <f t="shared" ref="H29:H86" si="2">E29*C29</f>
        <v>0</v>
      </c>
      <c r="I29" s="176">
        <v>0</v>
      </c>
      <c r="J29" s="177">
        <v>0</v>
      </c>
      <c r="K29" s="177">
        <v>0</v>
      </c>
      <c r="L29" s="177">
        <v>0</v>
      </c>
      <c r="M29" s="177">
        <v>0</v>
      </c>
      <c r="N29" s="177">
        <v>0</v>
      </c>
      <c r="O29" s="178">
        <v>0</v>
      </c>
      <c r="P29" s="167"/>
      <c r="Q29" s="224">
        <f t="shared" ref="Q29:Q92" si="3">1-R29</f>
        <v>1</v>
      </c>
      <c r="R29" s="184">
        <v>0</v>
      </c>
      <c r="S29" s="193">
        <v>0</v>
      </c>
      <c r="T29" s="167"/>
      <c r="U29" s="437">
        <v>0</v>
      </c>
      <c r="V29" s="190">
        <v>0</v>
      </c>
      <c r="W29" s="167"/>
      <c r="X29" s="429">
        <v>0</v>
      </c>
      <c r="Y29" s="188">
        <v>0</v>
      </c>
    </row>
    <row r="30" spans="1:25" ht="17" thickBot="1" x14ac:dyDescent="0.25">
      <c r="A30" s="655">
        <v>24</v>
      </c>
      <c r="B30" s="169" t="str">
        <f>LOOKUP(A30,'St. Objectenlijst FE'!$A$5:$A$103,'St. Objectenlijst FE'!$B$5:$B$103)</f>
        <v>Fietspaden (beton)</v>
      </c>
      <c r="C30" s="217">
        <v>0</v>
      </c>
      <c r="D30" s="556">
        <f>LOOKUP(A30,'St. Objectenlijst FE'!$A$5:$A$103,'St. Objectenlijst FE'!$G$5:$G$103)</f>
        <v>4.3499999999999996</v>
      </c>
      <c r="E30" s="174">
        <v>0</v>
      </c>
      <c r="F30" s="217">
        <v>0</v>
      </c>
      <c r="G30" s="164"/>
      <c r="H30" s="656">
        <f t="shared" si="2"/>
        <v>0</v>
      </c>
      <c r="I30" s="176">
        <v>0</v>
      </c>
      <c r="J30" s="177">
        <v>0</v>
      </c>
      <c r="K30" s="177">
        <v>0</v>
      </c>
      <c r="L30" s="177">
        <v>0</v>
      </c>
      <c r="M30" s="177">
        <v>0</v>
      </c>
      <c r="N30" s="177">
        <v>0</v>
      </c>
      <c r="O30" s="178">
        <v>0</v>
      </c>
      <c r="P30" s="167"/>
      <c r="Q30" s="224">
        <f t="shared" si="3"/>
        <v>1</v>
      </c>
      <c r="R30" s="184">
        <v>0</v>
      </c>
      <c r="S30" s="193">
        <v>0</v>
      </c>
      <c r="T30" s="167"/>
      <c r="U30" s="437">
        <v>0</v>
      </c>
      <c r="V30" s="190">
        <v>0</v>
      </c>
      <c r="W30" s="167"/>
      <c r="X30" s="429">
        <v>0</v>
      </c>
      <c r="Y30" s="188">
        <v>0</v>
      </c>
    </row>
    <row r="31" spans="1:25" ht="17" thickBot="1" x14ac:dyDescent="0.25">
      <c r="A31" s="655">
        <v>25</v>
      </c>
      <c r="B31" s="169" t="str">
        <f>LOOKUP(A31,'St. Objectenlijst FE'!$A$5:$A$103,'St. Objectenlijst FE'!$B$5:$B$103)</f>
        <v>Duikerbrug</v>
      </c>
      <c r="C31" s="217">
        <v>0</v>
      </c>
      <c r="D31" s="556">
        <f>LOOKUP(A31,'St. Objectenlijst FE'!$A$5:$A$103,'St. Objectenlijst FE'!$G$5:$G$103)</f>
        <v>9392.76</v>
      </c>
      <c r="E31" s="174">
        <v>0</v>
      </c>
      <c r="F31" s="217">
        <v>0</v>
      </c>
      <c r="G31" s="164"/>
      <c r="H31" s="656">
        <f t="shared" si="2"/>
        <v>0</v>
      </c>
      <c r="I31" s="176">
        <v>0</v>
      </c>
      <c r="J31" s="177">
        <v>0</v>
      </c>
      <c r="K31" s="177">
        <v>0</v>
      </c>
      <c r="L31" s="177">
        <v>0</v>
      </c>
      <c r="M31" s="177">
        <v>0</v>
      </c>
      <c r="N31" s="177">
        <v>0</v>
      </c>
      <c r="O31" s="178">
        <v>0</v>
      </c>
      <c r="P31" s="167"/>
      <c r="Q31" s="224">
        <f t="shared" si="3"/>
        <v>1</v>
      </c>
      <c r="R31" s="184">
        <v>0</v>
      </c>
      <c r="S31" s="193">
        <v>0</v>
      </c>
      <c r="T31" s="167"/>
      <c r="U31" s="437">
        <v>0</v>
      </c>
      <c r="V31" s="190">
        <v>0</v>
      </c>
      <c r="W31" s="167"/>
      <c r="X31" s="429">
        <v>0</v>
      </c>
      <c r="Y31" s="188">
        <v>0</v>
      </c>
    </row>
    <row r="32" spans="1:25" ht="17" thickBot="1" x14ac:dyDescent="0.25">
      <c r="A32" s="655">
        <v>26</v>
      </c>
      <c r="B32" s="169" t="str">
        <f>LOOKUP(A32,'St. Objectenlijst FE'!$A$5:$A$103,'St. Objectenlijst FE'!$B$5:$B$103)</f>
        <v>Kerende constructie</v>
      </c>
      <c r="C32" s="217">
        <v>0</v>
      </c>
      <c r="D32" s="556">
        <f>LOOKUP(A32,'St. Objectenlijst FE'!$A$5:$A$103,'St. Objectenlijst FE'!$G$5:$G$103)</f>
        <v>5045.1400000000003</v>
      </c>
      <c r="E32" s="174">
        <v>0</v>
      </c>
      <c r="F32" s="217">
        <v>0</v>
      </c>
      <c r="G32" s="164"/>
      <c r="H32" s="656">
        <f t="shared" si="2"/>
        <v>0</v>
      </c>
      <c r="I32" s="176">
        <v>0</v>
      </c>
      <c r="J32" s="177">
        <v>0</v>
      </c>
      <c r="K32" s="177">
        <v>0</v>
      </c>
      <c r="L32" s="177">
        <v>0</v>
      </c>
      <c r="M32" s="177">
        <v>0</v>
      </c>
      <c r="N32" s="177">
        <v>0</v>
      </c>
      <c r="O32" s="178">
        <v>0</v>
      </c>
      <c r="P32" s="167"/>
      <c r="Q32" s="224">
        <f t="shared" si="3"/>
        <v>1</v>
      </c>
      <c r="R32" s="184">
        <v>0</v>
      </c>
      <c r="S32" s="193">
        <v>0</v>
      </c>
      <c r="T32" s="167"/>
      <c r="U32" s="437">
        <v>0</v>
      </c>
      <c r="V32" s="190">
        <v>0</v>
      </c>
      <c r="W32" s="167"/>
      <c r="X32" s="429">
        <v>0</v>
      </c>
      <c r="Y32" s="188">
        <v>0</v>
      </c>
    </row>
    <row r="33" spans="1:25" ht="17" thickBot="1" x14ac:dyDescent="0.25">
      <c r="A33" s="655">
        <v>27</v>
      </c>
      <c r="B33" s="169" t="str">
        <f>LOOKUP(A33,'St. Objectenlijst FE'!$A$5:$A$103,'St. Objectenlijst FE'!$B$5:$B$103)</f>
        <v>Tunnel 2 rijbanen</v>
      </c>
      <c r="C33" s="217">
        <v>0</v>
      </c>
      <c r="D33" s="556">
        <f>LOOKUP(A33,'St. Objectenlijst FE'!$A$5:$A$103,'St. Objectenlijst FE'!$G$5:$G$103)</f>
        <v>387051.43</v>
      </c>
      <c r="E33" s="174">
        <v>0</v>
      </c>
      <c r="F33" s="217">
        <v>0</v>
      </c>
      <c r="G33" s="164"/>
      <c r="H33" s="656">
        <f t="shared" si="2"/>
        <v>0</v>
      </c>
      <c r="I33" s="176">
        <v>0</v>
      </c>
      <c r="J33" s="177">
        <v>0</v>
      </c>
      <c r="K33" s="177">
        <v>0</v>
      </c>
      <c r="L33" s="177">
        <v>0</v>
      </c>
      <c r="M33" s="177">
        <v>0</v>
      </c>
      <c r="N33" s="177">
        <v>0</v>
      </c>
      <c r="O33" s="178">
        <v>0</v>
      </c>
      <c r="P33" s="167"/>
      <c r="Q33" s="224">
        <f t="shared" si="3"/>
        <v>1</v>
      </c>
      <c r="R33" s="184">
        <v>0</v>
      </c>
      <c r="S33" s="193">
        <v>0</v>
      </c>
      <c r="T33" s="167"/>
      <c r="U33" s="437">
        <v>0</v>
      </c>
      <c r="V33" s="190">
        <v>0</v>
      </c>
      <c r="W33" s="167"/>
      <c r="X33" s="429">
        <v>0</v>
      </c>
      <c r="Y33" s="188">
        <v>0</v>
      </c>
    </row>
    <row r="34" spans="1:25" ht="17" thickBot="1" x14ac:dyDescent="0.25">
      <c r="A34" s="655">
        <v>28</v>
      </c>
      <c r="B34" s="169" t="str">
        <f>LOOKUP(A34,'St. Objectenlijst FE'!$A$5:$A$103,'St. Objectenlijst FE'!$B$5:$B$103)</f>
        <v>Geluidbeperkende constructie (glas)</v>
      </c>
      <c r="C34" s="217">
        <v>0</v>
      </c>
      <c r="D34" s="556">
        <f>LOOKUP(A34,'St. Objectenlijst FE'!$A$5:$A$103,'St. Objectenlijst FE'!$G$5:$G$103)</f>
        <v>4.01</v>
      </c>
      <c r="E34" s="174">
        <v>0</v>
      </c>
      <c r="F34" s="217">
        <v>0</v>
      </c>
      <c r="G34" s="164"/>
      <c r="H34" s="656">
        <f t="shared" si="2"/>
        <v>0</v>
      </c>
      <c r="I34" s="176">
        <v>0</v>
      </c>
      <c r="J34" s="177">
        <v>0</v>
      </c>
      <c r="K34" s="177">
        <v>0</v>
      </c>
      <c r="L34" s="177">
        <v>0</v>
      </c>
      <c r="M34" s="177">
        <v>0</v>
      </c>
      <c r="N34" s="177">
        <v>0</v>
      </c>
      <c r="O34" s="178">
        <v>0</v>
      </c>
      <c r="P34" s="167"/>
      <c r="Q34" s="224">
        <f t="shared" si="3"/>
        <v>1</v>
      </c>
      <c r="R34" s="184">
        <v>0</v>
      </c>
      <c r="S34" s="193">
        <v>0</v>
      </c>
      <c r="T34" s="167"/>
      <c r="U34" s="437">
        <v>0</v>
      </c>
      <c r="V34" s="190">
        <v>0</v>
      </c>
      <c r="W34" s="167"/>
      <c r="X34" s="429">
        <v>0</v>
      </c>
      <c r="Y34" s="188">
        <v>0</v>
      </c>
    </row>
    <row r="35" spans="1:25" ht="17" thickBot="1" x14ac:dyDescent="0.25">
      <c r="A35" s="655">
        <v>29</v>
      </c>
      <c r="B35" s="169" t="str">
        <f>LOOKUP(A35,'St. Objectenlijst FE'!$A$5:$A$103,'St. Objectenlijst FE'!$B$5:$B$103)</f>
        <v>Geluidbeperkende constructie (beton)</v>
      </c>
      <c r="C35" s="217">
        <v>0</v>
      </c>
      <c r="D35" s="556">
        <f>LOOKUP(A35,'St. Objectenlijst FE'!$A$5:$A$103,'St. Objectenlijst FE'!$G$5:$G$103)</f>
        <v>6.03</v>
      </c>
      <c r="E35" s="174">
        <v>0</v>
      </c>
      <c r="F35" s="217">
        <v>0</v>
      </c>
      <c r="G35" s="164"/>
      <c r="H35" s="656">
        <f t="shared" si="2"/>
        <v>0</v>
      </c>
      <c r="I35" s="176">
        <v>0</v>
      </c>
      <c r="J35" s="177">
        <v>0</v>
      </c>
      <c r="K35" s="177">
        <v>0</v>
      </c>
      <c r="L35" s="177">
        <v>0</v>
      </c>
      <c r="M35" s="177">
        <v>0</v>
      </c>
      <c r="N35" s="177">
        <v>0</v>
      </c>
      <c r="O35" s="178">
        <v>0</v>
      </c>
      <c r="P35" s="167"/>
      <c r="Q35" s="224">
        <f t="shared" si="3"/>
        <v>1</v>
      </c>
      <c r="R35" s="184">
        <v>0</v>
      </c>
      <c r="S35" s="193">
        <v>0</v>
      </c>
      <c r="T35" s="167"/>
      <c r="U35" s="437">
        <v>0</v>
      </c>
      <c r="V35" s="190">
        <v>0</v>
      </c>
      <c r="W35" s="167"/>
      <c r="X35" s="429">
        <v>0</v>
      </c>
      <c r="Y35" s="188">
        <v>0</v>
      </c>
    </row>
    <row r="36" spans="1:25" ht="17" thickBot="1" x14ac:dyDescent="0.25">
      <c r="A36" s="655">
        <v>30</v>
      </c>
      <c r="B36" s="169" t="str">
        <f>LOOKUP(A36,'St. Objectenlijst FE'!$A$5:$A$103,'St. Objectenlijst FE'!$B$5:$B$103)</f>
        <v>Geluidbeperkende constructie (houten panelen)</v>
      </c>
      <c r="C36" s="217">
        <v>0</v>
      </c>
      <c r="D36" s="556">
        <f>LOOKUP(A36,'St. Objectenlijst FE'!$A$5:$A$103,'St. Objectenlijst FE'!$G$5:$G$103)</f>
        <v>10.14</v>
      </c>
      <c r="E36" s="174">
        <v>0</v>
      </c>
      <c r="F36" s="217">
        <v>0</v>
      </c>
      <c r="G36" s="164"/>
      <c r="H36" s="656">
        <f t="shared" si="2"/>
        <v>0</v>
      </c>
      <c r="I36" s="176">
        <v>0</v>
      </c>
      <c r="J36" s="177">
        <v>0</v>
      </c>
      <c r="K36" s="177">
        <v>0</v>
      </c>
      <c r="L36" s="177">
        <v>0</v>
      </c>
      <c r="M36" s="177">
        <v>0</v>
      </c>
      <c r="N36" s="177">
        <v>0</v>
      </c>
      <c r="O36" s="178">
        <v>0</v>
      </c>
      <c r="P36" s="167"/>
      <c r="Q36" s="224">
        <f t="shared" si="3"/>
        <v>1</v>
      </c>
      <c r="R36" s="184">
        <v>0</v>
      </c>
      <c r="S36" s="193">
        <v>0</v>
      </c>
      <c r="T36" s="167"/>
      <c r="U36" s="437">
        <v>0</v>
      </c>
      <c r="V36" s="190">
        <v>0</v>
      </c>
      <c r="W36" s="167"/>
      <c r="X36" s="429">
        <v>0</v>
      </c>
      <c r="Y36" s="188">
        <v>0</v>
      </c>
    </row>
    <row r="37" spans="1:25" ht="17" thickBot="1" x14ac:dyDescent="0.25">
      <c r="A37" s="655">
        <v>31</v>
      </c>
      <c r="B37" s="169" t="str">
        <f>LOOKUP(A37,'St. Objectenlijst FE'!$A$5:$A$103,'St. Objectenlijst FE'!$B$5:$B$103)</f>
        <v>Spoorlijn (antiek)</v>
      </c>
      <c r="C37" s="217">
        <v>0</v>
      </c>
      <c r="D37" s="556">
        <f>LOOKUP(A37,'St. Objectenlijst FE'!$A$5:$A$103,'St. Objectenlijst FE'!$G$5:$G$103)</f>
        <v>230841.7</v>
      </c>
      <c r="E37" s="174">
        <v>0</v>
      </c>
      <c r="F37" s="217">
        <v>0</v>
      </c>
      <c r="G37" s="164"/>
      <c r="H37" s="656">
        <f t="shared" si="2"/>
        <v>0</v>
      </c>
      <c r="I37" s="176">
        <v>0</v>
      </c>
      <c r="J37" s="177">
        <v>0</v>
      </c>
      <c r="K37" s="177">
        <v>0</v>
      </c>
      <c r="L37" s="177">
        <v>0</v>
      </c>
      <c r="M37" s="177">
        <v>0</v>
      </c>
      <c r="N37" s="177">
        <v>0</v>
      </c>
      <c r="O37" s="178">
        <v>0</v>
      </c>
      <c r="P37" s="167"/>
      <c r="Q37" s="224">
        <f t="shared" si="3"/>
        <v>1</v>
      </c>
      <c r="R37" s="184">
        <v>0</v>
      </c>
      <c r="S37" s="193">
        <v>0</v>
      </c>
      <c r="T37" s="167"/>
      <c r="U37" s="437">
        <v>0</v>
      </c>
      <c r="V37" s="190">
        <v>0</v>
      </c>
      <c r="W37" s="167"/>
      <c r="X37" s="429">
        <v>0</v>
      </c>
      <c r="Y37" s="188">
        <v>0</v>
      </c>
    </row>
    <row r="38" spans="1:25" ht="17" thickBot="1" x14ac:dyDescent="0.25">
      <c r="A38" s="655">
        <v>32</v>
      </c>
      <c r="B38" s="169" t="str">
        <f>LOOKUP(A38,'St. Objectenlijst FE'!$A$5:$A$103,'St. Objectenlijst FE'!$B$5:$B$103)</f>
        <v>Stroomwegen</v>
      </c>
      <c r="C38" s="217">
        <v>0</v>
      </c>
      <c r="D38" s="556">
        <f>LOOKUP(A38,'St. Objectenlijst FE'!$A$5:$A$103,'St. Objectenlijst FE'!$G$5:$G$103)</f>
        <v>9.5399999999999991</v>
      </c>
      <c r="E38" s="174">
        <v>0</v>
      </c>
      <c r="F38" s="217">
        <v>0</v>
      </c>
      <c r="G38" s="164"/>
      <c r="H38" s="656">
        <f t="shared" si="2"/>
        <v>0</v>
      </c>
      <c r="I38" s="176">
        <v>0</v>
      </c>
      <c r="J38" s="177">
        <v>0</v>
      </c>
      <c r="K38" s="177">
        <v>0</v>
      </c>
      <c r="L38" s="177">
        <v>0</v>
      </c>
      <c r="M38" s="177">
        <v>0</v>
      </c>
      <c r="N38" s="177">
        <v>0</v>
      </c>
      <c r="O38" s="178">
        <v>0</v>
      </c>
      <c r="P38" s="167"/>
      <c r="Q38" s="224">
        <f t="shared" si="3"/>
        <v>1</v>
      </c>
      <c r="R38" s="184">
        <v>0</v>
      </c>
      <c r="S38" s="193">
        <v>0</v>
      </c>
      <c r="T38" s="167"/>
      <c r="U38" s="437">
        <v>0</v>
      </c>
      <c r="V38" s="190">
        <v>0</v>
      </c>
      <c r="W38" s="167"/>
      <c r="X38" s="429">
        <v>0</v>
      </c>
      <c r="Y38" s="188">
        <v>0</v>
      </c>
    </row>
    <row r="39" spans="1:25" ht="17" thickBot="1" x14ac:dyDescent="0.25">
      <c r="A39" s="655">
        <v>33</v>
      </c>
      <c r="B39" s="169" t="str">
        <f>LOOKUP(A39,'St. Objectenlijst FE'!$A$5:$A$103,'St. Objectenlijst FE'!$B$5:$B$103)</f>
        <v>Deklaag parallelwegen SMA</v>
      </c>
      <c r="C39" s="217">
        <v>0</v>
      </c>
      <c r="D39" s="556">
        <f>LOOKUP(A39,'St. Objectenlijst FE'!$A$5:$A$103,'St. Objectenlijst FE'!$G$5:$G$103)</f>
        <v>7.31</v>
      </c>
      <c r="E39" s="174">
        <v>0</v>
      </c>
      <c r="F39" s="217">
        <v>0</v>
      </c>
      <c r="G39" s="164"/>
      <c r="H39" s="656">
        <f t="shared" si="2"/>
        <v>0</v>
      </c>
      <c r="I39" s="176">
        <v>0</v>
      </c>
      <c r="J39" s="177">
        <v>0</v>
      </c>
      <c r="K39" s="177">
        <v>0</v>
      </c>
      <c r="L39" s="177">
        <v>0</v>
      </c>
      <c r="M39" s="177">
        <v>0</v>
      </c>
      <c r="N39" s="177">
        <v>0</v>
      </c>
      <c r="O39" s="178">
        <v>0</v>
      </c>
      <c r="P39" s="167"/>
      <c r="Q39" s="224">
        <f t="shared" si="3"/>
        <v>1</v>
      </c>
      <c r="R39" s="184">
        <v>0</v>
      </c>
      <c r="S39" s="193">
        <v>0</v>
      </c>
      <c r="T39" s="167"/>
      <c r="U39" s="437">
        <v>0</v>
      </c>
      <c r="V39" s="190">
        <v>0</v>
      </c>
      <c r="W39" s="167"/>
      <c r="X39" s="429">
        <v>0</v>
      </c>
      <c r="Y39" s="188">
        <v>0</v>
      </c>
    </row>
    <row r="40" spans="1:25" ht="17" thickBot="1" x14ac:dyDescent="0.25">
      <c r="A40" s="655">
        <v>34</v>
      </c>
      <c r="B40" s="169" t="str">
        <f>LOOKUP(A40,'St. Objectenlijst FE'!$A$5:$A$103,'St. Objectenlijst FE'!$B$5:$B$103)</f>
        <v>Rotondes (beton)</v>
      </c>
      <c r="C40" s="217">
        <v>0</v>
      </c>
      <c r="D40" s="556">
        <f>LOOKUP(A40,'St. Objectenlijst FE'!$A$5:$A$103,'St. Objectenlijst FE'!$G$5:$G$103)</f>
        <v>11.78</v>
      </c>
      <c r="E40" s="174">
        <v>0</v>
      </c>
      <c r="F40" s="217">
        <v>0</v>
      </c>
      <c r="G40" s="164"/>
      <c r="H40" s="656">
        <f t="shared" si="2"/>
        <v>0</v>
      </c>
      <c r="I40" s="176">
        <v>0</v>
      </c>
      <c r="J40" s="177">
        <v>0</v>
      </c>
      <c r="K40" s="177">
        <v>0</v>
      </c>
      <c r="L40" s="177">
        <v>0</v>
      </c>
      <c r="M40" s="177">
        <v>0</v>
      </c>
      <c r="N40" s="177">
        <v>0</v>
      </c>
      <c r="O40" s="178">
        <v>0</v>
      </c>
      <c r="P40" s="167"/>
      <c r="Q40" s="224">
        <f t="shared" si="3"/>
        <v>1</v>
      </c>
      <c r="R40" s="184">
        <v>0</v>
      </c>
      <c r="S40" s="193">
        <v>0</v>
      </c>
      <c r="T40" s="167"/>
      <c r="U40" s="437">
        <v>0</v>
      </c>
      <c r="V40" s="190">
        <v>0</v>
      </c>
      <c r="W40" s="167"/>
      <c r="X40" s="429">
        <v>0</v>
      </c>
      <c r="Y40" s="188">
        <v>0</v>
      </c>
    </row>
    <row r="41" spans="1:25" ht="17" thickBot="1" x14ac:dyDescent="0.25">
      <c r="A41" s="655">
        <v>35</v>
      </c>
      <c r="B41" s="169" t="str">
        <f>LOOKUP(A41,'St. Objectenlijst FE'!$A$5:$A$103,'St. Objectenlijst FE'!$B$5:$B$103)</f>
        <v>Fietspaden (recycled beton)</v>
      </c>
      <c r="C41" s="217">
        <v>0</v>
      </c>
      <c r="D41" s="556">
        <f>LOOKUP(A41,'St. Objectenlijst FE'!$A$5:$A$103,'St. Objectenlijst FE'!$G$5:$G$103)</f>
        <v>4.3499999999999996</v>
      </c>
      <c r="E41" s="174">
        <v>0</v>
      </c>
      <c r="F41" s="217">
        <v>0</v>
      </c>
      <c r="G41" s="164"/>
      <c r="H41" s="656">
        <f t="shared" si="2"/>
        <v>0</v>
      </c>
      <c r="I41" s="176">
        <v>0</v>
      </c>
      <c r="J41" s="177">
        <v>0</v>
      </c>
      <c r="K41" s="177">
        <v>0</v>
      </c>
      <c r="L41" s="177">
        <v>0</v>
      </c>
      <c r="M41" s="177">
        <v>0</v>
      </c>
      <c r="N41" s="177">
        <v>0</v>
      </c>
      <c r="O41" s="178">
        <v>0</v>
      </c>
      <c r="P41" s="167"/>
      <c r="Q41" s="224">
        <f t="shared" si="3"/>
        <v>1</v>
      </c>
      <c r="R41" s="184">
        <v>0</v>
      </c>
      <c r="S41" s="193">
        <v>0</v>
      </c>
      <c r="T41" s="167"/>
      <c r="U41" s="437">
        <v>0</v>
      </c>
      <c r="V41" s="190">
        <v>0</v>
      </c>
      <c r="W41" s="167"/>
      <c r="X41" s="429">
        <v>0</v>
      </c>
      <c r="Y41" s="188">
        <v>0</v>
      </c>
    </row>
    <row r="42" spans="1:25" ht="17" thickBot="1" x14ac:dyDescent="0.25">
      <c r="A42" s="655">
        <v>36</v>
      </c>
      <c r="B42" s="169" t="str">
        <f>LOOKUP(A42,'St. Objectenlijst FE'!$A$5:$A$103,'St. Objectenlijst FE'!$B$5:$B$103)</f>
        <v>Fietspaden (asfalt)</v>
      </c>
      <c r="C42" s="217">
        <v>0</v>
      </c>
      <c r="D42" s="556">
        <f>LOOKUP(A42,'St. Objectenlijst FE'!$A$5:$A$103,'St. Objectenlijst FE'!$G$5:$G$103)</f>
        <v>7.06</v>
      </c>
      <c r="E42" s="174">
        <v>0</v>
      </c>
      <c r="F42" s="217">
        <v>0</v>
      </c>
      <c r="G42" s="164"/>
      <c r="H42" s="656">
        <f t="shared" si="2"/>
        <v>0</v>
      </c>
      <c r="I42" s="176">
        <v>0</v>
      </c>
      <c r="J42" s="177">
        <v>0</v>
      </c>
      <c r="K42" s="177">
        <v>0</v>
      </c>
      <c r="L42" s="177">
        <v>0</v>
      </c>
      <c r="M42" s="177">
        <v>0</v>
      </c>
      <c r="N42" s="177">
        <v>0</v>
      </c>
      <c r="O42" s="178">
        <v>0</v>
      </c>
      <c r="P42" s="167"/>
      <c r="Q42" s="224">
        <f t="shared" si="3"/>
        <v>1</v>
      </c>
      <c r="R42" s="184">
        <v>0</v>
      </c>
      <c r="S42" s="193">
        <v>0</v>
      </c>
      <c r="T42" s="167"/>
      <c r="U42" s="437">
        <v>0</v>
      </c>
      <c r="V42" s="190">
        <v>0</v>
      </c>
      <c r="W42" s="167"/>
      <c r="X42" s="429">
        <v>0</v>
      </c>
      <c r="Y42" s="188">
        <v>0</v>
      </c>
    </row>
    <row r="43" spans="1:25" ht="17" thickBot="1" x14ac:dyDescent="0.25">
      <c r="A43" s="655">
        <v>37</v>
      </c>
      <c r="B43" s="169" t="str">
        <f>LOOKUP(A43,'St. Objectenlijst FE'!$A$5:$A$103,'St. Objectenlijst FE'!$B$5:$B$103)</f>
        <v>Voetpaden en fietspaden elementenverharding (betontegel)</v>
      </c>
      <c r="C43" s="217">
        <v>0</v>
      </c>
      <c r="D43" s="556">
        <f>LOOKUP(A43,'St. Objectenlijst FE'!$A$5:$A$103,'St. Objectenlijst FE'!$G$5:$G$103)</f>
        <v>6.12</v>
      </c>
      <c r="E43" s="174">
        <v>0</v>
      </c>
      <c r="F43" s="217">
        <v>0</v>
      </c>
      <c r="G43" s="164"/>
      <c r="H43" s="656">
        <f t="shared" si="2"/>
        <v>0</v>
      </c>
      <c r="I43" s="176">
        <v>0</v>
      </c>
      <c r="J43" s="177">
        <v>0</v>
      </c>
      <c r="K43" s="177">
        <v>0</v>
      </c>
      <c r="L43" s="177">
        <v>0</v>
      </c>
      <c r="M43" s="177">
        <v>0</v>
      </c>
      <c r="N43" s="177">
        <v>0</v>
      </c>
      <c r="O43" s="178">
        <v>0</v>
      </c>
      <c r="P43" s="167"/>
      <c r="Q43" s="224">
        <f t="shared" si="3"/>
        <v>1</v>
      </c>
      <c r="R43" s="184">
        <v>0</v>
      </c>
      <c r="S43" s="193">
        <v>0</v>
      </c>
      <c r="T43" s="167"/>
      <c r="U43" s="437">
        <v>0</v>
      </c>
      <c r="V43" s="190">
        <v>0</v>
      </c>
      <c r="W43" s="167"/>
      <c r="X43" s="429">
        <v>0</v>
      </c>
      <c r="Y43" s="188">
        <v>0</v>
      </c>
    </row>
    <row r="44" spans="1:25" ht="17" thickBot="1" x14ac:dyDescent="0.25">
      <c r="A44" s="655">
        <v>38</v>
      </c>
      <c r="B44" s="169" t="str">
        <f>LOOKUP(A44,'St. Objectenlijst FE'!$A$5:$A$103,'St. Objectenlijst FE'!$B$5:$B$103)</f>
        <v>Busbanen</v>
      </c>
      <c r="C44" s="217">
        <v>0</v>
      </c>
      <c r="D44" s="556">
        <f>LOOKUP(A44,'St. Objectenlijst FE'!$A$5:$A$103,'St. Objectenlijst FE'!$G$5:$G$103)</f>
        <v>8.2799999999999994</v>
      </c>
      <c r="E44" s="174">
        <v>0</v>
      </c>
      <c r="F44" s="217">
        <v>0</v>
      </c>
      <c r="G44" s="164"/>
      <c r="H44" s="656">
        <f t="shared" si="2"/>
        <v>0</v>
      </c>
      <c r="I44" s="176">
        <v>0</v>
      </c>
      <c r="J44" s="177">
        <v>0</v>
      </c>
      <c r="K44" s="177">
        <v>0</v>
      </c>
      <c r="L44" s="177">
        <v>0</v>
      </c>
      <c r="M44" s="177">
        <v>0</v>
      </c>
      <c r="N44" s="177">
        <v>0</v>
      </c>
      <c r="O44" s="178">
        <v>0</v>
      </c>
      <c r="P44" s="167"/>
      <c r="Q44" s="224">
        <f t="shared" si="3"/>
        <v>1</v>
      </c>
      <c r="R44" s="184">
        <v>0</v>
      </c>
      <c r="S44" s="193">
        <v>0</v>
      </c>
      <c r="T44" s="167"/>
      <c r="U44" s="437">
        <v>0</v>
      </c>
      <c r="V44" s="190">
        <v>0</v>
      </c>
      <c r="W44" s="167"/>
      <c r="X44" s="429">
        <v>0</v>
      </c>
      <c r="Y44" s="188">
        <v>0</v>
      </c>
    </row>
    <row r="45" spans="1:25" ht="17" thickBot="1" x14ac:dyDescent="0.25">
      <c r="A45" s="655">
        <v>39</v>
      </c>
      <c r="B45" s="169" t="str">
        <f>LOOKUP(A45,'St. Objectenlijst FE'!$A$5:$A$103,'St. Objectenlijst FE'!$B$5:$B$103)</f>
        <v xml:space="preserve">Deklaag SMA NL 8-11 </v>
      </c>
      <c r="C45" s="217">
        <v>0</v>
      </c>
      <c r="D45" s="556">
        <f>LOOKUP(A45,'St. Objectenlijst FE'!$A$5:$A$103,'St. Objectenlijst FE'!$G$5:$G$103)</f>
        <v>0.95</v>
      </c>
      <c r="E45" s="174">
        <v>0</v>
      </c>
      <c r="F45" s="217">
        <v>0</v>
      </c>
      <c r="G45" s="164"/>
      <c r="H45" s="656">
        <f t="shared" si="2"/>
        <v>0</v>
      </c>
      <c r="I45" s="176">
        <v>0</v>
      </c>
      <c r="J45" s="177">
        <v>0</v>
      </c>
      <c r="K45" s="177">
        <v>0</v>
      </c>
      <c r="L45" s="177">
        <v>0</v>
      </c>
      <c r="M45" s="177">
        <v>0</v>
      </c>
      <c r="N45" s="177">
        <v>0</v>
      </c>
      <c r="O45" s="178">
        <v>0</v>
      </c>
      <c r="P45" s="167"/>
      <c r="Q45" s="224">
        <f t="shared" si="3"/>
        <v>1</v>
      </c>
      <c r="R45" s="184">
        <v>0</v>
      </c>
      <c r="S45" s="193">
        <v>0</v>
      </c>
      <c r="T45" s="167"/>
      <c r="U45" s="437">
        <v>0</v>
      </c>
      <c r="V45" s="190">
        <v>0</v>
      </c>
      <c r="W45" s="167"/>
      <c r="X45" s="429">
        <v>0</v>
      </c>
      <c r="Y45" s="188">
        <v>0</v>
      </c>
    </row>
    <row r="46" spans="1:25" ht="17" thickBot="1" x14ac:dyDescent="0.25">
      <c r="A46" s="655">
        <v>40</v>
      </c>
      <c r="B46" s="169" t="str">
        <f>LOOKUP(A46,'St. Objectenlijst FE'!$A$5:$A$103,'St. Objectenlijst FE'!$B$5:$B$103)</f>
        <v xml:space="preserve">Deklaag SMA NL 50% PR </v>
      </c>
      <c r="C46" s="217">
        <v>0</v>
      </c>
      <c r="D46" s="556">
        <f>LOOKUP(A46,'St. Objectenlijst FE'!$A$5:$A$103,'St. Objectenlijst FE'!$G$5:$G$103)</f>
        <v>0.63</v>
      </c>
      <c r="E46" s="174">
        <v>0</v>
      </c>
      <c r="F46" s="217">
        <v>0</v>
      </c>
      <c r="G46" s="164"/>
      <c r="H46" s="656">
        <f t="shared" si="2"/>
        <v>0</v>
      </c>
      <c r="I46" s="176">
        <v>0</v>
      </c>
      <c r="J46" s="177">
        <v>0</v>
      </c>
      <c r="K46" s="177">
        <v>0</v>
      </c>
      <c r="L46" s="177">
        <v>0</v>
      </c>
      <c r="M46" s="177">
        <v>0</v>
      </c>
      <c r="N46" s="177">
        <v>0</v>
      </c>
      <c r="O46" s="178">
        <v>0</v>
      </c>
      <c r="P46" s="167"/>
      <c r="Q46" s="224">
        <f t="shared" si="3"/>
        <v>1</v>
      </c>
      <c r="R46" s="184">
        <v>0</v>
      </c>
      <c r="S46" s="193">
        <v>0</v>
      </c>
      <c r="T46" s="167"/>
      <c r="U46" s="437">
        <v>0</v>
      </c>
      <c r="V46" s="190">
        <v>0</v>
      </c>
      <c r="W46" s="167"/>
      <c r="X46" s="429">
        <v>0</v>
      </c>
      <c r="Y46" s="188">
        <v>0</v>
      </c>
    </row>
    <row r="47" spans="1:25" ht="17" thickBot="1" x14ac:dyDescent="0.25">
      <c r="A47" s="655">
        <v>41</v>
      </c>
      <c r="B47" s="169" t="str">
        <f>LOOKUP(A47,'St. Objectenlijst FE'!$A$5:$A$103,'St. Objectenlijst FE'!$B$5:$B$103)</f>
        <v>Spoorstaven</v>
      </c>
      <c r="C47" s="217">
        <v>0</v>
      </c>
      <c r="D47" s="556">
        <f>LOOKUP(A47,'St. Objectenlijst FE'!$A$5:$A$103,'St. Objectenlijst FE'!$G$5:$G$103)</f>
        <v>17.72</v>
      </c>
      <c r="E47" s="174">
        <v>0</v>
      </c>
      <c r="F47" s="217">
        <v>0</v>
      </c>
      <c r="G47" s="164"/>
      <c r="H47" s="656">
        <f t="shared" si="2"/>
        <v>0</v>
      </c>
      <c r="I47" s="176">
        <v>0</v>
      </c>
      <c r="J47" s="177">
        <v>0</v>
      </c>
      <c r="K47" s="177">
        <v>0</v>
      </c>
      <c r="L47" s="177">
        <v>0</v>
      </c>
      <c r="M47" s="177">
        <v>0</v>
      </c>
      <c r="N47" s="177">
        <v>0</v>
      </c>
      <c r="O47" s="178">
        <v>0</v>
      </c>
      <c r="P47" s="167"/>
      <c r="Q47" s="224">
        <f t="shared" si="3"/>
        <v>1</v>
      </c>
      <c r="R47" s="184">
        <v>0</v>
      </c>
      <c r="S47" s="193">
        <v>0</v>
      </c>
      <c r="T47" s="167"/>
      <c r="U47" s="437">
        <v>0</v>
      </c>
      <c r="V47" s="190">
        <v>0</v>
      </c>
      <c r="W47" s="167"/>
      <c r="X47" s="429">
        <v>0</v>
      </c>
      <c r="Y47" s="188">
        <v>0</v>
      </c>
    </row>
    <row r="48" spans="1:25" ht="17" thickBot="1" x14ac:dyDescent="0.25">
      <c r="A48" s="655">
        <v>42</v>
      </c>
      <c r="B48" s="169" t="str">
        <f>LOOKUP(A48,'St. Objectenlijst FE'!$A$5:$A$103,'St. Objectenlijst FE'!$B$5:$B$103)</f>
        <v>Dwarsliggers</v>
      </c>
      <c r="C48" s="217">
        <v>0</v>
      </c>
      <c r="D48" s="556">
        <f>LOOKUP(A48,'St. Objectenlijst FE'!$A$5:$A$103,'St. Objectenlijst FE'!$G$5:$G$103)</f>
        <v>20.63</v>
      </c>
      <c r="E48" s="174">
        <v>0</v>
      </c>
      <c r="F48" s="217">
        <v>0</v>
      </c>
      <c r="G48" s="164"/>
      <c r="H48" s="656">
        <f t="shared" si="2"/>
        <v>0</v>
      </c>
      <c r="I48" s="176">
        <v>0</v>
      </c>
      <c r="J48" s="177">
        <v>0</v>
      </c>
      <c r="K48" s="177">
        <v>0</v>
      </c>
      <c r="L48" s="177">
        <v>0</v>
      </c>
      <c r="M48" s="177">
        <v>0</v>
      </c>
      <c r="N48" s="177">
        <v>0</v>
      </c>
      <c r="O48" s="178">
        <v>0</v>
      </c>
      <c r="P48" s="167"/>
      <c r="Q48" s="224">
        <f t="shared" si="3"/>
        <v>1</v>
      </c>
      <c r="R48" s="184">
        <v>0</v>
      </c>
      <c r="S48" s="193">
        <v>0</v>
      </c>
      <c r="T48" s="167"/>
      <c r="U48" s="437">
        <v>0</v>
      </c>
      <c r="V48" s="190">
        <v>0</v>
      </c>
      <c r="W48" s="167"/>
      <c r="X48" s="429">
        <v>0</v>
      </c>
      <c r="Y48" s="188">
        <v>0</v>
      </c>
    </row>
    <row r="49" spans="1:25" ht="17" thickBot="1" x14ac:dyDescent="0.25">
      <c r="A49" s="655">
        <v>43</v>
      </c>
      <c r="B49" s="169" t="str">
        <f>LOOKUP(A49,'St. Objectenlijst FE'!$A$5:$A$103,'St. Objectenlijst FE'!$B$5:$B$103)</f>
        <v>Ballast</v>
      </c>
      <c r="C49" s="217">
        <v>0</v>
      </c>
      <c r="D49" s="556">
        <f>LOOKUP(A49,'St. Objectenlijst FE'!$A$5:$A$103,'St. Objectenlijst FE'!$G$5:$G$103)</f>
        <v>25.87</v>
      </c>
      <c r="E49" s="174">
        <v>0</v>
      </c>
      <c r="F49" s="217">
        <v>0</v>
      </c>
      <c r="G49" s="164"/>
      <c r="H49" s="656">
        <f t="shared" si="2"/>
        <v>0</v>
      </c>
      <c r="I49" s="176">
        <v>0</v>
      </c>
      <c r="J49" s="177">
        <v>0</v>
      </c>
      <c r="K49" s="177">
        <v>0</v>
      </c>
      <c r="L49" s="177">
        <v>0</v>
      </c>
      <c r="M49" s="177">
        <v>0</v>
      </c>
      <c r="N49" s="177">
        <v>0</v>
      </c>
      <c r="O49" s="178">
        <v>0</v>
      </c>
      <c r="P49" s="167"/>
      <c r="Q49" s="224">
        <f t="shared" si="3"/>
        <v>1</v>
      </c>
      <c r="R49" s="184">
        <v>0</v>
      </c>
      <c r="S49" s="193">
        <v>0</v>
      </c>
      <c r="T49" s="167"/>
      <c r="U49" s="437">
        <v>0</v>
      </c>
      <c r="V49" s="190">
        <v>0</v>
      </c>
      <c r="W49" s="167"/>
      <c r="X49" s="429">
        <v>0</v>
      </c>
      <c r="Y49" s="188">
        <v>0</v>
      </c>
    </row>
    <row r="50" spans="1:25" ht="17" thickBot="1" x14ac:dyDescent="0.25">
      <c r="A50" s="655">
        <v>44</v>
      </c>
      <c r="B50" s="169" t="str">
        <f>LOOKUP(A50,'St. Objectenlijst FE'!$A$5:$A$103,'St. Objectenlijst FE'!$B$5:$B$103)</f>
        <v>Overweg</v>
      </c>
      <c r="C50" s="217">
        <v>0</v>
      </c>
      <c r="D50" s="556">
        <f>LOOKUP(A50,'St. Objectenlijst FE'!$A$5:$A$103,'St. Objectenlijst FE'!$G$5:$G$103)</f>
        <v>180.15</v>
      </c>
      <c r="E50" s="174">
        <v>0</v>
      </c>
      <c r="F50" s="217">
        <v>0</v>
      </c>
      <c r="G50" s="164"/>
      <c r="H50" s="656">
        <f t="shared" si="2"/>
        <v>0</v>
      </c>
      <c r="I50" s="176">
        <v>0</v>
      </c>
      <c r="J50" s="177">
        <v>0</v>
      </c>
      <c r="K50" s="177">
        <v>0</v>
      </c>
      <c r="L50" s="177">
        <v>0</v>
      </c>
      <c r="M50" s="177">
        <v>0</v>
      </c>
      <c r="N50" s="177">
        <v>0</v>
      </c>
      <c r="O50" s="178">
        <v>0</v>
      </c>
      <c r="P50" s="167"/>
      <c r="Q50" s="224">
        <f t="shared" si="3"/>
        <v>1</v>
      </c>
      <c r="R50" s="184">
        <v>0</v>
      </c>
      <c r="S50" s="193">
        <v>0</v>
      </c>
      <c r="T50" s="167"/>
      <c r="U50" s="437">
        <v>0</v>
      </c>
      <c r="V50" s="190">
        <v>0</v>
      </c>
      <c r="W50" s="167"/>
      <c r="X50" s="429">
        <v>0</v>
      </c>
      <c r="Y50" s="188">
        <v>0</v>
      </c>
    </row>
    <row r="51" spans="1:25" ht="17" thickBot="1" x14ac:dyDescent="0.25">
      <c r="A51" s="655">
        <v>45</v>
      </c>
      <c r="B51" s="169" t="str">
        <f>LOOKUP(A51,'St. Objectenlijst FE'!$A$5:$A$103,'St. Objectenlijst FE'!$B$5:$B$103)</f>
        <v>Wissel</v>
      </c>
      <c r="C51" s="217">
        <v>0</v>
      </c>
      <c r="D51" s="556">
        <f>LOOKUP(A51,'St. Objectenlijst FE'!$A$5:$A$103,'St. Objectenlijst FE'!$G$5:$G$103)</f>
        <v>23181.58</v>
      </c>
      <c r="E51" s="174">
        <v>0</v>
      </c>
      <c r="F51" s="217">
        <v>0</v>
      </c>
      <c r="G51" s="164"/>
      <c r="H51" s="656">
        <f t="shared" si="2"/>
        <v>0</v>
      </c>
      <c r="I51" s="176">
        <v>0</v>
      </c>
      <c r="J51" s="177">
        <v>0</v>
      </c>
      <c r="K51" s="177">
        <v>0</v>
      </c>
      <c r="L51" s="177">
        <v>0</v>
      </c>
      <c r="M51" s="177">
        <v>0</v>
      </c>
      <c r="N51" s="177">
        <v>0</v>
      </c>
      <c r="O51" s="178">
        <v>0</v>
      </c>
      <c r="P51" s="167"/>
      <c r="Q51" s="224">
        <f t="shared" si="3"/>
        <v>1</v>
      </c>
      <c r="R51" s="184">
        <v>0</v>
      </c>
      <c r="S51" s="193">
        <v>0</v>
      </c>
      <c r="T51" s="167"/>
      <c r="U51" s="437">
        <v>0</v>
      </c>
      <c r="V51" s="190">
        <v>0</v>
      </c>
      <c r="W51" s="167"/>
      <c r="X51" s="429">
        <v>0</v>
      </c>
      <c r="Y51" s="188">
        <v>0</v>
      </c>
    </row>
    <row r="52" spans="1:25" ht="17" thickBot="1" x14ac:dyDescent="0.25">
      <c r="A52" s="655">
        <v>46</v>
      </c>
      <c r="B52" s="169" t="str">
        <f>LOOKUP(A52,'St. Objectenlijst FE'!$A$5:$A$103,'St. Objectenlijst FE'!$B$5:$B$103)</f>
        <v>Geluidsscherm aluminium</v>
      </c>
      <c r="C52" s="217">
        <v>0</v>
      </c>
      <c r="D52" s="556">
        <f>LOOKUP(A52,'St. Objectenlijst FE'!$A$5:$A$103,'St. Objectenlijst FE'!$G$5:$G$103)</f>
        <v>61.04</v>
      </c>
      <c r="E52" s="174">
        <v>0</v>
      </c>
      <c r="F52" s="217">
        <v>0</v>
      </c>
      <c r="G52" s="164"/>
      <c r="H52" s="656">
        <f t="shared" si="2"/>
        <v>0</v>
      </c>
      <c r="I52" s="176">
        <v>0</v>
      </c>
      <c r="J52" s="177">
        <v>0</v>
      </c>
      <c r="K52" s="177">
        <v>0</v>
      </c>
      <c r="L52" s="177">
        <v>0</v>
      </c>
      <c r="M52" s="177">
        <v>0</v>
      </c>
      <c r="N52" s="177">
        <v>0</v>
      </c>
      <c r="O52" s="178">
        <v>0</v>
      </c>
      <c r="P52" s="167"/>
      <c r="Q52" s="224">
        <f t="shared" si="3"/>
        <v>1</v>
      </c>
      <c r="R52" s="184">
        <v>0</v>
      </c>
      <c r="S52" s="193">
        <v>0</v>
      </c>
      <c r="T52" s="167"/>
      <c r="U52" s="437">
        <v>0</v>
      </c>
      <c r="V52" s="190">
        <v>0</v>
      </c>
      <c r="W52" s="167"/>
      <c r="X52" s="429">
        <v>0</v>
      </c>
      <c r="Y52" s="188">
        <v>0</v>
      </c>
    </row>
    <row r="53" spans="1:25" ht="17" thickBot="1" x14ac:dyDescent="0.25">
      <c r="A53" s="655">
        <v>47</v>
      </c>
      <c r="B53" s="169" t="str">
        <f>LOOKUP(A53,'St. Objectenlijst FE'!$A$5:$A$103,'St. Objectenlijst FE'!$B$5:$B$103)</f>
        <v>Draagconstructiebovenleiding</v>
      </c>
      <c r="C53" s="217">
        <v>0</v>
      </c>
      <c r="D53" s="556">
        <f>LOOKUP(A53,'St. Objectenlijst FE'!$A$5:$A$103,'St. Objectenlijst FE'!$G$5:$G$103)</f>
        <v>3481.09</v>
      </c>
      <c r="E53" s="174">
        <v>0</v>
      </c>
      <c r="F53" s="217">
        <v>0</v>
      </c>
      <c r="G53" s="164"/>
      <c r="H53" s="656">
        <f t="shared" si="2"/>
        <v>0</v>
      </c>
      <c r="I53" s="176">
        <v>0</v>
      </c>
      <c r="J53" s="177">
        <v>0</v>
      </c>
      <c r="K53" s="177">
        <v>0</v>
      </c>
      <c r="L53" s="177">
        <v>0</v>
      </c>
      <c r="M53" s="177">
        <v>0</v>
      </c>
      <c r="N53" s="177">
        <v>0</v>
      </c>
      <c r="O53" s="178">
        <v>0</v>
      </c>
      <c r="P53" s="167"/>
      <c r="Q53" s="224">
        <f t="shared" si="3"/>
        <v>1</v>
      </c>
      <c r="R53" s="184">
        <v>0</v>
      </c>
      <c r="S53" s="193">
        <v>0</v>
      </c>
      <c r="T53" s="167"/>
      <c r="U53" s="437">
        <v>0</v>
      </c>
      <c r="V53" s="190">
        <v>0</v>
      </c>
      <c r="W53" s="167"/>
      <c r="X53" s="429">
        <v>0</v>
      </c>
      <c r="Y53" s="188">
        <v>0</v>
      </c>
    </row>
    <row r="54" spans="1:25" ht="17" thickBot="1" x14ac:dyDescent="0.25">
      <c r="A54" s="655">
        <v>48</v>
      </c>
      <c r="B54" s="169" t="str">
        <f>LOOKUP(A54,'St. Objectenlijst FE'!$A$5:$A$103,'St. Objectenlijst FE'!$B$5:$B$103)</f>
        <v>Transformatorstation</v>
      </c>
      <c r="C54" s="217">
        <v>0</v>
      </c>
      <c r="D54" s="556">
        <f>LOOKUP(A54,'St. Objectenlijst FE'!$A$5:$A$103,'St. Objectenlijst FE'!$G$5:$G$103)</f>
        <v>5788.88</v>
      </c>
      <c r="E54" s="174">
        <v>0</v>
      </c>
      <c r="F54" s="217">
        <v>0</v>
      </c>
      <c r="G54" s="164"/>
      <c r="H54" s="656">
        <f t="shared" si="2"/>
        <v>0</v>
      </c>
      <c r="I54" s="176">
        <v>0</v>
      </c>
      <c r="J54" s="177">
        <v>0</v>
      </c>
      <c r="K54" s="177">
        <v>0</v>
      </c>
      <c r="L54" s="177">
        <v>0</v>
      </c>
      <c r="M54" s="177">
        <v>0</v>
      </c>
      <c r="N54" s="177">
        <v>0</v>
      </c>
      <c r="O54" s="178">
        <v>0</v>
      </c>
      <c r="P54" s="167"/>
      <c r="Q54" s="224">
        <f t="shared" si="3"/>
        <v>1</v>
      </c>
      <c r="R54" s="184">
        <v>0</v>
      </c>
      <c r="S54" s="193">
        <v>0</v>
      </c>
      <c r="T54" s="167"/>
      <c r="U54" s="437">
        <v>0</v>
      </c>
      <c r="V54" s="190">
        <v>0</v>
      </c>
      <c r="W54" s="167"/>
      <c r="X54" s="429">
        <v>0</v>
      </c>
      <c r="Y54" s="188">
        <v>0</v>
      </c>
    </row>
    <row r="55" spans="1:25" ht="17" thickBot="1" x14ac:dyDescent="0.25">
      <c r="A55" s="655">
        <v>49</v>
      </c>
      <c r="B55" s="169" t="str">
        <f>LOOKUP(A55,'St. Objectenlijst FE'!$A$5:$A$103,'St. Objectenlijst FE'!$B$5:$B$103)</f>
        <v>Seinen</v>
      </c>
      <c r="C55" s="217">
        <v>0</v>
      </c>
      <c r="D55" s="556">
        <f>LOOKUP(A55,'St. Objectenlijst FE'!$A$5:$A$103,'St. Objectenlijst FE'!$G$5:$G$103)</f>
        <v>1803.3</v>
      </c>
      <c r="E55" s="174">
        <v>0</v>
      </c>
      <c r="F55" s="217">
        <v>0</v>
      </c>
      <c r="G55" s="164"/>
      <c r="H55" s="656">
        <f t="shared" si="2"/>
        <v>0</v>
      </c>
      <c r="I55" s="176">
        <v>0</v>
      </c>
      <c r="J55" s="177">
        <v>0</v>
      </c>
      <c r="K55" s="177">
        <v>0</v>
      </c>
      <c r="L55" s="177">
        <v>0</v>
      </c>
      <c r="M55" s="177">
        <v>0</v>
      </c>
      <c r="N55" s="177">
        <v>0</v>
      </c>
      <c r="O55" s="178">
        <v>0</v>
      </c>
      <c r="P55" s="167"/>
      <c r="Q55" s="224">
        <f t="shared" si="3"/>
        <v>1</v>
      </c>
      <c r="R55" s="184">
        <v>0</v>
      </c>
      <c r="S55" s="193">
        <v>0</v>
      </c>
      <c r="T55" s="167"/>
      <c r="U55" s="437">
        <v>0</v>
      </c>
      <c r="V55" s="190">
        <v>0</v>
      </c>
      <c r="W55" s="167"/>
      <c r="X55" s="429">
        <v>0</v>
      </c>
      <c r="Y55" s="188">
        <v>0</v>
      </c>
    </row>
    <row r="56" spans="1:25" ht="17" thickBot="1" x14ac:dyDescent="0.25">
      <c r="A56" s="655">
        <v>50</v>
      </c>
      <c r="B56" s="169" t="str">
        <f>LOOKUP(A56,'St. Objectenlijst FE'!$A$5:$A$103,'St. Objectenlijst FE'!$B$5:$B$103)</f>
        <v>Verlichting</v>
      </c>
      <c r="C56" s="217">
        <v>0</v>
      </c>
      <c r="D56" s="556">
        <f>LOOKUP(A56,'St. Objectenlijst FE'!$A$5:$A$103,'St. Objectenlijst FE'!$G$5:$G$103)</f>
        <v>929.92</v>
      </c>
      <c r="E56" s="174">
        <v>0</v>
      </c>
      <c r="F56" s="217">
        <v>0</v>
      </c>
      <c r="G56" s="164"/>
      <c r="H56" s="656">
        <f t="shared" si="2"/>
        <v>0</v>
      </c>
      <c r="I56" s="176">
        <v>0</v>
      </c>
      <c r="J56" s="177">
        <v>0</v>
      </c>
      <c r="K56" s="177">
        <v>0</v>
      </c>
      <c r="L56" s="177">
        <v>0</v>
      </c>
      <c r="M56" s="177">
        <v>0</v>
      </c>
      <c r="N56" s="177">
        <v>0</v>
      </c>
      <c r="O56" s="178">
        <v>0</v>
      </c>
      <c r="P56" s="167"/>
      <c r="Q56" s="224">
        <f t="shared" si="3"/>
        <v>1</v>
      </c>
      <c r="R56" s="184">
        <v>0</v>
      </c>
      <c r="S56" s="193">
        <v>0</v>
      </c>
      <c r="T56" s="167"/>
      <c r="U56" s="437">
        <v>0</v>
      </c>
      <c r="V56" s="190">
        <v>0</v>
      </c>
      <c r="W56" s="167"/>
      <c r="X56" s="429">
        <v>0</v>
      </c>
      <c r="Y56" s="188">
        <v>0</v>
      </c>
    </row>
    <row r="57" spans="1:25" ht="17" thickBot="1" x14ac:dyDescent="0.25">
      <c r="A57" s="655">
        <v>51</v>
      </c>
      <c r="B57" s="169" t="str">
        <f>LOOKUP(A57,'St. Objectenlijst FE'!$A$5:$A$103,'St. Objectenlijst FE'!$B$5:$B$103)</f>
        <v>Granietkeien</v>
      </c>
      <c r="C57" s="217">
        <v>0</v>
      </c>
      <c r="D57" s="556">
        <f>LOOKUP(A57,'St. Objectenlijst FE'!$A$5:$A$103,'St. Objectenlijst FE'!$G$5:$G$103)</f>
        <v>23.36</v>
      </c>
      <c r="E57" s="174">
        <v>0</v>
      </c>
      <c r="F57" s="217">
        <v>0</v>
      </c>
      <c r="G57" s="164"/>
      <c r="H57" s="656">
        <f t="shared" si="2"/>
        <v>0</v>
      </c>
      <c r="I57" s="176">
        <v>0</v>
      </c>
      <c r="J57" s="177">
        <v>0</v>
      </c>
      <c r="K57" s="177">
        <v>0</v>
      </c>
      <c r="L57" s="177">
        <v>0</v>
      </c>
      <c r="M57" s="177">
        <v>0</v>
      </c>
      <c r="N57" s="177">
        <v>0</v>
      </c>
      <c r="O57" s="178">
        <v>0</v>
      </c>
      <c r="P57" s="167"/>
      <c r="Q57" s="224">
        <f t="shared" si="3"/>
        <v>1</v>
      </c>
      <c r="R57" s="184">
        <v>0</v>
      </c>
      <c r="S57" s="193">
        <v>0</v>
      </c>
      <c r="T57" s="167"/>
      <c r="U57" s="437">
        <v>0</v>
      </c>
      <c r="V57" s="190">
        <v>0</v>
      </c>
      <c r="W57" s="167"/>
      <c r="X57" s="429">
        <v>0</v>
      </c>
      <c r="Y57" s="188">
        <v>0</v>
      </c>
    </row>
    <row r="58" spans="1:25" ht="17" thickBot="1" x14ac:dyDescent="0.25">
      <c r="A58" s="655">
        <v>52</v>
      </c>
      <c r="B58" s="169" t="str">
        <f>LOOKUP(A58,'St. Objectenlijst FE'!$A$5:$A$103,'St. Objectenlijst FE'!$B$5:$B$103)</f>
        <v>Grasbetontegels</v>
      </c>
      <c r="C58" s="217">
        <v>0</v>
      </c>
      <c r="D58" s="556">
        <f>LOOKUP(A58,'St. Objectenlijst FE'!$A$5:$A$103,'St. Objectenlijst FE'!$G$5:$G$103)</f>
        <v>5.71</v>
      </c>
      <c r="E58" s="174">
        <v>0</v>
      </c>
      <c r="F58" s="217">
        <v>0</v>
      </c>
      <c r="G58" s="164"/>
      <c r="H58" s="656">
        <f t="shared" si="2"/>
        <v>0</v>
      </c>
      <c r="I58" s="176">
        <v>0</v>
      </c>
      <c r="J58" s="177">
        <v>0</v>
      </c>
      <c r="K58" s="177">
        <v>0</v>
      </c>
      <c r="L58" s="177">
        <v>0</v>
      </c>
      <c r="M58" s="177">
        <v>0</v>
      </c>
      <c r="N58" s="177">
        <v>0</v>
      </c>
      <c r="O58" s="178">
        <v>0</v>
      </c>
      <c r="P58" s="167"/>
      <c r="Q58" s="224">
        <f t="shared" si="3"/>
        <v>1</v>
      </c>
      <c r="R58" s="184">
        <v>0</v>
      </c>
      <c r="S58" s="193">
        <v>0</v>
      </c>
      <c r="T58" s="167"/>
      <c r="U58" s="437">
        <v>0</v>
      </c>
      <c r="V58" s="190">
        <v>0</v>
      </c>
      <c r="W58" s="167"/>
      <c r="X58" s="429">
        <v>0</v>
      </c>
      <c r="Y58" s="188">
        <v>0</v>
      </c>
    </row>
    <row r="59" spans="1:25" ht="17" thickBot="1" x14ac:dyDescent="0.25">
      <c r="A59" s="655">
        <v>53</v>
      </c>
      <c r="B59" s="169" t="str">
        <f>LOOKUP(A59,'St. Objectenlijst FE'!$A$5:$A$103,'St. Objectenlijst FE'!$B$5:$B$103)</f>
        <v>Straatlaag brekerzand</v>
      </c>
      <c r="C59" s="217">
        <v>0</v>
      </c>
      <c r="D59" s="556">
        <f>LOOKUP(A59,'St. Objectenlijst FE'!$A$5:$A$103,'St. Objectenlijst FE'!$G$5:$G$103)</f>
        <v>4.1307699999999998E-5</v>
      </c>
      <c r="E59" s="174">
        <v>0</v>
      </c>
      <c r="F59" s="217">
        <v>0</v>
      </c>
      <c r="G59" s="164"/>
      <c r="H59" s="656">
        <f t="shared" si="2"/>
        <v>0</v>
      </c>
      <c r="I59" s="176">
        <v>0</v>
      </c>
      <c r="J59" s="177">
        <v>0</v>
      </c>
      <c r="K59" s="177">
        <v>0</v>
      </c>
      <c r="L59" s="177">
        <v>0</v>
      </c>
      <c r="M59" s="177">
        <v>0</v>
      </c>
      <c r="N59" s="177">
        <v>0</v>
      </c>
      <c r="O59" s="178">
        <v>0</v>
      </c>
      <c r="P59" s="167"/>
      <c r="Q59" s="224">
        <f t="shared" si="3"/>
        <v>1</v>
      </c>
      <c r="R59" s="184">
        <v>0</v>
      </c>
      <c r="S59" s="193">
        <v>0</v>
      </c>
      <c r="T59" s="167"/>
      <c r="U59" s="437">
        <v>0</v>
      </c>
      <c r="V59" s="190">
        <v>0</v>
      </c>
      <c r="W59" s="167"/>
      <c r="X59" s="429">
        <v>0</v>
      </c>
      <c r="Y59" s="188">
        <v>0</v>
      </c>
    </row>
    <row r="60" spans="1:25" ht="17" thickBot="1" x14ac:dyDescent="0.25">
      <c r="A60" s="655">
        <v>54</v>
      </c>
      <c r="B60" s="169" t="str">
        <f>LOOKUP(A60,'St. Objectenlijst FE'!$A$5:$A$103,'St. Objectenlijst FE'!$B$5:$B$103)</f>
        <v>Fundering AGRAC</v>
      </c>
      <c r="C60" s="217">
        <v>0</v>
      </c>
      <c r="D60" s="556">
        <f>LOOKUP(A60,'St. Objectenlijst FE'!$A$5:$A$103,'St. Objectenlijst FE'!$G$5:$G$103)</f>
        <v>2.65</v>
      </c>
      <c r="E60" s="174">
        <v>0</v>
      </c>
      <c r="F60" s="217">
        <v>0</v>
      </c>
      <c r="G60" s="164"/>
      <c r="H60" s="656">
        <f t="shared" si="2"/>
        <v>0</v>
      </c>
      <c r="I60" s="176">
        <v>0</v>
      </c>
      <c r="J60" s="177">
        <v>0</v>
      </c>
      <c r="K60" s="177">
        <v>0</v>
      </c>
      <c r="L60" s="177">
        <v>0</v>
      </c>
      <c r="M60" s="177">
        <v>0</v>
      </c>
      <c r="N60" s="177">
        <v>0</v>
      </c>
      <c r="O60" s="178">
        <v>0</v>
      </c>
      <c r="P60" s="167"/>
      <c r="Q60" s="224">
        <f t="shared" si="3"/>
        <v>1</v>
      </c>
      <c r="R60" s="184">
        <v>0</v>
      </c>
      <c r="S60" s="193">
        <v>0</v>
      </c>
      <c r="T60" s="167"/>
      <c r="U60" s="437">
        <v>0</v>
      </c>
      <c r="V60" s="190">
        <v>0</v>
      </c>
      <c r="W60" s="167"/>
      <c r="X60" s="429">
        <v>0</v>
      </c>
      <c r="Y60" s="188">
        <v>0</v>
      </c>
    </row>
    <row r="61" spans="1:25" ht="17" thickBot="1" x14ac:dyDescent="0.25">
      <c r="A61" s="655">
        <v>55</v>
      </c>
      <c r="B61" s="169" t="str">
        <f>LOOKUP(A61,'St. Objectenlijst FE'!$A$5:$A$103,'St. Objectenlijst FE'!$B$5:$B$103)</f>
        <v>Deklaag AC surf 30% PR</v>
      </c>
      <c r="C61" s="217">
        <v>0</v>
      </c>
      <c r="D61" s="556">
        <f>LOOKUP(A61,'St. Objectenlijst FE'!$A$5:$A$103,'St. Objectenlijst FE'!$G$5:$G$103)</f>
        <v>0.75</v>
      </c>
      <c r="E61" s="174">
        <v>0</v>
      </c>
      <c r="F61" s="217">
        <v>0</v>
      </c>
      <c r="G61" s="164"/>
      <c r="H61" s="656">
        <f t="shared" si="2"/>
        <v>0</v>
      </c>
      <c r="I61" s="176">
        <v>0</v>
      </c>
      <c r="J61" s="177">
        <v>0</v>
      </c>
      <c r="K61" s="177">
        <v>0</v>
      </c>
      <c r="L61" s="177">
        <v>0</v>
      </c>
      <c r="M61" s="177">
        <v>0</v>
      </c>
      <c r="N61" s="177">
        <v>0</v>
      </c>
      <c r="O61" s="178">
        <v>0</v>
      </c>
      <c r="P61" s="167"/>
      <c r="Q61" s="224">
        <f t="shared" si="3"/>
        <v>1</v>
      </c>
      <c r="R61" s="184">
        <v>0</v>
      </c>
      <c r="S61" s="193">
        <v>0</v>
      </c>
      <c r="T61" s="167"/>
      <c r="U61" s="437">
        <v>0</v>
      </c>
      <c r="V61" s="190">
        <v>0</v>
      </c>
      <c r="W61" s="167"/>
      <c r="X61" s="429">
        <v>0</v>
      </c>
      <c r="Y61" s="188">
        <v>0</v>
      </c>
    </row>
    <row r="62" spans="1:25" ht="17" thickBot="1" x14ac:dyDescent="0.25">
      <c r="A62" s="655">
        <v>56</v>
      </c>
      <c r="B62" s="169" t="str">
        <f>LOOKUP(A62,'St. Objectenlijst FE'!$A$5:$A$103,'St. Objectenlijst FE'!$B$5:$B$103)</f>
        <v>Deklaag AC 30% PR met gemod. bitumen</v>
      </c>
      <c r="C62" s="217">
        <v>0</v>
      </c>
      <c r="D62" s="556">
        <f>LOOKUP(A62,'St. Objectenlijst FE'!$A$5:$A$103,'St. Objectenlijst FE'!$G$5:$G$103)</f>
        <v>0.87</v>
      </c>
      <c r="E62" s="174">
        <v>0</v>
      </c>
      <c r="F62" s="217">
        <v>0</v>
      </c>
      <c r="G62" s="164"/>
      <c r="H62" s="656">
        <f t="shared" si="2"/>
        <v>0</v>
      </c>
      <c r="I62" s="176">
        <v>0</v>
      </c>
      <c r="J62" s="177">
        <v>0</v>
      </c>
      <c r="K62" s="177">
        <v>0</v>
      </c>
      <c r="L62" s="177">
        <v>0</v>
      </c>
      <c r="M62" s="177">
        <v>0</v>
      </c>
      <c r="N62" s="177">
        <v>0</v>
      </c>
      <c r="O62" s="178">
        <v>0</v>
      </c>
      <c r="P62" s="167"/>
      <c r="Q62" s="224">
        <f t="shared" si="3"/>
        <v>1</v>
      </c>
      <c r="R62" s="184">
        <v>0</v>
      </c>
      <c r="S62" s="193">
        <v>0</v>
      </c>
      <c r="T62" s="167"/>
      <c r="U62" s="437">
        <v>0</v>
      </c>
      <c r="V62" s="190">
        <v>0</v>
      </c>
      <c r="W62" s="167"/>
      <c r="X62" s="429">
        <v>0</v>
      </c>
      <c r="Y62" s="188">
        <v>0</v>
      </c>
    </row>
    <row r="63" spans="1:25" ht="17" thickBot="1" x14ac:dyDescent="0.25">
      <c r="A63" s="655">
        <v>57</v>
      </c>
      <c r="B63" s="169" t="str">
        <f>LOOKUP(A63,'St. Objectenlijst FE'!$A$5:$A$103,'St. Objectenlijst FE'!$B$5:$B$103)</f>
        <v>Deklaag AC surf zonder PR</v>
      </c>
      <c r="C63" s="217">
        <v>0</v>
      </c>
      <c r="D63" s="556">
        <f>LOOKUP(A63,'St. Objectenlijst FE'!$A$5:$A$103,'St. Objectenlijst FE'!$G$5:$G$103)</f>
        <v>0.87</v>
      </c>
      <c r="E63" s="174">
        <v>0</v>
      </c>
      <c r="F63" s="217">
        <v>0</v>
      </c>
      <c r="G63" s="164"/>
      <c r="H63" s="656">
        <f t="shared" si="2"/>
        <v>0</v>
      </c>
      <c r="I63" s="176">
        <v>0</v>
      </c>
      <c r="J63" s="177">
        <v>0</v>
      </c>
      <c r="K63" s="177">
        <v>0</v>
      </c>
      <c r="L63" s="177">
        <v>0</v>
      </c>
      <c r="M63" s="177">
        <v>0</v>
      </c>
      <c r="N63" s="177">
        <v>0</v>
      </c>
      <c r="O63" s="178">
        <v>0</v>
      </c>
      <c r="P63" s="167"/>
      <c r="Q63" s="224">
        <f t="shared" si="3"/>
        <v>1</v>
      </c>
      <c r="R63" s="184">
        <v>0</v>
      </c>
      <c r="S63" s="193">
        <v>0</v>
      </c>
      <c r="T63" s="167"/>
      <c r="U63" s="437">
        <v>0</v>
      </c>
      <c r="V63" s="190">
        <v>0</v>
      </c>
      <c r="W63" s="167"/>
      <c r="X63" s="429">
        <v>0</v>
      </c>
      <c r="Y63" s="188">
        <v>0</v>
      </c>
    </row>
    <row r="64" spans="1:25" ht="17" thickBot="1" x14ac:dyDescent="0.25">
      <c r="A64" s="655">
        <v>58</v>
      </c>
      <c r="B64" s="169" t="str">
        <f>LOOKUP(A64,'St. Objectenlijst FE'!$A$5:$A$103,'St. Objectenlijst FE'!$B$5:$B$103)</f>
        <v>Deklaag AC surf zonder PR met gemod. bitumen</v>
      </c>
      <c r="C64" s="217">
        <v>0</v>
      </c>
      <c r="D64" s="556">
        <f>LOOKUP(A64,'St. Objectenlijst FE'!$A$5:$A$103,'St. Objectenlijst FE'!$G$5:$G$103)</f>
        <v>1.01</v>
      </c>
      <c r="E64" s="174">
        <v>0</v>
      </c>
      <c r="F64" s="217">
        <v>0</v>
      </c>
      <c r="G64" s="164"/>
      <c r="H64" s="656">
        <f t="shared" si="2"/>
        <v>0</v>
      </c>
      <c r="I64" s="176">
        <v>0</v>
      </c>
      <c r="J64" s="177">
        <v>0</v>
      </c>
      <c r="K64" s="177">
        <v>0</v>
      </c>
      <c r="L64" s="177">
        <v>0</v>
      </c>
      <c r="M64" s="177">
        <v>0</v>
      </c>
      <c r="N64" s="177">
        <v>0</v>
      </c>
      <c r="O64" s="178">
        <v>0</v>
      </c>
      <c r="P64" s="167"/>
      <c r="Q64" s="224">
        <f t="shared" si="3"/>
        <v>1</v>
      </c>
      <c r="R64" s="184">
        <v>0</v>
      </c>
      <c r="S64" s="193">
        <v>0</v>
      </c>
      <c r="T64" s="167"/>
      <c r="U64" s="437">
        <v>0</v>
      </c>
      <c r="V64" s="190">
        <v>0</v>
      </c>
      <c r="W64" s="167"/>
      <c r="X64" s="429">
        <v>0</v>
      </c>
      <c r="Y64" s="188">
        <v>0</v>
      </c>
    </row>
    <row r="65" spans="1:25" ht="17" thickBot="1" x14ac:dyDescent="0.25">
      <c r="A65" s="655">
        <v>59</v>
      </c>
      <c r="B65" s="169" t="str">
        <f>LOOKUP(A65,'St. Objectenlijst FE'!$A$5:$A$103,'St. Objectenlijst FE'!$B$5:$B$103)</f>
        <v>ZOAB regulier</v>
      </c>
      <c r="C65" s="217">
        <v>0</v>
      </c>
      <c r="D65" s="556">
        <f>LOOKUP(A65,'St. Objectenlijst FE'!$A$5:$A$103,'St. Objectenlijst FE'!$G$5:$G$103)</f>
        <v>0.86</v>
      </c>
      <c r="E65" s="174">
        <v>0</v>
      </c>
      <c r="F65" s="217">
        <v>0</v>
      </c>
      <c r="G65" s="164"/>
      <c r="H65" s="656">
        <f t="shared" si="2"/>
        <v>0</v>
      </c>
      <c r="I65" s="176">
        <v>0</v>
      </c>
      <c r="J65" s="177">
        <v>0</v>
      </c>
      <c r="K65" s="177">
        <v>0</v>
      </c>
      <c r="L65" s="177">
        <v>0</v>
      </c>
      <c r="M65" s="177">
        <v>0</v>
      </c>
      <c r="N65" s="177">
        <v>0</v>
      </c>
      <c r="O65" s="178">
        <v>0</v>
      </c>
      <c r="P65" s="167"/>
      <c r="Q65" s="224">
        <f t="shared" si="3"/>
        <v>1</v>
      </c>
      <c r="R65" s="184">
        <v>0</v>
      </c>
      <c r="S65" s="193">
        <v>0</v>
      </c>
      <c r="T65" s="167"/>
      <c r="U65" s="437">
        <v>0</v>
      </c>
      <c r="V65" s="190">
        <v>0</v>
      </c>
      <c r="W65" s="167"/>
      <c r="X65" s="429">
        <v>0</v>
      </c>
      <c r="Y65" s="188">
        <v>0</v>
      </c>
    </row>
    <row r="66" spans="1:25" ht="17" thickBot="1" x14ac:dyDescent="0.25">
      <c r="A66" s="655">
        <v>60</v>
      </c>
      <c r="B66" s="169" t="str">
        <f>LOOKUP(A66,'St. Objectenlijst FE'!$A$5:$A$103,'St. Objectenlijst FE'!$B$5:$B$103)</f>
        <v>ZOAB 30% PR</v>
      </c>
      <c r="C66" s="217">
        <v>0</v>
      </c>
      <c r="D66" s="556">
        <f>LOOKUP(A66,'St. Objectenlijst FE'!$A$5:$A$103,'St. Objectenlijst FE'!$G$5:$G$103)</f>
        <v>0.77</v>
      </c>
      <c r="E66" s="174">
        <v>0</v>
      </c>
      <c r="F66" s="217">
        <v>0</v>
      </c>
      <c r="G66" s="164"/>
      <c r="H66" s="656">
        <f t="shared" si="2"/>
        <v>0</v>
      </c>
      <c r="I66" s="176">
        <v>0</v>
      </c>
      <c r="J66" s="177">
        <v>0</v>
      </c>
      <c r="K66" s="177">
        <v>0</v>
      </c>
      <c r="L66" s="177">
        <v>0</v>
      </c>
      <c r="M66" s="177">
        <v>0</v>
      </c>
      <c r="N66" s="177">
        <v>0</v>
      </c>
      <c r="O66" s="178">
        <v>0</v>
      </c>
      <c r="P66" s="167"/>
      <c r="Q66" s="224">
        <f t="shared" si="3"/>
        <v>1</v>
      </c>
      <c r="R66" s="184">
        <v>0</v>
      </c>
      <c r="S66" s="193">
        <v>0</v>
      </c>
      <c r="T66" s="167"/>
      <c r="U66" s="437">
        <v>0</v>
      </c>
      <c r="V66" s="190">
        <v>0</v>
      </c>
      <c r="W66" s="167"/>
      <c r="X66" s="429">
        <v>0</v>
      </c>
      <c r="Y66" s="188">
        <v>0</v>
      </c>
    </row>
    <row r="67" spans="1:25" ht="17" thickBot="1" x14ac:dyDescent="0.25">
      <c r="A67" s="655">
        <v>61</v>
      </c>
      <c r="B67" s="169" t="str">
        <f>LOOKUP(A67,'St. Objectenlijst FE'!$A$5:$A$103,'St. Objectenlijst FE'!$B$5:$B$103)</f>
        <v>ZOAB met epoxy</v>
      </c>
      <c r="C67" s="217">
        <v>0</v>
      </c>
      <c r="D67" s="556">
        <f>LOOKUP(A67,'St. Objectenlijst FE'!$A$5:$A$103,'St. Objectenlijst FE'!$G$5:$G$103)</f>
        <v>2.1800000000000002</v>
      </c>
      <c r="E67" s="174">
        <v>0</v>
      </c>
      <c r="F67" s="217">
        <v>0</v>
      </c>
      <c r="G67" s="164"/>
      <c r="H67" s="656">
        <f t="shared" si="2"/>
        <v>0</v>
      </c>
      <c r="I67" s="176">
        <v>0</v>
      </c>
      <c r="J67" s="177">
        <v>0</v>
      </c>
      <c r="K67" s="177">
        <v>0</v>
      </c>
      <c r="L67" s="177">
        <v>0</v>
      </c>
      <c r="M67" s="177">
        <v>0</v>
      </c>
      <c r="N67" s="177">
        <v>0</v>
      </c>
      <c r="O67" s="178">
        <v>0</v>
      </c>
      <c r="P67" s="167"/>
      <c r="Q67" s="224">
        <f t="shared" si="3"/>
        <v>1</v>
      </c>
      <c r="R67" s="184">
        <v>0</v>
      </c>
      <c r="S67" s="193">
        <v>0</v>
      </c>
      <c r="T67" s="167"/>
      <c r="U67" s="437">
        <v>0</v>
      </c>
      <c r="V67" s="190">
        <v>0</v>
      </c>
      <c r="W67" s="167"/>
      <c r="X67" s="429">
        <v>0</v>
      </c>
      <c r="Y67" s="188">
        <v>0</v>
      </c>
    </row>
    <row r="68" spans="1:25" ht="17" thickBot="1" x14ac:dyDescent="0.25">
      <c r="A68" s="655">
        <v>62</v>
      </c>
      <c r="B68" s="169" t="str">
        <f>LOOKUP(A68,'St. Objectenlijst FE'!$A$5:$A$103,'St. Objectenlijst FE'!$B$5:$B$103)</f>
        <v>Tussenlaag AC bin/base 50% PR (45j)</v>
      </c>
      <c r="C68" s="217">
        <v>0</v>
      </c>
      <c r="D68" s="556">
        <f>LOOKUP(A68,'St. Objectenlijst FE'!$A$5:$A$103,'St. Objectenlijst FE'!$G$5:$G$103)</f>
        <v>0.55000000000000004</v>
      </c>
      <c r="E68" s="174">
        <v>0</v>
      </c>
      <c r="F68" s="217">
        <v>0</v>
      </c>
      <c r="G68" s="164"/>
      <c r="H68" s="656">
        <f t="shared" si="2"/>
        <v>0</v>
      </c>
      <c r="I68" s="176">
        <v>0</v>
      </c>
      <c r="J68" s="177">
        <v>0</v>
      </c>
      <c r="K68" s="177">
        <v>0</v>
      </c>
      <c r="L68" s="177">
        <v>0</v>
      </c>
      <c r="M68" s="177">
        <v>0</v>
      </c>
      <c r="N68" s="177">
        <v>0</v>
      </c>
      <c r="O68" s="178">
        <v>0</v>
      </c>
      <c r="P68" s="167"/>
      <c r="Q68" s="224">
        <f t="shared" si="3"/>
        <v>1</v>
      </c>
      <c r="R68" s="184">
        <v>0</v>
      </c>
      <c r="S68" s="193">
        <v>0</v>
      </c>
      <c r="T68" s="167"/>
      <c r="U68" s="437">
        <v>0</v>
      </c>
      <c r="V68" s="190">
        <v>0</v>
      </c>
      <c r="W68" s="167"/>
      <c r="X68" s="429">
        <v>0</v>
      </c>
      <c r="Y68" s="188">
        <v>0</v>
      </c>
    </row>
    <row r="69" spans="1:25" ht="17" thickBot="1" x14ac:dyDescent="0.25">
      <c r="A69" s="655">
        <v>63</v>
      </c>
      <c r="B69" s="169" t="str">
        <f>LOOKUP(A69,'St. Objectenlijst FE'!$A$5:$A$103,'St. Objectenlijst FE'!$B$5:$B$103)</f>
        <v>Tussenlaag AC bin/base 50% PR met gemod. bitumen</v>
      </c>
      <c r="C69" s="217">
        <v>0</v>
      </c>
      <c r="D69" s="556">
        <f>LOOKUP(A69,'St. Objectenlijst FE'!$A$5:$A$103,'St. Objectenlijst FE'!$G$5:$G$103)</f>
        <v>0.62</v>
      </c>
      <c r="E69" s="174">
        <v>0</v>
      </c>
      <c r="F69" s="217">
        <v>0</v>
      </c>
      <c r="G69" s="164"/>
      <c r="H69" s="656">
        <f t="shared" si="2"/>
        <v>0</v>
      </c>
      <c r="I69" s="176">
        <v>0</v>
      </c>
      <c r="J69" s="177">
        <v>0</v>
      </c>
      <c r="K69" s="177">
        <v>0</v>
      </c>
      <c r="L69" s="177">
        <v>0</v>
      </c>
      <c r="M69" s="177">
        <v>0</v>
      </c>
      <c r="N69" s="177">
        <v>0</v>
      </c>
      <c r="O69" s="178">
        <v>0</v>
      </c>
      <c r="P69" s="167"/>
      <c r="Q69" s="224">
        <f t="shared" si="3"/>
        <v>1</v>
      </c>
      <c r="R69" s="184">
        <v>0</v>
      </c>
      <c r="S69" s="193">
        <v>0</v>
      </c>
      <c r="T69" s="167"/>
      <c r="U69" s="437">
        <v>0</v>
      </c>
      <c r="V69" s="190">
        <v>0</v>
      </c>
      <c r="W69" s="167"/>
      <c r="X69" s="429">
        <v>0</v>
      </c>
      <c r="Y69" s="188">
        <v>0</v>
      </c>
    </row>
    <row r="70" spans="1:25" ht="17" thickBot="1" x14ac:dyDescent="0.25">
      <c r="A70" s="655">
        <v>64</v>
      </c>
      <c r="B70" s="169" t="str">
        <f>LOOKUP(A70,'St. Objectenlijst FE'!$A$5:$A$103,'St. Objectenlijst FE'!$B$5:$B$103)</f>
        <v>Onderlaag AC bin/base 50% PR (45j)</v>
      </c>
      <c r="C70" s="217">
        <v>0</v>
      </c>
      <c r="D70" s="556">
        <f>LOOKUP(A70,'St. Objectenlijst FE'!$A$5:$A$103,'St. Objectenlijst FE'!$G$5:$G$103)</f>
        <v>0.92</v>
      </c>
      <c r="E70" s="174">
        <v>0</v>
      </c>
      <c r="F70" s="217">
        <v>0</v>
      </c>
      <c r="G70" s="164"/>
      <c r="H70" s="656">
        <f t="shared" si="2"/>
        <v>0</v>
      </c>
      <c r="I70" s="176">
        <v>0</v>
      </c>
      <c r="J70" s="177">
        <v>0</v>
      </c>
      <c r="K70" s="177">
        <v>0</v>
      </c>
      <c r="L70" s="177">
        <v>0</v>
      </c>
      <c r="M70" s="177">
        <v>0</v>
      </c>
      <c r="N70" s="177">
        <v>0</v>
      </c>
      <c r="O70" s="178">
        <v>0</v>
      </c>
      <c r="P70" s="167"/>
      <c r="Q70" s="224">
        <f t="shared" si="3"/>
        <v>1</v>
      </c>
      <c r="R70" s="184">
        <v>0</v>
      </c>
      <c r="S70" s="193">
        <v>0</v>
      </c>
      <c r="T70" s="167"/>
      <c r="U70" s="437">
        <v>0</v>
      </c>
      <c r="V70" s="190">
        <v>0</v>
      </c>
      <c r="W70" s="167"/>
      <c r="X70" s="429">
        <v>0</v>
      </c>
      <c r="Y70" s="188">
        <v>0</v>
      </c>
    </row>
    <row r="71" spans="1:25" ht="17" thickBot="1" x14ac:dyDescent="0.25">
      <c r="A71" s="655">
        <v>65</v>
      </c>
      <c r="B71" s="169" t="str">
        <f>LOOKUP(A71,'St. Objectenlijst FE'!$A$5:$A$103,'St. Objectenlijst FE'!$B$5:$B$103)</f>
        <v>Onderlaag AC bin/base 50% PR met gemod. bitumen</v>
      </c>
      <c r="C71" s="217">
        <v>0</v>
      </c>
      <c r="D71" s="556">
        <f>LOOKUP(A71,'St. Objectenlijst FE'!$A$5:$A$103,'St. Objectenlijst FE'!$G$5:$G$103)</f>
        <v>1.03</v>
      </c>
      <c r="E71" s="174">
        <v>0</v>
      </c>
      <c r="F71" s="217">
        <v>0</v>
      </c>
      <c r="G71" s="164"/>
      <c r="H71" s="656">
        <f t="shared" si="2"/>
        <v>0</v>
      </c>
      <c r="I71" s="176">
        <v>0</v>
      </c>
      <c r="J71" s="177">
        <v>0</v>
      </c>
      <c r="K71" s="177">
        <v>0</v>
      </c>
      <c r="L71" s="177">
        <v>0</v>
      </c>
      <c r="M71" s="177">
        <v>0</v>
      </c>
      <c r="N71" s="177">
        <v>0</v>
      </c>
      <c r="O71" s="178">
        <v>0</v>
      </c>
      <c r="P71" s="167"/>
      <c r="Q71" s="224">
        <f t="shared" si="3"/>
        <v>1</v>
      </c>
      <c r="R71" s="184">
        <v>0</v>
      </c>
      <c r="S71" s="193">
        <v>0</v>
      </c>
      <c r="T71" s="167"/>
      <c r="U71" s="437">
        <v>0</v>
      </c>
      <c r="V71" s="190">
        <v>0</v>
      </c>
      <c r="W71" s="167"/>
      <c r="X71" s="429">
        <v>0</v>
      </c>
      <c r="Y71" s="188">
        <v>0</v>
      </c>
    </row>
    <row r="72" spans="1:25" ht="17" thickBot="1" x14ac:dyDescent="0.25">
      <c r="A72" s="655">
        <v>66</v>
      </c>
      <c r="B72" s="169" t="str">
        <f>LOOKUP(A72,'St. Objectenlijst FE'!$A$5:$A$103,'St. Objectenlijst FE'!$B$5:$B$103)</f>
        <v>Gemaal</v>
      </c>
      <c r="C72" s="217">
        <v>0</v>
      </c>
      <c r="D72" s="556">
        <f>LOOKUP(A72,'St. Objectenlijst FE'!$A$5:$A$103,'St. Objectenlijst FE'!$G$5:$G$103)</f>
        <v>5556.69</v>
      </c>
      <c r="E72" s="174">
        <v>0</v>
      </c>
      <c r="F72" s="217">
        <v>0</v>
      </c>
      <c r="G72" s="164"/>
      <c r="H72" s="656">
        <f t="shared" si="2"/>
        <v>0</v>
      </c>
      <c r="I72" s="176">
        <v>0</v>
      </c>
      <c r="J72" s="177">
        <v>0</v>
      </c>
      <c r="K72" s="177">
        <v>0</v>
      </c>
      <c r="L72" s="177">
        <v>0</v>
      </c>
      <c r="M72" s="177">
        <v>0</v>
      </c>
      <c r="N72" s="177">
        <v>0</v>
      </c>
      <c r="O72" s="178">
        <v>0</v>
      </c>
      <c r="P72" s="167"/>
      <c r="Q72" s="224">
        <f t="shared" si="3"/>
        <v>1</v>
      </c>
      <c r="R72" s="184">
        <v>0</v>
      </c>
      <c r="S72" s="193">
        <v>0</v>
      </c>
      <c r="T72" s="167"/>
      <c r="U72" s="437">
        <v>0</v>
      </c>
      <c r="V72" s="190">
        <v>0</v>
      </c>
      <c r="W72" s="167"/>
      <c r="X72" s="429">
        <v>0</v>
      </c>
      <c r="Y72" s="188">
        <v>0</v>
      </c>
    </row>
    <row r="73" spans="1:25" ht="17" thickBot="1" x14ac:dyDescent="0.25">
      <c r="A73" s="655">
        <v>67</v>
      </c>
      <c r="B73" s="169" t="str">
        <f>LOOKUP(A73,'St. Objectenlijst FE'!$A$5:$A$103,'St. Objectenlijst FE'!$B$5:$B$103)</f>
        <v>Stuw</v>
      </c>
      <c r="C73" s="217">
        <v>0</v>
      </c>
      <c r="D73" s="556">
        <f>LOOKUP(A73,'St. Objectenlijst FE'!$A$5:$A$103,'St. Objectenlijst FE'!$G$5:$G$103)</f>
        <v>866.3</v>
      </c>
      <c r="E73" s="174">
        <v>0</v>
      </c>
      <c r="F73" s="217">
        <v>0</v>
      </c>
      <c r="G73" s="164"/>
      <c r="H73" s="656">
        <f t="shared" si="2"/>
        <v>0</v>
      </c>
      <c r="I73" s="176">
        <v>0</v>
      </c>
      <c r="J73" s="177">
        <v>0</v>
      </c>
      <c r="K73" s="177">
        <v>0</v>
      </c>
      <c r="L73" s="177">
        <v>0</v>
      </c>
      <c r="M73" s="177">
        <v>0</v>
      </c>
      <c r="N73" s="177">
        <v>0</v>
      </c>
      <c r="O73" s="178">
        <v>0</v>
      </c>
      <c r="P73" s="167"/>
      <c r="Q73" s="224">
        <f t="shared" si="3"/>
        <v>1</v>
      </c>
      <c r="R73" s="184">
        <v>0</v>
      </c>
      <c r="S73" s="193">
        <v>0</v>
      </c>
      <c r="T73" s="167"/>
      <c r="U73" s="437">
        <v>0</v>
      </c>
      <c r="V73" s="190">
        <v>0</v>
      </c>
      <c r="W73" s="167"/>
      <c r="X73" s="429">
        <v>0</v>
      </c>
      <c r="Y73" s="188">
        <v>0</v>
      </c>
    </row>
    <row r="74" spans="1:25" ht="17" thickBot="1" x14ac:dyDescent="0.25">
      <c r="A74" s="655">
        <v>68</v>
      </c>
      <c r="B74" s="169" t="str">
        <f>LOOKUP(A74,'St. Objectenlijst FE'!$A$5:$A$103,'St. Objectenlijst FE'!$B$5:$B$103)</f>
        <v>Waterkering primair (asfalt)</v>
      </c>
      <c r="C74" s="217">
        <v>0</v>
      </c>
      <c r="D74" s="556">
        <f>LOOKUP(A74,'St. Objectenlijst FE'!$A$5:$A$103,'St. Objectenlijst FE'!$G$5:$G$103)</f>
        <v>960.03</v>
      </c>
      <c r="E74" s="174">
        <v>0</v>
      </c>
      <c r="F74" s="217">
        <v>0</v>
      </c>
      <c r="G74" s="164"/>
      <c r="H74" s="656">
        <f t="shared" si="2"/>
        <v>0</v>
      </c>
      <c r="I74" s="176">
        <v>0</v>
      </c>
      <c r="J74" s="177">
        <v>0</v>
      </c>
      <c r="K74" s="177">
        <v>0</v>
      </c>
      <c r="L74" s="177">
        <v>0</v>
      </c>
      <c r="M74" s="177">
        <v>0</v>
      </c>
      <c r="N74" s="177">
        <v>0</v>
      </c>
      <c r="O74" s="178">
        <v>0</v>
      </c>
      <c r="P74" s="167"/>
      <c r="Q74" s="224">
        <f t="shared" si="3"/>
        <v>1</v>
      </c>
      <c r="R74" s="184">
        <v>0</v>
      </c>
      <c r="S74" s="193">
        <v>0</v>
      </c>
      <c r="T74" s="167"/>
      <c r="U74" s="437">
        <v>0</v>
      </c>
      <c r="V74" s="190">
        <v>0</v>
      </c>
      <c r="W74" s="167"/>
      <c r="X74" s="429">
        <v>0</v>
      </c>
      <c r="Y74" s="188">
        <v>0</v>
      </c>
    </row>
    <row r="75" spans="1:25" ht="17" thickBot="1" x14ac:dyDescent="0.25">
      <c r="A75" s="655">
        <v>69</v>
      </c>
      <c r="B75" s="169" t="str">
        <f>LOOKUP(A75,'St. Objectenlijst FE'!$A$5:$A$103,'St. Objectenlijst FE'!$B$5:$B$103)</f>
        <v>Waterkering primair (overig)</v>
      </c>
      <c r="C75" s="217">
        <v>0</v>
      </c>
      <c r="D75" s="556">
        <f>LOOKUP(A75,'St. Objectenlijst FE'!$A$5:$A$103,'St. Objectenlijst FE'!$G$5:$G$103)</f>
        <v>633.22</v>
      </c>
      <c r="E75" s="174">
        <v>0</v>
      </c>
      <c r="F75" s="217">
        <v>0</v>
      </c>
      <c r="G75" s="164"/>
      <c r="H75" s="656">
        <f t="shared" si="2"/>
        <v>0</v>
      </c>
      <c r="I75" s="176">
        <v>0</v>
      </c>
      <c r="J75" s="177">
        <v>0</v>
      </c>
      <c r="K75" s="177">
        <v>0</v>
      </c>
      <c r="L75" s="177">
        <v>0</v>
      </c>
      <c r="M75" s="177">
        <v>0</v>
      </c>
      <c r="N75" s="177">
        <v>0</v>
      </c>
      <c r="O75" s="178">
        <v>0</v>
      </c>
      <c r="P75" s="167"/>
      <c r="Q75" s="224">
        <f t="shared" si="3"/>
        <v>1</v>
      </c>
      <c r="R75" s="184">
        <v>0</v>
      </c>
      <c r="S75" s="193">
        <v>0</v>
      </c>
      <c r="T75" s="167"/>
      <c r="U75" s="437">
        <v>0</v>
      </c>
      <c r="V75" s="190">
        <v>0</v>
      </c>
      <c r="W75" s="167"/>
      <c r="X75" s="429">
        <v>0</v>
      </c>
      <c r="Y75" s="188">
        <v>0</v>
      </c>
    </row>
    <row r="76" spans="1:25" ht="17" thickBot="1" x14ac:dyDescent="0.25">
      <c r="A76" s="655">
        <v>70</v>
      </c>
      <c r="B76" s="169" t="str">
        <f>LOOKUP(A76,'St. Objectenlijst FE'!$A$5:$A$103,'St. Objectenlijst FE'!$B$5:$B$103)</f>
        <v>Waterkering regionaal (gras)</v>
      </c>
      <c r="C76" s="217">
        <v>0</v>
      </c>
      <c r="D76" s="556">
        <f>LOOKUP(A76,'St. Objectenlijst FE'!$A$5:$A$103,'St. Objectenlijst FE'!$G$5:$G$103)</f>
        <v>196.32</v>
      </c>
      <c r="E76" s="174">
        <v>0</v>
      </c>
      <c r="F76" s="217">
        <v>0</v>
      </c>
      <c r="G76" s="164"/>
      <c r="H76" s="656">
        <f t="shared" si="2"/>
        <v>0</v>
      </c>
      <c r="I76" s="176">
        <v>0</v>
      </c>
      <c r="J76" s="177">
        <v>0</v>
      </c>
      <c r="K76" s="177">
        <v>0</v>
      </c>
      <c r="L76" s="177">
        <v>0</v>
      </c>
      <c r="M76" s="177">
        <v>0</v>
      </c>
      <c r="N76" s="177">
        <v>0</v>
      </c>
      <c r="O76" s="178">
        <v>0</v>
      </c>
      <c r="P76" s="167"/>
      <c r="Q76" s="224">
        <f t="shared" si="3"/>
        <v>1</v>
      </c>
      <c r="R76" s="184">
        <v>0</v>
      </c>
      <c r="S76" s="193">
        <v>0</v>
      </c>
      <c r="T76" s="167"/>
      <c r="U76" s="437">
        <v>0</v>
      </c>
      <c r="V76" s="190">
        <v>0</v>
      </c>
      <c r="W76" s="167"/>
      <c r="X76" s="429">
        <v>0</v>
      </c>
      <c r="Y76" s="188">
        <v>0</v>
      </c>
    </row>
    <row r="77" spans="1:25" ht="17" thickBot="1" x14ac:dyDescent="0.25">
      <c r="A77" s="655">
        <v>71</v>
      </c>
      <c r="B77" s="169" t="str">
        <f>LOOKUP(A77,'St. Objectenlijst FE'!$A$5:$A$103,'St. Objectenlijst FE'!$B$5:$B$103)</f>
        <v>Spuisluis</v>
      </c>
      <c r="C77" s="217">
        <v>0</v>
      </c>
      <c r="D77" s="556">
        <f>LOOKUP(A77,'St. Objectenlijst FE'!$A$5:$A$103,'St. Objectenlijst FE'!$G$5:$G$103)</f>
        <v>13401.1</v>
      </c>
      <c r="E77" s="174">
        <v>0</v>
      </c>
      <c r="F77" s="217">
        <v>0</v>
      </c>
      <c r="G77" s="164"/>
      <c r="H77" s="656">
        <f t="shared" si="2"/>
        <v>0</v>
      </c>
      <c r="I77" s="176">
        <v>0</v>
      </c>
      <c r="J77" s="177">
        <v>0</v>
      </c>
      <c r="K77" s="177">
        <v>0</v>
      </c>
      <c r="L77" s="177">
        <v>0</v>
      </c>
      <c r="M77" s="177">
        <v>0</v>
      </c>
      <c r="N77" s="177">
        <v>0</v>
      </c>
      <c r="O77" s="178">
        <v>0</v>
      </c>
      <c r="P77" s="167"/>
      <c r="Q77" s="224">
        <f t="shared" si="3"/>
        <v>1</v>
      </c>
      <c r="R77" s="184">
        <v>0</v>
      </c>
      <c r="S77" s="193">
        <v>0</v>
      </c>
      <c r="T77" s="167"/>
      <c r="U77" s="437">
        <v>0</v>
      </c>
      <c r="V77" s="190">
        <v>0</v>
      </c>
      <c r="W77" s="167"/>
      <c r="X77" s="429">
        <v>0</v>
      </c>
      <c r="Y77" s="188">
        <v>0</v>
      </c>
    </row>
    <row r="78" spans="1:25" ht="17" thickBot="1" x14ac:dyDescent="0.25">
      <c r="A78" s="655">
        <v>72</v>
      </c>
      <c r="B78" s="169" t="str">
        <f>LOOKUP(A78,'St. Objectenlijst FE'!$A$5:$A$103,'St. Objectenlijst FE'!$B$5:$B$103)</f>
        <v>RWZI (klein)</v>
      </c>
      <c r="C78" s="217">
        <v>0</v>
      </c>
      <c r="D78" s="556">
        <f>LOOKUP(A78,'St. Objectenlijst FE'!$A$5:$A$103,'St. Objectenlijst FE'!$G$5:$G$103)</f>
        <v>18144.95</v>
      </c>
      <c r="E78" s="174">
        <v>0</v>
      </c>
      <c r="F78" s="217">
        <v>0</v>
      </c>
      <c r="G78" s="164"/>
      <c r="H78" s="656">
        <f t="shared" si="2"/>
        <v>0</v>
      </c>
      <c r="I78" s="176">
        <v>0</v>
      </c>
      <c r="J78" s="177">
        <v>0</v>
      </c>
      <c r="K78" s="177">
        <v>0</v>
      </c>
      <c r="L78" s="177">
        <v>0</v>
      </c>
      <c r="M78" s="177">
        <v>0</v>
      </c>
      <c r="N78" s="177">
        <v>0</v>
      </c>
      <c r="O78" s="178">
        <v>0</v>
      </c>
      <c r="P78" s="167"/>
      <c r="Q78" s="224">
        <f t="shared" si="3"/>
        <v>1</v>
      </c>
      <c r="R78" s="184">
        <v>0</v>
      </c>
      <c r="S78" s="193">
        <v>0</v>
      </c>
      <c r="T78" s="167"/>
      <c r="U78" s="437">
        <v>0</v>
      </c>
      <c r="V78" s="190">
        <v>0</v>
      </c>
      <c r="W78" s="167"/>
      <c r="X78" s="429">
        <v>0</v>
      </c>
      <c r="Y78" s="188">
        <v>0</v>
      </c>
    </row>
    <row r="79" spans="1:25" ht="17" thickBot="1" x14ac:dyDescent="0.25">
      <c r="A79" s="655">
        <v>73</v>
      </c>
      <c r="B79" s="169" t="str">
        <f>LOOKUP(A79,'St. Objectenlijst FE'!$A$5:$A$103,'St. Objectenlijst FE'!$B$5:$B$103)</f>
        <v>RWZI (middelgroot)</v>
      </c>
      <c r="C79" s="217">
        <v>0</v>
      </c>
      <c r="D79" s="556">
        <f>LOOKUP(A79,'St. Objectenlijst FE'!$A$5:$A$103,'St. Objectenlijst FE'!$G$5:$G$103)</f>
        <v>263798.7</v>
      </c>
      <c r="E79" s="174">
        <v>0</v>
      </c>
      <c r="F79" s="217">
        <v>0</v>
      </c>
      <c r="G79" s="164"/>
      <c r="H79" s="656">
        <f t="shared" si="2"/>
        <v>0</v>
      </c>
      <c r="I79" s="176">
        <v>0</v>
      </c>
      <c r="J79" s="177">
        <v>0</v>
      </c>
      <c r="K79" s="177">
        <v>0</v>
      </c>
      <c r="L79" s="177">
        <v>0</v>
      </c>
      <c r="M79" s="177">
        <v>0</v>
      </c>
      <c r="N79" s="177">
        <v>0</v>
      </c>
      <c r="O79" s="178">
        <v>0</v>
      </c>
      <c r="P79" s="167"/>
      <c r="Q79" s="224">
        <f t="shared" si="3"/>
        <v>1</v>
      </c>
      <c r="R79" s="184">
        <v>0</v>
      </c>
      <c r="S79" s="193">
        <v>0</v>
      </c>
      <c r="T79" s="167"/>
      <c r="U79" s="437">
        <v>0</v>
      </c>
      <c r="V79" s="190">
        <v>0</v>
      </c>
      <c r="W79" s="167"/>
      <c r="X79" s="429">
        <v>0</v>
      </c>
      <c r="Y79" s="188">
        <v>0</v>
      </c>
    </row>
    <row r="80" spans="1:25" ht="17" thickBot="1" x14ac:dyDescent="0.25">
      <c r="A80" s="655">
        <v>74</v>
      </c>
      <c r="B80" s="169" t="str">
        <f>LOOKUP(A80,'St. Objectenlijst FE'!$A$5:$A$103,'St. Objectenlijst FE'!$B$5:$B$103)</f>
        <v>RWZI (groot)</v>
      </c>
      <c r="C80" s="217">
        <v>0</v>
      </c>
      <c r="D80" s="556">
        <f>LOOKUP(A80,'St. Objectenlijst FE'!$A$5:$A$103,'St. Objectenlijst FE'!$G$5:$G$103)</f>
        <v>693202.11</v>
      </c>
      <c r="E80" s="174">
        <v>0</v>
      </c>
      <c r="F80" s="217">
        <v>0</v>
      </c>
      <c r="G80" s="164"/>
      <c r="H80" s="656">
        <f t="shared" si="2"/>
        <v>0</v>
      </c>
      <c r="I80" s="176">
        <v>0</v>
      </c>
      <c r="J80" s="177">
        <v>0</v>
      </c>
      <c r="K80" s="177">
        <v>0</v>
      </c>
      <c r="L80" s="177">
        <v>0</v>
      </c>
      <c r="M80" s="177">
        <v>0</v>
      </c>
      <c r="N80" s="177">
        <v>0</v>
      </c>
      <c r="O80" s="178">
        <v>0</v>
      </c>
      <c r="P80" s="167"/>
      <c r="Q80" s="224">
        <f t="shared" si="3"/>
        <v>1</v>
      </c>
      <c r="R80" s="184">
        <v>0</v>
      </c>
      <c r="S80" s="193">
        <v>0</v>
      </c>
      <c r="T80" s="167"/>
      <c r="U80" s="437">
        <v>0</v>
      </c>
      <c r="V80" s="190">
        <v>0</v>
      </c>
      <c r="W80" s="167"/>
      <c r="X80" s="429">
        <v>0</v>
      </c>
      <c r="Y80" s="188">
        <v>0</v>
      </c>
    </row>
    <row r="81" spans="1:25" ht="17" thickBot="1" x14ac:dyDescent="0.25">
      <c r="A81" s="655">
        <v>75</v>
      </c>
      <c r="B81" s="169" t="str">
        <f>LOOKUP(A81,'St. Objectenlijst FE'!$A$5:$A$103,'St. Objectenlijst FE'!$B$5:$B$103)</f>
        <v>Oeverbeschoeiing (geotextiel)</v>
      </c>
      <c r="C81" s="217">
        <v>0</v>
      </c>
      <c r="D81" s="556">
        <f>LOOKUP(A81,'St. Objectenlijst FE'!$A$5:$A$103,'St. Objectenlijst FE'!$G$5:$G$103)</f>
        <v>2.4500000000000002</v>
      </c>
      <c r="E81" s="174">
        <v>0</v>
      </c>
      <c r="F81" s="217">
        <v>0</v>
      </c>
      <c r="G81" s="164"/>
      <c r="H81" s="656">
        <f t="shared" si="2"/>
        <v>0</v>
      </c>
      <c r="I81" s="176">
        <v>0</v>
      </c>
      <c r="J81" s="177">
        <v>0</v>
      </c>
      <c r="K81" s="177">
        <v>0</v>
      </c>
      <c r="L81" s="177">
        <v>0</v>
      </c>
      <c r="M81" s="177">
        <v>0</v>
      </c>
      <c r="N81" s="177">
        <v>0</v>
      </c>
      <c r="O81" s="178">
        <v>0</v>
      </c>
      <c r="P81" s="167"/>
      <c r="Q81" s="224">
        <f t="shared" si="3"/>
        <v>1</v>
      </c>
      <c r="R81" s="184">
        <v>0</v>
      </c>
      <c r="S81" s="193">
        <v>0</v>
      </c>
      <c r="T81" s="167"/>
      <c r="U81" s="437">
        <v>0</v>
      </c>
      <c r="V81" s="190">
        <v>0</v>
      </c>
      <c r="W81" s="167"/>
      <c r="X81" s="429">
        <v>0</v>
      </c>
      <c r="Y81" s="188">
        <v>0</v>
      </c>
    </row>
    <row r="82" spans="1:25" ht="17" thickBot="1" x14ac:dyDescent="0.25">
      <c r="A82" s="655">
        <v>76</v>
      </c>
      <c r="B82" s="169" t="str">
        <f>LOOKUP(A82,'St. Objectenlijst FE'!$A$5:$A$103,'St. Objectenlijst FE'!$B$5:$B$103)</f>
        <v>Persleidingen (beton)</v>
      </c>
      <c r="C82" s="217">
        <v>0</v>
      </c>
      <c r="D82" s="556">
        <f>LOOKUP(A82,'St. Objectenlijst FE'!$A$5:$A$103,'St. Objectenlijst FE'!$G$5:$G$103)</f>
        <v>6.58</v>
      </c>
      <c r="E82" s="174">
        <v>0</v>
      </c>
      <c r="F82" s="217">
        <v>0</v>
      </c>
      <c r="G82" s="164"/>
      <c r="H82" s="656">
        <f t="shared" si="2"/>
        <v>0</v>
      </c>
      <c r="I82" s="176">
        <v>0</v>
      </c>
      <c r="J82" s="177">
        <v>0</v>
      </c>
      <c r="K82" s="177">
        <v>0</v>
      </c>
      <c r="L82" s="177">
        <v>0</v>
      </c>
      <c r="M82" s="177">
        <v>0</v>
      </c>
      <c r="N82" s="177">
        <v>0</v>
      </c>
      <c r="O82" s="178">
        <v>0</v>
      </c>
      <c r="P82" s="167"/>
      <c r="Q82" s="224">
        <f t="shared" si="3"/>
        <v>1</v>
      </c>
      <c r="R82" s="184">
        <v>0</v>
      </c>
      <c r="S82" s="193">
        <v>0</v>
      </c>
      <c r="T82" s="167"/>
      <c r="U82" s="437">
        <v>0</v>
      </c>
      <c r="V82" s="190">
        <v>0</v>
      </c>
      <c r="W82" s="167"/>
      <c r="X82" s="429">
        <v>0</v>
      </c>
      <c r="Y82" s="188">
        <v>0</v>
      </c>
    </row>
    <row r="83" spans="1:25" ht="17" thickBot="1" x14ac:dyDescent="0.25">
      <c r="A83" s="655">
        <v>77</v>
      </c>
      <c r="B83" s="169" t="str">
        <f>LOOKUP(A83,'St. Objectenlijst FE'!$A$5:$A$103,'St. Objectenlijst FE'!$B$5:$B$103)</f>
        <v>Persleidingen (PVC)</v>
      </c>
      <c r="C83" s="217">
        <v>0</v>
      </c>
      <c r="D83" s="556">
        <f>LOOKUP(A83,'St. Objectenlijst FE'!$A$5:$A$103,'St. Objectenlijst FE'!$G$5:$G$103)</f>
        <v>2.5499999999999998</v>
      </c>
      <c r="E83" s="174">
        <v>0</v>
      </c>
      <c r="F83" s="217">
        <v>0</v>
      </c>
      <c r="G83" s="164"/>
      <c r="H83" s="656">
        <f t="shared" si="2"/>
        <v>0</v>
      </c>
      <c r="I83" s="176">
        <v>0</v>
      </c>
      <c r="J83" s="177">
        <v>0</v>
      </c>
      <c r="K83" s="177">
        <v>0</v>
      </c>
      <c r="L83" s="177">
        <v>0</v>
      </c>
      <c r="M83" s="177">
        <v>0</v>
      </c>
      <c r="N83" s="177">
        <v>0</v>
      </c>
      <c r="O83" s="178">
        <v>0</v>
      </c>
      <c r="P83" s="167"/>
      <c r="Q83" s="224">
        <f t="shared" si="3"/>
        <v>1</v>
      </c>
      <c r="R83" s="184">
        <v>0</v>
      </c>
      <c r="S83" s="193">
        <v>0</v>
      </c>
      <c r="T83" s="167"/>
      <c r="U83" s="437">
        <v>0</v>
      </c>
      <c r="V83" s="190">
        <v>0</v>
      </c>
      <c r="W83" s="167"/>
      <c r="X83" s="429">
        <v>0</v>
      </c>
      <c r="Y83" s="188">
        <v>0</v>
      </c>
    </row>
    <row r="84" spans="1:25" ht="17" thickBot="1" x14ac:dyDescent="0.25">
      <c r="A84" s="655">
        <v>78</v>
      </c>
      <c r="B84" s="169" t="str">
        <f>LOOKUP(A84,'St. Objectenlijst FE'!$A$5:$A$103,'St. Objectenlijst FE'!$B$5:$B$103)</f>
        <v>Persleidingen (gietijzer)</v>
      </c>
      <c r="C84" s="217">
        <v>0</v>
      </c>
      <c r="D84" s="556">
        <f>LOOKUP(A84,'St. Objectenlijst FE'!$A$5:$A$103,'St. Objectenlijst FE'!$G$5:$G$103)</f>
        <v>9.6999999999999993</v>
      </c>
      <c r="E84" s="174">
        <v>0</v>
      </c>
      <c r="F84" s="217">
        <v>0</v>
      </c>
      <c r="G84" s="164"/>
      <c r="H84" s="656">
        <f t="shared" si="2"/>
        <v>0</v>
      </c>
      <c r="I84" s="176">
        <v>0</v>
      </c>
      <c r="J84" s="177">
        <v>0</v>
      </c>
      <c r="K84" s="177">
        <v>0</v>
      </c>
      <c r="L84" s="177">
        <v>0</v>
      </c>
      <c r="M84" s="177">
        <v>0</v>
      </c>
      <c r="N84" s="177">
        <v>0</v>
      </c>
      <c r="O84" s="178">
        <v>0</v>
      </c>
      <c r="P84" s="167"/>
      <c r="Q84" s="224">
        <f t="shared" si="3"/>
        <v>1</v>
      </c>
      <c r="R84" s="184">
        <v>0</v>
      </c>
      <c r="S84" s="193">
        <v>0</v>
      </c>
      <c r="T84" s="167"/>
      <c r="U84" s="437">
        <v>0</v>
      </c>
      <c r="V84" s="190">
        <v>0</v>
      </c>
      <c r="W84" s="167"/>
      <c r="X84" s="429">
        <v>0</v>
      </c>
      <c r="Y84" s="188">
        <v>0</v>
      </c>
    </row>
    <row r="85" spans="1:25" ht="17" thickBot="1" x14ac:dyDescent="0.25">
      <c r="A85" s="655">
        <v>79</v>
      </c>
      <c r="B85" s="169" t="str">
        <f>LOOKUP(A85,'St. Objectenlijst FE'!$A$5:$A$103,'St. Objectenlijst FE'!$B$5:$B$103)</f>
        <v>Persleidingen (staal)</v>
      </c>
      <c r="C85" s="217">
        <v>0</v>
      </c>
      <c r="D85" s="556">
        <f>LOOKUP(A85,'St. Objectenlijst FE'!$A$5:$A$103,'St. Objectenlijst FE'!$G$5:$G$103)</f>
        <v>24.48</v>
      </c>
      <c r="E85" s="174">
        <v>0</v>
      </c>
      <c r="F85" s="217">
        <v>0</v>
      </c>
      <c r="G85" s="164"/>
      <c r="H85" s="656">
        <f t="shared" si="2"/>
        <v>0</v>
      </c>
      <c r="I85" s="176">
        <v>0</v>
      </c>
      <c r="J85" s="177">
        <v>0</v>
      </c>
      <c r="K85" s="177">
        <v>0</v>
      </c>
      <c r="L85" s="177">
        <v>0</v>
      </c>
      <c r="M85" s="177">
        <v>0</v>
      </c>
      <c r="N85" s="177">
        <v>0</v>
      </c>
      <c r="O85" s="178">
        <v>0</v>
      </c>
      <c r="P85" s="167"/>
      <c r="Q85" s="224">
        <f t="shared" si="3"/>
        <v>1</v>
      </c>
      <c r="R85" s="184">
        <v>0</v>
      </c>
      <c r="S85" s="193">
        <v>0</v>
      </c>
      <c r="T85" s="167"/>
      <c r="U85" s="437">
        <v>0</v>
      </c>
      <c r="V85" s="190">
        <v>0</v>
      </c>
      <c r="W85" s="167"/>
      <c r="X85" s="429">
        <v>0</v>
      </c>
      <c r="Y85" s="188">
        <v>0</v>
      </c>
    </row>
    <row r="86" spans="1:25" ht="17" thickBot="1" x14ac:dyDescent="0.25">
      <c r="A86" s="655">
        <v>80</v>
      </c>
      <c r="B86" s="169" t="str">
        <f>LOOKUP(A86,'St. Objectenlijst FE'!$A$5:$A$103,'St. Objectenlijst FE'!$B$5:$B$103)</f>
        <v>Oeverbeschoeiing (hout)</v>
      </c>
      <c r="C86" s="217">
        <v>0</v>
      </c>
      <c r="D86" s="556">
        <f>LOOKUP(A86,'St. Objectenlijst FE'!$A$5:$A$103,'St. Objectenlijst FE'!$G$5:$G$103)</f>
        <v>25.99</v>
      </c>
      <c r="E86" s="174">
        <v>0</v>
      </c>
      <c r="F86" s="217">
        <v>0</v>
      </c>
      <c r="G86" s="164"/>
      <c r="H86" s="656">
        <f t="shared" si="2"/>
        <v>0</v>
      </c>
      <c r="I86" s="176">
        <v>0</v>
      </c>
      <c r="J86" s="177">
        <v>0</v>
      </c>
      <c r="K86" s="177">
        <v>0</v>
      </c>
      <c r="L86" s="177">
        <v>0</v>
      </c>
      <c r="M86" s="177">
        <v>0</v>
      </c>
      <c r="N86" s="177">
        <v>0</v>
      </c>
      <c r="O86" s="178">
        <v>0</v>
      </c>
      <c r="P86" s="167"/>
      <c r="Q86" s="224">
        <f t="shared" si="3"/>
        <v>1</v>
      </c>
      <c r="R86" s="184">
        <v>0</v>
      </c>
      <c r="S86" s="193">
        <v>0</v>
      </c>
      <c r="T86" s="167"/>
      <c r="U86" s="437">
        <v>0</v>
      </c>
      <c r="V86" s="190">
        <v>0</v>
      </c>
      <c r="W86" s="167"/>
      <c r="X86" s="429">
        <v>0</v>
      </c>
      <c r="Y86" s="188">
        <v>0</v>
      </c>
    </row>
    <row r="87" spans="1:25" ht="17" thickBot="1" x14ac:dyDescent="0.25">
      <c r="A87" s="655">
        <v>81</v>
      </c>
      <c r="B87" s="169" t="str">
        <f>LOOKUP(A87,'St. Objectenlijst FE'!$A$5:$A$103,'St. Objectenlijst FE'!$B$5:$B$103)</f>
        <v>Schut-/keersluis groot (hout)</v>
      </c>
      <c r="C87" s="217">
        <v>0</v>
      </c>
      <c r="D87" s="556">
        <f>LOOKUP(A87,'St. Objectenlijst FE'!$A$5:$A$103,'St. Objectenlijst FE'!$G$5:$G$103)</f>
        <v>135008.04999999999</v>
      </c>
      <c r="E87" s="174">
        <v>0</v>
      </c>
      <c r="F87" s="217">
        <v>0</v>
      </c>
      <c r="G87" s="164"/>
      <c r="H87" s="656">
        <f t="shared" ref="H87:H100" si="4">E87*C87</f>
        <v>0</v>
      </c>
      <c r="I87" s="176">
        <v>0</v>
      </c>
      <c r="J87" s="177">
        <v>0</v>
      </c>
      <c r="K87" s="177">
        <v>0</v>
      </c>
      <c r="L87" s="177">
        <v>0</v>
      </c>
      <c r="M87" s="177">
        <v>0</v>
      </c>
      <c r="N87" s="177">
        <v>0</v>
      </c>
      <c r="O87" s="178">
        <v>0</v>
      </c>
      <c r="P87" s="167"/>
      <c r="Q87" s="224">
        <f t="shared" si="3"/>
        <v>1</v>
      </c>
      <c r="R87" s="184">
        <v>0</v>
      </c>
      <c r="S87" s="193">
        <v>0</v>
      </c>
      <c r="T87" s="167"/>
      <c r="U87" s="437">
        <v>0</v>
      </c>
      <c r="V87" s="190">
        <v>0</v>
      </c>
      <c r="W87" s="167"/>
      <c r="X87" s="429">
        <v>0</v>
      </c>
      <c r="Y87" s="188">
        <v>0</v>
      </c>
    </row>
    <row r="88" spans="1:25" ht="17" thickBot="1" x14ac:dyDescent="0.25">
      <c r="A88" s="655">
        <v>82</v>
      </c>
      <c r="B88" s="169" t="str">
        <f>LOOKUP(A88,'St. Objectenlijst FE'!$A$5:$A$103,'St. Objectenlijst FE'!$B$5:$B$103)</f>
        <v>Schut-/keersluis groot (staal)</v>
      </c>
      <c r="C88" s="217">
        <v>0</v>
      </c>
      <c r="D88" s="556">
        <f>LOOKUP(A88,'St. Objectenlijst FE'!$A$5:$A$103,'St. Objectenlijst FE'!$G$5:$G$103)</f>
        <v>155383.89000000001</v>
      </c>
      <c r="E88" s="174">
        <v>0</v>
      </c>
      <c r="F88" s="217">
        <v>0</v>
      </c>
      <c r="G88" s="164"/>
      <c r="H88" s="656">
        <f t="shared" si="4"/>
        <v>0</v>
      </c>
      <c r="I88" s="176">
        <v>0</v>
      </c>
      <c r="J88" s="177">
        <v>0</v>
      </c>
      <c r="K88" s="177">
        <v>0</v>
      </c>
      <c r="L88" s="177">
        <v>0</v>
      </c>
      <c r="M88" s="177">
        <v>0</v>
      </c>
      <c r="N88" s="177">
        <v>0</v>
      </c>
      <c r="O88" s="178">
        <v>0</v>
      </c>
      <c r="P88" s="167"/>
      <c r="Q88" s="224">
        <f t="shared" si="3"/>
        <v>1</v>
      </c>
      <c r="R88" s="184">
        <v>0</v>
      </c>
      <c r="S88" s="193">
        <v>0</v>
      </c>
      <c r="T88" s="167"/>
      <c r="U88" s="437">
        <v>0</v>
      </c>
      <c r="V88" s="190">
        <v>0</v>
      </c>
      <c r="W88" s="167"/>
      <c r="X88" s="429">
        <v>0</v>
      </c>
      <c r="Y88" s="188">
        <v>0</v>
      </c>
    </row>
    <row r="89" spans="1:25" ht="17" thickBot="1" x14ac:dyDescent="0.25">
      <c r="A89" s="655">
        <v>83</v>
      </c>
      <c r="B89" s="169" t="str">
        <f>LOOKUP(A89,'St. Objectenlijst FE'!$A$5:$A$103,'St. Objectenlijst FE'!$B$5:$B$103)</f>
        <v>Schut-/keersluis klein (hout)</v>
      </c>
      <c r="C89" s="217">
        <v>0</v>
      </c>
      <c r="D89" s="556">
        <f>LOOKUP(A89,'St. Objectenlijst FE'!$A$5:$A$103,'St. Objectenlijst FE'!$G$5:$G$103)</f>
        <v>16622.349999999999</v>
      </c>
      <c r="E89" s="174">
        <v>0</v>
      </c>
      <c r="F89" s="217">
        <v>0</v>
      </c>
      <c r="G89" s="164"/>
      <c r="H89" s="656">
        <f t="shared" si="4"/>
        <v>0</v>
      </c>
      <c r="I89" s="176">
        <v>0</v>
      </c>
      <c r="J89" s="177">
        <v>0</v>
      </c>
      <c r="K89" s="177">
        <v>0</v>
      </c>
      <c r="L89" s="177">
        <v>0</v>
      </c>
      <c r="M89" s="177">
        <v>0</v>
      </c>
      <c r="N89" s="177">
        <v>0</v>
      </c>
      <c r="O89" s="178">
        <v>0</v>
      </c>
      <c r="P89" s="167"/>
      <c r="Q89" s="224">
        <f t="shared" si="3"/>
        <v>1</v>
      </c>
      <c r="R89" s="184">
        <v>0</v>
      </c>
      <c r="S89" s="193">
        <v>0</v>
      </c>
      <c r="T89" s="167"/>
      <c r="U89" s="437">
        <v>0</v>
      </c>
      <c r="V89" s="190">
        <v>0</v>
      </c>
      <c r="W89" s="167"/>
      <c r="X89" s="429">
        <v>0</v>
      </c>
      <c r="Y89" s="188">
        <v>0</v>
      </c>
    </row>
    <row r="90" spans="1:25" ht="17" thickBot="1" x14ac:dyDescent="0.25">
      <c r="A90" s="655">
        <v>84</v>
      </c>
      <c r="B90" s="169" t="str">
        <f>LOOKUP(A90,'St. Objectenlijst FE'!$A$5:$A$103,'St. Objectenlijst FE'!$B$5:$B$103)</f>
        <v>Schut-/keersluis klein (staal)</v>
      </c>
      <c r="C90" s="217">
        <v>0</v>
      </c>
      <c r="D90" s="556">
        <f>LOOKUP(A90,'St. Objectenlijst FE'!$A$5:$A$103,'St. Objectenlijst FE'!$G$5:$G$103)</f>
        <v>33973.47</v>
      </c>
      <c r="E90" s="174">
        <v>0</v>
      </c>
      <c r="F90" s="217">
        <v>0</v>
      </c>
      <c r="G90" s="164"/>
      <c r="H90" s="656">
        <f t="shared" si="4"/>
        <v>0</v>
      </c>
      <c r="I90" s="176">
        <v>0</v>
      </c>
      <c r="J90" s="177">
        <v>0</v>
      </c>
      <c r="K90" s="177">
        <v>0</v>
      </c>
      <c r="L90" s="177">
        <v>0</v>
      </c>
      <c r="M90" s="177">
        <v>0</v>
      </c>
      <c r="N90" s="177">
        <v>0</v>
      </c>
      <c r="O90" s="178">
        <v>0</v>
      </c>
      <c r="P90" s="167"/>
      <c r="Q90" s="224">
        <f t="shared" si="3"/>
        <v>1</v>
      </c>
      <c r="R90" s="184">
        <v>0</v>
      </c>
      <c r="S90" s="193">
        <v>0</v>
      </c>
      <c r="T90" s="167"/>
      <c r="U90" s="437">
        <v>0</v>
      </c>
      <c r="V90" s="190">
        <v>0</v>
      </c>
      <c r="W90" s="167"/>
      <c r="X90" s="429">
        <v>0</v>
      </c>
      <c r="Y90" s="188">
        <v>0</v>
      </c>
    </row>
    <row r="91" spans="1:25" ht="17" thickBot="1" x14ac:dyDescent="0.25">
      <c r="A91" s="655">
        <v>85</v>
      </c>
      <c r="B91" s="169" t="str">
        <f>LOOKUP(A91,'St. Objectenlijst FE'!$A$5:$A$103,'St. Objectenlijst FE'!$B$5:$B$103)</f>
        <v>Keersluis niet in vaarweg (hout)</v>
      </c>
      <c r="C91" s="217">
        <v>0</v>
      </c>
      <c r="D91" s="556">
        <f>LOOKUP(A91,'St. Objectenlijst FE'!$A$5:$A$103,'St. Objectenlijst FE'!$G$5:$G$103)</f>
        <v>7000.46</v>
      </c>
      <c r="E91" s="174">
        <v>0</v>
      </c>
      <c r="F91" s="217">
        <v>0</v>
      </c>
      <c r="G91" s="164"/>
      <c r="H91" s="656">
        <f t="shared" si="4"/>
        <v>0</v>
      </c>
      <c r="I91" s="176">
        <v>0</v>
      </c>
      <c r="J91" s="177">
        <v>0</v>
      </c>
      <c r="K91" s="177">
        <v>0</v>
      </c>
      <c r="L91" s="177">
        <v>0</v>
      </c>
      <c r="M91" s="177">
        <v>0</v>
      </c>
      <c r="N91" s="177">
        <v>0</v>
      </c>
      <c r="O91" s="178">
        <v>0</v>
      </c>
      <c r="P91" s="167"/>
      <c r="Q91" s="224">
        <f t="shared" si="3"/>
        <v>1</v>
      </c>
      <c r="R91" s="184">
        <v>0</v>
      </c>
      <c r="S91" s="193">
        <v>0</v>
      </c>
      <c r="T91" s="167"/>
      <c r="U91" s="437">
        <v>0</v>
      </c>
      <c r="V91" s="190">
        <v>0</v>
      </c>
      <c r="W91" s="167"/>
      <c r="X91" s="429">
        <v>0</v>
      </c>
      <c r="Y91" s="188">
        <v>0</v>
      </c>
    </row>
    <row r="92" spans="1:25" ht="17" thickBot="1" x14ac:dyDescent="0.25">
      <c r="A92" s="655">
        <v>86</v>
      </c>
      <c r="B92" s="169" t="str">
        <f>LOOKUP(A92,'St. Objectenlijst FE'!$A$5:$A$103,'St. Objectenlijst FE'!$B$5:$B$103)</f>
        <v>Keersluis niet in vaarweg (staal)</v>
      </c>
      <c r="C92" s="217">
        <v>0</v>
      </c>
      <c r="D92" s="556">
        <f>LOOKUP(A92,'St. Objectenlijst FE'!$A$5:$A$103,'St. Objectenlijst FE'!$G$5:$G$103)</f>
        <v>14006.67</v>
      </c>
      <c r="E92" s="174">
        <v>0</v>
      </c>
      <c r="F92" s="217">
        <v>0</v>
      </c>
      <c r="G92" s="164"/>
      <c r="H92" s="656">
        <f t="shared" si="4"/>
        <v>0</v>
      </c>
      <c r="I92" s="176">
        <v>0</v>
      </c>
      <c r="J92" s="177">
        <v>0</v>
      </c>
      <c r="K92" s="177">
        <v>0</v>
      </c>
      <c r="L92" s="177">
        <v>0</v>
      </c>
      <c r="M92" s="177">
        <v>0</v>
      </c>
      <c r="N92" s="177">
        <v>0</v>
      </c>
      <c r="O92" s="178">
        <v>0</v>
      </c>
      <c r="P92" s="167"/>
      <c r="Q92" s="224">
        <f t="shared" si="3"/>
        <v>1</v>
      </c>
      <c r="R92" s="184">
        <v>0</v>
      </c>
      <c r="S92" s="193">
        <v>0</v>
      </c>
      <c r="T92" s="167"/>
      <c r="U92" s="437">
        <v>0</v>
      </c>
      <c r="V92" s="190">
        <v>0</v>
      </c>
      <c r="W92" s="167"/>
      <c r="X92" s="429">
        <v>0</v>
      </c>
      <c r="Y92" s="188">
        <v>0</v>
      </c>
    </row>
    <row r="93" spans="1:25" ht="17" thickBot="1" x14ac:dyDescent="0.25">
      <c r="A93" s="655">
        <v>87</v>
      </c>
      <c r="B93" s="169" t="str">
        <f>LOOKUP(A93,'St. Objectenlijst FE'!$A$5:$A$103,'St. Objectenlijst FE'!$B$5:$B$103)</f>
        <v>AC surf rood (fietsstrook)</v>
      </c>
      <c r="C93" s="217">
        <v>0</v>
      </c>
      <c r="D93" s="556">
        <f>LOOKUP(A93,'St. Objectenlijst FE'!$A$5:$A$103,'St. Objectenlijst FE'!$G$5:$G$103)</f>
        <v>1.3</v>
      </c>
      <c r="E93" s="174">
        <v>0</v>
      </c>
      <c r="F93" s="217">
        <v>0</v>
      </c>
      <c r="G93" s="164"/>
      <c r="H93" s="656">
        <f t="shared" si="4"/>
        <v>0</v>
      </c>
      <c r="I93" s="176">
        <v>0</v>
      </c>
      <c r="J93" s="177">
        <v>0</v>
      </c>
      <c r="K93" s="177">
        <v>0</v>
      </c>
      <c r="L93" s="177">
        <v>0</v>
      </c>
      <c r="M93" s="177">
        <v>0</v>
      </c>
      <c r="N93" s="177">
        <v>0</v>
      </c>
      <c r="O93" s="178">
        <v>0</v>
      </c>
      <c r="P93" s="167"/>
      <c r="Q93" s="224">
        <f t="shared" ref="Q93:Q105" si="5">1-R93</f>
        <v>1</v>
      </c>
      <c r="R93" s="184">
        <v>0</v>
      </c>
      <c r="S93" s="193">
        <v>0</v>
      </c>
      <c r="T93" s="167"/>
      <c r="U93" s="437">
        <v>0</v>
      </c>
      <c r="V93" s="190">
        <v>0</v>
      </c>
      <c r="W93" s="167"/>
      <c r="X93" s="429">
        <v>0</v>
      </c>
      <c r="Y93" s="188">
        <v>0</v>
      </c>
    </row>
    <row r="94" spans="1:25" ht="17" thickBot="1" x14ac:dyDescent="0.25">
      <c r="A94" s="655">
        <v>88</v>
      </c>
      <c r="B94" s="169" t="str">
        <f>LOOKUP(A94,'St. Objectenlijst FE'!$A$5:$A$103,'St. Objectenlijst FE'!$B$5:$B$103)</f>
        <v>AC surf rood (fietspad)</v>
      </c>
      <c r="C94" s="217">
        <v>0</v>
      </c>
      <c r="D94" s="556">
        <f>LOOKUP(A94,'St. Objectenlijst FE'!$A$5:$A$103,'St. Objectenlijst FE'!$G$5:$G$103)</f>
        <v>2.56</v>
      </c>
      <c r="E94" s="174">
        <v>0</v>
      </c>
      <c r="F94" s="217">
        <v>0</v>
      </c>
      <c r="G94" s="164"/>
      <c r="H94" s="656">
        <f t="shared" si="4"/>
        <v>0</v>
      </c>
      <c r="I94" s="176">
        <v>0</v>
      </c>
      <c r="J94" s="177">
        <v>0</v>
      </c>
      <c r="K94" s="177">
        <v>0</v>
      </c>
      <c r="L94" s="177">
        <v>0</v>
      </c>
      <c r="M94" s="177">
        <v>0</v>
      </c>
      <c r="N94" s="177">
        <v>0</v>
      </c>
      <c r="O94" s="178">
        <v>0</v>
      </c>
      <c r="P94" s="167"/>
      <c r="Q94" s="224">
        <f t="shared" si="5"/>
        <v>1</v>
      </c>
      <c r="R94" s="184">
        <v>0</v>
      </c>
      <c r="S94" s="193">
        <v>0</v>
      </c>
      <c r="T94" s="167"/>
      <c r="U94" s="437">
        <v>0</v>
      </c>
      <c r="V94" s="190">
        <v>0</v>
      </c>
      <c r="W94" s="167"/>
      <c r="X94" s="429">
        <v>0</v>
      </c>
      <c r="Y94" s="188">
        <v>0</v>
      </c>
    </row>
    <row r="95" spans="1:25" ht="17" thickBot="1" x14ac:dyDescent="0.25">
      <c r="A95" s="655">
        <v>89</v>
      </c>
      <c r="B95" s="169" t="str">
        <f>LOOKUP(A95,'St. Objectenlijst FE'!$A$5:$A$103,'St. Objectenlijst FE'!$B$5:$B$103)</f>
        <v>Geluidsreducerende SMA deklaag (16j)</v>
      </c>
      <c r="C95" s="217">
        <v>0</v>
      </c>
      <c r="D95" s="556">
        <f>LOOKUP(A95,'St. Objectenlijst FE'!$A$5:$A$103,'St. Objectenlijst FE'!$G$5:$G$103)</f>
        <v>1.07</v>
      </c>
      <c r="E95" s="174">
        <v>0</v>
      </c>
      <c r="F95" s="217">
        <v>0</v>
      </c>
      <c r="G95" s="164"/>
      <c r="H95" s="656">
        <f t="shared" si="4"/>
        <v>0</v>
      </c>
      <c r="I95" s="176">
        <v>0</v>
      </c>
      <c r="J95" s="177">
        <v>0</v>
      </c>
      <c r="K95" s="177">
        <v>0</v>
      </c>
      <c r="L95" s="177">
        <v>0</v>
      </c>
      <c r="M95" s="177">
        <v>0</v>
      </c>
      <c r="N95" s="177">
        <v>0</v>
      </c>
      <c r="O95" s="178">
        <v>0</v>
      </c>
      <c r="P95" s="167"/>
      <c r="Q95" s="224">
        <f t="shared" si="5"/>
        <v>1</v>
      </c>
      <c r="R95" s="184">
        <v>0</v>
      </c>
      <c r="S95" s="193">
        <v>0</v>
      </c>
      <c r="T95" s="167"/>
      <c r="U95" s="437">
        <v>0</v>
      </c>
      <c r="V95" s="190">
        <v>0</v>
      </c>
      <c r="W95" s="167"/>
      <c r="X95" s="429">
        <v>0</v>
      </c>
      <c r="Y95" s="188">
        <v>0</v>
      </c>
    </row>
    <row r="96" spans="1:25" ht="17" thickBot="1" x14ac:dyDescent="0.25">
      <c r="A96" s="655">
        <v>90</v>
      </c>
      <c r="B96" s="169" t="str">
        <f>LOOKUP(A96,'St. Objectenlijst FE'!$A$5:$A$103,'St. Objectenlijst FE'!$B$5:$B$103)</f>
        <v>Open asfaltbeton</v>
      </c>
      <c r="C96" s="217">
        <v>0</v>
      </c>
      <c r="D96" s="556">
        <f>LOOKUP(A96,'St. Objectenlijst FE'!$A$5:$A$103,'St. Objectenlijst FE'!$G$5:$G$103)</f>
        <v>0.49</v>
      </c>
      <c r="E96" s="174">
        <v>0</v>
      </c>
      <c r="F96" s="217">
        <v>0</v>
      </c>
      <c r="G96" s="164"/>
      <c r="H96" s="656">
        <f t="shared" si="4"/>
        <v>0</v>
      </c>
      <c r="I96" s="176">
        <v>0</v>
      </c>
      <c r="J96" s="177">
        <v>0</v>
      </c>
      <c r="K96" s="177">
        <v>0</v>
      </c>
      <c r="L96" s="177">
        <v>0</v>
      </c>
      <c r="M96" s="177">
        <v>0</v>
      </c>
      <c r="N96" s="177">
        <v>0</v>
      </c>
      <c r="O96" s="178">
        <v>0</v>
      </c>
      <c r="P96" s="167"/>
      <c r="Q96" s="224">
        <f t="shared" si="5"/>
        <v>1</v>
      </c>
      <c r="R96" s="184">
        <v>0</v>
      </c>
      <c r="S96" s="193">
        <v>0</v>
      </c>
      <c r="T96" s="167"/>
      <c r="U96" s="437">
        <v>0</v>
      </c>
      <c r="V96" s="190">
        <v>0</v>
      </c>
      <c r="W96" s="167"/>
      <c r="X96" s="429">
        <v>0</v>
      </c>
      <c r="Y96" s="188">
        <v>0</v>
      </c>
    </row>
    <row r="97" spans="1:25" ht="17" thickBot="1" x14ac:dyDescent="0.25">
      <c r="A97" s="655">
        <v>91</v>
      </c>
      <c r="B97" s="169" t="str">
        <f>LOOKUP(A97,'St. Objectenlijst FE'!$A$5:$A$103,'St. Objectenlijst FE'!$B$5:$B$103)</f>
        <v>SMA rood deklaag</v>
      </c>
      <c r="C97" s="217">
        <v>0</v>
      </c>
      <c r="D97" s="556">
        <f>LOOKUP(A97,'St. Objectenlijst FE'!$A$5:$A$103,'St. Objectenlijst FE'!$G$5:$G$103)</f>
        <v>1.01</v>
      </c>
      <c r="E97" s="174">
        <v>0</v>
      </c>
      <c r="F97" s="217">
        <v>0</v>
      </c>
      <c r="G97" s="164"/>
      <c r="H97" s="656">
        <f t="shared" si="4"/>
        <v>0</v>
      </c>
      <c r="I97" s="176">
        <v>0</v>
      </c>
      <c r="J97" s="177">
        <v>0</v>
      </c>
      <c r="K97" s="177">
        <v>0</v>
      </c>
      <c r="L97" s="177">
        <v>0</v>
      </c>
      <c r="M97" s="177">
        <v>0</v>
      </c>
      <c r="N97" s="177">
        <v>0</v>
      </c>
      <c r="O97" s="178">
        <v>0</v>
      </c>
      <c r="P97" s="167"/>
      <c r="Q97" s="224">
        <f t="shared" si="5"/>
        <v>1</v>
      </c>
      <c r="R97" s="184">
        <v>0</v>
      </c>
      <c r="S97" s="193">
        <v>0</v>
      </c>
      <c r="T97" s="167"/>
      <c r="U97" s="437">
        <v>0</v>
      </c>
      <c r="V97" s="190">
        <v>0</v>
      </c>
      <c r="W97" s="167"/>
      <c r="X97" s="429">
        <v>0</v>
      </c>
      <c r="Y97" s="188">
        <v>0</v>
      </c>
    </row>
    <row r="98" spans="1:25" ht="17" thickBot="1" x14ac:dyDescent="0.25">
      <c r="A98" s="655">
        <v>92</v>
      </c>
      <c r="B98" s="169" t="str">
        <f>LOOKUP(A98,'St. Objectenlijst FE'!$A$5:$A$103,'St. Objectenlijst FE'!$B$5:$B$103)</f>
        <v>Funderingslaag (menggranulaat) (250mm) (100j)</v>
      </c>
      <c r="C98" s="217">
        <v>0</v>
      </c>
      <c r="D98" s="556">
        <f>LOOKUP(A98,'St. Objectenlijst FE'!$A$5:$A$103,'St. Objectenlijst FE'!$G$5:$G$103)</f>
        <v>0.99</v>
      </c>
      <c r="E98" s="174">
        <v>0</v>
      </c>
      <c r="F98" s="217">
        <v>0</v>
      </c>
      <c r="G98" s="164"/>
      <c r="H98" s="656">
        <f t="shared" si="4"/>
        <v>0</v>
      </c>
      <c r="I98" s="176">
        <v>0</v>
      </c>
      <c r="J98" s="177">
        <v>0</v>
      </c>
      <c r="K98" s="177">
        <v>0</v>
      </c>
      <c r="L98" s="177">
        <v>0</v>
      </c>
      <c r="M98" s="177">
        <v>0</v>
      </c>
      <c r="N98" s="177">
        <v>0</v>
      </c>
      <c r="O98" s="178">
        <v>0</v>
      </c>
      <c r="P98" s="167"/>
      <c r="Q98" s="224">
        <f t="shared" si="5"/>
        <v>1</v>
      </c>
      <c r="R98" s="184">
        <v>0</v>
      </c>
      <c r="S98" s="193">
        <v>0</v>
      </c>
      <c r="T98" s="167"/>
      <c r="U98" s="437">
        <v>0</v>
      </c>
      <c r="V98" s="190">
        <v>0</v>
      </c>
      <c r="W98" s="167"/>
      <c r="X98" s="429">
        <v>0</v>
      </c>
      <c r="Y98" s="188">
        <v>0</v>
      </c>
    </row>
    <row r="99" spans="1:25" ht="17" thickBot="1" x14ac:dyDescent="0.25">
      <c r="A99" s="655">
        <v>93</v>
      </c>
      <c r="B99" s="169" t="str">
        <f>LOOKUP(A99,'St. Objectenlijst FE'!$A$5:$A$103,'St. Objectenlijst FE'!$B$5:$B$103)</f>
        <v>Zand (100j)</v>
      </c>
      <c r="C99" s="217">
        <v>0</v>
      </c>
      <c r="D99" s="556">
        <f>LOOKUP(A99,'St. Objectenlijst FE'!$A$5:$A$103,'St. Objectenlijst FE'!$G$5:$G$103)</f>
        <v>1.17</v>
      </c>
      <c r="E99" s="174">
        <v>0</v>
      </c>
      <c r="F99" s="217">
        <v>0</v>
      </c>
      <c r="G99" s="164"/>
      <c r="H99" s="656">
        <f t="shared" si="4"/>
        <v>0</v>
      </c>
      <c r="I99" s="176">
        <v>0</v>
      </c>
      <c r="J99" s="177">
        <v>0</v>
      </c>
      <c r="K99" s="177">
        <v>0</v>
      </c>
      <c r="L99" s="177">
        <v>0</v>
      </c>
      <c r="M99" s="177">
        <v>0</v>
      </c>
      <c r="N99" s="177">
        <v>0</v>
      </c>
      <c r="O99" s="178">
        <v>0</v>
      </c>
      <c r="P99" s="167"/>
      <c r="Q99" s="224">
        <f t="shared" si="5"/>
        <v>1</v>
      </c>
      <c r="R99" s="184">
        <v>0</v>
      </c>
      <c r="S99" s="193">
        <v>0</v>
      </c>
      <c r="T99" s="167"/>
      <c r="U99" s="437">
        <v>0</v>
      </c>
      <c r="V99" s="190">
        <v>0</v>
      </c>
      <c r="W99" s="167"/>
      <c r="X99" s="429">
        <v>0</v>
      </c>
      <c r="Y99" s="188">
        <v>0</v>
      </c>
    </row>
    <row r="100" spans="1:25" ht="17" thickBot="1" x14ac:dyDescent="0.25">
      <c r="A100" s="655">
        <v>94</v>
      </c>
      <c r="B100" s="169" t="str">
        <f>LOOKUP(A100,'St. Objectenlijst FE'!$A$5:$A$103,'St. Objectenlijst FE'!$B$5:$B$103)</f>
        <v>Kleeflaag</v>
      </c>
      <c r="C100" s="217">
        <v>0</v>
      </c>
      <c r="D100" s="556">
        <f>LOOKUP(A100,'St. Objectenlijst FE'!$A$5:$A$103,'St. Objectenlijst FE'!$G$5:$G$103)</f>
        <v>0.11</v>
      </c>
      <c r="E100" s="174">
        <v>0</v>
      </c>
      <c r="F100" s="217">
        <v>0</v>
      </c>
      <c r="G100" s="164"/>
      <c r="H100" s="656">
        <f t="shared" si="4"/>
        <v>0</v>
      </c>
      <c r="I100" s="176">
        <v>0</v>
      </c>
      <c r="J100" s="177">
        <v>0</v>
      </c>
      <c r="K100" s="177">
        <v>0</v>
      </c>
      <c r="L100" s="177">
        <v>0</v>
      </c>
      <c r="M100" s="177">
        <v>0</v>
      </c>
      <c r="N100" s="177">
        <v>0</v>
      </c>
      <c r="O100" s="178">
        <v>0</v>
      </c>
      <c r="P100" s="167"/>
      <c r="Q100" s="224">
        <f t="shared" si="5"/>
        <v>1</v>
      </c>
      <c r="R100" s="184">
        <v>0</v>
      </c>
      <c r="S100" s="193">
        <v>0</v>
      </c>
      <c r="T100" s="167"/>
      <c r="U100" s="437">
        <v>0</v>
      </c>
      <c r="V100" s="190">
        <v>0</v>
      </c>
      <c r="W100" s="167"/>
      <c r="X100" s="429">
        <v>0</v>
      </c>
      <c r="Y100" s="188">
        <v>0</v>
      </c>
    </row>
    <row r="101" spans="1:25" ht="17" thickBot="1" x14ac:dyDescent="0.25">
      <c r="A101" s="655">
        <v>95</v>
      </c>
      <c r="B101" s="169" t="str">
        <f>LOOKUP(A101,'St. Objectenlijst FE'!$A$5:$A$103,'St. Objectenlijst FE'!$B$5:$B$103)</f>
        <v>Duiker (staal)</v>
      </c>
      <c r="C101" s="217">
        <v>0</v>
      </c>
      <c r="D101" s="556">
        <f>LOOKUP(A101,'St. Objectenlijst FE'!$A$5:$A$103,'St. Objectenlijst FE'!$G$5:$G$103)</f>
        <v>34.29</v>
      </c>
      <c r="E101" s="174">
        <v>0</v>
      </c>
      <c r="F101" s="217">
        <v>0</v>
      </c>
      <c r="G101" s="164"/>
      <c r="H101" s="656">
        <f t="shared" ref="H101:H105" si="6">E101*C101</f>
        <v>0</v>
      </c>
      <c r="I101" s="176">
        <v>0</v>
      </c>
      <c r="J101" s="177">
        <v>0</v>
      </c>
      <c r="K101" s="177">
        <v>0</v>
      </c>
      <c r="L101" s="177">
        <v>0</v>
      </c>
      <c r="M101" s="177">
        <v>0</v>
      </c>
      <c r="N101" s="177">
        <v>0</v>
      </c>
      <c r="O101" s="178">
        <v>0</v>
      </c>
      <c r="P101" s="167"/>
      <c r="Q101" s="224">
        <f t="shared" si="5"/>
        <v>1</v>
      </c>
      <c r="R101" s="184">
        <v>0</v>
      </c>
      <c r="S101" s="193">
        <v>0</v>
      </c>
      <c r="T101" s="167"/>
      <c r="U101" s="437">
        <v>0</v>
      </c>
      <c r="V101" s="190">
        <v>0</v>
      </c>
      <c r="W101" s="167"/>
      <c r="X101" s="429">
        <v>0</v>
      </c>
      <c r="Y101" s="188">
        <v>0</v>
      </c>
    </row>
    <row r="102" spans="1:25" ht="17" thickBot="1" x14ac:dyDescent="0.25">
      <c r="A102" s="655">
        <v>96</v>
      </c>
      <c r="B102" s="169" t="str">
        <f>LOOKUP(A102,'St. Objectenlijst FE'!$A$5:$A$103,'St. Objectenlijst FE'!$B$5:$B$103)</f>
        <v>Kleeflaag (10-30j)</v>
      </c>
      <c r="C102" s="217">
        <v>0</v>
      </c>
      <c r="D102" s="556">
        <f>LOOKUP(A102,'St. Objectenlijst FE'!$A$5:$A$103,'St. Objectenlijst FE'!$G$5:$G$103)</f>
        <v>0.02</v>
      </c>
      <c r="E102" s="174">
        <v>0</v>
      </c>
      <c r="F102" s="217">
        <v>0</v>
      </c>
      <c r="G102" s="164"/>
      <c r="H102" s="656">
        <f t="shared" si="6"/>
        <v>0</v>
      </c>
      <c r="I102" s="176">
        <v>0</v>
      </c>
      <c r="J102" s="177">
        <v>0</v>
      </c>
      <c r="K102" s="177">
        <v>0</v>
      </c>
      <c r="L102" s="177">
        <v>0</v>
      </c>
      <c r="M102" s="177">
        <v>0</v>
      </c>
      <c r="N102" s="177">
        <v>0</v>
      </c>
      <c r="O102" s="178">
        <v>0</v>
      </c>
      <c r="P102" s="167"/>
      <c r="Q102" s="224">
        <f t="shared" si="5"/>
        <v>1</v>
      </c>
      <c r="R102" s="184">
        <v>0</v>
      </c>
      <c r="S102" s="193">
        <v>0</v>
      </c>
      <c r="T102" s="167"/>
      <c r="U102" s="437">
        <v>0</v>
      </c>
      <c r="V102" s="190">
        <v>0</v>
      </c>
      <c r="W102" s="167"/>
      <c r="X102" s="429">
        <v>0</v>
      </c>
      <c r="Y102" s="188">
        <v>0</v>
      </c>
    </row>
    <row r="103" spans="1:25" ht="17" thickBot="1" x14ac:dyDescent="0.25">
      <c r="A103" s="655">
        <v>97</v>
      </c>
      <c r="B103" s="169" t="str">
        <f>LOOKUP(A103,'St. Objectenlijst FE'!$A$5:$A$103,'St. Objectenlijst FE'!$B$5:$B$103)</f>
        <v>Tussenlaag AC bin/base 50% PR (30j)</v>
      </c>
      <c r="C103" s="217">
        <v>0</v>
      </c>
      <c r="D103" s="556">
        <f>LOOKUP(A103,'St. Objectenlijst FE'!$A$5:$A$103,'St. Objectenlijst FE'!$G$5:$G$103)</f>
        <v>0.73</v>
      </c>
      <c r="E103" s="174">
        <v>0</v>
      </c>
      <c r="F103" s="217">
        <v>0</v>
      </c>
      <c r="G103" s="164"/>
      <c r="H103" s="656">
        <f t="shared" si="6"/>
        <v>0</v>
      </c>
      <c r="I103" s="176">
        <v>0</v>
      </c>
      <c r="J103" s="177">
        <v>0</v>
      </c>
      <c r="K103" s="177">
        <v>0</v>
      </c>
      <c r="L103" s="177">
        <v>0</v>
      </c>
      <c r="M103" s="177">
        <v>0</v>
      </c>
      <c r="N103" s="177">
        <v>0</v>
      </c>
      <c r="O103" s="178">
        <v>0</v>
      </c>
      <c r="P103" s="167"/>
      <c r="Q103" s="224">
        <f t="shared" si="5"/>
        <v>1</v>
      </c>
      <c r="R103" s="184">
        <v>0</v>
      </c>
      <c r="S103" s="193">
        <v>0</v>
      </c>
      <c r="T103" s="167"/>
      <c r="U103" s="437">
        <v>0</v>
      </c>
      <c r="V103" s="190">
        <v>0</v>
      </c>
      <c r="W103" s="167"/>
      <c r="X103" s="429">
        <v>0</v>
      </c>
      <c r="Y103" s="188">
        <v>0</v>
      </c>
    </row>
    <row r="104" spans="1:25" ht="17" thickBot="1" x14ac:dyDescent="0.25">
      <c r="A104" s="655">
        <v>98</v>
      </c>
      <c r="B104" s="169" t="str">
        <f>LOOKUP(A104,'St. Objectenlijst FE'!$A$5:$A$103,'St. Objectenlijst FE'!$B$5:$B$103)</f>
        <v>Onderlaag AC bin/base 50% PR (60j)</v>
      </c>
      <c r="C104" s="217">
        <v>0</v>
      </c>
      <c r="D104" s="556">
        <f>LOOKUP(A104,'St. Objectenlijst FE'!$A$5:$A$103,'St. Objectenlijst FE'!$G$5:$G$103)</f>
        <v>0.9</v>
      </c>
      <c r="E104" s="174">
        <v>0</v>
      </c>
      <c r="F104" s="217">
        <v>0</v>
      </c>
      <c r="G104" s="164"/>
      <c r="H104" s="656">
        <f t="shared" si="6"/>
        <v>0</v>
      </c>
      <c r="I104" s="176">
        <v>0</v>
      </c>
      <c r="J104" s="177">
        <v>0</v>
      </c>
      <c r="K104" s="177">
        <v>0</v>
      </c>
      <c r="L104" s="177">
        <v>0</v>
      </c>
      <c r="M104" s="177">
        <v>0</v>
      </c>
      <c r="N104" s="177">
        <v>0</v>
      </c>
      <c r="O104" s="178">
        <v>0</v>
      </c>
      <c r="P104" s="167"/>
      <c r="Q104" s="224">
        <f t="shared" si="5"/>
        <v>1</v>
      </c>
      <c r="R104" s="184">
        <v>0</v>
      </c>
      <c r="S104" s="193">
        <v>0</v>
      </c>
      <c r="T104" s="167"/>
      <c r="U104" s="437">
        <v>0</v>
      </c>
      <c r="V104" s="190">
        <v>0</v>
      </c>
      <c r="W104" s="167"/>
      <c r="X104" s="429">
        <v>0</v>
      </c>
      <c r="Y104" s="188">
        <v>0</v>
      </c>
    </row>
    <row r="105" spans="1:25" ht="17" thickBot="1" x14ac:dyDescent="0.25">
      <c r="A105" s="655">
        <v>99</v>
      </c>
      <c r="B105" s="169" t="str">
        <f>LOOKUP(A105,'St. Objectenlijst FE'!$A$5:$A$103,'St. Objectenlijst FE'!$B$5:$B$103)</f>
        <v>Funderingslaag (menggranulaat) (250mm) (60j)</v>
      </c>
      <c r="C105" s="217">
        <v>0</v>
      </c>
      <c r="D105" s="556">
        <f>LOOKUP(A105,'St. Objectenlijst FE'!$A$5:$A$103,'St. Objectenlijst FE'!$G$5:$G$103)</f>
        <v>0.23</v>
      </c>
      <c r="E105" s="174">
        <v>0</v>
      </c>
      <c r="F105" s="217">
        <v>0</v>
      </c>
      <c r="G105" s="164"/>
      <c r="H105" s="656">
        <f t="shared" si="6"/>
        <v>0</v>
      </c>
      <c r="I105" s="176">
        <v>0</v>
      </c>
      <c r="J105" s="177">
        <v>0</v>
      </c>
      <c r="K105" s="177">
        <v>0</v>
      </c>
      <c r="L105" s="177">
        <v>0</v>
      </c>
      <c r="M105" s="177">
        <v>0</v>
      </c>
      <c r="N105" s="177">
        <v>0</v>
      </c>
      <c r="O105" s="178">
        <v>0</v>
      </c>
      <c r="P105" s="167"/>
      <c r="Q105" s="224">
        <f t="shared" si="5"/>
        <v>1</v>
      </c>
      <c r="R105" s="184">
        <v>0</v>
      </c>
      <c r="S105" s="193">
        <v>0</v>
      </c>
      <c r="T105" s="167"/>
      <c r="U105" s="437">
        <v>0</v>
      </c>
      <c r="V105" s="190">
        <v>0</v>
      </c>
      <c r="W105" s="167"/>
      <c r="X105" s="429">
        <v>0</v>
      </c>
      <c r="Y105" s="188">
        <v>0</v>
      </c>
    </row>
    <row r="106" spans="1:25" ht="17" thickBot="1" x14ac:dyDescent="0.25">
      <c r="A106" s="655">
        <v>100</v>
      </c>
      <c r="B106" s="169" t="str">
        <f>LOOKUP(A106,'St. Objectenlijst FE'!$A$5:$A$103,'St. Objectenlijst FE'!$B$5:$B$103)</f>
        <v>Funderingslaag (menggranulaat) (250mm) (60j)</v>
      </c>
      <c r="C106" s="217">
        <v>0</v>
      </c>
      <c r="D106" s="556">
        <f>LOOKUP(A106,'St. Objectenlijst FE'!$A$5:$A$103,'St. Objectenlijst FE'!$G$5:$G$103)</f>
        <v>0.23</v>
      </c>
      <c r="E106" s="174">
        <v>0</v>
      </c>
      <c r="F106" s="217">
        <v>0</v>
      </c>
      <c r="G106" s="164"/>
      <c r="H106" s="656">
        <f t="shared" ref="H106:H169" si="7">E106*C106</f>
        <v>0</v>
      </c>
      <c r="I106" s="176">
        <v>0</v>
      </c>
      <c r="J106" s="177">
        <v>0</v>
      </c>
      <c r="K106" s="177">
        <v>0</v>
      </c>
      <c r="L106" s="177">
        <v>0</v>
      </c>
      <c r="M106" s="177">
        <v>0</v>
      </c>
      <c r="N106" s="177">
        <v>0</v>
      </c>
      <c r="O106" s="178">
        <v>0</v>
      </c>
      <c r="P106" s="167"/>
      <c r="Q106" s="224">
        <f t="shared" ref="Q106:Q169" si="8">1-R106</f>
        <v>1</v>
      </c>
      <c r="R106" s="184">
        <v>0</v>
      </c>
      <c r="S106" s="193">
        <v>0</v>
      </c>
      <c r="T106" s="167"/>
      <c r="U106" s="437">
        <v>0</v>
      </c>
      <c r="V106" s="190">
        <v>0</v>
      </c>
      <c r="W106" s="167"/>
      <c r="X106" s="429">
        <v>0</v>
      </c>
      <c r="Y106" s="188">
        <v>0</v>
      </c>
    </row>
    <row r="107" spans="1:25" ht="17" thickBot="1" x14ac:dyDescent="0.25">
      <c r="A107" s="655">
        <v>101</v>
      </c>
      <c r="B107" s="169" t="str">
        <f>LOOKUP(A107,'St. Objectenlijst FE'!$A$5:$A$103,'St. Objectenlijst FE'!$B$5:$B$103)</f>
        <v>Funderingslaag (menggranulaat) (250mm) (60j)</v>
      </c>
      <c r="C107" s="217">
        <v>0</v>
      </c>
      <c r="D107" s="556">
        <f>LOOKUP(A107,'St. Objectenlijst FE'!$A$5:$A$103,'St. Objectenlijst FE'!$G$5:$G$103)</f>
        <v>0.23</v>
      </c>
      <c r="E107" s="174">
        <v>0</v>
      </c>
      <c r="F107" s="217">
        <v>0</v>
      </c>
      <c r="G107" s="164"/>
      <c r="H107" s="656">
        <f t="shared" si="7"/>
        <v>0</v>
      </c>
      <c r="I107" s="176">
        <v>0</v>
      </c>
      <c r="J107" s="177">
        <v>0</v>
      </c>
      <c r="K107" s="177">
        <v>0</v>
      </c>
      <c r="L107" s="177">
        <v>0</v>
      </c>
      <c r="M107" s="177">
        <v>0</v>
      </c>
      <c r="N107" s="177">
        <v>0</v>
      </c>
      <c r="O107" s="178">
        <v>0</v>
      </c>
      <c r="P107" s="167"/>
      <c r="Q107" s="224">
        <f t="shared" si="8"/>
        <v>1</v>
      </c>
      <c r="R107" s="184">
        <v>0</v>
      </c>
      <c r="S107" s="193">
        <v>0</v>
      </c>
      <c r="T107" s="167"/>
      <c r="U107" s="437">
        <v>0</v>
      </c>
      <c r="V107" s="190">
        <v>0</v>
      </c>
      <c r="W107" s="167"/>
      <c r="X107" s="429">
        <v>0</v>
      </c>
      <c r="Y107" s="188">
        <v>0</v>
      </c>
    </row>
    <row r="108" spans="1:25" ht="17" thickBot="1" x14ac:dyDescent="0.25">
      <c r="A108" s="655">
        <v>102</v>
      </c>
      <c r="B108" s="169" t="str">
        <f>LOOKUP(A108,'St. Objectenlijst FE'!$A$5:$A$103,'St. Objectenlijst FE'!$B$5:$B$103)</f>
        <v>Funderingslaag (menggranulaat) (250mm) (60j)</v>
      </c>
      <c r="C108" s="217">
        <v>0</v>
      </c>
      <c r="D108" s="556">
        <f>LOOKUP(A108,'St. Objectenlijst FE'!$A$5:$A$103,'St. Objectenlijst FE'!$G$5:$G$103)</f>
        <v>0.23</v>
      </c>
      <c r="E108" s="174">
        <v>0</v>
      </c>
      <c r="F108" s="217">
        <v>0</v>
      </c>
      <c r="G108" s="164"/>
      <c r="H108" s="656">
        <f t="shared" si="7"/>
        <v>0</v>
      </c>
      <c r="I108" s="176">
        <v>0</v>
      </c>
      <c r="J108" s="177">
        <v>0</v>
      </c>
      <c r="K108" s="177">
        <v>0</v>
      </c>
      <c r="L108" s="177">
        <v>0</v>
      </c>
      <c r="M108" s="177">
        <v>0</v>
      </c>
      <c r="N108" s="177">
        <v>0</v>
      </c>
      <c r="O108" s="178">
        <v>0</v>
      </c>
      <c r="P108" s="167"/>
      <c r="Q108" s="224">
        <f t="shared" si="8"/>
        <v>1</v>
      </c>
      <c r="R108" s="184">
        <v>0</v>
      </c>
      <c r="S108" s="193">
        <v>0</v>
      </c>
      <c r="T108" s="167"/>
      <c r="U108" s="437">
        <v>0</v>
      </c>
      <c r="V108" s="190">
        <v>0</v>
      </c>
      <c r="W108" s="167"/>
      <c r="X108" s="429">
        <v>0</v>
      </c>
      <c r="Y108" s="188">
        <v>0</v>
      </c>
    </row>
    <row r="109" spans="1:25" ht="17" thickBot="1" x14ac:dyDescent="0.25">
      <c r="A109" s="655">
        <v>103</v>
      </c>
      <c r="B109" s="169" t="str">
        <f>LOOKUP(A109,'St. Objectenlijst FE'!$A$5:$A$103,'St. Objectenlijst FE'!$B$5:$B$103)</f>
        <v>Funderingslaag (menggranulaat) (250mm) (60j)</v>
      </c>
      <c r="C109" s="217">
        <v>0</v>
      </c>
      <c r="D109" s="556">
        <f>LOOKUP(A109,'St. Objectenlijst FE'!$A$5:$A$103,'St. Objectenlijst FE'!$G$5:$G$103)</f>
        <v>0.23</v>
      </c>
      <c r="E109" s="174">
        <v>0</v>
      </c>
      <c r="F109" s="217">
        <v>0</v>
      </c>
      <c r="G109" s="164"/>
      <c r="H109" s="656">
        <f t="shared" si="7"/>
        <v>0</v>
      </c>
      <c r="I109" s="176">
        <v>0</v>
      </c>
      <c r="J109" s="177">
        <v>0</v>
      </c>
      <c r="K109" s="177">
        <v>0</v>
      </c>
      <c r="L109" s="177">
        <v>0</v>
      </c>
      <c r="M109" s="177">
        <v>0</v>
      </c>
      <c r="N109" s="177">
        <v>0</v>
      </c>
      <c r="O109" s="178">
        <v>0</v>
      </c>
      <c r="P109" s="167"/>
      <c r="Q109" s="224">
        <f t="shared" si="8"/>
        <v>1</v>
      </c>
      <c r="R109" s="184">
        <v>0</v>
      </c>
      <c r="S109" s="193">
        <v>0</v>
      </c>
      <c r="T109" s="167"/>
      <c r="U109" s="437">
        <v>0</v>
      </c>
      <c r="V109" s="190">
        <v>0</v>
      </c>
      <c r="W109" s="167"/>
      <c r="X109" s="429">
        <v>0</v>
      </c>
      <c r="Y109" s="188">
        <v>0</v>
      </c>
    </row>
    <row r="110" spans="1:25" ht="17" thickBot="1" x14ac:dyDescent="0.25">
      <c r="A110" s="655">
        <v>104</v>
      </c>
      <c r="B110" s="169" t="str">
        <f>LOOKUP(A110,'St. Objectenlijst FE'!$A$5:$A$103,'St. Objectenlijst FE'!$B$5:$B$103)</f>
        <v>Funderingslaag (menggranulaat) (250mm) (60j)</v>
      </c>
      <c r="C110" s="217">
        <v>0</v>
      </c>
      <c r="D110" s="556">
        <f>LOOKUP(A110,'St. Objectenlijst FE'!$A$5:$A$103,'St. Objectenlijst FE'!$G$5:$G$103)</f>
        <v>0.23</v>
      </c>
      <c r="E110" s="174">
        <v>0</v>
      </c>
      <c r="F110" s="217">
        <v>0</v>
      </c>
      <c r="G110" s="164"/>
      <c r="H110" s="656">
        <f t="shared" si="7"/>
        <v>0</v>
      </c>
      <c r="I110" s="176">
        <v>0</v>
      </c>
      <c r="J110" s="177">
        <v>0</v>
      </c>
      <c r="K110" s="177">
        <v>0</v>
      </c>
      <c r="L110" s="177">
        <v>0</v>
      </c>
      <c r="M110" s="177">
        <v>0</v>
      </c>
      <c r="N110" s="177">
        <v>0</v>
      </c>
      <c r="O110" s="178">
        <v>0</v>
      </c>
      <c r="P110" s="167"/>
      <c r="Q110" s="224">
        <f t="shared" si="8"/>
        <v>1</v>
      </c>
      <c r="R110" s="184">
        <v>0</v>
      </c>
      <c r="S110" s="193">
        <v>0</v>
      </c>
      <c r="T110" s="167"/>
      <c r="U110" s="437">
        <v>0</v>
      </c>
      <c r="V110" s="190">
        <v>0</v>
      </c>
      <c r="W110" s="167"/>
      <c r="X110" s="429">
        <v>0</v>
      </c>
      <c r="Y110" s="188">
        <v>0</v>
      </c>
    </row>
    <row r="111" spans="1:25" ht="17" thickBot="1" x14ac:dyDescent="0.25">
      <c r="A111" s="655">
        <v>105</v>
      </c>
      <c r="B111" s="169" t="str">
        <f>LOOKUP(A111,'St. Objectenlijst FE'!$A$5:$A$103,'St. Objectenlijst FE'!$B$5:$B$103)</f>
        <v>Funderingslaag (menggranulaat) (250mm) (60j)</v>
      </c>
      <c r="C111" s="217">
        <v>0</v>
      </c>
      <c r="D111" s="556">
        <f>LOOKUP(A111,'St. Objectenlijst FE'!$A$5:$A$103,'St. Objectenlijst FE'!$G$5:$G$103)</f>
        <v>0.23</v>
      </c>
      <c r="E111" s="174">
        <v>0</v>
      </c>
      <c r="F111" s="217">
        <v>0</v>
      </c>
      <c r="G111" s="164"/>
      <c r="H111" s="656">
        <f t="shared" si="7"/>
        <v>0</v>
      </c>
      <c r="I111" s="176">
        <v>0</v>
      </c>
      <c r="J111" s="177">
        <v>0</v>
      </c>
      <c r="K111" s="177">
        <v>0</v>
      </c>
      <c r="L111" s="177">
        <v>0</v>
      </c>
      <c r="M111" s="177">
        <v>0</v>
      </c>
      <c r="N111" s="177">
        <v>0</v>
      </c>
      <c r="O111" s="178">
        <v>0</v>
      </c>
      <c r="P111" s="167"/>
      <c r="Q111" s="224">
        <f t="shared" si="8"/>
        <v>1</v>
      </c>
      <c r="R111" s="184">
        <v>0</v>
      </c>
      <c r="S111" s="193">
        <v>0</v>
      </c>
      <c r="T111" s="167"/>
      <c r="U111" s="437">
        <v>0</v>
      </c>
      <c r="V111" s="190">
        <v>0</v>
      </c>
      <c r="W111" s="167"/>
      <c r="X111" s="429">
        <v>0</v>
      </c>
      <c r="Y111" s="188">
        <v>0</v>
      </c>
    </row>
    <row r="112" spans="1:25" ht="17" thickBot="1" x14ac:dyDescent="0.25">
      <c r="A112" s="655">
        <v>106</v>
      </c>
      <c r="B112" s="169" t="str">
        <f>LOOKUP(A112,'St. Objectenlijst FE'!$A$5:$A$103,'St. Objectenlijst FE'!$B$5:$B$103)</f>
        <v>Funderingslaag (menggranulaat) (250mm) (60j)</v>
      </c>
      <c r="C112" s="217">
        <v>0</v>
      </c>
      <c r="D112" s="556">
        <f>LOOKUP(A112,'St. Objectenlijst FE'!$A$5:$A$103,'St. Objectenlijst FE'!$G$5:$G$103)</f>
        <v>0.23</v>
      </c>
      <c r="E112" s="174">
        <v>0</v>
      </c>
      <c r="F112" s="217">
        <v>0</v>
      </c>
      <c r="G112" s="164"/>
      <c r="H112" s="656">
        <f t="shared" si="7"/>
        <v>0</v>
      </c>
      <c r="I112" s="176">
        <v>0</v>
      </c>
      <c r="J112" s="177">
        <v>0</v>
      </c>
      <c r="K112" s="177">
        <v>0</v>
      </c>
      <c r="L112" s="177">
        <v>0</v>
      </c>
      <c r="M112" s="177">
        <v>0</v>
      </c>
      <c r="N112" s="177">
        <v>0</v>
      </c>
      <c r="O112" s="178">
        <v>0</v>
      </c>
      <c r="P112" s="167"/>
      <c r="Q112" s="224">
        <f t="shared" si="8"/>
        <v>1</v>
      </c>
      <c r="R112" s="184">
        <v>0</v>
      </c>
      <c r="S112" s="193">
        <v>0</v>
      </c>
      <c r="T112" s="167"/>
      <c r="U112" s="437">
        <v>0</v>
      </c>
      <c r="V112" s="190">
        <v>0</v>
      </c>
      <c r="W112" s="167"/>
      <c r="X112" s="429">
        <v>0</v>
      </c>
      <c r="Y112" s="188">
        <v>0</v>
      </c>
    </row>
    <row r="113" spans="1:25" ht="17" thickBot="1" x14ac:dyDescent="0.25">
      <c r="A113" s="655">
        <v>107</v>
      </c>
      <c r="B113" s="169" t="str">
        <f>LOOKUP(A113,'St. Objectenlijst FE'!$A$5:$A$103,'St. Objectenlijst FE'!$B$5:$B$103)</f>
        <v>Funderingslaag (menggranulaat) (250mm) (60j)</v>
      </c>
      <c r="C113" s="217">
        <v>0</v>
      </c>
      <c r="D113" s="556">
        <f>LOOKUP(A113,'St. Objectenlijst FE'!$A$5:$A$103,'St. Objectenlijst FE'!$G$5:$G$103)</f>
        <v>0.23</v>
      </c>
      <c r="E113" s="174">
        <v>0</v>
      </c>
      <c r="F113" s="217">
        <v>0</v>
      </c>
      <c r="G113" s="164"/>
      <c r="H113" s="656">
        <f t="shared" si="7"/>
        <v>0</v>
      </c>
      <c r="I113" s="176">
        <v>0</v>
      </c>
      <c r="J113" s="177">
        <v>0</v>
      </c>
      <c r="K113" s="177">
        <v>0</v>
      </c>
      <c r="L113" s="177">
        <v>0</v>
      </c>
      <c r="M113" s="177">
        <v>0</v>
      </c>
      <c r="N113" s="177">
        <v>0</v>
      </c>
      <c r="O113" s="178">
        <v>0</v>
      </c>
      <c r="P113" s="167"/>
      <c r="Q113" s="224">
        <f t="shared" si="8"/>
        <v>1</v>
      </c>
      <c r="R113" s="184">
        <v>0</v>
      </c>
      <c r="S113" s="193">
        <v>0</v>
      </c>
      <c r="T113" s="167"/>
      <c r="U113" s="437">
        <v>0</v>
      </c>
      <c r="V113" s="190">
        <v>0</v>
      </c>
      <c r="W113" s="167"/>
      <c r="X113" s="429">
        <v>0</v>
      </c>
      <c r="Y113" s="188">
        <v>0</v>
      </c>
    </row>
    <row r="114" spans="1:25" ht="17" thickBot="1" x14ac:dyDescent="0.25">
      <c r="A114" s="655">
        <v>108</v>
      </c>
      <c r="B114" s="169" t="str">
        <f>LOOKUP(A114,'St. Objectenlijst FE'!$A$5:$A$103,'St. Objectenlijst FE'!$B$5:$B$103)</f>
        <v>Funderingslaag (menggranulaat) (250mm) (60j)</v>
      </c>
      <c r="C114" s="217">
        <v>0</v>
      </c>
      <c r="D114" s="556">
        <f>LOOKUP(A114,'St. Objectenlijst FE'!$A$5:$A$103,'St. Objectenlijst FE'!$G$5:$G$103)</f>
        <v>0.23</v>
      </c>
      <c r="E114" s="174">
        <v>0</v>
      </c>
      <c r="F114" s="217">
        <v>0</v>
      </c>
      <c r="G114" s="164"/>
      <c r="H114" s="656">
        <f t="shared" si="7"/>
        <v>0</v>
      </c>
      <c r="I114" s="176">
        <v>0</v>
      </c>
      <c r="J114" s="177">
        <v>0</v>
      </c>
      <c r="K114" s="177">
        <v>0</v>
      </c>
      <c r="L114" s="177">
        <v>0</v>
      </c>
      <c r="M114" s="177">
        <v>0</v>
      </c>
      <c r="N114" s="177">
        <v>0</v>
      </c>
      <c r="O114" s="178">
        <v>0</v>
      </c>
      <c r="P114" s="167"/>
      <c r="Q114" s="224">
        <f t="shared" si="8"/>
        <v>1</v>
      </c>
      <c r="R114" s="184">
        <v>0</v>
      </c>
      <c r="S114" s="193">
        <v>0</v>
      </c>
      <c r="T114" s="167"/>
      <c r="U114" s="437">
        <v>0</v>
      </c>
      <c r="V114" s="190">
        <v>0</v>
      </c>
      <c r="W114" s="167"/>
      <c r="X114" s="429">
        <v>0</v>
      </c>
      <c r="Y114" s="188">
        <v>0</v>
      </c>
    </row>
    <row r="115" spans="1:25" ht="17" thickBot="1" x14ac:dyDescent="0.25">
      <c r="A115" s="655">
        <v>109</v>
      </c>
      <c r="B115" s="169" t="str">
        <f>LOOKUP(A115,'St. Objectenlijst FE'!$A$5:$A$103,'St. Objectenlijst FE'!$B$5:$B$103)</f>
        <v>Funderingslaag (menggranulaat) (250mm) (60j)</v>
      </c>
      <c r="C115" s="217">
        <v>0</v>
      </c>
      <c r="D115" s="556">
        <f>LOOKUP(A115,'St. Objectenlijst FE'!$A$5:$A$103,'St. Objectenlijst FE'!$G$5:$G$103)</f>
        <v>0.23</v>
      </c>
      <c r="E115" s="174">
        <v>0</v>
      </c>
      <c r="F115" s="217">
        <v>0</v>
      </c>
      <c r="G115" s="164"/>
      <c r="H115" s="656">
        <f t="shared" si="7"/>
        <v>0</v>
      </c>
      <c r="I115" s="176">
        <v>0</v>
      </c>
      <c r="J115" s="177">
        <v>0</v>
      </c>
      <c r="K115" s="177">
        <v>0</v>
      </c>
      <c r="L115" s="177">
        <v>0</v>
      </c>
      <c r="M115" s="177">
        <v>0</v>
      </c>
      <c r="N115" s="177">
        <v>0</v>
      </c>
      <c r="O115" s="178">
        <v>0</v>
      </c>
      <c r="P115" s="167"/>
      <c r="Q115" s="224">
        <f t="shared" si="8"/>
        <v>1</v>
      </c>
      <c r="R115" s="184">
        <v>0</v>
      </c>
      <c r="S115" s="193">
        <v>0</v>
      </c>
      <c r="T115" s="167"/>
      <c r="U115" s="437">
        <v>0</v>
      </c>
      <c r="V115" s="190">
        <v>0</v>
      </c>
      <c r="W115" s="167"/>
      <c r="X115" s="429">
        <v>0</v>
      </c>
      <c r="Y115" s="188">
        <v>0</v>
      </c>
    </row>
    <row r="116" spans="1:25" ht="17" thickBot="1" x14ac:dyDescent="0.25">
      <c r="A116" s="655">
        <v>110</v>
      </c>
      <c r="B116" s="169" t="str">
        <f>LOOKUP(A116,'St. Objectenlijst FE'!$A$5:$A$103,'St. Objectenlijst FE'!$B$5:$B$103)</f>
        <v>Funderingslaag (menggranulaat) (250mm) (60j)</v>
      </c>
      <c r="C116" s="217">
        <v>0</v>
      </c>
      <c r="D116" s="556">
        <f>LOOKUP(A116,'St. Objectenlijst FE'!$A$5:$A$103,'St. Objectenlijst FE'!$G$5:$G$103)</f>
        <v>0.23</v>
      </c>
      <c r="E116" s="174">
        <v>0</v>
      </c>
      <c r="F116" s="217">
        <v>0</v>
      </c>
      <c r="G116" s="164"/>
      <c r="H116" s="656">
        <f t="shared" si="7"/>
        <v>0</v>
      </c>
      <c r="I116" s="176">
        <v>0</v>
      </c>
      <c r="J116" s="177">
        <v>0</v>
      </c>
      <c r="K116" s="177">
        <v>0</v>
      </c>
      <c r="L116" s="177">
        <v>0</v>
      </c>
      <c r="M116" s="177">
        <v>0</v>
      </c>
      <c r="N116" s="177">
        <v>0</v>
      </c>
      <c r="O116" s="178">
        <v>0</v>
      </c>
      <c r="P116" s="167"/>
      <c r="Q116" s="224">
        <f t="shared" si="8"/>
        <v>1</v>
      </c>
      <c r="R116" s="184">
        <v>0</v>
      </c>
      <c r="S116" s="193">
        <v>0</v>
      </c>
      <c r="T116" s="167"/>
      <c r="U116" s="437">
        <v>0</v>
      </c>
      <c r="V116" s="190">
        <v>0</v>
      </c>
      <c r="W116" s="167"/>
      <c r="X116" s="429">
        <v>0</v>
      </c>
      <c r="Y116" s="188">
        <v>0</v>
      </c>
    </row>
    <row r="117" spans="1:25" ht="17" thickBot="1" x14ac:dyDescent="0.25">
      <c r="A117" s="655">
        <v>111</v>
      </c>
      <c r="B117" s="169" t="str">
        <f>LOOKUP(A117,'St. Objectenlijst FE'!$A$5:$A$103,'St. Objectenlijst FE'!$B$5:$B$103)</f>
        <v>Funderingslaag (menggranulaat) (250mm) (60j)</v>
      </c>
      <c r="C117" s="217">
        <v>0</v>
      </c>
      <c r="D117" s="556">
        <f>LOOKUP(A117,'St. Objectenlijst FE'!$A$5:$A$103,'St. Objectenlijst FE'!$G$5:$G$103)</f>
        <v>0.23</v>
      </c>
      <c r="E117" s="174">
        <v>0</v>
      </c>
      <c r="F117" s="217">
        <v>0</v>
      </c>
      <c r="G117" s="164"/>
      <c r="H117" s="656">
        <f t="shared" si="7"/>
        <v>0</v>
      </c>
      <c r="I117" s="176">
        <v>0</v>
      </c>
      <c r="J117" s="177">
        <v>0</v>
      </c>
      <c r="K117" s="177">
        <v>0</v>
      </c>
      <c r="L117" s="177">
        <v>0</v>
      </c>
      <c r="M117" s="177">
        <v>0</v>
      </c>
      <c r="N117" s="177">
        <v>0</v>
      </c>
      <c r="O117" s="178">
        <v>0</v>
      </c>
      <c r="P117" s="167"/>
      <c r="Q117" s="224">
        <f t="shared" si="8"/>
        <v>1</v>
      </c>
      <c r="R117" s="184">
        <v>0</v>
      </c>
      <c r="S117" s="193">
        <v>0</v>
      </c>
      <c r="T117" s="167"/>
      <c r="U117" s="437">
        <v>0</v>
      </c>
      <c r="V117" s="190">
        <v>0</v>
      </c>
      <c r="W117" s="167"/>
      <c r="X117" s="429">
        <v>0</v>
      </c>
      <c r="Y117" s="188">
        <v>0</v>
      </c>
    </row>
    <row r="118" spans="1:25" ht="17" thickBot="1" x14ac:dyDescent="0.25">
      <c r="A118" s="655">
        <v>112</v>
      </c>
      <c r="B118" s="169" t="str">
        <f>LOOKUP(A118,'St. Objectenlijst FE'!$A$5:$A$103,'St. Objectenlijst FE'!$B$5:$B$103)</f>
        <v>Funderingslaag (menggranulaat) (250mm) (60j)</v>
      </c>
      <c r="C118" s="217">
        <v>0</v>
      </c>
      <c r="D118" s="556">
        <f>LOOKUP(A118,'St. Objectenlijst FE'!$A$5:$A$103,'St. Objectenlijst FE'!$G$5:$G$103)</f>
        <v>0.23</v>
      </c>
      <c r="E118" s="174">
        <v>0</v>
      </c>
      <c r="F118" s="217">
        <v>0</v>
      </c>
      <c r="G118" s="164"/>
      <c r="H118" s="656">
        <f t="shared" si="7"/>
        <v>0</v>
      </c>
      <c r="I118" s="176">
        <v>0</v>
      </c>
      <c r="J118" s="177">
        <v>0</v>
      </c>
      <c r="K118" s="177">
        <v>0</v>
      </c>
      <c r="L118" s="177">
        <v>0</v>
      </c>
      <c r="M118" s="177">
        <v>0</v>
      </c>
      <c r="N118" s="177">
        <v>0</v>
      </c>
      <c r="O118" s="178">
        <v>0</v>
      </c>
      <c r="P118" s="167"/>
      <c r="Q118" s="224">
        <f t="shared" si="8"/>
        <v>1</v>
      </c>
      <c r="R118" s="184">
        <v>0</v>
      </c>
      <c r="S118" s="193">
        <v>0</v>
      </c>
      <c r="T118" s="167"/>
      <c r="U118" s="437">
        <v>0</v>
      </c>
      <c r="V118" s="190">
        <v>0</v>
      </c>
      <c r="W118" s="167"/>
      <c r="X118" s="429">
        <v>0</v>
      </c>
      <c r="Y118" s="188">
        <v>0</v>
      </c>
    </row>
    <row r="119" spans="1:25" ht="17" thickBot="1" x14ac:dyDescent="0.25">
      <c r="A119" s="655">
        <v>113</v>
      </c>
      <c r="B119" s="169" t="str">
        <f>LOOKUP(A119,'St. Objectenlijst FE'!$A$5:$A$103,'St. Objectenlijst FE'!$B$5:$B$103)</f>
        <v>Funderingslaag (menggranulaat) (250mm) (60j)</v>
      </c>
      <c r="C119" s="217">
        <v>0</v>
      </c>
      <c r="D119" s="556">
        <f>LOOKUP(A119,'St. Objectenlijst FE'!$A$5:$A$103,'St. Objectenlijst FE'!$G$5:$G$103)</f>
        <v>0.23</v>
      </c>
      <c r="E119" s="174">
        <v>0</v>
      </c>
      <c r="F119" s="217">
        <v>0</v>
      </c>
      <c r="G119" s="164"/>
      <c r="H119" s="656">
        <f t="shared" si="7"/>
        <v>0</v>
      </c>
      <c r="I119" s="176">
        <v>0</v>
      </c>
      <c r="J119" s="177">
        <v>0</v>
      </c>
      <c r="K119" s="177">
        <v>0</v>
      </c>
      <c r="L119" s="177">
        <v>0</v>
      </c>
      <c r="M119" s="177">
        <v>0</v>
      </c>
      <c r="N119" s="177">
        <v>0</v>
      </c>
      <c r="O119" s="178">
        <v>0</v>
      </c>
      <c r="P119" s="167"/>
      <c r="Q119" s="224">
        <f t="shared" si="8"/>
        <v>1</v>
      </c>
      <c r="R119" s="184">
        <v>0</v>
      </c>
      <c r="S119" s="193">
        <v>0</v>
      </c>
      <c r="T119" s="167"/>
      <c r="U119" s="437">
        <v>0</v>
      </c>
      <c r="V119" s="190">
        <v>0</v>
      </c>
      <c r="W119" s="167"/>
      <c r="X119" s="429">
        <v>0</v>
      </c>
      <c r="Y119" s="188">
        <v>0</v>
      </c>
    </row>
    <row r="120" spans="1:25" ht="17" thickBot="1" x14ac:dyDescent="0.25">
      <c r="A120" s="655">
        <v>114</v>
      </c>
      <c r="B120" s="169" t="str">
        <f>LOOKUP(A120,'St. Objectenlijst FE'!$A$5:$A$103,'St. Objectenlijst FE'!$B$5:$B$103)</f>
        <v>Funderingslaag (menggranulaat) (250mm) (60j)</v>
      </c>
      <c r="C120" s="217">
        <v>0</v>
      </c>
      <c r="D120" s="556">
        <f>LOOKUP(A120,'St. Objectenlijst FE'!$A$5:$A$103,'St. Objectenlijst FE'!$G$5:$G$103)</f>
        <v>0.23</v>
      </c>
      <c r="E120" s="174">
        <v>0</v>
      </c>
      <c r="F120" s="217">
        <v>0</v>
      </c>
      <c r="G120" s="164"/>
      <c r="H120" s="656">
        <f t="shared" si="7"/>
        <v>0</v>
      </c>
      <c r="I120" s="176">
        <v>0</v>
      </c>
      <c r="J120" s="177">
        <v>0</v>
      </c>
      <c r="K120" s="177">
        <v>0</v>
      </c>
      <c r="L120" s="177">
        <v>0</v>
      </c>
      <c r="M120" s="177">
        <v>0</v>
      </c>
      <c r="N120" s="177">
        <v>0</v>
      </c>
      <c r="O120" s="178">
        <v>0</v>
      </c>
      <c r="P120" s="167"/>
      <c r="Q120" s="224">
        <f t="shared" si="8"/>
        <v>1</v>
      </c>
      <c r="R120" s="184">
        <v>0</v>
      </c>
      <c r="S120" s="193">
        <v>0</v>
      </c>
      <c r="T120" s="167"/>
      <c r="U120" s="437">
        <v>0</v>
      </c>
      <c r="V120" s="190">
        <v>0</v>
      </c>
      <c r="W120" s="167"/>
      <c r="X120" s="429">
        <v>0</v>
      </c>
      <c r="Y120" s="188">
        <v>0</v>
      </c>
    </row>
    <row r="121" spans="1:25" ht="17" thickBot="1" x14ac:dyDescent="0.25">
      <c r="A121" s="655">
        <v>115</v>
      </c>
      <c r="B121" s="169" t="str">
        <f>LOOKUP(A121,'St. Objectenlijst FE'!$A$5:$A$103,'St. Objectenlijst FE'!$B$5:$B$103)</f>
        <v>Funderingslaag (menggranulaat) (250mm) (60j)</v>
      </c>
      <c r="C121" s="217">
        <v>0</v>
      </c>
      <c r="D121" s="556">
        <f>LOOKUP(A121,'St. Objectenlijst FE'!$A$5:$A$103,'St. Objectenlijst FE'!$G$5:$G$103)</f>
        <v>0.23</v>
      </c>
      <c r="E121" s="174">
        <v>0</v>
      </c>
      <c r="F121" s="217">
        <v>0</v>
      </c>
      <c r="G121" s="164"/>
      <c r="H121" s="656">
        <f t="shared" si="7"/>
        <v>0</v>
      </c>
      <c r="I121" s="176">
        <v>0</v>
      </c>
      <c r="J121" s="177">
        <v>0</v>
      </c>
      <c r="K121" s="177">
        <v>0</v>
      </c>
      <c r="L121" s="177">
        <v>0</v>
      </c>
      <c r="M121" s="177">
        <v>0</v>
      </c>
      <c r="N121" s="177">
        <v>0</v>
      </c>
      <c r="O121" s="178">
        <v>0</v>
      </c>
      <c r="P121" s="167"/>
      <c r="Q121" s="224">
        <f t="shared" si="8"/>
        <v>1</v>
      </c>
      <c r="R121" s="184">
        <v>0</v>
      </c>
      <c r="S121" s="193">
        <v>0</v>
      </c>
      <c r="T121" s="167"/>
      <c r="U121" s="437">
        <v>0</v>
      </c>
      <c r="V121" s="190">
        <v>0</v>
      </c>
      <c r="W121" s="167"/>
      <c r="X121" s="429">
        <v>0</v>
      </c>
      <c r="Y121" s="188">
        <v>0</v>
      </c>
    </row>
    <row r="122" spans="1:25" ht="17" thickBot="1" x14ac:dyDescent="0.25">
      <c r="A122" s="655">
        <v>116</v>
      </c>
      <c r="B122" s="169" t="str">
        <f>LOOKUP(A122,'St. Objectenlijst FE'!$A$5:$A$103,'St. Objectenlijst FE'!$B$5:$B$103)</f>
        <v>Funderingslaag (menggranulaat) (250mm) (60j)</v>
      </c>
      <c r="C122" s="217">
        <v>0</v>
      </c>
      <c r="D122" s="556">
        <f>LOOKUP(A122,'St. Objectenlijst FE'!$A$5:$A$103,'St. Objectenlijst FE'!$G$5:$G$103)</f>
        <v>0.23</v>
      </c>
      <c r="E122" s="174">
        <v>0</v>
      </c>
      <c r="F122" s="217">
        <v>0</v>
      </c>
      <c r="G122" s="164"/>
      <c r="H122" s="656">
        <f t="shared" si="7"/>
        <v>0</v>
      </c>
      <c r="I122" s="176">
        <v>0</v>
      </c>
      <c r="J122" s="177">
        <v>0</v>
      </c>
      <c r="K122" s="177">
        <v>0</v>
      </c>
      <c r="L122" s="177">
        <v>0</v>
      </c>
      <c r="M122" s="177">
        <v>0</v>
      </c>
      <c r="N122" s="177">
        <v>0</v>
      </c>
      <c r="O122" s="178">
        <v>0</v>
      </c>
      <c r="P122" s="167"/>
      <c r="Q122" s="224">
        <f t="shared" si="8"/>
        <v>1</v>
      </c>
      <c r="R122" s="184">
        <v>0</v>
      </c>
      <c r="S122" s="193">
        <v>0</v>
      </c>
      <c r="T122" s="167"/>
      <c r="U122" s="437">
        <v>0</v>
      </c>
      <c r="V122" s="190">
        <v>0</v>
      </c>
      <c r="W122" s="167"/>
      <c r="X122" s="429">
        <v>0</v>
      </c>
      <c r="Y122" s="188">
        <v>0</v>
      </c>
    </row>
    <row r="123" spans="1:25" ht="17" thickBot="1" x14ac:dyDescent="0.25">
      <c r="A123" s="655">
        <v>117</v>
      </c>
      <c r="B123" s="169" t="str">
        <f>LOOKUP(A123,'St. Objectenlijst FE'!$A$5:$A$103,'St. Objectenlijst FE'!$B$5:$B$103)</f>
        <v>Funderingslaag (menggranulaat) (250mm) (60j)</v>
      </c>
      <c r="C123" s="217">
        <v>0</v>
      </c>
      <c r="D123" s="556">
        <f>LOOKUP(A123,'St. Objectenlijst FE'!$A$5:$A$103,'St. Objectenlijst FE'!$G$5:$G$103)</f>
        <v>0.23</v>
      </c>
      <c r="E123" s="174">
        <v>0</v>
      </c>
      <c r="F123" s="217">
        <v>0</v>
      </c>
      <c r="G123" s="164"/>
      <c r="H123" s="656">
        <f t="shared" si="7"/>
        <v>0</v>
      </c>
      <c r="I123" s="176">
        <v>0</v>
      </c>
      <c r="J123" s="177">
        <v>0</v>
      </c>
      <c r="K123" s="177">
        <v>0</v>
      </c>
      <c r="L123" s="177">
        <v>0</v>
      </c>
      <c r="M123" s="177">
        <v>0</v>
      </c>
      <c r="N123" s="177">
        <v>0</v>
      </c>
      <c r="O123" s="178">
        <v>0</v>
      </c>
      <c r="P123" s="167"/>
      <c r="Q123" s="224">
        <f t="shared" si="8"/>
        <v>1</v>
      </c>
      <c r="R123" s="184">
        <v>0</v>
      </c>
      <c r="S123" s="193">
        <v>0</v>
      </c>
      <c r="T123" s="167"/>
      <c r="U123" s="437">
        <v>0</v>
      </c>
      <c r="V123" s="190">
        <v>0</v>
      </c>
      <c r="W123" s="167"/>
      <c r="X123" s="429">
        <v>0</v>
      </c>
      <c r="Y123" s="188">
        <v>0</v>
      </c>
    </row>
    <row r="124" spans="1:25" ht="17" thickBot="1" x14ac:dyDescent="0.25">
      <c r="A124" s="655">
        <v>118</v>
      </c>
      <c r="B124" s="169" t="str">
        <f>LOOKUP(A124,'St. Objectenlijst FE'!$A$5:$A$103,'St. Objectenlijst FE'!$B$5:$B$103)</f>
        <v>Funderingslaag (menggranulaat) (250mm) (60j)</v>
      </c>
      <c r="C124" s="217">
        <v>0</v>
      </c>
      <c r="D124" s="556">
        <f>LOOKUP(A124,'St. Objectenlijst FE'!$A$5:$A$103,'St. Objectenlijst FE'!$G$5:$G$103)</f>
        <v>0.23</v>
      </c>
      <c r="E124" s="174">
        <v>0</v>
      </c>
      <c r="F124" s="217">
        <v>0</v>
      </c>
      <c r="G124" s="164"/>
      <c r="H124" s="656">
        <f t="shared" si="7"/>
        <v>0</v>
      </c>
      <c r="I124" s="176">
        <v>0</v>
      </c>
      <c r="J124" s="177">
        <v>0</v>
      </c>
      <c r="K124" s="177">
        <v>0</v>
      </c>
      <c r="L124" s="177">
        <v>0</v>
      </c>
      <c r="M124" s="177">
        <v>0</v>
      </c>
      <c r="N124" s="177">
        <v>0</v>
      </c>
      <c r="O124" s="178">
        <v>0</v>
      </c>
      <c r="P124" s="167"/>
      <c r="Q124" s="224">
        <f t="shared" si="8"/>
        <v>1</v>
      </c>
      <c r="R124" s="184">
        <v>0</v>
      </c>
      <c r="S124" s="193">
        <v>0</v>
      </c>
      <c r="T124" s="167"/>
      <c r="U124" s="437">
        <v>0</v>
      </c>
      <c r="V124" s="190">
        <v>0</v>
      </c>
      <c r="W124" s="167"/>
      <c r="X124" s="429">
        <v>0</v>
      </c>
      <c r="Y124" s="188">
        <v>0</v>
      </c>
    </row>
    <row r="125" spans="1:25" ht="17" thickBot="1" x14ac:dyDescent="0.25">
      <c r="A125" s="655">
        <v>119</v>
      </c>
      <c r="B125" s="169" t="str">
        <f>LOOKUP(A125,'St. Objectenlijst FE'!$A$5:$A$103,'St. Objectenlijst FE'!$B$5:$B$103)</f>
        <v>Funderingslaag (menggranulaat) (250mm) (60j)</v>
      </c>
      <c r="C125" s="217">
        <v>0</v>
      </c>
      <c r="D125" s="556">
        <f>LOOKUP(A125,'St. Objectenlijst FE'!$A$5:$A$103,'St. Objectenlijst FE'!$G$5:$G$103)</f>
        <v>0.23</v>
      </c>
      <c r="E125" s="174">
        <v>0</v>
      </c>
      <c r="F125" s="217">
        <v>0</v>
      </c>
      <c r="G125" s="164"/>
      <c r="H125" s="656">
        <f t="shared" si="7"/>
        <v>0</v>
      </c>
      <c r="I125" s="176">
        <v>0</v>
      </c>
      <c r="J125" s="177">
        <v>0</v>
      </c>
      <c r="K125" s="177">
        <v>0</v>
      </c>
      <c r="L125" s="177">
        <v>0</v>
      </c>
      <c r="M125" s="177">
        <v>0</v>
      </c>
      <c r="N125" s="177">
        <v>0</v>
      </c>
      <c r="O125" s="178">
        <v>0</v>
      </c>
      <c r="P125" s="167"/>
      <c r="Q125" s="224">
        <f t="shared" si="8"/>
        <v>1</v>
      </c>
      <c r="R125" s="184">
        <v>0</v>
      </c>
      <c r="S125" s="193">
        <v>0</v>
      </c>
      <c r="T125" s="167"/>
      <c r="U125" s="437">
        <v>0</v>
      </c>
      <c r="V125" s="190">
        <v>0</v>
      </c>
      <c r="W125" s="167"/>
      <c r="X125" s="429">
        <v>0</v>
      </c>
      <c r="Y125" s="188">
        <v>0</v>
      </c>
    </row>
    <row r="126" spans="1:25" ht="17" thickBot="1" x14ac:dyDescent="0.25">
      <c r="A126" s="655">
        <v>120</v>
      </c>
      <c r="B126" s="169" t="str">
        <f>LOOKUP(A126,'St. Objectenlijst FE'!$A$5:$A$103,'St. Objectenlijst FE'!$B$5:$B$103)</f>
        <v>Funderingslaag (menggranulaat) (250mm) (60j)</v>
      </c>
      <c r="C126" s="217">
        <v>0</v>
      </c>
      <c r="D126" s="556">
        <f>LOOKUP(A126,'St. Objectenlijst FE'!$A$5:$A$103,'St. Objectenlijst FE'!$G$5:$G$103)</f>
        <v>0.23</v>
      </c>
      <c r="E126" s="174">
        <v>0</v>
      </c>
      <c r="F126" s="217">
        <v>0</v>
      </c>
      <c r="G126" s="164"/>
      <c r="H126" s="656">
        <f t="shared" si="7"/>
        <v>0</v>
      </c>
      <c r="I126" s="176">
        <v>0</v>
      </c>
      <c r="J126" s="177">
        <v>0</v>
      </c>
      <c r="K126" s="177">
        <v>0</v>
      </c>
      <c r="L126" s="177">
        <v>0</v>
      </c>
      <c r="M126" s="177">
        <v>0</v>
      </c>
      <c r="N126" s="177">
        <v>0</v>
      </c>
      <c r="O126" s="178">
        <v>0</v>
      </c>
      <c r="P126" s="167"/>
      <c r="Q126" s="224">
        <f t="shared" si="8"/>
        <v>1</v>
      </c>
      <c r="R126" s="184">
        <v>0</v>
      </c>
      <c r="S126" s="193">
        <v>0</v>
      </c>
      <c r="T126" s="167"/>
      <c r="U126" s="437">
        <v>0</v>
      </c>
      <c r="V126" s="190">
        <v>0</v>
      </c>
      <c r="W126" s="167"/>
      <c r="X126" s="429">
        <v>0</v>
      </c>
      <c r="Y126" s="188">
        <v>0</v>
      </c>
    </row>
    <row r="127" spans="1:25" ht="17" thickBot="1" x14ac:dyDescent="0.25">
      <c r="A127" s="655">
        <v>121</v>
      </c>
      <c r="B127" s="169" t="str">
        <f>LOOKUP(A127,'St. Objectenlijst FE'!$A$5:$A$103,'St. Objectenlijst FE'!$B$5:$B$103)</f>
        <v>Funderingslaag (menggranulaat) (250mm) (60j)</v>
      </c>
      <c r="C127" s="217">
        <v>0</v>
      </c>
      <c r="D127" s="556">
        <f>LOOKUP(A127,'St. Objectenlijst FE'!$A$5:$A$103,'St. Objectenlijst FE'!$G$5:$G$103)</f>
        <v>0.23</v>
      </c>
      <c r="E127" s="174">
        <v>0</v>
      </c>
      <c r="F127" s="217">
        <v>0</v>
      </c>
      <c r="G127" s="164"/>
      <c r="H127" s="656">
        <f t="shared" si="7"/>
        <v>0</v>
      </c>
      <c r="I127" s="176">
        <v>0</v>
      </c>
      <c r="J127" s="177">
        <v>0</v>
      </c>
      <c r="K127" s="177">
        <v>0</v>
      </c>
      <c r="L127" s="177">
        <v>0</v>
      </c>
      <c r="M127" s="177">
        <v>0</v>
      </c>
      <c r="N127" s="177">
        <v>0</v>
      </c>
      <c r="O127" s="178">
        <v>0</v>
      </c>
      <c r="P127" s="167"/>
      <c r="Q127" s="224">
        <f t="shared" si="8"/>
        <v>1</v>
      </c>
      <c r="R127" s="184">
        <v>0</v>
      </c>
      <c r="S127" s="193">
        <v>0</v>
      </c>
      <c r="T127" s="167"/>
      <c r="U127" s="437">
        <v>0</v>
      </c>
      <c r="V127" s="190">
        <v>0</v>
      </c>
      <c r="W127" s="167"/>
      <c r="X127" s="429">
        <v>0</v>
      </c>
      <c r="Y127" s="188">
        <v>0</v>
      </c>
    </row>
    <row r="128" spans="1:25" ht="17" thickBot="1" x14ac:dyDescent="0.25">
      <c r="A128" s="655">
        <v>122</v>
      </c>
      <c r="B128" s="169" t="str">
        <f>LOOKUP(A128,'St. Objectenlijst FE'!$A$5:$A$103,'St. Objectenlijst FE'!$B$5:$B$103)</f>
        <v>Funderingslaag (menggranulaat) (250mm) (60j)</v>
      </c>
      <c r="C128" s="217">
        <v>0</v>
      </c>
      <c r="D128" s="556">
        <f>LOOKUP(A128,'St. Objectenlijst FE'!$A$5:$A$103,'St. Objectenlijst FE'!$G$5:$G$103)</f>
        <v>0.23</v>
      </c>
      <c r="E128" s="174">
        <v>0</v>
      </c>
      <c r="F128" s="217">
        <v>0</v>
      </c>
      <c r="G128" s="164"/>
      <c r="H128" s="656">
        <f t="shared" si="7"/>
        <v>0</v>
      </c>
      <c r="I128" s="176">
        <v>0</v>
      </c>
      <c r="J128" s="177">
        <v>0</v>
      </c>
      <c r="K128" s="177">
        <v>0</v>
      </c>
      <c r="L128" s="177">
        <v>0</v>
      </c>
      <c r="M128" s="177">
        <v>0</v>
      </c>
      <c r="N128" s="177">
        <v>0</v>
      </c>
      <c r="O128" s="178">
        <v>0</v>
      </c>
      <c r="P128" s="167"/>
      <c r="Q128" s="224">
        <f t="shared" si="8"/>
        <v>1</v>
      </c>
      <c r="R128" s="184">
        <v>0</v>
      </c>
      <c r="S128" s="193">
        <v>0</v>
      </c>
      <c r="T128" s="167"/>
      <c r="U128" s="437">
        <v>0</v>
      </c>
      <c r="V128" s="190">
        <v>0</v>
      </c>
      <c r="W128" s="167"/>
      <c r="X128" s="429">
        <v>0</v>
      </c>
      <c r="Y128" s="188">
        <v>0</v>
      </c>
    </row>
    <row r="129" spans="1:25" ht="17" thickBot="1" x14ac:dyDescent="0.25">
      <c r="A129" s="655">
        <v>123</v>
      </c>
      <c r="B129" s="169" t="str">
        <f>LOOKUP(A129,'St. Objectenlijst FE'!$A$5:$A$103,'St. Objectenlijst FE'!$B$5:$B$103)</f>
        <v>Funderingslaag (menggranulaat) (250mm) (60j)</v>
      </c>
      <c r="C129" s="217">
        <v>0</v>
      </c>
      <c r="D129" s="556">
        <f>LOOKUP(A129,'St. Objectenlijst FE'!$A$5:$A$103,'St. Objectenlijst FE'!$G$5:$G$103)</f>
        <v>0.23</v>
      </c>
      <c r="E129" s="174">
        <v>0</v>
      </c>
      <c r="F129" s="217">
        <v>0</v>
      </c>
      <c r="G129" s="164"/>
      <c r="H129" s="656">
        <f t="shared" si="7"/>
        <v>0</v>
      </c>
      <c r="I129" s="176">
        <v>0</v>
      </c>
      <c r="J129" s="177">
        <v>0</v>
      </c>
      <c r="K129" s="177">
        <v>0</v>
      </c>
      <c r="L129" s="177">
        <v>0</v>
      </c>
      <c r="M129" s="177">
        <v>0</v>
      </c>
      <c r="N129" s="177">
        <v>0</v>
      </c>
      <c r="O129" s="178">
        <v>0</v>
      </c>
      <c r="P129" s="167"/>
      <c r="Q129" s="224">
        <f t="shared" si="8"/>
        <v>1</v>
      </c>
      <c r="R129" s="184">
        <v>0</v>
      </c>
      <c r="S129" s="193">
        <v>0</v>
      </c>
      <c r="T129" s="167"/>
      <c r="U129" s="437">
        <v>0</v>
      </c>
      <c r="V129" s="190">
        <v>0</v>
      </c>
      <c r="W129" s="167"/>
      <c r="X129" s="429">
        <v>0</v>
      </c>
      <c r="Y129" s="188">
        <v>0</v>
      </c>
    </row>
    <row r="130" spans="1:25" ht="17" thickBot="1" x14ac:dyDescent="0.25">
      <c r="A130" s="655">
        <v>124</v>
      </c>
      <c r="B130" s="169" t="str">
        <f>LOOKUP(A130,'St. Objectenlijst FE'!$A$5:$A$103,'St. Objectenlijst FE'!$B$5:$B$103)</f>
        <v>Funderingslaag (menggranulaat) (250mm) (60j)</v>
      </c>
      <c r="C130" s="217">
        <v>0</v>
      </c>
      <c r="D130" s="556">
        <f>LOOKUP(A130,'St. Objectenlijst FE'!$A$5:$A$103,'St. Objectenlijst FE'!$G$5:$G$103)</f>
        <v>0.23</v>
      </c>
      <c r="E130" s="174">
        <v>0</v>
      </c>
      <c r="F130" s="217">
        <v>0</v>
      </c>
      <c r="G130" s="164"/>
      <c r="H130" s="656">
        <f t="shared" si="7"/>
        <v>0</v>
      </c>
      <c r="I130" s="176">
        <v>0</v>
      </c>
      <c r="J130" s="177">
        <v>0</v>
      </c>
      <c r="K130" s="177">
        <v>0</v>
      </c>
      <c r="L130" s="177">
        <v>0</v>
      </c>
      <c r="M130" s="177">
        <v>0</v>
      </c>
      <c r="N130" s="177">
        <v>0</v>
      </c>
      <c r="O130" s="178">
        <v>0</v>
      </c>
      <c r="P130" s="167"/>
      <c r="Q130" s="224">
        <f t="shared" si="8"/>
        <v>1</v>
      </c>
      <c r="R130" s="184">
        <v>0</v>
      </c>
      <c r="S130" s="193">
        <v>0</v>
      </c>
      <c r="T130" s="167"/>
      <c r="U130" s="437">
        <v>0</v>
      </c>
      <c r="V130" s="190">
        <v>0</v>
      </c>
      <c r="W130" s="167"/>
      <c r="X130" s="429">
        <v>0</v>
      </c>
      <c r="Y130" s="188">
        <v>0</v>
      </c>
    </row>
    <row r="131" spans="1:25" ht="17" thickBot="1" x14ac:dyDescent="0.25">
      <c r="A131" s="655">
        <v>125</v>
      </c>
      <c r="B131" s="169" t="str">
        <f>LOOKUP(A131,'St. Objectenlijst FE'!$A$5:$A$103,'St. Objectenlijst FE'!$B$5:$B$103)</f>
        <v>Funderingslaag (menggranulaat) (250mm) (60j)</v>
      </c>
      <c r="C131" s="217">
        <v>0</v>
      </c>
      <c r="D131" s="556">
        <f>LOOKUP(A131,'St. Objectenlijst FE'!$A$5:$A$103,'St. Objectenlijst FE'!$G$5:$G$103)</f>
        <v>0.23</v>
      </c>
      <c r="E131" s="174">
        <v>0</v>
      </c>
      <c r="F131" s="217">
        <v>0</v>
      </c>
      <c r="G131" s="164"/>
      <c r="H131" s="656">
        <f t="shared" si="7"/>
        <v>0</v>
      </c>
      <c r="I131" s="176">
        <v>0</v>
      </c>
      <c r="J131" s="177">
        <v>0</v>
      </c>
      <c r="K131" s="177">
        <v>0</v>
      </c>
      <c r="L131" s="177">
        <v>0</v>
      </c>
      <c r="M131" s="177">
        <v>0</v>
      </c>
      <c r="N131" s="177">
        <v>0</v>
      </c>
      <c r="O131" s="178">
        <v>0</v>
      </c>
      <c r="P131" s="167"/>
      <c r="Q131" s="224">
        <f t="shared" si="8"/>
        <v>1</v>
      </c>
      <c r="R131" s="184">
        <v>0</v>
      </c>
      <c r="S131" s="193">
        <v>0</v>
      </c>
      <c r="T131" s="167"/>
      <c r="U131" s="437">
        <v>0</v>
      </c>
      <c r="V131" s="190">
        <v>0</v>
      </c>
      <c r="W131" s="167"/>
      <c r="X131" s="429">
        <v>0</v>
      </c>
      <c r="Y131" s="188">
        <v>0</v>
      </c>
    </row>
    <row r="132" spans="1:25" ht="17" thickBot="1" x14ac:dyDescent="0.25">
      <c r="A132" s="655">
        <v>126</v>
      </c>
      <c r="B132" s="169" t="str">
        <f>LOOKUP(A132,'St. Objectenlijst FE'!$A$5:$A$103,'St. Objectenlijst FE'!$B$5:$B$103)</f>
        <v>Funderingslaag (menggranulaat) (250mm) (60j)</v>
      </c>
      <c r="C132" s="217">
        <v>0</v>
      </c>
      <c r="D132" s="556">
        <f>LOOKUP(A132,'St. Objectenlijst FE'!$A$5:$A$103,'St. Objectenlijst FE'!$G$5:$G$103)</f>
        <v>0.23</v>
      </c>
      <c r="E132" s="174">
        <v>0</v>
      </c>
      <c r="F132" s="217">
        <v>0</v>
      </c>
      <c r="G132" s="164"/>
      <c r="H132" s="656">
        <f t="shared" si="7"/>
        <v>0</v>
      </c>
      <c r="I132" s="176">
        <v>0</v>
      </c>
      <c r="J132" s="177">
        <v>0</v>
      </c>
      <c r="K132" s="177">
        <v>0</v>
      </c>
      <c r="L132" s="177">
        <v>0</v>
      </c>
      <c r="M132" s="177">
        <v>0</v>
      </c>
      <c r="N132" s="177">
        <v>0</v>
      </c>
      <c r="O132" s="178">
        <v>0</v>
      </c>
      <c r="P132" s="167"/>
      <c r="Q132" s="224">
        <f t="shared" si="8"/>
        <v>1</v>
      </c>
      <c r="R132" s="184">
        <v>0</v>
      </c>
      <c r="S132" s="193">
        <v>0</v>
      </c>
      <c r="T132" s="167"/>
      <c r="U132" s="437">
        <v>0</v>
      </c>
      <c r="V132" s="190">
        <v>0</v>
      </c>
      <c r="W132" s="167"/>
      <c r="X132" s="429">
        <v>0</v>
      </c>
      <c r="Y132" s="188">
        <v>0</v>
      </c>
    </row>
    <row r="133" spans="1:25" ht="17" thickBot="1" x14ac:dyDescent="0.25">
      <c r="A133" s="655">
        <v>127</v>
      </c>
      <c r="B133" s="169" t="str">
        <f>LOOKUP(A133,'St. Objectenlijst FE'!$A$5:$A$103,'St. Objectenlijst FE'!$B$5:$B$103)</f>
        <v>Funderingslaag (menggranulaat) (250mm) (60j)</v>
      </c>
      <c r="C133" s="217">
        <v>0</v>
      </c>
      <c r="D133" s="556">
        <f>LOOKUP(A133,'St. Objectenlijst FE'!$A$5:$A$103,'St. Objectenlijst FE'!$G$5:$G$103)</f>
        <v>0.23</v>
      </c>
      <c r="E133" s="174">
        <v>0</v>
      </c>
      <c r="F133" s="217">
        <v>0</v>
      </c>
      <c r="G133" s="164"/>
      <c r="H133" s="656">
        <f t="shared" si="7"/>
        <v>0</v>
      </c>
      <c r="I133" s="176">
        <v>0</v>
      </c>
      <c r="J133" s="177">
        <v>0</v>
      </c>
      <c r="K133" s="177">
        <v>0</v>
      </c>
      <c r="L133" s="177">
        <v>0</v>
      </c>
      <c r="M133" s="177">
        <v>0</v>
      </c>
      <c r="N133" s="177">
        <v>0</v>
      </c>
      <c r="O133" s="178">
        <v>0</v>
      </c>
      <c r="P133" s="167"/>
      <c r="Q133" s="224">
        <f t="shared" si="8"/>
        <v>1</v>
      </c>
      <c r="R133" s="184">
        <v>0</v>
      </c>
      <c r="S133" s="193">
        <v>0</v>
      </c>
      <c r="T133" s="167"/>
      <c r="U133" s="437">
        <v>0</v>
      </c>
      <c r="V133" s="190">
        <v>0</v>
      </c>
      <c r="W133" s="167"/>
      <c r="X133" s="429">
        <v>0</v>
      </c>
      <c r="Y133" s="188">
        <v>0</v>
      </c>
    </row>
    <row r="134" spans="1:25" ht="17" thickBot="1" x14ac:dyDescent="0.25">
      <c r="A134" s="655">
        <v>128</v>
      </c>
      <c r="B134" s="169" t="str">
        <f>LOOKUP(A134,'St. Objectenlijst FE'!$A$5:$A$103,'St. Objectenlijst FE'!$B$5:$B$103)</f>
        <v>Funderingslaag (menggranulaat) (250mm) (60j)</v>
      </c>
      <c r="C134" s="217">
        <v>0</v>
      </c>
      <c r="D134" s="556">
        <f>LOOKUP(A134,'St. Objectenlijst FE'!$A$5:$A$103,'St. Objectenlijst FE'!$G$5:$G$103)</f>
        <v>0.23</v>
      </c>
      <c r="E134" s="174">
        <v>0</v>
      </c>
      <c r="F134" s="217">
        <v>0</v>
      </c>
      <c r="G134" s="164"/>
      <c r="H134" s="656">
        <f t="shared" si="7"/>
        <v>0</v>
      </c>
      <c r="I134" s="176">
        <v>0</v>
      </c>
      <c r="J134" s="177">
        <v>0</v>
      </c>
      <c r="K134" s="177">
        <v>0</v>
      </c>
      <c r="L134" s="177">
        <v>0</v>
      </c>
      <c r="M134" s="177">
        <v>0</v>
      </c>
      <c r="N134" s="177">
        <v>0</v>
      </c>
      <c r="O134" s="178">
        <v>0</v>
      </c>
      <c r="P134" s="167"/>
      <c r="Q134" s="224">
        <f t="shared" si="8"/>
        <v>1</v>
      </c>
      <c r="R134" s="184">
        <v>0</v>
      </c>
      <c r="S134" s="193">
        <v>0</v>
      </c>
      <c r="T134" s="167"/>
      <c r="U134" s="437">
        <v>0</v>
      </c>
      <c r="V134" s="190">
        <v>0</v>
      </c>
      <c r="W134" s="167"/>
      <c r="X134" s="429">
        <v>0</v>
      </c>
      <c r="Y134" s="188">
        <v>0</v>
      </c>
    </row>
    <row r="135" spans="1:25" ht="17" thickBot="1" x14ac:dyDescent="0.25">
      <c r="A135" s="655">
        <v>129</v>
      </c>
      <c r="B135" s="169" t="str">
        <f>LOOKUP(A135,'St. Objectenlijst FE'!$A$5:$A$103,'St. Objectenlijst FE'!$B$5:$B$103)</f>
        <v>Funderingslaag (menggranulaat) (250mm) (60j)</v>
      </c>
      <c r="C135" s="217">
        <v>0</v>
      </c>
      <c r="D135" s="556">
        <f>LOOKUP(A135,'St. Objectenlijst FE'!$A$5:$A$103,'St. Objectenlijst FE'!$G$5:$G$103)</f>
        <v>0.23</v>
      </c>
      <c r="E135" s="174">
        <v>0</v>
      </c>
      <c r="F135" s="217">
        <v>0</v>
      </c>
      <c r="G135" s="164"/>
      <c r="H135" s="656">
        <f t="shared" si="7"/>
        <v>0</v>
      </c>
      <c r="I135" s="176">
        <v>0</v>
      </c>
      <c r="J135" s="177">
        <v>0</v>
      </c>
      <c r="K135" s="177">
        <v>0</v>
      </c>
      <c r="L135" s="177">
        <v>0</v>
      </c>
      <c r="M135" s="177">
        <v>0</v>
      </c>
      <c r="N135" s="177">
        <v>0</v>
      </c>
      <c r="O135" s="178">
        <v>0</v>
      </c>
      <c r="P135" s="167"/>
      <c r="Q135" s="224">
        <f t="shared" si="8"/>
        <v>1</v>
      </c>
      <c r="R135" s="184">
        <v>0</v>
      </c>
      <c r="S135" s="193">
        <v>0</v>
      </c>
      <c r="T135" s="167"/>
      <c r="U135" s="437">
        <v>0</v>
      </c>
      <c r="V135" s="190">
        <v>0</v>
      </c>
      <c r="W135" s="167"/>
      <c r="X135" s="429">
        <v>0</v>
      </c>
      <c r="Y135" s="188">
        <v>0</v>
      </c>
    </row>
    <row r="136" spans="1:25" ht="17" thickBot="1" x14ac:dyDescent="0.25">
      <c r="A136" s="655">
        <v>130</v>
      </c>
      <c r="B136" s="169" t="str">
        <f>LOOKUP(A136,'St. Objectenlijst FE'!$A$5:$A$103,'St. Objectenlijst FE'!$B$5:$B$103)</f>
        <v>Funderingslaag (menggranulaat) (250mm) (60j)</v>
      </c>
      <c r="C136" s="217">
        <v>0</v>
      </c>
      <c r="D136" s="556">
        <f>LOOKUP(A136,'St. Objectenlijst FE'!$A$5:$A$103,'St. Objectenlijst FE'!$G$5:$G$103)</f>
        <v>0.23</v>
      </c>
      <c r="E136" s="174">
        <v>0</v>
      </c>
      <c r="F136" s="217">
        <v>0</v>
      </c>
      <c r="G136" s="164"/>
      <c r="H136" s="656">
        <f t="shared" si="7"/>
        <v>0</v>
      </c>
      <c r="I136" s="176">
        <v>0</v>
      </c>
      <c r="J136" s="177">
        <v>0</v>
      </c>
      <c r="K136" s="177">
        <v>0</v>
      </c>
      <c r="L136" s="177">
        <v>0</v>
      </c>
      <c r="M136" s="177">
        <v>0</v>
      </c>
      <c r="N136" s="177">
        <v>0</v>
      </c>
      <c r="O136" s="178">
        <v>0</v>
      </c>
      <c r="P136" s="167"/>
      <c r="Q136" s="224">
        <f t="shared" si="8"/>
        <v>1</v>
      </c>
      <c r="R136" s="184">
        <v>0</v>
      </c>
      <c r="S136" s="193">
        <v>0</v>
      </c>
      <c r="T136" s="167"/>
      <c r="U136" s="437">
        <v>0</v>
      </c>
      <c r="V136" s="190">
        <v>0</v>
      </c>
      <c r="W136" s="167"/>
      <c r="X136" s="429">
        <v>0</v>
      </c>
      <c r="Y136" s="188">
        <v>0</v>
      </c>
    </row>
    <row r="137" spans="1:25" ht="17" thickBot="1" x14ac:dyDescent="0.25">
      <c r="A137" s="655">
        <v>131</v>
      </c>
      <c r="B137" s="169" t="str">
        <f>LOOKUP(A137,'St. Objectenlijst FE'!$A$5:$A$103,'St. Objectenlijst FE'!$B$5:$B$103)</f>
        <v>Funderingslaag (menggranulaat) (250mm) (60j)</v>
      </c>
      <c r="C137" s="217">
        <v>0</v>
      </c>
      <c r="D137" s="556">
        <f>LOOKUP(A137,'St. Objectenlijst FE'!$A$5:$A$103,'St. Objectenlijst FE'!$G$5:$G$103)</f>
        <v>0.23</v>
      </c>
      <c r="E137" s="174">
        <v>0</v>
      </c>
      <c r="F137" s="217">
        <v>0</v>
      </c>
      <c r="G137" s="164"/>
      <c r="H137" s="656">
        <f t="shared" si="7"/>
        <v>0</v>
      </c>
      <c r="I137" s="176">
        <v>0</v>
      </c>
      <c r="J137" s="177">
        <v>0</v>
      </c>
      <c r="K137" s="177">
        <v>0</v>
      </c>
      <c r="L137" s="177">
        <v>0</v>
      </c>
      <c r="M137" s="177">
        <v>0</v>
      </c>
      <c r="N137" s="177">
        <v>0</v>
      </c>
      <c r="O137" s="178">
        <v>0</v>
      </c>
      <c r="P137" s="167"/>
      <c r="Q137" s="224">
        <f t="shared" si="8"/>
        <v>1</v>
      </c>
      <c r="R137" s="184">
        <v>0</v>
      </c>
      <c r="S137" s="193">
        <v>0</v>
      </c>
      <c r="T137" s="167"/>
      <c r="U137" s="437">
        <v>0</v>
      </c>
      <c r="V137" s="190">
        <v>0</v>
      </c>
      <c r="W137" s="167"/>
      <c r="X137" s="429">
        <v>0</v>
      </c>
      <c r="Y137" s="188">
        <v>0</v>
      </c>
    </row>
    <row r="138" spans="1:25" ht="17" thickBot="1" x14ac:dyDescent="0.25">
      <c r="A138" s="655">
        <v>132</v>
      </c>
      <c r="B138" s="169" t="str">
        <f>LOOKUP(A138,'St. Objectenlijst FE'!$A$5:$A$103,'St. Objectenlijst FE'!$B$5:$B$103)</f>
        <v>Funderingslaag (menggranulaat) (250mm) (60j)</v>
      </c>
      <c r="C138" s="217">
        <v>0</v>
      </c>
      <c r="D138" s="556">
        <f>LOOKUP(A138,'St. Objectenlijst FE'!$A$5:$A$103,'St. Objectenlijst FE'!$G$5:$G$103)</f>
        <v>0.23</v>
      </c>
      <c r="E138" s="174">
        <v>0</v>
      </c>
      <c r="F138" s="217">
        <v>0</v>
      </c>
      <c r="G138" s="164"/>
      <c r="H138" s="656">
        <f t="shared" si="7"/>
        <v>0</v>
      </c>
      <c r="I138" s="176">
        <v>0</v>
      </c>
      <c r="J138" s="177">
        <v>0</v>
      </c>
      <c r="K138" s="177">
        <v>0</v>
      </c>
      <c r="L138" s="177">
        <v>0</v>
      </c>
      <c r="M138" s="177">
        <v>0</v>
      </c>
      <c r="N138" s="177">
        <v>0</v>
      </c>
      <c r="O138" s="178">
        <v>0</v>
      </c>
      <c r="P138" s="167"/>
      <c r="Q138" s="224">
        <f t="shared" si="8"/>
        <v>1</v>
      </c>
      <c r="R138" s="184">
        <v>0</v>
      </c>
      <c r="S138" s="193">
        <v>0</v>
      </c>
      <c r="T138" s="167"/>
      <c r="U138" s="437">
        <v>0</v>
      </c>
      <c r="V138" s="190">
        <v>0</v>
      </c>
      <c r="W138" s="167"/>
      <c r="X138" s="429">
        <v>0</v>
      </c>
      <c r="Y138" s="188">
        <v>0</v>
      </c>
    </row>
    <row r="139" spans="1:25" ht="17" thickBot="1" x14ac:dyDescent="0.25">
      <c r="A139" s="655">
        <v>133</v>
      </c>
      <c r="B139" s="169" t="str">
        <f>LOOKUP(A139,'St. Objectenlijst FE'!$A$5:$A$103,'St. Objectenlijst FE'!$B$5:$B$103)</f>
        <v>Funderingslaag (menggranulaat) (250mm) (60j)</v>
      </c>
      <c r="C139" s="217">
        <v>0</v>
      </c>
      <c r="D139" s="556">
        <f>LOOKUP(A139,'St. Objectenlijst FE'!$A$5:$A$103,'St. Objectenlijst FE'!$G$5:$G$103)</f>
        <v>0.23</v>
      </c>
      <c r="E139" s="174">
        <v>0</v>
      </c>
      <c r="F139" s="217">
        <v>0</v>
      </c>
      <c r="G139" s="164"/>
      <c r="H139" s="656">
        <f t="shared" si="7"/>
        <v>0</v>
      </c>
      <c r="I139" s="176">
        <v>0</v>
      </c>
      <c r="J139" s="177">
        <v>0</v>
      </c>
      <c r="K139" s="177">
        <v>0</v>
      </c>
      <c r="L139" s="177">
        <v>0</v>
      </c>
      <c r="M139" s="177">
        <v>0</v>
      </c>
      <c r="N139" s="177">
        <v>0</v>
      </c>
      <c r="O139" s="178">
        <v>0</v>
      </c>
      <c r="P139" s="167"/>
      <c r="Q139" s="224">
        <f t="shared" si="8"/>
        <v>1</v>
      </c>
      <c r="R139" s="184">
        <v>0</v>
      </c>
      <c r="S139" s="193">
        <v>0</v>
      </c>
      <c r="T139" s="167"/>
      <c r="U139" s="437">
        <v>0</v>
      </c>
      <c r="V139" s="190">
        <v>0</v>
      </c>
      <c r="W139" s="167"/>
      <c r="X139" s="429">
        <v>0</v>
      </c>
      <c r="Y139" s="188">
        <v>0</v>
      </c>
    </row>
    <row r="140" spans="1:25" ht="17" thickBot="1" x14ac:dyDescent="0.25">
      <c r="A140" s="655">
        <v>134</v>
      </c>
      <c r="B140" s="169" t="str">
        <f>LOOKUP(A140,'St. Objectenlijst FE'!$A$5:$A$103,'St. Objectenlijst FE'!$B$5:$B$103)</f>
        <v>Funderingslaag (menggranulaat) (250mm) (60j)</v>
      </c>
      <c r="C140" s="217">
        <v>0</v>
      </c>
      <c r="D140" s="556">
        <f>LOOKUP(A140,'St. Objectenlijst FE'!$A$5:$A$103,'St. Objectenlijst FE'!$G$5:$G$103)</f>
        <v>0.23</v>
      </c>
      <c r="E140" s="174">
        <v>0</v>
      </c>
      <c r="F140" s="217">
        <v>0</v>
      </c>
      <c r="G140" s="164"/>
      <c r="H140" s="656">
        <f t="shared" si="7"/>
        <v>0</v>
      </c>
      <c r="I140" s="176">
        <v>0</v>
      </c>
      <c r="J140" s="177">
        <v>0</v>
      </c>
      <c r="K140" s="177">
        <v>0</v>
      </c>
      <c r="L140" s="177">
        <v>0</v>
      </c>
      <c r="M140" s="177">
        <v>0</v>
      </c>
      <c r="N140" s="177">
        <v>0</v>
      </c>
      <c r="O140" s="178">
        <v>0</v>
      </c>
      <c r="P140" s="167"/>
      <c r="Q140" s="224">
        <f t="shared" si="8"/>
        <v>1</v>
      </c>
      <c r="R140" s="184">
        <v>0</v>
      </c>
      <c r="S140" s="193">
        <v>0</v>
      </c>
      <c r="T140" s="167"/>
      <c r="U140" s="437">
        <v>0</v>
      </c>
      <c r="V140" s="190">
        <v>0</v>
      </c>
      <c r="W140" s="167"/>
      <c r="X140" s="429">
        <v>0</v>
      </c>
      <c r="Y140" s="188">
        <v>0</v>
      </c>
    </row>
    <row r="141" spans="1:25" ht="17" thickBot="1" x14ac:dyDescent="0.25">
      <c r="A141" s="655">
        <v>135</v>
      </c>
      <c r="B141" s="169" t="str">
        <f>LOOKUP(A141,'St. Objectenlijst FE'!$A$5:$A$103,'St. Objectenlijst FE'!$B$5:$B$103)</f>
        <v>Funderingslaag (menggranulaat) (250mm) (60j)</v>
      </c>
      <c r="C141" s="217">
        <v>0</v>
      </c>
      <c r="D141" s="556">
        <f>LOOKUP(A141,'St. Objectenlijst FE'!$A$5:$A$103,'St. Objectenlijst FE'!$G$5:$G$103)</f>
        <v>0.23</v>
      </c>
      <c r="E141" s="174">
        <v>0</v>
      </c>
      <c r="F141" s="217">
        <v>0</v>
      </c>
      <c r="G141" s="164"/>
      <c r="H141" s="656">
        <f t="shared" si="7"/>
        <v>0</v>
      </c>
      <c r="I141" s="176">
        <v>0</v>
      </c>
      <c r="J141" s="177">
        <v>0</v>
      </c>
      <c r="K141" s="177">
        <v>0</v>
      </c>
      <c r="L141" s="177">
        <v>0</v>
      </c>
      <c r="M141" s="177">
        <v>0</v>
      </c>
      <c r="N141" s="177">
        <v>0</v>
      </c>
      <c r="O141" s="178">
        <v>0</v>
      </c>
      <c r="P141" s="167"/>
      <c r="Q141" s="224">
        <f t="shared" si="8"/>
        <v>1</v>
      </c>
      <c r="R141" s="184">
        <v>0</v>
      </c>
      <c r="S141" s="193">
        <v>0</v>
      </c>
      <c r="T141" s="167"/>
      <c r="U141" s="437">
        <v>0</v>
      </c>
      <c r="V141" s="190">
        <v>0</v>
      </c>
      <c r="W141" s="167"/>
      <c r="X141" s="429">
        <v>0</v>
      </c>
      <c r="Y141" s="188">
        <v>0</v>
      </c>
    </row>
    <row r="142" spans="1:25" ht="17" thickBot="1" x14ac:dyDescent="0.25">
      <c r="A142" s="655">
        <v>136</v>
      </c>
      <c r="B142" s="169" t="str">
        <f>LOOKUP(A142,'St. Objectenlijst FE'!$A$5:$A$103,'St. Objectenlijst FE'!$B$5:$B$103)</f>
        <v>Funderingslaag (menggranulaat) (250mm) (60j)</v>
      </c>
      <c r="C142" s="217">
        <v>0</v>
      </c>
      <c r="D142" s="556">
        <f>LOOKUP(A142,'St. Objectenlijst FE'!$A$5:$A$103,'St. Objectenlijst FE'!$G$5:$G$103)</f>
        <v>0.23</v>
      </c>
      <c r="E142" s="174">
        <v>0</v>
      </c>
      <c r="F142" s="217">
        <v>0</v>
      </c>
      <c r="G142" s="164"/>
      <c r="H142" s="656">
        <f t="shared" si="7"/>
        <v>0</v>
      </c>
      <c r="I142" s="176">
        <v>0</v>
      </c>
      <c r="J142" s="177">
        <v>0</v>
      </c>
      <c r="K142" s="177">
        <v>0</v>
      </c>
      <c r="L142" s="177">
        <v>0</v>
      </c>
      <c r="M142" s="177">
        <v>0</v>
      </c>
      <c r="N142" s="177">
        <v>0</v>
      </c>
      <c r="O142" s="178">
        <v>0</v>
      </c>
      <c r="P142" s="167"/>
      <c r="Q142" s="224">
        <f t="shared" si="8"/>
        <v>1</v>
      </c>
      <c r="R142" s="184">
        <v>0</v>
      </c>
      <c r="S142" s="193">
        <v>0</v>
      </c>
      <c r="T142" s="167"/>
      <c r="U142" s="437">
        <v>0</v>
      </c>
      <c r="V142" s="190">
        <v>0</v>
      </c>
      <c r="W142" s="167"/>
      <c r="X142" s="429">
        <v>0</v>
      </c>
      <c r="Y142" s="188">
        <v>0</v>
      </c>
    </row>
    <row r="143" spans="1:25" ht="17" thickBot="1" x14ac:dyDescent="0.25">
      <c r="A143" s="655">
        <v>137</v>
      </c>
      <c r="B143" s="169" t="str">
        <f>LOOKUP(A143,'St. Objectenlijst FE'!$A$5:$A$103,'St. Objectenlijst FE'!$B$5:$B$103)</f>
        <v>Funderingslaag (menggranulaat) (250mm) (60j)</v>
      </c>
      <c r="C143" s="217">
        <v>0</v>
      </c>
      <c r="D143" s="556">
        <f>LOOKUP(A143,'St. Objectenlijst FE'!$A$5:$A$103,'St. Objectenlijst FE'!$G$5:$G$103)</f>
        <v>0.23</v>
      </c>
      <c r="E143" s="174">
        <v>0</v>
      </c>
      <c r="F143" s="217">
        <v>0</v>
      </c>
      <c r="G143" s="164"/>
      <c r="H143" s="656">
        <f t="shared" si="7"/>
        <v>0</v>
      </c>
      <c r="I143" s="176">
        <v>0</v>
      </c>
      <c r="J143" s="177">
        <v>0</v>
      </c>
      <c r="K143" s="177">
        <v>0</v>
      </c>
      <c r="L143" s="177">
        <v>0</v>
      </c>
      <c r="M143" s="177">
        <v>0</v>
      </c>
      <c r="N143" s="177">
        <v>0</v>
      </c>
      <c r="O143" s="178">
        <v>0</v>
      </c>
      <c r="P143" s="167"/>
      <c r="Q143" s="224">
        <f t="shared" si="8"/>
        <v>1</v>
      </c>
      <c r="R143" s="184">
        <v>0</v>
      </c>
      <c r="S143" s="193">
        <v>0</v>
      </c>
      <c r="T143" s="167"/>
      <c r="U143" s="437">
        <v>0</v>
      </c>
      <c r="V143" s="190">
        <v>0</v>
      </c>
      <c r="W143" s="167"/>
      <c r="X143" s="429">
        <v>0</v>
      </c>
      <c r="Y143" s="188">
        <v>0</v>
      </c>
    </row>
    <row r="144" spans="1:25" ht="17" thickBot="1" x14ac:dyDescent="0.25">
      <c r="A144" s="655">
        <v>138</v>
      </c>
      <c r="B144" s="169" t="str">
        <f>LOOKUP(A144,'St. Objectenlijst FE'!$A$5:$A$103,'St. Objectenlijst FE'!$B$5:$B$103)</f>
        <v>Funderingslaag (menggranulaat) (250mm) (60j)</v>
      </c>
      <c r="C144" s="217">
        <v>0</v>
      </c>
      <c r="D144" s="556">
        <f>LOOKUP(A144,'St. Objectenlijst FE'!$A$5:$A$103,'St. Objectenlijst FE'!$G$5:$G$103)</f>
        <v>0.23</v>
      </c>
      <c r="E144" s="174">
        <v>0</v>
      </c>
      <c r="F144" s="217">
        <v>0</v>
      </c>
      <c r="G144" s="164"/>
      <c r="H144" s="656">
        <f t="shared" si="7"/>
        <v>0</v>
      </c>
      <c r="I144" s="176">
        <v>0</v>
      </c>
      <c r="J144" s="177">
        <v>0</v>
      </c>
      <c r="K144" s="177">
        <v>0</v>
      </c>
      <c r="L144" s="177">
        <v>0</v>
      </c>
      <c r="M144" s="177">
        <v>0</v>
      </c>
      <c r="N144" s="177">
        <v>0</v>
      </c>
      <c r="O144" s="178">
        <v>0</v>
      </c>
      <c r="P144" s="167"/>
      <c r="Q144" s="224">
        <f t="shared" si="8"/>
        <v>1</v>
      </c>
      <c r="R144" s="184">
        <v>0</v>
      </c>
      <c r="S144" s="193">
        <v>0</v>
      </c>
      <c r="T144" s="167"/>
      <c r="U144" s="437">
        <v>0</v>
      </c>
      <c r="V144" s="190">
        <v>0</v>
      </c>
      <c r="W144" s="167"/>
      <c r="X144" s="429">
        <v>0</v>
      </c>
      <c r="Y144" s="188">
        <v>0</v>
      </c>
    </row>
    <row r="145" spans="1:25" ht="17" thickBot="1" x14ac:dyDescent="0.25">
      <c r="A145" s="655">
        <v>139</v>
      </c>
      <c r="B145" s="169" t="str">
        <f>LOOKUP(A145,'St. Objectenlijst FE'!$A$5:$A$103,'St. Objectenlijst FE'!$B$5:$B$103)</f>
        <v>Funderingslaag (menggranulaat) (250mm) (60j)</v>
      </c>
      <c r="C145" s="217">
        <v>0</v>
      </c>
      <c r="D145" s="556">
        <f>LOOKUP(A145,'St. Objectenlijst FE'!$A$5:$A$103,'St. Objectenlijst FE'!$G$5:$G$103)</f>
        <v>0.23</v>
      </c>
      <c r="E145" s="174">
        <v>0</v>
      </c>
      <c r="F145" s="217">
        <v>0</v>
      </c>
      <c r="G145" s="164"/>
      <c r="H145" s="656">
        <f t="shared" si="7"/>
        <v>0</v>
      </c>
      <c r="I145" s="176">
        <v>0</v>
      </c>
      <c r="J145" s="177">
        <v>0</v>
      </c>
      <c r="K145" s="177">
        <v>0</v>
      </c>
      <c r="L145" s="177">
        <v>0</v>
      </c>
      <c r="M145" s="177">
        <v>0</v>
      </c>
      <c r="N145" s="177">
        <v>0</v>
      </c>
      <c r="O145" s="178">
        <v>0</v>
      </c>
      <c r="P145" s="167"/>
      <c r="Q145" s="224">
        <f t="shared" si="8"/>
        <v>1</v>
      </c>
      <c r="R145" s="184">
        <v>0</v>
      </c>
      <c r="S145" s="193">
        <v>0</v>
      </c>
      <c r="T145" s="167"/>
      <c r="U145" s="437">
        <v>0</v>
      </c>
      <c r="V145" s="190">
        <v>0</v>
      </c>
      <c r="W145" s="167"/>
      <c r="X145" s="429">
        <v>0</v>
      </c>
      <c r="Y145" s="188">
        <v>0</v>
      </c>
    </row>
    <row r="146" spans="1:25" ht="17" thickBot="1" x14ac:dyDescent="0.25">
      <c r="A146" s="655">
        <v>140</v>
      </c>
      <c r="B146" s="169" t="str">
        <f>LOOKUP(A146,'St. Objectenlijst FE'!$A$5:$A$103,'St. Objectenlijst FE'!$B$5:$B$103)</f>
        <v>Funderingslaag (menggranulaat) (250mm) (60j)</v>
      </c>
      <c r="C146" s="217">
        <v>0</v>
      </c>
      <c r="D146" s="556">
        <f>LOOKUP(A146,'St. Objectenlijst FE'!$A$5:$A$103,'St. Objectenlijst FE'!$G$5:$G$103)</f>
        <v>0.23</v>
      </c>
      <c r="E146" s="174">
        <v>0</v>
      </c>
      <c r="F146" s="217">
        <v>0</v>
      </c>
      <c r="G146" s="164"/>
      <c r="H146" s="656">
        <f t="shared" si="7"/>
        <v>0</v>
      </c>
      <c r="I146" s="176">
        <v>0</v>
      </c>
      <c r="J146" s="177">
        <v>0</v>
      </c>
      <c r="K146" s="177">
        <v>0</v>
      </c>
      <c r="L146" s="177">
        <v>0</v>
      </c>
      <c r="M146" s="177">
        <v>0</v>
      </c>
      <c r="N146" s="177">
        <v>0</v>
      </c>
      <c r="O146" s="178">
        <v>0</v>
      </c>
      <c r="P146" s="167"/>
      <c r="Q146" s="224">
        <f t="shared" si="8"/>
        <v>1</v>
      </c>
      <c r="R146" s="184">
        <v>0</v>
      </c>
      <c r="S146" s="193">
        <v>0</v>
      </c>
      <c r="T146" s="167"/>
      <c r="U146" s="437">
        <v>0</v>
      </c>
      <c r="V146" s="190">
        <v>0</v>
      </c>
      <c r="W146" s="167"/>
      <c r="X146" s="429">
        <v>0</v>
      </c>
      <c r="Y146" s="188">
        <v>0</v>
      </c>
    </row>
    <row r="147" spans="1:25" ht="17" thickBot="1" x14ac:dyDescent="0.25">
      <c r="A147" s="655">
        <v>141</v>
      </c>
      <c r="B147" s="169" t="str">
        <f>LOOKUP(A147,'St. Objectenlijst FE'!$A$5:$A$103,'St. Objectenlijst FE'!$B$5:$B$103)</f>
        <v>Funderingslaag (menggranulaat) (250mm) (60j)</v>
      </c>
      <c r="C147" s="217">
        <v>0</v>
      </c>
      <c r="D147" s="556">
        <f>LOOKUP(A147,'St. Objectenlijst FE'!$A$5:$A$103,'St. Objectenlijst FE'!$G$5:$G$103)</f>
        <v>0.23</v>
      </c>
      <c r="E147" s="174">
        <v>0</v>
      </c>
      <c r="F147" s="217">
        <v>0</v>
      </c>
      <c r="G147" s="164"/>
      <c r="H147" s="656">
        <f t="shared" si="7"/>
        <v>0</v>
      </c>
      <c r="I147" s="176">
        <v>0</v>
      </c>
      <c r="J147" s="177">
        <v>0</v>
      </c>
      <c r="K147" s="177">
        <v>0</v>
      </c>
      <c r="L147" s="177">
        <v>0</v>
      </c>
      <c r="M147" s="177">
        <v>0</v>
      </c>
      <c r="N147" s="177">
        <v>0</v>
      </c>
      <c r="O147" s="178">
        <v>0</v>
      </c>
      <c r="P147" s="167"/>
      <c r="Q147" s="224">
        <f t="shared" si="8"/>
        <v>1</v>
      </c>
      <c r="R147" s="184">
        <v>0</v>
      </c>
      <c r="S147" s="193">
        <v>0</v>
      </c>
      <c r="T147" s="167"/>
      <c r="U147" s="437">
        <v>0</v>
      </c>
      <c r="V147" s="190">
        <v>0</v>
      </c>
      <c r="W147" s="167"/>
      <c r="X147" s="429">
        <v>0</v>
      </c>
      <c r="Y147" s="188">
        <v>0</v>
      </c>
    </row>
    <row r="148" spans="1:25" ht="17" thickBot="1" x14ac:dyDescent="0.25">
      <c r="A148" s="655">
        <v>142</v>
      </c>
      <c r="B148" s="169" t="str">
        <f>LOOKUP(A148,'St. Objectenlijst FE'!$A$5:$A$103,'St. Objectenlijst FE'!$B$5:$B$103)</f>
        <v>Funderingslaag (menggranulaat) (250mm) (60j)</v>
      </c>
      <c r="C148" s="217">
        <v>0</v>
      </c>
      <c r="D148" s="556">
        <f>LOOKUP(A148,'St. Objectenlijst FE'!$A$5:$A$103,'St. Objectenlijst FE'!$G$5:$G$103)</f>
        <v>0.23</v>
      </c>
      <c r="E148" s="174">
        <v>0</v>
      </c>
      <c r="F148" s="217">
        <v>0</v>
      </c>
      <c r="G148" s="164"/>
      <c r="H148" s="656">
        <f t="shared" si="7"/>
        <v>0</v>
      </c>
      <c r="I148" s="176">
        <v>0</v>
      </c>
      <c r="J148" s="177">
        <v>0</v>
      </c>
      <c r="K148" s="177">
        <v>0</v>
      </c>
      <c r="L148" s="177">
        <v>0</v>
      </c>
      <c r="M148" s="177">
        <v>0</v>
      </c>
      <c r="N148" s="177">
        <v>0</v>
      </c>
      <c r="O148" s="178">
        <v>0</v>
      </c>
      <c r="P148" s="167"/>
      <c r="Q148" s="224">
        <f t="shared" si="8"/>
        <v>1</v>
      </c>
      <c r="R148" s="184">
        <v>0</v>
      </c>
      <c r="S148" s="193">
        <v>0</v>
      </c>
      <c r="T148" s="167"/>
      <c r="U148" s="437">
        <v>0</v>
      </c>
      <c r="V148" s="190">
        <v>0</v>
      </c>
      <c r="W148" s="167"/>
      <c r="X148" s="429">
        <v>0</v>
      </c>
      <c r="Y148" s="188">
        <v>0</v>
      </c>
    </row>
    <row r="149" spans="1:25" ht="17" thickBot="1" x14ac:dyDescent="0.25">
      <c r="A149" s="655">
        <v>143</v>
      </c>
      <c r="B149" s="169" t="str">
        <f>LOOKUP(A149,'St. Objectenlijst FE'!$A$5:$A$103,'St. Objectenlijst FE'!$B$5:$B$103)</f>
        <v>Funderingslaag (menggranulaat) (250mm) (60j)</v>
      </c>
      <c r="C149" s="217">
        <v>0</v>
      </c>
      <c r="D149" s="556">
        <f>LOOKUP(A149,'St. Objectenlijst FE'!$A$5:$A$103,'St. Objectenlijst FE'!$G$5:$G$103)</f>
        <v>0.23</v>
      </c>
      <c r="E149" s="174">
        <v>0</v>
      </c>
      <c r="F149" s="217">
        <v>0</v>
      </c>
      <c r="G149" s="164"/>
      <c r="H149" s="656">
        <f t="shared" si="7"/>
        <v>0</v>
      </c>
      <c r="I149" s="176">
        <v>0</v>
      </c>
      <c r="J149" s="177">
        <v>0</v>
      </c>
      <c r="K149" s="177">
        <v>0</v>
      </c>
      <c r="L149" s="177">
        <v>0</v>
      </c>
      <c r="M149" s="177">
        <v>0</v>
      </c>
      <c r="N149" s="177">
        <v>0</v>
      </c>
      <c r="O149" s="178">
        <v>0</v>
      </c>
      <c r="P149" s="167"/>
      <c r="Q149" s="224">
        <f t="shared" si="8"/>
        <v>1</v>
      </c>
      <c r="R149" s="184">
        <v>0</v>
      </c>
      <c r="S149" s="193">
        <v>0</v>
      </c>
      <c r="T149" s="167"/>
      <c r="U149" s="437">
        <v>0</v>
      </c>
      <c r="V149" s="190">
        <v>0</v>
      </c>
      <c r="W149" s="167"/>
      <c r="X149" s="429">
        <v>0</v>
      </c>
      <c r="Y149" s="188">
        <v>0</v>
      </c>
    </row>
    <row r="150" spans="1:25" ht="17" thickBot="1" x14ac:dyDescent="0.25">
      <c r="A150" s="655">
        <v>144</v>
      </c>
      <c r="B150" s="169" t="str">
        <f>LOOKUP(A150,'St. Objectenlijst FE'!$A$5:$A$103,'St. Objectenlijst FE'!$B$5:$B$103)</f>
        <v>Funderingslaag (menggranulaat) (250mm) (60j)</v>
      </c>
      <c r="C150" s="217">
        <v>0</v>
      </c>
      <c r="D150" s="556">
        <f>LOOKUP(A150,'St. Objectenlijst FE'!$A$5:$A$103,'St. Objectenlijst FE'!$G$5:$G$103)</f>
        <v>0.23</v>
      </c>
      <c r="E150" s="174">
        <v>0</v>
      </c>
      <c r="F150" s="217">
        <v>0</v>
      </c>
      <c r="G150" s="164"/>
      <c r="H150" s="656">
        <f t="shared" si="7"/>
        <v>0</v>
      </c>
      <c r="I150" s="176">
        <v>0</v>
      </c>
      <c r="J150" s="177">
        <v>0</v>
      </c>
      <c r="K150" s="177">
        <v>0</v>
      </c>
      <c r="L150" s="177">
        <v>0</v>
      </c>
      <c r="M150" s="177">
        <v>0</v>
      </c>
      <c r="N150" s="177">
        <v>0</v>
      </c>
      <c r="O150" s="178">
        <v>0</v>
      </c>
      <c r="P150" s="167"/>
      <c r="Q150" s="224">
        <f t="shared" si="8"/>
        <v>1</v>
      </c>
      <c r="R150" s="184">
        <v>0</v>
      </c>
      <c r="S150" s="193">
        <v>0</v>
      </c>
      <c r="T150" s="167"/>
      <c r="U150" s="437">
        <v>0</v>
      </c>
      <c r="V150" s="190">
        <v>0</v>
      </c>
      <c r="W150" s="167"/>
      <c r="X150" s="429">
        <v>0</v>
      </c>
      <c r="Y150" s="188">
        <v>0</v>
      </c>
    </row>
    <row r="151" spans="1:25" ht="17" thickBot="1" x14ac:dyDescent="0.25">
      <c r="A151" s="655">
        <v>145</v>
      </c>
      <c r="B151" s="169" t="str">
        <f>LOOKUP(A151,'St. Objectenlijst FE'!$A$5:$A$103,'St. Objectenlijst FE'!$B$5:$B$103)</f>
        <v>Funderingslaag (menggranulaat) (250mm) (60j)</v>
      </c>
      <c r="C151" s="217">
        <v>0</v>
      </c>
      <c r="D151" s="556">
        <f>LOOKUP(A151,'St. Objectenlijst FE'!$A$5:$A$103,'St. Objectenlijst FE'!$G$5:$G$103)</f>
        <v>0.23</v>
      </c>
      <c r="E151" s="174">
        <v>0</v>
      </c>
      <c r="F151" s="217">
        <v>0</v>
      </c>
      <c r="G151" s="164"/>
      <c r="H151" s="656">
        <f t="shared" si="7"/>
        <v>0</v>
      </c>
      <c r="I151" s="176">
        <v>0</v>
      </c>
      <c r="J151" s="177">
        <v>0</v>
      </c>
      <c r="K151" s="177">
        <v>0</v>
      </c>
      <c r="L151" s="177">
        <v>0</v>
      </c>
      <c r="M151" s="177">
        <v>0</v>
      </c>
      <c r="N151" s="177">
        <v>0</v>
      </c>
      <c r="O151" s="178">
        <v>0</v>
      </c>
      <c r="P151" s="167"/>
      <c r="Q151" s="224">
        <f t="shared" si="8"/>
        <v>1</v>
      </c>
      <c r="R151" s="184">
        <v>0</v>
      </c>
      <c r="S151" s="193">
        <v>0</v>
      </c>
      <c r="T151" s="167"/>
      <c r="U151" s="437">
        <v>0</v>
      </c>
      <c r="V151" s="190">
        <v>0</v>
      </c>
      <c r="W151" s="167"/>
      <c r="X151" s="429">
        <v>0</v>
      </c>
      <c r="Y151" s="188">
        <v>0</v>
      </c>
    </row>
    <row r="152" spans="1:25" ht="17" thickBot="1" x14ac:dyDescent="0.25">
      <c r="A152" s="655">
        <v>146</v>
      </c>
      <c r="B152" s="169" t="str">
        <f>LOOKUP(A152,'St. Objectenlijst FE'!$A$5:$A$103,'St. Objectenlijst FE'!$B$5:$B$103)</f>
        <v>Funderingslaag (menggranulaat) (250mm) (60j)</v>
      </c>
      <c r="C152" s="217">
        <v>0</v>
      </c>
      <c r="D152" s="556">
        <f>LOOKUP(A152,'St. Objectenlijst FE'!$A$5:$A$103,'St. Objectenlijst FE'!$G$5:$G$103)</f>
        <v>0.23</v>
      </c>
      <c r="E152" s="174">
        <v>0</v>
      </c>
      <c r="F152" s="217">
        <v>0</v>
      </c>
      <c r="G152" s="164"/>
      <c r="H152" s="656">
        <f t="shared" si="7"/>
        <v>0</v>
      </c>
      <c r="I152" s="176">
        <v>0</v>
      </c>
      <c r="J152" s="177">
        <v>0</v>
      </c>
      <c r="K152" s="177">
        <v>0</v>
      </c>
      <c r="L152" s="177">
        <v>0</v>
      </c>
      <c r="M152" s="177">
        <v>0</v>
      </c>
      <c r="N152" s="177">
        <v>0</v>
      </c>
      <c r="O152" s="178">
        <v>0</v>
      </c>
      <c r="P152" s="167"/>
      <c r="Q152" s="224">
        <f t="shared" si="8"/>
        <v>1</v>
      </c>
      <c r="R152" s="184">
        <v>0</v>
      </c>
      <c r="S152" s="193">
        <v>0</v>
      </c>
      <c r="T152" s="167"/>
      <c r="U152" s="437">
        <v>0</v>
      </c>
      <c r="V152" s="190">
        <v>0</v>
      </c>
      <c r="W152" s="167"/>
      <c r="X152" s="429">
        <v>0</v>
      </c>
      <c r="Y152" s="188">
        <v>0</v>
      </c>
    </row>
    <row r="153" spans="1:25" ht="17" thickBot="1" x14ac:dyDescent="0.25">
      <c r="A153" s="655">
        <v>147</v>
      </c>
      <c r="B153" s="169" t="str">
        <f>LOOKUP(A153,'St. Objectenlijst FE'!$A$5:$A$103,'St. Objectenlijst FE'!$B$5:$B$103)</f>
        <v>Funderingslaag (menggranulaat) (250mm) (60j)</v>
      </c>
      <c r="C153" s="217">
        <v>0</v>
      </c>
      <c r="D153" s="556">
        <f>LOOKUP(A153,'St. Objectenlijst FE'!$A$5:$A$103,'St. Objectenlijst FE'!$G$5:$G$103)</f>
        <v>0.23</v>
      </c>
      <c r="E153" s="174">
        <v>0</v>
      </c>
      <c r="F153" s="217">
        <v>0</v>
      </c>
      <c r="G153" s="164"/>
      <c r="H153" s="656">
        <f t="shared" si="7"/>
        <v>0</v>
      </c>
      <c r="I153" s="176">
        <v>0</v>
      </c>
      <c r="J153" s="177">
        <v>0</v>
      </c>
      <c r="K153" s="177">
        <v>0</v>
      </c>
      <c r="L153" s="177">
        <v>0</v>
      </c>
      <c r="M153" s="177">
        <v>0</v>
      </c>
      <c r="N153" s="177">
        <v>0</v>
      </c>
      <c r="O153" s="178">
        <v>0</v>
      </c>
      <c r="P153" s="167"/>
      <c r="Q153" s="224">
        <f t="shared" si="8"/>
        <v>1</v>
      </c>
      <c r="R153" s="184">
        <v>0</v>
      </c>
      <c r="S153" s="193">
        <v>0</v>
      </c>
      <c r="T153" s="167"/>
      <c r="U153" s="437">
        <v>0</v>
      </c>
      <c r="V153" s="190">
        <v>0</v>
      </c>
      <c r="W153" s="167"/>
      <c r="X153" s="429">
        <v>0</v>
      </c>
      <c r="Y153" s="188">
        <v>0</v>
      </c>
    </row>
    <row r="154" spans="1:25" ht="17" thickBot="1" x14ac:dyDescent="0.25">
      <c r="A154" s="655">
        <v>148</v>
      </c>
      <c r="B154" s="169" t="str">
        <f>LOOKUP(A154,'St. Objectenlijst FE'!$A$5:$A$103,'St. Objectenlijst FE'!$B$5:$B$103)</f>
        <v>Funderingslaag (menggranulaat) (250mm) (60j)</v>
      </c>
      <c r="C154" s="217">
        <v>0</v>
      </c>
      <c r="D154" s="556">
        <f>LOOKUP(A154,'St. Objectenlijst FE'!$A$5:$A$103,'St. Objectenlijst FE'!$G$5:$G$103)</f>
        <v>0.23</v>
      </c>
      <c r="E154" s="174">
        <v>0</v>
      </c>
      <c r="F154" s="217">
        <v>0</v>
      </c>
      <c r="G154" s="164"/>
      <c r="H154" s="656">
        <f t="shared" si="7"/>
        <v>0</v>
      </c>
      <c r="I154" s="176">
        <v>0</v>
      </c>
      <c r="J154" s="177">
        <v>0</v>
      </c>
      <c r="K154" s="177">
        <v>0</v>
      </c>
      <c r="L154" s="177">
        <v>0</v>
      </c>
      <c r="M154" s="177">
        <v>0</v>
      </c>
      <c r="N154" s="177">
        <v>0</v>
      </c>
      <c r="O154" s="178">
        <v>0</v>
      </c>
      <c r="P154" s="167"/>
      <c r="Q154" s="224">
        <f t="shared" si="8"/>
        <v>1</v>
      </c>
      <c r="R154" s="184">
        <v>0</v>
      </c>
      <c r="S154" s="193">
        <v>0</v>
      </c>
      <c r="T154" s="167"/>
      <c r="U154" s="437">
        <v>0</v>
      </c>
      <c r="V154" s="190">
        <v>0</v>
      </c>
      <c r="W154" s="167"/>
      <c r="X154" s="429">
        <v>0</v>
      </c>
      <c r="Y154" s="188">
        <v>0</v>
      </c>
    </row>
    <row r="155" spans="1:25" ht="17" thickBot="1" x14ac:dyDescent="0.25">
      <c r="A155" s="655">
        <v>149</v>
      </c>
      <c r="B155" s="169" t="str">
        <f>LOOKUP(A155,'St. Objectenlijst FE'!$A$5:$A$103,'St. Objectenlijst FE'!$B$5:$B$103)</f>
        <v>Funderingslaag (menggranulaat) (250mm) (60j)</v>
      </c>
      <c r="C155" s="217">
        <v>0</v>
      </c>
      <c r="D155" s="556">
        <f>LOOKUP(A155,'St. Objectenlijst FE'!$A$5:$A$103,'St. Objectenlijst FE'!$G$5:$G$103)</f>
        <v>0.23</v>
      </c>
      <c r="E155" s="174">
        <v>0</v>
      </c>
      <c r="F155" s="217">
        <v>0</v>
      </c>
      <c r="G155" s="164"/>
      <c r="H155" s="656">
        <f t="shared" si="7"/>
        <v>0</v>
      </c>
      <c r="I155" s="176">
        <v>0</v>
      </c>
      <c r="J155" s="177">
        <v>0</v>
      </c>
      <c r="K155" s="177">
        <v>0</v>
      </c>
      <c r="L155" s="177">
        <v>0</v>
      </c>
      <c r="M155" s="177">
        <v>0</v>
      </c>
      <c r="N155" s="177">
        <v>0</v>
      </c>
      <c r="O155" s="178">
        <v>0</v>
      </c>
      <c r="P155" s="167"/>
      <c r="Q155" s="224">
        <f t="shared" si="8"/>
        <v>1</v>
      </c>
      <c r="R155" s="184">
        <v>0</v>
      </c>
      <c r="S155" s="193">
        <v>0</v>
      </c>
      <c r="T155" s="167"/>
      <c r="U155" s="437">
        <v>0</v>
      </c>
      <c r="V155" s="190">
        <v>0</v>
      </c>
      <c r="W155" s="167"/>
      <c r="X155" s="429">
        <v>0</v>
      </c>
      <c r="Y155" s="188">
        <v>0</v>
      </c>
    </row>
    <row r="156" spans="1:25" ht="17" thickBot="1" x14ac:dyDescent="0.25">
      <c r="A156" s="655">
        <v>150</v>
      </c>
      <c r="B156" s="169" t="str">
        <f>LOOKUP(A156,'St. Objectenlijst FE'!$A$5:$A$103,'St. Objectenlijst FE'!$B$5:$B$103)</f>
        <v>Funderingslaag (menggranulaat) (250mm) (60j)</v>
      </c>
      <c r="C156" s="217">
        <v>0</v>
      </c>
      <c r="D156" s="556">
        <f>LOOKUP(A156,'St. Objectenlijst FE'!$A$5:$A$103,'St. Objectenlijst FE'!$G$5:$G$103)</f>
        <v>0.23</v>
      </c>
      <c r="E156" s="174">
        <v>0</v>
      </c>
      <c r="F156" s="217">
        <v>0</v>
      </c>
      <c r="G156" s="164"/>
      <c r="H156" s="656">
        <f t="shared" si="7"/>
        <v>0</v>
      </c>
      <c r="I156" s="176">
        <v>0</v>
      </c>
      <c r="J156" s="177">
        <v>0</v>
      </c>
      <c r="K156" s="177">
        <v>0</v>
      </c>
      <c r="L156" s="177">
        <v>0</v>
      </c>
      <c r="M156" s="177">
        <v>0</v>
      </c>
      <c r="N156" s="177">
        <v>0</v>
      </c>
      <c r="O156" s="178">
        <v>0</v>
      </c>
      <c r="P156" s="167"/>
      <c r="Q156" s="224">
        <f t="shared" si="8"/>
        <v>1</v>
      </c>
      <c r="R156" s="184">
        <v>0</v>
      </c>
      <c r="S156" s="193">
        <v>0</v>
      </c>
      <c r="T156" s="167"/>
      <c r="U156" s="437">
        <v>0</v>
      </c>
      <c r="V156" s="190">
        <v>0</v>
      </c>
      <c r="W156" s="167"/>
      <c r="X156" s="429">
        <v>0</v>
      </c>
      <c r="Y156" s="188">
        <v>0</v>
      </c>
    </row>
    <row r="157" spans="1:25" ht="17" thickBot="1" x14ac:dyDescent="0.25">
      <c r="A157" s="655">
        <v>151</v>
      </c>
      <c r="B157" s="169" t="str">
        <f>LOOKUP(A157,'St. Objectenlijst FE'!$A$5:$A$103,'St. Objectenlijst FE'!$B$5:$B$103)</f>
        <v>Funderingslaag (menggranulaat) (250mm) (60j)</v>
      </c>
      <c r="C157" s="217">
        <v>0</v>
      </c>
      <c r="D157" s="556">
        <f>LOOKUP(A157,'St. Objectenlijst FE'!$A$5:$A$103,'St. Objectenlijst FE'!$G$5:$G$103)</f>
        <v>0.23</v>
      </c>
      <c r="E157" s="174">
        <v>0</v>
      </c>
      <c r="F157" s="217">
        <v>0</v>
      </c>
      <c r="G157" s="164"/>
      <c r="H157" s="656">
        <f t="shared" si="7"/>
        <v>0</v>
      </c>
      <c r="I157" s="176">
        <v>0</v>
      </c>
      <c r="J157" s="177">
        <v>0</v>
      </c>
      <c r="K157" s="177">
        <v>0</v>
      </c>
      <c r="L157" s="177">
        <v>0</v>
      </c>
      <c r="M157" s="177">
        <v>0</v>
      </c>
      <c r="N157" s="177">
        <v>0</v>
      </c>
      <c r="O157" s="178">
        <v>0</v>
      </c>
      <c r="P157" s="167"/>
      <c r="Q157" s="224">
        <f t="shared" si="8"/>
        <v>1</v>
      </c>
      <c r="R157" s="184">
        <v>0</v>
      </c>
      <c r="S157" s="193">
        <v>0</v>
      </c>
      <c r="T157" s="167"/>
      <c r="U157" s="437">
        <v>0</v>
      </c>
      <c r="V157" s="190">
        <v>0</v>
      </c>
      <c r="W157" s="167"/>
      <c r="X157" s="429">
        <v>0</v>
      </c>
      <c r="Y157" s="188">
        <v>0</v>
      </c>
    </row>
    <row r="158" spans="1:25" ht="17" thickBot="1" x14ac:dyDescent="0.25">
      <c r="A158" s="655">
        <v>152</v>
      </c>
      <c r="B158" s="169" t="str">
        <f>LOOKUP(A158,'St. Objectenlijst FE'!$A$5:$A$103,'St. Objectenlijst FE'!$B$5:$B$103)</f>
        <v>Funderingslaag (menggranulaat) (250mm) (60j)</v>
      </c>
      <c r="C158" s="217">
        <v>0</v>
      </c>
      <c r="D158" s="556">
        <f>LOOKUP(A158,'St. Objectenlijst FE'!$A$5:$A$103,'St. Objectenlijst FE'!$G$5:$G$103)</f>
        <v>0.23</v>
      </c>
      <c r="E158" s="174">
        <v>0</v>
      </c>
      <c r="F158" s="217">
        <v>0</v>
      </c>
      <c r="G158" s="164"/>
      <c r="H158" s="656">
        <f t="shared" si="7"/>
        <v>0</v>
      </c>
      <c r="I158" s="176">
        <v>0</v>
      </c>
      <c r="J158" s="177">
        <v>0</v>
      </c>
      <c r="K158" s="177">
        <v>0</v>
      </c>
      <c r="L158" s="177">
        <v>0</v>
      </c>
      <c r="M158" s="177">
        <v>0</v>
      </c>
      <c r="N158" s="177">
        <v>0</v>
      </c>
      <c r="O158" s="178">
        <v>0</v>
      </c>
      <c r="P158" s="167"/>
      <c r="Q158" s="224">
        <f t="shared" si="8"/>
        <v>1</v>
      </c>
      <c r="R158" s="184">
        <v>0</v>
      </c>
      <c r="S158" s="193">
        <v>0</v>
      </c>
      <c r="T158" s="167"/>
      <c r="U158" s="437">
        <v>0</v>
      </c>
      <c r="V158" s="190">
        <v>0</v>
      </c>
      <c r="W158" s="167"/>
      <c r="X158" s="429">
        <v>0</v>
      </c>
      <c r="Y158" s="188">
        <v>0</v>
      </c>
    </row>
    <row r="159" spans="1:25" ht="17" thickBot="1" x14ac:dyDescent="0.25">
      <c r="A159" s="655">
        <v>153</v>
      </c>
      <c r="B159" s="169" t="str">
        <f>LOOKUP(A159,'St. Objectenlijst FE'!$A$5:$A$103,'St. Objectenlijst FE'!$B$5:$B$103)</f>
        <v>Funderingslaag (menggranulaat) (250mm) (60j)</v>
      </c>
      <c r="C159" s="217">
        <v>0</v>
      </c>
      <c r="D159" s="556">
        <f>LOOKUP(A159,'St. Objectenlijst FE'!$A$5:$A$103,'St. Objectenlijst FE'!$G$5:$G$103)</f>
        <v>0.23</v>
      </c>
      <c r="E159" s="174">
        <v>0</v>
      </c>
      <c r="F159" s="217">
        <v>0</v>
      </c>
      <c r="G159" s="164"/>
      <c r="H159" s="656">
        <f t="shared" si="7"/>
        <v>0</v>
      </c>
      <c r="I159" s="176">
        <v>0</v>
      </c>
      <c r="J159" s="177">
        <v>0</v>
      </c>
      <c r="K159" s="177">
        <v>0</v>
      </c>
      <c r="L159" s="177">
        <v>0</v>
      </c>
      <c r="M159" s="177">
        <v>0</v>
      </c>
      <c r="N159" s="177">
        <v>0</v>
      </c>
      <c r="O159" s="178">
        <v>0</v>
      </c>
      <c r="P159" s="167"/>
      <c r="Q159" s="224">
        <f t="shared" si="8"/>
        <v>1</v>
      </c>
      <c r="R159" s="184">
        <v>0</v>
      </c>
      <c r="S159" s="193">
        <v>0</v>
      </c>
      <c r="T159" s="167"/>
      <c r="U159" s="437">
        <v>0</v>
      </c>
      <c r="V159" s="190">
        <v>0</v>
      </c>
      <c r="W159" s="167"/>
      <c r="X159" s="429">
        <v>0</v>
      </c>
      <c r="Y159" s="188">
        <v>0</v>
      </c>
    </row>
    <row r="160" spans="1:25" ht="17" thickBot="1" x14ac:dyDescent="0.25">
      <c r="A160" s="655">
        <v>154</v>
      </c>
      <c r="B160" s="169" t="str">
        <f>LOOKUP(A160,'St. Objectenlijst FE'!$A$5:$A$103,'St. Objectenlijst FE'!$B$5:$B$103)</f>
        <v>Funderingslaag (menggranulaat) (250mm) (60j)</v>
      </c>
      <c r="C160" s="217">
        <v>0</v>
      </c>
      <c r="D160" s="556">
        <f>LOOKUP(A160,'St. Objectenlijst FE'!$A$5:$A$103,'St. Objectenlijst FE'!$G$5:$G$103)</f>
        <v>0.23</v>
      </c>
      <c r="E160" s="174">
        <v>0</v>
      </c>
      <c r="F160" s="217">
        <v>0</v>
      </c>
      <c r="G160" s="164"/>
      <c r="H160" s="656">
        <f t="shared" si="7"/>
        <v>0</v>
      </c>
      <c r="I160" s="176">
        <v>0</v>
      </c>
      <c r="J160" s="177">
        <v>0</v>
      </c>
      <c r="K160" s="177">
        <v>0</v>
      </c>
      <c r="L160" s="177">
        <v>0</v>
      </c>
      <c r="M160" s="177">
        <v>0</v>
      </c>
      <c r="N160" s="177">
        <v>0</v>
      </c>
      <c r="O160" s="178">
        <v>0</v>
      </c>
      <c r="P160" s="167"/>
      <c r="Q160" s="224">
        <f t="shared" si="8"/>
        <v>1</v>
      </c>
      <c r="R160" s="184">
        <v>0</v>
      </c>
      <c r="S160" s="193">
        <v>0</v>
      </c>
      <c r="T160" s="167"/>
      <c r="U160" s="437">
        <v>0</v>
      </c>
      <c r="V160" s="190">
        <v>0</v>
      </c>
      <c r="W160" s="167"/>
      <c r="X160" s="429">
        <v>0</v>
      </c>
      <c r="Y160" s="188">
        <v>0</v>
      </c>
    </row>
    <row r="161" spans="1:25" ht="17" thickBot="1" x14ac:dyDescent="0.25">
      <c r="A161" s="655">
        <v>155</v>
      </c>
      <c r="B161" s="169" t="str">
        <f>LOOKUP(A161,'St. Objectenlijst FE'!$A$5:$A$103,'St. Objectenlijst FE'!$B$5:$B$103)</f>
        <v>Funderingslaag (menggranulaat) (250mm) (60j)</v>
      </c>
      <c r="C161" s="217">
        <v>0</v>
      </c>
      <c r="D161" s="556">
        <f>LOOKUP(A161,'St. Objectenlijst FE'!$A$5:$A$103,'St. Objectenlijst FE'!$G$5:$G$103)</f>
        <v>0.23</v>
      </c>
      <c r="E161" s="174">
        <v>0</v>
      </c>
      <c r="F161" s="217">
        <v>0</v>
      </c>
      <c r="G161" s="164"/>
      <c r="H161" s="656">
        <f t="shared" si="7"/>
        <v>0</v>
      </c>
      <c r="I161" s="176">
        <v>0</v>
      </c>
      <c r="J161" s="177">
        <v>0</v>
      </c>
      <c r="K161" s="177">
        <v>0</v>
      </c>
      <c r="L161" s="177">
        <v>0</v>
      </c>
      <c r="M161" s="177">
        <v>0</v>
      </c>
      <c r="N161" s="177">
        <v>0</v>
      </c>
      <c r="O161" s="178">
        <v>0</v>
      </c>
      <c r="P161" s="167"/>
      <c r="Q161" s="224">
        <f t="shared" si="8"/>
        <v>1</v>
      </c>
      <c r="R161" s="184">
        <v>0</v>
      </c>
      <c r="S161" s="193">
        <v>0</v>
      </c>
      <c r="T161" s="167"/>
      <c r="U161" s="437">
        <v>0</v>
      </c>
      <c r="V161" s="190">
        <v>0</v>
      </c>
      <c r="W161" s="167"/>
      <c r="X161" s="429">
        <v>0</v>
      </c>
      <c r="Y161" s="188">
        <v>0</v>
      </c>
    </row>
    <row r="162" spans="1:25" ht="17" thickBot="1" x14ac:dyDescent="0.25">
      <c r="A162" s="655">
        <v>156</v>
      </c>
      <c r="B162" s="169" t="str">
        <f>LOOKUP(A162,'St. Objectenlijst FE'!$A$5:$A$103,'St. Objectenlijst FE'!$B$5:$B$103)</f>
        <v>Funderingslaag (menggranulaat) (250mm) (60j)</v>
      </c>
      <c r="C162" s="217">
        <v>0</v>
      </c>
      <c r="D162" s="556">
        <f>LOOKUP(A162,'St. Objectenlijst FE'!$A$5:$A$103,'St. Objectenlijst FE'!$G$5:$G$103)</f>
        <v>0.23</v>
      </c>
      <c r="E162" s="174">
        <v>0</v>
      </c>
      <c r="F162" s="217">
        <v>0</v>
      </c>
      <c r="G162" s="164"/>
      <c r="H162" s="656">
        <f t="shared" si="7"/>
        <v>0</v>
      </c>
      <c r="I162" s="176">
        <v>0</v>
      </c>
      <c r="J162" s="177">
        <v>0</v>
      </c>
      <c r="K162" s="177">
        <v>0</v>
      </c>
      <c r="L162" s="177">
        <v>0</v>
      </c>
      <c r="M162" s="177">
        <v>0</v>
      </c>
      <c r="N162" s="177">
        <v>0</v>
      </c>
      <c r="O162" s="178">
        <v>0</v>
      </c>
      <c r="P162" s="167"/>
      <c r="Q162" s="224">
        <f t="shared" si="8"/>
        <v>1</v>
      </c>
      <c r="R162" s="184">
        <v>0</v>
      </c>
      <c r="S162" s="193">
        <v>0</v>
      </c>
      <c r="T162" s="167"/>
      <c r="U162" s="437">
        <v>0</v>
      </c>
      <c r="V162" s="190">
        <v>0</v>
      </c>
      <c r="W162" s="167"/>
      <c r="X162" s="429">
        <v>0</v>
      </c>
      <c r="Y162" s="188">
        <v>0</v>
      </c>
    </row>
    <row r="163" spans="1:25" ht="17" thickBot="1" x14ac:dyDescent="0.25">
      <c r="A163" s="655">
        <v>157</v>
      </c>
      <c r="B163" s="169" t="str">
        <f>LOOKUP(A163,'St. Objectenlijst FE'!$A$5:$A$103,'St. Objectenlijst FE'!$B$5:$B$103)</f>
        <v>Funderingslaag (menggranulaat) (250mm) (60j)</v>
      </c>
      <c r="C163" s="217">
        <v>0</v>
      </c>
      <c r="D163" s="556">
        <f>LOOKUP(A163,'St. Objectenlijst FE'!$A$5:$A$103,'St. Objectenlijst FE'!$G$5:$G$103)</f>
        <v>0.23</v>
      </c>
      <c r="E163" s="174">
        <v>0</v>
      </c>
      <c r="F163" s="217">
        <v>0</v>
      </c>
      <c r="G163" s="164"/>
      <c r="H163" s="656">
        <f t="shared" si="7"/>
        <v>0</v>
      </c>
      <c r="I163" s="176">
        <v>0</v>
      </c>
      <c r="J163" s="177">
        <v>0</v>
      </c>
      <c r="K163" s="177">
        <v>0</v>
      </c>
      <c r="L163" s="177">
        <v>0</v>
      </c>
      <c r="M163" s="177">
        <v>0</v>
      </c>
      <c r="N163" s="177">
        <v>0</v>
      </c>
      <c r="O163" s="178">
        <v>0</v>
      </c>
      <c r="P163" s="167"/>
      <c r="Q163" s="224">
        <f t="shared" si="8"/>
        <v>1</v>
      </c>
      <c r="R163" s="184">
        <v>0</v>
      </c>
      <c r="S163" s="193">
        <v>0</v>
      </c>
      <c r="T163" s="167"/>
      <c r="U163" s="437">
        <v>0</v>
      </c>
      <c r="V163" s="190">
        <v>0</v>
      </c>
      <c r="W163" s="167"/>
      <c r="X163" s="429">
        <v>0</v>
      </c>
      <c r="Y163" s="188">
        <v>0</v>
      </c>
    </row>
    <row r="164" spans="1:25" ht="17" thickBot="1" x14ac:dyDescent="0.25">
      <c r="A164" s="655">
        <v>158</v>
      </c>
      <c r="B164" s="169" t="str">
        <f>LOOKUP(A164,'St. Objectenlijst FE'!$A$5:$A$103,'St. Objectenlijst FE'!$B$5:$B$103)</f>
        <v>Funderingslaag (menggranulaat) (250mm) (60j)</v>
      </c>
      <c r="C164" s="217">
        <v>0</v>
      </c>
      <c r="D164" s="556">
        <f>LOOKUP(A164,'St. Objectenlijst FE'!$A$5:$A$103,'St. Objectenlijst FE'!$G$5:$G$103)</f>
        <v>0.23</v>
      </c>
      <c r="E164" s="174">
        <v>0</v>
      </c>
      <c r="F164" s="217">
        <v>0</v>
      </c>
      <c r="G164" s="164"/>
      <c r="H164" s="656">
        <f t="shared" si="7"/>
        <v>0</v>
      </c>
      <c r="I164" s="176">
        <v>0</v>
      </c>
      <c r="J164" s="177">
        <v>0</v>
      </c>
      <c r="K164" s="177">
        <v>0</v>
      </c>
      <c r="L164" s="177">
        <v>0</v>
      </c>
      <c r="M164" s="177">
        <v>0</v>
      </c>
      <c r="N164" s="177">
        <v>0</v>
      </c>
      <c r="O164" s="178">
        <v>0</v>
      </c>
      <c r="P164" s="167"/>
      <c r="Q164" s="224">
        <f t="shared" si="8"/>
        <v>1</v>
      </c>
      <c r="R164" s="184">
        <v>0</v>
      </c>
      <c r="S164" s="193">
        <v>0</v>
      </c>
      <c r="T164" s="167"/>
      <c r="U164" s="437">
        <v>0</v>
      </c>
      <c r="V164" s="190">
        <v>0</v>
      </c>
      <c r="W164" s="167"/>
      <c r="X164" s="429">
        <v>0</v>
      </c>
      <c r="Y164" s="188">
        <v>0</v>
      </c>
    </row>
    <row r="165" spans="1:25" ht="17" thickBot="1" x14ac:dyDescent="0.25">
      <c r="A165" s="655">
        <v>159</v>
      </c>
      <c r="B165" s="169" t="str">
        <f>LOOKUP(A165,'St. Objectenlijst FE'!$A$5:$A$103,'St. Objectenlijst FE'!$B$5:$B$103)</f>
        <v>Funderingslaag (menggranulaat) (250mm) (60j)</v>
      </c>
      <c r="C165" s="217">
        <v>0</v>
      </c>
      <c r="D165" s="556">
        <f>LOOKUP(A165,'St. Objectenlijst FE'!$A$5:$A$103,'St. Objectenlijst FE'!$G$5:$G$103)</f>
        <v>0.23</v>
      </c>
      <c r="E165" s="174">
        <v>0</v>
      </c>
      <c r="F165" s="217">
        <v>0</v>
      </c>
      <c r="G165" s="164"/>
      <c r="H165" s="656">
        <f t="shared" si="7"/>
        <v>0</v>
      </c>
      <c r="I165" s="176">
        <v>0</v>
      </c>
      <c r="J165" s="177">
        <v>0</v>
      </c>
      <c r="K165" s="177">
        <v>0</v>
      </c>
      <c r="L165" s="177">
        <v>0</v>
      </c>
      <c r="M165" s="177">
        <v>0</v>
      </c>
      <c r="N165" s="177">
        <v>0</v>
      </c>
      <c r="O165" s="178">
        <v>0</v>
      </c>
      <c r="P165" s="167"/>
      <c r="Q165" s="224">
        <f t="shared" si="8"/>
        <v>1</v>
      </c>
      <c r="R165" s="184">
        <v>0</v>
      </c>
      <c r="S165" s="193">
        <v>0</v>
      </c>
      <c r="T165" s="167"/>
      <c r="U165" s="437">
        <v>0</v>
      </c>
      <c r="V165" s="190">
        <v>0</v>
      </c>
      <c r="W165" s="167"/>
      <c r="X165" s="429">
        <v>0</v>
      </c>
      <c r="Y165" s="188">
        <v>0</v>
      </c>
    </row>
    <row r="166" spans="1:25" ht="17" thickBot="1" x14ac:dyDescent="0.25">
      <c r="A166" s="655">
        <v>160</v>
      </c>
      <c r="B166" s="169" t="str">
        <f>LOOKUP(A166,'St. Objectenlijst FE'!$A$5:$A$103,'St. Objectenlijst FE'!$B$5:$B$103)</f>
        <v>Funderingslaag (menggranulaat) (250mm) (60j)</v>
      </c>
      <c r="C166" s="217">
        <v>0</v>
      </c>
      <c r="D166" s="556">
        <f>LOOKUP(A166,'St. Objectenlijst FE'!$A$5:$A$103,'St. Objectenlijst FE'!$G$5:$G$103)</f>
        <v>0.23</v>
      </c>
      <c r="E166" s="174">
        <v>0</v>
      </c>
      <c r="F166" s="217">
        <v>0</v>
      </c>
      <c r="G166" s="164"/>
      <c r="H166" s="656">
        <f t="shared" si="7"/>
        <v>0</v>
      </c>
      <c r="I166" s="176">
        <v>0</v>
      </c>
      <c r="J166" s="177">
        <v>0</v>
      </c>
      <c r="K166" s="177">
        <v>0</v>
      </c>
      <c r="L166" s="177">
        <v>0</v>
      </c>
      <c r="M166" s="177">
        <v>0</v>
      </c>
      <c r="N166" s="177">
        <v>0</v>
      </c>
      <c r="O166" s="178">
        <v>0</v>
      </c>
      <c r="P166" s="167"/>
      <c r="Q166" s="224">
        <f t="shared" si="8"/>
        <v>1</v>
      </c>
      <c r="R166" s="184">
        <v>0</v>
      </c>
      <c r="S166" s="193">
        <v>0</v>
      </c>
      <c r="T166" s="167"/>
      <c r="U166" s="437">
        <v>0</v>
      </c>
      <c r="V166" s="190">
        <v>0</v>
      </c>
      <c r="W166" s="167"/>
      <c r="X166" s="429">
        <v>0</v>
      </c>
      <c r="Y166" s="188">
        <v>0</v>
      </c>
    </row>
    <row r="167" spans="1:25" ht="17" thickBot="1" x14ac:dyDescent="0.25">
      <c r="A167" s="655">
        <v>161</v>
      </c>
      <c r="B167" s="169" t="str">
        <f>LOOKUP(A167,'St. Objectenlijst FE'!$A$5:$A$103,'St. Objectenlijst FE'!$B$5:$B$103)</f>
        <v>Funderingslaag (menggranulaat) (250mm) (60j)</v>
      </c>
      <c r="C167" s="217">
        <v>0</v>
      </c>
      <c r="D167" s="556">
        <f>LOOKUP(A167,'St. Objectenlijst FE'!$A$5:$A$103,'St. Objectenlijst FE'!$G$5:$G$103)</f>
        <v>0.23</v>
      </c>
      <c r="E167" s="174">
        <v>0</v>
      </c>
      <c r="F167" s="217">
        <v>0</v>
      </c>
      <c r="G167" s="164"/>
      <c r="H167" s="656">
        <f t="shared" si="7"/>
        <v>0</v>
      </c>
      <c r="I167" s="176">
        <v>0</v>
      </c>
      <c r="J167" s="177">
        <v>0</v>
      </c>
      <c r="K167" s="177">
        <v>0</v>
      </c>
      <c r="L167" s="177">
        <v>0</v>
      </c>
      <c r="M167" s="177">
        <v>0</v>
      </c>
      <c r="N167" s="177">
        <v>0</v>
      </c>
      <c r="O167" s="178">
        <v>0</v>
      </c>
      <c r="P167" s="167"/>
      <c r="Q167" s="224">
        <f t="shared" si="8"/>
        <v>1</v>
      </c>
      <c r="R167" s="184">
        <v>0</v>
      </c>
      <c r="S167" s="193">
        <v>0</v>
      </c>
      <c r="T167" s="167"/>
      <c r="U167" s="437">
        <v>0</v>
      </c>
      <c r="V167" s="190">
        <v>0</v>
      </c>
      <c r="W167" s="167"/>
      <c r="X167" s="429">
        <v>0</v>
      </c>
      <c r="Y167" s="188">
        <v>0</v>
      </c>
    </row>
    <row r="168" spans="1:25" ht="17" thickBot="1" x14ac:dyDescent="0.25">
      <c r="A168" s="655">
        <v>162</v>
      </c>
      <c r="B168" s="169" t="str">
        <f>LOOKUP(A168,'St. Objectenlijst FE'!$A$5:$A$103,'St. Objectenlijst FE'!$B$5:$B$103)</f>
        <v>Funderingslaag (menggranulaat) (250mm) (60j)</v>
      </c>
      <c r="C168" s="217">
        <v>0</v>
      </c>
      <c r="D168" s="556">
        <f>LOOKUP(A168,'St. Objectenlijst FE'!$A$5:$A$103,'St. Objectenlijst FE'!$G$5:$G$103)</f>
        <v>0.23</v>
      </c>
      <c r="E168" s="174">
        <v>0</v>
      </c>
      <c r="F168" s="217">
        <v>0</v>
      </c>
      <c r="G168" s="164"/>
      <c r="H168" s="656">
        <f t="shared" si="7"/>
        <v>0</v>
      </c>
      <c r="I168" s="176">
        <v>0</v>
      </c>
      <c r="J168" s="177">
        <v>0</v>
      </c>
      <c r="K168" s="177">
        <v>0</v>
      </c>
      <c r="L168" s="177">
        <v>0</v>
      </c>
      <c r="M168" s="177">
        <v>0</v>
      </c>
      <c r="N168" s="177">
        <v>0</v>
      </c>
      <c r="O168" s="178">
        <v>0</v>
      </c>
      <c r="P168" s="167"/>
      <c r="Q168" s="224">
        <f t="shared" si="8"/>
        <v>1</v>
      </c>
      <c r="R168" s="184">
        <v>0</v>
      </c>
      <c r="S168" s="193">
        <v>0</v>
      </c>
      <c r="T168" s="167"/>
      <c r="U168" s="437">
        <v>0</v>
      </c>
      <c r="V168" s="190">
        <v>0</v>
      </c>
      <c r="W168" s="167"/>
      <c r="X168" s="429">
        <v>0</v>
      </c>
      <c r="Y168" s="188">
        <v>0</v>
      </c>
    </row>
    <row r="169" spans="1:25" ht="17" thickBot="1" x14ac:dyDescent="0.25">
      <c r="A169" s="655">
        <v>163</v>
      </c>
      <c r="B169" s="169" t="str">
        <f>LOOKUP(A169,'St. Objectenlijst FE'!$A$5:$A$103,'St. Objectenlijst FE'!$B$5:$B$103)</f>
        <v>Funderingslaag (menggranulaat) (250mm) (60j)</v>
      </c>
      <c r="C169" s="217">
        <v>0</v>
      </c>
      <c r="D169" s="556">
        <f>LOOKUP(A169,'St. Objectenlijst FE'!$A$5:$A$103,'St. Objectenlijst FE'!$G$5:$G$103)</f>
        <v>0.23</v>
      </c>
      <c r="E169" s="174">
        <v>0</v>
      </c>
      <c r="F169" s="217">
        <v>0</v>
      </c>
      <c r="G169" s="164"/>
      <c r="H169" s="656">
        <f t="shared" si="7"/>
        <v>0</v>
      </c>
      <c r="I169" s="176">
        <v>0</v>
      </c>
      <c r="J169" s="177">
        <v>0</v>
      </c>
      <c r="K169" s="177">
        <v>0</v>
      </c>
      <c r="L169" s="177">
        <v>0</v>
      </c>
      <c r="M169" s="177">
        <v>0</v>
      </c>
      <c r="N169" s="177">
        <v>0</v>
      </c>
      <c r="O169" s="178">
        <v>0</v>
      </c>
      <c r="P169" s="167"/>
      <c r="Q169" s="224">
        <f t="shared" si="8"/>
        <v>1</v>
      </c>
      <c r="R169" s="184">
        <v>0</v>
      </c>
      <c r="S169" s="193">
        <v>0</v>
      </c>
      <c r="T169" s="167"/>
      <c r="U169" s="437">
        <v>0</v>
      </c>
      <c r="V169" s="190">
        <v>0</v>
      </c>
      <c r="W169" s="167"/>
      <c r="X169" s="429">
        <v>0</v>
      </c>
      <c r="Y169" s="188">
        <v>0</v>
      </c>
    </row>
    <row r="170" spans="1:25" ht="17" thickBot="1" x14ac:dyDescent="0.25">
      <c r="A170" s="655">
        <v>164</v>
      </c>
      <c r="B170" s="169" t="str">
        <f>LOOKUP(A170,'St. Objectenlijst FE'!$A$5:$A$103,'St. Objectenlijst FE'!$B$5:$B$103)</f>
        <v>Funderingslaag (menggranulaat) (250mm) (60j)</v>
      </c>
      <c r="C170" s="217">
        <v>0</v>
      </c>
      <c r="D170" s="556">
        <f>LOOKUP(A170,'St. Objectenlijst FE'!$A$5:$A$103,'St. Objectenlijst FE'!$G$5:$G$103)</f>
        <v>0.23</v>
      </c>
      <c r="E170" s="174">
        <v>0</v>
      </c>
      <c r="F170" s="217">
        <v>0</v>
      </c>
      <c r="G170" s="164"/>
      <c r="H170" s="656">
        <f t="shared" ref="H170:H206" si="9">E170*C170</f>
        <v>0</v>
      </c>
      <c r="I170" s="176">
        <v>0</v>
      </c>
      <c r="J170" s="177">
        <v>0</v>
      </c>
      <c r="K170" s="177">
        <v>0</v>
      </c>
      <c r="L170" s="177">
        <v>0</v>
      </c>
      <c r="M170" s="177">
        <v>0</v>
      </c>
      <c r="N170" s="177">
        <v>0</v>
      </c>
      <c r="O170" s="178">
        <v>0</v>
      </c>
      <c r="P170" s="167"/>
      <c r="Q170" s="224">
        <f t="shared" ref="Q170:Q206" si="10">1-R170</f>
        <v>1</v>
      </c>
      <c r="R170" s="184">
        <v>0</v>
      </c>
      <c r="S170" s="193">
        <v>0</v>
      </c>
      <c r="T170" s="167"/>
      <c r="U170" s="437">
        <v>0</v>
      </c>
      <c r="V170" s="190">
        <v>0</v>
      </c>
      <c r="W170" s="167"/>
      <c r="X170" s="429">
        <v>0</v>
      </c>
      <c r="Y170" s="188">
        <v>0</v>
      </c>
    </row>
    <row r="171" spans="1:25" ht="17" thickBot="1" x14ac:dyDescent="0.25">
      <c r="A171" s="655">
        <v>165</v>
      </c>
      <c r="B171" s="169" t="str">
        <f>LOOKUP(A171,'St. Objectenlijst FE'!$A$5:$A$103,'St. Objectenlijst FE'!$B$5:$B$103)</f>
        <v>Funderingslaag (menggranulaat) (250mm) (60j)</v>
      </c>
      <c r="C171" s="217">
        <v>0</v>
      </c>
      <c r="D171" s="556">
        <f>LOOKUP(A171,'St. Objectenlijst FE'!$A$5:$A$103,'St. Objectenlijst FE'!$G$5:$G$103)</f>
        <v>0.23</v>
      </c>
      <c r="E171" s="174">
        <v>0</v>
      </c>
      <c r="F171" s="217">
        <v>0</v>
      </c>
      <c r="G171" s="164"/>
      <c r="H171" s="656">
        <f t="shared" si="9"/>
        <v>0</v>
      </c>
      <c r="I171" s="176">
        <v>0</v>
      </c>
      <c r="J171" s="177">
        <v>0</v>
      </c>
      <c r="K171" s="177">
        <v>0</v>
      </c>
      <c r="L171" s="177">
        <v>0</v>
      </c>
      <c r="M171" s="177">
        <v>0</v>
      </c>
      <c r="N171" s="177">
        <v>0</v>
      </c>
      <c r="O171" s="178">
        <v>0</v>
      </c>
      <c r="P171" s="167"/>
      <c r="Q171" s="224">
        <f t="shared" si="10"/>
        <v>1</v>
      </c>
      <c r="R171" s="184">
        <v>0</v>
      </c>
      <c r="S171" s="193">
        <v>0</v>
      </c>
      <c r="T171" s="167"/>
      <c r="U171" s="437">
        <v>0</v>
      </c>
      <c r="V171" s="190">
        <v>0</v>
      </c>
      <c r="W171" s="167"/>
      <c r="X171" s="429">
        <v>0</v>
      </c>
      <c r="Y171" s="188">
        <v>0</v>
      </c>
    </row>
    <row r="172" spans="1:25" ht="17" thickBot="1" x14ac:dyDescent="0.25">
      <c r="A172" s="655">
        <v>166</v>
      </c>
      <c r="B172" s="169" t="str">
        <f>LOOKUP(A172,'St. Objectenlijst FE'!$A$5:$A$103,'St. Objectenlijst FE'!$B$5:$B$103)</f>
        <v>Funderingslaag (menggranulaat) (250mm) (60j)</v>
      </c>
      <c r="C172" s="217">
        <v>0</v>
      </c>
      <c r="D172" s="556">
        <f>LOOKUP(A172,'St. Objectenlijst FE'!$A$5:$A$103,'St. Objectenlijst FE'!$G$5:$G$103)</f>
        <v>0.23</v>
      </c>
      <c r="E172" s="174">
        <v>0</v>
      </c>
      <c r="F172" s="217">
        <v>0</v>
      </c>
      <c r="G172" s="164"/>
      <c r="H172" s="656">
        <f t="shared" si="9"/>
        <v>0</v>
      </c>
      <c r="I172" s="176">
        <v>0</v>
      </c>
      <c r="J172" s="177">
        <v>0</v>
      </c>
      <c r="K172" s="177">
        <v>0</v>
      </c>
      <c r="L172" s="177">
        <v>0</v>
      </c>
      <c r="M172" s="177">
        <v>0</v>
      </c>
      <c r="N172" s="177">
        <v>0</v>
      </c>
      <c r="O172" s="178">
        <v>0</v>
      </c>
      <c r="P172" s="167"/>
      <c r="Q172" s="224">
        <f t="shared" si="10"/>
        <v>1</v>
      </c>
      <c r="R172" s="184">
        <v>0</v>
      </c>
      <c r="S172" s="193">
        <v>0</v>
      </c>
      <c r="T172" s="167"/>
      <c r="U172" s="437">
        <v>0</v>
      </c>
      <c r="V172" s="190">
        <v>0</v>
      </c>
      <c r="W172" s="167"/>
      <c r="X172" s="429">
        <v>0</v>
      </c>
      <c r="Y172" s="188">
        <v>0</v>
      </c>
    </row>
    <row r="173" spans="1:25" ht="17" thickBot="1" x14ac:dyDescent="0.25">
      <c r="A173" s="655">
        <v>167</v>
      </c>
      <c r="B173" s="169" t="str">
        <f>LOOKUP(A173,'St. Objectenlijst FE'!$A$5:$A$103,'St. Objectenlijst FE'!$B$5:$B$103)</f>
        <v>Funderingslaag (menggranulaat) (250mm) (60j)</v>
      </c>
      <c r="C173" s="217">
        <v>0</v>
      </c>
      <c r="D173" s="556">
        <f>LOOKUP(A173,'St. Objectenlijst FE'!$A$5:$A$103,'St. Objectenlijst FE'!$G$5:$G$103)</f>
        <v>0.23</v>
      </c>
      <c r="E173" s="174">
        <v>0</v>
      </c>
      <c r="F173" s="217">
        <v>0</v>
      </c>
      <c r="G173" s="164"/>
      <c r="H173" s="656">
        <f t="shared" si="9"/>
        <v>0</v>
      </c>
      <c r="I173" s="176">
        <v>0</v>
      </c>
      <c r="J173" s="177">
        <v>0</v>
      </c>
      <c r="K173" s="177">
        <v>0</v>
      </c>
      <c r="L173" s="177">
        <v>0</v>
      </c>
      <c r="M173" s="177">
        <v>0</v>
      </c>
      <c r="N173" s="177">
        <v>0</v>
      </c>
      <c r="O173" s="178">
        <v>0</v>
      </c>
      <c r="P173" s="167"/>
      <c r="Q173" s="224">
        <f t="shared" si="10"/>
        <v>1</v>
      </c>
      <c r="R173" s="184">
        <v>0</v>
      </c>
      <c r="S173" s="193">
        <v>0</v>
      </c>
      <c r="T173" s="167"/>
      <c r="U173" s="437">
        <v>0</v>
      </c>
      <c r="V173" s="190">
        <v>0</v>
      </c>
      <c r="W173" s="167"/>
      <c r="X173" s="429">
        <v>0</v>
      </c>
      <c r="Y173" s="188">
        <v>0</v>
      </c>
    </row>
    <row r="174" spans="1:25" ht="17" thickBot="1" x14ac:dyDescent="0.25">
      <c r="A174" s="655">
        <v>168</v>
      </c>
      <c r="B174" s="169" t="str">
        <f>LOOKUP(A174,'St. Objectenlijst FE'!$A$5:$A$103,'St. Objectenlijst FE'!$B$5:$B$103)</f>
        <v>Funderingslaag (menggranulaat) (250mm) (60j)</v>
      </c>
      <c r="C174" s="217">
        <v>0</v>
      </c>
      <c r="D174" s="556">
        <f>LOOKUP(A174,'St. Objectenlijst FE'!$A$5:$A$103,'St. Objectenlijst FE'!$G$5:$G$103)</f>
        <v>0.23</v>
      </c>
      <c r="E174" s="174">
        <v>0</v>
      </c>
      <c r="F174" s="217">
        <v>0</v>
      </c>
      <c r="G174" s="164"/>
      <c r="H174" s="656">
        <f t="shared" si="9"/>
        <v>0</v>
      </c>
      <c r="I174" s="176">
        <v>0</v>
      </c>
      <c r="J174" s="177">
        <v>0</v>
      </c>
      <c r="K174" s="177">
        <v>0</v>
      </c>
      <c r="L174" s="177">
        <v>0</v>
      </c>
      <c r="M174" s="177">
        <v>0</v>
      </c>
      <c r="N174" s="177">
        <v>0</v>
      </c>
      <c r="O174" s="178">
        <v>0</v>
      </c>
      <c r="P174" s="167"/>
      <c r="Q174" s="224">
        <f t="shared" si="10"/>
        <v>1</v>
      </c>
      <c r="R174" s="184">
        <v>0</v>
      </c>
      <c r="S174" s="193">
        <v>0</v>
      </c>
      <c r="T174" s="167"/>
      <c r="U174" s="437">
        <v>0</v>
      </c>
      <c r="V174" s="190">
        <v>0</v>
      </c>
      <c r="W174" s="167"/>
      <c r="X174" s="429">
        <v>0</v>
      </c>
      <c r="Y174" s="188">
        <v>0</v>
      </c>
    </row>
    <row r="175" spans="1:25" ht="17" thickBot="1" x14ac:dyDescent="0.25">
      <c r="A175" s="655">
        <v>169</v>
      </c>
      <c r="B175" s="169" t="str">
        <f>LOOKUP(A175,'St. Objectenlijst FE'!$A$5:$A$103,'St. Objectenlijst FE'!$B$5:$B$103)</f>
        <v>Funderingslaag (menggranulaat) (250mm) (60j)</v>
      </c>
      <c r="C175" s="217">
        <v>0</v>
      </c>
      <c r="D175" s="556">
        <f>LOOKUP(A175,'St. Objectenlijst FE'!$A$5:$A$103,'St. Objectenlijst FE'!$G$5:$G$103)</f>
        <v>0.23</v>
      </c>
      <c r="E175" s="174">
        <v>0</v>
      </c>
      <c r="F175" s="217">
        <v>0</v>
      </c>
      <c r="G175" s="164"/>
      <c r="H175" s="656">
        <f t="shared" si="9"/>
        <v>0</v>
      </c>
      <c r="I175" s="176">
        <v>0</v>
      </c>
      <c r="J175" s="177">
        <v>0</v>
      </c>
      <c r="K175" s="177">
        <v>0</v>
      </c>
      <c r="L175" s="177">
        <v>0</v>
      </c>
      <c r="M175" s="177">
        <v>0</v>
      </c>
      <c r="N175" s="177">
        <v>0</v>
      </c>
      <c r="O175" s="178">
        <v>0</v>
      </c>
      <c r="P175" s="167"/>
      <c r="Q175" s="224">
        <f t="shared" si="10"/>
        <v>1</v>
      </c>
      <c r="R175" s="184">
        <v>0</v>
      </c>
      <c r="S175" s="193">
        <v>0</v>
      </c>
      <c r="T175" s="167"/>
      <c r="U175" s="437">
        <v>0</v>
      </c>
      <c r="V175" s="190">
        <v>0</v>
      </c>
      <c r="W175" s="167"/>
      <c r="X175" s="429">
        <v>0</v>
      </c>
      <c r="Y175" s="188">
        <v>0</v>
      </c>
    </row>
    <row r="176" spans="1:25" ht="17" thickBot="1" x14ac:dyDescent="0.25">
      <c r="A176" s="655">
        <v>170</v>
      </c>
      <c r="B176" s="169" t="str">
        <f>LOOKUP(A176,'St. Objectenlijst FE'!$A$5:$A$103,'St. Objectenlijst FE'!$B$5:$B$103)</f>
        <v>Funderingslaag (menggranulaat) (250mm) (60j)</v>
      </c>
      <c r="C176" s="217">
        <v>0</v>
      </c>
      <c r="D176" s="556">
        <f>LOOKUP(A176,'St. Objectenlijst FE'!$A$5:$A$103,'St. Objectenlijst FE'!$G$5:$G$103)</f>
        <v>0.23</v>
      </c>
      <c r="E176" s="174">
        <v>0</v>
      </c>
      <c r="F176" s="217">
        <v>0</v>
      </c>
      <c r="G176" s="164"/>
      <c r="H176" s="656">
        <f t="shared" si="9"/>
        <v>0</v>
      </c>
      <c r="I176" s="176">
        <v>0</v>
      </c>
      <c r="J176" s="177">
        <v>0</v>
      </c>
      <c r="K176" s="177">
        <v>0</v>
      </c>
      <c r="L176" s="177">
        <v>0</v>
      </c>
      <c r="M176" s="177">
        <v>0</v>
      </c>
      <c r="N176" s="177">
        <v>0</v>
      </c>
      <c r="O176" s="178">
        <v>0</v>
      </c>
      <c r="P176" s="167"/>
      <c r="Q176" s="224">
        <f t="shared" si="10"/>
        <v>1</v>
      </c>
      <c r="R176" s="184">
        <v>0</v>
      </c>
      <c r="S176" s="193">
        <v>0</v>
      </c>
      <c r="T176" s="167"/>
      <c r="U176" s="437">
        <v>0</v>
      </c>
      <c r="V176" s="190">
        <v>0</v>
      </c>
      <c r="W176" s="167"/>
      <c r="X176" s="429">
        <v>0</v>
      </c>
      <c r="Y176" s="188">
        <v>0</v>
      </c>
    </row>
    <row r="177" spans="1:25" ht="17" thickBot="1" x14ac:dyDescent="0.25">
      <c r="A177" s="655">
        <v>171</v>
      </c>
      <c r="B177" s="169" t="str">
        <f>LOOKUP(A177,'St. Objectenlijst FE'!$A$5:$A$103,'St. Objectenlijst FE'!$B$5:$B$103)</f>
        <v>Funderingslaag (menggranulaat) (250mm) (60j)</v>
      </c>
      <c r="C177" s="217">
        <v>0</v>
      </c>
      <c r="D177" s="556">
        <f>LOOKUP(A177,'St. Objectenlijst FE'!$A$5:$A$103,'St. Objectenlijst FE'!$G$5:$G$103)</f>
        <v>0.23</v>
      </c>
      <c r="E177" s="174">
        <v>0</v>
      </c>
      <c r="F177" s="217">
        <v>0</v>
      </c>
      <c r="G177" s="164"/>
      <c r="H177" s="656">
        <f t="shared" si="9"/>
        <v>0</v>
      </c>
      <c r="I177" s="176">
        <v>0</v>
      </c>
      <c r="J177" s="177">
        <v>0</v>
      </c>
      <c r="K177" s="177">
        <v>0</v>
      </c>
      <c r="L177" s="177">
        <v>0</v>
      </c>
      <c r="M177" s="177">
        <v>0</v>
      </c>
      <c r="N177" s="177">
        <v>0</v>
      </c>
      <c r="O177" s="178">
        <v>0</v>
      </c>
      <c r="P177" s="167"/>
      <c r="Q177" s="224">
        <f t="shared" si="10"/>
        <v>1</v>
      </c>
      <c r="R177" s="184">
        <v>0</v>
      </c>
      <c r="S177" s="193">
        <v>0</v>
      </c>
      <c r="T177" s="167"/>
      <c r="U177" s="437">
        <v>0</v>
      </c>
      <c r="V177" s="190">
        <v>0</v>
      </c>
      <c r="W177" s="167"/>
      <c r="X177" s="429">
        <v>0</v>
      </c>
      <c r="Y177" s="188">
        <v>0</v>
      </c>
    </row>
    <row r="178" spans="1:25" ht="17" thickBot="1" x14ac:dyDescent="0.25">
      <c r="A178" s="655">
        <v>172</v>
      </c>
      <c r="B178" s="169" t="str">
        <f>LOOKUP(A178,'St. Objectenlijst FE'!$A$5:$A$103,'St. Objectenlijst FE'!$B$5:$B$103)</f>
        <v>Funderingslaag (menggranulaat) (250mm) (60j)</v>
      </c>
      <c r="C178" s="217">
        <v>0</v>
      </c>
      <c r="D178" s="556">
        <f>LOOKUP(A178,'St. Objectenlijst FE'!$A$5:$A$103,'St. Objectenlijst FE'!$G$5:$G$103)</f>
        <v>0.23</v>
      </c>
      <c r="E178" s="174">
        <v>0</v>
      </c>
      <c r="F178" s="217">
        <v>0</v>
      </c>
      <c r="G178" s="164"/>
      <c r="H178" s="656">
        <f t="shared" si="9"/>
        <v>0</v>
      </c>
      <c r="I178" s="176">
        <v>0</v>
      </c>
      <c r="J178" s="177">
        <v>0</v>
      </c>
      <c r="K178" s="177">
        <v>0</v>
      </c>
      <c r="L178" s="177">
        <v>0</v>
      </c>
      <c r="M178" s="177">
        <v>0</v>
      </c>
      <c r="N178" s="177">
        <v>0</v>
      </c>
      <c r="O178" s="178">
        <v>0</v>
      </c>
      <c r="P178" s="167"/>
      <c r="Q178" s="224">
        <f t="shared" si="10"/>
        <v>1</v>
      </c>
      <c r="R178" s="184">
        <v>0</v>
      </c>
      <c r="S178" s="193">
        <v>0</v>
      </c>
      <c r="T178" s="167"/>
      <c r="U178" s="437">
        <v>0</v>
      </c>
      <c r="V178" s="190">
        <v>0</v>
      </c>
      <c r="W178" s="167"/>
      <c r="X178" s="429">
        <v>0</v>
      </c>
      <c r="Y178" s="188">
        <v>0</v>
      </c>
    </row>
    <row r="179" spans="1:25" ht="17" thickBot="1" x14ac:dyDescent="0.25">
      <c r="A179" s="655">
        <v>173</v>
      </c>
      <c r="B179" s="169" t="str">
        <f>LOOKUP(A179,'St. Objectenlijst FE'!$A$5:$A$103,'St. Objectenlijst FE'!$B$5:$B$103)</f>
        <v>Funderingslaag (menggranulaat) (250mm) (60j)</v>
      </c>
      <c r="C179" s="217">
        <v>0</v>
      </c>
      <c r="D179" s="556">
        <f>LOOKUP(A179,'St. Objectenlijst FE'!$A$5:$A$103,'St. Objectenlijst FE'!$G$5:$G$103)</f>
        <v>0.23</v>
      </c>
      <c r="E179" s="174">
        <v>0</v>
      </c>
      <c r="F179" s="217">
        <v>0</v>
      </c>
      <c r="G179" s="164"/>
      <c r="H179" s="656">
        <f t="shared" si="9"/>
        <v>0</v>
      </c>
      <c r="I179" s="176">
        <v>0</v>
      </c>
      <c r="J179" s="177">
        <v>0</v>
      </c>
      <c r="K179" s="177">
        <v>0</v>
      </c>
      <c r="L179" s="177">
        <v>0</v>
      </c>
      <c r="M179" s="177">
        <v>0</v>
      </c>
      <c r="N179" s="177">
        <v>0</v>
      </c>
      <c r="O179" s="178">
        <v>0</v>
      </c>
      <c r="P179" s="167"/>
      <c r="Q179" s="224">
        <f t="shared" si="10"/>
        <v>1</v>
      </c>
      <c r="R179" s="184">
        <v>0</v>
      </c>
      <c r="S179" s="193">
        <v>0</v>
      </c>
      <c r="T179" s="167"/>
      <c r="U179" s="437">
        <v>0</v>
      </c>
      <c r="V179" s="190">
        <v>0</v>
      </c>
      <c r="W179" s="167"/>
      <c r="X179" s="429">
        <v>0</v>
      </c>
      <c r="Y179" s="188">
        <v>0</v>
      </c>
    </row>
    <row r="180" spans="1:25" ht="17" thickBot="1" x14ac:dyDescent="0.25">
      <c r="A180" s="655">
        <v>174</v>
      </c>
      <c r="B180" s="169" t="str">
        <f>LOOKUP(A180,'St. Objectenlijst FE'!$A$5:$A$103,'St. Objectenlijst FE'!$B$5:$B$103)</f>
        <v>Funderingslaag (menggranulaat) (250mm) (60j)</v>
      </c>
      <c r="C180" s="217">
        <v>0</v>
      </c>
      <c r="D180" s="556">
        <f>LOOKUP(A180,'St. Objectenlijst FE'!$A$5:$A$103,'St. Objectenlijst FE'!$G$5:$G$103)</f>
        <v>0.23</v>
      </c>
      <c r="E180" s="174">
        <v>0</v>
      </c>
      <c r="F180" s="217">
        <v>0</v>
      </c>
      <c r="G180" s="164"/>
      <c r="H180" s="656">
        <f t="shared" si="9"/>
        <v>0</v>
      </c>
      <c r="I180" s="176">
        <v>0</v>
      </c>
      <c r="J180" s="177">
        <v>0</v>
      </c>
      <c r="K180" s="177">
        <v>0</v>
      </c>
      <c r="L180" s="177">
        <v>0</v>
      </c>
      <c r="M180" s="177">
        <v>0</v>
      </c>
      <c r="N180" s="177">
        <v>0</v>
      </c>
      <c r="O180" s="178">
        <v>0</v>
      </c>
      <c r="P180" s="167"/>
      <c r="Q180" s="224">
        <f t="shared" si="10"/>
        <v>1</v>
      </c>
      <c r="R180" s="184">
        <v>0</v>
      </c>
      <c r="S180" s="193">
        <v>0</v>
      </c>
      <c r="T180" s="167"/>
      <c r="U180" s="437">
        <v>0</v>
      </c>
      <c r="V180" s="190">
        <v>0</v>
      </c>
      <c r="W180" s="167"/>
      <c r="X180" s="429">
        <v>0</v>
      </c>
      <c r="Y180" s="188">
        <v>0</v>
      </c>
    </row>
    <row r="181" spans="1:25" ht="17" thickBot="1" x14ac:dyDescent="0.25">
      <c r="A181" s="655">
        <v>175</v>
      </c>
      <c r="B181" s="169" t="str">
        <f>LOOKUP(A181,'St. Objectenlijst FE'!$A$5:$A$103,'St. Objectenlijst FE'!$B$5:$B$103)</f>
        <v>Funderingslaag (menggranulaat) (250mm) (60j)</v>
      </c>
      <c r="C181" s="217">
        <v>0</v>
      </c>
      <c r="D181" s="556">
        <f>LOOKUP(A181,'St. Objectenlijst FE'!$A$5:$A$103,'St. Objectenlijst FE'!$G$5:$G$103)</f>
        <v>0.23</v>
      </c>
      <c r="E181" s="174">
        <v>0</v>
      </c>
      <c r="F181" s="217">
        <v>0</v>
      </c>
      <c r="G181" s="164"/>
      <c r="H181" s="656">
        <f t="shared" si="9"/>
        <v>0</v>
      </c>
      <c r="I181" s="176">
        <v>0</v>
      </c>
      <c r="J181" s="177">
        <v>0</v>
      </c>
      <c r="K181" s="177">
        <v>0</v>
      </c>
      <c r="L181" s="177">
        <v>0</v>
      </c>
      <c r="M181" s="177">
        <v>0</v>
      </c>
      <c r="N181" s="177">
        <v>0</v>
      </c>
      <c r="O181" s="178">
        <v>0</v>
      </c>
      <c r="P181" s="167"/>
      <c r="Q181" s="224">
        <f t="shared" si="10"/>
        <v>1</v>
      </c>
      <c r="R181" s="184">
        <v>0</v>
      </c>
      <c r="S181" s="193">
        <v>0</v>
      </c>
      <c r="T181" s="167"/>
      <c r="U181" s="437">
        <v>0</v>
      </c>
      <c r="V181" s="190">
        <v>0</v>
      </c>
      <c r="W181" s="167"/>
      <c r="X181" s="429">
        <v>0</v>
      </c>
      <c r="Y181" s="188">
        <v>0</v>
      </c>
    </row>
    <row r="182" spans="1:25" ht="17" thickBot="1" x14ac:dyDescent="0.25">
      <c r="A182" s="655">
        <v>176</v>
      </c>
      <c r="B182" s="169" t="str">
        <f>LOOKUP(A182,'St. Objectenlijst FE'!$A$5:$A$103,'St. Objectenlijst FE'!$B$5:$B$103)</f>
        <v>Funderingslaag (menggranulaat) (250mm) (60j)</v>
      </c>
      <c r="C182" s="217">
        <v>0</v>
      </c>
      <c r="D182" s="556">
        <f>LOOKUP(A182,'St. Objectenlijst FE'!$A$5:$A$103,'St. Objectenlijst FE'!$G$5:$G$103)</f>
        <v>0.23</v>
      </c>
      <c r="E182" s="174">
        <v>0</v>
      </c>
      <c r="F182" s="217">
        <v>0</v>
      </c>
      <c r="G182" s="164"/>
      <c r="H182" s="656">
        <f t="shared" si="9"/>
        <v>0</v>
      </c>
      <c r="I182" s="176">
        <v>0</v>
      </c>
      <c r="J182" s="177">
        <v>0</v>
      </c>
      <c r="K182" s="177">
        <v>0</v>
      </c>
      <c r="L182" s="177">
        <v>0</v>
      </c>
      <c r="M182" s="177">
        <v>0</v>
      </c>
      <c r="N182" s="177">
        <v>0</v>
      </c>
      <c r="O182" s="178">
        <v>0</v>
      </c>
      <c r="P182" s="167"/>
      <c r="Q182" s="224">
        <f t="shared" si="10"/>
        <v>1</v>
      </c>
      <c r="R182" s="184">
        <v>0</v>
      </c>
      <c r="S182" s="193">
        <v>0</v>
      </c>
      <c r="T182" s="167"/>
      <c r="U182" s="437">
        <v>0</v>
      </c>
      <c r="V182" s="190">
        <v>0</v>
      </c>
      <c r="W182" s="167"/>
      <c r="X182" s="429">
        <v>0</v>
      </c>
      <c r="Y182" s="188">
        <v>0</v>
      </c>
    </row>
    <row r="183" spans="1:25" ht="17" thickBot="1" x14ac:dyDescent="0.25">
      <c r="A183" s="655">
        <v>177</v>
      </c>
      <c r="B183" s="169" t="str">
        <f>LOOKUP(A183,'St. Objectenlijst FE'!$A$5:$A$103,'St. Objectenlijst FE'!$B$5:$B$103)</f>
        <v>Funderingslaag (menggranulaat) (250mm) (60j)</v>
      </c>
      <c r="C183" s="217">
        <v>0</v>
      </c>
      <c r="D183" s="556">
        <f>LOOKUP(A183,'St. Objectenlijst FE'!$A$5:$A$103,'St. Objectenlijst FE'!$G$5:$G$103)</f>
        <v>0.23</v>
      </c>
      <c r="E183" s="174">
        <v>0</v>
      </c>
      <c r="F183" s="217">
        <v>0</v>
      </c>
      <c r="G183" s="164"/>
      <c r="H183" s="656">
        <f t="shared" si="9"/>
        <v>0</v>
      </c>
      <c r="I183" s="176">
        <v>0</v>
      </c>
      <c r="J183" s="177">
        <v>0</v>
      </c>
      <c r="K183" s="177">
        <v>0</v>
      </c>
      <c r="L183" s="177">
        <v>0</v>
      </c>
      <c r="M183" s="177">
        <v>0</v>
      </c>
      <c r="N183" s="177">
        <v>0</v>
      </c>
      <c r="O183" s="178">
        <v>0</v>
      </c>
      <c r="P183" s="167"/>
      <c r="Q183" s="224">
        <f t="shared" si="10"/>
        <v>1</v>
      </c>
      <c r="R183" s="184">
        <v>0</v>
      </c>
      <c r="S183" s="193">
        <v>0</v>
      </c>
      <c r="T183" s="167"/>
      <c r="U183" s="437">
        <v>0</v>
      </c>
      <c r="V183" s="190">
        <v>0</v>
      </c>
      <c r="W183" s="167"/>
      <c r="X183" s="429">
        <v>0</v>
      </c>
      <c r="Y183" s="188">
        <v>0</v>
      </c>
    </row>
    <row r="184" spans="1:25" ht="17" thickBot="1" x14ac:dyDescent="0.25">
      <c r="A184" s="655">
        <v>178</v>
      </c>
      <c r="B184" s="169" t="str">
        <f>LOOKUP(A184,'St. Objectenlijst FE'!$A$5:$A$103,'St. Objectenlijst FE'!$B$5:$B$103)</f>
        <v>Funderingslaag (menggranulaat) (250mm) (60j)</v>
      </c>
      <c r="C184" s="217">
        <v>0</v>
      </c>
      <c r="D184" s="556">
        <f>LOOKUP(A184,'St. Objectenlijst FE'!$A$5:$A$103,'St. Objectenlijst FE'!$G$5:$G$103)</f>
        <v>0.23</v>
      </c>
      <c r="E184" s="174">
        <v>0</v>
      </c>
      <c r="F184" s="217">
        <v>0</v>
      </c>
      <c r="G184" s="164"/>
      <c r="H184" s="656">
        <f t="shared" si="9"/>
        <v>0</v>
      </c>
      <c r="I184" s="176">
        <v>0</v>
      </c>
      <c r="J184" s="177">
        <v>0</v>
      </c>
      <c r="K184" s="177">
        <v>0</v>
      </c>
      <c r="L184" s="177">
        <v>0</v>
      </c>
      <c r="M184" s="177">
        <v>0</v>
      </c>
      <c r="N184" s="177">
        <v>0</v>
      </c>
      <c r="O184" s="178">
        <v>0</v>
      </c>
      <c r="P184" s="167"/>
      <c r="Q184" s="224">
        <f t="shared" si="10"/>
        <v>1</v>
      </c>
      <c r="R184" s="184">
        <v>0</v>
      </c>
      <c r="S184" s="193">
        <v>0</v>
      </c>
      <c r="T184" s="167"/>
      <c r="U184" s="437">
        <v>0</v>
      </c>
      <c r="V184" s="190">
        <v>0</v>
      </c>
      <c r="W184" s="167"/>
      <c r="X184" s="429">
        <v>0</v>
      </c>
      <c r="Y184" s="188">
        <v>0</v>
      </c>
    </row>
    <row r="185" spans="1:25" ht="17" thickBot="1" x14ac:dyDescent="0.25">
      <c r="A185" s="655">
        <v>179</v>
      </c>
      <c r="B185" s="169" t="str">
        <f>LOOKUP(A185,'St. Objectenlijst FE'!$A$5:$A$103,'St. Objectenlijst FE'!$B$5:$B$103)</f>
        <v>Funderingslaag (menggranulaat) (250mm) (60j)</v>
      </c>
      <c r="C185" s="217">
        <v>0</v>
      </c>
      <c r="D185" s="556">
        <f>LOOKUP(A185,'St. Objectenlijst FE'!$A$5:$A$103,'St. Objectenlijst FE'!$G$5:$G$103)</f>
        <v>0.23</v>
      </c>
      <c r="E185" s="174">
        <v>0</v>
      </c>
      <c r="F185" s="217">
        <v>0</v>
      </c>
      <c r="G185" s="164"/>
      <c r="H185" s="656">
        <f t="shared" si="9"/>
        <v>0</v>
      </c>
      <c r="I185" s="176">
        <v>0</v>
      </c>
      <c r="J185" s="177">
        <v>0</v>
      </c>
      <c r="K185" s="177">
        <v>0</v>
      </c>
      <c r="L185" s="177">
        <v>0</v>
      </c>
      <c r="M185" s="177">
        <v>0</v>
      </c>
      <c r="N185" s="177">
        <v>0</v>
      </c>
      <c r="O185" s="178">
        <v>0</v>
      </c>
      <c r="P185" s="167"/>
      <c r="Q185" s="224">
        <f t="shared" si="10"/>
        <v>1</v>
      </c>
      <c r="R185" s="184">
        <v>0</v>
      </c>
      <c r="S185" s="193">
        <v>0</v>
      </c>
      <c r="T185" s="167"/>
      <c r="U185" s="437">
        <v>0</v>
      </c>
      <c r="V185" s="190">
        <v>0</v>
      </c>
      <c r="W185" s="167"/>
      <c r="X185" s="429">
        <v>0</v>
      </c>
      <c r="Y185" s="188">
        <v>0</v>
      </c>
    </row>
    <row r="186" spans="1:25" ht="17" thickBot="1" x14ac:dyDescent="0.25">
      <c r="A186" s="655">
        <v>180</v>
      </c>
      <c r="B186" s="169" t="str">
        <f>LOOKUP(A186,'St. Objectenlijst FE'!$A$5:$A$103,'St. Objectenlijst FE'!$B$5:$B$103)</f>
        <v>Funderingslaag (menggranulaat) (250mm) (60j)</v>
      </c>
      <c r="C186" s="217">
        <v>0</v>
      </c>
      <c r="D186" s="556">
        <f>LOOKUP(A186,'St. Objectenlijst FE'!$A$5:$A$103,'St. Objectenlijst FE'!$G$5:$G$103)</f>
        <v>0.23</v>
      </c>
      <c r="E186" s="174">
        <v>0</v>
      </c>
      <c r="F186" s="217">
        <v>0</v>
      </c>
      <c r="G186" s="164"/>
      <c r="H186" s="656">
        <f t="shared" si="9"/>
        <v>0</v>
      </c>
      <c r="I186" s="176">
        <v>0</v>
      </c>
      <c r="J186" s="177">
        <v>0</v>
      </c>
      <c r="K186" s="177">
        <v>0</v>
      </c>
      <c r="L186" s="177">
        <v>0</v>
      </c>
      <c r="M186" s="177">
        <v>0</v>
      </c>
      <c r="N186" s="177">
        <v>0</v>
      </c>
      <c r="O186" s="178">
        <v>0</v>
      </c>
      <c r="P186" s="167"/>
      <c r="Q186" s="224">
        <f t="shared" si="10"/>
        <v>1</v>
      </c>
      <c r="R186" s="184">
        <v>0</v>
      </c>
      <c r="S186" s="193">
        <v>0</v>
      </c>
      <c r="T186" s="167"/>
      <c r="U186" s="437">
        <v>0</v>
      </c>
      <c r="V186" s="190">
        <v>0</v>
      </c>
      <c r="W186" s="167"/>
      <c r="X186" s="429">
        <v>0</v>
      </c>
      <c r="Y186" s="188">
        <v>0</v>
      </c>
    </row>
    <row r="187" spans="1:25" ht="17" thickBot="1" x14ac:dyDescent="0.25">
      <c r="A187" s="655">
        <v>181</v>
      </c>
      <c r="B187" s="169" t="str">
        <f>LOOKUP(A187,'St. Objectenlijst FE'!$A$5:$A$103,'St. Objectenlijst FE'!$B$5:$B$103)</f>
        <v>Funderingslaag (menggranulaat) (250mm) (60j)</v>
      </c>
      <c r="C187" s="217">
        <v>0</v>
      </c>
      <c r="D187" s="556">
        <f>LOOKUP(A187,'St. Objectenlijst FE'!$A$5:$A$103,'St. Objectenlijst FE'!$G$5:$G$103)</f>
        <v>0.23</v>
      </c>
      <c r="E187" s="174">
        <v>0</v>
      </c>
      <c r="F187" s="217">
        <v>0</v>
      </c>
      <c r="G187" s="164"/>
      <c r="H187" s="656">
        <f t="shared" si="9"/>
        <v>0</v>
      </c>
      <c r="I187" s="176">
        <v>0</v>
      </c>
      <c r="J187" s="177">
        <v>0</v>
      </c>
      <c r="K187" s="177">
        <v>0</v>
      </c>
      <c r="L187" s="177">
        <v>0</v>
      </c>
      <c r="M187" s="177">
        <v>0</v>
      </c>
      <c r="N187" s="177">
        <v>0</v>
      </c>
      <c r="O187" s="178">
        <v>0</v>
      </c>
      <c r="P187" s="167"/>
      <c r="Q187" s="224">
        <f t="shared" si="10"/>
        <v>1</v>
      </c>
      <c r="R187" s="184">
        <v>0</v>
      </c>
      <c r="S187" s="193">
        <v>0</v>
      </c>
      <c r="T187" s="167"/>
      <c r="U187" s="437">
        <v>0</v>
      </c>
      <c r="V187" s="190">
        <v>0</v>
      </c>
      <c r="W187" s="167"/>
      <c r="X187" s="429">
        <v>0</v>
      </c>
      <c r="Y187" s="188">
        <v>0</v>
      </c>
    </row>
    <row r="188" spans="1:25" ht="17" thickBot="1" x14ac:dyDescent="0.25">
      <c r="A188" s="655">
        <v>182</v>
      </c>
      <c r="B188" s="169" t="str">
        <f>LOOKUP(A188,'St. Objectenlijst FE'!$A$5:$A$103,'St. Objectenlijst FE'!$B$5:$B$103)</f>
        <v>Funderingslaag (menggranulaat) (250mm) (60j)</v>
      </c>
      <c r="C188" s="217">
        <v>0</v>
      </c>
      <c r="D188" s="556">
        <f>LOOKUP(A188,'St. Objectenlijst FE'!$A$5:$A$103,'St. Objectenlijst FE'!$G$5:$G$103)</f>
        <v>0.23</v>
      </c>
      <c r="E188" s="174">
        <v>0</v>
      </c>
      <c r="F188" s="217">
        <v>0</v>
      </c>
      <c r="G188" s="164"/>
      <c r="H188" s="656">
        <f t="shared" si="9"/>
        <v>0</v>
      </c>
      <c r="I188" s="176">
        <v>0</v>
      </c>
      <c r="J188" s="177">
        <v>0</v>
      </c>
      <c r="K188" s="177">
        <v>0</v>
      </c>
      <c r="L188" s="177">
        <v>0</v>
      </c>
      <c r="M188" s="177">
        <v>0</v>
      </c>
      <c r="N188" s="177">
        <v>0</v>
      </c>
      <c r="O188" s="178">
        <v>0</v>
      </c>
      <c r="P188" s="167"/>
      <c r="Q188" s="224">
        <f t="shared" si="10"/>
        <v>1</v>
      </c>
      <c r="R188" s="184">
        <v>0</v>
      </c>
      <c r="S188" s="193">
        <v>0</v>
      </c>
      <c r="T188" s="167"/>
      <c r="U188" s="437">
        <v>0</v>
      </c>
      <c r="V188" s="190">
        <v>0</v>
      </c>
      <c r="W188" s="167"/>
      <c r="X188" s="429">
        <v>0</v>
      </c>
      <c r="Y188" s="188">
        <v>0</v>
      </c>
    </row>
    <row r="189" spans="1:25" ht="17" thickBot="1" x14ac:dyDescent="0.25">
      <c r="A189" s="655">
        <v>183</v>
      </c>
      <c r="B189" s="169" t="str">
        <f>LOOKUP(A189,'St. Objectenlijst FE'!$A$5:$A$103,'St. Objectenlijst FE'!$B$5:$B$103)</f>
        <v>Funderingslaag (menggranulaat) (250mm) (60j)</v>
      </c>
      <c r="C189" s="217">
        <v>0</v>
      </c>
      <c r="D189" s="556">
        <f>LOOKUP(A189,'St. Objectenlijst FE'!$A$5:$A$103,'St. Objectenlijst FE'!$G$5:$G$103)</f>
        <v>0.23</v>
      </c>
      <c r="E189" s="174">
        <v>0</v>
      </c>
      <c r="F189" s="217">
        <v>0</v>
      </c>
      <c r="G189" s="164"/>
      <c r="H189" s="656">
        <f t="shared" si="9"/>
        <v>0</v>
      </c>
      <c r="I189" s="176">
        <v>0</v>
      </c>
      <c r="J189" s="177">
        <v>0</v>
      </c>
      <c r="K189" s="177">
        <v>0</v>
      </c>
      <c r="L189" s="177">
        <v>0</v>
      </c>
      <c r="M189" s="177">
        <v>0</v>
      </c>
      <c r="N189" s="177">
        <v>0</v>
      </c>
      <c r="O189" s="178">
        <v>0</v>
      </c>
      <c r="P189" s="167"/>
      <c r="Q189" s="224">
        <f t="shared" si="10"/>
        <v>1</v>
      </c>
      <c r="R189" s="184">
        <v>0</v>
      </c>
      <c r="S189" s="193">
        <v>0</v>
      </c>
      <c r="T189" s="167"/>
      <c r="U189" s="437">
        <v>0</v>
      </c>
      <c r="V189" s="190">
        <v>0</v>
      </c>
      <c r="W189" s="167"/>
      <c r="X189" s="429">
        <v>0</v>
      </c>
      <c r="Y189" s="188">
        <v>0</v>
      </c>
    </row>
    <row r="190" spans="1:25" ht="17" thickBot="1" x14ac:dyDescent="0.25">
      <c r="A190" s="655">
        <v>184</v>
      </c>
      <c r="B190" s="169" t="str">
        <f>LOOKUP(A190,'St. Objectenlijst FE'!$A$5:$A$103,'St. Objectenlijst FE'!$B$5:$B$103)</f>
        <v>Funderingslaag (menggranulaat) (250mm) (60j)</v>
      </c>
      <c r="C190" s="217">
        <v>0</v>
      </c>
      <c r="D190" s="556">
        <f>LOOKUP(A190,'St. Objectenlijst FE'!$A$5:$A$103,'St. Objectenlijst FE'!$G$5:$G$103)</f>
        <v>0.23</v>
      </c>
      <c r="E190" s="174">
        <v>0</v>
      </c>
      <c r="F190" s="217">
        <v>0</v>
      </c>
      <c r="G190" s="164"/>
      <c r="H190" s="656">
        <f t="shared" si="9"/>
        <v>0</v>
      </c>
      <c r="I190" s="176">
        <v>0</v>
      </c>
      <c r="J190" s="177">
        <v>0</v>
      </c>
      <c r="K190" s="177">
        <v>0</v>
      </c>
      <c r="L190" s="177">
        <v>0</v>
      </c>
      <c r="M190" s="177">
        <v>0</v>
      </c>
      <c r="N190" s="177">
        <v>0</v>
      </c>
      <c r="O190" s="178">
        <v>0</v>
      </c>
      <c r="P190" s="167"/>
      <c r="Q190" s="224">
        <f t="shared" si="10"/>
        <v>1</v>
      </c>
      <c r="R190" s="184">
        <v>0</v>
      </c>
      <c r="S190" s="193">
        <v>0</v>
      </c>
      <c r="T190" s="167"/>
      <c r="U190" s="437">
        <v>0</v>
      </c>
      <c r="V190" s="190">
        <v>0</v>
      </c>
      <c r="W190" s="167"/>
      <c r="X190" s="429">
        <v>0</v>
      </c>
      <c r="Y190" s="188">
        <v>0</v>
      </c>
    </row>
    <row r="191" spans="1:25" ht="17" thickBot="1" x14ac:dyDescent="0.25">
      <c r="A191" s="655">
        <v>185</v>
      </c>
      <c r="B191" s="169" t="str">
        <f>LOOKUP(A191,'St. Objectenlijst FE'!$A$5:$A$103,'St. Objectenlijst FE'!$B$5:$B$103)</f>
        <v>Funderingslaag (menggranulaat) (250mm) (60j)</v>
      </c>
      <c r="C191" s="217">
        <v>0</v>
      </c>
      <c r="D191" s="556">
        <f>LOOKUP(A191,'St. Objectenlijst FE'!$A$5:$A$103,'St. Objectenlijst FE'!$G$5:$G$103)</f>
        <v>0.23</v>
      </c>
      <c r="E191" s="174">
        <v>0</v>
      </c>
      <c r="F191" s="217">
        <v>0</v>
      </c>
      <c r="G191" s="164"/>
      <c r="H191" s="656">
        <f t="shared" si="9"/>
        <v>0</v>
      </c>
      <c r="I191" s="176">
        <v>0</v>
      </c>
      <c r="J191" s="177">
        <v>0</v>
      </c>
      <c r="K191" s="177">
        <v>0</v>
      </c>
      <c r="L191" s="177">
        <v>0</v>
      </c>
      <c r="M191" s="177">
        <v>0</v>
      </c>
      <c r="N191" s="177">
        <v>0</v>
      </c>
      <c r="O191" s="178">
        <v>0</v>
      </c>
      <c r="P191" s="167"/>
      <c r="Q191" s="224">
        <f t="shared" si="10"/>
        <v>1</v>
      </c>
      <c r="R191" s="184">
        <v>0</v>
      </c>
      <c r="S191" s="193">
        <v>0</v>
      </c>
      <c r="T191" s="167"/>
      <c r="U191" s="437">
        <v>0</v>
      </c>
      <c r="V191" s="190">
        <v>0</v>
      </c>
      <c r="W191" s="167"/>
      <c r="X191" s="429">
        <v>0</v>
      </c>
      <c r="Y191" s="188">
        <v>0</v>
      </c>
    </row>
    <row r="192" spans="1:25" ht="17" thickBot="1" x14ac:dyDescent="0.25">
      <c r="A192" s="655">
        <v>186</v>
      </c>
      <c r="B192" s="169" t="str">
        <f>LOOKUP(A192,'St. Objectenlijst FE'!$A$5:$A$103,'St. Objectenlijst FE'!$B$5:$B$103)</f>
        <v>Funderingslaag (menggranulaat) (250mm) (60j)</v>
      </c>
      <c r="C192" s="217">
        <v>0</v>
      </c>
      <c r="D192" s="556">
        <f>LOOKUP(A192,'St. Objectenlijst FE'!$A$5:$A$103,'St. Objectenlijst FE'!$G$5:$G$103)</f>
        <v>0.23</v>
      </c>
      <c r="E192" s="174">
        <v>0</v>
      </c>
      <c r="F192" s="217">
        <v>0</v>
      </c>
      <c r="G192" s="164"/>
      <c r="H192" s="656">
        <f t="shared" si="9"/>
        <v>0</v>
      </c>
      <c r="I192" s="176">
        <v>0</v>
      </c>
      <c r="J192" s="177">
        <v>0</v>
      </c>
      <c r="K192" s="177">
        <v>0</v>
      </c>
      <c r="L192" s="177">
        <v>0</v>
      </c>
      <c r="M192" s="177">
        <v>0</v>
      </c>
      <c r="N192" s="177">
        <v>0</v>
      </c>
      <c r="O192" s="178">
        <v>0</v>
      </c>
      <c r="P192" s="167"/>
      <c r="Q192" s="224">
        <f t="shared" si="10"/>
        <v>1</v>
      </c>
      <c r="R192" s="184">
        <v>0</v>
      </c>
      <c r="S192" s="193">
        <v>0</v>
      </c>
      <c r="T192" s="167"/>
      <c r="U192" s="437">
        <v>0</v>
      </c>
      <c r="V192" s="190">
        <v>0</v>
      </c>
      <c r="W192" s="167"/>
      <c r="X192" s="429">
        <v>0</v>
      </c>
      <c r="Y192" s="188">
        <v>0</v>
      </c>
    </row>
    <row r="193" spans="1:25" ht="17" thickBot="1" x14ac:dyDescent="0.25">
      <c r="A193" s="655">
        <v>187</v>
      </c>
      <c r="B193" s="169" t="str">
        <f>LOOKUP(A193,'St. Objectenlijst FE'!$A$5:$A$103,'St. Objectenlijst FE'!$B$5:$B$103)</f>
        <v>Funderingslaag (menggranulaat) (250mm) (60j)</v>
      </c>
      <c r="C193" s="217">
        <v>0</v>
      </c>
      <c r="D193" s="556">
        <f>LOOKUP(A193,'St. Objectenlijst FE'!$A$5:$A$103,'St. Objectenlijst FE'!$G$5:$G$103)</f>
        <v>0.23</v>
      </c>
      <c r="E193" s="174">
        <v>0</v>
      </c>
      <c r="F193" s="217">
        <v>0</v>
      </c>
      <c r="G193" s="164"/>
      <c r="H193" s="656">
        <f t="shared" si="9"/>
        <v>0</v>
      </c>
      <c r="I193" s="176">
        <v>0</v>
      </c>
      <c r="J193" s="177">
        <v>0</v>
      </c>
      <c r="K193" s="177">
        <v>0</v>
      </c>
      <c r="L193" s="177">
        <v>0</v>
      </c>
      <c r="M193" s="177">
        <v>0</v>
      </c>
      <c r="N193" s="177">
        <v>0</v>
      </c>
      <c r="O193" s="178">
        <v>0</v>
      </c>
      <c r="P193" s="167"/>
      <c r="Q193" s="224">
        <f t="shared" si="10"/>
        <v>1</v>
      </c>
      <c r="R193" s="184">
        <v>0</v>
      </c>
      <c r="S193" s="193">
        <v>0</v>
      </c>
      <c r="T193" s="167"/>
      <c r="U193" s="437">
        <v>0</v>
      </c>
      <c r="V193" s="190">
        <v>0</v>
      </c>
      <c r="W193" s="167"/>
      <c r="X193" s="429">
        <v>0</v>
      </c>
      <c r="Y193" s="188">
        <v>0</v>
      </c>
    </row>
    <row r="194" spans="1:25" ht="17" thickBot="1" x14ac:dyDescent="0.25">
      <c r="A194" s="655">
        <v>188</v>
      </c>
      <c r="B194" s="169" t="str">
        <f>LOOKUP(A194,'St. Objectenlijst FE'!$A$5:$A$103,'St. Objectenlijst FE'!$B$5:$B$103)</f>
        <v>Funderingslaag (menggranulaat) (250mm) (60j)</v>
      </c>
      <c r="C194" s="217">
        <v>0</v>
      </c>
      <c r="D194" s="556">
        <f>LOOKUP(A194,'St. Objectenlijst FE'!$A$5:$A$103,'St. Objectenlijst FE'!$G$5:$G$103)</f>
        <v>0.23</v>
      </c>
      <c r="E194" s="174">
        <v>0</v>
      </c>
      <c r="F194" s="217">
        <v>0</v>
      </c>
      <c r="G194" s="164"/>
      <c r="H194" s="656">
        <f t="shared" si="9"/>
        <v>0</v>
      </c>
      <c r="I194" s="176">
        <v>0</v>
      </c>
      <c r="J194" s="177">
        <v>0</v>
      </c>
      <c r="K194" s="177">
        <v>0</v>
      </c>
      <c r="L194" s="177">
        <v>0</v>
      </c>
      <c r="M194" s="177">
        <v>0</v>
      </c>
      <c r="N194" s="177">
        <v>0</v>
      </c>
      <c r="O194" s="178">
        <v>0</v>
      </c>
      <c r="P194" s="167"/>
      <c r="Q194" s="224">
        <f t="shared" si="10"/>
        <v>1</v>
      </c>
      <c r="R194" s="184">
        <v>0</v>
      </c>
      <c r="S194" s="193">
        <v>0</v>
      </c>
      <c r="T194" s="167"/>
      <c r="U194" s="437">
        <v>0</v>
      </c>
      <c r="V194" s="190">
        <v>0</v>
      </c>
      <c r="W194" s="167"/>
      <c r="X194" s="429">
        <v>0</v>
      </c>
      <c r="Y194" s="188">
        <v>0</v>
      </c>
    </row>
    <row r="195" spans="1:25" ht="17" thickBot="1" x14ac:dyDescent="0.25">
      <c r="A195" s="655">
        <v>189</v>
      </c>
      <c r="B195" s="169" t="str">
        <f>LOOKUP(A195,'St. Objectenlijst FE'!$A$5:$A$103,'St. Objectenlijst FE'!$B$5:$B$103)</f>
        <v>Funderingslaag (menggranulaat) (250mm) (60j)</v>
      </c>
      <c r="C195" s="217">
        <v>0</v>
      </c>
      <c r="D195" s="556">
        <f>LOOKUP(A195,'St. Objectenlijst FE'!$A$5:$A$103,'St. Objectenlijst FE'!$G$5:$G$103)</f>
        <v>0.23</v>
      </c>
      <c r="E195" s="174">
        <v>0</v>
      </c>
      <c r="F195" s="217">
        <v>0</v>
      </c>
      <c r="G195" s="164"/>
      <c r="H195" s="656">
        <f t="shared" si="9"/>
        <v>0</v>
      </c>
      <c r="I195" s="176">
        <v>0</v>
      </c>
      <c r="J195" s="177">
        <v>0</v>
      </c>
      <c r="K195" s="177">
        <v>0</v>
      </c>
      <c r="L195" s="177">
        <v>0</v>
      </c>
      <c r="M195" s="177">
        <v>0</v>
      </c>
      <c r="N195" s="177">
        <v>0</v>
      </c>
      <c r="O195" s="178">
        <v>0</v>
      </c>
      <c r="P195" s="167"/>
      <c r="Q195" s="224">
        <f t="shared" si="10"/>
        <v>1</v>
      </c>
      <c r="R195" s="184">
        <v>0</v>
      </c>
      <c r="S195" s="193">
        <v>0</v>
      </c>
      <c r="T195" s="167"/>
      <c r="U195" s="437">
        <v>0</v>
      </c>
      <c r="V195" s="190">
        <v>0</v>
      </c>
      <c r="W195" s="167"/>
      <c r="X195" s="429">
        <v>0</v>
      </c>
      <c r="Y195" s="188">
        <v>0</v>
      </c>
    </row>
    <row r="196" spans="1:25" ht="17" thickBot="1" x14ac:dyDescent="0.25">
      <c r="A196" s="655">
        <v>190</v>
      </c>
      <c r="B196" s="169" t="str">
        <f>LOOKUP(A196,'St. Objectenlijst FE'!$A$5:$A$103,'St. Objectenlijst FE'!$B$5:$B$103)</f>
        <v>Funderingslaag (menggranulaat) (250mm) (60j)</v>
      </c>
      <c r="C196" s="217">
        <v>0</v>
      </c>
      <c r="D196" s="556">
        <f>LOOKUP(A196,'St. Objectenlijst FE'!$A$5:$A$103,'St. Objectenlijst FE'!$G$5:$G$103)</f>
        <v>0.23</v>
      </c>
      <c r="E196" s="174">
        <v>0</v>
      </c>
      <c r="F196" s="217">
        <v>0</v>
      </c>
      <c r="G196" s="164"/>
      <c r="H196" s="656">
        <f t="shared" si="9"/>
        <v>0</v>
      </c>
      <c r="I196" s="176">
        <v>0</v>
      </c>
      <c r="J196" s="177">
        <v>0</v>
      </c>
      <c r="K196" s="177">
        <v>0</v>
      </c>
      <c r="L196" s="177">
        <v>0</v>
      </c>
      <c r="M196" s="177">
        <v>0</v>
      </c>
      <c r="N196" s="177">
        <v>0</v>
      </c>
      <c r="O196" s="178">
        <v>0</v>
      </c>
      <c r="P196" s="167"/>
      <c r="Q196" s="224">
        <f t="shared" si="10"/>
        <v>1</v>
      </c>
      <c r="R196" s="184">
        <v>0</v>
      </c>
      <c r="S196" s="193">
        <v>0</v>
      </c>
      <c r="T196" s="167"/>
      <c r="U196" s="437">
        <v>0</v>
      </c>
      <c r="V196" s="190">
        <v>0</v>
      </c>
      <c r="W196" s="167"/>
      <c r="X196" s="429">
        <v>0</v>
      </c>
      <c r="Y196" s="188">
        <v>0</v>
      </c>
    </row>
    <row r="197" spans="1:25" ht="17" thickBot="1" x14ac:dyDescent="0.25">
      <c r="A197" s="655">
        <v>191</v>
      </c>
      <c r="B197" s="169" t="str">
        <f>LOOKUP(A197,'St. Objectenlijst FE'!$A$5:$A$103,'St. Objectenlijst FE'!$B$5:$B$103)</f>
        <v>Funderingslaag (menggranulaat) (250mm) (60j)</v>
      </c>
      <c r="C197" s="217">
        <v>0</v>
      </c>
      <c r="D197" s="556">
        <f>LOOKUP(A197,'St. Objectenlijst FE'!$A$5:$A$103,'St. Objectenlijst FE'!$G$5:$G$103)</f>
        <v>0.23</v>
      </c>
      <c r="E197" s="174">
        <v>0</v>
      </c>
      <c r="F197" s="217">
        <v>0</v>
      </c>
      <c r="G197" s="164"/>
      <c r="H197" s="656">
        <f t="shared" si="9"/>
        <v>0</v>
      </c>
      <c r="I197" s="176">
        <v>0</v>
      </c>
      <c r="J197" s="177">
        <v>0</v>
      </c>
      <c r="K197" s="177">
        <v>0</v>
      </c>
      <c r="L197" s="177">
        <v>0</v>
      </c>
      <c r="M197" s="177">
        <v>0</v>
      </c>
      <c r="N197" s="177">
        <v>0</v>
      </c>
      <c r="O197" s="178">
        <v>0</v>
      </c>
      <c r="P197" s="167"/>
      <c r="Q197" s="224">
        <f t="shared" si="10"/>
        <v>1</v>
      </c>
      <c r="R197" s="184">
        <v>0</v>
      </c>
      <c r="S197" s="193">
        <v>0</v>
      </c>
      <c r="T197" s="167"/>
      <c r="U197" s="437">
        <v>0</v>
      </c>
      <c r="V197" s="190">
        <v>0</v>
      </c>
      <c r="W197" s="167"/>
      <c r="X197" s="429">
        <v>0</v>
      </c>
      <c r="Y197" s="188">
        <v>0</v>
      </c>
    </row>
    <row r="198" spans="1:25" ht="17" thickBot="1" x14ac:dyDescent="0.25">
      <c r="A198" s="655">
        <v>192</v>
      </c>
      <c r="B198" s="169" t="str">
        <f>LOOKUP(A198,'St. Objectenlijst FE'!$A$5:$A$103,'St. Objectenlijst FE'!$B$5:$B$103)</f>
        <v>Funderingslaag (menggranulaat) (250mm) (60j)</v>
      </c>
      <c r="C198" s="217">
        <v>0</v>
      </c>
      <c r="D198" s="556">
        <f>LOOKUP(A198,'St. Objectenlijst FE'!$A$5:$A$103,'St. Objectenlijst FE'!$G$5:$G$103)</f>
        <v>0.23</v>
      </c>
      <c r="E198" s="174">
        <v>0</v>
      </c>
      <c r="F198" s="217">
        <v>0</v>
      </c>
      <c r="G198" s="164"/>
      <c r="H198" s="656">
        <f t="shared" si="9"/>
        <v>0</v>
      </c>
      <c r="I198" s="176">
        <v>0</v>
      </c>
      <c r="J198" s="177">
        <v>0</v>
      </c>
      <c r="K198" s="177">
        <v>0</v>
      </c>
      <c r="L198" s="177">
        <v>0</v>
      </c>
      <c r="M198" s="177">
        <v>0</v>
      </c>
      <c r="N198" s="177">
        <v>0</v>
      </c>
      <c r="O198" s="178">
        <v>0</v>
      </c>
      <c r="P198" s="167"/>
      <c r="Q198" s="224">
        <f t="shared" si="10"/>
        <v>1</v>
      </c>
      <c r="R198" s="184">
        <v>0</v>
      </c>
      <c r="S198" s="193">
        <v>0</v>
      </c>
      <c r="T198" s="167"/>
      <c r="U198" s="437">
        <v>0</v>
      </c>
      <c r="V198" s="190">
        <v>0</v>
      </c>
      <c r="W198" s="167"/>
      <c r="X198" s="429">
        <v>0</v>
      </c>
      <c r="Y198" s="188">
        <v>0</v>
      </c>
    </row>
    <row r="199" spans="1:25" ht="17" thickBot="1" x14ac:dyDescent="0.25">
      <c r="A199" s="655">
        <v>193</v>
      </c>
      <c r="B199" s="169" t="str">
        <f>LOOKUP(A199,'St. Objectenlijst FE'!$A$5:$A$103,'St. Objectenlijst FE'!$B$5:$B$103)</f>
        <v>Funderingslaag (menggranulaat) (250mm) (60j)</v>
      </c>
      <c r="C199" s="217">
        <v>0</v>
      </c>
      <c r="D199" s="556">
        <f>LOOKUP(A199,'St. Objectenlijst FE'!$A$5:$A$103,'St. Objectenlijst FE'!$G$5:$G$103)</f>
        <v>0.23</v>
      </c>
      <c r="E199" s="174">
        <v>0</v>
      </c>
      <c r="F199" s="217">
        <v>0</v>
      </c>
      <c r="G199" s="164"/>
      <c r="H199" s="656">
        <f t="shared" si="9"/>
        <v>0</v>
      </c>
      <c r="I199" s="176">
        <v>0</v>
      </c>
      <c r="J199" s="177">
        <v>0</v>
      </c>
      <c r="K199" s="177">
        <v>0</v>
      </c>
      <c r="L199" s="177">
        <v>0</v>
      </c>
      <c r="M199" s="177">
        <v>0</v>
      </c>
      <c r="N199" s="177">
        <v>0</v>
      </c>
      <c r="O199" s="178">
        <v>0</v>
      </c>
      <c r="P199" s="167"/>
      <c r="Q199" s="224">
        <f t="shared" si="10"/>
        <v>1</v>
      </c>
      <c r="R199" s="184">
        <v>0</v>
      </c>
      <c r="S199" s="193">
        <v>0</v>
      </c>
      <c r="T199" s="167"/>
      <c r="U199" s="437">
        <v>0</v>
      </c>
      <c r="V199" s="190">
        <v>0</v>
      </c>
      <c r="W199" s="167"/>
      <c r="X199" s="429">
        <v>0</v>
      </c>
      <c r="Y199" s="188">
        <v>0</v>
      </c>
    </row>
    <row r="200" spans="1:25" ht="17" thickBot="1" x14ac:dyDescent="0.25">
      <c r="A200" s="655">
        <v>194</v>
      </c>
      <c r="B200" s="169" t="str">
        <f>LOOKUP(A200,'St. Objectenlijst FE'!$A$5:$A$103,'St. Objectenlijst FE'!$B$5:$B$103)</f>
        <v>Funderingslaag (menggranulaat) (250mm) (60j)</v>
      </c>
      <c r="C200" s="217">
        <v>0</v>
      </c>
      <c r="D200" s="556">
        <f>LOOKUP(A200,'St. Objectenlijst FE'!$A$5:$A$103,'St. Objectenlijst FE'!$G$5:$G$103)</f>
        <v>0.23</v>
      </c>
      <c r="E200" s="174">
        <v>0</v>
      </c>
      <c r="F200" s="217">
        <v>0</v>
      </c>
      <c r="G200" s="164"/>
      <c r="H200" s="656">
        <f t="shared" si="9"/>
        <v>0</v>
      </c>
      <c r="I200" s="176">
        <v>0</v>
      </c>
      <c r="J200" s="177">
        <v>0</v>
      </c>
      <c r="K200" s="177">
        <v>0</v>
      </c>
      <c r="L200" s="177">
        <v>0</v>
      </c>
      <c r="M200" s="177">
        <v>0</v>
      </c>
      <c r="N200" s="177">
        <v>0</v>
      </c>
      <c r="O200" s="178">
        <v>0</v>
      </c>
      <c r="P200" s="167"/>
      <c r="Q200" s="224">
        <f t="shared" si="10"/>
        <v>1</v>
      </c>
      <c r="R200" s="184">
        <v>0</v>
      </c>
      <c r="S200" s="193">
        <v>0</v>
      </c>
      <c r="T200" s="167"/>
      <c r="U200" s="437">
        <v>0</v>
      </c>
      <c r="V200" s="190">
        <v>0</v>
      </c>
      <c r="W200" s="167"/>
      <c r="X200" s="429">
        <v>0</v>
      </c>
      <c r="Y200" s="188">
        <v>0</v>
      </c>
    </row>
    <row r="201" spans="1:25" ht="17" thickBot="1" x14ac:dyDescent="0.25">
      <c r="A201" s="655">
        <v>195</v>
      </c>
      <c r="B201" s="169" t="str">
        <f>LOOKUP(A201,'St. Objectenlijst FE'!$A$5:$A$103,'St. Objectenlijst FE'!$B$5:$B$103)</f>
        <v>Funderingslaag (menggranulaat) (250mm) (60j)</v>
      </c>
      <c r="C201" s="217">
        <v>0</v>
      </c>
      <c r="D201" s="556">
        <f>LOOKUP(A201,'St. Objectenlijst FE'!$A$5:$A$103,'St. Objectenlijst FE'!$G$5:$G$103)</f>
        <v>0.23</v>
      </c>
      <c r="E201" s="174">
        <v>0</v>
      </c>
      <c r="F201" s="217">
        <v>0</v>
      </c>
      <c r="G201" s="164"/>
      <c r="H201" s="656">
        <f t="shared" si="9"/>
        <v>0</v>
      </c>
      <c r="I201" s="176">
        <v>0</v>
      </c>
      <c r="J201" s="177">
        <v>0</v>
      </c>
      <c r="K201" s="177">
        <v>0</v>
      </c>
      <c r="L201" s="177">
        <v>0</v>
      </c>
      <c r="M201" s="177">
        <v>0</v>
      </c>
      <c r="N201" s="177">
        <v>0</v>
      </c>
      <c r="O201" s="178">
        <v>0</v>
      </c>
      <c r="P201" s="167"/>
      <c r="Q201" s="224">
        <f t="shared" si="10"/>
        <v>1</v>
      </c>
      <c r="R201" s="184">
        <v>0</v>
      </c>
      <c r="S201" s="193">
        <v>0</v>
      </c>
      <c r="T201" s="167"/>
      <c r="U201" s="437">
        <v>0</v>
      </c>
      <c r="V201" s="190">
        <v>0</v>
      </c>
      <c r="W201" s="167"/>
      <c r="X201" s="429">
        <v>0</v>
      </c>
      <c r="Y201" s="188">
        <v>0</v>
      </c>
    </row>
    <row r="202" spans="1:25" ht="17" thickBot="1" x14ac:dyDescent="0.25">
      <c r="A202" s="655">
        <v>196</v>
      </c>
      <c r="B202" s="169" t="str">
        <f>LOOKUP(A202,'St. Objectenlijst FE'!$A$5:$A$103,'St. Objectenlijst FE'!$B$5:$B$103)</f>
        <v>Funderingslaag (menggranulaat) (250mm) (60j)</v>
      </c>
      <c r="C202" s="217">
        <v>0</v>
      </c>
      <c r="D202" s="556">
        <f>LOOKUP(A202,'St. Objectenlijst FE'!$A$5:$A$103,'St. Objectenlijst FE'!$G$5:$G$103)</f>
        <v>0.23</v>
      </c>
      <c r="E202" s="174">
        <v>0</v>
      </c>
      <c r="F202" s="217">
        <v>0</v>
      </c>
      <c r="G202" s="164"/>
      <c r="H202" s="656">
        <f t="shared" si="9"/>
        <v>0</v>
      </c>
      <c r="I202" s="176">
        <v>0</v>
      </c>
      <c r="J202" s="177">
        <v>0</v>
      </c>
      <c r="K202" s="177">
        <v>0</v>
      </c>
      <c r="L202" s="177">
        <v>0</v>
      </c>
      <c r="M202" s="177">
        <v>0</v>
      </c>
      <c r="N202" s="177">
        <v>0</v>
      </c>
      <c r="O202" s="178">
        <v>0</v>
      </c>
      <c r="P202" s="167"/>
      <c r="Q202" s="224">
        <f t="shared" si="10"/>
        <v>1</v>
      </c>
      <c r="R202" s="184">
        <v>0</v>
      </c>
      <c r="S202" s="193">
        <v>0</v>
      </c>
      <c r="T202" s="167"/>
      <c r="U202" s="437">
        <v>0</v>
      </c>
      <c r="V202" s="190">
        <v>0</v>
      </c>
      <c r="W202" s="167"/>
      <c r="X202" s="429">
        <v>0</v>
      </c>
      <c r="Y202" s="188">
        <v>0</v>
      </c>
    </row>
    <row r="203" spans="1:25" ht="17" thickBot="1" x14ac:dyDescent="0.25">
      <c r="A203" s="655">
        <v>197</v>
      </c>
      <c r="B203" s="169" t="str">
        <f>LOOKUP(A203,'St. Objectenlijst FE'!$A$5:$A$103,'St. Objectenlijst FE'!$B$5:$B$103)</f>
        <v>Funderingslaag (menggranulaat) (250mm) (60j)</v>
      </c>
      <c r="C203" s="217">
        <v>0</v>
      </c>
      <c r="D203" s="556">
        <f>LOOKUP(A203,'St. Objectenlijst FE'!$A$5:$A$103,'St. Objectenlijst FE'!$G$5:$G$103)</f>
        <v>0.23</v>
      </c>
      <c r="E203" s="174">
        <v>0</v>
      </c>
      <c r="F203" s="217">
        <v>0</v>
      </c>
      <c r="G203" s="164"/>
      <c r="H203" s="656">
        <f t="shared" si="9"/>
        <v>0</v>
      </c>
      <c r="I203" s="176">
        <v>0</v>
      </c>
      <c r="J203" s="177">
        <v>0</v>
      </c>
      <c r="K203" s="177">
        <v>0</v>
      </c>
      <c r="L203" s="177">
        <v>0</v>
      </c>
      <c r="M203" s="177">
        <v>0</v>
      </c>
      <c r="N203" s="177">
        <v>0</v>
      </c>
      <c r="O203" s="178">
        <v>0</v>
      </c>
      <c r="P203" s="167"/>
      <c r="Q203" s="224">
        <f t="shared" si="10"/>
        <v>1</v>
      </c>
      <c r="R203" s="184">
        <v>0</v>
      </c>
      <c r="S203" s="193">
        <v>0</v>
      </c>
      <c r="T203" s="167"/>
      <c r="U203" s="437">
        <v>0</v>
      </c>
      <c r="V203" s="190">
        <v>0</v>
      </c>
      <c r="W203" s="167"/>
      <c r="X203" s="429">
        <v>0</v>
      </c>
      <c r="Y203" s="188">
        <v>0</v>
      </c>
    </row>
    <row r="204" spans="1:25" ht="17" thickBot="1" x14ac:dyDescent="0.25">
      <c r="A204" s="655">
        <v>198</v>
      </c>
      <c r="B204" s="169" t="str">
        <f>LOOKUP(A204,'St. Objectenlijst FE'!$A$5:$A$103,'St. Objectenlijst FE'!$B$5:$B$103)</f>
        <v>Funderingslaag (menggranulaat) (250mm) (60j)</v>
      </c>
      <c r="C204" s="217">
        <v>0</v>
      </c>
      <c r="D204" s="556">
        <f>LOOKUP(A204,'St. Objectenlijst FE'!$A$5:$A$103,'St. Objectenlijst FE'!$G$5:$G$103)</f>
        <v>0.23</v>
      </c>
      <c r="E204" s="174">
        <v>0</v>
      </c>
      <c r="F204" s="217">
        <v>0</v>
      </c>
      <c r="G204" s="164"/>
      <c r="H204" s="656">
        <f t="shared" si="9"/>
        <v>0</v>
      </c>
      <c r="I204" s="176">
        <v>0</v>
      </c>
      <c r="J204" s="177">
        <v>0</v>
      </c>
      <c r="K204" s="177">
        <v>0</v>
      </c>
      <c r="L204" s="177">
        <v>0</v>
      </c>
      <c r="M204" s="177">
        <v>0</v>
      </c>
      <c r="N204" s="177">
        <v>0</v>
      </c>
      <c r="O204" s="178">
        <v>0</v>
      </c>
      <c r="P204" s="167"/>
      <c r="Q204" s="224">
        <f t="shared" si="10"/>
        <v>1</v>
      </c>
      <c r="R204" s="184">
        <v>0</v>
      </c>
      <c r="S204" s="193">
        <v>0</v>
      </c>
      <c r="T204" s="167"/>
      <c r="U204" s="437">
        <v>0</v>
      </c>
      <c r="V204" s="190">
        <v>0</v>
      </c>
      <c r="W204" s="167"/>
      <c r="X204" s="429">
        <v>0</v>
      </c>
      <c r="Y204" s="188">
        <v>0</v>
      </c>
    </row>
    <row r="205" spans="1:25" ht="17" thickBot="1" x14ac:dyDescent="0.25">
      <c r="A205" s="655">
        <v>199</v>
      </c>
      <c r="B205" s="169" t="str">
        <f>LOOKUP(A205,'St. Objectenlijst FE'!$A$5:$A$103,'St. Objectenlijst FE'!$B$5:$B$103)</f>
        <v>Funderingslaag (menggranulaat) (250mm) (60j)</v>
      </c>
      <c r="C205" s="217">
        <v>0</v>
      </c>
      <c r="D205" s="556">
        <f>LOOKUP(A205,'St. Objectenlijst FE'!$A$5:$A$103,'St. Objectenlijst FE'!$G$5:$G$103)</f>
        <v>0.23</v>
      </c>
      <c r="E205" s="174">
        <v>0</v>
      </c>
      <c r="F205" s="217">
        <v>0</v>
      </c>
      <c r="G205" s="164"/>
      <c r="H205" s="656">
        <f t="shared" si="9"/>
        <v>0</v>
      </c>
      <c r="I205" s="176">
        <v>0</v>
      </c>
      <c r="J205" s="177">
        <v>0</v>
      </c>
      <c r="K205" s="177">
        <v>0</v>
      </c>
      <c r="L205" s="177">
        <v>0</v>
      </c>
      <c r="M205" s="177">
        <v>0</v>
      </c>
      <c r="N205" s="177">
        <v>0</v>
      </c>
      <c r="O205" s="178">
        <v>0</v>
      </c>
      <c r="P205" s="167"/>
      <c r="Q205" s="224">
        <f t="shared" si="10"/>
        <v>1</v>
      </c>
      <c r="R205" s="184">
        <v>0</v>
      </c>
      <c r="S205" s="193">
        <v>0</v>
      </c>
      <c r="T205" s="167"/>
      <c r="U205" s="437">
        <v>0</v>
      </c>
      <c r="V205" s="190">
        <v>0</v>
      </c>
      <c r="W205" s="167"/>
      <c r="X205" s="429">
        <v>0</v>
      </c>
      <c r="Y205" s="188">
        <v>0</v>
      </c>
    </row>
    <row r="206" spans="1:25" ht="17" thickBot="1" x14ac:dyDescent="0.25">
      <c r="A206" s="655">
        <v>200</v>
      </c>
      <c r="B206" s="169" t="str">
        <f>LOOKUP(A206,'St. Objectenlijst FE'!$A$5:$A$103,'St. Objectenlijst FE'!$B$5:$B$103)</f>
        <v>Funderingslaag (menggranulaat) (250mm) (60j)</v>
      </c>
      <c r="C206" s="217">
        <v>0</v>
      </c>
      <c r="D206" s="556">
        <f>LOOKUP(A206,'St. Objectenlijst FE'!$A$5:$A$103,'St. Objectenlijst FE'!$G$5:$G$103)</f>
        <v>0.23</v>
      </c>
      <c r="E206" s="174">
        <v>0</v>
      </c>
      <c r="F206" s="217">
        <v>0</v>
      </c>
      <c r="G206" s="164"/>
      <c r="H206" s="656">
        <f t="shared" si="9"/>
        <v>0</v>
      </c>
      <c r="I206" s="176">
        <v>0</v>
      </c>
      <c r="J206" s="177">
        <v>0</v>
      </c>
      <c r="K206" s="177">
        <v>0</v>
      </c>
      <c r="L206" s="177">
        <v>0</v>
      </c>
      <c r="M206" s="177">
        <v>0</v>
      </c>
      <c r="N206" s="177">
        <v>0</v>
      </c>
      <c r="O206" s="178">
        <v>0</v>
      </c>
      <c r="P206" s="167"/>
      <c r="Q206" s="224">
        <f t="shared" si="10"/>
        <v>1</v>
      </c>
      <c r="R206" s="184">
        <v>0</v>
      </c>
      <c r="S206" s="193">
        <v>0</v>
      </c>
      <c r="T206" s="167"/>
      <c r="U206" s="437">
        <v>0</v>
      </c>
      <c r="V206" s="190">
        <v>0</v>
      </c>
      <c r="W206" s="167"/>
      <c r="X206" s="429">
        <v>0</v>
      </c>
      <c r="Y206" s="188">
        <v>0</v>
      </c>
    </row>
    <row r="207" spans="1:25" ht="10" customHeight="1" x14ac:dyDescent="0.2">
      <c r="B207" s="151"/>
      <c r="E207" s="175"/>
      <c r="H207" s="175"/>
      <c r="I207" s="151"/>
      <c r="J207" s="151"/>
      <c r="K207" s="151"/>
      <c r="L207" s="151"/>
      <c r="M207" s="151"/>
      <c r="N207" s="151"/>
      <c r="O207" s="151"/>
      <c r="Q207" s="151"/>
      <c r="R207" s="151"/>
      <c r="S207" s="151"/>
      <c r="V207" s="205"/>
      <c r="X207" s="151"/>
      <c r="Y207" s="151"/>
    </row>
    <row r="208" spans="1:25" ht="17" thickBot="1" x14ac:dyDescent="0.25">
      <c r="A208" s="160" t="s">
        <v>203</v>
      </c>
      <c r="B208" s="151"/>
      <c r="E208" s="218">
        <f>SUM(E7:E105)</f>
        <v>0</v>
      </c>
      <c r="H208" s="657">
        <f>SUM(H7:H105)</f>
        <v>0</v>
      </c>
      <c r="I208" s="151"/>
      <c r="J208" s="151"/>
      <c r="K208" s="151"/>
      <c r="L208" s="151"/>
      <c r="M208" s="151"/>
      <c r="N208" s="151"/>
      <c r="O208" s="151"/>
      <c r="Q208" s="151"/>
      <c r="R208" s="151"/>
      <c r="S208" s="151"/>
      <c r="V208" s="218">
        <f>SUM(V7:V105)</f>
        <v>0</v>
      </c>
      <c r="X208" s="151"/>
      <c r="Y208" s="151"/>
    </row>
    <row r="209" spans="1:153" x14ac:dyDescent="0.2">
      <c r="A209" s="151"/>
      <c r="B209" s="151"/>
      <c r="E209" s="151"/>
      <c r="I209" s="151"/>
      <c r="J209" s="151"/>
      <c r="K209" s="151"/>
      <c r="L209" s="151"/>
      <c r="M209" s="151"/>
      <c r="N209" s="151"/>
      <c r="O209" s="151"/>
      <c r="Q209" s="151"/>
      <c r="R209" s="151"/>
      <c r="S209" s="151"/>
      <c r="X209" s="151"/>
      <c r="Y209" s="151"/>
    </row>
    <row r="210" spans="1:153" s="155" customFormat="1" ht="19" x14ac:dyDescent="0.25">
      <c r="A210" s="211" t="s">
        <v>67</v>
      </c>
      <c r="B210" s="211"/>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c r="AY210" s="154"/>
      <c r="AZ210" s="154"/>
      <c r="BA210" s="154"/>
      <c r="BB210" s="154"/>
      <c r="BC210" s="154"/>
      <c r="BD210" s="154"/>
      <c r="BE210" s="154"/>
      <c r="BF210" s="154"/>
      <c r="BG210" s="154"/>
      <c r="BH210" s="154"/>
      <c r="BI210" s="154"/>
      <c r="BJ210" s="154"/>
      <c r="BK210" s="154"/>
      <c r="BL210" s="154"/>
      <c r="BM210" s="154"/>
      <c r="BN210" s="154"/>
      <c r="BO210" s="154"/>
      <c r="BP210" s="154"/>
      <c r="BQ210" s="154"/>
      <c r="BR210" s="154"/>
      <c r="BS210" s="154"/>
      <c r="BT210" s="154"/>
      <c r="BU210" s="154"/>
      <c r="BV210" s="154"/>
      <c r="BW210" s="154"/>
      <c r="BX210" s="154"/>
      <c r="BY210" s="154"/>
      <c r="BZ210" s="154"/>
      <c r="CA210" s="154"/>
      <c r="CB210" s="154"/>
      <c r="CC210" s="154"/>
      <c r="CD210" s="154"/>
      <c r="CE210" s="154"/>
      <c r="CF210" s="154"/>
      <c r="CG210" s="154"/>
      <c r="CH210" s="154"/>
      <c r="CI210" s="154"/>
      <c r="CJ210" s="154"/>
      <c r="CK210" s="154"/>
      <c r="CL210" s="154"/>
      <c r="CM210" s="154"/>
      <c r="CN210" s="154"/>
      <c r="CO210" s="154"/>
      <c r="CP210" s="154"/>
      <c r="CQ210" s="154"/>
      <c r="CR210" s="154"/>
      <c r="CS210" s="154"/>
      <c r="CT210" s="154"/>
      <c r="CU210" s="154"/>
      <c r="CV210" s="154"/>
      <c r="CW210" s="154"/>
      <c r="CX210" s="154"/>
      <c r="CY210" s="154"/>
      <c r="CZ210" s="154"/>
      <c r="DA210" s="154"/>
      <c r="DB210" s="154"/>
      <c r="DC210" s="154"/>
      <c r="DD210" s="154"/>
      <c r="DE210" s="154"/>
      <c r="DF210" s="154"/>
      <c r="DG210" s="154"/>
      <c r="DH210" s="154"/>
      <c r="DI210" s="154"/>
      <c r="DJ210" s="154"/>
      <c r="DK210" s="154"/>
      <c r="DL210" s="154"/>
      <c r="DM210" s="154"/>
      <c r="DN210" s="154"/>
      <c r="DO210" s="154"/>
      <c r="DP210" s="154"/>
      <c r="DQ210" s="154"/>
      <c r="DR210" s="154"/>
      <c r="DS210" s="154"/>
      <c r="DT210" s="154"/>
      <c r="DU210" s="154"/>
      <c r="DV210" s="154"/>
      <c r="DW210" s="154"/>
      <c r="DX210" s="154"/>
      <c r="DY210" s="154"/>
      <c r="DZ210" s="154"/>
      <c r="EA210" s="154"/>
      <c r="EB210" s="154"/>
      <c r="EC210" s="154"/>
      <c r="ED210" s="154"/>
      <c r="EE210" s="154"/>
      <c r="EF210" s="154"/>
      <c r="EG210" s="154"/>
      <c r="EH210" s="154"/>
      <c r="EI210" s="154"/>
      <c r="EJ210" s="154"/>
      <c r="EK210" s="154"/>
      <c r="EL210" s="154"/>
      <c r="EM210" s="154"/>
      <c r="EN210" s="154"/>
      <c r="EO210" s="154"/>
      <c r="EP210" s="154"/>
      <c r="EQ210" s="154"/>
      <c r="ER210" s="154"/>
      <c r="ES210" s="154"/>
      <c r="ET210" s="154"/>
      <c r="EU210" s="154"/>
      <c r="EV210" s="154"/>
      <c r="EW210" s="154"/>
    </row>
    <row r="211" spans="1:153" s="151" customFormat="1" ht="20" thickBot="1" x14ac:dyDescent="0.3">
      <c r="A211" s="212"/>
      <c r="B211" s="211"/>
    </row>
    <row r="212" spans="1:153" s="151" customFormat="1" ht="20" thickBot="1" x14ac:dyDescent="0.3">
      <c r="A212" s="213" t="s">
        <v>128</v>
      </c>
      <c r="B212" s="211"/>
    </row>
    <row r="213" spans="1:153" s="151" customFormat="1" ht="19" customHeight="1" x14ac:dyDescent="0.2">
      <c r="A213" s="851" t="s">
        <v>810</v>
      </c>
      <c r="B213" s="852"/>
    </row>
    <row r="214" spans="1:153" s="151" customFormat="1" ht="19" x14ac:dyDescent="0.25">
      <c r="B214" s="211"/>
    </row>
    <row r="215" spans="1:153" s="151" customFormat="1" x14ac:dyDescent="0.2"/>
    <row r="216" spans="1:153" s="151" customFormat="1" x14ac:dyDescent="0.2"/>
    <row r="217" spans="1:153" s="151" customFormat="1" x14ac:dyDescent="0.2"/>
    <row r="218" spans="1:153" s="151" customFormat="1" x14ac:dyDescent="0.2"/>
    <row r="219" spans="1:153" s="151" customFormat="1" x14ac:dyDescent="0.2"/>
    <row r="220" spans="1:153" s="151" customFormat="1" x14ac:dyDescent="0.2"/>
    <row r="221" spans="1:153" s="151" customFormat="1" x14ac:dyDescent="0.2"/>
    <row r="222" spans="1:153" s="151" customFormat="1" x14ac:dyDescent="0.2"/>
    <row r="223" spans="1:153" s="151" customFormat="1" x14ac:dyDescent="0.2"/>
    <row r="224" spans="1:153" s="151" customFormat="1" x14ac:dyDescent="0.2"/>
    <row r="225" s="151" customFormat="1" x14ac:dyDescent="0.2"/>
    <row r="226" s="151" customFormat="1" x14ac:dyDescent="0.2"/>
    <row r="227" s="151" customFormat="1" x14ac:dyDescent="0.2"/>
    <row r="228" s="151" customFormat="1" x14ac:dyDescent="0.2"/>
    <row r="229" s="151" customFormat="1" x14ac:dyDescent="0.2"/>
    <row r="230" s="151" customFormat="1" x14ac:dyDescent="0.2"/>
    <row r="231" s="151" customFormat="1" x14ac:dyDescent="0.2"/>
    <row r="232" s="151" customFormat="1" x14ac:dyDescent="0.2"/>
    <row r="233" s="151" customFormat="1" x14ac:dyDescent="0.2"/>
    <row r="234" s="151" customFormat="1" x14ac:dyDescent="0.2"/>
    <row r="235" s="151" customFormat="1" x14ac:dyDescent="0.2"/>
    <row r="236" s="151" customFormat="1" x14ac:dyDescent="0.2"/>
    <row r="237" s="151" customFormat="1" x14ac:dyDescent="0.2"/>
    <row r="238" s="151" customFormat="1" x14ac:dyDescent="0.2"/>
    <row r="239" s="151" customFormat="1" x14ac:dyDescent="0.2"/>
    <row r="240" s="151" customFormat="1" x14ac:dyDescent="0.2"/>
    <row r="241" s="151" customFormat="1" x14ac:dyDescent="0.2"/>
    <row r="242" s="151" customFormat="1" x14ac:dyDescent="0.2"/>
    <row r="243" s="151" customFormat="1" x14ac:dyDescent="0.2"/>
    <row r="244" s="151" customFormat="1" x14ac:dyDescent="0.2"/>
    <row r="245" s="151" customFormat="1" x14ac:dyDescent="0.2"/>
    <row r="246" s="151" customFormat="1" x14ac:dyDescent="0.2"/>
    <row r="247" s="151" customFormat="1" x14ac:dyDescent="0.2"/>
    <row r="248" s="151" customFormat="1" x14ac:dyDescent="0.2"/>
    <row r="249" s="151" customFormat="1" x14ac:dyDescent="0.2"/>
    <row r="250" s="151" customFormat="1" x14ac:dyDescent="0.2"/>
    <row r="251" s="151" customFormat="1" x14ac:dyDescent="0.2"/>
    <row r="252" s="151" customFormat="1" x14ac:dyDescent="0.2"/>
    <row r="253" s="151" customFormat="1" x14ac:dyDescent="0.2"/>
    <row r="254" s="151" customFormat="1" x14ac:dyDescent="0.2"/>
    <row r="255" s="151" customFormat="1" x14ac:dyDescent="0.2"/>
    <row r="256" s="151" customFormat="1" x14ac:dyDescent="0.2"/>
    <row r="257" s="151" customFormat="1" x14ac:dyDescent="0.2"/>
    <row r="258" s="151" customFormat="1" x14ac:dyDescent="0.2"/>
    <row r="259" s="151" customFormat="1" x14ac:dyDescent="0.2"/>
    <row r="260" s="151" customFormat="1" x14ac:dyDescent="0.2"/>
    <row r="261" s="151" customFormat="1" x14ac:dyDescent="0.2"/>
    <row r="262" s="151" customFormat="1" x14ac:dyDescent="0.2"/>
    <row r="263" s="151" customFormat="1" x14ac:dyDescent="0.2"/>
    <row r="264" s="151" customFormat="1" x14ac:dyDescent="0.2"/>
    <row r="265" s="151" customFormat="1" x14ac:dyDescent="0.2"/>
    <row r="266" s="151" customFormat="1" x14ac:dyDescent="0.2"/>
    <row r="267" s="151" customFormat="1" x14ac:dyDescent="0.2"/>
    <row r="268" s="151" customFormat="1" x14ac:dyDescent="0.2"/>
    <row r="269" s="151" customFormat="1" x14ac:dyDescent="0.2"/>
    <row r="270" s="151" customFormat="1" x14ac:dyDescent="0.2"/>
    <row r="271" s="151" customFormat="1" x14ac:dyDescent="0.2"/>
    <row r="272" s="151" customFormat="1" x14ac:dyDescent="0.2"/>
    <row r="273" s="151" customFormat="1" x14ac:dyDescent="0.2"/>
    <row r="274" s="151" customFormat="1" x14ac:dyDescent="0.2"/>
    <row r="275" s="151" customFormat="1" x14ac:dyDescent="0.2"/>
    <row r="276" s="151" customFormat="1" x14ac:dyDescent="0.2"/>
    <row r="277" s="151" customFormat="1" x14ac:dyDescent="0.2"/>
    <row r="278" s="151" customFormat="1" x14ac:dyDescent="0.2"/>
    <row r="279" s="151" customFormat="1" x14ac:dyDescent="0.2"/>
    <row r="280" s="151" customFormat="1" x14ac:dyDescent="0.2"/>
    <row r="281" s="151" customFormat="1" x14ac:dyDescent="0.2"/>
    <row r="282" s="151" customFormat="1" x14ac:dyDescent="0.2"/>
    <row r="283" s="151" customFormat="1" x14ac:dyDescent="0.2"/>
    <row r="284" s="151" customFormat="1" x14ac:dyDescent="0.2"/>
    <row r="285" s="151" customFormat="1" x14ac:dyDescent="0.2"/>
    <row r="286" s="151" customFormat="1" x14ac:dyDescent="0.2"/>
    <row r="287" s="151" customFormat="1" x14ac:dyDescent="0.2"/>
    <row r="288" s="151" customFormat="1" x14ac:dyDescent="0.2"/>
    <row r="289" s="151" customFormat="1" x14ac:dyDescent="0.2"/>
    <row r="290" s="151" customFormat="1" x14ac:dyDescent="0.2"/>
    <row r="291" s="151" customFormat="1" x14ac:dyDescent="0.2"/>
    <row r="292" s="151" customFormat="1" x14ac:dyDescent="0.2"/>
    <row r="293" s="151" customFormat="1" x14ac:dyDescent="0.2"/>
    <row r="294" s="151" customFormat="1" x14ac:dyDescent="0.2"/>
    <row r="295" s="151" customFormat="1" x14ac:dyDescent="0.2"/>
    <row r="296" s="151" customFormat="1" x14ac:dyDescent="0.2"/>
    <row r="297" s="151" customFormat="1" x14ac:dyDescent="0.2"/>
    <row r="298" s="151" customFormat="1" x14ac:dyDescent="0.2"/>
    <row r="299" s="151" customFormat="1" x14ac:dyDescent="0.2"/>
    <row r="300" s="151" customFormat="1" x14ac:dyDescent="0.2"/>
    <row r="301" s="151" customFormat="1" x14ac:dyDescent="0.2"/>
    <row r="302" s="151" customFormat="1" x14ac:dyDescent="0.2"/>
    <row r="303" s="151" customFormat="1" x14ac:dyDescent="0.2"/>
    <row r="304" s="151" customFormat="1" x14ac:dyDescent="0.2"/>
    <row r="305" spans="19:19" s="151" customFormat="1" x14ac:dyDescent="0.2"/>
    <row r="306" spans="19:19" s="151" customFormat="1" x14ac:dyDescent="0.2"/>
    <row r="307" spans="19:19" s="151" customFormat="1" x14ac:dyDescent="0.2"/>
    <row r="308" spans="19:19" s="151" customFormat="1" x14ac:dyDescent="0.2"/>
    <row r="309" spans="19:19" s="151" customFormat="1" x14ac:dyDescent="0.2"/>
    <row r="310" spans="19:19" s="151" customFormat="1" x14ac:dyDescent="0.2"/>
    <row r="311" spans="19:19" s="151" customFormat="1" x14ac:dyDescent="0.2"/>
    <row r="312" spans="19:19" s="151" customFormat="1" x14ac:dyDescent="0.2"/>
    <row r="313" spans="19:19" s="151" customFormat="1" x14ac:dyDescent="0.2"/>
    <row r="314" spans="19:19" s="151" customFormat="1" x14ac:dyDescent="0.2"/>
    <row r="315" spans="19:19" s="151" customFormat="1" x14ac:dyDescent="0.2"/>
    <row r="316" spans="19:19" s="151" customFormat="1" x14ac:dyDescent="0.2"/>
    <row r="317" spans="19:19" s="151" customFormat="1" x14ac:dyDescent="0.2"/>
    <row r="318" spans="19:19" s="151" customFormat="1" x14ac:dyDescent="0.2"/>
    <row r="319" spans="19:19" x14ac:dyDescent="0.2">
      <c r="S319" s="151"/>
    </row>
  </sheetData>
  <mergeCells count="12">
    <mergeCell ref="A213:B213"/>
    <mergeCell ref="I5:O5"/>
    <mergeCell ref="X5:Y5"/>
    <mergeCell ref="C3:F3"/>
    <mergeCell ref="C4:F4"/>
    <mergeCell ref="H3:O3"/>
    <mergeCell ref="H4:S4"/>
    <mergeCell ref="R3:S3"/>
    <mergeCell ref="U3:V3"/>
    <mergeCell ref="U4:V4"/>
    <mergeCell ref="X3:Y3"/>
    <mergeCell ref="X4:Y4"/>
  </mergeCells>
  <conditionalFormatting sqref="I8:J206 M8:O206">
    <cfRule type="expression" dxfId="39" priority="4">
      <formula>SUM($I8:$O8)=1</formula>
    </cfRule>
    <cfRule type="expression" dxfId="38" priority="5">
      <formula>SUM($I8:$O8)=0</formula>
    </cfRule>
    <cfRule type="expression" dxfId="37" priority="6">
      <formula>SUM($I8:$O8)&lt;1</formula>
    </cfRule>
  </conditionalFormatting>
  <conditionalFormatting sqref="I7:O7 K8:L206">
    <cfRule type="expression" dxfId="36" priority="67">
      <formula>SUM($I7:$O7)=1</formula>
    </cfRule>
    <cfRule type="expression" dxfId="35" priority="68">
      <formula>SUM($I7:$O7)=0</formula>
    </cfRule>
    <cfRule type="expression" dxfId="34" priority="69">
      <formula>SUM($I7:$O7)&lt;1</formula>
    </cfRule>
  </conditionalFormatting>
  <dataValidations count="1">
    <dataValidation type="custom" allowBlank="1" showInputMessage="1" showErrorMessage="1" sqref="I7:O206" xr:uid="{367DAEB9-1EBB-A846-A91B-54626472951E}">
      <formula1>SUM($I7:$O7)&lt;=1</formula1>
    </dataValidation>
  </dataValidations>
  <pageMargins left="0.7" right="0.7" top="0.75" bottom="0.75" header="0.3" footer="0.3"/>
  <pageSetup paperSize="9" scale="10" orientation="landscape" horizontalDpi="0" verticalDpi="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6C1A-583A-8045-88FF-6500FE628459}">
  <dimension ref="A1:T12"/>
  <sheetViews>
    <sheetView topLeftCell="B1" workbookViewId="0">
      <selection activeCell="N1" sqref="N1:N12"/>
    </sheetView>
  </sheetViews>
  <sheetFormatPr baseColWidth="10" defaultColWidth="11" defaultRowHeight="16" x14ac:dyDescent="0.2"/>
  <cols>
    <col min="1" max="1" width="19.33203125" bestFit="1" customWidth="1"/>
    <col min="3" max="3" width="11.5" bestFit="1" customWidth="1"/>
    <col min="7" max="7" width="11.83203125" bestFit="1" customWidth="1"/>
    <col min="10" max="10" width="26.33203125" bestFit="1" customWidth="1"/>
  </cols>
  <sheetData>
    <row r="1" spans="1:20" x14ac:dyDescent="0.2">
      <c r="A1" t="str">
        <f>'Calculatie sheet'!L3</f>
        <v>Duiker &lt;1m (beton)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sheet'!L41</f>
        <v>113.74</v>
      </c>
      <c r="C2" s="566">
        <f>B2</f>
        <v>113.74</v>
      </c>
      <c r="D2" s="28">
        <v>0</v>
      </c>
      <c r="E2" s="28">
        <f>C2*2</f>
        <v>227.48</v>
      </c>
      <c r="F2" s="28">
        <f>E2*0.3333</f>
        <v>75.819083999999989</v>
      </c>
      <c r="G2" s="28">
        <f>E2*0.6666</f>
        <v>151.63816799999998</v>
      </c>
      <c r="H2" s="28">
        <f>D2</f>
        <v>0</v>
      </c>
      <c r="I2" s="28">
        <f>E2*0.3333</f>
        <v>75.819083999999989</v>
      </c>
      <c r="J2" s="566" t="s">
        <v>571</v>
      </c>
      <c r="L2">
        <v>2020</v>
      </c>
      <c r="M2" s="41">
        <f>(LOOKUP('Calculatie sheet'!$L$2,'Objectenoverzicht aantallen'!$A:$A,'Objectenoverzicht aantallen'!$E:$E)*'Calculatie sheet'!$L$41)</f>
        <v>0</v>
      </c>
      <c r="N2" s="798">
        <f>(LOOKUP('Calculatie sheet'!$L$2,'Objectenoverzicht aantallen'!$A:$A,'Objectenoverzicht aantallen'!$Q:$Q)*'Calculatie sheet'!$L$41)</f>
        <v>0</v>
      </c>
      <c r="O2" s="28">
        <v>0</v>
      </c>
      <c r="P2" s="28">
        <f>N2*2</f>
        <v>0</v>
      </c>
      <c r="Q2" s="28">
        <f>P2*0.3333</f>
        <v>0</v>
      </c>
      <c r="R2" s="28">
        <f>P2*0.6666</f>
        <v>0</v>
      </c>
      <c r="S2" s="28">
        <f>O2</f>
        <v>0</v>
      </c>
      <c r="T2" s="28">
        <f>P2*0.3333</f>
        <v>0</v>
      </c>
    </row>
    <row r="3" spans="1:20" x14ac:dyDescent="0.2">
      <c r="J3" s="8" t="s">
        <v>61</v>
      </c>
      <c r="L3">
        <v>2021</v>
      </c>
      <c r="M3" s="41">
        <f>(LOOKUP('Calculatie sheet'!$L$2,'Objectenoverzicht aantallen'!$A:$A,'Objectenoverzicht aantallen'!$F:$F)*'Calculatie sheet'!$L$41)</f>
        <v>0</v>
      </c>
      <c r="N3" s="798">
        <f>(LOOKUP('Calculatie sheet'!$L$2,'Objectenoverzicht aantallen'!$A:$A,'Objectenoverzicht aantallen'!$R:$R)*'Calculatie sheet'!$L$41)</f>
        <v>0</v>
      </c>
      <c r="O3" s="28">
        <v>0</v>
      </c>
      <c r="P3" s="28">
        <f>N3*2</f>
        <v>0</v>
      </c>
      <c r="Q3" s="28">
        <f>P3*0.3333</f>
        <v>0</v>
      </c>
      <c r="R3" s="28">
        <f>P3*0.6666</f>
        <v>0</v>
      </c>
      <c r="S3" s="28">
        <f>O3</f>
        <v>0</v>
      </c>
      <c r="T3" s="28">
        <f>P3*0.3333</f>
        <v>0</v>
      </c>
    </row>
    <row r="4" spans="1:20" x14ac:dyDescent="0.2">
      <c r="J4" s="9" t="s">
        <v>48</v>
      </c>
      <c r="L4">
        <v>2022</v>
      </c>
      <c r="M4" s="41">
        <f>(LOOKUP('Calculatie sheet'!$L$2,'Objectenoverzicht aantallen'!$A:$A,'Objectenoverzicht aantallen'!$G:$G)*'Calculatie sheet'!$L$41)</f>
        <v>0</v>
      </c>
      <c r="N4" s="798">
        <f>(LOOKUP('Calculatie sheet'!$L$2,'Objectenoverzicht aantallen'!$A:$A,'Objectenoverzicht aantallen'!$S:$S)*'Calculatie sheet'!$L$41)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sheet'!$L$2,'Objectenoverzicht aantallen'!$A:$A,'Objectenoverzicht aantallen'!$H:$H)*'Calculatie sheet'!$L$41)</f>
        <v>0</v>
      </c>
      <c r="N5" s="798">
        <f>(LOOKUP('Calculatie sheet'!$L$2,'Objectenoverzicht aantallen'!$A:$A,'Objectenoverzicht aantallen'!$T:$T)*'Calculatie sheet'!$L$41)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sheet'!$L$2,'Objectenoverzicht aantallen'!$A:$A,'Objectenoverzicht aantallen'!$I:$I)*'Calculatie sheet'!$L$41)</f>
        <v>0</v>
      </c>
      <c r="N6" s="798">
        <f>(LOOKUP('Calculatie sheet'!$L$2,'Objectenoverzicht aantallen'!$A:$A,'Objectenoverzicht aantallen'!$U:$U)*'Calculatie sheet'!$L$41)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sheet'!$L$2,'Objectenoverzicht aantallen'!$A:$A,'Objectenoverzicht aantallen'!$J:$J)*'Calculatie sheet'!$L$41)</f>
        <v>0</v>
      </c>
      <c r="N7" s="798">
        <f>(LOOKUP('Calculatie sheet'!$L$2,'Objectenoverzicht aantallen'!$A:$A,'Objectenoverzicht aantallen'!$V:$V)*'Calculatie sheet'!$L$41)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sheet'!$L$2,'Objectenoverzicht aantallen'!$A:$A,'Objectenoverzicht aantallen'!$K:$K)*'Calculatie sheet'!$L$41)</f>
        <v>0</v>
      </c>
      <c r="N8" s="798">
        <f>(LOOKUP('Calculatie sheet'!$L$2,'Objectenoverzicht aantallen'!$A:$A,'Objectenoverzicht aantallen'!$W:$W)*'Calculatie sheet'!$L$41)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sheet'!$L$2,'Objectenoverzicht aantallen'!$A:$A,'Objectenoverzicht aantallen'!$L:$L)*'Calculatie sheet'!$L$41)</f>
        <v>0</v>
      </c>
      <c r="N9" s="798">
        <f>(LOOKUP('Calculatie sheet'!$L$2,'Objectenoverzicht aantallen'!$A:$A,'Objectenoverzicht aantallen'!$X:$X)*'Calculatie sheet'!$L$41)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sheet'!$L$2,'Objectenoverzicht aantallen'!$A:$A,'Objectenoverzicht aantallen'!$M:$M)*'Calculatie sheet'!$L$41)</f>
        <v>0</v>
      </c>
      <c r="N10" s="798">
        <f>(LOOKUP('Calculatie sheet'!$L$2,'Objectenoverzicht aantallen'!$A:$A,'Objectenoverzicht aantallen'!$Y:$Y)*'Calculatie sheet'!$L$41)</f>
        <v>0</v>
      </c>
      <c r="O10" s="28">
        <v>0</v>
      </c>
      <c r="P10" s="28">
        <f t="shared" si="0"/>
        <v>0</v>
      </c>
      <c r="Q10" s="28">
        <f t="shared" si="1"/>
        <v>0</v>
      </c>
      <c r="R10" s="28">
        <f t="shared" si="2"/>
        <v>0</v>
      </c>
      <c r="S10" s="28">
        <f t="shared" si="3"/>
        <v>0</v>
      </c>
      <c r="T10" s="28">
        <f t="shared" si="4"/>
        <v>0</v>
      </c>
    </row>
    <row r="11" spans="1:20" x14ac:dyDescent="0.2">
      <c r="L11">
        <v>2029</v>
      </c>
      <c r="M11" s="41">
        <f>(LOOKUP('Calculatie sheet'!$L$2,'Objectenoverzicht aantallen'!$A:$A,'Objectenoverzicht aantallen'!$N:$N)*'Calculatie sheet'!$L$41)</f>
        <v>0</v>
      </c>
      <c r="N11" s="798">
        <f>(LOOKUP('Calculatie sheet'!$L$2,'Objectenoverzicht aantallen'!$A:$A,'Objectenoverzicht aantallen'!$Z:$Z)*'Calculatie sheet'!$L$41)</f>
        <v>0</v>
      </c>
      <c r="O11" s="28">
        <v>0</v>
      </c>
      <c r="P11" s="28">
        <f t="shared" si="0"/>
        <v>0</v>
      </c>
      <c r="Q11" s="28">
        <f t="shared" si="1"/>
        <v>0</v>
      </c>
      <c r="R11" s="28">
        <f t="shared" si="2"/>
        <v>0</v>
      </c>
      <c r="S11" s="28">
        <f t="shared" si="3"/>
        <v>0</v>
      </c>
      <c r="T11" s="28">
        <f t="shared" si="4"/>
        <v>0</v>
      </c>
    </row>
    <row r="12" spans="1:20" x14ac:dyDescent="0.2">
      <c r="L12">
        <v>2030</v>
      </c>
      <c r="M12" s="41">
        <f>(LOOKUP('Calculatie sheet'!$L$2,'Objectenoverzicht aantallen'!$A:$A,'Objectenoverzicht aantallen'!$O:$O)*'Calculatie sheet'!$L$41)</f>
        <v>0</v>
      </c>
      <c r="N12" s="798">
        <f>(LOOKUP('Calculatie sheet'!$L$2,'Objectenoverzicht aantallen'!$A:$A,'Objectenoverzicht aantallen'!$AA:$AA)*'Calculatie sheet'!$L$41)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273A5-AD73-7941-BE0F-DDE64EF47A2A}">
  <dimension ref="A1:T12"/>
  <sheetViews>
    <sheetView workbookViewId="0">
      <selection activeCell="N1" sqref="N1:N12"/>
    </sheetView>
  </sheetViews>
  <sheetFormatPr baseColWidth="10" defaultColWidth="11" defaultRowHeight="16" x14ac:dyDescent="0.2"/>
  <cols>
    <col min="1" max="1" width="19.33203125"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sheet'!M3</f>
        <v>Duiker &lt;1m (PE)</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sheet'!M41</f>
        <v>326</v>
      </c>
      <c r="C2" s="566">
        <f>B2</f>
        <v>326</v>
      </c>
      <c r="D2" s="28">
        <v>0</v>
      </c>
      <c r="E2" s="28">
        <f>C2*2</f>
        <v>652</v>
      </c>
      <c r="F2" s="28">
        <f>E2*0.3333</f>
        <v>217.3116</v>
      </c>
      <c r="G2" s="28">
        <f>E2*0.6666</f>
        <v>434.6232</v>
      </c>
      <c r="H2" s="28">
        <f>D2</f>
        <v>0</v>
      </c>
      <c r="I2" s="28">
        <f>E2*0.3333</f>
        <v>217.3116</v>
      </c>
      <c r="J2" s="566" t="s">
        <v>571</v>
      </c>
      <c r="L2">
        <v>2020</v>
      </c>
      <c r="M2" s="41">
        <f>(LOOKUP('Calculatie sheet'!$M$2,'Objectenoverzicht aantallen'!$A:$A,'Objectenoverzicht aantallen'!$E:$E)*'Calculatie sheet'!$M$41)</f>
        <v>0</v>
      </c>
      <c r="N2" s="798">
        <f>(LOOKUP('Calculatie sheet'!$M$2,'Objectenoverzicht aantallen'!$A:$A,'Objectenoverzicht aantallen'!$Q:$Q)*'Calculatie sheet'!$M$41)</f>
        <v>0</v>
      </c>
      <c r="O2" s="28">
        <v>0</v>
      </c>
      <c r="P2" s="28">
        <f>N2*2</f>
        <v>0</v>
      </c>
      <c r="Q2" s="28">
        <f>P2*0.3333</f>
        <v>0</v>
      </c>
      <c r="R2" s="28">
        <f>P2*0.6666</f>
        <v>0</v>
      </c>
      <c r="S2" s="28">
        <f>O2</f>
        <v>0</v>
      </c>
      <c r="T2" s="28">
        <f>P2*0.3333</f>
        <v>0</v>
      </c>
    </row>
    <row r="3" spans="1:20" x14ac:dyDescent="0.2">
      <c r="J3" s="8" t="s">
        <v>61</v>
      </c>
      <c r="L3">
        <v>2021</v>
      </c>
      <c r="M3" s="41">
        <f>(LOOKUP('Calculatie sheet'!$M$2,'Objectenoverzicht aantallen'!$A:$A,'Objectenoverzicht aantallen'!$F:$F)*'Calculatie sheet'!$M$41)</f>
        <v>0</v>
      </c>
      <c r="N3" s="798">
        <f>(LOOKUP('Calculatie sheet'!$M$2,'Objectenoverzicht aantallen'!$A:$A,'Objectenoverzicht aantallen'!$R:$R)*'Calculatie sheet'!$M$41)</f>
        <v>0</v>
      </c>
      <c r="O3" s="28">
        <v>0</v>
      </c>
      <c r="P3" s="28">
        <f>N3*2</f>
        <v>0</v>
      </c>
      <c r="Q3" s="28">
        <f>P3*0.3333</f>
        <v>0</v>
      </c>
      <c r="R3" s="28">
        <f>P3*0.6666</f>
        <v>0</v>
      </c>
      <c r="S3" s="28">
        <f>O3</f>
        <v>0</v>
      </c>
      <c r="T3" s="28">
        <f>P3*0.3333</f>
        <v>0</v>
      </c>
    </row>
    <row r="4" spans="1:20" x14ac:dyDescent="0.2">
      <c r="J4" s="9" t="s">
        <v>48</v>
      </c>
      <c r="L4">
        <v>2022</v>
      </c>
      <c r="M4" s="41">
        <f>(LOOKUP('Calculatie sheet'!$M$2,'Objectenoverzicht aantallen'!$A:$A,'Objectenoverzicht aantallen'!$G:$G)*'Calculatie sheet'!$M$41)</f>
        <v>0</v>
      </c>
      <c r="N4" s="798">
        <f>(LOOKUP('Calculatie sheet'!$M$2,'Objectenoverzicht aantallen'!$A:$A,'Objectenoverzicht aantallen'!$S:$S)*'Calculatie sheet'!$M$41)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sheet'!$M$2,'Objectenoverzicht aantallen'!$A:$A,'Objectenoverzicht aantallen'!$H:$H)*'Calculatie sheet'!$M$41)</f>
        <v>0</v>
      </c>
      <c r="N5" s="798">
        <f>(LOOKUP('Calculatie sheet'!$M$2,'Objectenoverzicht aantallen'!$A:$A,'Objectenoverzicht aantallen'!$T:$T)*'Calculatie sheet'!$M$41)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sheet'!$M$2,'Objectenoverzicht aantallen'!$A:$A,'Objectenoverzicht aantallen'!$I:$I)*'Calculatie sheet'!$M$41)</f>
        <v>0</v>
      </c>
      <c r="N6" s="798">
        <f>(LOOKUP('Calculatie sheet'!$M$2,'Objectenoverzicht aantallen'!$A:$A,'Objectenoverzicht aantallen'!$U:$U)*'Calculatie sheet'!$M$41)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sheet'!$M$2,'Objectenoverzicht aantallen'!$A:$A,'Objectenoverzicht aantallen'!$J:$J)*'Calculatie sheet'!$M$41)</f>
        <v>0</v>
      </c>
      <c r="N7" s="798">
        <f>(LOOKUP('Calculatie sheet'!$M$2,'Objectenoverzicht aantallen'!$A:$A,'Objectenoverzicht aantallen'!$V:$V)*'Calculatie sheet'!$M$41)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sheet'!$M$2,'Objectenoverzicht aantallen'!$A:$A,'Objectenoverzicht aantallen'!$K:$K)*'Calculatie sheet'!$M$41)</f>
        <v>0</v>
      </c>
      <c r="N8" s="798">
        <f>(LOOKUP('Calculatie sheet'!$M$2,'Objectenoverzicht aantallen'!$A:$A,'Objectenoverzicht aantallen'!$W:$W)*'Calculatie sheet'!$M$41)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sheet'!$M$2,'Objectenoverzicht aantallen'!$A:$A,'Objectenoverzicht aantallen'!$L:$L)*'Calculatie sheet'!$M$41)</f>
        <v>0</v>
      </c>
      <c r="N9" s="798">
        <f>(LOOKUP('Calculatie sheet'!$M$2,'Objectenoverzicht aantallen'!$A:$A,'Objectenoverzicht aantallen'!$X:$X)*'Calculatie sheet'!$M$41)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sheet'!$M$2,'Objectenoverzicht aantallen'!$A:$A,'Objectenoverzicht aantallen'!$M:$M)*'Calculatie sheet'!$M$41)</f>
        <v>0</v>
      </c>
      <c r="N10" s="798">
        <f>(LOOKUP('Calculatie sheet'!$M$2,'Objectenoverzicht aantallen'!$A:$A,'Objectenoverzicht aantallen'!$Y:$Y)*'Calculatie sheet'!$M$41)</f>
        <v>0</v>
      </c>
      <c r="O10" s="28">
        <v>0</v>
      </c>
      <c r="P10" s="28">
        <f t="shared" si="0"/>
        <v>0</v>
      </c>
      <c r="Q10" s="28">
        <f t="shared" si="1"/>
        <v>0</v>
      </c>
      <c r="R10" s="28">
        <f t="shared" si="2"/>
        <v>0</v>
      </c>
      <c r="S10" s="28">
        <f t="shared" si="3"/>
        <v>0</v>
      </c>
      <c r="T10" s="28">
        <f t="shared" si="4"/>
        <v>0</v>
      </c>
    </row>
    <row r="11" spans="1:20" x14ac:dyDescent="0.2">
      <c r="L11">
        <v>2029</v>
      </c>
      <c r="M11" s="41">
        <f>(LOOKUP('Calculatie sheet'!$M$2,'Objectenoverzicht aantallen'!$A:$A,'Objectenoverzicht aantallen'!$N:$N)*'Calculatie sheet'!$M$41)</f>
        <v>0</v>
      </c>
      <c r="N11" s="798">
        <f>(LOOKUP('Calculatie sheet'!$M$2,'Objectenoverzicht aantallen'!$A:$A,'Objectenoverzicht aantallen'!$Z:$Z)*'Calculatie sheet'!$M$41)</f>
        <v>0</v>
      </c>
      <c r="O11" s="28">
        <v>0</v>
      </c>
      <c r="P11" s="28">
        <f t="shared" si="0"/>
        <v>0</v>
      </c>
      <c r="Q11" s="28">
        <f t="shared" si="1"/>
        <v>0</v>
      </c>
      <c r="R11" s="28">
        <f t="shared" si="2"/>
        <v>0</v>
      </c>
      <c r="S11" s="28">
        <f t="shared" si="3"/>
        <v>0</v>
      </c>
      <c r="T11" s="28">
        <f t="shared" si="4"/>
        <v>0</v>
      </c>
    </row>
    <row r="12" spans="1:20" x14ac:dyDescent="0.2">
      <c r="L12">
        <v>2030</v>
      </c>
      <c r="M12" s="41">
        <f>(LOOKUP('Calculatie sheet'!$M$2,'Objectenoverzicht aantallen'!$A:$A,'Objectenoverzicht aantallen'!$O:$O)*'Calculatie sheet'!$M$41)</f>
        <v>0</v>
      </c>
      <c r="N12" s="798">
        <f>(LOOKUP('Calculatie sheet'!$M$2,'Objectenoverzicht aantallen'!$A:$A,'Objectenoverzicht aantallen'!$AA:$AA)*'Calculatie sheet'!$M$41)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6E7A8-A5D2-C847-B67A-C8B62AA897AF}">
  <dimension ref="A1:T12"/>
  <sheetViews>
    <sheetView workbookViewId="0">
      <selection activeCell="N1" sqref="N1:N12"/>
    </sheetView>
  </sheetViews>
  <sheetFormatPr baseColWidth="10" defaultColWidth="11" defaultRowHeight="16" x14ac:dyDescent="0.2"/>
  <cols>
    <col min="1" max="1" width="34.83203125"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sheet'!N3</f>
        <v>Asfaltconstructie  &lt; 500 VA (licht belast)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sheet'!N41</f>
        <v>14.34</v>
      </c>
      <c r="C2" s="566">
        <f>B2</f>
        <v>14.34</v>
      </c>
      <c r="D2" s="28">
        <v>0</v>
      </c>
      <c r="E2" s="28">
        <f>C2*2</f>
        <v>28.68</v>
      </c>
      <c r="F2" s="28">
        <f>E2*0.3333</f>
        <v>9.5590440000000001</v>
      </c>
      <c r="G2" s="28">
        <f>E2*0.6666</f>
        <v>19.118088</v>
      </c>
      <c r="H2" s="28">
        <f>D2</f>
        <v>0</v>
      </c>
      <c r="I2" s="28">
        <f>E2*0.3333</f>
        <v>9.5590440000000001</v>
      </c>
      <c r="J2" s="566" t="s">
        <v>571</v>
      </c>
      <c r="L2">
        <v>2020</v>
      </c>
      <c r="M2" s="41">
        <f>(LOOKUP('Calculatie sheet'!$N$2,'Objectenoverzicht aantallen'!$A:$A,'Objectenoverzicht aantallen'!$E:$E)*'Calculatie sheet'!$N$41)</f>
        <v>0</v>
      </c>
      <c r="N2" s="798">
        <f>(LOOKUP('Calculatie sheet'!$N$2,'Objectenoverzicht aantallen'!$A:$A,'Objectenoverzicht aantallen'!$Q:$Q)*'Calculatie sheet'!$N$41)</f>
        <v>0</v>
      </c>
      <c r="O2" s="28">
        <v>0</v>
      </c>
      <c r="P2" s="28">
        <f>N2*2</f>
        <v>0</v>
      </c>
      <c r="Q2" s="28">
        <f>P2*0.3333</f>
        <v>0</v>
      </c>
      <c r="R2" s="28">
        <f>P2*0.6666</f>
        <v>0</v>
      </c>
      <c r="S2" s="28">
        <f>O2</f>
        <v>0</v>
      </c>
      <c r="T2" s="28">
        <f>P2*0.3333</f>
        <v>0</v>
      </c>
    </row>
    <row r="3" spans="1:20" x14ac:dyDescent="0.2">
      <c r="J3" s="8" t="s">
        <v>61</v>
      </c>
      <c r="L3">
        <v>2021</v>
      </c>
      <c r="M3" s="41">
        <f>(LOOKUP('Calculatie sheet'!$N$2,'Objectenoverzicht aantallen'!$A:$A,'Objectenoverzicht aantallen'!$F:$F)*'Calculatie sheet'!$N$41)</f>
        <v>0</v>
      </c>
      <c r="N3" s="798">
        <f>(LOOKUP('Calculatie sheet'!$N$2,'Objectenoverzicht aantallen'!$A:$A,'Objectenoverzicht aantallen'!$R:$R)*'Calculatie sheet'!$N$41)</f>
        <v>0</v>
      </c>
      <c r="O3" s="28">
        <v>0</v>
      </c>
      <c r="P3" s="28">
        <f>N3*2</f>
        <v>0</v>
      </c>
      <c r="Q3" s="28">
        <f>P3*0.3333</f>
        <v>0</v>
      </c>
      <c r="R3" s="28">
        <f>P3*0.6666</f>
        <v>0</v>
      </c>
      <c r="S3" s="28">
        <f>O3</f>
        <v>0</v>
      </c>
      <c r="T3" s="28">
        <f>P3*0.3333</f>
        <v>0</v>
      </c>
    </row>
    <row r="4" spans="1:20" x14ac:dyDescent="0.2">
      <c r="J4" s="9" t="s">
        <v>48</v>
      </c>
      <c r="L4">
        <v>2022</v>
      </c>
      <c r="M4" s="41">
        <f>(LOOKUP('Calculatie sheet'!$N$2,'Objectenoverzicht aantallen'!$A:$A,'Objectenoverzicht aantallen'!$G:$G)*'Calculatie sheet'!$N$41)</f>
        <v>0</v>
      </c>
      <c r="N4" s="798">
        <f>(LOOKUP('Calculatie sheet'!$N$2,'Objectenoverzicht aantallen'!$A:$A,'Objectenoverzicht aantallen'!$S:$S)*'Calculatie sheet'!$N$41)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sheet'!$N$2,'Objectenoverzicht aantallen'!$A:$A,'Objectenoverzicht aantallen'!$H:$H)*'Calculatie sheet'!$N$41)</f>
        <v>0</v>
      </c>
      <c r="N5" s="798">
        <f>(LOOKUP('Calculatie sheet'!$N$2,'Objectenoverzicht aantallen'!$A:$A,'Objectenoverzicht aantallen'!$T:$T)*'Calculatie sheet'!$N$41)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sheet'!$N$2,'Objectenoverzicht aantallen'!$A:$A,'Objectenoverzicht aantallen'!$I:$I)*'Calculatie sheet'!$N$41)</f>
        <v>0</v>
      </c>
      <c r="N6" s="798">
        <f>(LOOKUP('Calculatie sheet'!$N$2,'Objectenoverzicht aantallen'!$A:$A,'Objectenoverzicht aantallen'!$U:$U)*'Calculatie sheet'!$N$41)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sheet'!$N$2,'Objectenoverzicht aantallen'!$A:$A,'Objectenoverzicht aantallen'!$J:$J)*'Calculatie sheet'!$N$41)</f>
        <v>0</v>
      </c>
      <c r="N7" s="798">
        <f>(LOOKUP('Calculatie sheet'!$N$2,'Objectenoverzicht aantallen'!$A:$A,'Objectenoverzicht aantallen'!$V:$V)*'Calculatie sheet'!$N$41)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sheet'!$N$2,'Objectenoverzicht aantallen'!$A:$A,'Objectenoverzicht aantallen'!$K:$K)*'Calculatie sheet'!$N$41)</f>
        <v>0</v>
      </c>
      <c r="N8" s="798">
        <f>(LOOKUP('Calculatie sheet'!$N$2,'Objectenoverzicht aantallen'!$A:$A,'Objectenoverzicht aantallen'!$W:$W)*'Calculatie sheet'!$N$41)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sheet'!$N$2,'Objectenoverzicht aantallen'!$A:$A,'Objectenoverzicht aantallen'!$L:$L)*'Calculatie sheet'!$N$41)</f>
        <v>0</v>
      </c>
      <c r="N9" s="798">
        <f>(LOOKUP('Calculatie sheet'!$N$2,'Objectenoverzicht aantallen'!$A:$A,'Objectenoverzicht aantallen'!$X:$X)*'Calculatie sheet'!$N$41)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sheet'!$N$2,'Objectenoverzicht aantallen'!$A:$A,'Objectenoverzicht aantallen'!$M:$M)*'Calculatie sheet'!$N$41)</f>
        <v>0</v>
      </c>
      <c r="N10" s="798">
        <f>(LOOKUP('Calculatie sheet'!$N$2,'Objectenoverzicht aantallen'!$A:$A,'Objectenoverzicht aantallen'!$Y:$Y)*'Calculatie sheet'!$N$41)</f>
        <v>0</v>
      </c>
      <c r="O10" s="28">
        <v>0</v>
      </c>
      <c r="P10" s="28">
        <f t="shared" si="0"/>
        <v>0</v>
      </c>
      <c r="Q10" s="28">
        <f t="shared" si="1"/>
        <v>0</v>
      </c>
      <c r="R10" s="28">
        <f t="shared" si="2"/>
        <v>0</v>
      </c>
      <c r="S10" s="28">
        <f t="shared" si="3"/>
        <v>0</v>
      </c>
      <c r="T10" s="28">
        <f t="shared" si="4"/>
        <v>0</v>
      </c>
    </row>
    <row r="11" spans="1:20" x14ac:dyDescent="0.2">
      <c r="L11">
        <v>2029</v>
      </c>
      <c r="M11" s="41">
        <f>(LOOKUP('Calculatie sheet'!$N$2,'Objectenoverzicht aantallen'!$A:$A,'Objectenoverzicht aantallen'!$N:$N)*'Calculatie sheet'!$N$41)</f>
        <v>0</v>
      </c>
      <c r="N11" s="798">
        <f>(LOOKUP('Calculatie sheet'!$N$2,'Objectenoverzicht aantallen'!$A:$A,'Objectenoverzicht aantallen'!$Z:$Z)*'Calculatie sheet'!$N$41)</f>
        <v>0</v>
      </c>
      <c r="O11" s="28">
        <v>0</v>
      </c>
      <c r="P11" s="28">
        <f t="shared" si="0"/>
        <v>0</v>
      </c>
      <c r="Q11" s="28">
        <f t="shared" si="1"/>
        <v>0</v>
      </c>
      <c r="R11" s="28">
        <f t="shared" si="2"/>
        <v>0</v>
      </c>
      <c r="S11" s="28">
        <f t="shared" si="3"/>
        <v>0</v>
      </c>
      <c r="T11" s="28">
        <f t="shared" si="4"/>
        <v>0</v>
      </c>
    </row>
    <row r="12" spans="1:20" x14ac:dyDescent="0.2">
      <c r="L12">
        <v>2030</v>
      </c>
      <c r="M12" s="41">
        <f>(LOOKUP('Calculatie sheet'!$N$2,'Objectenoverzicht aantallen'!$A:$A,'Objectenoverzicht aantallen'!$O:$O)*'Calculatie sheet'!$N$41)</f>
        <v>0</v>
      </c>
      <c r="N12" s="798">
        <f>(LOOKUP('Calculatie sheet'!$N$2,'Objectenoverzicht aantallen'!$A:$A,'Objectenoverzicht aantallen'!$AA:$AA)*'Calculatie sheet'!$N$41)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1FD1-209E-0541-9BA3-5CB1B1C80C93}">
  <dimension ref="A1:T12"/>
  <sheetViews>
    <sheetView topLeftCell="B1" workbookViewId="0">
      <selection activeCell="N1" sqref="N1:N12"/>
    </sheetView>
  </sheetViews>
  <sheetFormatPr baseColWidth="10" defaultColWidth="11" defaultRowHeight="16" x14ac:dyDescent="0.2"/>
  <cols>
    <col min="1" max="1" width="44.5"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sheet'!O3</f>
        <v>Asfaltconstructie 500 &lt; VA &lt; 1.500 (normaal en zwaar belast)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sheet'!O41</f>
        <v>16.72</v>
      </c>
      <c r="C2" s="566">
        <f>B2</f>
        <v>16.72</v>
      </c>
      <c r="D2" s="28">
        <v>0</v>
      </c>
      <c r="E2" s="28">
        <f>C2*2</f>
        <v>33.44</v>
      </c>
      <c r="F2" s="28">
        <f>E2*0.3333</f>
        <v>11.145551999999999</v>
      </c>
      <c r="G2" s="28">
        <f>E2*0.6666</f>
        <v>22.291103999999997</v>
      </c>
      <c r="H2" s="28">
        <f>D2</f>
        <v>0</v>
      </c>
      <c r="I2" s="28">
        <f>E2*0.3333</f>
        <v>11.145551999999999</v>
      </c>
      <c r="J2" s="566" t="s">
        <v>571</v>
      </c>
      <c r="L2">
        <v>2020</v>
      </c>
      <c r="M2" s="41">
        <f>(LOOKUP('Calculatie sheet'!$O$2,'Objectenoverzicht aantallen'!$A:$A,'Objectenoverzicht aantallen'!$E:$E)*'Calculatie sheet'!$O$41)</f>
        <v>0</v>
      </c>
      <c r="N2" s="798">
        <f>(LOOKUP('Calculatie sheet'!$O$2,'Objectenoverzicht aantallen'!$A:$A,'Objectenoverzicht aantallen'!$Q:$Q)*'Calculatie sheet'!$O$41)</f>
        <v>0</v>
      </c>
      <c r="O2" s="28">
        <v>0</v>
      </c>
      <c r="P2" s="28">
        <f>N2*2</f>
        <v>0</v>
      </c>
      <c r="Q2" s="28">
        <f>P2*0.3333</f>
        <v>0</v>
      </c>
      <c r="R2" s="28">
        <f>P2*0.6666</f>
        <v>0</v>
      </c>
      <c r="S2" s="28">
        <f>O2</f>
        <v>0</v>
      </c>
      <c r="T2" s="28">
        <f>P2*0.3333</f>
        <v>0</v>
      </c>
    </row>
    <row r="3" spans="1:20" x14ac:dyDescent="0.2">
      <c r="J3" s="8" t="s">
        <v>61</v>
      </c>
      <c r="L3">
        <v>2021</v>
      </c>
      <c r="M3" s="41">
        <f>(LOOKUP('Calculatie sheet'!$O$2,'Objectenoverzicht aantallen'!$A:$A,'Objectenoverzicht aantallen'!$F:$F)*'Calculatie sheet'!$O$41)</f>
        <v>0</v>
      </c>
      <c r="N3" s="798">
        <f>(LOOKUP('Calculatie sheet'!$O$2,'Objectenoverzicht aantallen'!$A:$A,'Objectenoverzicht aantallen'!$R:$R)*'Calculatie sheet'!$O$41)</f>
        <v>0</v>
      </c>
      <c r="O3" s="28">
        <v>0</v>
      </c>
      <c r="P3" s="28">
        <f>N3*2</f>
        <v>0</v>
      </c>
      <c r="Q3" s="28">
        <f>P3*0.3333</f>
        <v>0</v>
      </c>
      <c r="R3" s="28">
        <f>P3*0.6666</f>
        <v>0</v>
      </c>
      <c r="S3" s="28">
        <f>O3</f>
        <v>0</v>
      </c>
      <c r="T3" s="28">
        <f>P3*0.3333</f>
        <v>0</v>
      </c>
    </row>
    <row r="4" spans="1:20" x14ac:dyDescent="0.2">
      <c r="J4" s="9" t="s">
        <v>48</v>
      </c>
      <c r="L4">
        <v>2022</v>
      </c>
      <c r="M4" s="41">
        <f>(LOOKUP('Calculatie sheet'!$O$2,'Objectenoverzicht aantallen'!$A:$A,'Objectenoverzicht aantallen'!$G:$G)*'Calculatie sheet'!$O$41)</f>
        <v>0</v>
      </c>
      <c r="N4" s="798">
        <f>(LOOKUP('Calculatie sheet'!$O$2,'Objectenoverzicht aantallen'!$A:$A,'Objectenoverzicht aantallen'!$S:$S)*'Calculatie sheet'!$O$41)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sheet'!$O$2,'Objectenoverzicht aantallen'!$A:$A,'Objectenoverzicht aantallen'!$H:$H)*'Calculatie sheet'!$O$41)</f>
        <v>0</v>
      </c>
      <c r="N5" s="798">
        <f>(LOOKUP('Calculatie sheet'!$O$2,'Objectenoverzicht aantallen'!$A:$A,'Objectenoverzicht aantallen'!$T:$T)*'Calculatie sheet'!$O$41)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sheet'!$O$2,'Objectenoverzicht aantallen'!$A:$A,'Objectenoverzicht aantallen'!$I:$I)*'Calculatie sheet'!$O$41)</f>
        <v>0</v>
      </c>
      <c r="N6" s="798">
        <f>(LOOKUP('Calculatie sheet'!$O$2,'Objectenoverzicht aantallen'!$A:$A,'Objectenoverzicht aantallen'!$U:$U)*'Calculatie sheet'!$O$41)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sheet'!$O$2,'Objectenoverzicht aantallen'!$A:$A,'Objectenoverzicht aantallen'!$J:$J)*'Calculatie sheet'!$O$41)</f>
        <v>0</v>
      </c>
      <c r="N7" s="798">
        <f>(LOOKUP('Calculatie sheet'!$O$2,'Objectenoverzicht aantallen'!$A:$A,'Objectenoverzicht aantallen'!$V:$V)*'Calculatie sheet'!$O$41)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sheet'!$O$2,'Objectenoverzicht aantallen'!$A:$A,'Objectenoverzicht aantallen'!$K:$K)*'Calculatie sheet'!$O$41)</f>
        <v>0</v>
      </c>
      <c r="N8" s="798">
        <f>(LOOKUP('Calculatie sheet'!$O$2,'Objectenoverzicht aantallen'!$A:$A,'Objectenoverzicht aantallen'!$W:$W)*'Calculatie sheet'!$O$41)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sheet'!$O$2,'Objectenoverzicht aantallen'!$A:$A,'Objectenoverzicht aantallen'!$L:$L)*'Calculatie sheet'!$O$41)</f>
        <v>0</v>
      </c>
      <c r="N9" s="798">
        <f>(LOOKUP('Calculatie sheet'!$O$2,'Objectenoverzicht aantallen'!$A:$A,'Objectenoverzicht aantallen'!$X:$X)*'Calculatie sheet'!$O$41)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sheet'!$O$2,'Objectenoverzicht aantallen'!$A:$A,'Objectenoverzicht aantallen'!$M:$M)*'Calculatie sheet'!$O$41)</f>
        <v>0</v>
      </c>
      <c r="N10" s="798">
        <f>(LOOKUP('Calculatie sheet'!$O$2,'Objectenoverzicht aantallen'!$A:$A,'Objectenoverzicht aantallen'!$Y:$Y)*'Calculatie sheet'!$O$41)</f>
        <v>0</v>
      </c>
      <c r="O10" s="28">
        <v>0</v>
      </c>
      <c r="P10" s="28">
        <f t="shared" si="0"/>
        <v>0</v>
      </c>
      <c r="Q10" s="28">
        <f t="shared" si="1"/>
        <v>0</v>
      </c>
      <c r="R10" s="28">
        <f t="shared" si="2"/>
        <v>0</v>
      </c>
      <c r="S10" s="28">
        <f t="shared" si="3"/>
        <v>0</v>
      </c>
      <c r="T10" s="28">
        <f t="shared" si="4"/>
        <v>0</v>
      </c>
    </row>
    <row r="11" spans="1:20" x14ac:dyDescent="0.2">
      <c r="L11">
        <v>2029</v>
      </c>
      <c r="M11" s="41">
        <f>(LOOKUP('Calculatie sheet'!$O$2,'Objectenoverzicht aantallen'!$A:$A,'Objectenoverzicht aantallen'!$N:$N)*'Calculatie sheet'!$O$41)</f>
        <v>0</v>
      </c>
      <c r="N11" s="798">
        <f>(LOOKUP('Calculatie sheet'!$O$2,'Objectenoverzicht aantallen'!$A:$A,'Objectenoverzicht aantallen'!$Z:$Z)*'Calculatie sheet'!$O$41)</f>
        <v>0</v>
      </c>
      <c r="O11" s="28">
        <v>0</v>
      </c>
      <c r="P11" s="28">
        <f t="shared" si="0"/>
        <v>0</v>
      </c>
      <c r="Q11" s="28">
        <f t="shared" si="1"/>
        <v>0</v>
      </c>
      <c r="R11" s="28">
        <f t="shared" si="2"/>
        <v>0</v>
      </c>
      <c r="S11" s="28">
        <f t="shared" si="3"/>
        <v>0</v>
      </c>
      <c r="T11" s="28">
        <f t="shared" si="4"/>
        <v>0</v>
      </c>
    </row>
    <row r="12" spans="1:20" x14ac:dyDescent="0.2">
      <c r="L12">
        <v>2030</v>
      </c>
      <c r="M12" s="41">
        <f>(LOOKUP('Calculatie sheet'!$O$2,'Objectenoverzicht aantallen'!$A:$A,'Objectenoverzicht aantallen'!$O:$O)*'Calculatie sheet'!$O$41)</f>
        <v>0</v>
      </c>
      <c r="N12" s="798">
        <f>(LOOKUP('Calculatie sheet'!$O$2,'Objectenoverzicht aantallen'!$A:$A,'Objectenoverzicht aantallen'!$AA:$AA)*'Calculatie sheet'!$O$41)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D0082-859C-2340-89D9-43BA123E62F9}">
  <dimension ref="A1:T12"/>
  <sheetViews>
    <sheetView topLeftCell="D1" workbookViewId="0">
      <selection activeCell="N1" sqref="N1:N12"/>
    </sheetView>
  </sheetViews>
  <sheetFormatPr baseColWidth="10" defaultColWidth="11" defaultRowHeight="16" x14ac:dyDescent="0.2"/>
  <cols>
    <col min="1" max="1" width="45"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sheet'!P3</f>
        <v>Gelders mengsel &lt;500 VA (licht belast)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sheet'!P41</f>
        <v>17.37</v>
      </c>
      <c r="C2" s="566">
        <f>B2</f>
        <v>17.37</v>
      </c>
      <c r="D2" s="28">
        <v>0</v>
      </c>
      <c r="E2" s="28">
        <f>C2*2</f>
        <v>34.74</v>
      </c>
      <c r="F2" s="28">
        <f>E2*0.3333</f>
        <v>11.578842</v>
      </c>
      <c r="G2" s="28">
        <f>E2*0.6666</f>
        <v>23.157684</v>
      </c>
      <c r="H2" s="28">
        <f>D2</f>
        <v>0</v>
      </c>
      <c r="I2" s="28">
        <f>E2*0.3333</f>
        <v>11.578842</v>
      </c>
      <c r="J2" s="566" t="s">
        <v>571</v>
      </c>
      <c r="L2">
        <v>2020</v>
      </c>
      <c r="M2" s="41">
        <f>(LOOKUP('Calculatie sheet'!$P$2,'Objectenoverzicht aantallen'!$A:$A,'Objectenoverzicht aantallen'!$E:$E)*'Calculatie sheet'!$P$41)</f>
        <v>0</v>
      </c>
      <c r="N2" s="798">
        <f>(LOOKUP('Calculatie sheet'!$P$2,'Objectenoverzicht aantallen'!$A:$A,'Objectenoverzicht aantallen'!$Q:$Q)*'Calculatie sheet'!$P$41)</f>
        <v>0</v>
      </c>
      <c r="O2" s="28">
        <v>0</v>
      </c>
      <c r="P2" s="28">
        <f>N2*2</f>
        <v>0</v>
      </c>
      <c r="Q2" s="28">
        <f>P2*0.3333</f>
        <v>0</v>
      </c>
      <c r="R2" s="28">
        <f>P2*0.6666</f>
        <v>0</v>
      </c>
      <c r="S2" s="28">
        <f>O2</f>
        <v>0</v>
      </c>
      <c r="T2" s="28">
        <f>P2*0.3333</f>
        <v>0</v>
      </c>
    </row>
    <row r="3" spans="1:20" x14ac:dyDescent="0.2">
      <c r="J3" s="8" t="s">
        <v>61</v>
      </c>
      <c r="L3">
        <v>2021</v>
      </c>
      <c r="M3" s="41">
        <f>(LOOKUP('Calculatie sheet'!$P$2,'Objectenoverzicht aantallen'!$A:$A,'Objectenoverzicht aantallen'!$F:$F)*'Calculatie sheet'!$P$41)</f>
        <v>0</v>
      </c>
      <c r="N3" s="798">
        <f>(LOOKUP('Calculatie sheet'!$P$2,'Objectenoverzicht aantallen'!$A:$A,'Objectenoverzicht aantallen'!$R:$R)*'Calculatie sheet'!$P$41)</f>
        <v>0</v>
      </c>
      <c r="O3" s="28">
        <v>0</v>
      </c>
      <c r="P3" s="28">
        <f>N3*2</f>
        <v>0</v>
      </c>
      <c r="Q3" s="28">
        <f>P3*0.3333</f>
        <v>0</v>
      </c>
      <c r="R3" s="28">
        <f>P3*0.6666</f>
        <v>0</v>
      </c>
      <c r="S3" s="28">
        <f>O3</f>
        <v>0</v>
      </c>
      <c r="T3" s="28">
        <f>P3*0.3333</f>
        <v>0</v>
      </c>
    </row>
    <row r="4" spans="1:20" x14ac:dyDescent="0.2">
      <c r="J4" s="9" t="s">
        <v>48</v>
      </c>
      <c r="L4">
        <v>2022</v>
      </c>
      <c r="M4" s="41">
        <f>(LOOKUP('Calculatie sheet'!$P$2,'Objectenoverzicht aantallen'!$A:$A,'Objectenoverzicht aantallen'!$G:$G)*'Calculatie sheet'!$P$41)</f>
        <v>0</v>
      </c>
      <c r="N4" s="798">
        <f>(LOOKUP('Calculatie sheet'!$P$2,'Objectenoverzicht aantallen'!$A:$A,'Objectenoverzicht aantallen'!$S:$S)*'Calculatie sheet'!$P$41)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sheet'!$P$2,'Objectenoverzicht aantallen'!$A:$A,'Objectenoverzicht aantallen'!$H:$H)*'Calculatie sheet'!$P$41)</f>
        <v>0</v>
      </c>
      <c r="N5" s="798">
        <f>(LOOKUP('Calculatie sheet'!$P$2,'Objectenoverzicht aantallen'!$A:$A,'Objectenoverzicht aantallen'!$T:$T)*'Calculatie sheet'!$P$41)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sheet'!$P$2,'Objectenoverzicht aantallen'!$A:$A,'Objectenoverzicht aantallen'!$I:$I)*'Calculatie sheet'!$P$41)</f>
        <v>0</v>
      </c>
      <c r="N6" s="798">
        <f>(LOOKUP('Calculatie sheet'!$P$2,'Objectenoverzicht aantallen'!$A:$A,'Objectenoverzicht aantallen'!$U:$U)*'Calculatie sheet'!$P$41)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sheet'!$P$2,'Objectenoverzicht aantallen'!$A:$A,'Objectenoverzicht aantallen'!$J:$J)*'Calculatie sheet'!$P$41)</f>
        <v>0</v>
      </c>
      <c r="N7" s="798">
        <f>(LOOKUP('Calculatie sheet'!$P$2,'Objectenoverzicht aantallen'!$A:$A,'Objectenoverzicht aantallen'!$V:$V)*'Calculatie sheet'!$P$41)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sheet'!$P$2,'Objectenoverzicht aantallen'!$A:$A,'Objectenoverzicht aantallen'!$K:$K)*'Calculatie sheet'!$P$41)</f>
        <v>0</v>
      </c>
      <c r="N8" s="798">
        <f>(LOOKUP('Calculatie sheet'!$P$2,'Objectenoverzicht aantallen'!$A:$A,'Objectenoverzicht aantallen'!$W:$W)*'Calculatie sheet'!$P$41)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sheet'!$P$2,'Objectenoverzicht aantallen'!$A:$A,'Objectenoverzicht aantallen'!$L:$L)*'Calculatie sheet'!$P$41)</f>
        <v>0</v>
      </c>
      <c r="N9" s="798">
        <f>(LOOKUP('Calculatie sheet'!$P$2,'Objectenoverzicht aantallen'!$A:$A,'Objectenoverzicht aantallen'!$X:$X)*'Calculatie sheet'!$P$41)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sheet'!$P$2,'Objectenoverzicht aantallen'!$A:$A,'Objectenoverzicht aantallen'!$M:$M)*'Calculatie sheet'!$P$41)</f>
        <v>0</v>
      </c>
      <c r="N10" s="798">
        <f>(LOOKUP('Calculatie sheet'!$P$2,'Objectenoverzicht aantallen'!$A:$A,'Objectenoverzicht aantallen'!$Y:$Y)*'Calculatie sheet'!$P$41)</f>
        <v>0</v>
      </c>
      <c r="O10" s="28">
        <v>0</v>
      </c>
      <c r="P10" s="28">
        <f t="shared" si="0"/>
        <v>0</v>
      </c>
      <c r="Q10" s="28">
        <f t="shared" si="1"/>
        <v>0</v>
      </c>
      <c r="R10" s="28">
        <f t="shared" si="2"/>
        <v>0</v>
      </c>
      <c r="S10" s="28">
        <f t="shared" si="3"/>
        <v>0</v>
      </c>
      <c r="T10" s="28">
        <f t="shared" si="4"/>
        <v>0</v>
      </c>
    </row>
    <row r="11" spans="1:20" x14ac:dyDescent="0.2">
      <c r="L11">
        <v>2029</v>
      </c>
      <c r="M11" s="41">
        <f>(LOOKUP('Calculatie sheet'!$P$2,'Objectenoverzicht aantallen'!$A:$A,'Objectenoverzicht aantallen'!$N:$N)*'Calculatie sheet'!$P$41)</f>
        <v>0</v>
      </c>
      <c r="N11" s="798">
        <f>(LOOKUP('Calculatie sheet'!$P$2,'Objectenoverzicht aantallen'!$A:$A,'Objectenoverzicht aantallen'!$Z:$Z)*'Calculatie sheet'!$P$41)</f>
        <v>0</v>
      </c>
      <c r="O11" s="28">
        <v>0</v>
      </c>
      <c r="P11" s="28">
        <f t="shared" si="0"/>
        <v>0</v>
      </c>
      <c r="Q11" s="28">
        <f t="shared" si="1"/>
        <v>0</v>
      </c>
      <c r="R11" s="28">
        <f t="shared" si="2"/>
        <v>0</v>
      </c>
      <c r="S11" s="28">
        <f t="shared" si="3"/>
        <v>0</v>
      </c>
      <c r="T11" s="28">
        <f t="shared" si="4"/>
        <v>0</v>
      </c>
    </row>
    <row r="12" spans="1:20" x14ac:dyDescent="0.2">
      <c r="L12">
        <v>2030</v>
      </c>
      <c r="M12" s="41">
        <f>(LOOKUP('Calculatie sheet'!$P$2,'Objectenoverzicht aantallen'!$A:$A,'Objectenoverzicht aantallen'!$O:$O)*'Calculatie sheet'!$P$41)</f>
        <v>0</v>
      </c>
      <c r="N12" s="798">
        <f>(LOOKUP('Calculatie sheet'!$P$2,'Objectenoverzicht aantallen'!$A:$A,'Objectenoverzicht aantallen'!$AA:$AA)*'Calculatie sheet'!$P$41)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044BE-C104-BF4F-ACEB-33F3B79F5962}">
  <dimension ref="A1:T12"/>
  <sheetViews>
    <sheetView topLeftCell="B1" workbookViewId="0">
      <selection activeCell="N1" sqref="N1:N12"/>
    </sheetView>
  </sheetViews>
  <sheetFormatPr baseColWidth="10" defaultColWidth="11" defaultRowHeight="16" x14ac:dyDescent="0.2"/>
  <cols>
    <col min="1" max="1" width="33.83203125"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sheet'!Q3</f>
        <v>Gelders mengsel 500 &lt; VA &lt; 1.500 (normaal en zwaar belast)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sheet'!Q41</f>
        <v>19.75</v>
      </c>
      <c r="C2" s="566">
        <f>B2</f>
        <v>19.75</v>
      </c>
      <c r="D2" s="28">
        <v>0</v>
      </c>
      <c r="E2" s="28">
        <f>C2*2</f>
        <v>39.5</v>
      </c>
      <c r="F2" s="28">
        <f>E2*0.3333</f>
        <v>13.16535</v>
      </c>
      <c r="G2" s="28">
        <f>E2*0.6666</f>
        <v>26.3307</v>
      </c>
      <c r="H2" s="28">
        <f>D2</f>
        <v>0</v>
      </c>
      <c r="I2" s="28">
        <f>E2*0.3333</f>
        <v>13.16535</v>
      </c>
      <c r="J2" s="566" t="s">
        <v>571</v>
      </c>
      <c r="L2">
        <v>2020</v>
      </c>
      <c r="M2" s="41">
        <f>(LOOKUP('Calculatie sheet'!$Q$2,'Objectenoverzicht aantallen'!$A:$A,'Objectenoverzicht aantallen'!$E:$E)*'Calculatie sheet'!$Q$41)</f>
        <v>0</v>
      </c>
      <c r="N2" s="798">
        <f>(LOOKUP('Calculatie sheet'!$Q$2,'Objectenoverzicht aantallen'!$A:$A,'Objectenoverzicht aantallen'!$Q:$Q)*'Calculatie sheet'!$Q$41)</f>
        <v>0</v>
      </c>
      <c r="O2" s="28">
        <v>0</v>
      </c>
      <c r="P2" s="28">
        <f>N2*2</f>
        <v>0</v>
      </c>
      <c r="Q2" s="28">
        <f>P2*0.3333</f>
        <v>0</v>
      </c>
      <c r="R2" s="28">
        <f>P2*0.6666</f>
        <v>0</v>
      </c>
      <c r="S2" s="28">
        <f>O2</f>
        <v>0</v>
      </c>
      <c r="T2" s="28">
        <f>P2*0.3333</f>
        <v>0</v>
      </c>
    </row>
    <row r="3" spans="1:20" x14ac:dyDescent="0.2">
      <c r="J3" s="8" t="s">
        <v>61</v>
      </c>
      <c r="L3">
        <v>2021</v>
      </c>
      <c r="M3" s="41">
        <f>(LOOKUP('Calculatie sheet'!$Q$2,'Objectenoverzicht aantallen'!$A:$A,'Objectenoverzicht aantallen'!$F:$F)*'Calculatie sheet'!$Q$41)</f>
        <v>0</v>
      </c>
      <c r="N3" s="798">
        <f>(LOOKUP('Calculatie sheet'!$Q$2,'Objectenoverzicht aantallen'!$A:$A,'Objectenoverzicht aantallen'!$R:$R)*'Calculatie sheet'!$Q$41)</f>
        <v>0</v>
      </c>
      <c r="O3" s="28">
        <v>0</v>
      </c>
      <c r="P3" s="28">
        <f>N3*2</f>
        <v>0</v>
      </c>
      <c r="Q3" s="28">
        <f>P3*0.3333</f>
        <v>0</v>
      </c>
      <c r="R3" s="28">
        <f>P3*0.6666</f>
        <v>0</v>
      </c>
      <c r="S3" s="28">
        <f>O3</f>
        <v>0</v>
      </c>
      <c r="T3" s="28">
        <f>P3*0.3333</f>
        <v>0</v>
      </c>
    </row>
    <row r="4" spans="1:20" x14ac:dyDescent="0.2">
      <c r="J4" s="9" t="s">
        <v>48</v>
      </c>
      <c r="L4">
        <v>2022</v>
      </c>
      <c r="M4" s="41">
        <f>(LOOKUP('Calculatie sheet'!$Q$2,'Objectenoverzicht aantallen'!$A:$A,'Objectenoverzicht aantallen'!$G:$G)*'Calculatie sheet'!$Q$41)</f>
        <v>0</v>
      </c>
      <c r="N4" s="798">
        <f>(LOOKUP('Calculatie sheet'!$Q$2,'Objectenoverzicht aantallen'!$A:$A,'Objectenoverzicht aantallen'!$S:$S)*'Calculatie sheet'!$Q$41)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sheet'!$Q$2,'Objectenoverzicht aantallen'!$A:$A,'Objectenoverzicht aantallen'!$H:$H)*'Calculatie sheet'!$Q$41)</f>
        <v>0</v>
      </c>
      <c r="N5" s="798">
        <f>(LOOKUP('Calculatie sheet'!$Q$2,'Objectenoverzicht aantallen'!$A:$A,'Objectenoverzicht aantallen'!$T:$T)*'Calculatie sheet'!$Q$41)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sheet'!$Q$2,'Objectenoverzicht aantallen'!$A:$A,'Objectenoverzicht aantallen'!$I:$I)*'Calculatie sheet'!$Q$41)</f>
        <v>0</v>
      </c>
      <c r="N6" s="798">
        <f>(LOOKUP('Calculatie sheet'!$Q$2,'Objectenoverzicht aantallen'!$A:$A,'Objectenoverzicht aantallen'!$U:$U)*'Calculatie sheet'!$Q$41)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sheet'!$Q$2,'Objectenoverzicht aantallen'!$A:$A,'Objectenoverzicht aantallen'!$J:$J)*'Calculatie sheet'!$Q$41)</f>
        <v>0</v>
      </c>
      <c r="N7" s="798">
        <f>(LOOKUP('Calculatie sheet'!$Q$2,'Objectenoverzicht aantallen'!$A:$A,'Objectenoverzicht aantallen'!$V:$V)*'Calculatie sheet'!$Q$41)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sheet'!$Q$2,'Objectenoverzicht aantallen'!$A:$A,'Objectenoverzicht aantallen'!$K:$K)*'Calculatie sheet'!$Q$41)</f>
        <v>0</v>
      </c>
      <c r="N8" s="798">
        <f>(LOOKUP('Calculatie sheet'!$Q$2,'Objectenoverzicht aantallen'!$A:$A,'Objectenoverzicht aantallen'!$W:$W)*'Calculatie sheet'!$Q$41)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sheet'!$Q$2,'Objectenoverzicht aantallen'!$A:$A,'Objectenoverzicht aantallen'!$L:$L)*'Calculatie sheet'!$Q$41)</f>
        <v>0</v>
      </c>
      <c r="N9" s="798">
        <f>(LOOKUP('Calculatie sheet'!$Q$2,'Objectenoverzicht aantallen'!$A:$A,'Objectenoverzicht aantallen'!$X:$X)*'Calculatie sheet'!$Q$41)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sheet'!$Q$2,'Objectenoverzicht aantallen'!$A:$A,'Objectenoverzicht aantallen'!$M:$M)*'Calculatie sheet'!$Q$41)</f>
        <v>0</v>
      </c>
      <c r="N10" s="798">
        <f>(LOOKUP('Calculatie sheet'!$Q$2,'Objectenoverzicht aantallen'!$A:$A,'Objectenoverzicht aantallen'!$Y:$Y)*'Calculatie sheet'!$Q$41)</f>
        <v>0</v>
      </c>
      <c r="O10" s="28">
        <v>0</v>
      </c>
      <c r="P10" s="28">
        <f t="shared" si="0"/>
        <v>0</v>
      </c>
      <c r="Q10" s="28">
        <f t="shared" si="1"/>
        <v>0</v>
      </c>
      <c r="R10" s="28">
        <f t="shared" si="2"/>
        <v>0</v>
      </c>
      <c r="S10" s="28">
        <f t="shared" si="3"/>
        <v>0</v>
      </c>
      <c r="T10" s="28">
        <f t="shared" si="4"/>
        <v>0</v>
      </c>
    </row>
    <row r="11" spans="1:20" x14ac:dyDescent="0.2">
      <c r="L11">
        <v>2029</v>
      </c>
      <c r="M11" s="41">
        <f>(LOOKUP('Calculatie sheet'!$Q$2,'Objectenoverzicht aantallen'!$A:$A,'Objectenoverzicht aantallen'!$N:$N)*'Calculatie sheet'!$Q$41)</f>
        <v>0</v>
      </c>
      <c r="N11" s="798">
        <f>(LOOKUP('Calculatie sheet'!$Q$2,'Objectenoverzicht aantallen'!$A:$A,'Objectenoverzicht aantallen'!$Z:$Z)*'Calculatie sheet'!$Q$41)</f>
        <v>0</v>
      </c>
      <c r="O11" s="28">
        <v>0</v>
      </c>
      <c r="P11" s="28">
        <f t="shared" si="0"/>
        <v>0</v>
      </c>
      <c r="Q11" s="28">
        <f t="shared" si="1"/>
        <v>0</v>
      </c>
      <c r="R11" s="28">
        <f t="shared" si="2"/>
        <v>0</v>
      </c>
      <c r="S11" s="28">
        <f t="shared" si="3"/>
        <v>0</v>
      </c>
      <c r="T11" s="28">
        <f t="shared" si="4"/>
        <v>0</v>
      </c>
    </row>
    <row r="12" spans="1:20" x14ac:dyDescent="0.2">
      <c r="L12">
        <v>2030</v>
      </c>
      <c r="M12" s="41">
        <f>(LOOKUP('Calculatie sheet'!$Q$2,'Objectenoverzicht aantallen'!$A:$A,'Objectenoverzicht aantallen'!$O:$O)*'Calculatie sheet'!$Q$41)</f>
        <v>0</v>
      </c>
      <c r="N12" s="798">
        <f>(LOOKUP('Calculatie sheet'!$Q$2,'Objectenoverzicht aantallen'!$A:$A,'Objectenoverzicht aantallen'!$AA:$AA)*'Calculatie sheet'!$Q$41)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1E9DC-734B-4344-9175-C2B062074FB6}">
  <dimension ref="A1:T12"/>
  <sheetViews>
    <sheetView workbookViewId="0">
      <selection activeCell="N1" sqref="N1:N12"/>
    </sheetView>
  </sheetViews>
  <sheetFormatPr baseColWidth="10" defaultColWidth="11" defaultRowHeight="16" x14ac:dyDescent="0.2"/>
  <cols>
    <col min="1" max="1" width="44.5"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sheet'!R3</f>
        <v>Dunne deklaag &lt; 500 VA (licht belast)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sheet'!R41</f>
        <v>24.79</v>
      </c>
      <c r="C2" s="566">
        <f>B2</f>
        <v>24.79</v>
      </c>
      <c r="D2" s="28">
        <v>0</v>
      </c>
      <c r="E2" s="28">
        <f>C2*2</f>
        <v>49.58</v>
      </c>
      <c r="F2" s="28">
        <f>E2*0.3333</f>
        <v>16.525013999999999</v>
      </c>
      <c r="G2" s="28">
        <f>E2*0.6666</f>
        <v>33.050027999999998</v>
      </c>
      <c r="H2" s="28">
        <f>D2</f>
        <v>0</v>
      </c>
      <c r="I2" s="28">
        <f>E2*0.3333</f>
        <v>16.525013999999999</v>
      </c>
      <c r="J2" s="566" t="s">
        <v>571</v>
      </c>
      <c r="L2">
        <v>2020</v>
      </c>
      <c r="M2" s="41">
        <f>(LOOKUP('Calculatie sheet'!$R$2,'Objectenoverzicht aantallen'!$A:$A,'Objectenoverzicht aantallen'!$E:$E)*'Calculatie sheet'!$R$41)</f>
        <v>0</v>
      </c>
      <c r="N2" s="798">
        <f>(LOOKUP('Calculatie sheet'!$R$2,'Objectenoverzicht aantallen'!$A:$A,'Objectenoverzicht aantallen'!$Q:$Q)*'Calculatie sheet'!$R$41)</f>
        <v>0</v>
      </c>
      <c r="O2" s="28">
        <v>0</v>
      </c>
      <c r="P2" s="28">
        <f>N2*2</f>
        <v>0</v>
      </c>
      <c r="Q2" s="28">
        <f>P2*0.3333</f>
        <v>0</v>
      </c>
      <c r="R2" s="28">
        <f>P2*0.6666</f>
        <v>0</v>
      </c>
      <c r="S2" s="28">
        <f>O2</f>
        <v>0</v>
      </c>
      <c r="T2" s="28">
        <f>P2*0.3333</f>
        <v>0</v>
      </c>
    </row>
    <row r="3" spans="1:20" x14ac:dyDescent="0.2">
      <c r="J3" s="8" t="s">
        <v>61</v>
      </c>
      <c r="L3">
        <v>2021</v>
      </c>
      <c r="M3" s="41">
        <f>(LOOKUP('Calculatie sheet'!$R$2,'Objectenoverzicht aantallen'!$A:$A,'Objectenoverzicht aantallen'!$F:$F)*'Calculatie sheet'!$R$41)</f>
        <v>0</v>
      </c>
      <c r="N3" s="798">
        <f>(LOOKUP('Calculatie sheet'!$R$2,'Objectenoverzicht aantallen'!$A:$A,'Objectenoverzicht aantallen'!$R:$R)*'Calculatie sheet'!$R$41)</f>
        <v>0</v>
      </c>
      <c r="O3" s="28">
        <v>0</v>
      </c>
      <c r="P3" s="28">
        <f>N3*2</f>
        <v>0</v>
      </c>
      <c r="Q3" s="28">
        <f>P3*0.3333</f>
        <v>0</v>
      </c>
      <c r="R3" s="28">
        <f>P3*0.6666</f>
        <v>0</v>
      </c>
      <c r="S3" s="28">
        <f>O3</f>
        <v>0</v>
      </c>
      <c r="T3" s="28">
        <f>P3*0.3333</f>
        <v>0</v>
      </c>
    </row>
    <row r="4" spans="1:20" x14ac:dyDescent="0.2">
      <c r="J4" s="9" t="s">
        <v>48</v>
      </c>
      <c r="L4">
        <v>2022</v>
      </c>
      <c r="M4" s="41">
        <f>(LOOKUP('Calculatie sheet'!$R$2,'Objectenoverzicht aantallen'!$A:$A,'Objectenoverzicht aantallen'!$G:$G)*'Calculatie sheet'!$R$41)</f>
        <v>0</v>
      </c>
      <c r="N4" s="798">
        <f>(LOOKUP('Calculatie sheet'!$R$2,'Objectenoverzicht aantallen'!$A:$A,'Objectenoverzicht aantallen'!$S:$S)*'Calculatie sheet'!$R$41)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sheet'!$R$2,'Objectenoverzicht aantallen'!$A:$A,'Objectenoverzicht aantallen'!$H:$H)*'Calculatie sheet'!$R$41)</f>
        <v>0</v>
      </c>
      <c r="N5" s="798">
        <f>(LOOKUP('Calculatie sheet'!$R$2,'Objectenoverzicht aantallen'!$A:$A,'Objectenoverzicht aantallen'!$T:$T)*'Calculatie sheet'!$R$41)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sheet'!$R$2,'Objectenoverzicht aantallen'!$A:$A,'Objectenoverzicht aantallen'!$I:$I)*'Calculatie sheet'!$R$41)</f>
        <v>0</v>
      </c>
      <c r="N6" s="798">
        <f>(LOOKUP('Calculatie sheet'!$R$2,'Objectenoverzicht aantallen'!$A:$A,'Objectenoverzicht aantallen'!$U:$U)*'Calculatie sheet'!$R$41)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sheet'!$R$2,'Objectenoverzicht aantallen'!$A:$A,'Objectenoverzicht aantallen'!$J:$J)*'Calculatie sheet'!$R$41)</f>
        <v>0</v>
      </c>
      <c r="N7" s="798">
        <f>(LOOKUP('Calculatie sheet'!$R$2,'Objectenoverzicht aantallen'!$A:$A,'Objectenoverzicht aantallen'!$V:$V)*'Calculatie sheet'!$R$41)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sheet'!$R$2,'Objectenoverzicht aantallen'!$A:$A,'Objectenoverzicht aantallen'!$K:$K)*'Calculatie sheet'!$R$41)</f>
        <v>0</v>
      </c>
      <c r="N8" s="798">
        <f>(LOOKUP('Calculatie sheet'!$R$2,'Objectenoverzicht aantallen'!$A:$A,'Objectenoverzicht aantallen'!$W:$W)*'Calculatie sheet'!$R$41)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sheet'!$R$2,'Objectenoverzicht aantallen'!$A:$A,'Objectenoverzicht aantallen'!$L:$L)*'Calculatie sheet'!$R$41)</f>
        <v>0</v>
      </c>
      <c r="N9" s="798">
        <f>(LOOKUP('Calculatie sheet'!$R$2,'Objectenoverzicht aantallen'!$A:$A,'Objectenoverzicht aantallen'!$X:$X)*'Calculatie sheet'!$R$41)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sheet'!$R$2,'Objectenoverzicht aantallen'!$A:$A,'Objectenoverzicht aantallen'!$M:$M)*'Calculatie sheet'!$R$41)</f>
        <v>0</v>
      </c>
      <c r="N10" s="798">
        <f>(LOOKUP('Calculatie sheet'!$R$2,'Objectenoverzicht aantallen'!$A:$A,'Objectenoverzicht aantallen'!$Y:$Y)*'Calculatie sheet'!$R$41)</f>
        <v>0</v>
      </c>
      <c r="O10" s="28">
        <v>0</v>
      </c>
      <c r="P10" s="28">
        <f t="shared" si="0"/>
        <v>0</v>
      </c>
      <c r="Q10" s="28">
        <f t="shared" si="1"/>
        <v>0</v>
      </c>
      <c r="R10" s="28">
        <f t="shared" si="2"/>
        <v>0</v>
      </c>
      <c r="S10" s="28">
        <f t="shared" si="3"/>
        <v>0</v>
      </c>
      <c r="T10" s="28">
        <f t="shared" si="4"/>
        <v>0</v>
      </c>
    </row>
    <row r="11" spans="1:20" x14ac:dyDescent="0.2">
      <c r="L11">
        <v>2029</v>
      </c>
      <c r="M11" s="41">
        <f>(LOOKUP('Calculatie sheet'!$R$2,'Objectenoverzicht aantallen'!$A:$A,'Objectenoverzicht aantallen'!$N:$N)*'Calculatie sheet'!$R$41)</f>
        <v>0</v>
      </c>
      <c r="N11" s="798">
        <f>(LOOKUP('Calculatie sheet'!$R$2,'Objectenoverzicht aantallen'!$A:$A,'Objectenoverzicht aantallen'!$Z:$Z)*'Calculatie sheet'!$R$41)</f>
        <v>0</v>
      </c>
      <c r="O11" s="28">
        <v>0</v>
      </c>
      <c r="P11" s="28">
        <f t="shared" si="0"/>
        <v>0</v>
      </c>
      <c r="Q11" s="28">
        <f t="shared" si="1"/>
        <v>0</v>
      </c>
      <c r="R11" s="28">
        <f t="shared" si="2"/>
        <v>0</v>
      </c>
      <c r="S11" s="28">
        <f t="shared" si="3"/>
        <v>0</v>
      </c>
      <c r="T11" s="28">
        <f t="shared" si="4"/>
        <v>0</v>
      </c>
    </row>
    <row r="12" spans="1:20" x14ac:dyDescent="0.2">
      <c r="L12">
        <v>2030</v>
      </c>
      <c r="M12" s="41">
        <f>(LOOKUP('Calculatie sheet'!$R$2,'Objectenoverzicht aantallen'!$A:$A,'Objectenoverzicht aantallen'!$O:$O)*'Calculatie sheet'!$R$41)</f>
        <v>0</v>
      </c>
      <c r="N12" s="798">
        <f>(LOOKUP('Calculatie sheet'!$R$2,'Objectenoverzicht aantallen'!$A:$A,'Objectenoverzicht aantallen'!$AA:$AA)*'Calculatie sheet'!$R$41)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0B115-22CD-DB47-9804-B3686DF909F8}">
  <dimension ref="A1:T12"/>
  <sheetViews>
    <sheetView workbookViewId="0">
      <selection activeCell="N1" sqref="N1:N12"/>
    </sheetView>
  </sheetViews>
  <sheetFormatPr baseColWidth="10" defaultColWidth="11" defaultRowHeight="16" x14ac:dyDescent="0.2"/>
  <cols>
    <col min="1" max="1" width="44.1640625"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sheet'!S3</f>
        <v>Dunne deklaag 500 &lt; VA &lt; 1.500 (normaal en zwaar belast)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sheet'!S41</f>
        <v>27.17</v>
      </c>
      <c r="C2" s="566">
        <f>B2</f>
        <v>27.17</v>
      </c>
      <c r="D2" s="28">
        <v>0</v>
      </c>
      <c r="E2" s="28">
        <f>C2*2</f>
        <v>54.34</v>
      </c>
      <c r="F2" s="28">
        <f>E2*0.3333</f>
        <v>18.111522000000001</v>
      </c>
      <c r="G2" s="28">
        <f>E2*0.6666</f>
        <v>36.223044000000002</v>
      </c>
      <c r="H2" s="28">
        <f>D2</f>
        <v>0</v>
      </c>
      <c r="I2" s="28">
        <f>E2*0.3333</f>
        <v>18.111522000000001</v>
      </c>
      <c r="J2" s="566" t="s">
        <v>571</v>
      </c>
      <c r="L2">
        <v>2020</v>
      </c>
      <c r="M2" s="41">
        <f>(LOOKUP('Calculatie sheet'!$S$2,'Objectenoverzicht aantallen'!$A:$A,'Objectenoverzicht aantallen'!$E:$E)*'Calculatie sheet'!$S$41)</f>
        <v>0</v>
      </c>
      <c r="N2" s="798">
        <f>(LOOKUP('Calculatie sheet'!$S$2,'Objectenoverzicht aantallen'!$A:$A,'Objectenoverzicht aantallen'!$Q:$Q)*'Calculatie sheet'!$S$41)</f>
        <v>0</v>
      </c>
      <c r="O2" s="28">
        <v>0</v>
      </c>
      <c r="P2" s="28">
        <f>N2*2</f>
        <v>0</v>
      </c>
      <c r="Q2" s="28">
        <f>P2*0.3333</f>
        <v>0</v>
      </c>
      <c r="R2" s="28">
        <f>P2*0.6666</f>
        <v>0</v>
      </c>
      <c r="S2" s="28">
        <f>O2</f>
        <v>0</v>
      </c>
      <c r="T2" s="28">
        <f>P2*0.3333</f>
        <v>0</v>
      </c>
    </row>
    <row r="3" spans="1:20" x14ac:dyDescent="0.2">
      <c r="J3" s="8" t="s">
        <v>61</v>
      </c>
      <c r="L3">
        <v>2021</v>
      </c>
      <c r="M3" s="41">
        <f>(LOOKUP('Calculatie sheet'!$S$2,'Objectenoverzicht aantallen'!$A:$A,'Objectenoverzicht aantallen'!$F:$F)*'Calculatie sheet'!$S$41)</f>
        <v>0</v>
      </c>
      <c r="N3" s="798">
        <f>(LOOKUP('Calculatie sheet'!$S$2,'Objectenoverzicht aantallen'!$A:$A,'Objectenoverzicht aantallen'!$R:$R)*'Calculatie sheet'!$S$41)</f>
        <v>0</v>
      </c>
      <c r="O3" s="28">
        <v>0</v>
      </c>
      <c r="P3" s="28">
        <f>N3*2</f>
        <v>0</v>
      </c>
      <c r="Q3" s="28">
        <f>P3*0.3333</f>
        <v>0</v>
      </c>
      <c r="R3" s="28">
        <f>P3*0.6666</f>
        <v>0</v>
      </c>
      <c r="S3" s="28">
        <f>O3</f>
        <v>0</v>
      </c>
      <c r="T3" s="28">
        <f>P3*0.3333</f>
        <v>0</v>
      </c>
    </row>
    <row r="4" spans="1:20" x14ac:dyDescent="0.2">
      <c r="J4" s="9" t="s">
        <v>48</v>
      </c>
      <c r="L4">
        <v>2022</v>
      </c>
      <c r="M4" s="41">
        <f>(LOOKUP('Calculatie sheet'!$S$2,'Objectenoverzicht aantallen'!$A:$A,'Objectenoverzicht aantallen'!$G:$G)*'Calculatie sheet'!$S$41)</f>
        <v>0</v>
      </c>
      <c r="N4" s="798">
        <f>(LOOKUP('Calculatie sheet'!$S$2,'Objectenoverzicht aantallen'!$A:$A,'Objectenoverzicht aantallen'!$S:$S)*'Calculatie sheet'!$S$41)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sheet'!$S$2,'Objectenoverzicht aantallen'!$A:$A,'Objectenoverzicht aantallen'!$H:$H)*'Calculatie sheet'!$S$41)</f>
        <v>0</v>
      </c>
      <c r="N5" s="798">
        <f>(LOOKUP('Calculatie sheet'!$S$2,'Objectenoverzicht aantallen'!$A:$A,'Objectenoverzicht aantallen'!$T:$T)*'Calculatie sheet'!$S$41)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sheet'!$S$2,'Objectenoverzicht aantallen'!$A:$A,'Objectenoverzicht aantallen'!$I:$I)*'Calculatie sheet'!$S$41)</f>
        <v>0</v>
      </c>
      <c r="N6" s="798">
        <f>(LOOKUP('Calculatie sheet'!$S$2,'Objectenoverzicht aantallen'!$A:$A,'Objectenoverzicht aantallen'!$U:$U)*'Calculatie sheet'!$S$41)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sheet'!$S$2,'Objectenoverzicht aantallen'!$A:$A,'Objectenoverzicht aantallen'!$J:$J)*'Calculatie sheet'!$S$41)</f>
        <v>0</v>
      </c>
      <c r="N7" s="798">
        <f>(LOOKUP('Calculatie sheet'!$S$2,'Objectenoverzicht aantallen'!$A:$A,'Objectenoverzicht aantallen'!$V:$V)*'Calculatie sheet'!$S$41)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sheet'!$S$2,'Objectenoverzicht aantallen'!$A:$A,'Objectenoverzicht aantallen'!$K:$K)*'Calculatie sheet'!$S$41)</f>
        <v>0</v>
      </c>
      <c r="N8" s="798">
        <f>(LOOKUP('Calculatie sheet'!$S$2,'Objectenoverzicht aantallen'!$A:$A,'Objectenoverzicht aantallen'!$W:$W)*'Calculatie sheet'!$S$41)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sheet'!$S$2,'Objectenoverzicht aantallen'!$A:$A,'Objectenoverzicht aantallen'!$L:$L)*'Calculatie sheet'!$S$41)</f>
        <v>0</v>
      </c>
      <c r="N9" s="798">
        <f>(LOOKUP('Calculatie sheet'!$S$2,'Objectenoverzicht aantallen'!$A:$A,'Objectenoverzicht aantallen'!$X:$X)*'Calculatie sheet'!$S$41)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sheet'!$S$2,'Objectenoverzicht aantallen'!$A:$A,'Objectenoverzicht aantallen'!$M:$M)*'Calculatie sheet'!$S$41)</f>
        <v>0</v>
      </c>
      <c r="N10" s="798">
        <f>(LOOKUP('Calculatie sheet'!$S$2,'Objectenoverzicht aantallen'!$A:$A,'Objectenoverzicht aantallen'!$Y:$Y)*'Calculatie sheet'!$S$41)</f>
        <v>0</v>
      </c>
      <c r="O10" s="28">
        <v>0</v>
      </c>
      <c r="P10" s="28">
        <f t="shared" si="0"/>
        <v>0</v>
      </c>
      <c r="Q10" s="28">
        <f t="shared" si="1"/>
        <v>0</v>
      </c>
      <c r="R10" s="28">
        <f t="shared" si="2"/>
        <v>0</v>
      </c>
      <c r="S10" s="28">
        <f t="shared" si="3"/>
        <v>0</v>
      </c>
      <c r="T10" s="28">
        <f t="shared" si="4"/>
        <v>0</v>
      </c>
    </row>
    <row r="11" spans="1:20" x14ac:dyDescent="0.2">
      <c r="L11">
        <v>2029</v>
      </c>
      <c r="M11" s="41">
        <f>(LOOKUP('Calculatie sheet'!$S$2,'Objectenoverzicht aantallen'!$A:$A,'Objectenoverzicht aantallen'!$N:$N)*'Calculatie sheet'!$S$41)</f>
        <v>0</v>
      </c>
      <c r="N11" s="798">
        <f>(LOOKUP('Calculatie sheet'!$S$2,'Objectenoverzicht aantallen'!$A:$A,'Objectenoverzicht aantallen'!$Z:$Z)*'Calculatie sheet'!$S$41)</f>
        <v>0</v>
      </c>
      <c r="O11" s="28">
        <v>0</v>
      </c>
      <c r="P11" s="28">
        <f t="shared" si="0"/>
        <v>0</v>
      </c>
      <c r="Q11" s="28">
        <f t="shared" si="1"/>
        <v>0</v>
      </c>
      <c r="R11" s="28">
        <f t="shared" si="2"/>
        <v>0</v>
      </c>
      <c r="S11" s="28">
        <f t="shared" si="3"/>
        <v>0</v>
      </c>
      <c r="T11" s="28">
        <f t="shared" si="4"/>
        <v>0</v>
      </c>
    </row>
    <row r="12" spans="1:20" x14ac:dyDescent="0.2">
      <c r="L12">
        <v>2030</v>
      </c>
      <c r="M12" s="41">
        <f>(LOOKUP('Calculatie sheet'!$S$2,'Objectenoverzicht aantallen'!$A:$A,'Objectenoverzicht aantallen'!$O:$O)*'Calculatie sheet'!$S$41)</f>
        <v>0</v>
      </c>
      <c r="N12" s="798">
        <f>(LOOKUP('Calculatie sheet'!$S$2,'Objectenoverzicht aantallen'!$A:$A,'Objectenoverzicht aantallen'!$AA:$AA)*'Calculatie sheet'!$S$41)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757CB-54F3-0941-A2FD-2749B5CE5CEB}">
  <dimension ref="A1:T12"/>
  <sheetViews>
    <sheetView workbookViewId="0">
      <selection activeCell="N1" sqref="N1:N12"/>
    </sheetView>
  </sheetViews>
  <sheetFormatPr baseColWidth="10" defaultColWidth="11" defaultRowHeight="16" x14ac:dyDescent="0.2"/>
  <cols>
    <col min="1" max="1" width="32.5"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sheet'!T3</f>
        <v>Betonstraatstenen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sheet'!T41</f>
        <v>7.75</v>
      </c>
      <c r="C2" s="566">
        <f>B2</f>
        <v>7.75</v>
      </c>
      <c r="D2" s="28">
        <v>0</v>
      </c>
      <c r="E2" s="28">
        <f>C2*2</f>
        <v>15.5</v>
      </c>
      <c r="F2" s="28">
        <f>E2*0.3333</f>
        <v>5.16615</v>
      </c>
      <c r="G2" s="28">
        <f>E2*0.6666</f>
        <v>10.3323</v>
      </c>
      <c r="H2" s="28">
        <f>D2</f>
        <v>0</v>
      </c>
      <c r="I2" s="28">
        <f>E2*0.3333</f>
        <v>5.16615</v>
      </c>
      <c r="J2" s="566" t="s">
        <v>571</v>
      </c>
      <c r="L2">
        <v>2020</v>
      </c>
      <c r="M2" s="41">
        <f>(LOOKUP('Calculatie sheet'!$T$2,'Objectenoverzicht aantallen'!$A:$A,'Objectenoverzicht aantallen'!$E:$E)*'Calculatie sheet'!$T$41)</f>
        <v>0</v>
      </c>
      <c r="N2" s="798">
        <f>(LOOKUP('Calculatie sheet'!$T$2,'Objectenoverzicht aantallen'!$A:$A,'Objectenoverzicht aantallen'!$Q:$Q)*'Calculatie sheet'!$T$41)</f>
        <v>0</v>
      </c>
      <c r="O2" s="28">
        <v>0</v>
      </c>
      <c r="P2" s="28">
        <f>N2*2</f>
        <v>0</v>
      </c>
      <c r="Q2" s="28">
        <f>P2*0.3333</f>
        <v>0</v>
      </c>
      <c r="R2" s="28">
        <f>P2*0.6666</f>
        <v>0</v>
      </c>
      <c r="S2" s="28">
        <f>O2</f>
        <v>0</v>
      </c>
      <c r="T2" s="28">
        <f>P2*0.3333</f>
        <v>0</v>
      </c>
    </row>
    <row r="3" spans="1:20" x14ac:dyDescent="0.2">
      <c r="J3" s="8" t="s">
        <v>61</v>
      </c>
      <c r="L3">
        <v>2021</v>
      </c>
      <c r="M3" s="41">
        <f>(LOOKUP('Calculatie sheet'!$T$2,'Objectenoverzicht aantallen'!$A:$A,'Objectenoverzicht aantallen'!$F:$F)*'Calculatie sheet'!$T$41)</f>
        <v>0</v>
      </c>
      <c r="N3" s="798">
        <f>(LOOKUP('Calculatie sheet'!$T$2,'Objectenoverzicht aantallen'!$A:$A,'Objectenoverzicht aantallen'!$R:$R)*'Calculatie sheet'!$T$41)</f>
        <v>0</v>
      </c>
      <c r="O3" s="28">
        <v>0</v>
      </c>
      <c r="P3" s="28">
        <f>N3*2</f>
        <v>0</v>
      </c>
      <c r="Q3" s="28">
        <f>P3*0.3333</f>
        <v>0</v>
      </c>
      <c r="R3" s="28">
        <f>P3*0.6666</f>
        <v>0</v>
      </c>
      <c r="S3" s="28">
        <f>O3</f>
        <v>0</v>
      </c>
      <c r="T3" s="28">
        <f>P3*0.3333</f>
        <v>0</v>
      </c>
    </row>
    <row r="4" spans="1:20" x14ac:dyDescent="0.2">
      <c r="J4" s="9" t="s">
        <v>48</v>
      </c>
      <c r="L4">
        <v>2022</v>
      </c>
      <c r="M4" s="41">
        <f>(LOOKUP('Calculatie sheet'!$T$2,'Objectenoverzicht aantallen'!$A:$A,'Objectenoverzicht aantallen'!$G:$G)*'Calculatie sheet'!$T$41)</f>
        <v>0</v>
      </c>
      <c r="N4" s="798">
        <f>(LOOKUP('Calculatie sheet'!$T$2,'Objectenoverzicht aantallen'!$A:$A,'Objectenoverzicht aantallen'!$S:$S)*'Calculatie sheet'!$T$41)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sheet'!$T$2,'Objectenoverzicht aantallen'!$A:$A,'Objectenoverzicht aantallen'!$H:$H)*'Calculatie sheet'!$T$41)</f>
        <v>0</v>
      </c>
      <c r="N5" s="798">
        <f>(LOOKUP('Calculatie sheet'!$T$2,'Objectenoverzicht aantallen'!$A:$A,'Objectenoverzicht aantallen'!$T:$T)*'Calculatie sheet'!$T$41)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sheet'!$T$2,'Objectenoverzicht aantallen'!$A:$A,'Objectenoverzicht aantallen'!$I:$I)*'Calculatie sheet'!$T$41)</f>
        <v>0</v>
      </c>
      <c r="N6" s="798">
        <f>(LOOKUP('Calculatie sheet'!$T$2,'Objectenoverzicht aantallen'!$A:$A,'Objectenoverzicht aantallen'!$U:$U)*'Calculatie sheet'!$T$41)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sheet'!$T$2,'Objectenoverzicht aantallen'!$A:$A,'Objectenoverzicht aantallen'!$J:$J)*'Calculatie sheet'!$T$41)</f>
        <v>0</v>
      </c>
      <c r="N7" s="798">
        <f>(LOOKUP('Calculatie sheet'!$T$2,'Objectenoverzicht aantallen'!$A:$A,'Objectenoverzicht aantallen'!$V:$V)*'Calculatie sheet'!$T$41)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sheet'!$T$2,'Objectenoverzicht aantallen'!$A:$A,'Objectenoverzicht aantallen'!$K:$K)*'Calculatie sheet'!$T$41)</f>
        <v>0</v>
      </c>
      <c r="N8" s="798">
        <f>(LOOKUP('Calculatie sheet'!$T$2,'Objectenoverzicht aantallen'!$A:$A,'Objectenoverzicht aantallen'!$W:$W)*'Calculatie sheet'!$T$41)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sheet'!$T$2,'Objectenoverzicht aantallen'!$A:$A,'Objectenoverzicht aantallen'!$L:$L)*'Calculatie sheet'!$T$41)</f>
        <v>0</v>
      </c>
      <c r="N9" s="798">
        <f>(LOOKUP('Calculatie sheet'!$T$2,'Objectenoverzicht aantallen'!$A:$A,'Objectenoverzicht aantallen'!$X:$X)*'Calculatie sheet'!$T$41)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sheet'!$T$2,'Objectenoverzicht aantallen'!$A:$A,'Objectenoverzicht aantallen'!$M:$M)*'Calculatie sheet'!$T$41)</f>
        <v>0</v>
      </c>
      <c r="N10" s="798">
        <f>(LOOKUP('Calculatie sheet'!$T$2,'Objectenoverzicht aantallen'!$A:$A,'Objectenoverzicht aantallen'!$Y:$Y)*'Calculatie sheet'!$T$41)</f>
        <v>0</v>
      </c>
      <c r="O10" s="28">
        <v>0</v>
      </c>
      <c r="P10" s="28">
        <f t="shared" si="0"/>
        <v>0</v>
      </c>
      <c r="Q10" s="28">
        <f t="shared" si="1"/>
        <v>0</v>
      </c>
      <c r="R10" s="28">
        <f t="shared" si="2"/>
        <v>0</v>
      </c>
      <c r="S10" s="28">
        <f t="shared" si="3"/>
        <v>0</v>
      </c>
      <c r="T10" s="28">
        <f t="shared" si="4"/>
        <v>0</v>
      </c>
    </row>
    <row r="11" spans="1:20" x14ac:dyDescent="0.2">
      <c r="L11">
        <v>2029</v>
      </c>
      <c r="M11" s="41">
        <f>(LOOKUP('Calculatie sheet'!$T$2,'Objectenoverzicht aantallen'!$A:$A,'Objectenoverzicht aantallen'!$N:$N)*'Calculatie sheet'!$T$41)</f>
        <v>0</v>
      </c>
      <c r="N11" s="798">
        <f>(LOOKUP('Calculatie sheet'!$T$2,'Objectenoverzicht aantallen'!$A:$A,'Objectenoverzicht aantallen'!$Z:$Z)*'Calculatie sheet'!$T$41)</f>
        <v>0</v>
      </c>
      <c r="O11" s="28">
        <v>0</v>
      </c>
      <c r="P11" s="28">
        <f t="shared" si="0"/>
        <v>0</v>
      </c>
      <c r="Q11" s="28">
        <f t="shared" si="1"/>
        <v>0</v>
      </c>
      <c r="R11" s="28">
        <f t="shared" si="2"/>
        <v>0</v>
      </c>
      <c r="S11" s="28">
        <f t="shared" si="3"/>
        <v>0</v>
      </c>
      <c r="T11" s="28">
        <f t="shared" si="4"/>
        <v>0</v>
      </c>
    </row>
    <row r="12" spans="1:20" x14ac:dyDescent="0.2">
      <c r="L12">
        <v>2030</v>
      </c>
      <c r="M12" s="41">
        <f>(LOOKUP('Calculatie sheet'!$T$2,'Objectenoverzicht aantallen'!$A:$A,'Objectenoverzicht aantallen'!$O:$O)*'Calculatie sheet'!$T$41)</f>
        <v>0</v>
      </c>
      <c r="N12" s="798">
        <f>(LOOKUP('Calculatie sheet'!$T$2,'Objectenoverzicht aantallen'!$A:$A,'Objectenoverzicht aantallen'!$AA:$AA)*'Calculatie sheet'!$T$41)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D9B20-F9D3-454A-81C2-411D48A77A97}">
  <dimension ref="A1:T12"/>
  <sheetViews>
    <sheetView workbookViewId="0">
      <selection activeCell="N12" sqref="N1:N12"/>
    </sheetView>
  </sheetViews>
  <sheetFormatPr baseColWidth="10" defaultColWidth="11" defaultRowHeight="16" x14ac:dyDescent="0.2"/>
  <cols>
    <col min="1" max="1" width="26"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sheet'!U3</f>
        <v>Straatbakstenen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sheet'!U41</f>
        <v>2.04</v>
      </c>
      <c r="C2" s="566">
        <f>B2</f>
        <v>2.04</v>
      </c>
      <c r="D2" s="28">
        <v>0</v>
      </c>
      <c r="E2" s="28">
        <f>C2*2</f>
        <v>4.08</v>
      </c>
      <c r="F2" s="28">
        <f>E2*0.3333</f>
        <v>1.359864</v>
      </c>
      <c r="G2" s="28">
        <f>E2*0.6666</f>
        <v>2.7197279999999999</v>
      </c>
      <c r="H2" s="28">
        <f>D2</f>
        <v>0</v>
      </c>
      <c r="I2" s="28">
        <f>E2*0.3333</f>
        <v>1.359864</v>
      </c>
      <c r="J2" s="566" t="s">
        <v>571</v>
      </c>
      <c r="L2">
        <v>2020</v>
      </c>
      <c r="M2" s="41">
        <f>(LOOKUP('Calculatie sheet'!$U$2,'Objectenoverzicht aantallen'!$A:$A,'Objectenoverzicht aantallen'!$E:$E)*'Calculatie sheet'!$U$41)</f>
        <v>0</v>
      </c>
      <c r="N2" s="798">
        <f>(LOOKUP('Calculatie sheet'!$U$2,'Objectenoverzicht aantallen'!$A:$A,'Objectenoverzicht aantallen'!$Q:$Q)*'Calculatie sheet'!$U$41)</f>
        <v>0</v>
      </c>
      <c r="O2" s="28">
        <v>0</v>
      </c>
      <c r="P2" s="28">
        <f>N2*2</f>
        <v>0</v>
      </c>
      <c r="Q2" s="28">
        <f>P2*0.3333</f>
        <v>0</v>
      </c>
      <c r="R2" s="28">
        <f>P2*0.6666</f>
        <v>0</v>
      </c>
      <c r="S2" s="28">
        <f>O2</f>
        <v>0</v>
      </c>
      <c r="T2" s="28">
        <f>P2*0.3333</f>
        <v>0</v>
      </c>
    </row>
    <row r="3" spans="1:20" x14ac:dyDescent="0.2">
      <c r="J3" s="8" t="s">
        <v>61</v>
      </c>
      <c r="L3">
        <v>2021</v>
      </c>
      <c r="M3" s="41">
        <f>(LOOKUP('Calculatie sheet'!$U$2,'Objectenoverzicht aantallen'!$A:$A,'Objectenoverzicht aantallen'!$F:$F)*'Calculatie sheet'!$U$41)</f>
        <v>0</v>
      </c>
      <c r="N3" s="798">
        <f>(LOOKUP('Calculatie sheet'!$U$2,'Objectenoverzicht aantallen'!$A:$A,'Objectenoverzicht aantallen'!$R:$R)*'Calculatie sheet'!$U$41)</f>
        <v>0</v>
      </c>
      <c r="O3" s="28">
        <v>0</v>
      </c>
      <c r="P3" s="28">
        <f>N3*2</f>
        <v>0</v>
      </c>
      <c r="Q3" s="28">
        <f>P3*0.3333</f>
        <v>0</v>
      </c>
      <c r="R3" s="28">
        <f>P3*0.6666</f>
        <v>0</v>
      </c>
      <c r="S3" s="28">
        <f>O3</f>
        <v>0</v>
      </c>
      <c r="T3" s="28">
        <f>P3*0.3333</f>
        <v>0</v>
      </c>
    </row>
    <row r="4" spans="1:20" x14ac:dyDescent="0.2">
      <c r="J4" s="9" t="s">
        <v>48</v>
      </c>
      <c r="L4">
        <v>2022</v>
      </c>
      <c r="M4" s="41">
        <f>(LOOKUP('Calculatie sheet'!$U$2,'Objectenoverzicht aantallen'!$A:$A,'Objectenoverzicht aantallen'!$G:$G)*'Calculatie sheet'!$U$41)</f>
        <v>0</v>
      </c>
      <c r="N4" s="798">
        <f>(LOOKUP('Calculatie sheet'!$U$2,'Objectenoverzicht aantallen'!$A:$A,'Objectenoverzicht aantallen'!$S:$S)*'Calculatie sheet'!$U$41)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sheet'!$U$2,'Objectenoverzicht aantallen'!$A:$A,'Objectenoverzicht aantallen'!$H:$H)*'Calculatie sheet'!$U$41)</f>
        <v>0</v>
      </c>
      <c r="N5" s="798">
        <f>(LOOKUP('Calculatie sheet'!$U$2,'Objectenoverzicht aantallen'!$A:$A,'Objectenoverzicht aantallen'!$T:$T)*'Calculatie sheet'!$U$41)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sheet'!$U$2,'Objectenoverzicht aantallen'!$A:$A,'Objectenoverzicht aantallen'!$I:$I)*'Calculatie sheet'!$U$41)</f>
        <v>0</v>
      </c>
      <c r="N6" s="798">
        <f>(LOOKUP('Calculatie sheet'!$U$2,'Objectenoverzicht aantallen'!$A:$A,'Objectenoverzicht aantallen'!$U:$U)*'Calculatie sheet'!$U$41)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sheet'!$U$2,'Objectenoverzicht aantallen'!$A:$A,'Objectenoverzicht aantallen'!$J:$J)*'Calculatie sheet'!$U$41)</f>
        <v>0</v>
      </c>
      <c r="N7" s="798">
        <f>(LOOKUP('Calculatie sheet'!$U$2,'Objectenoverzicht aantallen'!$A:$A,'Objectenoverzicht aantallen'!$V:$V)*'Calculatie sheet'!$U$41)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sheet'!$U$2,'Objectenoverzicht aantallen'!$A:$A,'Objectenoverzicht aantallen'!$K:$K)*'Calculatie sheet'!$U$41)</f>
        <v>0</v>
      </c>
      <c r="N8" s="798">
        <f>(LOOKUP('Calculatie sheet'!$U$2,'Objectenoverzicht aantallen'!$A:$A,'Objectenoverzicht aantallen'!$W:$W)*'Calculatie sheet'!$U$41)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sheet'!$U$2,'Objectenoverzicht aantallen'!$A:$A,'Objectenoverzicht aantallen'!$L:$L)*'Calculatie sheet'!$U$41)</f>
        <v>0</v>
      </c>
      <c r="N9" s="798">
        <f>(LOOKUP('Calculatie sheet'!$U$2,'Objectenoverzicht aantallen'!$A:$A,'Objectenoverzicht aantallen'!$X:$X)*'Calculatie sheet'!$U$41)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sheet'!$U$2,'Objectenoverzicht aantallen'!$A:$A,'Objectenoverzicht aantallen'!$M:$M)*'Calculatie sheet'!$U$41)</f>
        <v>0</v>
      </c>
      <c r="N10" s="798">
        <f>(LOOKUP('Calculatie sheet'!$U$2,'Objectenoverzicht aantallen'!$A:$A,'Objectenoverzicht aantallen'!$Y:$Y)*'Calculatie sheet'!$U$41)</f>
        <v>0</v>
      </c>
      <c r="O10" s="28">
        <v>0</v>
      </c>
      <c r="P10" s="28">
        <f t="shared" si="0"/>
        <v>0</v>
      </c>
      <c r="Q10" s="28">
        <f t="shared" si="1"/>
        <v>0</v>
      </c>
      <c r="R10" s="28">
        <f t="shared" si="2"/>
        <v>0</v>
      </c>
      <c r="S10" s="28">
        <f t="shared" si="3"/>
        <v>0</v>
      </c>
      <c r="T10" s="28">
        <f t="shared" si="4"/>
        <v>0</v>
      </c>
    </row>
    <row r="11" spans="1:20" x14ac:dyDescent="0.2">
      <c r="L11">
        <v>2029</v>
      </c>
      <c r="M11" s="41">
        <f>(LOOKUP('Calculatie sheet'!$U$2,'Objectenoverzicht aantallen'!$A:$A,'Objectenoverzicht aantallen'!$N:$N)*'Calculatie sheet'!$U$41)</f>
        <v>0</v>
      </c>
      <c r="N11" s="798">
        <f>(LOOKUP('Calculatie sheet'!$U$2,'Objectenoverzicht aantallen'!$A:$A,'Objectenoverzicht aantallen'!$Z:$Z)*'Calculatie sheet'!$U$41)</f>
        <v>0</v>
      </c>
      <c r="O11" s="28">
        <v>0</v>
      </c>
      <c r="P11" s="28">
        <f t="shared" si="0"/>
        <v>0</v>
      </c>
      <c r="Q11" s="28">
        <f t="shared" si="1"/>
        <v>0</v>
      </c>
      <c r="R11" s="28">
        <f t="shared" si="2"/>
        <v>0</v>
      </c>
      <c r="S11" s="28">
        <f t="shared" si="3"/>
        <v>0</v>
      </c>
      <c r="T11" s="28">
        <f t="shared" si="4"/>
        <v>0</v>
      </c>
    </row>
    <row r="12" spans="1:20" x14ac:dyDescent="0.2">
      <c r="L12">
        <v>2030</v>
      </c>
      <c r="M12" s="41">
        <f>(LOOKUP('Calculatie sheet'!$U$2,'Objectenoverzicht aantallen'!$A:$A,'Objectenoverzicht aantallen'!$O:$O)*'Calculatie sheet'!$U$41)</f>
        <v>0</v>
      </c>
      <c r="N12" s="798">
        <f>(LOOKUP('Calculatie sheet'!$U$2,'Objectenoverzicht aantallen'!$A:$A,'Objectenoverzicht aantallen'!$AA:$AA)*'Calculatie sheet'!$U$41)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DB2-3DD4-1D46-BB81-ECF85ADFC0C4}">
  <sheetPr>
    <tabColor rgb="FF7030A0"/>
    <pageSetUpPr fitToPage="1"/>
  </sheetPr>
  <dimension ref="A1:L94"/>
  <sheetViews>
    <sheetView zoomScale="70" zoomScaleNormal="70" workbookViewId="0">
      <pane xSplit="1" ySplit="6" topLeftCell="B49" activePane="bottomRight" state="frozen"/>
      <selection activeCell="A6" sqref="A6"/>
      <selection pane="topRight" activeCell="A6" sqref="A6"/>
      <selection pane="bottomLeft" activeCell="A6" sqref="A6"/>
      <selection pane="bottomRight" activeCell="B59" sqref="B59"/>
    </sheetView>
  </sheetViews>
  <sheetFormatPr baseColWidth="10" defaultRowHeight="16" x14ac:dyDescent="0.2"/>
  <cols>
    <col min="1" max="1" width="22.6640625" customWidth="1"/>
    <col min="2" max="2" width="14.83203125" style="48" customWidth="1"/>
    <col min="3" max="3" width="39.6640625" customWidth="1"/>
    <col min="4" max="4" width="1.83203125" customWidth="1"/>
    <col min="5" max="5" width="14.83203125" style="48" customWidth="1"/>
    <col min="6" max="6" width="40.83203125" customWidth="1"/>
    <col min="7" max="7" width="1.83203125" customWidth="1"/>
    <col min="8" max="8" width="14.83203125" style="48" customWidth="1"/>
    <col min="9" max="9" width="40.83203125" customWidth="1"/>
    <col min="10" max="10" width="1.83203125" customWidth="1"/>
    <col min="11" max="11" width="14.83203125" style="48" customWidth="1"/>
    <col min="12" max="12" width="40.83203125" customWidth="1"/>
  </cols>
  <sheetData>
    <row r="1" spans="1:12" ht="26" x14ac:dyDescent="0.3">
      <c r="A1" s="215" t="s">
        <v>800</v>
      </c>
    </row>
    <row r="2" spans="1:12" ht="17" thickBot="1" x14ac:dyDescent="0.25"/>
    <row r="3" spans="1:12" ht="25" thickBot="1" x14ac:dyDescent="0.25">
      <c r="B3" s="859" t="s">
        <v>392</v>
      </c>
      <c r="C3" s="861"/>
      <c r="E3" s="859" t="s">
        <v>392</v>
      </c>
      <c r="F3" s="861"/>
      <c r="H3" s="859" t="s">
        <v>392</v>
      </c>
      <c r="I3" s="861"/>
      <c r="K3" s="859" t="s">
        <v>392</v>
      </c>
      <c r="L3" s="861"/>
    </row>
    <row r="4" spans="1:12" ht="25" thickBot="1" x14ac:dyDescent="0.25">
      <c r="B4" s="856" t="s">
        <v>356</v>
      </c>
      <c r="C4" s="858"/>
      <c r="D4" s="237"/>
      <c r="E4" s="856" t="s">
        <v>357</v>
      </c>
      <c r="F4" s="858"/>
      <c r="G4" s="237"/>
      <c r="H4" s="856" t="s">
        <v>90</v>
      </c>
      <c r="I4" s="858"/>
      <c r="J4" s="237"/>
      <c r="K4" s="856" t="s">
        <v>381</v>
      </c>
      <c r="L4" s="858"/>
    </row>
    <row r="5" spans="1:12" ht="27" thickBot="1" x14ac:dyDescent="0.25">
      <c r="B5" s="880" t="s">
        <v>384</v>
      </c>
      <c r="C5" s="881"/>
      <c r="D5" s="238"/>
      <c r="E5" s="880" t="s">
        <v>384</v>
      </c>
      <c r="F5" s="881"/>
      <c r="G5" s="237"/>
      <c r="H5" s="878" t="s">
        <v>384</v>
      </c>
      <c r="I5" s="879"/>
      <c r="J5" s="237"/>
      <c r="K5" s="878" t="s">
        <v>384</v>
      </c>
      <c r="L5" s="879"/>
    </row>
    <row r="6" spans="1:12" ht="69" thickBot="1" x14ac:dyDescent="0.25">
      <c r="B6" s="640" t="s">
        <v>697</v>
      </c>
      <c r="C6" s="643" t="s">
        <v>386</v>
      </c>
      <c r="D6" s="239"/>
      <c r="E6" s="640" t="s">
        <v>697</v>
      </c>
      <c r="F6" s="643" t="s">
        <v>387</v>
      </c>
      <c r="G6" s="327"/>
      <c r="H6" s="640" t="s">
        <v>697</v>
      </c>
      <c r="I6" s="643" t="s">
        <v>388</v>
      </c>
      <c r="J6" s="327"/>
      <c r="K6" s="640" t="s">
        <v>697</v>
      </c>
      <c r="L6" s="643" t="s">
        <v>383</v>
      </c>
    </row>
    <row r="7" spans="1:12" ht="35" thickBot="1" x14ac:dyDescent="0.25">
      <c r="A7" s="638" t="s">
        <v>655</v>
      </c>
      <c r="B7" s="639" t="s">
        <v>656</v>
      </c>
      <c r="C7" s="310"/>
      <c r="D7" s="557"/>
      <c r="E7" s="639" t="s">
        <v>657</v>
      </c>
      <c r="F7" s="310"/>
      <c r="G7" s="237"/>
      <c r="H7" s="639" t="s">
        <v>657</v>
      </c>
      <c r="I7" s="310"/>
      <c r="J7" s="237"/>
      <c r="K7" s="639" t="s">
        <v>658</v>
      </c>
      <c r="L7" s="310"/>
    </row>
    <row r="8" spans="1:12" ht="18" customHeight="1" thickBot="1" x14ac:dyDescent="0.3">
      <c r="A8" s="868" t="s">
        <v>393</v>
      </c>
      <c r="B8" s="869"/>
      <c r="C8" s="869"/>
      <c r="D8" s="869"/>
      <c r="E8" s="869"/>
      <c r="F8" s="869"/>
      <c r="G8" s="869"/>
      <c r="H8" s="869"/>
      <c r="I8" s="869"/>
      <c r="J8" s="869"/>
      <c r="K8" s="869"/>
      <c r="L8" s="870"/>
    </row>
    <row r="9" spans="1:12" s="231" customFormat="1" ht="18" thickBot="1" x14ac:dyDescent="0.25">
      <c r="A9" s="328" t="s">
        <v>385</v>
      </c>
      <c r="B9" s="329" t="s">
        <v>421</v>
      </c>
      <c r="C9" s="330"/>
      <c r="E9" s="329" t="s">
        <v>422</v>
      </c>
      <c r="F9" s="330"/>
      <c r="H9" s="331" t="s">
        <v>422</v>
      </c>
      <c r="I9" s="330"/>
      <c r="K9" s="331" t="s">
        <v>423</v>
      </c>
      <c r="L9" s="330"/>
    </row>
    <row r="10" spans="1:12" ht="17" customHeight="1" thickBot="1" x14ac:dyDescent="0.25">
      <c r="A10" s="205"/>
      <c r="B10" s="313" t="s">
        <v>456</v>
      </c>
      <c r="C10" s="309"/>
      <c r="E10" s="871" t="s">
        <v>438</v>
      </c>
      <c r="F10" s="872"/>
      <c r="G10" s="276"/>
      <c r="H10" s="866" t="s">
        <v>449</v>
      </c>
      <c r="I10" s="867"/>
      <c r="K10" s="866" t="s">
        <v>454</v>
      </c>
      <c r="L10" s="867"/>
    </row>
    <row r="11" spans="1:12" ht="17" customHeight="1" x14ac:dyDescent="0.2">
      <c r="A11" s="205"/>
      <c r="B11" s="314" t="s">
        <v>457</v>
      </c>
      <c r="C11" s="310"/>
      <c r="E11" s="317" t="s">
        <v>378</v>
      </c>
      <c r="F11" s="316"/>
      <c r="G11" s="270"/>
      <c r="H11" s="317" t="s">
        <v>450</v>
      </c>
      <c r="I11" s="316"/>
      <c r="K11" s="317" t="s">
        <v>382</v>
      </c>
      <c r="L11" s="316"/>
    </row>
    <row r="12" spans="1:12" ht="17" thickBot="1" x14ac:dyDescent="0.25">
      <c r="A12" s="205"/>
      <c r="B12" s="315" t="s">
        <v>458</v>
      </c>
      <c r="C12" s="311"/>
      <c r="E12" s="318" t="s">
        <v>258</v>
      </c>
      <c r="F12" s="310"/>
      <c r="H12" s="321" t="s">
        <v>451</v>
      </c>
      <c r="I12" s="310"/>
      <c r="K12" s="318" t="s">
        <v>455</v>
      </c>
      <c r="L12" s="310"/>
    </row>
    <row r="13" spans="1:12" ht="17" thickBot="1" x14ac:dyDescent="0.25">
      <c r="A13" s="205"/>
      <c r="B13" s="304" t="s">
        <v>453</v>
      </c>
      <c r="C13" s="248"/>
      <c r="E13" s="319" t="s">
        <v>437</v>
      </c>
      <c r="F13" s="310"/>
      <c r="H13" s="866" t="s">
        <v>452</v>
      </c>
      <c r="I13" s="867"/>
      <c r="K13" s="321" t="s">
        <v>455</v>
      </c>
      <c r="L13" s="310"/>
    </row>
    <row r="14" spans="1:12" ht="17" thickBot="1" x14ac:dyDescent="0.25">
      <c r="A14" s="205"/>
      <c r="B14" s="253"/>
      <c r="C14" s="242"/>
      <c r="E14" s="305" t="s">
        <v>453</v>
      </c>
      <c r="F14" s="274"/>
      <c r="H14" s="320" t="s">
        <v>380</v>
      </c>
      <c r="I14" s="311"/>
      <c r="K14" s="275" t="s">
        <v>453</v>
      </c>
      <c r="L14" s="274"/>
    </row>
    <row r="15" spans="1:12" ht="17" thickBot="1" x14ac:dyDescent="0.25">
      <c r="A15" s="205"/>
      <c r="B15" s="253"/>
      <c r="C15" s="242"/>
      <c r="E15" s="871" t="s">
        <v>442</v>
      </c>
      <c r="F15" s="872"/>
      <c r="H15" s="275" t="s">
        <v>453</v>
      </c>
      <c r="I15" s="274"/>
      <c r="K15" s="866" t="s">
        <v>454</v>
      </c>
      <c r="L15" s="867"/>
    </row>
    <row r="16" spans="1:12" ht="17" thickBot="1" x14ac:dyDescent="0.25">
      <c r="A16" s="205"/>
      <c r="B16" s="253"/>
      <c r="C16" s="242"/>
      <c r="E16" s="320" t="s">
        <v>379</v>
      </c>
      <c r="F16" s="311"/>
      <c r="H16" s="253"/>
      <c r="I16" s="242"/>
      <c r="K16" s="322" t="s">
        <v>455</v>
      </c>
      <c r="L16" s="309"/>
    </row>
    <row r="17" spans="1:12" ht="17" thickBot="1" x14ac:dyDescent="0.25">
      <c r="A17" s="205"/>
      <c r="B17" s="253"/>
      <c r="C17" s="242"/>
      <c r="E17" s="871" t="s">
        <v>439</v>
      </c>
      <c r="F17" s="872"/>
      <c r="H17" s="253"/>
      <c r="I17" s="242"/>
      <c r="K17" s="314" t="s">
        <v>455</v>
      </c>
      <c r="L17" s="310"/>
    </row>
    <row r="18" spans="1:12" ht="17" thickBot="1" x14ac:dyDescent="0.25">
      <c r="A18" s="205"/>
      <c r="B18" s="253"/>
      <c r="C18" s="242"/>
      <c r="E18" s="317" t="s">
        <v>378</v>
      </c>
      <c r="F18" s="310"/>
      <c r="H18" s="253"/>
      <c r="I18" s="242"/>
      <c r="K18" s="321" t="s">
        <v>455</v>
      </c>
      <c r="L18" s="310"/>
    </row>
    <row r="19" spans="1:12" ht="17" thickBot="1" x14ac:dyDescent="0.25">
      <c r="A19" s="205"/>
      <c r="B19" s="253"/>
      <c r="C19" s="242"/>
      <c r="E19" s="318" t="s">
        <v>258</v>
      </c>
      <c r="F19" s="310"/>
      <c r="H19" s="253"/>
      <c r="I19" s="242"/>
      <c r="K19" s="275" t="s">
        <v>453</v>
      </c>
      <c r="L19" s="274"/>
    </row>
    <row r="20" spans="1:12" ht="17" thickBot="1" x14ac:dyDescent="0.25">
      <c r="A20" s="205"/>
      <c r="B20" s="253"/>
      <c r="C20" s="242"/>
      <c r="E20" s="319" t="s">
        <v>437</v>
      </c>
      <c r="F20" s="311"/>
      <c r="H20" s="253"/>
      <c r="I20" s="242"/>
      <c r="K20" s="253"/>
      <c r="L20" s="242"/>
    </row>
    <row r="21" spans="1:12" ht="17" thickBot="1" x14ac:dyDescent="0.25">
      <c r="A21" s="205"/>
      <c r="B21" s="253"/>
      <c r="C21" s="242"/>
      <c r="E21" s="305" t="s">
        <v>453</v>
      </c>
      <c r="F21" s="274"/>
      <c r="H21" s="253"/>
      <c r="I21" s="242"/>
      <c r="K21" s="253"/>
      <c r="L21" s="242"/>
    </row>
    <row r="22" spans="1:12" ht="17" thickBot="1" x14ac:dyDescent="0.25">
      <c r="A22" s="205"/>
      <c r="B22" s="253"/>
      <c r="C22" s="242"/>
      <c r="E22" s="871" t="s">
        <v>443</v>
      </c>
      <c r="F22" s="872"/>
      <c r="H22" s="253"/>
      <c r="I22" s="242"/>
      <c r="K22" s="253"/>
      <c r="L22" s="242"/>
    </row>
    <row r="23" spans="1:12" ht="17" thickBot="1" x14ac:dyDescent="0.25">
      <c r="A23" s="205"/>
      <c r="B23" s="253"/>
      <c r="C23" s="242"/>
      <c r="E23" s="320" t="s">
        <v>379</v>
      </c>
      <c r="F23" s="311"/>
      <c r="H23" s="253"/>
      <c r="I23" s="242"/>
      <c r="K23" s="253"/>
      <c r="L23" s="242"/>
    </row>
    <row r="24" spans="1:12" ht="17" thickBot="1" x14ac:dyDescent="0.25">
      <c r="A24" s="205"/>
      <c r="B24" s="253"/>
      <c r="C24" s="242"/>
      <c r="E24" s="871" t="s">
        <v>444</v>
      </c>
      <c r="F24" s="872"/>
      <c r="H24" s="253"/>
      <c r="I24" s="242"/>
      <c r="K24" s="253"/>
      <c r="L24" s="242"/>
    </row>
    <row r="25" spans="1:12" x14ac:dyDescent="0.2">
      <c r="A25" s="205"/>
      <c r="B25" s="253"/>
      <c r="C25" s="242"/>
      <c r="E25" s="317" t="s">
        <v>378</v>
      </c>
      <c r="F25" s="310"/>
      <c r="H25" s="253"/>
      <c r="I25" s="242"/>
      <c r="K25" s="253"/>
      <c r="L25" s="242"/>
    </row>
    <row r="26" spans="1:12" x14ac:dyDescent="0.2">
      <c r="A26" s="205"/>
      <c r="B26" s="253"/>
      <c r="C26" s="242"/>
      <c r="E26" s="318" t="s">
        <v>258</v>
      </c>
      <c r="F26" s="310"/>
      <c r="H26" s="253"/>
      <c r="I26" s="242"/>
      <c r="K26" s="253"/>
      <c r="L26" s="242"/>
    </row>
    <row r="27" spans="1:12" ht="17" thickBot="1" x14ac:dyDescent="0.25">
      <c r="A27" s="205"/>
      <c r="B27" s="253"/>
      <c r="C27" s="242"/>
      <c r="E27" s="319" t="s">
        <v>437</v>
      </c>
      <c r="F27" s="310"/>
      <c r="H27" s="253"/>
      <c r="I27" s="242"/>
      <c r="K27" s="253"/>
      <c r="L27" s="242"/>
    </row>
    <row r="28" spans="1:12" ht="17" thickBot="1" x14ac:dyDescent="0.25">
      <c r="A28" s="205"/>
      <c r="B28" s="253"/>
      <c r="C28" s="242"/>
      <c r="E28" s="305" t="s">
        <v>453</v>
      </c>
      <c r="F28" s="274"/>
      <c r="H28" s="253"/>
      <c r="I28" s="242"/>
      <c r="K28" s="253"/>
      <c r="L28" s="242"/>
    </row>
    <row r="29" spans="1:12" ht="17" thickBot="1" x14ac:dyDescent="0.25">
      <c r="A29" s="205"/>
      <c r="B29" s="253"/>
      <c r="C29" s="242"/>
      <c r="E29" s="871" t="s">
        <v>445</v>
      </c>
      <c r="F29" s="872"/>
      <c r="H29" s="253"/>
      <c r="I29" s="242"/>
      <c r="K29" s="253"/>
      <c r="L29" s="242"/>
    </row>
    <row r="30" spans="1:12" ht="17" thickBot="1" x14ac:dyDescent="0.25">
      <c r="A30" s="205"/>
      <c r="B30" s="253"/>
      <c r="C30" s="242"/>
      <c r="E30" s="320" t="s">
        <v>379</v>
      </c>
      <c r="F30" s="311"/>
      <c r="H30" s="253"/>
      <c r="I30" s="242"/>
      <c r="K30" s="253"/>
      <c r="L30" s="242"/>
    </row>
    <row r="31" spans="1:12" ht="17" thickBot="1" x14ac:dyDescent="0.25">
      <c r="A31" s="205"/>
      <c r="B31" s="253"/>
      <c r="C31" s="242"/>
      <c r="E31" s="871" t="s">
        <v>446</v>
      </c>
      <c r="F31" s="872"/>
      <c r="H31" s="253"/>
      <c r="I31" s="242"/>
      <c r="K31" s="253"/>
      <c r="L31" s="242"/>
    </row>
    <row r="32" spans="1:12" x14ac:dyDescent="0.2">
      <c r="A32" s="205"/>
      <c r="B32" s="253"/>
      <c r="C32" s="242"/>
      <c r="E32" s="317" t="s">
        <v>378</v>
      </c>
      <c r="F32" s="310"/>
      <c r="H32" s="253"/>
      <c r="I32" s="242"/>
      <c r="K32" s="253"/>
      <c r="L32" s="242"/>
    </row>
    <row r="33" spans="1:12" x14ac:dyDescent="0.2">
      <c r="A33" s="205"/>
      <c r="B33" s="253"/>
      <c r="C33" s="242"/>
      <c r="E33" s="318" t="s">
        <v>258</v>
      </c>
      <c r="F33" s="310"/>
      <c r="H33" s="253"/>
      <c r="I33" s="242"/>
      <c r="K33" s="253"/>
      <c r="L33" s="242"/>
    </row>
    <row r="34" spans="1:12" ht="17" thickBot="1" x14ac:dyDescent="0.25">
      <c r="A34" s="205"/>
      <c r="B34" s="253"/>
      <c r="C34" s="242"/>
      <c r="E34" s="319" t="s">
        <v>437</v>
      </c>
      <c r="F34" s="311"/>
      <c r="H34" s="253"/>
      <c r="I34" s="242"/>
      <c r="K34" s="253"/>
      <c r="L34" s="242"/>
    </row>
    <row r="35" spans="1:12" ht="17" thickBot="1" x14ac:dyDescent="0.25">
      <c r="A35" s="205"/>
      <c r="B35" s="253"/>
      <c r="C35" s="242"/>
      <c r="E35" s="305" t="s">
        <v>453</v>
      </c>
      <c r="F35" s="274"/>
      <c r="H35" s="253"/>
      <c r="I35" s="242"/>
      <c r="K35" s="253"/>
      <c r="L35" s="242"/>
    </row>
    <row r="36" spans="1:12" ht="17" thickBot="1" x14ac:dyDescent="0.25">
      <c r="A36" s="205"/>
      <c r="B36" s="253"/>
      <c r="C36" s="242"/>
      <c r="E36" s="871" t="s">
        <v>447</v>
      </c>
      <c r="F36" s="872"/>
      <c r="H36" s="253"/>
      <c r="I36" s="242"/>
      <c r="K36" s="253"/>
      <c r="L36" s="242"/>
    </row>
    <row r="37" spans="1:12" ht="17" thickBot="1" x14ac:dyDescent="0.25">
      <c r="A37" s="205"/>
      <c r="B37" s="253"/>
      <c r="C37" s="242"/>
      <c r="E37" s="320" t="s">
        <v>379</v>
      </c>
      <c r="F37" s="311"/>
      <c r="H37" s="253"/>
      <c r="I37" s="242"/>
      <c r="K37" s="253"/>
      <c r="L37" s="242"/>
    </row>
    <row r="38" spans="1:12" ht="17" thickBot="1" x14ac:dyDescent="0.25">
      <c r="A38" s="205"/>
      <c r="B38" s="253"/>
      <c r="C38" s="242"/>
      <c r="E38" s="871" t="s">
        <v>448</v>
      </c>
      <c r="F38" s="872"/>
      <c r="H38" s="253"/>
      <c r="I38" s="242"/>
      <c r="K38" s="253"/>
      <c r="L38" s="242"/>
    </row>
    <row r="39" spans="1:12" x14ac:dyDescent="0.2">
      <c r="A39" s="205"/>
      <c r="B39" s="253"/>
      <c r="C39" s="242"/>
      <c r="E39" s="317" t="s">
        <v>378</v>
      </c>
      <c r="F39" s="309"/>
      <c r="H39" s="253"/>
      <c r="I39" s="242"/>
      <c r="K39" s="253"/>
      <c r="L39" s="242"/>
    </row>
    <row r="40" spans="1:12" x14ac:dyDescent="0.2">
      <c r="A40" s="205"/>
      <c r="B40" s="253"/>
      <c r="C40" s="242"/>
      <c r="E40" s="318" t="s">
        <v>258</v>
      </c>
      <c r="F40" s="310"/>
      <c r="H40" s="253"/>
      <c r="I40" s="242"/>
      <c r="K40" s="253"/>
      <c r="L40" s="242"/>
    </row>
    <row r="41" spans="1:12" ht="17" thickBot="1" x14ac:dyDescent="0.25">
      <c r="A41" s="205"/>
      <c r="B41" s="253"/>
      <c r="C41" s="242"/>
      <c r="E41" s="319" t="s">
        <v>437</v>
      </c>
      <c r="F41" s="311"/>
      <c r="H41" s="253"/>
      <c r="I41" s="242"/>
      <c r="K41" s="253"/>
      <c r="L41" s="242"/>
    </row>
    <row r="42" spans="1:12" ht="17" thickBot="1" x14ac:dyDescent="0.25">
      <c r="A42" s="205"/>
      <c r="B42" s="253"/>
      <c r="C42" s="242"/>
      <c r="E42" s="305" t="s">
        <v>453</v>
      </c>
      <c r="F42" s="274"/>
      <c r="H42" s="253"/>
      <c r="I42" s="242"/>
      <c r="K42" s="253"/>
      <c r="L42" s="242"/>
    </row>
    <row r="43" spans="1:12" ht="17" thickBot="1" x14ac:dyDescent="0.25">
      <c r="A43" s="205"/>
      <c r="B43" s="253"/>
      <c r="C43" s="242"/>
      <c r="E43" s="871" t="s">
        <v>440</v>
      </c>
      <c r="F43" s="872"/>
      <c r="H43" s="253"/>
      <c r="I43" s="242"/>
      <c r="K43" s="253"/>
      <c r="L43" s="242"/>
    </row>
    <row r="44" spans="1:12" ht="17" thickBot="1" x14ac:dyDescent="0.25">
      <c r="A44" s="205"/>
      <c r="B44" s="253"/>
      <c r="C44" s="242"/>
      <c r="E44" s="320" t="s">
        <v>378</v>
      </c>
      <c r="F44" s="309"/>
      <c r="H44" s="253"/>
      <c r="I44" s="242"/>
      <c r="K44" s="253"/>
      <c r="L44" s="242"/>
    </row>
    <row r="45" spans="1:12" ht="17" thickBot="1" x14ac:dyDescent="0.25">
      <c r="A45" s="205"/>
      <c r="B45" s="253"/>
      <c r="C45" s="242"/>
      <c r="E45" s="305" t="s">
        <v>453</v>
      </c>
      <c r="F45" s="274"/>
      <c r="H45" s="253"/>
      <c r="I45" s="242"/>
      <c r="K45" s="253"/>
      <c r="L45" s="242"/>
    </row>
    <row r="46" spans="1:12" ht="17" thickBot="1" x14ac:dyDescent="0.25">
      <c r="A46" s="205"/>
      <c r="B46" s="253"/>
      <c r="C46" s="242"/>
      <c r="E46" s="871" t="s">
        <v>441</v>
      </c>
      <c r="F46" s="872"/>
      <c r="H46" s="253"/>
      <c r="I46" s="242"/>
      <c r="K46" s="253"/>
      <c r="L46" s="242"/>
    </row>
    <row r="47" spans="1:12" ht="17" thickBot="1" x14ac:dyDescent="0.25">
      <c r="A47" s="205"/>
      <c r="B47" s="253"/>
      <c r="C47" s="242"/>
      <c r="E47" s="320" t="s">
        <v>378</v>
      </c>
      <c r="F47" s="310"/>
      <c r="H47" s="253"/>
      <c r="I47" s="242"/>
      <c r="K47" s="253"/>
      <c r="L47" s="242"/>
    </row>
    <row r="48" spans="1:12" ht="17" thickBot="1" x14ac:dyDescent="0.25">
      <c r="A48" s="205"/>
      <c r="B48" s="271"/>
      <c r="C48" s="272"/>
      <c r="E48" s="312" t="s">
        <v>453</v>
      </c>
      <c r="F48" s="323"/>
      <c r="H48" s="271"/>
      <c r="I48" s="272"/>
      <c r="K48" s="271"/>
      <c r="L48" s="272"/>
    </row>
    <row r="49" spans="1:12" ht="10" customHeight="1" thickBot="1" x14ac:dyDescent="0.25">
      <c r="A49" s="241"/>
      <c r="E49" s="325"/>
      <c r="F49" s="326"/>
      <c r="L49" s="242"/>
    </row>
    <row r="50" spans="1:12" ht="20" thickBot="1" x14ac:dyDescent="0.3">
      <c r="A50" s="868" t="s">
        <v>506</v>
      </c>
      <c r="B50" s="869"/>
      <c r="C50" s="869"/>
      <c r="D50" s="869"/>
      <c r="E50" s="869"/>
      <c r="F50" s="869"/>
      <c r="G50" s="869"/>
      <c r="H50" s="869"/>
      <c r="I50" s="869"/>
      <c r="J50" s="869"/>
      <c r="K50" s="869"/>
      <c r="L50" s="870"/>
    </row>
    <row r="51" spans="1:12" ht="17" thickBot="1" x14ac:dyDescent="0.25">
      <c r="A51" s="251" t="s">
        <v>72</v>
      </c>
      <c r="B51" s="324" t="s">
        <v>246</v>
      </c>
      <c r="C51" s="273"/>
      <c r="E51" s="324" t="s">
        <v>246</v>
      </c>
      <c r="F51" s="273"/>
      <c r="H51" s="324" t="s">
        <v>246</v>
      </c>
      <c r="I51" s="273"/>
      <c r="K51" s="324" t="s">
        <v>246</v>
      </c>
      <c r="L51" s="273"/>
    </row>
    <row r="52" spans="1:12" ht="10" customHeight="1" thickBot="1" x14ac:dyDescent="0.25">
      <c r="A52" s="251"/>
      <c r="B52" s="253"/>
      <c r="C52" s="242"/>
      <c r="E52" s="253"/>
      <c r="F52" s="242"/>
      <c r="H52" s="253"/>
      <c r="I52" s="242"/>
      <c r="K52" s="253"/>
      <c r="L52" s="242"/>
    </row>
    <row r="53" spans="1:12" ht="17" customHeight="1" x14ac:dyDescent="0.2">
      <c r="A53" s="265" t="s">
        <v>424</v>
      </c>
      <c r="B53" s="254" t="s">
        <v>364</v>
      </c>
      <c r="C53" s="178">
        <v>0</v>
      </c>
      <c r="E53" s="254" t="s">
        <v>364</v>
      </c>
      <c r="F53" s="178">
        <v>0</v>
      </c>
      <c r="H53" s="254" t="s">
        <v>364</v>
      </c>
      <c r="I53" s="178">
        <v>0</v>
      </c>
      <c r="K53" s="254" t="s">
        <v>364</v>
      </c>
      <c r="L53" s="178">
        <v>0</v>
      </c>
    </row>
    <row r="54" spans="1:12" ht="17" customHeight="1" x14ac:dyDescent="0.2">
      <c r="A54" s="251"/>
      <c r="B54" s="255" t="s">
        <v>365</v>
      </c>
      <c r="C54" s="246">
        <v>0</v>
      </c>
      <c r="E54" s="255" t="s">
        <v>365</v>
      </c>
      <c r="F54" s="246">
        <v>0</v>
      </c>
      <c r="H54" s="255" t="s">
        <v>365</v>
      </c>
      <c r="I54" s="246">
        <v>0</v>
      </c>
      <c r="K54" s="255" t="s">
        <v>365</v>
      </c>
      <c r="L54" s="246">
        <v>0</v>
      </c>
    </row>
    <row r="55" spans="1:12" ht="17" customHeight="1" x14ac:dyDescent="0.2">
      <c r="A55" s="251"/>
      <c r="B55" s="255" t="s">
        <v>366</v>
      </c>
      <c r="C55" s="246">
        <v>0</v>
      </c>
      <c r="E55" s="255" t="s">
        <v>366</v>
      </c>
      <c r="F55" s="246">
        <v>0</v>
      </c>
      <c r="H55" s="255" t="s">
        <v>366</v>
      </c>
      <c r="I55" s="246">
        <v>0</v>
      </c>
      <c r="K55" s="255" t="s">
        <v>366</v>
      </c>
      <c r="L55" s="246">
        <v>0</v>
      </c>
    </row>
    <row r="56" spans="1:12" ht="17" customHeight="1" x14ac:dyDescent="0.2">
      <c r="A56" s="251"/>
      <c r="B56" s="255" t="s">
        <v>867</v>
      </c>
      <c r="C56" s="246">
        <v>0</v>
      </c>
      <c r="E56" s="255" t="s">
        <v>867</v>
      </c>
      <c r="F56" s="246">
        <v>0</v>
      </c>
      <c r="H56" s="255" t="s">
        <v>867</v>
      </c>
      <c r="I56" s="246">
        <v>0</v>
      </c>
      <c r="K56" s="255" t="s">
        <v>867</v>
      </c>
      <c r="L56" s="246">
        <v>0</v>
      </c>
    </row>
    <row r="57" spans="1:12" ht="17" customHeight="1" x14ac:dyDescent="0.2">
      <c r="A57" s="251"/>
      <c r="B57" s="255" t="s">
        <v>402</v>
      </c>
      <c r="C57" s="246">
        <v>0</v>
      </c>
      <c r="E57" s="255" t="s">
        <v>402</v>
      </c>
      <c r="F57" s="246">
        <v>0</v>
      </c>
      <c r="H57" s="255" t="s">
        <v>402</v>
      </c>
      <c r="I57" s="246">
        <v>0</v>
      </c>
      <c r="K57" s="255" t="s">
        <v>402</v>
      </c>
      <c r="L57" s="246">
        <v>0</v>
      </c>
    </row>
    <row r="58" spans="1:12" ht="17" customHeight="1" x14ac:dyDescent="0.2">
      <c r="A58" s="251"/>
      <c r="B58" s="255" t="s">
        <v>367</v>
      </c>
      <c r="C58" s="246">
        <v>0</v>
      </c>
      <c r="E58" s="255" t="s">
        <v>367</v>
      </c>
      <c r="F58" s="246">
        <v>0</v>
      </c>
      <c r="H58" s="255" t="s">
        <v>367</v>
      </c>
      <c r="I58" s="246">
        <v>0</v>
      </c>
      <c r="K58" s="255" t="s">
        <v>367</v>
      </c>
      <c r="L58" s="246">
        <v>0</v>
      </c>
    </row>
    <row r="59" spans="1:12" ht="17" customHeight="1" thickBot="1" x14ac:dyDescent="0.25">
      <c r="A59" s="252"/>
      <c r="B59" s="256" t="s">
        <v>556</v>
      </c>
      <c r="C59" s="247">
        <v>0</v>
      </c>
      <c r="E59" s="256" t="s">
        <v>556</v>
      </c>
      <c r="F59" s="247">
        <v>0</v>
      </c>
      <c r="H59" s="256" t="s">
        <v>556</v>
      </c>
      <c r="I59" s="247">
        <v>0</v>
      </c>
      <c r="K59" s="256" t="s">
        <v>556</v>
      </c>
      <c r="L59" s="247">
        <v>0</v>
      </c>
    </row>
    <row r="60" spans="1:12" ht="10" customHeight="1" thickBot="1" x14ac:dyDescent="0.25">
      <c r="A60" s="251"/>
      <c r="B60" s="253"/>
      <c r="C60" s="242"/>
      <c r="E60" s="253"/>
      <c r="F60" s="242"/>
      <c r="H60" s="253"/>
      <c r="I60" s="242"/>
      <c r="K60" s="253"/>
      <c r="L60" s="242"/>
    </row>
    <row r="61" spans="1:12" ht="17" customHeight="1" x14ac:dyDescent="0.2">
      <c r="A61" s="265" t="s">
        <v>425</v>
      </c>
      <c r="B61" s="257" t="s">
        <v>69</v>
      </c>
      <c r="C61" s="244"/>
      <c r="E61" s="257" t="s">
        <v>69</v>
      </c>
      <c r="F61" s="244"/>
      <c r="H61" s="257" t="s">
        <v>69</v>
      </c>
      <c r="I61" s="244"/>
      <c r="K61" s="257" t="s">
        <v>69</v>
      </c>
      <c r="L61" s="244"/>
    </row>
    <row r="62" spans="1:12" ht="17" customHeight="1" thickBot="1" x14ac:dyDescent="0.25">
      <c r="A62" s="252"/>
      <c r="B62" s="258" t="s">
        <v>426</v>
      </c>
      <c r="C62" s="245"/>
      <c r="E62" s="258" t="s">
        <v>426</v>
      </c>
      <c r="F62" s="245"/>
      <c r="H62" s="258" t="s">
        <v>426</v>
      </c>
      <c r="I62" s="245"/>
      <c r="K62" s="258" t="s">
        <v>426</v>
      </c>
      <c r="L62" s="245"/>
    </row>
    <row r="63" spans="1:12" ht="10" customHeight="1" thickBot="1" x14ac:dyDescent="0.25"/>
    <row r="64" spans="1:12" ht="20" thickBot="1" x14ac:dyDescent="0.3">
      <c r="A64" s="868" t="s">
        <v>415</v>
      </c>
      <c r="B64" s="869"/>
      <c r="C64" s="869"/>
      <c r="D64" s="869"/>
      <c r="E64" s="869"/>
      <c r="F64" s="869"/>
      <c r="G64" s="869"/>
      <c r="H64" s="869"/>
      <c r="I64" s="869"/>
      <c r="J64" s="869"/>
      <c r="K64" s="869"/>
      <c r="L64" s="870"/>
    </row>
    <row r="65" spans="1:12" ht="20" thickBot="1" x14ac:dyDescent="0.3">
      <c r="A65" s="332" t="s">
        <v>434</v>
      </c>
    </row>
    <row r="66" spans="1:12" ht="17" x14ac:dyDescent="0.2">
      <c r="A66" s="267" t="s">
        <v>430</v>
      </c>
      <c r="B66" s="283" t="s">
        <v>429</v>
      </c>
      <c r="C66" s="279"/>
      <c r="E66" s="283" t="s">
        <v>429</v>
      </c>
      <c r="F66" s="279"/>
      <c r="H66" s="283" t="s">
        <v>429</v>
      </c>
      <c r="I66" s="279"/>
      <c r="K66" s="283" t="s">
        <v>429</v>
      </c>
      <c r="L66" s="279"/>
    </row>
    <row r="67" spans="1:12" ht="17" x14ac:dyDescent="0.2">
      <c r="A67" s="268" t="s">
        <v>432</v>
      </c>
      <c r="B67" s="282" t="s">
        <v>429</v>
      </c>
      <c r="C67" s="280"/>
      <c r="E67" s="282" t="s">
        <v>429</v>
      </c>
      <c r="F67" s="280"/>
      <c r="H67" s="282" t="s">
        <v>429</v>
      </c>
      <c r="I67" s="280"/>
      <c r="K67" s="282" t="s">
        <v>429</v>
      </c>
      <c r="L67" s="280"/>
    </row>
    <row r="68" spans="1:12" ht="17" x14ac:dyDescent="0.2">
      <c r="A68" s="268" t="s">
        <v>433</v>
      </c>
      <c r="B68" s="301" t="s">
        <v>241</v>
      </c>
      <c r="C68" s="302"/>
      <c r="E68" s="301" t="s">
        <v>241</v>
      </c>
      <c r="F68" s="302"/>
      <c r="H68" s="301" t="s">
        <v>241</v>
      </c>
      <c r="I68" s="302"/>
      <c r="K68" s="301" t="s">
        <v>241</v>
      </c>
      <c r="L68" s="302"/>
    </row>
    <row r="69" spans="1:12" ht="35" thickBot="1" x14ac:dyDescent="0.25">
      <c r="A69" s="269" t="s">
        <v>431</v>
      </c>
      <c r="B69" s="284" t="s">
        <v>429</v>
      </c>
      <c r="C69" s="281"/>
      <c r="E69" s="284" t="s">
        <v>429</v>
      </c>
      <c r="F69" s="281"/>
      <c r="H69" s="284" t="s">
        <v>429</v>
      </c>
      <c r="I69" s="281"/>
      <c r="K69" s="284" t="s">
        <v>429</v>
      </c>
      <c r="L69" s="281"/>
    </row>
    <row r="70" spans="1:12" ht="17" thickBot="1" x14ac:dyDescent="0.25"/>
    <row r="71" spans="1:12" ht="20" thickBot="1" x14ac:dyDescent="0.3">
      <c r="A71" s="266" t="s">
        <v>815</v>
      </c>
    </row>
    <row r="72" spans="1:12" ht="17" customHeight="1" x14ac:dyDescent="0.2">
      <c r="A72" s="267" t="s">
        <v>430</v>
      </c>
      <c r="B72" s="283" t="s">
        <v>429</v>
      </c>
      <c r="C72" s="279"/>
      <c r="E72" s="283" t="s">
        <v>429</v>
      </c>
      <c r="F72" s="279"/>
      <c r="H72" s="283" t="s">
        <v>429</v>
      </c>
      <c r="I72" s="279"/>
      <c r="K72" s="283" t="s">
        <v>429</v>
      </c>
      <c r="L72" s="279"/>
    </row>
    <row r="73" spans="1:12" ht="17" customHeight="1" x14ac:dyDescent="0.2">
      <c r="A73" s="268" t="s">
        <v>432</v>
      </c>
      <c r="B73" s="282" t="s">
        <v>429</v>
      </c>
      <c r="C73" s="280"/>
      <c r="E73" s="282" t="s">
        <v>429</v>
      </c>
      <c r="F73" s="280"/>
      <c r="H73" s="282" t="s">
        <v>429</v>
      </c>
      <c r="I73" s="280"/>
      <c r="K73" s="282" t="s">
        <v>429</v>
      </c>
      <c r="L73" s="280"/>
    </row>
    <row r="74" spans="1:12" ht="17" customHeight="1" x14ac:dyDescent="0.2">
      <c r="A74" s="268" t="s">
        <v>433</v>
      </c>
      <c r="B74" s="301" t="s">
        <v>241</v>
      </c>
      <c r="C74" s="302"/>
      <c r="E74" s="301" t="s">
        <v>241</v>
      </c>
      <c r="F74" s="302"/>
      <c r="H74" s="301" t="s">
        <v>241</v>
      </c>
      <c r="I74" s="302"/>
      <c r="K74" s="301" t="s">
        <v>241</v>
      </c>
      <c r="L74" s="302"/>
    </row>
    <row r="75" spans="1:12" ht="35" thickBot="1" x14ac:dyDescent="0.25">
      <c r="A75" s="269" t="s">
        <v>431</v>
      </c>
      <c r="B75" s="284" t="s">
        <v>429</v>
      </c>
      <c r="C75" s="281"/>
      <c r="E75" s="284" t="s">
        <v>429</v>
      </c>
      <c r="F75" s="281"/>
      <c r="H75" s="284" t="s">
        <v>429</v>
      </c>
      <c r="I75" s="281"/>
      <c r="K75" s="284" t="s">
        <v>429</v>
      </c>
      <c r="L75" s="281"/>
    </row>
    <row r="77" spans="1:12" ht="17" thickBot="1" x14ac:dyDescent="0.25"/>
    <row r="78" spans="1:12" ht="20" thickBot="1" x14ac:dyDescent="0.3">
      <c r="A78" s="266" t="s">
        <v>435</v>
      </c>
    </row>
    <row r="79" spans="1:12" ht="17" customHeight="1" x14ac:dyDescent="0.2">
      <c r="A79" s="267" t="s">
        <v>430</v>
      </c>
      <c r="B79" s="283" t="s">
        <v>429</v>
      </c>
      <c r="C79" s="279"/>
      <c r="E79" s="283" t="s">
        <v>429</v>
      </c>
      <c r="F79" s="279"/>
      <c r="H79" s="283" t="s">
        <v>429</v>
      </c>
      <c r="I79" s="279"/>
      <c r="K79" s="283" t="s">
        <v>429</v>
      </c>
      <c r="L79" s="279"/>
    </row>
    <row r="80" spans="1:12" ht="17" customHeight="1" x14ac:dyDescent="0.2">
      <c r="A80" s="268" t="s">
        <v>432</v>
      </c>
      <c r="B80" s="282" t="s">
        <v>429</v>
      </c>
      <c r="C80" s="280"/>
      <c r="E80" s="282" t="s">
        <v>429</v>
      </c>
      <c r="F80" s="280"/>
      <c r="H80" s="282" t="s">
        <v>429</v>
      </c>
      <c r="I80" s="280"/>
      <c r="K80" s="282" t="s">
        <v>429</v>
      </c>
      <c r="L80" s="280"/>
    </row>
    <row r="81" spans="1:12" ht="17" customHeight="1" x14ac:dyDescent="0.2">
      <c r="A81" s="268" t="s">
        <v>433</v>
      </c>
      <c r="B81" s="301" t="s">
        <v>241</v>
      </c>
      <c r="C81" s="302"/>
      <c r="E81" s="301" t="s">
        <v>241</v>
      </c>
      <c r="F81" s="302"/>
      <c r="H81" s="301" t="s">
        <v>241</v>
      </c>
      <c r="I81" s="302"/>
      <c r="K81" s="301" t="s">
        <v>241</v>
      </c>
      <c r="L81" s="302"/>
    </row>
    <row r="82" spans="1:12" ht="34" x14ac:dyDescent="0.2">
      <c r="A82" s="333" t="s">
        <v>431</v>
      </c>
      <c r="B82" s="334" t="s">
        <v>429</v>
      </c>
      <c r="C82" s="335"/>
      <c r="E82" s="334" t="s">
        <v>429</v>
      </c>
      <c r="F82" s="335"/>
      <c r="H82" s="334" t="s">
        <v>429</v>
      </c>
      <c r="I82" s="335"/>
      <c r="K82" s="334" t="s">
        <v>429</v>
      </c>
      <c r="L82" s="335"/>
    </row>
    <row r="83" spans="1:12" ht="17" thickBot="1" x14ac:dyDescent="0.25">
      <c r="A83" s="338"/>
      <c r="B83" s="339"/>
      <c r="C83" s="340"/>
      <c r="E83" s="339"/>
      <c r="F83" s="340"/>
      <c r="H83" s="339"/>
      <c r="I83" s="340"/>
      <c r="K83" s="339"/>
      <c r="L83" s="340"/>
    </row>
    <row r="84" spans="1:12" ht="20" thickBot="1" x14ac:dyDescent="0.25">
      <c r="A84" s="875" t="s">
        <v>406</v>
      </c>
      <c r="B84" s="876"/>
      <c r="C84" s="876"/>
      <c r="D84" s="876"/>
      <c r="E84" s="876"/>
      <c r="F84" s="876"/>
      <c r="G84" s="876"/>
      <c r="H84" s="876"/>
      <c r="I84" s="876"/>
      <c r="J84" s="876"/>
      <c r="K84" s="876"/>
      <c r="L84" s="877"/>
    </row>
    <row r="85" spans="1:12" ht="20" thickBot="1" x14ac:dyDescent="0.3">
      <c r="A85" s="250" t="s">
        <v>435</v>
      </c>
      <c r="B85" s="341"/>
      <c r="C85" s="341"/>
      <c r="D85" s="342"/>
      <c r="E85" s="341"/>
      <c r="F85" s="341"/>
      <c r="G85" s="342"/>
      <c r="H85" s="341"/>
      <c r="I85" s="341"/>
      <c r="J85" s="342"/>
      <c r="K85" s="341"/>
      <c r="L85" s="343"/>
    </row>
    <row r="86" spans="1:12" ht="17" thickBot="1" x14ac:dyDescent="0.25">
      <c r="A86" s="240" t="s">
        <v>428</v>
      </c>
      <c r="B86" s="336" t="s">
        <v>427</v>
      </c>
      <c r="C86" s="337"/>
      <c r="E86" s="336" t="s">
        <v>427</v>
      </c>
      <c r="F86" s="337"/>
      <c r="H86" s="336" t="s">
        <v>427</v>
      </c>
      <c r="I86" s="337"/>
      <c r="K86" s="336" t="s">
        <v>427</v>
      </c>
      <c r="L86" s="337"/>
    </row>
    <row r="87" spans="1:12" ht="17" thickBot="1" x14ac:dyDescent="0.25"/>
    <row r="88" spans="1:12" ht="20" thickBot="1" x14ac:dyDescent="0.3">
      <c r="A88" s="250" t="s">
        <v>436</v>
      </c>
      <c r="B88" s="259"/>
    </row>
    <row r="89" spans="1:12" ht="17" customHeight="1" x14ac:dyDescent="0.2">
      <c r="A89" s="873" t="s">
        <v>410</v>
      </c>
      <c r="B89" s="260" t="s">
        <v>411</v>
      </c>
      <c r="C89" s="261"/>
      <c r="E89" s="260" t="s">
        <v>411</v>
      </c>
      <c r="F89" s="261"/>
      <c r="H89" s="260" t="s">
        <v>411</v>
      </c>
      <c r="I89" s="261"/>
      <c r="K89" s="260" t="s">
        <v>411</v>
      </c>
      <c r="L89" s="261"/>
    </row>
    <row r="90" spans="1:12" ht="17" customHeight="1" thickBot="1" x14ac:dyDescent="0.25">
      <c r="A90" s="874"/>
      <c r="B90" s="262" t="s">
        <v>409</v>
      </c>
      <c r="C90" s="263"/>
      <c r="E90" s="262" t="s">
        <v>409</v>
      </c>
      <c r="F90" s="263"/>
      <c r="H90" s="262" t="s">
        <v>409</v>
      </c>
      <c r="I90" s="263"/>
      <c r="K90" s="262" t="s">
        <v>409</v>
      </c>
      <c r="L90" s="263"/>
    </row>
    <row r="92" spans="1:12" x14ac:dyDescent="0.2">
      <c r="A92" s="48"/>
    </row>
    <row r="93" spans="1:12" ht="19" customHeight="1" thickBot="1" x14ac:dyDescent="0.25">
      <c r="A93" s="35" t="s">
        <v>67</v>
      </c>
    </row>
    <row r="94" spans="1:12" ht="17" thickBot="1" x14ac:dyDescent="0.25">
      <c r="A94" s="379" t="s">
        <v>128</v>
      </c>
    </row>
  </sheetData>
  <mergeCells count="32">
    <mergeCell ref="E31:F31"/>
    <mergeCell ref="A50:L50"/>
    <mergeCell ref="A64:L64"/>
    <mergeCell ref="A84:L84"/>
    <mergeCell ref="H5:I5"/>
    <mergeCell ref="K5:L5"/>
    <mergeCell ref="B5:C5"/>
    <mergeCell ref="E5:F5"/>
    <mergeCell ref="E29:F29"/>
    <mergeCell ref="E24:F24"/>
    <mergeCell ref="E22:F22"/>
    <mergeCell ref="E17:F17"/>
    <mergeCell ref="E15:F15"/>
    <mergeCell ref="H10:I10"/>
    <mergeCell ref="H13:I13"/>
    <mergeCell ref="K10:L10"/>
    <mergeCell ref="A89:A90"/>
    <mergeCell ref="E46:F46"/>
    <mergeCell ref="E43:F43"/>
    <mergeCell ref="E38:F38"/>
    <mergeCell ref="E36:F36"/>
    <mergeCell ref="K15:L15"/>
    <mergeCell ref="B3:C3"/>
    <mergeCell ref="E3:F3"/>
    <mergeCell ref="H3:I3"/>
    <mergeCell ref="K3:L3"/>
    <mergeCell ref="A8:L8"/>
    <mergeCell ref="E10:F10"/>
    <mergeCell ref="B4:C4"/>
    <mergeCell ref="E4:F4"/>
    <mergeCell ref="H4:I4"/>
    <mergeCell ref="K4:L4"/>
  </mergeCells>
  <conditionalFormatting sqref="C53:C59">
    <cfRule type="expression" dxfId="33" priority="21">
      <formula>SUM(C$53:C$59)=1</formula>
    </cfRule>
    <cfRule type="expression" dxfId="32" priority="20">
      <formula>SUM(C$53:C$59)&lt;1</formula>
    </cfRule>
    <cfRule type="expression" dxfId="31" priority="19">
      <formula>SUM(C$53:C$59)=0</formula>
    </cfRule>
  </conditionalFormatting>
  <conditionalFormatting sqref="F53:F59">
    <cfRule type="expression" dxfId="30" priority="7">
      <formula>SUM(F$53:F$59)=0</formula>
    </cfRule>
    <cfRule type="expression" dxfId="29" priority="9">
      <formula>SUM(F$53:F$59)=1</formula>
    </cfRule>
    <cfRule type="expression" dxfId="28" priority="8">
      <formula>SUM(F$53:F$59)&lt;1</formula>
    </cfRule>
  </conditionalFormatting>
  <conditionalFormatting sqref="I53:I59">
    <cfRule type="expression" dxfId="27" priority="4">
      <formula>SUM(I$53:I$59)=0</formula>
    </cfRule>
    <cfRule type="expression" dxfId="26" priority="6">
      <formula>SUM(I$53:I$59)=1</formula>
    </cfRule>
    <cfRule type="expression" dxfId="25" priority="5">
      <formula>SUM(I$53:I$59)&lt;1</formula>
    </cfRule>
  </conditionalFormatting>
  <conditionalFormatting sqref="L53:L59">
    <cfRule type="expression" dxfId="24" priority="3">
      <formula>SUM(L$53:L$59)=1</formula>
    </cfRule>
    <cfRule type="expression" dxfId="23" priority="2">
      <formula>SUM(L$53:L$59)&lt;1</formula>
    </cfRule>
    <cfRule type="expression" dxfId="22" priority="1">
      <formula>SUM(L$53:L$59)=0</formula>
    </cfRule>
  </conditionalFormatting>
  <dataValidations count="4">
    <dataValidation type="custom" allowBlank="1" showInputMessage="1" showErrorMessage="1" sqref="I53:I55 I57:I59" xr:uid="{51F9FA48-B1F5-4C4D-B74A-40824E84AC61}">
      <formula1>SUM($I$53:$I$59)&lt;=1</formula1>
    </dataValidation>
    <dataValidation type="custom" allowBlank="1" showInputMessage="1" showErrorMessage="1" sqref="F53:F55 F57:F59" xr:uid="{2EAE0753-D2A0-EC4D-A860-130D6DA06F65}">
      <formula1>SUM($F$53:$F$59)&lt;=1</formula1>
    </dataValidation>
    <dataValidation type="custom" allowBlank="1" showInputMessage="1" showErrorMessage="1" sqref="C53:C59 F56 I56 L56" xr:uid="{CC5AB9AC-27CE-B147-A510-C628C3820ED3}">
      <formula1>SUM($C$53:$C$59)&lt;=1</formula1>
    </dataValidation>
    <dataValidation type="custom" allowBlank="1" showInputMessage="1" showErrorMessage="1" sqref="L53:L55 L57:L59" xr:uid="{7D8950A2-A105-2741-9B3E-C38CD1B1FC1F}">
      <formula1>SUM($L$53:$L$59)&lt;=1</formula1>
    </dataValidation>
  </dataValidations>
  <pageMargins left="0.25" right="0.25" top="0.75" bottom="0.75" header="0.3" footer="0.3"/>
  <pageSetup paperSize="9" scale="37" orientation="portrait" horizontalDpi="0" verticalDpi="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205EA-D97B-224F-AF74-2E3C7277611E}">
  <dimension ref="A1:T12"/>
  <sheetViews>
    <sheetView workbookViewId="0">
      <selection activeCell="N1" sqref="N1:N12"/>
    </sheetView>
  </sheetViews>
  <sheetFormatPr baseColWidth="10" defaultColWidth="11" defaultRowHeight="16" x14ac:dyDescent="0.2"/>
  <cols>
    <col min="1" max="1" width="26"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sheet'!V3</f>
        <v>Betontegels</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sheet'!V41</f>
        <v>5.94</v>
      </c>
      <c r="C2" s="566">
        <f>B2</f>
        <v>5.94</v>
      </c>
      <c r="D2" s="28">
        <v>0</v>
      </c>
      <c r="E2" s="28">
        <f>C2*2</f>
        <v>11.88</v>
      </c>
      <c r="F2" s="28">
        <f>E2*0.3333</f>
        <v>3.9596040000000001</v>
      </c>
      <c r="G2" s="28">
        <f>E2*0.6666</f>
        <v>7.9192080000000002</v>
      </c>
      <c r="H2" s="28">
        <f>D2</f>
        <v>0</v>
      </c>
      <c r="I2" s="28">
        <f>E2*0.3333</f>
        <v>3.9596040000000001</v>
      </c>
      <c r="J2" s="566" t="s">
        <v>571</v>
      </c>
      <c r="L2">
        <v>2020</v>
      </c>
      <c r="M2" s="41">
        <f>(LOOKUP('Calculatie sheet'!$V$2,'Objectenoverzicht aantallen'!$A:$A,'Objectenoverzicht aantallen'!$E:$E)*'Calculatie sheet'!$V$41)</f>
        <v>0</v>
      </c>
      <c r="N2" s="798">
        <f>(LOOKUP('Calculatie sheet'!$V$2,'Objectenoverzicht aantallen'!$A:$A,'Objectenoverzicht aantallen'!$Q:$Q)*'Calculatie sheet'!$V$41)</f>
        <v>0</v>
      </c>
      <c r="O2" s="28">
        <v>0</v>
      </c>
      <c r="P2" s="28">
        <f>N2*2</f>
        <v>0</v>
      </c>
      <c r="Q2" s="28">
        <f>P2*0.3333</f>
        <v>0</v>
      </c>
      <c r="R2" s="28">
        <f>P2*0.6666</f>
        <v>0</v>
      </c>
      <c r="S2" s="28">
        <f>O2</f>
        <v>0</v>
      </c>
      <c r="T2" s="28">
        <f>P2*0.3333</f>
        <v>0</v>
      </c>
    </row>
    <row r="3" spans="1:20" x14ac:dyDescent="0.2">
      <c r="J3" s="8" t="s">
        <v>61</v>
      </c>
      <c r="L3">
        <v>2021</v>
      </c>
      <c r="M3" s="41">
        <f>(LOOKUP('Calculatie sheet'!$V$2,'Objectenoverzicht aantallen'!$A:$A,'Objectenoverzicht aantallen'!$F:$F)*'Calculatie sheet'!$V$41)</f>
        <v>0</v>
      </c>
      <c r="N3" s="798">
        <f>(LOOKUP('Calculatie sheet'!$V$2,'Objectenoverzicht aantallen'!$A:$A,'Objectenoverzicht aantallen'!$R:$R)*'Calculatie sheet'!$V$41)</f>
        <v>0</v>
      </c>
      <c r="O3" s="28">
        <v>0</v>
      </c>
      <c r="P3" s="28">
        <f>N3*2</f>
        <v>0</v>
      </c>
      <c r="Q3" s="28">
        <f>P3*0.3333</f>
        <v>0</v>
      </c>
      <c r="R3" s="28">
        <f>P3*0.6666</f>
        <v>0</v>
      </c>
      <c r="S3" s="28">
        <f>O3</f>
        <v>0</v>
      </c>
      <c r="T3" s="28">
        <f>P3*0.3333</f>
        <v>0</v>
      </c>
    </row>
    <row r="4" spans="1:20" x14ac:dyDescent="0.2">
      <c r="J4" s="9" t="s">
        <v>48</v>
      </c>
      <c r="L4">
        <v>2022</v>
      </c>
      <c r="M4" s="41">
        <f>(LOOKUP('Calculatie sheet'!$V$2,'Objectenoverzicht aantallen'!$A:$A,'Objectenoverzicht aantallen'!$G:$G)*'Calculatie sheet'!$V$41)</f>
        <v>0</v>
      </c>
      <c r="N4" s="798">
        <f>(LOOKUP('Calculatie sheet'!$V$2,'Objectenoverzicht aantallen'!$A:$A,'Objectenoverzicht aantallen'!$S:$S)*'Calculatie sheet'!$V$41)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sheet'!$V$2,'Objectenoverzicht aantallen'!$A:$A,'Objectenoverzicht aantallen'!$H:$H)*'Calculatie sheet'!$V$41)</f>
        <v>0</v>
      </c>
      <c r="N5" s="798">
        <f>(LOOKUP('Calculatie sheet'!$V$2,'Objectenoverzicht aantallen'!$A:$A,'Objectenoverzicht aantallen'!$T:$T)*'Calculatie sheet'!$V$41)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sheet'!$V$2,'Objectenoverzicht aantallen'!$A:$A,'Objectenoverzicht aantallen'!$I:$I)*'Calculatie sheet'!$V$41)</f>
        <v>0</v>
      </c>
      <c r="N6" s="798">
        <f>(LOOKUP('Calculatie sheet'!$V$2,'Objectenoverzicht aantallen'!$A:$A,'Objectenoverzicht aantallen'!$U:$U)*'Calculatie sheet'!$V$41)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sheet'!$V$2,'Objectenoverzicht aantallen'!$A:$A,'Objectenoverzicht aantallen'!$J:$J)*'Calculatie sheet'!$V$41)</f>
        <v>0</v>
      </c>
      <c r="N7" s="798">
        <f>(LOOKUP('Calculatie sheet'!$V$2,'Objectenoverzicht aantallen'!$A:$A,'Objectenoverzicht aantallen'!$V:$V)*'Calculatie sheet'!$V$41)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sheet'!$V$2,'Objectenoverzicht aantallen'!$A:$A,'Objectenoverzicht aantallen'!$K:$K)*'Calculatie sheet'!$V$41)</f>
        <v>0</v>
      </c>
      <c r="N8" s="798">
        <f>(LOOKUP('Calculatie sheet'!$V$2,'Objectenoverzicht aantallen'!$A:$A,'Objectenoverzicht aantallen'!$W:$W)*'Calculatie sheet'!$V$41)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sheet'!$V$2,'Objectenoverzicht aantallen'!$A:$A,'Objectenoverzicht aantallen'!$L:$L)*'Calculatie sheet'!$V$41)</f>
        <v>0</v>
      </c>
      <c r="N9" s="798">
        <f>(LOOKUP('Calculatie sheet'!$V$2,'Objectenoverzicht aantallen'!$A:$A,'Objectenoverzicht aantallen'!$X:$X)*'Calculatie sheet'!$V$41)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sheet'!$V$2,'Objectenoverzicht aantallen'!$A:$A,'Objectenoverzicht aantallen'!$M:$M)*'Calculatie sheet'!$V$41)</f>
        <v>0</v>
      </c>
      <c r="N10" s="798">
        <f>(LOOKUP('Calculatie sheet'!$V$2,'Objectenoverzicht aantallen'!$A:$A,'Objectenoverzicht aantallen'!$Y:$Y)*'Calculatie sheet'!$V$41)</f>
        <v>0</v>
      </c>
      <c r="O10" s="28">
        <v>0</v>
      </c>
      <c r="P10" s="28">
        <f t="shared" si="0"/>
        <v>0</v>
      </c>
      <c r="Q10" s="28">
        <f t="shared" si="1"/>
        <v>0</v>
      </c>
      <c r="R10" s="28">
        <f t="shared" si="2"/>
        <v>0</v>
      </c>
      <c r="S10" s="28">
        <f t="shared" si="3"/>
        <v>0</v>
      </c>
      <c r="T10" s="28">
        <f t="shared" si="4"/>
        <v>0</v>
      </c>
    </row>
    <row r="11" spans="1:20" x14ac:dyDescent="0.2">
      <c r="L11">
        <v>2029</v>
      </c>
      <c r="M11" s="41">
        <f>(LOOKUP('Calculatie sheet'!$V$2,'Objectenoverzicht aantallen'!$A:$A,'Objectenoverzicht aantallen'!$N:$N)*'Calculatie sheet'!$V$41)</f>
        <v>0</v>
      </c>
      <c r="N11" s="798">
        <f>(LOOKUP('Calculatie sheet'!$V$2,'Objectenoverzicht aantallen'!$A:$A,'Objectenoverzicht aantallen'!$Z:$Z)*'Calculatie sheet'!$V$41)</f>
        <v>0</v>
      </c>
      <c r="O11" s="28">
        <v>0</v>
      </c>
      <c r="P11" s="28">
        <f t="shared" si="0"/>
        <v>0</v>
      </c>
      <c r="Q11" s="28">
        <f t="shared" si="1"/>
        <v>0</v>
      </c>
      <c r="R11" s="28">
        <f t="shared" si="2"/>
        <v>0</v>
      </c>
      <c r="S11" s="28">
        <f t="shared" si="3"/>
        <v>0</v>
      </c>
      <c r="T11" s="28">
        <f t="shared" si="4"/>
        <v>0</v>
      </c>
    </row>
    <row r="12" spans="1:20" x14ac:dyDescent="0.2">
      <c r="L12">
        <v>2030</v>
      </c>
      <c r="M12" s="41">
        <f>(LOOKUP('Calculatie sheet'!$V$2,'Objectenoverzicht aantallen'!$A:$A,'Objectenoverzicht aantallen'!$O:$O)*'Calculatie sheet'!$V$41)</f>
        <v>0</v>
      </c>
      <c r="N12" s="798">
        <f>(LOOKUP('Calculatie sheet'!$V$2,'Objectenoverzicht aantallen'!$A:$A,'Objectenoverzicht aantallen'!$AA:$AA)*'Calculatie sheet'!$V$41)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6DBA-876C-1D41-8846-446A5B124141}">
  <dimension ref="A1:T12"/>
  <sheetViews>
    <sheetView workbookViewId="0">
      <selection activeCell="N1" sqref="N1:N12"/>
    </sheetView>
  </sheetViews>
  <sheetFormatPr baseColWidth="10" defaultColWidth="11" defaultRowHeight="16" x14ac:dyDescent="0.2"/>
  <cols>
    <col min="1" max="1" width="26"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sheet'!W3</f>
        <v>Parallelwegen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sheet'!W41</f>
        <v>12.38</v>
      </c>
      <c r="C2" s="566">
        <f>B2</f>
        <v>12.38</v>
      </c>
      <c r="D2" s="28">
        <v>0</v>
      </c>
      <c r="E2" s="28">
        <f>C2*2</f>
        <v>24.76</v>
      </c>
      <c r="F2" s="28">
        <f>E2*0.3333</f>
        <v>8.2525080000000006</v>
      </c>
      <c r="G2" s="28">
        <f>E2*0.6666</f>
        <v>16.505016000000001</v>
      </c>
      <c r="H2" s="28">
        <f>D2</f>
        <v>0</v>
      </c>
      <c r="I2" s="28">
        <f>E2*0.3333</f>
        <v>8.2525080000000006</v>
      </c>
      <c r="J2" s="566" t="s">
        <v>571</v>
      </c>
      <c r="L2">
        <v>2020</v>
      </c>
      <c r="M2" s="41">
        <f>(LOOKUP('Calculatie sheet'!$W$2,'Objectenoverzicht aantallen'!$A:$A,'Objectenoverzicht aantallen'!$E:$E)*'Calculatie sheet'!$W$41)</f>
        <v>0</v>
      </c>
      <c r="N2" s="798">
        <f>(LOOKUP('Calculatie sheet'!$W$2,'Objectenoverzicht aantallen'!$A:$A,'Objectenoverzicht aantallen'!$Q:$Q)*'Calculatie sheet'!$W$41)</f>
        <v>0</v>
      </c>
      <c r="O2" s="28">
        <v>0</v>
      </c>
      <c r="P2" s="28">
        <f>N2*2</f>
        <v>0</v>
      </c>
      <c r="Q2" s="28">
        <f>P2*0.3333</f>
        <v>0</v>
      </c>
      <c r="R2" s="28">
        <f>P2*0.6666</f>
        <v>0</v>
      </c>
      <c r="S2" s="28">
        <f>O2</f>
        <v>0</v>
      </c>
      <c r="T2" s="28">
        <f>P2*0.3333</f>
        <v>0</v>
      </c>
    </row>
    <row r="3" spans="1:20" x14ac:dyDescent="0.2">
      <c r="J3" s="8" t="s">
        <v>61</v>
      </c>
      <c r="L3">
        <v>2021</v>
      </c>
      <c r="M3" s="41">
        <f>(LOOKUP('Calculatie sheet'!$W$2,'Objectenoverzicht aantallen'!$A:$A,'Objectenoverzicht aantallen'!$F:$F)*'Calculatie sheet'!$W$41)</f>
        <v>0</v>
      </c>
      <c r="N3" s="798">
        <f>(LOOKUP('Calculatie sheet'!$W$2,'Objectenoverzicht aantallen'!$A:$A,'Objectenoverzicht aantallen'!$R:$R)*'Calculatie sheet'!$W$41)</f>
        <v>0</v>
      </c>
      <c r="O3" s="28">
        <v>0</v>
      </c>
      <c r="P3" s="28">
        <f>N3*2</f>
        <v>0</v>
      </c>
      <c r="Q3" s="28">
        <f>P3*0.3333</f>
        <v>0</v>
      </c>
      <c r="R3" s="28">
        <f>P3*0.6666</f>
        <v>0</v>
      </c>
      <c r="S3" s="28">
        <f>O3</f>
        <v>0</v>
      </c>
      <c r="T3" s="28">
        <f>P3*0.3333</f>
        <v>0</v>
      </c>
    </row>
    <row r="4" spans="1:20" x14ac:dyDescent="0.2">
      <c r="J4" s="9" t="s">
        <v>48</v>
      </c>
      <c r="L4">
        <v>2022</v>
      </c>
      <c r="M4" s="41">
        <f>(LOOKUP('Calculatie sheet'!$W$2,'Objectenoverzicht aantallen'!$A:$A,'Objectenoverzicht aantallen'!$G:$G)*'Calculatie sheet'!$W$41)</f>
        <v>0</v>
      </c>
      <c r="N4" s="798">
        <f>(LOOKUP('Calculatie sheet'!$W$2,'Objectenoverzicht aantallen'!$A:$A,'Objectenoverzicht aantallen'!$S:$S)*'Calculatie sheet'!$W$41)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sheet'!$W$2,'Objectenoverzicht aantallen'!$A:$A,'Objectenoverzicht aantallen'!$H:$H)*'Calculatie sheet'!$W$41)</f>
        <v>0</v>
      </c>
      <c r="N5" s="798">
        <f>(LOOKUP('Calculatie sheet'!$W$2,'Objectenoverzicht aantallen'!$A:$A,'Objectenoverzicht aantallen'!$T:$T)*'Calculatie sheet'!$W$41)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sheet'!$W$2,'Objectenoverzicht aantallen'!$A:$A,'Objectenoverzicht aantallen'!$I:$I)*'Calculatie sheet'!$W$41)</f>
        <v>0</v>
      </c>
      <c r="N6" s="798">
        <f>(LOOKUP('Calculatie sheet'!$W$2,'Objectenoverzicht aantallen'!$A:$A,'Objectenoverzicht aantallen'!$U:$U)*'Calculatie sheet'!$W$41)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sheet'!$W$2,'Objectenoverzicht aantallen'!$A:$A,'Objectenoverzicht aantallen'!$J:$J)*'Calculatie sheet'!$W$41)</f>
        <v>0</v>
      </c>
      <c r="N7" s="798">
        <f>(LOOKUP('Calculatie sheet'!$W$2,'Objectenoverzicht aantallen'!$A:$A,'Objectenoverzicht aantallen'!$V:$V)*'Calculatie sheet'!$W$41)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sheet'!$W$2,'Objectenoverzicht aantallen'!$A:$A,'Objectenoverzicht aantallen'!$K:$K)*'Calculatie sheet'!$W$41)</f>
        <v>0</v>
      </c>
      <c r="N8" s="798">
        <f>(LOOKUP('Calculatie sheet'!$W$2,'Objectenoverzicht aantallen'!$A:$A,'Objectenoverzicht aantallen'!$W:$W)*'Calculatie sheet'!$W$41)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sheet'!$W$2,'Objectenoverzicht aantallen'!$A:$A,'Objectenoverzicht aantallen'!$L:$L)*'Calculatie sheet'!$W$41)</f>
        <v>0</v>
      </c>
      <c r="N9" s="798">
        <f>(LOOKUP('Calculatie sheet'!$W$2,'Objectenoverzicht aantallen'!$A:$A,'Objectenoverzicht aantallen'!$X:$X)*'Calculatie sheet'!$W$41)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sheet'!$W$2,'Objectenoverzicht aantallen'!$A:$A,'Objectenoverzicht aantallen'!$M:$M)*'Calculatie sheet'!$W$41)</f>
        <v>0</v>
      </c>
      <c r="N10" s="798">
        <f>(LOOKUP('Calculatie sheet'!$W$2,'Objectenoverzicht aantallen'!$A:$A,'Objectenoverzicht aantallen'!$Y:$Y)*'Calculatie sheet'!$W$41)</f>
        <v>0</v>
      </c>
      <c r="O10" s="28">
        <v>0</v>
      </c>
      <c r="P10" s="28">
        <f t="shared" si="0"/>
        <v>0</v>
      </c>
      <c r="Q10" s="28">
        <f t="shared" si="1"/>
        <v>0</v>
      </c>
      <c r="R10" s="28">
        <f t="shared" si="2"/>
        <v>0</v>
      </c>
      <c r="S10" s="28">
        <f t="shared" si="3"/>
        <v>0</v>
      </c>
      <c r="T10" s="28">
        <f t="shared" si="4"/>
        <v>0</v>
      </c>
    </row>
    <row r="11" spans="1:20" x14ac:dyDescent="0.2">
      <c r="L11">
        <v>2029</v>
      </c>
      <c r="M11" s="41">
        <f>(LOOKUP('Calculatie sheet'!$W$2,'Objectenoverzicht aantallen'!$A:$A,'Objectenoverzicht aantallen'!$N:$N)*'Calculatie sheet'!$W$41)</f>
        <v>0</v>
      </c>
      <c r="N11" s="798">
        <f>(LOOKUP('Calculatie sheet'!$W$2,'Objectenoverzicht aantallen'!$A:$A,'Objectenoverzicht aantallen'!$Z:$Z)*'Calculatie sheet'!$W$41)</f>
        <v>0</v>
      </c>
      <c r="O11" s="28">
        <v>0</v>
      </c>
      <c r="P11" s="28">
        <f t="shared" si="0"/>
        <v>0</v>
      </c>
      <c r="Q11" s="28">
        <f t="shared" si="1"/>
        <v>0</v>
      </c>
      <c r="R11" s="28">
        <f t="shared" si="2"/>
        <v>0</v>
      </c>
      <c r="S11" s="28">
        <f t="shared" si="3"/>
        <v>0</v>
      </c>
      <c r="T11" s="28">
        <f t="shared" si="4"/>
        <v>0</v>
      </c>
    </row>
    <row r="12" spans="1:20" x14ac:dyDescent="0.2">
      <c r="L12">
        <v>2030</v>
      </c>
      <c r="M12" s="41">
        <f>(LOOKUP('Calculatie sheet'!$W$2,'Objectenoverzicht aantallen'!$A:$A,'Objectenoverzicht aantallen'!$O:$O)*'Calculatie sheet'!$W$41)</f>
        <v>0</v>
      </c>
      <c r="N12" s="798">
        <f>(LOOKUP('Calculatie sheet'!$W$2,'Objectenoverzicht aantallen'!$A:$A,'Objectenoverzicht aantallen'!$AA:$AA)*'Calculatie sheet'!$W$41)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867DF-17D9-3B4D-9AEB-1FCB5E51F06E}">
  <dimension ref="A1:T12"/>
  <sheetViews>
    <sheetView topLeftCell="B1" workbookViewId="0">
      <selection activeCell="N1" sqref="N1:N12"/>
    </sheetView>
  </sheetViews>
  <sheetFormatPr baseColWidth="10" defaultColWidth="11" defaultRowHeight="16" x14ac:dyDescent="0.2"/>
  <cols>
    <col min="1" max="1" width="26"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sheet'!X3</f>
        <v>Fietspaden (asfalt)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sheet'!X41</f>
        <v>8.23</v>
      </c>
      <c r="C2" s="566">
        <f>B2</f>
        <v>8.23</v>
      </c>
      <c r="D2" s="28">
        <v>0</v>
      </c>
      <c r="E2" s="28">
        <f>C2*2</f>
        <v>16.46</v>
      </c>
      <c r="F2" s="28">
        <f>E2*0.3333</f>
        <v>5.4861180000000003</v>
      </c>
      <c r="G2" s="28">
        <f>E2*0.6666</f>
        <v>10.972236000000001</v>
      </c>
      <c r="H2" s="28">
        <f>D2</f>
        <v>0</v>
      </c>
      <c r="I2" s="28">
        <f>E2*0.3333</f>
        <v>5.4861180000000003</v>
      </c>
      <c r="J2" s="566" t="s">
        <v>571</v>
      </c>
      <c r="L2">
        <v>2020</v>
      </c>
      <c r="M2" s="41">
        <f>(LOOKUP('Calculatie sheet'!$X$2,'Objectenoverzicht aantallen'!$A:$A,'Objectenoverzicht aantallen'!$E:$E)*'Calculatie sheet'!$X$41)</f>
        <v>0</v>
      </c>
      <c r="N2" s="798">
        <f>(LOOKUP('Calculatie sheet'!$X$2,'Objectenoverzicht aantallen'!$A:$A,'Objectenoverzicht aantallen'!$Q:$Q)*'Calculatie sheet'!$X$41)</f>
        <v>0</v>
      </c>
      <c r="O2" s="28">
        <v>0</v>
      </c>
      <c r="P2" s="28">
        <f>N2*2</f>
        <v>0</v>
      </c>
      <c r="Q2" s="28">
        <f>P2*0.3333</f>
        <v>0</v>
      </c>
      <c r="R2" s="28">
        <f>P2*0.6666</f>
        <v>0</v>
      </c>
      <c r="S2" s="28">
        <f>O2</f>
        <v>0</v>
      </c>
      <c r="T2" s="28">
        <f>P2*0.3333</f>
        <v>0</v>
      </c>
    </row>
    <row r="3" spans="1:20" x14ac:dyDescent="0.2">
      <c r="J3" s="8" t="s">
        <v>61</v>
      </c>
      <c r="L3">
        <v>2021</v>
      </c>
      <c r="M3" s="41">
        <f>(LOOKUP('Calculatie sheet'!$X$2,'Objectenoverzicht aantallen'!$A:$A,'Objectenoverzicht aantallen'!$F:$F)*'Calculatie sheet'!$X$41)</f>
        <v>0</v>
      </c>
      <c r="N3" s="798">
        <f>(LOOKUP('Calculatie sheet'!$X$2,'Objectenoverzicht aantallen'!$A:$A,'Objectenoverzicht aantallen'!$R:$R)*'Calculatie sheet'!$X$41)</f>
        <v>0</v>
      </c>
      <c r="O3" s="28">
        <v>0</v>
      </c>
      <c r="P3" s="28">
        <f>N3*2</f>
        <v>0</v>
      </c>
      <c r="Q3" s="28">
        <f>P3*0.3333</f>
        <v>0</v>
      </c>
      <c r="R3" s="28">
        <f>P3*0.6666</f>
        <v>0</v>
      </c>
      <c r="S3" s="28">
        <f>O3</f>
        <v>0</v>
      </c>
      <c r="T3" s="28">
        <f>P3*0.3333</f>
        <v>0</v>
      </c>
    </row>
    <row r="4" spans="1:20" x14ac:dyDescent="0.2">
      <c r="J4" s="9" t="s">
        <v>48</v>
      </c>
      <c r="L4">
        <v>2022</v>
      </c>
      <c r="M4" s="41">
        <f>(LOOKUP('Calculatie sheet'!$X$2,'Objectenoverzicht aantallen'!$A:$A,'Objectenoverzicht aantallen'!$G:$G)*'Calculatie sheet'!$X$41)</f>
        <v>0</v>
      </c>
      <c r="N4" s="798">
        <f>(LOOKUP('Calculatie sheet'!$X$2,'Objectenoverzicht aantallen'!$A:$A,'Objectenoverzicht aantallen'!$S:$S)*'Calculatie sheet'!$X$41)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sheet'!$X$2,'Objectenoverzicht aantallen'!$A:$A,'Objectenoverzicht aantallen'!$H:$H)*'Calculatie sheet'!$X$41)</f>
        <v>0</v>
      </c>
      <c r="N5" s="798">
        <f>(LOOKUP('Calculatie sheet'!$X$2,'Objectenoverzicht aantallen'!$A:$A,'Objectenoverzicht aantallen'!$T:$T)*'Calculatie sheet'!$X$41)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sheet'!$X$2,'Objectenoverzicht aantallen'!$A:$A,'Objectenoverzicht aantallen'!$I:$I)*'Calculatie sheet'!$X$41)</f>
        <v>0</v>
      </c>
      <c r="N6" s="798">
        <f>(LOOKUP('Calculatie sheet'!$X$2,'Objectenoverzicht aantallen'!$A:$A,'Objectenoverzicht aantallen'!$U:$U)*'Calculatie sheet'!$X$41)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sheet'!$X$2,'Objectenoverzicht aantallen'!$A:$A,'Objectenoverzicht aantallen'!$J:$J)*'Calculatie sheet'!$X$41)</f>
        <v>0</v>
      </c>
      <c r="N7" s="798">
        <f>(LOOKUP('Calculatie sheet'!$X$2,'Objectenoverzicht aantallen'!$A:$A,'Objectenoverzicht aantallen'!$V:$V)*'Calculatie sheet'!$X$41)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sheet'!$X$2,'Objectenoverzicht aantallen'!$A:$A,'Objectenoverzicht aantallen'!$K:$K)*'Calculatie sheet'!$X$41)</f>
        <v>0</v>
      </c>
      <c r="N8" s="798">
        <f>(LOOKUP('Calculatie sheet'!$X$2,'Objectenoverzicht aantallen'!$A:$A,'Objectenoverzicht aantallen'!$W:$W)*'Calculatie sheet'!$X$41)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sheet'!$X$2,'Objectenoverzicht aantallen'!$A:$A,'Objectenoverzicht aantallen'!$L:$L)*'Calculatie sheet'!$X$41)</f>
        <v>0</v>
      </c>
      <c r="N9" s="798">
        <f>(LOOKUP('Calculatie sheet'!$X$2,'Objectenoverzicht aantallen'!$A:$A,'Objectenoverzicht aantallen'!$X:$X)*'Calculatie sheet'!$X$41)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sheet'!$X$2,'Objectenoverzicht aantallen'!$A:$A,'Objectenoverzicht aantallen'!$M:$M)*'Calculatie sheet'!$X$41)</f>
        <v>0</v>
      </c>
      <c r="N10" s="798">
        <f>(LOOKUP('Calculatie sheet'!$X$2,'Objectenoverzicht aantallen'!$A:$A,'Objectenoverzicht aantallen'!$Y:$Y)*'Calculatie sheet'!$X$41)</f>
        <v>0</v>
      </c>
      <c r="O10" s="28">
        <v>0</v>
      </c>
      <c r="P10" s="28">
        <f t="shared" si="0"/>
        <v>0</v>
      </c>
      <c r="Q10" s="28">
        <f t="shared" si="1"/>
        <v>0</v>
      </c>
      <c r="R10" s="28">
        <f t="shared" si="2"/>
        <v>0</v>
      </c>
      <c r="S10" s="28">
        <f t="shared" si="3"/>
        <v>0</v>
      </c>
      <c r="T10" s="28">
        <f t="shared" si="4"/>
        <v>0</v>
      </c>
    </row>
    <row r="11" spans="1:20" x14ac:dyDescent="0.2">
      <c r="L11">
        <v>2029</v>
      </c>
      <c r="M11" s="41">
        <f>(LOOKUP('Calculatie sheet'!$X$2,'Objectenoverzicht aantallen'!$A:$A,'Objectenoverzicht aantallen'!$N:$N)*'Calculatie sheet'!$X$41)</f>
        <v>0</v>
      </c>
      <c r="N11" s="798">
        <f>(LOOKUP('Calculatie sheet'!$X$2,'Objectenoverzicht aantallen'!$A:$A,'Objectenoverzicht aantallen'!$Z:$Z)*'Calculatie sheet'!$X$41)</f>
        <v>0</v>
      </c>
      <c r="O11" s="28">
        <v>0</v>
      </c>
      <c r="P11" s="28">
        <f t="shared" si="0"/>
        <v>0</v>
      </c>
      <c r="Q11" s="28">
        <f t="shared" si="1"/>
        <v>0</v>
      </c>
      <c r="R11" s="28">
        <f t="shared" si="2"/>
        <v>0</v>
      </c>
      <c r="S11" s="28">
        <f t="shared" si="3"/>
        <v>0</v>
      </c>
      <c r="T11" s="28">
        <f t="shared" si="4"/>
        <v>0</v>
      </c>
    </row>
    <row r="12" spans="1:20" x14ac:dyDescent="0.2">
      <c r="L12">
        <v>2030</v>
      </c>
      <c r="M12" s="41">
        <f>(LOOKUP('Calculatie sheet'!$X$2,'Objectenoverzicht aantallen'!$A:$A,'Objectenoverzicht aantallen'!$O:$O)*'Calculatie sheet'!$X$41)</f>
        <v>0</v>
      </c>
      <c r="N12" s="798">
        <f>(LOOKUP('Calculatie sheet'!$X$2,'Objectenoverzicht aantallen'!$A:$A,'Objectenoverzicht aantallen'!$AA:$AA)*'Calculatie sheet'!$X$41)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5652-72D9-2549-A878-445969AA0C85}">
  <dimension ref="A1:T12"/>
  <sheetViews>
    <sheetView workbookViewId="0">
      <selection activeCell="N1" sqref="N1:N12"/>
    </sheetView>
  </sheetViews>
  <sheetFormatPr baseColWidth="10" defaultColWidth="11" defaultRowHeight="16" x14ac:dyDescent="0.2"/>
  <cols>
    <col min="1" max="1" width="26"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sheet'!Y3</f>
        <v>Paden van betontegels</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sheet'!Y41</f>
        <v>24.25</v>
      </c>
      <c r="C2" s="566">
        <f>B2</f>
        <v>24.25</v>
      </c>
      <c r="D2" s="28">
        <v>0</v>
      </c>
      <c r="E2" s="28">
        <f>C2*2</f>
        <v>48.5</v>
      </c>
      <c r="F2" s="28">
        <f>E2*0.3333</f>
        <v>16.165050000000001</v>
      </c>
      <c r="G2" s="28">
        <f>E2*0.6666</f>
        <v>32.330100000000002</v>
      </c>
      <c r="H2" s="28">
        <f>D2</f>
        <v>0</v>
      </c>
      <c r="I2" s="28">
        <f>E2*0.3333</f>
        <v>16.165050000000001</v>
      </c>
      <c r="J2" s="566" t="s">
        <v>571</v>
      </c>
      <c r="L2">
        <v>2020</v>
      </c>
      <c r="M2" s="41">
        <f>(LOOKUP('Calculatie sheet'!$Y$2,'Objectenoverzicht aantallen'!$A:$A,'Objectenoverzicht aantallen'!$E:$E)*'Calculatie sheet'!$Y$41)</f>
        <v>0</v>
      </c>
      <c r="N2" s="798">
        <f>(LOOKUP('Calculatie sheet'!$Y$2,'Objectenoverzicht aantallen'!$A:$A,'Objectenoverzicht aantallen'!$Q:$Q)*'Calculatie sheet'!$Y$41)</f>
        <v>0</v>
      </c>
      <c r="O2" s="28">
        <v>0</v>
      </c>
      <c r="P2" s="28">
        <f>N2*2</f>
        <v>0</v>
      </c>
      <c r="Q2" s="28">
        <f>P2*0.3333</f>
        <v>0</v>
      </c>
      <c r="R2" s="28">
        <f>P2*0.6666</f>
        <v>0</v>
      </c>
      <c r="S2" s="28">
        <f>O2</f>
        <v>0</v>
      </c>
      <c r="T2" s="28">
        <f>P2*0.3333</f>
        <v>0</v>
      </c>
    </row>
    <row r="3" spans="1:20" x14ac:dyDescent="0.2">
      <c r="J3" s="8" t="s">
        <v>61</v>
      </c>
      <c r="L3">
        <v>2021</v>
      </c>
      <c r="M3" s="41">
        <f>(LOOKUP('Calculatie sheet'!$Y$2,'Objectenoverzicht aantallen'!$A:$A,'Objectenoverzicht aantallen'!$F:$F)*'Calculatie sheet'!$Y$41)</f>
        <v>0</v>
      </c>
      <c r="N3" s="798">
        <f>(LOOKUP('Calculatie sheet'!$Y$2,'Objectenoverzicht aantallen'!$A:$A,'Objectenoverzicht aantallen'!$R:$R)*'Calculatie sheet'!$Y$41)</f>
        <v>0</v>
      </c>
      <c r="O3" s="28">
        <v>0</v>
      </c>
      <c r="P3" s="28">
        <f>N3*2</f>
        <v>0</v>
      </c>
      <c r="Q3" s="28">
        <f>P3*0.3333</f>
        <v>0</v>
      </c>
      <c r="R3" s="28">
        <f>P3*0.6666</f>
        <v>0</v>
      </c>
      <c r="S3" s="28">
        <f>O3</f>
        <v>0</v>
      </c>
      <c r="T3" s="28">
        <f>P3*0.3333</f>
        <v>0</v>
      </c>
    </row>
    <row r="4" spans="1:20" x14ac:dyDescent="0.2">
      <c r="J4" s="9" t="s">
        <v>48</v>
      </c>
      <c r="L4">
        <v>2022</v>
      </c>
      <c r="M4" s="41">
        <f>(LOOKUP('Calculatie sheet'!$Y$2,'Objectenoverzicht aantallen'!$A:$A,'Objectenoverzicht aantallen'!$G:$G)*'Calculatie sheet'!$Y$41)</f>
        <v>0</v>
      </c>
      <c r="N4" s="798">
        <f>(LOOKUP('Calculatie sheet'!$Y$2,'Objectenoverzicht aantallen'!$A:$A,'Objectenoverzicht aantallen'!$S:$S)*'Calculatie sheet'!$Y$41)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sheet'!$Y$2,'Objectenoverzicht aantallen'!$A:$A,'Objectenoverzicht aantallen'!$H:$H)*'Calculatie sheet'!$Y$41)</f>
        <v>0</v>
      </c>
      <c r="N5" s="798">
        <f>(LOOKUP('Calculatie sheet'!$Y$2,'Objectenoverzicht aantallen'!$A:$A,'Objectenoverzicht aantallen'!$T:$T)*'Calculatie sheet'!$Y$41)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sheet'!$Y$2,'Objectenoverzicht aantallen'!$A:$A,'Objectenoverzicht aantallen'!$I:$I)*'Calculatie sheet'!$Y$41)</f>
        <v>0</v>
      </c>
      <c r="N6" s="798">
        <f>(LOOKUP('Calculatie sheet'!$Y$2,'Objectenoverzicht aantallen'!$A:$A,'Objectenoverzicht aantallen'!$U:$U)*'Calculatie sheet'!$Y$41)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sheet'!$Y$2,'Objectenoverzicht aantallen'!$A:$A,'Objectenoverzicht aantallen'!$J:$J)*'Calculatie sheet'!$Y$41)</f>
        <v>0</v>
      </c>
      <c r="N7" s="798">
        <f>(LOOKUP('Calculatie sheet'!$Y$2,'Objectenoverzicht aantallen'!$A:$A,'Objectenoverzicht aantallen'!$V:$V)*'Calculatie sheet'!$Y$41)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sheet'!$Y$2,'Objectenoverzicht aantallen'!$A:$A,'Objectenoverzicht aantallen'!$K:$K)*'Calculatie sheet'!$Y$41)</f>
        <v>0</v>
      </c>
      <c r="N8" s="798">
        <f>(LOOKUP('Calculatie sheet'!$Y$2,'Objectenoverzicht aantallen'!$A:$A,'Objectenoverzicht aantallen'!$W:$W)*'Calculatie sheet'!$Y$41)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sheet'!$Y$2,'Objectenoverzicht aantallen'!$A:$A,'Objectenoverzicht aantallen'!$L:$L)*'Calculatie sheet'!$Y$41)</f>
        <v>0</v>
      </c>
      <c r="N9" s="798">
        <f>(LOOKUP('Calculatie sheet'!$Y$2,'Objectenoverzicht aantallen'!$A:$A,'Objectenoverzicht aantallen'!$X:$X)*'Calculatie sheet'!$Y$41)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sheet'!$Y$2,'Objectenoverzicht aantallen'!$A:$A,'Objectenoverzicht aantallen'!$M:$M)*'Calculatie sheet'!$Y$41)</f>
        <v>0</v>
      </c>
      <c r="N10" s="798">
        <f>(LOOKUP('Calculatie sheet'!$Y$2,'Objectenoverzicht aantallen'!$A:$A,'Objectenoverzicht aantallen'!$Y:$Y)*'Calculatie sheet'!$Y$41)</f>
        <v>0</v>
      </c>
      <c r="O10" s="28">
        <v>0</v>
      </c>
      <c r="P10" s="28">
        <f t="shared" si="0"/>
        <v>0</v>
      </c>
      <c r="Q10" s="28">
        <f t="shared" si="1"/>
        <v>0</v>
      </c>
      <c r="R10" s="28">
        <f t="shared" si="2"/>
        <v>0</v>
      </c>
      <c r="S10" s="28">
        <f t="shared" si="3"/>
        <v>0</v>
      </c>
      <c r="T10" s="28">
        <f t="shared" si="4"/>
        <v>0</v>
      </c>
    </row>
    <row r="11" spans="1:20" x14ac:dyDescent="0.2">
      <c r="L11">
        <v>2029</v>
      </c>
      <c r="M11" s="41">
        <f>(LOOKUP('Calculatie sheet'!$Y$2,'Objectenoverzicht aantallen'!$A:$A,'Objectenoverzicht aantallen'!$N:$N)*'Calculatie sheet'!$Y$41)</f>
        <v>0</v>
      </c>
      <c r="N11" s="798">
        <f>(LOOKUP('Calculatie sheet'!$Y$2,'Objectenoverzicht aantallen'!$A:$A,'Objectenoverzicht aantallen'!$Z:$Z)*'Calculatie sheet'!$Y$41)</f>
        <v>0</v>
      </c>
      <c r="O11" s="28">
        <v>0</v>
      </c>
      <c r="P11" s="28">
        <f t="shared" si="0"/>
        <v>0</v>
      </c>
      <c r="Q11" s="28">
        <f t="shared" si="1"/>
        <v>0</v>
      </c>
      <c r="R11" s="28">
        <f t="shared" si="2"/>
        <v>0</v>
      </c>
      <c r="S11" s="28">
        <f t="shared" si="3"/>
        <v>0</v>
      </c>
      <c r="T11" s="28">
        <f t="shared" si="4"/>
        <v>0</v>
      </c>
    </row>
    <row r="12" spans="1:20" x14ac:dyDescent="0.2">
      <c r="L12">
        <v>2030</v>
      </c>
      <c r="M12" s="41">
        <f>(LOOKUP('Calculatie sheet'!$Y$2,'Objectenoverzicht aantallen'!$A:$A,'Objectenoverzicht aantallen'!$O:$O)*'Calculatie sheet'!$Y$41)</f>
        <v>0</v>
      </c>
      <c r="N12" s="798">
        <f>(LOOKUP('Calculatie sheet'!$Y$2,'Objectenoverzicht aantallen'!$A:$A,'Objectenoverzicht aantallen'!$AA:$AA)*'Calculatie sheet'!$Y$41)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A2206-6B19-8648-B717-67EF5FA800B6}">
  <dimension ref="A1:T12"/>
  <sheetViews>
    <sheetView workbookViewId="0">
      <selection activeCell="N1" sqref="N1:N12"/>
    </sheetView>
  </sheetViews>
  <sheetFormatPr baseColWidth="10" defaultColWidth="11" defaultRowHeight="16" x14ac:dyDescent="0.2"/>
  <cols>
    <col min="1" max="1" width="26" bestFit="1" customWidth="1"/>
    <col min="2" max="2" width="11.6640625" bestFit="1" customWidth="1"/>
    <col min="3" max="3" width="11.5" bestFit="1" customWidth="1"/>
    <col min="7" max="7" width="11.83203125" bestFit="1" customWidth="1"/>
    <col min="10" max="10" width="26.33203125" bestFit="1" customWidth="1"/>
  </cols>
  <sheetData>
    <row r="1" spans="1:20" x14ac:dyDescent="0.2">
      <c r="A1" t="str">
        <f>'Calculatie sheet'!Z3</f>
        <v>Paden tegelconstructie</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s="28" customFormat="1" x14ac:dyDescent="0.2">
      <c r="B2" s="41">
        <f>'Calculatie sheet'!Z41</f>
        <v>24.36</v>
      </c>
      <c r="C2" s="566">
        <f>B2</f>
        <v>24.36</v>
      </c>
      <c r="D2" s="28">
        <v>0</v>
      </c>
      <c r="E2" s="28">
        <f>C2*2</f>
        <v>48.72</v>
      </c>
      <c r="F2" s="28">
        <f>E2*0.3333</f>
        <v>16.238375999999999</v>
      </c>
      <c r="G2" s="28">
        <f>E2*0.6666</f>
        <v>32.476751999999998</v>
      </c>
      <c r="H2" s="28">
        <f>D2</f>
        <v>0</v>
      </c>
      <c r="I2" s="28">
        <f>E2*0.3333</f>
        <v>16.238375999999999</v>
      </c>
      <c r="J2" s="566" t="s">
        <v>571</v>
      </c>
      <c r="L2">
        <v>2020</v>
      </c>
      <c r="M2" s="41">
        <f>(LOOKUP('Calculatie sheet'!$Z$2,'Objectenoverzicht aantallen'!$A:$A,'Objectenoverzicht aantallen'!$E:$E)*'Calculatie sheet'!$Z$41)</f>
        <v>0</v>
      </c>
      <c r="N2" s="798">
        <f>(LOOKUP('Calculatie sheet'!$Z$2,'Objectenoverzicht aantallen'!$A:$A,'Objectenoverzicht aantallen'!$Q:$Q)*'Calculatie sheet'!$Z$41)</f>
        <v>0</v>
      </c>
      <c r="O2" s="28">
        <v>0</v>
      </c>
      <c r="P2" s="28">
        <f>N2*2</f>
        <v>0</v>
      </c>
      <c r="Q2" s="28">
        <f>P2*0.3333</f>
        <v>0</v>
      </c>
      <c r="R2" s="28">
        <f>P2*0.6666</f>
        <v>0</v>
      </c>
      <c r="S2" s="28">
        <f>O2</f>
        <v>0</v>
      </c>
      <c r="T2" s="28">
        <f>P2*0.3333</f>
        <v>0</v>
      </c>
    </row>
    <row r="3" spans="1:20" x14ac:dyDescent="0.2">
      <c r="J3" s="8" t="s">
        <v>61</v>
      </c>
      <c r="L3">
        <v>2021</v>
      </c>
      <c r="M3" s="41">
        <f>(LOOKUP('Calculatie sheet'!$Z$2,'Objectenoverzicht aantallen'!$A:$A,'Objectenoverzicht aantallen'!$F:$F)*'Calculatie sheet'!$Z$41)</f>
        <v>0</v>
      </c>
      <c r="N3" s="798">
        <f>(LOOKUP('Calculatie sheet'!$Z$2,'Objectenoverzicht aantallen'!$A:$A,'Objectenoverzicht aantallen'!$R:$R)*'Calculatie sheet'!$Z$41)</f>
        <v>0</v>
      </c>
      <c r="O3" s="28">
        <v>0</v>
      </c>
      <c r="P3" s="28">
        <f>N3*2</f>
        <v>0</v>
      </c>
      <c r="Q3" s="28">
        <f>P3*0.3333</f>
        <v>0</v>
      </c>
      <c r="R3" s="28">
        <f>P3*0.6666</f>
        <v>0</v>
      </c>
      <c r="S3" s="28">
        <f>O3</f>
        <v>0</v>
      </c>
      <c r="T3" s="28">
        <f>P3*0.3333</f>
        <v>0</v>
      </c>
    </row>
    <row r="4" spans="1:20" x14ac:dyDescent="0.2">
      <c r="J4" s="9" t="s">
        <v>48</v>
      </c>
      <c r="L4">
        <v>2022</v>
      </c>
      <c r="M4" s="41">
        <f>(LOOKUP('Calculatie sheet'!$Z$2,'Objectenoverzicht aantallen'!$A:$A,'Objectenoverzicht aantallen'!$G:$G)*'Calculatie sheet'!$Z$41)</f>
        <v>0</v>
      </c>
      <c r="N4" s="798">
        <f>(LOOKUP('Calculatie sheet'!$Z$2,'Objectenoverzicht aantallen'!$A:$A,'Objectenoverzicht aantallen'!$S:$S)*'Calculatie sheet'!$Z$41)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sheet'!$Z$2,'Objectenoverzicht aantallen'!$A:$A,'Objectenoverzicht aantallen'!$H:$H)*'Calculatie sheet'!$Z$41)</f>
        <v>0</v>
      </c>
      <c r="N5" s="798">
        <f>(LOOKUP('Calculatie sheet'!$Z$2,'Objectenoverzicht aantallen'!$A:$A,'Objectenoverzicht aantallen'!$T:$T)*'Calculatie sheet'!$Z$41)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sheet'!$Z$2,'Objectenoverzicht aantallen'!$A:$A,'Objectenoverzicht aantallen'!$I:$I)*'Calculatie sheet'!$Z$41)</f>
        <v>0</v>
      </c>
      <c r="N6" s="798">
        <f>(LOOKUP('Calculatie sheet'!$Z$2,'Objectenoverzicht aantallen'!$A:$A,'Objectenoverzicht aantallen'!$U:$U)*'Calculatie sheet'!$Z$41)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sheet'!$Z$2,'Objectenoverzicht aantallen'!$A:$A,'Objectenoverzicht aantallen'!$J:$J)*'Calculatie sheet'!$Z$41)</f>
        <v>0</v>
      </c>
      <c r="N7" s="798">
        <f>(LOOKUP('Calculatie sheet'!$Z$2,'Objectenoverzicht aantallen'!$A:$A,'Objectenoverzicht aantallen'!$V:$V)*'Calculatie sheet'!$Z$41)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sheet'!$Z$2,'Objectenoverzicht aantallen'!$A:$A,'Objectenoverzicht aantallen'!$K:$K)*'Calculatie sheet'!$Z$41)</f>
        <v>0</v>
      </c>
      <c r="N8" s="798">
        <f>(LOOKUP('Calculatie sheet'!$Z$2,'Objectenoverzicht aantallen'!$A:$A,'Objectenoverzicht aantallen'!$W:$W)*'Calculatie sheet'!$Z$41)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sheet'!$Z$2,'Objectenoverzicht aantallen'!$A:$A,'Objectenoverzicht aantallen'!$L:$L)*'Calculatie sheet'!$Z$41)</f>
        <v>0</v>
      </c>
      <c r="N9" s="798">
        <f>(LOOKUP('Calculatie sheet'!$Z$2,'Objectenoverzicht aantallen'!$A:$A,'Objectenoverzicht aantallen'!$X:$X)*'Calculatie sheet'!$Z$41)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sheet'!$Z$2,'Objectenoverzicht aantallen'!$A:$A,'Objectenoverzicht aantallen'!$M:$M)*'Calculatie sheet'!$Z$41)</f>
        <v>0</v>
      </c>
      <c r="N10" s="798">
        <f>(LOOKUP('Calculatie sheet'!$Z$2,'Objectenoverzicht aantallen'!$A:$A,'Objectenoverzicht aantallen'!$Y:$Y)*'Calculatie sheet'!$Z$41)</f>
        <v>0</v>
      </c>
      <c r="O10" s="28">
        <v>0</v>
      </c>
      <c r="P10" s="28">
        <f t="shared" si="0"/>
        <v>0</v>
      </c>
      <c r="Q10" s="28">
        <f t="shared" si="1"/>
        <v>0</v>
      </c>
      <c r="R10" s="28">
        <f t="shared" si="2"/>
        <v>0</v>
      </c>
      <c r="S10" s="28">
        <f t="shared" si="3"/>
        <v>0</v>
      </c>
      <c r="T10" s="28">
        <f t="shared" si="4"/>
        <v>0</v>
      </c>
    </row>
    <row r="11" spans="1:20" x14ac:dyDescent="0.2">
      <c r="L11">
        <v>2029</v>
      </c>
      <c r="M11" s="41">
        <f>(LOOKUP('Calculatie sheet'!$Z$2,'Objectenoverzicht aantallen'!$A:$A,'Objectenoverzicht aantallen'!$N:$N)*'Calculatie sheet'!$Z$41)</f>
        <v>0</v>
      </c>
      <c r="N11" s="798">
        <f>(LOOKUP('Calculatie sheet'!$Z$2,'Objectenoverzicht aantallen'!$A:$A,'Objectenoverzicht aantallen'!$Z:$Z)*'Calculatie sheet'!$Z$41)</f>
        <v>0</v>
      </c>
      <c r="O11" s="28">
        <v>0</v>
      </c>
      <c r="P11" s="28">
        <f t="shared" si="0"/>
        <v>0</v>
      </c>
      <c r="Q11" s="28">
        <f t="shared" si="1"/>
        <v>0</v>
      </c>
      <c r="R11" s="28">
        <f t="shared" si="2"/>
        <v>0</v>
      </c>
      <c r="S11" s="28">
        <f t="shared" si="3"/>
        <v>0</v>
      </c>
      <c r="T11" s="28">
        <f t="shared" si="4"/>
        <v>0</v>
      </c>
    </row>
    <row r="12" spans="1:20" x14ac:dyDescent="0.2">
      <c r="L12">
        <v>2030</v>
      </c>
      <c r="M12" s="41">
        <f>(LOOKUP('Calculatie sheet'!$Z$2,'Objectenoverzicht aantallen'!$A:$A,'Objectenoverzicht aantallen'!$O:$O)*'Calculatie sheet'!$Z$41)</f>
        <v>0</v>
      </c>
      <c r="N12" s="798">
        <f>(LOOKUP('Calculatie sheet'!$Z$2,'Objectenoverzicht aantallen'!$A:$A,'Objectenoverzicht aantallen'!$AA:$AA)*'Calculatie sheet'!$Z$41)</f>
        <v>0</v>
      </c>
      <c r="O12" s="28">
        <v>0</v>
      </c>
      <c r="P12" s="28">
        <f t="shared" si="0"/>
        <v>0</v>
      </c>
      <c r="Q12" s="28">
        <f t="shared" si="1"/>
        <v>0</v>
      </c>
      <c r="R12" s="28">
        <f t="shared" si="2"/>
        <v>0</v>
      </c>
      <c r="S12" s="28">
        <f t="shared" si="3"/>
        <v>0</v>
      </c>
      <c r="T12" s="28">
        <f t="shared" si="4"/>
        <v>0</v>
      </c>
    </row>
  </sheetData>
  <pageMargins left="0.7" right="0.7" top="0.75" bottom="0.75" header="0.3" footer="0.3"/>
  <pageSetup paperSize="9" orientation="portrait" horizontalDpi="0" verticalDpi="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22E4D-B2B8-534F-9896-858E06A43A77}">
  <dimension ref="A1:T12"/>
  <sheetViews>
    <sheetView workbookViewId="0">
      <selection activeCell="N1" sqref="N1:N12"/>
    </sheetView>
  </sheetViews>
  <sheetFormatPr baseColWidth="10" defaultRowHeight="16" x14ac:dyDescent="0.2"/>
  <cols>
    <col min="1" max="1" width="15.1640625" bestFit="1" customWidth="1"/>
    <col min="10" max="10" width="26.33203125" bestFit="1" customWidth="1"/>
  </cols>
  <sheetData>
    <row r="1" spans="1:20" x14ac:dyDescent="0.2">
      <c r="A1" t="str">
        <f>'Calculatie sheet'!AA3</f>
        <v>Spoorlijn (antiek)</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sheet'!AA41</f>
        <v>230841.7</v>
      </c>
      <c r="C2" s="566">
        <f>B2</f>
        <v>230841.7</v>
      </c>
      <c r="D2" s="28">
        <v>0</v>
      </c>
      <c r="E2" s="28">
        <f>C2*2</f>
        <v>461683.4</v>
      </c>
      <c r="F2" s="28">
        <f>E2*0.3333</f>
        <v>153879.07722000001</v>
      </c>
      <c r="G2" s="28">
        <f>E2*0.6666</f>
        <v>307758.15444000001</v>
      </c>
      <c r="H2" s="28">
        <f>D2</f>
        <v>0</v>
      </c>
      <c r="I2" s="28">
        <f>E2*0.3333</f>
        <v>153879.07722000001</v>
      </c>
      <c r="J2" s="566" t="s">
        <v>571</v>
      </c>
      <c r="K2" s="28"/>
      <c r="L2">
        <v>2020</v>
      </c>
      <c r="M2" s="41">
        <f>(LOOKUP('Calculatie sheet'!$AA$2,'Objectenoverzicht aantallen'!$A:$A,'Objectenoverzicht aantallen'!$E:$E)*'Calculatie sheet'!$AA$41)</f>
        <v>0</v>
      </c>
      <c r="N2" s="798">
        <f>(LOOKUP('Calculatie sheet'!$AA$2,'Objectenoverzicht aantallen'!$A:$A,'Objectenoverzicht aantallen'!$Q:$Q)*'Calculatie sheet'!$AA$41)</f>
        <v>0</v>
      </c>
      <c r="O2" s="28">
        <v>0</v>
      </c>
      <c r="P2" s="28">
        <f>N2*2</f>
        <v>0</v>
      </c>
      <c r="Q2" s="28">
        <f>P2*0.3333</f>
        <v>0</v>
      </c>
      <c r="R2" s="28">
        <f>P2*0.6666</f>
        <v>0</v>
      </c>
      <c r="S2" s="28">
        <f>O2</f>
        <v>0</v>
      </c>
      <c r="T2" s="28">
        <f>P2*0.3333</f>
        <v>0</v>
      </c>
    </row>
    <row r="3" spans="1:20" x14ac:dyDescent="0.2">
      <c r="J3" s="8" t="s">
        <v>61</v>
      </c>
      <c r="L3">
        <v>2021</v>
      </c>
      <c r="M3" s="41">
        <f>(LOOKUP('Calculatie sheet'!$AA$2,'Objectenoverzicht aantallen'!$A:$A,'Objectenoverzicht aantallen'!$F:$F)*'Calculatie sheet'!$AA$41)</f>
        <v>0</v>
      </c>
      <c r="N3" s="798">
        <f>(LOOKUP('Calculatie sheet'!$AA$2,'Objectenoverzicht aantallen'!$A:$A,'Objectenoverzicht aantallen'!$R:$R)*'Calculatie sheet'!$AA$41)</f>
        <v>0</v>
      </c>
      <c r="O3" s="28">
        <v>0</v>
      </c>
      <c r="P3" s="28">
        <f>N3*2</f>
        <v>0</v>
      </c>
      <c r="Q3" s="28">
        <f>P3*0.3333</f>
        <v>0</v>
      </c>
      <c r="R3" s="28">
        <f>P3*0.6666</f>
        <v>0</v>
      </c>
      <c r="S3" s="28">
        <f>O3</f>
        <v>0</v>
      </c>
      <c r="T3" s="28">
        <f>P3*0.3333</f>
        <v>0</v>
      </c>
    </row>
    <row r="4" spans="1:20" x14ac:dyDescent="0.2">
      <c r="J4" s="9" t="s">
        <v>48</v>
      </c>
      <c r="L4">
        <v>2022</v>
      </c>
      <c r="M4" s="41">
        <f>(LOOKUP('Calculatie sheet'!$AA$2,'Objectenoverzicht aantallen'!$A:$A,'Objectenoverzicht aantallen'!$G:$G)*'Calculatie sheet'!$AA$41)</f>
        <v>0</v>
      </c>
      <c r="N4" s="798">
        <f>(LOOKUP('Calculatie sheet'!$AA$2,'Objectenoverzicht aantallen'!$A:$A,'Objectenoverzicht aantallen'!$S:$S)*'Calculatie sheet'!$AA$41)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sheet'!$AA$2,'Objectenoverzicht aantallen'!$A:$A,'Objectenoverzicht aantallen'!$H:$H)*'Calculatie sheet'!$AA$41)</f>
        <v>0</v>
      </c>
      <c r="N5" s="798">
        <f>(LOOKUP('Calculatie sheet'!$AA$2,'Objectenoverzicht aantallen'!$A:$A,'Objectenoverzicht aantallen'!$T:$T)*'Calculatie sheet'!$AA$41)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sheet'!$AA$2,'Objectenoverzicht aantallen'!$A:$A,'Objectenoverzicht aantallen'!$I:$I)*'Calculatie sheet'!$AA$41)</f>
        <v>0</v>
      </c>
      <c r="N6" s="798">
        <f>(LOOKUP('Calculatie sheet'!$AA$2,'Objectenoverzicht aantallen'!$A:$A,'Objectenoverzicht aantallen'!$U:$U)*'Calculatie sheet'!$AA$41)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sheet'!$AA$2,'Objectenoverzicht aantallen'!$A:$A,'Objectenoverzicht aantallen'!$J:$J)*'Calculatie sheet'!$AA$41)</f>
        <v>0</v>
      </c>
      <c r="N7" s="798">
        <f>(LOOKUP('Calculatie sheet'!$AA$2,'Objectenoverzicht aantallen'!$A:$A,'Objectenoverzicht aantallen'!$V:$V)*'Calculatie sheet'!$AA$41)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sheet'!$AA$2,'Objectenoverzicht aantallen'!$A:$A,'Objectenoverzicht aantallen'!$K:$K)*'Calculatie sheet'!$AA$41)</f>
        <v>0</v>
      </c>
      <c r="N8" s="798">
        <f>(LOOKUP('Calculatie sheet'!$AA$2,'Objectenoverzicht aantallen'!$A:$A,'Objectenoverzicht aantallen'!$W:$W)*'Calculatie sheet'!$AA$41)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sheet'!$AA$2,'Objectenoverzicht aantallen'!$A:$A,'Objectenoverzicht aantallen'!$L:$L)*'Calculatie sheet'!$AA$41)</f>
        <v>0</v>
      </c>
      <c r="N9" s="798">
        <f>(LOOKUP('Calculatie sheet'!$AA$2,'Objectenoverzicht aantallen'!$A:$A,'Objectenoverzicht aantallen'!$X:$X)*'Calculatie sheet'!$AA$41)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sheet'!$AA$2,'Objectenoverzicht aantallen'!$A:$A,'Objectenoverzicht aantallen'!$M:$M)*'Calculatie sheet'!$AA$41)</f>
        <v>0</v>
      </c>
      <c r="N10" s="798">
        <f>(LOOKUP('Calculatie sheet'!$AA$2,'Objectenoverzicht aantallen'!$A:$A,'Objectenoverzicht aantallen'!$Y:$Y)*'Calculatie sheet'!$AA$41)</f>
        <v>0</v>
      </c>
      <c r="O10" s="28">
        <v>0</v>
      </c>
      <c r="P10" s="28">
        <f t="shared" si="0"/>
        <v>0</v>
      </c>
      <c r="Q10" s="28">
        <f t="shared" si="1"/>
        <v>0</v>
      </c>
      <c r="R10" s="28">
        <f t="shared" si="2"/>
        <v>0</v>
      </c>
      <c r="S10" s="28">
        <f t="shared" si="3"/>
        <v>0</v>
      </c>
      <c r="T10" s="28">
        <f t="shared" si="4"/>
        <v>0</v>
      </c>
    </row>
    <row r="11" spans="1:20" x14ac:dyDescent="0.2">
      <c r="L11">
        <v>2029</v>
      </c>
      <c r="M11" s="41">
        <f>(LOOKUP('Calculatie sheet'!$AA$2,'Objectenoverzicht aantallen'!$A:$A,'Objectenoverzicht aantallen'!$N:$N)*'Calculatie sheet'!$AA$41)</f>
        <v>0</v>
      </c>
      <c r="N11" s="798">
        <f>(LOOKUP('Calculatie sheet'!$AA$2,'Objectenoverzicht aantallen'!$A:$A,'Objectenoverzicht aantallen'!$Z:$Z)*'Calculatie sheet'!$AA$41)</f>
        <v>0</v>
      </c>
      <c r="O11" s="28">
        <v>0</v>
      </c>
      <c r="P11" s="28">
        <f t="shared" si="0"/>
        <v>0</v>
      </c>
      <c r="Q11" s="28">
        <f t="shared" si="1"/>
        <v>0</v>
      </c>
      <c r="R11" s="28">
        <f t="shared" si="2"/>
        <v>0</v>
      </c>
      <c r="S11" s="28">
        <f t="shared" si="3"/>
        <v>0</v>
      </c>
      <c r="T11" s="28">
        <f t="shared" si="4"/>
        <v>0</v>
      </c>
    </row>
    <row r="12" spans="1:20" x14ac:dyDescent="0.2">
      <c r="L12">
        <v>2030</v>
      </c>
      <c r="M12" s="41">
        <f>(LOOKUP('Calculatie sheet'!$AA$2,'Objectenoverzicht aantallen'!$A:$A,'Objectenoverzicht aantallen'!$O:$O)*'Calculatie sheet'!$AA$41)</f>
        <v>0</v>
      </c>
      <c r="N12" s="798">
        <f>(LOOKUP('Calculatie sheet'!$AA$2,'Objectenoverzicht aantallen'!$A:$A,'Objectenoverzicht aantallen'!$AA:$AA)*'Calculatie sheet'!$AA$41)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1DB7E-D33A-F841-9489-FBEBE31A5DA7}">
  <dimension ref="A1:T12"/>
  <sheetViews>
    <sheetView workbookViewId="0">
      <selection activeCell="N1" sqref="N1:N12"/>
    </sheetView>
  </sheetViews>
  <sheetFormatPr baseColWidth="10" defaultRowHeight="16" x14ac:dyDescent="0.2"/>
  <cols>
    <col min="1" max="1" width="11.1640625" bestFit="1" customWidth="1"/>
    <col min="10" max="10" width="26.33203125" bestFit="1" customWidth="1"/>
  </cols>
  <sheetData>
    <row r="1" spans="1:20" x14ac:dyDescent="0.2">
      <c r="A1" t="str">
        <f>'Calculatie sheet'!AB3</f>
        <v>Spoorstaven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sheet'!AB41</f>
        <v>17.72</v>
      </c>
      <c r="C2" s="566">
        <f>B2</f>
        <v>17.72</v>
      </c>
      <c r="D2" s="28">
        <v>0</v>
      </c>
      <c r="E2" s="28">
        <f>C2*2</f>
        <v>35.44</v>
      </c>
      <c r="F2" s="28">
        <f>E2*0.3333</f>
        <v>11.812151999999999</v>
      </c>
      <c r="G2" s="28">
        <f>E2*0.6666</f>
        <v>23.624303999999999</v>
      </c>
      <c r="H2" s="28">
        <f>D2</f>
        <v>0</v>
      </c>
      <c r="I2" s="28">
        <f>E2*0.3333</f>
        <v>11.812151999999999</v>
      </c>
      <c r="J2" s="566" t="s">
        <v>571</v>
      </c>
      <c r="K2" s="28"/>
      <c r="L2">
        <v>2020</v>
      </c>
      <c r="M2" s="41">
        <f>(LOOKUP('Calculatie sheet'!$AB$2,'Objectenoverzicht aantallen'!$A:$A,'Objectenoverzicht aantallen'!$E:$E)*'Calculatie sheet'!$AB$41)</f>
        <v>0</v>
      </c>
      <c r="N2" s="798">
        <f>(LOOKUP('Calculatie sheet'!$AB$2,'Objectenoverzicht aantallen'!$A:$A,'Objectenoverzicht aantallen'!$Q:$Q)*'Calculatie sheet'!$AB$41)</f>
        <v>0</v>
      </c>
      <c r="O2" s="28">
        <v>0</v>
      </c>
      <c r="P2" s="28">
        <f>N2*2</f>
        <v>0</v>
      </c>
      <c r="Q2" s="28">
        <f>P2*0.3333</f>
        <v>0</v>
      </c>
      <c r="R2" s="28">
        <f>P2*0.6666</f>
        <v>0</v>
      </c>
      <c r="S2" s="28">
        <f>O2</f>
        <v>0</v>
      </c>
      <c r="T2" s="28">
        <f>P2*0.3333</f>
        <v>0</v>
      </c>
    </row>
    <row r="3" spans="1:20" x14ac:dyDescent="0.2">
      <c r="J3" s="8" t="s">
        <v>61</v>
      </c>
      <c r="L3">
        <v>2021</v>
      </c>
      <c r="M3" s="41">
        <f>(LOOKUP('Calculatie sheet'!$AB$2,'Objectenoverzicht aantallen'!$A:$A,'Objectenoverzicht aantallen'!$F:$F)*'Calculatie sheet'!$AB$41)</f>
        <v>0</v>
      </c>
      <c r="N3" s="798">
        <f>(LOOKUP('Calculatie sheet'!$AB$2,'Objectenoverzicht aantallen'!$A:$A,'Objectenoverzicht aantallen'!$R:$R)*'Calculatie sheet'!$AB$41)</f>
        <v>0</v>
      </c>
      <c r="O3" s="28">
        <v>0</v>
      </c>
      <c r="P3" s="28">
        <f>N3*2</f>
        <v>0</v>
      </c>
      <c r="Q3" s="28">
        <f>P3*0.3333</f>
        <v>0</v>
      </c>
      <c r="R3" s="28">
        <f>P3*0.6666</f>
        <v>0</v>
      </c>
      <c r="S3" s="28">
        <f>O3</f>
        <v>0</v>
      </c>
      <c r="T3" s="28">
        <f>P3*0.3333</f>
        <v>0</v>
      </c>
    </row>
    <row r="4" spans="1:20" x14ac:dyDescent="0.2">
      <c r="J4" s="9" t="s">
        <v>48</v>
      </c>
      <c r="L4">
        <v>2022</v>
      </c>
      <c r="M4" s="41">
        <f>(LOOKUP('Calculatie sheet'!$AB$2,'Objectenoverzicht aantallen'!$A:$A,'Objectenoverzicht aantallen'!$G:$G)*'Calculatie sheet'!$AB$41)</f>
        <v>0</v>
      </c>
      <c r="N4" s="798">
        <f>(LOOKUP('Calculatie sheet'!$AB$2,'Objectenoverzicht aantallen'!$A:$A,'Objectenoverzicht aantallen'!$S:$S)*'Calculatie sheet'!$AB$41)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sheet'!$AB$2,'Objectenoverzicht aantallen'!$A:$A,'Objectenoverzicht aantallen'!$H:$H)*'Calculatie sheet'!$AB$41)</f>
        <v>0</v>
      </c>
      <c r="N5" s="798">
        <f>(LOOKUP('Calculatie sheet'!$AB$2,'Objectenoverzicht aantallen'!$A:$A,'Objectenoverzicht aantallen'!$T:$T)*'Calculatie sheet'!$AB$41)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sheet'!$AB$2,'Objectenoverzicht aantallen'!$A:$A,'Objectenoverzicht aantallen'!$I:$I)*'Calculatie sheet'!$AB$41)</f>
        <v>0</v>
      </c>
      <c r="N6" s="798">
        <f>(LOOKUP('Calculatie sheet'!$AB$2,'Objectenoverzicht aantallen'!$A:$A,'Objectenoverzicht aantallen'!$U:$U)*'Calculatie sheet'!$AB$41)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sheet'!$AB$2,'Objectenoverzicht aantallen'!$A:$A,'Objectenoverzicht aantallen'!$J:$J)*'Calculatie sheet'!$AB$41)</f>
        <v>0</v>
      </c>
      <c r="N7" s="798">
        <f>(LOOKUP('Calculatie sheet'!$AB$2,'Objectenoverzicht aantallen'!$A:$A,'Objectenoverzicht aantallen'!$V:$V)*'Calculatie sheet'!$AB$41)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sheet'!$AB$2,'Objectenoverzicht aantallen'!$A:$A,'Objectenoverzicht aantallen'!$K:$K)*'Calculatie sheet'!$AB$41)</f>
        <v>0</v>
      </c>
      <c r="N8" s="798">
        <f>(LOOKUP('Calculatie sheet'!$AB$2,'Objectenoverzicht aantallen'!$A:$A,'Objectenoverzicht aantallen'!$W:$W)*'Calculatie sheet'!$AB$41)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sheet'!$AB$2,'Objectenoverzicht aantallen'!$A:$A,'Objectenoverzicht aantallen'!$L:$L)*'Calculatie sheet'!$AB$41)</f>
        <v>0</v>
      </c>
      <c r="N9" s="798">
        <f>(LOOKUP('Calculatie sheet'!$AB$2,'Objectenoverzicht aantallen'!$A:$A,'Objectenoverzicht aantallen'!$X:$X)*'Calculatie sheet'!$AB$41)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sheet'!$AB$2,'Objectenoverzicht aantallen'!$A:$A,'Objectenoverzicht aantallen'!$M:$M)*'Calculatie sheet'!$AB$41)</f>
        <v>0</v>
      </c>
      <c r="N10" s="798">
        <f>(LOOKUP('Calculatie sheet'!$AB$2,'Objectenoverzicht aantallen'!$A:$A,'Objectenoverzicht aantallen'!$Y:$Y)*'Calculatie sheet'!$AB$41)</f>
        <v>0</v>
      </c>
      <c r="O10" s="28">
        <v>0</v>
      </c>
      <c r="P10" s="28">
        <f t="shared" si="0"/>
        <v>0</v>
      </c>
      <c r="Q10" s="28">
        <f t="shared" si="1"/>
        <v>0</v>
      </c>
      <c r="R10" s="28">
        <f t="shared" si="2"/>
        <v>0</v>
      </c>
      <c r="S10" s="28">
        <f t="shared" si="3"/>
        <v>0</v>
      </c>
      <c r="T10" s="28">
        <f t="shared" si="4"/>
        <v>0</v>
      </c>
    </row>
    <row r="11" spans="1:20" x14ac:dyDescent="0.2">
      <c r="L11">
        <v>2029</v>
      </c>
      <c r="M11" s="41">
        <f>(LOOKUP('Calculatie sheet'!$AB$2,'Objectenoverzicht aantallen'!$A:$A,'Objectenoverzicht aantallen'!$N:$N)*'Calculatie sheet'!$AB$41)</f>
        <v>0</v>
      </c>
      <c r="N11" s="798">
        <f>(LOOKUP('Calculatie sheet'!$AB$2,'Objectenoverzicht aantallen'!$A:$A,'Objectenoverzicht aantallen'!$Z:$Z)*'Calculatie sheet'!$AB$41)</f>
        <v>0</v>
      </c>
      <c r="O11" s="28">
        <v>0</v>
      </c>
      <c r="P11" s="28">
        <f t="shared" si="0"/>
        <v>0</v>
      </c>
      <c r="Q11" s="28">
        <f t="shared" si="1"/>
        <v>0</v>
      </c>
      <c r="R11" s="28">
        <f t="shared" si="2"/>
        <v>0</v>
      </c>
      <c r="S11" s="28">
        <f t="shared" si="3"/>
        <v>0</v>
      </c>
      <c r="T11" s="28">
        <f t="shared" si="4"/>
        <v>0</v>
      </c>
    </row>
    <row r="12" spans="1:20" x14ac:dyDescent="0.2">
      <c r="L12">
        <v>2030</v>
      </c>
      <c r="M12" s="41">
        <f>(LOOKUP('Calculatie sheet'!$AB$2,'Objectenoverzicht aantallen'!$A:$A,'Objectenoverzicht aantallen'!$O:$O)*'Calculatie sheet'!$AB$41)</f>
        <v>0</v>
      </c>
      <c r="N12" s="798">
        <f>(LOOKUP('Calculatie sheet'!$AB$2,'Objectenoverzicht aantallen'!$A:$A,'Objectenoverzicht aantallen'!$AA:$AA)*'Calculatie sheet'!$AB$41)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E4A7-F822-3E42-9FC5-CF0FD54E472D}">
  <dimension ref="A1:T12"/>
  <sheetViews>
    <sheetView workbookViewId="0">
      <selection activeCell="N1" sqref="N1:N12"/>
    </sheetView>
  </sheetViews>
  <sheetFormatPr baseColWidth="10" defaultRowHeight="16" x14ac:dyDescent="0.2"/>
  <cols>
    <col min="1" max="1" width="25.6640625" bestFit="1" customWidth="1"/>
    <col min="10" max="10" width="26.33203125" bestFit="1" customWidth="1"/>
  </cols>
  <sheetData>
    <row r="1" spans="1:20" x14ac:dyDescent="0.2">
      <c r="A1" t="str">
        <f>'Calculatie sheet'!AC3</f>
        <v>Dwarsliggers</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sheet'!AC41</f>
        <v>20.63</v>
      </c>
      <c r="C2" s="566">
        <f>B2</f>
        <v>20.63</v>
      </c>
      <c r="D2" s="28">
        <v>0</v>
      </c>
      <c r="E2" s="28">
        <f>C2*2</f>
        <v>41.26</v>
      </c>
      <c r="F2" s="28">
        <f>E2*0.3333</f>
        <v>13.751957999999998</v>
      </c>
      <c r="G2" s="28">
        <f>E2*0.6666</f>
        <v>27.503915999999997</v>
      </c>
      <c r="H2" s="28">
        <f>D2</f>
        <v>0</v>
      </c>
      <c r="I2" s="28">
        <f>E2*0.3333</f>
        <v>13.751957999999998</v>
      </c>
      <c r="J2" s="566" t="s">
        <v>571</v>
      </c>
      <c r="K2" s="28"/>
      <c r="L2">
        <v>2020</v>
      </c>
      <c r="M2" s="41">
        <f>(LOOKUP('Calculatie sheet'!$AC$2,'Objectenoverzicht aantallen'!$A:$A,'Objectenoverzicht aantallen'!$E:$E)*'Calculatie sheet'!$AC$41)</f>
        <v>0</v>
      </c>
      <c r="N2" s="798">
        <f>(LOOKUP('Calculatie sheet'!$AC$2,'Objectenoverzicht aantallen'!$A:$A,'Objectenoverzicht aantallen'!$Q:$Q)*'Calculatie sheet'!$AC$41)</f>
        <v>0</v>
      </c>
      <c r="O2" s="28">
        <v>0</v>
      </c>
      <c r="P2" s="28">
        <f>N2*2</f>
        <v>0</v>
      </c>
      <c r="Q2" s="28">
        <f>P2*0.3333</f>
        <v>0</v>
      </c>
      <c r="R2" s="28">
        <f>P2*0.6666</f>
        <v>0</v>
      </c>
      <c r="S2" s="28">
        <f>O2</f>
        <v>0</v>
      </c>
      <c r="T2" s="28">
        <f>P2*0.3333</f>
        <v>0</v>
      </c>
    </row>
    <row r="3" spans="1:20" x14ac:dyDescent="0.2">
      <c r="J3" s="8" t="s">
        <v>61</v>
      </c>
      <c r="L3">
        <v>2021</v>
      </c>
      <c r="M3" s="41">
        <f>(LOOKUP('Calculatie sheet'!$AC$2,'Objectenoverzicht aantallen'!$A:$A,'Objectenoverzicht aantallen'!$F:$F)*'Calculatie sheet'!$AC$41)</f>
        <v>0</v>
      </c>
      <c r="N3" s="798">
        <f>(LOOKUP('Calculatie sheet'!$AC$2,'Objectenoverzicht aantallen'!$A:$A,'Objectenoverzicht aantallen'!$R:$R)*'Calculatie sheet'!$AC$41)</f>
        <v>0</v>
      </c>
      <c r="O3" s="28">
        <v>0</v>
      </c>
      <c r="P3" s="28">
        <f>N3*2</f>
        <v>0</v>
      </c>
      <c r="Q3" s="28">
        <f>P3*0.3333</f>
        <v>0</v>
      </c>
      <c r="R3" s="28">
        <f>P3*0.6666</f>
        <v>0</v>
      </c>
      <c r="S3" s="28">
        <f>O3</f>
        <v>0</v>
      </c>
      <c r="T3" s="28">
        <f>P3*0.3333</f>
        <v>0</v>
      </c>
    </row>
    <row r="4" spans="1:20" x14ac:dyDescent="0.2">
      <c r="J4" s="9" t="s">
        <v>48</v>
      </c>
      <c r="L4">
        <v>2022</v>
      </c>
      <c r="M4" s="41">
        <f>(LOOKUP('Calculatie sheet'!$AC$2,'Objectenoverzicht aantallen'!$A:$A,'Objectenoverzicht aantallen'!$G:$G)*'Calculatie sheet'!$AC$41)</f>
        <v>0</v>
      </c>
      <c r="N4" s="798">
        <f>(LOOKUP('Calculatie sheet'!$AC$2,'Objectenoverzicht aantallen'!$A:$A,'Objectenoverzicht aantallen'!$S:$S)*'Calculatie sheet'!$AC$41)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sheet'!$AC$2,'Objectenoverzicht aantallen'!$A:$A,'Objectenoverzicht aantallen'!$H:$H)*'Calculatie sheet'!$AC$41)</f>
        <v>0</v>
      </c>
      <c r="N5" s="798">
        <f>(LOOKUP('Calculatie sheet'!$AC$2,'Objectenoverzicht aantallen'!$A:$A,'Objectenoverzicht aantallen'!$T:$T)*'Calculatie sheet'!$AC$41)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sheet'!$AC$2,'Objectenoverzicht aantallen'!$A:$A,'Objectenoverzicht aantallen'!$I:$I)*'Calculatie sheet'!$AC$41)</f>
        <v>0</v>
      </c>
      <c r="N6" s="798">
        <f>(LOOKUP('Calculatie sheet'!$AC$2,'Objectenoverzicht aantallen'!$A:$A,'Objectenoverzicht aantallen'!$U:$U)*'Calculatie sheet'!$AC$41)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sheet'!$AC$2,'Objectenoverzicht aantallen'!$A:$A,'Objectenoverzicht aantallen'!$J:$J)*'Calculatie sheet'!$AC$41)</f>
        <v>0</v>
      </c>
      <c r="N7" s="798">
        <f>(LOOKUP('Calculatie sheet'!$AC$2,'Objectenoverzicht aantallen'!$A:$A,'Objectenoverzicht aantallen'!$V:$V)*'Calculatie sheet'!$AC$41)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sheet'!$AC$2,'Objectenoverzicht aantallen'!$A:$A,'Objectenoverzicht aantallen'!$K:$K)*'Calculatie sheet'!$AC$41)</f>
        <v>0</v>
      </c>
      <c r="N8" s="798">
        <f>(LOOKUP('Calculatie sheet'!$AC$2,'Objectenoverzicht aantallen'!$A:$A,'Objectenoverzicht aantallen'!$W:$W)*'Calculatie sheet'!$AC$41)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sheet'!$AC$2,'Objectenoverzicht aantallen'!$A:$A,'Objectenoverzicht aantallen'!$L:$L)*'Calculatie sheet'!$AC$41)</f>
        <v>0</v>
      </c>
      <c r="N9" s="798">
        <f>(LOOKUP('Calculatie sheet'!$AC$2,'Objectenoverzicht aantallen'!$A:$A,'Objectenoverzicht aantallen'!$X:$X)*'Calculatie sheet'!$AC$41)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sheet'!$AC$2,'Objectenoverzicht aantallen'!$A:$A,'Objectenoverzicht aantallen'!$M:$M)*'Calculatie sheet'!$AC$41)</f>
        <v>0</v>
      </c>
      <c r="N10" s="798">
        <f>(LOOKUP('Calculatie sheet'!$AC$2,'Objectenoverzicht aantallen'!$A:$A,'Objectenoverzicht aantallen'!$Y:$Y)*'Calculatie sheet'!$AC$41)</f>
        <v>0</v>
      </c>
      <c r="O10" s="28">
        <v>0</v>
      </c>
      <c r="P10" s="28">
        <f t="shared" si="0"/>
        <v>0</v>
      </c>
      <c r="Q10" s="28">
        <f t="shared" si="1"/>
        <v>0</v>
      </c>
      <c r="R10" s="28">
        <f t="shared" si="2"/>
        <v>0</v>
      </c>
      <c r="S10" s="28">
        <f t="shared" si="3"/>
        <v>0</v>
      </c>
      <c r="T10" s="28">
        <f t="shared" si="4"/>
        <v>0</v>
      </c>
    </row>
    <row r="11" spans="1:20" x14ac:dyDescent="0.2">
      <c r="L11">
        <v>2029</v>
      </c>
      <c r="M11" s="41">
        <f>(LOOKUP('Calculatie sheet'!$AC$2,'Objectenoverzicht aantallen'!$A:$A,'Objectenoverzicht aantallen'!$N:$N)*'Calculatie sheet'!$AC$41)</f>
        <v>0</v>
      </c>
      <c r="N11" s="798">
        <f>(LOOKUP('Calculatie sheet'!$AC$2,'Objectenoverzicht aantallen'!$A:$A,'Objectenoverzicht aantallen'!$Z:$Z)*'Calculatie sheet'!$AC$41)</f>
        <v>0</v>
      </c>
      <c r="O11" s="28">
        <v>0</v>
      </c>
      <c r="P11" s="28">
        <f t="shared" si="0"/>
        <v>0</v>
      </c>
      <c r="Q11" s="28">
        <f t="shared" si="1"/>
        <v>0</v>
      </c>
      <c r="R11" s="28">
        <f t="shared" si="2"/>
        <v>0</v>
      </c>
      <c r="S11" s="28">
        <f t="shared" si="3"/>
        <v>0</v>
      </c>
      <c r="T11" s="28">
        <f t="shared" si="4"/>
        <v>0</v>
      </c>
    </row>
    <row r="12" spans="1:20" x14ac:dyDescent="0.2">
      <c r="L12">
        <v>2030</v>
      </c>
      <c r="M12" s="41">
        <f>(LOOKUP('Calculatie sheet'!$AC$2,'Objectenoverzicht aantallen'!$A:$A,'Objectenoverzicht aantallen'!$O:$O)*'Calculatie sheet'!$AC$41)</f>
        <v>0</v>
      </c>
      <c r="N12" s="798">
        <f>(LOOKUP('Calculatie sheet'!$AC$2,'Objectenoverzicht aantallen'!$A:$A,'Objectenoverzicht aantallen'!$AA:$AA)*'Calculatie sheet'!$AC$41)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A932A-B9D1-3D49-9E02-9E0256BD1012}">
  <dimension ref="A1:T12"/>
  <sheetViews>
    <sheetView workbookViewId="0">
      <selection activeCell="N1" sqref="N1:N12"/>
    </sheetView>
  </sheetViews>
  <sheetFormatPr baseColWidth="10" defaultRowHeight="16" x14ac:dyDescent="0.2"/>
  <cols>
    <col min="1" max="1" width="25.6640625" bestFit="1" customWidth="1"/>
    <col min="10" max="10" width="26.33203125" bestFit="1" customWidth="1"/>
  </cols>
  <sheetData>
    <row r="1" spans="1:20" x14ac:dyDescent="0.2">
      <c r="A1" t="str">
        <f>'Calculatie sheet'!AD3</f>
        <v>Ballast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sheet'!AD41</f>
        <v>25.87</v>
      </c>
      <c r="C2" s="566">
        <f>B2</f>
        <v>25.87</v>
      </c>
      <c r="D2" s="28">
        <v>0</v>
      </c>
      <c r="E2" s="28">
        <f>C2*2</f>
        <v>51.74</v>
      </c>
      <c r="F2" s="28">
        <f>E2*0.3333</f>
        <v>17.244941999999998</v>
      </c>
      <c r="G2" s="28">
        <f>E2*0.6666</f>
        <v>34.489883999999996</v>
      </c>
      <c r="H2" s="28">
        <f>D2</f>
        <v>0</v>
      </c>
      <c r="I2" s="28">
        <f>E2*0.3333</f>
        <v>17.244941999999998</v>
      </c>
      <c r="J2" s="566" t="s">
        <v>571</v>
      </c>
      <c r="K2" s="28"/>
      <c r="L2">
        <v>2020</v>
      </c>
      <c r="M2" s="41">
        <f>(LOOKUP('Calculatie sheet'!$AD$2,'Objectenoverzicht aantallen'!$A:$A,'Objectenoverzicht aantallen'!$E:$E)*'Calculatie sheet'!$AD$41)</f>
        <v>0</v>
      </c>
      <c r="N2" s="798">
        <f>(LOOKUP('Calculatie sheet'!$AD$2,'Objectenoverzicht aantallen'!$A:$A,'Objectenoverzicht aantallen'!$Q:$Q)*'Calculatie sheet'!$AD$41)</f>
        <v>0</v>
      </c>
      <c r="O2" s="28">
        <v>0</v>
      </c>
      <c r="P2" s="28">
        <f>N2*2</f>
        <v>0</v>
      </c>
      <c r="Q2" s="28">
        <f>P2*0.3333</f>
        <v>0</v>
      </c>
      <c r="R2" s="28">
        <f>P2*0.6666</f>
        <v>0</v>
      </c>
      <c r="S2" s="28">
        <f>O2</f>
        <v>0</v>
      </c>
      <c r="T2" s="28">
        <f>P2*0.3333</f>
        <v>0</v>
      </c>
    </row>
    <row r="3" spans="1:20" x14ac:dyDescent="0.2">
      <c r="J3" s="8" t="s">
        <v>61</v>
      </c>
      <c r="L3">
        <v>2021</v>
      </c>
      <c r="M3" s="41">
        <f>(LOOKUP('Calculatie sheet'!$AD$2,'Objectenoverzicht aantallen'!$A:$A,'Objectenoverzicht aantallen'!$F:$F)*'Calculatie sheet'!$AD$41)</f>
        <v>0</v>
      </c>
      <c r="N3" s="798">
        <f>(LOOKUP('Calculatie sheet'!$AD$2,'Objectenoverzicht aantallen'!$A:$A,'Objectenoverzicht aantallen'!$R:$R)*'Calculatie sheet'!$AD$41)</f>
        <v>0</v>
      </c>
      <c r="O3" s="28">
        <v>0</v>
      </c>
      <c r="P3" s="28">
        <f>N3*2</f>
        <v>0</v>
      </c>
      <c r="Q3" s="28">
        <f>P3*0.3333</f>
        <v>0</v>
      </c>
      <c r="R3" s="28">
        <f>P3*0.6666</f>
        <v>0</v>
      </c>
      <c r="S3" s="28">
        <f>O3</f>
        <v>0</v>
      </c>
      <c r="T3" s="28">
        <f>P3*0.3333</f>
        <v>0</v>
      </c>
    </row>
    <row r="4" spans="1:20" x14ac:dyDescent="0.2">
      <c r="J4" s="9" t="s">
        <v>48</v>
      </c>
      <c r="L4">
        <v>2022</v>
      </c>
      <c r="M4" s="41">
        <f>(LOOKUP('Calculatie sheet'!$AD$2,'Objectenoverzicht aantallen'!$A:$A,'Objectenoverzicht aantallen'!$G:$G)*'Calculatie sheet'!$AD$41)</f>
        <v>0</v>
      </c>
      <c r="N4" s="798">
        <f>(LOOKUP('Calculatie sheet'!$AD$2,'Objectenoverzicht aantallen'!$A:$A,'Objectenoverzicht aantallen'!$S:$S)*'Calculatie sheet'!$AD$41)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sheet'!$AD$2,'Objectenoverzicht aantallen'!$A:$A,'Objectenoverzicht aantallen'!$H:$H)*'Calculatie sheet'!$AD$41)</f>
        <v>0</v>
      </c>
      <c r="N5" s="798">
        <f>(LOOKUP('Calculatie sheet'!$AD$2,'Objectenoverzicht aantallen'!$A:$A,'Objectenoverzicht aantallen'!$T:$T)*'Calculatie sheet'!$AD$41)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sheet'!$AD$2,'Objectenoverzicht aantallen'!$A:$A,'Objectenoverzicht aantallen'!$I:$I)*'Calculatie sheet'!$AD$41)</f>
        <v>0</v>
      </c>
      <c r="N6" s="798">
        <f>(LOOKUP('Calculatie sheet'!$AD$2,'Objectenoverzicht aantallen'!$A:$A,'Objectenoverzicht aantallen'!$U:$U)*'Calculatie sheet'!$AD$41)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sheet'!$AD$2,'Objectenoverzicht aantallen'!$A:$A,'Objectenoverzicht aantallen'!$J:$J)*'Calculatie sheet'!$AD$41)</f>
        <v>0</v>
      </c>
      <c r="N7" s="798">
        <f>(LOOKUP('Calculatie sheet'!$AD$2,'Objectenoverzicht aantallen'!$A:$A,'Objectenoverzicht aantallen'!$V:$V)*'Calculatie sheet'!$AD$41)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sheet'!$AD$2,'Objectenoverzicht aantallen'!$A:$A,'Objectenoverzicht aantallen'!$K:$K)*'Calculatie sheet'!$AD$41)</f>
        <v>0</v>
      </c>
      <c r="N8" s="798">
        <f>(LOOKUP('Calculatie sheet'!$AD$2,'Objectenoverzicht aantallen'!$A:$A,'Objectenoverzicht aantallen'!$W:$W)*'Calculatie sheet'!$AD$41)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sheet'!$AD$2,'Objectenoverzicht aantallen'!$A:$A,'Objectenoverzicht aantallen'!$L:$L)*'Calculatie sheet'!$AD$41)</f>
        <v>0</v>
      </c>
      <c r="N9" s="798">
        <f>(LOOKUP('Calculatie sheet'!$AD$2,'Objectenoverzicht aantallen'!$A:$A,'Objectenoverzicht aantallen'!$X:$X)*'Calculatie sheet'!$AD$41)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sheet'!$AD$2,'Objectenoverzicht aantallen'!$A:$A,'Objectenoverzicht aantallen'!$M:$M)*'Calculatie sheet'!$AD$41)</f>
        <v>0</v>
      </c>
      <c r="N10" s="798">
        <f>(LOOKUP('Calculatie sheet'!$AD$2,'Objectenoverzicht aantallen'!$A:$A,'Objectenoverzicht aantallen'!$Y:$Y)*'Calculatie sheet'!$AD$41)</f>
        <v>0</v>
      </c>
      <c r="O10" s="28">
        <v>0</v>
      </c>
      <c r="P10" s="28">
        <f t="shared" si="0"/>
        <v>0</v>
      </c>
      <c r="Q10" s="28">
        <f t="shared" si="1"/>
        <v>0</v>
      </c>
      <c r="R10" s="28">
        <f t="shared" si="2"/>
        <v>0</v>
      </c>
      <c r="S10" s="28">
        <f t="shared" si="3"/>
        <v>0</v>
      </c>
      <c r="T10" s="28">
        <f t="shared" si="4"/>
        <v>0</v>
      </c>
    </row>
    <row r="11" spans="1:20" x14ac:dyDescent="0.2">
      <c r="L11">
        <v>2029</v>
      </c>
      <c r="M11" s="41">
        <f>(LOOKUP('Calculatie sheet'!$AD$2,'Objectenoverzicht aantallen'!$A:$A,'Objectenoverzicht aantallen'!$N:$N)*'Calculatie sheet'!$AD$41)</f>
        <v>0</v>
      </c>
      <c r="N11" s="798">
        <f>(LOOKUP('Calculatie sheet'!$AD$2,'Objectenoverzicht aantallen'!$A:$A,'Objectenoverzicht aantallen'!$Z:$Z)*'Calculatie sheet'!$AD$41)</f>
        <v>0</v>
      </c>
      <c r="O11" s="28">
        <v>0</v>
      </c>
      <c r="P11" s="28">
        <f t="shared" si="0"/>
        <v>0</v>
      </c>
      <c r="Q11" s="28">
        <f t="shared" si="1"/>
        <v>0</v>
      </c>
      <c r="R11" s="28">
        <f t="shared" si="2"/>
        <v>0</v>
      </c>
      <c r="S11" s="28">
        <f t="shared" si="3"/>
        <v>0</v>
      </c>
      <c r="T11" s="28">
        <f t="shared" si="4"/>
        <v>0</v>
      </c>
    </row>
    <row r="12" spans="1:20" x14ac:dyDescent="0.2">
      <c r="L12">
        <v>2030</v>
      </c>
      <c r="M12" s="41">
        <f>(LOOKUP('Calculatie sheet'!$AD$2,'Objectenoverzicht aantallen'!$A:$A,'Objectenoverzicht aantallen'!$O:$O)*'Calculatie sheet'!$AD$41)</f>
        <v>0</v>
      </c>
      <c r="N12" s="798">
        <f>(LOOKUP('Calculatie sheet'!$AD$2,'Objectenoverzicht aantallen'!$A:$A,'Objectenoverzicht aantallen'!$AA:$AA)*'Calculatie sheet'!$AD$41)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282B-B177-3643-BB36-01AFA5B193F3}">
  <dimension ref="A1:T12"/>
  <sheetViews>
    <sheetView workbookViewId="0">
      <selection activeCell="N1" sqref="N1:N12"/>
    </sheetView>
  </sheetViews>
  <sheetFormatPr baseColWidth="10" defaultRowHeight="16" x14ac:dyDescent="0.2"/>
  <cols>
    <col min="10" max="10" width="26.33203125" bestFit="1" customWidth="1"/>
  </cols>
  <sheetData>
    <row r="1" spans="1:20" x14ac:dyDescent="0.2">
      <c r="A1" t="str">
        <f>'Calculatie sheet'!AE3</f>
        <v>Wissel</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sheet'!AE41</f>
        <v>23181.58</v>
      </c>
      <c r="C2" s="566">
        <f>B2</f>
        <v>23181.58</v>
      </c>
      <c r="D2" s="28">
        <v>0</v>
      </c>
      <c r="E2" s="28">
        <f>C2*2</f>
        <v>46363.16</v>
      </c>
      <c r="F2" s="28">
        <f>E2*0.3333</f>
        <v>15452.841228000001</v>
      </c>
      <c r="G2" s="28">
        <f>E2*0.6666</f>
        <v>30905.682456000002</v>
      </c>
      <c r="H2" s="28">
        <f>D2</f>
        <v>0</v>
      </c>
      <c r="I2" s="28">
        <f>E2*0.3333</f>
        <v>15452.841228000001</v>
      </c>
      <c r="J2" s="566" t="s">
        <v>571</v>
      </c>
      <c r="K2" s="28"/>
      <c r="L2">
        <v>2020</v>
      </c>
      <c r="M2" s="41">
        <f>(LOOKUP('Calculatie sheet'!$AE$2,'Objectenoverzicht aantallen'!$A:$A,'Objectenoverzicht aantallen'!$E:$E)*'Calculatie sheet'!$AE$41)</f>
        <v>0</v>
      </c>
      <c r="N2" s="798">
        <f>(LOOKUP('Calculatie sheet'!$AE$2,'Objectenoverzicht aantallen'!$A:$A,'Objectenoverzicht aantallen'!$Q:$Q)*'Calculatie sheet'!$AE$41)</f>
        <v>0</v>
      </c>
      <c r="O2" s="28">
        <v>0</v>
      </c>
      <c r="P2" s="28">
        <f>N2*2</f>
        <v>0</v>
      </c>
      <c r="Q2" s="28">
        <f>P2*0.3333</f>
        <v>0</v>
      </c>
      <c r="R2" s="28">
        <f>P2*0.6666</f>
        <v>0</v>
      </c>
      <c r="S2" s="28">
        <f>O2</f>
        <v>0</v>
      </c>
      <c r="T2" s="28">
        <f>P2*0.3333</f>
        <v>0</v>
      </c>
    </row>
    <row r="3" spans="1:20" x14ac:dyDescent="0.2">
      <c r="J3" s="8" t="s">
        <v>61</v>
      </c>
      <c r="L3">
        <v>2021</v>
      </c>
      <c r="M3" s="41">
        <f>(LOOKUP('Calculatie sheet'!$AE$2,'Objectenoverzicht aantallen'!$A:$A,'Objectenoverzicht aantallen'!$F:$F)*'Calculatie sheet'!$AE$41)</f>
        <v>0</v>
      </c>
      <c r="N3" s="798">
        <f>(LOOKUP('Calculatie sheet'!$AE$2,'Objectenoverzicht aantallen'!$A:$A,'Objectenoverzicht aantallen'!$R:$R)*'Calculatie sheet'!$AE$41)</f>
        <v>0</v>
      </c>
      <c r="O3" s="28">
        <v>0</v>
      </c>
      <c r="P3" s="28">
        <f>N3*2</f>
        <v>0</v>
      </c>
      <c r="Q3" s="28">
        <f>P3*0.3333</f>
        <v>0</v>
      </c>
      <c r="R3" s="28">
        <f>P3*0.6666</f>
        <v>0</v>
      </c>
      <c r="S3" s="28">
        <f>O3</f>
        <v>0</v>
      </c>
      <c r="T3" s="28">
        <f>P3*0.3333</f>
        <v>0</v>
      </c>
    </row>
    <row r="4" spans="1:20" x14ac:dyDescent="0.2">
      <c r="J4" s="9" t="s">
        <v>48</v>
      </c>
      <c r="L4">
        <v>2022</v>
      </c>
      <c r="M4" s="41">
        <f>(LOOKUP('Calculatie sheet'!$AE$2,'Objectenoverzicht aantallen'!$A:$A,'Objectenoverzicht aantallen'!$G:$G)*'Calculatie sheet'!$AE$41)</f>
        <v>0</v>
      </c>
      <c r="N4" s="798">
        <f>(LOOKUP('Calculatie sheet'!$AE$2,'Objectenoverzicht aantallen'!$A:$A,'Objectenoverzicht aantallen'!$S:$S)*'Calculatie sheet'!$AE$41)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sheet'!$AE$2,'Objectenoverzicht aantallen'!$A:$A,'Objectenoverzicht aantallen'!$H:$H)*'Calculatie sheet'!$AE$41)</f>
        <v>0</v>
      </c>
      <c r="N5" s="798">
        <f>(LOOKUP('Calculatie sheet'!$AE$2,'Objectenoverzicht aantallen'!$A:$A,'Objectenoverzicht aantallen'!$T:$T)*'Calculatie sheet'!$AE$41)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sheet'!$AE$2,'Objectenoverzicht aantallen'!$A:$A,'Objectenoverzicht aantallen'!$I:$I)*'Calculatie sheet'!$AE$41)</f>
        <v>0</v>
      </c>
      <c r="N6" s="798">
        <f>(LOOKUP('Calculatie sheet'!$AE$2,'Objectenoverzicht aantallen'!$A:$A,'Objectenoverzicht aantallen'!$U:$U)*'Calculatie sheet'!$AE$41)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sheet'!$AE$2,'Objectenoverzicht aantallen'!$A:$A,'Objectenoverzicht aantallen'!$J:$J)*'Calculatie sheet'!$AE$41)</f>
        <v>0</v>
      </c>
      <c r="N7" s="798">
        <f>(LOOKUP('Calculatie sheet'!$AE$2,'Objectenoverzicht aantallen'!$A:$A,'Objectenoverzicht aantallen'!$V:$V)*'Calculatie sheet'!$AE$41)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sheet'!$AE$2,'Objectenoverzicht aantallen'!$A:$A,'Objectenoverzicht aantallen'!$K:$K)*'Calculatie sheet'!$AE$41)</f>
        <v>0</v>
      </c>
      <c r="N8" s="798">
        <f>(LOOKUP('Calculatie sheet'!$AE$2,'Objectenoverzicht aantallen'!$A:$A,'Objectenoverzicht aantallen'!$W:$W)*'Calculatie sheet'!$AE$41)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sheet'!$AE$2,'Objectenoverzicht aantallen'!$A:$A,'Objectenoverzicht aantallen'!$L:$L)*'Calculatie sheet'!$AE$41)</f>
        <v>0</v>
      </c>
      <c r="N9" s="798">
        <f>(LOOKUP('Calculatie sheet'!$AE$2,'Objectenoverzicht aantallen'!$A:$A,'Objectenoverzicht aantallen'!$X:$X)*'Calculatie sheet'!$AE$41)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sheet'!$AE$2,'Objectenoverzicht aantallen'!$A:$A,'Objectenoverzicht aantallen'!$M:$M)*'Calculatie sheet'!$AE$41)</f>
        <v>0</v>
      </c>
      <c r="N10" s="798">
        <f>(LOOKUP('Calculatie sheet'!$AE$2,'Objectenoverzicht aantallen'!$A:$A,'Objectenoverzicht aantallen'!$Y:$Y)*'Calculatie sheet'!$AE$41)</f>
        <v>0</v>
      </c>
      <c r="O10" s="28">
        <v>0</v>
      </c>
      <c r="P10" s="28">
        <f t="shared" si="0"/>
        <v>0</v>
      </c>
      <c r="Q10" s="28">
        <f t="shared" si="1"/>
        <v>0</v>
      </c>
      <c r="R10" s="28">
        <f t="shared" si="2"/>
        <v>0</v>
      </c>
      <c r="S10" s="28">
        <f t="shared" si="3"/>
        <v>0</v>
      </c>
      <c r="T10" s="28">
        <f t="shared" si="4"/>
        <v>0</v>
      </c>
    </row>
    <row r="11" spans="1:20" x14ac:dyDescent="0.2">
      <c r="L11">
        <v>2029</v>
      </c>
      <c r="M11" s="41">
        <f>(LOOKUP('Calculatie sheet'!$AE$2,'Objectenoverzicht aantallen'!$A:$A,'Objectenoverzicht aantallen'!$N:$N)*'Calculatie sheet'!$AE$41)</f>
        <v>0</v>
      </c>
      <c r="N11" s="798">
        <f>(LOOKUP('Calculatie sheet'!$AE$2,'Objectenoverzicht aantallen'!$A:$A,'Objectenoverzicht aantallen'!$Z:$Z)*'Calculatie sheet'!$AE$41)</f>
        <v>0</v>
      </c>
      <c r="O11" s="28">
        <v>0</v>
      </c>
      <c r="P11" s="28">
        <f t="shared" si="0"/>
        <v>0</v>
      </c>
      <c r="Q11" s="28">
        <f t="shared" si="1"/>
        <v>0</v>
      </c>
      <c r="R11" s="28">
        <f t="shared" si="2"/>
        <v>0</v>
      </c>
      <c r="S11" s="28">
        <f t="shared" si="3"/>
        <v>0</v>
      </c>
      <c r="T11" s="28">
        <f t="shared" si="4"/>
        <v>0</v>
      </c>
    </row>
    <row r="12" spans="1:20" x14ac:dyDescent="0.2">
      <c r="L12">
        <v>2030</v>
      </c>
      <c r="M12" s="41">
        <f>(LOOKUP('Calculatie sheet'!$AE$2,'Objectenoverzicht aantallen'!$A:$A,'Objectenoverzicht aantallen'!$O:$O)*'Calculatie sheet'!$AE$41)</f>
        <v>0</v>
      </c>
      <c r="N12" s="798">
        <f>(LOOKUP('Calculatie sheet'!$AE$2,'Objectenoverzicht aantallen'!$A:$A,'Objectenoverzicht aantallen'!$AA:$AA)*'Calculatie sheet'!$AE$41)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820AB-1D13-9A48-9C3B-7C70BA64A172}">
  <sheetPr>
    <tabColor rgb="FF521B93"/>
    <pageSetUpPr fitToPage="1"/>
  </sheetPr>
  <dimension ref="A1:F105"/>
  <sheetViews>
    <sheetView topLeftCell="A39" zoomScale="80" zoomScaleNormal="80" workbookViewId="0">
      <selection activeCell="E61" sqref="E61"/>
    </sheetView>
  </sheetViews>
  <sheetFormatPr baseColWidth="10" defaultRowHeight="16" x14ac:dyDescent="0.2"/>
  <cols>
    <col min="1" max="1" width="15.83203125" bestFit="1" customWidth="1"/>
    <col min="2" max="2" width="34.5" customWidth="1"/>
    <col min="3" max="3" width="26.83203125" bestFit="1" customWidth="1"/>
    <col min="4" max="4" width="38.83203125" customWidth="1"/>
    <col min="5" max="5" width="18.5" customWidth="1"/>
    <col min="6" max="6" width="58.1640625" style="48" customWidth="1"/>
    <col min="7" max="7" width="13.33203125" bestFit="1" customWidth="1"/>
    <col min="8" max="8" width="28.1640625" bestFit="1" customWidth="1"/>
    <col min="9" max="9" width="19.83203125" bestFit="1" customWidth="1"/>
    <col min="10" max="10" width="15.6640625" bestFit="1" customWidth="1"/>
    <col min="11" max="11" width="27.6640625" bestFit="1" customWidth="1"/>
    <col min="12" max="12" width="35.5" bestFit="1" customWidth="1"/>
  </cols>
  <sheetData>
    <row r="1" spans="1:6" ht="26" x14ac:dyDescent="0.3">
      <c r="A1" s="215" t="s">
        <v>801</v>
      </c>
      <c r="E1" s="285"/>
    </row>
    <row r="2" spans="1:6" ht="25" thickBot="1" x14ac:dyDescent="0.35">
      <c r="A2" s="47"/>
      <c r="E2" s="286"/>
    </row>
    <row r="3" spans="1:6" ht="17" customHeight="1" thickBot="1" x14ac:dyDescent="0.35">
      <c r="A3" s="47"/>
      <c r="D3" s="344" t="s">
        <v>392</v>
      </c>
      <c r="E3" s="286"/>
    </row>
    <row r="4" spans="1:6" ht="17" customHeight="1" thickBot="1" x14ac:dyDescent="0.3">
      <c r="A4" s="868" t="s">
        <v>393</v>
      </c>
      <c r="B4" s="869"/>
      <c r="C4" s="869"/>
      <c r="D4" s="869"/>
      <c r="E4" s="869"/>
      <c r="F4" s="870"/>
    </row>
    <row r="5" spans="1:6" ht="17" customHeight="1" thickBot="1" x14ac:dyDescent="0.25">
      <c r="A5" s="900" t="s">
        <v>507</v>
      </c>
      <c r="B5" s="901"/>
      <c r="C5" s="902"/>
      <c r="D5" s="888"/>
      <c r="F5" s="418" t="s">
        <v>111</v>
      </c>
    </row>
    <row r="6" spans="1:6" ht="17" customHeight="1" x14ac:dyDescent="0.2">
      <c r="A6" s="903"/>
      <c r="B6" s="904"/>
      <c r="C6" s="905"/>
      <c r="D6" s="889"/>
      <c r="F6" s="873" t="s">
        <v>474</v>
      </c>
    </row>
    <row r="7" spans="1:6" ht="17" customHeight="1" x14ac:dyDescent="0.2">
      <c r="A7" s="903"/>
      <c r="B7" s="904"/>
      <c r="C7" s="905"/>
      <c r="D7" s="889"/>
      <c r="F7" s="882"/>
    </row>
    <row r="8" spans="1:6" ht="17" customHeight="1" x14ac:dyDescent="0.2">
      <c r="A8" s="903"/>
      <c r="B8" s="904"/>
      <c r="C8" s="905"/>
      <c r="D8" s="889"/>
      <c r="E8" s="6"/>
      <c r="F8" s="882"/>
    </row>
    <row r="9" spans="1:6" ht="17" thickBot="1" x14ac:dyDescent="0.25">
      <c r="A9" s="906"/>
      <c r="B9" s="907"/>
      <c r="C9" s="908"/>
      <c r="D9" s="890"/>
      <c r="E9" s="6"/>
      <c r="F9" s="874"/>
    </row>
    <row r="10" spans="1:6" ht="10" customHeight="1" thickBot="1" x14ac:dyDescent="0.25">
      <c r="A10" s="415"/>
      <c r="B10" s="415"/>
      <c r="C10" s="415"/>
      <c r="D10" s="52"/>
      <c r="E10" s="6"/>
      <c r="F10" s="416"/>
    </row>
    <row r="11" spans="1:6" ht="20" thickBot="1" x14ac:dyDescent="0.3">
      <c r="A11" s="868" t="s">
        <v>508</v>
      </c>
      <c r="B11" s="869"/>
      <c r="C11" s="869"/>
      <c r="D11" s="869"/>
      <c r="E11" s="869"/>
      <c r="F11" s="870"/>
    </row>
    <row r="12" spans="1:6" ht="17" customHeight="1" thickBot="1" x14ac:dyDescent="0.25">
      <c r="A12" s="381"/>
      <c r="B12" s="395" t="s">
        <v>113</v>
      </c>
      <c r="C12" s="382" t="s">
        <v>470</v>
      </c>
      <c r="D12" s="385">
        <v>0</v>
      </c>
      <c r="E12" s="288" t="s">
        <v>471</v>
      </c>
      <c r="F12" s="380" t="s">
        <v>111</v>
      </c>
    </row>
    <row r="13" spans="1:6" ht="17" customHeight="1" thickBot="1" x14ac:dyDescent="0.25">
      <c r="A13" s="404" t="s">
        <v>2</v>
      </c>
      <c r="B13" s="396" t="s">
        <v>8</v>
      </c>
      <c r="C13" s="386" t="s">
        <v>28</v>
      </c>
      <c r="D13" s="387">
        <v>0</v>
      </c>
      <c r="E13" s="6" t="s">
        <v>472</v>
      </c>
      <c r="F13" s="909"/>
    </row>
    <row r="14" spans="1:6" ht="17" customHeight="1" x14ac:dyDescent="0.2">
      <c r="A14" s="413"/>
      <c r="B14" s="307" t="s">
        <v>12</v>
      </c>
      <c r="C14" s="299" t="s">
        <v>29</v>
      </c>
      <c r="D14" s="388">
        <v>0</v>
      </c>
      <c r="E14" s="6" t="s">
        <v>472</v>
      </c>
      <c r="F14" s="910"/>
    </row>
    <row r="15" spans="1:6" ht="17" customHeight="1" thickBot="1" x14ac:dyDescent="0.25">
      <c r="A15" s="205"/>
      <c r="B15" s="308" t="s">
        <v>13</v>
      </c>
      <c r="C15" s="384" t="s">
        <v>30</v>
      </c>
      <c r="D15" s="389">
        <v>0</v>
      </c>
      <c r="E15" s="6" t="s">
        <v>472</v>
      </c>
      <c r="F15" s="910"/>
    </row>
    <row r="16" spans="1:6" ht="17" customHeight="1" thickBot="1" x14ac:dyDescent="0.25">
      <c r="A16" s="205"/>
      <c r="B16" s="35" t="s">
        <v>14</v>
      </c>
      <c r="C16" s="383" t="s">
        <v>473</v>
      </c>
      <c r="D16" s="390">
        <v>0</v>
      </c>
      <c r="E16" s="6" t="s">
        <v>110</v>
      </c>
      <c r="F16" s="910"/>
    </row>
    <row r="17" spans="1:6" ht="17" customHeight="1" x14ac:dyDescent="0.2">
      <c r="A17" s="205"/>
      <c r="B17" s="306" t="s">
        <v>15</v>
      </c>
      <c r="C17" s="386" t="s">
        <v>29</v>
      </c>
      <c r="D17" s="393">
        <v>0</v>
      </c>
      <c r="E17" s="6" t="s">
        <v>110</v>
      </c>
      <c r="F17" s="910"/>
    </row>
    <row r="18" spans="1:6" ht="17" customHeight="1" thickBot="1" x14ac:dyDescent="0.25">
      <c r="A18" s="205"/>
      <c r="B18" s="308" t="s">
        <v>16</v>
      </c>
      <c r="C18" s="384" t="s">
        <v>31</v>
      </c>
      <c r="D18" s="394">
        <v>0</v>
      </c>
      <c r="E18" s="6" t="s">
        <v>110</v>
      </c>
      <c r="F18" s="910"/>
    </row>
    <row r="19" spans="1:6" ht="17" customHeight="1" thickBot="1" x14ac:dyDescent="0.25">
      <c r="A19" s="205"/>
      <c r="B19" s="35" t="s">
        <v>114</v>
      </c>
      <c r="C19" s="383" t="s">
        <v>473</v>
      </c>
      <c r="D19" s="391">
        <f>SUM(D17:D18)</f>
        <v>0</v>
      </c>
      <c r="E19" s="6" t="s">
        <v>110</v>
      </c>
      <c r="F19" s="910"/>
    </row>
    <row r="20" spans="1:6" ht="10" customHeight="1" thickBot="1" x14ac:dyDescent="0.25">
      <c r="A20" s="205"/>
      <c r="E20" s="6"/>
      <c r="F20" s="910"/>
    </row>
    <row r="21" spans="1:6" ht="17" customHeight="1" thickBot="1" x14ac:dyDescent="0.25">
      <c r="A21" s="205"/>
      <c r="B21" s="412" t="s">
        <v>17</v>
      </c>
      <c r="C21" s="400" t="s">
        <v>519</v>
      </c>
      <c r="D21" s="401">
        <f>D16+D19</f>
        <v>0</v>
      </c>
      <c r="E21" s="6" t="s">
        <v>110</v>
      </c>
      <c r="F21" s="910"/>
    </row>
    <row r="22" spans="1:6" ht="17" customHeight="1" thickTop="1" thickBot="1" x14ac:dyDescent="0.25">
      <c r="A22" s="240"/>
      <c r="B22" s="142"/>
      <c r="C22" s="403" t="s">
        <v>0</v>
      </c>
      <c r="D22" s="402">
        <v>0</v>
      </c>
      <c r="E22" s="347" t="s">
        <v>509</v>
      </c>
      <c r="F22" s="911"/>
    </row>
    <row r="23" spans="1:6" ht="10" customHeight="1" thickBot="1" x14ac:dyDescent="0.25">
      <c r="B23" s="407"/>
      <c r="C23" s="22"/>
      <c r="D23" s="5"/>
      <c r="E23" s="287"/>
      <c r="F23" s="374"/>
    </row>
    <row r="24" spans="1:6" ht="17" customHeight="1" thickBot="1" x14ac:dyDescent="0.25">
      <c r="A24" s="405" t="s">
        <v>4</v>
      </c>
      <c r="B24" s="396" t="s">
        <v>18</v>
      </c>
      <c r="C24" s="386" t="s">
        <v>32</v>
      </c>
      <c r="D24" s="393">
        <v>0</v>
      </c>
      <c r="E24" s="419" t="s">
        <v>110</v>
      </c>
      <c r="F24" s="375" t="s">
        <v>111</v>
      </c>
    </row>
    <row r="25" spans="1:6" ht="17" customHeight="1" x14ac:dyDescent="0.2">
      <c r="A25" s="413"/>
      <c r="B25" s="397" t="s">
        <v>19</v>
      </c>
      <c r="C25" s="299" t="s">
        <v>3</v>
      </c>
      <c r="D25" s="406">
        <v>0</v>
      </c>
      <c r="E25" s="6" t="s">
        <v>110</v>
      </c>
      <c r="F25" s="909"/>
    </row>
    <row r="26" spans="1:6" ht="17" customHeight="1" x14ac:dyDescent="0.2">
      <c r="A26" s="205"/>
      <c r="B26" s="397" t="s">
        <v>20</v>
      </c>
      <c r="C26" s="299" t="s">
        <v>33</v>
      </c>
      <c r="D26" s="406">
        <v>0</v>
      </c>
      <c r="E26" s="6" t="s">
        <v>110</v>
      </c>
      <c r="F26" s="910"/>
    </row>
    <row r="27" spans="1:6" ht="17" customHeight="1" x14ac:dyDescent="0.2">
      <c r="A27" s="205"/>
      <c r="B27" s="397" t="s">
        <v>21</v>
      </c>
      <c r="C27" s="299" t="s">
        <v>34</v>
      </c>
      <c r="D27" s="406">
        <v>0</v>
      </c>
      <c r="E27" s="6" t="s">
        <v>110</v>
      </c>
      <c r="F27" s="910"/>
    </row>
    <row r="28" spans="1:6" ht="17" customHeight="1" x14ac:dyDescent="0.2">
      <c r="A28" s="205"/>
      <c r="B28" s="397" t="s">
        <v>22</v>
      </c>
      <c r="C28" s="299" t="s">
        <v>35</v>
      </c>
      <c r="D28" s="406">
        <v>0</v>
      </c>
      <c r="E28" s="6" t="s">
        <v>110</v>
      </c>
      <c r="F28" s="910"/>
    </row>
    <row r="29" spans="1:6" ht="17" customHeight="1" x14ac:dyDescent="0.2">
      <c r="A29" s="205"/>
      <c r="B29" s="397" t="s">
        <v>23</v>
      </c>
      <c r="C29" s="299" t="s">
        <v>36</v>
      </c>
      <c r="D29" s="406">
        <v>0</v>
      </c>
      <c r="E29" s="6" t="s">
        <v>110</v>
      </c>
      <c r="F29" s="910"/>
    </row>
    <row r="30" spans="1:6" ht="17" customHeight="1" thickBot="1" x14ac:dyDescent="0.25">
      <c r="A30" s="205"/>
      <c r="B30" s="398" t="s">
        <v>24</v>
      </c>
      <c r="C30" s="384" t="s">
        <v>37</v>
      </c>
      <c r="D30" s="394">
        <v>0</v>
      </c>
      <c r="E30" s="6" t="s">
        <v>110</v>
      </c>
      <c r="F30" s="910"/>
    </row>
    <row r="31" spans="1:6" ht="17" customHeight="1" thickBot="1" x14ac:dyDescent="0.25">
      <c r="A31" s="205"/>
      <c r="B31" s="399" t="s">
        <v>115</v>
      </c>
      <c r="C31" s="400" t="s">
        <v>117</v>
      </c>
      <c r="D31" s="408">
        <f>SUM(D24:D30)</f>
        <v>0</v>
      </c>
      <c r="E31" s="6" t="s">
        <v>110</v>
      </c>
      <c r="F31" s="910"/>
    </row>
    <row r="32" spans="1:6" ht="17" customHeight="1" thickBot="1" x14ac:dyDescent="0.25">
      <c r="A32" s="240"/>
      <c r="B32" s="264"/>
      <c r="C32" s="403" t="s">
        <v>0</v>
      </c>
      <c r="D32" s="409">
        <v>0</v>
      </c>
      <c r="E32" s="347" t="s">
        <v>509</v>
      </c>
      <c r="F32" s="911"/>
    </row>
    <row r="33" spans="1:6" ht="10" customHeight="1" thickBot="1" x14ac:dyDescent="0.25">
      <c r="C33" s="22"/>
      <c r="D33" s="5"/>
      <c r="E33" s="287"/>
      <c r="F33" s="374"/>
    </row>
    <row r="34" spans="1:6" ht="17" customHeight="1" thickBot="1" x14ac:dyDescent="0.25">
      <c r="A34" s="405" t="s">
        <v>6</v>
      </c>
      <c r="B34" s="392" t="s">
        <v>25</v>
      </c>
      <c r="C34" s="386" t="s">
        <v>38</v>
      </c>
      <c r="D34" s="393">
        <v>0</v>
      </c>
      <c r="E34" s="419" t="s">
        <v>110</v>
      </c>
      <c r="F34" s="375" t="s">
        <v>111</v>
      </c>
    </row>
    <row r="35" spans="1:6" ht="17" customHeight="1" x14ac:dyDescent="0.2">
      <c r="A35" s="413"/>
      <c r="B35" s="354" t="s">
        <v>7</v>
      </c>
      <c r="C35" s="299" t="s">
        <v>29</v>
      </c>
      <c r="D35" s="406">
        <v>0</v>
      </c>
      <c r="E35" s="6" t="s">
        <v>110</v>
      </c>
      <c r="F35" s="909"/>
    </row>
    <row r="36" spans="1:6" ht="17" customHeight="1" x14ac:dyDescent="0.2">
      <c r="A36" s="205"/>
      <c r="B36" s="354" t="s">
        <v>26</v>
      </c>
      <c r="C36" s="299" t="s">
        <v>39</v>
      </c>
      <c r="D36" s="406">
        <v>0</v>
      </c>
      <c r="E36" s="6" t="s">
        <v>110</v>
      </c>
      <c r="F36" s="910"/>
    </row>
    <row r="37" spans="1:6" ht="17" customHeight="1" thickBot="1" x14ac:dyDescent="0.25">
      <c r="A37" s="205"/>
      <c r="B37" s="345" t="s">
        <v>27</v>
      </c>
      <c r="C37" s="384" t="s">
        <v>40</v>
      </c>
      <c r="D37" s="394">
        <v>0</v>
      </c>
      <c r="E37" s="6" t="s">
        <v>110</v>
      </c>
      <c r="F37" s="910"/>
    </row>
    <row r="38" spans="1:6" ht="17" customHeight="1" thickBot="1" x14ac:dyDescent="0.25">
      <c r="A38" s="205"/>
      <c r="B38" s="399" t="s">
        <v>116</v>
      </c>
      <c r="C38" s="400" t="s">
        <v>118</v>
      </c>
      <c r="D38" s="408">
        <f>SUM(D34:D37)</f>
        <v>0</v>
      </c>
      <c r="E38" s="6"/>
      <c r="F38" s="910"/>
    </row>
    <row r="39" spans="1:6" ht="17" customHeight="1" thickBot="1" x14ac:dyDescent="0.25">
      <c r="A39" s="240"/>
      <c r="B39" s="264"/>
      <c r="C39" s="403" t="s">
        <v>0</v>
      </c>
      <c r="D39" s="409">
        <v>0</v>
      </c>
      <c r="E39" s="347" t="s">
        <v>509</v>
      </c>
      <c r="F39" s="911"/>
    </row>
    <row r="40" spans="1:6" ht="10" customHeight="1" thickBot="1" x14ac:dyDescent="0.25">
      <c r="C40" s="22"/>
      <c r="D40" s="5"/>
      <c r="E40" s="287"/>
      <c r="F40" s="286"/>
    </row>
    <row r="41" spans="1:6" ht="17" customHeight="1" thickBot="1" x14ac:dyDescent="0.25">
      <c r="A41" s="404" t="s">
        <v>9</v>
      </c>
      <c r="B41" s="399" t="s">
        <v>120</v>
      </c>
      <c r="C41" s="412" t="s">
        <v>119</v>
      </c>
      <c r="D41" s="410">
        <v>0</v>
      </c>
      <c r="E41" s="419" t="s">
        <v>110</v>
      </c>
      <c r="F41" s="375" t="s">
        <v>111</v>
      </c>
    </row>
    <row r="42" spans="1:6" ht="17" customHeight="1" thickBot="1" x14ac:dyDescent="0.25">
      <c r="A42" s="414"/>
      <c r="B42" s="264"/>
      <c r="C42" s="403" t="s">
        <v>0</v>
      </c>
      <c r="D42" s="411">
        <v>0</v>
      </c>
      <c r="E42" s="347" t="s">
        <v>509</v>
      </c>
      <c r="F42" s="417"/>
    </row>
    <row r="43" spans="1:6" ht="10" customHeight="1" thickBot="1" x14ac:dyDescent="0.25">
      <c r="C43" s="22"/>
      <c r="E43" s="6"/>
    </row>
    <row r="44" spans="1:6" ht="17" customHeight="1" thickBot="1" x14ac:dyDescent="0.25">
      <c r="C44" s="22"/>
      <c r="E44" s="6"/>
      <c r="F44" s="376" t="s">
        <v>111</v>
      </c>
    </row>
    <row r="45" spans="1:6" s="249" customFormat="1" ht="17" customHeight="1" thickBot="1" x14ac:dyDescent="0.25">
      <c r="A45" s="896" t="s">
        <v>121</v>
      </c>
      <c r="B45" s="897"/>
      <c r="C45" s="348" t="s">
        <v>123</v>
      </c>
      <c r="D45" s="350">
        <f>D21+D31+D38+D41</f>
        <v>0</v>
      </c>
      <c r="E45" s="352" t="s">
        <v>509</v>
      </c>
      <c r="F45" s="377" t="s">
        <v>510</v>
      </c>
    </row>
    <row r="46" spans="1:6" ht="17" customHeight="1" thickTop="1" thickBot="1" x14ac:dyDescent="0.25">
      <c r="A46" s="898" t="s">
        <v>122</v>
      </c>
      <c r="B46" s="899"/>
      <c r="C46" s="349" t="s">
        <v>87</v>
      </c>
      <c r="D46" s="351">
        <f>D42+D39+D32+D22</f>
        <v>0</v>
      </c>
      <c r="E46" s="347" t="s">
        <v>509</v>
      </c>
      <c r="F46" s="378" t="s">
        <v>511</v>
      </c>
    </row>
    <row r="47" spans="1:6" ht="17" customHeight="1" x14ac:dyDescent="0.2"/>
    <row r="48" spans="1:6" ht="17" customHeight="1" thickBot="1" x14ac:dyDescent="0.25"/>
    <row r="49" spans="1:5" ht="17" customHeight="1" thickBot="1" x14ac:dyDescent="0.3">
      <c r="A49" s="894" t="s">
        <v>512</v>
      </c>
      <c r="B49" s="895"/>
      <c r="C49" s="891" t="s">
        <v>389</v>
      </c>
      <c r="D49" s="892"/>
      <c r="E49" s="893"/>
    </row>
    <row r="50" spans="1:5" ht="17" customHeight="1" x14ac:dyDescent="0.2">
      <c r="A50" s="241"/>
      <c r="B50" s="353"/>
      <c r="C50" s="355" t="s">
        <v>72</v>
      </c>
      <c r="D50" s="277">
        <v>0</v>
      </c>
      <c r="E50" s="289" t="s">
        <v>390</v>
      </c>
    </row>
    <row r="51" spans="1:5" ht="17" customHeight="1" thickBot="1" x14ac:dyDescent="0.25">
      <c r="A51" s="241"/>
      <c r="C51" s="356"/>
      <c r="D51" s="278">
        <v>0</v>
      </c>
      <c r="E51" s="303" t="s">
        <v>391</v>
      </c>
    </row>
    <row r="52" spans="1:5" ht="17" customHeight="1" thickBot="1" x14ac:dyDescent="0.25">
      <c r="A52" s="241"/>
      <c r="C52" s="357" t="s">
        <v>376</v>
      </c>
      <c r="D52" s="243">
        <v>0</v>
      </c>
      <c r="E52" s="358" t="s">
        <v>377</v>
      </c>
    </row>
    <row r="53" spans="1:5" ht="9" customHeight="1" thickBot="1" x14ac:dyDescent="0.25">
      <c r="A53" s="241"/>
      <c r="C53" s="372"/>
      <c r="D53" s="372"/>
      <c r="E53" s="373"/>
    </row>
    <row r="54" spans="1:5" ht="17" customHeight="1" thickBot="1" x14ac:dyDescent="0.25">
      <c r="A54" s="241"/>
      <c r="C54" s="883" t="s">
        <v>424</v>
      </c>
      <c r="D54" s="360">
        <v>0</v>
      </c>
      <c r="E54" s="359" t="s">
        <v>272</v>
      </c>
    </row>
    <row r="55" spans="1:5" ht="17" customHeight="1" thickBot="1" x14ac:dyDescent="0.25">
      <c r="A55" s="241"/>
      <c r="C55" s="884"/>
      <c r="D55" s="360">
        <v>0</v>
      </c>
      <c r="E55" s="359" t="s">
        <v>459</v>
      </c>
    </row>
    <row r="56" spans="1:5" ht="17" customHeight="1" thickBot="1" x14ac:dyDescent="0.25">
      <c r="A56" s="241"/>
      <c r="C56" s="884"/>
      <c r="D56" s="361">
        <v>0</v>
      </c>
      <c r="E56" s="290" t="s">
        <v>273</v>
      </c>
    </row>
    <row r="57" spans="1:5" ht="17" customHeight="1" thickBot="1" x14ac:dyDescent="0.25">
      <c r="A57" s="241"/>
      <c r="C57" s="884"/>
      <c r="D57" s="360">
        <v>0</v>
      </c>
      <c r="E57" s="359" t="s">
        <v>868</v>
      </c>
    </row>
    <row r="58" spans="1:5" ht="17" customHeight="1" thickBot="1" x14ac:dyDescent="0.25">
      <c r="A58" s="241"/>
      <c r="C58" s="884"/>
      <c r="D58" s="360">
        <v>0</v>
      </c>
      <c r="E58" s="359" t="s">
        <v>460</v>
      </c>
    </row>
    <row r="59" spans="1:5" ht="17" customHeight="1" thickBot="1" x14ac:dyDescent="0.25">
      <c r="A59" s="241"/>
      <c r="C59" s="884"/>
      <c r="D59" s="361">
        <v>0</v>
      </c>
      <c r="E59" s="290" t="s">
        <v>461</v>
      </c>
    </row>
    <row r="60" spans="1:5" ht="17" customHeight="1" thickBot="1" x14ac:dyDescent="0.25">
      <c r="A60" s="241"/>
      <c r="C60" s="885"/>
      <c r="D60" s="360">
        <v>0</v>
      </c>
      <c r="E60" s="359" t="s">
        <v>936</v>
      </c>
    </row>
    <row r="61" spans="1:5" ht="10" customHeight="1" thickBot="1" x14ac:dyDescent="0.25">
      <c r="A61" s="241"/>
      <c r="C61" s="369"/>
      <c r="D61" s="370"/>
      <c r="E61" s="371"/>
    </row>
    <row r="62" spans="1:5" ht="17" customHeight="1" thickBot="1" x14ac:dyDescent="0.25">
      <c r="A62" s="241"/>
      <c r="C62" s="362" t="s">
        <v>463</v>
      </c>
      <c r="D62" s="363">
        <v>0</v>
      </c>
      <c r="E62" s="359" t="s">
        <v>555</v>
      </c>
    </row>
    <row r="63" spans="1:5" ht="17" customHeight="1" thickBot="1" x14ac:dyDescent="0.25">
      <c r="A63" s="241"/>
      <c r="C63" s="346" t="s">
        <v>462</v>
      </c>
      <c r="D63" s="363">
        <v>0</v>
      </c>
      <c r="E63" s="359" t="s">
        <v>555</v>
      </c>
    </row>
    <row r="64" spans="1:5" ht="10" customHeight="1" thickBot="1" x14ac:dyDescent="0.25">
      <c r="A64" s="241"/>
      <c r="C64" s="220"/>
      <c r="D64" s="220"/>
      <c r="E64" s="220"/>
    </row>
    <row r="65" spans="1:5" ht="17" customHeight="1" thickBot="1" x14ac:dyDescent="0.3">
      <c r="A65" s="241"/>
      <c r="C65" s="868" t="s">
        <v>415</v>
      </c>
      <c r="D65" s="869"/>
      <c r="E65" s="870"/>
    </row>
    <row r="66" spans="1:5" ht="17" customHeight="1" thickBot="1" x14ac:dyDescent="0.25">
      <c r="A66" s="241"/>
      <c r="C66" s="364" t="s">
        <v>513</v>
      </c>
      <c r="D66" s="365">
        <v>0</v>
      </c>
      <c r="E66" s="366" t="s">
        <v>468</v>
      </c>
    </row>
    <row r="67" spans="1:5" ht="17" customHeight="1" thickBot="1" x14ac:dyDescent="0.25">
      <c r="A67" s="241"/>
      <c r="C67" s="362" t="s">
        <v>467</v>
      </c>
      <c r="D67" s="367">
        <v>0</v>
      </c>
      <c r="E67" s="359" t="s">
        <v>407</v>
      </c>
    </row>
    <row r="68" spans="1:5" ht="10" customHeight="1" thickBot="1" x14ac:dyDescent="0.25">
      <c r="A68" s="241"/>
      <c r="C68" s="220"/>
      <c r="D68" s="220"/>
      <c r="E68" s="220"/>
    </row>
    <row r="69" spans="1:5" ht="17" customHeight="1" thickBot="1" x14ac:dyDescent="0.3">
      <c r="A69" s="241"/>
      <c r="C69" s="868" t="s">
        <v>406</v>
      </c>
      <c r="D69" s="869"/>
      <c r="E69" s="870"/>
    </row>
    <row r="70" spans="1:5" ht="17" customHeight="1" thickBot="1" x14ac:dyDescent="0.25">
      <c r="A70" s="241"/>
      <c r="C70" s="886" t="s">
        <v>466</v>
      </c>
      <c r="D70" s="368">
        <v>0</v>
      </c>
      <c r="E70" s="359" t="s">
        <v>464</v>
      </c>
    </row>
    <row r="71" spans="1:5" ht="17" customHeight="1" thickBot="1" x14ac:dyDescent="0.25">
      <c r="A71" s="241"/>
      <c r="C71" s="887"/>
      <c r="D71" s="368">
        <v>0</v>
      </c>
      <c r="E71" s="359" t="s">
        <v>465</v>
      </c>
    </row>
    <row r="72" spans="1:5" ht="17" customHeight="1" thickBot="1" x14ac:dyDescent="0.25">
      <c r="A72" s="264"/>
      <c r="B72" s="142"/>
      <c r="C72" s="220"/>
      <c r="D72" s="142"/>
      <c r="E72" s="272"/>
    </row>
    <row r="73" spans="1:5" ht="17" customHeight="1" x14ac:dyDescent="0.2"/>
    <row r="75" spans="1:5" ht="17" customHeight="1" thickBot="1" x14ac:dyDescent="0.25">
      <c r="A75" s="35" t="s">
        <v>67</v>
      </c>
    </row>
    <row r="76" spans="1:5" ht="17" customHeight="1" thickBot="1" x14ac:dyDescent="0.25">
      <c r="A76" s="379" t="s">
        <v>128</v>
      </c>
    </row>
    <row r="77" spans="1:5" ht="17" customHeight="1" x14ac:dyDescent="0.2"/>
    <row r="78" spans="1:5" ht="17" customHeight="1" x14ac:dyDescent="0.2"/>
    <row r="79" spans="1:5" ht="17" customHeight="1" x14ac:dyDescent="0.2"/>
    <row r="80" spans="1:5" ht="17" customHeight="1" x14ac:dyDescent="0.2"/>
    <row r="81" ht="17" customHeight="1" x14ac:dyDescent="0.2"/>
    <row r="82" ht="17" customHeight="1" x14ac:dyDescent="0.2"/>
    <row r="83" ht="17" customHeight="1" x14ac:dyDescent="0.2"/>
    <row r="84" ht="17" customHeight="1" x14ac:dyDescent="0.2"/>
    <row r="85" ht="17" customHeight="1" x14ac:dyDescent="0.2"/>
    <row r="86" ht="17" customHeight="1" x14ac:dyDescent="0.2"/>
    <row r="87" ht="17" customHeight="1" x14ac:dyDescent="0.2"/>
    <row r="88" ht="17" customHeight="1" x14ac:dyDescent="0.2"/>
    <row r="89" ht="17" customHeight="1" x14ac:dyDescent="0.2"/>
    <row r="90" ht="17" customHeight="1" x14ac:dyDescent="0.2"/>
    <row r="91" ht="17" customHeight="1" x14ac:dyDescent="0.2"/>
    <row r="92" ht="17" customHeight="1" x14ac:dyDescent="0.2"/>
    <row r="93" ht="17" customHeight="1" x14ac:dyDescent="0.2"/>
    <row r="94" ht="17" customHeight="1" x14ac:dyDescent="0.2"/>
    <row r="95" ht="17" customHeight="1" x14ac:dyDescent="0.2"/>
    <row r="96" ht="17" customHeight="1" x14ac:dyDescent="0.2"/>
    <row r="97" ht="17" customHeight="1" x14ac:dyDescent="0.2"/>
    <row r="98" ht="17" customHeight="1" x14ac:dyDescent="0.2"/>
    <row r="99" ht="17" customHeight="1" x14ac:dyDescent="0.2"/>
    <row r="100" ht="17" customHeight="1" x14ac:dyDescent="0.2"/>
    <row r="101" ht="17" customHeight="1" x14ac:dyDescent="0.2"/>
    <row r="102" ht="17" customHeight="1" x14ac:dyDescent="0.2"/>
    <row r="103" ht="17" customHeight="1" x14ac:dyDescent="0.2"/>
    <row r="104" ht="17" customHeight="1" x14ac:dyDescent="0.2"/>
    <row r="105" ht="17" customHeight="1" x14ac:dyDescent="0.2"/>
  </sheetData>
  <mergeCells count="16">
    <mergeCell ref="A4:F4"/>
    <mergeCell ref="F6:F9"/>
    <mergeCell ref="A11:F11"/>
    <mergeCell ref="C54:C60"/>
    <mergeCell ref="C70:C71"/>
    <mergeCell ref="D5:D9"/>
    <mergeCell ref="C49:E49"/>
    <mergeCell ref="C65:E65"/>
    <mergeCell ref="C69:E69"/>
    <mergeCell ref="A49:B49"/>
    <mergeCell ref="A45:B45"/>
    <mergeCell ref="A46:B46"/>
    <mergeCell ref="A5:C9"/>
    <mergeCell ref="F13:F22"/>
    <mergeCell ref="F25:F32"/>
    <mergeCell ref="F35:F39"/>
  </mergeCells>
  <conditionalFormatting sqref="D54:D60">
    <cfRule type="expression" dxfId="21" priority="1">
      <formula>SUM($D$54:$D$60)=0</formula>
    </cfRule>
    <cfRule type="expression" dxfId="20" priority="2">
      <formula>SUM($D$54:$D$60)=1</formula>
    </cfRule>
    <cfRule type="expression" dxfId="19" priority="3">
      <formula>SUM($D$54:$D$60)&lt;1</formula>
    </cfRule>
  </conditionalFormatting>
  <dataValidations count="2">
    <dataValidation type="custom" allowBlank="1" showInputMessage="1" showErrorMessage="1" sqref="D54:D57" xr:uid="{9F9D56FA-0C36-B242-8895-7EBA6D476C6D}">
      <formula1>SUM(D54:D60)&lt;=1</formula1>
    </dataValidation>
    <dataValidation type="custom" allowBlank="1" showInputMessage="1" showErrorMessage="1" sqref="D58:D60" xr:uid="{F5D23B18-E962-FD4E-A9F4-E047B0103882}">
      <formula1>SUM(D58:D63)&lt;=1</formula1>
    </dataValidation>
  </dataValidations>
  <pageMargins left="0.25" right="0.25" top="0.75" bottom="0.75" header="0.3" footer="0.3"/>
  <pageSetup paperSize="9" scale="48" orientation="portrait" horizontalDpi="0" verticalDpi="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B1AD-AD47-E342-8995-1FA4886DE7F3}">
  <dimension ref="A1:T12"/>
  <sheetViews>
    <sheetView workbookViewId="0">
      <selection activeCell="N1" sqref="N1:N12"/>
    </sheetView>
  </sheetViews>
  <sheetFormatPr baseColWidth="10" defaultRowHeight="16" x14ac:dyDescent="0.2"/>
  <cols>
    <col min="1" max="1" width="25.6640625" bestFit="1" customWidth="1"/>
    <col min="10" max="10" width="26.33203125" bestFit="1" customWidth="1"/>
  </cols>
  <sheetData>
    <row r="1" spans="1:20" x14ac:dyDescent="0.2">
      <c r="A1" t="str">
        <f>'Calculatie sheet'!AF3</f>
        <v>Draagconstructiebovenleiding</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sheet'!AF41</f>
        <v>3481.09</v>
      </c>
      <c r="C2" s="566">
        <f>B2</f>
        <v>3481.09</v>
      </c>
      <c r="D2" s="28">
        <v>0</v>
      </c>
      <c r="E2" s="28">
        <f>C2*2</f>
        <v>6962.18</v>
      </c>
      <c r="F2" s="28">
        <f>E2*0.3333</f>
        <v>2320.4945939999998</v>
      </c>
      <c r="G2" s="28">
        <f>E2*0.6666</f>
        <v>4640.9891879999996</v>
      </c>
      <c r="H2" s="28">
        <f>D2</f>
        <v>0</v>
      </c>
      <c r="I2" s="28">
        <f>E2*0.3333</f>
        <v>2320.4945939999998</v>
      </c>
      <c r="J2" s="566" t="s">
        <v>571</v>
      </c>
      <c r="K2" s="28"/>
      <c r="L2">
        <v>2020</v>
      </c>
      <c r="M2" s="41">
        <f>(LOOKUP('Calculatie sheet'!$AF$2,'Objectenoverzicht aantallen'!$A:$A,'Objectenoverzicht aantallen'!$E:$E)*'Calculatie sheet'!$AF$41)</f>
        <v>0</v>
      </c>
      <c r="N2" s="798">
        <f>(LOOKUP('Calculatie sheet'!$AF$2,'Objectenoverzicht aantallen'!$A:$A,'Objectenoverzicht aantallen'!$Q:$Q)*'Calculatie sheet'!$AF$41)</f>
        <v>0</v>
      </c>
      <c r="O2" s="28">
        <v>0</v>
      </c>
      <c r="P2" s="28">
        <f>N2*2</f>
        <v>0</v>
      </c>
      <c r="Q2" s="28">
        <f>P2*0.3333</f>
        <v>0</v>
      </c>
      <c r="R2" s="28">
        <f>P2*0.6666</f>
        <v>0</v>
      </c>
      <c r="S2" s="28">
        <f>O2</f>
        <v>0</v>
      </c>
      <c r="T2" s="28">
        <f>P2*0.3333</f>
        <v>0</v>
      </c>
    </row>
    <row r="3" spans="1:20" x14ac:dyDescent="0.2">
      <c r="J3" s="8" t="s">
        <v>61</v>
      </c>
      <c r="L3">
        <v>2021</v>
      </c>
      <c r="M3" s="41">
        <f>(LOOKUP('Calculatie sheet'!$AF$2,'Objectenoverzicht aantallen'!$A:$A,'Objectenoverzicht aantallen'!$F:$F)*'Calculatie sheet'!$AF$41)</f>
        <v>0</v>
      </c>
      <c r="N3" s="798">
        <f>(LOOKUP('Calculatie sheet'!$AF$2,'Objectenoverzicht aantallen'!$A:$A,'Objectenoverzicht aantallen'!$R:$R)*'Calculatie sheet'!$AF$41)</f>
        <v>0</v>
      </c>
      <c r="O3" s="28">
        <v>0</v>
      </c>
      <c r="P3" s="28">
        <f>N3*2</f>
        <v>0</v>
      </c>
      <c r="Q3" s="28">
        <f>P3*0.3333</f>
        <v>0</v>
      </c>
      <c r="R3" s="28">
        <f>P3*0.6666</f>
        <v>0</v>
      </c>
      <c r="S3" s="28">
        <f>O3</f>
        <v>0</v>
      </c>
      <c r="T3" s="28">
        <f>P3*0.3333</f>
        <v>0</v>
      </c>
    </row>
    <row r="4" spans="1:20" x14ac:dyDescent="0.2">
      <c r="J4" s="9" t="s">
        <v>48</v>
      </c>
      <c r="L4">
        <v>2022</v>
      </c>
      <c r="M4" s="41">
        <f>(LOOKUP('Calculatie sheet'!$AF$2,'Objectenoverzicht aantallen'!$A:$A,'Objectenoverzicht aantallen'!$G:$G)*'Calculatie sheet'!$AF$41)</f>
        <v>0</v>
      </c>
      <c r="N4" s="798">
        <f>(LOOKUP('Calculatie sheet'!$AF$2,'Objectenoverzicht aantallen'!$A:$A,'Objectenoverzicht aantallen'!$S:$S)*'Calculatie sheet'!$AF$41)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sheet'!$AF$2,'Objectenoverzicht aantallen'!$A:$A,'Objectenoverzicht aantallen'!$H:$H)*'Calculatie sheet'!$AF$41)</f>
        <v>0</v>
      </c>
      <c r="N5" s="798">
        <f>(LOOKUP('Calculatie sheet'!$AF$2,'Objectenoverzicht aantallen'!$A:$A,'Objectenoverzicht aantallen'!$T:$T)*'Calculatie sheet'!$AF$41)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sheet'!$AF$2,'Objectenoverzicht aantallen'!$A:$A,'Objectenoverzicht aantallen'!$I:$I)*'Calculatie sheet'!$AF$41)</f>
        <v>0</v>
      </c>
      <c r="N6" s="798">
        <f>(LOOKUP('Calculatie sheet'!$AF$2,'Objectenoverzicht aantallen'!$A:$A,'Objectenoverzicht aantallen'!$U:$U)*'Calculatie sheet'!$AF$41)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sheet'!$AF$2,'Objectenoverzicht aantallen'!$A:$A,'Objectenoverzicht aantallen'!$J:$J)*'Calculatie sheet'!$AF$41)</f>
        <v>0</v>
      </c>
      <c r="N7" s="798">
        <f>(LOOKUP('Calculatie sheet'!$AF$2,'Objectenoverzicht aantallen'!$A:$A,'Objectenoverzicht aantallen'!$V:$V)*'Calculatie sheet'!$AF$41)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sheet'!$AF$2,'Objectenoverzicht aantallen'!$A:$A,'Objectenoverzicht aantallen'!$K:$K)*'Calculatie sheet'!$AF$41)</f>
        <v>0</v>
      </c>
      <c r="N8" s="798">
        <f>(LOOKUP('Calculatie sheet'!$AF$2,'Objectenoverzicht aantallen'!$A:$A,'Objectenoverzicht aantallen'!$W:$W)*'Calculatie sheet'!$AF$41)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sheet'!$AF$2,'Objectenoverzicht aantallen'!$A:$A,'Objectenoverzicht aantallen'!$L:$L)*'Calculatie sheet'!$AF$41)</f>
        <v>0</v>
      </c>
      <c r="N9" s="798">
        <f>(LOOKUP('Calculatie sheet'!$AF$2,'Objectenoverzicht aantallen'!$A:$A,'Objectenoverzicht aantallen'!$X:$X)*'Calculatie sheet'!$AF$41)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sheet'!$AF$2,'Objectenoverzicht aantallen'!$A:$A,'Objectenoverzicht aantallen'!$M:$M)*'Calculatie sheet'!$AF$41)</f>
        <v>0</v>
      </c>
      <c r="N10" s="798">
        <f>(LOOKUP('Calculatie sheet'!$AF$2,'Objectenoverzicht aantallen'!$A:$A,'Objectenoverzicht aantallen'!$Y:$Y)*'Calculatie sheet'!$AF$41)</f>
        <v>0</v>
      </c>
      <c r="O10" s="28">
        <v>0</v>
      </c>
      <c r="P10" s="28">
        <f t="shared" si="0"/>
        <v>0</v>
      </c>
      <c r="Q10" s="28">
        <f t="shared" si="1"/>
        <v>0</v>
      </c>
      <c r="R10" s="28">
        <f t="shared" si="2"/>
        <v>0</v>
      </c>
      <c r="S10" s="28">
        <f t="shared" si="3"/>
        <v>0</v>
      </c>
      <c r="T10" s="28">
        <f t="shared" si="4"/>
        <v>0</v>
      </c>
    </row>
    <row r="11" spans="1:20" x14ac:dyDescent="0.2">
      <c r="L11">
        <v>2029</v>
      </c>
      <c r="M11" s="41">
        <f>(LOOKUP('Calculatie sheet'!$AF$2,'Objectenoverzicht aantallen'!$A:$A,'Objectenoverzicht aantallen'!$N:$N)*'Calculatie sheet'!$AF$41)</f>
        <v>0</v>
      </c>
      <c r="N11" s="798">
        <f>(LOOKUP('Calculatie sheet'!$AF$2,'Objectenoverzicht aantallen'!$A:$A,'Objectenoverzicht aantallen'!$Z:$Z)*'Calculatie sheet'!$AF$41)</f>
        <v>0</v>
      </c>
      <c r="O11" s="28">
        <v>0</v>
      </c>
      <c r="P11" s="28">
        <f t="shared" si="0"/>
        <v>0</v>
      </c>
      <c r="Q11" s="28">
        <f t="shared" si="1"/>
        <v>0</v>
      </c>
      <c r="R11" s="28">
        <f t="shared" si="2"/>
        <v>0</v>
      </c>
      <c r="S11" s="28">
        <f t="shared" si="3"/>
        <v>0</v>
      </c>
      <c r="T11" s="28">
        <f t="shared" si="4"/>
        <v>0</v>
      </c>
    </row>
    <row r="12" spans="1:20" x14ac:dyDescent="0.2">
      <c r="L12">
        <v>2030</v>
      </c>
      <c r="M12" s="41">
        <f>(LOOKUP('Calculatie sheet'!$AF$2,'Objectenoverzicht aantallen'!$A:$A,'Objectenoverzicht aantallen'!$O:$O)*'Calculatie sheet'!$AF$41)</f>
        <v>0</v>
      </c>
      <c r="N12" s="798">
        <f>(LOOKUP('Calculatie sheet'!$AF$2,'Objectenoverzicht aantallen'!$A:$A,'Objectenoverzicht aantallen'!$AA:$AA)*'Calculatie sheet'!$AF$41)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4504E-6050-0E4C-B748-D47A2AE91203}">
  <dimension ref="A1:T12"/>
  <sheetViews>
    <sheetView workbookViewId="0">
      <selection activeCell="N1" sqref="N1:N12"/>
    </sheetView>
  </sheetViews>
  <sheetFormatPr baseColWidth="10" defaultRowHeight="16" x14ac:dyDescent="0.2"/>
  <cols>
    <col min="1" max="1" width="11.83203125" bestFit="1" customWidth="1"/>
    <col min="10" max="10" width="26.33203125" bestFit="1" customWidth="1"/>
  </cols>
  <sheetData>
    <row r="1" spans="1:20" x14ac:dyDescent="0.2">
      <c r="A1" t="str">
        <f>'Calculatie sheet'!AG3</f>
        <v>Gemaal</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sheet'!AG41</f>
        <v>5556.69</v>
      </c>
      <c r="C2" s="566">
        <f>B2</f>
        <v>5556.69</v>
      </c>
      <c r="D2" s="28">
        <v>0</v>
      </c>
      <c r="E2" s="28">
        <f>C2*2</f>
        <v>11113.38</v>
      </c>
      <c r="F2" s="28">
        <f>E2*0.3333</f>
        <v>3704.0895539999997</v>
      </c>
      <c r="G2" s="28">
        <f>E2*0.6666</f>
        <v>7408.1791079999994</v>
      </c>
      <c r="H2" s="28">
        <f>D2</f>
        <v>0</v>
      </c>
      <c r="I2" s="28">
        <f>E2*0.3333</f>
        <v>3704.0895539999997</v>
      </c>
      <c r="J2" s="566" t="s">
        <v>571</v>
      </c>
      <c r="L2">
        <v>2020</v>
      </c>
      <c r="M2" s="41">
        <f>(LOOKUP('Calculatie sheet'!$AG$2,'Objectenoverzicht aantallen'!$A:$A,'Objectenoverzicht aantallen'!$E:$E)*'Calculatie sheet'!$AG$41)</f>
        <v>0</v>
      </c>
      <c r="N2" s="798">
        <f>(LOOKUP('Calculatie sheet'!$AG$2,'Objectenoverzicht aantallen'!$A:$A,'Objectenoverzicht aantallen'!$Q:$Q)*'Calculatie sheet'!$AG$41)</f>
        <v>0</v>
      </c>
      <c r="O2" s="28">
        <v>0</v>
      </c>
      <c r="P2" s="28">
        <f>N2*2</f>
        <v>0</v>
      </c>
      <c r="Q2" s="28">
        <f>P2*0.3333</f>
        <v>0</v>
      </c>
      <c r="R2" s="28">
        <f>P2*0.6666</f>
        <v>0</v>
      </c>
      <c r="S2" s="28">
        <f>O2</f>
        <v>0</v>
      </c>
      <c r="T2" s="28">
        <f>P2*0.3333</f>
        <v>0</v>
      </c>
    </row>
    <row r="3" spans="1:20" x14ac:dyDescent="0.2">
      <c r="J3" s="8" t="s">
        <v>61</v>
      </c>
      <c r="L3">
        <v>2021</v>
      </c>
      <c r="M3" s="41">
        <f>(LOOKUP('Calculatie sheet'!$AG$2,'Objectenoverzicht aantallen'!$A:$A,'Objectenoverzicht aantallen'!$F:$F)*'Calculatie sheet'!$AG$41)</f>
        <v>0</v>
      </c>
      <c r="N3" s="798">
        <f>(LOOKUP('Calculatie sheet'!$AG$2,'Objectenoverzicht aantallen'!$A:$A,'Objectenoverzicht aantallen'!$R:$R)*'Calculatie sheet'!$AG$41)</f>
        <v>0</v>
      </c>
      <c r="O3" s="28">
        <v>0</v>
      </c>
      <c r="P3" s="28">
        <f>N3*2</f>
        <v>0</v>
      </c>
      <c r="Q3" s="28">
        <f>P3*0.3333</f>
        <v>0</v>
      </c>
      <c r="R3" s="28">
        <f>P3*0.6666</f>
        <v>0</v>
      </c>
      <c r="S3" s="28">
        <f>O3</f>
        <v>0</v>
      </c>
      <c r="T3" s="28">
        <f>P3*0.3333</f>
        <v>0</v>
      </c>
    </row>
    <row r="4" spans="1:20" x14ac:dyDescent="0.2">
      <c r="J4" s="9" t="s">
        <v>48</v>
      </c>
      <c r="L4">
        <v>2022</v>
      </c>
      <c r="M4" s="41">
        <f>(LOOKUP('Calculatie sheet'!$AG$2,'Objectenoverzicht aantallen'!$A:$A,'Objectenoverzicht aantallen'!$G:$G)*'Calculatie sheet'!$AG$41)</f>
        <v>0</v>
      </c>
      <c r="N4" s="798">
        <f>(LOOKUP('Calculatie sheet'!$AG$2,'Objectenoverzicht aantallen'!$A:$A,'Objectenoverzicht aantallen'!$S:$S)*'Calculatie sheet'!$AG$41)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sheet'!$AG$2,'Objectenoverzicht aantallen'!$A:$A,'Objectenoverzicht aantallen'!$H:$H)*'Calculatie sheet'!$AG$41)</f>
        <v>0</v>
      </c>
      <c r="N5" s="798">
        <f>(LOOKUP('Calculatie sheet'!$AG$2,'Objectenoverzicht aantallen'!$A:$A,'Objectenoverzicht aantallen'!$T:$T)*'Calculatie sheet'!$AG$41)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sheet'!$AG$2,'Objectenoverzicht aantallen'!$A:$A,'Objectenoverzicht aantallen'!$I:$I)*'Calculatie sheet'!$AG$41)</f>
        <v>0</v>
      </c>
      <c r="N6" s="798">
        <f>(LOOKUP('Calculatie sheet'!$AG$2,'Objectenoverzicht aantallen'!$A:$A,'Objectenoverzicht aantallen'!$U:$U)*'Calculatie sheet'!$AG$41)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sheet'!$AG$2,'Objectenoverzicht aantallen'!$A:$A,'Objectenoverzicht aantallen'!$J:$J)*'Calculatie sheet'!$AG$41)</f>
        <v>0</v>
      </c>
      <c r="N7" s="798">
        <f>(LOOKUP('Calculatie sheet'!$AG$2,'Objectenoverzicht aantallen'!$A:$A,'Objectenoverzicht aantallen'!$V:$V)*'Calculatie sheet'!$AG$41)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sheet'!$AG$2,'Objectenoverzicht aantallen'!$A:$A,'Objectenoverzicht aantallen'!$K:$K)*'Calculatie sheet'!$AG$41)</f>
        <v>0</v>
      </c>
      <c r="N8" s="798">
        <f>(LOOKUP('Calculatie sheet'!$AG$2,'Objectenoverzicht aantallen'!$A:$A,'Objectenoverzicht aantallen'!$W:$W)*'Calculatie sheet'!$AG$41)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sheet'!$AG$2,'Objectenoverzicht aantallen'!$A:$A,'Objectenoverzicht aantallen'!$L:$L)*'Calculatie sheet'!$AG$41)</f>
        <v>0</v>
      </c>
      <c r="N9" s="798">
        <f>(LOOKUP('Calculatie sheet'!$AG$2,'Objectenoverzicht aantallen'!$A:$A,'Objectenoverzicht aantallen'!$X:$X)*'Calculatie sheet'!$AG$41)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sheet'!$AG$2,'Objectenoverzicht aantallen'!$A:$A,'Objectenoverzicht aantallen'!$M:$M)*'Calculatie sheet'!$AG$41)</f>
        <v>0</v>
      </c>
      <c r="N10" s="798">
        <f>(LOOKUP('Calculatie sheet'!$AG$2,'Objectenoverzicht aantallen'!$A:$A,'Objectenoverzicht aantallen'!$Y:$Y)*'Calculatie sheet'!$AG$41)</f>
        <v>0</v>
      </c>
      <c r="O10" s="28">
        <v>0</v>
      </c>
      <c r="P10" s="28">
        <f t="shared" si="0"/>
        <v>0</v>
      </c>
      <c r="Q10" s="28">
        <f t="shared" si="1"/>
        <v>0</v>
      </c>
      <c r="R10" s="28">
        <f t="shared" si="2"/>
        <v>0</v>
      </c>
      <c r="S10" s="28">
        <f t="shared" si="3"/>
        <v>0</v>
      </c>
      <c r="T10" s="28">
        <f t="shared" si="4"/>
        <v>0</v>
      </c>
    </row>
    <row r="11" spans="1:20" x14ac:dyDescent="0.2">
      <c r="L11">
        <v>2029</v>
      </c>
      <c r="M11" s="41">
        <f>(LOOKUP('Calculatie sheet'!$AG$2,'Objectenoverzicht aantallen'!$A:$A,'Objectenoverzicht aantallen'!$N:$N)*'Calculatie sheet'!$AG$41)</f>
        <v>0</v>
      </c>
      <c r="N11" s="798">
        <f>(LOOKUP('Calculatie sheet'!$AG$2,'Objectenoverzicht aantallen'!$A:$A,'Objectenoverzicht aantallen'!$Z:$Z)*'Calculatie sheet'!$AG$41)</f>
        <v>0</v>
      </c>
      <c r="O11" s="28">
        <v>0</v>
      </c>
      <c r="P11" s="28">
        <f t="shared" si="0"/>
        <v>0</v>
      </c>
      <c r="Q11" s="28">
        <f t="shared" si="1"/>
        <v>0</v>
      </c>
      <c r="R11" s="28">
        <f t="shared" si="2"/>
        <v>0</v>
      </c>
      <c r="S11" s="28">
        <f t="shared" si="3"/>
        <v>0</v>
      </c>
      <c r="T11" s="28">
        <f t="shared" si="4"/>
        <v>0</v>
      </c>
    </row>
    <row r="12" spans="1:20" x14ac:dyDescent="0.2">
      <c r="L12">
        <v>2030</v>
      </c>
      <c r="M12" s="41">
        <f>(LOOKUP('Calculatie sheet'!$AG$2,'Objectenoverzicht aantallen'!$A:$A,'Objectenoverzicht aantallen'!$O:$O)*'Calculatie sheet'!$AG$41)</f>
        <v>0</v>
      </c>
      <c r="N12" s="798">
        <f>(LOOKUP('Calculatie sheet'!$AG$2,'Objectenoverzicht aantallen'!$A:$A,'Objectenoverzicht aantallen'!$AA:$AA)*'Calculatie sheet'!$AG$41)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996F-8BB8-6648-BF75-51380295CC2C}">
  <dimension ref="A1:T12"/>
  <sheetViews>
    <sheetView workbookViewId="0">
      <selection activeCell="N1" sqref="N1:N12"/>
    </sheetView>
  </sheetViews>
  <sheetFormatPr baseColWidth="10" defaultRowHeight="16" x14ac:dyDescent="0.2"/>
  <cols>
    <col min="10" max="10" width="26.33203125" bestFit="1" customWidth="1"/>
  </cols>
  <sheetData>
    <row r="1" spans="1:20" x14ac:dyDescent="0.2">
      <c r="A1" t="str">
        <f>'Calculatie sheet'!AH3</f>
        <v>Stuw</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sheet'!AH41</f>
        <v>866.3</v>
      </c>
      <c r="C2" s="566">
        <f>B2</f>
        <v>866.3</v>
      </c>
      <c r="D2" s="28">
        <v>0</v>
      </c>
      <c r="E2" s="28">
        <f>C2*2</f>
        <v>1732.6</v>
      </c>
      <c r="F2" s="28">
        <f>E2*0.3333</f>
        <v>577.47557999999992</v>
      </c>
      <c r="G2" s="28">
        <f>E2*0.6666</f>
        <v>1154.9511599999998</v>
      </c>
      <c r="H2" s="28">
        <f>D2</f>
        <v>0</v>
      </c>
      <c r="I2" s="28">
        <f>E2*0.3333</f>
        <v>577.47557999999992</v>
      </c>
      <c r="J2" s="566" t="s">
        <v>571</v>
      </c>
      <c r="L2">
        <v>2020</v>
      </c>
      <c r="M2" s="41">
        <f>(LOOKUP('Calculatie sheet'!$AH$2,'Objectenoverzicht aantallen'!$A:$A,'Objectenoverzicht aantallen'!$E:$E)*'Calculatie sheet'!$AH$41)</f>
        <v>0</v>
      </c>
      <c r="N2" s="798">
        <f>(LOOKUP('Calculatie sheet'!$AH$2,'Objectenoverzicht aantallen'!$A:$A,'Objectenoverzicht aantallen'!$Q:$Q)*'Calculatie sheet'!$AH$41)</f>
        <v>0</v>
      </c>
      <c r="O2" s="28">
        <v>0</v>
      </c>
      <c r="P2" s="28">
        <f>N2*2</f>
        <v>0</v>
      </c>
      <c r="Q2" s="28">
        <f>P2*0.3333</f>
        <v>0</v>
      </c>
      <c r="R2" s="28">
        <f>P2*0.6666</f>
        <v>0</v>
      </c>
      <c r="S2" s="28">
        <f>O2</f>
        <v>0</v>
      </c>
      <c r="T2" s="28">
        <f>P2*0.3333</f>
        <v>0</v>
      </c>
    </row>
    <row r="3" spans="1:20" x14ac:dyDescent="0.2">
      <c r="J3" s="8" t="s">
        <v>61</v>
      </c>
      <c r="L3">
        <v>2021</v>
      </c>
      <c r="M3" s="41">
        <f>(LOOKUP('Calculatie sheet'!$AH$2,'Objectenoverzicht aantallen'!$A:$A,'Objectenoverzicht aantallen'!$F:$F)*'Calculatie sheet'!$AH$41)</f>
        <v>0</v>
      </c>
      <c r="N3" s="798">
        <f>(LOOKUP('Calculatie sheet'!$AH$2,'Objectenoverzicht aantallen'!$A:$A,'Objectenoverzicht aantallen'!$R:$R)*'Calculatie sheet'!$AH$41)</f>
        <v>0</v>
      </c>
      <c r="O3" s="28">
        <v>0</v>
      </c>
      <c r="P3" s="28">
        <f>N3*2</f>
        <v>0</v>
      </c>
      <c r="Q3" s="28">
        <f>P3*0.3333</f>
        <v>0</v>
      </c>
      <c r="R3" s="28">
        <f>P3*0.6666</f>
        <v>0</v>
      </c>
      <c r="S3" s="28">
        <f>O3</f>
        <v>0</v>
      </c>
      <c r="T3" s="28">
        <f>P3*0.3333</f>
        <v>0</v>
      </c>
    </row>
    <row r="4" spans="1:20" x14ac:dyDescent="0.2">
      <c r="J4" s="9" t="s">
        <v>48</v>
      </c>
      <c r="L4">
        <v>2022</v>
      </c>
      <c r="M4" s="41">
        <f>(LOOKUP('Calculatie sheet'!$AH$2,'Objectenoverzicht aantallen'!$A:$A,'Objectenoverzicht aantallen'!$G:$G)*'Calculatie sheet'!$AH$41)</f>
        <v>0</v>
      </c>
      <c r="N4" s="798">
        <f>(LOOKUP('Calculatie sheet'!$AH$2,'Objectenoverzicht aantallen'!$A:$A,'Objectenoverzicht aantallen'!$S:$S)*'Calculatie sheet'!$AH$41)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sheet'!$AH$2,'Objectenoverzicht aantallen'!$A:$A,'Objectenoverzicht aantallen'!$H:$H)*'Calculatie sheet'!$AH$41)</f>
        <v>0</v>
      </c>
      <c r="N5" s="798">
        <f>(LOOKUP('Calculatie sheet'!$AH$2,'Objectenoverzicht aantallen'!$A:$A,'Objectenoverzicht aantallen'!$T:$T)*'Calculatie sheet'!$AH$41)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sheet'!$AH$2,'Objectenoverzicht aantallen'!$A:$A,'Objectenoverzicht aantallen'!$I:$I)*'Calculatie sheet'!$AH$41)</f>
        <v>0</v>
      </c>
      <c r="N6" s="798">
        <f>(LOOKUP('Calculatie sheet'!$AH$2,'Objectenoverzicht aantallen'!$A:$A,'Objectenoverzicht aantallen'!$U:$U)*'Calculatie sheet'!$AH$41)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sheet'!$AH$2,'Objectenoverzicht aantallen'!$A:$A,'Objectenoverzicht aantallen'!$J:$J)*'Calculatie sheet'!$AH$41)</f>
        <v>0</v>
      </c>
      <c r="N7" s="798">
        <f>(LOOKUP('Calculatie sheet'!$AH$2,'Objectenoverzicht aantallen'!$A:$A,'Objectenoverzicht aantallen'!$V:$V)*'Calculatie sheet'!$AH$41)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sheet'!$AH$2,'Objectenoverzicht aantallen'!$A:$A,'Objectenoverzicht aantallen'!$K:$K)*'Calculatie sheet'!$AH$41)</f>
        <v>0</v>
      </c>
      <c r="N8" s="798">
        <f>(LOOKUP('Calculatie sheet'!$AH$2,'Objectenoverzicht aantallen'!$A:$A,'Objectenoverzicht aantallen'!$W:$W)*'Calculatie sheet'!$AH$41)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sheet'!$AH$2,'Objectenoverzicht aantallen'!$A:$A,'Objectenoverzicht aantallen'!$L:$L)*'Calculatie sheet'!$AH$41)</f>
        <v>0</v>
      </c>
      <c r="N9" s="798">
        <f>(LOOKUP('Calculatie sheet'!$AH$2,'Objectenoverzicht aantallen'!$A:$A,'Objectenoverzicht aantallen'!$X:$X)*'Calculatie sheet'!$AH$41)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sheet'!$AH$2,'Objectenoverzicht aantallen'!$A:$A,'Objectenoverzicht aantallen'!$M:$M)*'Calculatie sheet'!$AH$41)</f>
        <v>0</v>
      </c>
      <c r="N10" s="798">
        <f>(LOOKUP('Calculatie sheet'!$AH$2,'Objectenoverzicht aantallen'!$A:$A,'Objectenoverzicht aantallen'!$Y:$Y)*'Calculatie sheet'!$AH$41)</f>
        <v>0</v>
      </c>
      <c r="O10" s="28">
        <v>0</v>
      </c>
      <c r="P10" s="28">
        <f t="shared" si="0"/>
        <v>0</v>
      </c>
      <c r="Q10" s="28">
        <f t="shared" si="1"/>
        <v>0</v>
      </c>
      <c r="R10" s="28">
        <f t="shared" si="2"/>
        <v>0</v>
      </c>
      <c r="S10" s="28">
        <f t="shared" si="3"/>
        <v>0</v>
      </c>
      <c r="T10" s="28">
        <f t="shared" si="4"/>
        <v>0</v>
      </c>
    </row>
    <row r="11" spans="1:20" x14ac:dyDescent="0.2">
      <c r="L11">
        <v>2029</v>
      </c>
      <c r="M11" s="41">
        <f>(LOOKUP('Calculatie sheet'!$AH$2,'Objectenoverzicht aantallen'!$A:$A,'Objectenoverzicht aantallen'!$N:$N)*'Calculatie sheet'!$AH$41)</f>
        <v>0</v>
      </c>
      <c r="N11" s="798">
        <f>(LOOKUP('Calculatie sheet'!$AH$2,'Objectenoverzicht aantallen'!$A:$A,'Objectenoverzicht aantallen'!$Z:$Z)*'Calculatie sheet'!$AH$41)</f>
        <v>0</v>
      </c>
      <c r="O11" s="28">
        <v>0</v>
      </c>
      <c r="P11" s="28">
        <f t="shared" si="0"/>
        <v>0</v>
      </c>
      <c r="Q11" s="28">
        <f t="shared" si="1"/>
        <v>0</v>
      </c>
      <c r="R11" s="28">
        <f t="shared" si="2"/>
        <v>0</v>
      </c>
      <c r="S11" s="28">
        <f t="shared" si="3"/>
        <v>0</v>
      </c>
      <c r="T11" s="28">
        <f t="shared" si="4"/>
        <v>0</v>
      </c>
    </row>
    <row r="12" spans="1:20" x14ac:dyDescent="0.2">
      <c r="L12">
        <v>2030</v>
      </c>
      <c r="M12" s="41">
        <f>(LOOKUP('Calculatie sheet'!$AH$2,'Objectenoverzicht aantallen'!$A:$A,'Objectenoverzicht aantallen'!$O:$O)*'Calculatie sheet'!$AH$41)</f>
        <v>0</v>
      </c>
      <c r="N12" s="798">
        <f>(LOOKUP('Calculatie sheet'!$AH$2,'Objectenoverzicht aantallen'!$A:$A,'Objectenoverzicht aantallen'!$AA:$AA)*'Calculatie sheet'!$AH$41)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201DD-631B-3748-B68F-1D5CE6301931}">
  <dimension ref="A1:T12"/>
  <sheetViews>
    <sheetView zoomScale="110" zoomScaleNormal="110" workbookViewId="0">
      <selection activeCell="N1" sqref="N1:N12"/>
    </sheetView>
  </sheetViews>
  <sheetFormatPr baseColWidth="10" defaultRowHeight="16" x14ac:dyDescent="0.2"/>
  <cols>
    <col min="1" max="1" width="14.6640625" bestFit="1" customWidth="1"/>
    <col min="10" max="10" width="26.33203125" bestFit="1" customWidth="1"/>
  </cols>
  <sheetData>
    <row r="1" spans="1:20" x14ac:dyDescent="0.2">
      <c r="A1" t="str">
        <f>'Calculatie sheet'!AI3</f>
        <v>Oeverbeschoeiing (geotextiel)</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sheet'!AI41</f>
        <v>2.4500000000000002</v>
      </c>
      <c r="C2" s="566">
        <f>B2</f>
        <v>2.4500000000000002</v>
      </c>
      <c r="D2" s="28">
        <v>0</v>
      </c>
      <c r="E2" s="28">
        <f>C2*2</f>
        <v>4.9000000000000004</v>
      </c>
      <c r="F2" s="28">
        <f>E2*0.3333</f>
        <v>1.63317</v>
      </c>
      <c r="G2" s="28">
        <f>E2*0.6666</f>
        <v>3.26634</v>
      </c>
      <c r="H2" s="28">
        <f>D2</f>
        <v>0</v>
      </c>
      <c r="I2" s="28">
        <f>E2*0.3333</f>
        <v>1.63317</v>
      </c>
      <c r="J2" s="566" t="s">
        <v>571</v>
      </c>
      <c r="L2">
        <v>2020</v>
      </c>
      <c r="M2" s="41">
        <f>(LOOKUP('Calculatie sheet'!$AI$2,'Objectenoverzicht aantallen'!$A:$A,'Objectenoverzicht aantallen'!$E:$E)*'Calculatie sheet'!$AI$41)</f>
        <v>0</v>
      </c>
      <c r="N2" s="798">
        <f>(LOOKUP('Calculatie sheet'!$AI$2,'Objectenoverzicht aantallen'!$A:$A,'Objectenoverzicht aantallen'!$Q:$Q)*'Calculatie sheet'!$AI$41)</f>
        <v>0</v>
      </c>
      <c r="O2" s="28">
        <v>0</v>
      </c>
      <c r="P2" s="28">
        <f>N2*2</f>
        <v>0</v>
      </c>
      <c r="Q2" s="28">
        <f>P2*0.3333</f>
        <v>0</v>
      </c>
      <c r="R2" s="28">
        <f>P2*0.6666</f>
        <v>0</v>
      </c>
      <c r="S2" s="28">
        <f>O2</f>
        <v>0</v>
      </c>
      <c r="T2" s="28">
        <f>P2*0.3333</f>
        <v>0</v>
      </c>
    </row>
    <row r="3" spans="1:20" x14ac:dyDescent="0.2">
      <c r="J3" s="8" t="s">
        <v>61</v>
      </c>
      <c r="L3">
        <v>2021</v>
      </c>
      <c r="M3" s="41">
        <f>(LOOKUP('Calculatie sheet'!$AI$2,'Objectenoverzicht aantallen'!$A:$A,'Objectenoverzicht aantallen'!$F:$F)*'Calculatie sheet'!$AI$41)</f>
        <v>0</v>
      </c>
      <c r="N3" s="798">
        <f>(LOOKUP('Calculatie sheet'!$AI$2,'Objectenoverzicht aantallen'!$A:$A,'Objectenoverzicht aantallen'!$R:$R)*'Calculatie sheet'!$AI$41)</f>
        <v>0</v>
      </c>
      <c r="O3" s="28">
        <v>0</v>
      </c>
      <c r="P3" s="28">
        <f>N3*2</f>
        <v>0</v>
      </c>
      <c r="Q3" s="28">
        <f>P3*0.3333</f>
        <v>0</v>
      </c>
      <c r="R3" s="28">
        <f>P3*0.6666</f>
        <v>0</v>
      </c>
      <c r="S3" s="28">
        <f>O3</f>
        <v>0</v>
      </c>
      <c r="T3" s="28">
        <f>P3*0.3333</f>
        <v>0</v>
      </c>
    </row>
    <row r="4" spans="1:20" x14ac:dyDescent="0.2">
      <c r="J4" s="9" t="s">
        <v>48</v>
      </c>
      <c r="L4">
        <v>2022</v>
      </c>
      <c r="M4" s="41">
        <f>(LOOKUP('Calculatie sheet'!$AI$2,'Objectenoverzicht aantallen'!$A:$A,'Objectenoverzicht aantallen'!$G:$G)*'Calculatie sheet'!$AI$41)</f>
        <v>0</v>
      </c>
      <c r="N4" s="798">
        <f>(LOOKUP('Calculatie sheet'!$AI$2,'Objectenoverzicht aantallen'!$A:$A,'Objectenoverzicht aantallen'!$S:$S)*'Calculatie sheet'!$AI$41)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sheet'!$AI$2,'Objectenoverzicht aantallen'!$A:$A,'Objectenoverzicht aantallen'!$H:$H)*'Calculatie sheet'!$AI$41)</f>
        <v>0</v>
      </c>
      <c r="N5" s="798">
        <f>(LOOKUP('Calculatie sheet'!$AI$2,'Objectenoverzicht aantallen'!$A:$A,'Objectenoverzicht aantallen'!$T:$T)*'Calculatie sheet'!$AI$41)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sheet'!$AI$2,'Objectenoverzicht aantallen'!$A:$A,'Objectenoverzicht aantallen'!$I:$I)*'Calculatie sheet'!$AI$41)</f>
        <v>0</v>
      </c>
      <c r="N6" s="798">
        <f>(LOOKUP('Calculatie sheet'!$AI$2,'Objectenoverzicht aantallen'!$A:$A,'Objectenoverzicht aantallen'!$U:$U)*'Calculatie sheet'!$AI$41)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sheet'!$AI$2,'Objectenoverzicht aantallen'!$A:$A,'Objectenoverzicht aantallen'!$J:$J)*'Calculatie sheet'!$AI$41)</f>
        <v>0</v>
      </c>
      <c r="N7" s="798">
        <f>(LOOKUP('Calculatie sheet'!$AI$2,'Objectenoverzicht aantallen'!$A:$A,'Objectenoverzicht aantallen'!$V:$V)*'Calculatie sheet'!$AI$41)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sheet'!$AI$2,'Objectenoverzicht aantallen'!$A:$A,'Objectenoverzicht aantallen'!$K:$K)*'Calculatie sheet'!$AI$41)</f>
        <v>0</v>
      </c>
      <c r="N8" s="798">
        <f>(LOOKUP('Calculatie sheet'!$AI$2,'Objectenoverzicht aantallen'!$A:$A,'Objectenoverzicht aantallen'!$W:$W)*'Calculatie sheet'!$AI$41)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sheet'!$AI$2,'Objectenoverzicht aantallen'!$A:$A,'Objectenoverzicht aantallen'!$L:$L)*'Calculatie sheet'!$AI$41)</f>
        <v>0</v>
      </c>
      <c r="N9" s="798">
        <f>(LOOKUP('Calculatie sheet'!$AI$2,'Objectenoverzicht aantallen'!$A:$A,'Objectenoverzicht aantallen'!$X:$X)*'Calculatie sheet'!$AI$41)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sheet'!$AI$2,'Objectenoverzicht aantallen'!$A:$A,'Objectenoverzicht aantallen'!$M:$M)*'Calculatie sheet'!$AI$41)</f>
        <v>0</v>
      </c>
      <c r="N10" s="798">
        <f>(LOOKUP('Calculatie sheet'!$AI$2,'Objectenoverzicht aantallen'!$A:$A,'Objectenoverzicht aantallen'!$Y:$Y)*'Calculatie sheet'!$AI$41)</f>
        <v>0</v>
      </c>
      <c r="O10" s="28">
        <v>0</v>
      </c>
      <c r="P10" s="28">
        <f t="shared" si="0"/>
        <v>0</v>
      </c>
      <c r="Q10" s="28">
        <f t="shared" si="1"/>
        <v>0</v>
      </c>
      <c r="R10" s="28">
        <f t="shared" si="2"/>
        <v>0</v>
      </c>
      <c r="S10" s="28">
        <f t="shared" si="3"/>
        <v>0</v>
      </c>
      <c r="T10" s="28">
        <f t="shared" si="4"/>
        <v>0</v>
      </c>
    </row>
    <row r="11" spans="1:20" x14ac:dyDescent="0.2">
      <c r="L11">
        <v>2029</v>
      </c>
      <c r="M11" s="41">
        <f>(LOOKUP('Calculatie sheet'!$AI$2,'Objectenoverzicht aantallen'!$A:$A,'Objectenoverzicht aantallen'!$N:$N)*'Calculatie sheet'!$AI$41)</f>
        <v>0</v>
      </c>
      <c r="N11" s="798">
        <f>(LOOKUP('Calculatie sheet'!$AI$2,'Objectenoverzicht aantallen'!$A:$A,'Objectenoverzicht aantallen'!$Z:$Z)*'Calculatie sheet'!$AI$41)</f>
        <v>0</v>
      </c>
      <c r="O11" s="28">
        <v>0</v>
      </c>
      <c r="P11" s="28">
        <f t="shared" si="0"/>
        <v>0</v>
      </c>
      <c r="Q11" s="28">
        <f t="shared" si="1"/>
        <v>0</v>
      </c>
      <c r="R11" s="28">
        <f t="shared" si="2"/>
        <v>0</v>
      </c>
      <c r="S11" s="28">
        <f t="shared" si="3"/>
        <v>0</v>
      </c>
      <c r="T11" s="28">
        <f t="shared" si="4"/>
        <v>0</v>
      </c>
    </row>
    <row r="12" spans="1:20" x14ac:dyDescent="0.2">
      <c r="L12">
        <v>2030</v>
      </c>
      <c r="M12" s="41">
        <f>(LOOKUP('Calculatie sheet'!$AI$2,'Objectenoverzicht aantallen'!$A:$A,'Objectenoverzicht aantallen'!$O:$O)*'Calculatie sheet'!$AI$41)</f>
        <v>0</v>
      </c>
      <c r="N12" s="798">
        <f>(LOOKUP('Calculatie sheet'!$AI$2,'Objectenoverzicht aantallen'!$A:$A,'Objectenoverzicht aantallen'!$AA:$AA)*'Calculatie sheet'!$AI$41)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8DD3-57F7-D84A-962D-F1DDE3885DB3}">
  <dimension ref="A1:T12"/>
  <sheetViews>
    <sheetView workbookViewId="0">
      <selection activeCell="N1" sqref="N1:N12"/>
    </sheetView>
  </sheetViews>
  <sheetFormatPr baseColWidth="10" defaultRowHeight="16" x14ac:dyDescent="0.2"/>
  <cols>
    <col min="1" max="1" width="16.5" bestFit="1" customWidth="1"/>
    <col min="10" max="10" width="26.33203125" bestFit="1" customWidth="1"/>
  </cols>
  <sheetData>
    <row r="1" spans="1:20" x14ac:dyDescent="0.2">
      <c r="A1" t="str">
        <f>'Calculatie sheet'!AJ3</f>
        <v>Persleidingen (beton)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sheet'!AJ41</f>
        <v>6.58</v>
      </c>
      <c r="C2" s="566">
        <f>B2</f>
        <v>6.58</v>
      </c>
      <c r="D2" s="28">
        <v>0</v>
      </c>
      <c r="E2" s="28">
        <f>C2*2</f>
        <v>13.16</v>
      </c>
      <c r="F2" s="28">
        <f>E2*0.3333</f>
        <v>4.386228</v>
      </c>
      <c r="G2" s="28">
        <f>E2*0.6666</f>
        <v>8.772456</v>
      </c>
      <c r="H2" s="28">
        <f>D2</f>
        <v>0</v>
      </c>
      <c r="I2" s="28">
        <f>E2*0.3333</f>
        <v>4.386228</v>
      </c>
      <c r="J2" s="566" t="s">
        <v>571</v>
      </c>
      <c r="L2">
        <v>2020</v>
      </c>
      <c r="M2" s="41">
        <f>(LOOKUP('Calculatie sheet'!$AJ$2,'Objectenoverzicht aantallen'!$A:$A,'Objectenoverzicht aantallen'!$E:$E)*'Calculatie sheet'!$AJ$41)</f>
        <v>0</v>
      </c>
      <c r="N2" s="798">
        <f>(LOOKUP('Calculatie sheet'!$AJ$2,'Objectenoverzicht aantallen'!$A:$A,'Objectenoverzicht aantallen'!$Q:$Q)*'Calculatie sheet'!$AJ$41)</f>
        <v>0</v>
      </c>
      <c r="O2" s="28">
        <v>0</v>
      </c>
      <c r="P2" s="28">
        <f>N2*2</f>
        <v>0</v>
      </c>
      <c r="Q2" s="28">
        <f>P2*0.3333</f>
        <v>0</v>
      </c>
      <c r="R2" s="28">
        <f>P2*0.6666</f>
        <v>0</v>
      </c>
      <c r="S2" s="28">
        <f>O2</f>
        <v>0</v>
      </c>
      <c r="T2" s="28">
        <f>P2*0.3333</f>
        <v>0</v>
      </c>
    </row>
    <row r="3" spans="1:20" x14ac:dyDescent="0.2">
      <c r="J3" s="8" t="s">
        <v>61</v>
      </c>
      <c r="L3">
        <v>2021</v>
      </c>
      <c r="M3" s="41">
        <f>(LOOKUP('Calculatie sheet'!$AJ$2,'Objectenoverzicht aantallen'!$A:$A,'Objectenoverzicht aantallen'!$F:$F)*'Calculatie sheet'!$AJ$41)</f>
        <v>0</v>
      </c>
      <c r="N3" s="798">
        <f>(LOOKUP('Calculatie sheet'!$AJ$2,'Objectenoverzicht aantallen'!$A:$A,'Objectenoverzicht aantallen'!$R:$R)*'Calculatie sheet'!$AJ$41)</f>
        <v>0</v>
      </c>
      <c r="O3" s="28">
        <v>0</v>
      </c>
      <c r="P3" s="28">
        <f>N3*2</f>
        <v>0</v>
      </c>
      <c r="Q3" s="28">
        <f>P3*0.3333</f>
        <v>0</v>
      </c>
      <c r="R3" s="28">
        <f>P3*0.6666</f>
        <v>0</v>
      </c>
      <c r="S3" s="28">
        <f>O3</f>
        <v>0</v>
      </c>
      <c r="T3" s="28">
        <f>P3*0.3333</f>
        <v>0</v>
      </c>
    </row>
    <row r="4" spans="1:20" x14ac:dyDescent="0.2">
      <c r="J4" s="9" t="s">
        <v>48</v>
      </c>
      <c r="L4">
        <v>2022</v>
      </c>
      <c r="M4" s="41">
        <f>(LOOKUP('Calculatie sheet'!$AJ$2,'Objectenoverzicht aantallen'!$A:$A,'Objectenoverzicht aantallen'!$G:$G)*'Calculatie sheet'!$AJ$41)</f>
        <v>0</v>
      </c>
      <c r="N4" s="798">
        <f>(LOOKUP('Calculatie sheet'!$AJ$2,'Objectenoverzicht aantallen'!$A:$A,'Objectenoverzicht aantallen'!$S:$S)*'Calculatie sheet'!$AJ$41)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sheet'!$AJ$2,'Objectenoverzicht aantallen'!$A:$A,'Objectenoverzicht aantallen'!$H:$H)*'Calculatie sheet'!$AJ$41)</f>
        <v>0</v>
      </c>
      <c r="N5" s="798">
        <f>(LOOKUP('Calculatie sheet'!$AJ$2,'Objectenoverzicht aantallen'!$A:$A,'Objectenoverzicht aantallen'!$T:$T)*'Calculatie sheet'!$AJ$41)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sheet'!$AJ$2,'Objectenoverzicht aantallen'!$A:$A,'Objectenoverzicht aantallen'!$I:$I)*'Calculatie sheet'!$AJ$41)</f>
        <v>0</v>
      </c>
      <c r="N6" s="798">
        <f>(LOOKUP('Calculatie sheet'!$AJ$2,'Objectenoverzicht aantallen'!$A:$A,'Objectenoverzicht aantallen'!$U:$U)*'Calculatie sheet'!$AJ$41)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sheet'!$AJ$2,'Objectenoverzicht aantallen'!$A:$A,'Objectenoverzicht aantallen'!$J:$J)*'Calculatie sheet'!$AJ$41)</f>
        <v>0</v>
      </c>
      <c r="N7" s="798">
        <f>(LOOKUP('Calculatie sheet'!$AJ$2,'Objectenoverzicht aantallen'!$A:$A,'Objectenoverzicht aantallen'!$V:$V)*'Calculatie sheet'!$AJ$41)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sheet'!$AJ$2,'Objectenoverzicht aantallen'!$A:$A,'Objectenoverzicht aantallen'!$K:$K)*'Calculatie sheet'!$AJ$41)</f>
        <v>0</v>
      </c>
      <c r="N8" s="798">
        <f>(LOOKUP('Calculatie sheet'!$AJ$2,'Objectenoverzicht aantallen'!$A:$A,'Objectenoverzicht aantallen'!$W:$W)*'Calculatie sheet'!$AJ$41)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sheet'!$AJ$2,'Objectenoverzicht aantallen'!$A:$A,'Objectenoverzicht aantallen'!$L:$L)*'Calculatie sheet'!$AJ$41)</f>
        <v>0</v>
      </c>
      <c r="N9" s="798">
        <f>(LOOKUP('Calculatie sheet'!$AJ$2,'Objectenoverzicht aantallen'!$A:$A,'Objectenoverzicht aantallen'!$X:$X)*'Calculatie sheet'!$AJ$41)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sheet'!$AJ$2,'Objectenoverzicht aantallen'!$A:$A,'Objectenoverzicht aantallen'!$M:$M)*'Calculatie sheet'!$AJ$41)</f>
        <v>0</v>
      </c>
      <c r="N10" s="798">
        <f>(LOOKUP('Calculatie sheet'!$AJ$2,'Objectenoverzicht aantallen'!$A:$A,'Objectenoverzicht aantallen'!$Y:$Y)*'Calculatie sheet'!$AJ$41)</f>
        <v>0</v>
      </c>
      <c r="O10" s="28">
        <v>0</v>
      </c>
      <c r="P10" s="28">
        <f t="shared" si="0"/>
        <v>0</v>
      </c>
      <c r="Q10" s="28">
        <f t="shared" si="1"/>
        <v>0</v>
      </c>
      <c r="R10" s="28">
        <f t="shared" si="2"/>
        <v>0</v>
      </c>
      <c r="S10" s="28">
        <f t="shared" si="3"/>
        <v>0</v>
      </c>
      <c r="T10" s="28">
        <f t="shared" si="4"/>
        <v>0</v>
      </c>
    </row>
    <row r="11" spans="1:20" x14ac:dyDescent="0.2">
      <c r="L11">
        <v>2029</v>
      </c>
      <c r="M11" s="41">
        <f>(LOOKUP('Calculatie sheet'!$AJ$2,'Objectenoverzicht aantallen'!$A:$A,'Objectenoverzicht aantallen'!$N:$N)*'Calculatie sheet'!$AJ$41)</f>
        <v>0</v>
      </c>
      <c r="N11" s="798">
        <f>(LOOKUP('Calculatie sheet'!$AJ$2,'Objectenoverzicht aantallen'!$A:$A,'Objectenoverzicht aantallen'!$Z:$Z)*'Calculatie sheet'!$AJ$41)</f>
        <v>0</v>
      </c>
      <c r="O11" s="28">
        <v>0</v>
      </c>
      <c r="P11" s="28">
        <f t="shared" si="0"/>
        <v>0</v>
      </c>
      <c r="Q11" s="28">
        <f t="shared" si="1"/>
        <v>0</v>
      </c>
      <c r="R11" s="28">
        <f t="shared" si="2"/>
        <v>0</v>
      </c>
      <c r="S11" s="28">
        <f t="shared" si="3"/>
        <v>0</v>
      </c>
      <c r="T11" s="28">
        <f t="shared" si="4"/>
        <v>0</v>
      </c>
    </row>
    <row r="12" spans="1:20" x14ac:dyDescent="0.2">
      <c r="L12">
        <v>2030</v>
      </c>
      <c r="M12" s="41">
        <f>(LOOKUP('Calculatie sheet'!$AJ$2,'Objectenoverzicht aantallen'!$A:$A,'Objectenoverzicht aantallen'!$O:$O)*'Calculatie sheet'!$AJ$41)</f>
        <v>0</v>
      </c>
      <c r="N12" s="798">
        <f>(LOOKUP('Calculatie sheet'!$AJ$2,'Objectenoverzicht aantallen'!$A:$A,'Objectenoverzicht aantallen'!$AA:$AA)*'Calculatie sheet'!$AJ$41)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8D01-30B2-B148-B1BF-6FCD892E3EC6}">
  <dimension ref="A1:T12"/>
  <sheetViews>
    <sheetView workbookViewId="0">
      <selection activeCell="N1" sqref="N1:N12"/>
    </sheetView>
  </sheetViews>
  <sheetFormatPr baseColWidth="10" defaultRowHeight="16" x14ac:dyDescent="0.2"/>
  <cols>
    <col min="1" max="1" width="16.5" bestFit="1" customWidth="1"/>
    <col min="10" max="10" width="26.33203125" bestFit="1" customWidth="1"/>
  </cols>
  <sheetData>
    <row r="1" spans="1:20" x14ac:dyDescent="0.2">
      <c r="A1" t="str">
        <f>'Calculatie sheet'!AK3</f>
        <v>Persleidingen (PVC)</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sheet'!AK41</f>
        <v>2.5499999999999998</v>
      </c>
      <c r="C2" s="566">
        <f>B2</f>
        <v>2.5499999999999998</v>
      </c>
      <c r="D2" s="28">
        <v>0</v>
      </c>
      <c r="E2" s="28">
        <f>C2*2</f>
        <v>5.0999999999999996</v>
      </c>
      <c r="F2" s="28">
        <f>E2*0.3333</f>
        <v>1.6998299999999997</v>
      </c>
      <c r="G2" s="28">
        <f>E2*0.6666</f>
        <v>3.3996599999999995</v>
      </c>
      <c r="H2" s="28">
        <f>D2</f>
        <v>0</v>
      </c>
      <c r="I2" s="28">
        <f>E2*0.3333</f>
        <v>1.6998299999999997</v>
      </c>
      <c r="J2" s="566" t="s">
        <v>571</v>
      </c>
      <c r="L2">
        <v>2020</v>
      </c>
      <c r="M2" s="41">
        <f>(LOOKUP('Calculatie sheet'!$AK$2,'Objectenoverzicht aantallen'!$A:$A,'Objectenoverzicht aantallen'!$E:$E)*'Calculatie sheet'!$AK$41)</f>
        <v>0</v>
      </c>
      <c r="N2" s="798">
        <f>(LOOKUP('Calculatie sheet'!$AK$2,'Objectenoverzicht aantallen'!$A:$A,'Objectenoverzicht aantallen'!$Q:$Q)*'Calculatie sheet'!$AK$41)</f>
        <v>0</v>
      </c>
      <c r="O2" s="28">
        <v>0</v>
      </c>
      <c r="P2" s="28">
        <f>N2*2</f>
        <v>0</v>
      </c>
      <c r="Q2" s="28">
        <f>P2*0.3333</f>
        <v>0</v>
      </c>
      <c r="R2" s="28">
        <f>P2*0.6666</f>
        <v>0</v>
      </c>
      <c r="S2" s="28">
        <f>O2</f>
        <v>0</v>
      </c>
      <c r="T2" s="28">
        <f>P2*0.3333</f>
        <v>0</v>
      </c>
    </row>
    <row r="3" spans="1:20" x14ac:dyDescent="0.2">
      <c r="J3" s="8" t="s">
        <v>61</v>
      </c>
      <c r="L3">
        <v>2021</v>
      </c>
      <c r="M3" s="41">
        <f>(LOOKUP('Calculatie sheet'!$AK$2,'Objectenoverzicht aantallen'!$A:$A,'Objectenoverzicht aantallen'!$F:$F)*'Calculatie sheet'!$AK$41)</f>
        <v>0</v>
      </c>
      <c r="N3" s="798">
        <f>(LOOKUP('Calculatie sheet'!$AK$2,'Objectenoverzicht aantallen'!$A:$A,'Objectenoverzicht aantallen'!$R:$R)*'Calculatie sheet'!$AK$41)</f>
        <v>0</v>
      </c>
      <c r="O3" s="28">
        <v>0</v>
      </c>
      <c r="P3" s="28">
        <f>N3*2</f>
        <v>0</v>
      </c>
      <c r="Q3" s="28">
        <f>P3*0.3333</f>
        <v>0</v>
      </c>
      <c r="R3" s="28">
        <f>P3*0.6666</f>
        <v>0</v>
      </c>
      <c r="S3" s="28">
        <f>O3</f>
        <v>0</v>
      </c>
      <c r="T3" s="28">
        <f>P3*0.3333</f>
        <v>0</v>
      </c>
    </row>
    <row r="4" spans="1:20" x14ac:dyDescent="0.2">
      <c r="J4" s="9" t="s">
        <v>48</v>
      </c>
      <c r="L4">
        <v>2022</v>
      </c>
      <c r="M4" s="41">
        <f>(LOOKUP('Calculatie sheet'!$AK$2,'Objectenoverzicht aantallen'!$A:$A,'Objectenoverzicht aantallen'!$G:$G)*'Calculatie sheet'!$AK$41)</f>
        <v>0</v>
      </c>
      <c r="N4" s="798">
        <f>(LOOKUP('Calculatie sheet'!$AK$2,'Objectenoverzicht aantallen'!$A:$A,'Objectenoverzicht aantallen'!$S:$S)*'Calculatie sheet'!$AK$41)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sheet'!$AK$2,'Objectenoverzicht aantallen'!$A:$A,'Objectenoverzicht aantallen'!$H:$H)*'Calculatie sheet'!$AK$41)</f>
        <v>0</v>
      </c>
      <c r="N5" s="798">
        <f>(LOOKUP('Calculatie sheet'!$AK$2,'Objectenoverzicht aantallen'!$A:$A,'Objectenoverzicht aantallen'!$T:$T)*'Calculatie sheet'!$AK$41)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sheet'!$AK$2,'Objectenoverzicht aantallen'!$A:$A,'Objectenoverzicht aantallen'!$I:$I)*'Calculatie sheet'!$AK$41)</f>
        <v>0</v>
      </c>
      <c r="N6" s="798">
        <f>(LOOKUP('Calculatie sheet'!$AK$2,'Objectenoverzicht aantallen'!$A:$A,'Objectenoverzicht aantallen'!$U:$U)*'Calculatie sheet'!$AK$41)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sheet'!$AK$2,'Objectenoverzicht aantallen'!$A:$A,'Objectenoverzicht aantallen'!$J:$J)*'Calculatie sheet'!$AK$41)</f>
        <v>0</v>
      </c>
      <c r="N7" s="798">
        <f>(LOOKUP('Calculatie sheet'!$AK$2,'Objectenoverzicht aantallen'!$A:$A,'Objectenoverzicht aantallen'!$V:$V)*'Calculatie sheet'!$AK$41)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sheet'!$AK$2,'Objectenoverzicht aantallen'!$A:$A,'Objectenoverzicht aantallen'!$K:$K)*'Calculatie sheet'!$AK$41)</f>
        <v>0</v>
      </c>
      <c r="N8" s="798">
        <f>(LOOKUP('Calculatie sheet'!$AK$2,'Objectenoverzicht aantallen'!$A:$A,'Objectenoverzicht aantallen'!$W:$W)*'Calculatie sheet'!$AK$41)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sheet'!$AK$2,'Objectenoverzicht aantallen'!$A:$A,'Objectenoverzicht aantallen'!$L:$L)*'Calculatie sheet'!$AK$41)</f>
        <v>0</v>
      </c>
      <c r="N9" s="798">
        <f>(LOOKUP('Calculatie sheet'!$AK$2,'Objectenoverzicht aantallen'!$A:$A,'Objectenoverzicht aantallen'!$X:$X)*'Calculatie sheet'!$AK$41)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sheet'!$AK$2,'Objectenoverzicht aantallen'!$A:$A,'Objectenoverzicht aantallen'!$M:$M)*'Calculatie sheet'!$AK$41)</f>
        <v>0</v>
      </c>
      <c r="N10" s="798">
        <f>(LOOKUP('Calculatie sheet'!$AK$2,'Objectenoverzicht aantallen'!$A:$A,'Objectenoverzicht aantallen'!$Y:$Y)*'Calculatie sheet'!$AK$41)</f>
        <v>0</v>
      </c>
      <c r="O10" s="28">
        <v>0</v>
      </c>
      <c r="P10" s="28">
        <f t="shared" si="0"/>
        <v>0</v>
      </c>
      <c r="Q10" s="28">
        <f t="shared" si="1"/>
        <v>0</v>
      </c>
      <c r="R10" s="28">
        <f t="shared" si="2"/>
        <v>0</v>
      </c>
      <c r="S10" s="28">
        <f t="shared" si="3"/>
        <v>0</v>
      </c>
      <c r="T10" s="28">
        <f t="shared" si="4"/>
        <v>0</v>
      </c>
    </row>
    <row r="11" spans="1:20" x14ac:dyDescent="0.2">
      <c r="L11">
        <v>2029</v>
      </c>
      <c r="M11" s="41">
        <f>(LOOKUP('Calculatie sheet'!$AK$2,'Objectenoverzicht aantallen'!$A:$A,'Objectenoverzicht aantallen'!$N:$N)*'Calculatie sheet'!$AK$41)</f>
        <v>0</v>
      </c>
      <c r="N11" s="798">
        <f>(LOOKUP('Calculatie sheet'!$AK$2,'Objectenoverzicht aantallen'!$A:$A,'Objectenoverzicht aantallen'!$Z:$Z)*'Calculatie sheet'!$AK$41)</f>
        <v>0</v>
      </c>
      <c r="O11" s="28">
        <v>0</v>
      </c>
      <c r="P11" s="28">
        <f t="shared" si="0"/>
        <v>0</v>
      </c>
      <c r="Q11" s="28">
        <f t="shared" si="1"/>
        <v>0</v>
      </c>
      <c r="R11" s="28">
        <f t="shared" si="2"/>
        <v>0</v>
      </c>
      <c r="S11" s="28">
        <f t="shared" si="3"/>
        <v>0</v>
      </c>
      <c r="T11" s="28">
        <f t="shared" si="4"/>
        <v>0</v>
      </c>
    </row>
    <row r="12" spans="1:20" x14ac:dyDescent="0.2">
      <c r="L12">
        <v>2030</v>
      </c>
      <c r="M12" s="41">
        <f>(LOOKUP('Calculatie sheet'!$AK$2,'Objectenoverzicht aantallen'!$A:$A,'Objectenoverzicht aantallen'!$O:$O)*'Calculatie sheet'!$AK$41)</f>
        <v>0</v>
      </c>
      <c r="N12" s="798">
        <f>(LOOKUP('Calculatie sheet'!$AK$2,'Objectenoverzicht aantallen'!$A:$A,'Objectenoverzicht aantallen'!$AA:$AA)*'Calculatie sheet'!$AK$41)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0DF13-6F0B-094B-B724-E630747B966D}">
  <dimension ref="A1:T12"/>
  <sheetViews>
    <sheetView workbookViewId="0">
      <selection activeCell="N1" sqref="N1:N12"/>
    </sheetView>
  </sheetViews>
  <sheetFormatPr baseColWidth="10" defaultRowHeight="16" x14ac:dyDescent="0.2"/>
  <cols>
    <col min="1" max="1" width="17.5" bestFit="1" customWidth="1"/>
    <col min="10" max="10" width="26.33203125" bestFit="1" customWidth="1"/>
  </cols>
  <sheetData>
    <row r="1" spans="1:20" x14ac:dyDescent="0.2">
      <c r="A1" t="str">
        <f>'Calculatie sheet'!AL3</f>
        <v>Persleidingen (gietijzer)</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sheet'!AL41</f>
        <v>9.6999999999999993</v>
      </c>
      <c r="C2" s="566">
        <f>B2</f>
        <v>9.6999999999999993</v>
      </c>
      <c r="D2" s="28">
        <v>0</v>
      </c>
      <c r="E2" s="28">
        <f>C2*2</f>
        <v>19.399999999999999</v>
      </c>
      <c r="F2" s="28">
        <f>E2*0.3333</f>
        <v>6.4660199999999994</v>
      </c>
      <c r="G2" s="28">
        <f>E2*0.6666</f>
        <v>12.932039999999999</v>
      </c>
      <c r="H2" s="28">
        <f>D2</f>
        <v>0</v>
      </c>
      <c r="I2" s="28">
        <f>E2*0.3333</f>
        <v>6.4660199999999994</v>
      </c>
      <c r="J2" s="566" t="s">
        <v>571</v>
      </c>
      <c r="L2">
        <v>2020</v>
      </c>
      <c r="M2" s="41">
        <f>(LOOKUP('Calculatie sheet'!$AL$2,'Objectenoverzicht aantallen'!$A:$A,'Objectenoverzicht aantallen'!$E:$E)*'Calculatie sheet'!$AL$41)</f>
        <v>0</v>
      </c>
      <c r="N2" s="798">
        <f>(LOOKUP('Calculatie sheet'!$AL$2,'Objectenoverzicht aantallen'!$A:$A,'Objectenoverzicht aantallen'!$Q:$Q)*'Calculatie sheet'!$AL$41)</f>
        <v>0</v>
      </c>
      <c r="O2" s="28">
        <v>0</v>
      </c>
      <c r="P2" s="28">
        <f>N2*2</f>
        <v>0</v>
      </c>
      <c r="Q2" s="28">
        <f>P2*0.3333</f>
        <v>0</v>
      </c>
      <c r="R2" s="28">
        <f>P2*0.6666</f>
        <v>0</v>
      </c>
      <c r="S2" s="28">
        <f>O2</f>
        <v>0</v>
      </c>
      <c r="T2" s="28">
        <f>P2*0.3333</f>
        <v>0</v>
      </c>
    </row>
    <row r="3" spans="1:20" x14ac:dyDescent="0.2">
      <c r="J3" s="8" t="s">
        <v>61</v>
      </c>
      <c r="L3">
        <v>2021</v>
      </c>
      <c r="M3" s="41">
        <f>(LOOKUP('Calculatie sheet'!$AL$2,'Objectenoverzicht aantallen'!$A:$A,'Objectenoverzicht aantallen'!$F:$F)*'Calculatie sheet'!$AL$41)</f>
        <v>0</v>
      </c>
      <c r="N3" s="798">
        <f>(LOOKUP('Calculatie sheet'!$AL$2,'Objectenoverzicht aantallen'!$A:$A,'Objectenoverzicht aantallen'!$R:$R)*'Calculatie sheet'!$AL$41)</f>
        <v>0</v>
      </c>
      <c r="O3" s="28">
        <v>0</v>
      </c>
      <c r="P3" s="28">
        <f>N3*2</f>
        <v>0</v>
      </c>
      <c r="Q3" s="28">
        <f>P3*0.3333</f>
        <v>0</v>
      </c>
      <c r="R3" s="28">
        <f>P3*0.6666</f>
        <v>0</v>
      </c>
      <c r="S3" s="28">
        <f>O3</f>
        <v>0</v>
      </c>
      <c r="T3" s="28">
        <f>P3*0.3333</f>
        <v>0</v>
      </c>
    </row>
    <row r="4" spans="1:20" x14ac:dyDescent="0.2">
      <c r="J4" s="9" t="s">
        <v>48</v>
      </c>
      <c r="L4">
        <v>2022</v>
      </c>
      <c r="M4" s="41">
        <f>(LOOKUP('Calculatie sheet'!$AL$2,'Objectenoverzicht aantallen'!$A:$A,'Objectenoverzicht aantallen'!$G:$G)*'Calculatie sheet'!$AL$41)</f>
        <v>0</v>
      </c>
      <c r="N4" s="798">
        <f>(LOOKUP('Calculatie sheet'!$AL$2,'Objectenoverzicht aantallen'!$A:$A,'Objectenoverzicht aantallen'!$S:$S)*'Calculatie sheet'!$AL$41)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sheet'!$AL$2,'Objectenoverzicht aantallen'!$A:$A,'Objectenoverzicht aantallen'!$H:$H)*'Calculatie sheet'!$AL$41)</f>
        <v>0</v>
      </c>
      <c r="N5" s="798">
        <f>(LOOKUP('Calculatie sheet'!$AL$2,'Objectenoverzicht aantallen'!$A:$A,'Objectenoverzicht aantallen'!$T:$T)*'Calculatie sheet'!$AL$41)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sheet'!$AL$2,'Objectenoverzicht aantallen'!$A:$A,'Objectenoverzicht aantallen'!$I:$I)*'Calculatie sheet'!$AL$41)</f>
        <v>0</v>
      </c>
      <c r="N6" s="798">
        <f>(LOOKUP('Calculatie sheet'!$AL$2,'Objectenoverzicht aantallen'!$A:$A,'Objectenoverzicht aantallen'!$U:$U)*'Calculatie sheet'!$AL$41)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sheet'!$AL$2,'Objectenoverzicht aantallen'!$A:$A,'Objectenoverzicht aantallen'!$J:$J)*'Calculatie sheet'!$AL$41)</f>
        <v>0</v>
      </c>
      <c r="N7" s="798">
        <f>(LOOKUP('Calculatie sheet'!$AL$2,'Objectenoverzicht aantallen'!$A:$A,'Objectenoverzicht aantallen'!$V:$V)*'Calculatie sheet'!$AL$41)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sheet'!$AL$2,'Objectenoverzicht aantallen'!$A:$A,'Objectenoverzicht aantallen'!$K:$K)*'Calculatie sheet'!$AL$41)</f>
        <v>0</v>
      </c>
      <c r="N8" s="798">
        <f>(LOOKUP('Calculatie sheet'!$AL$2,'Objectenoverzicht aantallen'!$A:$A,'Objectenoverzicht aantallen'!$W:$W)*'Calculatie sheet'!$AL$41)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sheet'!$AL$2,'Objectenoverzicht aantallen'!$A:$A,'Objectenoverzicht aantallen'!$L:$L)*'Calculatie sheet'!$AL$41)</f>
        <v>0</v>
      </c>
      <c r="N9" s="798">
        <f>(LOOKUP('Calculatie sheet'!$AL$2,'Objectenoverzicht aantallen'!$A:$A,'Objectenoverzicht aantallen'!$X:$X)*'Calculatie sheet'!$AL$41)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sheet'!$AL$2,'Objectenoverzicht aantallen'!$A:$A,'Objectenoverzicht aantallen'!$M:$M)*'Calculatie sheet'!$AL$41)</f>
        <v>0</v>
      </c>
      <c r="N10" s="798">
        <f>(LOOKUP('Calculatie sheet'!$AL$2,'Objectenoverzicht aantallen'!$A:$A,'Objectenoverzicht aantallen'!$Y:$Y)*'Calculatie sheet'!$AL$41)</f>
        <v>0</v>
      </c>
      <c r="O10" s="28">
        <v>0</v>
      </c>
      <c r="P10" s="28">
        <f t="shared" si="0"/>
        <v>0</v>
      </c>
      <c r="Q10" s="28">
        <f t="shared" si="1"/>
        <v>0</v>
      </c>
      <c r="R10" s="28">
        <f t="shared" si="2"/>
        <v>0</v>
      </c>
      <c r="S10" s="28">
        <f t="shared" si="3"/>
        <v>0</v>
      </c>
      <c r="T10" s="28">
        <f t="shared" si="4"/>
        <v>0</v>
      </c>
    </row>
    <row r="11" spans="1:20" x14ac:dyDescent="0.2">
      <c r="L11">
        <v>2029</v>
      </c>
      <c r="M11" s="41">
        <f>(LOOKUP('Calculatie sheet'!$AL$2,'Objectenoverzicht aantallen'!$A:$A,'Objectenoverzicht aantallen'!$N:$N)*'Calculatie sheet'!$AL$41)</f>
        <v>0</v>
      </c>
      <c r="N11" s="798">
        <f>(LOOKUP('Calculatie sheet'!$AL$2,'Objectenoverzicht aantallen'!$A:$A,'Objectenoverzicht aantallen'!$Z:$Z)*'Calculatie sheet'!$AL$41)</f>
        <v>0</v>
      </c>
      <c r="O11" s="28">
        <v>0</v>
      </c>
      <c r="P11" s="28">
        <f t="shared" si="0"/>
        <v>0</v>
      </c>
      <c r="Q11" s="28">
        <f t="shared" si="1"/>
        <v>0</v>
      </c>
      <c r="R11" s="28">
        <f t="shared" si="2"/>
        <v>0</v>
      </c>
      <c r="S11" s="28">
        <f t="shared" si="3"/>
        <v>0</v>
      </c>
      <c r="T11" s="28">
        <f t="shared" si="4"/>
        <v>0</v>
      </c>
    </row>
    <row r="12" spans="1:20" x14ac:dyDescent="0.2">
      <c r="L12">
        <v>2030</v>
      </c>
      <c r="M12" s="41">
        <f>(LOOKUP('Calculatie sheet'!$AL$2,'Objectenoverzicht aantallen'!$A:$A,'Objectenoverzicht aantallen'!$O:$O)*'Calculatie sheet'!$AL$41)</f>
        <v>0</v>
      </c>
      <c r="N12" s="798">
        <f>(LOOKUP('Calculatie sheet'!$AL$2,'Objectenoverzicht aantallen'!$A:$A,'Objectenoverzicht aantallen'!$AA:$AA)*'Calculatie sheet'!$AL$41)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B2AEC-CA83-F64C-9670-E4A5FF2C5887}">
  <dimension ref="A1:T12"/>
  <sheetViews>
    <sheetView workbookViewId="0">
      <selection activeCell="N1" sqref="N1:N12"/>
    </sheetView>
  </sheetViews>
  <sheetFormatPr baseColWidth="10" defaultRowHeight="16" x14ac:dyDescent="0.2"/>
  <cols>
    <col min="1" max="1" width="29.83203125" bestFit="1" customWidth="1"/>
    <col min="10" max="10" width="26.33203125" bestFit="1" customWidth="1"/>
  </cols>
  <sheetData>
    <row r="1" spans="1:20" x14ac:dyDescent="0.2">
      <c r="A1" t="str">
        <f>'Calculatie sheet'!AM3</f>
        <v>Geluidbeperkende constructie (glas)</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sheet'!AM41</f>
        <v>4.01</v>
      </c>
      <c r="C2" s="566">
        <f>B2</f>
        <v>4.01</v>
      </c>
      <c r="D2" s="28">
        <v>0</v>
      </c>
      <c r="E2" s="28">
        <f>C2*2</f>
        <v>8.02</v>
      </c>
      <c r="F2" s="28">
        <f>E2*0.3333</f>
        <v>2.6730659999999999</v>
      </c>
      <c r="G2" s="28">
        <f>E2*0.6666</f>
        <v>5.3461319999999999</v>
      </c>
      <c r="H2" s="28">
        <f>D2</f>
        <v>0</v>
      </c>
      <c r="I2" s="28">
        <f>E2*0.3333</f>
        <v>2.6730659999999999</v>
      </c>
      <c r="J2" s="566" t="s">
        <v>571</v>
      </c>
      <c r="L2">
        <v>2020</v>
      </c>
      <c r="M2" s="41">
        <f>(LOOKUP('Calculatie sheet'!$AM$2,'Objectenoverzicht aantallen'!$A:$A,'Objectenoverzicht aantallen'!$E:$E)*'Calculatie sheet'!$AM$41)</f>
        <v>0</v>
      </c>
      <c r="N2" s="798">
        <f>(LOOKUP('Calculatie sheet'!$AM$2,'Objectenoverzicht aantallen'!$A:$A,'Objectenoverzicht aantallen'!$Q:$Q)*'Calculatie sheet'!$AM$41)</f>
        <v>0</v>
      </c>
      <c r="O2" s="28">
        <v>0</v>
      </c>
      <c r="P2" s="28">
        <f>N2*2</f>
        <v>0</v>
      </c>
      <c r="Q2" s="28">
        <f>P2*0.3333</f>
        <v>0</v>
      </c>
      <c r="R2" s="28">
        <f>P2*0.6666</f>
        <v>0</v>
      </c>
      <c r="S2" s="28">
        <f>O2</f>
        <v>0</v>
      </c>
      <c r="T2" s="28">
        <f>P2*0.3333</f>
        <v>0</v>
      </c>
    </row>
    <row r="3" spans="1:20" x14ac:dyDescent="0.2">
      <c r="J3" s="8" t="s">
        <v>61</v>
      </c>
      <c r="L3">
        <v>2021</v>
      </c>
      <c r="M3" s="41">
        <f>(LOOKUP('Calculatie sheet'!$AM$2,'Objectenoverzicht aantallen'!$A:$A,'Objectenoverzicht aantallen'!$F:$F)*'Calculatie sheet'!$AM$41)</f>
        <v>0</v>
      </c>
      <c r="N3" s="798">
        <f>(LOOKUP('Calculatie sheet'!$AM$2,'Objectenoverzicht aantallen'!$A:$A,'Objectenoverzicht aantallen'!$R:$R)*'Calculatie sheet'!$AM$41)</f>
        <v>0</v>
      </c>
      <c r="O3" s="28">
        <v>0</v>
      </c>
      <c r="P3" s="28">
        <f>N3*2</f>
        <v>0</v>
      </c>
      <c r="Q3" s="28">
        <f>P3*0.3333</f>
        <v>0</v>
      </c>
      <c r="R3" s="28">
        <f>P3*0.6666</f>
        <v>0</v>
      </c>
      <c r="S3" s="28">
        <f>O3</f>
        <v>0</v>
      </c>
      <c r="T3" s="28">
        <f>P3*0.3333</f>
        <v>0</v>
      </c>
    </row>
    <row r="4" spans="1:20" x14ac:dyDescent="0.2">
      <c r="J4" s="9" t="s">
        <v>48</v>
      </c>
      <c r="L4">
        <v>2022</v>
      </c>
      <c r="M4" s="41">
        <f>(LOOKUP('Calculatie sheet'!$AM$2,'Objectenoverzicht aantallen'!$A:$A,'Objectenoverzicht aantallen'!$G:$G)*'Calculatie sheet'!$AM$41)</f>
        <v>0</v>
      </c>
      <c r="N4" s="798">
        <f>(LOOKUP('Calculatie sheet'!$AM$2,'Objectenoverzicht aantallen'!$A:$A,'Objectenoverzicht aantallen'!$S:$S)*'Calculatie sheet'!$AM$41)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sheet'!$AM$2,'Objectenoverzicht aantallen'!$A:$A,'Objectenoverzicht aantallen'!$H:$H)*'Calculatie sheet'!$AM$41)</f>
        <v>0</v>
      </c>
      <c r="N5" s="798">
        <f>(LOOKUP('Calculatie sheet'!$AM$2,'Objectenoverzicht aantallen'!$A:$A,'Objectenoverzicht aantallen'!$T:$T)*'Calculatie sheet'!$AM$41)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sheet'!$AM$2,'Objectenoverzicht aantallen'!$A:$A,'Objectenoverzicht aantallen'!$I:$I)*'Calculatie sheet'!$AM$41)</f>
        <v>0</v>
      </c>
      <c r="N6" s="798">
        <f>(LOOKUP('Calculatie sheet'!$AM$2,'Objectenoverzicht aantallen'!$A:$A,'Objectenoverzicht aantallen'!$U:$U)*'Calculatie sheet'!$AM$41)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sheet'!$AM$2,'Objectenoverzicht aantallen'!$A:$A,'Objectenoverzicht aantallen'!$J:$J)*'Calculatie sheet'!$AM$41)</f>
        <v>0</v>
      </c>
      <c r="N7" s="798">
        <f>(LOOKUP('Calculatie sheet'!$AM$2,'Objectenoverzicht aantallen'!$A:$A,'Objectenoverzicht aantallen'!$V:$V)*'Calculatie sheet'!$AM$41)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sheet'!$AM$2,'Objectenoverzicht aantallen'!$A:$A,'Objectenoverzicht aantallen'!$K:$K)*'Calculatie sheet'!$AM$41)</f>
        <v>0</v>
      </c>
      <c r="N8" s="798">
        <f>(LOOKUP('Calculatie sheet'!$AM$2,'Objectenoverzicht aantallen'!$A:$A,'Objectenoverzicht aantallen'!$W:$W)*'Calculatie sheet'!$AM$41)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sheet'!$AM$2,'Objectenoverzicht aantallen'!$A:$A,'Objectenoverzicht aantallen'!$L:$L)*'Calculatie sheet'!$AM$41)</f>
        <v>0</v>
      </c>
      <c r="N9" s="798">
        <f>(LOOKUP('Calculatie sheet'!$AM$2,'Objectenoverzicht aantallen'!$A:$A,'Objectenoverzicht aantallen'!$X:$X)*'Calculatie sheet'!$AM$41)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sheet'!$AM$2,'Objectenoverzicht aantallen'!$A:$A,'Objectenoverzicht aantallen'!$M:$M)*'Calculatie sheet'!$AM$41)</f>
        <v>0</v>
      </c>
      <c r="N10" s="798">
        <f>(LOOKUP('Calculatie sheet'!$AM$2,'Objectenoverzicht aantallen'!$A:$A,'Objectenoverzicht aantallen'!$Y:$Y)*'Calculatie sheet'!$AM$41)</f>
        <v>0</v>
      </c>
      <c r="O10" s="28">
        <v>0</v>
      </c>
      <c r="P10" s="28">
        <f t="shared" si="0"/>
        <v>0</v>
      </c>
      <c r="Q10" s="28">
        <f t="shared" si="1"/>
        <v>0</v>
      </c>
      <c r="R10" s="28">
        <f t="shared" si="2"/>
        <v>0</v>
      </c>
      <c r="S10" s="28">
        <f t="shared" si="3"/>
        <v>0</v>
      </c>
      <c r="T10" s="28">
        <f t="shared" si="4"/>
        <v>0</v>
      </c>
    </row>
    <row r="11" spans="1:20" x14ac:dyDescent="0.2">
      <c r="L11">
        <v>2029</v>
      </c>
      <c r="M11" s="41">
        <f>(LOOKUP('Calculatie sheet'!$AM$2,'Objectenoverzicht aantallen'!$A:$A,'Objectenoverzicht aantallen'!$N:$N)*'Calculatie sheet'!$AM$41)</f>
        <v>0</v>
      </c>
      <c r="N11" s="798">
        <f>(LOOKUP('Calculatie sheet'!$AM$2,'Objectenoverzicht aantallen'!$A:$A,'Objectenoverzicht aantallen'!$Z:$Z)*'Calculatie sheet'!$AM$41)</f>
        <v>0</v>
      </c>
      <c r="O11" s="28">
        <v>0</v>
      </c>
      <c r="P11" s="28">
        <f t="shared" si="0"/>
        <v>0</v>
      </c>
      <c r="Q11" s="28">
        <f t="shared" si="1"/>
        <v>0</v>
      </c>
      <c r="R11" s="28">
        <f t="shared" si="2"/>
        <v>0</v>
      </c>
      <c r="S11" s="28">
        <f t="shared" si="3"/>
        <v>0</v>
      </c>
      <c r="T11" s="28">
        <f t="shared" si="4"/>
        <v>0</v>
      </c>
    </row>
    <row r="12" spans="1:20" x14ac:dyDescent="0.2">
      <c r="L12">
        <v>2030</v>
      </c>
      <c r="M12" s="41">
        <f>(LOOKUP('Calculatie sheet'!$AM$2,'Objectenoverzicht aantallen'!$A:$A,'Objectenoverzicht aantallen'!$O:$O)*'Calculatie sheet'!$AM$41)</f>
        <v>0</v>
      </c>
      <c r="N12" s="798">
        <f>(LOOKUP('Calculatie sheet'!$AM$2,'Objectenoverzicht aantallen'!$A:$A,'Objectenoverzicht aantallen'!$AA:$AA)*'Calculatie sheet'!$AM$41)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E0E86-0244-F540-9F69-C60D05682824}">
  <dimension ref="A1:T12"/>
  <sheetViews>
    <sheetView workbookViewId="0">
      <selection activeCell="N1" sqref="N1:N12"/>
    </sheetView>
  </sheetViews>
  <sheetFormatPr baseColWidth="10" defaultRowHeight="16" x14ac:dyDescent="0.2"/>
  <cols>
    <col min="1" max="1" width="29.83203125" bestFit="1" customWidth="1"/>
    <col min="10" max="10" width="26.33203125" bestFit="1" customWidth="1"/>
  </cols>
  <sheetData>
    <row r="1" spans="1:20" x14ac:dyDescent="0.2">
      <c r="A1" t="str">
        <f>'Calculatie sheet'!AN3</f>
        <v>Geluidbeperkende constructie (beton)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sheet'!AN41</f>
        <v>6.03</v>
      </c>
      <c r="C2" s="566">
        <f>B2</f>
        <v>6.03</v>
      </c>
      <c r="D2" s="28">
        <v>0</v>
      </c>
      <c r="E2" s="28">
        <f>C2*2</f>
        <v>12.06</v>
      </c>
      <c r="F2" s="28">
        <f>E2*0.3333</f>
        <v>4.0195980000000002</v>
      </c>
      <c r="G2" s="28">
        <f>E2*0.6666</f>
        <v>8.0391960000000005</v>
      </c>
      <c r="H2" s="28">
        <f>D2</f>
        <v>0</v>
      </c>
      <c r="I2" s="28">
        <f>E2*0.3333</f>
        <v>4.0195980000000002</v>
      </c>
      <c r="J2" s="566" t="s">
        <v>571</v>
      </c>
      <c r="L2">
        <v>2020</v>
      </c>
      <c r="M2" s="41">
        <f>(LOOKUP('Calculatie sheet'!$AN$2,'Objectenoverzicht aantallen'!$A:$A,'Objectenoverzicht aantallen'!$E:$E)*'Calculatie sheet'!$AN$41)</f>
        <v>0</v>
      </c>
      <c r="N2" s="798">
        <f>(LOOKUP('Calculatie sheet'!$AN$2,'Objectenoverzicht aantallen'!$A:$A,'Objectenoverzicht aantallen'!$Q:$Q)*'Calculatie sheet'!$AN$41)</f>
        <v>0</v>
      </c>
      <c r="O2" s="28">
        <v>0</v>
      </c>
      <c r="P2" s="28">
        <f>N2*2</f>
        <v>0</v>
      </c>
      <c r="Q2" s="28">
        <f>P2*0.3333</f>
        <v>0</v>
      </c>
      <c r="R2" s="28">
        <f>P2*0.6666</f>
        <v>0</v>
      </c>
      <c r="S2" s="28">
        <f>O2</f>
        <v>0</v>
      </c>
      <c r="T2" s="28">
        <f>P2*0.3333</f>
        <v>0</v>
      </c>
    </row>
    <row r="3" spans="1:20" x14ac:dyDescent="0.2">
      <c r="J3" s="8" t="s">
        <v>61</v>
      </c>
      <c r="L3">
        <v>2021</v>
      </c>
      <c r="M3" s="41">
        <f>(LOOKUP('Calculatie sheet'!$AN$2,'Objectenoverzicht aantallen'!$A:$A,'Objectenoverzicht aantallen'!$F:$F)*'Calculatie sheet'!$AN$41)</f>
        <v>0</v>
      </c>
      <c r="N3" s="798">
        <f>(LOOKUP('Calculatie sheet'!$AN$2,'Objectenoverzicht aantallen'!$A:$A,'Objectenoverzicht aantallen'!$R:$R)*'Calculatie sheet'!$AN$41)</f>
        <v>0</v>
      </c>
      <c r="O3" s="28">
        <v>0</v>
      </c>
      <c r="P3" s="28">
        <f>N3*2</f>
        <v>0</v>
      </c>
      <c r="Q3" s="28">
        <f>P3*0.3333</f>
        <v>0</v>
      </c>
      <c r="R3" s="28">
        <f>P3*0.6666</f>
        <v>0</v>
      </c>
      <c r="S3" s="28">
        <f>O3</f>
        <v>0</v>
      </c>
      <c r="T3" s="28">
        <f>P3*0.3333</f>
        <v>0</v>
      </c>
    </row>
    <row r="4" spans="1:20" x14ac:dyDescent="0.2">
      <c r="J4" s="9" t="s">
        <v>48</v>
      </c>
      <c r="L4">
        <v>2022</v>
      </c>
      <c r="M4" s="41">
        <f>(LOOKUP('Calculatie sheet'!$AN$2,'Objectenoverzicht aantallen'!$A:$A,'Objectenoverzicht aantallen'!$G:$G)*'Calculatie sheet'!$AN$41)</f>
        <v>0</v>
      </c>
      <c r="N4" s="798">
        <f>(LOOKUP('Calculatie sheet'!$AN$2,'Objectenoverzicht aantallen'!$A:$A,'Objectenoverzicht aantallen'!$S:$S)*'Calculatie sheet'!$AN$41)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sheet'!$AN$2,'Objectenoverzicht aantallen'!$A:$A,'Objectenoverzicht aantallen'!$H:$H)*'Calculatie sheet'!$AN$41)</f>
        <v>0</v>
      </c>
      <c r="N5" s="798">
        <f>(LOOKUP('Calculatie sheet'!$AN$2,'Objectenoverzicht aantallen'!$A:$A,'Objectenoverzicht aantallen'!$T:$T)*'Calculatie sheet'!$AN$41)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sheet'!$AN$2,'Objectenoverzicht aantallen'!$A:$A,'Objectenoverzicht aantallen'!$I:$I)*'Calculatie sheet'!$AN$41)</f>
        <v>0</v>
      </c>
      <c r="N6" s="798">
        <f>(LOOKUP('Calculatie sheet'!$AN$2,'Objectenoverzicht aantallen'!$A:$A,'Objectenoverzicht aantallen'!$U:$U)*'Calculatie sheet'!$AN$41)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sheet'!$AN$2,'Objectenoverzicht aantallen'!$A:$A,'Objectenoverzicht aantallen'!$J:$J)*'Calculatie sheet'!$AN$41)</f>
        <v>0</v>
      </c>
      <c r="N7" s="798">
        <f>(LOOKUP('Calculatie sheet'!$AN$2,'Objectenoverzicht aantallen'!$A:$A,'Objectenoverzicht aantallen'!$V:$V)*'Calculatie sheet'!$AN$41)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sheet'!$AN$2,'Objectenoverzicht aantallen'!$A:$A,'Objectenoverzicht aantallen'!$K:$K)*'Calculatie sheet'!$AN$41)</f>
        <v>0</v>
      </c>
      <c r="N8" s="798">
        <f>(LOOKUP('Calculatie sheet'!$AN$2,'Objectenoverzicht aantallen'!$A:$A,'Objectenoverzicht aantallen'!$W:$W)*'Calculatie sheet'!$AN$41)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sheet'!$AN$2,'Objectenoverzicht aantallen'!$A:$A,'Objectenoverzicht aantallen'!$L:$L)*'Calculatie sheet'!$AN$41)</f>
        <v>0</v>
      </c>
      <c r="N9" s="798">
        <f>(LOOKUP('Calculatie sheet'!$AN$2,'Objectenoverzicht aantallen'!$A:$A,'Objectenoverzicht aantallen'!$X:$X)*'Calculatie sheet'!$AN$41)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sheet'!$AN$2,'Objectenoverzicht aantallen'!$A:$A,'Objectenoverzicht aantallen'!$M:$M)*'Calculatie sheet'!$AN$41)</f>
        <v>0</v>
      </c>
      <c r="N10" s="798">
        <f>(LOOKUP('Calculatie sheet'!$AN$2,'Objectenoverzicht aantallen'!$A:$A,'Objectenoverzicht aantallen'!$Y:$Y)*'Calculatie sheet'!$AN$41)</f>
        <v>0</v>
      </c>
      <c r="O10" s="28">
        <v>0</v>
      </c>
      <c r="P10" s="28">
        <f t="shared" si="0"/>
        <v>0</v>
      </c>
      <c r="Q10" s="28">
        <f t="shared" si="1"/>
        <v>0</v>
      </c>
      <c r="R10" s="28">
        <f t="shared" si="2"/>
        <v>0</v>
      </c>
      <c r="S10" s="28">
        <f t="shared" si="3"/>
        <v>0</v>
      </c>
      <c r="T10" s="28">
        <f t="shared" si="4"/>
        <v>0</v>
      </c>
    </row>
    <row r="11" spans="1:20" x14ac:dyDescent="0.2">
      <c r="L11">
        <v>2029</v>
      </c>
      <c r="M11" s="41">
        <f>(LOOKUP('Calculatie sheet'!$AN$2,'Objectenoverzicht aantallen'!$A:$A,'Objectenoverzicht aantallen'!$N:$N)*'Calculatie sheet'!$AN$41)</f>
        <v>0</v>
      </c>
      <c r="N11" s="798">
        <f>(LOOKUP('Calculatie sheet'!$AN$2,'Objectenoverzicht aantallen'!$A:$A,'Objectenoverzicht aantallen'!$Z:$Z)*'Calculatie sheet'!$AN$41)</f>
        <v>0</v>
      </c>
      <c r="O11" s="28">
        <v>0</v>
      </c>
      <c r="P11" s="28">
        <f t="shared" si="0"/>
        <v>0</v>
      </c>
      <c r="Q11" s="28">
        <f t="shared" si="1"/>
        <v>0</v>
      </c>
      <c r="R11" s="28">
        <f t="shared" si="2"/>
        <v>0</v>
      </c>
      <c r="S11" s="28">
        <f t="shared" si="3"/>
        <v>0</v>
      </c>
      <c r="T11" s="28">
        <f t="shared" si="4"/>
        <v>0</v>
      </c>
    </row>
    <row r="12" spans="1:20" x14ac:dyDescent="0.2">
      <c r="L12">
        <v>2030</v>
      </c>
      <c r="M12" s="41">
        <f>(LOOKUP('Calculatie sheet'!$AN$2,'Objectenoverzicht aantallen'!$A:$A,'Objectenoverzicht aantallen'!$O:$O)*'Calculatie sheet'!$AN$41)</f>
        <v>0</v>
      </c>
      <c r="N12" s="798">
        <f>(LOOKUP('Calculatie sheet'!$AN$2,'Objectenoverzicht aantallen'!$A:$A,'Objectenoverzicht aantallen'!$AA:$AA)*'Calculatie sheet'!$AN$41)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033DF-83C0-0341-872C-9F8F13AD711E}">
  <dimension ref="A1:T12"/>
  <sheetViews>
    <sheetView workbookViewId="0">
      <selection activeCell="N1" sqref="N1:N12"/>
    </sheetView>
  </sheetViews>
  <sheetFormatPr baseColWidth="10" defaultRowHeight="16" x14ac:dyDescent="0.2"/>
  <cols>
    <col min="1" max="1" width="31.1640625" bestFit="1" customWidth="1"/>
    <col min="10" max="10" width="26.33203125" bestFit="1" customWidth="1"/>
  </cols>
  <sheetData>
    <row r="1" spans="1:20" x14ac:dyDescent="0.2">
      <c r="A1" t="str">
        <f>'Calculatie sheet'!AO3</f>
        <v>Geluidbeperkende constructie (houten panelen)</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sheet'!AO41</f>
        <v>10.14</v>
      </c>
      <c r="C2" s="566">
        <f>B2</f>
        <v>10.14</v>
      </c>
      <c r="D2" s="28">
        <v>0</v>
      </c>
      <c r="E2" s="28">
        <f>C2*2</f>
        <v>20.28</v>
      </c>
      <c r="F2" s="28">
        <f>E2*0.3333</f>
        <v>6.7593240000000003</v>
      </c>
      <c r="G2" s="28">
        <f>E2*0.6666</f>
        <v>13.518648000000001</v>
      </c>
      <c r="H2" s="28">
        <f>D2</f>
        <v>0</v>
      </c>
      <c r="I2" s="28">
        <f>E2*0.3333</f>
        <v>6.7593240000000003</v>
      </c>
      <c r="J2" s="566" t="s">
        <v>571</v>
      </c>
      <c r="L2">
        <v>2020</v>
      </c>
      <c r="M2" s="41">
        <f>(LOOKUP('Calculatie sheet'!$AO$2,'Objectenoverzicht aantallen'!$A:$A,'Objectenoverzicht aantallen'!$E:$E)*'Calculatie sheet'!$AO$41)</f>
        <v>0</v>
      </c>
      <c r="N2" s="798">
        <f>(LOOKUP('Calculatie sheet'!$AO$2,'Objectenoverzicht aantallen'!$A:$A,'Objectenoverzicht aantallen'!$Q:$Q)*'Calculatie sheet'!$AO$41)</f>
        <v>0</v>
      </c>
      <c r="O2" s="28">
        <v>0</v>
      </c>
      <c r="P2" s="28">
        <f>N2*2</f>
        <v>0</v>
      </c>
      <c r="Q2" s="28">
        <f>P2*0.3333</f>
        <v>0</v>
      </c>
      <c r="R2" s="28">
        <f>P2*0.6666</f>
        <v>0</v>
      </c>
      <c r="S2" s="28">
        <f>O2</f>
        <v>0</v>
      </c>
      <c r="T2" s="28">
        <f>P2*0.3333</f>
        <v>0</v>
      </c>
    </row>
    <row r="3" spans="1:20" x14ac:dyDescent="0.2">
      <c r="J3" s="8" t="s">
        <v>61</v>
      </c>
      <c r="L3">
        <v>2021</v>
      </c>
      <c r="M3" s="41">
        <f>(LOOKUP('Calculatie sheet'!$AO$2,'Objectenoverzicht aantallen'!$A:$A,'Objectenoverzicht aantallen'!$F:$F)*'Calculatie sheet'!$AO$41)</f>
        <v>0</v>
      </c>
      <c r="N3" s="798">
        <f>(LOOKUP('Calculatie sheet'!$AO$2,'Objectenoverzicht aantallen'!$A:$A,'Objectenoverzicht aantallen'!$R:$R)*'Calculatie sheet'!$AO$41)</f>
        <v>0</v>
      </c>
      <c r="O3" s="28">
        <v>0</v>
      </c>
      <c r="P3" s="28">
        <f>N3*2</f>
        <v>0</v>
      </c>
      <c r="Q3" s="28">
        <f>P3*0.3333</f>
        <v>0</v>
      </c>
      <c r="R3" s="28">
        <f>P3*0.6666</f>
        <v>0</v>
      </c>
      <c r="S3" s="28">
        <f>O3</f>
        <v>0</v>
      </c>
      <c r="T3" s="28">
        <f>P3*0.3333</f>
        <v>0</v>
      </c>
    </row>
    <row r="4" spans="1:20" x14ac:dyDescent="0.2">
      <c r="J4" s="9" t="s">
        <v>48</v>
      </c>
      <c r="L4">
        <v>2022</v>
      </c>
      <c r="M4" s="41">
        <f>(LOOKUP('Calculatie sheet'!$AO$2,'Objectenoverzicht aantallen'!$A:$A,'Objectenoverzicht aantallen'!$G:$G)*'Calculatie sheet'!$AO$41)</f>
        <v>0</v>
      </c>
      <c r="N4" s="798">
        <f>(LOOKUP('Calculatie sheet'!$AO$2,'Objectenoverzicht aantallen'!$A:$A,'Objectenoverzicht aantallen'!$S:$S)*'Calculatie sheet'!$AO$41)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sheet'!$AO$2,'Objectenoverzicht aantallen'!$A:$A,'Objectenoverzicht aantallen'!$H:$H)*'Calculatie sheet'!$AO$41)</f>
        <v>0</v>
      </c>
      <c r="N5" s="798">
        <f>(LOOKUP('Calculatie sheet'!$AO$2,'Objectenoverzicht aantallen'!$A:$A,'Objectenoverzicht aantallen'!$T:$T)*'Calculatie sheet'!$AO$41)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sheet'!$AO$2,'Objectenoverzicht aantallen'!$A:$A,'Objectenoverzicht aantallen'!$I:$I)*'Calculatie sheet'!$AO$41)</f>
        <v>0</v>
      </c>
      <c r="N6" s="798">
        <f>(LOOKUP('Calculatie sheet'!$AO$2,'Objectenoverzicht aantallen'!$A:$A,'Objectenoverzicht aantallen'!$U:$U)*'Calculatie sheet'!$AO$41)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sheet'!$AO$2,'Objectenoverzicht aantallen'!$A:$A,'Objectenoverzicht aantallen'!$J:$J)*'Calculatie sheet'!$AO$41)</f>
        <v>0</v>
      </c>
      <c r="N7" s="798">
        <f>(LOOKUP('Calculatie sheet'!$AO$2,'Objectenoverzicht aantallen'!$A:$A,'Objectenoverzicht aantallen'!$V:$V)*'Calculatie sheet'!$AO$41)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sheet'!$AO$2,'Objectenoverzicht aantallen'!$A:$A,'Objectenoverzicht aantallen'!$K:$K)*'Calculatie sheet'!$AO$41)</f>
        <v>0</v>
      </c>
      <c r="N8" s="798">
        <f>(LOOKUP('Calculatie sheet'!$AO$2,'Objectenoverzicht aantallen'!$A:$A,'Objectenoverzicht aantallen'!$W:$W)*'Calculatie sheet'!$AO$41)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sheet'!$AO$2,'Objectenoverzicht aantallen'!$A:$A,'Objectenoverzicht aantallen'!$L:$L)*'Calculatie sheet'!$AO$41)</f>
        <v>0</v>
      </c>
      <c r="N9" s="798">
        <f>(LOOKUP('Calculatie sheet'!$AO$2,'Objectenoverzicht aantallen'!$A:$A,'Objectenoverzicht aantallen'!$X:$X)*'Calculatie sheet'!$AO$41)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sheet'!$AO$2,'Objectenoverzicht aantallen'!$A:$A,'Objectenoverzicht aantallen'!$M:$M)*'Calculatie sheet'!$AO$41)</f>
        <v>0</v>
      </c>
      <c r="N10" s="798">
        <f>(LOOKUP('Calculatie sheet'!$AO$2,'Objectenoverzicht aantallen'!$A:$A,'Objectenoverzicht aantallen'!$Y:$Y)*'Calculatie sheet'!$AO$41)</f>
        <v>0</v>
      </c>
      <c r="O10" s="28">
        <v>0</v>
      </c>
      <c r="P10" s="28">
        <f t="shared" si="0"/>
        <v>0</v>
      </c>
      <c r="Q10" s="28">
        <f t="shared" si="1"/>
        <v>0</v>
      </c>
      <c r="R10" s="28">
        <f t="shared" si="2"/>
        <v>0</v>
      </c>
      <c r="S10" s="28">
        <f t="shared" si="3"/>
        <v>0</v>
      </c>
      <c r="T10" s="28">
        <f t="shared" si="4"/>
        <v>0</v>
      </c>
    </row>
    <row r="11" spans="1:20" x14ac:dyDescent="0.2">
      <c r="L11">
        <v>2029</v>
      </c>
      <c r="M11" s="41">
        <f>(LOOKUP('Calculatie sheet'!$AO$2,'Objectenoverzicht aantallen'!$A:$A,'Objectenoverzicht aantallen'!$N:$N)*'Calculatie sheet'!$AO$41)</f>
        <v>0</v>
      </c>
      <c r="N11" s="798">
        <f>(LOOKUP('Calculatie sheet'!$AO$2,'Objectenoverzicht aantallen'!$A:$A,'Objectenoverzicht aantallen'!$Z:$Z)*'Calculatie sheet'!$AO$41)</f>
        <v>0</v>
      </c>
      <c r="O11" s="28">
        <v>0</v>
      </c>
      <c r="P11" s="28">
        <f t="shared" si="0"/>
        <v>0</v>
      </c>
      <c r="Q11" s="28">
        <f t="shared" si="1"/>
        <v>0</v>
      </c>
      <c r="R11" s="28">
        <f t="shared" si="2"/>
        <v>0</v>
      </c>
      <c r="S11" s="28">
        <f t="shared" si="3"/>
        <v>0</v>
      </c>
      <c r="T11" s="28">
        <f t="shared" si="4"/>
        <v>0</v>
      </c>
    </row>
    <row r="12" spans="1:20" x14ac:dyDescent="0.2">
      <c r="L12">
        <v>2030</v>
      </c>
      <c r="M12" s="41">
        <f>(LOOKUP('Calculatie sheet'!$AO$2,'Objectenoverzicht aantallen'!$A:$A,'Objectenoverzicht aantallen'!$O:$O)*'Calculatie sheet'!$AO$41)</f>
        <v>0</v>
      </c>
      <c r="N12" s="798">
        <f>(LOOKUP('Calculatie sheet'!$AO$2,'Objectenoverzicht aantallen'!$A:$A,'Objectenoverzicht aantallen'!$AA:$AA)*'Calculatie sheet'!$AO$41)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75110-3716-D847-8F8E-66E35FEA60F4}">
  <sheetPr>
    <tabColor theme="9" tint="0.39997558519241921"/>
    <pageSetUpPr fitToPage="1"/>
  </sheetPr>
  <dimension ref="A1:S207"/>
  <sheetViews>
    <sheetView zoomScale="90" zoomScaleNormal="90" workbookViewId="0">
      <selection activeCell="F8" sqref="F8"/>
    </sheetView>
  </sheetViews>
  <sheetFormatPr baseColWidth="10" defaultRowHeight="16" x14ac:dyDescent="0.2"/>
  <cols>
    <col min="1" max="1" width="16.33203125" customWidth="1"/>
    <col min="2" max="2" width="17.5" customWidth="1"/>
    <col min="3" max="3" width="62.33203125" style="646" customWidth="1"/>
    <col min="5" max="15" width="12.83203125" customWidth="1"/>
  </cols>
  <sheetData>
    <row r="1" spans="1:19" ht="26" x14ac:dyDescent="0.3">
      <c r="A1" s="215" t="s">
        <v>475</v>
      </c>
    </row>
    <row r="4" spans="1:19" ht="28" customHeight="1" x14ac:dyDescent="0.2">
      <c r="A4" s="435" t="s">
        <v>95</v>
      </c>
      <c r="B4" s="648" t="s">
        <v>96</v>
      </c>
    </row>
    <row r="6" spans="1:19" ht="17" thickBot="1" x14ac:dyDescent="0.25"/>
    <row r="7" spans="1:19" ht="52" thickBot="1" x14ac:dyDescent="0.25">
      <c r="A7" s="353" t="s">
        <v>596</v>
      </c>
      <c r="B7" s="353" t="s">
        <v>788</v>
      </c>
      <c r="C7" s="353" t="s">
        <v>593</v>
      </c>
      <c r="D7" s="40" t="s">
        <v>125</v>
      </c>
      <c r="E7" s="40" t="s">
        <v>562</v>
      </c>
      <c r="F7" s="40" t="s">
        <v>563</v>
      </c>
      <c r="G7" s="40" t="s">
        <v>559</v>
      </c>
      <c r="H7" s="40" t="s">
        <v>394</v>
      </c>
      <c r="I7" s="40" t="s">
        <v>560</v>
      </c>
      <c r="J7" s="40" t="s">
        <v>395</v>
      </c>
      <c r="K7" s="40" t="s">
        <v>561</v>
      </c>
      <c r="L7" s="40" t="s">
        <v>396</v>
      </c>
      <c r="M7" s="40" t="s">
        <v>397</v>
      </c>
      <c r="N7" s="40" t="s">
        <v>398</v>
      </c>
      <c r="O7" s="543" t="s">
        <v>399</v>
      </c>
      <c r="P7" s="916" t="s">
        <v>111</v>
      </c>
      <c r="Q7" s="917"/>
      <c r="R7" s="917"/>
      <c r="S7" s="918"/>
    </row>
    <row r="8" spans="1:19" ht="51" x14ac:dyDescent="0.2">
      <c r="A8" s="474">
        <f>'St. Objectenlijst FE'!A5</f>
        <v>1</v>
      </c>
      <c r="B8" s="59" t="str">
        <f>LOOKUP($A8,'St. Objectenlijst FE'!$A:$A,'St. Objectenlijst FE'!$B:$B)</f>
        <v>Vaste brug (staal)</v>
      </c>
      <c r="C8" s="647" t="str">
        <f>LOOKUP($A8,'St. Objectenlijst FE'!$A:$A,'St. Objectenlijst FE'!$F:$F)</f>
        <v>Gemiddelde breedte: 3,50 m'
Gemiddelde lengte: 22 m'
Gemiddelde oppervlakte: 99,10 m2</v>
      </c>
      <c r="D8" s="435"/>
      <c r="E8" s="60"/>
      <c r="F8" s="436"/>
      <c r="G8" s="50"/>
      <c r="H8" s="50"/>
      <c r="I8" s="50"/>
      <c r="J8" s="50"/>
      <c r="K8" s="50"/>
      <c r="L8" s="50"/>
      <c r="M8" s="50"/>
      <c r="N8" s="50"/>
      <c r="O8" s="50"/>
      <c r="P8" s="919"/>
      <c r="Q8" s="920"/>
      <c r="R8" s="920"/>
      <c r="S8" s="921"/>
    </row>
    <row r="9" spans="1:19" ht="51" x14ac:dyDescent="0.2">
      <c r="A9" s="474">
        <f>'St. Objectenlijst FE'!A6</f>
        <v>2</v>
      </c>
      <c r="B9" s="59" t="str">
        <f>LOOKUP($A9,'St. Objectenlijst FE'!$A:$A,'St. Objectenlijst FE'!$B:$B)</f>
        <v>Vaste brug (beton)</v>
      </c>
      <c r="C9" s="647" t="str">
        <f>LOOKUP($A9,'St. Objectenlijst FE'!$A:$A,'St. Objectenlijst FE'!$F:$F)</f>
        <v>Gemiddelde brug is 509 m2,voorbeeldbrug is VK224-12.690, duikerbrug over de Woudenbergse grift, lengte 39 m1, breedte 10m1. Incl. asfalt wegdek.</v>
      </c>
      <c r="D9" s="435"/>
      <c r="E9" s="60"/>
      <c r="F9" s="436"/>
      <c r="G9" s="50"/>
      <c r="H9" s="50"/>
      <c r="I9" s="50"/>
      <c r="J9" s="50"/>
      <c r="K9" s="50"/>
      <c r="L9" s="50"/>
      <c r="M9" s="50"/>
      <c r="N9" s="50"/>
      <c r="O9" s="50"/>
      <c r="P9" s="913"/>
      <c r="Q9" s="914"/>
      <c r="R9" s="914"/>
      <c r="S9" s="915"/>
    </row>
    <row r="10" spans="1:19" ht="51" x14ac:dyDescent="0.2">
      <c r="A10" s="474">
        <f>'St. Objectenlijst FE'!A7</f>
        <v>3</v>
      </c>
      <c r="B10" s="59" t="str">
        <f>LOOKUP($A10,'St. Objectenlijst FE'!$A:$A,'St. Objectenlijst FE'!$B:$B)</f>
        <v>Viaduct</v>
      </c>
      <c r="C10" s="647" t="str">
        <f>LOOKUP($A10,'St. Objectenlijst FE'!$A:$A,'St. Objectenlijst FE'!$F:$F)</f>
        <v>Gemiddelde oppervlakte: 794 m2, voorbeeld kunstwerk is VK230-00.932, Hoogemaatviaduct, lengte 55,7 m1, breedte 17,6 m1. Incl. asfalt wegdek.</v>
      </c>
      <c r="D10" s="435"/>
      <c r="E10" s="60"/>
      <c r="F10" s="436"/>
      <c r="G10" s="50"/>
      <c r="H10" s="50"/>
      <c r="I10" s="50"/>
      <c r="J10" s="50"/>
      <c r="K10" s="50"/>
      <c r="L10" s="50"/>
      <c r="M10" s="50"/>
      <c r="N10" s="50"/>
      <c r="O10" s="50"/>
      <c r="P10" s="913"/>
      <c r="Q10" s="914"/>
      <c r="R10" s="914"/>
      <c r="S10" s="915"/>
    </row>
    <row r="11" spans="1:19" ht="51" x14ac:dyDescent="0.2">
      <c r="A11" s="474">
        <f>'St. Objectenlijst FE'!A8</f>
        <v>4</v>
      </c>
      <c r="B11" s="59" t="str">
        <f>LOOKUP($A11,'St. Objectenlijst FE'!$A:$A,'St. Objectenlijst FE'!$B:$B)</f>
        <v>Onderdoorgang (beton)</v>
      </c>
      <c r="C11" s="647" t="str">
        <f>LOOKUP($A11,'St. Objectenlijst FE'!$A:$A,'St. Objectenlijst FE'!$F:$F)</f>
        <v>Met stalen damwand. Gemiddelde oppervlakte: 2.983 m2, voorbeeld kunstwerk is VK233-05.210, Tunnel onder de spoorlijn Veenendaal Rhenen, lengte 147,3 m1 breedte 11,5 m1. Incl. asfalt wegdek.</v>
      </c>
      <c r="D11" s="435"/>
      <c r="E11" s="60"/>
      <c r="F11" s="436"/>
      <c r="G11" s="50"/>
      <c r="H11" s="50"/>
      <c r="I11" s="50"/>
      <c r="J11" s="50"/>
      <c r="K11" s="50"/>
      <c r="L11" s="50"/>
      <c r="M11" s="50"/>
      <c r="N11" s="50"/>
      <c r="O11" s="50"/>
      <c r="P11" s="913"/>
      <c r="Q11" s="914"/>
      <c r="R11" s="914"/>
      <c r="S11" s="915"/>
    </row>
    <row r="12" spans="1:19" ht="85" x14ac:dyDescent="0.2">
      <c r="A12" s="474">
        <f>'St. Objectenlijst FE'!A9</f>
        <v>5</v>
      </c>
      <c r="B12" s="59" t="str">
        <f>LOOKUP($A12,'St. Objectenlijst FE'!$A:$A,'St. Objectenlijst FE'!$B:$B)</f>
        <v>Onderdoorgang fiets/ voetgangerstunnel (beton)</v>
      </c>
      <c r="C12" s="647" t="str">
        <f>LOOKUP($A12,'St. Objectenlijst FE'!$A:$A,'St. Objectenlijst FE'!$F:$F)</f>
        <v>Gemiddelde breedte: 7,60 m' 
Gemiddelde lengte: 63,55 m'
Gemiddelde oppervlakte: 454 m2
(gemiddeld kunstwerk: VK234-00.565, Nieuwe weteringse tunnel.) Incl. asfalt wegdek.</v>
      </c>
      <c r="D12" s="435"/>
      <c r="E12" s="60"/>
      <c r="F12" s="436"/>
      <c r="G12" s="50"/>
      <c r="H12" s="50"/>
      <c r="I12" s="50"/>
      <c r="J12" s="50"/>
      <c r="K12" s="50"/>
      <c r="L12" s="50"/>
      <c r="M12" s="50"/>
      <c r="N12" s="50"/>
      <c r="O12" s="50"/>
      <c r="P12" s="913"/>
      <c r="Q12" s="914"/>
      <c r="R12" s="914"/>
      <c r="S12" s="915"/>
    </row>
    <row r="13" spans="1:19" ht="85" x14ac:dyDescent="0.2">
      <c r="A13" s="474">
        <f>'St. Objectenlijst FE'!A10</f>
        <v>6</v>
      </c>
      <c r="B13" s="59" t="str">
        <f>LOOKUP($A13,'St. Objectenlijst FE'!$A:$A,'St. Objectenlijst FE'!$B:$B)</f>
        <v>Onderdoorgang fauna/veetunnel (beton)</v>
      </c>
      <c r="C13" s="647" t="str">
        <f>LOOKUP($A13,'St. Objectenlijst FE'!$A:$A,'St. Objectenlijst FE'!$F:$F)</f>
        <v>Gemiddelde breedte: 9,61 m'
Gemiddelde lengte: 30,01 m'
Gemiddelde oppervlakte: 142 m2
(gemiddeld kunstwerk: VK412-00.425, Faunawissel (wildtunnel), lengte 34,5 m'. breedte 12,2 m'.)</v>
      </c>
      <c r="D13" s="435"/>
      <c r="E13" s="60"/>
      <c r="F13" s="436"/>
      <c r="G13" s="50"/>
      <c r="H13" s="50"/>
      <c r="I13" s="50"/>
      <c r="J13" s="50"/>
      <c r="K13" s="50"/>
      <c r="L13" s="50"/>
      <c r="M13" s="50"/>
      <c r="N13" s="50"/>
      <c r="O13" s="50"/>
      <c r="P13" s="913"/>
      <c r="Q13" s="914"/>
      <c r="R13" s="914"/>
      <c r="S13" s="915"/>
    </row>
    <row r="14" spans="1:19" ht="85" x14ac:dyDescent="0.2">
      <c r="A14" s="474">
        <f>'St. Objectenlijst FE'!A11</f>
        <v>7</v>
      </c>
      <c r="B14" s="59" t="str">
        <f>LOOKUP($A14,'St. Objectenlijst FE'!$A:$A,'St. Objectenlijst FE'!$B:$B)</f>
        <v>Duiker (beton)</v>
      </c>
      <c r="C14" s="647" t="str">
        <f>LOOKUP($A14,'St. Objectenlijst FE'!$A:$A,'St. Objectenlijst FE'!$F:$F)</f>
        <v>Gemiddelde breedte: 3,47 m'
Gemiddelde lengte: 25,84 m'
Gemiddelde oppervlakte: 91,37 m2
(gemiddeld kunstwerk: VK401-04.847, Duiker onder prov.weg, lengte 29,5 m'. breedte 3,5 m'.) Incl. asfalt wegdek.</v>
      </c>
      <c r="D14" s="435"/>
      <c r="E14" s="60"/>
      <c r="F14" s="436"/>
      <c r="G14" s="50"/>
      <c r="H14" s="50"/>
      <c r="I14" s="50"/>
      <c r="J14" s="50"/>
      <c r="K14" s="50"/>
      <c r="L14" s="50"/>
      <c r="M14" s="50"/>
      <c r="N14" s="50"/>
      <c r="O14" s="50"/>
      <c r="P14" s="913"/>
      <c r="Q14" s="914"/>
      <c r="R14" s="914"/>
      <c r="S14" s="915"/>
    </row>
    <row r="15" spans="1:19" ht="68" x14ac:dyDescent="0.2">
      <c r="A15" s="474">
        <f>'St. Objectenlijst FE'!A12</f>
        <v>8</v>
      </c>
      <c r="B15" s="59" t="str">
        <f>LOOKUP($A15,'St. Objectenlijst FE'!$A:$A,'St. Objectenlijst FE'!$B:$B)</f>
        <v>Duiker (PE)</v>
      </c>
      <c r="C15" s="647" t="str">
        <f>LOOKUP($A15,'St. Objectenlijst FE'!$A:$A,'St. Objectenlijst FE'!$F:$F)</f>
        <v>Gemiddelde breedte: 1 m'
Gemiddelde lengte: 40 m'
Gemiddelde oppervlakte: 40 m2 Incl. asfalt wegdek. Soortelijk gewicht van 960 kg per m3</v>
      </c>
      <c r="D15" s="435"/>
      <c r="E15" s="60"/>
      <c r="F15" s="436"/>
      <c r="G15" s="50"/>
      <c r="H15" s="50"/>
      <c r="I15" s="50"/>
      <c r="J15" s="50"/>
      <c r="K15" s="50"/>
      <c r="L15" s="50"/>
      <c r="M15" s="50"/>
      <c r="N15" s="50"/>
      <c r="O15" s="50"/>
      <c r="P15" s="913"/>
      <c r="Q15" s="914"/>
      <c r="R15" s="914"/>
      <c r="S15" s="915"/>
    </row>
    <row r="16" spans="1:19" ht="34" x14ac:dyDescent="0.2">
      <c r="A16" s="474">
        <f>'St. Objectenlijst FE'!A13</f>
        <v>9</v>
      </c>
      <c r="B16" s="59" t="str">
        <f>LOOKUP($A16,'St. Objectenlijst FE'!$A:$A,'St. Objectenlijst FE'!$B:$B)</f>
        <v>Duiker &lt;1m (beton)</v>
      </c>
      <c r="C16" s="647" t="str">
        <f>LOOKUP($A16,'St. Objectenlijst FE'!$A:$A,'St. Objectenlijst FE'!$F:$F)</f>
        <v>Passagelengte ca. 20 meter met een diameter van 0,40 m. Omgerekend gemiddeld 5,0 meter als lengte. Incl. asfalt wegdek.</v>
      </c>
      <c r="D16" s="435"/>
      <c r="E16" s="60"/>
      <c r="F16" s="436"/>
      <c r="G16" s="50"/>
      <c r="H16" s="50"/>
      <c r="I16" s="50"/>
      <c r="J16" s="50"/>
      <c r="K16" s="50"/>
      <c r="L16" s="50"/>
      <c r="M16" s="50"/>
      <c r="N16" s="50"/>
      <c r="O16" s="50"/>
      <c r="P16" s="913"/>
      <c r="Q16" s="914"/>
      <c r="R16" s="914"/>
      <c r="S16" s="915"/>
    </row>
    <row r="17" spans="1:19" ht="34" x14ac:dyDescent="0.2">
      <c r="A17" s="474">
        <f>'St. Objectenlijst FE'!A14</f>
        <v>10</v>
      </c>
      <c r="B17" s="59" t="str">
        <f>LOOKUP($A17,'St. Objectenlijst FE'!$A:$A,'St. Objectenlijst FE'!$B:$B)</f>
        <v>Duiker &lt;1m (PE)</v>
      </c>
      <c r="C17" s="647" t="str">
        <f>LOOKUP($A17,'St. Objectenlijst FE'!$A:$A,'St. Objectenlijst FE'!$F:$F)</f>
        <v>Passagelengte ca. 20 meter met een diameter van 0,40 m. 15 kg per strekkende meter.</v>
      </c>
      <c r="D17" s="435"/>
      <c r="E17" s="60"/>
      <c r="F17" s="436"/>
      <c r="G17" s="50"/>
      <c r="H17" s="50"/>
      <c r="I17" s="50"/>
      <c r="J17" s="50"/>
      <c r="K17" s="50"/>
      <c r="L17" s="50"/>
      <c r="M17" s="50"/>
      <c r="N17" s="50"/>
      <c r="O17" s="50"/>
      <c r="P17" s="913"/>
      <c r="Q17" s="914"/>
      <c r="R17" s="914"/>
      <c r="S17" s="915"/>
    </row>
    <row r="18" spans="1:19" ht="85" customHeight="1" x14ac:dyDescent="0.2">
      <c r="A18" s="474">
        <f>'St. Objectenlijst FE'!A15</f>
        <v>11</v>
      </c>
      <c r="B18" s="59" t="str">
        <f>LOOKUP($A18,'St. Objectenlijst FE'!$A:$A,'St. Objectenlijst FE'!$B:$B)</f>
        <v>Asfaltconstructie  &lt; 500 VA (licht belast)</v>
      </c>
      <c r="C18" s="647" t="str">
        <f>LOOKUP($A18,'St. Objectenlijst FE'!$A:$A,'St. Objectenlijst FE'!$F:$F)</f>
        <v>SMA-NL 11B deklaag  0,035 m; kleeflaag 0,4 kg/m2 tussenlaag AC 16 bind TL-B bin base 50% PR laagdikte 0,045 m , kleeflaag 0,4 kg/m2; onderlaag AC 22 base OL-B 50% laagdikte 0,07 m; kleeflaag 0,4 kg/m2 ; onderlaag AC 22 base OL-B 50% PR laagdikte 0,07 ; funderingslaag menggranulaat 250 mm ; fundering zand laagdikte 0,5 m .</v>
      </c>
      <c r="D18" s="435"/>
      <c r="E18" s="50"/>
      <c r="F18" s="436"/>
      <c r="G18" s="49"/>
      <c r="H18" s="49"/>
      <c r="I18" s="49"/>
      <c r="J18" s="49"/>
      <c r="K18" s="49"/>
      <c r="L18" s="49"/>
      <c r="M18" s="49"/>
      <c r="N18" s="49"/>
      <c r="O18" s="49"/>
      <c r="P18" s="913"/>
      <c r="Q18" s="914"/>
      <c r="R18" s="914"/>
      <c r="S18" s="915"/>
    </row>
    <row r="19" spans="1:19" ht="103" customHeight="1" x14ac:dyDescent="0.2">
      <c r="A19" s="474">
        <f>'St. Objectenlijst FE'!A16</f>
        <v>12</v>
      </c>
      <c r="B19" s="59" t="str">
        <f>LOOKUP($A19,'St. Objectenlijst FE'!$A:$A,'St. Objectenlijst FE'!$B:$B)</f>
        <v>Asfaltconstructie 500 &lt; VA &lt; 1.500 (normaal en zwaar belast)</v>
      </c>
      <c r="C19" s="647" t="str">
        <f>LOOKUP($A19,'St. Objectenlijst FE'!$A:$A,'St. Objectenlijst FE'!$F:$F)</f>
        <v>SMA-NL 11B deklaag; laagdikte 0,035 m; kleeflaag 0,4 kg/m2; tussenlaag AC 16 bind TL-B bin base 50% PR laagdikte 0,045 m, kleeflaag 0,4 kg/m2 ; onderlaag AC 22 base OL-B 50% laagdikte 0,075; kleeflaag 0,4 kg/m2; onderlaag AC 22 base OL-B 50% PR laagdikte 0,075; kleeflaag 0,4 kg/m2; onderlaag AC 22 base OL-B 50% PR laagdikte 0,075; funderingslaag menggranulaat 250 mm; fundering zand laagdikte 0,5 m.</v>
      </c>
      <c r="D19" s="435"/>
      <c r="E19" s="50"/>
      <c r="F19" s="436"/>
      <c r="G19" s="50"/>
      <c r="H19" s="50"/>
      <c r="I19" s="50"/>
      <c r="J19" s="50"/>
      <c r="K19" s="50"/>
      <c r="L19" s="50"/>
      <c r="M19" s="50"/>
      <c r="N19" s="50"/>
      <c r="O19" s="50"/>
      <c r="P19" s="913"/>
      <c r="Q19" s="914"/>
      <c r="R19" s="914"/>
      <c r="S19" s="915"/>
    </row>
    <row r="20" spans="1:19" ht="85" x14ac:dyDescent="0.2">
      <c r="A20" s="474">
        <f>'St. Objectenlijst FE'!A17</f>
        <v>13</v>
      </c>
      <c r="B20" s="59" t="str">
        <f>LOOKUP($A20,'St. Objectenlijst FE'!$A:$A,'St. Objectenlijst FE'!$B:$B)</f>
        <v>Gelders mengsel &lt;500 VA (licht belast)</v>
      </c>
      <c r="C20" s="647" t="str">
        <f>LOOKUP($A20,'St. Objectenlijst FE'!$A:$A,'St. Objectenlijst FE'!$F:$F)</f>
        <v>Geluidsreducerende SMA deklaag laagdikte 0,035 m; kleeflaag 0,4 kg/m2 ; tussenlaag AC 16 bind TL-B bin base 50% PR laagdikte 0,045 m, kleeflaag 0,4 kg/m2 l; onderlaag AC 22 base OL-B 50% laagdikte 0,07 m ; kleeflaag 0,4 kg/m2; onderlaag AC 22 base OL-B 50% PR laagdikte 0,07; funderingslaag menggranulaat 250 mm; fundering zand laagdikte 0,5 m.</v>
      </c>
      <c r="D20" s="435"/>
      <c r="E20" s="50"/>
      <c r="F20" s="436"/>
      <c r="G20" s="50"/>
      <c r="H20" s="50"/>
      <c r="I20" s="50"/>
      <c r="J20" s="50"/>
      <c r="K20" s="50"/>
      <c r="L20" s="50"/>
      <c r="M20" s="50"/>
      <c r="N20" s="50"/>
      <c r="O20" s="50"/>
      <c r="P20" s="913"/>
      <c r="Q20" s="914"/>
      <c r="R20" s="914"/>
      <c r="S20" s="915"/>
    </row>
    <row r="21" spans="1:19" ht="119" x14ac:dyDescent="0.2">
      <c r="A21" s="474">
        <f>'St. Objectenlijst FE'!A18</f>
        <v>14</v>
      </c>
      <c r="B21" s="59" t="str">
        <f>LOOKUP($A21,'St. Objectenlijst FE'!$A:$A,'St. Objectenlijst FE'!$B:$B)</f>
        <v>Gelders mengsel 500 &lt; VA &lt; 1.500 (normaal en zwaar belast)</v>
      </c>
      <c r="C21" s="647" t="str">
        <f>LOOKUP($A21,'St. Objectenlijst FE'!$A:$A,'St. Objectenlijst FE'!$F:$F)</f>
        <v>Geluidreducerende SMA deklaag laagdikte 0,035 m; kleeflaag 0,4 kg/m2; tussenlaag AC 16 bind TL-B bin base 50% PR laagdikte 0,045 m, kleeflaag 0,4 kg/m2; onderlaag AC 22 base OL-B 50% laagdikte 0,075 m; kleeflaag 0,4 kg/m2; onderlaag AC 22 base OL-B 50% PR laagdikte 0,075; kleeflaag 0,4 kg/m2 ; onderlaag AC 22 base OL-B 50% PR laagdikte 0,075; funderingslaag menggranulaat 250 mm; fundering zand laagdikte 0,5 m.</v>
      </c>
      <c r="D21" s="435"/>
      <c r="E21" s="50"/>
      <c r="F21" s="436"/>
      <c r="G21" s="50"/>
      <c r="H21" s="50"/>
      <c r="I21" s="50"/>
      <c r="J21" s="50"/>
      <c r="K21" s="50"/>
      <c r="L21" s="50"/>
      <c r="M21" s="50"/>
      <c r="N21" s="50"/>
      <c r="O21" s="50"/>
      <c r="P21" s="913"/>
      <c r="Q21" s="914"/>
      <c r="R21" s="914"/>
      <c r="S21" s="915"/>
    </row>
    <row r="22" spans="1:19" ht="102" customHeight="1" x14ac:dyDescent="0.2">
      <c r="A22" s="474">
        <f>'St. Objectenlijst FE'!A19</f>
        <v>15</v>
      </c>
      <c r="B22" s="59" t="str">
        <f>LOOKUP($A22,'St. Objectenlijst FE'!$A:$A,'St. Objectenlijst FE'!$B:$B)</f>
        <v>Dunne deklaag &lt; 500 VA (licht belast)</v>
      </c>
      <c r="C22" s="647" t="str">
        <f>LOOKUP($A22,'St. Objectenlijst FE'!$A:$A,'St. Objectenlijst FE'!$F:$F)</f>
        <v>Geluidsreducerende SMA deklaag laagdikte 0,035 m; kleeflaag 0,4 kg/m2; tussenlaag AC 16 bind TL-B bin base 50% PR laagdikte 0,045 m, kleeflaag 0,4 kg/m2; onderlaag AC 22 base OL-B 50% laagdikte 0,07 m; kleeflaag 0,4 kg/m2; onderlaag AC 22 base OL-B 50% PR laagdikte 0,07 ; funderingslaag menggranulaat 250 mm; fundering zand laagdikte 0,5 m.</v>
      </c>
      <c r="D22" s="435"/>
      <c r="E22" s="50"/>
      <c r="F22" s="436"/>
      <c r="G22" s="50"/>
      <c r="H22" s="50"/>
      <c r="I22" s="50"/>
      <c r="J22" s="50"/>
      <c r="K22" s="50"/>
      <c r="L22" s="50"/>
      <c r="M22" s="50"/>
      <c r="N22" s="50"/>
      <c r="O22" s="50"/>
      <c r="P22" s="913"/>
      <c r="Q22" s="914"/>
      <c r="R22" s="914"/>
      <c r="S22" s="915"/>
    </row>
    <row r="23" spans="1:19" ht="100" customHeight="1" x14ac:dyDescent="0.2">
      <c r="A23" s="474">
        <f>'St. Objectenlijst FE'!A20</f>
        <v>16</v>
      </c>
      <c r="B23" s="59" t="str">
        <f>LOOKUP($A23,'St. Objectenlijst FE'!$A:$A,'St. Objectenlijst FE'!$B:$B)</f>
        <v>Dunne deklaag 500 &lt; VA &lt; 1.500 (normaal en zwaar belast)</v>
      </c>
      <c r="C23" s="647" t="str">
        <f>LOOKUP($A23,'St. Objectenlijst FE'!$A:$A,'St. Objectenlijst FE'!$F:$F)</f>
        <v>Geluidreducerende SMA deklaag laagdikte 0,035 m; kleeflaag 0,4 kg/m2; tussenlaag AC 16 bind TL-B bin base 50% PR laagdikte 0,045 m; kleeflaag 0,4 kg/m2 l; onderlaag AC 22 base OL-B 50% laagdikte 0,075 m ; kleeflaag 0,4 kg/m2 ; onderlaag AC 22 base OL-B 50% PR laagdikte 0,075; kleeflaag 0,4 kg/m2 ; onderlaag AC 22 base OL-B 50% PR laagdikte 0,075 ; funderingslaag menggranulaat 250 mm l; fundering zand laagdikte 0,5 m.</v>
      </c>
      <c r="D23" s="435"/>
      <c r="E23" s="50"/>
      <c r="F23" s="436"/>
      <c r="G23" s="50"/>
      <c r="H23" s="50"/>
      <c r="I23" s="50"/>
      <c r="J23" s="50"/>
      <c r="K23" s="50"/>
      <c r="L23" s="50"/>
      <c r="M23" s="50"/>
      <c r="N23" s="50"/>
      <c r="O23" s="50"/>
      <c r="P23" s="922"/>
      <c r="Q23" s="923"/>
      <c r="R23" s="923"/>
      <c r="S23" s="923"/>
    </row>
    <row r="24" spans="1:19" ht="17" x14ac:dyDescent="0.2">
      <c r="A24" s="474">
        <f>'St. Objectenlijst FE'!A21</f>
        <v>17</v>
      </c>
      <c r="B24" s="59" t="str">
        <f>LOOKUP($A24,'St. Objectenlijst FE'!$A:$A,'St. Objectenlijst FE'!$B:$B)</f>
        <v>Betonstraatstenen</v>
      </c>
      <c r="C24" s="647" t="str">
        <f>LOOKUP($A24,'St. Objectenlijst FE'!$A:$A,'St. Objectenlijst FE'!$F:$F)</f>
        <v>210x105x80mm</v>
      </c>
      <c r="D24" s="435"/>
      <c r="E24" s="50"/>
      <c r="F24" s="436"/>
      <c r="G24" s="50"/>
      <c r="H24" s="50"/>
      <c r="I24" s="50"/>
      <c r="J24" s="50"/>
      <c r="K24" s="50"/>
      <c r="L24" s="50"/>
      <c r="M24" s="50"/>
      <c r="N24" s="50"/>
      <c r="O24" s="50"/>
      <c r="P24" s="913"/>
      <c r="Q24" s="914"/>
      <c r="R24" s="914"/>
      <c r="S24" s="915"/>
    </row>
    <row r="25" spans="1:19" ht="100" customHeight="1" x14ac:dyDescent="0.2">
      <c r="A25" s="474">
        <f>'St. Objectenlijst FE'!A22</f>
        <v>18</v>
      </c>
      <c r="B25" s="59" t="str">
        <f>LOOKUP($A25,'St. Objectenlijst FE'!$A:$A,'St. Objectenlijst FE'!$B:$B)</f>
        <v>Straatbakstenen</v>
      </c>
      <c r="C25" s="647" t="str">
        <f>LOOKUP($A25,'St. Objectenlijst FE'!$A:$A,'St. Objectenlijst FE'!$F:$F)</f>
        <v>Straatbakstenen B&amp;U, KNB</v>
      </c>
      <c r="D25" s="435"/>
      <c r="E25" s="60"/>
      <c r="F25" s="436"/>
      <c r="G25" s="50"/>
      <c r="H25" s="50"/>
      <c r="I25" s="50"/>
      <c r="J25" s="50"/>
      <c r="K25" s="50"/>
      <c r="L25" s="50"/>
      <c r="M25" s="50"/>
      <c r="N25" s="50"/>
      <c r="O25" s="50"/>
      <c r="P25" s="913"/>
      <c r="Q25" s="914"/>
      <c r="R25" s="914"/>
      <c r="S25" s="915"/>
    </row>
    <row r="26" spans="1:19" ht="99" customHeight="1" x14ac:dyDescent="0.2">
      <c r="A26" s="474">
        <f>'St. Objectenlijst FE'!A23</f>
        <v>19</v>
      </c>
      <c r="B26" s="59" t="str">
        <f>LOOKUP($A26,'St. Objectenlijst FE'!$A:$A,'St. Objectenlijst FE'!$B:$B)</f>
        <v>Betontegels</v>
      </c>
      <c r="C26" s="647" t="str">
        <f>LOOKUP($A26,'St. Objectenlijst FE'!$A:$A,'St. Objectenlijst FE'!$F:$F)</f>
        <v>300x300x60mm</v>
      </c>
      <c r="D26" s="435"/>
      <c r="E26" s="60"/>
      <c r="F26" s="436"/>
      <c r="G26" s="50"/>
      <c r="H26" s="50"/>
      <c r="I26" s="50"/>
      <c r="J26" s="50"/>
      <c r="K26" s="50"/>
      <c r="L26" s="50"/>
      <c r="M26" s="50"/>
      <c r="N26" s="50"/>
      <c r="O26" s="50"/>
      <c r="P26" s="913"/>
      <c r="Q26" s="914"/>
      <c r="R26" s="914"/>
      <c r="S26" s="915"/>
    </row>
    <row r="27" spans="1:19" ht="68" x14ac:dyDescent="0.2">
      <c r="A27" s="474">
        <f>'St. Objectenlijst FE'!A24</f>
        <v>20</v>
      </c>
      <c r="B27" s="59" t="str">
        <f>LOOKUP($A27,'St. Objectenlijst FE'!$A:$A,'St. Objectenlijst FE'!$B:$B)</f>
        <v>Parallelwegen</v>
      </c>
      <c r="C27" s="647" t="str">
        <f>LOOKUP($A27,'St. Objectenlijst FE'!$A:$A,'St. Objectenlijst FE'!$F:$F)</f>
        <v>Deklaag AC 11 surf DL-B laagdikte 0,035 m; kleeflaag 0,4 kg/m2 ; tussenlaag AC 16 bind TL-B bin base 50% PR laagdikte 0,045 m, kleeflaag 0,4 kg/m2; onderlaag AC 22 base OL-B 50% laagdikte 0,07 m; funderingslaag menggranulaat 250 mm; fundering zand laagdikte 0,5 m.</v>
      </c>
      <c r="D27" s="435"/>
      <c r="E27" s="60"/>
      <c r="F27" s="436"/>
      <c r="G27" s="50"/>
      <c r="H27" s="50"/>
      <c r="I27" s="50"/>
      <c r="J27" s="50"/>
      <c r="K27" s="50"/>
      <c r="L27" s="50"/>
      <c r="M27" s="50"/>
      <c r="N27" s="50"/>
      <c r="O27" s="50"/>
      <c r="P27" s="913"/>
      <c r="Q27" s="914"/>
      <c r="R27" s="914"/>
      <c r="S27" s="915"/>
    </row>
    <row r="28" spans="1:19" ht="51" x14ac:dyDescent="0.2">
      <c r="A28" s="474">
        <f>'St. Objectenlijst FE'!A25</f>
        <v>21</v>
      </c>
      <c r="B28" s="59" t="str">
        <f>LOOKUP($A28,'St. Objectenlijst FE'!$A:$A,'St. Objectenlijst FE'!$B:$B)</f>
        <v>Fietspaden (asfalt)</v>
      </c>
      <c r="C28" s="647" t="str">
        <f>LOOKUP($A28,'St. Objectenlijst FE'!$A:$A,'St. Objectenlijst FE'!$F:$F)</f>
        <v>Deklaag AC 8 surf DL-A laagdikte 0,025 m; kleeflaag 0,4 kg/m2; onderlaag AC 22 base OL-B 50% laagdikte 0,07 m; funderingslaag menggranulaat 250 mm; fundering zand laagdikte 0,5 m.</v>
      </c>
      <c r="D28" s="435"/>
      <c r="E28" s="50"/>
      <c r="F28" s="436"/>
      <c r="G28" s="50"/>
      <c r="H28" s="50"/>
      <c r="I28" s="50"/>
      <c r="J28" s="50"/>
      <c r="K28" s="50"/>
      <c r="L28" s="50"/>
      <c r="M28" s="50"/>
      <c r="N28" s="50"/>
      <c r="O28" s="50"/>
      <c r="P28" s="913"/>
      <c r="Q28" s="914"/>
      <c r="R28" s="914"/>
      <c r="S28" s="915"/>
    </row>
    <row r="29" spans="1:19" ht="34" x14ac:dyDescent="0.2">
      <c r="A29" s="474">
        <f>'St. Objectenlijst FE'!A26</f>
        <v>22</v>
      </c>
      <c r="B29" s="59" t="str">
        <f>LOOKUP($A29,'St. Objectenlijst FE'!$A:$A,'St. Objectenlijst FE'!$B:$B)</f>
        <v>Paden van betontegels</v>
      </c>
      <c r="C29" s="647" t="str">
        <f>LOOKUP($A29,'St. Objectenlijst FE'!$A:$A,'St. Objectenlijst FE'!$F:$F)</f>
        <v>Betonstraatstenen plaatselijk herstraten 10% en volledig herstraten 90%; fundering zand 750 mm.</v>
      </c>
      <c r="D29" s="435"/>
      <c r="E29" s="50"/>
      <c r="F29" s="436"/>
      <c r="G29" s="50"/>
      <c r="H29" s="50"/>
      <c r="I29" s="50"/>
      <c r="J29" s="50"/>
      <c r="K29" s="50"/>
      <c r="L29" s="50"/>
      <c r="M29" s="50"/>
      <c r="N29" s="50"/>
      <c r="O29" s="50"/>
      <c r="P29" s="913"/>
      <c r="Q29" s="914"/>
      <c r="R29" s="914"/>
      <c r="S29" s="915"/>
    </row>
    <row r="30" spans="1:19" ht="34" x14ac:dyDescent="0.2">
      <c r="A30" s="474">
        <f>'St. Objectenlijst FE'!A27</f>
        <v>23</v>
      </c>
      <c r="B30" s="59" t="str">
        <f>LOOKUP($A30,'St. Objectenlijst FE'!$A:$A,'St. Objectenlijst FE'!$B:$B)</f>
        <v>Paden tegelconstructie</v>
      </c>
      <c r="C30" s="647" t="str">
        <f>LOOKUP($A30,'St. Objectenlijst FE'!$A:$A,'St. Objectenlijst FE'!$F:$F)</f>
        <v>Tegels plaatselijk herstraten 10% en volledig herstraten 90%; fundering zand 750 mm.</v>
      </c>
      <c r="D30" s="435"/>
      <c r="E30" s="60"/>
      <c r="F30" s="436"/>
      <c r="G30" s="50"/>
      <c r="H30" s="50"/>
      <c r="I30" s="50"/>
      <c r="J30" s="50"/>
      <c r="K30" s="50"/>
      <c r="L30" s="50"/>
      <c r="M30" s="50"/>
      <c r="N30" s="50"/>
      <c r="O30" s="50"/>
      <c r="P30" s="913"/>
      <c r="Q30" s="914"/>
      <c r="R30" s="914"/>
      <c r="S30" s="915"/>
    </row>
    <row r="31" spans="1:19" ht="34" x14ac:dyDescent="0.2">
      <c r="A31" s="474">
        <f>'St. Objectenlijst FE'!A28</f>
        <v>24</v>
      </c>
      <c r="B31" s="59" t="str">
        <f>LOOKUP($A31,'St. Objectenlijst FE'!$A:$A,'St. Objectenlijst FE'!$B:$B)</f>
        <v>Fietspaden (beton)</v>
      </c>
      <c r="C31" s="647" t="str">
        <f>LOOKUP($A31,'St. Objectenlijst FE'!$A:$A,'St. Objectenlijst FE'!$F:$F)</f>
        <v>Betonmortel voorr GWW C3545 CEM III 30% granulaat, funderingslaag menggranulaat 200 mm, ophoogmateriaal zand 750 mm.</v>
      </c>
      <c r="D31" s="435"/>
      <c r="E31" s="51"/>
      <c r="F31" s="436"/>
      <c r="G31" s="49"/>
      <c r="H31" s="49"/>
      <c r="I31" s="49"/>
      <c r="J31" s="49"/>
      <c r="K31" s="49"/>
      <c r="L31" s="49"/>
      <c r="M31" s="49"/>
      <c r="N31" s="49"/>
      <c r="O31" s="49"/>
      <c r="P31" s="913"/>
      <c r="Q31" s="914"/>
      <c r="R31" s="914"/>
      <c r="S31" s="915"/>
    </row>
    <row r="32" spans="1:19" ht="23" customHeight="1" x14ac:dyDescent="0.2">
      <c r="A32" s="474">
        <f>'St. Objectenlijst FE'!A29</f>
        <v>25</v>
      </c>
      <c r="B32" s="59" t="str">
        <f>LOOKUP($A32,'St. Objectenlijst FE'!$A:$A,'St. Objectenlijst FE'!$B:$B)</f>
        <v>Duikerbrug</v>
      </c>
      <c r="C32" s="647" t="str">
        <f>LOOKUP($A32,'St. Objectenlijst FE'!$A:$A,'St. Objectenlijst FE'!$F:$F)</f>
        <v>Gemiddelde brug is 190,8 m2, 2x2 rijstroken en 10,4 m overspanning. Soortelijk gewicht is 2.400 kg per m3. 2,2 m hoog.</v>
      </c>
      <c r="D32" s="553"/>
      <c r="E32" s="51"/>
      <c r="F32" s="436"/>
      <c r="G32" s="49"/>
      <c r="H32" s="49"/>
      <c r="I32" s="49"/>
      <c r="J32" s="49"/>
      <c r="K32" s="49"/>
      <c r="L32" s="49"/>
      <c r="M32" s="49"/>
      <c r="N32" s="49"/>
      <c r="O32" s="49"/>
      <c r="P32" s="913"/>
      <c r="Q32" s="914"/>
      <c r="R32" s="914"/>
      <c r="S32" s="915"/>
    </row>
    <row r="33" spans="1:19" ht="33" customHeight="1" x14ac:dyDescent="0.2">
      <c r="A33" s="474">
        <f>'St. Objectenlijst FE'!A30</f>
        <v>26</v>
      </c>
      <c r="B33" s="59" t="str">
        <f>LOOKUP($A33,'St. Objectenlijst FE'!$A:$A,'St. Objectenlijst FE'!$B:$B)</f>
        <v>Kerende constructie</v>
      </c>
      <c r="C33" s="647" t="str">
        <f>LOOKUP($A33,'St. Objectenlijst FE'!$A:$A,'St. Objectenlijst FE'!$F:$F)</f>
        <v xml:space="preserve">Kerende constructie van beton. Gemiddelde lengte 117 meter, gemiddelde hoogte 3,1 meter. Soortelijk gewicht is 2.400 kg per m3 </v>
      </c>
      <c r="D33" s="553"/>
      <c r="E33" s="51"/>
      <c r="F33" s="436"/>
      <c r="G33" s="49"/>
      <c r="H33" s="49"/>
      <c r="I33" s="49"/>
      <c r="J33" s="49"/>
      <c r="K33" s="49"/>
      <c r="L33" s="49"/>
      <c r="M33" s="49"/>
      <c r="N33" s="49"/>
      <c r="O33" s="49"/>
      <c r="P33" s="913"/>
      <c r="Q33" s="914"/>
      <c r="R33" s="914"/>
      <c r="S33" s="915"/>
    </row>
    <row r="34" spans="1:19" ht="18" customHeight="1" x14ac:dyDescent="0.2">
      <c r="A34" s="474">
        <f>'St. Objectenlijst FE'!A31</f>
        <v>27</v>
      </c>
      <c r="B34" s="59" t="str">
        <f>LOOKUP($A34,'St. Objectenlijst FE'!$A:$A,'St. Objectenlijst FE'!$B:$B)</f>
        <v>Tunnel 2 rijbanen</v>
      </c>
      <c r="C34" s="647" t="str">
        <f>LOOKUP($A34,'St. Objectenlijst FE'!$A:$A,'St. Objectenlijst FE'!$F:$F)</f>
        <v xml:space="preserve">Gemiddelde lengte van 25,7 m. Soortelijk gewicht is 2.400 kg per m3 </v>
      </c>
      <c r="D34" s="553"/>
      <c r="E34" s="51"/>
      <c r="F34" s="436"/>
      <c r="G34" s="49"/>
      <c r="H34" s="49"/>
      <c r="I34" s="49"/>
      <c r="J34" s="49"/>
      <c r="K34" s="49"/>
      <c r="L34" s="49"/>
      <c r="M34" s="49"/>
      <c r="N34" s="49"/>
      <c r="O34" s="49"/>
      <c r="P34" s="913"/>
      <c r="Q34" s="914"/>
      <c r="R34" s="914"/>
      <c r="S34" s="915"/>
    </row>
    <row r="35" spans="1:19" ht="36" customHeight="1" x14ac:dyDescent="0.2">
      <c r="A35" s="474">
        <f>'St. Objectenlijst FE'!A32</f>
        <v>28</v>
      </c>
      <c r="B35" s="59" t="str">
        <f>LOOKUP($A35,'St. Objectenlijst FE'!$A:$A,'St. Objectenlijst FE'!$B:$B)</f>
        <v>Geluidbeperkende constructie (glas)</v>
      </c>
      <c r="C35" s="647" t="str">
        <f>LOOKUP($A35,'St. Objectenlijst FE'!$A:$A,'St. Objectenlijst FE'!$F:$F)</f>
        <v xml:space="preserve">Geluidsscherm met panelen van glas. Hoogte is 3 m. Dikte is 15 mm. </v>
      </c>
      <c r="D35" s="553"/>
      <c r="E35" s="51"/>
      <c r="F35" s="436"/>
      <c r="G35" s="49"/>
      <c r="H35" s="49"/>
      <c r="I35" s="49"/>
      <c r="J35" s="49"/>
      <c r="K35" s="49"/>
      <c r="L35" s="49"/>
      <c r="M35" s="49"/>
      <c r="N35" s="49"/>
      <c r="O35" s="49"/>
      <c r="P35" s="913"/>
      <c r="Q35" s="914"/>
      <c r="R35" s="914"/>
      <c r="S35" s="915"/>
    </row>
    <row r="36" spans="1:19" ht="39" customHeight="1" x14ac:dyDescent="0.2">
      <c r="A36" s="474">
        <f>'St. Objectenlijst FE'!A33</f>
        <v>29</v>
      </c>
      <c r="B36" s="59" t="str">
        <f>LOOKUP($A36,'St. Objectenlijst FE'!$A:$A,'St. Objectenlijst FE'!$B:$B)</f>
        <v>Geluidbeperkende constructie (beton)</v>
      </c>
      <c r="C36" s="647" t="str">
        <f>LOOKUP($A36,'St. Objectenlijst FE'!$A:$A,'St. Objectenlijst FE'!$F:$F)</f>
        <v>Geluidsscherm met panelen van beton. Hoogte is 3 m. Dikte is 0,5 m. 2.400 kg per m3.</v>
      </c>
      <c r="D36" s="553"/>
      <c r="E36" s="51"/>
      <c r="F36" s="436"/>
      <c r="G36" s="49"/>
      <c r="H36" s="49"/>
      <c r="I36" s="49"/>
      <c r="J36" s="49"/>
      <c r="K36" s="49"/>
      <c r="L36" s="49"/>
      <c r="M36" s="49"/>
      <c r="N36" s="49"/>
      <c r="O36" s="49"/>
      <c r="P36" s="913"/>
      <c r="Q36" s="914"/>
      <c r="R36" s="914"/>
      <c r="S36" s="915"/>
    </row>
    <row r="37" spans="1:19" ht="51" x14ac:dyDescent="0.2">
      <c r="A37" s="474">
        <f>'St. Objectenlijst FE'!A34</f>
        <v>30</v>
      </c>
      <c r="B37" s="59" t="str">
        <f>LOOKUP($A37,'St. Objectenlijst FE'!$A:$A,'St. Objectenlijst FE'!$B:$B)</f>
        <v>Geluidbeperkende constructie (houten panelen)</v>
      </c>
      <c r="C37" s="647" t="str">
        <f>LOOKUP($A37,'St. Objectenlijst FE'!$A:$A,'St. Objectenlijst FE'!$F:$F)</f>
        <v>Geluidsscherm met panelen van staal. Hoogte is 3 m. Dikte is 15 mm. Soortelijk gewicht 1.500 kg per m3</v>
      </c>
      <c r="D37" s="553"/>
      <c r="E37" s="51"/>
      <c r="F37" s="436"/>
      <c r="G37" s="49"/>
      <c r="H37" s="49"/>
      <c r="I37" s="49"/>
      <c r="J37" s="49"/>
      <c r="K37" s="49"/>
      <c r="L37" s="49"/>
      <c r="M37" s="49"/>
      <c r="N37" s="49"/>
      <c r="O37" s="49"/>
      <c r="P37" s="913"/>
      <c r="Q37" s="914"/>
      <c r="R37" s="914"/>
      <c r="S37" s="915"/>
    </row>
    <row r="38" spans="1:19" ht="17" x14ac:dyDescent="0.2">
      <c r="A38" s="474">
        <f>'St. Objectenlijst FE'!A35</f>
        <v>31</v>
      </c>
      <c r="B38" s="59" t="str">
        <f>LOOKUP($A38,'St. Objectenlijst FE'!$A:$A,'St. Objectenlijst FE'!$B:$B)</f>
        <v>Spoorlijn (antiek)</v>
      </c>
      <c r="C38" s="647" t="str">
        <f>LOOKUP($A38,'St. Objectenlijst FE'!$A:$A,'St. Objectenlijst FE'!$F:$F)</f>
        <v xml:space="preserve">Museumspoorlijn van totaal 22 km. Geen bovenleiding aanwezig. </v>
      </c>
      <c r="D38" s="553"/>
      <c r="E38" s="51"/>
      <c r="F38" s="436"/>
      <c r="G38" s="49"/>
      <c r="H38" s="49"/>
      <c r="I38" s="49"/>
      <c r="J38" s="49"/>
      <c r="K38" s="49"/>
      <c r="L38" s="49"/>
      <c r="M38" s="49"/>
      <c r="N38" s="49"/>
      <c r="O38" s="49"/>
      <c r="P38" s="913"/>
      <c r="Q38" s="914"/>
      <c r="R38" s="914"/>
      <c r="S38" s="915"/>
    </row>
    <row r="39" spans="1:19" ht="85" x14ac:dyDescent="0.2">
      <c r="A39" s="474">
        <f>'St. Objectenlijst FE'!A36</f>
        <v>32</v>
      </c>
      <c r="B39" s="59" t="str">
        <f>LOOKUP($A39,'St. Objectenlijst FE'!$A:$A,'St. Objectenlijst FE'!$B:$B)</f>
        <v>Stroomwegen</v>
      </c>
      <c r="C39" s="647" t="str">
        <f>LOOKUP($A39,'St. Objectenlijst FE'!$A:$A,'St. Objectenlijst FE'!$F:$F)</f>
        <v>Vervangingen 1; SMA/stille deklaag laagdikte 0,030m (82,8%/17,2%); bitumen emulsie kleeflaag 0,4kg/m2; AC 22/16 bin 50% PR 0,055m, bitumen emulsie kleeflaag 0,4kg/m2, AC 22/16 base 50% PR 0,060m; bitumen emulsie kleeflaag 0,4kg/m2; AC 22/16 base 50% PR 0,060m; funderingslaag betongranulaat 0,25m; ophoogmateriaal zand 0,35m.</v>
      </c>
      <c r="D39" s="553"/>
      <c r="E39" s="51"/>
      <c r="F39" s="436"/>
      <c r="G39" s="49"/>
      <c r="H39" s="49"/>
      <c r="I39" s="49"/>
      <c r="J39" s="49"/>
      <c r="K39" s="49"/>
      <c r="L39" s="49"/>
      <c r="M39" s="49"/>
      <c r="N39" s="49"/>
      <c r="O39" s="49"/>
      <c r="P39" s="913"/>
      <c r="Q39" s="914"/>
      <c r="R39" s="914"/>
      <c r="S39" s="915"/>
    </row>
    <row r="40" spans="1:19" ht="68" x14ac:dyDescent="0.2">
      <c r="A40" s="474">
        <f>'St. Objectenlijst FE'!A37</f>
        <v>33</v>
      </c>
      <c r="B40" s="59" t="str">
        <f>LOOKUP($A40,'St. Objectenlijst FE'!$A:$A,'St. Objectenlijst FE'!$B:$B)</f>
        <v>Deklaag parallelwegen SMA</v>
      </c>
      <c r="C40" s="647" t="str">
        <f>LOOKUP($A40,'St. Objectenlijst FE'!$A:$A,'St. Objectenlijst FE'!$F:$F)</f>
        <v>SMA deklaag 100% laagdikte 0,030m; bitumen emulsie kleeflaag 0,4kg/m2; AC 22/16 bin 50% PR 0,055m; bitumen emulsie kleeflaag 0,4kg/m2, AC 22/16 base 50% PR 0,060m; funderingslaag menggranulaat 0,25m; ophoogmateriaal zand 0,35m.</v>
      </c>
      <c r="D40" s="553"/>
      <c r="E40" s="51"/>
      <c r="F40" s="436"/>
      <c r="G40" s="49"/>
      <c r="H40" s="49"/>
      <c r="I40" s="49"/>
      <c r="J40" s="49"/>
      <c r="K40" s="49"/>
      <c r="L40" s="49"/>
      <c r="M40" s="49"/>
      <c r="N40" s="49"/>
      <c r="O40" s="49"/>
      <c r="P40" s="913"/>
      <c r="Q40" s="914"/>
      <c r="R40" s="914"/>
      <c r="S40" s="915"/>
    </row>
    <row r="41" spans="1:19" ht="51" x14ac:dyDescent="0.2">
      <c r="A41" s="474">
        <f>'St. Objectenlijst FE'!A38</f>
        <v>34</v>
      </c>
      <c r="B41" s="59" t="str">
        <f>LOOKUP($A41,'St. Objectenlijst FE'!$A:$A,'St. Objectenlijst FE'!$B:$B)</f>
        <v>Rotondes (beton)</v>
      </c>
      <c r="C41" s="647" t="str">
        <f>LOOKUP($A41,'St. Objectenlijst FE'!$A:$A,'St. Objectenlijst FE'!$F:$F)</f>
        <v>Gewapend beton C35/45 milieuklasse XF4 laagdikte 0,25m; werkvloer AC 16 Base OL-B laagdikte 0,05m; funderingslaag betongranulaat 0,25m; ophoogmateriaal zand 0,35m.</v>
      </c>
      <c r="D41" s="553"/>
      <c r="E41" s="51"/>
      <c r="F41" s="436"/>
      <c r="G41" s="49"/>
      <c r="H41" s="49"/>
      <c r="I41" s="49"/>
      <c r="J41" s="49"/>
      <c r="K41" s="49"/>
      <c r="L41" s="49"/>
      <c r="M41" s="49"/>
      <c r="N41" s="49"/>
      <c r="O41" s="49"/>
      <c r="P41" s="913"/>
      <c r="Q41" s="914"/>
      <c r="R41" s="914"/>
      <c r="S41" s="915"/>
    </row>
    <row r="42" spans="1:19" ht="34" x14ac:dyDescent="0.2">
      <c r="A42" s="474">
        <f>'St. Objectenlijst FE'!A39</f>
        <v>35</v>
      </c>
      <c r="B42" s="59" t="str">
        <f>LOOKUP($A42,'St. Objectenlijst FE'!$A:$A,'St. Objectenlijst FE'!$B:$B)</f>
        <v>Fietspaden (recycled beton)</v>
      </c>
      <c r="C42" s="647" t="str">
        <f>LOOKUP($A42,'St. Objectenlijst FE'!$A:$A,'St. Objectenlijst FE'!$F:$F)</f>
        <v>100% recyclebeton C35/45 milieuklasse XF4 laagdikte 0,16m; funderingslaag menggranulaat 0,20m; ophoogmateriaal zand 0,35m.</v>
      </c>
      <c r="D42" s="553"/>
      <c r="E42" s="51"/>
      <c r="F42" s="436"/>
      <c r="G42" s="49"/>
      <c r="H42" s="49"/>
      <c r="I42" s="49"/>
      <c r="J42" s="49"/>
      <c r="K42" s="49"/>
      <c r="L42" s="49"/>
      <c r="M42" s="49"/>
      <c r="N42" s="49"/>
      <c r="O42" s="49"/>
      <c r="P42" s="913"/>
      <c r="Q42" s="914"/>
      <c r="R42" s="914"/>
      <c r="S42" s="915"/>
    </row>
    <row r="43" spans="1:19" ht="68" x14ac:dyDescent="0.2">
      <c r="A43" s="474">
        <f>'St. Objectenlijst FE'!A40</f>
        <v>36</v>
      </c>
      <c r="B43" s="59" t="str">
        <f>LOOKUP($A43,'St. Objectenlijst FE'!$A:$A,'St. Objectenlijst FE'!$B:$B)</f>
        <v>Fietspaden (asfalt)</v>
      </c>
      <c r="C43" s="647" t="str">
        <f>LOOKUP($A43,'St. Objectenlijst FE'!$A:$A,'St. Objectenlijst FE'!$F:$F)</f>
        <v xml:space="preserve">AC 8 Surf DL-A laagdikte 0,03m; bitumen emulsie kleeflaag 0,4kg/m2, AC 16 Bind TDL-B laagdikte 0,05m, bitumen emulsie kleeflaag 0,4kg/m2, AC 16 Base OL-A laagdikte 0,06m; funderingslaag menggranulaat 0,20m; ophoogmateriaal zand 0,35m. </v>
      </c>
      <c r="D43" s="553"/>
      <c r="E43" s="51"/>
      <c r="F43" s="436"/>
      <c r="G43" s="49"/>
      <c r="H43" s="49"/>
      <c r="I43" s="49"/>
      <c r="J43" s="49"/>
      <c r="K43" s="49"/>
      <c r="L43" s="49"/>
      <c r="M43" s="49"/>
      <c r="N43" s="49"/>
      <c r="O43" s="49"/>
      <c r="P43" s="913"/>
      <c r="Q43" s="914"/>
      <c r="R43" s="914"/>
      <c r="S43" s="915"/>
    </row>
    <row r="44" spans="1:19" ht="68" x14ac:dyDescent="0.2">
      <c r="A44" s="474">
        <f>'St. Objectenlijst FE'!A41</f>
        <v>37</v>
      </c>
      <c r="B44" s="59" t="str">
        <f>LOOKUP($A44,'St. Objectenlijst FE'!$A:$A,'St. Objectenlijst FE'!$B:$B)</f>
        <v>Voetpaden en fietspaden elementenverharding (betontegel)</v>
      </c>
      <c r="C44" s="647" t="str">
        <f>LOOKUP($A44,'St. Objectenlijst FE'!$A:$A,'St. Objectenlijst FE'!$F:$F)</f>
        <v>Betontegels materiaaldikte 0,045m; straatlaag zand laagdikte 0,05m; funderingslaag menggranulaat 0,10m; ophoogmateriaal zand 0,35m.</v>
      </c>
      <c r="D44" s="553"/>
      <c r="E44" s="51"/>
      <c r="F44" s="436"/>
      <c r="G44" s="49"/>
      <c r="H44" s="49"/>
      <c r="I44" s="49"/>
      <c r="J44" s="49"/>
      <c r="K44" s="49"/>
      <c r="L44" s="49"/>
      <c r="M44" s="49"/>
      <c r="N44" s="49"/>
      <c r="O44" s="49"/>
      <c r="P44" s="913"/>
      <c r="Q44" s="914"/>
      <c r="R44" s="914"/>
      <c r="S44" s="915"/>
    </row>
    <row r="45" spans="1:19" ht="34" x14ac:dyDescent="0.2">
      <c r="A45" s="474">
        <f>'St. Objectenlijst FE'!A42</f>
        <v>38</v>
      </c>
      <c r="B45" s="59" t="str">
        <f>LOOKUP($A45,'St. Objectenlijst FE'!$A:$A,'St. Objectenlijst FE'!$B:$B)</f>
        <v>Busbanen</v>
      </c>
      <c r="C45" s="647" t="str">
        <f>LOOKUP($A45,'St. Objectenlijst FE'!$A:$A,'St. Objectenlijst FE'!$F:$F)</f>
        <v xml:space="preserve"> Beton C35/45 milieuklasse XF4 laagdikte 0,23m; funderingslaag betongranulaat 0,25m; ophoogmateriaal zand 0,35m. </v>
      </c>
      <c r="D45" s="553"/>
      <c r="E45" s="51"/>
      <c r="F45" s="436"/>
      <c r="G45" s="49"/>
      <c r="H45" s="49"/>
      <c r="I45" s="49"/>
      <c r="J45" s="49"/>
      <c r="K45" s="49"/>
      <c r="L45" s="49"/>
      <c r="M45" s="49"/>
      <c r="N45" s="49"/>
      <c r="O45" s="49"/>
      <c r="P45" s="913"/>
      <c r="Q45" s="914"/>
      <c r="R45" s="914"/>
      <c r="S45" s="915"/>
    </row>
    <row r="46" spans="1:19" ht="34" x14ac:dyDescent="0.2">
      <c r="A46" s="474">
        <f>'St. Objectenlijst FE'!A43</f>
        <v>39</v>
      </c>
      <c r="B46" s="59" t="str">
        <f>LOOKUP($A46,'St. Objectenlijst FE'!$A:$A,'St. Objectenlijst FE'!$B:$B)</f>
        <v xml:space="preserve">Deklaag SMA NL 8-11 </v>
      </c>
      <c r="C46" s="647" t="str">
        <f>LOOKUP($A46,'St. Objectenlijst FE'!$A:$A,'St. Objectenlijst FE'!$F:$F)</f>
        <v>SMA deklaag, laagdikte 0,035m.</v>
      </c>
      <c r="D46" s="553"/>
      <c r="E46" s="51"/>
      <c r="F46" s="436"/>
      <c r="G46" s="49"/>
      <c r="H46" s="49"/>
      <c r="I46" s="49"/>
      <c r="J46" s="49"/>
      <c r="K46" s="49"/>
      <c r="L46" s="49"/>
      <c r="M46" s="49"/>
      <c r="N46" s="49"/>
      <c r="O46" s="49"/>
      <c r="P46" s="563"/>
      <c r="Q46" s="564"/>
      <c r="R46" s="564"/>
      <c r="S46" s="565"/>
    </row>
    <row r="47" spans="1:19" ht="34" x14ac:dyDescent="0.2">
      <c r="A47" s="474">
        <f>'St. Objectenlijst FE'!A44</f>
        <v>40</v>
      </c>
      <c r="B47" s="59" t="str">
        <f>LOOKUP($A47,'St. Objectenlijst FE'!$A:$A,'St. Objectenlijst FE'!$B:$B)</f>
        <v xml:space="preserve">Deklaag SMA NL 50% PR </v>
      </c>
      <c r="C47" s="647" t="str">
        <f>LOOKUP($A47,'St. Objectenlijst FE'!$A:$A,'St. Objectenlijst FE'!$F:$F)</f>
        <v>SMA deklaag, 79,5 kg per m2, 50% PR. KonweCirculair product. Laagdikte = 0,035m</v>
      </c>
      <c r="D47" s="553"/>
      <c r="E47" s="51"/>
      <c r="F47" s="436"/>
      <c r="G47" s="49"/>
      <c r="H47" s="49"/>
      <c r="I47" s="49"/>
      <c r="J47" s="49"/>
      <c r="K47" s="49"/>
      <c r="L47" s="49"/>
      <c r="M47" s="49"/>
      <c r="N47" s="49"/>
      <c r="O47" s="49"/>
      <c r="P47" s="563"/>
      <c r="Q47" s="564"/>
      <c r="R47" s="564"/>
      <c r="S47" s="565"/>
    </row>
    <row r="48" spans="1:19" ht="34" x14ac:dyDescent="0.2">
      <c r="A48" s="474">
        <f>'St. Objectenlijst FE'!A45</f>
        <v>41</v>
      </c>
      <c r="B48" s="59" t="str">
        <f>LOOKUP($A48,'St. Objectenlijst FE'!$A:$A,'St. Objectenlijst FE'!$B:$B)</f>
        <v>Spoorstaven</v>
      </c>
      <c r="C48" s="647" t="str">
        <f>LOOKUP($A48,'St. Objectenlijst FE'!$A:$A,'St. Objectenlijst FE'!$F:$F)</f>
        <v>Spoorstaaf type UIC 54E1 R260Mn. Per meter spoor is er 2 meter spoorstaaf. Hoogte = 159mm. Breedte = 140mm. Gewicht = 54,77.</v>
      </c>
      <c r="D48" s="553"/>
      <c r="E48" s="49"/>
      <c r="F48" s="436"/>
      <c r="G48" s="49"/>
      <c r="H48" s="49"/>
      <c r="I48" s="49"/>
      <c r="J48" s="49"/>
      <c r="K48" s="49"/>
      <c r="L48" s="49"/>
      <c r="M48" s="49"/>
      <c r="N48" s="49"/>
      <c r="O48" s="49"/>
      <c r="P48" s="912"/>
      <c r="Q48" s="912"/>
      <c r="R48" s="912"/>
      <c r="S48" s="912"/>
    </row>
    <row r="49" spans="1:19" ht="183" customHeight="1" x14ac:dyDescent="0.2">
      <c r="A49" s="474">
        <f>'St. Objectenlijst FE'!A46</f>
        <v>42</v>
      </c>
      <c r="B49" s="59" t="str">
        <f>LOOKUP($A49,'St. Objectenlijst FE'!$A:$A,'St. Objectenlijst FE'!$B:$B)</f>
        <v>Dwarsliggers</v>
      </c>
      <c r="C49" s="647" t="str">
        <f>LOOKUP($A49,'St. Objectenlijst FE'!$A:$A,'St. Objectenlijst FE'!$F:$F)</f>
        <v>Dwarsligger 140012, CEM I voor treinspoor, per stuk, inclusief bevestigingsmiddelen. De dwarsligger is 2,5m lang. Vanwege goede vergelijkbaarheid van de 14001 en 14002 dwarsliggers is deze branchegemiddelde LCA toepasbaar voor beide types. De 140012 dwarsligger heeft een lengte, 2500 mm; breedte 300mm; dikte 200 mm. Het totale gewicht van de dwarsligger met bevestigingsmaterialen is 386,5 kg.</v>
      </c>
      <c r="D49" s="553"/>
      <c r="E49" s="49"/>
      <c r="F49" s="436"/>
      <c r="G49" s="49"/>
      <c r="H49" s="49"/>
      <c r="I49" s="49"/>
      <c r="J49" s="49"/>
      <c r="K49" s="49"/>
      <c r="L49" s="49"/>
      <c r="M49" s="49"/>
      <c r="N49" s="49"/>
      <c r="O49" s="49"/>
      <c r="P49" s="912"/>
      <c r="Q49" s="912"/>
      <c r="R49" s="912"/>
      <c r="S49" s="912"/>
    </row>
    <row r="50" spans="1:19" ht="119" x14ac:dyDescent="0.2">
      <c r="A50" s="474">
        <f>'St. Objectenlijst FE'!A47</f>
        <v>43</v>
      </c>
      <c r="B50" s="59" t="str">
        <f>LOOKUP($A50,'St. Objectenlijst FE'!$A:$A,'St. Objectenlijst FE'!$B:$B)</f>
        <v>Ballast</v>
      </c>
      <c r="C50" s="647" t="str">
        <f>LOOKUP($A50,'St. Objectenlijst FE'!$A:$A,'St. Objectenlijst FE'!$F:$F)</f>
        <v>Ballast heeft als functie het dragen van spoorstaven en dwarsliggers, en het bieden van weerstand aan horizontale krachten van exploitatie van het spoor. Voor de ballast zoals beschreven in deze LCA wordt uitgegaan van een gangbare korrelgradatie van 31,5 tot 50 mm.  (BID00020) gedurende de levensduur is onderhoud vereist. Hier is uitgegaan van 4 tonkg per meter spoor. Dikte is 27,5 cm. Lengte is 1 m. Breedte is 5 m. Soortelijk gewicht van 1.500 kg per m3.</v>
      </c>
      <c r="D50" s="553"/>
      <c r="E50" s="49"/>
      <c r="F50" s="436"/>
      <c r="G50" s="49"/>
      <c r="H50" s="49"/>
      <c r="I50" s="49"/>
      <c r="J50" s="49"/>
      <c r="K50" s="49"/>
      <c r="L50" s="49"/>
      <c r="M50" s="49"/>
      <c r="N50" s="49"/>
      <c r="O50" s="49"/>
      <c r="P50" s="912"/>
      <c r="Q50" s="912"/>
      <c r="R50" s="912"/>
      <c r="S50" s="912"/>
    </row>
    <row r="51" spans="1:19" ht="34" x14ac:dyDescent="0.2">
      <c r="A51" s="474">
        <f>'St. Objectenlijst FE'!A48</f>
        <v>44</v>
      </c>
      <c r="B51" s="59" t="str">
        <f>LOOKUP($A51,'St. Objectenlijst FE'!$A:$A,'St. Objectenlijst FE'!$B:$B)</f>
        <v>Overweg</v>
      </c>
      <c r="C51" s="647" t="str">
        <f>LOOKUP($A51,'St. Objectenlijst FE'!$A:$A,'St. Objectenlijst FE'!$F:$F)</f>
        <v>Bestaat uit 4 overwegplaten van beton (1.800 x 1.295 x 0,150 m) en slagboom 6m lang.</v>
      </c>
      <c r="D51" s="553"/>
      <c r="E51" s="49"/>
      <c r="F51" s="436"/>
      <c r="G51" s="49"/>
      <c r="H51" s="49"/>
      <c r="I51" s="49"/>
      <c r="J51" s="49"/>
      <c r="K51" s="49"/>
      <c r="L51" s="49"/>
      <c r="M51" s="49"/>
      <c r="N51" s="49"/>
      <c r="O51" s="49"/>
      <c r="P51" s="912"/>
      <c r="Q51" s="912"/>
      <c r="R51" s="912"/>
      <c r="S51" s="912"/>
    </row>
    <row r="52" spans="1:19" ht="51" x14ac:dyDescent="0.2">
      <c r="A52" s="474">
        <f>'St. Objectenlijst FE'!A49</f>
        <v>45</v>
      </c>
      <c r="B52" s="59" t="str">
        <f>LOOKUP($A52,'St. Objectenlijst FE'!$A:$A,'St. Objectenlijst FE'!$B:$B)</f>
        <v>Wissel</v>
      </c>
      <c r="C52" s="647" t="str">
        <f>LOOKUP($A52,'St. Objectenlijst FE'!$A:$A,'St. Objectenlijst FE'!$F:$F)</f>
        <v>Er is uitgegaan van wissel type 1:9 met geconstrueerd puntstuk. 1 stuk wissel bevat onder meer het volgende: 50,75m spoorstaaf. 244m dwarsligger. Inclusief spoorwisselverwaming.</v>
      </c>
      <c r="D52" s="553"/>
      <c r="E52" s="49"/>
      <c r="F52" s="436"/>
      <c r="G52" s="49"/>
      <c r="H52" s="49"/>
      <c r="I52" s="49"/>
      <c r="J52" s="49"/>
      <c r="K52" s="49"/>
      <c r="L52" s="49"/>
      <c r="M52" s="49"/>
      <c r="N52" s="49"/>
      <c r="O52" s="49"/>
      <c r="P52" s="912"/>
      <c r="Q52" s="912"/>
      <c r="R52" s="912"/>
      <c r="S52" s="912"/>
    </row>
    <row r="53" spans="1:19" ht="136" x14ac:dyDescent="0.2">
      <c r="A53" s="474">
        <f>'St. Objectenlijst FE'!A50</f>
        <v>46</v>
      </c>
      <c r="B53" s="59" t="str">
        <f>LOOKUP($A53,'St. Objectenlijst FE'!$A:$A,'St. Objectenlijst FE'!$B:$B)</f>
        <v>Geluidsscherm aluminium</v>
      </c>
      <c r="C53" s="647" t="str">
        <f>LOOKUP($A53,'St. Objectenlijst FE'!$A:$A,'St. Objectenlijst FE'!$F:$F)</f>
        <v>Het betreft een compleet geluidsscherm per m2. Gebaseerd op een standaard modulair ontwerp: stijlen en ankers met daartussen aluminium panelen. De fundering bestaat uit een plint, betonprop en stalen buispalen. Hoogte van geluidsscherm is 3m en is schaalbaar van 1 tot 5 meter. Het rooster, de schanskorf en de panelen schalen 1 op 1 mee met de hoeveelheid m2 en veranderen niet per m2 scherm als de hoogte verandert. Dikte is 15 mm. gewicht is 258,88 kg per m2 geluidscherm</v>
      </c>
      <c r="D53" s="553"/>
      <c r="E53" s="49"/>
      <c r="F53" s="436"/>
      <c r="G53" s="49"/>
      <c r="H53" s="49"/>
      <c r="I53" s="49"/>
      <c r="J53" s="49"/>
      <c r="K53" s="49"/>
      <c r="L53" s="49"/>
      <c r="M53" s="49"/>
      <c r="N53" s="49"/>
      <c r="O53" s="49"/>
      <c r="P53" s="912"/>
      <c r="Q53" s="912"/>
      <c r="R53" s="912"/>
      <c r="S53" s="912"/>
    </row>
    <row r="54" spans="1:19" ht="51" x14ac:dyDescent="0.2">
      <c r="A54" s="474">
        <f>'St. Objectenlijst FE'!A51</f>
        <v>47</v>
      </c>
      <c r="B54" s="59" t="str">
        <f>LOOKUP($A54,'St. Objectenlijst FE'!$A:$A,'St. Objectenlijst FE'!$B:$B)</f>
        <v>Draagconstructiebovenleiding</v>
      </c>
      <c r="C54" s="647" t="str">
        <f>LOOKUP($A54,'St. Objectenlijst FE'!$A:$A,'St. Objectenlijst FE'!$F:$F)</f>
        <v xml:space="preserve">Hier is uitgegaan van een balk van 10 meter lang. 2 palen van 8 meter lang. 2 maal een V2B fundatie. En 50 strekkende meter bovenleidingsdraden en kabels. </v>
      </c>
      <c r="D54" s="553"/>
      <c r="E54" s="49"/>
      <c r="F54" s="436"/>
      <c r="G54" s="49"/>
      <c r="H54" s="49"/>
      <c r="I54" s="49"/>
      <c r="J54" s="49"/>
      <c r="K54" s="49"/>
      <c r="L54" s="49"/>
      <c r="M54" s="49"/>
      <c r="N54" s="49"/>
      <c r="O54" s="49"/>
      <c r="P54" s="912"/>
      <c r="Q54" s="912"/>
      <c r="R54" s="912"/>
      <c r="S54" s="912"/>
    </row>
    <row r="55" spans="1:19" ht="34" x14ac:dyDescent="0.2">
      <c r="A55" s="474">
        <f>'St. Objectenlijst FE'!A52</f>
        <v>48</v>
      </c>
      <c r="B55" s="59" t="str">
        <f>LOOKUP($A55,'St. Objectenlijst FE'!$A:$A,'St. Objectenlijst FE'!$B:$B)</f>
        <v>Transformatorstation</v>
      </c>
      <c r="C55" s="647" t="str">
        <f>LOOKUP($A55,'St. Objectenlijst FE'!$A:$A,'St. Objectenlijst FE'!$F:$F)</f>
        <v>Bestaande uit middenspanningsbeveiliging, transformator, omschakeleenheid en middenspanningskabel.</v>
      </c>
      <c r="D55" s="553"/>
      <c r="E55" s="49"/>
      <c r="F55" s="436"/>
      <c r="G55" s="49"/>
      <c r="H55" s="49"/>
      <c r="I55" s="49"/>
      <c r="J55" s="49"/>
      <c r="K55" s="49"/>
      <c r="L55" s="49"/>
      <c r="M55" s="49"/>
      <c r="N55" s="49"/>
      <c r="O55" s="49"/>
      <c r="P55" s="912"/>
      <c r="Q55" s="912"/>
      <c r="R55" s="912"/>
      <c r="S55" s="912"/>
    </row>
    <row r="56" spans="1:19" ht="34" x14ac:dyDescent="0.2">
      <c r="A56" s="474">
        <f>'St. Objectenlijst FE'!A53</f>
        <v>49</v>
      </c>
      <c r="B56" s="59" t="str">
        <f>LOOKUP($A56,'St. Objectenlijst FE'!$A:$A,'St. Objectenlijst FE'!$B:$B)</f>
        <v>Seinen</v>
      </c>
      <c r="C56" s="647" t="str">
        <f>LOOKUP($A56,'St. Objectenlijst FE'!$A:$A,'St. Objectenlijst FE'!$F:$F)</f>
        <v>Bestaande uit een mast, kabels en lamp. Mast van 2,25m hoog en 8,5 kg/m. Diameter van 0,25m.</v>
      </c>
      <c r="D56" s="553"/>
      <c r="E56" s="49"/>
      <c r="F56" s="436"/>
      <c r="G56" s="49"/>
      <c r="H56" s="49"/>
      <c r="I56" s="49"/>
      <c r="J56" s="49"/>
      <c r="K56" s="49"/>
      <c r="L56" s="49"/>
      <c r="M56" s="49"/>
      <c r="N56" s="49"/>
      <c r="O56" s="49"/>
      <c r="P56" s="912"/>
      <c r="Q56" s="912"/>
      <c r="R56" s="912"/>
      <c r="S56" s="912"/>
    </row>
    <row r="57" spans="1:19" ht="17" x14ac:dyDescent="0.2">
      <c r="A57" s="474">
        <f>'St. Objectenlijst FE'!A54</f>
        <v>50</v>
      </c>
      <c r="B57" s="59" t="str">
        <f>LOOKUP($A57,'St. Objectenlijst FE'!$A:$A,'St. Objectenlijst FE'!$B:$B)</f>
        <v>Verlichting</v>
      </c>
      <c r="C57" s="647" t="str">
        <f>LOOKUP($A57,'St. Objectenlijst FE'!$A:$A,'St. Objectenlijst FE'!$F:$F)</f>
        <v>LED verlichting</v>
      </c>
      <c r="D57" s="553"/>
      <c r="E57" s="49"/>
      <c r="F57" s="436"/>
      <c r="G57" s="49"/>
      <c r="H57" s="49"/>
      <c r="I57" s="49"/>
      <c r="J57" s="49"/>
      <c r="K57" s="49"/>
      <c r="L57" s="49"/>
      <c r="M57" s="49"/>
      <c r="N57" s="49"/>
      <c r="O57" s="49"/>
      <c r="P57" s="912"/>
      <c r="Q57" s="912"/>
      <c r="R57" s="912"/>
      <c r="S57" s="912"/>
    </row>
    <row r="58" spans="1:19" ht="17" x14ac:dyDescent="0.2">
      <c r="A58" s="474">
        <f>'St. Objectenlijst FE'!A55</f>
        <v>51</v>
      </c>
      <c r="B58" s="59" t="str">
        <f>LOOKUP($A58,'St. Objectenlijst FE'!$A:$A,'St. Objectenlijst FE'!$B:$B)</f>
        <v>Granietkeien</v>
      </c>
      <c r="C58" s="647" t="str">
        <f>LOOKUP($A58,'St. Objectenlijst FE'!$A:$A,'St. Objectenlijst FE'!$F:$F)</f>
        <v>natuursteen</v>
      </c>
      <c r="D58" s="553"/>
      <c r="E58" s="49"/>
      <c r="F58" s="436"/>
      <c r="G58" s="49"/>
      <c r="H58" s="49"/>
      <c r="I58" s="49"/>
      <c r="J58" s="49"/>
      <c r="K58" s="49"/>
      <c r="L58" s="49"/>
      <c r="M58" s="49"/>
      <c r="N58" s="49"/>
      <c r="O58" s="49"/>
      <c r="P58" s="912"/>
      <c r="Q58" s="912"/>
      <c r="R58" s="912"/>
      <c r="S58" s="912"/>
    </row>
    <row r="59" spans="1:19" ht="51" x14ac:dyDescent="0.2">
      <c r="A59" s="474">
        <f>'St. Objectenlijst FE'!A56</f>
        <v>52</v>
      </c>
      <c r="B59" s="59" t="str">
        <f>LOOKUP($A59,'St. Objectenlijst FE'!$A:$A,'St. Objectenlijst FE'!$B:$B)</f>
        <v>Grasbetontegels</v>
      </c>
      <c r="C59" s="647" t="str">
        <f>LOOKUP($A59,'St. Objectenlijst FE'!$A:$A,'St. Objectenlijst FE'!$F:$F)</f>
        <v>Het betreft de uitvoering van een grasbetontegel van 40x60x12 cm voorzien van gaten van 90 mm. De uitsparingen of goten liggen in de 60 cm richting. Uitvoering in cementbeton.</v>
      </c>
      <c r="D59" s="553"/>
      <c r="E59" s="49"/>
      <c r="F59" s="436"/>
      <c r="G59" s="49"/>
      <c r="H59" s="49"/>
      <c r="I59" s="49"/>
      <c r="J59" s="49"/>
      <c r="K59" s="49"/>
      <c r="L59" s="49"/>
      <c r="M59" s="49"/>
      <c r="N59" s="49"/>
      <c r="O59" s="49"/>
      <c r="P59" s="912"/>
      <c r="Q59" s="912"/>
      <c r="R59" s="912"/>
      <c r="S59" s="912"/>
    </row>
    <row r="60" spans="1:19" ht="34" x14ac:dyDescent="0.2">
      <c r="A60" s="474">
        <f>'St. Objectenlijst FE'!A57</f>
        <v>53</v>
      </c>
      <c r="B60" s="59" t="str">
        <f>LOOKUP($A60,'St. Objectenlijst FE'!$A:$A,'St. Objectenlijst FE'!$B:$B)</f>
        <v>Straatlaag brekerzand</v>
      </c>
      <c r="C60" s="647" t="str">
        <f>LOOKUP($A60,'St. Objectenlijst FE'!$A:$A,'St. Objectenlijst FE'!$F:$F)</f>
        <v>0,05kg brekerzand per m2 bestrating</v>
      </c>
      <c r="D60" s="553"/>
      <c r="E60" s="49"/>
      <c r="F60" s="436"/>
      <c r="G60" s="49"/>
      <c r="H60" s="49"/>
      <c r="I60" s="49"/>
      <c r="J60" s="49"/>
      <c r="K60" s="49"/>
      <c r="L60" s="49"/>
      <c r="M60" s="49"/>
      <c r="N60" s="49"/>
      <c r="O60" s="49"/>
      <c r="P60" s="912"/>
      <c r="Q60" s="912"/>
      <c r="R60" s="912"/>
      <c r="S60" s="912"/>
    </row>
    <row r="61" spans="1:19" ht="17" x14ac:dyDescent="0.2">
      <c r="A61" s="474">
        <f>'St. Objectenlijst FE'!A58</f>
        <v>54</v>
      </c>
      <c r="B61" s="59" t="str">
        <f>LOOKUP($A61,'St. Objectenlijst FE'!$A:$A,'St. Objectenlijst FE'!$B:$B)</f>
        <v>Fundering AGRAC</v>
      </c>
      <c r="C61" s="647" t="str">
        <f>LOOKUP($A61,'St. Objectenlijst FE'!$A:$A,'St. Objectenlijst FE'!$F:$F)</f>
        <v>250mm, soortelijk gewicht = 1.950 kg/m3</v>
      </c>
      <c r="D61" s="553"/>
      <c r="E61" s="49"/>
      <c r="F61" s="436"/>
      <c r="G61" s="49"/>
      <c r="H61" s="49"/>
      <c r="I61" s="49"/>
      <c r="J61" s="49"/>
      <c r="K61" s="49"/>
      <c r="L61" s="49"/>
      <c r="M61" s="49"/>
      <c r="N61" s="49"/>
      <c r="O61" s="49"/>
      <c r="P61" s="912"/>
      <c r="Q61" s="912"/>
      <c r="R61" s="912"/>
      <c r="S61" s="912"/>
    </row>
    <row r="62" spans="1:19" ht="34" x14ac:dyDescent="0.2">
      <c r="A62" s="474">
        <f>'St. Objectenlijst FE'!A59</f>
        <v>55</v>
      </c>
      <c r="B62" s="59" t="str">
        <f>LOOKUP($A62,'St. Objectenlijst FE'!$A:$A,'St. Objectenlijst FE'!$B:$B)</f>
        <v>Deklaag AC surf 30% PR</v>
      </c>
      <c r="C62" s="647" t="str">
        <f>LOOKUP($A62,'St. Objectenlijst FE'!$A:$A,'St. Objectenlijst FE'!$F:$F)</f>
        <v>Laagdikte 0,035</v>
      </c>
      <c r="D62" s="553"/>
      <c r="E62" s="49"/>
      <c r="F62" s="436"/>
      <c r="G62" s="49"/>
      <c r="H62" s="49"/>
      <c r="I62" s="49"/>
      <c r="J62" s="49"/>
      <c r="K62" s="49"/>
      <c r="L62" s="49"/>
      <c r="M62" s="49"/>
      <c r="N62" s="49"/>
      <c r="O62" s="49"/>
      <c r="P62" s="912"/>
      <c r="Q62" s="912"/>
      <c r="R62" s="912"/>
      <c r="S62" s="912"/>
    </row>
    <row r="63" spans="1:19" ht="51" x14ac:dyDescent="0.2">
      <c r="A63" s="474">
        <f>'St. Objectenlijst FE'!A60</f>
        <v>56</v>
      </c>
      <c r="B63" s="59" t="str">
        <f>LOOKUP($A63,'St. Objectenlijst FE'!$A:$A,'St. Objectenlijst FE'!$B:$B)</f>
        <v>Deklaag AC 30% PR met gemod. bitumen</v>
      </c>
      <c r="C63" s="647" t="str">
        <f>LOOKUP($A63,'St. Objectenlijst FE'!$A:$A,'St. Objectenlijst FE'!$F:$F)</f>
        <v>Laagdikte 0,035</v>
      </c>
      <c r="D63" s="553"/>
      <c r="E63" s="49"/>
      <c r="F63" s="436"/>
      <c r="G63" s="49"/>
      <c r="H63" s="49"/>
      <c r="I63" s="49"/>
      <c r="J63" s="49"/>
      <c r="K63" s="49"/>
      <c r="L63" s="49"/>
      <c r="M63" s="49"/>
      <c r="N63" s="49"/>
      <c r="O63" s="49"/>
      <c r="P63" s="912"/>
      <c r="Q63" s="912"/>
      <c r="R63" s="912"/>
      <c r="S63" s="912"/>
    </row>
    <row r="64" spans="1:19" ht="34" x14ac:dyDescent="0.2">
      <c r="A64" s="474">
        <f>'St. Objectenlijst FE'!A61</f>
        <v>57</v>
      </c>
      <c r="B64" s="59" t="str">
        <f>LOOKUP($A64,'St. Objectenlijst FE'!$A:$A,'St. Objectenlijst FE'!$B:$B)</f>
        <v>Deklaag AC surf zonder PR</v>
      </c>
      <c r="C64" s="647" t="str">
        <f>LOOKUP($A64,'St. Objectenlijst FE'!$A:$A,'St. Objectenlijst FE'!$F:$F)</f>
        <v>Laagdikte 0,035</v>
      </c>
      <c r="D64" s="553"/>
      <c r="E64" s="49"/>
      <c r="F64" s="436"/>
      <c r="G64" s="49"/>
      <c r="H64" s="49"/>
      <c r="I64" s="49"/>
      <c r="J64" s="49"/>
      <c r="K64" s="49"/>
      <c r="L64" s="49"/>
      <c r="M64" s="49"/>
      <c r="N64" s="49"/>
      <c r="O64" s="49"/>
      <c r="P64" s="912"/>
      <c r="Q64" s="912"/>
      <c r="R64" s="912"/>
      <c r="S64" s="912"/>
    </row>
    <row r="65" spans="1:19" ht="51" x14ac:dyDescent="0.2">
      <c r="A65" s="474">
        <f>'St. Objectenlijst FE'!A62</f>
        <v>58</v>
      </c>
      <c r="B65" s="59" t="str">
        <f>LOOKUP($A65,'St. Objectenlijst FE'!$A:$A,'St. Objectenlijst FE'!$B:$B)</f>
        <v>Deklaag AC surf zonder PR met gemod. bitumen</v>
      </c>
      <c r="C65" s="647" t="str">
        <f>LOOKUP($A65,'St. Objectenlijst FE'!$A:$A,'St. Objectenlijst FE'!$F:$F)</f>
        <v>Laagdikte 0,035</v>
      </c>
      <c r="D65" s="553"/>
      <c r="E65" s="49"/>
      <c r="F65" s="436"/>
      <c r="G65" s="49"/>
      <c r="H65" s="49"/>
      <c r="I65" s="49"/>
      <c r="J65" s="49"/>
      <c r="K65" s="49"/>
      <c r="L65" s="49"/>
      <c r="M65" s="49"/>
      <c r="N65" s="49"/>
      <c r="O65" s="49"/>
      <c r="P65" s="912"/>
      <c r="Q65" s="912"/>
      <c r="R65" s="912"/>
      <c r="S65" s="912"/>
    </row>
    <row r="66" spans="1:19" ht="17" x14ac:dyDescent="0.2">
      <c r="A66" s="474">
        <f>'St. Objectenlijst FE'!A63</f>
        <v>59</v>
      </c>
      <c r="B66" s="59" t="str">
        <f>LOOKUP($A66,'St. Objectenlijst FE'!$A:$A,'St. Objectenlijst FE'!$B:$B)</f>
        <v>ZOAB regulier</v>
      </c>
      <c r="C66" s="647" t="str">
        <f>LOOKUP($A66,'St. Objectenlijst FE'!$A:$A,'St. Objectenlijst FE'!$F:$F)</f>
        <v>Laagdikte 0,035</v>
      </c>
      <c r="D66" s="553"/>
      <c r="E66" s="49"/>
      <c r="F66" s="436"/>
      <c r="G66" s="49"/>
      <c r="H66" s="49"/>
      <c r="I66" s="49"/>
      <c r="J66" s="49"/>
      <c r="K66" s="49"/>
      <c r="L66" s="49"/>
      <c r="M66" s="49"/>
      <c r="N66" s="49"/>
      <c r="O66" s="49"/>
      <c r="P66" s="912"/>
      <c r="Q66" s="912"/>
      <c r="R66" s="912"/>
      <c r="S66" s="912"/>
    </row>
    <row r="67" spans="1:19" ht="17" x14ac:dyDescent="0.2">
      <c r="A67" s="474">
        <f>'St. Objectenlijst FE'!A64</f>
        <v>60</v>
      </c>
      <c r="B67" s="59" t="str">
        <f>LOOKUP($A67,'St. Objectenlijst FE'!$A:$A,'St. Objectenlijst FE'!$B:$B)</f>
        <v>ZOAB 30% PR</v>
      </c>
      <c r="C67" s="647" t="str">
        <f>LOOKUP($A67,'St. Objectenlijst FE'!$A:$A,'St. Objectenlijst FE'!$F:$F)</f>
        <v>Laagdikte 0,035</v>
      </c>
      <c r="D67" s="553"/>
      <c r="E67" s="49"/>
      <c r="F67" s="436"/>
      <c r="G67" s="49"/>
      <c r="H67" s="49"/>
      <c r="I67" s="49"/>
      <c r="J67" s="49"/>
      <c r="K67" s="49"/>
      <c r="L67" s="49"/>
      <c r="M67" s="49"/>
      <c r="N67" s="49"/>
      <c r="O67" s="49"/>
      <c r="P67" s="912"/>
      <c r="Q67" s="912"/>
      <c r="R67" s="912"/>
      <c r="S67" s="912"/>
    </row>
    <row r="68" spans="1:19" ht="17" x14ac:dyDescent="0.2">
      <c r="A68" s="474">
        <f>'St. Objectenlijst FE'!A65</f>
        <v>61</v>
      </c>
      <c r="B68" s="59" t="str">
        <f>LOOKUP($A68,'St. Objectenlijst FE'!$A:$A,'St. Objectenlijst FE'!$B:$B)</f>
        <v>ZOAB met epoxy</v>
      </c>
      <c r="C68" s="647" t="str">
        <f>LOOKUP($A68,'St. Objectenlijst FE'!$A:$A,'St. Objectenlijst FE'!$F:$F)</f>
        <v>Laagdikte 0,035</v>
      </c>
      <c r="D68" s="553"/>
      <c r="E68" s="49"/>
      <c r="F68" s="436"/>
      <c r="G68" s="49"/>
      <c r="H68" s="49"/>
      <c r="I68" s="49"/>
      <c r="J68" s="49"/>
      <c r="K68" s="49"/>
      <c r="L68" s="49"/>
      <c r="M68" s="49"/>
      <c r="N68" s="49"/>
      <c r="O68" s="49"/>
      <c r="P68" s="912"/>
      <c r="Q68" s="912"/>
      <c r="R68" s="912"/>
      <c r="S68" s="912"/>
    </row>
    <row r="69" spans="1:19" ht="51" x14ac:dyDescent="0.2">
      <c r="A69" s="474">
        <f>'St. Objectenlijst FE'!A66</f>
        <v>62</v>
      </c>
      <c r="B69" s="59" t="str">
        <f>LOOKUP($A69,'St. Objectenlijst FE'!$A:$A,'St. Objectenlijst FE'!$B:$B)</f>
        <v>Tussenlaag AC bin/base 50% PR (45j)</v>
      </c>
      <c r="C69" s="647" t="str">
        <f>LOOKUP($A69,'St. Objectenlijst FE'!$A:$A,'St. Objectenlijst FE'!$F:$F)</f>
        <v>Laagdikte 0,045</v>
      </c>
      <c r="D69" s="553"/>
      <c r="E69" s="49"/>
      <c r="F69" s="436"/>
      <c r="G69" s="49"/>
      <c r="H69" s="49"/>
      <c r="I69" s="49"/>
      <c r="J69" s="49"/>
      <c r="K69" s="49"/>
      <c r="L69" s="49"/>
      <c r="M69" s="49"/>
      <c r="N69" s="49"/>
      <c r="O69" s="49"/>
      <c r="P69" s="912"/>
      <c r="Q69" s="912"/>
      <c r="R69" s="912"/>
      <c r="S69" s="912"/>
    </row>
    <row r="70" spans="1:19" ht="68" x14ac:dyDescent="0.2">
      <c r="A70" s="474">
        <f>'St. Objectenlijst FE'!A67</f>
        <v>63</v>
      </c>
      <c r="B70" s="59" t="str">
        <f>LOOKUP($A70,'St. Objectenlijst FE'!$A:$A,'St. Objectenlijst FE'!$B:$B)</f>
        <v>Tussenlaag AC bin/base 50% PR met gemod. bitumen</v>
      </c>
      <c r="C70" s="647" t="str">
        <f>LOOKUP($A70,'St. Objectenlijst FE'!$A:$A,'St. Objectenlijst FE'!$F:$F)</f>
        <v>Laagdikte 0,045</v>
      </c>
      <c r="D70" s="553"/>
      <c r="E70" s="49"/>
      <c r="F70" s="436"/>
      <c r="G70" s="49"/>
      <c r="H70" s="49"/>
      <c r="I70" s="49"/>
      <c r="J70" s="49"/>
      <c r="K70" s="49"/>
      <c r="L70" s="49"/>
      <c r="M70" s="49"/>
      <c r="N70" s="49"/>
      <c r="O70" s="49"/>
      <c r="P70" s="912"/>
      <c r="Q70" s="912"/>
      <c r="R70" s="912"/>
      <c r="S70" s="912"/>
    </row>
    <row r="71" spans="1:19" ht="51" x14ac:dyDescent="0.2">
      <c r="A71" s="474">
        <f>'St. Objectenlijst FE'!A68</f>
        <v>64</v>
      </c>
      <c r="B71" s="59" t="str">
        <f>LOOKUP($A71,'St. Objectenlijst FE'!$A:$A,'St. Objectenlijst FE'!$B:$B)</f>
        <v>Onderlaag AC bin/base 50% PR (45j)</v>
      </c>
      <c r="C71" s="647" t="str">
        <f>LOOKUP($A71,'St. Objectenlijst FE'!$A:$A,'St. Objectenlijst FE'!$F:$F)</f>
        <v>Laagdikte 0,075</v>
      </c>
      <c r="D71" s="553"/>
      <c r="E71" s="49"/>
      <c r="F71" s="436"/>
      <c r="G71" s="49"/>
      <c r="H71" s="49"/>
      <c r="I71" s="49"/>
      <c r="J71" s="49"/>
      <c r="K71" s="49"/>
      <c r="L71" s="49"/>
      <c r="M71" s="49"/>
      <c r="N71" s="49"/>
      <c r="O71" s="49"/>
      <c r="P71" s="912"/>
      <c r="Q71" s="912"/>
      <c r="R71" s="912"/>
      <c r="S71" s="912"/>
    </row>
    <row r="72" spans="1:19" ht="68" x14ac:dyDescent="0.2">
      <c r="A72" s="474">
        <f>'St. Objectenlijst FE'!A69</f>
        <v>65</v>
      </c>
      <c r="B72" s="59" t="str">
        <f>LOOKUP($A72,'St. Objectenlijst FE'!$A:$A,'St. Objectenlijst FE'!$B:$B)</f>
        <v>Onderlaag AC bin/base 50% PR met gemod. bitumen</v>
      </c>
      <c r="C72" s="647" t="str">
        <f>LOOKUP($A72,'St. Objectenlijst FE'!$A:$A,'St. Objectenlijst FE'!$F:$F)</f>
        <v>Laagdikte 0,075</v>
      </c>
      <c r="D72" s="553"/>
      <c r="E72" s="49"/>
      <c r="F72" s="436"/>
      <c r="G72" s="49"/>
      <c r="H72" s="49"/>
      <c r="I72" s="49"/>
      <c r="J72" s="49"/>
      <c r="K72" s="49"/>
      <c r="L72" s="49"/>
      <c r="M72" s="49"/>
      <c r="N72" s="49"/>
      <c r="O72" s="49"/>
      <c r="P72" s="912"/>
      <c r="Q72" s="912"/>
      <c r="R72" s="912"/>
      <c r="S72" s="912"/>
    </row>
    <row r="73" spans="1:19" ht="34" x14ac:dyDescent="0.2">
      <c r="A73" s="474">
        <f>'St. Objectenlijst FE'!A70</f>
        <v>66</v>
      </c>
      <c r="B73" s="59" t="str">
        <f>LOOKUP($A73,'St. Objectenlijst FE'!$A:$A,'St. Objectenlijst FE'!$B:$B)</f>
        <v>Gemaal</v>
      </c>
      <c r="C73" s="647" t="str">
        <f>LOOKUP($A73,'St. Objectenlijst FE'!$A:$A,'St. Objectenlijst FE'!$F:$F)</f>
        <v xml:space="preserve">Civiele leveranties van een gemaal bestaande uit beton, wapening, Azobe bodembescherming, leuningwerk en kunststof persleidingen. </v>
      </c>
      <c r="D73" s="553"/>
      <c r="E73" s="49"/>
      <c r="F73" s="436"/>
      <c r="G73" s="49"/>
      <c r="H73" s="49"/>
      <c r="I73" s="49"/>
      <c r="J73" s="49"/>
      <c r="K73" s="49"/>
      <c r="L73" s="49"/>
      <c r="M73" s="49"/>
      <c r="N73" s="49"/>
      <c r="O73" s="49"/>
      <c r="P73" s="912"/>
      <c r="Q73" s="912"/>
      <c r="R73" s="912"/>
      <c r="S73" s="912"/>
    </row>
    <row r="74" spans="1:19" ht="51" x14ac:dyDescent="0.2">
      <c r="A74" s="474">
        <f>'St. Objectenlijst FE'!A71</f>
        <v>67</v>
      </c>
      <c r="B74" s="59" t="str">
        <f>LOOKUP($A74,'St. Objectenlijst FE'!$A:$A,'St. Objectenlijst FE'!$B:$B)</f>
        <v>Stuw</v>
      </c>
      <c r="C74" s="647" t="str">
        <f>LOOKUP($A74,'St. Objectenlijst FE'!$A:$A,'St. Objectenlijst FE'!$F:$F)</f>
        <v xml:space="preserve">Civiele leveranties van een stuw bestaande uit beton, stalen damwand, houten damwand, leuningwerk, loopbrug, wapening en kunststof roosters. </v>
      </c>
      <c r="D74" s="553"/>
      <c r="E74" s="49"/>
      <c r="F74" s="436"/>
      <c r="G74" s="49"/>
      <c r="H74" s="49"/>
      <c r="I74" s="49"/>
      <c r="J74" s="49"/>
      <c r="K74" s="49"/>
      <c r="L74" s="49"/>
      <c r="M74" s="49"/>
      <c r="N74" s="49"/>
      <c r="O74" s="49"/>
      <c r="P74" s="912"/>
      <c r="Q74" s="912"/>
      <c r="R74" s="912"/>
      <c r="S74" s="912"/>
    </row>
    <row r="75" spans="1:19" ht="221" x14ac:dyDescent="0.2">
      <c r="A75" s="474">
        <f>'St. Objectenlijst FE'!A72</f>
        <v>68</v>
      </c>
      <c r="B75" s="59" t="str">
        <f>LOOKUP($A75,'St. Objectenlijst FE'!$A:$A,'St. Objectenlijst FE'!$B:$B)</f>
        <v>Waterkering primair (asfalt)</v>
      </c>
      <c r="C75" s="647" t="str">
        <f>LOOKUP($A75,'St. Objectenlijst FE'!$A:$A,'St. Objectenlijst FE'!$F:$F)</f>
        <v>Primaire waterkering met zandkern en kleikern afgedekt met waterbouwasfalt. 
Zand per m dijk: 81,45 m3
Klei per m dijk: 16,94 m3
Asfaltbeton per m dijk: 2,36 m3
Zandasfalt (nu genomen open steenasfalt) per m dijk: 5,9 m3
dichtheid:
zand = 1630 kg/m3
klei = 1800 kg/m3
waterbouwasfaltbeton = 2350kg/m3
zandasfalt = 1650kg/m3</v>
      </c>
      <c r="D75" s="553"/>
      <c r="E75" s="49"/>
      <c r="F75" s="436"/>
      <c r="G75" s="49"/>
      <c r="H75" s="49"/>
      <c r="I75" s="49"/>
      <c r="J75" s="49"/>
      <c r="K75" s="49"/>
      <c r="L75" s="49"/>
      <c r="M75" s="49"/>
      <c r="N75" s="49"/>
      <c r="O75" s="49"/>
      <c r="P75" s="912"/>
      <c r="Q75" s="912"/>
      <c r="R75" s="912"/>
      <c r="S75" s="912"/>
    </row>
    <row r="76" spans="1:19" ht="170" x14ac:dyDescent="0.2">
      <c r="A76" s="474">
        <f>'St. Objectenlijst FE'!A73</f>
        <v>69</v>
      </c>
      <c r="B76" s="59" t="str">
        <f>LOOKUP($A76,'St. Objectenlijst FE'!$A:$A,'St. Objectenlijst FE'!$B:$B)</f>
        <v>Waterkering primair (overig)</v>
      </c>
      <c r="C76" s="647" t="str">
        <f>LOOKUP($A76,'St. Objectenlijst FE'!$A:$A,'St. Objectenlijst FE'!$F:$F)</f>
        <v>Primaire waterkering met zandkern, kleilaag en ‘combinatie’ toplaag (gras en steen).
Zand per m dijk: 67,65 m3_x000B_Klei per m dijk: 39 m3
Natuursteen per m dijk: 7,02 m3 _x000B_Basalt per m dijk: 0,36 m3_x000B_Beton per m dijk: 0,28 m3_x000B_Basalton per m dijk: 0,17 m3_x000B_Petit graniet per m dijk: 0,15 m3_x000B_Graniet per m dijk:  0,09 m3_x000B_Gras per m dijk: 3,69 m3
laagdikte natuursteen = 0,5m
laagdikte basalten, basalt, beton, graniet = 0,15m
gras = 0,2m</v>
      </c>
      <c r="D76" s="553"/>
      <c r="E76" s="49"/>
      <c r="F76" s="436"/>
      <c r="G76" s="49"/>
      <c r="H76" s="49"/>
      <c r="I76" s="49"/>
      <c r="J76" s="49"/>
      <c r="K76" s="49"/>
      <c r="L76" s="49"/>
      <c r="M76" s="49"/>
      <c r="N76" s="49"/>
      <c r="O76" s="49"/>
      <c r="P76" s="912"/>
      <c r="Q76" s="912"/>
      <c r="R76" s="912"/>
      <c r="S76" s="912"/>
    </row>
    <row r="77" spans="1:19" ht="102" x14ac:dyDescent="0.2">
      <c r="A77" s="474">
        <f>'St. Objectenlijst FE'!A74</f>
        <v>70</v>
      </c>
      <c r="B77" s="59" t="str">
        <f>LOOKUP($A77,'St. Objectenlijst FE'!$A:$A,'St. Objectenlijst FE'!$B:$B)</f>
        <v>Waterkering regionaal (gras)</v>
      </c>
      <c r="C77" s="647" t="str">
        <f>LOOKUP($A77,'St. Objectenlijst FE'!$A:$A,'St. Objectenlijst FE'!$F:$F)</f>
        <v>Regionale waterkeringen met kleikern en gras toplaag
Klei per m dijk: 20 m3
Gras per m dijk: 2,84 m3 (laagdikte = 20 cm)
klei = 1800kg/m3</v>
      </c>
      <c r="D77" s="553"/>
      <c r="E77" s="49"/>
      <c r="F77" s="436"/>
      <c r="G77" s="49"/>
      <c r="H77" s="49"/>
      <c r="I77" s="49"/>
      <c r="J77" s="49"/>
      <c r="K77" s="49"/>
      <c r="L77" s="49"/>
      <c r="M77" s="49"/>
      <c r="N77" s="49"/>
      <c r="O77" s="49"/>
      <c r="P77" s="912"/>
      <c r="Q77" s="912"/>
      <c r="R77" s="912"/>
      <c r="S77" s="912"/>
    </row>
    <row r="78" spans="1:19" ht="187" x14ac:dyDescent="0.2">
      <c r="A78" s="474">
        <f>'St. Objectenlijst FE'!A75</f>
        <v>71</v>
      </c>
      <c r="B78" s="59" t="str">
        <f>LOOKUP($A78,'St. Objectenlijst FE'!$A:$A,'St. Objectenlijst FE'!$B:$B)</f>
        <v>Spuisluis</v>
      </c>
      <c r="C78" s="647" t="str">
        <f>LOOKUP($A78,'St. Objectenlijst FE'!$A:$A,'St. Objectenlijst FE'!$F:$F)</f>
        <v>inclusief uitwateringssluis.
aantal stroomkokers = 3 stuks
hoogte stroomkoker = 2,5 m
breedte stroomkoker = 2,5 m
dikte wand = 0,4 m
lengte koker = 15 m
hefschuif = 100 kg/m2
massa (ton)
beton = 1.087
wapeningsstaal = 71
staal (deur) = 0,63</v>
      </c>
      <c r="D78" s="553"/>
      <c r="E78" s="49"/>
      <c r="F78" s="436"/>
      <c r="G78" s="49"/>
      <c r="H78" s="49"/>
      <c r="I78" s="49"/>
      <c r="J78" s="49"/>
      <c r="K78" s="49"/>
      <c r="L78" s="49"/>
      <c r="M78" s="49"/>
      <c r="N78" s="49"/>
      <c r="O78" s="49"/>
      <c r="P78" s="912"/>
      <c r="Q78" s="912"/>
      <c r="R78" s="912"/>
      <c r="S78" s="912"/>
    </row>
    <row r="79" spans="1:19" ht="102" x14ac:dyDescent="0.2">
      <c r="A79" s="474">
        <f>'St. Objectenlijst FE'!A76</f>
        <v>72</v>
      </c>
      <c r="B79" s="59" t="str">
        <f>LOOKUP($A79,'St. Objectenlijst FE'!$A:$A,'St. Objectenlijst FE'!$B:$B)</f>
        <v>RWZI (klein)</v>
      </c>
      <c r="C79" s="647" t="str">
        <f>LOOKUP($A79,'St. Objectenlijst FE'!$A:$A,'St. Objectenlijst FE'!$F:$F)</f>
        <v>capaciteit &lt; 7.500 v.e. (vervuilingseenheid influent)
De RWZI's bestaan uit:
beton en staal
96 ton staal 
962 ton beton</v>
      </c>
      <c r="D79" s="553"/>
      <c r="E79" s="49"/>
      <c r="F79" s="436"/>
      <c r="G79" s="49"/>
      <c r="H79" s="49"/>
      <c r="I79" s="49"/>
      <c r="J79" s="49"/>
      <c r="K79" s="49"/>
      <c r="L79" s="49"/>
      <c r="M79" s="49"/>
      <c r="N79" s="49"/>
      <c r="O79" s="49"/>
      <c r="P79" s="912"/>
      <c r="Q79" s="912"/>
      <c r="R79" s="912"/>
      <c r="S79" s="912"/>
    </row>
    <row r="80" spans="1:19" ht="119" x14ac:dyDescent="0.2">
      <c r="A80" s="474">
        <f>'St. Objectenlijst FE'!A77</f>
        <v>73</v>
      </c>
      <c r="B80" s="59" t="str">
        <f>LOOKUP($A80,'St. Objectenlijst FE'!$A:$A,'St. Objectenlijst FE'!$B:$B)</f>
        <v>RWZI (middelgroot)</v>
      </c>
      <c r="C80" s="647" t="str">
        <f>LOOKUP($A80,'St. Objectenlijst FE'!$A:$A,'St. Objectenlijst FE'!$F:$F)</f>
        <v>capaciteit = 7.500 - 200.000 v.e. (vervuilingseenheid influent)
De RWZI's bestaan uit:
beton, staal en PVC
1.250 ton staal 
7.500 ton beton
96 ton PVC</v>
      </c>
      <c r="D80" s="553"/>
      <c r="E80" s="49"/>
      <c r="F80" s="436"/>
      <c r="G80" s="49"/>
      <c r="H80" s="49"/>
      <c r="I80" s="49"/>
      <c r="J80" s="49"/>
      <c r="K80" s="49"/>
      <c r="L80" s="49"/>
      <c r="M80" s="49"/>
      <c r="N80" s="49"/>
      <c r="O80" s="49"/>
      <c r="P80" s="912"/>
      <c r="Q80" s="912"/>
      <c r="R80" s="912"/>
      <c r="S80" s="912"/>
    </row>
    <row r="81" spans="1:19" ht="153" x14ac:dyDescent="0.2">
      <c r="A81" s="474">
        <f>'St. Objectenlijst FE'!A78</f>
        <v>74</v>
      </c>
      <c r="B81" s="59" t="str">
        <f>LOOKUP($A81,'St. Objectenlijst FE'!$A:$A,'St. Objectenlijst FE'!$B:$B)</f>
        <v>RWZI (groot)</v>
      </c>
      <c r="C81" s="647" t="str">
        <f>LOOKUP($A81,'St. Objectenlijst FE'!$A:$A,'St. Objectenlijst FE'!$F:$F)</f>
        <v>capaciteit &gt; 200.000 v.e. (vervuilingseenheid influent)
De RWZI's bestaan uit:
beton, staal, PVC, isolatie en zand
3.101 ton staal
24.808 ton beton
96 ton isolatie
320 ton zand
192 PVC</v>
      </c>
      <c r="D81" s="553"/>
      <c r="E81" s="49"/>
      <c r="F81" s="436"/>
      <c r="G81" s="49"/>
      <c r="H81" s="49"/>
      <c r="I81" s="49"/>
      <c r="J81" s="49"/>
      <c r="K81" s="49"/>
      <c r="L81" s="49"/>
      <c r="M81" s="49"/>
      <c r="N81" s="49"/>
      <c r="O81" s="49"/>
      <c r="P81" s="912"/>
      <c r="Q81" s="912"/>
      <c r="R81" s="912"/>
      <c r="S81" s="912"/>
    </row>
    <row r="82" spans="1:19" ht="85" x14ac:dyDescent="0.2">
      <c r="A82" s="474">
        <f>'St. Objectenlijst FE'!A79</f>
        <v>75</v>
      </c>
      <c r="B82" s="59" t="str">
        <f>LOOKUP($A82,'St. Objectenlijst FE'!$A:$A,'St. Objectenlijst FE'!$B:$B)</f>
        <v>Oeverbeschoeiing (geotextiel)</v>
      </c>
      <c r="C82" s="647" t="str">
        <f>LOOKUP($A82,'St. Objectenlijst FE'!$A:$A,'St. Objectenlijst FE'!$F:$F)</f>
        <v>Oeverbeschoeiing met houten palen en geotextiel doek. Houten palen (Europees naaldhout en tropisch hardhout) diepte 3 meter, 2 palen per strekkende meter en geotextiel 2 m2 per strekkende meter aangebracht. Palen zijn 0,8 m bij 0,8 m dik. Soortelijkgewicht van hardhout = 1250 kg/m3</v>
      </c>
      <c r="D82" s="553"/>
      <c r="E82" s="49"/>
      <c r="F82" s="436"/>
      <c r="G82" s="49"/>
      <c r="H82" s="49"/>
      <c r="I82" s="49"/>
      <c r="J82" s="49"/>
      <c r="K82" s="49"/>
      <c r="L82" s="49"/>
      <c r="M82" s="49"/>
      <c r="N82" s="49"/>
      <c r="O82" s="49"/>
      <c r="P82" s="912"/>
      <c r="Q82" s="912"/>
      <c r="R82" s="912"/>
      <c r="S82" s="912"/>
    </row>
    <row r="83" spans="1:19" ht="51" x14ac:dyDescent="0.2">
      <c r="A83" s="474">
        <f>'St. Objectenlijst FE'!A80</f>
        <v>76</v>
      </c>
      <c r="B83" s="59" t="str">
        <f>LOOKUP($A83,'St. Objectenlijst FE'!$A:$A,'St. Objectenlijst FE'!$B:$B)</f>
        <v>Persleidingen (beton)</v>
      </c>
      <c r="C83" s="647" t="str">
        <f>LOOKUP($A83,'St. Objectenlijst FE'!$A:$A,'St. Objectenlijst FE'!$F:$F)</f>
        <v xml:space="preserve">Diameter (mm) = 500. Wanddikte (mm) = 65. Soortelijk gewicht beton (kg/m3) = 2.400
</v>
      </c>
      <c r="D83" s="553"/>
      <c r="E83" s="49"/>
      <c r="F83" s="436"/>
      <c r="G83" s="49"/>
      <c r="H83" s="49"/>
      <c r="I83" s="49"/>
      <c r="J83" s="49"/>
      <c r="K83" s="49"/>
      <c r="L83" s="49"/>
      <c r="M83" s="49"/>
      <c r="N83" s="49"/>
      <c r="O83" s="49"/>
      <c r="P83" s="912"/>
      <c r="Q83" s="912"/>
      <c r="R83" s="912"/>
      <c r="S83" s="912"/>
    </row>
    <row r="84" spans="1:19" ht="17" x14ac:dyDescent="0.2">
      <c r="A84" s="474">
        <f>'St. Objectenlijst FE'!A81</f>
        <v>77</v>
      </c>
      <c r="B84" s="59" t="str">
        <f>LOOKUP($A84,'St. Objectenlijst FE'!$A:$A,'St. Objectenlijst FE'!$B:$B)</f>
        <v>Persleidingen (PVC)</v>
      </c>
      <c r="C84" s="647" t="str">
        <f>LOOKUP($A84,'St. Objectenlijst FE'!$A:$A,'St. Objectenlijst FE'!$F:$F)</f>
        <v xml:space="preserve">Diameter (mm) = 200. Wanddikte (mm) = 5,9. kg/m1 = 5,37. </v>
      </c>
      <c r="D84" s="553"/>
      <c r="E84" s="49"/>
      <c r="F84" s="436"/>
      <c r="G84" s="49"/>
      <c r="H84" s="49"/>
      <c r="I84" s="49"/>
      <c r="J84" s="49"/>
      <c r="K84" s="49"/>
      <c r="L84" s="49"/>
      <c r="M84" s="49"/>
      <c r="N84" s="49"/>
      <c r="O84" s="49"/>
      <c r="P84" s="912"/>
      <c r="Q84" s="912"/>
      <c r="R84" s="912"/>
      <c r="S84" s="912"/>
    </row>
    <row r="85" spans="1:19" ht="34" x14ac:dyDescent="0.2">
      <c r="A85" s="474">
        <f>'St. Objectenlijst FE'!A82</f>
        <v>78</v>
      </c>
      <c r="B85" s="59" t="str">
        <f>LOOKUP($A85,'St. Objectenlijst FE'!$A:$A,'St. Objectenlijst FE'!$B:$B)</f>
        <v>Persleidingen (gietijzer)</v>
      </c>
      <c r="C85" s="647" t="str">
        <f>LOOKUP($A85,'St. Objectenlijst FE'!$A:$A,'St. Objectenlijst FE'!$F:$F)</f>
        <v>Diameter (mm) = 100. Gewicht (kg/m1) = 15,9. Soortelijk gewicht gietijzer (kg/m3) = 7200</v>
      </c>
      <c r="D85" s="553"/>
      <c r="E85" s="49"/>
      <c r="F85" s="436"/>
      <c r="G85" s="49"/>
      <c r="H85" s="49"/>
      <c r="I85" s="49"/>
      <c r="J85" s="49"/>
      <c r="K85" s="49"/>
      <c r="L85" s="49"/>
      <c r="M85" s="49"/>
      <c r="N85" s="49"/>
      <c r="O85" s="49"/>
      <c r="P85" s="912"/>
      <c r="Q85" s="912"/>
      <c r="R85" s="912"/>
      <c r="S85" s="912"/>
    </row>
    <row r="86" spans="1:19" ht="34" x14ac:dyDescent="0.2">
      <c r="A86" s="474">
        <f>'St. Objectenlijst FE'!A83</f>
        <v>79</v>
      </c>
      <c r="B86" s="59" t="str">
        <f>LOOKUP($A86,'St. Objectenlijst FE'!$A:$A,'St. Objectenlijst FE'!$B:$B)</f>
        <v>Persleidingen (staal)</v>
      </c>
      <c r="C86" s="647" t="str">
        <f>LOOKUP($A86,'St. Objectenlijst FE'!$A:$A,'St. Objectenlijst FE'!$F:$F)</f>
        <v xml:space="preserve">Diameter (mm) = 406,4. Wanddikte (mm) = 8,8. Gewicht (kg/m1) = 86,3. </v>
      </c>
      <c r="D86" s="553"/>
      <c r="E86" s="49"/>
      <c r="F86" s="436"/>
      <c r="G86" s="49"/>
      <c r="H86" s="49"/>
      <c r="I86" s="49"/>
      <c r="J86" s="49"/>
      <c r="K86" s="49"/>
      <c r="L86" s="49"/>
      <c r="M86" s="49"/>
      <c r="N86" s="49"/>
      <c r="O86" s="49"/>
      <c r="P86" s="912"/>
      <c r="Q86" s="912"/>
      <c r="R86" s="912"/>
      <c r="S86" s="912"/>
    </row>
    <row r="87" spans="1:19" ht="102" x14ac:dyDescent="0.2">
      <c r="A87" s="474">
        <f>'St. Objectenlijst FE'!A84</f>
        <v>80</v>
      </c>
      <c r="B87" s="59" t="str">
        <f>LOOKUP($A87,'St. Objectenlijst FE'!$A:$A,'St. Objectenlijst FE'!$B:$B)</f>
        <v>Oeverbeschoeiing (hout)</v>
      </c>
      <c r="C87" s="647" t="str">
        <f>LOOKUP($A87,'St. Objectenlijst FE'!$A:$A,'St. Objectenlijst FE'!$F:$F)</f>
        <v>Oeverbeschoeiing met houten palen en beschoeiingselementen. Houten palen (Europees naaldhout en tropisch hardhout) diepte 3 meter, 2 palen per strekkende meter en 60 cm hoog naaldhout (schaalbare hoogte) en 40 cm hoog hardhout per strekkende meter aangebracht. Dikte van planken = 20 mm. Palen van 0,8 bij 0,8 m dik. soortelijkgewicht van tropisch hardhout = 1250 kg /m3</v>
      </c>
      <c r="D87" s="553"/>
      <c r="E87" s="49"/>
      <c r="F87" s="436"/>
      <c r="G87" s="49"/>
      <c r="H87" s="49"/>
      <c r="I87" s="49"/>
      <c r="J87" s="49"/>
      <c r="K87" s="49"/>
      <c r="L87" s="49"/>
      <c r="M87" s="49"/>
      <c r="N87" s="49"/>
      <c r="O87" s="49"/>
      <c r="P87" s="912"/>
      <c r="Q87" s="912"/>
      <c r="R87" s="912"/>
      <c r="S87" s="912"/>
    </row>
    <row r="88" spans="1:19" ht="119" x14ac:dyDescent="0.2">
      <c r="A88" s="474">
        <f>'St. Objectenlijst FE'!A85</f>
        <v>81</v>
      </c>
      <c r="B88" s="59" t="str">
        <f>LOOKUP($A88,'St. Objectenlijst FE'!$A:$A,'St. Objectenlijst FE'!$B:$B)</f>
        <v>Schut-/keersluis groot (hout)</v>
      </c>
      <c r="C88" s="647" t="str">
        <f>LOOKUP($A88,'St. Objectenlijst FE'!$A:$A,'St. Objectenlijst FE'!$F:$F)</f>
        <v>Grote schut-/keersluis (in vaarweg) (&gt;10m doorvaarbreedte). Inclusief: inlaatsluis, stuw met klep, inlaat- en/of aflaatstuw, overig en onbekend. FE = per stuk: Doorvaarbreedte = 14m. Lengte kolk = 135m. Lengte sluishoofden = 7m. Diepte sluis = 8m. Dikte muur en vloer = 0,65m. Fundering 150 stuks, 0,38m bij 16m. Wapening = 150kg/m3. Deuren (hout) = 4 stuks, 7m breed, 8m hoog en 0,6 ton/m2. Totale massa = 7.611.800 kg</v>
      </c>
      <c r="D88" s="553"/>
      <c r="E88" s="49"/>
      <c r="F88" s="436"/>
      <c r="G88" s="49"/>
      <c r="H88" s="49"/>
      <c r="I88" s="49"/>
      <c r="J88" s="49"/>
      <c r="K88" s="49"/>
      <c r="L88" s="49"/>
      <c r="M88" s="49"/>
      <c r="N88" s="49"/>
      <c r="O88" s="49"/>
      <c r="P88" s="912"/>
      <c r="Q88" s="912"/>
      <c r="R88" s="912"/>
      <c r="S88" s="912"/>
    </row>
    <row r="89" spans="1:19" ht="119" x14ac:dyDescent="0.2">
      <c r="A89" s="474">
        <f>'St. Objectenlijst FE'!A86</f>
        <v>82</v>
      </c>
      <c r="B89" s="59" t="str">
        <f>LOOKUP($A89,'St. Objectenlijst FE'!$A:$A,'St. Objectenlijst FE'!$B:$B)</f>
        <v>Schut-/keersluis groot (staal)</v>
      </c>
      <c r="C89" s="647" t="str">
        <f>LOOKUP($A89,'St. Objectenlijst FE'!$A:$A,'St. Objectenlijst FE'!$F:$F)</f>
        <v>Grote schut-/keersluis (in vaarweg) (&gt;10m doorvaarbreedte). Inclusief: inlaatsluis, stuw met klep, inlaat- en/of aflaatstuw, overig en onbekend. FE = per stuk: Doorvaarbreedte = 14m. Lengte kolk = 135m. Lengte sluishoofden = 7m. Diepte sluis = 8m. Dikte muur en vloer = 0,65m. Fundering 150 stuks, 0,38m bij 16m. Wapening = 150kg/m3. Deuren (staal) = 4 stuks, 7m breed, 8m hoog en 0,6 ton/m2. Totale massa = 7.606.200 kg</v>
      </c>
      <c r="D89" s="553"/>
      <c r="E89" s="49"/>
      <c r="F89" s="436"/>
      <c r="G89" s="49"/>
      <c r="H89" s="49"/>
      <c r="I89" s="49"/>
      <c r="J89" s="49"/>
      <c r="K89" s="49"/>
      <c r="L89" s="49"/>
      <c r="M89" s="49"/>
      <c r="N89" s="49"/>
      <c r="O89" s="49"/>
      <c r="P89" s="912"/>
      <c r="Q89" s="912"/>
      <c r="R89" s="912"/>
      <c r="S89" s="912"/>
    </row>
    <row r="90" spans="1:19" ht="68" x14ac:dyDescent="0.2">
      <c r="A90" s="474">
        <f>'St. Objectenlijst FE'!A87</f>
        <v>83</v>
      </c>
      <c r="B90" s="59" t="str">
        <f>LOOKUP($A90,'St. Objectenlijst FE'!$A:$A,'St. Objectenlijst FE'!$B:$B)</f>
        <v>Schut-/keersluis klein (hout)</v>
      </c>
      <c r="C90" s="647" t="str">
        <f>LOOKUP($A90,'St. Objectenlijst FE'!$A:$A,'St. Objectenlijst FE'!$F:$F)</f>
        <v>kleine schut-/keersluis (in vaarweg) (&lt;10m doorvaarbreedte). Inclusief: inlaatsluis, stuw met klep, inlaat- en/of aflaatstuw, overig en onbekend. FE = per stuk: Doorvaarbreedte = 6,6m. Lengte kolk = 52,5m. Diepte sluis = 2,6m. Deuren (hout) = 4 stuks, 24ton. Totale massa = 827.500 kg</v>
      </c>
      <c r="D90" s="553"/>
      <c r="E90" s="49"/>
      <c r="F90" s="436"/>
      <c r="G90" s="49"/>
      <c r="H90" s="49"/>
      <c r="I90" s="49"/>
      <c r="J90" s="49"/>
      <c r="K90" s="49"/>
      <c r="L90" s="49"/>
      <c r="M90" s="49"/>
      <c r="N90" s="49"/>
      <c r="O90" s="49"/>
      <c r="P90" s="912"/>
      <c r="Q90" s="912"/>
      <c r="R90" s="912"/>
      <c r="S90" s="912"/>
    </row>
    <row r="91" spans="1:19" ht="68" x14ac:dyDescent="0.2">
      <c r="A91" s="474">
        <f>'St. Objectenlijst FE'!A88</f>
        <v>84</v>
      </c>
      <c r="B91" s="59" t="str">
        <f>LOOKUP($A91,'St. Objectenlijst FE'!$A:$A,'St. Objectenlijst FE'!$B:$B)</f>
        <v>Schut-/keersluis klein (staal)</v>
      </c>
      <c r="C91" s="647" t="str">
        <f>LOOKUP($A91,'St. Objectenlijst FE'!$A:$A,'St. Objectenlijst FE'!$F:$F)</f>
        <v>kleine schut-/keersluis (in vaarweg) (&lt;10m doorvaarbreedte). Inclusief: inlaatsluis, stuw met klep, inlaat- en/of aflaatstuw, overig en onbekend. FE = per stuk: Doorvaarbreedte = 6,6m. Lengte kolk = 52,5m. Diepte sluis = 2,6m. Deuren (staal) = 4 stuks, 36ton. Totale massa = 827.500 kg</v>
      </c>
      <c r="D91" s="553"/>
      <c r="E91" s="49"/>
      <c r="F91" s="436"/>
      <c r="G91" s="49"/>
      <c r="H91" s="49"/>
      <c r="I91" s="49"/>
      <c r="J91" s="49"/>
      <c r="K91" s="49"/>
      <c r="L91" s="49"/>
      <c r="M91" s="49"/>
      <c r="N91" s="49"/>
      <c r="O91" s="49"/>
      <c r="P91" s="912"/>
      <c r="Q91" s="912"/>
      <c r="R91" s="912"/>
      <c r="S91" s="912"/>
    </row>
    <row r="92" spans="1:19" ht="34" x14ac:dyDescent="0.2">
      <c r="A92" s="474">
        <f>'St. Objectenlijst FE'!A89</f>
        <v>85</v>
      </c>
      <c r="B92" s="59" t="str">
        <f>LOOKUP($A92,'St. Objectenlijst FE'!$A:$A,'St. Objectenlijst FE'!$B:$B)</f>
        <v>Keersluis niet in vaarweg (hout)</v>
      </c>
      <c r="C92" s="647" t="str">
        <f>LOOKUP($A92,'St. Objectenlijst FE'!$A:$A,'St. Objectenlijst FE'!$F:$F)</f>
        <v>Keersluis niet in vaarweg met houten deuren. Massa: Beton = 297.000 kg. Wapeningsstaal = 19.000 kg. Hout = 4.800 kg</v>
      </c>
      <c r="D92" s="553"/>
      <c r="E92" s="49"/>
      <c r="F92" s="436"/>
      <c r="G92" s="49"/>
      <c r="H92" s="49"/>
      <c r="I92" s="49"/>
      <c r="J92" s="49"/>
      <c r="K92" s="49"/>
      <c r="L92" s="49"/>
      <c r="M92" s="49"/>
      <c r="N92" s="49"/>
      <c r="O92" s="49"/>
      <c r="P92" s="912"/>
      <c r="Q92" s="912"/>
      <c r="R92" s="912"/>
      <c r="S92" s="912"/>
    </row>
    <row r="93" spans="1:19" ht="34" x14ac:dyDescent="0.2">
      <c r="A93" s="474">
        <f>'St. Objectenlijst FE'!A90</f>
        <v>86</v>
      </c>
      <c r="B93" s="59" t="str">
        <f>LOOKUP($A93,'St. Objectenlijst FE'!$A:$A,'St. Objectenlijst FE'!$B:$B)</f>
        <v>Keersluis niet in vaarweg (staal)</v>
      </c>
      <c r="C93" s="647" t="str">
        <f>LOOKUP($A93,'St. Objectenlijst FE'!$A:$A,'St. Objectenlijst FE'!$F:$F)</f>
        <v>Keersluis niet in vaarweg met stalen deuren. Massa: Beton = 297.000 kg. Wapeningsstaal = 19.000 kg. Staal = 7.200 kg</v>
      </c>
      <c r="D93" s="553"/>
      <c r="E93" s="49"/>
      <c r="F93" s="436"/>
      <c r="G93" s="49"/>
      <c r="H93" s="49"/>
      <c r="I93" s="49"/>
      <c r="J93" s="49"/>
      <c r="K93" s="49"/>
      <c r="L93" s="49"/>
      <c r="M93" s="49"/>
      <c r="N93" s="49"/>
      <c r="O93" s="49"/>
      <c r="P93" s="912"/>
      <c r="Q93" s="912"/>
      <c r="R93" s="912"/>
      <c r="S93" s="912"/>
    </row>
    <row r="94" spans="1:19" ht="34" x14ac:dyDescent="0.2">
      <c r="A94" s="474">
        <f>'St. Objectenlijst FE'!A91</f>
        <v>87</v>
      </c>
      <c r="B94" s="59" t="str">
        <f>LOOKUP($A94,'St. Objectenlijst FE'!$A:$A,'St. Objectenlijst FE'!$B:$B)</f>
        <v>AC surf rood (fietsstrook)</v>
      </c>
      <c r="C94" s="647" t="str">
        <f>LOOKUP($A94,'St. Objectenlijst FE'!$A:$A,'St. Objectenlijst FE'!$F:$F)</f>
        <v>Laagdikte van 0,025m. Soortelijk gewicht van 2350 kg/m3. kg = 2350*0,025 = 58,75 kg per m2</v>
      </c>
      <c r="D94" s="553"/>
      <c r="E94" s="49"/>
      <c r="F94" s="436"/>
      <c r="G94" s="49"/>
      <c r="H94" s="49"/>
      <c r="I94" s="49"/>
      <c r="J94" s="49"/>
      <c r="K94" s="49"/>
      <c r="L94" s="49"/>
      <c r="M94" s="49"/>
      <c r="N94" s="49"/>
      <c r="O94" s="49"/>
      <c r="P94" s="912"/>
      <c r="Q94" s="912"/>
      <c r="R94" s="912"/>
      <c r="S94" s="912"/>
    </row>
    <row r="95" spans="1:19" ht="34" x14ac:dyDescent="0.2">
      <c r="A95" s="474">
        <f>'St. Objectenlijst FE'!A92</f>
        <v>88</v>
      </c>
      <c r="B95" s="59" t="str">
        <f>LOOKUP($A95,'St. Objectenlijst FE'!$A:$A,'St. Objectenlijst FE'!$B:$B)</f>
        <v>AC surf rood (fietspad)</v>
      </c>
      <c r="C95" s="647" t="str">
        <f>LOOKUP($A95,'St. Objectenlijst FE'!$A:$A,'St. Objectenlijst FE'!$F:$F)</f>
        <v xml:space="preserve">Laagdikte van 0,025m. Soortelijk gewicht van 2350kg/m3. kg = 2350*0,025 = 58,75kg per m2. </v>
      </c>
      <c r="D95" s="553"/>
      <c r="E95" s="49"/>
      <c r="F95" s="436"/>
      <c r="G95" s="49"/>
      <c r="H95" s="49"/>
      <c r="I95" s="49"/>
      <c r="J95" s="49"/>
      <c r="K95" s="49"/>
      <c r="L95" s="49"/>
      <c r="M95" s="49"/>
      <c r="N95" s="49"/>
      <c r="O95" s="49"/>
      <c r="P95" s="912"/>
      <c r="Q95" s="912"/>
      <c r="R95" s="912"/>
      <c r="S95" s="912"/>
    </row>
    <row r="96" spans="1:19" ht="51" x14ac:dyDescent="0.2">
      <c r="A96" s="474">
        <f>'St. Objectenlijst FE'!A93</f>
        <v>89</v>
      </c>
      <c r="B96" s="59" t="str">
        <f>LOOKUP($A96,'St. Objectenlijst FE'!$A:$A,'St. Objectenlijst FE'!$B:$B)</f>
        <v>Geluidsreducerende SMA deklaag (16j)</v>
      </c>
      <c r="C96" s="647" t="str">
        <f>LOOKUP($A96,'St. Objectenlijst FE'!$A:$A,'St. Objectenlijst FE'!$F:$F)</f>
        <v>Laagdikte van 0,035m. Soortelijk gewicht van 2300 kg/m3. kg = 2300*0,035 = 80,5kg per m2</v>
      </c>
      <c r="D96" s="553"/>
      <c r="E96" s="49"/>
      <c r="F96" s="436"/>
      <c r="G96" s="49"/>
      <c r="H96" s="49"/>
      <c r="I96" s="49"/>
      <c r="J96" s="49"/>
      <c r="K96" s="49"/>
      <c r="L96" s="49"/>
      <c r="M96" s="49"/>
      <c r="N96" s="49"/>
      <c r="O96" s="49"/>
      <c r="P96" s="912"/>
      <c r="Q96" s="912"/>
      <c r="R96" s="912"/>
      <c r="S96" s="912"/>
    </row>
    <row r="97" spans="1:19" ht="34" x14ac:dyDescent="0.2">
      <c r="A97" s="474">
        <f>'St. Objectenlijst FE'!A94</f>
        <v>90</v>
      </c>
      <c r="B97" s="59" t="str">
        <f>LOOKUP($A97,'St. Objectenlijst FE'!$A:$A,'St. Objectenlijst FE'!$B:$B)</f>
        <v>Open asfaltbeton</v>
      </c>
      <c r="C97" s="647" t="str">
        <f>LOOKUP($A97,'St. Objectenlijst FE'!$A:$A,'St. Objectenlijst FE'!$F:$F)</f>
        <v>Laagdikte van 0,02m. Soortelijk gewicht van 2000kg/m3. kg = 2000*0,02 = 50kg per m2</v>
      </c>
      <c r="D97" s="553"/>
      <c r="E97" s="49"/>
      <c r="F97" s="436"/>
      <c r="G97" s="49"/>
      <c r="H97" s="49"/>
      <c r="I97" s="49"/>
      <c r="J97" s="49"/>
      <c r="K97" s="49"/>
      <c r="L97" s="49"/>
      <c r="M97" s="49"/>
      <c r="N97" s="49"/>
      <c r="O97" s="49"/>
      <c r="P97" s="912"/>
      <c r="Q97" s="912"/>
      <c r="R97" s="912"/>
      <c r="S97" s="912"/>
    </row>
    <row r="98" spans="1:19" ht="34" x14ac:dyDescent="0.2">
      <c r="A98" s="474">
        <f>'St. Objectenlijst FE'!A95</f>
        <v>91</v>
      </c>
      <c r="B98" s="59" t="str">
        <f>LOOKUP($A98,'St. Objectenlijst FE'!$A:$A,'St. Objectenlijst FE'!$B:$B)</f>
        <v>SMA rood deklaag</v>
      </c>
      <c r="C98" s="647" t="str">
        <f>LOOKUP($A98,'St. Objectenlijst FE'!$A:$A,'St. Objectenlijst FE'!$F:$F)</f>
        <v>Laagdikte van 0,025m. Soortelijk gewicht van 2350kg/m3. kg = 2350*0,025 = 58,75kg per m2</v>
      </c>
      <c r="D98" s="553"/>
      <c r="E98" s="49"/>
      <c r="F98" s="436"/>
      <c r="G98" s="49"/>
      <c r="H98" s="49"/>
      <c r="I98" s="49"/>
      <c r="J98" s="49"/>
      <c r="K98" s="49"/>
      <c r="L98" s="49"/>
      <c r="M98" s="49"/>
      <c r="N98" s="49"/>
      <c r="O98" s="49"/>
      <c r="P98" s="912"/>
      <c r="Q98" s="912"/>
      <c r="R98" s="912"/>
      <c r="S98" s="912"/>
    </row>
    <row r="99" spans="1:19" ht="51" x14ac:dyDescent="0.2">
      <c r="A99" s="474">
        <f>'St. Objectenlijst FE'!A96</f>
        <v>92</v>
      </c>
      <c r="B99" s="59" t="str">
        <f>LOOKUP($A99,'St. Objectenlijst FE'!$A:$A,'St. Objectenlijst FE'!$B:$B)</f>
        <v>Funderingslaag (menggranulaat) (250mm) (100j)</v>
      </c>
      <c r="C99" s="647" t="str">
        <f>LOOKUP($A99,'St. Objectenlijst FE'!$A:$A,'St. Objectenlijst FE'!$F:$F)</f>
        <v>Laagdikte van 0,25m. Soortelijk gewicht  = 1950kg/m3.</v>
      </c>
      <c r="D99" s="553"/>
      <c r="E99" s="49"/>
      <c r="F99" s="436"/>
      <c r="G99" s="49"/>
      <c r="H99" s="49"/>
      <c r="I99" s="49"/>
      <c r="J99" s="49"/>
      <c r="K99" s="49"/>
      <c r="L99" s="49"/>
      <c r="M99" s="49"/>
      <c r="N99" s="49"/>
      <c r="O99" s="49"/>
      <c r="P99" s="912"/>
      <c r="Q99" s="912"/>
      <c r="R99" s="912"/>
      <c r="S99" s="912"/>
    </row>
    <row r="100" spans="1:19" ht="17" x14ac:dyDescent="0.2">
      <c r="A100" s="474">
        <f>'St. Objectenlijst FE'!A97</f>
        <v>93</v>
      </c>
      <c r="B100" s="59" t="str">
        <f>LOOKUP($A100,'St. Objectenlijst FE'!$A:$A,'St. Objectenlijst FE'!$B:$B)</f>
        <v>Zand (100j)</v>
      </c>
      <c r="C100" s="647" t="str">
        <f>LOOKUP($A100,'St. Objectenlijst FE'!$A:$A,'St. Objectenlijst FE'!$F:$F)</f>
        <v>Laagdikte van 0,25m. Soortelijk gewicht = 1500kg/m3</v>
      </c>
      <c r="D100" s="553"/>
      <c r="E100" s="49"/>
      <c r="F100" s="436"/>
      <c r="G100" s="49"/>
      <c r="H100" s="49"/>
      <c r="I100" s="49"/>
      <c r="J100" s="49"/>
      <c r="K100" s="49"/>
      <c r="L100" s="49"/>
      <c r="M100" s="49"/>
      <c r="N100" s="49"/>
      <c r="O100" s="49"/>
      <c r="P100" s="912"/>
      <c r="Q100" s="912"/>
      <c r="R100" s="912"/>
      <c r="S100" s="912"/>
    </row>
    <row r="101" spans="1:19" ht="51" x14ac:dyDescent="0.2">
      <c r="A101" s="474">
        <f>'St. Objectenlijst FE'!A98</f>
        <v>94</v>
      </c>
      <c r="B101" s="59" t="str">
        <f>LOOKUP($A101,'St. Objectenlijst FE'!$A:$A,'St. Objectenlijst FE'!$B:$B)</f>
        <v>Kleeflaag</v>
      </c>
      <c r="C101" s="647" t="str">
        <f>LOOKUP($A101,'St. Objectenlijst FE'!$A:$A,'St. Objectenlijst FE'!$F:$F)</f>
        <v>De eenheid van het product is m2.De productkaart is schaalbaar voor het soortelijk gewicht, met 0,4 kgm2 als defaultwaarde. De range van het soortelijk gewicht ligt tussen de 0,3 en 0,6 kgm2.</v>
      </c>
      <c r="D101" s="553"/>
      <c r="E101" s="49"/>
      <c r="F101" s="436"/>
      <c r="G101" s="49"/>
      <c r="H101" s="49"/>
      <c r="I101" s="49"/>
      <c r="J101" s="49"/>
      <c r="K101" s="49"/>
      <c r="L101" s="49"/>
      <c r="M101" s="49"/>
      <c r="N101" s="49"/>
      <c r="O101" s="49"/>
      <c r="P101" s="912"/>
      <c r="Q101" s="912"/>
      <c r="R101" s="912"/>
      <c r="S101" s="912"/>
    </row>
    <row r="102" spans="1:19" ht="102" x14ac:dyDescent="0.2">
      <c r="A102" s="474">
        <f>'St. Objectenlijst FE'!A99</f>
        <v>95</v>
      </c>
      <c r="B102" s="59" t="str">
        <f>LOOKUP($A102,'St. Objectenlijst FE'!$A:$A,'St. Objectenlijst FE'!$B:$B)</f>
        <v>Duiker (staal)</v>
      </c>
      <c r="C102" s="647" t="str">
        <f>LOOKUP($A102,'St. Objectenlijst FE'!$A:$A,'St. Objectenlijst FE'!$F:$F)</f>
        <v>Duiker met diameter van 1000mm en wanddikte van 1,5mm. 
omtrek = pi*diameter = 3,1416
omtrek*dikte = 0,004712m2
m3 per strekkende meter = 0,004712m3 staal
soortelijk gewicht = 7.850kg/m3</v>
      </c>
      <c r="D102" s="553"/>
      <c r="E102" s="49"/>
      <c r="F102" s="436"/>
      <c r="G102" s="49"/>
      <c r="H102" s="49"/>
      <c r="I102" s="49"/>
      <c r="J102" s="49"/>
      <c r="K102" s="49"/>
      <c r="L102" s="49"/>
      <c r="M102" s="49"/>
      <c r="N102" s="49"/>
      <c r="O102" s="49"/>
      <c r="P102" s="912"/>
      <c r="Q102" s="912"/>
      <c r="R102" s="912"/>
      <c r="S102" s="912"/>
    </row>
    <row r="103" spans="1:19" ht="17" x14ac:dyDescent="0.2">
      <c r="A103" s="474">
        <f>'St. Objectenlijst FE'!A100</f>
        <v>96</v>
      </c>
      <c r="B103" s="59" t="str">
        <f>LOOKUP($A103,'St. Objectenlijst FE'!$A:$A,'St. Objectenlijst FE'!$B:$B)</f>
        <v>Kleeflaag (10-30j)</v>
      </c>
      <c r="C103" s="647" t="str">
        <f>LOOKUP($A103,'St. Objectenlijst FE'!$A:$A,'St. Objectenlijst FE'!$F:$F)</f>
        <v>Kleeflaag 0,4 kgm2</v>
      </c>
      <c r="D103" s="553"/>
      <c r="E103" s="49"/>
      <c r="F103" s="436"/>
      <c r="G103" s="49"/>
      <c r="H103" s="49"/>
      <c r="I103" s="49"/>
      <c r="J103" s="49"/>
      <c r="K103" s="49"/>
      <c r="L103" s="49"/>
      <c r="M103" s="49"/>
      <c r="N103" s="49"/>
      <c r="O103" s="49"/>
      <c r="P103" s="912"/>
      <c r="Q103" s="912"/>
      <c r="R103" s="912"/>
      <c r="S103" s="912"/>
    </row>
    <row r="104" spans="1:19" ht="68" x14ac:dyDescent="0.2">
      <c r="A104" s="474">
        <f>'St. Objectenlijst FE'!A101</f>
        <v>97</v>
      </c>
      <c r="B104" s="59" t="str">
        <f>LOOKUP($A104,'St. Objectenlijst FE'!$A:$A,'St. Objectenlijst FE'!$B:$B)</f>
        <v>Tussenlaag AC bin/base 50% PR (30j)</v>
      </c>
      <c r="C104" s="647" t="str">
        <f>LOOKUP($A104,'St. Objectenlijst FE'!$A:$A,'St. Objectenlijst FE'!$F:$F)</f>
        <v>Soortelijk gewicht: 2.500 kg/m3
Laagdikte is 0,06 m (bron: standdaardetail)
Gewicht is 2500*0,06/1000= 0,15 ton/m2 of 150 kg/m2</v>
      </c>
      <c r="D104" s="553"/>
      <c r="E104" s="49"/>
      <c r="F104" s="436"/>
      <c r="G104" s="49"/>
      <c r="H104" s="49"/>
      <c r="I104" s="49"/>
      <c r="J104" s="49"/>
      <c r="K104" s="49"/>
      <c r="L104" s="49"/>
      <c r="M104" s="49"/>
      <c r="N104" s="49"/>
      <c r="O104" s="49"/>
      <c r="P104" s="912"/>
      <c r="Q104" s="912"/>
      <c r="R104" s="912"/>
      <c r="S104" s="912"/>
    </row>
    <row r="105" spans="1:19" ht="68" x14ac:dyDescent="0.2">
      <c r="A105" s="474">
        <f>'St. Objectenlijst FE'!A102</f>
        <v>98</v>
      </c>
      <c r="B105" s="59" t="str">
        <f>LOOKUP($A105,'St. Objectenlijst FE'!$A:$A,'St. Objectenlijst FE'!$B:$B)</f>
        <v>Onderlaag AC bin/base 50% PR (60j)</v>
      </c>
      <c r="C105" s="647" t="str">
        <f>LOOKUP($A105,'St. Objectenlijst FE'!$A:$A,'St. Objectenlijst FE'!$F:$F)</f>
        <v>Soortelijk gewicht: 2.500 kg/m3
Laagdikte is 0,055m 
Gewicht is 2500*0,055= 137,5kg/m2</v>
      </c>
      <c r="D105" s="553"/>
      <c r="E105" s="49"/>
      <c r="F105" s="436"/>
      <c r="G105" s="49"/>
      <c r="H105" s="49"/>
      <c r="I105" s="49"/>
      <c r="J105" s="49"/>
      <c r="K105" s="49"/>
      <c r="L105" s="49"/>
      <c r="M105" s="49"/>
      <c r="N105" s="49"/>
      <c r="O105" s="49"/>
      <c r="P105" s="912"/>
      <c r="Q105" s="912"/>
      <c r="R105" s="912"/>
      <c r="S105" s="912"/>
    </row>
    <row r="106" spans="1:19" ht="51" x14ac:dyDescent="0.2">
      <c r="A106" s="474">
        <f>'St. Objectenlijst FE'!A103</f>
        <v>99</v>
      </c>
      <c r="B106" s="59" t="str">
        <f>LOOKUP($A106,'St. Objectenlijst FE'!$A:$A,'St. Objectenlijst FE'!$B:$B)</f>
        <v>Funderingslaag (menggranulaat) (250mm) (60j)</v>
      </c>
      <c r="C106" s="647" t="str">
        <f>LOOKUP($A106,'St. Objectenlijst FE'!$A:$A,'St. Objectenlijst FE'!$F:$F)</f>
        <v>1950kg/m3
Fundering: 250 mm Menggranulaat</v>
      </c>
      <c r="D106" s="553"/>
      <c r="E106" s="49"/>
      <c r="F106" s="436"/>
      <c r="G106" s="49"/>
      <c r="H106" s="49"/>
      <c r="I106" s="49"/>
      <c r="J106" s="49"/>
      <c r="K106" s="49"/>
      <c r="L106" s="49"/>
      <c r="M106" s="49"/>
      <c r="N106" s="49"/>
      <c r="O106" s="49"/>
      <c r="P106" s="912"/>
      <c r="Q106" s="912"/>
      <c r="R106" s="912"/>
      <c r="S106" s="912"/>
    </row>
    <row r="107" spans="1:19" ht="51" x14ac:dyDescent="0.2">
      <c r="A107" s="474">
        <f>'St. Objectenlijst FE'!A104</f>
        <v>100</v>
      </c>
      <c r="B107" s="59" t="str">
        <f>LOOKUP($A107,'St. Objectenlijst FE'!$A:$A,'St. Objectenlijst FE'!$B:$B)</f>
        <v>Funderingslaag (menggranulaat) (200mm) (60j)</v>
      </c>
      <c r="C107" s="647" t="str">
        <f>LOOKUP($A107,'St. Objectenlijst FE'!$A:$A,'St. Objectenlijst FE'!$F:$F)</f>
        <v>Fundering: 200 mm Hydraulisch Menggranulaat 1950kg/m3</v>
      </c>
      <c r="D107" s="553"/>
      <c r="E107" s="49"/>
      <c r="F107" s="436"/>
      <c r="G107" s="49"/>
      <c r="H107" s="49"/>
      <c r="I107" s="49"/>
      <c r="J107" s="49"/>
      <c r="K107" s="49"/>
      <c r="L107" s="49"/>
      <c r="M107" s="49"/>
      <c r="N107" s="49"/>
      <c r="O107" s="49"/>
      <c r="P107" s="912"/>
      <c r="Q107" s="912"/>
      <c r="R107" s="912"/>
      <c r="S107" s="912"/>
    </row>
    <row r="108" spans="1:19" ht="85" x14ac:dyDescent="0.2">
      <c r="A108" s="474">
        <f>'St. Objectenlijst FE'!A105</f>
        <v>101</v>
      </c>
      <c r="B108" s="59" t="str">
        <f>LOOKUP($A108,'St. Objectenlijst FE'!$A:$A,'St. Objectenlijst FE'!$B:$B)</f>
        <v>Zand (60j)</v>
      </c>
      <c r="C108" s="647" t="str">
        <f>LOOKUP($A108,'St. Objectenlijst FE'!$A:$A,'St. Objectenlijst FE'!$F:$F)</f>
        <v>1,63kg/m3
Zandbed: 540 mm zand
1 m2 * 0,54m = 0,54m3/m2</v>
      </c>
      <c r="D108" s="553"/>
      <c r="E108" s="49"/>
      <c r="F108" s="436"/>
      <c r="G108" s="49"/>
      <c r="H108" s="49"/>
      <c r="I108" s="49"/>
      <c r="J108" s="49"/>
      <c r="K108" s="49"/>
      <c r="L108" s="49"/>
      <c r="M108" s="49"/>
      <c r="N108" s="49"/>
      <c r="O108" s="49"/>
      <c r="P108" s="912"/>
      <c r="Q108" s="912"/>
      <c r="R108" s="912"/>
      <c r="S108" s="912"/>
    </row>
    <row r="109" spans="1:19" ht="34" x14ac:dyDescent="0.2">
      <c r="A109" s="474">
        <f>'St. Objectenlijst FE'!A106</f>
        <v>102</v>
      </c>
      <c r="B109" s="59" t="str">
        <f>LOOKUP($A109,'St. Objectenlijst FE'!$A:$A,'St. Objectenlijst FE'!$B:$B)</f>
        <v>Betongranulaat</v>
      </c>
      <c r="C109" s="647" t="str">
        <f>LOOKUP($A109,'St. Objectenlijst FE'!$A:$A,'St. Objectenlijst FE'!$F:$F)</f>
        <v>laagdikte 0,25m
2.100kg/m3</v>
      </c>
      <c r="D109" s="553"/>
      <c r="E109" s="49"/>
      <c r="F109" s="436"/>
      <c r="G109" s="49"/>
      <c r="H109" s="49"/>
      <c r="I109" s="49"/>
      <c r="J109" s="49"/>
      <c r="K109" s="49"/>
      <c r="L109" s="49"/>
      <c r="M109" s="49"/>
      <c r="N109" s="49"/>
      <c r="O109" s="49"/>
      <c r="P109" s="912"/>
      <c r="Q109" s="912"/>
      <c r="R109" s="912"/>
      <c r="S109" s="912"/>
    </row>
    <row r="110" spans="1:19" ht="119" x14ac:dyDescent="0.2">
      <c r="A110" s="474">
        <f>'St. Objectenlijst FE'!A107</f>
        <v>103</v>
      </c>
      <c r="B110" s="59" t="str">
        <f>LOOKUP($A110,'St. Objectenlijst FE'!$A:$A,'St. Objectenlijst FE'!$B:$B)</f>
        <v>Deklaag SMA NL 5</v>
      </c>
      <c r="C110" s="647" t="str">
        <f>LOOKUP($A110,'St. Objectenlijst FE'!$A:$A,'St. Objectenlijst FE'!$F:$F)</f>
        <v xml:space="preserve">Soortelijk gewicht: 2.500 kg/m3
Laagdikte is SMA 0/5 0,025 m 
Eenheid in kg/m2
25kg/m2 * 0,025 =  62,50 kg per m2 </v>
      </c>
      <c r="D110" s="553"/>
      <c r="E110" s="49"/>
      <c r="F110" s="436"/>
      <c r="G110" s="49"/>
      <c r="H110" s="49"/>
      <c r="I110" s="49"/>
      <c r="J110" s="49"/>
      <c r="K110" s="49"/>
      <c r="L110" s="49"/>
      <c r="M110" s="49"/>
      <c r="N110" s="49"/>
      <c r="O110" s="49"/>
      <c r="P110" s="912"/>
      <c r="Q110" s="912"/>
      <c r="R110" s="912"/>
      <c r="S110" s="912"/>
    </row>
    <row r="111" spans="1:19" ht="51" x14ac:dyDescent="0.2">
      <c r="A111" s="474">
        <f>'St. Objectenlijst FE'!A108</f>
        <v>104</v>
      </c>
      <c r="B111" s="59" t="str">
        <f>LOOKUP($A111,'St. Objectenlijst FE'!$A:$A,'St. Objectenlijst FE'!$B:$B)</f>
        <v>Deklaag SMA NL 8-11 (13j)</v>
      </c>
      <c r="C111" s="647" t="str">
        <f>LOOKUP($A111,'St. Objectenlijst FE'!$A:$A,'St. Objectenlijst FE'!$F:$F)</f>
        <v xml:space="preserve">Soortelijk gewicht: 2.500 kg/m3
Laagdikte is SMA 0/8 en 0/11  dik 0,035m  
25kg/m2 * 0,035 =  87,50 kg per m2 </v>
      </c>
      <c r="D111" s="553"/>
      <c r="E111" s="49"/>
      <c r="F111" s="436"/>
      <c r="G111" s="49"/>
      <c r="H111" s="49"/>
      <c r="I111" s="49"/>
      <c r="J111" s="49"/>
      <c r="K111" s="49"/>
      <c r="L111" s="49"/>
      <c r="M111" s="49"/>
      <c r="N111" s="49"/>
      <c r="O111" s="49"/>
      <c r="P111" s="912"/>
      <c r="Q111" s="912"/>
      <c r="R111" s="912"/>
      <c r="S111" s="912"/>
    </row>
    <row r="112" spans="1:19" ht="51" x14ac:dyDescent="0.2">
      <c r="A112" s="474">
        <f>'St. Objectenlijst FE'!A109</f>
        <v>105</v>
      </c>
      <c r="B112" s="59" t="str">
        <f>LOOKUP($A112,'St. Objectenlijst FE'!$A:$A,'St. Objectenlijst FE'!$B:$B)</f>
        <v>Geluidsreducerende SMA deklaag (13j)</v>
      </c>
      <c r="C112" s="647" t="str">
        <f>LOOKUP($A112,'St. Objectenlijst FE'!$A:$A,'St. Objectenlijst FE'!$F:$F)</f>
        <v xml:space="preserve">Soortelijk gewicht: 2.500 kg/m3
Laagdikte is SMA 0/11 0,035 m 
25kg/m2 * 0,035 =  87,50 kg per m2 </v>
      </c>
      <c r="D112" s="553"/>
      <c r="E112" s="49"/>
      <c r="F112" s="436"/>
      <c r="G112" s="49"/>
      <c r="H112" s="49"/>
      <c r="I112" s="49"/>
      <c r="J112" s="49"/>
      <c r="K112" s="49"/>
      <c r="L112" s="49"/>
      <c r="M112" s="49"/>
      <c r="N112" s="49"/>
      <c r="O112" s="49"/>
      <c r="P112" s="912"/>
      <c r="Q112" s="912"/>
      <c r="R112" s="912"/>
      <c r="S112" s="912"/>
    </row>
    <row r="113" spans="1:19" ht="68" x14ac:dyDescent="0.2">
      <c r="A113" s="474">
        <f>'St. Objectenlijst FE'!A110</f>
        <v>106</v>
      </c>
      <c r="B113" s="59" t="str">
        <f>LOOKUP($A113,'St. Objectenlijst FE'!$A:$A,'St. Objectenlijst FE'!$B:$B)</f>
        <v>Deklaag dubbellaags ZOAB</v>
      </c>
      <c r="C113" s="647" t="str">
        <f>LOOKUP($A113,'St. Objectenlijst FE'!$A:$A,'St. Objectenlijst FE'!$F:$F)</f>
        <v>Soortelijk gewicht: 2.300 kg/m3
Laagdikte dubbellaags zoab 0,07m
Soortelijk gewicht 23kg/m2
0,07m * 23kg/m2  = 161kg/m2</v>
      </c>
      <c r="D113" s="553"/>
      <c r="E113" s="49"/>
      <c r="F113" s="436"/>
      <c r="G113" s="49"/>
      <c r="H113" s="49"/>
      <c r="I113" s="49"/>
      <c r="J113" s="49"/>
      <c r="K113" s="49"/>
      <c r="L113" s="49"/>
      <c r="M113" s="49"/>
      <c r="N113" s="49"/>
      <c r="O113" s="49"/>
      <c r="P113" s="912"/>
      <c r="Q113" s="912"/>
      <c r="R113" s="912"/>
      <c r="S113" s="912"/>
    </row>
    <row r="114" spans="1:19" ht="51" x14ac:dyDescent="0.2">
      <c r="A114" s="474">
        <f>'St. Objectenlijst FE'!A111</f>
        <v>107</v>
      </c>
      <c r="B114" s="59" t="str">
        <f>LOOKUP($A114,'St. Objectenlijst FE'!$A:$A,'St. Objectenlijst FE'!$B:$B)</f>
        <v>Betonverharding (60j)</v>
      </c>
      <c r="C114" s="647" t="str">
        <f>LOOKUP($A114,'St. Objectenlijst FE'!$A:$A,'St. Objectenlijst FE'!$F:$F)</f>
        <v>Soortelijk gewicht: 2.423 kg/m3
Laagdikte is 0,25m
0,25m3 per m2</v>
      </c>
      <c r="D114" s="553"/>
      <c r="E114" s="49"/>
      <c r="F114" s="436"/>
      <c r="G114" s="49"/>
      <c r="H114" s="49"/>
      <c r="I114" s="49"/>
      <c r="J114" s="49"/>
      <c r="K114" s="49"/>
      <c r="L114" s="49"/>
      <c r="M114" s="49"/>
      <c r="N114" s="49"/>
      <c r="O114" s="49"/>
      <c r="P114" s="912"/>
      <c r="Q114" s="912"/>
      <c r="R114" s="912"/>
      <c r="S114" s="912"/>
    </row>
    <row r="115" spans="1:19" ht="51" x14ac:dyDescent="0.2">
      <c r="A115" s="474">
        <f>'St. Objectenlijst FE'!A112</f>
        <v>108</v>
      </c>
      <c r="B115" s="59" t="str">
        <f>LOOKUP($A115,'St. Objectenlijst FE'!$A:$A,'St. Objectenlijst FE'!$B:$B)</f>
        <v>Betonverharding (14j)</v>
      </c>
      <c r="C115" s="647" t="str">
        <f>LOOKUP($A115,'St. Objectenlijst FE'!$A:$A,'St. Objectenlijst FE'!$F:$F)</f>
        <v>Soortelijk gewicht: 2.423 kg/m3
Laagdikte is 0,16 m
0,16 m3 per m2</v>
      </c>
      <c r="D115" s="553"/>
      <c r="E115" s="49"/>
      <c r="F115" s="436"/>
      <c r="G115" s="49"/>
      <c r="H115" s="49"/>
      <c r="I115" s="49"/>
      <c r="J115" s="49"/>
      <c r="K115" s="49"/>
      <c r="L115" s="49"/>
      <c r="M115" s="49"/>
      <c r="N115" s="49"/>
      <c r="O115" s="49"/>
      <c r="P115" s="912"/>
      <c r="Q115" s="912"/>
      <c r="R115" s="912"/>
      <c r="S115" s="912"/>
    </row>
    <row r="116" spans="1:19" ht="51" x14ac:dyDescent="0.2">
      <c r="A116" s="474">
        <f>'St. Objectenlijst FE'!A113</f>
        <v>109</v>
      </c>
      <c r="B116" s="59" t="str">
        <f>LOOKUP($A116,'St. Objectenlijst FE'!$A:$A,'St. Objectenlijst FE'!$B:$B)</f>
        <v>Deklaag SMA NL 8-11 (14j)</v>
      </c>
      <c r="C116" s="647" t="str">
        <f>LOOKUP($A116,'St. Objectenlijst FE'!$A:$A,'St. Objectenlijst FE'!$F:$F)</f>
        <v xml:space="preserve">Soortelijk gewicht: 2.500 kg/m3
Laagdikte is SMA 0/8 en 0/11  dik 0,03m  
25kg/m2 * 0,03 =  75,00 kg per m2 </v>
      </c>
      <c r="D116" s="553"/>
      <c r="E116" s="49"/>
      <c r="F116" s="436"/>
      <c r="G116" s="49"/>
      <c r="H116" s="49"/>
      <c r="I116" s="49"/>
      <c r="J116" s="49"/>
      <c r="K116" s="49"/>
      <c r="L116" s="49"/>
      <c r="M116" s="49"/>
      <c r="N116" s="49"/>
      <c r="O116" s="49"/>
      <c r="P116" s="912"/>
      <c r="Q116" s="912"/>
      <c r="R116" s="912"/>
      <c r="S116" s="912"/>
    </row>
    <row r="117" spans="1:19" ht="17" x14ac:dyDescent="0.2">
      <c r="A117" s="474">
        <f>'St. Objectenlijst FE'!A114</f>
        <v>110</v>
      </c>
      <c r="B117" s="59" t="str">
        <f>LOOKUP($A117,'St. Objectenlijst FE'!$A:$A,'St. Objectenlijst FE'!$B:$B)</f>
        <v>Steenslag</v>
      </c>
      <c r="C117" s="647" t="str">
        <f>LOOKUP($A117,'St. Objectenlijst FE'!$A:$A,'St. Objectenlijst FE'!$F:$F)</f>
        <v>Gerekend met 6kg/m2</v>
      </c>
      <c r="D117" s="553"/>
      <c r="E117" s="49"/>
      <c r="F117" s="436"/>
      <c r="G117" s="49"/>
      <c r="H117" s="49"/>
      <c r="I117" s="49"/>
      <c r="J117" s="49"/>
      <c r="K117" s="49"/>
      <c r="L117" s="49"/>
      <c r="M117" s="49"/>
      <c r="N117" s="49"/>
      <c r="O117" s="49"/>
      <c r="P117" s="912"/>
      <c r="Q117" s="912"/>
      <c r="R117" s="912"/>
      <c r="S117" s="912"/>
    </row>
    <row r="118" spans="1:19" ht="51" x14ac:dyDescent="0.2">
      <c r="A118" s="474">
        <f>'St. Objectenlijst FE'!A115</f>
        <v>111</v>
      </c>
      <c r="B118" s="59" t="str">
        <f>LOOKUP($A118,'St. Objectenlijst FE'!$A:$A,'St. Objectenlijst FE'!$B:$B)</f>
        <v>Oppervlakbehandeling/EAB Periphalt NC70</v>
      </c>
      <c r="C118" s="647" t="str">
        <f>LOOKUP($A118,'St. Objectenlijst FE'!$A:$A,'St. Objectenlijst FE'!$F:$F)</f>
        <v xml:space="preserve">Periphalt is een gemodificeerde bitumen kleeflaag. gewicht = 3kg/m2. </v>
      </c>
      <c r="D118" s="553"/>
      <c r="E118" s="49"/>
      <c r="F118" s="436"/>
      <c r="G118" s="49"/>
      <c r="H118" s="49"/>
      <c r="I118" s="49"/>
      <c r="J118" s="49"/>
      <c r="K118" s="49"/>
      <c r="L118" s="49"/>
      <c r="M118" s="49"/>
      <c r="N118" s="49"/>
      <c r="O118" s="49"/>
      <c r="P118" s="912"/>
      <c r="Q118" s="912"/>
      <c r="R118" s="912"/>
      <c r="S118" s="912"/>
    </row>
    <row r="119" spans="1:19" ht="17" x14ac:dyDescent="0.2">
      <c r="A119" s="474">
        <f>'St. Objectenlijst FE'!A116</f>
        <v>112</v>
      </c>
      <c r="B119" s="59" t="str">
        <f>LOOKUP($A119,'St. Objectenlijst FE'!$A:$A,'St. Objectenlijst FE'!$B:$B)</f>
        <v>Leeg</v>
      </c>
      <c r="C119" s="647" t="str">
        <f>LOOKUP($A119,'St. Objectenlijst FE'!$A:$A,'St. Objectenlijst FE'!$F:$F)</f>
        <v>Leeg</v>
      </c>
      <c r="D119" s="553"/>
      <c r="E119" s="49"/>
      <c r="F119" s="436"/>
      <c r="G119" s="49"/>
      <c r="H119" s="49"/>
      <c r="I119" s="49"/>
      <c r="J119" s="49"/>
      <c r="K119" s="49"/>
      <c r="L119" s="49"/>
      <c r="M119" s="49"/>
      <c r="N119" s="49"/>
      <c r="O119" s="49"/>
      <c r="P119" s="912"/>
      <c r="Q119" s="912"/>
      <c r="R119" s="912"/>
      <c r="S119" s="912"/>
    </row>
    <row r="120" spans="1:19" ht="17" x14ac:dyDescent="0.2">
      <c r="A120" s="474">
        <f>'St. Objectenlijst FE'!A117</f>
        <v>113</v>
      </c>
      <c r="B120" s="59" t="str">
        <f>LOOKUP($A120,'St. Objectenlijst FE'!$A:$A,'St. Objectenlijst FE'!$B:$B)</f>
        <v>Leeg</v>
      </c>
      <c r="C120" s="647" t="str">
        <f>LOOKUP($A120,'St. Objectenlijst FE'!$A:$A,'St. Objectenlijst FE'!$F:$F)</f>
        <v>Leeg</v>
      </c>
      <c r="D120" s="553"/>
      <c r="E120" s="49"/>
      <c r="F120" s="436"/>
      <c r="G120" s="49"/>
      <c r="H120" s="49"/>
      <c r="I120" s="49"/>
      <c r="J120" s="49"/>
      <c r="K120" s="49"/>
      <c r="L120" s="49"/>
      <c r="M120" s="49"/>
      <c r="N120" s="49"/>
      <c r="O120" s="49"/>
      <c r="P120" s="912"/>
      <c r="Q120" s="912"/>
      <c r="R120" s="912"/>
      <c r="S120" s="912"/>
    </row>
    <row r="121" spans="1:19" ht="17" x14ac:dyDescent="0.2">
      <c r="A121" s="474">
        <f>'St. Objectenlijst FE'!A118</f>
        <v>114</v>
      </c>
      <c r="B121" s="59" t="str">
        <f>LOOKUP($A121,'St. Objectenlijst FE'!$A:$A,'St. Objectenlijst FE'!$B:$B)</f>
        <v>Leeg</v>
      </c>
      <c r="C121" s="647" t="str">
        <f>LOOKUP($A121,'St. Objectenlijst FE'!$A:$A,'St. Objectenlijst FE'!$F:$F)</f>
        <v>Leeg</v>
      </c>
      <c r="D121" s="553"/>
      <c r="E121" s="49"/>
      <c r="F121" s="436"/>
      <c r="G121" s="49"/>
      <c r="H121" s="49"/>
      <c r="I121" s="49"/>
      <c r="J121" s="49"/>
      <c r="K121" s="49"/>
      <c r="L121" s="49"/>
      <c r="M121" s="49"/>
      <c r="N121" s="49"/>
      <c r="O121" s="49"/>
      <c r="P121" s="912"/>
      <c r="Q121" s="912"/>
      <c r="R121" s="912"/>
      <c r="S121" s="912"/>
    </row>
    <row r="122" spans="1:19" ht="17" x14ac:dyDescent="0.2">
      <c r="A122" s="474">
        <f>'St. Objectenlijst FE'!A119</f>
        <v>115</v>
      </c>
      <c r="B122" s="59" t="str">
        <f>LOOKUP($A122,'St. Objectenlijst FE'!$A:$A,'St. Objectenlijst FE'!$B:$B)</f>
        <v>Leeg</v>
      </c>
      <c r="C122" s="647" t="str">
        <f>LOOKUP($A122,'St. Objectenlijst FE'!$A:$A,'St. Objectenlijst FE'!$F:$F)</f>
        <v>Leeg</v>
      </c>
      <c r="D122" s="553"/>
      <c r="E122" s="49"/>
      <c r="F122" s="436"/>
      <c r="G122" s="49"/>
      <c r="H122" s="49"/>
      <c r="I122" s="49"/>
      <c r="J122" s="49"/>
      <c r="K122" s="49"/>
      <c r="L122" s="49"/>
      <c r="M122" s="49"/>
      <c r="N122" s="49"/>
      <c r="O122" s="49"/>
      <c r="P122" s="912"/>
      <c r="Q122" s="912"/>
      <c r="R122" s="912"/>
      <c r="S122" s="912"/>
    </row>
    <row r="123" spans="1:19" ht="17" x14ac:dyDescent="0.2">
      <c r="A123" s="474">
        <f>'St. Objectenlijst FE'!A120</f>
        <v>116</v>
      </c>
      <c r="B123" s="59" t="str">
        <f>LOOKUP($A123,'St. Objectenlijst FE'!$A:$A,'St. Objectenlijst FE'!$B:$B)</f>
        <v>Leeg</v>
      </c>
      <c r="C123" s="647" t="str">
        <f>LOOKUP($A123,'St. Objectenlijst FE'!$A:$A,'St. Objectenlijst FE'!$F:$F)</f>
        <v>Leeg</v>
      </c>
      <c r="D123" s="553"/>
      <c r="E123" s="49"/>
      <c r="F123" s="436"/>
      <c r="G123" s="49"/>
      <c r="H123" s="49"/>
      <c r="I123" s="49"/>
      <c r="J123" s="49"/>
      <c r="K123" s="49"/>
      <c r="L123" s="49"/>
      <c r="M123" s="49"/>
      <c r="N123" s="49"/>
      <c r="O123" s="49"/>
      <c r="P123" s="912"/>
      <c r="Q123" s="912"/>
      <c r="R123" s="912"/>
      <c r="S123" s="912"/>
    </row>
    <row r="124" spans="1:19" ht="17" x14ac:dyDescent="0.2">
      <c r="A124" s="474">
        <f>'St. Objectenlijst FE'!A121</f>
        <v>117</v>
      </c>
      <c r="B124" s="59" t="str">
        <f>LOOKUP($A124,'St. Objectenlijst FE'!$A:$A,'St. Objectenlijst FE'!$B:$B)</f>
        <v>Leeg</v>
      </c>
      <c r="C124" s="647" t="str">
        <f>LOOKUP($A124,'St. Objectenlijst FE'!$A:$A,'St. Objectenlijst FE'!$F:$F)</f>
        <v>Leeg</v>
      </c>
      <c r="D124" s="553"/>
      <c r="E124" s="49"/>
      <c r="F124" s="436"/>
      <c r="G124" s="49"/>
      <c r="H124" s="49"/>
      <c r="I124" s="49"/>
      <c r="J124" s="49"/>
      <c r="K124" s="49"/>
      <c r="L124" s="49"/>
      <c r="M124" s="49"/>
      <c r="N124" s="49"/>
      <c r="O124" s="49"/>
      <c r="P124" s="912"/>
      <c r="Q124" s="912"/>
      <c r="R124" s="912"/>
      <c r="S124" s="912"/>
    </row>
    <row r="125" spans="1:19" ht="17" x14ac:dyDescent="0.2">
      <c r="A125" s="474">
        <f>'St. Objectenlijst FE'!A122</f>
        <v>118</v>
      </c>
      <c r="B125" s="59" t="str">
        <f>LOOKUP($A125,'St. Objectenlijst FE'!$A:$A,'St. Objectenlijst FE'!$B:$B)</f>
        <v>Leeg</v>
      </c>
      <c r="C125" s="647" t="str">
        <f>LOOKUP($A125,'St. Objectenlijst FE'!$A:$A,'St. Objectenlijst FE'!$F:$F)</f>
        <v>Leeg</v>
      </c>
      <c r="D125" s="553"/>
      <c r="E125" s="49"/>
      <c r="F125" s="436"/>
      <c r="G125" s="49"/>
      <c r="H125" s="49"/>
      <c r="I125" s="49"/>
      <c r="J125" s="49"/>
      <c r="K125" s="49"/>
      <c r="L125" s="49"/>
      <c r="M125" s="49"/>
      <c r="N125" s="49"/>
      <c r="O125" s="49"/>
      <c r="P125" s="912"/>
      <c r="Q125" s="912"/>
      <c r="R125" s="912"/>
      <c r="S125" s="912"/>
    </row>
    <row r="126" spans="1:19" ht="17" x14ac:dyDescent="0.2">
      <c r="A126" s="474">
        <f>'St. Objectenlijst FE'!A123</f>
        <v>119</v>
      </c>
      <c r="B126" s="59" t="str">
        <f>LOOKUP($A126,'St. Objectenlijst FE'!$A:$A,'St. Objectenlijst FE'!$B:$B)</f>
        <v>Leeg</v>
      </c>
      <c r="C126" s="647" t="str">
        <f>LOOKUP($A126,'St. Objectenlijst FE'!$A:$A,'St. Objectenlijst FE'!$F:$F)</f>
        <v>Leeg</v>
      </c>
      <c r="D126" s="553"/>
      <c r="E126" s="49"/>
      <c r="F126" s="436"/>
      <c r="G126" s="49"/>
      <c r="H126" s="49"/>
      <c r="I126" s="49"/>
      <c r="J126" s="49"/>
      <c r="K126" s="49"/>
      <c r="L126" s="49"/>
      <c r="M126" s="49"/>
      <c r="N126" s="49"/>
      <c r="O126" s="49"/>
      <c r="P126" s="912"/>
      <c r="Q126" s="912"/>
      <c r="R126" s="912"/>
      <c r="S126" s="912"/>
    </row>
    <row r="127" spans="1:19" ht="17" x14ac:dyDescent="0.2">
      <c r="A127" s="474">
        <f>'St. Objectenlijst FE'!A124</f>
        <v>120</v>
      </c>
      <c r="B127" s="59" t="str">
        <f>LOOKUP($A127,'St. Objectenlijst FE'!$A:$A,'St. Objectenlijst FE'!$B:$B)</f>
        <v>Leeg</v>
      </c>
      <c r="C127" s="647" t="str">
        <f>LOOKUP($A127,'St. Objectenlijst FE'!$A:$A,'St. Objectenlijst FE'!$F:$F)</f>
        <v>Leeg</v>
      </c>
      <c r="D127" s="553"/>
      <c r="E127" s="49"/>
      <c r="F127" s="436"/>
      <c r="G127" s="49"/>
      <c r="H127" s="49"/>
      <c r="I127" s="49"/>
      <c r="J127" s="49"/>
      <c r="K127" s="49"/>
      <c r="L127" s="49"/>
      <c r="M127" s="49"/>
      <c r="N127" s="49"/>
      <c r="O127" s="49"/>
      <c r="P127" s="912"/>
      <c r="Q127" s="912"/>
      <c r="R127" s="912"/>
      <c r="S127" s="912"/>
    </row>
    <row r="128" spans="1:19" ht="17" x14ac:dyDescent="0.2">
      <c r="A128" s="474">
        <f>'St. Objectenlijst FE'!A125</f>
        <v>121</v>
      </c>
      <c r="B128" s="59" t="str">
        <f>LOOKUP($A128,'St. Objectenlijst FE'!$A:$A,'St. Objectenlijst FE'!$B:$B)</f>
        <v>Leeg</v>
      </c>
      <c r="C128" s="647" t="str">
        <f>LOOKUP($A128,'St. Objectenlijst FE'!$A:$A,'St. Objectenlijst FE'!$F:$F)</f>
        <v>Leeg</v>
      </c>
      <c r="D128" s="553"/>
      <c r="E128" s="49"/>
      <c r="F128" s="436"/>
      <c r="G128" s="49"/>
      <c r="H128" s="49"/>
      <c r="I128" s="49"/>
      <c r="J128" s="49"/>
      <c r="K128" s="49"/>
      <c r="L128" s="49"/>
      <c r="M128" s="49"/>
      <c r="N128" s="49"/>
      <c r="O128" s="49"/>
      <c r="P128" s="912"/>
      <c r="Q128" s="912"/>
      <c r="R128" s="912"/>
      <c r="S128" s="912"/>
    </row>
    <row r="129" spans="1:19" ht="17" x14ac:dyDescent="0.2">
      <c r="A129" s="474">
        <f>'St. Objectenlijst FE'!A126</f>
        <v>122</v>
      </c>
      <c r="B129" s="59" t="str">
        <f>LOOKUP($A129,'St. Objectenlijst FE'!$A:$A,'St. Objectenlijst FE'!$B:$B)</f>
        <v>Leeg</v>
      </c>
      <c r="C129" s="647" t="str">
        <f>LOOKUP($A129,'St. Objectenlijst FE'!$A:$A,'St. Objectenlijst FE'!$F:$F)</f>
        <v>Leeg</v>
      </c>
      <c r="D129" s="553"/>
      <c r="E129" s="49"/>
      <c r="F129" s="436"/>
      <c r="G129" s="49"/>
      <c r="H129" s="49"/>
      <c r="I129" s="49"/>
      <c r="J129" s="49"/>
      <c r="K129" s="49"/>
      <c r="L129" s="49"/>
      <c r="M129" s="49"/>
      <c r="N129" s="49"/>
      <c r="O129" s="49"/>
      <c r="P129" s="912"/>
      <c r="Q129" s="912"/>
      <c r="R129" s="912"/>
      <c r="S129" s="912"/>
    </row>
    <row r="130" spans="1:19" ht="17" x14ac:dyDescent="0.2">
      <c r="A130" s="474">
        <f>'St. Objectenlijst FE'!A127</f>
        <v>123</v>
      </c>
      <c r="B130" s="59" t="str">
        <f>LOOKUP($A130,'St. Objectenlijst FE'!$A:$A,'St. Objectenlijst FE'!$B:$B)</f>
        <v>Leeg</v>
      </c>
      <c r="C130" s="647" t="str">
        <f>LOOKUP($A130,'St. Objectenlijst FE'!$A:$A,'St. Objectenlijst FE'!$F:$F)</f>
        <v>Leeg</v>
      </c>
      <c r="D130" s="553"/>
      <c r="E130" s="49"/>
      <c r="F130" s="436"/>
      <c r="G130" s="49"/>
      <c r="H130" s="49"/>
      <c r="I130" s="49"/>
      <c r="J130" s="49"/>
      <c r="K130" s="49"/>
      <c r="L130" s="49"/>
      <c r="M130" s="49"/>
      <c r="N130" s="49"/>
      <c r="O130" s="49"/>
      <c r="P130" s="912"/>
      <c r="Q130" s="912"/>
      <c r="R130" s="912"/>
      <c r="S130" s="912"/>
    </row>
    <row r="131" spans="1:19" ht="17" x14ac:dyDescent="0.2">
      <c r="A131" s="474">
        <f>'St. Objectenlijst FE'!A128</f>
        <v>124</v>
      </c>
      <c r="B131" s="59" t="str">
        <f>LOOKUP($A131,'St. Objectenlijst FE'!$A:$A,'St. Objectenlijst FE'!$B:$B)</f>
        <v>Leeg</v>
      </c>
      <c r="C131" s="647" t="str">
        <f>LOOKUP($A131,'St. Objectenlijst FE'!$A:$A,'St. Objectenlijst FE'!$F:$F)</f>
        <v>Leeg</v>
      </c>
      <c r="D131" s="553"/>
      <c r="E131" s="49"/>
      <c r="F131" s="436"/>
      <c r="G131" s="49"/>
      <c r="H131" s="49"/>
      <c r="I131" s="49"/>
      <c r="J131" s="49"/>
      <c r="K131" s="49"/>
      <c r="L131" s="49"/>
      <c r="M131" s="49"/>
      <c r="N131" s="49"/>
      <c r="O131" s="49"/>
      <c r="P131" s="912"/>
      <c r="Q131" s="912"/>
      <c r="R131" s="912"/>
      <c r="S131" s="912"/>
    </row>
    <row r="132" spans="1:19" ht="17" x14ac:dyDescent="0.2">
      <c r="A132" s="474">
        <f>'St. Objectenlijst FE'!A129</f>
        <v>125</v>
      </c>
      <c r="B132" s="59" t="str">
        <f>LOOKUP($A132,'St. Objectenlijst FE'!$A:$A,'St. Objectenlijst FE'!$B:$B)</f>
        <v>Leeg</v>
      </c>
      <c r="C132" s="647" t="str">
        <f>LOOKUP($A132,'St. Objectenlijst FE'!$A:$A,'St. Objectenlijst FE'!$F:$F)</f>
        <v>Leeg</v>
      </c>
      <c r="D132" s="553"/>
      <c r="E132" s="49"/>
      <c r="F132" s="436"/>
      <c r="G132" s="49"/>
      <c r="H132" s="49"/>
      <c r="I132" s="49"/>
      <c r="J132" s="49"/>
      <c r="K132" s="49"/>
      <c r="L132" s="49"/>
      <c r="M132" s="49"/>
      <c r="N132" s="49"/>
      <c r="O132" s="49"/>
      <c r="P132" s="912"/>
      <c r="Q132" s="912"/>
      <c r="R132" s="912"/>
      <c r="S132" s="912"/>
    </row>
    <row r="133" spans="1:19" ht="17" x14ac:dyDescent="0.2">
      <c r="A133" s="474">
        <f>'St. Objectenlijst FE'!A130</f>
        <v>126</v>
      </c>
      <c r="B133" s="59" t="str">
        <f>LOOKUP($A133,'St. Objectenlijst FE'!$A:$A,'St. Objectenlijst FE'!$B:$B)</f>
        <v>Leeg</v>
      </c>
      <c r="C133" s="647" t="str">
        <f>LOOKUP($A133,'St. Objectenlijst FE'!$A:$A,'St. Objectenlijst FE'!$F:$F)</f>
        <v>Leeg</v>
      </c>
      <c r="D133" s="553"/>
      <c r="E133" s="49"/>
      <c r="F133" s="436"/>
      <c r="G133" s="49"/>
      <c r="H133" s="49"/>
      <c r="I133" s="49"/>
      <c r="J133" s="49"/>
      <c r="K133" s="49"/>
      <c r="L133" s="49"/>
      <c r="M133" s="49"/>
      <c r="N133" s="49"/>
      <c r="O133" s="49"/>
      <c r="P133" s="912"/>
      <c r="Q133" s="912"/>
      <c r="R133" s="912"/>
      <c r="S133" s="912"/>
    </row>
    <row r="134" spans="1:19" ht="17" x14ac:dyDescent="0.2">
      <c r="A134" s="474">
        <f>'St. Objectenlijst FE'!A131</f>
        <v>127</v>
      </c>
      <c r="B134" s="59" t="str">
        <f>LOOKUP($A134,'St. Objectenlijst FE'!$A:$A,'St. Objectenlijst FE'!$B:$B)</f>
        <v>Leeg</v>
      </c>
      <c r="C134" s="647" t="str">
        <f>LOOKUP($A134,'St. Objectenlijst FE'!$A:$A,'St. Objectenlijst FE'!$F:$F)</f>
        <v>Leeg</v>
      </c>
      <c r="D134" s="553"/>
      <c r="E134" s="49"/>
      <c r="F134" s="436"/>
      <c r="G134" s="49"/>
      <c r="H134" s="49"/>
      <c r="I134" s="49"/>
      <c r="J134" s="49"/>
      <c r="K134" s="49"/>
      <c r="L134" s="49"/>
      <c r="M134" s="49"/>
      <c r="N134" s="49"/>
      <c r="O134" s="49"/>
      <c r="P134" s="912"/>
      <c r="Q134" s="912"/>
      <c r="R134" s="912"/>
      <c r="S134" s="912"/>
    </row>
    <row r="135" spans="1:19" ht="17" x14ac:dyDescent="0.2">
      <c r="A135" s="474">
        <f>'St. Objectenlijst FE'!A132</f>
        <v>128</v>
      </c>
      <c r="B135" s="59" t="str">
        <f>LOOKUP($A135,'St. Objectenlijst FE'!$A:$A,'St. Objectenlijst FE'!$B:$B)</f>
        <v>Leeg</v>
      </c>
      <c r="C135" s="647" t="str">
        <f>LOOKUP($A135,'St. Objectenlijst FE'!$A:$A,'St. Objectenlijst FE'!$F:$F)</f>
        <v>Leeg</v>
      </c>
      <c r="D135" s="553"/>
      <c r="E135" s="49"/>
      <c r="F135" s="436"/>
      <c r="G135" s="49"/>
      <c r="H135" s="49"/>
      <c r="I135" s="49"/>
      <c r="J135" s="49"/>
      <c r="K135" s="49"/>
      <c r="L135" s="49"/>
      <c r="M135" s="49"/>
      <c r="N135" s="49"/>
      <c r="O135" s="49"/>
      <c r="P135" s="912"/>
      <c r="Q135" s="912"/>
      <c r="R135" s="912"/>
      <c r="S135" s="912"/>
    </row>
    <row r="136" spans="1:19" ht="17" x14ac:dyDescent="0.2">
      <c r="A136" s="474">
        <f>'St. Objectenlijst FE'!A133</f>
        <v>129</v>
      </c>
      <c r="B136" s="59" t="str">
        <f>LOOKUP($A136,'St. Objectenlijst FE'!$A:$A,'St. Objectenlijst FE'!$B:$B)</f>
        <v>Leeg</v>
      </c>
      <c r="C136" s="647" t="str">
        <f>LOOKUP($A136,'St. Objectenlijst FE'!$A:$A,'St. Objectenlijst FE'!$F:$F)</f>
        <v>Leeg</v>
      </c>
      <c r="D136" s="553"/>
      <c r="E136" s="49"/>
      <c r="F136" s="436"/>
      <c r="G136" s="49"/>
      <c r="H136" s="49"/>
      <c r="I136" s="49"/>
      <c r="J136" s="49"/>
      <c r="K136" s="49"/>
      <c r="L136" s="49"/>
      <c r="M136" s="49"/>
      <c r="N136" s="49"/>
      <c r="O136" s="49"/>
      <c r="P136" s="912"/>
      <c r="Q136" s="912"/>
      <c r="R136" s="912"/>
      <c r="S136" s="912"/>
    </row>
    <row r="137" spans="1:19" ht="17" x14ac:dyDescent="0.2">
      <c r="A137" s="474">
        <f>'St. Objectenlijst FE'!A134</f>
        <v>130</v>
      </c>
      <c r="B137" s="59" t="str">
        <f>LOOKUP($A137,'St. Objectenlijst FE'!$A:$A,'St. Objectenlijst FE'!$B:$B)</f>
        <v>Leeg</v>
      </c>
      <c r="C137" s="647" t="str">
        <f>LOOKUP($A137,'St. Objectenlijst FE'!$A:$A,'St. Objectenlijst FE'!$F:$F)</f>
        <v>Leeg</v>
      </c>
      <c r="D137" s="553"/>
      <c r="E137" s="49"/>
      <c r="F137" s="436"/>
      <c r="G137" s="49"/>
      <c r="H137" s="49"/>
      <c r="I137" s="49"/>
      <c r="J137" s="49"/>
      <c r="K137" s="49"/>
      <c r="L137" s="49"/>
      <c r="M137" s="49"/>
      <c r="N137" s="49"/>
      <c r="O137" s="49"/>
      <c r="P137" s="912"/>
      <c r="Q137" s="912"/>
      <c r="R137" s="912"/>
      <c r="S137" s="912"/>
    </row>
    <row r="138" spans="1:19" ht="17" x14ac:dyDescent="0.2">
      <c r="A138" s="474">
        <f>'St. Objectenlijst FE'!A135</f>
        <v>131</v>
      </c>
      <c r="B138" s="59" t="str">
        <f>LOOKUP($A138,'St. Objectenlijst FE'!$A:$A,'St. Objectenlijst FE'!$B:$B)</f>
        <v>Leeg</v>
      </c>
      <c r="C138" s="647" t="str">
        <f>LOOKUP($A138,'St. Objectenlijst FE'!$A:$A,'St. Objectenlijst FE'!$F:$F)</f>
        <v>Leeg</v>
      </c>
      <c r="D138" s="553"/>
      <c r="E138" s="49"/>
      <c r="F138" s="436"/>
      <c r="G138" s="49"/>
      <c r="H138" s="49"/>
      <c r="I138" s="49"/>
      <c r="J138" s="49"/>
      <c r="K138" s="49"/>
      <c r="L138" s="49"/>
      <c r="M138" s="49"/>
      <c r="N138" s="49"/>
      <c r="O138" s="49"/>
      <c r="P138" s="912"/>
      <c r="Q138" s="912"/>
      <c r="R138" s="912"/>
      <c r="S138" s="912"/>
    </row>
    <row r="139" spans="1:19" ht="17" x14ac:dyDescent="0.2">
      <c r="A139" s="474">
        <f>'St. Objectenlijst FE'!A136</f>
        <v>132</v>
      </c>
      <c r="B139" s="59" t="str">
        <f>LOOKUP($A139,'St. Objectenlijst FE'!$A:$A,'St. Objectenlijst FE'!$B:$B)</f>
        <v>Leeg</v>
      </c>
      <c r="C139" s="647" t="str">
        <f>LOOKUP($A139,'St. Objectenlijst FE'!$A:$A,'St. Objectenlijst FE'!$F:$F)</f>
        <v>Leeg</v>
      </c>
      <c r="D139" s="553"/>
      <c r="E139" s="49"/>
      <c r="F139" s="436"/>
      <c r="G139" s="49"/>
      <c r="H139" s="49"/>
      <c r="I139" s="49"/>
      <c r="J139" s="49"/>
      <c r="K139" s="49"/>
      <c r="L139" s="49"/>
      <c r="M139" s="49"/>
      <c r="N139" s="49"/>
      <c r="O139" s="49"/>
      <c r="P139" s="912"/>
      <c r="Q139" s="912"/>
      <c r="R139" s="912"/>
      <c r="S139" s="912"/>
    </row>
    <row r="140" spans="1:19" ht="17" x14ac:dyDescent="0.2">
      <c r="A140" s="474">
        <f>'St. Objectenlijst FE'!A137</f>
        <v>133</v>
      </c>
      <c r="B140" s="59" t="str">
        <f>LOOKUP($A140,'St. Objectenlijst FE'!$A:$A,'St. Objectenlijst FE'!$B:$B)</f>
        <v>Leeg</v>
      </c>
      <c r="C140" s="647" t="str">
        <f>LOOKUP($A140,'St. Objectenlijst FE'!$A:$A,'St. Objectenlijst FE'!$F:$F)</f>
        <v>Leeg</v>
      </c>
      <c r="D140" s="553"/>
      <c r="E140" s="49"/>
      <c r="F140" s="436"/>
      <c r="G140" s="49"/>
      <c r="H140" s="49"/>
      <c r="I140" s="49"/>
      <c r="J140" s="49"/>
      <c r="K140" s="49"/>
      <c r="L140" s="49"/>
      <c r="M140" s="49"/>
      <c r="N140" s="49"/>
      <c r="O140" s="49"/>
      <c r="P140" s="912"/>
      <c r="Q140" s="912"/>
      <c r="R140" s="912"/>
      <c r="S140" s="912"/>
    </row>
    <row r="141" spans="1:19" ht="17" x14ac:dyDescent="0.2">
      <c r="A141" s="474">
        <f>'St. Objectenlijst FE'!A138</f>
        <v>134</v>
      </c>
      <c r="B141" s="59" t="str">
        <f>LOOKUP($A141,'St. Objectenlijst FE'!$A:$A,'St. Objectenlijst FE'!$B:$B)</f>
        <v>Leeg</v>
      </c>
      <c r="C141" s="647" t="str">
        <f>LOOKUP($A141,'St. Objectenlijst FE'!$A:$A,'St. Objectenlijst FE'!$F:$F)</f>
        <v>Leeg</v>
      </c>
      <c r="D141" s="553"/>
      <c r="E141" s="49"/>
      <c r="F141" s="436"/>
      <c r="G141" s="49"/>
      <c r="H141" s="49"/>
      <c r="I141" s="49"/>
      <c r="J141" s="49"/>
      <c r="K141" s="49"/>
      <c r="L141" s="49"/>
      <c r="M141" s="49"/>
      <c r="N141" s="49"/>
      <c r="O141" s="49"/>
      <c r="P141" s="912"/>
      <c r="Q141" s="912"/>
      <c r="R141" s="912"/>
      <c r="S141" s="912"/>
    </row>
    <row r="142" spans="1:19" ht="17" x14ac:dyDescent="0.2">
      <c r="A142" s="474">
        <f>'St. Objectenlijst FE'!A139</f>
        <v>135</v>
      </c>
      <c r="B142" s="59" t="str">
        <f>LOOKUP($A142,'St. Objectenlijst FE'!$A:$A,'St. Objectenlijst FE'!$B:$B)</f>
        <v>Leeg</v>
      </c>
      <c r="C142" s="647" t="str">
        <f>LOOKUP($A142,'St. Objectenlijst FE'!$A:$A,'St. Objectenlijst FE'!$F:$F)</f>
        <v>Leeg</v>
      </c>
      <c r="D142" s="553"/>
      <c r="E142" s="49"/>
      <c r="F142" s="436"/>
      <c r="G142" s="49"/>
      <c r="H142" s="49"/>
      <c r="I142" s="49"/>
      <c r="J142" s="49"/>
      <c r="K142" s="49"/>
      <c r="L142" s="49"/>
      <c r="M142" s="49"/>
      <c r="N142" s="49"/>
      <c r="O142" s="49"/>
      <c r="P142" s="912"/>
      <c r="Q142" s="912"/>
      <c r="R142" s="912"/>
      <c r="S142" s="912"/>
    </row>
    <row r="143" spans="1:19" ht="17" x14ac:dyDescent="0.2">
      <c r="A143" s="474">
        <f>'St. Objectenlijst FE'!A140</f>
        <v>136</v>
      </c>
      <c r="B143" s="59" t="str">
        <f>LOOKUP($A143,'St. Objectenlijst FE'!$A:$A,'St. Objectenlijst FE'!$B:$B)</f>
        <v>Leeg</v>
      </c>
      <c r="C143" s="647" t="str">
        <f>LOOKUP($A143,'St. Objectenlijst FE'!$A:$A,'St. Objectenlijst FE'!$F:$F)</f>
        <v>Leeg</v>
      </c>
      <c r="D143" s="553"/>
      <c r="E143" s="49"/>
      <c r="F143" s="436"/>
      <c r="G143" s="49"/>
      <c r="H143" s="49"/>
      <c r="I143" s="49"/>
      <c r="J143" s="49"/>
      <c r="K143" s="49"/>
      <c r="L143" s="49"/>
      <c r="M143" s="49"/>
      <c r="N143" s="49"/>
      <c r="O143" s="49"/>
      <c r="P143" s="912"/>
      <c r="Q143" s="912"/>
      <c r="R143" s="912"/>
      <c r="S143" s="912"/>
    </row>
    <row r="144" spans="1:19" ht="17" x14ac:dyDescent="0.2">
      <c r="A144" s="474">
        <f>'St. Objectenlijst FE'!A141</f>
        <v>137</v>
      </c>
      <c r="B144" s="59" t="str">
        <f>LOOKUP($A144,'St. Objectenlijst FE'!$A:$A,'St. Objectenlijst FE'!$B:$B)</f>
        <v>Leeg</v>
      </c>
      <c r="C144" s="647" t="str">
        <f>LOOKUP($A144,'St. Objectenlijst FE'!$A:$A,'St. Objectenlijst FE'!$F:$F)</f>
        <v>Leeg</v>
      </c>
      <c r="D144" s="553"/>
      <c r="E144" s="49"/>
      <c r="F144" s="436"/>
      <c r="G144" s="49"/>
      <c r="H144" s="49"/>
      <c r="I144" s="49"/>
      <c r="J144" s="49"/>
      <c r="K144" s="49"/>
      <c r="L144" s="49"/>
      <c r="M144" s="49"/>
      <c r="N144" s="49"/>
      <c r="O144" s="49"/>
      <c r="P144" s="912"/>
      <c r="Q144" s="912"/>
      <c r="R144" s="912"/>
      <c r="S144" s="912"/>
    </row>
    <row r="145" spans="1:19" ht="17" x14ac:dyDescent="0.2">
      <c r="A145" s="474">
        <f>'St. Objectenlijst FE'!A142</f>
        <v>138</v>
      </c>
      <c r="B145" s="59" t="str">
        <f>LOOKUP($A145,'St. Objectenlijst FE'!$A:$A,'St. Objectenlijst FE'!$B:$B)</f>
        <v>Leeg</v>
      </c>
      <c r="C145" s="647" t="str">
        <f>LOOKUP($A145,'St. Objectenlijst FE'!$A:$A,'St. Objectenlijst FE'!$F:$F)</f>
        <v>Leeg</v>
      </c>
      <c r="D145" s="553"/>
      <c r="E145" s="49"/>
      <c r="F145" s="436"/>
      <c r="G145" s="49"/>
      <c r="H145" s="49"/>
      <c r="I145" s="49"/>
      <c r="J145" s="49"/>
      <c r="K145" s="49"/>
      <c r="L145" s="49"/>
      <c r="M145" s="49"/>
      <c r="N145" s="49"/>
      <c r="O145" s="49"/>
      <c r="P145" s="912"/>
      <c r="Q145" s="912"/>
      <c r="R145" s="912"/>
      <c r="S145" s="912"/>
    </row>
    <row r="146" spans="1:19" ht="17" x14ac:dyDescent="0.2">
      <c r="A146" s="474">
        <f>'St. Objectenlijst FE'!A143</f>
        <v>139</v>
      </c>
      <c r="B146" s="59" t="str">
        <f>LOOKUP($A146,'St. Objectenlijst FE'!$A:$A,'St. Objectenlijst FE'!$B:$B)</f>
        <v>Leeg</v>
      </c>
      <c r="C146" s="647" t="str">
        <f>LOOKUP($A146,'St. Objectenlijst FE'!$A:$A,'St. Objectenlijst FE'!$F:$F)</f>
        <v>Leeg</v>
      </c>
      <c r="D146" s="553"/>
      <c r="E146" s="49"/>
      <c r="F146" s="436"/>
      <c r="G146" s="49"/>
      <c r="H146" s="49"/>
      <c r="I146" s="49"/>
      <c r="J146" s="49"/>
      <c r="K146" s="49"/>
      <c r="L146" s="49"/>
      <c r="M146" s="49"/>
      <c r="N146" s="49"/>
      <c r="O146" s="49"/>
      <c r="P146" s="912"/>
      <c r="Q146" s="912"/>
      <c r="R146" s="912"/>
      <c r="S146" s="912"/>
    </row>
    <row r="147" spans="1:19" ht="17" x14ac:dyDescent="0.2">
      <c r="A147" s="474">
        <f>'St. Objectenlijst FE'!A144</f>
        <v>140</v>
      </c>
      <c r="B147" s="59" t="str">
        <f>LOOKUP($A147,'St. Objectenlijst FE'!$A:$A,'St. Objectenlijst FE'!$B:$B)</f>
        <v>Leeg</v>
      </c>
      <c r="C147" s="647" t="str">
        <f>LOOKUP($A147,'St. Objectenlijst FE'!$A:$A,'St. Objectenlijst FE'!$F:$F)</f>
        <v>Leeg</v>
      </c>
      <c r="D147" s="553"/>
      <c r="E147" s="49"/>
      <c r="F147" s="436"/>
      <c r="G147" s="49"/>
      <c r="H147" s="49"/>
      <c r="I147" s="49"/>
      <c r="J147" s="49"/>
      <c r="K147" s="49"/>
      <c r="L147" s="49"/>
      <c r="M147" s="49"/>
      <c r="N147" s="49"/>
      <c r="O147" s="49"/>
      <c r="P147" s="912"/>
      <c r="Q147" s="912"/>
      <c r="R147" s="912"/>
      <c r="S147" s="912"/>
    </row>
    <row r="148" spans="1:19" ht="17" x14ac:dyDescent="0.2">
      <c r="A148" s="474">
        <f>'St. Objectenlijst FE'!A145</f>
        <v>141</v>
      </c>
      <c r="B148" s="59" t="str">
        <f>LOOKUP($A148,'St. Objectenlijst FE'!$A:$A,'St. Objectenlijst FE'!$B:$B)</f>
        <v>Leeg</v>
      </c>
      <c r="C148" s="647" t="str">
        <f>LOOKUP($A148,'St. Objectenlijst FE'!$A:$A,'St. Objectenlijst FE'!$F:$F)</f>
        <v>Leeg</v>
      </c>
      <c r="D148" s="553"/>
      <c r="E148" s="49"/>
      <c r="F148" s="436"/>
      <c r="G148" s="49"/>
      <c r="H148" s="49"/>
      <c r="I148" s="49"/>
      <c r="J148" s="49"/>
      <c r="K148" s="49"/>
      <c r="L148" s="49"/>
      <c r="M148" s="49"/>
      <c r="N148" s="49"/>
      <c r="O148" s="49"/>
      <c r="P148" s="912"/>
      <c r="Q148" s="912"/>
      <c r="R148" s="912"/>
      <c r="S148" s="912"/>
    </row>
    <row r="149" spans="1:19" ht="17" x14ac:dyDescent="0.2">
      <c r="A149" s="474">
        <f>'St. Objectenlijst FE'!A146</f>
        <v>142</v>
      </c>
      <c r="B149" s="59" t="str">
        <f>LOOKUP($A149,'St. Objectenlijst FE'!$A:$A,'St. Objectenlijst FE'!$B:$B)</f>
        <v>Leeg</v>
      </c>
      <c r="C149" s="647" t="str">
        <f>LOOKUP($A149,'St. Objectenlijst FE'!$A:$A,'St. Objectenlijst FE'!$F:$F)</f>
        <v>Leeg</v>
      </c>
      <c r="D149" s="553"/>
      <c r="E149" s="49"/>
      <c r="F149" s="436"/>
      <c r="G149" s="49"/>
      <c r="H149" s="49"/>
      <c r="I149" s="49"/>
      <c r="J149" s="49"/>
      <c r="K149" s="49"/>
      <c r="L149" s="49"/>
      <c r="M149" s="49"/>
      <c r="N149" s="49"/>
      <c r="O149" s="49"/>
      <c r="P149" s="912"/>
      <c r="Q149" s="912"/>
      <c r="R149" s="912"/>
      <c r="S149" s="912"/>
    </row>
    <row r="150" spans="1:19" ht="17" x14ac:dyDescent="0.2">
      <c r="A150" s="474">
        <f>'St. Objectenlijst FE'!A147</f>
        <v>143</v>
      </c>
      <c r="B150" s="59" t="str">
        <f>LOOKUP($A150,'St. Objectenlijst FE'!$A:$A,'St. Objectenlijst FE'!$B:$B)</f>
        <v>Leeg</v>
      </c>
      <c r="C150" s="647" t="str">
        <f>LOOKUP($A150,'St. Objectenlijst FE'!$A:$A,'St. Objectenlijst FE'!$F:$F)</f>
        <v>Leeg</v>
      </c>
      <c r="D150" s="553"/>
      <c r="E150" s="49"/>
      <c r="F150" s="436"/>
      <c r="G150" s="49"/>
      <c r="H150" s="49"/>
      <c r="I150" s="49"/>
      <c r="J150" s="49"/>
      <c r="K150" s="49"/>
      <c r="L150" s="49"/>
      <c r="M150" s="49"/>
      <c r="N150" s="49"/>
      <c r="O150" s="49"/>
      <c r="P150" s="912"/>
      <c r="Q150" s="912"/>
      <c r="R150" s="912"/>
      <c r="S150" s="912"/>
    </row>
    <row r="151" spans="1:19" ht="17" x14ac:dyDescent="0.2">
      <c r="A151" s="474">
        <f>'St. Objectenlijst FE'!A148</f>
        <v>144</v>
      </c>
      <c r="B151" s="59" t="str">
        <f>LOOKUP($A151,'St. Objectenlijst FE'!$A:$A,'St. Objectenlijst FE'!$B:$B)</f>
        <v>Leeg</v>
      </c>
      <c r="C151" s="647" t="str">
        <f>LOOKUP($A151,'St. Objectenlijst FE'!$A:$A,'St. Objectenlijst FE'!$F:$F)</f>
        <v>Leeg</v>
      </c>
      <c r="D151" s="553"/>
      <c r="E151" s="49"/>
      <c r="F151" s="436"/>
      <c r="G151" s="49"/>
      <c r="H151" s="49"/>
      <c r="I151" s="49"/>
      <c r="J151" s="49"/>
      <c r="K151" s="49"/>
      <c r="L151" s="49"/>
      <c r="M151" s="49"/>
      <c r="N151" s="49"/>
      <c r="O151" s="49"/>
      <c r="P151" s="912"/>
      <c r="Q151" s="912"/>
      <c r="R151" s="912"/>
      <c r="S151" s="912"/>
    </row>
    <row r="152" spans="1:19" ht="17" x14ac:dyDescent="0.2">
      <c r="A152" s="474">
        <f>'St. Objectenlijst FE'!A149</f>
        <v>145</v>
      </c>
      <c r="B152" s="59" t="str">
        <f>LOOKUP($A152,'St. Objectenlijst FE'!$A:$A,'St. Objectenlijst FE'!$B:$B)</f>
        <v>Leeg</v>
      </c>
      <c r="C152" s="647" t="str">
        <f>LOOKUP($A152,'St. Objectenlijst FE'!$A:$A,'St. Objectenlijst FE'!$F:$F)</f>
        <v>Leeg</v>
      </c>
      <c r="D152" s="553"/>
      <c r="E152" s="49"/>
      <c r="F152" s="436"/>
      <c r="G152" s="49"/>
      <c r="H152" s="49"/>
      <c r="I152" s="49"/>
      <c r="J152" s="49"/>
      <c r="K152" s="49"/>
      <c r="L152" s="49"/>
      <c r="M152" s="49"/>
      <c r="N152" s="49"/>
      <c r="O152" s="49"/>
      <c r="P152" s="912"/>
      <c r="Q152" s="912"/>
      <c r="R152" s="912"/>
      <c r="S152" s="912"/>
    </row>
    <row r="153" spans="1:19" ht="17" x14ac:dyDescent="0.2">
      <c r="A153" s="474">
        <f>'St. Objectenlijst FE'!A150</f>
        <v>146</v>
      </c>
      <c r="B153" s="59" t="str">
        <f>LOOKUP($A153,'St. Objectenlijst FE'!$A:$A,'St. Objectenlijst FE'!$B:$B)</f>
        <v>Leeg</v>
      </c>
      <c r="C153" s="647" t="str">
        <f>LOOKUP($A153,'St. Objectenlijst FE'!$A:$A,'St. Objectenlijst FE'!$F:$F)</f>
        <v>Leeg</v>
      </c>
      <c r="D153" s="553"/>
      <c r="E153" s="49"/>
      <c r="F153" s="436"/>
      <c r="G153" s="49"/>
      <c r="H153" s="49"/>
      <c r="I153" s="49"/>
      <c r="J153" s="49"/>
      <c r="K153" s="49"/>
      <c r="L153" s="49"/>
      <c r="M153" s="49"/>
      <c r="N153" s="49"/>
      <c r="O153" s="49"/>
      <c r="P153" s="912"/>
      <c r="Q153" s="912"/>
      <c r="R153" s="912"/>
      <c r="S153" s="912"/>
    </row>
    <row r="154" spans="1:19" ht="17" x14ac:dyDescent="0.2">
      <c r="A154" s="474">
        <f>'St. Objectenlijst FE'!A151</f>
        <v>147</v>
      </c>
      <c r="B154" s="59" t="str">
        <f>LOOKUP($A154,'St. Objectenlijst FE'!$A:$A,'St. Objectenlijst FE'!$B:$B)</f>
        <v>Leeg</v>
      </c>
      <c r="C154" s="647" t="str">
        <f>LOOKUP($A154,'St. Objectenlijst FE'!$A:$A,'St. Objectenlijst FE'!$F:$F)</f>
        <v>Leeg</v>
      </c>
      <c r="D154" s="553"/>
      <c r="E154" s="49"/>
      <c r="F154" s="436"/>
      <c r="G154" s="49"/>
      <c r="H154" s="49"/>
      <c r="I154" s="49"/>
      <c r="J154" s="49"/>
      <c r="K154" s="49"/>
      <c r="L154" s="49"/>
      <c r="M154" s="49"/>
      <c r="N154" s="49"/>
      <c r="O154" s="49"/>
      <c r="P154" s="912"/>
      <c r="Q154" s="912"/>
      <c r="R154" s="912"/>
      <c r="S154" s="912"/>
    </row>
    <row r="155" spans="1:19" ht="17" x14ac:dyDescent="0.2">
      <c r="A155" s="474">
        <f>'St. Objectenlijst FE'!A152</f>
        <v>148</v>
      </c>
      <c r="B155" s="59" t="str">
        <f>LOOKUP($A155,'St. Objectenlijst FE'!$A:$A,'St. Objectenlijst FE'!$B:$B)</f>
        <v>Leeg</v>
      </c>
      <c r="C155" s="647" t="str">
        <f>LOOKUP($A155,'St. Objectenlijst FE'!$A:$A,'St. Objectenlijst FE'!$F:$F)</f>
        <v>Leeg</v>
      </c>
      <c r="D155" s="553"/>
      <c r="E155" s="49"/>
      <c r="F155" s="436"/>
      <c r="G155" s="49"/>
      <c r="H155" s="49"/>
      <c r="I155" s="49"/>
      <c r="J155" s="49"/>
      <c r="K155" s="49"/>
      <c r="L155" s="49"/>
      <c r="M155" s="49"/>
      <c r="N155" s="49"/>
      <c r="O155" s="49"/>
      <c r="P155" s="912"/>
      <c r="Q155" s="912"/>
      <c r="R155" s="912"/>
      <c r="S155" s="912"/>
    </row>
    <row r="156" spans="1:19" ht="17" x14ac:dyDescent="0.2">
      <c r="A156" s="474">
        <f>'St. Objectenlijst FE'!A153</f>
        <v>149</v>
      </c>
      <c r="B156" s="59" t="str">
        <f>LOOKUP($A156,'St. Objectenlijst FE'!$A:$A,'St. Objectenlijst FE'!$B:$B)</f>
        <v>Leeg</v>
      </c>
      <c r="C156" s="647" t="str">
        <f>LOOKUP($A156,'St. Objectenlijst FE'!$A:$A,'St. Objectenlijst FE'!$F:$F)</f>
        <v>Leeg</v>
      </c>
      <c r="D156" s="553"/>
      <c r="E156" s="49"/>
      <c r="F156" s="436"/>
      <c r="G156" s="49"/>
      <c r="H156" s="49"/>
      <c r="I156" s="49"/>
      <c r="J156" s="49"/>
      <c r="K156" s="49"/>
      <c r="L156" s="49"/>
      <c r="M156" s="49"/>
      <c r="N156" s="49"/>
      <c r="O156" s="49"/>
      <c r="P156" s="912"/>
      <c r="Q156" s="912"/>
      <c r="R156" s="912"/>
      <c r="S156" s="912"/>
    </row>
    <row r="157" spans="1:19" ht="17" x14ac:dyDescent="0.2">
      <c r="A157" s="474">
        <f>'St. Objectenlijst FE'!A154</f>
        <v>150</v>
      </c>
      <c r="B157" s="59" t="str">
        <f>LOOKUP($A157,'St. Objectenlijst FE'!$A:$A,'St. Objectenlijst FE'!$B:$B)</f>
        <v>Leeg</v>
      </c>
      <c r="C157" s="647" t="str">
        <f>LOOKUP($A157,'St. Objectenlijst FE'!$A:$A,'St. Objectenlijst FE'!$F:$F)</f>
        <v>Leeg</v>
      </c>
      <c r="D157" s="553"/>
      <c r="E157" s="49"/>
      <c r="F157" s="436"/>
      <c r="G157" s="49"/>
      <c r="H157" s="49"/>
      <c r="I157" s="49"/>
      <c r="J157" s="49"/>
      <c r="K157" s="49"/>
      <c r="L157" s="49"/>
      <c r="M157" s="49"/>
      <c r="N157" s="49"/>
      <c r="O157" s="49"/>
      <c r="P157" s="912"/>
      <c r="Q157" s="912"/>
      <c r="R157" s="912"/>
      <c r="S157" s="912"/>
    </row>
    <row r="158" spans="1:19" ht="17" x14ac:dyDescent="0.2">
      <c r="A158" s="474">
        <f>'St. Objectenlijst FE'!A155</f>
        <v>151</v>
      </c>
      <c r="B158" s="59" t="str">
        <f>LOOKUP($A158,'St. Objectenlijst FE'!$A:$A,'St. Objectenlijst FE'!$B:$B)</f>
        <v>Leeg</v>
      </c>
      <c r="C158" s="647" t="str">
        <f>LOOKUP($A158,'St. Objectenlijst FE'!$A:$A,'St. Objectenlijst FE'!$F:$F)</f>
        <v>Leeg</v>
      </c>
      <c r="D158" s="553"/>
      <c r="E158" s="49"/>
      <c r="F158" s="436"/>
      <c r="G158" s="49"/>
      <c r="H158" s="49"/>
      <c r="I158" s="49"/>
      <c r="J158" s="49"/>
      <c r="K158" s="49"/>
      <c r="L158" s="49"/>
      <c r="M158" s="49"/>
      <c r="N158" s="49"/>
      <c r="O158" s="49"/>
      <c r="P158" s="912"/>
      <c r="Q158" s="912"/>
      <c r="R158" s="912"/>
      <c r="S158" s="912"/>
    </row>
    <row r="159" spans="1:19" ht="17" x14ac:dyDescent="0.2">
      <c r="A159" s="474">
        <f>'St. Objectenlijst FE'!A156</f>
        <v>152</v>
      </c>
      <c r="B159" s="59" t="str">
        <f>LOOKUP($A159,'St. Objectenlijst FE'!$A:$A,'St. Objectenlijst FE'!$B:$B)</f>
        <v>Leeg</v>
      </c>
      <c r="C159" s="647" t="str">
        <f>LOOKUP($A159,'St. Objectenlijst FE'!$A:$A,'St. Objectenlijst FE'!$F:$F)</f>
        <v>Leeg</v>
      </c>
      <c r="D159" s="553"/>
      <c r="E159" s="49"/>
      <c r="F159" s="436"/>
      <c r="G159" s="49"/>
      <c r="H159" s="49"/>
      <c r="I159" s="49"/>
      <c r="J159" s="49"/>
      <c r="K159" s="49"/>
      <c r="L159" s="49"/>
      <c r="M159" s="49"/>
      <c r="N159" s="49"/>
      <c r="O159" s="49"/>
      <c r="P159" s="912"/>
      <c r="Q159" s="912"/>
      <c r="R159" s="912"/>
      <c r="S159" s="912"/>
    </row>
    <row r="160" spans="1:19" ht="17" x14ac:dyDescent="0.2">
      <c r="A160" s="474">
        <f>'St. Objectenlijst FE'!A157</f>
        <v>153</v>
      </c>
      <c r="B160" s="59" t="str">
        <f>LOOKUP($A160,'St. Objectenlijst FE'!$A:$A,'St. Objectenlijst FE'!$B:$B)</f>
        <v>Leeg</v>
      </c>
      <c r="C160" s="647" t="str">
        <f>LOOKUP($A160,'St. Objectenlijst FE'!$A:$A,'St. Objectenlijst FE'!$F:$F)</f>
        <v>Leeg</v>
      </c>
      <c r="D160" s="553"/>
      <c r="E160" s="49"/>
      <c r="F160" s="436"/>
      <c r="G160" s="49"/>
      <c r="H160" s="49"/>
      <c r="I160" s="49"/>
      <c r="J160" s="49"/>
      <c r="K160" s="49"/>
      <c r="L160" s="49"/>
      <c r="M160" s="49"/>
      <c r="N160" s="49"/>
      <c r="O160" s="49"/>
      <c r="P160" s="912"/>
      <c r="Q160" s="912"/>
      <c r="R160" s="912"/>
      <c r="S160" s="912"/>
    </row>
    <row r="161" spans="1:19" ht="17" x14ac:dyDescent="0.2">
      <c r="A161" s="474">
        <f>'St. Objectenlijst FE'!A158</f>
        <v>154</v>
      </c>
      <c r="B161" s="59" t="str">
        <f>LOOKUP($A161,'St. Objectenlijst FE'!$A:$A,'St. Objectenlijst FE'!$B:$B)</f>
        <v>Leeg</v>
      </c>
      <c r="C161" s="647" t="str">
        <f>LOOKUP($A161,'St. Objectenlijst FE'!$A:$A,'St. Objectenlijst FE'!$F:$F)</f>
        <v>Leeg</v>
      </c>
      <c r="D161" s="553"/>
      <c r="E161" s="49"/>
      <c r="F161" s="436"/>
      <c r="G161" s="49"/>
      <c r="H161" s="49"/>
      <c r="I161" s="49"/>
      <c r="J161" s="49"/>
      <c r="K161" s="49"/>
      <c r="L161" s="49"/>
      <c r="M161" s="49"/>
      <c r="N161" s="49"/>
      <c r="O161" s="49"/>
      <c r="P161" s="912"/>
      <c r="Q161" s="912"/>
      <c r="R161" s="912"/>
      <c r="S161" s="912"/>
    </row>
    <row r="162" spans="1:19" ht="17" x14ac:dyDescent="0.2">
      <c r="A162" s="474">
        <f>'St. Objectenlijst FE'!A159</f>
        <v>155</v>
      </c>
      <c r="B162" s="59" t="str">
        <f>LOOKUP($A162,'St. Objectenlijst FE'!$A:$A,'St. Objectenlijst FE'!$B:$B)</f>
        <v>Leeg</v>
      </c>
      <c r="C162" s="647" t="str">
        <f>LOOKUP($A162,'St. Objectenlijst FE'!$A:$A,'St. Objectenlijst FE'!$F:$F)</f>
        <v>Leeg</v>
      </c>
      <c r="D162" s="553"/>
      <c r="E162" s="49"/>
      <c r="F162" s="436"/>
      <c r="G162" s="49"/>
      <c r="H162" s="49"/>
      <c r="I162" s="49"/>
      <c r="J162" s="49"/>
      <c r="K162" s="49"/>
      <c r="L162" s="49"/>
      <c r="M162" s="49"/>
      <c r="N162" s="49"/>
      <c r="O162" s="49"/>
      <c r="P162" s="912"/>
      <c r="Q162" s="912"/>
      <c r="R162" s="912"/>
      <c r="S162" s="912"/>
    </row>
    <row r="163" spans="1:19" ht="17" x14ac:dyDescent="0.2">
      <c r="A163" s="474">
        <f>'St. Objectenlijst FE'!A160</f>
        <v>156</v>
      </c>
      <c r="B163" s="59" t="str">
        <f>LOOKUP($A163,'St. Objectenlijst FE'!$A:$A,'St. Objectenlijst FE'!$B:$B)</f>
        <v>Leeg</v>
      </c>
      <c r="C163" s="647" t="str">
        <f>LOOKUP($A163,'St. Objectenlijst FE'!$A:$A,'St. Objectenlijst FE'!$F:$F)</f>
        <v>Leeg</v>
      </c>
      <c r="D163" s="553"/>
      <c r="E163" s="49"/>
      <c r="F163" s="436"/>
      <c r="G163" s="49"/>
      <c r="H163" s="49"/>
      <c r="I163" s="49"/>
      <c r="J163" s="49"/>
      <c r="K163" s="49"/>
      <c r="L163" s="49"/>
      <c r="M163" s="49"/>
      <c r="N163" s="49"/>
      <c r="O163" s="49"/>
      <c r="P163" s="912"/>
      <c r="Q163" s="912"/>
      <c r="R163" s="912"/>
      <c r="S163" s="912"/>
    </row>
    <row r="164" spans="1:19" ht="17" x14ac:dyDescent="0.2">
      <c r="A164" s="474">
        <f>'St. Objectenlijst FE'!A161</f>
        <v>157</v>
      </c>
      <c r="B164" s="59" t="str">
        <f>LOOKUP($A164,'St. Objectenlijst FE'!$A:$A,'St. Objectenlijst FE'!$B:$B)</f>
        <v>Leeg</v>
      </c>
      <c r="C164" s="647" t="str">
        <f>LOOKUP($A164,'St. Objectenlijst FE'!$A:$A,'St. Objectenlijst FE'!$F:$F)</f>
        <v>Leeg</v>
      </c>
      <c r="D164" s="553"/>
      <c r="E164" s="49"/>
      <c r="F164" s="436"/>
      <c r="G164" s="49"/>
      <c r="H164" s="49"/>
      <c r="I164" s="49"/>
      <c r="J164" s="49"/>
      <c r="K164" s="49"/>
      <c r="L164" s="49"/>
      <c r="M164" s="49"/>
      <c r="N164" s="49"/>
      <c r="O164" s="49"/>
      <c r="P164" s="912"/>
      <c r="Q164" s="912"/>
      <c r="R164" s="912"/>
      <c r="S164" s="912"/>
    </row>
    <row r="165" spans="1:19" ht="17" x14ac:dyDescent="0.2">
      <c r="A165" s="474">
        <f>'St. Objectenlijst FE'!A162</f>
        <v>158</v>
      </c>
      <c r="B165" s="59" t="str">
        <f>LOOKUP($A165,'St. Objectenlijst FE'!$A:$A,'St. Objectenlijst FE'!$B:$B)</f>
        <v>Leeg</v>
      </c>
      <c r="C165" s="647" t="str">
        <f>LOOKUP($A165,'St. Objectenlijst FE'!$A:$A,'St. Objectenlijst FE'!$F:$F)</f>
        <v>Leeg</v>
      </c>
      <c r="D165" s="553"/>
      <c r="E165" s="49"/>
      <c r="F165" s="436"/>
      <c r="G165" s="49"/>
      <c r="H165" s="49"/>
      <c r="I165" s="49"/>
      <c r="J165" s="49"/>
      <c r="K165" s="49"/>
      <c r="L165" s="49"/>
      <c r="M165" s="49"/>
      <c r="N165" s="49"/>
      <c r="O165" s="49"/>
      <c r="P165" s="912"/>
      <c r="Q165" s="912"/>
      <c r="R165" s="912"/>
      <c r="S165" s="912"/>
    </row>
    <row r="166" spans="1:19" ht="17" x14ac:dyDescent="0.2">
      <c r="A166" s="474">
        <f>'St. Objectenlijst FE'!A163</f>
        <v>159</v>
      </c>
      <c r="B166" s="59" t="str">
        <f>LOOKUP($A166,'St. Objectenlijst FE'!$A:$A,'St. Objectenlijst FE'!$B:$B)</f>
        <v>Leeg</v>
      </c>
      <c r="C166" s="647" t="str">
        <f>LOOKUP($A166,'St. Objectenlijst FE'!$A:$A,'St. Objectenlijst FE'!$F:$F)</f>
        <v>Leeg</v>
      </c>
      <c r="D166" s="553"/>
      <c r="E166" s="49"/>
      <c r="F166" s="436"/>
      <c r="G166" s="49"/>
      <c r="H166" s="49"/>
      <c r="I166" s="49"/>
      <c r="J166" s="49"/>
      <c r="K166" s="49"/>
      <c r="L166" s="49"/>
      <c r="M166" s="49"/>
      <c r="N166" s="49"/>
      <c r="O166" s="49"/>
      <c r="P166" s="912"/>
      <c r="Q166" s="912"/>
      <c r="R166" s="912"/>
      <c r="S166" s="912"/>
    </row>
    <row r="167" spans="1:19" ht="17" x14ac:dyDescent="0.2">
      <c r="A167" s="474">
        <f>'St. Objectenlijst FE'!A164</f>
        <v>160</v>
      </c>
      <c r="B167" s="59" t="str">
        <f>LOOKUP($A167,'St. Objectenlijst FE'!$A:$A,'St. Objectenlijst FE'!$B:$B)</f>
        <v>Leeg</v>
      </c>
      <c r="C167" s="647" t="str">
        <f>LOOKUP($A167,'St. Objectenlijst FE'!$A:$A,'St. Objectenlijst FE'!$F:$F)</f>
        <v>Leeg</v>
      </c>
      <c r="D167" s="553"/>
      <c r="E167" s="49"/>
      <c r="F167" s="436"/>
      <c r="G167" s="49"/>
      <c r="H167" s="49"/>
      <c r="I167" s="49"/>
      <c r="J167" s="49"/>
      <c r="K167" s="49"/>
      <c r="L167" s="49"/>
      <c r="M167" s="49"/>
      <c r="N167" s="49"/>
      <c r="O167" s="49"/>
      <c r="P167" s="912"/>
      <c r="Q167" s="912"/>
      <c r="R167" s="912"/>
      <c r="S167" s="912"/>
    </row>
    <row r="168" spans="1:19" ht="17" x14ac:dyDescent="0.2">
      <c r="A168" s="474">
        <f>'St. Objectenlijst FE'!A165</f>
        <v>161</v>
      </c>
      <c r="B168" s="59" t="str">
        <f>LOOKUP($A168,'St. Objectenlijst FE'!$A:$A,'St. Objectenlijst FE'!$B:$B)</f>
        <v>Leeg</v>
      </c>
      <c r="C168" s="647" t="str">
        <f>LOOKUP($A168,'St. Objectenlijst FE'!$A:$A,'St. Objectenlijst FE'!$F:$F)</f>
        <v>Leeg</v>
      </c>
      <c r="D168" s="553"/>
      <c r="E168" s="49"/>
      <c r="F168" s="436"/>
      <c r="G168" s="49"/>
      <c r="H168" s="49"/>
      <c r="I168" s="49"/>
      <c r="J168" s="49"/>
      <c r="K168" s="49"/>
      <c r="L168" s="49"/>
      <c r="M168" s="49"/>
      <c r="N168" s="49"/>
      <c r="O168" s="49"/>
      <c r="P168" s="912"/>
      <c r="Q168" s="912"/>
      <c r="R168" s="912"/>
      <c r="S168" s="912"/>
    </row>
    <row r="169" spans="1:19" ht="17" x14ac:dyDescent="0.2">
      <c r="A169" s="474">
        <f>'St. Objectenlijst FE'!A166</f>
        <v>162</v>
      </c>
      <c r="B169" s="59" t="str">
        <f>LOOKUP($A169,'St. Objectenlijst FE'!$A:$A,'St. Objectenlijst FE'!$B:$B)</f>
        <v>Leeg</v>
      </c>
      <c r="C169" s="647" t="str">
        <f>LOOKUP($A169,'St. Objectenlijst FE'!$A:$A,'St. Objectenlijst FE'!$F:$F)</f>
        <v>Leeg</v>
      </c>
      <c r="D169" s="553"/>
      <c r="E169" s="49"/>
      <c r="F169" s="436"/>
      <c r="G169" s="49"/>
      <c r="H169" s="49"/>
      <c r="I169" s="49"/>
      <c r="J169" s="49"/>
      <c r="K169" s="49"/>
      <c r="L169" s="49"/>
      <c r="M169" s="49"/>
      <c r="N169" s="49"/>
      <c r="O169" s="49"/>
      <c r="P169" s="912"/>
      <c r="Q169" s="912"/>
      <c r="R169" s="912"/>
      <c r="S169" s="912"/>
    </row>
    <row r="170" spans="1:19" ht="17" x14ac:dyDescent="0.2">
      <c r="A170" s="474">
        <f>'St. Objectenlijst FE'!A167</f>
        <v>163</v>
      </c>
      <c r="B170" s="59" t="str">
        <f>LOOKUP($A170,'St. Objectenlijst FE'!$A:$A,'St. Objectenlijst FE'!$B:$B)</f>
        <v>Leeg</v>
      </c>
      <c r="C170" s="647" t="str">
        <f>LOOKUP($A170,'St. Objectenlijst FE'!$A:$A,'St. Objectenlijst FE'!$F:$F)</f>
        <v>Leeg</v>
      </c>
      <c r="D170" s="553"/>
      <c r="E170" s="49"/>
      <c r="F170" s="436"/>
      <c r="G170" s="49"/>
      <c r="H170" s="49"/>
      <c r="I170" s="49"/>
      <c r="J170" s="49"/>
      <c r="K170" s="49"/>
      <c r="L170" s="49"/>
      <c r="M170" s="49"/>
      <c r="N170" s="49"/>
      <c r="O170" s="49"/>
      <c r="P170" s="912"/>
      <c r="Q170" s="912"/>
      <c r="R170" s="912"/>
      <c r="S170" s="912"/>
    </row>
    <row r="171" spans="1:19" ht="17" x14ac:dyDescent="0.2">
      <c r="A171" s="474">
        <f>'St. Objectenlijst FE'!A168</f>
        <v>164</v>
      </c>
      <c r="B171" s="59" t="str">
        <f>LOOKUP($A171,'St. Objectenlijst FE'!$A:$A,'St. Objectenlijst FE'!$B:$B)</f>
        <v>Leeg</v>
      </c>
      <c r="C171" s="647" t="str">
        <f>LOOKUP($A171,'St. Objectenlijst FE'!$A:$A,'St. Objectenlijst FE'!$F:$F)</f>
        <v>Leeg</v>
      </c>
      <c r="D171" s="553"/>
      <c r="E171" s="49"/>
      <c r="F171" s="436"/>
      <c r="G171" s="49"/>
      <c r="H171" s="49"/>
      <c r="I171" s="49"/>
      <c r="J171" s="49"/>
      <c r="K171" s="49"/>
      <c r="L171" s="49"/>
      <c r="M171" s="49"/>
      <c r="N171" s="49"/>
      <c r="O171" s="49"/>
      <c r="P171" s="912"/>
      <c r="Q171" s="912"/>
      <c r="R171" s="912"/>
      <c r="S171" s="912"/>
    </row>
    <row r="172" spans="1:19" ht="17" x14ac:dyDescent="0.2">
      <c r="A172" s="474">
        <f>'St. Objectenlijst FE'!A169</f>
        <v>165</v>
      </c>
      <c r="B172" s="59" t="str">
        <f>LOOKUP($A172,'St. Objectenlijst FE'!$A:$A,'St. Objectenlijst FE'!$B:$B)</f>
        <v>Leeg</v>
      </c>
      <c r="C172" s="647" t="str">
        <f>LOOKUP($A172,'St. Objectenlijst FE'!$A:$A,'St. Objectenlijst FE'!$F:$F)</f>
        <v>Leeg</v>
      </c>
      <c r="D172" s="553"/>
      <c r="E172" s="49"/>
      <c r="F172" s="436"/>
      <c r="G172" s="49"/>
      <c r="H172" s="49"/>
      <c r="I172" s="49"/>
      <c r="J172" s="49"/>
      <c r="K172" s="49"/>
      <c r="L172" s="49"/>
      <c r="M172" s="49"/>
      <c r="N172" s="49"/>
      <c r="O172" s="49"/>
      <c r="P172" s="912"/>
      <c r="Q172" s="912"/>
      <c r="R172" s="912"/>
      <c r="S172" s="912"/>
    </row>
    <row r="173" spans="1:19" ht="17" x14ac:dyDescent="0.2">
      <c r="A173" s="474">
        <f>'St. Objectenlijst FE'!A170</f>
        <v>166</v>
      </c>
      <c r="B173" s="59" t="str">
        <f>LOOKUP($A173,'St. Objectenlijst FE'!$A:$A,'St. Objectenlijst FE'!$B:$B)</f>
        <v>Leeg</v>
      </c>
      <c r="C173" s="647" t="str">
        <f>LOOKUP($A173,'St. Objectenlijst FE'!$A:$A,'St. Objectenlijst FE'!$F:$F)</f>
        <v>Leeg</v>
      </c>
      <c r="D173" s="553"/>
      <c r="E173" s="49"/>
      <c r="F173" s="436"/>
      <c r="G173" s="49"/>
      <c r="H173" s="49"/>
      <c r="I173" s="49"/>
      <c r="J173" s="49"/>
      <c r="K173" s="49"/>
      <c r="L173" s="49"/>
      <c r="M173" s="49"/>
      <c r="N173" s="49"/>
      <c r="O173" s="49"/>
      <c r="P173" s="912"/>
      <c r="Q173" s="912"/>
      <c r="R173" s="912"/>
      <c r="S173" s="912"/>
    </row>
    <row r="174" spans="1:19" ht="17" x14ac:dyDescent="0.2">
      <c r="A174" s="474">
        <f>'St. Objectenlijst FE'!A171</f>
        <v>167</v>
      </c>
      <c r="B174" s="59" t="str">
        <f>LOOKUP($A174,'St. Objectenlijst FE'!$A:$A,'St. Objectenlijst FE'!$B:$B)</f>
        <v>Leeg</v>
      </c>
      <c r="C174" s="647" t="str">
        <f>LOOKUP($A174,'St. Objectenlijst FE'!$A:$A,'St. Objectenlijst FE'!$F:$F)</f>
        <v>Leeg</v>
      </c>
      <c r="D174" s="553"/>
      <c r="E174" s="49"/>
      <c r="F174" s="436"/>
      <c r="G174" s="49"/>
      <c r="H174" s="49"/>
      <c r="I174" s="49"/>
      <c r="J174" s="49"/>
      <c r="K174" s="49"/>
      <c r="L174" s="49"/>
      <c r="M174" s="49"/>
      <c r="N174" s="49"/>
      <c r="O174" s="49"/>
      <c r="P174" s="912"/>
      <c r="Q174" s="912"/>
      <c r="R174" s="912"/>
      <c r="S174" s="912"/>
    </row>
    <row r="175" spans="1:19" ht="17" x14ac:dyDescent="0.2">
      <c r="A175" s="474">
        <f>'St. Objectenlijst FE'!A172</f>
        <v>168</v>
      </c>
      <c r="B175" s="59" t="str">
        <f>LOOKUP($A175,'St. Objectenlijst FE'!$A:$A,'St. Objectenlijst FE'!$B:$B)</f>
        <v>Leeg</v>
      </c>
      <c r="C175" s="647" t="str">
        <f>LOOKUP($A175,'St. Objectenlijst FE'!$A:$A,'St. Objectenlijst FE'!$F:$F)</f>
        <v>Leeg</v>
      </c>
      <c r="D175" s="553"/>
      <c r="E175" s="49"/>
      <c r="F175" s="436"/>
      <c r="G175" s="49"/>
      <c r="H175" s="49"/>
      <c r="I175" s="49"/>
      <c r="J175" s="49"/>
      <c r="K175" s="49"/>
      <c r="L175" s="49"/>
      <c r="M175" s="49"/>
      <c r="N175" s="49"/>
      <c r="O175" s="49"/>
      <c r="P175" s="912"/>
      <c r="Q175" s="912"/>
      <c r="R175" s="912"/>
      <c r="S175" s="912"/>
    </row>
    <row r="176" spans="1:19" ht="17" x14ac:dyDescent="0.2">
      <c r="A176" s="474">
        <f>'St. Objectenlijst FE'!A173</f>
        <v>169</v>
      </c>
      <c r="B176" s="59" t="str">
        <f>LOOKUP($A176,'St. Objectenlijst FE'!$A:$A,'St. Objectenlijst FE'!$B:$B)</f>
        <v>Leeg</v>
      </c>
      <c r="C176" s="647" t="str">
        <f>LOOKUP($A176,'St. Objectenlijst FE'!$A:$A,'St. Objectenlijst FE'!$F:$F)</f>
        <v>Leeg</v>
      </c>
      <c r="D176" s="553"/>
      <c r="E176" s="49"/>
      <c r="F176" s="436"/>
      <c r="G176" s="49"/>
      <c r="H176" s="49"/>
      <c r="I176" s="49"/>
      <c r="J176" s="49"/>
      <c r="K176" s="49"/>
      <c r="L176" s="49"/>
      <c r="M176" s="49"/>
      <c r="N176" s="49"/>
      <c r="O176" s="49"/>
      <c r="P176" s="912"/>
      <c r="Q176" s="912"/>
      <c r="R176" s="912"/>
      <c r="S176" s="912"/>
    </row>
    <row r="177" spans="1:19" ht="17" x14ac:dyDescent="0.2">
      <c r="A177" s="474">
        <f>'St. Objectenlijst FE'!A174</f>
        <v>170</v>
      </c>
      <c r="B177" s="59" t="str">
        <f>LOOKUP($A177,'St. Objectenlijst FE'!$A:$A,'St. Objectenlijst FE'!$B:$B)</f>
        <v>Leeg</v>
      </c>
      <c r="C177" s="647" t="str">
        <f>LOOKUP($A177,'St. Objectenlijst FE'!$A:$A,'St. Objectenlijst FE'!$F:$F)</f>
        <v>Leeg</v>
      </c>
      <c r="D177" s="553"/>
      <c r="E177" s="49"/>
      <c r="F177" s="436"/>
      <c r="G177" s="49"/>
      <c r="H177" s="49"/>
      <c r="I177" s="49"/>
      <c r="J177" s="49"/>
      <c r="K177" s="49"/>
      <c r="L177" s="49"/>
      <c r="M177" s="49"/>
      <c r="N177" s="49"/>
      <c r="O177" s="49"/>
      <c r="P177" s="912"/>
      <c r="Q177" s="912"/>
      <c r="R177" s="912"/>
      <c r="S177" s="912"/>
    </row>
    <row r="178" spans="1:19" ht="17" x14ac:dyDescent="0.2">
      <c r="A178" s="474">
        <f>'St. Objectenlijst FE'!A175</f>
        <v>171</v>
      </c>
      <c r="B178" s="59" t="str">
        <f>LOOKUP($A178,'St. Objectenlijst FE'!$A:$A,'St. Objectenlijst FE'!$B:$B)</f>
        <v>Leeg</v>
      </c>
      <c r="C178" s="647" t="str">
        <f>LOOKUP($A178,'St. Objectenlijst FE'!$A:$A,'St. Objectenlijst FE'!$F:$F)</f>
        <v>Leeg</v>
      </c>
      <c r="D178" s="553"/>
      <c r="E178" s="49"/>
      <c r="F178" s="436"/>
      <c r="G178" s="49"/>
      <c r="H178" s="49"/>
      <c r="I178" s="49"/>
      <c r="J178" s="49"/>
      <c r="K178" s="49"/>
      <c r="L178" s="49"/>
      <c r="M178" s="49"/>
      <c r="N178" s="49"/>
      <c r="O178" s="49"/>
      <c r="P178" s="912"/>
      <c r="Q178" s="912"/>
      <c r="R178" s="912"/>
      <c r="S178" s="912"/>
    </row>
    <row r="179" spans="1:19" ht="17" x14ac:dyDescent="0.2">
      <c r="A179" s="474">
        <f>'St. Objectenlijst FE'!A176</f>
        <v>172</v>
      </c>
      <c r="B179" s="59" t="str">
        <f>LOOKUP($A179,'St. Objectenlijst FE'!$A:$A,'St. Objectenlijst FE'!$B:$B)</f>
        <v>Leeg</v>
      </c>
      <c r="C179" s="647" t="str">
        <f>LOOKUP($A179,'St. Objectenlijst FE'!$A:$A,'St. Objectenlijst FE'!$F:$F)</f>
        <v>Leeg</v>
      </c>
      <c r="D179" s="553"/>
      <c r="E179" s="49"/>
      <c r="F179" s="436"/>
      <c r="G179" s="49"/>
      <c r="H179" s="49"/>
      <c r="I179" s="49"/>
      <c r="J179" s="49"/>
      <c r="K179" s="49"/>
      <c r="L179" s="49"/>
      <c r="M179" s="49"/>
      <c r="N179" s="49"/>
      <c r="O179" s="49"/>
      <c r="P179" s="912"/>
      <c r="Q179" s="912"/>
      <c r="R179" s="912"/>
      <c r="S179" s="912"/>
    </row>
    <row r="180" spans="1:19" ht="17" x14ac:dyDescent="0.2">
      <c r="A180" s="474">
        <f>'St. Objectenlijst FE'!A177</f>
        <v>173</v>
      </c>
      <c r="B180" s="59" t="str">
        <f>LOOKUP($A180,'St. Objectenlijst FE'!$A:$A,'St. Objectenlijst FE'!$B:$B)</f>
        <v>Leeg</v>
      </c>
      <c r="C180" s="647" t="str">
        <f>LOOKUP($A180,'St. Objectenlijst FE'!$A:$A,'St. Objectenlijst FE'!$F:$F)</f>
        <v>Leeg</v>
      </c>
      <c r="D180" s="553"/>
      <c r="E180" s="49"/>
      <c r="F180" s="436"/>
      <c r="G180" s="49"/>
      <c r="H180" s="49"/>
      <c r="I180" s="49"/>
      <c r="J180" s="49"/>
      <c r="K180" s="49"/>
      <c r="L180" s="49"/>
      <c r="M180" s="49"/>
      <c r="N180" s="49"/>
      <c r="O180" s="49"/>
      <c r="P180" s="912"/>
      <c r="Q180" s="912"/>
      <c r="R180" s="912"/>
      <c r="S180" s="912"/>
    </row>
    <row r="181" spans="1:19" ht="17" x14ac:dyDescent="0.2">
      <c r="A181" s="474">
        <f>'St. Objectenlijst FE'!A178</f>
        <v>174</v>
      </c>
      <c r="B181" s="59" t="str">
        <f>LOOKUP($A181,'St. Objectenlijst FE'!$A:$A,'St. Objectenlijst FE'!$B:$B)</f>
        <v>Leeg</v>
      </c>
      <c r="C181" s="647" t="str">
        <f>LOOKUP($A181,'St. Objectenlijst FE'!$A:$A,'St. Objectenlijst FE'!$F:$F)</f>
        <v>Leeg</v>
      </c>
      <c r="D181" s="553"/>
      <c r="E181" s="49"/>
      <c r="F181" s="436"/>
      <c r="G181" s="49"/>
      <c r="H181" s="49"/>
      <c r="I181" s="49"/>
      <c r="J181" s="49"/>
      <c r="K181" s="49"/>
      <c r="L181" s="49"/>
      <c r="M181" s="49"/>
      <c r="N181" s="49"/>
      <c r="O181" s="49"/>
      <c r="P181" s="912"/>
      <c r="Q181" s="912"/>
      <c r="R181" s="912"/>
      <c r="S181" s="912"/>
    </row>
    <row r="182" spans="1:19" ht="17" x14ac:dyDescent="0.2">
      <c r="A182" s="474">
        <f>'St. Objectenlijst FE'!A179</f>
        <v>175</v>
      </c>
      <c r="B182" s="59" t="str">
        <f>LOOKUP($A182,'St. Objectenlijst FE'!$A:$A,'St. Objectenlijst FE'!$B:$B)</f>
        <v>Leeg</v>
      </c>
      <c r="C182" s="647" t="str">
        <f>LOOKUP($A182,'St. Objectenlijst FE'!$A:$A,'St. Objectenlijst FE'!$F:$F)</f>
        <v>Leeg</v>
      </c>
      <c r="D182" s="553"/>
      <c r="E182" s="49"/>
      <c r="F182" s="436"/>
      <c r="G182" s="49"/>
      <c r="H182" s="49"/>
      <c r="I182" s="49"/>
      <c r="J182" s="49"/>
      <c r="K182" s="49"/>
      <c r="L182" s="49"/>
      <c r="M182" s="49"/>
      <c r="N182" s="49"/>
      <c r="O182" s="49"/>
      <c r="P182" s="912"/>
      <c r="Q182" s="912"/>
      <c r="R182" s="912"/>
      <c r="S182" s="912"/>
    </row>
    <row r="183" spans="1:19" ht="17" x14ac:dyDescent="0.2">
      <c r="A183" s="474">
        <f>'St. Objectenlijst FE'!A180</f>
        <v>176</v>
      </c>
      <c r="B183" s="59" t="str">
        <f>LOOKUP($A183,'St. Objectenlijst FE'!$A:$A,'St. Objectenlijst FE'!$B:$B)</f>
        <v>Leeg</v>
      </c>
      <c r="C183" s="647" t="str">
        <f>LOOKUP($A183,'St. Objectenlijst FE'!$A:$A,'St. Objectenlijst FE'!$F:$F)</f>
        <v>Leeg</v>
      </c>
      <c r="D183" s="553"/>
      <c r="E183" s="49"/>
      <c r="F183" s="436"/>
      <c r="G183" s="49"/>
      <c r="H183" s="49"/>
      <c r="I183" s="49"/>
      <c r="J183" s="49"/>
      <c r="K183" s="49"/>
      <c r="L183" s="49"/>
      <c r="M183" s="49"/>
      <c r="N183" s="49"/>
      <c r="O183" s="49"/>
      <c r="P183" s="912"/>
      <c r="Q183" s="912"/>
      <c r="R183" s="912"/>
      <c r="S183" s="912"/>
    </row>
    <row r="184" spans="1:19" ht="17" x14ac:dyDescent="0.2">
      <c r="A184" s="474">
        <f>'St. Objectenlijst FE'!A181</f>
        <v>177</v>
      </c>
      <c r="B184" s="59" t="str">
        <f>LOOKUP($A184,'St. Objectenlijst FE'!$A:$A,'St. Objectenlijst FE'!$B:$B)</f>
        <v>Leeg</v>
      </c>
      <c r="C184" s="647" t="str">
        <f>LOOKUP($A184,'St. Objectenlijst FE'!$A:$A,'St. Objectenlijst FE'!$F:$F)</f>
        <v>Leeg</v>
      </c>
      <c r="D184" s="553"/>
      <c r="E184" s="49"/>
      <c r="F184" s="436"/>
      <c r="G184" s="49"/>
      <c r="H184" s="49"/>
      <c r="I184" s="49"/>
      <c r="J184" s="49"/>
      <c r="K184" s="49"/>
      <c r="L184" s="49"/>
      <c r="M184" s="49"/>
      <c r="N184" s="49"/>
      <c r="O184" s="49"/>
      <c r="P184" s="912"/>
      <c r="Q184" s="912"/>
      <c r="R184" s="912"/>
      <c r="S184" s="912"/>
    </row>
    <row r="185" spans="1:19" ht="17" x14ac:dyDescent="0.2">
      <c r="A185" s="474">
        <f>'St. Objectenlijst FE'!A182</f>
        <v>178</v>
      </c>
      <c r="B185" s="59" t="str">
        <f>LOOKUP($A185,'St. Objectenlijst FE'!$A:$A,'St. Objectenlijst FE'!$B:$B)</f>
        <v>Leeg</v>
      </c>
      <c r="C185" s="647" t="str">
        <f>LOOKUP($A185,'St. Objectenlijst FE'!$A:$A,'St. Objectenlijst FE'!$F:$F)</f>
        <v>Leeg</v>
      </c>
      <c r="D185" s="553"/>
      <c r="E185" s="49"/>
      <c r="F185" s="436"/>
      <c r="G185" s="49"/>
      <c r="H185" s="49"/>
      <c r="I185" s="49"/>
      <c r="J185" s="49"/>
      <c r="K185" s="49"/>
      <c r="L185" s="49"/>
      <c r="M185" s="49"/>
      <c r="N185" s="49"/>
      <c r="O185" s="49"/>
      <c r="P185" s="912"/>
      <c r="Q185" s="912"/>
      <c r="R185" s="912"/>
      <c r="S185" s="912"/>
    </row>
    <row r="186" spans="1:19" ht="17" x14ac:dyDescent="0.2">
      <c r="A186" s="474">
        <f>'St. Objectenlijst FE'!A183</f>
        <v>179</v>
      </c>
      <c r="B186" s="59" t="str">
        <f>LOOKUP($A186,'St. Objectenlijst FE'!$A:$A,'St. Objectenlijst FE'!$B:$B)</f>
        <v>Leeg</v>
      </c>
      <c r="C186" s="647" t="str">
        <f>LOOKUP($A186,'St. Objectenlijst FE'!$A:$A,'St. Objectenlijst FE'!$F:$F)</f>
        <v>Leeg</v>
      </c>
      <c r="D186" s="553"/>
      <c r="E186" s="49"/>
      <c r="F186" s="436"/>
      <c r="G186" s="49"/>
      <c r="H186" s="49"/>
      <c r="I186" s="49"/>
      <c r="J186" s="49"/>
      <c r="K186" s="49"/>
      <c r="L186" s="49"/>
      <c r="M186" s="49"/>
      <c r="N186" s="49"/>
      <c r="O186" s="49"/>
      <c r="P186" s="912"/>
      <c r="Q186" s="912"/>
      <c r="R186" s="912"/>
      <c r="S186" s="912"/>
    </row>
    <row r="187" spans="1:19" ht="17" x14ac:dyDescent="0.2">
      <c r="A187" s="474">
        <f>'St. Objectenlijst FE'!A184</f>
        <v>180</v>
      </c>
      <c r="B187" s="59" t="str">
        <f>LOOKUP($A187,'St. Objectenlijst FE'!$A:$A,'St. Objectenlijst FE'!$B:$B)</f>
        <v>Leeg</v>
      </c>
      <c r="C187" s="647" t="str">
        <f>LOOKUP($A187,'St. Objectenlijst FE'!$A:$A,'St. Objectenlijst FE'!$F:$F)</f>
        <v>Leeg</v>
      </c>
      <c r="D187" s="553"/>
      <c r="E187" s="49"/>
      <c r="F187" s="436"/>
      <c r="G187" s="49"/>
      <c r="H187" s="49"/>
      <c r="I187" s="49"/>
      <c r="J187" s="49"/>
      <c r="K187" s="49"/>
      <c r="L187" s="49"/>
      <c r="M187" s="49"/>
      <c r="N187" s="49"/>
      <c r="O187" s="49"/>
      <c r="P187" s="912"/>
      <c r="Q187" s="912"/>
      <c r="R187" s="912"/>
      <c r="S187" s="912"/>
    </row>
    <row r="188" spans="1:19" ht="17" x14ac:dyDescent="0.2">
      <c r="A188" s="474">
        <f>'St. Objectenlijst FE'!A185</f>
        <v>181</v>
      </c>
      <c r="B188" s="59" t="str">
        <f>LOOKUP($A188,'St. Objectenlijst FE'!$A:$A,'St. Objectenlijst FE'!$B:$B)</f>
        <v>Leeg</v>
      </c>
      <c r="C188" s="647" t="str">
        <f>LOOKUP($A188,'St. Objectenlijst FE'!$A:$A,'St. Objectenlijst FE'!$F:$F)</f>
        <v>Leeg</v>
      </c>
      <c r="D188" s="553"/>
      <c r="E188" s="49"/>
      <c r="F188" s="436"/>
      <c r="G188" s="49"/>
      <c r="H188" s="49"/>
      <c r="I188" s="49"/>
      <c r="J188" s="49"/>
      <c r="K188" s="49"/>
      <c r="L188" s="49"/>
      <c r="M188" s="49"/>
      <c r="N188" s="49"/>
      <c r="O188" s="49"/>
      <c r="P188" s="912"/>
      <c r="Q188" s="912"/>
      <c r="R188" s="912"/>
      <c r="S188" s="912"/>
    </row>
    <row r="189" spans="1:19" ht="17" x14ac:dyDescent="0.2">
      <c r="A189" s="474">
        <f>'St. Objectenlijst FE'!A186</f>
        <v>182</v>
      </c>
      <c r="B189" s="59" t="str">
        <f>LOOKUP($A189,'St. Objectenlijst FE'!$A:$A,'St. Objectenlijst FE'!$B:$B)</f>
        <v>Leeg</v>
      </c>
      <c r="C189" s="647" t="str">
        <f>LOOKUP($A189,'St. Objectenlijst FE'!$A:$A,'St. Objectenlijst FE'!$F:$F)</f>
        <v>Leeg</v>
      </c>
      <c r="D189" s="553"/>
      <c r="E189" s="49"/>
      <c r="F189" s="436"/>
      <c r="G189" s="49"/>
      <c r="H189" s="49"/>
      <c r="I189" s="49"/>
      <c r="J189" s="49"/>
      <c r="K189" s="49"/>
      <c r="L189" s="49"/>
      <c r="M189" s="49"/>
      <c r="N189" s="49"/>
      <c r="O189" s="49"/>
      <c r="P189" s="912"/>
      <c r="Q189" s="912"/>
      <c r="R189" s="912"/>
      <c r="S189" s="912"/>
    </row>
    <row r="190" spans="1:19" ht="17" x14ac:dyDescent="0.2">
      <c r="A190" s="474">
        <f>'St. Objectenlijst FE'!A187</f>
        <v>183</v>
      </c>
      <c r="B190" s="59" t="str">
        <f>LOOKUP($A190,'St. Objectenlijst FE'!$A:$A,'St. Objectenlijst FE'!$B:$B)</f>
        <v>Leeg</v>
      </c>
      <c r="C190" s="647" t="str">
        <f>LOOKUP($A190,'St. Objectenlijst FE'!$A:$A,'St. Objectenlijst FE'!$F:$F)</f>
        <v>Leeg</v>
      </c>
      <c r="D190" s="553"/>
      <c r="E190" s="49"/>
      <c r="F190" s="436"/>
      <c r="G190" s="49"/>
      <c r="H190" s="49"/>
      <c r="I190" s="49"/>
      <c r="J190" s="49"/>
      <c r="K190" s="49"/>
      <c r="L190" s="49"/>
      <c r="M190" s="49"/>
      <c r="N190" s="49"/>
      <c r="O190" s="49"/>
      <c r="P190" s="912"/>
      <c r="Q190" s="912"/>
      <c r="R190" s="912"/>
      <c r="S190" s="912"/>
    </row>
    <row r="191" spans="1:19" ht="17" x14ac:dyDescent="0.2">
      <c r="A191" s="474">
        <f>'St. Objectenlijst FE'!A188</f>
        <v>184</v>
      </c>
      <c r="B191" s="59" t="str">
        <f>LOOKUP($A191,'St. Objectenlijst FE'!$A:$A,'St. Objectenlijst FE'!$B:$B)</f>
        <v>Leeg</v>
      </c>
      <c r="C191" s="647" t="str">
        <f>LOOKUP($A191,'St. Objectenlijst FE'!$A:$A,'St. Objectenlijst FE'!$F:$F)</f>
        <v>Leeg</v>
      </c>
      <c r="D191" s="553"/>
      <c r="E191" s="49"/>
      <c r="F191" s="436"/>
      <c r="G191" s="49"/>
      <c r="H191" s="49"/>
      <c r="I191" s="49"/>
      <c r="J191" s="49"/>
      <c r="K191" s="49"/>
      <c r="L191" s="49"/>
      <c r="M191" s="49"/>
      <c r="N191" s="49"/>
      <c r="O191" s="49"/>
      <c r="P191" s="912"/>
      <c r="Q191" s="912"/>
      <c r="R191" s="912"/>
      <c r="S191" s="912"/>
    </row>
    <row r="192" spans="1:19" ht="17" x14ac:dyDescent="0.2">
      <c r="A192" s="474">
        <f>'St. Objectenlijst FE'!A189</f>
        <v>185</v>
      </c>
      <c r="B192" s="59" t="str">
        <f>LOOKUP($A192,'St. Objectenlijst FE'!$A:$A,'St. Objectenlijst FE'!$B:$B)</f>
        <v>Leeg</v>
      </c>
      <c r="C192" s="647" t="str">
        <f>LOOKUP($A192,'St. Objectenlijst FE'!$A:$A,'St. Objectenlijst FE'!$F:$F)</f>
        <v>Leeg</v>
      </c>
      <c r="D192" s="553"/>
      <c r="E192" s="49"/>
      <c r="F192" s="436"/>
      <c r="G192" s="49"/>
      <c r="H192" s="49"/>
      <c r="I192" s="49"/>
      <c r="J192" s="49"/>
      <c r="K192" s="49"/>
      <c r="L192" s="49"/>
      <c r="M192" s="49"/>
      <c r="N192" s="49"/>
      <c r="O192" s="49"/>
      <c r="P192" s="912"/>
      <c r="Q192" s="912"/>
      <c r="R192" s="912"/>
      <c r="S192" s="912"/>
    </row>
    <row r="193" spans="1:19" ht="17" x14ac:dyDescent="0.2">
      <c r="A193" s="474">
        <f>'St. Objectenlijst FE'!A190</f>
        <v>186</v>
      </c>
      <c r="B193" s="59" t="str">
        <f>LOOKUP($A193,'St. Objectenlijst FE'!$A:$A,'St. Objectenlijst FE'!$B:$B)</f>
        <v>Leeg</v>
      </c>
      <c r="C193" s="647" t="str">
        <f>LOOKUP($A193,'St. Objectenlijst FE'!$A:$A,'St. Objectenlijst FE'!$F:$F)</f>
        <v>Leeg</v>
      </c>
      <c r="D193" s="553"/>
      <c r="E193" s="49"/>
      <c r="F193" s="436"/>
      <c r="G193" s="49"/>
      <c r="H193" s="49"/>
      <c r="I193" s="49"/>
      <c r="J193" s="49"/>
      <c r="K193" s="49"/>
      <c r="L193" s="49"/>
      <c r="M193" s="49"/>
      <c r="N193" s="49"/>
      <c r="O193" s="49"/>
      <c r="P193" s="912"/>
      <c r="Q193" s="912"/>
      <c r="R193" s="912"/>
      <c r="S193" s="912"/>
    </row>
    <row r="194" spans="1:19" ht="17" x14ac:dyDescent="0.2">
      <c r="A194" s="474">
        <f>'St. Objectenlijst FE'!A191</f>
        <v>187</v>
      </c>
      <c r="B194" s="59" t="str">
        <f>LOOKUP($A194,'St. Objectenlijst FE'!$A:$A,'St. Objectenlijst FE'!$B:$B)</f>
        <v>Leeg</v>
      </c>
      <c r="C194" s="647" t="str">
        <f>LOOKUP($A194,'St. Objectenlijst FE'!$A:$A,'St. Objectenlijst FE'!$F:$F)</f>
        <v>Leeg</v>
      </c>
      <c r="D194" s="553"/>
      <c r="E194" s="49"/>
      <c r="F194" s="436"/>
      <c r="G194" s="49"/>
      <c r="H194" s="49"/>
      <c r="I194" s="49"/>
      <c r="J194" s="49"/>
      <c r="K194" s="49"/>
      <c r="L194" s="49"/>
      <c r="M194" s="49"/>
      <c r="N194" s="49"/>
      <c r="O194" s="49"/>
      <c r="P194" s="912"/>
      <c r="Q194" s="912"/>
      <c r="R194" s="912"/>
      <c r="S194" s="912"/>
    </row>
    <row r="195" spans="1:19" ht="17" x14ac:dyDescent="0.2">
      <c r="A195" s="474">
        <f>'St. Objectenlijst FE'!A192</f>
        <v>188</v>
      </c>
      <c r="B195" s="59" t="str">
        <f>LOOKUP($A195,'St. Objectenlijst FE'!$A:$A,'St. Objectenlijst FE'!$B:$B)</f>
        <v>Leeg</v>
      </c>
      <c r="C195" s="647" t="str">
        <f>LOOKUP($A195,'St. Objectenlijst FE'!$A:$A,'St. Objectenlijst FE'!$F:$F)</f>
        <v>Leeg</v>
      </c>
      <c r="D195" s="553"/>
      <c r="E195" s="49"/>
      <c r="F195" s="436"/>
      <c r="G195" s="49"/>
      <c r="H195" s="49"/>
      <c r="I195" s="49"/>
      <c r="J195" s="49"/>
      <c r="K195" s="49"/>
      <c r="L195" s="49"/>
      <c r="M195" s="49"/>
      <c r="N195" s="49"/>
      <c r="O195" s="49"/>
      <c r="P195" s="912"/>
      <c r="Q195" s="912"/>
      <c r="R195" s="912"/>
      <c r="S195" s="912"/>
    </row>
    <row r="196" spans="1:19" ht="17" x14ac:dyDescent="0.2">
      <c r="A196" s="474">
        <f>'St. Objectenlijst FE'!A193</f>
        <v>189</v>
      </c>
      <c r="B196" s="59" t="str">
        <f>LOOKUP($A196,'St. Objectenlijst FE'!$A:$A,'St. Objectenlijst FE'!$B:$B)</f>
        <v>Leeg</v>
      </c>
      <c r="C196" s="647" t="str">
        <f>LOOKUP($A196,'St. Objectenlijst FE'!$A:$A,'St. Objectenlijst FE'!$F:$F)</f>
        <v>Leeg</v>
      </c>
      <c r="D196" s="553"/>
      <c r="E196" s="49"/>
      <c r="F196" s="436"/>
      <c r="G196" s="49"/>
      <c r="H196" s="49"/>
      <c r="I196" s="49"/>
      <c r="J196" s="49"/>
      <c r="K196" s="49"/>
      <c r="L196" s="49"/>
      <c r="M196" s="49"/>
      <c r="N196" s="49"/>
      <c r="O196" s="49"/>
      <c r="P196" s="912"/>
      <c r="Q196" s="912"/>
      <c r="R196" s="912"/>
      <c r="S196" s="912"/>
    </row>
    <row r="197" spans="1:19" ht="17" x14ac:dyDescent="0.2">
      <c r="A197" s="474">
        <f>'St. Objectenlijst FE'!A194</f>
        <v>190</v>
      </c>
      <c r="B197" s="59" t="str">
        <f>LOOKUP($A197,'St. Objectenlijst FE'!$A:$A,'St. Objectenlijst FE'!$B:$B)</f>
        <v>Leeg</v>
      </c>
      <c r="C197" s="647" t="str">
        <f>LOOKUP($A197,'St. Objectenlijst FE'!$A:$A,'St. Objectenlijst FE'!$F:$F)</f>
        <v>Leeg</v>
      </c>
      <c r="D197" s="553"/>
      <c r="E197" s="49"/>
      <c r="F197" s="436"/>
      <c r="G197" s="49"/>
      <c r="H197" s="49"/>
      <c r="I197" s="49"/>
      <c r="J197" s="49"/>
      <c r="K197" s="49"/>
      <c r="L197" s="49"/>
      <c r="M197" s="49"/>
      <c r="N197" s="49"/>
      <c r="O197" s="49"/>
      <c r="P197" s="912"/>
      <c r="Q197" s="912"/>
      <c r="R197" s="912"/>
      <c r="S197" s="912"/>
    </row>
    <row r="198" spans="1:19" ht="17" x14ac:dyDescent="0.2">
      <c r="A198" s="474">
        <f>'St. Objectenlijst FE'!A195</f>
        <v>191</v>
      </c>
      <c r="B198" s="59" t="str">
        <f>LOOKUP($A198,'St. Objectenlijst FE'!$A:$A,'St. Objectenlijst FE'!$B:$B)</f>
        <v>Leeg</v>
      </c>
      <c r="C198" s="647" t="str">
        <f>LOOKUP($A198,'St. Objectenlijst FE'!$A:$A,'St. Objectenlijst FE'!$F:$F)</f>
        <v>Leeg</v>
      </c>
      <c r="D198" s="553"/>
      <c r="E198" s="49"/>
      <c r="F198" s="436"/>
      <c r="G198" s="49"/>
      <c r="H198" s="49"/>
      <c r="I198" s="49"/>
      <c r="J198" s="49"/>
      <c r="K198" s="49"/>
      <c r="L198" s="49"/>
      <c r="M198" s="49"/>
      <c r="N198" s="49"/>
      <c r="O198" s="49"/>
      <c r="P198" s="912"/>
      <c r="Q198" s="912"/>
      <c r="R198" s="912"/>
      <c r="S198" s="912"/>
    </row>
    <row r="199" spans="1:19" ht="17" x14ac:dyDescent="0.2">
      <c r="A199" s="474">
        <f>'St. Objectenlijst FE'!A196</f>
        <v>192</v>
      </c>
      <c r="B199" s="59" t="str">
        <f>LOOKUP($A199,'St. Objectenlijst FE'!$A:$A,'St. Objectenlijst FE'!$B:$B)</f>
        <v>Leeg</v>
      </c>
      <c r="C199" s="647" t="str">
        <f>LOOKUP($A199,'St. Objectenlijst FE'!$A:$A,'St. Objectenlijst FE'!$F:$F)</f>
        <v>Leeg</v>
      </c>
      <c r="D199" s="553"/>
      <c r="E199" s="49"/>
      <c r="F199" s="436"/>
      <c r="G199" s="49"/>
      <c r="H199" s="49"/>
      <c r="I199" s="49"/>
      <c r="J199" s="49"/>
      <c r="K199" s="49"/>
      <c r="L199" s="49"/>
      <c r="M199" s="49"/>
      <c r="N199" s="49"/>
      <c r="O199" s="49"/>
      <c r="P199" s="912"/>
      <c r="Q199" s="912"/>
      <c r="R199" s="912"/>
      <c r="S199" s="912"/>
    </row>
    <row r="200" spans="1:19" ht="17" x14ac:dyDescent="0.2">
      <c r="A200" s="474">
        <f>'St. Objectenlijst FE'!A197</f>
        <v>193</v>
      </c>
      <c r="B200" s="59" t="str">
        <f>LOOKUP($A200,'St. Objectenlijst FE'!$A:$A,'St. Objectenlijst FE'!$B:$B)</f>
        <v>Leeg</v>
      </c>
      <c r="C200" s="647" t="str">
        <f>LOOKUP($A200,'St. Objectenlijst FE'!$A:$A,'St. Objectenlijst FE'!$F:$F)</f>
        <v>Leeg</v>
      </c>
      <c r="D200" s="553"/>
      <c r="E200" s="49"/>
      <c r="F200" s="436"/>
      <c r="G200" s="49"/>
      <c r="H200" s="49"/>
      <c r="I200" s="49"/>
      <c r="J200" s="49"/>
      <c r="K200" s="49"/>
      <c r="L200" s="49"/>
      <c r="M200" s="49"/>
      <c r="N200" s="49"/>
      <c r="O200" s="49"/>
      <c r="P200" s="912"/>
      <c r="Q200" s="912"/>
      <c r="R200" s="912"/>
      <c r="S200" s="912"/>
    </row>
    <row r="201" spans="1:19" ht="17" x14ac:dyDescent="0.2">
      <c r="A201" s="474">
        <f>'St. Objectenlijst FE'!A198</f>
        <v>194</v>
      </c>
      <c r="B201" s="59" t="str">
        <f>LOOKUP($A201,'St. Objectenlijst FE'!$A:$A,'St. Objectenlijst FE'!$B:$B)</f>
        <v>Leeg</v>
      </c>
      <c r="C201" s="647" t="str">
        <f>LOOKUP($A201,'St. Objectenlijst FE'!$A:$A,'St. Objectenlijst FE'!$F:$F)</f>
        <v>Leeg</v>
      </c>
      <c r="D201" s="553"/>
      <c r="E201" s="49"/>
      <c r="F201" s="436"/>
      <c r="G201" s="49"/>
      <c r="H201" s="49"/>
      <c r="I201" s="49"/>
      <c r="J201" s="49"/>
      <c r="K201" s="49"/>
      <c r="L201" s="49"/>
      <c r="M201" s="49"/>
      <c r="N201" s="49"/>
      <c r="O201" s="49"/>
      <c r="P201" s="912"/>
      <c r="Q201" s="912"/>
      <c r="R201" s="912"/>
      <c r="S201" s="912"/>
    </row>
    <row r="202" spans="1:19" ht="17" x14ac:dyDescent="0.2">
      <c r="A202" s="474">
        <f>'St. Objectenlijst FE'!A199</f>
        <v>195</v>
      </c>
      <c r="B202" s="59" t="str">
        <f>LOOKUP($A202,'St. Objectenlijst FE'!$A:$A,'St. Objectenlijst FE'!$B:$B)</f>
        <v>Leeg</v>
      </c>
      <c r="C202" s="647" t="str">
        <f>LOOKUP($A202,'St. Objectenlijst FE'!$A:$A,'St. Objectenlijst FE'!$F:$F)</f>
        <v>Leeg</v>
      </c>
      <c r="D202" s="553"/>
      <c r="E202" s="49"/>
      <c r="F202" s="436"/>
      <c r="G202" s="49"/>
      <c r="H202" s="49"/>
      <c r="I202" s="49"/>
      <c r="J202" s="49"/>
      <c r="K202" s="49"/>
      <c r="L202" s="49"/>
      <c r="M202" s="49"/>
      <c r="N202" s="49"/>
      <c r="O202" s="49"/>
      <c r="P202" s="912"/>
      <c r="Q202" s="912"/>
      <c r="R202" s="912"/>
      <c r="S202" s="912"/>
    </row>
    <row r="203" spans="1:19" ht="17" x14ac:dyDescent="0.2">
      <c r="A203" s="474">
        <f>'St. Objectenlijst FE'!A200</f>
        <v>196</v>
      </c>
      <c r="B203" s="59" t="str">
        <f>LOOKUP($A203,'St. Objectenlijst FE'!$A:$A,'St. Objectenlijst FE'!$B:$B)</f>
        <v>Leeg</v>
      </c>
      <c r="C203" s="647" t="str">
        <f>LOOKUP($A203,'St. Objectenlijst FE'!$A:$A,'St. Objectenlijst FE'!$F:$F)</f>
        <v>Leeg</v>
      </c>
      <c r="D203" s="553"/>
      <c r="E203" s="49"/>
      <c r="F203" s="436"/>
      <c r="G203" s="49"/>
      <c r="H203" s="49"/>
      <c r="I203" s="49"/>
      <c r="J203" s="49"/>
      <c r="K203" s="49"/>
      <c r="L203" s="49"/>
      <c r="M203" s="49"/>
      <c r="N203" s="49"/>
      <c r="O203" s="49"/>
      <c r="P203" s="912"/>
      <c r="Q203" s="912"/>
      <c r="R203" s="912"/>
      <c r="S203" s="912"/>
    </row>
    <row r="204" spans="1:19" ht="17" x14ac:dyDescent="0.2">
      <c r="A204" s="474">
        <f>'St. Objectenlijst FE'!A201</f>
        <v>197</v>
      </c>
      <c r="B204" s="59" t="str">
        <f>LOOKUP($A204,'St. Objectenlijst FE'!$A:$A,'St. Objectenlijst FE'!$B:$B)</f>
        <v>Leeg</v>
      </c>
      <c r="C204" s="647" t="str">
        <f>LOOKUP($A204,'St. Objectenlijst FE'!$A:$A,'St. Objectenlijst FE'!$F:$F)</f>
        <v>Leeg</v>
      </c>
      <c r="D204" s="553"/>
      <c r="E204" s="49"/>
      <c r="F204" s="436"/>
      <c r="G204" s="49"/>
      <c r="H204" s="49"/>
      <c r="I204" s="49"/>
      <c r="J204" s="49"/>
      <c r="K204" s="49"/>
      <c r="L204" s="49"/>
      <c r="M204" s="49"/>
      <c r="N204" s="49"/>
      <c r="O204" s="49"/>
      <c r="P204" s="912"/>
      <c r="Q204" s="912"/>
      <c r="R204" s="912"/>
      <c r="S204" s="912"/>
    </row>
    <row r="205" spans="1:19" ht="17" x14ac:dyDescent="0.2">
      <c r="A205" s="474">
        <f>'St. Objectenlijst FE'!A202</f>
        <v>198</v>
      </c>
      <c r="B205" s="59" t="str">
        <f>LOOKUP($A205,'St. Objectenlijst FE'!$A:$A,'St. Objectenlijst FE'!$B:$B)</f>
        <v>Leeg</v>
      </c>
      <c r="C205" s="647" t="str">
        <f>LOOKUP($A205,'St. Objectenlijst FE'!$A:$A,'St. Objectenlijst FE'!$F:$F)</f>
        <v>Leeg</v>
      </c>
      <c r="D205" s="553"/>
      <c r="E205" s="49"/>
      <c r="F205" s="436"/>
      <c r="G205" s="49"/>
      <c r="H205" s="49"/>
      <c r="I205" s="49"/>
      <c r="J205" s="49"/>
      <c r="K205" s="49"/>
      <c r="L205" s="49"/>
      <c r="M205" s="49"/>
      <c r="N205" s="49"/>
      <c r="O205" s="49"/>
      <c r="P205" s="912"/>
      <c r="Q205" s="912"/>
      <c r="R205" s="912"/>
      <c r="S205" s="912"/>
    </row>
    <row r="206" spans="1:19" ht="17" x14ac:dyDescent="0.2">
      <c r="A206" s="474">
        <f>'St. Objectenlijst FE'!A203</f>
        <v>199</v>
      </c>
      <c r="B206" s="59" t="str">
        <f>LOOKUP($A206,'St. Objectenlijst FE'!$A:$A,'St. Objectenlijst FE'!$B:$B)</f>
        <v>Leeg</v>
      </c>
      <c r="C206" s="647" t="str">
        <f>LOOKUP($A206,'St. Objectenlijst FE'!$A:$A,'St. Objectenlijst FE'!$F:$F)</f>
        <v>Leeg</v>
      </c>
      <c r="D206" s="553"/>
      <c r="E206" s="49"/>
      <c r="F206" s="436"/>
      <c r="G206" s="49"/>
      <c r="H206" s="49"/>
      <c r="I206" s="49"/>
      <c r="J206" s="49"/>
      <c r="K206" s="49"/>
      <c r="L206" s="49"/>
      <c r="M206" s="49"/>
      <c r="N206" s="49"/>
      <c r="O206" s="49"/>
      <c r="P206" s="912"/>
      <c r="Q206" s="912"/>
      <c r="R206" s="912"/>
      <c r="S206" s="912"/>
    </row>
    <row r="207" spans="1:19" ht="17" x14ac:dyDescent="0.2">
      <c r="A207" s="474">
        <f>'St. Objectenlijst FE'!A204</f>
        <v>999</v>
      </c>
      <c r="B207" s="59" t="str">
        <f>LOOKUP($A207,'St. Objectenlijst FE'!$A:$A,'St. Objectenlijst FE'!$B:$B)</f>
        <v>Leeg</v>
      </c>
      <c r="C207" s="647" t="str">
        <f>LOOKUP($A207,'St. Objectenlijst FE'!$A:$A,'St. Objectenlijst FE'!$F:$F)</f>
        <v>Leeg</v>
      </c>
      <c r="D207" s="553"/>
      <c r="E207" s="49"/>
      <c r="F207" s="436"/>
      <c r="G207" s="49"/>
      <c r="H207" s="49"/>
      <c r="I207" s="49"/>
      <c r="J207" s="49"/>
      <c r="K207" s="49"/>
      <c r="L207" s="49"/>
      <c r="M207" s="49"/>
      <c r="N207" s="49"/>
      <c r="O207" s="49"/>
      <c r="P207" s="912"/>
      <c r="Q207" s="912"/>
      <c r="R207" s="912"/>
      <c r="S207" s="912"/>
    </row>
  </sheetData>
  <mergeCells count="199">
    <mergeCell ref="P93:S93"/>
    <mergeCell ref="P94:S94"/>
    <mergeCell ref="P95:S95"/>
    <mergeCell ref="P96:S96"/>
    <mergeCell ref="P97:S97"/>
    <mergeCell ref="P98:S98"/>
    <mergeCell ref="P104:S104"/>
    <mergeCell ref="P105:S105"/>
    <mergeCell ref="P106:S106"/>
    <mergeCell ref="P99:S99"/>
    <mergeCell ref="P100:S100"/>
    <mergeCell ref="P101:S101"/>
    <mergeCell ref="P102:S102"/>
    <mergeCell ref="P103:S103"/>
    <mergeCell ref="P84:S84"/>
    <mergeCell ref="P85:S85"/>
    <mergeCell ref="P86:S86"/>
    <mergeCell ref="P87:S87"/>
    <mergeCell ref="P88:S88"/>
    <mergeCell ref="P89:S89"/>
    <mergeCell ref="P90:S90"/>
    <mergeCell ref="P91:S91"/>
    <mergeCell ref="P92:S92"/>
    <mergeCell ref="P75:S75"/>
    <mergeCell ref="P76:S76"/>
    <mergeCell ref="P77:S77"/>
    <mergeCell ref="P78:S78"/>
    <mergeCell ref="P79:S79"/>
    <mergeCell ref="P80:S80"/>
    <mergeCell ref="P81:S81"/>
    <mergeCell ref="P82:S82"/>
    <mergeCell ref="P83:S83"/>
    <mergeCell ref="P66:S66"/>
    <mergeCell ref="P67:S67"/>
    <mergeCell ref="P68:S68"/>
    <mergeCell ref="P69:S69"/>
    <mergeCell ref="P70:S70"/>
    <mergeCell ref="P71:S71"/>
    <mergeCell ref="P72:S72"/>
    <mergeCell ref="P73:S73"/>
    <mergeCell ref="P74:S74"/>
    <mergeCell ref="P57:S57"/>
    <mergeCell ref="P58:S58"/>
    <mergeCell ref="P59:S59"/>
    <mergeCell ref="P60:S60"/>
    <mergeCell ref="P61:S61"/>
    <mergeCell ref="P62:S62"/>
    <mergeCell ref="P63:S63"/>
    <mergeCell ref="P64:S64"/>
    <mergeCell ref="P65:S65"/>
    <mergeCell ref="P48:S48"/>
    <mergeCell ref="P49:S49"/>
    <mergeCell ref="P50:S50"/>
    <mergeCell ref="P51:S51"/>
    <mergeCell ref="P52:S52"/>
    <mergeCell ref="P53:S53"/>
    <mergeCell ref="P54:S54"/>
    <mergeCell ref="P55:S55"/>
    <mergeCell ref="P56:S56"/>
    <mergeCell ref="P37:S37"/>
    <mergeCell ref="P38:S38"/>
    <mergeCell ref="P39:S39"/>
    <mergeCell ref="P40:S40"/>
    <mergeCell ref="P41:S41"/>
    <mergeCell ref="P42:S42"/>
    <mergeCell ref="P43:S43"/>
    <mergeCell ref="P44:S44"/>
    <mergeCell ref="P45:S45"/>
    <mergeCell ref="P36:S36"/>
    <mergeCell ref="P25:S25"/>
    <mergeCell ref="P26:S26"/>
    <mergeCell ref="P27:S27"/>
    <mergeCell ref="P28:S28"/>
    <mergeCell ref="P29:S29"/>
    <mergeCell ref="P30:S30"/>
    <mergeCell ref="P31:S31"/>
    <mergeCell ref="P32:S32"/>
    <mergeCell ref="P33:S33"/>
    <mergeCell ref="P34:S34"/>
    <mergeCell ref="P35:S35"/>
    <mergeCell ref="P12:S12"/>
    <mergeCell ref="P7:S7"/>
    <mergeCell ref="P8:S8"/>
    <mergeCell ref="P9:S9"/>
    <mergeCell ref="P10:S10"/>
    <mergeCell ref="P11:S11"/>
    <mergeCell ref="P24:S24"/>
    <mergeCell ref="P13:S13"/>
    <mergeCell ref="P14:S14"/>
    <mergeCell ref="P15:S15"/>
    <mergeCell ref="P16:S16"/>
    <mergeCell ref="P17:S17"/>
    <mergeCell ref="P18:S18"/>
    <mergeCell ref="P19:S19"/>
    <mergeCell ref="P20:S20"/>
    <mergeCell ref="P21:S21"/>
    <mergeCell ref="P22:S22"/>
    <mergeCell ref="P23:S23"/>
    <mergeCell ref="P112:S112"/>
    <mergeCell ref="P113:S113"/>
    <mergeCell ref="P114:S114"/>
    <mergeCell ref="P115:S115"/>
    <mergeCell ref="P116:S116"/>
    <mergeCell ref="P107:S107"/>
    <mergeCell ref="P108:S108"/>
    <mergeCell ref="P109:S109"/>
    <mergeCell ref="P110:S110"/>
    <mergeCell ref="P111:S111"/>
    <mergeCell ref="P122:S122"/>
    <mergeCell ref="P123:S123"/>
    <mergeCell ref="P124:S124"/>
    <mergeCell ref="P125:S125"/>
    <mergeCell ref="P126:S126"/>
    <mergeCell ref="P117:S117"/>
    <mergeCell ref="P118:S118"/>
    <mergeCell ref="P119:S119"/>
    <mergeCell ref="P120:S120"/>
    <mergeCell ref="P121:S121"/>
    <mergeCell ref="P132:S132"/>
    <mergeCell ref="P133:S133"/>
    <mergeCell ref="P134:S134"/>
    <mergeCell ref="P135:S135"/>
    <mergeCell ref="P136:S136"/>
    <mergeCell ref="P127:S127"/>
    <mergeCell ref="P128:S128"/>
    <mergeCell ref="P129:S129"/>
    <mergeCell ref="P130:S130"/>
    <mergeCell ref="P131:S131"/>
    <mergeCell ref="P142:S142"/>
    <mergeCell ref="P143:S143"/>
    <mergeCell ref="P144:S144"/>
    <mergeCell ref="P145:S145"/>
    <mergeCell ref="P146:S146"/>
    <mergeCell ref="P137:S137"/>
    <mergeCell ref="P138:S138"/>
    <mergeCell ref="P139:S139"/>
    <mergeCell ref="P140:S140"/>
    <mergeCell ref="P141:S141"/>
    <mergeCell ref="P152:S152"/>
    <mergeCell ref="P153:S153"/>
    <mergeCell ref="P154:S154"/>
    <mergeCell ref="P155:S155"/>
    <mergeCell ref="P156:S156"/>
    <mergeCell ref="P147:S147"/>
    <mergeCell ref="P148:S148"/>
    <mergeCell ref="P149:S149"/>
    <mergeCell ref="P150:S150"/>
    <mergeCell ref="P151:S151"/>
    <mergeCell ref="P162:S162"/>
    <mergeCell ref="P163:S163"/>
    <mergeCell ref="P164:S164"/>
    <mergeCell ref="P165:S165"/>
    <mergeCell ref="P166:S166"/>
    <mergeCell ref="P157:S157"/>
    <mergeCell ref="P158:S158"/>
    <mergeCell ref="P159:S159"/>
    <mergeCell ref="P160:S160"/>
    <mergeCell ref="P161:S161"/>
    <mergeCell ref="P172:S172"/>
    <mergeCell ref="P173:S173"/>
    <mergeCell ref="P174:S174"/>
    <mergeCell ref="P175:S175"/>
    <mergeCell ref="P176:S176"/>
    <mergeCell ref="P167:S167"/>
    <mergeCell ref="P168:S168"/>
    <mergeCell ref="P169:S169"/>
    <mergeCell ref="P170:S170"/>
    <mergeCell ref="P171:S171"/>
    <mergeCell ref="P182:S182"/>
    <mergeCell ref="P183:S183"/>
    <mergeCell ref="P184:S184"/>
    <mergeCell ref="P185:S185"/>
    <mergeCell ref="P186:S186"/>
    <mergeCell ref="P177:S177"/>
    <mergeCell ref="P178:S178"/>
    <mergeCell ref="P179:S179"/>
    <mergeCell ref="P180:S180"/>
    <mergeCell ref="P181:S181"/>
    <mergeCell ref="P192:S192"/>
    <mergeCell ref="P193:S193"/>
    <mergeCell ref="P194:S194"/>
    <mergeCell ref="P195:S195"/>
    <mergeCell ref="P196:S196"/>
    <mergeCell ref="P187:S187"/>
    <mergeCell ref="P188:S188"/>
    <mergeCell ref="P189:S189"/>
    <mergeCell ref="P190:S190"/>
    <mergeCell ref="P191:S191"/>
    <mergeCell ref="P207:S207"/>
    <mergeCell ref="P202:S202"/>
    <mergeCell ref="P203:S203"/>
    <mergeCell ref="P204:S204"/>
    <mergeCell ref="P205:S205"/>
    <mergeCell ref="P206:S206"/>
    <mergeCell ref="P197:S197"/>
    <mergeCell ref="P198:S198"/>
    <mergeCell ref="P199:S199"/>
    <mergeCell ref="P200:S200"/>
    <mergeCell ref="P201:S201"/>
  </mergeCells>
  <phoneticPr fontId="3" type="noConversion"/>
  <pageMargins left="0.7" right="0.7" top="0.75" bottom="0.75" header="0.3" footer="0.3"/>
  <pageSetup paperSize="9" scale="17" orientation="portrait" horizontalDpi="0" verticalDpi="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0744-B92A-D248-B0FE-F054021F7DF3}">
  <dimension ref="A1:T12"/>
  <sheetViews>
    <sheetView workbookViewId="0">
      <selection activeCell="N1" sqref="N1:N12"/>
    </sheetView>
  </sheetViews>
  <sheetFormatPr baseColWidth="10" defaultRowHeight="16" x14ac:dyDescent="0.2"/>
  <cols>
    <col min="1" max="1" width="11.83203125" bestFit="1" customWidth="1"/>
    <col min="10" max="10" width="26.33203125" bestFit="1" customWidth="1"/>
  </cols>
  <sheetData>
    <row r="1" spans="1:20" x14ac:dyDescent="0.2">
      <c r="A1" t="str">
        <f>'Calculatie sheet'!AP3</f>
        <v>Persleidingen (staal)</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sheet'!AP41</f>
        <v>24.48</v>
      </c>
      <c r="C2" s="566">
        <f>B2</f>
        <v>24.48</v>
      </c>
      <c r="D2" s="28">
        <v>0</v>
      </c>
      <c r="E2" s="28">
        <f>C2*2</f>
        <v>48.96</v>
      </c>
      <c r="F2" s="28">
        <f>E2*0.3333</f>
        <v>16.318368</v>
      </c>
      <c r="G2" s="28">
        <f>E2*0.6666</f>
        <v>32.636735999999999</v>
      </c>
      <c r="H2" s="28">
        <f>D2</f>
        <v>0</v>
      </c>
      <c r="I2" s="28">
        <f>E2*0.3333</f>
        <v>16.318368</v>
      </c>
      <c r="J2" s="566" t="s">
        <v>571</v>
      </c>
      <c r="L2">
        <v>2020</v>
      </c>
      <c r="M2" s="41">
        <f>(LOOKUP('Calculatie sheet'!$AP$2,'Objectenoverzicht aantallen'!$A:$A,'Objectenoverzicht aantallen'!$E:$E)*'Calculatie sheet'!$AP$41)</f>
        <v>0</v>
      </c>
      <c r="N2" s="798">
        <f>(LOOKUP('Calculatie sheet'!$AP$2,'Objectenoverzicht aantallen'!$A:$A,'Objectenoverzicht aantallen'!$Q:$Q)*'Calculatie sheet'!$AP$41)</f>
        <v>0</v>
      </c>
      <c r="O2" s="28">
        <v>0</v>
      </c>
      <c r="P2" s="28">
        <f>N2*2</f>
        <v>0</v>
      </c>
      <c r="Q2" s="28">
        <f>P2*0.3333</f>
        <v>0</v>
      </c>
      <c r="R2" s="28">
        <f>P2*0.6666</f>
        <v>0</v>
      </c>
      <c r="S2" s="28">
        <f>O2</f>
        <v>0</v>
      </c>
      <c r="T2" s="28">
        <f>P2*0.3333</f>
        <v>0</v>
      </c>
    </row>
    <row r="3" spans="1:20" x14ac:dyDescent="0.2">
      <c r="J3" s="8" t="s">
        <v>61</v>
      </c>
      <c r="L3">
        <v>2021</v>
      </c>
      <c r="M3" s="41">
        <f>(LOOKUP('Calculatie sheet'!$AP$2,'Objectenoverzicht aantallen'!$A:$A,'Objectenoverzicht aantallen'!$F:$F)*'Calculatie sheet'!$AP$41)</f>
        <v>0</v>
      </c>
      <c r="N3" s="798">
        <f>(LOOKUP('Calculatie sheet'!$AP$2,'Objectenoverzicht aantallen'!$A:$A,'Objectenoverzicht aantallen'!$R:$R)*'Calculatie sheet'!$AP$41)</f>
        <v>0</v>
      </c>
      <c r="O3" s="28">
        <v>0</v>
      </c>
      <c r="P3" s="28">
        <f>N3*2</f>
        <v>0</v>
      </c>
      <c r="Q3" s="28">
        <f>P3*0.3333</f>
        <v>0</v>
      </c>
      <c r="R3" s="28">
        <f>P3*0.6666</f>
        <v>0</v>
      </c>
      <c r="S3" s="28">
        <f>O3</f>
        <v>0</v>
      </c>
      <c r="T3" s="28">
        <f>P3*0.3333</f>
        <v>0</v>
      </c>
    </row>
    <row r="4" spans="1:20" x14ac:dyDescent="0.2">
      <c r="J4" s="9" t="s">
        <v>48</v>
      </c>
      <c r="L4">
        <v>2022</v>
      </c>
      <c r="M4" s="41">
        <f>(LOOKUP('Calculatie sheet'!$AP$2,'Objectenoverzicht aantallen'!$A:$A,'Objectenoverzicht aantallen'!$G:$G)*'Calculatie sheet'!$AP$41)</f>
        <v>0</v>
      </c>
      <c r="N4" s="798">
        <f>(LOOKUP('Calculatie sheet'!$AP$2,'Objectenoverzicht aantallen'!$A:$A,'Objectenoverzicht aantallen'!$S:$S)*'Calculatie sheet'!$AP$41)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sheet'!$AP$2,'Objectenoverzicht aantallen'!$A:$A,'Objectenoverzicht aantallen'!$H:$H)*'Calculatie sheet'!$AP$41)</f>
        <v>0</v>
      </c>
      <c r="N5" s="798">
        <f>(LOOKUP('Calculatie sheet'!$AP$2,'Objectenoverzicht aantallen'!$A:$A,'Objectenoverzicht aantallen'!$T:$T)*'Calculatie sheet'!$AP$41)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sheet'!$AP$2,'Objectenoverzicht aantallen'!$A:$A,'Objectenoverzicht aantallen'!$I:$I)*'Calculatie sheet'!$AP$41)</f>
        <v>0</v>
      </c>
      <c r="N6" s="798">
        <f>(LOOKUP('Calculatie sheet'!$AP$2,'Objectenoverzicht aantallen'!$A:$A,'Objectenoverzicht aantallen'!$U:$U)*'Calculatie sheet'!$AP$41)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sheet'!$AP$2,'Objectenoverzicht aantallen'!$A:$A,'Objectenoverzicht aantallen'!$J:$J)*'Calculatie sheet'!$AP$41)</f>
        <v>0</v>
      </c>
      <c r="N7" s="798">
        <f>(LOOKUP('Calculatie sheet'!$AP$2,'Objectenoverzicht aantallen'!$A:$A,'Objectenoverzicht aantallen'!$V:$V)*'Calculatie sheet'!$AP$41)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sheet'!$AP$2,'Objectenoverzicht aantallen'!$A:$A,'Objectenoverzicht aantallen'!$K:$K)*'Calculatie sheet'!$AP$41)</f>
        <v>0</v>
      </c>
      <c r="N8" s="798">
        <f>(LOOKUP('Calculatie sheet'!$AP$2,'Objectenoverzicht aantallen'!$A:$A,'Objectenoverzicht aantallen'!$W:$W)*'Calculatie sheet'!$AP$41)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sheet'!$AP$2,'Objectenoverzicht aantallen'!$A:$A,'Objectenoverzicht aantallen'!$L:$L)*'Calculatie sheet'!$AP$41)</f>
        <v>0</v>
      </c>
      <c r="N9" s="798">
        <f>(LOOKUP('Calculatie sheet'!$AP$2,'Objectenoverzicht aantallen'!$A:$A,'Objectenoverzicht aantallen'!$X:$X)*'Calculatie sheet'!$AP$41)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sheet'!$AP$2,'Objectenoverzicht aantallen'!$A:$A,'Objectenoverzicht aantallen'!$M:$M)*'Calculatie sheet'!$AP$41)</f>
        <v>0</v>
      </c>
      <c r="N10" s="798">
        <f>(LOOKUP('Calculatie sheet'!$AP$2,'Objectenoverzicht aantallen'!$A:$A,'Objectenoverzicht aantallen'!$Y:$Y)*'Calculatie sheet'!$AP$41)</f>
        <v>0</v>
      </c>
      <c r="O10" s="28">
        <v>0</v>
      </c>
      <c r="P10" s="28">
        <f t="shared" si="0"/>
        <v>0</v>
      </c>
      <c r="Q10" s="28">
        <f t="shared" si="1"/>
        <v>0</v>
      </c>
      <c r="R10" s="28">
        <f t="shared" si="2"/>
        <v>0</v>
      </c>
      <c r="S10" s="28">
        <f t="shared" si="3"/>
        <v>0</v>
      </c>
      <c r="T10" s="28">
        <f t="shared" si="4"/>
        <v>0</v>
      </c>
    </row>
    <row r="11" spans="1:20" x14ac:dyDescent="0.2">
      <c r="L11">
        <v>2029</v>
      </c>
      <c r="M11" s="41">
        <f>(LOOKUP('Calculatie sheet'!$AP$2,'Objectenoverzicht aantallen'!$A:$A,'Objectenoverzicht aantallen'!$N:$N)*'Calculatie sheet'!$AP$41)</f>
        <v>0</v>
      </c>
      <c r="N11" s="798">
        <f>(LOOKUP('Calculatie sheet'!$AP$2,'Objectenoverzicht aantallen'!$A:$A,'Objectenoverzicht aantallen'!$Z:$Z)*'Calculatie sheet'!$AP$41)</f>
        <v>0</v>
      </c>
      <c r="O11" s="28">
        <v>0</v>
      </c>
      <c r="P11" s="28">
        <f t="shared" si="0"/>
        <v>0</v>
      </c>
      <c r="Q11" s="28">
        <f t="shared" si="1"/>
        <v>0</v>
      </c>
      <c r="R11" s="28">
        <f t="shared" si="2"/>
        <v>0</v>
      </c>
      <c r="S11" s="28">
        <f t="shared" si="3"/>
        <v>0</v>
      </c>
      <c r="T11" s="28">
        <f t="shared" si="4"/>
        <v>0</v>
      </c>
    </row>
    <row r="12" spans="1:20" x14ac:dyDescent="0.2">
      <c r="L12">
        <v>2030</v>
      </c>
      <c r="M12" s="41">
        <f>(LOOKUP('Calculatie sheet'!$AP$2,'Objectenoverzicht aantallen'!$A:$A,'Objectenoverzicht aantallen'!$O:$O)*'Calculatie sheet'!$AP$41)</f>
        <v>0</v>
      </c>
      <c r="N12" s="798">
        <f>(LOOKUP('Calculatie sheet'!$AP$2,'Objectenoverzicht aantallen'!$A:$A,'Objectenoverzicht aantallen'!$AA:$AA)*'Calculatie sheet'!$AP$41)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E8D24-62C3-0846-9F6F-3B0EA2082A5C}">
  <dimension ref="A1:T12"/>
  <sheetViews>
    <sheetView workbookViewId="0">
      <selection activeCell="N1" sqref="N1:N12"/>
    </sheetView>
  </sheetViews>
  <sheetFormatPr baseColWidth="10" defaultRowHeight="16" x14ac:dyDescent="0.2"/>
  <cols>
    <col min="10" max="10" width="26.33203125" bestFit="1" customWidth="1"/>
  </cols>
  <sheetData>
    <row r="1" spans="1:20" x14ac:dyDescent="0.2">
      <c r="A1" t="str">
        <f>'Calculatie sheet'!AQ3</f>
        <v>Oeverbeschoeiing (hout)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sheet'!AQ41</f>
        <v>25.99</v>
      </c>
      <c r="C2" s="566">
        <f>B2</f>
        <v>25.99</v>
      </c>
      <c r="D2" s="28">
        <v>0</v>
      </c>
      <c r="E2" s="28">
        <f>C2*2</f>
        <v>51.98</v>
      </c>
      <c r="F2" s="28">
        <f>E2*0.3333</f>
        <v>17.324933999999999</v>
      </c>
      <c r="G2" s="28">
        <f>E2*0.6666</f>
        <v>34.649867999999998</v>
      </c>
      <c r="H2" s="28">
        <f>D2</f>
        <v>0</v>
      </c>
      <c r="I2" s="28">
        <f>E2*0.3333</f>
        <v>17.324933999999999</v>
      </c>
      <c r="J2" s="566" t="s">
        <v>571</v>
      </c>
      <c r="L2">
        <v>2020</v>
      </c>
      <c r="M2" s="41">
        <f>(LOOKUP('Calculatie sheet'!$AQ$2,'Objectenoverzicht aantallen'!$A:$A,'Objectenoverzicht aantallen'!$E:$E)*'Calculatie sheet'!$AQ$41)</f>
        <v>0</v>
      </c>
      <c r="N2" s="798">
        <f>(LOOKUP('Calculatie sheet'!$AQ$2,'Objectenoverzicht aantallen'!$A:$A,'Objectenoverzicht aantallen'!$Q:$Q)*'Calculatie sheet'!$AQ$41)</f>
        <v>0</v>
      </c>
      <c r="O2" s="28">
        <v>0</v>
      </c>
      <c r="P2" s="28">
        <f>N2*2</f>
        <v>0</v>
      </c>
      <c r="Q2" s="28">
        <f>P2*0.3333</f>
        <v>0</v>
      </c>
      <c r="R2" s="28">
        <f>P2*0.6666</f>
        <v>0</v>
      </c>
      <c r="S2" s="28">
        <f>O2</f>
        <v>0</v>
      </c>
      <c r="T2" s="28">
        <f>P2*0.3333</f>
        <v>0</v>
      </c>
    </row>
    <row r="3" spans="1:20" x14ac:dyDescent="0.2">
      <c r="J3" s="8" t="s">
        <v>61</v>
      </c>
      <c r="L3">
        <v>2021</v>
      </c>
      <c r="M3" s="41">
        <f>(LOOKUP('Calculatie sheet'!$AQ$2,'Objectenoverzicht aantallen'!$A:$A,'Objectenoverzicht aantallen'!$F:$F)*'Calculatie sheet'!$AQ$41)</f>
        <v>0</v>
      </c>
      <c r="N3" s="798">
        <f>(LOOKUP('Calculatie sheet'!$AQ$2,'Objectenoverzicht aantallen'!$A:$A,'Objectenoverzicht aantallen'!$R:$R)*'Calculatie sheet'!$AQ$41)</f>
        <v>0</v>
      </c>
      <c r="O3" s="28">
        <v>0</v>
      </c>
      <c r="P3" s="28">
        <f>N3*2</f>
        <v>0</v>
      </c>
      <c r="Q3" s="28">
        <f>P3*0.3333</f>
        <v>0</v>
      </c>
      <c r="R3" s="28">
        <f>P3*0.6666</f>
        <v>0</v>
      </c>
      <c r="S3" s="28">
        <f>O3</f>
        <v>0</v>
      </c>
      <c r="T3" s="28">
        <f>P3*0.3333</f>
        <v>0</v>
      </c>
    </row>
    <row r="4" spans="1:20" x14ac:dyDescent="0.2">
      <c r="J4" s="9" t="s">
        <v>48</v>
      </c>
      <c r="L4">
        <v>2022</v>
      </c>
      <c r="M4" s="41">
        <f>(LOOKUP('Calculatie sheet'!$AQ$2,'Objectenoverzicht aantallen'!$A:$A,'Objectenoverzicht aantallen'!$G:$G)*'Calculatie sheet'!$AQ$41)</f>
        <v>0</v>
      </c>
      <c r="N4" s="798">
        <f>(LOOKUP('Calculatie sheet'!$AQ$2,'Objectenoverzicht aantallen'!$A:$A,'Objectenoverzicht aantallen'!$S:$S)*'Calculatie sheet'!$AQ$41)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sheet'!$AQ$2,'Objectenoverzicht aantallen'!$A:$A,'Objectenoverzicht aantallen'!$H:$H)*'Calculatie sheet'!$AQ$41)</f>
        <v>0</v>
      </c>
      <c r="N5" s="798">
        <f>(LOOKUP('Calculatie sheet'!$AQ$2,'Objectenoverzicht aantallen'!$A:$A,'Objectenoverzicht aantallen'!$T:$T)*'Calculatie sheet'!$AQ$41)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sheet'!$AQ$2,'Objectenoverzicht aantallen'!$A:$A,'Objectenoverzicht aantallen'!$I:$I)*'Calculatie sheet'!$AQ$41)</f>
        <v>0</v>
      </c>
      <c r="N6" s="798">
        <f>(LOOKUP('Calculatie sheet'!$AQ$2,'Objectenoverzicht aantallen'!$A:$A,'Objectenoverzicht aantallen'!$U:$U)*'Calculatie sheet'!$AQ$41)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sheet'!$AQ$2,'Objectenoverzicht aantallen'!$A:$A,'Objectenoverzicht aantallen'!$J:$J)*'Calculatie sheet'!$AQ$41)</f>
        <v>0</v>
      </c>
      <c r="N7" s="798">
        <f>(LOOKUP('Calculatie sheet'!$AQ$2,'Objectenoverzicht aantallen'!$A:$A,'Objectenoverzicht aantallen'!$V:$V)*'Calculatie sheet'!$AQ$41)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sheet'!$AQ$2,'Objectenoverzicht aantallen'!$A:$A,'Objectenoverzicht aantallen'!$K:$K)*'Calculatie sheet'!$AQ$41)</f>
        <v>0</v>
      </c>
      <c r="N8" s="798">
        <f>(LOOKUP('Calculatie sheet'!$AQ$2,'Objectenoverzicht aantallen'!$A:$A,'Objectenoverzicht aantallen'!$W:$W)*'Calculatie sheet'!$AQ$41)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sheet'!$AQ$2,'Objectenoverzicht aantallen'!$A:$A,'Objectenoverzicht aantallen'!$L:$L)*'Calculatie sheet'!$AQ$41)</f>
        <v>0</v>
      </c>
      <c r="N9" s="798">
        <f>(LOOKUP('Calculatie sheet'!$AQ$2,'Objectenoverzicht aantallen'!$A:$A,'Objectenoverzicht aantallen'!$X:$X)*'Calculatie sheet'!$AQ$41)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sheet'!$AQ$2,'Objectenoverzicht aantallen'!$A:$A,'Objectenoverzicht aantallen'!$M:$M)*'Calculatie sheet'!$AQ$41)</f>
        <v>0</v>
      </c>
      <c r="N10" s="798">
        <f>(LOOKUP('Calculatie sheet'!$AQ$2,'Objectenoverzicht aantallen'!$A:$A,'Objectenoverzicht aantallen'!$Y:$Y)*'Calculatie sheet'!$AQ$41)</f>
        <v>0</v>
      </c>
      <c r="O10" s="28">
        <v>0</v>
      </c>
      <c r="P10" s="28">
        <f t="shared" si="0"/>
        <v>0</v>
      </c>
      <c r="Q10" s="28">
        <f t="shared" si="1"/>
        <v>0</v>
      </c>
      <c r="R10" s="28">
        <f t="shared" si="2"/>
        <v>0</v>
      </c>
      <c r="S10" s="28">
        <f t="shared" si="3"/>
        <v>0</v>
      </c>
      <c r="T10" s="28">
        <f t="shared" si="4"/>
        <v>0</v>
      </c>
    </row>
    <row r="11" spans="1:20" x14ac:dyDescent="0.2">
      <c r="L11">
        <v>2029</v>
      </c>
      <c r="M11" s="41">
        <f>(LOOKUP('Calculatie sheet'!$AQ$2,'Objectenoverzicht aantallen'!$A:$A,'Objectenoverzicht aantallen'!$N:$N)*'Calculatie sheet'!$AQ$41)</f>
        <v>0</v>
      </c>
      <c r="N11" s="798">
        <f>(LOOKUP('Calculatie sheet'!$AQ$2,'Objectenoverzicht aantallen'!$A:$A,'Objectenoverzicht aantallen'!$Z:$Z)*'Calculatie sheet'!$AQ$41)</f>
        <v>0</v>
      </c>
      <c r="O11" s="28">
        <v>0</v>
      </c>
      <c r="P11" s="28">
        <f t="shared" si="0"/>
        <v>0</v>
      </c>
      <c r="Q11" s="28">
        <f t="shared" si="1"/>
        <v>0</v>
      </c>
      <c r="R11" s="28">
        <f t="shared" si="2"/>
        <v>0</v>
      </c>
      <c r="S11" s="28">
        <f t="shared" si="3"/>
        <v>0</v>
      </c>
      <c r="T11" s="28">
        <f t="shared" si="4"/>
        <v>0</v>
      </c>
    </row>
    <row r="12" spans="1:20" x14ac:dyDescent="0.2">
      <c r="L12">
        <v>2030</v>
      </c>
      <c r="M12" s="41">
        <f>(LOOKUP('Calculatie sheet'!$AQ$2,'Objectenoverzicht aantallen'!$A:$A,'Objectenoverzicht aantallen'!$O:$O)*'Calculatie sheet'!$AQ$41)</f>
        <v>0</v>
      </c>
      <c r="N12" s="798">
        <f>(LOOKUP('Calculatie sheet'!$AQ$2,'Objectenoverzicht aantallen'!$A:$A,'Objectenoverzicht aantallen'!$AA:$AA)*'Calculatie sheet'!$AQ$41)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9C271-E0BD-E144-B4CD-64B64FAF9CAF}">
  <dimension ref="A1:T12"/>
  <sheetViews>
    <sheetView zoomScale="110" zoomScaleNormal="110" workbookViewId="0">
      <selection activeCell="N1" sqref="N1:N12"/>
    </sheetView>
  </sheetViews>
  <sheetFormatPr baseColWidth="10" defaultRowHeight="16" x14ac:dyDescent="0.2"/>
  <cols>
    <col min="1" max="1" width="14.6640625" bestFit="1" customWidth="1"/>
    <col min="10" max="10" width="26.33203125" bestFit="1" customWidth="1"/>
  </cols>
  <sheetData>
    <row r="1" spans="1:20" x14ac:dyDescent="0.2">
      <c r="A1" t="str">
        <f>'Calculatie sheet'!AR3</f>
        <v>Schut-/keersluis groot (hout)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sheet'!AR41</f>
        <v>135008.04999999999</v>
      </c>
      <c r="C2" s="566">
        <f>B2</f>
        <v>135008.04999999999</v>
      </c>
      <c r="D2" s="28">
        <v>0</v>
      </c>
      <c r="E2" s="28">
        <f>C2*2</f>
        <v>270016.09999999998</v>
      </c>
      <c r="F2" s="28">
        <f>E2*0.3333</f>
        <v>89996.366129999995</v>
      </c>
      <c r="G2" s="28">
        <f>E2*0.6666</f>
        <v>179992.73225999999</v>
      </c>
      <c r="H2" s="28">
        <f>D2</f>
        <v>0</v>
      </c>
      <c r="I2" s="28">
        <f>E2*0.3333</f>
        <v>89996.366129999995</v>
      </c>
      <c r="J2" s="566" t="s">
        <v>571</v>
      </c>
      <c r="L2">
        <v>2020</v>
      </c>
      <c r="M2" s="41">
        <f>(LOOKUP('Calculatie sheet'!$AR$2,'Objectenoverzicht aantallen'!$A:$A,'Objectenoverzicht aantallen'!$E:$E)*'Calculatie sheet'!$AR$41)</f>
        <v>0</v>
      </c>
      <c r="N2" s="798">
        <f>(LOOKUP('Calculatie sheet'!$AR$2,'Objectenoverzicht aantallen'!$A:$A,'Objectenoverzicht aantallen'!$Q:$Q)*'Calculatie sheet'!$AR$41)</f>
        <v>0</v>
      </c>
      <c r="O2" s="28">
        <v>0</v>
      </c>
      <c r="P2" s="28">
        <f>N2*2</f>
        <v>0</v>
      </c>
      <c r="Q2" s="28">
        <f>P2*0.3333</f>
        <v>0</v>
      </c>
      <c r="R2" s="28">
        <f>P2*0.6666</f>
        <v>0</v>
      </c>
      <c r="S2" s="28">
        <f>O2</f>
        <v>0</v>
      </c>
      <c r="T2" s="28">
        <f>P2*0.3333</f>
        <v>0</v>
      </c>
    </row>
    <row r="3" spans="1:20" x14ac:dyDescent="0.2">
      <c r="J3" s="8" t="s">
        <v>61</v>
      </c>
      <c r="L3">
        <v>2021</v>
      </c>
      <c r="M3" s="41">
        <f>(LOOKUP('Calculatie sheet'!$AR$2,'Objectenoverzicht aantallen'!$A:$A,'Objectenoverzicht aantallen'!$F:$F)*'Calculatie sheet'!$AR$41)</f>
        <v>0</v>
      </c>
      <c r="N3" s="798">
        <f>(LOOKUP('Calculatie sheet'!$AR$2,'Objectenoverzicht aantallen'!$A:$A,'Objectenoverzicht aantallen'!$R:$R)*'Calculatie sheet'!$AR$41)</f>
        <v>0</v>
      </c>
      <c r="O3" s="28">
        <v>0</v>
      </c>
      <c r="P3" s="28">
        <f>N3*2</f>
        <v>0</v>
      </c>
      <c r="Q3" s="28">
        <f>P3*0.3333</f>
        <v>0</v>
      </c>
      <c r="R3" s="28">
        <f>P3*0.6666</f>
        <v>0</v>
      </c>
      <c r="S3" s="28">
        <f>O3</f>
        <v>0</v>
      </c>
      <c r="T3" s="28">
        <f>P3*0.3333</f>
        <v>0</v>
      </c>
    </row>
    <row r="4" spans="1:20" x14ac:dyDescent="0.2">
      <c r="J4" s="9" t="s">
        <v>48</v>
      </c>
      <c r="L4">
        <v>2022</v>
      </c>
      <c r="M4" s="41">
        <f>(LOOKUP('Calculatie sheet'!$AR$2,'Objectenoverzicht aantallen'!$A:$A,'Objectenoverzicht aantallen'!$G:$G)*'Calculatie sheet'!$AR$41)</f>
        <v>0</v>
      </c>
      <c r="N4" s="798">
        <f>(LOOKUP('Calculatie sheet'!$AR$2,'Objectenoverzicht aantallen'!$A:$A,'Objectenoverzicht aantallen'!$S:$S)*'Calculatie sheet'!$AR$41)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sheet'!$AR$2,'Objectenoverzicht aantallen'!$A:$A,'Objectenoverzicht aantallen'!$H:$H)*'Calculatie sheet'!$AR$41)</f>
        <v>0</v>
      </c>
      <c r="N5" s="798">
        <f>(LOOKUP('Calculatie sheet'!$AR$2,'Objectenoverzicht aantallen'!$A:$A,'Objectenoverzicht aantallen'!$T:$T)*'Calculatie sheet'!$AR$41)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sheet'!$AR$2,'Objectenoverzicht aantallen'!$A:$A,'Objectenoverzicht aantallen'!$I:$I)*'Calculatie sheet'!$AR$41)</f>
        <v>0</v>
      </c>
      <c r="N6" s="798">
        <f>(LOOKUP('Calculatie sheet'!$AR$2,'Objectenoverzicht aantallen'!$A:$A,'Objectenoverzicht aantallen'!$U:$U)*'Calculatie sheet'!$AR$41)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sheet'!$AR$2,'Objectenoverzicht aantallen'!$A:$A,'Objectenoverzicht aantallen'!$J:$J)*'Calculatie sheet'!$AR$41)</f>
        <v>0</v>
      </c>
      <c r="N7" s="798">
        <f>(LOOKUP('Calculatie sheet'!$AR$2,'Objectenoverzicht aantallen'!$A:$A,'Objectenoverzicht aantallen'!$V:$V)*'Calculatie sheet'!$AR$41)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sheet'!$AR$2,'Objectenoverzicht aantallen'!$A:$A,'Objectenoverzicht aantallen'!$K:$K)*'Calculatie sheet'!$AR$41)</f>
        <v>0</v>
      </c>
      <c r="N8" s="798">
        <f>(LOOKUP('Calculatie sheet'!$AR$2,'Objectenoverzicht aantallen'!$A:$A,'Objectenoverzicht aantallen'!$W:$W)*'Calculatie sheet'!$AR$41)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sheet'!$AR$2,'Objectenoverzicht aantallen'!$A:$A,'Objectenoverzicht aantallen'!$L:$L)*'Calculatie sheet'!$AR$41)</f>
        <v>0</v>
      </c>
      <c r="N9" s="798">
        <f>(LOOKUP('Calculatie sheet'!$AR$2,'Objectenoverzicht aantallen'!$A:$A,'Objectenoverzicht aantallen'!$X:$X)*'Calculatie sheet'!$AR$41)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sheet'!$AR$2,'Objectenoverzicht aantallen'!$A:$A,'Objectenoverzicht aantallen'!$M:$M)*'Calculatie sheet'!$AR$41)</f>
        <v>0</v>
      </c>
      <c r="N10" s="798">
        <f>(LOOKUP('Calculatie sheet'!$AR$2,'Objectenoverzicht aantallen'!$A:$A,'Objectenoverzicht aantallen'!$Y:$Y)*'Calculatie sheet'!$AR$41)</f>
        <v>0</v>
      </c>
      <c r="O10" s="28">
        <v>0</v>
      </c>
      <c r="P10" s="28">
        <f t="shared" si="0"/>
        <v>0</v>
      </c>
      <c r="Q10" s="28">
        <f t="shared" si="1"/>
        <v>0</v>
      </c>
      <c r="R10" s="28">
        <f t="shared" si="2"/>
        <v>0</v>
      </c>
      <c r="S10" s="28">
        <f t="shared" si="3"/>
        <v>0</v>
      </c>
      <c r="T10" s="28">
        <f t="shared" si="4"/>
        <v>0</v>
      </c>
    </row>
    <row r="11" spans="1:20" x14ac:dyDescent="0.2">
      <c r="L11">
        <v>2029</v>
      </c>
      <c r="M11" s="41">
        <f>(LOOKUP('Calculatie sheet'!$AR$2,'Objectenoverzicht aantallen'!$A:$A,'Objectenoverzicht aantallen'!$N:$N)*'Calculatie sheet'!$AR$41)</f>
        <v>0</v>
      </c>
      <c r="N11" s="798">
        <f>(LOOKUP('Calculatie sheet'!$AR$2,'Objectenoverzicht aantallen'!$A:$A,'Objectenoverzicht aantallen'!$Z:$Z)*'Calculatie sheet'!$AR$41)</f>
        <v>0</v>
      </c>
      <c r="O11" s="28">
        <v>0</v>
      </c>
      <c r="P11" s="28">
        <f t="shared" si="0"/>
        <v>0</v>
      </c>
      <c r="Q11" s="28">
        <f t="shared" si="1"/>
        <v>0</v>
      </c>
      <c r="R11" s="28">
        <f t="shared" si="2"/>
        <v>0</v>
      </c>
      <c r="S11" s="28">
        <f t="shared" si="3"/>
        <v>0</v>
      </c>
      <c r="T11" s="28">
        <f t="shared" si="4"/>
        <v>0</v>
      </c>
    </row>
    <row r="12" spans="1:20" x14ac:dyDescent="0.2">
      <c r="L12">
        <v>2030</v>
      </c>
      <c r="M12" s="41">
        <f>(LOOKUP('Calculatie sheet'!$AR$2,'Objectenoverzicht aantallen'!$A:$A,'Objectenoverzicht aantallen'!$O:$O)*'Calculatie sheet'!$AR$41)</f>
        <v>0</v>
      </c>
      <c r="N12" s="798">
        <f>(LOOKUP('Calculatie sheet'!$AR$2,'Objectenoverzicht aantallen'!$A:$A,'Objectenoverzicht aantallen'!$AA:$AA)*'Calculatie sheet'!$AR$41)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A29BF-4C3E-5F41-8D0F-2F5FCB545EF8}">
  <dimension ref="A1:T12"/>
  <sheetViews>
    <sheetView workbookViewId="0">
      <selection activeCell="N1" sqref="N1:N12"/>
    </sheetView>
  </sheetViews>
  <sheetFormatPr baseColWidth="10" defaultRowHeight="16" x14ac:dyDescent="0.2"/>
  <cols>
    <col min="1" max="1" width="16.5" bestFit="1" customWidth="1"/>
    <col min="10" max="10" width="26.33203125" bestFit="1" customWidth="1"/>
  </cols>
  <sheetData>
    <row r="1" spans="1:20" x14ac:dyDescent="0.2">
      <c r="A1" t="str">
        <f>'Calculatie sheet'!AS3</f>
        <v>Schut-/keersluis groot (staal)</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sheet'!AS41</f>
        <v>155383.89000000001</v>
      </c>
      <c r="C2" s="566">
        <f>B2</f>
        <v>155383.89000000001</v>
      </c>
      <c r="D2" s="28">
        <v>0</v>
      </c>
      <c r="E2" s="28">
        <f>C2*2</f>
        <v>310767.78000000003</v>
      </c>
      <c r="F2" s="28">
        <f>E2*0.3333</f>
        <v>103578.90107400001</v>
      </c>
      <c r="G2" s="28">
        <f>E2*0.6666</f>
        <v>207157.80214800002</v>
      </c>
      <c r="H2" s="28">
        <f>D2</f>
        <v>0</v>
      </c>
      <c r="I2" s="28">
        <f>E2*0.3333</f>
        <v>103578.90107400001</v>
      </c>
      <c r="J2" s="566" t="s">
        <v>571</v>
      </c>
      <c r="L2">
        <v>2020</v>
      </c>
      <c r="M2" s="41">
        <f>(LOOKUP('Calculatie sheet'!$AS$2,'Objectenoverzicht aantallen'!$A:$A,'Objectenoverzicht aantallen'!$E:$E)*'Calculatie sheet'!$AS$41)</f>
        <v>0</v>
      </c>
      <c r="N2" s="798">
        <f>(LOOKUP('Calculatie sheet'!$AS$2,'Objectenoverzicht aantallen'!$A:$A,'Objectenoverzicht aantallen'!$Q:$Q)*'Calculatie sheet'!$AS$41)</f>
        <v>0</v>
      </c>
      <c r="O2" s="28">
        <v>0</v>
      </c>
      <c r="P2" s="28">
        <f>N2*2</f>
        <v>0</v>
      </c>
      <c r="Q2" s="28">
        <f>P2*0.3333</f>
        <v>0</v>
      </c>
      <c r="R2" s="28">
        <f>P2*0.6666</f>
        <v>0</v>
      </c>
      <c r="S2" s="28">
        <f>O2</f>
        <v>0</v>
      </c>
      <c r="T2" s="28">
        <f>P2*0.3333</f>
        <v>0</v>
      </c>
    </row>
    <row r="3" spans="1:20" x14ac:dyDescent="0.2">
      <c r="J3" s="8" t="s">
        <v>61</v>
      </c>
      <c r="L3">
        <v>2021</v>
      </c>
      <c r="M3" s="41">
        <f>(LOOKUP('Calculatie sheet'!$AS$2,'Objectenoverzicht aantallen'!$A:$A,'Objectenoverzicht aantallen'!$F:$F)*'Calculatie sheet'!$AS$41)</f>
        <v>0</v>
      </c>
      <c r="N3" s="798">
        <f>(LOOKUP('Calculatie sheet'!$AS$2,'Objectenoverzicht aantallen'!$A:$A,'Objectenoverzicht aantallen'!$R:$R)*'Calculatie sheet'!$AS$41)</f>
        <v>0</v>
      </c>
      <c r="O3" s="28">
        <v>0</v>
      </c>
      <c r="P3" s="28">
        <f>N3*2</f>
        <v>0</v>
      </c>
      <c r="Q3" s="28">
        <f>P3*0.3333</f>
        <v>0</v>
      </c>
      <c r="R3" s="28">
        <f>P3*0.6666</f>
        <v>0</v>
      </c>
      <c r="S3" s="28">
        <f>O3</f>
        <v>0</v>
      </c>
      <c r="T3" s="28">
        <f>P3*0.3333</f>
        <v>0</v>
      </c>
    </row>
    <row r="4" spans="1:20" x14ac:dyDescent="0.2">
      <c r="J4" s="9" t="s">
        <v>48</v>
      </c>
      <c r="L4">
        <v>2022</v>
      </c>
      <c r="M4" s="41">
        <f>(LOOKUP('Calculatie sheet'!$AS$2,'Objectenoverzicht aantallen'!$A:$A,'Objectenoverzicht aantallen'!$G:$G)*'Calculatie sheet'!$AS$41)</f>
        <v>0</v>
      </c>
      <c r="N4" s="798">
        <f>(LOOKUP('Calculatie sheet'!$AS$2,'Objectenoverzicht aantallen'!$A:$A,'Objectenoverzicht aantallen'!$S:$S)*'Calculatie sheet'!$AS$41)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sheet'!$AS$2,'Objectenoverzicht aantallen'!$A:$A,'Objectenoverzicht aantallen'!$H:$H)*'Calculatie sheet'!$AS$41)</f>
        <v>0</v>
      </c>
      <c r="N5" s="798">
        <f>(LOOKUP('Calculatie sheet'!$AS$2,'Objectenoverzicht aantallen'!$A:$A,'Objectenoverzicht aantallen'!$T:$T)*'Calculatie sheet'!$AS$41)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sheet'!$AS$2,'Objectenoverzicht aantallen'!$A:$A,'Objectenoverzicht aantallen'!$I:$I)*'Calculatie sheet'!$AS$41)</f>
        <v>0</v>
      </c>
      <c r="N6" s="798">
        <f>(LOOKUP('Calculatie sheet'!$AS$2,'Objectenoverzicht aantallen'!$A:$A,'Objectenoverzicht aantallen'!$U:$U)*'Calculatie sheet'!$AS$41)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sheet'!$AS$2,'Objectenoverzicht aantallen'!$A:$A,'Objectenoverzicht aantallen'!$J:$J)*'Calculatie sheet'!$AS$41)</f>
        <v>0</v>
      </c>
      <c r="N7" s="798">
        <f>(LOOKUP('Calculatie sheet'!$AS$2,'Objectenoverzicht aantallen'!$A:$A,'Objectenoverzicht aantallen'!$V:$V)*'Calculatie sheet'!$AS$41)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sheet'!$AS$2,'Objectenoverzicht aantallen'!$A:$A,'Objectenoverzicht aantallen'!$K:$K)*'Calculatie sheet'!$AS$41)</f>
        <v>0</v>
      </c>
      <c r="N8" s="798">
        <f>(LOOKUP('Calculatie sheet'!$AS$2,'Objectenoverzicht aantallen'!$A:$A,'Objectenoverzicht aantallen'!$W:$W)*'Calculatie sheet'!$AS$41)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sheet'!$AS$2,'Objectenoverzicht aantallen'!$A:$A,'Objectenoverzicht aantallen'!$L:$L)*'Calculatie sheet'!$AS$41)</f>
        <v>0</v>
      </c>
      <c r="N9" s="798">
        <f>(LOOKUP('Calculatie sheet'!$AS$2,'Objectenoverzicht aantallen'!$A:$A,'Objectenoverzicht aantallen'!$X:$X)*'Calculatie sheet'!$AS$41)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sheet'!$AS$2,'Objectenoverzicht aantallen'!$A:$A,'Objectenoverzicht aantallen'!$M:$M)*'Calculatie sheet'!$AS$41)</f>
        <v>0</v>
      </c>
      <c r="N10" s="798">
        <f>(LOOKUP('Calculatie sheet'!$AS$2,'Objectenoverzicht aantallen'!$A:$A,'Objectenoverzicht aantallen'!$Y:$Y)*'Calculatie sheet'!$AS$41)</f>
        <v>0</v>
      </c>
      <c r="O10" s="28">
        <v>0</v>
      </c>
      <c r="P10" s="28">
        <f t="shared" si="0"/>
        <v>0</v>
      </c>
      <c r="Q10" s="28">
        <f t="shared" si="1"/>
        <v>0</v>
      </c>
      <c r="R10" s="28">
        <f t="shared" si="2"/>
        <v>0</v>
      </c>
      <c r="S10" s="28">
        <f t="shared" si="3"/>
        <v>0</v>
      </c>
      <c r="T10" s="28">
        <f t="shared" si="4"/>
        <v>0</v>
      </c>
    </row>
    <row r="11" spans="1:20" x14ac:dyDescent="0.2">
      <c r="L11">
        <v>2029</v>
      </c>
      <c r="M11" s="41">
        <f>(LOOKUP('Calculatie sheet'!$AS$2,'Objectenoverzicht aantallen'!$A:$A,'Objectenoverzicht aantallen'!$N:$N)*'Calculatie sheet'!$AS$41)</f>
        <v>0</v>
      </c>
      <c r="N11" s="798">
        <f>(LOOKUP('Calculatie sheet'!$AS$2,'Objectenoverzicht aantallen'!$A:$A,'Objectenoverzicht aantallen'!$Z:$Z)*'Calculatie sheet'!$AS$41)</f>
        <v>0</v>
      </c>
      <c r="O11" s="28">
        <v>0</v>
      </c>
      <c r="P11" s="28">
        <f t="shared" si="0"/>
        <v>0</v>
      </c>
      <c r="Q11" s="28">
        <f t="shared" si="1"/>
        <v>0</v>
      </c>
      <c r="R11" s="28">
        <f t="shared" si="2"/>
        <v>0</v>
      </c>
      <c r="S11" s="28">
        <f t="shared" si="3"/>
        <v>0</v>
      </c>
      <c r="T11" s="28">
        <f t="shared" si="4"/>
        <v>0</v>
      </c>
    </row>
    <row r="12" spans="1:20" x14ac:dyDescent="0.2">
      <c r="L12">
        <v>2030</v>
      </c>
      <c r="M12" s="41">
        <f>(LOOKUP('Calculatie sheet'!$AS$2,'Objectenoverzicht aantallen'!$A:$A,'Objectenoverzicht aantallen'!$O:$O)*'Calculatie sheet'!$AS$41)</f>
        <v>0</v>
      </c>
      <c r="N12" s="798">
        <f>(LOOKUP('Calculatie sheet'!$AS$2,'Objectenoverzicht aantallen'!$A:$A,'Objectenoverzicht aantallen'!$AA:$AA)*'Calculatie sheet'!$AS$41)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D1C5C-046F-8349-90BF-4812A122E725}">
  <dimension ref="A1:T12"/>
  <sheetViews>
    <sheetView workbookViewId="0">
      <selection activeCell="N1" sqref="N1:N12"/>
    </sheetView>
  </sheetViews>
  <sheetFormatPr baseColWidth="10" defaultRowHeight="16" x14ac:dyDescent="0.2"/>
  <cols>
    <col min="1" max="1" width="16.5" bestFit="1" customWidth="1"/>
    <col min="10" max="10" width="26.33203125" bestFit="1" customWidth="1"/>
  </cols>
  <sheetData>
    <row r="1" spans="1:20" x14ac:dyDescent="0.2">
      <c r="A1" t="str">
        <f>'Calculatie sheet'!AT3</f>
        <v>Schut-/keersluis klein (hout)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sheet'!AT41</f>
        <v>16622.349999999999</v>
      </c>
      <c r="C2" s="566">
        <f>B2</f>
        <v>16622.349999999999</v>
      </c>
      <c r="D2" s="28">
        <v>0</v>
      </c>
      <c r="E2" s="28">
        <f>C2*2</f>
        <v>33244.699999999997</v>
      </c>
      <c r="F2" s="28">
        <f>E2*0.3333</f>
        <v>11080.458509999999</v>
      </c>
      <c r="G2" s="28">
        <f>E2*0.6666</f>
        <v>22160.917019999997</v>
      </c>
      <c r="H2" s="28">
        <f>D2</f>
        <v>0</v>
      </c>
      <c r="I2" s="28">
        <f>E2*0.3333</f>
        <v>11080.458509999999</v>
      </c>
      <c r="J2" s="566" t="s">
        <v>571</v>
      </c>
      <c r="L2">
        <v>2020</v>
      </c>
      <c r="M2" s="41">
        <f>(LOOKUP('Calculatie sheet'!$AT$2,'Objectenoverzicht aantallen'!$A:$A,'Objectenoverzicht aantallen'!$E:$E)*'Calculatie sheet'!$AT$41)</f>
        <v>0</v>
      </c>
      <c r="N2" s="798">
        <f>(LOOKUP('Calculatie sheet'!$AT$2,'Objectenoverzicht aantallen'!$A:$A,'Objectenoverzicht aantallen'!$Q:$Q)*'Calculatie sheet'!$AT$41)</f>
        <v>0</v>
      </c>
      <c r="O2" s="28">
        <v>0</v>
      </c>
      <c r="P2" s="28">
        <f>N2*2</f>
        <v>0</v>
      </c>
      <c r="Q2" s="28">
        <f>P2*0.3333</f>
        <v>0</v>
      </c>
      <c r="R2" s="28">
        <f>P2*0.6666</f>
        <v>0</v>
      </c>
      <c r="S2" s="28">
        <f>O2</f>
        <v>0</v>
      </c>
      <c r="T2" s="28">
        <f>P2*0.3333</f>
        <v>0</v>
      </c>
    </row>
    <row r="3" spans="1:20" x14ac:dyDescent="0.2">
      <c r="J3" s="8" t="s">
        <v>61</v>
      </c>
      <c r="L3">
        <v>2021</v>
      </c>
      <c r="M3" s="41">
        <f>(LOOKUP('Calculatie sheet'!$AT$2,'Objectenoverzicht aantallen'!$A:$A,'Objectenoverzicht aantallen'!$F:$F)*'Calculatie sheet'!$AT$41)</f>
        <v>0</v>
      </c>
      <c r="N3" s="798">
        <f>(LOOKUP('Calculatie sheet'!$AT$2,'Objectenoverzicht aantallen'!$A:$A,'Objectenoverzicht aantallen'!$R:$R)*'Calculatie sheet'!$AT$41)</f>
        <v>0</v>
      </c>
      <c r="O3" s="28">
        <v>0</v>
      </c>
      <c r="P3" s="28">
        <f>N3*2</f>
        <v>0</v>
      </c>
      <c r="Q3" s="28">
        <f>P3*0.3333</f>
        <v>0</v>
      </c>
      <c r="R3" s="28">
        <f>P3*0.6666</f>
        <v>0</v>
      </c>
      <c r="S3" s="28">
        <f>O3</f>
        <v>0</v>
      </c>
      <c r="T3" s="28">
        <f>P3*0.3333</f>
        <v>0</v>
      </c>
    </row>
    <row r="4" spans="1:20" x14ac:dyDescent="0.2">
      <c r="J4" s="9" t="s">
        <v>48</v>
      </c>
      <c r="L4">
        <v>2022</v>
      </c>
      <c r="M4" s="41">
        <f>(LOOKUP('Calculatie sheet'!$AT$2,'Objectenoverzicht aantallen'!$A:$A,'Objectenoverzicht aantallen'!$G:$G)*'Calculatie sheet'!$AT$41)</f>
        <v>0</v>
      </c>
      <c r="N4" s="798">
        <f>(LOOKUP('Calculatie sheet'!$AT$2,'Objectenoverzicht aantallen'!$A:$A,'Objectenoverzicht aantallen'!$S:$S)*'Calculatie sheet'!$AT$41)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sheet'!$AT$2,'Objectenoverzicht aantallen'!$A:$A,'Objectenoverzicht aantallen'!$H:$H)*'Calculatie sheet'!$AT$41)</f>
        <v>0</v>
      </c>
      <c r="N5" s="798">
        <f>(LOOKUP('Calculatie sheet'!$AT$2,'Objectenoverzicht aantallen'!$A:$A,'Objectenoverzicht aantallen'!$T:$T)*'Calculatie sheet'!$AT$41)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sheet'!$AT$2,'Objectenoverzicht aantallen'!$A:$A,'Objectenoverzicht aantallen'!$I:$I)*'Calculatie sheet'!$AT$41)</f>
        <v>0</v>
      </c>
      <c r="N6" s="798">
        <f>(LOOKUP('Calculatie sheet'!$AT$2,'Objectenoverzicht aantallen'!$A:$A,'Objectenoverzicht aantallen'!$U:$U)*'Calculatie sheet'!$AT$41)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sheet'!$AT$2,'Objectenoverzicht aantallen'!$A:$A,'Objectenoverzicht aantallen'!$J:$J)*'Calculatie sheet'!$AT$41)</f>
        <v>0</v>
      </c>
      <c r="N7" s="798">
        <f>(LOOKUP('Calculatie sheet'!$AT$2,'Objectenoverzicht aantallen'!$A:$A,'Objectenoverzicht aantallen'!$V:$V)*'Calculatie sheet'!$AT$41)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sheet'!$AT$2,'Objectenoverzicht aantallen'!$A:$A,'Objectenoverzicht aantallen'!$K:$K)*'Calculatie sheet'!$AT$41)</f>
        <v>0</v>
      </c>
      <c r="N8" s="798">
        <f>(LOOKUP('Calculatie sheet'!$AT$2,'Objectenoverzicht aantallen'!$A:$A,'Objectenoverzicht aantallen'!$W:$W)*'Calculatie sheet'!$AT$41)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sheet'!$AT$2,'Objectenoverzicht aantallen'!$A:$A,'Objectenoverzicht aantallen'!$L:$L)*'Calculatie sheet'!$AT$41)</f>
        <v>0</v>
      </c>
      <c r="N9" s="798">
        <f>(LOOKUP('Calculatie sheet'!$AT$2,'Objectenoverzicht aantallen'!$A:$A,'Objectenoverzicht aantallen'!$X:$X)*'Calculatie sheet'!$AT$41)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sheet'!$AT$2,'Objectenoverzicht aantallen'!$A:$A,'Objectenoverzicht aantallen'!$M:$M)*'Calculatie sheet'!$AT$41)</f>
        <v>0</v>
      </c>
      <c r="N10" s="798">
        <f>(LOOKUP('Calculatie sheet'!$AT$2,'Objectenoverzicht aantallen'!$A:$A,'Objectenoverzicht aantallen'!$Y:$Y)*'Calculatie sheet'!$AT$41)</f>
        <v>0</v>
      </c>
      <c r="O10" s="28">
        <v>0</v>
      </c>
      <c r="P10" s="28">
        <f t="shared" si="0"/>
        <v>0</v>
      </c>
      <c r="Q10" s="28">
        <f t="shared" si="1"/>
        <v>0</v>
      </c>
      <c r="R10" s="28">
        <f t="shared" si="2"/>
        <v>0</v>
      </c>
      <c r="S10" s="28">
        <f t="shared" si="3"/>
        <v>0</v>
      </c>
      <c r="T10" s="28">
        <f t="shared" si="4"/>
        <v>0</v>
      </c>
    </row>
    <row r="11" spans="1:20" x14ac:dyDescent="0.2">
      <c r="L11">
        <v>2029</v>
      </c>
      <c r="M11" s="41">
        <f>(LOOKUP('Calculatie sheet'!$AT$2,'Objectenoverzicht aantallen'!$A:$A,'Objectenoverzicht aantallen'!$N:$N)*'Calculatie sheet'!$AT$41)</f>
        <v>0</v>
      </c>
      <c r="N11" s="798">
        <f>(LOOKUP('Calculatie sheet'!$AT$2,'Objectenoverzicht aantallen'!$A:$A,'Objectenoverzicht aantallen'!$Z:$Z)*'Calculatie sheet'!$AT$41)</f>
        <v>0</v>
      </c>
      <c r="O11" s="28">
        <v>0</v>
      </c>
      <c r="P11" s="28">
        <f t="shared" si="0"/>
        <v>0</v>
      </c>
      <c r="Q11" s="28">
        <f t="shared" si="1"/>
        <v>0</v>
      </c>
      <c r="R11" s="28">
        <f t="shared" si="2"/>
        <v>0</v>
      </c>
      <c r="S11" s="28">
        <f t="shared" si="3"/>
        <v>0</v>
      </c>
      <c r="T11" s="28">
        <f t="shared" si="4"/>
        <v>0</v>
      </c>
    </row>
    <row r="12" spans="1:20" x14ac:dyDescent="0.2">
      <c r="L12">
        <v>2030</v>
      </c>
      <c r="M12" s="41">
        <f>(LOOKUP('Calculatie sheet'!$AT$2,'Objectenoverzicht aantallen'!$A:$A,'Objectenoverzicht aantallen'!$O:$O)*'Calculatie sheet'!$AT$41)</f>
        <v>0</v>
      </c>
      <c r="N12" s="798">
        <f>(LOOKUP('Calculatie sheet'!$AT$2,'Objectenoverzicht aantallen'!$A:$A,'Objectenoverzicht aantallen'!$AA:$AA)*'Calculatie sheet'!$AT$41)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20E4E-FC76-1A40-815F-CE0E3E3B663D}">
  <dimension ref="A1:T12"/>
  <sheetViews>
    <sheetView workbookViewId="0">
      <selection activeCell="N1" sqref="N1:N12"/>
    </sheetView>
  </sheetViews>
  <sheetFormatPr baseColWidth="10" defaultRowHeight="16" x14ac:dyDescent="0.2"/>
  <cols>
    <col min="1" max="1" width="17.5" bestFit="1" customWidth="1"/>
    <col min="10" max="10" width="26.33203125" bestFit="1" customWidth="1"/>
  </cols>
  <sheetData>
    <row r="1" spans="1:20" x14ac:dyDescent="0.2">
      <c r="A1" t="str">
        <f>'Calculatie sheet'!AU3</f>
        <v>Schut-/keersluis klein (staal)</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sheet'!AU41</f>
        <v>33973.47</v>
      </c>
      <c r="C2" s="566">
        <f>B2</f>
        <v>33973.47</v>
      </c>
      <c r="D2" s="28">
        <v>0</v>
      </c>
      <c r="E2" s="28">
        <f>C2*2</f>
        <v>67946.94</v>
      </c>
      <c r="F2" s="28">
        <f>E2*0.3333</f>
        <v>22646.715101999998</v>
      </c>
      <c r="G2" s="28">
        <f>E2*0.6666</f>
        <v>45293.430203999997</v>
      </c>
      <c r="H2" s="28">
        <f>D2</f>
        <v>0</v>
      </c>
      <c r="I2" s="28">
        <f>E2*0.3333</f>
        <v>22646.715101999998</v>
      </c>
      <c r="J2" s="566" t="s">
        <v>571</v>
      </c>
      <c r="L2">
        <v>2020</v>
      </c>
      <c r="M2" s="41">
        <f>(LOOKUP('Calculatie sheet'!$AU$2,'Objectenoverzicht aantallen'!$A:$A,'Objectenoverzicht aantallen'!$E:$E)*'Calculatie sheet'!$AU$41)</f>
        <v>0</v>
      </c>
      <c r="N2" s="798">
        <f>(LOOKUP('Calculatie sheet'!$AU$2,'Objectenoverzicht aantallen'!$A:$A,'Objectenoverzicht aantallen'!$Q:$Q)*'Calculatie sheet'!$AU$41)</f>
        <v>0</v>
      </c>
      <c r="O2" s="28">
        <v>0</v>
      </c>
      <c r="P2" s="28">
        <f>N2*2</f>
        <v>0</v>
      </c>
      <c r="Q2" s="28">
        <f>P2*0.3333</f>
        <v>0</v>
      </c>
      <c r="R2" s="28">
        <f>P2*0.6666</f>
        <v>0</v>
      </c>
      <c r="S2" s="28">
        <f>O2</f>
        <v>0</v>
      </c>
      <c r="T2" s="28">
        <f>P2*0.3333</f>
        <v>0</v>
      </c>
    </row>
    <row r="3" spans="1:20" x14ac:dyDescent="0.2">
      <c r="J3" s="8" t="s">
        <v>61</v>
      </c>
      <c r="L3">
        <v>2021</v>
      </c>
      <c r="M3" s="41">
        <f>(LOOKUP('Calculatie sheet'!$AU$2,'Objectenoverzicht aantallen'!$A:$A,'Objectenoverzicht aantallen'!$F:$F)*'Calculatie sheet'!$AU$41)</f>
        <v>0</v>
      </c>
      <c r="N3" s="798">
        <f>(LOOKUP('Calculatie sheet'!$AU$2,'Objectenoverzicht aantallen'!$A:$A,'Objectenoverzicht aantallen'!$R:$R)*'Calculatie sheet'!$AU$41)</f>
        <v>0</v>
      </c>
      <c r="O3" s="28">
        <v>0</v>
      </c>
      <c r="P3" s="28">
        <f>N3*2</f>
        <v>0</v>
      </c>
      <c r="Q3" s="28">
        <f>P3*0.3333</f>
        <v>0</v>
      </c>
      <c r="R3" s="28">
        <f>P3*0.6666</f>
        <v>0</v>
      </c>
      <c r="S3" s="28">
        <f>O3</f>
        <v>0</v>
      </c>
      <c r="T3" s="28">
        <f>P3*0.3333</f>
        <v>0</v>
      </c>
    </row>
    <row r="4" spans="1:20" x14ac:dyDescent="0.2">
      <c r="J4" s="9" t="s">
        <v>48</v>
      </c>
      <c r="L4">
        <v>2022</v>
      </c>
      <c r="M4" s="41">
        <f>(LOOKUP('Calculatie sheet'!$AU$2,'Objectenoverzicht aantallen'!$A:$A,'Objectenoverzicht aantallen'!$G:$G)*'Calculatie sheet'!$AU$41)</f>
        <v>0</v>
      </c>
      <c r="N4" s="798">
        <f>(LOOKUP('Calculatie sheet'!$AU$2,'Objectenoverzicht aantallen'!$A:$A,'Objectenoverzicht aantallen'!$S:$S)*'Calculatie sheet'!$AU$41)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sheet'!$AU$2,'Objectenoverzicht aantallen'!$A:$A,'Objectenoverzicht aantallen'!$H:$H)*'Calculatie sheet'!$AU$41)</f>
        <v>0</v>
      </c>
      <c r="N5" s="798">
        <f>(LOOKUP('Calculatie sheet'!$AU$2,'Objectenoverzicht aantallen'!$A:$A,'Objectenoverzicht aantallen'!$T:$T)*'Calculatie sheet'!$AU$41)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sheet'!$AU$2,'Objectenoverzicht aantallen'!$A:$A,'Objectenoverzicht aantallen'!$I:$I)*'Calculatie sheet'!$AU$41)</f>
        <v>0</v>
      </c>
      <c r="N6" s="798">
        <f>(LOOKUP('Calculatie sheet'!$AU$2,'Objectenoverzicht aantallen'!$A:$A,'Objectenoverzicht aantallen'!$U:$U)*'Calculatie sheet'!$AU$41)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sheet'!$AU$2,'Objectenoverzicht aantallen'!$A:$A,'Objectenoverzicht aantallen'!$J:$J)*'Calculatie sheet'!$AU$41)</f>
        <v>0</v>
      </c>
      <c r="N7" s="798">
        <f>(LOOKUP('Calculatie sheet'!$AU$2,'Objectenoverzicht aantallen'!$A:$A,'Objectenoverzicht aantallen'!$V:$V)*'Calculatie sheet'!$AU$41)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sheet'!$AU$2,'Objectenoverzicht aantallen'!$A:$A,'Objectenoverzicht aantallen'!$K:$K)*'Calculatie sheet'!$AU$41)</f>
        <v>0</v>
      </c>
      <c r="N8" s="798">
        <f>(LOOKUP('Calculatie sheet'!$AU$2,'Objectenoverzicht aantallen'!$A:$A,'Objectenoverzicht aantallen'!$W:$W)*'Calculatie sheet'!$AU$41)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sheet'!$AU$2,'Objectenoverzicht aantallen'!$A:$A,'Objectenoverzicht aantallen'!$L:$L)*'Calculatie sheet'!$AU$41)</f>
        <v>0</v>
      </c>
      <c r="N9" s="798">
        <f>(LOOKUP('Calculatie sheet'!$AU$2,'Objectenoverzicht aantallen'!$A:$A,'Objectenoverzicht aantallen'!$X:$X)*'Calculatie sheet'!$AU$41)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sheet'!$AU$2,'Objectenoverzicht aantallen'!$A:$A,'Objectenoverzicht aantallen'!$M:$M)*'Calculatie sheet'!$AU$41)</f>
        <v>0</v>
      </c>
      <c r="N10" s="798">
        <f>(LOOKUP('Calculatie sheet'!$AU$2,'Objectenoverzicht aantallen'!$A:$A,'Objectenoverzicht aantallen'!$Y:$Y)*'Calculatie sheet'!$AU$41)</f>
        <v>0</v>
      </c>
      <c r="O10" s="28">
        <v>0</v>
      </c>
      <c r="P10" s="28">
        <f t="shared" si="0"/>
        <v>0</v>
      </c>
      <c r="Q10" s="28">
        <f t="shared" si="1"/>
        <v>0</v>
      </c>
      <c r="R10" s="28">
        <f t="shared" si="2"/>
        <v>0</v>
      </c>
      <c r="S10" s="28">
        <f t="shared" si="3"/>
        <v>0</v>
      </c>
      <c r="T10" s="28">
        <f t="shared" si="4"/>
        <v>0</v>
      </c>
    </row>
    <row r="11" spans="1:20" x14ac:dyDescent="0.2">
      <c r="L11">
        <v>2029</v>
      </c>
      <c r="M11" s="41">
        <f>(LOOKUP('Calculatie sheet'!$AU$2,'Objectenoverzicht aantallen'!$A:$A,'Objectenoverzicht aantallen'!$N:$N)*'Calculatie sheet'!$AU$41)</f>
        <v>0</v>
      </c>
      <c r="N11" s="798">
        <f>(LOOKUP('Calculatie sheet'!$AU$2,'Objectenoverzicht aantallen'!$A:$A,'Objectenoverzicht aantallen'!$Z:$Z)*'Calculatie sheet'!$AU$41)</f>
        <v>0</v>
      </c>
      <c r="O11" s="28">
        <v>0</v>
      </c>
      <c r="P11" s="28">
        <f t="shared" si="0"/>
        <v>0</v>
      </c>
      <c r="Q11" s="28">
        <f t="shared" si="1"/>
        <v>0</v>
      </c>
      <c r="R11" s="28">
        <f t="shared" si="2"/>
        <v>0</v>
      </c>
      <c r="S11" s="28">
        <f t="shared" si="3"/>
        <v>0</v>
      </c>
      <c r="T11" s="28">
        <f t="shared" si="4"/>
        <v>0</v>
      </c>
    </row>
    <row r="12" spans="1:20" x14ac:dyDescent="0.2">
      <c r="L12">
        <v>2030</v>
      </c>
      <c r="M12" s="41">
        <f>(LOOKUP('Calculatie sheet'!$AU$2,'Objectenoverzicht aantallen'!$A:$A,'Objectenoverzicht aantallen'!$O:$O)*'Calculatie sheet'!$AU$41)</f>
        <v>0</v>
      </c>
      <c r="N12" s="798">
        <f>(LOOKUP('Calculatie sheet'!$AU$2,'Objectenoverzicht aantallen'!$A:$A,'Objectenoverzicht aantallen'!$AA:$AA)*'Calculatie sheet'!$AU$41)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A524-F27A-8644-83EA-0127A1EA8488}">
  <dimension ref="A1:T12"/>
  <sheetViews>
    <sheetView workbookViewId="0">
      <selection activeCell="N1" sqref="N1:N12"/>
    </sheetView>
  </sheetViews>
  <sheetFormatPr baseColWidth="10" defaultRowHeight="16" x14ac:dyDescent="0.2"/>
  <cols>
    <col min="1" max="1" width="16.5" bestFit="1" customWidth="1"/>
    <col min="10" max="10" width="26.33203125" bestFit="1" customWidth="1"/>
  </cols>
  <sheetData>
    <row r="1" spans="1:20" x14ac:dyDescent="0.2">
      <c r="A1" t="str">
        <f>'Calculatie sheet'!AV3</f>
        <v>Keersluis niet in vaarweg (hout)</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sheet'!AV41</f>
        <v>7000.46</v>
      </c>
      <c r="C2" s="566">
        <f>B2</f>
        <v>7000.46</v>
      </c>
      <c r="D2" s="28">
        <v>0</v>
      </c>
      <c r="E2" s="28">
        <f>C2*2</f>
        <v>14000.92</v>
      </c>
      <c r="F2" s="28">
        <f>E2*0.3333</f>
        <v>4666.5066360000001</v>
      </c>
      <c r="G2" s="28">
        <f>E2*0.6666</f>
        <v>9333.0132720000001</v>
      </c>
      <c r="H2" s="28">
        <f>D2</f>
        <v>0</v>
      </c>
      <c r="I2" s="28">
        <f>E2*0.3333</f>
        <v>4666.5066360000001</v>
      </c>
      <c r="J2" s="566" t="s">
        <v>571</v>
      </c>
      <c r="L2">
        <v>2020</v>
      </c>
      <c r="M2" s="41">
        <f>(LOOKUP('Calculatie sheet'!$AV$2,'Objectenoverzicht aantallen'!$A:$A,'Objectenoverzicht aantallen'!$E:$E)*'Calculatie sheet'!$AV$41)</f>
        <v>0</v>
      </c>
      <c r="N2" s="798">
        <f>(LOOKUP('Calculatie sheet'!$AV$2,'Objectenoverzicht aantallen'!$A:$A,'Objectenoverzicht aantallen'!$Q:$Q)*'Calculatie sheet'!$AV$41)</f>
        <v>0</v>
      </c>
      <c r="O2" s="28">
        <v>0</v>
      </c>
      <c r="P2" s="28">
        <f>N2*2</f>
        <v>0</v>
      </c>
      <c r="Q2" s="28">
        <f>P2*0.3333</f>
        <v>0</v>
      </c>
      <c r="R2" s="28">
        <f>P2*0.6666</f>
        <v>0</v>
      </c>
      <c r="S2" s="28">
        <f>O2</f>
        <v>0</v>
      </c>
      <c r="T2" s="28">
        <f>P2*0.3333</f>
        <v>0</v>
      </c>
    </row>
    <row r="3" spans="1:20" x14ac:dyDescent="0.2">
      <c r="J3" s="8" t="s">
        <v>61</v>
      </c>
      <c r="L3">
        <v>2021</v>
      </c>
      <c r="M3" s="41">
        <f>(LOOKUP('Calculatie sheet'!$AV$2,'Objectenoverzicht aantallen'!$A:$A,'Objectenoverzicht aantallen'!$F:$F)*'Calculatie sheet'!$AV$41)</f>
        <v>0</v>
      </c>
      <c r="N3" s="798">
        <f>(LOOKUP('Calculatie sheet'!$AV$2,'Objectenoverzicht aantallen'!$A:$A,'Objectenoverzicht aantallen'!$R:$R)*'Calculatie sheet'!$AV$41)</f>
        <v>0</v>
      </c>
      <c r="O3" s="28">
        <v>0</v>
      </c>
      <c r="P3" s="28">
        <f>N3*2</f>
        <v>0</v>
      </c>
      <c r="Q3" s="28">
        <f>P3*0.3333</f>
        <v>0</v>
      </c>
      <c r="R3" s="28">
        <f>P3*0.6666</f>
        <v>0</v>
      </c>
      <c r="S3" s="28">
        <f>O3</f>
        <v>0</v>
      </c>
      <c r="T3" s="28">
        <f>P3*0.3333</f>
        <v>0</v>
      </c>
    </row>
    <row r="4" spans="1:20" x14ac:dyDescent="0.2">
      <c r="J4" s="9" t="s">
        <v>48</v>
      </c>
      <c r="L4">
        <v>2022</v>
      </c>
      <c r="M4" s="41">
        <f>(LOOKUP('Calculatie sheet'!$AV$2,'Objectenoverzicht aantallen'!$A:$A,'Objectenoverzicht aantallen'!$G:$G)*'Calculatie sheet'!$AV$41)</f>
        <v>0</v>
      </c>
      <c r="N4" s="798">
        <f>(LOOKUP('Calculatie sheet'!$AV$2,'Objectenoverzicht aantallen'!$A:$A,'Objectenoverzicht aantallen'!$S:$S)*'Calculatie sheet'!$AV$41)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sheet'!$AV$2,'Objectenoverzicht aantallen'!$A:$A,'Objectenoverzicht aantallen'!$H:$H)*'Calculatie sheet'!$AV$41)</f>
        <v>0</v>
      </c>
      <c r="N5" s="798">
        <f>(LOOKUP('Calculatie sheet'!$AV$2,'Objectenoverzicht aantallen'!$A:$A,'Objectenoverzicht aantallen'!$T:$T)*'Calculatie sheet'!$AV$41)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sheet'!$AV$2,'Objectenoverzicht aantallen'!$A:$A,'Objectenoverzicht aantallen'!$I:$I)*'Calculatie sheet'!$AV$41)</f>
        <v>0</v>
      </c>
      <c r="N6" s="798">
        <f>(LOOKUP('Calculatie sheet'!$AV$2,'Objectenoverzicht aantallen'!$A:$A,'Objectenoverzicht aantallen'!$U:$U)*'Calculatie sheet'!$AV$41)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sheet'!$AV$2,'Objectenoverzicht aantallen'!$A:$A,'Objectenoverzicht aantallen'!$J:$J)*'Calculatie sheet'!$AV$41)</f>
        <v>0</v>
      </c>
      <c r="N7" s="798">
        <f>(LOOKUP('Calculatie sheet'!$AV$2,'Objectenoverzicht aantallen'!$A:$A,'Objectenoverzicht aantallen'!$V:$V)*'Calculatie sheet'!$AV$41)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sheet'!$AV$2,'Objectenoverzicht aantallen'!$A:$A,'Objectenoverzicht aantallen'!$K:$K)*'Calculatie sheet'!$AV$41)</f>
        <v>0</v>
      </c>
      <c r="N8" s="798">
        <f>(LOOKUP('Calculatie sheet'!$AV$2,'Objectenoverzicht aantallen'!$A:$A,'Objectenoverzicht aantallen'!$W:$W)*'Calculatie sheet'!$AV$41)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sheet'!$AV$2,'Objectenoverzicht aantallen'!$A:$A,'Objectenoverzicht aantallen'!$L:$L)*'Calculatie sheet'!$AV$41)</f>
        <v>0</v>
      </c>
      <c r="N9" s="798">
        <f>(LOOKUP('Calculatie sheet'!$AV$2,'Objectenoverzicht aantallen'!$A:$A,'Objectenoverzicht aantallen'!$X:$X)*'Calculatie sheet'!$AV$41)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sheet'!$AV$2,'Objectenoverzicht aantallen'!$A:$A,'Objectenoverzicht aantallen'!$M:$M)*'Calculatie sheet'!$AV$41)</f>
        <v>0</v>
      </c>
      <c r="N10" s="798">
        <f>(LOOKUP('Calculatie sheet'!$AV$2,'Objectenoverzicht aantallen'!$A:$A,'Objectenoverzicht aantallen'!$Y:$Y)*'Calculatie sheet'!$AV$41)</f>
        <v>0</v>
      </c>
      <c r="O10" s="28">
        <v>0</v>
      </c>
      <c r="P10" s="28">
        <f t="shared" si="0"/>
        <v>0</v>
      </c>
      <c r="Q10" s="28">
        <f t="shared" si="1"/>
        <v>0</v>
      </c>
      <c r="R10" s="28">
        <f t="shared" si="2"/>
        <v>0</v>
      </c>
      <c r="S10" s="28">
        <f t="shared" si="3"/>
        <v>0</v>
      </c>
      <c r="T10" s="28">
        <f t="shared" si="4"/>
        <v>0</v>
      </c>
    </row>
    <row r="11" spans="1:20" x14ac:dyDescent="0.2">
      <c r="L11">
        <v>2029</v>
      </c>
      <c r="M11" s="41">
        <f>(LOOKUP('Calculatie sheet'!$AV$2,'Objectenoverzicht aantallen'!$A:$A,'Objectenoverzicht aantallen'!$N:$N)*'Calculatie sheet'!$AV$41)</f>
        <v>0</v>
      </c>
      <c r="N11" s="798">
        <f>(LOOKUP('Calculatie sheet'!$AV$2,'Objectenoverzicht aantallen'!$A:$A,'Objectenoverzicht aantallen'!$Z:$Z)*'Calculatie sheet'!$AV$41)</f>
        <v>0</v>
      </c>
      <c r="O11" s="28">
        <v>0</v>
      </c>
      <c r="P11" s="28">
        <f t="shared" si="0"/>
        <v>0</v>
      </c>
      <c r="Q11" s="28">
        <f t="shared" si="1"/>
        <v>0</v>
      </c>
      <c r="R11" s="28">
        <f t="shared" si="2"/>
        <v>0</v>
      </c>
      <c r="S11" s="28">
        <f t="shared" si="3"/>
        <v>0</v>
      </c>
      <c r="T11" s="28">
        <f t="shared" si="4"/>
        <v>0</v>
      </c>
    </row>
    <row r="12" spans="1:20" x14ac:dyDescent="0.2">
      <c r="L12">
        <v>2030</v>
      </c>
      <c r="M12" s="41">
        <f>(LOOKUP('Calculatie sheet'!$AV$2,'Objectenoverzicht aantallen'!$A:$A,'Objectenoverzicht aantallen'!$O:$O)*'Calculatie sheet'!$AV$41)</f>
        <v>0</v>
      </c>
      <c r="N12" s="798">
        <f>(LOOKUP('Calculatie sheet'!$AV$2,'Objectenoverzicht aantallen'!$A:$A,'Objectenoverzicht aantallen'!$AA:$AA)*'Calculatie sheet'!$AV$41)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18DB9-CA1E-234A-84E3-5D5A5FB17642}">
  <dimension ref="A1:T12"/>
  <sheetViews>
    <sheetView workbookViewId="0">
      <selection activeCell="N1" sqref="N1:N12"/>
    </sheetView>
  </sheetViews>
  <sheetFormatPr baseColWidth="10" defaultRowHeight="16" x14ac:dyDescent="0.2"/>
  <cols>
    <col min="1" max="1" width="16.5" bestFit="1" customWidth="1"/>
    <col min="10" max="10" width="26.33203125" bestFit="1" customWidth="1"/>
  </cols>
  <sheetData>
    <row r="1" spans="1:20" x14ac:dyDescent="0.2">
      <c r="A1" t="str">
        <f>'Calculatie sheet'!AW3</f>
        <v>Keersluis niet in vaarweg (staal)</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sheet'!AT41</f>
        <v>16622.349999999999</v>
      </c>
      <c r="C2" s="566">
        <f>B2</f>
        <v>16622.349999999999</v>
      </c>
      <c r="D2" s="28">
        <v>0</v>
      </c>
      <c r="E2" s="28">
        <f>C2*2</f>
        <v>33244.699999999997</v>
      </c>
      <c r="F2" s="28">
        <f>E2*0.3333</f>
        <v>11080.458509999999</v>
      </c>
      <c r="G2" s="28">
        <f>E2*0.6666</f>
        <v>22160.917019999997</v>
      </c>
      <c r="H2" s="28">
        <f>D2</f>
        <v>0</v>
      </c>
      <c r="I2" s="28">
        <f>E2*0.3333</f>
        <v>11080.458509999999</v>
      </c>
      <c r="J2" s="566" t="s">
        <v>571</v>
      </c>
      <c r="L2">
        <v>2020</v>
      </c>
      <c r="M2" s="41">
        <f>(LOOKUP('Calculatie sheet'!$AW$2,'Objectenoverzicht aantallen'!$A:$A,'Objectenoverzicht aantallen'!$E:$E)*'Calculatie sheet'!$AW$41)</f>
        <v>0</v>
      </c>
      <c r="N2" s="798">
        <f>(LOOKUP('Calculatie sheet'!$AW$2,'Objectenoverzicht aantallen'!$A:$A,'Objectenoverzicht aantallen'!$Q:$Q)*'Calculatie sheet'!$AW$41)</f>
        <v>0</v>
      </c>
      <c r="O2" s="28">
        <v>0</v>
      </c>
      <c r="P2" s="28">
        <f>N2*2</f>
        <v>0</v>
      </c>
      <c r="Q2" s="28">
        <f>P2*0.3333</f>
        <v>0</v>
      </c>
      <c r="R2" s="28">
        <f>P2*0.6666</f>
        <v>0</v>
      </c>
      <c r="S2" s="28">
        <f>O2</f>
        <v>0</v>
      </c>
      <c r="T2" s="28">
        <f>P2*0.3333</f>
        <v>0</v>
      </c>
    </row>
    <row r="3" spans="1:20" x14ac:dyDescent="0.2">
      <c r="J3" s="8" t="s">
        <v>61</v>
      </c>
      <c r="L3">
        <v>2021</v>
      </c>
      <c r="M3" s="41">
        <f>(LOOKUP('Calculatie sheet'!$AW$2,'Objectenoverzicht aantallen'!$A:$A,'Objectenoverzicht aantallen'!$F:$F)*'Calculatie sheet'!$AW$41)</f>
        <v>0</v>
      </c>
      <c r="N3" s="798">
        <f>(LOOKUP('Calculatie sheet'!$AW$2,'Objectenoverzicht aantallen'!$A:$A,'Objectenoverzicht aantallen'!$R:$R)*'Calculatie sheet'!$AW$41)</f>
        <v>0</v>
      </c>
      <c r="O3" s="28">
        <v>0</v>
      </c>
      <c r="P3" s="28">
        <f>N3*2</f>
        <v>0</v>
      </c>
      <c r="Q3" s="28">
        <f>P3*0.3333</f>
        <v>0</v>
      </c>
      <c r="R3" s="28">
        <f>P3*0.6666</f>
        <v>0</v>
      </c>
      <c r="S3" s="28">
        <f>O3</f>
        <v>0</v>
      </c>
      <c r="T3" s="28">
        <f>P3*0.3333</f>
        <v>0</v>
      </c>
    </row>
    <row r="4" spans="1:20" x14ac:dyDescent="0.2">
      <c r="J4" s="9" t="s">
        <v>48</v>
      </c>
      <c r="L4">
        <v>2022</v>
      </c>
      <c r="M4" s="41">
        <f>(LOOKUP('Calculatie sheet'!$AW$2,'Objectenoverzicht aantallen'!$A:$A,'Objectenoverzicht aantallen'!$G:$G)*'Calculatie sheet'!$AW$41)</f>
        <v>0</v>
      </c>
      <c r="N4" s="798">
        <f>(LOOKUP('Calculatie sheet'!$AW$2,'Objectenoverzicht aantallen'!$A:$A,'Objectenoverzicht aantallen'!$S:$S)*'Calculatie sheet'!$AW$41)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sheet'!$AW$2,'Objectenoverzicht aantallen'!$A:$A,'Objectenoverzicht aantallen'!$H:$H)*'Calculatie sheet'!$AW$41)</f>
        <v>0</v>
      </c>
      <c r="N5" s="798">
        <f>(LOOKUP('Calculatie sheet'!$AW$2,'Objectenoverzicht aantallen'!$A:$A,'Objectenoverzicht aantallen'!$T:$T)*'Calculatie sheet'!$AW$41)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sheet'!$AW$2,'Objectenoverzicht aantallen'!$A:$A,'Objectenoverzicht aantallen'!$I:$I)*'Calculatie sheet'!$AW$41)</f>
        <v>0</v>
      </c>
      <c r="N6" s="798">
        <f>(LOOKUP('Calculatie sheet'!$AW$2,'Objectenoverzicht aantallen'!$A:$A,'Objectenoverzicht aantallen'!$U:$U)*'Calculatie sheet'!$AW$41)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sheet'!$AW$2,'Objectenoverzicht aantallen'!$A:$A,'Objectenoverzicht aantallen'!$J:$J)*'Calculatie sheet'!$AW$41)</f>
        <v>0</v>
      </c>
      <c r="N7" s="798">
        <f>(LOOKUP('Calculatie sheet'!$AW$2,'Objectenoverzicht aantallen'!$A:$A,'Objectenoverzicht aantallen'!$V:$V)*'Calculatie sheet'!$AW$41)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sheet'!$AW$2,'Objectenoverzicht aantallen'!$A:$A,'Objectenoverzicht aantallen'!$K:$K)*'Calculatie sheet'!$AW$41)</f>
        <v>0</v>
      </c>
      <c r="N8" s="798">
        <f>(LOOKUP('Calculatie sheet'!$AW$2,'Objectenoverzicht aantallen'!$A:$A,'Objectenoverzicht aantallen'!$W:$W)*'Calculatie sheet'!$AW$41)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sheet'!$AW$2,'Objectenoverzicht aantallen'!$A:$A,'Objectenoverzicht aantallen'!$L:$L)*'Calculatie sheet'!$AW$41)</f>
        <v>0</v>
      </c>
      <c r="N9" s="798">
        <f>(LOOKUP('Calculatie sheet'!$AW$2,'Objectenoverzicht aantallen'!$A:$A,'Objectenoverzicht aantallen'!$X:$X)*'Calculatie sheet'!$AW$41)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sheet'!$AW$2,'Objectenoverzicht aantallen'!$A:$A,'Objectenoverzicht aantallen'!$M:$M)*'Calculatie sheet'!$AW$41)</f>
        <v>0</v>
      </c>
      <c r="N10" s="798">
        <f>(LOOKUP('Calculatie sheet'!$AW$2,'Objectenoverzicht aantallen'!$A:$A,'Objectenoverzicht aantallen'!$Y:$Y)*'Calculatie sheet'!$AW$41)</f>
        <v>0</v>
      </c>
      <c r="O10" s="28">
        <v>0</v>
      </c>
      <c r="P10" s="28">
        <f t="shared" si="0"/>
        <v>0</v>
      </c>
      <c r="Q10" s="28">
        <f t="shared" si="1"/>
        <v>0</v>
      </c>
      <c r="R10" s="28">
        <f t="shared" si="2"/>
        <v>0</v>
      </c>
      <c r="S10" s="28">
        <f t="shared" si="3"/>
        <v>0</v>
      </c>
      <c r="T10" s="28">
        <f t="shared" si="4"/>
        <v>0</v>
      </c>
    </row>
    <row r="11" spans="1:20" x14ac:dyDescent="0.2">
      <c r="L11">
        <v>2029</v>
      </c>
      <c r="M11" s="41">
        <f>(LOOKUP('Calculatie sheet'!$AW$2,'Objectenoverzicht aantallen'!$A:$A,'Objectenoverzicht aantallen'!$N:$N)*'Calculatie sheet'!$AW$41)</f>
        <v>0</v>
      </c>
      <c r="N11" s="798">
        <f>(LOOKUP('Calculatie sheet'!$AW$2,'Objectenoverzicht aantallen'!$A:$A,'Objectenoverzicht aantallen'!$Z:$Z)*'Calculatie sheet'!$AW$41)</f>
        <v>0</v>
      </c>
      <c r="O11" s="28">
        <v>0</v>
      </c>
      <c r="P11" s="28">
        <f t="shared" si="0"/>
        <v>0</v>
      </c>
      <c r="Q11" s="28">
        <f t="shared" si="1"/>
        <v>0</v>
      </c>
      <c r="R11" s="28">
        <f t="shared" si="2"/>
        <v>0</v>
      </c>
      <c r="S11" s="28">
        <f t="shared" si="3"/>
        <v>0</v>
      </c>
      <c r="T11" s="28">
        <f t="shared" si="4"/>
        <v>0</v>
      </c>
    </row>
    <row r="12" spans="1:20" x14ac:dyDescent="0.2">
      <c r="L12">
        <v>2030</v>
      </c>
      <c r="M12" s="41">
        <f>(LOOKUP('Calculatie sheet'!$AW$2,'Objectenoverzicht aantallen'!$A:$A,'Objectenoverzicht aantallen'!$O:$O)*'Calculatie sheet'!$AW$41)</f>
        <v>0</v>
      </c>
      <c r="N12" s="798">
        <f>(LOOKUP('Calculatie sheet'!$AW$2,'Objectenoverzicht aantallen'!$A:$A,'Objectenoverzicht aantallen'!$AA:$AA)*'Calculatie sheet'!$AW$41)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45793-4940-BF40-AE4C-06C74118CCE2}">
  <dimension ref="A1:T12"/>
  <sheetViews>
    <sheetView workbookViewId="0">
      <selection activeCell="J13" sqref="J13"/>
    </sheetView>
  </sheetViews>
  <sheetFormatPr baseColWidth="10" defaultRowHeight="16" x14ac:dyDescent="0.2"/>
  <cols>
    <col min="1" max="1" width="17.5" bestFit="1" customWidth="1"/>
    <col min="10" max="10" width="26.33203125" bestFit="1" customWidth="1"/>
  </cols>
  <sheetData>
    <row r="1" spans="1:20" x14ac:dyDescent="0.2">
      <c r="A1" t="str">
        <f>'Calculatie sheet'!AX3</f>
        <v>Leeg</v>
      </c>
      <c r="B1" s="15" t="s">
        <v>57</v>
      </c>
      <c r="C1" s="726" t="s">
        <v>1</v>
      </c>
      <c r="D1" s="16" t="s">
        <v>50</v>
      </c>
      <c r="E1" s="17" t="s">
        <v>51</v>
      </c>
      <c r="F1" s="18" t="s">
        <v>58</v>
      </c>
      <c r="G1" s="19" t="s">
        <v>55</v>
      </c>
      <c r="H1" s="20" t="s">
        <v>56</v>
      </c>
      <c r="I1" s="21" t="s">
        <v>54</v>
      </c>
      <c r="J1" t="s">
        <v>62</v>
      </c>
      <c r="L1" t="s">
        <v>565</v>
      </c>
      <c r="M1" s="15" t="s">
        <v>937</v>
      </c>
      <c r="N1" s="797" t="s">
        <v>938</v>
      </c>
      <c r="O1" s="16" t="s">
        <v>939</v>
      </c>
      <c r="P1" s="17" t="s">
        <v>940</v>
      </c>
      <c r="Q1" s="18" t="s">
        <v>941</v>
      </c>
      <c r="R1" s="19" t="s">
        <v>942</v>
      </c>
      <c r="S1" s="20" t="s">
        <v>943</v>
      </c>
      <c r="T1" s="21" t="s">
        <v>944</v>
      </c>
    </row>
    <row r="2" spans="1:20" x14ac:dyDescent="0.2">
      <c r="A2" s="28"/>
      <c r="B2" s="41">
        <f>'Calculatie sheet'!AX41</f>
        <v>0.4</v>
      </c>
      <c r="C2" s="566">
        <f>B2</f>
        <v>0.4</v>
      </c>
      <c r="D2" s="28">
        <v>0</v>
      </c>
      <c r="E2" s="28">
        <f>C2*2</f>
        <v>0.8</v>
      </c>
      <c r="F2" s="28">
        <f>E2*0.3333</f>
        <v>0.26663999999999999</v>
      </c>
      <c r="G2" s="28">
        <f>E2*0.6666</f>
        <v>0.53327999999999998</v>
      </c>
      <c r="H2" s="28">
        <f>D2</f>
        <v>0</v>
      </c>
      <c r="I2" s="28">
        <f>E2*0.3333</f>
        <v>0.26663999999999999</v>
      </c>
      <c r="J2" s="566" t="s">
        <v>571</v>
      </c>
      <c r="L2">
        <v>2020</v>
      </c>
      <c r="M2" s="41">
        <f>(LOOKUP('Calculatie sheet'!$AX$2,'Objectenoverzicht aantallen'!$A:$A,'Objectenoverzicht aantallen'!$E:$E)*'Calculatie sheet'!$AX$41)</f>
        <v>0</v>
      </c>
      <c r="N2" s="798">
        <f>(LOOKUP('Calculatie sheet'!$AX$2,'Objectenoverzicht aantallen'!$A:$A,'Objectenoverzicht aantallen'!$Q:$Q)*'Calculatie sheet'!$AX$41)</f>
        <v>0</v>
      </c>
      <c r="O2" s="28">
        <v>0</v>
      </c>
      <c r="P2" s="28">
        <f>N2*2</f>
        <v>0</v>
      </c>
      <c r="Q2" s="28">
        <f>P2*0.3333</f>
        <v>0</v>
      </c>
      <c r="R2" s="28">
        <f>P2*0.6666</f>
        <v>0</v>
      </c>
      <c r="S2" s="28">
        <f>O2</f>
        <v>0</v>
      </c>
      <c r="T2" s="28">
        <f>P2*0.3333</f>
        <v>0</v>
      </c>
    </row>
    <row r="3" spans="1:20" x14ac:dyDescent="0.2">
      <c r="J3" s="8" t="s">
        <v>61</v>
      </c>
      <c r="L3">
        <v>2021</v>
      </c>
      <c r="M3" s="41">
        <f>(LOOKUP('Calculatie sheet'!$AX$2,'Objectenoverzicht aantallen'!$A:$A,'Objectenoverzicht aantallen'!$F:$F)*'Calculatie sheet'!$AX$41)</f>
        <v>0</v>
      </c>
      <c r="N3" s="798">
        <f>(LOOKUP('Calculatie sheet'!$AX$2,'Objectenoverzicht aantallen'!$A:$A,'Objectenoverzicht aantallen'!$R:$R)*'Calculatie sheet'!$AX$41)</f>
        <v>0</v>
      </c>
      <c r="O3" s="28">
        <v>0</v>
      </c>
      <c r="P3" s="28">
        <f>N3*2</f>
        <v>0</v>
      </c>
      <c r="Q3" s="28">
        <f>P3*0.3333</f>
        <v>0</v>
      </c>
      <c r="R3" s="28">
        <f>P3*0.6666</f>
        <v>0</v>
      </c>
      <c r="S3" s="28">
        <f>O3</f>
        <v>0</v>
      </c>
      <c r="T3" s="28">
        <f>P3*0.3333</f>
        <v>0</v>
      </c>
    </row>
    <row r="4" spans="1:20" x14ac:dyDescent="0.2">
      <c r="J4" s="9" t="s">
        <v>48</v>
      </c>
      <c r="L4">
        <v>2022</v>
      </c>
      <c r="M4" s="41">
        <f>(LOOKUP('Calculatie sheet'!$AX$2,'Objectenoverzicht aantallen'!$A:$A,'Objectenoverzicht aantallen'!$G:$G)*'Calculatie sheet'!$AX$41)</f>
        <v>0</v>
      </c>
      <c r="N4" s="798">
        <f>(LOOKUP('Calculatie sheet'!$AX$2,'Objectenoverzicht aantallen'!$A:$A,'Objectenoverzicht aantallen'!$S:$S)*'Calculatie sheet'!$AX$41)</f>
        <v>0</v>
      </c>
      <c r="O4" s="28">
        <v>0</v>
      </c>
      <c r="P4" s="28">
        <f t="shared" ref="P4:P12" si="0">N4*2</f>
        <v>0</v>
      </c>
      <c r="Q4" s="28">
        <f t="shared" ref="Q4:Q12" si="1">P4*0.3333</f>
        <v>0</v>
      </c>
      <c r="R4" s="28">
        <f t="shared" ref="R4:R12" si="2">P4*0.6666</f>
        <v>0</v>
      </c>
      <c r="S4" s="28">
        <f t="shared" ref="S4:S12" si="3">O4</f>
        <v>0</v>
      </c>
      <c r="T4" s="28">
        <f t="shared" ref="T4:T12" si="4">P4*0.3333</f>
        <v>0</v>
      </c>
    </row>
    <row r="5" spans="1:20" x14ac:dyDescent="0.2">
      <c r="J5" s="10" t="s">
        <v>49</v>
      </c>
      <c r="L5">
        <v>2023</v>
      </c>
      <c r="M5" s="41">
        <f>(LOOKUP('Calculatie sheet'!$AX$2,'Objectenoverzicht aantallen'!$A:$A,'Objectenoverzicht aantallen'!$H:$H)*'Calculatie sheet'!$AX$41)</f>
        <v>0</v>
      </c>
      <c r="N5" s="798">
        <f>(LOOKUP('Calculatie sheet'!$AX$2,'Objectenoverzicht aantallen'!$A:$A,'Objectenoverzicht aantallen'!$T:$T)*'Calculatie sheet'!$AX$41)</f>
        <v>0</v>
      </c>
      <c r="O5" s="28">
        <v>0</v>
      </c>
      <c r="P5" s="28">
        <f t="shared" si="0"/>
        <v>0</v>
      </c>
      <c r="Q5" s="28">
        <f t="shared" si="1"/>
        <v>0</v>
      </c>
      <c r="R5" s="28">
        <f t="shared" si="2"/>
        <v>0</v>
      </c>
      <c r="S5" s="28">
        <f t="shared" si="3"/>
        <v>0</v>
      </c>
      <c r="T5" s="28">
        <f t="shared" si="4"/>
        <v>0</v>
      </c>
    </row>
    <row r="6" spans="1:20" x14ac:dyDescent="0.2">
      <c r="J6" s="11" t="s">
        <v>52</v>
      </c>
      <c r="L6">
        <v>2024</v>
      </c>
      <c r="M6" s="41">
        <f>(LOOKUP('Calculatie sheet'!$AX$2,'Objectenoverzicht aantallen'!$A:$A,'Objectenoverzicht aantallen'!$I:$I)*'Calculatie sheet'!$AX$41)</f>
        <v>0</v>
      </c>
      <c r="N6" s="798">
        <f>(LOOKUP('Calculatie sheet'!$AX$2,'Objectenoverzicht aantallen'!$A:$A,'Objectenoverzicht aantallen'!$U:$U)*'Calculatie sheet'!$AX$41)</f>
        <v>0</v>
      </c>
      <c r="O6" s="28">
        <v>0</v>
      </c>
      <c r="P6" s="28">
        <f t="shared" si="0"/>
        <v>0</v>
      </c>
      <c r="Q6" s="28">
        <f t="shared" si="1"/>
        <v>0</v>
      </c>
      <c r="R6" s="28">
        <f t="shared" si="2"/>
        <v>0</v>
      </c>
      <c r="S6" s="28">
        <f t="shared" si="3"/>
        <v>0</v>
      </c>
      <c r="T6" s="28">
        <f t="shared" si="4"/>
        <v>0</v>
      </c>
    </row>
    <row r="7" spans="1:20" x14ac:dyDescent="0.2">
      <c r="J7" s="12" t="s">
        <v>53</v>
      </c>
      <c r="L7">
        <v>2025</v>
      </c>
      <c r="M7" s="41">
        <f>(LOOKUP('Calculatie sheet'!$AX$2,'Objectenoverzicht aantallen'!$A:$A,'Objectenoverzicht aantallen'!$J:$J)*'Calculatie sheet'!$AX$41)</f>
        <v>0</v>
      </c>
      <c r="N7" s="798">
        <f>(LOOKUP('Calculatie sheet'!$AX$2,'Objectenoverzicht aantallen'!$A:$A,'Objectenoverzicht aantallen'!$V:$V)*'Calculatie sheet'!$AX$41)</f>
        <v>0</v>
      </c>
      <c r="O7" s="28">
        <v>0</v>
      </c>
      <c r="P7" s="28">
        <f t="shared" si="0"/>
        <v>0</v>
      </c>
      <c r="Q7" s="28">
        <f t="shared" si="1"/>
        <v>0</v>
      </c>
      <c r="R7" s="28">
        <f t="shared" si="2"/>
        <v>0</v>
      </c>
      <c r="S7" s="28">
        <f t="shared" si="3"/>
        <v>0</v>
      </c>
      <c r="T7" s="28">
        <f t="shared" si="4"/>
        <v>0</v>
      </c>
    </row>
    <row r="8" spans="1:20" x14ac:dyDescent="0.2">
      <c r="J8" s="13" t="s">
        <v>59</v>
      </c>
      <c r="L8">
        <v>2026</v>
      </c>
      <c r="M8" s="41">
        <f>(LOOKUP('Calculatie sheet'!$AX$2,'Objectenoverzicht aantallen'!$A:$A,'Objectenoverzicht aantallen'!$K:$K)*'Calculatie sheet'!$AX$41)</f>
        <v>0</v>
      </c>
      <c r="N8" s="798">
        <f>(LOOKUP('Calculatie sheet'!$AX$2,'Objectenoverzicht aantallen'!$A:$A,'Objectenoverzicht aantallen'!$W:$W)*'Calculatie sheet'!$AX$41)</f>
        <v>0</v>
      </c>
      <c r="O8" s="28">
        <v>0</v>
      </c>
      <c r="P8" s="28">
        <f t="shared" si="0"/>
        <v>0</v>
      </c>
      <c r="Q8" s="28">
        <f t="shared" si="1"/>
        <v>0</v>
      </c>
      <c r="R8" s="28">
        <f t="shared" si="2"/>
        <v>0</v>
      </c>
      <c r="S8" s="28">
        <f t="shared" si="3"/>
        <v>0</v>
      </c>
      <c r="T8" s="28">
        <f t="shared" si="4"/>
        <v>0</v>
      </c>
    </row>
    <row r="9" spans="1:20" x14ac:dyDescent="0.2">
      <c r="J9" s="14" t="s">
        <v>60</v>
      </c>
      <c r="L9">
        <v>2027</v>
      </c>
      <c r="M9" s="41">
        <f>(LOOKUP('Calculatie sheet'!$AX$2,'Objectenoverzicht aantallen'!$A:$A,'Objectenoverzicht aantallen'!$L:$L)*'Calculatie sheet'!$AX$41)</f>
        <v>0</v>
      </c>
      <c r="N9" s="798">
        <f>(LOOKUP('Calculatie sheet'!$AX$2,'Objectenoverzicht aantallen'!$A:$A,'Objectenoverzicht aantallen'!$X:$X)*'Calculatie sheet'!$AX$41)</f>
        <v>0</v>
      </c>
      <c r="O9" s="28">
        <v>0</v>
      </c>
      <c r="P9" s="28">
        <f t="shared" si="0"/>
        <v>0</v>
      </c>
      <c r="Q9" s="28">
        <f t="shared" si="1"/>
        <v>0</v>
      </c>
      <c r="R9" s="28">
        <f t="shared" si="2"/>
        <v>0</v>
      </c>
      <c r="S9" s="28">
        <f t="shared" si="3"/>
        <v>0</v>
      </c>
      <c r="T9" s="28">
        <f t="shared" si="4"/>
        <v>0</v>
      </c>
    </row>
    <row r="10" spans="1:20" x14ac:dyDescent="0.2">
      <c r="J10" t="s">
        <v>1010</v>
      </c>
      <c r="L10">
        <v>2028</v>
      </c>
      <c r="M10" s="41">
        <f>(LOOKUP('Calculatie sheet'!$AX$2,'Objectenoverzicht aantallen'!$A:$A,'Objectenoverzicht aantallen'!$M:$M)*'Calculatie sheet'!$AX$41)</f>
        <v>0</v>
      </c>
      <c r="N10" s="798">
        <f>(LOOKUP('Calculatie sheet'!$AX$2,'Objectenoverzicht aantallen'!$A:$A,'Objectenoverzicht aantallen'!$Y:$Y)*'Calculatie sheet'!$AX$41)</f>
        <v>0</v>
      </c>
      <c r="O10" s="28">
        <v>0</v>
      </c>
      <c r="P10" s="28">
        <f t="shared" si="0"/>
        <v>0</v>
      </c>
      <c r="Q10" s="28">
        <f t="shared" si="1"/>
        <v>0</v>
      </c>
      <c r="R10" s="28">
        <f t="shared" si="2"/>
        <v>0</v>
      </c>
      <c r="S10" s="28">
        <f t="shared" si="3"/>
        <v>0</v>
      </c>
      <c r="T10" s="28">
        <f t="shared" si="4"/>
        <v>0</v>
      </c>
    </row>
    <row r="11" spans="1:20" x14ac:dyDescent="0.2">
      <c r="L11">
        <v>2029</v>
      </c>
      <c r="M11" s="41">
        <f>(LOOKUP('Calculatie sheet'!$AX$2,'Objectenoverzicht aantallen'!$A:$A,'Objectenoverzicht aantallen'!$N:$N)*'Calculatie sheet'!$AX$41)</f>
        <v>0</v>
      </c>
      <c r="N11" s="798">
        <f>(LOOKUP('Calculatie sheet'!$AX$2,'Objectenoverzicht aantallen'!$A:$A,'Objectenoverzicht aantallen'!$Z:$Z)*'Calculatie sheet'!$AX$41)</f>
        <v>0</v>
      </c>
      <c r="O11" s="28">
        <v>0</v>
      </c>
      <c r="P11" s="28">
        <f t="shared" si="0"/>
        <v>0</v>
      </c>
      <c r="Q11" s="28">
        <f t="shared" si="1"/>
        <v>0</v>
      </c>
      <c r="R11" s="28">
        <f t="shared" si="2"/>
        <v>0</v>
      </c>
      <c r="S11" s="28">
        <f t="shared" si="3"/>
        <v>0</v>
      </c>
      <c r="T11" s="28">
        <f t="shared" si="4"/>
        <v>0</v>
      </c>
    </row>
    <row r="12" spans="1:20" x14ac:dyDescent="0.2">
      <c r="L12">
        <v>2030</v>
      </c>
      <c r="M12" s="41">
        <f>(LOOKUP('Calculatie sheet'!$AX$2,'Objectenoverzicht aantallen'!$A:$A,'Objectenoverzicht aantallen'!$O:$O)*'Calculatie sheet'!$AX$41)</f>
        <v>0</v>
      </c>
      <c r="N12" s="798">
        <f>(LOOKUP('Calculatie sheet'!$AX$2,'Objectenoverzicht aantallen'!$A:$A,'Objectenoverzicht aantallen'!$AA:$AA)*'Calculatie sheet'!$AX$41)</f>
        <v>0</v>
      </c>
      <c r="O12" s="28">
        <v>0</v>
      </c>
      <c r="P12" s="28">
        <f t="shared" si="0"/>
        <v>0</v>
      </c>
      <c r="Q12" s="28">
        <f t="shared" si="1"/>
        <v>0</v>
      </c>
      <c r="R12" s="28">
        <f t="shared" si="2"/>
        <v>0</v>
      </c>
      <c r="S12" s="28">
        <f t="shared" si="3"/>
        <v>0</v>
      </c>
      <c r="T12" s="28">
        <f t="shared" si="4"/>
        <v>0</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5E05-CBE7-1142-B8CB-ED2BC6FC6C24}">
  <dimension ref="A1:AF6"/>
  <sheetViews>
    <sheetView workbookViewId="0">
      <selection activeCell="C19" sqref="C19"/>
    </sheetView>
  </sheetViews>
  <sheetFormatPr baseColWidth="10" defaultColWidth="11" defaultRowHeight="16" x14ac:dyDescent="0.2"/>
  <cols>
    <col min="2" max="2" width="16.83203125" bestFit="1" customWidth="1"/>
    <col min="3" max="3" width="14.33203125" bestFit="1" customWidth="1"/>
    <col min="4" max="4" width="31.83203125" bestFit="1" customWidth="1"/>
    <col min="6" max="6" width="18" bestFit="1" customWidth="1"/>
    <col min="10" max="10" width="13.33203125" customWidth="1"/>
    <col min="11" max="20" width="12.83203125" bestFit="1" customWidth="1"/>
    <col min="22" max="32" width="16.5" bestFit="1" customWidth="1"/>
  </cols>
  <sheetData>
    <row r="1" spans="1:32" x14ac:dyDescent="0.2">
      <c r="A1" t="s">
        <v>63</v>
      </c>
      <c r="B1" s="23" t="s">
        <v>67</v>
      </c>
      <c r="C1" s="21"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29">
        <f>'CO2 KW'!C2+'CO2 V'!C2+'CO2 S'!C2+'CO2 W'!C2+'CO2 O'!C2</f>
        <v>11342491.774656</v>
      </c>
      <c r="D2" s="14" t="s">
        <v>66</v>
      </c>
      <c r="F2" s="567">
        <f>'CO2 KW'!F2+'CO2 V'!F2+'CO2 S'!F2+'CO2 W'!F2+'CO2 O'!F2</f>
        <v>0</v>
      </c>
      <c r="H2" s="44">
        <f>'CO2 KW'!H2+'CO2 V'!H2+'CO2 S'!H2+'CO2 W'!H2+'CO2 O'!H2</f>
        <v>0</v>
      </c>
      <c r="J2" s="44">
        <f>'CO2 KW'!J2+'CO2 V'!J2+'CO2 S'!J2+'CO2 W'!J2+'CO2 O'!J2</f>
        <v>0</v>
      </c>
      <c r="K2" s="44">
        <f>'CO2 KW'!K2+'CO2 V'!K2+'CO2 S'!K2+'CO2 W'!K2+'CO2 O'!K2</f>
        <v>0</v>
      </c>
      <c r="L2" s="44">
        <f>'CO2 KW'!L2+'CO2 V'!L2+'CO2 S'!L2+'CO2 W'!L2+'CO2 O'!L2</f>
        <v>0</v>
      </c>
      <c r="M2" s="44">
        <f>'CO2 KW'!M2+'CO2 V'!M2+'CO2 S'!M2+'CO2 W'!M2+'CO2 O'!M2</f>
        <v>0</v>
      </c>
      <c r="N2" s="44">
        <f>'CO2 KW'!N2+'CO2 V'!N2+'CO2 S'!N2+'CO2 W'!N2+'CO2 O'!N2</f>
        <v>0</v>
      </c>
      <c r="O2" s="44">
        <f>'CO2 KW'!O2+'CO2 V'!O2+'CO2 S'!O2+'CO2 W'!O2+'CO2 O'!O2</f>
        <v>0</v>
      </c>
      <c r="P2" s="44">
        <f>'CO2 KW'!P2+'CO2 V'!P2+'CO2 S'!P2+'CO2 W'!P2+'CO2 O'!P2</f>
        <v>0</v>
      </c>
      <c r="Q2" s="44">
        <f>'CO2 KW'!Q2+'CO2 V'!Q2+'CO2 S'!Q2+'CO2 W'!Q2+'CO2 O'!Q2</f>
        <v>0</v>
      </c>
      <c r="R2" s="44">
        <f>'CO2 KW'!R2+'CO2 V'!R2+'CO2 S'!R2+'CO2 W'!R2+'CO2 O'!R2</f>
        <v>0</v>
      </c>
      <c r="S2" s="44">
        <f>'CO2 KW'!S2+'CO2 V'!S2+'CO2 S'!S2+'CO2 W'!S2+'CO2 O'!S2</f>
        <v>0</v>
      </c>
      <c r="T2" s="44">
        <f>'CO2 KW'!T2+'CO2 V'!T2+'CO2 S'!T2+'CO2 W'!T2+'CO2 O'!T2</f>
        <v>0</v>
      </c>
      <c r="V2" s="44">
        <f>'CO2 KW'!V2+'CO2 V'!V2+'CO2 S'!V2+'CO2 W'!V2+'CO2 O'!V2</f>
        <v>0</v>
      </c>
      <c r="W2" s="44">
        <f>'CO2 KW'!W2+'CO2 V'!W2+'CO2 S'!W2+'CO2 W'!W2+'CO2 O'!W2</f>
        <v>0</v>
      </c>
      <c r="X2" s="44">
        <f>'CO2 KW'!X2+'CO2 V'!X2+'CO2 S'!X2+'CO2 W'!X2+'CO2 O'!X2</f>
        <v>0</v>
      </c>
      <c r="Y2" s="44">
        <f>'CO2 KW'!Y2+'CO2 V'!Y2+'CO2 S'!Y2+'CO2 W'!Y2+'CO2 O'!Y2</f>
        <v>0</v>
      </c>
      <c r="Z2" s="44">
        <f>'CO2 KW'!Z2+'CO2 V'!Z2+'CO2 S'!Z2+'CO2 W'!Z2+'CO2 O'!Z2</f>
        <v>0</v>
      </c>
      <c r="AA2" s="44">
        <f>'CO2 KW'!AA2+'CO2 V'!AA2+'CO2 S'!AA2+'CO2 W'!AA2+'CO2 O'!AA2</f>
        <v>0</v>
      </c>
      <c r="AB2" s="44">
        <f>'CO2 KW'!AB2+'CO2 V'!AB2+'CO2 S'!AB2+'CO2 W'!AB2+'CO2 O'!AB2</f>
        <v>0</v>
      </c>
      <c r="AC2" s="44">
        <f>'CO2 KW'!AC2+'CO2 V'!AC2+'CO2 S'!AC2+'CO2 W'!AC2+'CO2 O'!AC2</f>
        <v>0</v>
      </c>
      <c r="AD2" s="44">
        <f>'CO2 KW'!AD2+'CO2 V'!AD2+'CO2 S'!AD2+'CO2 W'!AD2+'CO2 O'!AD2</f>
        <v>0</v>
      </c>
      <c r="AE2" s="44">
        <f>'CO2 KW'!AE2+'CO2 V'!AE2+'CO2 S'!AE2+'CO2 W'!AE2+'CO2 O'!AE2</f>
        <v>0</v>
      </c>
      <c r="AF2" s="44">
        <f>'CO2 KW'!AF2+'CO2 V'!AF2+'CO2 S'!AF2+'CO2 W'!AF2+'CO2 O'!AF2</f>
        <v>0</v>
      </c>
    </row>
    <row r="3" spans="1:32" x14ac:dyDescent="0.2">
      <c r="B3" s="2" t="s">
        <v>638</v>
      </c>
      <c r="C3" s="29">
        <f>'CO2 KW'!C3+'CO2 V'!C3+'CO2 S'!C3+'CO2 W'!C3+'CO2 O'!C3</f>
        <v>1751216.9440979999</v>
      </c>
      <c r="D3" s="24" t="s">
        <v>64</v>
      </c>
      <c r="F3" s="567">
        <f>'CO2 KW'!F3+'CO2 V'!F3+'CO2 S'!F3+'CO2 W'!F3+'CO2 O'!F3</f>
        <v>0</v>
      </c>
      <c r="H3" s="44">
        <f>'CO2 KW'!H3+'CO2 V'!H3+'CO2 S'!H3+'CO2 W'!H3+'CO2 O'!H3</f>
        <v>0</v>
      </c>
      <c r="J3" s="44">
        <f>'CO2 KW'!J3+'CO2 V'!J3+'CO2 S'!J3+'CO2 W'!J3+'CO2 O'!J3</f>
        <v>0</v>
      </c>
      <c r="K3" s="44">
        <f>'CO2 KW'!K3+'CO2 V'!K3+'CO2 S'!K3+'CO2 W'!K3+'CO2 O'!K3</f>
        <v>0</v>
      </c>
      <c r="L3" s="44">
        <f>'CO2 KW'!L3+'CO2 V'!L3+'CO2 S'!L3+'CO2 W'!L3+'CO2 O'!L3</f>
        <v>0</v>
      </c>
      <c r="M3" s="44">
        <f>'CO2 KW'!M3+'CO2 V'!M3+'CO2 S'!M3+'CO2 W'!M3+'CO2 O'!M3</f>
        <v>0</v>
      </c>
      <c r="N3" s="44">
        <f>'CO2 KW'!N3+'CO2 V'!N3+'CO2 S'!N3+'CO2 W'!N3+'CO2 O'!N3</f>
        <v>0</v>
      </c>
      <c r="O3" s="44">
        <f>'CO2 KW'!O3+'CO2 V'!O3+'CO2 S'!O3+'CO2 W'!O3+'CO2 O'!O3</f>
        <v>0</v>
      </c>
      <c r="P3" s="44">
        <f>'CO2 KW'!P3+'CO2 V'!P3+'CO2 S'!P3+'CO2 W'!P3+'CO2 O'!P3</f>
        <v>0</v>
      </c>
      <c r="Q3" s="44">
        <f>'CO2 KW'!Q3+'CO2 V'!Q3+'CO2 S'!Q3+'CO2 W'!Q3+'CO2 O'!Q3</f>
        <v>0</v>
      </c>
      <c r="R3" s="44">
        <f>'CO2 KW'!R3+'CO2 V'!R3+'CO2 S'!R3+'CO2 W'!R3+'CO2 O'!R3</f>
        <v>0</v>
      </c>
      <c r="S3" s="44">
        <f>'CO2 KW'!S3+'CO2 V'!S3+'CO2 S'!S3+'CO2 W'!S3+'CO2 O'!S3</f>
        <v>0</v>
      </c>
      <c r="T3" s="44">
        <f>'CO2 KW'!T3+'CO2 V'!T3+'CO2 S'!T3+'CO2 W'!T3+'CO2 O'!T3</f>
        <v>0</v>
      </c>
      <c r="V3" s="44">
        <f>'CO2 KW'!V3+'CO2 V'!V3+'CO2 S'!V3+'CO2 W'!V3+'CO2 O'!V3</f>
        <v>0</v>
      </c>
      <c r="W3" s="44">
        <f>'CO2 KW'!W3+'CO2 V'!W3+'CO2 S'!W3+'CO2 W'!W3+'CO2 O'!W3</f>
        <v>0</v>
      </c>
      <c r="X3" s="44">
        <f>'CO2 KW'!X3+'CO2 V'!X3+'CO2 S'!X3+'CO2 W'!X3+'CO2 O'!X3</f>
        <v>0</v>
      </c>
      <c r="Y3" s="44">
        <f>'CO2 KW'!Y3+'CO2 V'!Y3+'CO2 S'!Y3+'CO2 W'!Y3+'CO2 O'!Y3</f>
        <v>0</v>
      </c>
      <c r="Z3" s="44">
        <f>'CO2 KW'!Z3+'CO2 V'!Z3+'CO2 S'!Z3+'CO2 W'!Z3+'CO2 O'!Z3</f>
        <v>0</v>
      </c>
      <c r="AA3" s="44">
        <f>'CO2 KW'!AA3+'CO2 V'!AA3+'CO2 S'!AA3+'CO2 W'!AA3+'CO2 O'!AA3</f>
        <v>0</v>
      </c>
      <c r="AB3" s="44">
        <f>'CO2 KW'!AB3+'CO2 V'!AB3+'CO2 S'!AB3+'CO2 W'!AB3+'CO2 O'!AB3</f>
        <v>0</v>
      </c>
      <c r="AC3" s="44">
        <f>'CO2 KW'!AC3+'CO2 V'!AC3+'CO2 S'!AC3+'CO2 W'!AC3+'CO2 O'!AC3</f>
        <v>0</v>
      </c>
      <c r="AD3" s="44">
        <f>'CO2 KW'!AD3+'CO2 V'!AD3+'CO2 S'!AD3+'CO2 W'!AD3+'CO2 O'!AD3</f>
        <v>0</v>
      </c>
      <c r="AE3" s="44">
        <f>'CO2 KW'!AE3+'CO2 V'!AE3+'CO2 S'!AE3+'CO2 W'!AE3+'CO2 O'!AE3</f>
        <v>0</v>
      </c>
      <c r="AF3" s="44">
        <f>'CO2 KW'!AF3+'CO2 V'!AF3+'CO2 S'!AF3+'CO2 W'!AF3+'CO2 O'!AF3</f>
        <v>0</v>
      </c>
    </row>
    <row r="4" spans="1:32" x14ac:dyDescent="0.2">
      <c r="B4" s="2" t="s">
        <v>639</v>
      </c>
      <c r="C4" s="29">
        <f>'CO2 KW'!C4+'CO2 V'!C4+'CO2 S'!C4+'CO2 W'!C4+'CO2 O'!C4</f>
        <v>678547.21673499979</v>
      </c>
      <c r="D4" s="569" t="s">
        <v>585</v>
      </c>
      <c r="F4" s="567">
        <f>'CO2 KW'!F4+'CO2 V'!F4+'CO2 S'!F4+'CO2 W'!F4+'CO2 O'!F4</f>
        <v>0</v>
      </c>
      <c r="H4" s="44">
        <f>'CO2 KW'!H4+'CO2 V'!H4+'CO2 S'!H4+'CO2 W'!H4+'CO2 O'!H4</f>
        <v>0</v>
      </c>
      <c r="J4" s="44">
        <f>'CO2 KW'!J4+'CO2 V'!J4+'CO2 S'!J4+'CO2 W'!J4+'CO2 O'!J4</f>
        <v>0</v>
      </c>
      <c r="K4" s="44">
        <f>'CO2 KW'!K4+'CO2 V'!K4+'CO2 S'!K4+'CO2 W'!K4+'CO2 O'!K4</f>
        <v>0</v>
      </c>
      <c r="L4" s="44">
        <f>'CO2 KW'!L4+'CO2 V'!L4+'CO2 S'!L4+'CO2 W'!L4+'CO2 O'!L4</f>
        <v>0</v>
      </c>
      <c r="M4" s="44">
        <f>'CO2 KW'!M4+'CO2 V'!M4+'CO2 S'!M4+'CO2 W'!M4+'CO2 O'!M4</f>
        <v>0</v>
      </c>
      <c r="N4" s="44">
        <f>'CO2 KW'!N4+'CO2 V'!N4+'CO2 S'!N4+'CO2 W'!N4+'CO2 O'!N4</f>
        <v>0</v>
      </c>
      <c r="O4" s="44">
        <f>'CO2 KW'!O4+'CO2 V'!O4+'CO2 S'!O4+'CO2 W'!O4+'CO2 O'!O4</f>
        <v>0</v>
      </c>
      <c r="P4" s="44">
        <f>'CO2 KW'!P4+'CO2 V'!P4+'CO2 S'!P4+'CO2 W'!P4+'CO2 O'!P4</f>
        <v>0</v>
      </c>
      <c r="Q4" s="44">
        <f>'CO2 KW'!Q4+'CO2 V'!Q4+'CO2 S'!Q4+'CO2 W'!Q4+'CO2 O'!Q4</f>
        <v>0</v>
      </c>
      <c r="R4" s="44">
        <f>'CO2 KW'!R4+'CO2 V'!R4+'CO2 S'!R4+'CO2 W'!R4+'CO2 O'!R4</f>
        <v>0</v>
      </c>
      <c r="S4" s="44">
        <f>'CO2 KW'!S4+'CO2 V'!S4+'CO2 S'!S4+'CO2 W'!S4+'CO2 O'!S4</f>
        <v>0</v>
      </c>
      <c r="T4" s="44">
        <f>'CO2 KW'!T4+'CO2 V'!T4+'CO2 S'!T4+'CO2 W'!T4+'CO2 O'!T4</f>
        <v>0</v>
      </c>
      <c r="V4" s="44">
        <f>'CO2 KW'!V4+'CO2 V'!V4+'CO2 S'!V4+'CO2 W'!V4+'CO2 O'!V4</f>
        <v>0</v>
      </c>
      <c r="W4" s="44">
        <f>'CO2 KW'!W4+'CO2 V'!W4+'CO2 S'!W4+'CO2 W'!W4+'CO2 O'!W4</f>
        <v>0</v>
      </c>
      <c r="X4" s="44">
        <f>'CO2 KW'!X4+'CO2 V'!X4+'CO2 S'!X4+'CO2 W'!X4+'CO2 O'!X4</f>
        <v>0</v>
      </c>
      <c r="Y4" s="44">
        <f>'CO2 KW'!Y4+'CO2 V'!Y4+'CO2 S'!Y4+'CO2 W'!Y4+'CO2 O'!Y4</f>
        <v>0</v>
      </c>
      <c r="Z4" s="44">
        <f>'CO2 KW'!Z4+'CO2 V'!Z4+'CO2 S'!Z4+'CO2 W'!Z4+'CO2 O'!Z4</f>
        <v>0</v>
      </c>
      <c r="AA4" s="44">
        <f>'CO2 KW'!AA4+'CO2 V'!AA4+'CO2 S'!AA4+'CO2 W'!AA4+'CO2 O'!AA4</f>
        <v>0</v>
      </c>
      <c r="AB4" s="44">
        <f>'CO2 KW'!AB4+'CO2 V'!AB4+'CO2 S'!AB4+'CO2 W'!AB4+'CO2 O'!AB4</f>
        <v>0</v>
      </c>
      <c r="AC4" s="44">
        <f>'CO2 KW'!AC4+'CO2 V'!AC4+'CO2 S'!AC4+'CO2 W'!AC4+'CO2 O'!AC4</f>
        <v>0</v>
      </c>
      <c r="AD4" s="44">
        <f>'CO2 KW'!AD4+'CO2 V'!AD4+'CO2 S'!AD4+'CO2 W'!AD4+'CO2 O'!AD4</f>
        <v>0</v>
      </c>
      <c r="AE4" s="44">
        <f>'CO2 KW'!AE4+'CO2 V'!AE4+'CO2 S'!AE4+'CO2 W'!AE4+'CO2 O'!AE4</f>
        <v>0</v>
      </c>
      <c r="AF4" s="44">
        <f>'CO2 KW'!AF4+'CO2 V'!AF4+'CO2 S'!AF4+'CO2 W'!AF4+'CO2 O'!AF4</f>
        <v>0</v>
      </c>
    </row>
    <row r="5" spans="1:32" x14ac:dyDescent="0.2">
      <c r="B5" s="3" t="s">
        <v>640</v>
      </c>
      <c r="C5" s="29">
        <f>'CO2 KW'!C5+'CO2 V'!C5+'CO2 S'!C5+'CO2 W'!C5+'CO2 O'!C5</f>
        <v>-3032975.4574879999</v>
      </c>
      <c r="D5" s="457" t="s">
        <v>586</v>
      </c>
      <c r="F5" s="567">
        <f>'CO2 KW'!F5+'CO2 V'!F5+'CO2 S'!F5+'CO2 W'!F5+'CO2 O'!F5</f>
        <v>0</v>
      </c>
      <c r="H5" s="44">
        <f>'CO2 KW'!H5+'CO2 V'!H5+'CO2 S'!H5+'CO2 W'!H5+'CO2 O'!H5</f>
        <v>0</v>
      </c>
      <c r="J5" s="44">
        <f>'CO2 KW'!J5+'CO2 V'!J5+'CO2 S'!J5+'CO2 W'!J5+'CO2 O'!J5</f>
        <v>0</v>
      </c>
      <c r="K5" s="44">
        <f>'CO2 KW'!K5+'CO2 V'!K5+'CO2 S'!K5+'CO2 W'!K5+'CO2 O'!K5</f>
        <v>0</v>
      </c>
      <c r="L5" s="44">
        <f>'CO2 KW'!L5+'CO2 V'!L5+'CO2 S'!L5+'CO2 W'!L5+'CO2 O'!L5</f>
        <v>0</v>
      </c>
      <c r="M5" s="44">
        <f>'CO2 KW'!M5+'CO2 V'!M5+'CO2 S'!M5+'CO2 W'!M5+'CO2 O'!M5</f>
        <v>0</v>
      </c>
      <c r="N5" s="44">
        <f>'CO2 KW'!N5+'CO2 V'!N5+'CO2 S'!N5+'CO2 W'!N5+'CO2 O'!N5</f>
        <v>0</v>
      </c>
      <c r="O5" s="44">
        <f>'CO2 KW'!O5+'CO2 V'!O5+'CO2 S'!O5+'CO2 W'!O5+'CO2 O'!O5</f>
        <v>0</v>
      </c>
      <c r="P5" s="44">
        <f>'CO2 KW'!P5+'CO2 V'!P5+'CO2 S'!P5+'CO2 W'!P5+'CO2 O'!P5</f>
        <v>0</v>
      </c>
      <c r="Q5" s="44">
        <f>'CO2 KW'!Q5+'CO2 V'!Q5+'CO2 S'!Q5+'CO2 W'!Q5+'CO2 O'!Q5</f>
        <v>0</v>
      </c>
      <c r="R5" s="44">
        <f>'CO2 KW'!R5+'CO2 V'!R5+'CO2 S'!R5+'CO2 W'!R5+'CO2 O'!R5</f>
        <v>0</v>
      </c>
      <c r="S5" s="44">
        <f>'CO2 KW'!S5+'CO2 V'!S5+'CO2 S'!S5+'CO2 W'!S5+'CO2 O'!S5</f>
        <v>0</v>
      </c>
      <c r="T5" s="44">
        <f>'CO2 KW'!T5+'CO2 V'!T5+'CO2 S'!T5+'CO2 W'!T5+'CO2 O'!T5</f>
        <v>0</v>
      </c>
      <c r="V5" s="44">
        <f>'CO2 KW'!V5+'CO2 V'!V5+'CO2 S'!V5+'CO2 W'!V5+'CO2 O'!V5</f>
        <v>0</v>
      </c>
      <c r="W5" s="44">
        <f>'CO2 KW'!W5+'CO2 V'!W5+'CO2 S'!W5+'CO2 W'!W5+'CO2 O'!W5</f>
        <v>0</v>
      </c>
      <c r="X5" s="44">
        <f>'CO2 KW'!X5+'CO2 V'!X5+'CO2 S'!X5+'CO2 W'!X5+'CO2 O'!X5</f>
        <v>0</v>
      </c>
      <c r="Y5" s="44">
        <f>'CO2 KW'!Y5+'CO2 V'!Y5+'CO2 S'!Y5+'CO2 W'!Y5+'CO2 O'!Y5</f>
        <v>0</v>
      </c>
      <c r="Z5" s="44">
        <f>'CO2 KW'!Z5+'CO2 V'!Z5+'CO2 S'!Z5+'CO2 W'!Z5+'CO2 O'!Z5</f>
        <v>0</v>
      </c>
      <c r="AA5" s="44">
        <f>'CO2 KW'!AA5+'CO2 V'!AA5+'CO2 S'!AA5+'CO2 W'!AA5+'CO2 O'!AA5</f>
        <v>0</v>
      </c>
      <c r="AB5" s="44">
        <f>'CO2 KW'!AB5+'CO2 V'!AB5+'CO2 S'!AB5+'CO2 W'!AB5+'CO2 O'!AB5</f>
        <v>0</v>
      </c>
      <c r="AC5" s="44">
        <f>'CO2 KW'!AC5+'CO2 V'!AC5+'CO2 S'!AC5+'CO2 W'!AC5+'CO2 O'!AC5</f>
        <v>0</v>
      </c>
      <c r="AD5" s="44">
        <f>'CO2 KW'!AD5+'CO2 V'!AD5+'CO2 S'!AD5+'CO2 W'!AD5+'CO2 O'!AD5</f>
        <v>0</v>
      </c>
      <c r="AE5" s="44">
        <f>'CO2 KW'!AE5+'CO2 V'!AE5+'CO2 S'!AE5+'CO2 W'!AE5+'CO2 O'!AE5</f>
        <v>0</v>
      </c>
      <c r="AF5" s="44">
        <f>'CO2 KW'!AF5+'CO2 V'!AF5+'CO2 S'!AF5+'CO2 W'!AF5+'CO2 O'!AF5</f>
        <v>0</v>
      </c>
    </row>
    <row r="6" spans="1:32" x14ac:dyDescent="0.2">
      <c r="D6" s="458" t="s">
        <v>587</v>
      </c>
    </row>
  </sheetData>
  <phoneticPr fontId="3" type="noConversion"/>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94B3-573F-804A-B40C-8E36FEED13C1}">
  <sheetPr>
    <tabColor theme="8" tint="0.79998168889431442"/>
    <pageSetUpPr fitToPage="1"/>
  </sheetPr>
  <dimension ref="A1:AA204"/>
  <sheetViews>
    <sheetView topLeftCell="A185" zoomScale="70" zoomScaleNormal="70" workbookViewId="0">
      <selection activeCell="A204" sqref="A204"/>
    </sheetView>
  </sheetViews>
  <sheetFormatPr baseColWidth="10" defaultRowHeight="16" x14ac:dyDescent="0.2"/>
  <cols>
    <col min="1" max="1" width="6.83203125" style="52" customWidth="1"/>
    <col min="2" max="2" width="45.33203125" bestFit="1" customWidth="1"/>
    <col min="3" max="4" width="13.6640625" customWidth="1"/>
    <col min="16" max="16" width="13" bestFit="1" customWidth="1"/>
  </cols>
  <sheetData>
    <row r="1" spans="1:27" ht="27" thickBot="1" x14ac:dyDescent="0.25">
      <c r="A1" s="451" t="s">
        <v>566</v>
      </c>
    </row>
    <row r="2" spans="1:27" ht="21" customHeight="1" thickBot="1" x14ac:dyDescent="0.25">
      <c r="A2" s="451"/>
      <c r="B2" s="226" t="s">
        <v>732</v>
      </c>
      <c r="E2" s="828" t="s">
        <v>803</v>
      </c>
      <c r="F2" s="924"/>
      <c r="G2" s="924"/>
      <c r="H2" s="924"/>
      <c r="I2" s="924"/>
      <c r="J2" s="924"/>
      <c r="K2" s="924"/>
      <c r="L2" s="924"/>
      <c r="M2" s="924"/>
      <c r="N2" s="924"/>
      <c r="O2" s="829"/>
      <c r="P2" s="645" t="s">
        <v>733</v>
      </c>
      <c r="Q2" s="828" t="s">
        <v>802</v>
      </c>
      <c r="R2" s="924"/>
      <c r="S2" s="924"/>
      <c r="T2" s="924"/>
      <c r="U2" s="924"/>
      <c r="V2" s="924"/>
      <c r="W2" s="924"/>
      <c r="X2" s="924"/>
      <c r="Y2" s="924"/>
      <c r="Z2" s="924"/>
      <c r="AA2" s="829"/>
    </row>
    <row r="3" spans="1:27" ht="81" thickBot="1" x14ac:dyDescent="0.25">
      <c r="A3" s="455" t="s">
        <v>361</v>
      </c>
      <c r="B3" s="450" t="s">
        <v>362</v>
      </c>
      <c r="C3" s="449" t="s">
        <v>564</v>
      </c>
      <c r="D3" s="450" t="s">
        <v>805</v>
      </c>
      <c r="E3" s="450">
        <v>2020</v>
      </c>
      <c r="F3" s="449">
        <v>2021</v>
      </c>
      <c r="G3" s="449">
        <v>2022</v>
      </c>
      <c r="H3" s="449">
        <v>2023</v>
      </c>
      <c r="I3" s="449">
        <v>2024</v>
      </c>
      <c r="J3" s="449">
        <v>2025</v>
      </c>
      <c r="K3" s="449">
        <v>2026</v>
      </c>
      <c r="L3" s="449">
        <v>2027</v>
      </c>
      <c r="M3" s="449">
        <v>2028</v>
      </c>
      <c r="N3" s="449">
        <v>2029</v>
      </c>
      <c r="O3" s="449">
        <v>2030</v>
      </c>
      <c r="P3" s="449" t="s">
        <v>635</v>
      </c>
      <c r="Q3" s="450">
        <v>2020</v>
      </c>
      <c r="R3" s="449">
        <v>2021</v>
      </c>
      <c r="S3" s="449">
        <v>2022</v>
      </c>
      <c r="T3" s="449">
        <v>2023</v>
      </c>
      <c r="U3" s="449">
        <v>2024</v>
      </c>
      <c r="V3" s="449">
        <v>2025</v>
      </c>
      <c r="W3" s="449">
        <v>2026</v>
      </c>
      <c r="X3" s="449">
        <v>2027</v>
      </c>
      <c r="Y3" s="449">
        <v>2028</v>
      </c>
      <c r="Z3" s="449">
        <v>2029</v>
      </c>
      <c r="AA3" s="449">
        <v>2030</v>
      </c>
    </row>
    <row r="4" spans="1:27" ht="21" thickBot="1" x14ac:dyDescent="0.25">
      <c r="A4" s="711"/>
      <c r="B4" s="712" t="s">
        <v>804</v>
      </c>
      <c r="C4" s="449"/>
      <c r="D4" s="716">
        <f>'Basis data'!C3</f>
        <v>2022</v>
      </c>
      <c r="E4" s="712"/>
      <c r="F4" s="712"/>
      <c r="G4" s="712"/>
      <c r="H4" s="712"/>
      <c r="I4" s="712"/>
      <c r="J4" s="712"/>
      <c r="K4" s="712"/>
      <c r="L4" s="712"/>
      <c r="M4" s="712"/>
      <c r="N4" s="712"/>
      <c r="O4" s="712"/>
      <c r="P4" s="449"/>
      <c r="Q4" s="712"/>
      <c r="R4" s="712"/>
      <c r="S4" s="712"/>
      <c r="T4" s="712"/>
      <c r="U4" s="712"/>
      <c r="V4" s="712"/>
      <c r="W4" s="712"/>
      <c r="X4" s="712"/>
      <c r="Y4" s="712"/>
      <c r="Z4" s="712"/>
      <c r="AA4" s="712"/>
    </row>
    <row r="5" spans="1:27" ht="17" customHeight="1" thickBot="1" x14ac:dyDescent="0.25">
      <c r="A5" s="713">
        <f>'St. Objectenlijst FE'!A5</f>
        <v>1</v>
      </c>
      <c r="B5" s="714" t="str">
        <f>LOOKUP(A5,'St. Objectenlijst FE'!A:A,'St. Objectenlijst FE'!B:B)</f>
        <v>Vaste brug (staal)</v>
      </c>
      <c r="C5" s="715">
        <f>LOOKUP(A5,'Invulsheet Assetbeheerder'!A:A,'Invulsheet Assetbeheerder'!D:D)</f>
        <v>0</v>
      </c>
      <c r="D5" s="453">
        <f>IF(A5='2.Middel Proj Aangepast Object'!A7,'2.Middel Proj Aangepast Object'!E7,0)+IF(A5='3. Middel Groot Proj Nieuw Obj '!$B$6,'3. Middel Groot Proj Nieuw Obj '!$C$9,0)+IF('Objectenoverzicht aantallen'!A5='3. Middel Groot Proj Nieuw Obj '!$E$6,'3. Middel Groot Proj Nieuw Obj '!$F$9,0)+IF(A5='3. Middel Groot Proj Nieuw Obj '!$H$6,'3. Middel Groot Proj Nieuw Obj '!$I$9,0)+IF('Objectenoverzicht aantallen'!A5='3. Middel Groot Proj Nieuw Obj '!$K$6,'3. Middel Groot Proj Nieuw Obj '!$L$9,0)</f>
        <v>0</v>
      </c>
      <c r="E5" s="644">
        <f>IF('Objectenoverzicht aantallen'!E$3='1.Klein Proj Bestaand Object'!$C$5,'1.Klein Proj Bestaand Object'!$C8,0)+IF($D$4=E$3,$D5,0)</f>
        <v>0</v>
      </c>
      <c r="F5" s="644">
        <f>IF('Objectenoverzicht aantallen'!F$3='1.Klein Proj Bestaand Object'!$C$5,'1.Klein Proj Bestaand Object'!$C8,0)+IF($D$4=F$3,$D5,0)</f>
        <v>0</v>
      </c>
      <c r="G5" s="644">
        <f>IF('Objectenoverzicht aantallen'!G$3='1.Klein Proj Bestaand Object'!$C$5,'1.Klein Proj Bestaand Object'!$C8,0)+IF($D$4=G$3,$D5,0)</f>
        <v>0</v>
      </c>
      <c r="H5" s="644">
        <f>IF('Objectenoverzicht aantallen'!H$3='1.Klein Proj Bestaand Object'!$C$5,'1.Klein Proj Bestaand Object'!$C8,0)+IF($D$4=H$3,$D5,0)</f>
        <v>0</v>
      </c>
      <c r="I5" s="644">
        <f>IF('Objectenoverzicht aantallen'!I$3='1.Klein Proj Bestaand Object'!$C$5,'1.Klein Proj Bestaand Object'!$C8,0)+IF($D$4=I$3,$D5,0)</f>
        <v>0</v>
      </c>
      <c r="J5" s="644">
        <f>IF('Objectenoverzicht aantallen'!J$3='1.Klein Proj Bestaand Object'!$C$5,'1.Klein Proj Bestaand Object'!$C8,0)+IF($D$4=J$3,$D5,0)</f>
        <v>0</v>
      </c>
      <c r="K5" s="644">
        <f>IF('Objectenoverzicht aantallen'!K$3='1.Klein Proj Bestaand Object'!$C$5,'1.Klein Proj Bestaand Object'!$C8,0)+IF($D$4=K$3,$D5,0)</f>
        <v>0</v>
      </c>
      <c r="L5" s="644">
        <f>IF('Objectenoverzicht aantallen'!L$3='1.Klein Proj Bestaand Object'!$C$5,'1.Klein Proj Bestaand Object'!$C8,0)+IF($D$4=L$3,$D5,0)</f>
        <v>0</v>
      </c>
      <c r="M5" s="644">
        <f>IF('Objectenoverzicht aantallen'!M$3='1.Klein Proj Bestaand Object'!$C$5,'1.Klein Proj Bestaand Object'!$C8,0)+IF($D$4=M$3,$D5,0)</f>
        <v>0</v>
      </c>
      <c r="N5" s="644">
        <f>IF('Objectenoverzicht aantallen'!N$3='1.Klein Proj Bestaand Object'!$C$5,'1.Klein Proj Bestaand Object'!$C8,0)+IF($D$4=N$3,$D5,0)</f>
        <v>0</v>
      </c>
      <c r="O5" s="644">
        <f>IF('Objectenoverzicht aantallen'!O$3='1.Klein Proj Bestaand Object'!$C$5,'1.Klein Proj Bestaand Object'!$C8,0)+IF($D$4=O$3,$D5,0)</f>
        <v>0</v>
      </c>
      <c r="P5" s="460">
        <f>C5+SUM(E5:O5)-SUM(Q5:AA5)</f>
        <v>0</v>
      </c>
      <c r="Q5" s="644">
        <f>'Invulsheet Assetbeheerder'!E8</f>
        <v>0</v>
      </c>
      <c r="R5" s="644">
        <f>'Invulsheet Assetbeheerder'!F8</f>
        <v>0</v>
      </c>
      <c r="S5" s="644">
        <f>'Invulsheet Assetbeheerder'!G8</f>
        <v>0</v>
      </c>
      <c r="T5" s="644">
        <f>'Invulsheet Assetbeheerder'!H8</f>
        <v>0</v>
      </c>
      <c r="U5" s="644">
        <f>'Invulsheet Assetbeheerder'!I8</f>
        <v>0</v>
      </c>
      <c r="V5" s="644">
        <f>'Invulsheet Assetbeheerder'!J8</f>
        <v>0</v>
      </c>
      <c r="W5" s="644">
        <f>'Invulsheet Assetbeheerder'!K8</f>
        <v>0</v>
      </c>
      <c r="X5" s="644">
        <f>'Invulsheet Assetbeheerder'!L8</f>
        <v>0</v>
      </c>
      <c r="Y5" s="644">
        <f>'Invulsheet Assetbeheerder'!M8</f>
        <v>0</v>
      </c>
      <c r="Z5" s="644">
        <f>'Invulsheet Assetbeheerder'!N8</f>
        <v>0</v>
      </c>
      <c r="AA5" s="644">
        <f>'Invulsheet Assetbeheerder'!O8</f>
        <v>0</v>
      </c>
    </row>
    <row r="6" spans="1:27" ht="17" thickBot="1" x14ac:dyDescent="0.25">
      <c r="A6" s="456">
        <f>'St. Objectenlijst FE'!A6</f>
        <v>2</v>
      </c>
      <c r="B6" s="454" t="str">
        <f>LOOKUP(A6,'St. Objectenlijst FE'!A:A,'St. Objectenlijst FE'!B:B)</f>
        <v>Vaste brug (beton)</v>
      </c>
      <c r="C6" s="453">
        <f>LOOKUP(A6,'Invulsheet Assetbeheerder'!A:A,'Invulsheet Assetbeheerder'!D:D)</f>
        <v>0</v>
      </c>
      <c r="D6" s="453">
        <f>IF(A6='2.Middel Proj Aangepast Object'!A8,'2.Middel Proj Aangepast Object'!E8,0)+IF(A6='3. Middel Groot Proj Nieuw Obj '!$B$6,'3. Middel Groot Proj Nieuw Obj '!$C$9,0)+IF('Objectenoverzicht aantallen'!A6='3. Middel Groot Proj Nieuw Obj '!$E$6,'3. Middel Groot Proj Nieuw Obj '!$F$9,0)+IF(A6='3. Middel Groot Proj Nieuw Obj '!$H$6,'3. Middel Groot Proj Nieuw Obj '!$I$9,0)+IF('Objectenoverzicht aantallen'!A6='3. Middel Groot Proj Nieuw Obj '!$K$6,'3. Middel Groot Proj Nieuw Obj '!$L$9,0)</f>
        <v>0</v>
      </c>
      <c r="E6" s="644">
        <f>IF('Objectenoverzicht aantallen'!E$3='1.Klein Proj Bestaand Object'!$C$5,'1.Klein Proj Bestaand Object'!$C9,0)+IF($D$4=E$3,$D6,0)</f>
        <v>0</v>
      </c>
      <c r="F6" s="644">
        <f>IF('Objectenoverzicht aantallen'!F$3='1.Klein Proj Bestaand Object'!$C$5,'1.Klein Proj Bestaand Object'!$C9,0)+IF($D$4=F$3,$D6,0)</f>
        <v>0</v>
      </c>
      <c r="G6" s="644">
        <f>IF('Objectenoverzicht aantallen'!G$3='1.Klein Proj Bestaand Object'!$C$5,'1.Klein Proj Bestaand Object'!$C9,0)+IF($D$4=G$3,$D6,0)</f>
        <v>0</v>
      </c>
      <c r="H6" s="644">
        <f>IF('Objectenoverzicht aantallen'!H$3='1.Klein Proj Bestaand Object'!$C$5,'1.Klein Proj Bestaand Object'!$C9,0)+IF($D$4=H$3,$D6,0)</f>
        <v>0</v>
      </c>
      <c r="I6" s="644">
        <f>IF('Objectenoverzicht aantallen'!I$3='1.Klein Proj Bestaand Object'!$C$5,'1.Klein Proj Bestaand Object'!$C9,0)+IF($D$4=I$3,$D6,0)</f>
        <v>0</v>
      </c>
      <c r="J6" s="644">
        <f>IF('Objectenoverzicht aantallen'!J$3='1.Klein Proj Bestaand Object'!$C$5,'1.Klein Proj Bestaand Object'!$C9,0)+IF($D$4=J$3,$D6,0)</f>
        <v>0</v>
      </c>
      <c r="K6" s="644">
        <f>IF('Objectenoverzicht aantallen'!K$3='1.Klein Proj Bestaand Object'!$C$5,'1.Klein Proj Bestaand Object'!$C9,0)+IF($D$4=K$3,$D6,0)</f>
        <v>0</v>
      </c>
      <c r="L6" s="644">
        <f>IF('Objectenoverzicht aantallen'!L$3='1.Klein Proj Bestaand Object'!$C$5,'1.Klein Proj Bestaand Object'!$C9,0)+IF($D$4=L$3,$D6,0)</f>
        <v>0</v>
      </c>
      <c r="M6" s="644">
        <f>IF('Objectenoverzicht aantallen'!M$3='1.Klein Proj Bestaand Object'!$C$5,'1.Klein Proj Bestaand Object'!$C9,0)+IF($D$4=M$3,$D6,0)</f>
        <v>0</v>
      </c>
      <c r="N6" s="644">
        <f>IF('Objectenoverzicht aantallen'!N$3='1.Klein Proj Bestaand Object'!$C$5,'1.Klein Proj Bestaand Object'!$C9,0)+IF($D$4=N$3,$D6,0)</f>
        <v>0</v>
      </c>
      <c r="O6" s="644">
        <f>IF('Objectenoverzicht aantallen'!O$3='1.Klein Proj Bestaand Object'!$C$5,'1.Klein Proj Bestaand Object'!$C9,0)+IF($D$4=O$3,$D6,0)</f>
        <v>0</v>
      </c>
      <c r="P6" s="460">
        <f t="shared" ref="P6:P27" si="0">C6+SUM(E6:O6)-SUM(Q6:AA6)</f>
        <v>0</v>
      </c>
      <c r="Q6" s="644">
        <f>'Invulsheet Assetbeheerder'!E9</f>
        <v>0</v>
      </c>
      <c r="R6" s="644">
        <f>'Invulsheet Assetbeheerder'!F9</f>
        <v>0</v>
      </c>
      <c r="S6" s="644">
        <f>'Invulsheet Assetbeheerder'!G9</f>
        <v>0</v>
      </c>
      <c r="T6" s="644">
        <f>'Invulsheet Assetbeheerder'!H9</f>
        <v>0</v>
      </c>
      <c r="U6" s="644">
        <f>'Invulsheet Assetbeheerder'!I9</f>
        <v>0</v>
      </c>
      <c r="V6" s="644">
        <f>'Invulsheet Assetbeheerder'!J9</f>
        <v>0</v>
      </c>
      <c r="W6" s="644">
        <f>'Invulsheet Assetbeheerder'!K9</f>
        <v>0</v>
      </c>
      <c r="X6" s="644">
        <f>'Invulsheet Assetbeheerder'!L9</f>
        <v>0</v>
      </c>
      <c r="Y6" s="644">
        <f>'Invulsheet Assetbeheerder'!M9</f>
        <v>0</v>
      </c>
      <c r="Z6" s="644">
        <f>'Invulsheet Assetbeheerder'!N9</f>
        <v>0</v>
      </c>
      <c r="AA6" s="644">
        <f>'Invulsheet Assetbeheerder'!O9</f>
        <v>0</v>
      </c>
    </row>
    <row r="7" spans="1:27" ht="17" thickBot="1" x14ac:dyDescent="0.25">
      <c r="A7" s="456">
        <f>'St. Objectenlijst FE'!A7</f>
        <v>3</v>
      </c>
      <c r="B7" s="454" t="str">
        <f>LOOKUP(A7,'St. Objectenlijst FE'!A:A,'St. Objectenlijst FE'!B:B)</f>
        <v>Viaduct</v>
      </c>
      <c r="C7" s="453">
        <f>LOOKUP(A7,'Invulsheet Assetbeheerder'!A:A,'Invulsheet Assetbeheerder'!D:D)</f>
        <v>0</v>
      </c>
      <c r="D7" s="453">
        <f>IF(A7='2.Middel Proj Aangepast Object'!A9,'2.Middel Proj Aangepast Object'!E9,0)+IF(A7='3. Middel Groot Proj Nieuw Obj '!$B$6,'3. Middel Groot Proj Nieuw Obj '!$C$9,0)+IF('Objectenoverzicht aantallen'!A7='3. Middel Groot Proj Nieuw Obj '!$E$6,'3. Middel Groot Proj Nieuw Obj '!$F$9,0)+IF(A7='3. Middel Groot Proj Nieuw Obj '!$H$6,'3. Middel Groot Proj Nieuw Obj '!$I$9,0)+IF('Objectenoverzicht aantallen'!A7='3. Middel Groot Proj Nieuw Obj '!$K$6,'3. Middel Groot Proj Nieuw Obj '!$L$9,0)</f>
        <v>0</v>
      </c>
      <c r="E7" s="644">
        <f>IF('Objectenoverzicht aantallen'!E$3='1.Klein Proj Bestaand Object'!$C$5,'1.Klein Proj Bestaand Object'!$C10,0)+IF($D$4=E$3,$D7,0)</f>
        <v>0</v>
      </c>
      <c r="F7" s="644">
        <f>IF('Objectenoverzicht aantallen'!F$3='1.Klein Proj Bestaand Object'!$C$5,'1.Klein Proj Bestaand Object'!$C10,0)+IF($D$4=F$3,$D7,0)</f>
        <v>0</v>
      </c>
      <c r="G7" s="644">
        <f>IF('Objectenoverzicht aantallen'!G$3='1.Klein Proj Bestaand Object'!$C$5,'1.Klein Proj Bestaand Object'!$C10,0)+IF($D$4=G$3,$D7,0)</f>
        <v>0</v>
      </c>
      <c r="H7" s="644">
        <f>IF('Objectenoverzicht aantallen'!H$3='1.Klein Proj Bestaand Object'!$C$5,'1.Klein Proj Bestaand Object'!$C10,0)+IF($D$4=H$3,$D7,0)</f>
        <v>0</v>
      </c>
      <c r="I7" s="644">
        <f>IF('Objectenoverzicht aantallen'!I$3='1.Klein Proj Bestaand Object'!$C$5,'1.Klein Proj Bestaand Object'!$C10,0)+IF($D$4=I$3,$D7,0)</f>
        <v>0</v>
      </c>
      <c r="J7" s="644">
        <f>IF('Objectenoverzicht aantallen'!J$3='1.Klein Proj Bestaand Object'!$C$5,'1.Klein Proj Bestaand Object'!$C10,0)+IF($D$4=J$3,$D7,0)</f>
        <v>0</v>
      </c>
      <c r="K7" s="644">
        <f>IF('Objectenoverzicht aantallen'!K$3='1.Klein Proj Bestaand Object'!$C$5,'1.Klein Proj Bestaand Object'!$C10,0)+IF($D$4=K$3,$D7,0)</f>
        <v>0</v>
      </c>
      <c r="L7" s="644">
        <f>IF('Objectenoverzicht aantallen'!L$3='1.Klein Proj Bestaand Object'!$C$5,'1.Klein Proj Bestaand Object'!$C10,0)+IF($D$4=L$3,$D7,0)</f>
        <v>0</v>
      </c>
      <c r="M7" s="644">
        <f>IF('Objectenoverzicht aantallen'!M$3='1.Klein Proj Bestaand Object'!$C$5,'1.Klein Proj Bestaand Object'!$C10,0)+IF($D$4=M$3,$D7,0)</f>
        <v>0</v>
      </c>
      <c r="N7" s="644">
        <f>IF('Objectenoverzicht aantallen'!N$3='1.Klein Proj Bestaand Object'!$C$5,'1.Klein Proj Bestaand Object'!$C10,0)+IF($D$4=N$3,$D7,0)</f>
        <v>0</v>
      </c>
      <c r="O7" s="644">
        <f>IF('Objectenoverzicht aantallen'!O$3='1.Klein Proj Bestaand Object'!$C$5,'1.Klein Proj Bestaand Object'!$C10,0)+IF($D$4=O$3,$D7,0)</f>
        <v>0</v>
      </c>
      <c r="P7" s="460">
        <f t="shared" si="0"/>
        <v>0</v>
      </c>
      <c r="Q7" s="644">
        <f>'Invulsheet Assetbeheerder'!E10</f>
        <v>0</v>
      </c>
      <c r="R7" s="644">
        <f>'Invulsheet Assetbeheerder'!F10</f>
        <v>0</v>
      </c>
      <c r="S7" s="644">
        <f>'Invulsheet Assetbeheerder'!G10</f>
        <v>0</v>
      </c>
      <c r="T7" s="644">
        <f>'Invulsheet Assetbeheerder'!H10</f>
        <v>0</v>
      </c>
      <c r="U7" s="644">
        <f>'Invulsheet Assetbeheerder'!I10</f>
        <v>0</v>
      </c>
      <c r="V7" s="644">
        <f>'Invulsheet Assetbeheerder'!J10</f>
        <v>0</v>
      </c>
      <c r="W7" s="644">
        <f>'Invulsheet Assetbeheerder'!K10</f>
        <v>0</v>
      </c>
      <c r="X7" s="644">
        <f>'Invulsheet Assetbeheerder'!L10</f>
        <v>0</v>
      </c>
      <c r="Y7" s="644">
        <f>'Invulsheet Assetbeheerder'!M10</f>
        <v>0</v>
      </c>
      <c r="Z7" s="644">
        <f>'Invulsheet Assetbeheerder'!N10</f>
        <v>0</v>
      </c>
      <c r="AA7" s="644">
        <f>'Invulsheet Assetbeheerder'!O10</f>
        <v>0</v>
      </c>
    </row>
    <row r="8" spans="1:27" ht="17" thickBot="1" x14ac:dyDescent="0.25">
      <c r="A8" s="456">
        <f>'St. Objectenlijst FE'!A8</f>
        <v>4</v>
      </c>
      <c r="B8" s="454" t="str">
        <f>LOOKUP(A8,'St. Objectenlijst FE'!A:A,'St. Objectenlijst FE'!B:B)</f>
        <v>Onderdoorgang (beton)</v>
      </c>
      <c r="C8" s="453">
        <f>LOOKUP(A8,'Invulsheet Assetbeheerder'!A:A,'Invulsheet Assetbeheerder'!D:D)</f>
        <v>0</v>
      </c>
      <c r="D8" s="453">
        <f>IF(A8='2.Middel Proj Aangepast Object'!A10,'2.Middel Proj Aangepast Object'!E10,0)+IF(A8='3. Middel Groot Proj Nieuw Obj '!$B$6,'3. Middel Groot Proj Nieuw Obj '!$C$9,0)+IF('Objectenoverzicht aantallen'!A8='3. Middel Groot Proj Nieuw Obj '!$E$6,'3. Middel Groot Proj Nieuw Obj '!$F$9,0)+IF(A8='3. Middel Groot Proj Nieuw Obj '!$H$6,'3. Middel Groot Proj Nieuw Obj '!$I$9,0)+IF('Objectenoverzicht aantallen'!A8='3. Middel Groot Proj Nieuw Obj '!$K$6,'3. Middel Groot Proj Nieuw Obj '!$L$9,0)</f>
        <v>0</v>
      </c>
      <c r="E8" s="644">
        <f>IF('Objectenoverzicht aantallen'!E$3='1.Klein Proj Bestaand Object'!$C$5,'1.Klein Proj Bestaand Object'!$C11,0)+IF($D$4=E$3,$D8,0)</f>
        <v>0</v>
      </c>
      <c r="F8" s="644">
        <f>IF('Objectenoverzicht aantallen'!F$3='1.Klein Proj Bestaand Object'!$C$5,'1.Klein Proj Bestaand Object'!$C11,0)+IF($D$4=F$3,$D8,0)</f>
        <v>0</v>
      </c>
      <c r="G8" s="644">
        <f>IF('Objectenoverzicht aantallen'!G$3='1.Klein Proj Bestaand Object'!$C$5,'1.Klein Proj Bestaand Object'!$C11,0)+IF($D$4=G$3,$D8,0)</f>
        <v>0</v>
      </c>
      <c r="H8" s="644">
        <f>IF('Objectenoverzicht aantallen'!H$3='1.Klein Proj Bestaand Object'!$C$5,'1.Klein Proj Bestaand Object'!$C11,0)+IF($D$4=H$3,$D8,0)</f>
        <v>0</v>
      </c>
      <c r="I8" s="644">
        <f>IF('Objectenoverzicht aantallen'!I$3='1.Klein Proj Bestaand Object'!$C$5,'1.Klein Proj Bestaand Object'!$C11,0)+IF($D$4=I$3,$D8,0)</f>
        <v>0</v>
      </c>
      <c r="J8" s="644">
        <f>IF('Objectenoverzicht aantallen'!J$3='1.Klein Proj Bestaand Object'!$C$5,'1.Klein Proj Bestaand Object'!$C11,0)+IF($D$4=J$3,$D8,0)</f>
        <v>0</v>
      </c>
      <c r="K8" s="644">
        <f>IF('Objectenoverzicht aantallen'!K$3='1.Klein Proj Bestaand Object'!$C$5,'1.Klein Proj Bestaand Object'!$C11,0)+IF($D$4=K$3,$D8,0)</f>
        <v>0</v>
      </c>
      <c r="L8" s="644">
        <f>IF('Objectenoverzicht aantallen'!L$3='1.Klein Proj Bestaand Object'!$C$5,'1.Klein Proj Bestaand Object'!$C11,0)+IF($D$4=L$3,$D8,0)</f>
        <v>0</v>
      </c>
      <c r="M8" s="644">
        <f>IF('Objectenoverzicht aantallen'!M$3='1.Klein Proj Bestaand Object'!$C$5,'1.Klein Proj Bestaand Object'!$C11,0)+IF($D$4=M$3,$D8,0)</f>
        <v>0</v>
      </c>
      <c r="N8" s="644">
        <f>IF('Objectenoverzicht aantallen'!N$3='1.Klein Proj Bestaand Object'!$C$5,'1.Klein Proj Bestaand Object'!$C11,0)+IF($D$4=N$3,$D8,0)</f>
        <v>0</v>
      </c>
      <c r="O8" s="644">
        <f>IF('Objectenoverzicht aantallen'!O$3='1.Klein Proj Bestaand Object'!$C$5,'1.Klein Proj Bestaand Object'!$C11,0)+IF($D$4=O$3,$D8,0)</f>
        <v>0</v>
      </c>
      <c r="P8" s="460">
        <f t="shared" si="0"/>
        <v>0</v>
      </c>
      <c r="Q8" s="644">
        <f>'Invulsheet Assetbeheerder'!E11</f>
        <v>0</v>
      </c>
      <c r="R8" s="644">
        <f>'Invulsheet Assetbeheerder'!F11</f>
        <v>0</v>
      </c>
      <c r="S8" s="644">
        <f>'Invulsheet Assetbeheerder'!G11</f>
        <v>0</v>
      </c>
      <c r="T8" s="644">
        <f>'Invulsheet Assetbeheerder'!H11</f>
        <v>0</v>
      </c>
      <c r="U8" s="644">
        <f>'Invulsheet Assetbeheerder'!I11</f>
        <v>0</v>
      </c>
      <c r="V8" s="644">
        <f>'Invulsheet Assetbeheerder'!J11</f>
        <v>0</v>
      </c>
      <c r="W8" s="644">
        <f>'Invulsheet Assetbeheerder'!K11</f>
        <v>0</v>
      </c>
      <c r="X8" s="644">
        <f>'Invulsheet Assetbeheerder'!L11</f>
        <v>0</v>
      </c>
      <c r="Y8" s="644">
        <f>'Invulsheet Assetbeheerder'!M11</f>
        <v>0</v>
      </c>
      <c r="Z8" s="644">
        <f>'Invulsheet Assetbeheerder'!N11</f>
        <v>0</v>
      </c>
      <c r="AA8" s="644">
        <f>'Invulsheet Assetbeheerder'!O11</f>
        <v>0</v>
      </c>
    </row>
    <row r="9" spans="1:27" ht="17" thickBot="1" x14ac:dyDescent="0.25">
      <c r="A9" s="456">
        <f>'St. Objectenlijst FE'!A9</f>
        <v>5</v>
      </c>
      <c r="B9" s="454" t="str">
        <f>LOOKUP(A9,'St. Objectenlijst FE'!A:A,'St. Objectenlijst FE'!B:B)</f>
        <v>Onderdoorgang fiets/ voetgangerstunnel (beton)</v>
      </c>
      <c r="C9" s="453">
        <f>LOOKUP(A9,'Invulsheet Assetbeheerder'!A:A,'Invulsheet Assetbeheerder'!D:D)</f>
        <v>0</v>
      </c>
      <c r="D9" s="453">
        <f>IF(A9='2.Middel Proj Aangepast Object'!A11,'2.Middel Proj Aangepast Object'!E11,0)+IF(A9='3. Middel Groot Proj Nieuw Obj '!$B$6,'3. Middel Groot Proj Nieuw Obj '!$C$9,0)+IF('Objectenoverzicht aantallen'!A9='3. Middel Groot Proj Nieuw Obj '!$E$6,'3. Middel Groot Proj Nieuw Obj '!$F$9,0)+IF(A9='3. Middel Groot Proj Nieuw Obj '!$H$6,'3. Middel Groot Proj Nieuw Obj '!$I$9,0)+IF('Objectenoverzicht aantallen'!A9='3. Middel Groot Proj Nieuw Obj '!$K$6,'3. Middel Groot Proj Nieuw Obj '!$L$9,0)</f>
        <v>0</v>
      </c>
      <c r="E9" s="644">
        <f>IF('Objectenoverzicht aantallen'!E$3='1.Klein Proj Bestaand Object'!$C$5,'1.Klein Proj Bestaand Object'!$C12,0)+IF($D$4=E$3,$D9,0)</f>
        <v>0</v>
      </c>
      <c r="F9" s="644">
        <f>IF('Objectenoverzicht aantallen'!F$3='1.Klein Proj Bestaand Object'!$C$5,'1.Klein Proj Bestaand Object'!$C12,0)+IF($D$4=F$3,$D9,0)</f>
        <v>0</v>
      </c>
      <c r="G9" s="644">
        <f>IF('Objectenoverzicht aantallen'!G$3='1.Klein Proj Bestaand Object'!$C$5,'1.Klein Proj Bestaand Object'!$C12,0)+IF($D$4=G$3,$D9,0)</f>
        <v>0</v>
      </c>
      <c r="H9" s="644">
        <f>IF('Objectenoverzicht aantallen'!H$3='1.Klein Proj Bestaand Object'!$C$5,'1.Klein Proj Bestaand Object'!$C12,0)+IF($D$4=H$3,$D9,0)</f>
        <v>0</v>
      </c>
      <c r="I9" s="644">
        <f>IF('Objectenoverzicht aantallen'!I$3='1.Klein Proj Bestaand Object'!$C$5,'1.Klein Proj Bestaand Object'!$C12,0)+IF($D$4=I$3,$D9,0)</f>
        <v>0</v>
      </c>
      <c r="J9" s="644">
        <f>IF('Objectenoverzicht aantallen'!J$3='1.Klein Proj Bestaand Object'!$C$5,'1.Klein Proj Bestaand Object'!$C12,0)+IF($D$4=J$3,$D9,0)</f>
        <v>0</v>
      </c>
      <c r="K9" s="644">
        <f>IF('Objectenoverzicht aantallen'!K$3='1.Klein Proj Bestaand Object'!$C$5,'1.Klein Proj Bestaand Object'!$C12,0)+IF($D$4=K$3,$D9,0)</f>
        <v>0</v>
      </c>
      <c r="L9" s="644">
        <f>IF('Objectenoverzicht aantallen'!L$3='1.Klein Proj Bestaand Object'!$C$5,'1.Klein Proj Bestaand Object'!$C12,0)+IF($D$4=L$3,$D9,0)</f>
        <v>0</v>
      </c>
      <c r="M9" s="644">
        <f>IF('Objectenoverzicht aantallen'!M$3='1.Klein Proj Bestaand Object'!$C$5,'1.Klein Proj Bestaand Object'!$C12,0)+IF($D$4=M$3,$D9,0)</f>
        <v>0</v>
      </c>
      <c r="N9" s="644">
        <f>IF('Objectenoverzicht aantallen'!N$3='1.Klein Proj Bestaand Object'!$C$5,'1.Klein Proj Bestaand Object'!$C12,0)+IF($D$4=N$3,$D9,0)</f>
        <v>0</v>
      </c>
      <c r="O9" s="644">
        <f>IF('Objectenoverzicht aantallen'!O$3='1.Klein Proj Bestaand Object'!$C$5,'1.Klein Proj Bestaand Object'!$C12,0)+IF($D$4=O$3,$D9,0)</f>
        <v>0</v>
      </c>
      <c r="P9" s="460">
        <f t="shared" si="0"/>
        <v>0</v>
      </c>
      <c r="Q9" s="644">
        <f>'Invulsheet Assetbeheerder'!E12</f>
        <v>0</v>
      </c>
      <c r="R9" s="644">
        <f>'Invulsheet Assetbeheerder'!F12</f>
        <v>0</v>
      </c>
      <c r="S9" s="644">
        <f>'Invulsheet Assetbeheerder'!G12</f>
        <v>0</v>
      </c>
      <c r="T9" s="644">
        <f>'Invulsheet Assetbeheerder'!H12</f>
        <v>0</v>
      </c>
      <c r="U9" s="644">
        <f>'Invulsheet Assetbeheerder'!I12</f>
        <v>0</v>
      </c>
      <c r="V9" s="644">
        <f>'Invulsheet Assetbeheerder'!J12</f>
        <v>0</v>
      </c>
      <c r="W9" s="644">
        <f>'Invulsheet Assetbeheerder'!K12</f>
        <v>0</v>
      </c>
      <c r="X9" s="644">
        <f>'Invulsheet Assetbeheerder'!L12</f>
        <v>0</v>
      </c>
      <c r="Y9" s="644">
        <f>'Invulsheet Assetbeheerder'!M12</f>
        <v>0</v>
      </c>
      <c r="Z9" s="644">
        <f>'Invulsheet Assetbeheerder'!N12</f>
        <v>0</v>
      </c>
      <c r="AA9" s="644">
        <f>'Invulsheet Assetbeheerder'!O12</f>
        <v>0</v>
      </c>
    </row>
    <row r="10" spans="1:27" ht="17" thickBot="1" x14ac:dyDescent="0.25">
      <c r="A10" s="456">
        <f>'St. Objectenlijst FE'!A10</f>
        <v>6</v>
      </c>
      <c r="B10" s="454" t="str">
        <f>LOOKUP(A10,'St. Objectenlijst FE'!A:A,'St. Objectenlijst FE'!B:B)</f>
        <v>Onderdoorgang fauna/veetunnel (beton)</v>
      </c>
      <c r="C10" s="453">
        <f>LOOKUP(A10,'Invulsheet Assetbeheerder'!A:A,'Invulsheet Assetbeheerder'!D:D)</f>
        <v>0</v>
      </c>
      <c r="D10" s="453">
        <f>IF(A10='2.Middel Proj Aangepast Object'!A12,'2.Middel Proj Aangepast Object'!E12,0)+IF(A10='3. Middel Groot Proj Nieuw Obj '!$B$6,'3. Middel Groot Proj Nieuw Obj '!$C$9,0)+IF('Objectenoverzicht aantallen'!A10='3. Middel Groot Proj Nieuw Obj '!$E$6,'3. Middel Groot Proj Nieuw Obj '!$F$9,0)+IF(A10='3. Middel Groot Proj Nieuw Obj '!$H$6,'3. Middel Groot Proj Nieuw Obj '!$I$9,0)+IF('Objectenoverzicht aantallen'!A10='3. Middel Groot Proj Nieuw Obj '!$K$6,'3. Middel Groot Proj Nieuw Obj '!$L$9,0)</f>
        <v>0</v>
      </c>
      <c r="E10" s="644">
        <f>IF('Objectenoverzicht aantallen'!E$3='1.Klein Proj Bestaand Object'!$C$5,'1.Klein Proj Bestaand Object'!$C13,0)+IF($D$4=E$3,$D10,0)</f>
        <v>0</v>
      </c>
      <c r="F10" s="644">
        <f>IF('Objectenoverzicht aantallen'!F$3='1.Klein Proj Bestaand Object'!$C$5,'1.Klein Proj Bestaand Object'!$C13,0)+IF($D$4=F$3,$D10,0)</f>
        <v>0</v>
      </c>
      <c r="G10" s="644">
        <f>IF('Objectenoverzicht aantallen'!G$3='1.Klein Proj Bestaand Object'!$C$5,'1.Klein Proj Bestaand Object'!$C13,0)+IF($D$4=G$3,$D10,0)</f>
        <v>0</v>
      </c>
      <c r="H10" s="644">
        <f>IF('Objectenoverzicht aantallen'!H$3='1.Klein Proj Bestaand Object'!$C$5,'1.Klein Proj Bestaand Object'!$C13,0)+IF($D$4=H$3,$D10,0)</f>
        <v>0</v>
      </c>
      <c r="I10" s="644">
        <f>IF('Objectenoverzicht aantallen'!I$3='1.Klein Proj Bestaand Object'!$C$5,'1.Klein Proj Bestaand Object'!$C13,0)+IF($D$4=I$3,$D10,0)</f>
        <v>0</v>
      </c>
      <c r="J10" s="644">
        <f>IF('Objectenoverzicht aantallen'!J$3='1.Klein Proj Bestaand Object'!$C$5,'1.Klein Proj Bestaand Object'!$C13,0)+IF($D$4=J$3,$D10,0)</f>
        <v>0</v>
      </c>
      <c r="K10" s="644">
        <f>IF('Objectenoverzicht aantallen'!K$3='1.Klein Proj Bestaand Object'!$C$5,'1.Klein Proj Bestaand Object'!$C13,0)+IF($D$4=K$3,$D10,0)</f>
        <v>0</v>
      </c>
      <c r="L10" s="644">
        <f>IF('Objectenoverzicht aantallen'!L$3='1.Klein Proj Bestaand Object'!$C$5,'1.Klein Proj Bestaand Object'!$C13,0)+IF($D$4=L$3,$D10,0)</f>
        <v>0</v>
      </c>
      <c r="M10" s="644">
        <f>IF('Objectenoverzicht aantallen'!M$3='1.Klein Proj Bestaand Object'!$C$5,'1.Klein Proj Bestaand Object'!$C13,0)+IF($D$4=M$3,$D10,0)</f>
        <v>0</v>
      </c>
      <c r="N10" s="644">
        <f>IF('Objectenoverzicht aantallen'!N$3='1.Klein Proj Bestaand Object'!$C$5,'1.Klein Proj Bestaand Object'!$C13,0)+IF($D$4=N$3,$D10,0)</f>
        <v>0</v>
      </c>
      <c r="O10" s="644">
        <f>IF('Objectenoverzicht aantallen'!O$3='1.Klein Proj Bestaand Object'!$C$5,'1.Klein Proj Bestaand Object'!$C13,0)+IF($D$4=O$3,$D10,0)</f>
        <v>0</v>
      </c>
      <c r="P10" s="460">
        <f t="shared" si="0"/>
        <v>0</v>
      </c>
      <c r="Q10" s="644">
        <f>'Invulsheet Assetbeheerder'!E13</f>
        <v>0</v>
      </c>
      <c r="R10" s="644">
        <f>'Invulsheet Assetbeheerder'!F13</f>
        <v>0</v>
      </c>
      <c r="S10" s="644">
        <f>'Invulsheet Assetbeheerder'!G13</f>
        <v>0</v>
      </c>
      <c r="T10" s="644">
        <f>'Invulsheet Assetbeheerder'!H13</f>
        <v>0</v>
      </c>
      <c r="U10" s="644">
        <f>'Invulsheet Assetbeheerder'!I13</f>
        <v>0</v>
      </c>
      <c r="V10" s="644">
        <f>'Invulsheet Assetbeheerder'!J13</f>
        <v>0</v>
      </c>
      <c r="W10" s="644">
        <f>'Invulsheet Assetbeheerder'!K13</f>
        <v>0</v>
      </c>
      <c r="X10" s="644">
        <f>'Invulsheet Assetbeheerder'!L13</f>
        <v>0</v>
      </c>
      <c r="Y10" s="644">
        <f>'Invulsheet Assetbeheerder'!M13</f>
        <v>0</v>
      </c>
      <c r="Z10" s="644">
        <f>'Invulsheet Assetbeheerder'!N13</f>
        <v>0</v>
      </c>
      <c r="AA10" s="644">
        <f>'Invulsheet Assetbeheerder'!O13</f>
        <v>0</v>
      </c>
    </row>
    <row r="11" spans="1:27" ht="17" thickBot="1" x14ac:dyDescent="0.25">
      <c r="A11" s="456">
        <f>'St. Objectenlijst FE'!A11</f>
        <v>7</v>
      </c>
      <c r="B11" s="454" t="str">
        <f>LOOKUP(A11,'St. Objectenlijst FE'!A:A,'St. Objectenlijst FE'!B:B)</f>
        <v>Duiker (beton)</v>
      </c>
      <c r="C11" s="453">
        <f>LOOKUP(A11,'Invulsheet Assetbeheerder'!A:A,'Invulsheet Assetbeheerder'!D:D)</f>
        <v>0</v>
      </c>
      <c r="D11" s="453">
        <f>IF(A11='2.Middel Proj Aangepast Object'!A13,'2.Middel Proj Aangepast Object'!E13,0)+IF(A11='3. Middel Groot Proj Nieuw Obj '!$B$6,'3. Middel Groot Proj Nieuw Obj '!$C$9,0)+IF('Objectenoverzicht aantallen'!A11='3. Middel Groot Proj Nieuw Obj '!$E$6,'3. Middel Groot Proj Nieuw Obj '!$F$9,0)+IF(A11='3. Middel Groot Proj Nieuw Obj '!$H$6,'3. Middel Groot Proj Nieuw Obj '!$I$9,0)+IF('Objectenoverzicht aantallen'!A11='3. Middel Groot Proj Nieuw Obj '!$K$6,'3. Middel Groot Proj Nieuw Obj '!$L$9,0)</f>
        <v>0</v>
      </c>
      <c r="E11" s="644">
        <f>IF('Objectenoverzicht aantallen'!E$3='1.Klein Proj Bestaand Object'!$C$5,'1.Klein Proj Bestaand Object'!$C14,0)+IF($D$4=E$3,$D11,0)</f>
        <v>0</v>
      </c>
      <c r="F11" s="644">
        <f>IF('Objectenoverzicht aantallen'!F$3='1.Klein Proj Bestaand Object'!$C$5,'1.Klein Proj Bestaand Object'!$C14,0)+IF($D$4=F$3,$D11,0)</f>
        <v>0</v>
      </c>
      <c r="G11" s="644">
        <f>IF('Objectenoverzicht aantallen'!G$3='1.Klein Proj Bestaand Object'!$C$5,'1.Klein Proj Bestaand Object'!$C14,0)+IF($D$4=G$3,$D11,0)</f>
        <v>0</v>
      </c>
      <c r="H11" s="644">
        <f>IF('Objectenoverzicht aantallen'!H$3='1.Klein Proj Bestaand Object'!$C$5,'1.Klein Proj Bestaand Object'!$C14,0)+IF($D$4=H$3,$D11,0)</f>
        <v>0</v>
      </c>
      <c r="I11" s="644">
        <f>IF('Objectenoverzicht aantallen'!I$3='1.Klein Proj Bestaand Object'!$C$5,'1.Klein Proj Bestaand Object'!$C14,0)+IF($D$4=I$3,$D11,0)</f>
        <v>0</v>
      </c>
      <c r="J11" s="644">
        <f>IF('Objectenoverzicht aantallen'!J$3='1.Klein Proj Bestaand Object'!$C$5,'1.Klein Proj Bestaand Object'!$C14,0)+IF($D$4=J$3,$D11,0)</f>
        <v>0</v>
      </c>
      <c r="K11" s="644">
        <f>IF('Objectenoverzicht aantallen'!K$3='1.Klein Proj Bestaand Object'!$C$5,'1.Klein Proj Bestaand Object'!$C14,0)+IF($D$4=K$3,$D11,0)</f>
        <v>0</v>
      </c>
      <c r="L11" s="644">
        <f>IF('Objectenoverzicht aantallen'!L$3='1.Klein Proj Bestaand Object'!$C$5,'1.Klein Proj Bestaand Object'!$C14,0)+IF($D$4=L$3,$D11,0)</f>
        <v>0</v>
      </c>
      <c r="M11" s="644">
        <f>IF('Objectenoverzicht aantallen'!M$3='1.Klein Proj Bestaand Object'!$C$5,'1.Klein Proj Bestaand Object'!$C14,0)+IF($D$4=M$3,$D11,0)</f>
        <v>0</v>
      </c>
      <c r="N11" s="644">
        <f>IF('Objectenoverzicht aantallen'!N$3='1.Klein Proj Bestaand Object'!$C$5,'1.Klein Proj Bestaand Object'!$C14,0)+IF($D$4=N$3,$D11,0)</f>
        <v>0</v>
      </c>
      <c r="O11" s="644">
        <f>IF('Objectenoverzicht aantallen'!O$3='1.Klein Proj Bestaand Object'!$C$5,'1.Klein Proj Bestaand Object'!$C14,0)+IF($D$4=O$3,$D11,0)</f>
        <v>0</v>
      </c>
      <c r="P11" s="460">
        <f t="shared" si="0"/>
        <v>0</v>
      </c>
      <c r="Q11" s="644">
        <f>'Invulsheet Assetbeheerder'!E14</f>
        <v>0</v>
      </c>
      <c r="R11" s="644">
        <f>'Invulsheet Assetbeheerder'!F14</f>
        <v>0</v>
      </c>
      <c r="S11" s="644">
        <f>'Invulsheet Assetbeheerder'!G14</f>
        <v>0</v>
      </c>
      <c r="T11" s="644">
        <f>'Invulsheet Assetbeheerder'!H14</f>
        <v>0</v>
      </c>
      <c r="U11" s="644">
        <f>'Invulsheet Assetbeheerder'!I14</f>
        <v>0</v>
      </c>
      <c r="V11" s="644">
        <f>'Invulsheet Assetbeheerder'!J14</f>
        <v>0</v>
      </c>
      <c r="W11" s="644">
        <f>'Invulsheet Assetbeheerder'!K14</f>
        <v>0</v>
      </c>
      <c r="X11" s="644">
        <f>'Invulsheet Assetbeheerder'!L14</f>
        <v>0</v>
      </c>
      <c r="Y11" s="644">
        <f>'Invulsheet Assetbeheerder'!M14</f>
        <v>0</v>
      </c>
      <c r="Z11" s="644">
        <f>'Invulsheet Assetbeheerder'!N14</f>
        <v>0</v>
      </c>
      <c r="AA11" s="644">
        <f>'Invulsheet Assetbeheerder'!O14</f>
        <v>0</v>
      </c>
    </row>
    <row r="12" spans="1:27" ht="17" thickBot="1" x14ac:dyDescent="0.25">
      <c r="A12" s="456">
        <f>'St. Objectenlijst FE'!A12</f>
        <v>8</v>
      </c>
      <c r="B12" s="454" t="str">
        <f>LOOKUP(A12,'St. Objectenlijst FE'!A:A,'St. Objectenlijst FE'!B:B)</f>
        <v>Duiker (PE)</v>
      </c>
      <c r="C12" s="453">
        <f>LOOKUP(A12,'Invulsheet Assetbeheerder'!A:A,'Invulsheet Assetbeheerder'!D:D)</f>
        <v>0</v>
      </c>
      <c r="D12" s="453">
        <f>IF(A12='2.Middel Proj Aangepast Object'!A14,'2.Middel Proj Aangepast Object'!E14,0)+IF(A12='3. Middel Groot Proj Nieuw Obj '!$B$6,'3. Middel Groot Proj Nieuw Obj '!$C$9,0)+IF('Objectenoverzicht aantallen'!A12='3. Middel Groot Proj Nieuw Obj '!$E$6,'3. Middel Groot Proj Nieuw Obj '!$F$9,0)+IF(A12='3. Middel Groot Proj Nieuw Obj '!$H$6,'3. Middel Groot Proj Nieuw Obj '!$I$9,0)+IF('Objectenoverzicht aantallen'!A12='3. Middel Groot Proj Nieuw Obj '!$K$6,'3. Middel Groot Proj Nieuw Obj '!$L$9,0)</f>
        <v>0</v>
      </c>
      <c r="E12" s="644">
        <f>IF('Objectenoverzicht aantallen'!E$3='1.Klein Proj Bestaand Object'!$C$5,'1.Klein Proj Bestaand Object'!$C15,0)+IF($D$4=E$3,$D12,0)</f>
        <v>0</v>
      </c>
      <c r="F12" s="644">
        <f>IF('Objectenoverzicht aantallen'!F$3='1.Klein Proj Bestaand Object'!$C$5,'1.Klein Proj Bestaand Object'!$C15,0)+IF($D$4=F$3,$D12,0)</f>
        <v>0</v>
      </c>
      <c r="G12" s="644">
        <f>IF('Objectenoverzicht aantallen'!G$3='1.Klein Proj Bestaand Object'!$C$5,'1.Klein Proj Bestaand Object'!$C15,0)+IF($D$4=G$3,$D12,0)</f>
        <v>0</v>
      </c>
      <c r="H12" s="644">
        <f>IF('Objectenoverzicht aantallen'!H$3='1.Klein Proj Bestaand Object'!$C$5,'1.Klein Proj Bestaand Object'!$C15,0)+IF($D$4=H$3,$D12,0)</f>
        <v>0</v>
      </c>
      <c r="I12" s="644">
        <f>IF('Objectenoverzicht aantallen'!I$3='1.Klein Proj Bestaand Object'!$C$5,'1.Klein Proj Bestaand Object'!$C15,0)+IF($D$4=I$3,$D12,0)</f>
        <v>0</v>
      </c>
      <c r="J12" s="644">
        <f>IF('Objectenoverzicht aantallen'!J$3='1.Klein Proj Bestaand Object'!$C$5,'1.Klein Proj Bestaand Object'!$C15,0)+IF($D$4=J$3,$D12,0)</f>
        <v>0</v>
      </c>
      <c r="K12" s="644">
        <f>IF('Objectenoverzicht aantallen'!K$3='1.Klein Proj Bestaand Object'!$C$5,'1.Klein Proj Bestaand Object'!$C15,0)+IF($D$4=K$3,$D12,0)</f>
        <v>0</v>
      </c>
      <c r="L12" s="644">
        <f>IF('Objectenoverzicht aantallen'!L$3='1.Klein Proj Bestaand Object'!$C$5,'1.Klein Proj Bestaand Object'!$C15,0)+IF($D$4=L$3,$D12,0)</f>
        <v>0</v>
      </c>
      <c r="M12" s="644">
        <f>IF('Objectenoverzicht aantallen'!M$3='1.Klein Proj Bestaand Object'!$C$5,'1.Klein Proj Bestaand Object'!$C15,0)+IF($D$4=M$3,$D12,0)</f>
        <v>0</v>
      </c>
      <c r="N12" s="644">
        <f>IF('Objectenoverzicht aantallen'!N$3='1.Klein Proj Bestaand Object'!$C$5,'1.Klein Proj Bestaand Object'!$C15,0)+IF($D$4=N$3,$D12,0)</f>
        <v>0</v>
      </c>
      <c r="O12" s="644">
        <f>IF('Objectenoverzicht aantallen'!O$3='1.Klein Proj Bestaand Object'!$C$5,'1.Klein Proj Bestaand Object'!$C15,0)+IF($D$4=O$3,$D12,0)</f>
        <v>0</v>
      </c>
      <c r="P12" s="460">
        <f t="shared" si="0"/>
        <v>0</v>
      </c>
      <c r="Q12" s="644">
        <f>'Invulsheet Assetbeheerder'!E15</f>
        <v>0</v>
      </c>
      <c r="R12" s="644">
        <f>'Invulsheet Assetbeheerder'!F15</f>
        <v>0</v>
      </c>
      <c r="S12" s="644">
        <f>'Invulsheet Assetbeheerder'!G15</f>
        <v>0</v>
      </c>
      <c r="T12" s="644">
        <f>'Invulsheet Assetbeheerder'!H15</f>
        <v>0</v>
      </c>
      <c r="U12" s="644">
        <f>'Invulsheet Assetbeheerder'!I15</f>
        <v>0</v>
      </c>
      <c r="V12" s="644">
        <f>'Invulsheet Assetbeheerder'!J15</f>
        <v>0</v>
      </c>
      <c r="W12" s="644">
        <f>'Invulsheet Assetbeheerder'!K15</f>
        <v>0</v>
      </c>
      <c r="X12" s="644">
        <f>'Invulsheet Assetbeheerder'!L15</f>
        <v>0</v>
      </c>
      <c r="Y12" s="644">
        <f>'Invulsheet Assetbeheerder'!M15</f>
        <v>0</v>
      </c>
      <c r="Z12" s="644">
        <f>'Invulsheet Assetbeheerder'!N15</f>
        <v>0</v>
      </c>
      <c r="AA12" s="644">
        <f>'Invulsheet Assetbeheerder'!O15</f>
        <v>0</v>
      </c>
    </row>
    <row r="13" spans="1:27" ht="17" thickBot="1" x14ac:dyDescent="0.25">
      <c r="A13" s="456">
        <f>'St. Objectenlijst FE'!A13</f>
        <v>9</v>
      </c>
      <c r="B13" s="454" t="str">
        <f>LOOKUP(A13,'St. Objectenlijst FE'!A:A,'St. Objectenlijst FE'!B:B)</f>
        <v>Duiker &lt;1m (beton)</v>
      </c>
      <c r="C13" s="453">
        <f>LOOKUP(A13,'Invulsheet Assetbeheerder'!A:A,'Invulsheet Assetbeheerder'!D:D)</f>
        <v>0</v>
      </c>
      <c r="D13" s="453">
        <f>IF(A13='2.Middel Proj Aangepast Object'!A15,'2.Middel Proj Aangepast Object'!E15,0)+IF(A13='3. Middel Groot Proj Nieuw Obj '!$B$6,'3. Middel Groot Proj Nieuw Obj '!$C$9,0)+IF('Objectenoverzicht aantallen'!A13='3. Middel Groot Proj Nieuw Obj '!$E$6,'3. Middel Groot Proj Nieuw Obj '!$F$9,0)+IF(A13='3. Middel Groot Proj Nieuw Obj '!$H$6,'3. Middel Groot Proj Nieuw Obj '!$I$9,0)+IF('Objectenoverzicht aantallen'!A13='3. Middel Groot Proj Nieuw Obj '!$K$6,'3. Middel Groot Proj Nieuw Obj '!$L$9,0)</f>
        <v>0</v>
      </c>
      <c r="E13" s="644">
        <f>IF('Objectenoverzicht aantallen'!E$3='1.Klein Proj Bestaand Object'!$C$5,'1.Klein Proj Bestaand Object'!$C16,0)+IF($D$4=E$3,$D13,0)</f>
        <v>0</v>
      </c>
      <c r="F13" s="644">
        <f>IF('Objectenoverzicht aantallen'!F$3='1.Klein Proj Bestaand Object'!$C$5,'1.Klein Proj Bestaand Object'!$C16,0)+IF($D$4=F$3,$D13,0)</f>
        <v>0</v>
      </c>
      <c r="G13" s="644">
        <f>IF('Objectenoverzicht aantallen'!G$3='1.Klein Proj Bestaand Object'!$C$5,'1.Klein Proj Bestaand Object'!$C16,0)+IF($D$4=G$3,$D13,0)</f>
        <v>0</v>
      </c>
      <c r="H13" s="644">
        <f>IF('Objectenoverzicht aantallen'!H$3='1.Klein Proj Bestaand Object'!$C$5,'1.Klein Proj Bestaand Object'!$C16,0)+IF($D$4=H$3,$D13,0)</f>
        <v>0</v>
      </c>
      <c r="I13" s="644">
        <f>IF('Objectenoverzicht aantallen'!I$3='1.Klein Proj Bestaand Object'!$C$5,'1.Klein Proj Bestaand Object'!$C16,0)+IF($D$4=I$3,$D13,0)</f>
        <v>0</v>
      </c>
      <c r="J13" s="644">
        <f>IF('Objectenoverzicht aantallen'!J$3='1.Klein Proj Bestaand Object'!$C$5,'1.Klein Proj Bestaand Object'!$C16,0)+IF($D$4=J$3,$D13,0)</f>
        <v>0</v>
      </c>
      <c r="K13" s="644">
        <f>IF('Objectenoverzicht aantallen'!K$3='1.Klein Proj Bestaand Object'!$C$5,'1.Klein Proj Bestaand Object'!$C16,0)+IF($D$4=K$3,$D13,0)</f>
        <v>0</v>
      </c>
      <c r="L13" s="644">
        <f>IF('Objectenoverzicht aantallen'!L$3='1.Klein Proj Bestaand Object'!$C$5,'1.Klein Proj Bestaand Object'!$C16,0)+IF($D$4=L$3,$D13,0)</f>
        <v>0</v>
      </c>
      <c r="M13" s="644">
        <f>IF('Objectenoverzicht aantallen'!M$3='1.Klein Proj Bestaand Object'!$C$5,'1.Klein Proj Bestaand Object'!$C16,0)+IF($D$4=M$3,$D13,0)</f>
        <v>0</v>
      </c>
      <c r="N13" s="644">
        <f>IF('Objectenoverzicht aantallen'!N$3='1.Klein Proj Bestaand Object'!$C$5,'1.Klein Proj Bestaand Object'!$C16,0)+IF($D$4=N$3,$D13,0)</f>
        <v>0</v>
      </c>
      <c r="O13" s="644">
        <f>IF('Objectenoverzicht aantallen'!O$3='1.Klein Proj Bestaand Object'!$C$5,'1.Klein Proj Bestaand Object'!$C16,0)+IF($D$4=O$3,$D13,0)</f>
        <v>0</v>
      </c>
      <c r="P13" s="460">
        <f t="shared" si="0"/>
        <v>0</v>
      </c>
      <c r="Q13" s="644">
        <f>'Invulsheet Assetbeheerder'!E16</f>
        <v>0</v>
      </c>
      <c r="R13" s="644">
        <f>'Invulsheet Assetbeheerder'!F16</f>
        <v>0</v>
      </c>
      <c r="S13" s="644">
        <f>'Invulsheet Assetbeheerder'!G16</f>
        <v>0</v>
      </c>
      <c r="T13" s="644">
        <f>'Invulsheet Assetbeheerder'!H16</f>
        <v>0</v>
      </c>
      <c r="U13" s="644">
        <f>'Invulsheet Assetbeheerder'!I16</f>
        <v>0</v>
      </c>
      <c r="V13" s="644">
        <f>'Invulsheet Assetbeheerder'!J16</f>
        <v>0</v>
      </c>
      <c r="W13" s="644">
        <f>'Invulsheet Assetbeheerder'!K16</f>
        <v>0</v>
      </c>
      <c r="X13" s="644">
        <f>'Invulsheet Assetbeheerder'!L16</f>
        <v>0</v>
      </c>
      <c r="Y13" s="644">
        <f>'Invulsheet Assetbeheerder'!M16</f>
        <v>0</v>
      </c>
      <c r="Z13" s="644">
        <f>'Invulsheet Assetbeheerder'!N16</f>
        <v>0</v>
      </c>
      <c r="AA13" s="644">
        <f>'Invulsheet Assetbeheerder'!O16</f>
        <v>0</v>
      </c>
    </row>
    <row r="14" spans="1:27" ht="17" thickBot="1" x14ac:dyDescent="0.25">
      <c r="A14" s="456">
        <f>'St. Objectenlijst FE'!A14</f>
        <v>10</v>
      </c>
      <c r="B14" s="454" t="str">
        <f>LOOKUP(A14,'St. Objectenlijst FE'!A:A,'St. Objectenlijst FE'!B:B)</f>
        <v>Duiker &lt;1m (PE)</v>
      </c>
      <c r="C14" s="453">
        <f>LOOKUP(A14,'Invulsheet Assetbeheerder'!A:A,'Invulsheet Assetbeheerder'!D:D)</f>
        <v>0</v>
      </c>
      <c r="D14" s="453">
        <f>IF(A14='2.Middel Proj Aangepast Object'!A16,'2.Middel Proj Aangepast Object'!E16,0)+IF(A14='3. Middel Groot Proj Nieuw Obj '!$B$6,'3. Middel Groot Proj Nieuw Obj '!$C$9,0)+IF('Objectenoverzicht aantallen'!A14='3. Middel Groot Proj Nieuw Obj '!$E$6,'3. Middel Groot Proj Nieuw Obj '!$F$9,0)+IF(A14='3. Middel Groot Proj Nieuw Obj '!$H$6,'3. Middel Groot Proj Nieuw Obj '!$I$9,0)+IF('Objectenoverzicht aantallen'!A14='3. Middel Groot Proj Nieuw Obj '!$K$6,'3. Middel Groot Proj Nieuw Obj '!$L$9,0)</f>
        <v>0</v>
      </c>
      <c r="E14" s="644">
        <f>IF('Objectenoverzicht aantallen'!E$3='1.Klein Proj Bestaand Object'!$C$5,'1.Klein Proj Bestaand Object'!$C17,0)+IF($D$4=E$3,$D14,0)</f>
        <v>0</v>
      </c>
      <c r="F14" s="644">
        <f>IF('Objectenoverzicht aantallen'!F$3='1.Klein Proj Bestaand Object'!$C$5,'1.Klein Proj Bestaand Object'!$C17,0)+IF($D$4=F$3,$D14,0)</f>
        <v>0</v>
      </c>
      <c r="G14" s="644">
        <f>IF('Objectenoverzicht aantallen'!G$3='1.Klein Proj Bestaand Object'!$C$5,'1.Klein Proj Bestaand Object'!$C17,0)+IF($D$4=G$3,$D14,0)</f>
        <v>0</v>
      </c>
      <c r="H14" s="644">
        <f>IF('Objectenoverzicht aantallen'!H$3='1.Klein Proj Bestaand Object'!$C$5,'1.Klein Proj Bestaand Object'!$C17,0)+IF($D$4=H$3,$D14,0)</f>
        <v>0</v>
      </c>
      <c r="I14" s="644">
        <f>IF('Objectenoverzicht aantallen'!I$3='1.Klein Proj Bestaand Object'!$C$5,'1.Klein Proj Bestaand Object'!$C17,0)+IF($D$4=I$3,$D14,0)</f>
        <v>0</v>
      </c>
      <c r="J14" s="644">
        <f>IF('Objectenoverzicht aantallen'!J$3='1.Klein Proj Bestaand Object'!$C$5,'1.Klein Proj Bestaand Object'!$C17,0)+IF($D$4=J$3,$D14,0)</f>
        <v>0</v>
      </c>
      <c r="K14" s="644">
        <f>IF('Objectenoverzicht aantallen'!K$3='1.Klein Proj Bestaand Object'!$C$5,'1.Klein Proj Bestaand Object'!$C17,0)+IF($D$4=K$3,$D14,0)</f>
        <v>0</v>
      </c>
      <c r="L14" s="644">
        <f>IF('Objectenoverzicht aantallen'!L$3='1.Klein Proj Bestaand Object'!$C$5,'1.Klein Proj Bestaand Object'!$C17,0)+IF($D$4=L$3,$D14,0)</f>
        <v>0</v>
      </c>
      <c r="M14" s="644">
        <f>IF('Objectenoverzicht aantallen'!M$3='1.Klein Proj Bestaand Object'!$C$5,'1.Klein Proj Bestaand Object'!$C17,0)+IF($D$4=M$3,$D14,0)</f>
        <v>0</v>
      </c>
      <c r="N14" s="644">
        <f>IF('Objectenoverzicht aantallen'!N$3='1.Klein Proj Bestaand Object'!$C$5,'1.Klein Proj Bestaand Object'!$C17,0)+IF($D$4=N$3,$D14,0)</f>
        <v>0</v>
      </c>
      <c r="O14" s="644">
        <f>IF('Objectenoverzicht aantallen'!O$3='1.Klein Proj Bestaand Object'!$C$5,'1.Klein Proj Bestaand Object'!$C17,0)+IF($D$4=O$3,$D14,0)</f>
        <v>0</v>
      </c>
      <c r="P14" s="460">
        <f t="shared" si="0"/>
        <v>0</v>
      </c>
      <c r="Q14" s="644">
        <f>'Invulsheet Assetbeheerder'!E17</f>
        <v>0</v>
      </c>
      <c r="R14" s="644">
        <f>'Invulsheet Assetbeheerder'!F17</f>
        <v>0</v>
      </c>
      <c r="S14" s="644">
        <f>'Invulsheet Assetbeheerder'!G17</f>
        <v>0</v>
      </c>
      <c r="T14" s="644">
        <f>'Invulsheet Assetbeheerder'!H17</f>
        <v>0</v>
      </c>
      <c r="U14" s="644">
        <f>'Invulsheet Assetbeheerder'!I17</f>
        <v>0</v>
      </c>
      <c r="V14" s="644">
        <f>'Invulsheet Assetbeheerder'!J17</f>
        <v>0</v>
      </c>
      <c r="W14" s="644">
        <f>'Invulsheet Assetbeheerder'!K17</f>
        <v>0</v>
      </c>
      <c r="X14" s="644">
        <f>'Invulsheet Assetbeheerder'!L17</f>
        <v>0</v>
      </c>
      <c r="Y14" s="644">
        <f>'Invulsheet Assetbeheerder'!M17</f>
        <v>0</v>
      </c>
      <c r="Z14" s="644">
        <f>'Invulsheet Assetbeheerder'!N17</f>
        <v>0</v>
      </c>
      <c r="AA14" s="644">
        <f>'Invulsheet Assetbeheerder'!O17</f>
        <v>0</v>
      </c>
    </row>
    <row r="15" spans="1:27" ht="17" thickBot="1" x14ac:dyDescent="0.25">
      <c r="A15" s="456">
        <f>'St. Objectenlijst FE'!A15</f>
        <v>11</v>
      </c>
      <c r="B15" s="454" t="str">
        <f>LOOKUP(A15,'St. Objectenlijst FE'!A:A,'St. Objectenlijst FE'!B:B)</f>
        <v>Asfaltconstructie  &lt; 500 VA (licht belast)</v>
      </c>
      <c r="C15" s="453">
        <f>LOOKUP(A15,'Invulsheet Assetbeheerder'!A:A,'Invulsheet Assetbeheerder'!D:D)</f>
        <v>0</v>
      </c>
      <c r="D15" s="453">
        <f>IF(A15='2.Middel Proj Aangepast Object'!A17,'2.Middel Proj Aangepast Object'!E17,0)+IF(A15='3. Middel Groot Proj Nieuw Obj '!$B$6,'3. Middel Groot Proj Nieuw Obj '!$C$9,0)+IF('Objectenoverzicht aantallen'!A15='3. Middel Groot Proj Nieuw Obj '!$E$6,'3. Middel Groot Proj Nieuw Obj '!$F$9,0)+IF(A15='3. Middel Groot Proj Nieuw Obj '!$H$6,'3. Middel Groot Proj Nieuw Obj '!$I$9,0)+IF('Objectenoverzicht aantallen'!A15='3. Middel Groot Proj Nieuw Obj '!$K$6,'3. Middel Groot Proj Nieuw Obj '!$L$9,0)</f>
        <v>0</v>
      </c>
      <c r="E15" s="644">
        <f>IF('Objectenoverzicht aantallen'!E$3='1.Klein Proj Bestaand Object'!$C$5,'1.Klein Proj Bestaand Object'!$C18,0)+IF($D$4=E$3,$D15,0)</f>
        <v>0</v>
      </c>
      <c r="F15" s="644">
        <f>IF('Objectenoverzicht aantallen'!F$3='1.Klein Proj Bestaand Object'!$C$5,'1.Klein Proj Bestaand Object'!$C18,0)+IF($D$4=F$3,$D15,0)</f>
        <v>0</v>
      </c>
      <c r="G15" s="644">
        <f>IF('Objectenoverzicht aantallen'!G$3='1.Klein Proj Bestaand Object'!$C$5,'1.Klein Proj Bestaand Object'!$C18,0)+IF($D$4=G$3,$D15,0)</f>
        <v>0</v>
      </c>
      <c r="H15" s="644">
        <f>IF('Objectenoverzicht aantallen'!H$3='1.Klein Proj Bestaand Object'!$C$5,'1.Klein Proj Bestaand Object'!$C18,0)+IF($D$4=H$3,$D15,0)</f>
        <v>0</v>
      </c>
      <c r="I15" s="644">
        <f>IF('Objectenoverzicht aantallen'!I$3='1.Klein Proj Bestaand Object'!$C$5,'1.Klein Proj Bestaand Object'!$C18,0)+IF($D$4=I$3,$D15,0)</f>
        <v>0</v>
      </c>
      <c r="J15" s="644">
        <f>IF('Objectenoverzicht aantallen'!J$3='1.Klein Proj Bestaand Object'!$C$5,'1.Klein Proj Bestaand Object'!$C18,0)+IF($D$4=J$3,$D15,0)</f>
        <v>0</v>
      </c>
      <c r="K15" s="644">
        <f>IF('Objectenoverzicht aantallen'!K$3='1.Klein Proj Bestaand Object'!$C$5,'1.Klein Proj Bestaand Object'!$C18,0)+IF($D$4=K$3,$D15,0)</f>
        <v>0</v>
      </c>
      <c r="L15" s="644">
        <f>IF('Objectenoverzicht aantallen'!L$3='1.Klein Proj Bestaand Object'!$C$5,'1.Klein Proj Bestaand Object'!$C18,0)+IF($D$4=L$3,$D15,0)</f>
        <v>0</v>
      </c>
      <c r="M15" s="644">
        <f>IF('Objectenoverzicht aantallen'!M$3='1.Klein Proj Bestaand Object'!$C$5,'1.Klein Proj Bestaand Object'!$C18,0)+IF($D$4=M$3,$D15,0)</f>
        <v>0</v>
      </c>
      <c r="N15" s="644">
        <f>IF('Objectenoverzicht aantallen'!N$3='1.Klein Proj Bestaand Object'!$C$5,'1.Klein Proj Bestaand Object'!$C18,0)+IF($D$4=N$3,$D15,0)</f>
        <v>0</v>
      </c>
      <c r="O15" s="644">
        <f>IF('Objectenoverzicht aantallen'!O$3='1.Klein Proj Bestaand Object'!$C$5,'1.Klein Proj Bestaand Object'!$C18,0)+IF($D$4=O$3,$D15,0)</f>
        <v>0</v>
      </c>
      <c r="P15" s="460">
        <f t="shared" si="0"/>
        <v>0</v>
      </c>
      <c r="Q15" s="644">
        <f>'Invulsheet Assetbeheerder'!E18</f>
        <v>0</v>
      </c>
      <c r="R15" s="644">
        <f>'Invulsheet Assetbeheerder'!F18</f>
        <v>0</v>
      </c>
      <c r="S15" s="644">
        <f>'Invulsheet Assetbeheerder'!G18</f>
        <v>0</v>
      </c>
      <c r="T15" s="644">
        <f>'Invulsheet Assetbeheerder'!H18</f>
        <v>0</v>
      </c>
      <c r="U15" s="644">
        <f>'Invulsheet Assetbeheerder'!I18</f>
        <v>0</v>
      </c>
      <c r="V15" s="644">
        <f>'Invulsheet Assetbeheerder'!J18</f>
        <v>0</v>
      </c>
      <c r="W15" s="644">
        <f>'Invulsheet Assetbeheerder'!K18</f>
        <v>0</v>
      </c>
      <c r="X15" s="644">
        <f>'Invulsheet Assetbeheerder'!L18</f>
        <v>0</v>
      </c>
      <c r="Y15" s="644">
        <f>'Invulsheet Assetbeheerder'!M18</f>
        <v>0</v>
      </c>
      <c r="Z15" s="644">
        <f>'Invulsheet Assetbeheerder'!N18</f>
        <v>0</v>
      </c>
      <c r="AA15" s="644">
        <f>'Invulsheet Assetbeheerder'!O18</f>
        <v>0</v>
      </c>
    </row>
    <row r="16" spans="1:27" ht="17" thickBot="1" x14ac:dyDescent="0.25">
      <c r="A16" s="456">
        <f>'St. Objectenlijst FE'!A16</f>
        <v>12</v>
      </c>
      <c r="B16" s="454" t="str">
        <f>LOOKUP(A16,'St. Objectenlijst FE'!A:A,'St. Objectenlijst FE'!B:B)</f>
        <v>Asfaltconstructie 500 &lt; VA &lt; 1.500 (normaal en zwaar belast)</v>
      </c>
      <c r="C16" s="453">
        <f>LOOKUP(A16,'Invulsheet Assetbeheerder'!A:A,'Invulsheet Assetbeheerder'!D:D)</f>
        <v>0</v>
      </c>
      <c r="D16" s="453">
        <f>IF(A16='2.Middel Proj Aangepast Object'!A18,'2.Middel Proj Aangepast Object'!E18,0)+IF(A16='3. Middel Groot Proj Nieuw Obj '!$B$6,'3. Middel Groot Proj Nieuw Obj '!$C$9,0)+IF('Objectenoverzicht aantallen'!A16='3. Middel Groot Proj Nieuw Obj '!$E$6,'3. Middel Groot Proj Nieuw Obj '!$F$9,0)+IF(A16='3. Middel Groot Proj Nieuw Obj '!$H$6,'3. Middel Groot Proj Nieuw Obj '!$I$9,0)+IF('Objectenoverzicht aantallen'!A16='3. Middel Groot Proj Nieuw Obj '!$K$6,'3. Middel Groot Proj Nieuw Obj '!$L$9,0)</f>
        <v>0</v>
      </c>
      <c r="E16" s="644">
        <f>IF('Objectenoverzicht aantallen'!E$3='1.Klein Proj Bestaand Object'!$C$5,'1.Klein Proj Bestaand Object'!$C19,0)+IF($D$4=E$3,$D16,0)</f>
        <v>0</v>
      </c>
      <c r="F16" s="644">
        <f>IF('Objectenoverzicht aantallen'!F$3='1.Klein Proj Bestaand Object'!$C$5,'1.Klein Proj Bestaand Object'!$C19,0)+IF($D$4=F$3,$D16,0)</f>
        <v>0</v>
      </c>
      <c r="G16" s="644">
        <f>IF('Objectenoverzicht aantallen'!G$3='1.Klein Proj Bestaand Object'!$C$5,'1.Klein Proj Bestaand Object'!$C19,0)+IF($D$4=G$3,$D16,0)</f>
        <v>0</v>
      </c>
      <c r="H16" s="644">
        <f>IF('Objectenoverzicht aantallen'!H$3='1.Klein Proj Bestaand Object'!$C$5,'1.Klein Proj Bestaand Object'!$C19,0)+IF($D$4=H$3,$D16,0)</f>
        <v>0</v>
      </c>
      <c r="I16" s="644">
        <f>IF('Objectenoverzicht aantallen'!I$3='1.Klein Proj Bestaand Object'!$C$5,'1.Klein Proj Bestaand Object'!$C19,0)+IF($D$4=I$3,$D16,0)</f>
        <v>0</v>
      </c>
      <c r="J16" s="644">
        <f>IF('Objectenoverzicht aantallen'!J$3='1.Klein Proj Bestaand Object'!$C$5,'1.Klein Proj Bestaand Object'!$C19,0)+IF($D$4=J$3,$D16,0)</f>
        <v>0</v>
      </c>
      <c r="K16" s="644">
        <f>IF('Objectenoverzicht aantallen'!K$3='1.Klein Proj Bestaand Object'!$C$5,'1.Klein Proj Bestaand Object'!$C19,0)+IF($D$4=K$3,$D16,0)</f>
        <v>0</v>
      </c>
      <c r="L16" s="644">
        <f>IF('Objectenoverzicht aantallen'!L$3='1.Klein Proj Bestaand Object'!$C$5,'1.Klein Proj Bestaand Object'!$C19,0)+IF($D$4=L$3,$D16,0)</f>
        <v>0</v>
      </c>
      <c r="M16" s="644">
        <f>IF('Objectenoverzicht aantallen'!M$3='1.Klein Proj Bestaand Object'!$C$5,'1.Klein Proj Bestaand Object'!$C19,0)+IF($D$4=M$3,$D16,0)</f>
        <v>0</v>
      </c>
      <c r="N16" s="644">
        <f>IF('Objectenoverzicht aantallen'!N$3='1.Klein Proj Bestaand Object'!$C$5,'1.Klein Proj Bestaand Object'!$C19,0)+IF($D$4=N$3,$D16,0)</f>
        <v>0</v>
      </c>
      <c r="O16" s="644">
        <f>IF('Objectenoverzicht aantallen'!O$3='1.Klein Proj Bestaand Object'!$C$5,'1.Klein Proj Bestaand Object'!$C19,0)+IF($D$4=O$3,$D16,0)</f>
        <v>0</v>
      </c>
      <c r="P16" s="460">
        <f t="shared" si="0"/>
        <v>0</v>
      </c>
      <c r="Q16" s="644">
        <f>'Invulsheet Assetbeheerder'!E19</f>
        <v>0</v>
      </c>
      <c r="R16" s="644">
        <f>'Invulsheet Assetbeheerder'!F19</f>
        <v>0</v>
      </c>
      <c r="S16" s="644">
        <f>'Invulsheet Assetbeheerder'!G19</f>
        <v>0</v>
      </c>
      <c r="T16" s="644">
        <f>'Invulsheet Assetbeheerder'!H19</f>
        <v>0</v>
      </c>
      <c r="U16" s="644">
        <f>'Invulsheet Assetbeheerder'!I19</f>
        <v>0</v>
      </c>
      <c r="V16" s="644">
        <f>'Invulsheet Assetbeheerder'!J19</f>
        <v>0</v>
      </c>
      <c r="W16" s="644">
        <f>'Invulsheet Assetbeheerder'!K19</f>
        <v>0</v>
      </c>
      <c r="X16" s="644">
        <f>'Invulsheet Assetbeheerder'!L19</f>
        <v>0</v>
      </c>
      <c r="Y16" s="644">
        <f>'Invulsheet Assetbeheerder'!M19</f>
        <v>0</v>
      </c>
      <c r="Z16" s="644">
        <f>'Invulsheet Assetbeheerder'!N19</f>
        <v>0</v>
      </c>
      <c r="AA16" s="644">
        <f>'Invulsheet Assetbeheerder'!O19</f>
        <v>0</v>
      </c>
    </row>
    <row r="17" spans="1:27" ht="17" thickBot="1" x14ac:dyDescent="0.25">
      <c r="A17" s="456">
        <f>'St. Objectenlijst FE'!A17</f>
        <v>13</v>
      </c>
      <c r="B17" s="454" t="str">
        <f>LOOKUP(A17,'St. Objectenlijst FE'!A:A,'St. Objectenlijst FE'!B:B)</f>
        <v>Gelders mengsel &lt;500 VA (licht belast)</v>
      </c>
      <c r="C17" s="453">
        <f>LOOKUP(A17,'Invulsheet Assetbeheerder'!A:A,'Invulsheet Assetbeheerder'!D:D)</f>
        <v>0</v>
      </c>
      <c r="D17" s="453">
        <f>IF(A17='2.Middel Proj Aangepast Object'!A19,'2.Middel Proj Aangepast Object'!E19,0)+IF(A17='3. Middel Groot Proj Nieuw Obj '!$B$6,'3. Middel Groot Proj Nieuw Obj '!$C$9,0)+IF('Objectenoverzicht aantallen'!A17='3. Middel Groot Proj Nieuw Obj '!$E$6,'3. Middel Groot Proj Nieuw Obj '!$F$9,0)+IF(A17='3. Middel Groot Proj Nieuw Obj '!$H$6,'3. Middel Groot Proj Nieuw Obj '!$I$9,0)+IF('Objectenoverzicht aantallen'!A17='3. Middel Groot Proj Nieuw Obj '!$K$6,'3. Middel Groot Proj Nieuw Obj '!$L$9,0)</f>
        <v>0</v>
      </c>
      <c r="E17" s="644">
        <f>IF('Objectenoverzicht aantallen'!E$3='1.Klein Proj Bestaand Object'!$C$5,'1.Klein Proj Bestaand Object'!$C20,0)+IF($D$4=E$3,$D17,0)</f>
        <v>0</v>
      </c>
      <c r="F17" s="644">
        <f>IF('Objectenoverzicht aantallen'!F$3='1.Klein Proj Bestaand Object'!$C$5,'1.Klein Proj Bestaand Object'!$C20,0)+IF($D$4=F$3,$D17,0)</f>
        <v>0</v>
      </c>
      <c r="G17" s="644">
        <f>IF('Objectenoverzicht aantallen'!G$3='1.Klein Proj Bestaand Object'!$C$5,'1.Klein Proj Bestaand Object'!$C20,0)+IF($D$4=G$3,$D17,0)</f>
        <v>0</v>
      </c>
      <c r="H17" s="644">
        <f>IF('Objectenoverzicht aantallen'!H$3='1.Klein Proj Bestaand Object'!$C$5,'1.Klein Proj Bestaand Object'!$C20,0)+IF($D$4=H$3,$D17,0)</f>
        <v>0</v>
      </c>
      <c r="I17" s="644">
        <f>IF('Objectenoverzicht aantallen'!I$3='1.Klein Proj Bestaand Object'!$C$5,'1.Klein Proj Bestaand Object'!$C20,0)+IF($D$4=I$3,$D17,0)</f>
        <v>0</v>
      </c>
      <c r="J17" s="644">
        <f>IF('Objectenoverzicht aantallen'!J$3='1.Klein Proj Bestaand Object'!$C$5,'1.Klein Proj Bestaand Object'!$C20,0)+IF($D$4=J$3,$D17,0)</f>
        <v>0</v>
      </c>
      <c r="K17" s="644">
        <f>IF('Objectenoverzicht aantallen'!K$3='1.Klein Proj Bestaand Object'!$C$5,'1.Klein Proj Bestaand Object'!$C20,0)+IF($D$4=K$3,$D17,0)</f>
        <v>0</v>
      </c>
      <c r="L17" s="644">
        <f>IF('Objectenoverzicht aantallen'!L$3='1.Klein Proj Bestaand Object'!$C$5,'1.Klein Proj Bestaand Object'!$C20,0)+IF($D$4=L$3,$D17,0)</f>
        <v>0</v>
      </c>
      <c r="M17" s="644">
        <f>IF('Objectenoverzicht aantallen'!M$3='1.Klein Proj Bestaand Object'!$C$5,'1.Klein Proj Bestaand Object'!$C20,0)+IF($D$4=M$3,$D17,0)</f>
        <v>0</v>
      </c>
      <c r="N17" s="644">
        <f>IF('Objectenoverzicht aantallen'!N$3='1.Klein Proj Bestaand Object'!$C$5,'1.Klein Proj Bestaand Object'!$C20,0)+IF($D$4=N$3,$D17,0)</f>
        <v>0</v>
      </c>
      <c r="O17" s="644">
        <f>IF('Objectenoverzicht aantallen'!O$3='1.Klein Proj Bestaand Object'!$C$5,'1.Klein Proj Bestaand Object'!$C20,0)+IF($D$4=O$3,$D17,0)</f>
        <v>0</v>
      </c>
      <c r="P17" s="460">
        <f t="shared" si="0"/>
        <v>0</v>
      </c>
      <c r="Q17" s="644">
        <f>'Invulsheet Assetbeheerder'!E20</f>
        <v>0</v>
      </c>
      <c r="R17" s="644">
        <f>'Invulsheet Assetbeheerder'!F20</f>
        <v>0</v>
      </c>
      <c r="S17" s="644">
        <f>'Invulsheet Assetbeheerder'!G20</f>
        <v>0</v>
      </c>
      <c r="T17" s="644">
        <f>'Invulsheet Assetbeheerder'!H20</f>
        <v>0</v>
      </c>
      <c r="U17" s="644">
        <f>'Invulsheet Assetbeheerder'!I20</f>
        <v>0</v>
      </c>
      <c r="V17" s="644">
        <f>'Invulsheet Assetbeheerder'!J20</f>
        <v>0</v>
      </c>
      <c r="W17" s="644">
        <f>'Invulsheet Assetbeheerder'!K20</f>
        <v>0</v>
      </c>
      <c r="X17" s="644">
        <f>'Invulsheet Assetbeheerder'!L20</f>
        <v>0</v>
      </c>
      <c r="Y17" s="644">
        <f>'Invulsheet Assetbeheerder'!M20</f>
        <v>0</v>
      </c>
      <c r="Z17" s="644">
        <f>'Invulsheet Assetbeheerder'!N20</f>
        <v>0</v>
      </c>
      <c r="AA17" s="644">
        <f>'Invulsheet Assetbeheerder'!O20</f>
        <v>0</v>
      </c>
    </row>
    <row r="18" spans="1:27" ht="17" thickBot="1" x14ac:dyDescent="0.25">
      <c r="A18" s="456">
        <f>'St. Objectenlijst FE'!A18</f>
        <v>14</v>
      </c>
      <c r="B18" s="454" t="str">
        <f>LOOKUP(A18,'St. Objectenlijst FE'!A:A,'St. Objectenlijst FE'!B:B)</f>
        <v>Gelders mengsel 500 &lt; VA &lt; 1.500 (normaal en zwaar belast)</v>
      </c>
      <c r="C18" s="453">
        <f>LOOKUP(A18,'Invulsheet Assetbeheerder'!A:A,'Invulsheet Assetbeheerder'!D:D)</f>
        <v>0</v>
      </c>
      <c r="D18" s="453">
        <f>IF(A18='2.Middel Proj Aangepast Object'!A20,'2.Middel Proj Aangepast Object'!E20,0)+IF(A18='3. Middel Groot Proj Nieuw Obj '!$B$6,'3. Middel Groot Proj Nieuw Obj '!$C$9,0)+IF('Objectenoverzicht aantallen'!A18='3. Middel Groot Proj Nieuw Obj '!$E$6,'3. Middel Groot Proj Nieuw Obj '!$F$9,0)+IF(A18='3. Middel Groot Proj Nieuw Obj '!$H$6,'3. Middel Groot Proj Nieuw Obj '!$I$9,0)+IF('Objectenoverzicht aantallen'!A18='3. Middel Groot Proj Nieuw Obj '!$K$6,'3. Middel Groot Proj Nieuw Obj '!$L$9,0)</f>
        <v>0</v>
      </c>
      <c r="E18" s="644">
        <f>IF('Objectenoverzicht aantallen'!E$3='1.Klein Proj Bestaand Object'!$C$5,'1.Klein Proj Bestaand Object'!$C21,0)+IF($D$4=E$3,$D18,0)</f>
        <v>0</v>
      </c>
      <c r="F18" s="644">
        <f>IF('Objectenoverzicht aantallen'!F$3='1.Klein Proj Bestaand Object'!$C$5,'1.Klein Proj Bestaand Object'!$C21,0)+IF($D$4=F$3,$D18,0)</f>
        <v>0</v>
      </c>
      <c r="G18" s="644">
        <f>IF('Objectenoverzicht aantallen'!G$3='1.Klein Proj Bestaand Object'!$C$5,'1.Klein Proj Bestaand Object'!$C21,0)+IF($D$4=G$3,$D18,0)</f>
        <v>0</v>
      </c>
      <c r="H18" s="644">
        <f>IF('Objectenoverzicht aantallen'!H$3='1.Klein Proj Bestaand Object'!$C$5,'1.Klein Proj Bestaand Object'!$C21,0)+IF($D$4=H$3,$D18,0)</f>
        <v>0</v>
      </c>
      <c r="I18" s="644">
        <f>IF('Objectenoverzicht aantallen'!I$3='1.Klein Proj Bestaand Object'!$C$5,'1.Klein Proj Bestaand Object'!$C21,0)+IF($D$4=I$3,$D18,0)</f>
        <v>0</v>
      </c>
      <c r="J18" s="644">
        <f>IF('Objectenoverzicht aantallen'!J$3='1.Klein Proj Bestaand Object'!$C$5,'1.Klein Proj Bestaand Object'!$C21,0)+IF($D$4=J$3,$D18,0)</f>
        <v>0</v>
      </c>
      <c r="K18" s="644">
        <f>IF('Objectenoverzicht aantallen'!K$3='1.Klein Proj Bestaand Object'!$C$5,'1.Klein Proj Bestaand Object'!$C21,0)+IF($D$4=K$3,$D18,0)</f>
        <v>0</v>
      </c>
      <c r="L18" s="644">
        <f>IF('Objectenoverzicht aantallen'!L$3='1.Klein Proj Bestaand Object'!$C$5,'1.Klein Proj Bestaand Object'!$C21,0)+IF($D$4=L$3,$D18,0)</f>
        <v>0</v>
      </c>
      <c r="M18" s="644">
        <f>IF('Objectenoverzicht aantallen'!M$3='1.Klein Proj Bestaand Object'!$C$5,'1.Klein Proj Bestaand Object'!$C21,0)+IF($D$4=M$3,$D18,0)</f>
        <v>0</v>
      </c>
      <c r="N18" s="644">
        <f>IF('Objectenoverzicht aantallen'!N$3='1.Klein Proj Bestaand Object'!$C$5,'1.Klein Proj Bestaand Object'!$C21,0)+IF($D$4=N$3,$D18,0)</f>
        <v>0</v>
      </c>
      <c r="O18" s="644">
        <f>IF('Objectenoverzicht aantallen'!O$3='1.Klein Proj Bestaand Object'!$C$5,'1.Klein Proj Bestaand Object'!$C21,0)+IF($D$4=O$3,$D18,0)</f>
        <v>0</v>
      </c>
      <c r="P18" s="460">
        <f t="shared" si="0"/>
        <v>0</v>
      </c>
      <c r="Q18" s="644">
        <f>'Invulsheet Assetbeheerder'!E21</f>
        <v>0</v>
      </c>
      <c r="R18" s="644">
        <f>'Invulsheet Assetbeheerder'!F21</f>
        <v>0</v>
      </c>
      <c r="S18" s="644">
        <f>'Invulsheet Assetbeheerder'!G21</f>
        <v>0</v>
      </c>
      <c r="T18" s="644">
        <f>'Invulsheet Assetbeheerder'!H21</f>
        <v>0</v>
      </c>
      <c r="U18" s="644">
        <f>'Invulsheet Assetbeheerder'!I21</f>
        <v>0</v>
      </c>
      <c r="V18" s="644">
        <f>'Invulsheet Assetbeheerder'!J21</f>
        <v>0</v>
      </c>
      <c r="W18" s="644">
        <f>'Invulsheet Assetbeheerder'!K21</f>
        <v>0</v>
      </c>
      <c r="X18" s="644">
        <f>'Invulsheet Assetbeheerder'!L21</f>
        <v>0</v>
      </c>
      <c r="Y18" s="644">
        <f>'Invulsheet Assetbeheerder'!M21</f>
        <v>0</v>
      </c>
      <c r="Z18" s="644">
        <f>'Invulsheet Assetbeheerder'!N21</f>
        <v>0</v>
      </c>
      <c r="AA18" s="644">
        <f>'Invulsheet Assetbeheerder'!O21</f>
        <v>0</v>
      </c>
    </row>
    <row r="19" spans="1:27" ht="17" thickBot="1" x14ac:dyDescent="0.25">
      <c r="A19" s="456">
        <f>'St. Objectenlijst FE'!A19</f>
        <v>15</v>
      </c>
      <c r="B19" s="454" t="str">
        <f>LOOKUP(A19,'St. Objectenlijst FE'!A:A,'St. Objectenlijst FE'!B:B)</f>
        <v>Dunne deklaag &lt; 500 VA (licht belast)</v>
      </c>
      <c r="C19" s="453">
        <f>LOOKUP(A19,'Invulsheet Assetbeheerder'!A:A,'Invulsheet Assetbeheerder'!D:D)</f>
        <v>0</v>
      </c>
      <c r="D19" s="453">
        <f>IF(A19='2.Middel Proj Aangepast Object'!A21,'2.Middel Proj Aangepast Object'!E21,0)+IF(A19='3. Middel Groot Proj Nieuw Obj '!$B$6,'3. Middel Groot Proj Nieuw Obj '!$C$9,0)+IF('Objectenoverzicht aantallen'!A19='3. Middel Groot Proj Nieuw Obj '!$E$6,'3. Middel Groot Proj Nieuw Obj '!$F$9,0)+IF(A19='3. Middel Groot Proj Nieuw Obj '!$H$6,'3. Middel Groot Proj Nieuw Obj '!$I$9,0)+IF('Objectenoverzicht aantallen'!A19='3. Middel Groot Proj Nieuw Obj '!$K$6,'3. Middel Groot Proj Nieuw Obj '!$L$9,0)</f>
        <v>0</v>
      </c>
      <c r="E19" s="644">
        <f>IF('Objectenoverzicht aantallen'!E$3='1.Klein Proj Bestaand Object'!$C$5,'1.Klein Proj Bestaand Object'!$C22,0)+IF($D$4=E$3,$D19,0)</f>
        <v>0</v>
      </c>
      <c r="F19" s="644">
        <f>IF('Objectenoverzicht aantallen'!F$3='1.Klein Proj Bestaand Object'!$C$5,'1.Klein Proj Bestaand Object'!$C22,0)+IF($D$4=F$3,$D19,0)</f>
        <v>0</v>
      </c>
      <c r="G19" s="644">
        <f>IF('Objectenoverzicht aantallen'!G$3='1.Klein Proj Bestaand Object'!$C$5,'1.Klein Proj Bestaand Object'!$C22,0)+IF($D$4=G$3,$D19,0)</f>
        <v>0</v>
      </c>
      <c r="H19" s="644">
        <f>IF('Objectenoverzicht aantallen'!H$3='1.Klein Proj Bestaand Object'!$C$5,'1.Klein Proj Bestaand Object'!$C22,0)+IF($D$4=H$3,$D19,0)</f>
        <v>0</v>
      </c>
      <c r="I19" s="644">
        <f>IF('Objectenoverzicht aantallen'!I$3='1.Klein Proj Bestaand Object'!$C$5,'1.Klein Proj Bestaand Object'!$C22,0)+IF($D$4=I$3,$D19,0)</f>
        <v>0</v>
      </c>
      <c r="J19" s="644">
        <f>IF('Objectenoverzicht aantallen'!J$3='1.Klein Proj Bestaand Object'!$C$5,'1.Klein Proj Bestaand Object'!$C22,0)+IF($D$4=J$3,$D19,0)</f>
        <v>0</v>
      </c>
      <c r="K19" s="644">
        <f>IF('Objectenoverzicht aantallen'!K$3='1.Klein Proj Bestaand Object'!$C$5,'1.Klein Proj Bestaand Object'!$C22,0)+IF($D$4=K$3,$D19,0)</f>
        <v>0</v>
      </c>
      <c r="L19" s="644">
        <f>IF('Objectenoverzicht aantallen'!L$3='1.Klein Proj Bestaand Object'!$C$5,'1.Klein Proj Bestaand Object'!$C22,0)+IF($D$4=L$3,$D19,0)</f>
        <v>0</v>
      </c>
      <c r="M19" s="644">
        <f>IF('Objectenoverzicht aantallen'!M$3='1.Klein Proj Bestaand Object'!$C$5,'1.Klein Proj Bestaand Object'!$C22,0)+IF($D$4=M$3,$D19,0)</f>
        <v>0</v>
      </c>
      <c r="N19" s="644">
        <f>IF('Objectenoverzicht aantallen'!N$3='1.Klein Proj Bestaand Object'!$C$5,'1.Klein Proj Bestaand Object'!$C22,0)+IF($D$4=N$3,$D19,0)</f>
        <v>0</v>
      </c>
      <c r="O19" s="644">
        <f>IF('Objectenoverzicht aantallen'!O$3='1.Klein Proj Bestaand Object'!$C$5,'1.Klein Proj Bestaand Object'!$C22,0)+IF($D$4=O$3,$D19,0)</f>
        <v>0</v>
      </c>
      <c r="P19" s="460">
        <f t="shared" si="0"/>
        <v>0</v>
      </c>
      <c r="Q19" s="644">
        <f>'Invulsheet Assetbeheerder'!E22</f>
        <v>0</v>
      </c>
      <c r="R19" s="644">
        <f>'Invulsheet Assetbeheerder'!F22</f>
        <v>0</v>
      </c>
      <c r="S19" s="644">
        <f>'Invulsheet Assetbeheerder'!G22</f>
        <v>0</v>
      </c>
      <c r="T19" s="644">
        <f>'Invulsheet Assetbeheerder'!H22</f>
        <v>0</v>
      </c>
      <c r="U19" s="644">
        <f>'Invulsheet Assetbeheerder'!I22</f>
        <v>0</v>
      </c>
      <c r="V19" s="644">
        <f>'Invulsheet Assetbeheerder'!J22</f>
        <v>0</v>
      </c>
      <c r="W19" s="644">
        <f>'Invulsheet Assetbeheerder'!K22</f>
        <v>0</v>
      </c>
      <c r="X19" s="644">
        <f>'Invulsheet Assetbeheerder'!L22</f>
        <v>0</v>
      </c>
      <c r="Y19" s="644">
        <f>'Invulsheet Assetbeheerder'!M22</f>
        <v>0</v>
      </c>
      <c r="Z19" s="644">
        <f>'Invulsheet Assetbeheerder'!N22</f>
        <v>0</v>
      </c>
      <c r="AA19" s="644">
        <f>'Invulsheet Assetbeheerder'!O22</f>
        <v>0</v>
      </c>
    </row>
    <row r="20" spans="1:27" ht="17" thickBot="1" x14ac:dyDescent="0.25">
      <c r="A20" s="456">
        <f>'St. Objectenlijst FE'!A20</f>
        <v>16</v>
      </c>
      <c r="B20" s="454" t="str">
        <f>LOOKUP(A20,'St. Objectenlijst FE'!A:A,'St. Objectenlijst FE'!B:B)</f>
        <v>Dunne deklaag 500 &lt; VA &lt; 1.500 (normaal en zwaar belast)</v>
      </c>
      <c r="C20" s="453">
        <f>LOOKUP(A20,'Invulsheet Assetbeheerder'!A:A,'Invulsheet Assetbeheerder'!D:D)</f>
        <v>0</v>
      </c>
      <c r="D20" s="453">
        <f>IF(A20='2.Middel Proj Aangepast Object'!A22,'2.Middel Proj Aangepast Object'!E22,0)+IF(A20='3. Middel Groot Proj Nieuw Obj '!$B$6,'3. Middel Groot Proj Nieuw Obj '!$C$9,0)+IF('Objectenoverzicht aantallen'!A20='3. Middel Groot Proj Nieuw Obj '!$E$6,'3. Middel Groot Proj Nieuw Obj '!$F$9,0)+IF(A20='3. Middel Groot Proj Nieuw Obj '!$H$6,'3. Middel Groot Proj Nieuw Obj '!$I$9,0)+IF('Objectenoverzicht aantallen'!A20='3. Middel Groot Proj Nieuw Obj '!$K$6,'3. Middel Groot Proj Nieuw Obj '!$L$9,0)</f>
        <v>0</v>
      </c>
      <c r="E20" s="644">
        <f>IF('Objectenoverzicht aantallen'!E$3='1.Klein Proj Bestaand Object'!$C$5,'1.Klein Proj Bestaand Object'!$C23,0)+IF($D$4=E$3,$D20,0)</f>
        <v>0</v>
      </c>
      <c r="F20" s="644">
        <f>IF('Objectenoverzicht aantallen'!F$3='1.Klein Proj Bestaand Object'!$C$5,'1.Klein Proj Bestaand Object'!$C23,0)+IF($D$4=F$3,$D20,0)</f>
        <v>0</v>
      </c>
      <c r="G20" s="644">
        <f>IF('Objectenoverzicht aantallen'!G$3='1.Klein Proj Bestaand Object'!$C$5,'1.Klein Proj Bestaand Object'!$C23,0)+IF($D$4=G$3,$D20,0)</f>
        <v>0</v>
      </c>
      <c r="H20" s="644">
        <f>IF('Objectenoverzicht aantallen'!H$3='1.Klein Proj Bestaand Object'!$C$5,'1.Klein Proj Bestaand Object'!$C23,0)+IF($D$4=H$3,$D20,0)</f>
        <v>0</v>
      </c>
      <c r="I20" s="644">
        <f>IF('Objectenoverzicht aantallen'!I$3='1.Klein Proj Bestaand Object'!$C$5,'1.Klein Proj Bestaand Object'!$C23,0)+IF($D$4=I$3,$D20,0)</f>
        <v>0</v>
      </c>
      <c r="J20" s="644">
        <f>IF('Objectenoverzicht aantallen'!J$3='1.Klein Proj Bestaand Object'!$C$5,'1.Klein Proj Bestaand Object'!$C23,0)+IF($D$4=J$3,$D20,0)</f>
        <v>0</v>
      </c>
      <c r="K20" s="644">
        <f>IF('Objectenoverzicht aantallen'!K$3='1.Klein Proj Bestaand Object'!$C$5,'1.Klein Proj Bestaand Object'!$C23,0)+IF($D$4=K$3,$D20,0)</f>
        <v>0</v>
      </c>
      <c r="L20" s="644">
        <f>IF('Objectenoverzicht aantallen'!L$3='1.Klein Proj Bestaand Object'!$C$5,'1.Klein Proj Bestaand Object'!$C23,0)+IF($D$4=L$3,$D20,0)</f>
        <v>0</v>
      </c>
      <c r="M20" s="644">
        <f>IF('Objectenoverzicht aantallen'!M$3='1.Klein Proj Bestaand Object'!$C$5,'1.Klein Proj Bestaand Object'!$C23,0)+IF($D$4=M$3,$D20,0)</f>
        <v>0</v>
      </c>
      <c r="N20" s="644">
        <f>IF('Objectenoverzicht aantallen'!N$3='1.Klein Proj Bestaand Object'!$C$5,'1.Klein Proj Bestaand Object'!$C23,0)+IF($D$4=N$3,$D20,0)</f>
        <v>0</v>
      </c>
      <c r="O20" s="644">
        <f>IF('Objectenoverzicht aantallen'!O$3='1.Klein Proj Bestaand Object'!$C$5,'1.Klein Proj Bestaand Object'!$C23,0)+IF($D$4=O$3,$D20,0)</f>
        <v>0</v>
      </c>
      <c r="P20" s="460">
        <f t="shared" si="0"/>
        <v>0</v>
      </c>
      <c r="Q20" s="644">
        <f>'Invulsheet Assetbeheerder'!E23</f>
        <v>0</v>
      </c>
      <c r="R20" s="644">
        <f>'Invulsheet Assetbeheerder'!F23</f>
        <v>0</v>
      </c>
      <c r="S20" s="644">
        <f>'Invulsheet Assetbeheerder'!G23</f>
        <v>0</v>
      </c>
      <c r="T20" s="644">
        <f>'Invulsheet Assetbeheerder'!H23</f>
        <v>0</v>
      </c>
      <c r="U20" s="644">
        <f>'Invulsheet Assetbeheerder'!I23</f>
        <v>0</v>
      </c>
      <c r="V20" s="644">
        <f>'Invulsheet Assetbeheerder'!J23</f>
        <v>0</v>
      </c>
      <c r="W20" s="644">
        <f>'Invulsheet Assetbeheerder'!K23</f>
        <v>0</v>
      </c>
      <c r="X20" s="644">
        <f>'Invulsheet Assetbeheerder'!L23</f>
        <v>0</v>
      </c>
      <c r="Y20" s="644">
        <f>'Invulsheet Assetbeheerder'!M23</f>
        <v>0</v>
      </c>
      <c r="Z20" s="644">
        <f>'Invulsheet Assetbeheerder'!N23</f>
        <v>0</v>
      </c>
      <c r="AA20" s="644">
        <f>'Invulsheet Assetbeheerder'!O23</f>
        <v>0</v>
      </c>
    </row>
    <row r="21" spans="1:27" ht="17" thickBot="1" x14ac:dyDescent="0.25">
      <c r="A21" s="456">
        <f>'St. Objectenlijst FE'!A21</f>
        <v>17</v>
      </c>
      <c r="B21" s="454" t="str">
        <f>LOOKUP(A21,'St. Objectenlijst FE'!A:A,'St. Objectenlijst FE'!B:B)</f>
        <v>Betonstraatstenen</v>
      </c>
      <c r="C21" s="453">
        <f>LOOKUP(A21,'Invulsheet Assetbeheerder'!A:A,'Invulsheet Assetbeheerder'!D:D)</f>
        <v>0</v>
      </c>
      <c r="D21" s="453">
        <f>IF(A21='2.Middel Proj Aangepast Object'!A23,'2.Middel Proj Aangepast Object'!E23,0)+IF(A21='3. Middel Groot Proj Nieuw Obj '!$B$6,'3. Middel Groot Proj Nieuw Obj '!$C$9,0)+IF('Objectenoverzicht aantallen'!A21='3. Middel Groot Proj Nieuw Obj '!$E$6,'3. Middel Groot Proj Nieuw Obj '!$F$9,0)+IF(A21='3. Middel Groot Proj Nieuw Obj '!$H$6,'3. Middel Groot Proj Nieuw Obj '!$I$9,0)+IF('Objectenoverzicht aantallen'!A21='3. Middel Groot Proj Nieuw Obj '!$K$6,'3. Middel Groot Proj Nieuw Obj '!$L$9,0)</f>
        <v>0</v>
      </c>
      <c r="E21" s="644">
        <f>IF('Objectenoverzicht aantallen'!E$3='1.Klein Proj Bestaand Object'!$C$5,'1.Klein Proj Bestaand Object'!$C24,0)+IF($D$4=E$3,$D21,0)</f>
        <v>0</v>
      </c>
      <c r="F21" s="644">
        <f>IF('Objectenoverzicht aantallen'!F$3='1.Klein Proj Bestaand Object'!$C$5,'1.Klein Proj Bestaand Object'!$C24,0)+IF($D$4=F$3,$D21,0)</f>
        <v>0</v>
      </c>
      <c r="G21" s="644">
        <f>IF('Objectenoverzicht aantallen'!G$3='1.Klein Proj Bestaand Object'!$C$5,'1.Klein Proj Bestaand Object'!$C24,0)+IF($D$4=G$3,$D21,0)</f>
        <v>0</v>
      </c>
      <c r="H21" s="644">
        <f>IF('Objectenoverzicht aantallen'!H$3='1.Klein Proj Bestaand Object'!$C$5,'1.Klein Proj Bestaand Object'!$C24,0)+IF($D$4=H$3,$D21,0)</f>
        <v>0</v>
      </c>
      <c r="I21" s="644">
        <f>IF('Objectenoverzicht aantallen'!I$3='1.Klein Proj Bestaand Object'!$C$5,'1.Klein Proj Bestaand Object'!$C24,0)+IF($D$4=I$3,$D21,0)</f>
        <v>0</v>
      </c>
      <c r="J21" s="644">
        <f>IF('Objectenoverzicht aantallen'!J$3='1.Klein Proj Bestaand Object'!$C$5,'1.Klein Proj Bestaand Object'!$C24,0)+IF($D$4=J$3,$D21,0)</f>
        <v>0</v>
      </c>
      <c r="K21" s="644">
        <f>IF('Objectenoverzicht aantallen'!K$3='1.Klein Proj Bestaand Object'!$C$5,'1.Klein Proj Bestaand Object'!$C24,0)+IF($D$4=K$3,$D21,0)</f>
        <v>0</v>
      </c>
      <c r="L21" s="644">
        <f>IF('Objectenoverzicht aantallen'!L$3='1.Klein Proj Bestaand Object'!$C$5,'1.Klein Proj Bestaand Object'!$C24,0)+IF($D$4=L$3,$D21,0)</f>
        <v>0</v>
      </c>
      <c r="M21" s="644">
        <f>IF('Objectenoverzicht aantallen'!M$3='1.Klein Proj Bestaand Object'!$C$5,'1.Klein Proj Bestaand Object'!$C24,0)+IF($D$4=M$3,$D21,0)</f>
        <v>0</v>
      </c>
      <c r="N21" s="644">
        <f>IF('Objectenoverzicht aantallen'!N$3='1.Klein Proj Bestaand Object'!$C$5,'1.Klein Proj Bestaand Object'!$C24,0)+IF($D$4=N$3,$D21,0)</f>
        <v>0</v>
      </c>
      <c r="O21" s="644">
        <f>IF('Objectenoverzicht aantallen'!O$3='1.Klein Proj Bestaand Object'!$C$5,'1.Klein Proj Bestaand Object'!$C24,0)+IF($D$4=O$3,$D21,0)</f>
        <v>0</v>
      </c>
      <c r="P21" s="460">
        <f t="shared" si="0"/>
        <v>0</v>
      </c>
      <c r="Q21" s="644">
        <f>'Invulsheet Assetbeheerder'!E24</f>
        <v>0</v>
      </c>
      <c r="R21" s="644">
        <f>'Invulsheet Assetbeheerder'!F24</f>
        <v>0</v>
      </c>
      <c r="S21" s="644">
        <f>'Invulsheet Assetbeheerder'!G24</f>
        <v>0</v>
      </c>
      <c r="T21" s="644">
        <f>'Invulsheet Assetbeheerder'!H24</f>
        <v>0</v>
      </c>
      <c r="U21" s="644">
        <f>'Invulsheet Assetbeheerder'!I24</f>
        <v>0</v>
      </c>
      <c r="V21" s="644">
        <f>'Invulsheet Assetbeheerder'!J24</f>
        <v>0</v>
      </c>
      <c r="W21" s="644">
        <f>'Invulsheet Assetbeheerder'!K24</f>
        <v>0</v>
      </c>
      <c r="X21" s="644">
        <f>'Invulsheet Assetbeheerder'!L24</f>
        <v>0</v>
      </c>
      <c r="Y21" s="644">
        <f>'Invulsheet Assetbeheerder'!M24</f>
        <v>0</v>
      </c>
      <c r="Z21" s="644">
        <f>'Invulsheet Assetbeheerder'!N24</f>
        <v>0</v>
      </c>
      <c r="AA21" s="644">
        <f>'Invulsheet Assetbeheerder'!O24</f>
        <v>0</v>
      </c>
    </row>
    <row r="22" spans="1:27" ht="17" thickBot="1" x14ac:dyDescent="0.25">
      <c r="A22" s="456">
        <f>'St. Objectenlijst FE'!A22</f>
        <v>18</v>
      </c>
      <c r="B22" s="454" t="str">
        <f>LOOKUP(A22,'St. Objectenlijst FE'!A:A,'St. Objectenlijst FE'!B:B)</f>
        <v>Straatbakstenen</v>
      </c>
      <c r="C22" s="453">
        <f>LOOKUP(A22,'Invulsheet Assetbeheerder'!A:A,'Invulsheet Assetbeheerder'!D:D)</f>
        <v>0</v>
      </c>
      <c r="D22" s="453">
        <f>IF(A22='2.Middel Proj Aangepast Object'!A24,'2.Middel Proj Aangepast Object'!E24,0)+IF(A22='3. Middel Groot Proj Nieuw Obj '!$B$6,'3. Middel Groot Proj Nieuw Obj '!$C$9,0)+IF('Objectenoverzicht aantallen'!A22='3. Middel Groot Proj Nieuw Obj '!$E$6,'3. Middel Groot Proj Nieuw Obj '!$F$9,0)+IF(A22='3. Middel Groot Proj Nieuw Obj '!$H$6,'3. Middel Groot Proj Nieuw Obj '!$I$9,0)+IF('Objectenoverzicht aantallen'!A22='3. Middel Groot Proj Nieuw Obj '!$K$6,'3. Middel Groot Proj Nieuw Obj '!$L$9,0)</f>
        <v>0</v>
      </c>
      <c r="E22" s="644">
        <f>IF('Objectenoverzicht aantallen'!E$3='1.Klein Proj Bestaand Object'!$C$5,'1.Klein Proj Bestaand Object'!$C25,0)+IF($D$4=E$3,$D22,0)</f>
        <v>0</v>
      </c>
      <c r="F22" s="644">
        <f>IF('Objectenoverzicht aantallen'!F$3='1.Klein Proj Bestaand Object'!$C$5,'1.Klein Proj Bestaand Object'!$C25,0)+IF($D$4=F$3,$D22,0)</f>
        <v>0</v>
      </c>
      <c r="G22" s="644">
        <f>IF('Objectenoverzicht aantallen'!G$3='1.Klein Proj Bestaand Object'!$C$5,'1.Klein Proj Bestaand Object'!$C25,0)+IF($D$4=G$3,$D22,0)</f>
        <v>0</v>
      </c>
      <c r="H22" s="644">
        <f>IF('Objectenoverzicht aantallen'!H$3='1.Klein Proj Bestaand Object'!$C$5,'1.Klein Proj Bestaand Object'!$C25,0)+IF($D$4=H$3,$D22,0)</f>
        <v>0</v>
      </c>
      <c r="I22" s="644">
        <f>IF('Objectenoverzicht aantallen'!I$3='1.Klein Proj Bestaand Object'!$C$5,'1.Klein Proj Bestaand Object'!$C25,0)+IF($D$4=I$3,$D22,0)</f>
        <v>0</v>
      </c>
      <c r="J22" s="644">
        <f>IF('Objectenoverzicht aantallen'!J$3='1.Klein Proj Bestaand Object'!$C$5,'1.Klein Proj Bestaand Object'!$C25,0)+IF($D$4=J$3,$D22,0)</f>
        <v>0</v>
      </c>
      <c r="K22" s="644">
        <f>IF('Objectenoverzicht aantallen'!K$3='1.Klein Proj Bestaand Object'!$C$5,'1.Klein Proj Bestaand Object'!$C25,0)+IF($D$4=K$3,$D22,0)</f>
        <v>0</v>
      </c>
      <c r="L22" s="644">
        <f>IF('Objectenoverzicht aantallen'!L$3='1.Klein Proj Bestaand Object'!$C$5,'1.Klein Proj Bestaand Object'!$C25,0)+IF($D$4=L$3,$D22,0)</f>
        <v>0</v>
      </c>
      <c r="M22" s="644">
        <f>IF('Objectenoverzicht aantallen'!M$3='1.Klein Proj Bestaand Object'!$C$5,'1.Klein Proj Bestaand Object'!$C25,0)+IF($D$4=M$3,$D22,0)</f>
        <v>0</v>
      </c>
      <c r="N22" s="644">
        <f>IF('Objectenoverzicht aantallen'!N$3='1.Klein Proj Bestaand Object'!$C$5,'1.Klein Proj Bestaand Object'!$C25,0)+IF($D$4=N$3,$D22,0)</f>
        <v>0</v>
      </c>
      <c r="O22" s="644">
        <f>IF('Objectenoverzicht aantallen'!O$3='1.Klein Proj Bestaand Object'!$C$5,'1.Klein Proj Bestaand Object'!$C25,0)+IF($D$4=O$3,$D22,0)</f>
        <v>0</v>
      </c>
      <c r="P22" s="460">
        <f t="shared" si="0"/>
        <v>0</v>
      </c>
      <c r="Q22" s="644">
        <f>'Invulsheet Assetbeheerder'!E25</f>
        <v>0</v>
      </c>
      <c r="R22" s="644">
        <f>'Invulsheet Assetbeheerder'!F25</f>
        <v>0</v>
      </c>
      <c r="S22" s="644">
        <f>'Invulsheet Assetbeheerder'!G25</f>
        <v>0</v>
      </c>
      <c r="T22" s="644">
        <f>'Invulsheet Assetbeheerder'!H25</f>
        <v>0</v>
      </c>
      <c r="U22" s="644">
        <f>'Invulsheet Assetbeheerder'!I25</f>
        <v>0</v>
      </c>
      <c r="V22" s="644">
        <f>'Invulsheet Assetbeheerder'!J25</f>
        <v>0</v>
      </c>
      <c r="W22" s="644">
        <f>'Invulsheet Assetbeheerder'!K25</f>
        <v>0</v>
      </c>
      <c r="X22" s="644">
        <f>'Invulsheet Assetbeheerder'!L25</f>
        <v>0</v>
      </c>
      <c r="Y22" s="644">
        <f>'Invulsheet Assetbeheerder'!M25</f>
        <v>0</v>
      </c>
      <c r="Z22" s="644">
        <f>'Invulsheet Assetbeheerder'!N25</f>
        <v>0</v>
      </c>
      <c r="AA22" s="644">
        <f>'Invulsheet Assetbeheerder'!O25</f>
        <v>0</v>
      </c>
    </row>
    <row r="23" spans="1:27" ht="17" thickBot="1" x14ac:dyDescent="0.25">
      <c r="A23" s="456">
        <f>'St. Objectenlijst FE'!A23</f>
        <v>19</v>
      </c>
      <c r="B23" s="454" t="str">
        <f>LOOKUP(A23,'St. Objectenlijst FE'!A:A,'St. Objectenlijst FE'!B:B)</f>
        <v>Betontegels</v>
      </c>
      <c r="C23" s="453">
        <f>LOOKUP(A23,'Invulsheet Assetbeheerder'!A:A,'Invulsheet Assetbeheerder'!D:D)</f>
        <v>0</v>
      </c>
      <c r="D23" s="453">
        <f>IF(A23='2.Middel Proj Aangepast Object'!A25,'2.Middel Proj Aangepast Object'!E25,0)+IF(A23='3. Middel Groot Proj Nieuw Obj '!$B$6,'3. Middel Groot Proj Nieuw Obj '!$C$9,0)+IF('Objectenoverzicht aantallen'!A23='3. Middel Groot Proj Nieuw Obj '!$E$6,'3. Middel Groot Proj Nieuw Obj '!$F$9,0)+IF(A23='3. Middel Groot Proj Nieuw Obj '!$H$6,'3. Middel Groot Proj Nieuw Obj '!$I$9,0)+IF('Objectenoverzicht aantallen'!A23='3. Middel Groot Proj Nieuw Obj '!$K$6,'3. Middel Groot Proj Nieuw Obj '!$L$9,0)</f>
        <v>0</v>
      </c>
      <c r="E23" s="644">
        <f>IF('Objectenoverzicht aantallen'!E$3='1.Klein Proj Bestaand Object'!$C$5,'1.Klein Proj Bestaand Object'!$C26,0)+IF($D$4=E$3,$D23,0)</f>
        <v>0</v>
      </c>
      <c r="F23" s="644">
        <f>IF('Objectenoverzicht aantallen'!F$3='1.Klein Proj Bestaand Object'!$C$5,'1.Klein Proj Bestaand Object'!$C26,0)+IF($D$4=F$3,$D23,0)</f>
        <v>0</v>
      </c>
      <c r="G23" s="644">
        <f>IF('Objectenoverzicht aantallen'!G$3='1.Klein Proj Bestaand Object'!$C$5,'1.Klein Proj Bestaand Object'!$C26,0)+IF($D$4=G$3,$D23,0)</f>
        <v>0</v>
      </c>
      <c r="H23" s="644">
        <f>IF('Objectenoverzicht aantallen'!H$3='1.Klein Proj Bestaand Object'!$C$5,'1.Klein Proj Bestaand Object'!$C26,0)+IF($D$4=H$3,$D23,0)</f>
        <v>0</v>
      </c>
      <c r="I23" s="644">
        <f>IF('Objectenoverzicht aantallen'!I$3='1.Klein Proj Bestaand Object'!$C$5,'1.Klein Proj Bestaand Object'!$C26,0)+IF($D$4=I$3,$D23,0)</f>
        <v>0</v>
      </c>
      <c r="J23" s="644">
        <f>IF('Objectenoverzicht aantallen'!J$3='1.Klein Proj Bestaand Object'!$C$5,'1.Klein Proj Bestaand Object'!$C26,0)+IF($D$4=J$3,$D23,0)</f>
        <v>0</v>
      </c>
      <c r="K23" s="644">
        <f>IF('Objectenoverzicht aantallen'!K$3='1.Klein Proj Bestaand Object'!$C$5,'1.Klein Proj Bestaand Object'!$C26,0)+IF($D$4=K$3,$D23,0)</f>
        <v>0</v>
      </c>
      <c r="L23" s="644">
        <f>IF('Objectenoverzicht aantallen'!L$3='1.Klein Proj Bestaand Object'!$C$5,'1.Klein Proj Bestaand Object'!$C26,0)+IF($D$4=L$3,$D23,0)</f>
        <v>0</v>
      </c>
      <c r="M23" s="644">
        <f>IF('Objectenoverzicht aantallen'!M$3='1.Klein Proj Bestaand Object'!$C$5,'1.Klein Proj Bestaand Object'!$C26,0)+IF($D$4=M$3,$D23,0)</f>
        <v>0</v>
      </c>
      <c r="N23" s="644">
        <f>IF('Objectenoverzicht aantallen'!N$3='1.Klein Proj Bestaand Object'!$C$5,'1.Klein Proj Bestaand Object'!$C26,0)+IF($D$4=N$3,$D23,0)</f>
        <v>0</v>
      </c>
      <c r="O23" s="644">
        <f>IF('Objectenoverzicht aantallen'!O$3='1.Klein Proj Bestaand Object'!$C$5,'1.Klein Proj Bestaand Object'!$C26,0)+IF($D$4=O$3,$D23,0)</f>
        <v>0</v>
      </c>
      <c r="P23" s="460">
        <f t="shared" si="0"/>
        <v>0</v>
      </c>
      <c r="Q23" s="644">
        <f>'Invulsheet Assetbeheerder'!E26</f>
        <v>0</v>
      </c>
      <c r="R23" s="644">
        <f>'Invulsheet Assetbeheerder'!F26</f>
        <v>0</v>
      </c>
      <c r="S23" s="644">
        <f>'Invulsheet Assetbeheerder'!G26</f>
        <v>0</v>
      </c>
      <c r="T23" s="644">
        <f>'Invulsheet Assetbeheerder'!H26</f>
        <v>0</v>
      </c>
      <c r="U23" s="644">
        <f>'Invulsheet Assetbeheerder'!I26</f>
        <v>0</v>
      </c>
      <c r="V23" s="644">
        <f>'Invulsheet Assetbeheerder'!J26</f>
        <v>0</v>
      </c>
      <c r="W23" s="644">
        <f>'Invulsheet Assetbeheerder'!K26</f>
        <v>0</v>
      </c>
      <c r="X23" s="644">
        <f>'Invulsheet Assetbeheerder'!L26</f>
        <v>0</v>
      </c>
      <c r="Y23" s="644">
        <f>'Invulsheet Assetbeheerder'!M26</f>
        <v>0</v>
      </c>
      <c r="Z23" s="644">
        <f>'Invulsheet Assetbeheerder'!N26</f>
        <v>0</v>
      </c>
      <c r="AA23" s="644">
        <f>'Invulsheet Assetbeheerder'!O26</f>
        <v>0</v>
      </c>
    </row>
    <row r="24" spans="1:27" ht="17" thickBot="1" x14ac:dyDescent="0.25">
      <c r="A24" s="456">
        <f>'St. Objectenlijst FE'!A24</f>
        <v>20</v>
      </c>
      <c r="B24" s="454" t="str">
        <f>LOOKUP(A24,'St. Objectenlijst FE'!A:A,'St. Objectenlijst FE'!B:B)</f>
        <v>Parallelwegen</v>
      </c>
      <c r="C24" s="453">
        <f>LOOKUP(A24,'Invulsheet Assetbeheerder'!A:A,'Invulsheet Assetbeheerder'!D:D)</f>
        <v>0</v>
      </c>
      <c r="D24" s="453">
        <f>IF(A24='2.Middel Proj Aangepast Object'!A26,'2.Middel Proj Aangepast Object'!E26,0)+IF(A24='3. Middel Groot Proj Nieuw Obj '!$B$6,'3. Middel Groot Proj Nieuw Obj '!$C$9,0)+IF('Objectenoverzicht aantallen'!A24='3. Middel Groot Proj Nieuw Obj '!$E$6,'3. Middel Groot Proj Nieuw Obj '!$F$9,0)+IF(A24='3. Middel Groot Proj Nieuw Obj '!$H$6,'3. Middel Groot Proj Nieuw Obj '!$I$9,0)+IF('Objectenoverzicht aantallen'!A24='3. Middel Groot Proj Nieuw Obj '!$K$6,'3. Middel Groot Proj Nieuw Obj '!$L$9,0)</f>
        <v>0</v>
      </c>
      <c r="E24" s="644">
        <f>IF('Objectenoverzicht aantallen'!E$3='1.Klein Proj Bestaand Object'!$C$5,'1.Klein Proj Bestaand Object'!$C27,0)+IF($D$4=E$3,$D24,0)</f>
        <v>0</v>
      </c>
      <c r="F24" s="644">
        <f>IF('Objectenoverzicht aantallen'!F$3='1.Klein Proj Bestaand Object'!$C$5,'1.Klein Proj Bestaand Object'!$C27,0)+IF($D$4=F$3,$D24,0)</f>
        <v>0</v>
      </c>
      <c r="G24" s="644">
        <f>IF('Objectenoverzicht aantallen'!G$3='1.Klein Proj Bestaand Object'!$C$5,'1.Klein Proj Bestaand Object'!$C27,0)+IF($D$4=G$3,$D24,0)</f>
        <v>0</v>
      </c>
      <c r="H24" s="644">
        <f>IF('Objectenoverzicht aantallen'!H$3='1.Klein Proj Bestaand Object'!$C$5,'1.Klein Proj Bestaand Object'!$C27,0)+IF($D$4=H$3,$D24,0)</f>
        <v>0</v>
      </c>
      <c r="I24" s="644">
        <f>IF('Objectenoverzicht aantallen'!I$3='1.Klein Proj Bestaand Object'!$C$5,'1.Klein Proj Bestaand Object'!$C27,0)+IF($D$4=I$3,$D24,0)</f>
        <v>0</v>
      </c>
      <c r="J24" s="644">
        <f>IF('Objectenoverzicht aantallen'!J$3='1.Klein Proj Bestaand Object'!$C$5,'1.Klein Proj Bestaand Object'!$C27,0)+IF($D$4=J$3,$D24,0)</f>
        <v>0</v>
      </c>
      <c r="K24" s="644">
        <f>IF('Objectenoverzicht aantallen'!K$3='1.Klein Proj Bestaand Object'!$C$5,'1.Klein Proj Bestaand Object'!$C27,0)+IF($D$4=K$3,$D24,0)</f>
        <v>0</v>
      </c>
      <c r="L24" s="644">
        <f>IF('Objectenoverzicht aantallen'!L$3='1.Klein Proj Bestaand Object'!$C$5,'1.Klein Proj Bestaand Object'!$C27,0)+IF($D$4=L$3,$D24,0)</f>
        <v>0</v>
      </c>
      <c r="M24" s="644">
        <f>IF('Objectenoverzicht aantallen'!M$3='1.Klein Proj Bestaand Object'!$C$5,'1.Klein Proj Bestaand Object'!$C27,0)+IF($D$4=M$3,$D24,0)</f>
        <v>0</v>
      </c>
      <c r="N24" s="644">
        <f>IF('Objectenoverzicht aantallen'!N$3='1.Klein Proj Bestaand Object'!$C$5,'1.Klein Proj Bestaand Object'!$C27,0)+IF($D$4=N$3,$D24,0)</f>
        <v>0</v>
      </c>
      <c r="O24" s="644">
        <f>IF('Objectenoverzicht aantallen'!O$3='1.Klein Proj Bestaand Object'!$C$5,'1.Klein Proj Bestaand Object'!$C27,0)+IF($D$4=O$3,$D24,0)</f>
        <v>0</v>
      </c>
      <c r="P24" s="460">
        <f t="shared" si="0"/>
        <v>0</v>
      </c>
      <c r="Q24" s="644">
        <f>'Invulsheet Assetbeheerder'!E27</f>
        <v>0</v>
      </c>
      <c r="R24" s="644">
        <f>'Invulsheet Assetbeheerder'!F27</f>
        <v>0</v>
      </c>
      <c r="S24" s="644">
        <f>'Invulsheet Assetbeheerder'!G27</f>
        <v>0</v>
      </c>
      <c r="T24" s="644">
        <f>'Invulsheet Assetbeheerder'!H27</f>
        <v>0</v>
      </c>
      <c r="U24" s="644">
        <f>'Invulsheet Assetbeheerder'!I27</f>
        <v>0</v>
      </c>
      <c r="V24" s="644">
        <f>'Invulsheet Assetbeheerder'!J27</f>
        <v>0</v>
      </c>
      <c r="W24" s="644">
        <f>'Invulsheet Assetbeheerder'!K27</f>
        <v>0</v>
      </c>
      <c r="X24" s="644">
        <f>'Invulsheet Assetbeheerder'!L27</f>
        <v>0</v>
      </c>
      <c r="Y24" s="644">
        <f>'Invulsheet Assetbeheerder'!M27</f>
        <v>0</v>
      </c>
      <c r="Z24" s="644">
        <f>'Invulsheet Assetbeheerder'!N27</f>
        <v>0</v>
      </c>
      <c r="AA24" s="644">
        <f>'Invulsheet Assetbeheerder'!O27</f>
        <v>0</v>
      </c>
    </row>
    <row r="25" spans="1:27" ht="17" thickBot="1" x14ac:dyDescent="0.25">
      <c r="A25" s="456">
        <f>'St. Objectenlijst FE'!A25</f>
        <v>21</v>
      </c>
      <c r="B25" s="454" t="str">
        <f>LOOKUP(A25,'St. Objectenlijst FE'!A:A,'St. Objectenlijst FE'!B:B)</f>
        <v>Fietspaden (asfalt)</v>
      </c>
      <c r="C25" s="453">
        <f>LOOKUP(A25,'Invulsheet Assetbeheerder'!A:A,'Invulsheet Assetbeheerder'!D:D)</f>
        <v>0</v>
      </c>
      <c r="D25" s="453">
        <f>IF(A25='2.Middel Proj Aangepast Object'!A27,'2.Middel Proj Aangepast Object'!E27,0)+IF(A25='3. Middel Groot Proj Nieuw Obj '!$B$6,'3. Middel Groot Proj Nieuw Obj '!$C$9,0)+IF('Objectenoverzicht aantallen'!A25='3. Middel Groot Proj Nieuw Obj '!$E$6,'3. Middel Groot Proj Nieuw Obj '!$F$9,0)+IF(A25='3. Middel Groot Proj Nieuw Obj '!$H$6,'3. Middel Groot Proj Nieuw Obj '!$I$9,0)+IF('Objectenoverzicht aantallen'!A25='3. Middel Groot Proj Nieuw Obj '!$K$6,'3. Middel Groot Proj Nieuw Obj '!$L$9,0)</f>
        <v>0</v>
      </c>
      <c r="E25" s="644">
        <f>IF('Objectenoverzicht aantallen'!E$3='1.Klein Proj Bestaand Object'!$C$5,'1.Klein Proj Bestaand Object'!$C28,0)+IF($D$4=E$3,$D25,0)</f>
        <v>0</v>
      </c>
      <c r="F25" s="644">
        <f>IF('Objectenoverzicht aantallen'!F$3='1.Klein Proj Bestaand Object'!$C$5,'1.Klein Proj Bestaand Object'!$C28,0)+IF($D$4=F$3,$D25,0)</f>
        <v>0</v>
      </c>
      <c r="G25" s="644">
        <f>IF('Objectenoverzicht aantallen'!G$3='1.Klein Proj Bestaand Object'!$C$5,'1.Klein Proj Bestaand Object'!$C28,0)+IF($D$4=G$3,$D25,0)</f>
        <v>0</v>
      </c>
      <c r="H25" s="644">
        <f>IF('Objectenoverzicht aantallen'!H$3='1.Klein Proj Bestaand Object'!$C$5,'1.Klein Proj Bestaand Object'!$C28,0)+IF($D$4=H$3,$D25,0)</f>
        <v>0</v>
      </c>
      <c r="I25" s="644">
        <f>IF('Objectenoverzicht aantallen'!I$3='1.Klein Proj Bestaand Object'!$C$5,'1.Klein Proj Bestaand Object'!$C28,0)+IF($D$4=I$3,$D25,0)</f>
        <v>0</v>
      </c>
      <c r="J25" s="644">
        <f>IF('Objectenoverzicht aantallen'!J$3='1.Klein Proj Bestaand Object'!$C$5,'1.Klein Proj Bestaand Object'!$C28,0)+IF($D$4=J$3,$D25,0)</f>
        <v>0</v>
      </c>
      <c r="K25" s="644">
        <f>IF('Objectenoverzicht aantallen'!K$3='1.Klein Proj Bestaand Object'!$C$5,'1.Klein Proj Bestaand Object'!$C28,0)+IF($D$4=K$3,$D25,0)</f>
        <v>0</v>
      </c>
      <c r="L25" s="644">
        <f>IF('Objectenoverzicht aantallen'!L$3='1.Klein Proj Bestaand Object'!$C$5,'1.Klein Proj Bestaand Object'!$C28,0)+IF($D$4=L$3,$D25,0)</f>
        <v>0</v>
      </c>
      <c r="M25" s="644">
        <f>IF('Objectenoverzicht aantallen'!M$3='1.Klein Proj Bestaand Object'!$C$5,'1.Klein Proj Bestaand Object'!$C28,0)+IF($D$4=M$3,$D25,0)</f>
        <v>0</v>
      </c>
      <c r="N25" s="644">
        <f>IF('Objectenoverzicht aantallen'!N$3='1.Klein Proj Bestaand Object'!$C$5,'1.Klein Proj Bestaand Object'!$C28,0)+IF($D$4=N$3,$D25,0)</f>
        <v>0</v>
      </c>
      <c r="O25" s="644">
        <f>IF('Objectenoverzicht aantallen'!O$3='1.Klein Proj Bestaand Object'!$C$5,'1.Klein Proj Bestaand Object'!$C28,0)+IF($D$4=O$3,$D25,0)</f>
        <v>0</v>
      </c>
      <c r="P25" s="460">
        <f t="shared" si="0"/>
        <v>0</v>
      </c>
      <c r="Q25" s="644">
        <f>'Invulsheet Assetbeheerder'!E28</f>
        <v>0</v>
      </c>
      <c r="R25" s="644">
        <f>'Invulsheet Assetbeheerder'!F28</f>
        <v>0</v>
      </c>
      <c r="S25" s="644">
        <f>'Invulsheet Assetbeheerder'!G28</f>
        <v>0</v>
      </c>
      <c r="T25" s="644">
        <f>'Invulsheet Assetbeheerder'!H28</f>
        <v>0</v>
      </c>
      <c r="U25" s="644">
        <f>'Invulsheet Assetbeheerder'!I28</f>
        <v>0</v>
      </c>
      <c r="V25" s="644">
        <f>'Invulsheet Assetbeheerder'!J28</f>
        <v>0</v>
      </c>
      <c r="W25" s="644">
        <f>'Invulsheet Assetbeheerder'!K28</f>
        <v>0</v>
      </c>
      <c r="X25" s="644">
        <f>'Invulsheet Assetbeheerder'!L28</f>
        <v>0</v>
      </c>
      <c r="Y25" s="644">
        <f>'Invulsheet Assetbeheerder'!M28</f>
        <v>0</v>
      </c>
      <c r="Z25" s="644">
        <f>'Invulsheet Assetbeheerder'!N28</f>
        <v>0</v>
      </c>
      <c r="AA25" s="644">
        <f>'Invulsheet Assetbeheerder'!O28</f>
        <v>0</v>
      </c>
    </row>
    <row r="26" spans="1:27" ht="17" thickBot="1" x14ac:dyDescent="0.25">
      <c r="A26" s="456">
        <f>'St. Objectenlijst FE'!A26</f>
        <v>22</v>
      </c>
      <c r="B26" s="454" t="str">
        <f>LOOKUP(A26,'St. Objectenlijst FE'!A:A,'St. Objectenlijst FE'!B:B)</f>
        <v>Paden van betontegels</v>
      </c>
      <c r="C26" s="453">
        <f>LOOKUP(A26,'Invulsheet Assetbeheerder'!A:A,'Invulsheet Assetbeheerder'!D:D)</f>
        <v>0</v>
      </c>
      <c r="D26" s="453">
        <f>IF(A26='2.Middel Proj Aangepast Object'!A28,'2.Middel Proj Aangepast Object'!E28,0)+IF(A26='3. Middel Groot Proj Nieuw Obj '!$B$6,'3. Middel Groot Proj Nieuw Obj '!$C$9,0)+IF('Objectenoverzicht aantallen'!A26='3. Middel Groot Proj Nieuw Obj '!$E$6,'3. Middel Groot Proj Nieuw Obj '!$F$9,0)+IF(A26='3. Middel Groot Proj Nieuw Obj '!$H$6,'3. Middel Groot Proj Nieuw Obj '!$I$9,0)+IF('Objectenoverzicht aantallen'!A26='3. Middel Groot Proj Nieuw Obj '!$K$6,'3. Middel Groot Proj Nieuw Obj '!$L$9,0)</f>
        <v>0</v>
      </c>
      <c r="E26" s="644">
        <f>IF('Objectenoverzicht aantallen'!E$3='1.Klein Proj Bestaand Object'!$C$5,'1.Klein Proj Bestaand Object'!$C29,0)+IF($D$4=E$3,$D26,0)</f>
        <v>0</v>
      </c>
      <c r="F26" s="644">
        <f>IF('Objectenoverzicht aantallen'!F$3='1.Klein Proj Bestaand Object'!$C$5,'1.Klein Proj Bestaand Object'!$C29,0)+IF($D$4=F$3,$D26,0)</f>
        <v>0</v>
      </c>
      <c r="G26" s="644">
        <f>IF('Objectenoverzicht aantallen'!G$3='1.Klein Proj Bestaand Object'!$C$5,'1.Klein Proj Bestaand Object'!$C29,0)+IF($D$4=G$3,$D26,0)</f>
        <v>0</v>
      </c>
      <c r="H26" s="644">
        <f>IF('Objectenoverzicht aantallen'!H$3='1.Klein Proj Bestaand Object'!$C$5,'1.Klein Proj Bestaand Object'!$C29,0)+IF($D$4=H$3,$D26,0)</f>
        <v>0</v>
      </c>
      <c r="I26" s="644">
        <f>IF('Objectenoverzicht aantallen'!I$3='1.Klein Proj Bestaand Object'!$C$5,'1.Klein Proj Bestaand Object'!$C29,0)+IF($D$4=I$3,$D26,0)</f>
        <v>0</v>
      </c>
      <c r="J26" s="644">
        <f>IF('Objectenoverzicht aantallen'!J$3='1.Klein Proj Bestaand Object'!$C$5,'1.Klein Proj Bestaand Object'!$C29,0)+IF($D$4=J$3,$D26,0)</f>
        <v>0</v>
      </c>
      <c r="K26" s="644">
        <f>IF('Objectenoverzicht aantallen'!K$3='1.Klein Proj Bestaand Object'!$C$5,'1.Klein Proj Bestaand Object'!$C29,0)+IF($D$4=K$3,$D26,0)</f>
        <v>0</v>
      </c>
      <c r="L26" s="644">
        <f>IF('Objectenoverzicht aantallen'!L$3='1.Klein Proj Bestaand Object'!$C$5,'1.Klein Proj Bestaand Object'!$C29,0)+IF($D$4=L$3,$D26,0)</f>
        <v>0</v>
      </c>
      <c r="M26" s="644">
        <f>IF('Objectenoverzicht aantallen'!M$3='1.Klein Proj Bestaand Object'!$C$5,'1.Klein Proj Bestaand Object'!$C29,0)+IF($D$4=M$3,$D26,0)</f>
        <v>0</v>
      </c>
      <c r="N26" s="644">
        <f>IF('Objectenoverzicht aantallen'!N$3='1.Klein Proj Bestaand Object'!$C$5,'1.Klein Proj Bestaand Object'!$C29,0)+IF($D$4=N$3,$D26,0)</f>
        <v>0</v>
      </c>
      <c r="O26" s="644">
        <f>IF('Objectenoverzicht aantallen'!O$3='1.Klein Proj Bestaand Object'!$C$5,'1.Klein Proj Bestaand Object'!$C29,0)+IF($D$4=O$3,$D26,0)</f>
        <v>0</v>
      </c>
      <c r="P26" s="460">
        <f t="shared" si="0"/>
        <v>0</v>
      </c>
      <c r="Q26" s="644">
        <f>'Invulsheet Assetbeheerder'!E29</f>
        <v>0</v>
      </c>
      <c r="R26" s="644">
        <f>'Invulsheet Assetbeheerder'!F29</f>
        <v>0</v>
      </c>
      <c r="S26" s="644">
        <f>'Invulsheet Assetbeheerder'!G29</f>
        <v>0</v>
      </c>
      <c r="T26" s="644">
        <f>'Invulsheet Assetbeheerder'!H29</f>
        <v>0</v>
      </c>
      <c r="U26" s="644">
        <f>'Invulsheet Assetbeheerder'!I29</f>
        <v>0</v>
      </c>
      <c r="V26" s="644">
        <f>'Invulsheet Assetbeheerder'!J29</f>
        <v>0</v>
      </c>
      <c r="W26" s="644">
        <f>'Invulsheet Assetbeheerder'!K29</f>
        <v>0</v>
      </c>
      <c r="X26" s="644">
        <f>'Invulsheet Assetbeheerder'!L29</f>
        <v>0</v>
      </c>
      <c r="Y26" s="644">
        <f>'Invulsheet Assetbeheerder'!M29</f>
        <v>0</v>
      </c>
      <c r="Z26" s="644">
        <f>'Invulsheet Assetbeheerder'!N29</f>
        <v>0</v>
      </c>
      <c r="AA26" s="644">
        <f>'Invulsheet Assetbeheerder'!O29</f>
        <v>0</v>
      </c>
    </row>
    <row r="27" spans="1:27" ht="17" thickBot="1" x14ac:dyDescent="0.25">
      <c r="A27" s="456">
        <f>'St. Objectenlijst FE'!A27</f>
        <v>23</v>
      </c>
      <c r="B27" s="454" t="str">
        <f>LOOKUP(A27,'St. Objectenlijst FE'!A:A,'St. Objectenlijst FE'!B:B)</f>
        <v>Paden tegelconstructie</v>
      </c>
      <c r="C27" s="453">
        <f>LOOKUP(A27,'Invulsheet Assetbeheerder'!A:A,'Invulsheet Assetbeheerder'!D:D)</f>
        <v>0</v>
      </c>
      <c r="D27" s="453">
        <f>IF(A27='2.Middel Proj Aangepast Object'!A29,'2.Middel Proj Aangepast Object'!E29,0)+IF(A27='3. Middel Groot Proj Nieuw Obj '!$B$6,'3. Middel Groot Proj Nieuw Obj '!$C$9,0)+IF('Objectenoverzicht aantallen'!A27='3. Middel Groot Proj Nieuw Obj '!$E$6,'3. Middel Groot Proj Nieuw Obj '!$F$9,0)+IF(A27='3. Middel Groot Proj Nieuw Obj '!$H$6,'3. Middel Groot Proj Nieuw Obj '!$I$9,0)+IF('Objectenoverzicht aantallen'!A27='3. Middel Groot Proj Nieuw Obj '!$K$6,'3. Middel Groot Proj Nieuw Obj '!$L$9,0)</f>
        <v>0</v>
      </c>
      <c r="E27" s="644">
        <f>IF('Objectenoverzicht aantallen'!E$3='1.Klein Proj Bestaand Object'!$C$5,'1.Klein Proj Bestaand Object'!$C30,0)+IF($D$4=E$3,$D27,0)</f>
        <v>0</v>
      </c>
      <c r="F27" s="644">
        <f>IF('Objectenoverzicht aantallen'!F$3='1.Klein Proj Bestaand Object'!$C$5,'1.Klein Proj Bestaand Object'!$C30,0)+IF($D$4=F$3,$D27,0)</f>
        <v>0</v>
      </c>
      <c r="G27" s="644">
        <f>IF('Objectenoverzicht aantallen'!G$3='1.Klein Proj Bestaand Object'!$C$5,'1.Klein Proj Bestaand Object'!$C30,0)+IF($D$4=G$3,$D27,0)</f>
        <v>0</v>
      </c>
      <c r="H27" s="644">
        <f>IF('Objectenoverzicht aantallen'!H$3='1.Klein Proj Bestaand Object'!$C$5,'1.Klein Proj Bestaand Object'!$C30,0)+IF($D$4=H$3,$D27,0)</f>
        <v>0</v>
      </c>
      <c r="I27" s="644">
        <f>IF('Objectenoverzicht aantallen'!I$3='1.Klein Proj Bestaand Object'!$C$5,'1.Klein Proj Bestaand Object'!$C30,0)+IF($D$4=I$3,$D27,0)</f>
        <v>0</v>
      </c>
      <c r="J27" s="644">
        <f>IF('Objectenoverzicht aantallen'!J$3='1.Klein Proj Bestaand Object'!$C$5,'1.Klein Proj Bestaand Object'!$C30,0)+IF($D$4=J$3,$D27,0)</f>
        <v>0</v>
      </c>
      <c r="K27" s="644">
        <f>IF('Objectenoverzicht aantallen'!K$3='1.Klein Proj Bestaand Object'!$C$5,'1.Klein Proj Bestaand Object'!$C30,0)+IF($D$4=K$3,$D27,0)</f>
        <v>0</v>
      </c>
      <c r="L27" s="644">
        <f>IF('Objectenoverzicht aantallen'!L$3='1.Klein Proj Bestaand Object'!$C$5,'1.Klein Proj Bestaand Object'!$C30,0)+IF($D$4=L$3,$D27,0)</f>
        <v>0</v>
      </c>
      <c r="M27" s="644">
        <f>IF('Objectenoverzicht aantallen'!M$3='1.Klein Proj Bestaand Object'!$C$5,'1.Klein Proj Bestaand Object'!$C30,0)+IF($D$4=M$3,$D27,0)</f>
        <v>0</v>
      </c>
      <c r="N27" s="644">
        <f>IF('Objectenoverzicht aantallen'!N$3='1.Klein Proj Bestaand Object'!$C$5,'1.Klein Proj Bestaand Object'!$C30,0)+IF($D$4=N$3,$D27,0)</f>
        <v>0</v>
      </c>
      <c r="O27" s="644">
        <f>IF('Objectenoverzicht aantallen'!O$3='1.Klein Proj Bestaand Object'!$C$5,'1.Klein Proj Bestaand Object'!$C30,0)+IF($D$4=O$3,$D27,0)</f>
        <v>0</v>
      </c>
      <c r="P27" s="460">
        <f t="shared" si="0"/>
        <v>0</v>
      </c>
      <c r="Q27" s="644">
        <f>'Invulsheet Assetbeheerder'!E30</f>
        <v>0</v>
      </c>
      <c r="R27" s="644">
        <f>'Invulsheet Assetbeheerder'!F30</f>
        <v>0</v>
      </c>
      <c r="S27" s="644">
        <f>'Invulsheet Assetbeheerder'!G30</f>
        <v>0</v>
      </c>
      <c r="T27" s="644">
        <f>'Invulsheet Assetbeheerder'!H30</f>
        <v>0</v>
      </c>
      <c r="U27" s="644">
        <f>'Invulsheet Assetbeheerder'!I30</f>
        <v>0</v>
      </c>
      <c r="V27" s="644">
        <f>'Invulsheet Assetbeheerder'!J30</f>
        <v>0</v>
      </c>
      <c r="W27" s="644">
        <f>'Invulsheet Assetbeheerder'!K30</f>
        <v>0</v>
      </c>
      <c r="X27" s="644">
        <f>'Invulsheet Assetbeheerder'!L30</f>
        <v>0</v>
      </c>
      <c r="Y27" s="644">
        <f>'Invulsheet Assetbeheerder'!M30</f>
        <v>0</v>
      </c>
      <c r="Z27" s="644">
        <f>'Invulsheet Assetbeheerder'!N30</f>
        <v>0</v>
      </c>
      <c r="AA27" s="644">
        <f>'Invulsheet Assetbeheerder'!O30</f>
        <v>0</v>
      </c>
    </row>
    <row r="28" spans="1:27" ht="17" thickBot="1" x14ac:dyDescent="0.25">
      <c r="A28" s="456">
        <f>'St. Objectenlijst FE'!A28</f>
        <v>24</v>
      </c>
      <c r="B28" s="454" t="str">
        <f>LOOKUP(A28,'St. Objectenlijst FE'!A:A,'St. Objectenlijst FE'!B:B)</f>
        <v>Fietspaden (beton)</v>
      </c>
      <c r="C28" s="453">
        <f>LOOKUP(A28,'Invulsheet Assetbeheerder'!A:A,'Invulsheet Assetbeheerder'!D:D)</f>
        <v>0</v>
      </c>
      <c r="D28" s="453">
        <f>IF(A28='2.Middel Proj Aangepast Object'!A30,'2.Middel Proj Aangepast Object'!E30,0)+IF(A28='3. Middel Groot Proj Nieuw Obj '!$B$6,'3. Middel Groot Proj Nieuw Obj '!$C$9,0)+IF('Objectenoverzicht aantallen'!A28='3. Middel Groot Proj Nieuw Obj '!$E$6,'3. Middel Groot Proj Nieuw Obj '!$F$9,0)+IF(A28='3. Middel Groot Proj Nieuw Obj '!$H$6,'3. Middel Groot Proj Nieuw Obj '!$I$9,0)+IF('Objectenoverzicht aantallen'!A28='3. Middel Groot Proj Nieuw Obj '!$K$6,'3. Middel Groot Proj Nieuw Obj '!$L$9,0)</f>
        <v>0</v>
      </c>
      <c r="E28" s="644">
        <f>IF('Objectenoverzicht aantallen'!E$3='1.Klein Proj Bestaand Object'!$C$5,'1.Klein Proj Bestaand Object'!$C31,0)+IF($D$4=E$3,$D28,0)</f>
        <v>0</v>
      </c>
      <c r="F28" s="644">
        <f>IF('Objectenoverzicht aantallen'!F$3='1.Klein Proj Bestaand Object'!$C$5,'1.Klein Proj Bestaand Object'!$C31,0)+IF($D$4=F$3,$D28,0)</f>
        <v>0</v>
      </c>
      <c r="G28" s="644">
        <f>IF('Objectenoverzicht aantallen'!G$3='1.Klein Proj Bestaand Object'!$C$5,'1.Klein Proj Bestaand Object'!$C31,0)+IF($D$4=G$3,$D28,0)</f>
        <v>0</v>
      </c>
      <c r="H28" s="644">
        <f>IF('Objectenoverzicht aantallen'!H$3='1.Klein Proj Bestaand Object'!$C$5,'1.Klein Proj Bestaand Object'!$C31,0)+IF($D$4=H$3,$D28,0)</f>
        <v>0</v>
      </c>
      <c r="I28" s="644">
        <f>IF('Objectenoverzicht aantallen'!I$3='1.Klein Proj Bestaand Object'!$C$5,'1.Klein Proj Bestaand Object'!$C31,0)+IF($D$4=I$3,$D28,0)</f>
        <v>0</v>
      </c>
      <c r="J28" s="644">
        <f>IF('Objectenoverzicht aantallen'!J$3='1.Klein Proj Bestaand Object'!$C$5,'1.Klein Proj Bestaand Object'!$C31,0)+IF($D$4=J$3,$D28,0)</f>
        <v>0</v>
      </c>
      <c r="K28" s="644">
        <f>IF('Objectenoverzicht aantallen'!K$3='1.Klein Proj Bestaand Object'!$C$5,'1.Klein Proj Bestaand Object'!$C31,0)+IF($D$4=K$3,$D28,0)</f>
        <v>0</v>
      </c>
      <c r="L28" s="644">
        <f>IF('Objectenoverzicht aantallen'!L$3='1.Klein Proj Bestaand Object'!$C$5,'1.Klein Proj Bestaand Object'!$C31,0)+IF($D$4=L$3,$D28,0)</f>
        <v>0</v>
      </c>
      <c r="M28" s="644">
        <f>IF('Objectenoverzicht aantallen'!M$3='1.Klein Proj Bestaand Object'!$C$5,'1.Klein Proj Bestaand Object'!$C31,0)+IF($D$4=M$3,$D28,0)</f>
        <v>0</v>
      </c>
      <c r="N28" s="644">
        <f>IF('Objectenoverzicht aantallen'!N$3='1.Klein Proj Bestaand Object'!$C$5,'1.Klein Proj Bestaand Object'!$C31,0)+IF($D$4=N$3,$D28,0)</f>
        <v>0</v>
      </c>
      <c r="O28" s="644">
        <f>IF('Objectenoverzicht aantallen'!O$3='1.Klein Proj Bestaand Object'!$C$5,'1.Klein Proj Bestaand Object'!$C31,0)+IF($D$4=O$3,$D28,0)</f>
        <v>0</v>
      </c>
      <c r="P28" s="460">
        <f t="shared" ref="P28:P91" si="1">C28+SUM(E28:O28)-SUM(Q28:AA28)</f>
        <v>0</v>
      </c>
      <c r="Q28" s="644">
        <f>'Invulsheet Assetbeheerder'!E31</f>
        <v>0</v>
      </c>
      <c r="R28" s="644">
        <f>'Invulsheet Assetbeheerder'!F31</f>
        <v>0</v>
      </c>
      <c r="S28" s="644">
        <f>'Invulsheet Assetbeheerder'!G31</f>
        <v>0</v>
      </c>
      <c r="T28" s="644">
        <f>'Invulsheet Assetbeheerder'!H31</f>
        <v>0</v>
      </c>
      <c r="U28" s="644">
        <f>'Invulsheet Assetbeheerder'!I31</f>
        <v>0</v>
      </c>
      <c r="V28" s="644">
        <f>'Invulsheet Assetbeheerder'!J31</f>
        <v>0</v>
      </c>
      <c r="W28" s="644">
        <f>'Invulsheet Assetbeheerder'!K31</f>
        <v>0</v>
      </c>
      <c r="X28" s="644">
        <f>'Invulsheet Assetbeheerder'!L31</f>
        <v>0</v>
      </c>
      <c r="Y28" s="644">
        <f>'Invulsheet Assetbeheerder'!M31</f>
        <v>0</v>
      </c>
      <c r="Z28" s="644">
        <f>'Invulsheet Assetbeheerder'!N31</f>
        <v>0</v>
      </c>
      <c r="AA28" s="644">
        <f>'Invulsheet Assetbeheerder'!O31</f>
        <v>0</v>
      </c>
    </row>
    <row r="29" spans="1:27" ht="17" thickBot="1" x14ac:dyDescent="0.25">
      <c r="A29" s="456">
        <f>'St. Objectenlijst FE'!A29</f>
        <v>25</v>
      </c>
      <c r="B29" s="454" t="str">
        <f>LOOKUP(A29,'St. Objectenlijst FE'!A:A,'St. Objectenlijst FE'!B:B)</f>
        <v>Duikerbrug</v>
      </c>
      <c r="C29" s="453">
        <f>LOOKUP(A29,'Invulsheet Assetbeheerder'!A:A,'Invulsheet Assetbeheerder'!D:D)</f>
        <v>0</v>
      </c>
      <c r="D29" s="453">
        <f>IF(A29='2.Middel Proj Aangepast Object'!A31,'2.Middel Proj Aangepast Object'!E31,0)+IF(A29='3. Middel Groot Proj Nieuw Obj '!$B$6,'3. Middel Groot Proj Nieuw Obj '!$C$9,0)+IF('Objectenoverzicht aantallen'!A29='3. Middel Groot Proj Nieuw Obj '!$E$6,'3. Middel Groot Proj Nieuw Obj '!$F$9,0)+IF(A29='3. Middel Groot Proj Nieuw Obj '!$H$6,'3. Middel Groot Proj Nieuw Obj '!$I$9,0)+IF('Objectenoverzicht aantallen'!A29='3. Middel Groot Proj Nieuw Obj '!$K$6,'3. Middel Groot Proj Nieuw Obj '!$L$9,0)</f>
        <v>0</v>
      </c>
      <c r="E29" s="644">
        <f>IF('Objectenoverzicht aantallen'!E$3='1.Klein Proj Bestaand Object'!$C$5,'1.Klein Proj Bestaand Object'!$C32,0)+IF($D$4=E$3,$D29,0)</f>
        <v>0</v>
      </c>
      <c r="F29" s="644">
        <f>IF('Objectenoverzicht aantallen'!F$3='1.Klein Proj Bestaand Object'!$C$5,'1.Klein Proj Bestaand Object'!$C32,0)+IF($D$4=F$3,$D29,0)</f>
        <v>0</v>
      </c>
      <c r="G29" s="644">
        <f>IF('Objectenoverzicht aantallen'!G$3='1.Klein Proj Bestaand Object'!$C$5,'1.Klein Proj Bestaand Object'!$C32,0)+IF($D$4=G$3,$D29,0)</f>
        <v>0</v>
      </c>
      <c r="H29" s="644">
        <f>IF('Objectenoverzicht aantallen'!H$3='1.Klein Proj Bestaand Object'!$C$5,'1.Klein Proj Bestaand Object'!$C32,0)+IF($D$4=H$3,$D29,0)</f>
        <v>0</v>
      </c>
      <c r="I29" s="644">
        <f>IF('Objectenoverzicht aantallen'!I$3='1.Klein Proj Bestaand Object'!$C$5,'1.Klein Proj Bestaand Object'!$C32,0)+IF($D$4=I$3,$D29,0)</f>
        <v>0</v>
      </c>
      <c r="J29" s="644">
        <f>IF('Objectenoverzicht aantallen'!J$3='1.Klein Proj Bestaand Object'!$C$5,'1.Klein Proj Bestaand Object'!$C32,0)+IF($D$4=J$3,$D29,0)</f>
        <v>0</v>
      </c>
      <c r="K29" s="644">
        <f>IF('Objectenoverzicht aantallen'!K$3='1.Klein Proj Bestaand Object'!$C$5,'1.Klein Proj Bestaand Object'!$C32,0)+IF($D$4=K$3,$D29,0)</f>
        <v>0</v>
      </c>
      <c r="L29" s="644">
        <f>IF('Objectenoverzicht aantallen'!L$3='1.Klein Proj Bestaand Object'!$C$5,'1.Klein Proj Bestaand Object'!$C32,0)+IF($D$4=L$3,$D29,0)</f>
        <v>0</v>
      </c>
      <c r="M29" s="644">
        <f>IF('Objectenoverzicht aantallen'!M$3='1.Klein Proj Bestaand Object'!$C$5,'1.Klein Proj Bestaand Object'!$C32,0)+IF($D$4=M$3,$D29,0)</f>
        <v>0</v>
      </c>
      <c r="N29" s="644">
        <f>IF('Objectenoverzicht aantallen'!N$3='1.Klein Proj Bestaand Object'!$C$5,'1.Klein Proj Bestaand Object'!$C32,0)+IF($D$4=N$3,$D29,0)</f>
        <v>0</v>
      </c>
      <c r="O29" s="644">
        <f>IF('Objectenoverzicht aantallen'!O$3='1.Klein Proj Bestaand Object'!$C$5,'1.Klein Proj Bestaand Object'!$C32,0)+IF($D$4=O$3,$D29,0)</f>
        <v>0</v>
      </c>
      <c r="P29" s="460">
        <f t="shared" si="1"/>
        <v>0</v>
      </c>
      <c r="Q29" s="644">
        <f>'Invulsheet Assetbeheerder'!E32</f>
        <v>0</v>
      </c>
      <c r="R29" s="644">
        <f>'Invulsheet Assetbeheerder'!F32</f>
        <v>0</v>
      </c>
      <c r="S29" s="644">
        <f>'Invulsheet Assetbeheerder'!G32</f>
        <v>0</v>
      </c>
      <c r="T29" s="644">
        <f>'Invulsheet Assetbeheerder'!H32</f>
        <v>0</v>
      </c>
      <c r="U29" s="644">
        <f>'Invulsheet Assetbeheerder'!I32</f>
        <v>0</v>
      </c>
      <c r="V29" s="644">
        <f>'Invulsheet Assetbeheerder'!J32</f>
        <v>0</v>
      </c>
      <c r="W29" s="644">
        <f>'Invulsheet Assetbeheerder'!K32</f>
        <v>0</v>
      </c>
      <c r="X29" s="644">
        <f>'Invulsheet Assetbeheerder'!L32</f>
        <v>0</v>
      </c>
      <c r="Y29" s="644">
        <f>'Invulsheet Assetbeheerder'!M32</f>
        <v>0</v>
      </c>
      <c r="Z29" s="644">
        <f>'Invulsheet Assetbeheerder'!N32</f>
        <v>0</v>
      </c>
      <c r="AA29" s="644">
        <f>'Invulsheet Assetbeheerder'!O32</f>
        <v>0</v>
      </c>
    </row>
    <row r="30" spans="1:27" ht="17" thickBot="1" x14ac:dyDescent="0.25">
      <c r="A30" s="456">
        <f>'St. Objectenlijst FE'!A30</f>
        <v>26</v>
      </c>
      <c r="B30" s="454" t="str">
        <f>LOOKUP(A30,'St. Objectenlijst FE'!A:A,'St. Objectenlijst FE'!B:B)</f>
        <v>Kerende constructie</v>
      </c>
      <c r="C30" s="453">
        <f>LOOKUP(A30,'Invulsheet Assetbeheerder'!A:A,'Invulsheet Assetbeheerder'!D:D)</f>
        <v>0</v>
      </c>
      <c r="D30" s="453">
        <f>IF(A30='2.Middel Proj Aangepast Object'!A32,'2.Middel Proj Aangepast Object'!E32,0)+IF(A30='3. Middel Groot Proj Nieuw Obj '!$B$6,'3. Middel Groot Proj Nieuw Obj '!$C$9,0)+IF('Objectenoverzicht aantallen'!A30='3. Middel Groot Proj Nieuw Obj '!$E$6,'3. Middel Groot Proj Nieuw Obj '!$F$9,0)+IF(A30='3. Middel Groot Proj Nieuw Obj '!$H$6,'3. Middel Groot Proj Nieuw Obj '!$I$9,0)+IF('Objectenoverzicht aantallen'!A30='3. Middel Groot Proj Nieuw Obj '!$K$6,'3. Middel Groot Proj Nieuw Obj '!$L$9,0)</f>
        <v>0</v>
      </c>
      <c r="E30" s="644">
        <f>IF('Objectenoverzicht aantallen'!E$3='1.Klein Proj Bestaand Object'!$C$5,'1.Klein Proj Bestaand Object'!$C33,0)+IF($D$4=E$3,$D30,0)</f>
        <v>0</v>
      </c>
      <c r="F30" s="644">
        <f>IF('Objectenoverzicht aantallen'!F$3='1.Klein Proj Bestaand Object'!$C$5,'1.Klein Proj Bestaand Object'!$C33,0)+IF($D$4=F$3,$D30,0)</f>
        <v>0</v>
      </c>
      <c r="G30" s="644">
        <f>IF('Objectenoverzicht aantallen'!G$3='1.Klein Proj Bestaand Object'!$C$5,'1.Klein Proj Bestaand Object'!$C33,0)+IF($D$4=G$3,$D30,0)</f>
        <v>0</v>
      </c>
      <c r="H30" s="644">
        <f>IF('Objectenoverzicht aantallen'!H$3='1.Klein Proj Bestaand Object'!$C$5,'1.Klein Proj Bestaand Object'!$C33,0)+IF($D$4=H$3,$D30,0)</f>
        <v>0</v>
      </c>
      <c r="I30" s="644">
        <f>IF('Objectenoverzicht aantallen'!I$3='1.Klein Proj Bestaand Object'!$C$5,'1.Klein Proj Bestaand Object'!$C33,0)+IF($D$4=I$3,$D30,0)</f>
        <v>0</v>
      </c>
      <c r="J30" s="644">
        <f>IF('Objectenoverzicht aantallen'!J$3='1.Klein Proj Bestaand Object'!$C$5,'1.Klein Proj Bestaand Object'!$C33,0)+IF($D$4=J$3,$D30,0)</f>
        <v>0</v>
      </c>
      <c r="K30" s="644">
        <f>IF('Objectenoverzicht aantallen'!K$3='1.Klein Proj Bestaand Object'!$C$5,'1.Klein Proj Bestaand Object'!$C33,0)+IF($D$4=K$3,$D30,0)</f>
        <v>0</v>
      </c>
      <c r="L30" s="644">
        <f>IF('Objectenoverzicht aantallen'!L$3='1.Klein Proj Bestaand Object'!$C$5,'1.Klein Proj Bestaand Object'!$C33,0)+IF($D$4=L$3,$D30,0)</f>
        <v>0</v>
      </c>
      <c r="M30" s="644">
        <f>IF('Objectenoverzicht aantallen'!M$3='1.Klein Proj Bestaand Object'!$C$5,'1.Klein Proj Bestaand Object'!$C33,0)+IF($D$4=M$3,$D30,0)</f>
        <v>0</v>
      </c>
      <c r="N30" s="644">
        <f>IF('Objectenoverzicht aantallen'!N$3='1.Klein Proj Bestaand Object'!$C$5,'1.Klein Proj Bestaand Object'!$C33,0)+IF($D$4=N$3,$D30,0)</f>
        <v>0</v>
      </c>
      <c r="O30" s="644">
        <f>IF('Objectenoverzicht aantallen'!O$3='1.Klein Proj Bestaand Object'!$C$5,'1.Klein Proj Bestaand Object'!$C33,0)+IF($D$4=O$3,$D30,0)</f>
        <v>0</v>
      </c>
      <c r="P30" s="460">
        <f t="shared" si="1"/>
        <v>0</v>
      </c>
      <c r="Q30" s="644">
        <f>'Invulsheet Assetbeheerder'!E33</f>
        <v>0</v>
      </c>
      <c r="R30" s="644">
        <f>'Invulsheet Assetbeheerder'!F33</f>
        <v>0</v>
      </c>
      <c r="S30" s="644">
        <f>'Invulsheet Assetbeheerder'!G33</f>
        <v>0</v>
      </c>
      <c r="T30" s="644">
        <f>'Invulsheet Assetbeheerder'!H33</f>
        <v>0</v>
      </c>
      <c r="U30" s="644">
        <f>'Invulsheet Assetbeheerder'!I33</f>
        <v>0</v>
      </c>
      <c r="V30" s="644">
        <f>'Invulsheet Assetbeheerder'!J33</f>
        <v>0</v>
      </c>
      <c r="W30" s="644">
        <f>'Invulsheet Assetbeheerder'!K33</f>
        <v>0</v>
      </c>
      <c r="X30" s="644">
        <f>'Invulsheet Assetbeheerder'!L33</f>
        <v>0</v>
      </c>
      <c r="Y30" s="644">
        <f>'Invulsheet Assetbeheerder'!M33</f>
        <v>0</v>
      </c>
      <c r="Z30" s="644">
        <f>'Invulsheet Assetbeheerder'!N33</f>
        <v>0</v>
      </c>
      <c r="AA30" s="644">
        <f>'Invulsheet Assetbeheerder'!O33</f>
        <v>0</v>
      </c>
    </row>
    <row r="31" spans="1:27" ht="17" thickBot="1" x14ac:dyDescent="0.25">
      <c r="A31" s="456">
        <f>'St. Objectenlijst FE'!A31</f>
        <v>27</v>
      </c>
      <c r="B31" s="454" t="str">
        <f>LOOKUP(A31,'St. Objectenlijst FE'!A:A,'St. Objectenlijst FE'!B:B)</f>
        <v>Tunnel 2 rijbanen</v>
      </c>
      <c r="C31" s="453">
        <f>LOOKUP(A31,'Invulsheet Assetbeheerder'!A:A,'Invulsheet Assetbeheerder'!D:D)</f>
        <v>0</v>
      </c>
      <c r="D31" s="453">
        <f>IF(A31='2.Middel Proj Aangepast Object'!A33,'2.Middel Proj Aangepast Object'!E33,0)+IF(A31='3. Middel Groot Proj Nieuw Obj '!$B$6,'3. Middel Groot Proj Nieuw Obj '!$C$9,0)+IF('Objectenoverzicht aantallen'!A31='3. Middel Groot Proj Nieuw Obj '!$E$6,'3. Middel Groot Proj Nieuw Obj '!$F$9,0)+IF(A31='3. Middel Groot Proj Nieuw Obj '!$H$6,'3. Middel Groot Proj Nieuw Obj '!$I$9,0)+IF('Objectenoverzicht aantallen'!A31='3. Middel Groot Proj Nieuw Obj '!$K$6,'3. Middel Groot Proj Nieuw Obj '!$L$9,0)</f>
        <v>0</v>
      </c>
      <c r="E31" s="644">
        <f>IF('Objectenoverzicht aantallen'!E$3='1.Klein Proj Bestaand Object'!$C$5,'1.Klein Proj Bestaand Object'!$C34,0)+IF($D$4=E$3,$D31,0)</f>
        <v>0</v>
      </c>
      <c r="F31" s="644">
        <f>IF('Objectenoverzicht aantallen'!F$3='1.Klein Proj Bestaand Object'!$C$5,'1.Klein Proj Bestaand Object'!$C34,0)+IF($D$4=F$3,$D31,0)</f>
        <v>0</v>
      </c>
      <c r="G31" s="644">
        <f>IF('Objectenoverzicht aantallen'!G$3='1.Klein Proj Bestaand Object'!$C$5,'1.Klein Proj Bestaand Object'!$C34,0)+IF($D$4=G$3,$D31,0)</f>
        <v>0</v>
      </c>
      <c r="H31" s="644">
        <f>IF('Objectenoverzicht aantallen'!H$3='1.Klein Proj Bestaand Object'!$C$5,'1.Klein Proj Bestaand Object'!$C34,0)+IF($D$4=H$3,$D31,0)</f>
        <v>0</v>
      </c>
      <c r="I31" s="644">
        <f>IF('Objectenoverzicht aantallen'!I$3='1.Klein Proj Bestaand Object'!$C$5,'1.Klein Proj Bestaand Object'!$C34,0)+IF($D$4=I$3,$D31,0)</f>
        <v>0</v>
      </c>
      <c r="J31" s="644">
        <f>IF('Objectenoverzicht aantallen'!J$3='1.Klein Proj Bestaand Object'!$C$5,'1.Klein Proj Bestaand Object'!$C34,0)+IF($D$4=J$3,$D31,0)</f>
        <v>0</v>
      </c>
      <c r="K31" s="644">
        <f>IF('Objectenoverzicht aantallen'!K$3='1.Klein Proj Bestaand Object'!$C$5,'1.Klein Proj Bestaand Object'!$C34,0)+IF($D$4=K$3,$D31,0)</f>
        <v>0</v>
      </c>
      <c r="L31" s="644">
        <f>IF('Objectenoverzicht aantallen'!L$3='1.Klein Proj Bestaand Object'!$C$5,'1.Klein Proj Bestaand Object'!$C34,0)+IF($D$4=L$3,$D31,0)</f>
        <v>0</v>
      </c>
      <c r="M31" s="644">
        <f>IF('Objectenoverzicht aantallen'!M$3='1.Klein Proj Bestaand Object'!$C$5,'1.Klein Proj Bestaand Object'!$C34,0)+IF($D$4=M$3,$D31,0)</f>
        <v>0</v>
      </c>
      <c r="N31" s="644">
        <f>IF('Objectenoverzicht aantallen'!N$3='1.Klein Proj Bestaand Object'!$C$5,'1.Klein Proj Bestaand Object'!$C34,0)+IF($D$4=N$3,$D31,0)</f>
        <v>0</v>
      </c>
      <c r="O31" s="644">
        <f>IF('Objectenoverzicht aantallen'!O$3='1.Klein Proj Bestaand Object'!$C$5,'1.Klein Proj Bestaand Object'!$C34,0)+IF($D$4=O$3,$D31,0)</f>
        <v>0</v>
      </c>
      <c r="P31" s="460">
        <f t="shared" si="1"/>
        <v>0</v>
      </c>
      <c r="Q31" s="644">
        <f>'Invulsheet Assetbeheerder'!E34</f>
        <v>0</v>
      </c>
      <c r="R31" s="644">
        <f>'Invulsheet Assetbeheerder'!F34</f>
        <v>0</v>
      </c>
      <c r="S31" s="644">
        <f>'Invulsheet Assetbeheerder'!G34</f>
        <v>0</v>
      </c>
      <c r="T31" s="644">
        <f>'Invulsheet Assetbeheerder'!H34</f>
        <v>0</v>
      </c>
      <c r="U31" s="644">
        <f>'Invulsheet Assetbeheerder'!I34</f>
        <v>0</v>
      </c>
      <c r="V31" s="644">
        <f>'Invulsheet Assetbeheerder'!J34</f>
        <v>0</v>
      </c>
      <c r="W31" s="644">
        <f>'Invulsheet Assetbeheerder'!K34</f>
        <v>0</v>
      </c>
      <c r="X31" s="644">
        <f>'Invulsheet Assetbeheerder'!L34</f>
        <v>0</v>
      </c>
      <c r="Y31" s="644">
        <f>'Invulsheet Assetbeheerder'!M34</f>
        <v>0</v>
      </c>
      <c r="Z31" s="644">
        <f>'Invulsheet Assetbeheerder'!N34</f>
        <v>0</v>
      </c>
      <c r="AA31" s="644">
        <f>'Invulsheet Assetbeheerder'!O34</f>
        <v>0</v>
      </c>
    </row>
    <row r="32" spans="1:27" ht="17" thickBot="1" x14ac:dyDescent="0.25">
      <c r="A32" s="456">
        <f>'St. Objectenlijst FE'!A32</f>
        <v>28</v>
      </c>
      <c r="B32" s="454" t="str">
        <f>LOOKUP(A32,'St. Objectenlijst FE'!A:A,'St. Objectenlijst FE'!B:B)</f>
        <v>Geluidbeperkende constructie (glas)</v>
      </c>
      <c r="C32" s="453">
        <f>LOOKUP(A32,'Invulsheet Assetbeheerder'!A:A,'Invulsheet Assetbeheerder'!D:D)</f>
        <v>0</v>
      </c>
      <c r="D32" s="453">
        <f>IF(A32='2.Middel Proj Aangepast Object'!A34,'2.Middel Proj Aangepast Object'!E34,0)+IF(A32='3. Middel Groot Proj Nieuw Obj '!$B$6,'3. Middel Groot Proj Nieuw Obj '!$C$9,0)+IF('Objectenoverzicht aantallen'!A32='3. Middel Groot Proj Nieuw Obj '!$E$6,'3. Middel Groot Proj Nieuw Obj '!$F$9,0)+IF(A32='3. Middel Groot Proj Nieuw Obj '!$H$6,'3. Middel Groot Proj Nieuw Obj '!$I$9,0)+IF('Objectenoverzicht aantallen'!A32='3. Middel Groot Proj Nieuw Obj '!$K$6,'3. Middel Groot Proj Nieuw Obj '!$L$9,0)</f>
        <v>0</v>
      </c>
      <c r="E32" s="644">
        <f>IF('Objectenoverzicht aantallen'!E$3='1.Klein Proj Bestaand Object'!$C$5,'1.Klein Proj Bestaand Object'!$C35,0)+IF($D$4=E$3,$D32,0)</f>
        <v>0</v>
      </c>
      <c r="F32" s="644">
        <f>IF('Objectenoverzicht aantallen'!F$3='1.Klein Proj Bestaand Object'!$C$5,'1.Klein Proj Bestaand Object'!$C35,0)+IF($D$4=F$3,$D32,0)</f>
        <v>0</v>
      </c>
      <c r="G32" s="644">
        <f>IF('Objectenoverzicht aantallen'!G$3='1.Klein Proj Bestaand Object'!$C$5,'1.Klein Proj Bestaand Object'!$C35,0)+IF($D$4=G$3,$D32,0)</f>
        <v>0</v>
      </c>
      <c r="H32" s="644">
        <f>IF('Objectenoverzicht aantallen'!H$3='1.Klein Proj Bestaand Object'!$C$5,'1.Klein Proj Bestaand Object'!$C35,0)+IF($D$4=H$3,$D32,0)</f>
        <v>0</v>
      </c>
      <c r="I32" s="644">
        <f>IF('Objectenoverzicht aantallen'!I$3='1.Klein Proj Bestaand Object'!$C$5,'1.Klein Proj Bestaand Object'!$C35,0)+IF($D$4=I$3,$D32,0)</f>
        <v>0</v>
      </c>
      <c r="J32" s="644">
        <f>IF('Objectenoverzicht aantallen'!J$3='1.Klein Proj Bestaand Object'!$C$5,'1.Klein Proj Bestaand Object'!$C35,0)+IF($D$4=J$3,$D32,0)</f>
        <v>0</v>
      </c>
      <c r="K32" s="644">
        <f>IF('Objectenoverzicht aantallen'!K$3='1.Klein Proj Bestaand Object'!$C$5,'1.Klein Proj Bestaand Object'!$C35,0)+IF($D$4=K$3,$D32,0)</f>
        <v>0</v>
      </c>
      <c r="L32" s="644">
        <f>IF('Objectenoverzicht aantallen'!L$3='1.Klein Proj Bestaand Object'!$C$5,'1.Klein Proj Bestaand Object'!$C35,0)+IF($D$4=L$3,$D32,0)</f>
        <v>0</v>
      </c>
      <c r="M32" s="644">
        <f>IF('Objectenoverzicht aantallen'!M$3='1.Klein Proj Bestaand Object'!$C$5,'1.Klein Proj Bestaand Object'!$C35,0)+IF($D$4=M$3,$D32,0)</f>
        <v>0</v>
      </c>
      <c r="N32" s="644">
        <f>IF('Objectenoverzicht aantallen'!N$3='1.Klein Proj Bestaand Object'!$C$5,'1.Klein Proj Bestaand Object'!$C35,0)+IF($D$4=N$3,$D32,0)</f>
        <v>0</v>
      </c>
      <c r="O32" s="644">
        <f>IF('Objectenoverzicht aantallen'!O$3='1.Klein Proj Bestaand Object'!$C$5,'1.Klein Proj Bestaand Object'!$C35,0)+IF($D$4=O$3,$D32,0)</f>
        <v>0</v>
      </c>
      <c r="P32" s="460">
        <f t="shared" si="1"/>
        <v>0</v>
      </c>
      <c r="Q32" s="644">
        <f>'Invulsheet Assetbeheerder'!E35</f>
        <v>0</v>
      </c>
      <c r="R32" s="644">
        <f>'Invulsheet Assetbeheerder'!F35</f>
        <v>0</v>
      </c>
      <c r="S32" s="644">
        <f>'Invulsheet Assetbeheerder'!G35</f>
        <v>0</v>
      </c>
      <c r="T32" s="644">
        <f>'Invulsheet Assetbeheerder'!H35</f>
        <v>0</v>
      </c>
      <c r="U32" s="644">
        <f>'Invulsheet Assetbeheerder'!I35</f>
        <v>0</v>
      </c>
      <c r="V32" s="644">
        <f>'Invulsheet Assetbeheerder'!J35</f>
        <v>0</v>
      </c>
      <c r="W32" s="644">
        <f>'Invulsheet Assetbeheerder'!K35</f>
        <v>0</v>
      </c>
      <c r="X32" s="644">
        <f>'Invulsheet Assetbeheerder'!L35</f>
        <v>0</v>
      </c>
      <c r="Y32" s="644">
        <f>'Invulsheet Assetbeheerder'!M35</f>
        <v>0</v>
      </c>
      <c r="Z32" s="644">
        <f>'Invulsheet Assetbeheerder'!N35</f>
        <v>0</v>
      </c>
      <c r="AA32" s="644">
        <f>'Invulsheet Assetbeheerder'!O35</f>
        <v>0</v>
      </c>
    </row>
    <row r="33" spans="1:27" ht="17" thickBot="1" x14ac:dyDescent="0.25">
      <c r="A33" s="456">
        <f>'St. Objectenlijst FE'!A33</f>
        <v>29</v>
      </c>
      <c r="B33" s="454" t="str">
        <f>LOOKUP(A33,'St. Objectenlijst FE'!A:A,'St. Objectenlijst FE'!B:B)</f>
        <v>Geluidbeperkende constructie (beton)</v>
      </c>
      <c r="C33" s="453">
        <f>LOOKUP(A33,'Invulsheet Assetbeheerder'!A:A,'Invulsheet Assetbeheerder'!D:D)</f>
        <v>0</v>
      </c>
      <c r="D33" s="453">
        <f>IF(A33='2.Middel Proj Aangepast Object'!A35,'2.Middel Proj Aangepast Object'!E35,0)+IF(A33='3. Middel Groot Proj Nieuw Obj '!$B$6,'3. Middel Groot Proj Nieuw Obj '!$C$9,0)+IF('Objectenoverzicht aantallen'!A33='3. Middel Groot Proj Nieuw Obj '!$E$6,'3. Middel Groot Proj Nieuw Obj '!$F$9,0)+IF(A33='3. Middel Groot Proj Nieuw Obj '!$H$6,'3. Middel Groot Proj Nieuw Obj '!$I$9,0)+IF('Objectenoverzicht aantallen'!A33='3. Middel Groot Proj Nieuw Obj '!$K$6,'3. Middel Groot Proj Nieuw Obj '!$L$9,0)</f>
        <v>0</v>
      </c>
      <c r="E33" s="644">
        <f>IF('Objectenoverzicht aantallen'!E$3='1.Klein Proj Bestaand Object'!$C$5,'1.Klein Proj Bestaand Object'!$C36,0)+IF($D$4=E$3,$D33,0)</f>
        <v>0</v>
      </c>
      <c r="F33" s="644">
        <f>IF('Objectenoverzicht aantallen'!F$3='1.Klein Proj Bestaand Object'!$C$5,'1.Klein Proj Bestaand Object'!$C36,0)+IF($D$4=F$3,$D33,0)</f>
        <v>0</v>
      </c>
      <c r="G33" s="644">
        <f>IF('Objectenoverzicht aantallen'!G$3='1.Klein Proj Bestaand Object'!$C$5,'1.Klein Proj Bestaand Object'!$C36,0)+IF($D$4=G$3,$D33,0)</f>
        <v>0</v>
      </c>
      <c r="H33" s="644">
        <f>IF('Objectenoverzicht aantallen'!H$3='1.Klein Proj Bestaand Object'!$C$5,'1.Klein Proj Bestaand Object'!$C36,0)+IF($D$4=H$3,$D33,0)</f>
        <v>0</v>
      </c>
      <c r="I33" s="644">
        <f>IF('Objectenoverzicht aantallen'!I$3='1.Klein Proj Bestaand Object'!$C$5,'1.Klein Proj Bestaand Object'!$C36,0)+IF($D$4=I$3,$D33,0)</f>
        <v>0</v>
      </c>
      <c r="J33" s="644">
        <f>IF('Objectenoverzicht aantallen'!J$3='1.Klein Proj Bestaand Object'!$C$5,'1.Klein Proj Bestaand Object'!$C36,0)+IF($D$4=J$3,$D33,0)</f>
        <v>0</v>
      </c>
      <c r="K33" s="644">
        <f>IF('Objectenoverzicht aantallen'!K$3='1.Klein Proj Bestaand Object'!$C$5,'1.Klein Proj Bestaand Object'!$C36,0)+IF($D$4=K$3,$D33,0)</f>
        <v>0</v>
      </c>
      <c r="L33" s="644">
        <f>IF('Objectenoverzicht aantallen'!L$3='1.Klein Proj Bestaand Object'!$C$5,'1.Klein Proj Bestaand Object'!$C36,0)+IF($D$4=L$3,$D33,0)</f>
        <v>0</v>
      </c>
      <c r="M33" s="644">
        <f>IF('Objectenoverzicht aantallen'!M$3='1.Klein Proj Bestaand Object'!$C$5,'1.Klein Proj Bestaand Object'!$C36,0)+IF($D$4=M$3,$D33,0)</f>
        <v>0</v>
      </c>
      <c r="N33" s="644">
        <f>IF('Objectenoverzicht aantallen'!N$3='1.Klein Proj Bestaand Object'!$C$5,'1.Klein Proj Bestaand Object'!$C36,0)+IF($D$4=N$3,$D33,0)</f>
        <v>0</v>
      </c>
      <c r="O33" s="644">
        <f>IF('Objectenoverzicht aantallen'!O$3='1.Klein Proj Bestaand Object'!$C$5,'1.Klein Proj Bestaand Object'!$C36,0)+IF($D$4=O$3,$D33,0)</f>
        <v>0</v>
      </c>
      <c r="P33" s="460">
        <f t="shared" si="1"/>
        <v>0</v>
      </c>
      <c r="Q33" s="644">
        <f>'Invulsheet Assetbeheerder'!E36</f>
        <v>0</v>
      </c>
      <c r="R33" s="644">
        <f>'Invulsheet Assetbeheerder'!F36</f>
        <v>0</v>
      </c>
      <c r="S33" s="644">
        <f>'Invulsheet Assetbeheerder'!G36</f>
        <v>0</v>
      </c>
      <c r="T33" s="644">
        <f>'Invulsheet Assetbeheerder'!H36</f>
        <v>0</v>
      </c>
      <c r="U33" s="644">
        <f>'Invulsheet Assetbeheerder'!I36</f>
        <v>0</v>
      </c>
      <c r="V33" s="644">
        <f>'Invulsheet Assetbeheerder'!J36</f>
        <v>0</v>
      </c>
      <c r="W33" s="644">
        <f>'Invulsheet Assetbeheerder'!K36</f>
        <v>0</v>
      </c>
      <c r="X33" s="644">
        <f>'Invulsheet Assetbeheerder'!L36</f>
        <v>0</v>
      </c>
      <c r="Y33" s="644">
        <f>'Invulsheet Assetbeheerder'!M36</f>
        <v>0</v>
      </c>
      <c r="Z33" s="644">
        <f>'Invulsheet Assetbeheerder'!N36</f>
        <v>0</v>
      </c>
      <c r="AA33" s="644">
        <f>'Invulsheet Assetbeheerder'!O36</f>
        <v>0</v>
      </c>
    </row>
    <row r="34" spans="1:27" ht="17" thickBot="1" x14ac:dyDescent="0.25">
      <c r="A34" s="456">
        <f>'St. Objectenlijst FE'!A34</f>
        <v>30</v>
      </c>
      <c r="B34" s="454" t="str">
        <f>LOOKUP(A34,'St. Objectenlijst FE'!A:A,'St. Objectenlijst FE'!B:B)</f>
        <v>Geluidbeperkende constructie (houten panelen)</v>
      </c>
      <c r="C34" s="453">
        <f>LOOKUP(A34,'Invulsheet Assetbeheerder'!A:A,'Invulsheet Assetbeheerder'!D:D)</f>
        <v>0</v>
      </c>
      <c r="D34" s="453">
        <f>IF(A34='2.Middel Proj Aangepast Object'!A36,'2.Middel Proj Aangepast Object'!E36,0)+IF(A34='3. Middel Groot Proj Nieuw Obj '!$B$6,'3. Middel Groot Proj Nieuw Obj '!$C$9,0)+IF('Objectenoverzicht aantallen'!A34='3. Middel Groot Proj Nieuw Obj '!$E$6,'3. Middel Groot Proj Nieuw Obj '!$F$9,0)+IF(A34='3. Middel Groot Proj Nieuw Obj '!$H$6,'3. Middel Groot Proj Nieuw Obj '!$I$9,0)+IF('Objectenoverzicht aantallen'!A34='3. Middel Groot Proj Nieuw Obj '!$K$6,'3. Middel Groot Proj Nieuw Obj '!$L$9,0)</f>
        <v>0</v>
      </c>
      <c r="E34" s="644">
        <f>IF('Objectenoverzicht aantallen'!E$3='1.Klein Proj Bestaand Object'!$C$5,'1.Klein Proj Bestaand Object'!$C37,0)+IF($D$4=E$3,$D34,0)</f>
        <v>0</v>
      </c>
      <c r="F34" s="644">
        <f>IF('Objectenoverzicht aantallen'!F$3='1.Klein Proj Bestaand Object'!$C$5,'1.Klein Proj Bestaand Object'!$C37,0)+IF($D$4=F$3,$D34,0)</f>
        <v>0</v>
      </c>
      <c r="G34" s="644">
        <f>IF('Objectenoverzicht aantallen'!G$3='1.Klein Proj Bestaand Object'!$C$5,'1.Klein Proj Bestaand Object'!$C37,0)+IF($D$4=G$3,$D34,0)</f>
        <v>0</v>
      </c>
      <c r="H34" s="644">
        <f>IF('Objectenoverzicht aantallen'!H$3='1.Klein Proj Bestaand Object'!$C$5,'1.Klein Proj Bestaand Object'!$C37,0)+IF($D$4=H$3,$D34,0)</f>
        <v>0</v>
      </c>
      <c r="I34" s="644">
        <f>IF('Objectenoverzicht aantallen'!I$3='1.Klein Proj Bestaand Object'!$C$5,'1.Klein Proj Bestaand Object'!$C37,0)+IF($D$4=I$3,$D34,0)</f>
        <v>0</v>
      </c>
      <c r="J34" s="644">
        <f>IF('Objectenoverzicht aantallen'!J$3='1.Klein Proj Bestaand Object'!$C$5,'1.Klein Proj Bestaand Object'!$C37,0)+IF($D$4=J$3,$D34,0)</f>
        <v>0</v>
      </c>
      <c r="K34" s="644">
        <f>IF('Objectenoverzicht aantallen'!K$3='1.Klein Proj Bestaand Object'!$C$5,'1.Klein Proj Bestaand Object'!$C37,0)+IF($D$4=K$3,$D34,0)</f>
        <v>0</v>
      </c>
      <c r="L34" s="644">
        <f>IF('Objectenoverzicht aantallen'!L$3='1.Klein Proj Bestaand Object'!$C$5,'1.Klein Proj Bestaand Object'!$C37,0)+IF($D$4=L$3,$D34,0)</f>
        <v>0</v>
      </c>
      <c r="M34" s="644">
        <f>IF('Objectenoverzicht aantallen'!M$3='1.Klein Proj Bestaand Object'!$C$5,'1.Klein Proj Bestaand Object'!$C37,0)+IF($D$4=M$3,$D34,0)</f>
        <v>0</v>
      </c>
      <c r="N34" s="644">
        <f>IF('Objectenoverzicht aantallen'!N$3='1.Klein Proj Bestaand Object'!$C$5,'1.Klein Proj Bestaand Object'!$C37,0)+IF($D$4=N$3,$D34,0)</f>
        <v>0</v>
      </c>
      <c r="O34" s="644">
        <f>IF('Objectenoverzicht aantallen'!O$3='1.Klein Proj Bestaand Object'!$C$5,'1.Klein Proj Bestaand Object'!$C37,0)+IF($D$4=O$3,$D34,0)</f>
        <v>0</v>
      </c>
      <c r="P34" s="460">
        <f t="shared" si="1"/>
        <v>0</v>
      </c>
      <c r="Q34" s="644">
        <f>'Invulsheet Assetbeheerder'!E37</f>
        <v>0</v>
      </c>
      <c r="R34" s="644">
        <f>'Invulsheet Assetbeheerder'!F37</f>
        <v>0</v>
      </c>
      <c r="S34" s="644">
        <f>'Invulsheet Assetbeheerder'!G37</f>
        <v>0</v>
      </c>
      <c r="T34" s="644">
        <f>'Invulsheet Assetbeheerder'!H37</f>
        <v>0</v>
      </c>
      <c r="U34" s="644">
        <f>'Invulsheet Assetbeheerder'!I37</f>
        <v>0</v>
      </c>
      <c r="V34" s="644">
        <f>'Invulsheet Assetbeheerder'!J37</f>
        <v>0</v>
      </c>
      <c r="W34" s="644">
        <f>'Invulsheet Assetbeheerder'!K37</f>
        <v>0</v>
      </c>
      <c r="X34" s="644">
        <f>'Invulsheet Assetbeheerder'!L37</f>
        <v>0</v>
      </c>
      <c r="Y34" s="644">
        <f>'Invulsheet Assetbeheerder'!M37</f>
        <v>0</v>
      </c>
      <c r="Z34" s="644">
        <f>'Invulsheet Assetbeheerder'!N37</f>
        <v>0</v>
      </c>
      <c r="AA34" s="644">
        <f>'Invulsheet Assetbeheerder'!O37</f>
        <v>0</v>
      </c>
    </row>
    <row r="35" spans="1:27" ht="17" thickBot="1" x14ac:dyDescent="0.25">
      <c r="A35" s="456">
        <f>'St. Objectenlijst FE'!A35</f>
        <v>31</v>
      </c>
      <c r="B35" s="454" t="str">
        <f>LOOKUP(A35,'St. Objectenlijst FE'!A:A,'St. Objectenlijst FE'!B:B)</f>
        <v>Spoorlijn (antiek)</v>
      </c>
      <c r="C35" s="453">
        <f>LOOKUP(A35,'Invulsheet Assetbeheerder'!A:A,'Invulsheet Assetbeheerder'!D:D)</f>
        <v>0</v>
      </c>
      <c r="D35" s="453">
        <f>IF(A35='2.Middel Proj Aangepast Object'!A37,'2.Middel Proj Aangepast Object'!E37,0)+IF(A35='3. Middel Groot Proj Nieuw Obj '!$B$6,'3. Middel Groot Proj Nieuw Obj '!$C$9,0)+IF('Objectenoverzicht aantallen'!A35='3. Middel Groot Proj Nieuw Obj '!$E$6,'3. Middel Groot Proj Nieuw Obj '!$F$9,0)+IF(A35='3. Middel Groot Proj Nieuw Obj '!$H$6,'3. Middel Groot Proj Nieuw Obj '!$I$9,0)+IF('Objectenoverzicht aantallen'!A35='3. Middel Groot Proj Nieuw Obj '!$K$6,'3. Middel Groot Proj Nieuw Obj '!$L$9,0)</f>
        <v>0</v>
      </c>
      <c r="E35" s="644">
        <f>IF('Objectenoverzicht aantallen'!E$3='1.Klein Proj Bestaand Object'!$C$5,'1.Klein Proj Bestaand Object'!$C38,0)+IF($D$4=E$3,$D35,0)</f>
        <v>0</v>
      </c>
      <c r="F35" s="644">
        <f>IF('Objectenoverzicht aantallen'!F$3='1.Klein Proj Bestaand Object'!$C$5,'1.Klein Proj Bestaand Object'!$C38,0)+IF($D$4=F$3,$D35,0)</f>
        <v>0</v>
      </c>
      <c r="G35" s="644">
        <f>IF('Objectenoverzicht aantallen'!G$3='1.Klein Proj Bestaand Object'!$C$5,'1.Klein Proj Bestaand Object'!$C38,0)+IF($D$4=G$3,$D35,0)</f>
        <v>0</v>
      </c>
      <c r="H35" s="644">
        <f>IF('Objectenoverzicht aantallen'!H$3='1.Klein Proj Bestaand Object'!$C$5,'1.Klein Proj Bestaand Object'!$C38,0)+IF($D$4=H$3,$D35,0)</f>
        <v>0</v>
      </c>
      <c r="I35" s="644">
        <f>IF('Objectenoverzicht aantallen'!I$3='1.Klein Proj Bestaand Object'!$C$5,'1.Klein Proj Bestaand Object'!$C38,0)+IF($D$4=I$3,$D35,0)</f>
        <v>0</v>
      </c>
      <c r="J35" s="644">
        <f>IF('Objectenoverzicht aantallen'!J$3='1.Klein Proj Bestaand Object'!$C$5,'1.Klein Proj Bestaand Object'!$C38,0)+IF($D$4=J$3,$D35,0)</f>
        <v>0</v>
      </c>
      <c r="K35" s="644">
        <f>IF('Objectenoverzicht aantallen'!K$3='1.Klein Proj Bestaand Object'!$C$5,'1.Klein Proj Bestaand Object'!$C38,0)+IF($D$4=K$3,$D35,0)</f>
        <v>0</v>
      </c>
      <c r="L35" s="644">
        <f>IF('Objectenoverzicht aantallen'!L$3='1.Klein Proj Bestaand Object'!$C$5,'1.Klein Proj Bestaand Object'!$C38,0)+IF($D$4=L$3,$D35,0)</f>
        <v>0</v>
      </c>
      <c r="M35" s="644">
        <f>IF('Objectenoverzicht aantallen'!M$3='1.Klein Proj Bestaand Object'!$C$5,'1.Klein Proj Bestaand Object'!$C38,0)+IF($D$4=M$3,$D35,0)</f>
        <v>0</v>
      </c>
      <c r="N35" s="644">
        <f>IF('Objectenoverzicht aantallen'!N$3='1.Klein Proj Bestaand Object'!$C$5,'1.Klein Proj Bestaand Object'!$C38,0)+IF($D$4=N$3,$D35,0)</f>
        <v>0</v>
      </c>
      <c r="O35" s="644">
        <f>IF('Objectenoverzicht aantallen'!O$3='1.Klein Proj Bestaand Object'!$C$5,'1.Klein Proj Bestaand Object'!$C38,0)+IF($D$4=O$3,$D35,0)</f>
        <v>0</v>
      </c>
      <c r="P35" s="460">
        <f t="shared" si="1"/>
        <v>0</v>
      </c>
      <c r="Q35" s="644">
        <f>'Invulsheet Assetbeheerder'!E38</f>
        <v>0</v>
      </c>
      <c r="R35" s="644">
        <f>'Invulsheet Assetbeheerder'!F38</f>
        <v>0</v>
      </c>
      <c r="S35" s="644">
        <f>'Invulsheet Assetbeheerder'!G38</f>
        <v>0</v>
      </c>
      <c r="T35" s="644">
        <f>'Invulsheet Assetbeheerder'!H38</f>
        <v>0</v>
      </c>
      <c r="U35" s="644">
        <f>'Invulsheet Assetbeheerder'!I38</f>
        <v>0</v>
      </c>
      <c r="V35" s="644">
        <f>'Invulsheet Assetbeheerder'!J38</f>
        <v>0</v>
      </c>
      <c r="W35" s="644">
        <f>'Invulsheet Assetbeheerder'!K38</f>
        <v>0</v>
      </c>
      <c r="X35" s="644">
        <f>'Invulsheet Assetbeheerder'!L38</f>
        <v>0</v>
      </c>
      <c r="Y35" s="644">
        <f>'Invulsheet Assetbeheerder'!M38</f>
        <v>0</v>
      </c>
      <c r="Z35" s="644">
        <f>'Invulsheet Assetbeheerder'!N38</f>
        <v>0</v>
      </c>
      <c r="AA35" s="644">
        <f>'Invulsheet Assetbeheerder'!O38</f>
        <v>0</v>
      </c>
    </row>
    <row r="36" spans="1:27" ht="17" thickBot="1" x14ac:dyDescent="0.25">
      <c r="A36" s="456">
        <f>'St. Objectenlijst FE'!A36</f>
        <v>32</v>
      </c>
      <c r="B36" s="454" t="str">
        <f>LOOKUP(A36,'St. Objectenlijst FE'!A:A,'St. Objectenlijst FE'!B:B)</f>
        <v>Stroomwegen</v>
      </c>
      <c r="C36" s="453">
        <f>LOOKUP(A36,'Invulsheet Assetbeheerder'!A:A,'Invulsheet Assetbeheerder'!D:D)</f>
        <v>0</v>
      </c>
      <c r="D36" s="453">
        <f>IF(A36='2.Middel Proj Aangepast Object'!A38,'2.Middel Proj Aangepast Object'!E38,0)+IF(A36='3. Middel Groot Proj Nieuw Obj '!$B$6,'3. Middel Groot Proj Nieuw Obj '!$C$9,0)+IF('Objectenoverzicht aantallen'!A36='3. Middel Groot Proj Nieuw Obj '!$E$6,'3. Middel Groot Proj Nieuw Obj '!$F$9,0)+IF(A36='3. Middel Groot Proj Nieuw Obj '!$H$6,'3. Middel Groot Proj Nieuw Obj '!$I$9,0)+IF('Objectenoverzicht aantallen'!A36='3. Middel Groot Proj Nieuw Obj '!$K$6,'3. Middel Groot Proj Nieuw Obj '!$L$9,0)</f>
        <v>0</v>
      </c>
      <c r="E36" s="644">
        <f>IF('Objectenoverzicht aantallen'!E$3='1.Klein Proj Bestaand Object'!$C$5,'1.Klein Proj Bestaand Object'!$C39,0)+IF($D$4=E$3,$D36,0)</f>
        <v>0</v>
      </c>
      <c r="F36" s="644">
        <f>IF('Objectenoverzicht aantallen'!F$3='1.Klein Proj Bestaand Object'!$C$5,'1.Klein Proj Bestaand Object'!$C39,0)+IF($D$4=F$3,$D36,0)</f>
        <v>0</v>
      </c>
      <c r="G36" s="644">
        <f>IF('Objectenoverzicht aantallen'!G$3='1.Klein Proj Bestaand Object'!$C$5,'1.Klein Proj Bestaand Object'!$C39,0)+IF($D$4=G$3,$D36,0)</f>
        <v>0</v>
      </c>
      <c r="H36" s="644">
        <f>IF('Objectenoverzicht aantallen'!H$3='1.Klein Proj Bestaand Object'!$C$5,'1.Klein Proj Bestaand Object'!$C39,0)+IF($D$4=H$3,$D36,0)</f>
        <v>0</v>
      </c>
      <c r="I36" s="644">
        <f>IF('Objectenoverzicht aantallen'!I$3='1.Klein Proj Bestaand Object'!$C$5,'1.Klein Proj Bestaand Object'!$C39,0)+IF($D$4=I$3,$D36,0)</f>
        <v>0</v>
      </c>
      <c r="J36" s="644">
        <f>IF('Objectenoverzicht aantallen'!J$3='1.Klein Proj Bestaand Object'!$C$5,'1.Klein Proj Bestaand Object'!$C39,0)+IF($D$4=J$3,$D36,0)</f>
        <v>0</v>
      </c>
      <c r="K36" s="644">
        <f>IF('Objectenoverzicht aantallen'!K$3='1.Klein Proj Bestaand Object'!$C$5,'1.Klein Proj Bestaand Object'!$C39,0)+IF($D$4=K$3,$D36,0)</f>
        <v>0</v>
      </c>
      <c r="L36" s="644">
        <f>IF('Objectenoverzicht aantallen'!L$3='1.Klein Proj Bestaand Object'!$C$5,'1.Klein Proj Bestaand Object'!$C39,0)+IF($D$4=L$3,$D36,0)</f>
        <v>0</v>
      </c>
      <c r="M36" s="644">
        <f>IF('Objectenoverzicht aantallen'!M$3='1.Klein Proj Bestaand Object'!$C$5,'1.Klein Proj Bestaand Object'!$C39,0)+IF($D$4=M$3,$D36,0)</f>
        <v>0</v>
      </c>
      <c r="N36" s="644">
        <f>IF('Objectenoverzicht aantallen'!N$3='1.Klein Proj Bestaand Object'!$C$5,'1.Klein Proj Bestaand Object'!$C39,0)+IF($D$4=N$3,$D36,0)</f>
        <v>0</v>
      </c>
      <c r="O36" s="644">
        <f>IF('Objectenoverzicht aantallen'!O$3='1.Klein Proj Bestaand Object'!$C$5,'1.Klein Proj Bestaand Object'!$C39,0)+IF($D$4=O$3,$D36,0)</f>
        <v>0</v>
      </c>
      <c r="P36" s="460">
        <f t="shared" si="1"/>
        <v>0</v>
      </c>
      <c r="Q36" s="644">
        <f>'Invulsheet Assetbeheerder'!E39</f>
        <v>0</v>
      </c>
      <c r="R36" s="644">
        <f>'Invulsheet Assetbeheerder'!F39</f>
        <v>0</v>
      </c>
      <c r="S36" s="644">
        <f>'Invulsheet Assetbeheerder'!G39</f>
        <v>0</v>
      </c>
      <c r="T36" s="644">
        <f>'Invulsheet Assetbeheerder'!H39</f>
        <v>0</v>
      </c>
      <c r="U36" s="644">
        <f>'Invulsheet Assetbeheerder'!I39</f>
        <v>0</v>
      </c>
      <c r="V36" s="644">
        <f>'Invulsheet Assetbeheerder'!J39</f>
        <v>0</v>
      </c>
      <c r="W36" s="644">
        <f>'Invulsheet Assetbeheerder'!K39</f>
        <v>0</v>
      </c>
      <c r="X36" s="644">
        <f>'Invulsheet Assetbeheerder'!L39</f>
        <v>0</v>
      </c>
      <c r="Y36" s="644">
        <f>'Invulsheet Assetbeheerder'!M39</f>
        <v>0</v>
      </c>
      <c r="Z36" s="644">
        <f>'Invulsheet Assetbeheerder'!N39</f>
        <v>0</v>
      </c>
      <c r="AA36" s="644">
        <f>'Invulsheet Assetbeheerder'!O39</f>
        <v>0</v>
      </c>
    </row>
    <row r="37" spans="1:27" ht="17" thickBot="1" x14ac:dyDescent="0.25">
      <c r="A37" s="456">
        <f>'St. Objectenlijst FE'!A37</f>
        <v>33</v>
      </c>
      <c r="B37" s="454" t="str">
        <f>LOOKUP(A37,'St. Objectenlijst FE'!A:A,'St. Objectenlijst FE'!B:B)</f>
        <v>Deklaag parallelwegen SMA</v>
      </c>
      <c r="C37" s="453">
        <f>LOOKUP(A37,'Invulsheet Assetbeheerder'!A:A,'Invulsheet Assetbeheerder'!D:D)</f>
        <v>0</v>
      </c>
      <c r="D37" s="453">
        <f>IF(A37='2.Middel Proj Aangepast Object'!A39,'2.Middel Proj Aangepast Object'!E39,0)+IF(A37='3. Middel Groot Proj Nieuw Obj '!$B$6,'3. Middel Groot Proj Nieuw Obj '!$C$9,0)+IF('Objectenoverzicht aantallen'!A37='3. Middel Groot Proj Nieuw Obj '!$E$6,'3. Middel Groot Proj Nieuw Obj '!$F$9,0)+IF(A37='3. Middel Groot Proj Nieuw Obj '!$H$6,'3. Middel Groot Proj Nieuw Obj '!$I$9,0)+IF('Objectenoverzicht aantallen'!A37='3. Middel Groot Proj Nieuw Obj '!$K$6,'3. Middel Groot Proj Nieuw Obj '!$L$9,0)</f>
        <v>0</v>
      </c>
      <c r="E37" s="644">
        <f>IF('Objectenoverzicht aantallen'!E$3='1.Klein Proj Bestaand Object'!$C$5,'1.Klein Proj Bestaand Object'!$C40,0)+IF($D$4=E$3,$D37,0)</f>
        <v>0</v>
      </c>
      <c r="F37" s="644">
        <f>IF('Objectenoverzicht aantallen'!F$3='1.Klein Proj Bestaand Object'!$C$5,'1.Klein Proj Bestaand Object'!$C40,0)+IF($D$4=F$3,$D37,0)</f>
        <v>0</v>
      </c>
      <c r="G37" s="644">
        <f>IF('Objectenoverzicht aantallen'!G$3='1.Klein Proj Bestaand Object'!$C$5,'1.Klein Proj Bestaand Object'!$C40,0)+IF($D$4=G$3,$D37,0)</f>
        <v>0</v>
      </c>
      <c r="H37" s="644">
        <f>IF('Objectenoverzicht aantallen'!H$3='1.Klein Proj Bestaand Object'!$C$5,'1.Klein Proj Bestaand Object'!$C40,0)+IF($D$4=H$3,$D37,0)</f>
        <v>0</v>
      </c>
      <c r="I37" s="644">
        <f>IF('Objectenoverzicht aantallen'!I$3='1.Klein Proj Bestaand Object'!$C$5,'1.Klein Proj Bestaand Object'!$C40,0)+IF($D$4=I$3,$D37,0)</f>
        <v>0</v>
      </c>
      <c r="J37" s="644">
        <f>IF('Objectenoverzicht aantallen'!J$3='1.Klein Proj Bestaand Object'!$C$5,'1.Klein Proj Bestaand Object'!$C40,0)+IF($D$4=J$3,$D37,0)</f>
        <v>0</v>
      </c>
      <c r="K37" s="644">
        <f>IF('Objectenoverzicht aantallen'!K$3='1.Klein Proj Bestaand Object'!$C$5,'1.Klein Proj Bestaand Object'!$C40,0)+IF($D$4=K$3,$D37,0)</f>
        <v>0</v>
      </c>
      <c r="L37" s="644">
        <f>IF('Objectenoverzicht aantallen'!L$3='1.Klein Proj Bestaand Object'!$C$5,'1.Klein Proj Bestaand Object'!$C40,0)+IF($D$4=L$3,$D37,0)</f>
        <v>0</v>
      </c>
      <c r="M37" s="644">
        <f>IF('Objectenoverzicht aantallen'!M$3='1.Klein Proj Bestaand Object'!$C$5,'1.Klein Proj Bestaand Object'!$C40,0)+IF($D$4=M$3,$D37,0)</f>
        <v>0</v>
      </c>
      <c r="N37" s="644">
        <f>IF('Objectenoverzicht aantallen'!N$3='1.Klein Proj Bestaand Object'!$C$5,'1.Klein Proj Bestaand Object'!$C40,0)+IF($D$4=N$3,$D37,0)</f>
        <v>0</v>
      </c>
      <c r="O37" s="644">
        <f>IF('Objectenoverzicht aantallen'!O$3='1.Klein Proj Bestaand Object'!$C$5,'1.Klein Proj Bestaand Object'!$C40,0)+IF($D$4=O$3,$D37,0)</f>
        <v>0</v>
      </c>
      <c r="P37" s="460">
        <f t="shared" si="1"/>
        <v>0</v>
      </c>
      <c r="Q37" s="644">
        <f>'Invulsheet Assetbeheerder'!E40</f>
        <v>0</v>
      </c>
      <c r="R37" s="644">
        <f>'Invulsheet Assetbeheerder'!F40</f>
        <v>0</v>
      </c>
      <c r="S37" s="644">
        <f>'Invulsheet Assetbeheerder'!G40</f>
        <v>0</v>
      </c>
      <c r="T37" s="644">
        <f>'Invulsheet Assetbeheerder'!H40</f>
        <v>0</v>
      </c>
      <c r="U37" s="644">
        <f>'Invulsheet Assetbeheerder'!I40</f>
        <v>0</v>
      </c>
      <c r="V37" s="644">
        <f>'Invulsheet Assetbeheerder'!J40</f>
        <v>0</v>
      </c>
      <c r="W37" s="644">
        <f>'Invulsheet Assetbeheerder'!K40</f>
        <v>0</v>
      </c>
      <c r="X37" s="644">
        <f>'Invulsheet Assetbeheerder'!L40</f>
        <v>0</v>
      </c>
      <c r="Y37" s="644">
        <f>'Invulsheet Assetbeheerder'!M40</f>
        <v>0</v>
      </c>
      <c r="Z37" s="644">
        <f>'Invulsheet Assetbeheerder'!N40</f>
        <v>0</v>
      </c>
      <c r="AA37" s="644">
        <f>'Invulsheet Assetbeheerder'!O40</f>
        <v>0</v>
      </c>
    </row>
    <row r="38" spans="1:27" ht="17" thickBot="1" x14ac:dyDescent="0.25">
      <c r="A38" s="456">
        <f>'St. Objectenlijst FE'!A38</f>
        <v>34</v>
      </c>
      <c r="B38" s="454" t="str">
        <f>LOOKUP(A38,'St. Objectenlijst FE'!A:A,'St. Objectenlijst FE'!B:B)</f>
        <v>Rotondes (beton)</v>
      </c>
      <c r="C38" s="453">
        <f>LOOKUP(A38,'Invulsheet Assetbeheerder'!A:A,'Invulsheet Assetbeheerder'!D:D)</f>
        <v>0</v>
      </c>
      <c r="D38" s="453">
        <f>IF(A38='2.Middel Proj Aangepast Object'!A40,'2.Middel Proj Aangepast Object'!E40,0)+IF(A38='3. Middel Groot Proj Nieuw Obj '!$B$6,'3. Middel Groot Proj Nieuw Obj '!$C$9,0)+IF('Objectenoverzicht aantallen'!A38='3. Middel Groot Proj Nieuw Obj '!$E$6,'3. Middel Groot Proj Nieuw Obj '!$F$9,0)+IF(A38='3. Middel Groot Proj Nieuw Obj '!$H$6,'3. Middel Groot Proj Nieuw Obj '!$I$9,0)+IF('Objectenoverzicht aantallen'!A38='3. Middel Groot Proj Nieuw Obj '!$K$6,'3. Middel Groot Proj Nieuw Obj '!$L$9,0)</f>
        <v>0</v>
      </c>
      <c r="E38" s="644">
        <f>IF('Objectenoverzicht aantallen'!E$3='1.Klein Proj Bestaand Object'!$C$5,'1.Klein Proj Bestaand Object'!$C41,0)+IF($D$4=E$3,$D38,0)</f>
        <v>0</v>
      </c>
      <c r="F38" s="644">
        <f>IF('Objectenoverzicht aantallen'!F$3='1.Klein Proj Bestaand Object'!$C$5,'1.Klein Proj Bestaand Object'!$C41,0)+IF($D$4=F$3,$D38,0)</f>
        <v>0</v>
      </c>
      <c r="G38" s="644">
        <f>IF('Objectenoverzicht aantallen'!G$3='1.Klein Proj Bestaand Object'!$C$5,'1.Klein Proj Bestaand Object'!$C41,0)+IF($D$4=G$3,$D38,0)</f>
        <v>0</v>
      </c>
      <c r="H38" s="644">
        <f>IF('Objectenoverzicht aantallen'!H$3='1.Klein Proj Bestaand Object'!$C$5,'1.Klein Proj Bestaand Object'!$C41,0)+IF($D$4=H$3,$D38,0)</f>
        <v>0</v>
      </c>
      <c r="I38" s="644">
        <f>IF('Objectenoverzicht aantallen'!I$3='1.Klein Proj Bestaand Object'!$C$5,'1.Klein Proj Bestaand Object'!$C41,0)+IF($D$4=I$3,$D38,0)</f>
        <v>0</v>
      </c>
      <c r="J38" s="644">
        <f>IF('Objectenoverzicht aantallen'!J$3='1.Klein Proj Bestaand Object'!$C$5,'1.Klein Proj Bestaand Object'!$C41,0)+IF($D$4=J$3,$D38,0)</f>
        <v>0</v>
      </c>
      <c r="K38" s="644">
        <f>IF('Objectenoverzicht aantallen'!K$3='1.Klein Proj Bestaand Object'!$C$5,'1.Klein Proj Bestaand Object'!$C41,0)+IF($D$4=K$3,$D38,0)</f>
        <v>0</v>
      </c>
      <c r="L38" s="644">
        <f>IF('Objectenoverzicht aantallen'!L$3='1.Klein Proj Bestaand Object'!$C$5,'1.Klein Proj Bestaand Object'!$C41,0)+IF($D$4=L$3,$D38,0)</f>
        <v>0</v>
      </c>
      <c r="M38" s="644">
        <f>IF('Objectenoverzicht aantallen'!M$3='1.Klein Proj Bestaand Object'!$C$5,'1.Klein Proj Bestaand Object'!$C41,0)+IF($D$4=M$3,$D38,0)</f>
        <v>0</v>
      </c>
      <c r="N38" s="644">
        <f>IF('Objectenoverzicht aantallen'!N$3='1.Klein Proj Bestaand Object'!$C$5,'1.Klein Proj Bestaand Object'!$C41,0)+IF($D$4=N$3,$D38,0)</f>
        <v>0</v>
      </c>
      <c r="O38" s="644">
        <f>IF('Objectenoverzicht aantallen'!O$3='1.Klein Proj Bestaand Object'!$C$5,'1.Klein Proj Bestaand Object'!$C41,0)+IF($D$4=O$3,$D38,0)</f>
        <v>0</v>
      </c>
      <c r="P38" s="460">
        <f t="shared" si="1"/>
        <v>0</v>
      </c>
      <c r="Q38" s="644">
        <f>'Invulsheet Assetbeheerder'!E41</f>
        <v>0</v>
      </c>
      <c r="R38" s="644">
        <f>'Invulsheet Assetbeheerder'!F41</f>
        <v>0</v>
      </c>
      <c r="S38" s="644">
        <f>'Invulsheet Assetbeheerder'!G41</f>
        <v>0</v>
      </c>
      <c r="T38" s="644">
        <f>'Invulsheet Assetbeheerder'!H41</f>
        <v>0</v>
      </c>
      <c r="U38" s="644">
        <f>'Invulsheet Assetbeheerder'!I41</f>
        <v>0</v>
      </c>
      <c r="V38" s="644">
        <f>'Invulsheet Assetbeheerder'!J41</f>
        <v>0</v>
      </c>
      <c r="W38" s="644">
        <f>'Invulsheet Assetbeheerder'!K41</f>
        <v>0</v>
      </c>
      <c r="X38" s="644">
        <f>'Invulsheet Assetbeheerder'!L41</f>
        <v>0</v>
      </c>
      <c r="Y38" s="644">
        <f>'Invulsheet Assetbeheerder'!M41</f>
        <v>0</v>
      </c>
      <c r="Z38" s="644">
        <f>'Invulsheet Assetbeheerder'!N41</f>
        <v>0</v>
      </c>
      <c r="AA38" s="644">
        <f>'Invulsheet Assetbeheerder'!O41</f>
        <v>0</v>
      </c>
    </row>
    <row r="39" spans="1:27" ht="17" thickBot="1" x14ac:dyDescent="0.25">
      <c r="A39" s="456">
        <f>'St. Objectenlijst FE'!A39</f>
        <v>35</v>
      </c>
      <c r="B39" s="454" t="str">
        <f>LOOKUP(A39,'St. Objectenlijst FE'!A:A,'St. Objectenlijst FE'!B:B)</f>
        <v>Fietspaden (recycled beton)</v>
      </c>
      <c r="C39" s="453">
        <f>LOOKUP(A39,'Invulsheet Assetbeheerder'!A:A,'Invulsheet Assetbeheerder'!D:D)</f>
        <v>0</v>
      </c>
      <c r="D39" s="453">
        <f>IF(A39='2.Middel Proj Aangepast Object'!A41,'2.Middel Proj Aangepast Object'!E41,0)+IF(A39='3. Middel Groot Proj Nieuw Obj '!$B$6,'3. Middel Groot Proj Nieuw Obj '!$C$9,0)+IF('Objectenoverzicht aantallen'!A39='3. Middel Groot Proj Nieuw Obj '!$E$6,'3. Middel Groot Proj Nieuw Obj '!$F$9,0)+IF(A39='3. Middel Groot Proj Nieuw Obj '!$H$6,'3. Middel Groot Proj Nieuw Obj '!$I$9,0)+IF('Objectenoverzicht aantallen'!A39='3. Middel Groot Proj Nieuw Obj '!$K$6,'3. Middel Groot Proj Nieuw Obj '!$L$9,0)</f>
        <v>0</v>
      </c>
      <c r="E39" s="644">
        <f>IF('Objectenoverzicht aantallen'!E$3='1.Klein Proj Bestaand Object'!$C$5,'1.Klein Proj Bestaand Object'!$C42,0)+IF($D$4=E$3,$D39,0)</f>
        <v>0</v>
      </c>
      <c r="F39" s="644">
        <f>IF('Objectenoverzicht aantallen'!F$3='1.Klein Proj Bestaand Object'!$C$5,'1.Klein Proj Bestaand Object'!$C42,0)+IF($D$4=F$3,$D39,0)</f>
        <v>0</v>
      </c>
      <c r="G39" s="644">
        <f>IF('Objectenoverzicht aantallen'!G$3='1.Klein Proj Bestaand Object'!$C$5,'1.Klein Proj Bestaand Object'!$C42,0)+IF($D$4=G$3,$D39,0)</f>
        <v>0</v>
      </c>
      <c r="H39" s="644">
        <f>IF('Objectenoverzicht aantallen'!H$3='1.Klein Proj Bestaand Object'!$C$5,'1.Klein Proj Bestaand Object'!$C42,0)+IF($D$4=H$3,$D39,0)</f>
        <v>0</v>
      </c>
      <c r="I39" s="644">
        <f>IF('Objectenoverzicht aantallen'!I$3='1.Klein Proj Bestaand Object'!$C$5,'1.Klein Proj Bestaand Object'!$C42,0)+IF($D$4=I$3,$D39,0)</f>
        <v>0</v>
      </c>
      <c r="J39" s="644">
        <f>IF('Objectenoverzicht aantallen'!J$3='1.Klein Proj Bestaand Object'!$C$5,'1.Klein Proj Bestaand Object'!$C42,0)+IF($D$4=J$3,$D39,0)</f>
        <v>0</v>
      </c>
      <c r="K39" s="644">
        <f>IF('Objectenoverzicht aantallen'!K$3='1.Klein Proj Bestaand Object'!$C$5,'1.Klein Proj Bestaand Object'!$C42,0)+IF($D$4=K$3,$D39,0)</f>
        <v>0</v>
      </c>
      <c r="L39" s="644">
        <f>IF('Objectenoverzicht aantallen'!L$3='1.Klein Proj Bestaand Object'!$C$5,'1.Klein Proj Bestaand Object'!$C42,0)+IF($D$4=L$3,$D39,0)</f>
        <v>0</v>
      </c>
      <c r="M39" s="644">
        <f>IF('Objectenoverzicht aantallen'!M$3='1.Klein Proj Bestaand Object'!$C$5,'1.Klein Proj Bestaand Object'!$C42,0)+IF($D$4=M$3,$D39,0)</f>
        <v>0</v>
      </c>
      <c r="N39" s="644">
        <f>IF('Objectenoverzicht aantallen'!N$3='1.Klein Proj Bestaand Object'!$C$5,'1.Klein Proj Bestaand Object'!$C42,0)+IF($D$4=N$3,$D39,0)</f>
        <v>0</v>
      </c>
      <c r="O39" s="644">
        <f>IF('Objectenoverzicht aantallen'!O$3='1.Klein Proj Bestaand Object'!$C$5,'1.Klein Proj Bestaand Object'!$C42,0)+IF($D$4=O$3,$D39,0)</f>
        <v>0</v>
      </c>
      <c r="P39" s="460">
        <f t="shared" si="1"/>
        <v>0</v>
      </c>
      <c r="Q39" s="644">
        <f>'Invulsheet Assetbeheerder'!E42</f>
        <v>0</v>
      </c>
      <c r="R39" s="644">
        <f>'Invulsheet Assetbeheerder'!F42</f>
        <v>0</v>
      </c>
      <c r="S39" s="644">
        <f>'Invulsheet Assetbeheerder'!G42</f>
        <v>0</v>
      </c>
      <c r="T39" s="644">
        <f>'Invulsheet Assetbeheerder'!H42</f>
        <v>0</v>
      </c>
      <c r="U39" s="644">
        <f>'Invulsheet Assetbeheerder'!I42</f>
        <v>0</v>
      </c>
      <c r="V39" s="644">
        <f>'Invulsheet Assetbeheerder'!J42</f>
        <v>0</v>
      </c>
      <c r="W39" s="644">
        <f>'Invulsheet Assetbeheerder'!K42</f>
        <v>0</v>
      </c>
      <c r="X39" s="644">
        <f>'Invulsheet Assetbeheerder'!L42</f>
        <v>0</v>
      </c>
      <c r="Y39" s="644">
        <f>'Invulsheet Assetbeheerder'!M42</f>
        <v>0</v>
      </c>
      <c r="Z39" s="644">
        <f>'Invulsheet Assetbeheerder'!N42</f>
        <v>0</v>
      </c>
      <c r="AA39" s="644">
        <f>'Invulsheet Assetbeheerder'!O42</f>
        <v>0</v>
      </c>
    </row>
    <row r="40" spans="1:27" ht="17" thickBot="1" x14ac:dyDescent="0.25">
      <c r="A40" s="456">
        <f>'St. Objectenlijst FE'!A40</f>
        <v>36</v>
      </c>
      <c r="B40" s="454" t="str">
        <f>LOOKUP(A40,'St. Objectenlijst FE'!A:A,'St. Objectenlijst FE'!B:B)</f>
        <v>Fietspaden (asfalt)</v>
      </c>
      <c r="C40" s="453">
        <f>LOOKUP(A40,'Invulsheet Assetbeheerder'!A:A,'Invulsheet Assetbeheerder'!D:D)</f>
        <v>0</v>
      </c>
      <c r="D40" s="453">
        <f>IF(A40='2.Middel Proj Aangepast Object'!A42,'2.Middel Proj Aangepast Object'!E42,0)+IF(A40='3. Middel Groot Proj Nieuw Obj '!$B$6,'3. Middel Groot Proj Nieuw Obj '!$C$9,0)+IF('Objectenoverzicht aantallen'!A40='3. Middel Groot Proj Nieuw Obj '!$E$6,'3. Middel Groot Proj Nieuw Obj '!$F$9,0)+IF(A40='3. Middel Groot Proj Nieuw Obj '!$H$6,'3. Middel Groot Proj Nieuw Obj '!$I$9,0)+IF('Objectenoverzicht aantallen'!A40='3. Middel Groot Proj Nieuw Obj '!$K$6,'3. Middel Groot Proj Nieuw Obj '!$L$9,0)</f>
        <v>0</v>
      </c>
      <c r="E40" s="644">
        <f>IF('Objectenoverzicht aantallen'!E$3='1.Klein Proj Bestaand Object'!$C$5,'1.Klein Proj Bestaand Object'!$C43,0)+IF($D$4=E$3,$D40,0)</f>
        <v>0</v>
      </c>
      <c r="F40" s="644">
        <f>IF('Objectenoverzicht aantallen'!F$3='1.Klein Proj Bestaand Object'!$C$5,'1.Klein Proj Bestaand Object'!$C43,0)+IF($D$4=F$3,$D40,0)</f>
        <v>0</v>
      </c>
      <c r="G40" s="644">
        <f>IF('Objectenoverzicht aantallen'!G$3='1.Klein Proj Bestaand Object'!$C$5,'1.Klein Proj Bestaand Object'!$C43,0)+IF($D$4=G$3,$D40,0)</f>
        <v>0</v>
      </c>
      <c r="H40" s="644">
        <f>IF('Objectenoverzicht aantallen'!H$3='1.Klein Proj Bestaand Object'!$C$5,'1.Klein Proj Bestaand Object'!$C43,0)+IF($D$4=H$3,$D40,0)</f>
        <v>0</v>
      </c>
      <c r="I40" s="644">
        <f>IF('Objectenoverzicht aantallen'!I$3='1.Klein Proj Bestaand Object'!$C$5,'1.Klein Proj Bestaand Object'!$C43,0)+IF($D$4=I$3,$D40,0)</f>
        <v>0</v>
      </c>
      <c r="J40" s="644">
        <f>IF('Objectenoverzicht aantallen'!J$3='1.Klein Proj Bestaand Object'!$C$5,'1.Klein Proj Bestaand Object'!$C43,0)+IF($D$4=J$3,$D40,0)</f>
        <v>0</v>
      </c>
      <c r="K40" s="644">
        <f>IF('Objectenoverzicht aantallen'!K$3='1.Klein Proj Bestaand Object'!$C$5,'1.Klein Proj Bestaand Object'!$C43,0)+IF($D$4=K$3,$D40,0)</f>
        <v>0</v>
      </c>
      <c r="L40" s="644">
        <f>IF('Objectenoverzicht aantallen'!L$3='1.Klein Proj Bestaand Object'!$C$5,'1.Klein Proj Bestaand Object'!$C43,0)+IF($D$4=L$3,$D40,0)</f>
        <v>0</v>
      </c>
      <c r="M40" s="644">
        <f>IF('Objectenoverzicht aantallen'!M$3='1.Klein Proj Bestaand Object'!$C$5,'1.Klein Proj Bestaand Object'!$C43,0)+IF($D$4=M$3,$D40,0)</f>
        <v>0</v>
      </c>
      <c r="N40" s="644">
        <f>IF('Objectenoverzicht aantallen'!N$3='1.Klein Proj Bestaand Object'!$C$5,'1.Klein Proj Bestaand Object'!$C43,0)+IF($D$4=N$3,$D40,0)</f>
        <v>0</v>
      </c>
      <c r="O40" s="644">
        <f>IF('Objectenoverzicht aantallen'!O$3='1.Klein Proj Bestaand Object'!$C$5,'1.Klein Proj Bestaand Object'!$C43,0)+IF($D$4=O$3,$D40,0)</f>
        <v>0</v>
      </c>
      <c r="P40" s="460">
        <f t="shared" si="1"/>
        <v>0</v>
      </c>
      <c r="Q40" s="644">
        <f>'Invulsheet Assetbeheerder'!E43</f>
        <v>0</v>
      </c>
      <c r="R40" s="644">
        <f>'Invulsheet Assetbeheerder'!F43</f>
        <v>0</v>
      </c>
      <c r="S40" s="644">
        <f>'Invulsheet Assetbeheerder'!G43</f>
        <v>0</v>
      </c>
      <c r="T40" s="644">
        <f>'Invulsheet Assetbeheerder'!H43</f>
        <v>0</v>
      </c>
      <c r="U40" s="644">
        <f>'Invulsheet Assetbeheerder'!I43</f>
        <v>0</v>
      </c>
      <c r="V40" s="644">
        <f>'Invulsheet Assetbeheerder'!J43</f>
        <v>0</v>
      </c>
      <c r="W40" s="644">
        <f>'Invulsheet Assetbeheerder'!K43</f>
        <v>0</v>
      </c>
      <c r="X40" s="644">
        <f>'Invulsheet Assetbeheerder'!L43</f>
        <v>0</v>
      </c>
      <c r="Y40" s="644">
        <f>'Invulsheet Assetbeheerder'!M43</f>
        <v>0</v>
      </c>
      <c r="Z40" s="644">
        <f>'Invulsheet Assetbeheerder'!N43</f>
        <v>0</v>
      </c>
      <c r="AA40" s="644">
        <f>'Invulsheet Assetbeheerder'!O43</f>
        <v>0</v>
      </c>
    </row>
    <row r="41" spans="1:27" ht="17" thickBot="1" x14ac:dyDescent="0.25">
      <c r="A41" s="456">
        <f>'St. Objectenlijst FE'!A41</f>
        <v>37</v>
      </c>
      <c r="B41" s="454" t="str">
        <f>LOOKUP(A41,'St. Objectenlijst FE'!A:A,'St. Objectenlijst FE'!B:B)</f>
        <v>Voetpaden en fietspaden elementenverharding (betontegel)</v>
      </c>
      <c r="C41" s="453">
        <f>LOOKUP(A41,'Invulsheet Assetbeheerder'!A:A,'Invulsheet Assetbeheerder'!D:D)</f>
        <v>0</v>
      </c>
      <c r="D41" s="453">
        <f>IF(A41='2.Middel Proj Aangepast Object'!A43,'2.Middel Proj Aangepast Object'!E43,0)+IF(A41='3. Middel Groot Proj Nieuw Obj '!$B$6,'3. Middel Groot Proj Nieuw Obj '!$C$9,0)+IF('Objectenoverzicht aantallen'!A41='3. Middel Groot Proj Nieuw Obj '!$E$6,'3. Middel Groot Proj Nieuw Obj '!$F$9,0)+IF(A41='3. Middel Groot Proj Nieuw Obj '!$H$6,'3. Middel Groot Proj Nieuw Obj '!$I$9,0)+IF('Objectenoverzicht aantallen'!A41='3. Middel Groot Proj Nieuw Obj '!$K$6,'3. Middel Groot Proj Nieuw Obj '!$L$9,0)</f>
        <v>0</v>
      </c>
      <c r="E41" s="644">
        <f>IF('Objectenoverzicht aantallen'!E$3='1.Klein Proj Bestaand Object'!$C$5,'1.Klein Proj Bestaand Object'!$C44,0)+IF($D$4=E$3,$D41,0)</f>
        <v>0</v>
      </c>
      <c r="F41" s="644">
        <f>IF('Objectenoverzicht aantallen'!F$3='1.Klein Proj Bestaand Object'!$C$5,'1.Klein Proj Bestaand Object'!$C44,0)+IF($D$4=F$3,$D41,0)</f>
        <v>0</v>
      </c>
      <c r="G41" s="644">
        <f>IF('Objectenoverzicht aantallen'!G$3='1.Klein Proj Bestaand Object'!$C$5,'1.Klein Proj Bestaand Object'!$C44,0)+IF($D$4=G$3,$D41,0)</f>
        <v>0</v>
      </c>
      <c r="H41" s="644">
        <f>IF('Objectenoverzicht aantallen'!H$3='1.Klein Proj Bestaand Object'!$C$5,'1.Klein Proj Bestaand Object'!$C44,0)+IF($D$4=H$3,$D41,0)</f>
        <v>0</v>
      </c>
      <c r="I41" s="644">
        <f>IF('Objectenoverzicht aantallen'!I$3='1.Klein Proj Bestaand Object'!$C$5,'1.Klein Proj Bestaand Object'!$C44,0)+IF($D$4=I$3,$D41,0)</f>
        <v>0</v>
      </c>
      <c r="J41" s="644">
        <f>IF('Objectenoverzicht aantallen'!J$3='1.Klein Proj Bestaand Object'!$C$5,'1.Klein Proj Bestaand Object'!$C44,0)+IF($D$4=J$3,$D41,0)</f>
        <v>0</v>
      </c>
      <c r="K41" s="644">
        <f>IF('Objectenoverzicht aantallen'!K$3='1.Klein Proj Bestaand Object'!$C$5,'1.Klein Proj Bestaand Object'!$C44,0)+IF($D$4=K$3,$D41,0)</f>
        <v>0</v>
      </c>
      <c r="L41" s="644">
        <f>IF('Objectenoverzicht aantallen'!L$3='1.Klein Proj Bestaand Object'!$C$5,'1.Klein Proj Bestaand Object'!$C44,0)+IF($D$4=L$3,$D41,0)</f>
        <v>0</v>
      </c>
      <c r="M41" s="644">
        <f>IF('Objectenoverzicht aantallen'!M$3='1.Klein Proj Bestaand Object'!$C$5,'1.Klein Proj Bestaand Object'!$C44,0)+IF($D$4=M$3,$D41,0)</f>
        <v>0</v>
      </c>
      <c r="N41" s="644">
        <f>IF('Objectenoverzicht aantallen'!N$3='1.Klein Proj Bestaand Object'!$C$5,'1.Klein Proj Bestaand Object'!$C44,0)+IF($D$4=N$3,$D41,0)</f>
        <v>0</v>
      </c>
      <c r="O41" s="644">
        <f>IF('Objectenoverzicht aantallen'!O$3='1.Klein Proj Bestaand Object'!$C$5,'1.Klein Proj Bestaand Object'!$C44,0)+IF($D$4=O$3,$D41,0)</f>
        <v>0</v>
      </c>
      <c r="P41" s="460">
        <f t="shared" si="1"/>
        <v>0</v>
      </c>
      <c r="Q41" s="644">
        <f>'Invulsheet Assetbeheerder'!E44</f>
        <v>0</v>
      </c>
      <c r="R41" s="644">
        <f>'Invulsheet Assetbeheerder'!F44</f>
        <v>0</v>
      </c>
      <c r="S41" s="644">
        <f>'Invulsheet Assetbeheerder'!G44</f>
        <v>0</v>
      </c>
      <c r="T41" s="644">
        <f>'Invulsheet Assetbeheerder'!H44</f>
        <v>0</v>
      </c>
      <c r="U41" s="644">
        <f>'Invulsheet Assetbeheerder'!I44</f>
        <v>0</v>
      </c>
      <c r="V41" s="644">
        <f>'Invulsheet Assetbeheerder'!J44</f>
        <v>0</v>
      </c>
      <c r="W41" s="644">
        <f>'Invulsheet Assetbeheerder'!K44</f>
        <v>0</v>
      </c>
      <c r="X41" s="644">
        <f>'Invulsheet Assetbeheerder'!L44</f>
        <v>0</v>
      </c>
      <c r="Y41" s="644">
        <f>'Invulsheet Assetbeheerder'!M44</f>
        <v>0</v>
      </c>
      <c r="Z41" s="644">
        <f>'Invulsheet Assetbeheerder'!N44</f>
        <v>0</v>
      </c>
      <c r="AA41" s="644">
        <f>'Invulsheet Assetbeheerder'!O44</f>
        <v>0</v>
      </c>
    </row>
    <row r="42" spans="1:27" ht="17" thickBot="1" x14ac:dyDescent="0.25">
      <c r="A42" s="456">
        <f>'St. Objectenlijst FE'!A42</f>
        <v>38</v>
      </c>
      <c r="B42" s="454" t="str">
        <f>LOOKUP(A42,'St. Objectenlijst FE'!A:A,'St. Objectenlijst FE'!B:B)</f>
        <v>Busbanen</v>
      </c>
      <c r="C42" s="453">
        <f>LOOKUP(A42,'Invulsheet Assetbeheerder'!A:A,'Invulsheet Assetbeheerder'!D:D)</f>
        <v>0</v>
      </c>
      <c r="D42" s="453">
        <f>IF(A42='2.Middel Proj Aangepast Object'!A44,'2.Middel Proj Aangepast Object'!E44,0)+IF(A42='3. Middel Groot Proj Nieuw Obj '!$B$6,'3. Middel Groot Proj Nieuw Obj '!$C$9,0)+IF('Objectenoverzicht aantallen'!A42='3. Middel Groot Proj Nieuw Obj '!$E$6,'3. Middel Groot Proj Nieuw Obj '!$F$9,0)+IF(A42='3. Middel Groot Proj Nieuw Obj '!$H$6,'3. Middel Groot Proj Nieuw Obj '!$I$9,0)+IF('Objectenoverzicht aantallen'!A42='3. Middel Groot Proj Nieuw Obj '!$K$6,'3. Middel Groot Proj Nieuw Obj '!$L$9,0)</f>
        <v>0</v>
      </c>
      <c r="E42" s="644">
        <f>IF('Objectenoverzicht aantallen'!E$3='1.Klein Proj Bestaand Object'!$C$5,'1.Klein Proj Bestaand Object'!$C45,0)+IF($D$4=E$3,$D42,0)</f>
        <v>0</v>
      </c>
      <c r="F42" s="644">
        <f>IF('Objectenoverzicht aantallen'!F$3='1.Klein Proj Bestaand Object'!$C$5,'1.Klein Proj Bestaand Object'!$C45,0)+IF($D$4=F$3,$D42,0)</f>
        <v>0</v>
      </c>
      <c r="G42" s="644">
        <f>IF('Objectenoverzicht aantallen'!G$3='1.Klein Proj Bestaand Object'!$C$5,'1.Klein Proj Bestaand Object'!$C45,0)+IF($D$4=G$3,$D42,0)</f>
        <v>0</v>
      </c>
      <c r="H42" s="644">
        <f>IF('Objectenoverzicht aantallen'!H$3='1.Klein Proj Bestaand Object'!$C$5,'1.Klein Proj Bestaand Object'!$C45,0)+IF($D$4=H$3,$D42,0)</f>
        <v>0</v>
      </c>
      <c r="I42" s="644">
        <f>IF('Objectenoverzicht aantallen'!I$3='1.Klein Proj Bestaand Object'!$C$5,'1.Klein Proj Bestaand Object'!$C45,0)+IF($D$4=I$3,$D42,0)</f>
        <v>0</v>
      </c>
      <c r="J42" s="644">
        <f>IF('Objectenoverzicht aantallen'!J$3='1.Klein Proj Bestaand Object'!$C$5,'1.Klein Proj Bestaand Object'!$C45,0)+IF($D$4=J$3,$D42,0)</f>
        <v>0</v>
      </c>
      <c r="K42" s="644">
        <f>IF('Objectenoverzicht aantallen'!K$3='1.Klein Proj Bestaand Object'!$C$5,'1.Klein Proj Bestaand Object'!$C45,0)+IF($D$4=K$3,$D42,0)</f>
        <v>0</v>
      </c>
      <c r="L42" s="644">
        <f>IF('Objectenoverzicht aantallen'!L$3='1.Klein Proj Bestaand Object'!$C$5,'1.Klein Proj Bestaand Object'!$C45,0)+IF($D$4=L$3,$D42,0)</f>
        <v>0</v>
      </c>
      <c r="M42" s="644">
        <f>IF('Objectenoverzicht aantallen'!M$3='1.Klein Proj Bestaand Object'!$C$5,'1.Klein Proj Bestaand Object'!$C45,0)+IF($D$4=M$3,$D42,0)</f>
        <v>0</v>
      </c>
      <c r="N42" s="644">
        <f>IF('Objectenoverzicht aantallen'!N$3='1.Klein Proj Bestaand Object'!$C$5,'1.Klein Proj Bestaand Object'!$C45,0)+IF($D$4=N$3,$D42,0)</f>
        <v>0</v>
      </c>
      <c r="O42" s="644">
        <f>IF('Objectenoverzicht aantallen'!O$3='1.Klein Proj Bestaand Object'!$C$5,'1.Klein Proj Bestaand Object'!$C45,0)+IF($D$4=O$3,$D42,0)</f>
        <v>0</v>
      </c>
      <c r="P42" s="460">
        <f t="shared" si="1"/>
        <v>0</v>
      </c>
      <c r="Q42" s="644">
        <f>'Invulsheet Assetbeheerder'!E45</f>
        <v>0</v>
      </c>
      <c r="R42" s="644">
        <f>'Invulsheet Assetbeheerder'!F45</f>
        <v>0</v>
      </c>
      <c r="S42" s="644">
        <f>'Invulsheet Assetbeheerder'!G45</f>
        <v>0</v>
      </c>
      <c r="T42" s="644">
        <f>'Invulsheet Assetbeheerder'!H45</f>
        <v>0</v>
      </c>
      <c r="U42" s="644">
        <f>'Invulsheet Assetbeheerder'!I45</f>
        <v>0</v>
      </c>
      <c r="V42" s="644">
        <f>'Invulsheet Assetbeheerder'!J45</f>
        <v>0</v>
      </c>
      <c r="W42" s="644">
        <f>'Invulsheet Assetbeheerder'!K45</f>
        <v>0</v>
      </c>
      <c r="X42" s="644">
        <f>'Invulsheet Assetbeheerder'!L45</f>
        <v>0</v>
      </c>
      <c r="Y42" s="644">
        <f>'Invulsheet Assetbeheerder'!M45</f>
        <v>0</v>
      </c>
      <c r="Z42" s="644">
        <f>'Invulsheet Assetbeheerder'!N45</f>
        <v>0</v>
      </c>
      <c r="AA42" s="644">
        <f>'Invulsheet Assetbeheerder'!O45</f>
        <v>0</v>
      </c>
    </row>
    <row r="43" spans="1:27" ht="17" thickBot="1" x14ac:dyDescent="0.25">
      <c r="A43" s="456">
        <f>'St. Objectenlijst FE'!A43</f>
        <v>39</v>
      </c>
      <c r="B43" s="454" t="str">
        <f>LOOKUP(A43,'St. Objectenlijst FE'!A:A,'St. Objectenlijst FE'!B:B)</f>
        <v xml:space="preserve">Deklaag SMA NL 8-11 </v>
      </c>
      <c r="C43" s="453">
        <f>LOOKUP(A43,'Invulsheet Assetbeheerder'!A:A,'Invulsheet Assetbeheerder'!D:D)</f>
        <v>0</v>
      </c>
      <c r="D43" s="453">
        <f>IF(A43='2.Middel Proj Aangepast Object'!A45,'2.Middel Proj Aangepast Object'!E45,0)+IF(A43='3. Middel Groot Proj Nieuw Obj '!$B$6,'3. Middel Groot Proj Nieuw Obj '!$C$9,0)+IF('Objectenoverzicht aantallen'!A43='3. Middel Groot Proj Nieuw Obj '!$E$6,'3. Middel Groot Proj Nieuw Obj '!$F$9,0)+IF(A43='3. Middel Groot Proj Nieuw Obj '!$H$6,'3. Middel Groot Proj Nieuw Obj '!$I$9,0)+IF('Objectenoverzicht aantallen'!A43='3. Middel Groot Proj Nieuw Obj '!$K$6,'3. Middel Groot Proj Nieuw Obj '!$L$9,0)</f>
        <v>0</v>
      </c>
      <c r="E43" s="644">
        <f>IF('Objectenoverzicht aantallen'!E$3='1.Klein Proj Bestaand Object'!$C$5,'1.Klein Proj Bestaand Object'!$C46,0)+IF($D$4=E$3,$D43,0)</f>
        <v>0</v>
      </c>
      <c r="F43" s="644">
        <f>IF('Objectenoverzicht aantallen'!F$3='1.Klein Proj Bestaand Object'!$C$5,'1.Klein Proj Bestaand Object'!$C46,0)+IF($D$4=F$3,$D43,0)</f>
        <v>0</v>
      </c>
      <c r="G43" s="644">
        <f>IF('Objectenoverzicht aantallen'!G$3='1.Klein Proj Bestaand Object'!$C$5,'1.Klein Proj Bestaand Object'!$C46,0)+IF($D$4=G$3,$D43,0)</f>
        <v>0</v>
      </c>
      <c r="H43" s="644">
        <f>IF('Objectenoverzicht aantallen'!H$3='1.Klein Proj Bestaand Object'!$C$5,'1.Klein Proj Bestaand Object'!$C46,0)+IF($D$4=H$3,$D43,0)</f>
        <v>0</v>
      </c>
      <c r="I43" s="644">
        <f>IF('Objectenoverzicht aantallen'!I$3='1.Klein Proj Bestaand Object'!$C$5,'1.Klein Proj Bestaand Object'!$C46,0)+IF($D$4=I$3,$D43,0)</f>
        <v>0</v>
      </c>
      <c r="J43" s="644">
        <f>IF('Objectenoverzicht aantallen'!J$3='1.Klein Proj Bestaand Object'!$C$5,'1.Klein Proj Bestaand Object'!$C46,0)+IF($D$4=J$3,$D43,0)</f>
        <v>0</v>
      </c>
      <c r="K43" s="644">
        <f>IF('Objectenoverzicht aantallen'!K$3='1.Klein Proj Bestaand Object'!$C$5,'1.Klein Proj Bestaand Object'!$C46,0)+IF($D$4=K$3,$D43,0)</f>
        <v>0</v>
      </c>
      <c r="L43" s="644">
        <f>IF('Objectenoverzicht aantallen'!L$3='1.Klein Proj Bestaand Object'!$C$5,'1.Klein Proj Bestaand Object'!$C46,0)+IF($D$4=L$3,$D43,0)</f>
        <v>0</v>
      </c>
      <c r="M43" s="644">
        <f>IF('Objectenoverzicht aantallen'!M$3='1.Klein Proj Bestaand Object'!$C$5,'1.Klein Proj Bestaand Object'!$C46,0)+IF($D$4=M$3,$D43,0)</f>
        <v>0</v>
      </c>
      <c r="N43" s="644">
        <f>IF('Objectenoverzicht aantallen'!N$3='1.Klein Proj Bestaand Object'!$C$5,'1.Klein Proj Bestaand Object'!$C46,0)+IF($D$4=N$3,$D43,0)</f>
        <v>0</v>
      </c>
      <c r="O43" s="644">
        <f>IF('Objectenoverzicht aantallen'!O$3='1.Klein Proj Bestaand Object'!$C$5,'1.Klein Proj Bestaand Object'!$C46,0)+IF($D$4=O$3,$D43,0)</f>
        <v>0</v>
      </c>
      <c r="P43" s="460">
        <f t="shared" si="1"/>
        <v>0</v>
      </c>
      <c r="Q43" s="644">
        <f>'Invulsheet Assetbeheerder'!E46</f>
        <v>0</v>
      </c>
      <c r="R43" s="644">
        <f>'Invulsheet Assetbeheerder'!F46</f>
        <v>0</v>
      </c>
      <c r="S43" s="644">
        <f>'Invulsheet Assetbeheerder'!G46</f>
        <v>0</v>
      </c>
      <c r="T43" s="644">
        <f>'Invulsheet Assetbeheerder'!H46</f>
        <v>0</v>
      </c>
      <c r="U43" s="644">
        <f>'Invulsheet Assetbeheerder'!I46</f>
        <v>0</v>
      </c>
      <c r="V43" s="644">
        <f>'Invulsheet Assetbeheerder'!J46</f>
        <v>0</v>
      </c>
      <c r="W43" s="644">
        <f>'Invulsheet Assetbeheerder'!K46</f>
        <v>0</v>
      </c>
      <c r="X43" s="644">
        <f>'Invulsheet Assetbeheerder'!L46</f>
        <v>0</v>
      </c>
      <c r="Y43" s="644">
        <f>'Invulsheet Assetbeheerder'!M46</f>
        <v>0</v>
      </c>
      <c r="Z43" s="644">
        <f>'Invulsheet Assetbeheerder'!N46</f>
        <v>0</v>
      </c>
      <c r="AA43" s="644">
        <f>'Invulsheet Assetbeheerder'!O46</f>
        <v>0</v>
      </c>
    </row>
    <row r="44" spans="1:27" ht="17" thickBot="1" x14ac:dyDescent="0.25">
      <c r="A44" s="456">
        <f>'St. Objectenlijst FE'!A44</f>
        <v>40</v>
      </c>
      <c r="B44" s="454" t="str">
        <f>LOOKUP(A44,'St. Objectenlijst FE'!A:A,'St. Objectenlijst FE'!B:B)</f>
        <v xml:space="preserve">Deklaag SMA NL 50% PR </v>
      </c>
      <c r="C44" s="453">
        <f>LOOKUP(A44,'Invulsheet Assetbeheerder'!A:A,'Invulsheet Assetbeheerder'!D:D)</f>
        <v>0</v>
      </c>
      <c r="D44" s="453">
        <f>IF(A44='2.Middel Proj Aangepast Object'!A46,'2.Middel Proj Aangepast Object'!E46,0)+IF(A44='3. Middel Groot Proj Nieuw Obj '!$B$6,'3. Middel Groot Proj Nieuw Obj '!$C$9,0)+IF('Objectenoverzicht aantallen'!A44='3. Middel Groot Proj Nieuw Obj '!$E$6,'3. Middel Groot Proj Nieuw Obj '!$F$9,0)+IF(A44='3. Middel Groot Proj Nieuw Obj '!$H$6,'3. Middel Groot Proj Nieuw Obj '!$I$9,0)+IF('Objectenoverzicht aantallen'!A44='3. Middel Groot Proj Nieuw Obj '!$K$6,'3. Middel Groot Proj Nieuw Obj '!$L$9,0)</f>
        <v>0</v>
      </c>
      <c r="E44" s="644">
        <f>IF('Objectenoverzicht aantallen'!E$3='1.Klein Proj Bestaand Object'!$C$5,'1.Klein Proj Bestaand Object'!$C47,0)+IF($D$4=E$3,$D44,0)</f>
        <v>0</v>
      </c>
      <c r="F44" s="644">
        <f>IF('Objectenoverzicht aantallen'!F$3='1.Klein Proj Bestaand Object'!$C$5,'1.Klein Proj Bestaand Object'!$C47,0)+IF($D$4=F$3,$D44,0)</f>
        <v>0</v>
      </c>
      <c r="G44" s="644">
        <f>IF('Objectenoverzicht aantallen'!G$3='1.Klein Proj Bestaand Object'!$C$5,'1.Klein Proj Bestaand Object'!$C47,0)+IF($D$4=G$3,$D44,0)</f>
        <v>0</v>
      </c>
      <c r="H44" s="644">
        <f>IF('Objectenoverzicht aantallen'!H$3='1.Klein Proj Bestaand Object'!$C$5,'1.Klein Proj Bestaand Object'!$C47,0)+IF($D$4=H$3,$D44,0)</f>
        <v>0</v>
      </c>
      <c r="I44" s="644">
        <f>IF('Objectenoverzicht aantallen'!I$3='1.Klein Proj Bestaand Object'!$C$5,'1.Klein Proj Bestaand Object'!$C47,0)+IF($D$4=I$3,$D44,0)</f>
        <v>0</v>
      </c>
      <c r="J44" s="644">
        <f>IF('Objectenoverzicht aantallen'!J$3='1.Klein Proj Bestaand Object'!$C$5,'1.Klein Proj Bestaand Object'!$C47,0)+IF($D$4=J$3,$D44,0)</f>
        <v>0</v>
      </c>
      <c r="K44" s="644">
        <f>IF('Objectenoverzicht aantallen'!K$3='1.Klein Proj Bestaand Object'!$C$5,'1.Klein Proj Bestaand Object'!$C47,0)+IF($D$4=K$3,$D44,0)</f>
        <v>0</v>
      </c>
      <c r="L44" s="644">
        <f>IF('Objectenoverzicht aantallen'!L$3='1.Klein Proj Bestaand Object'!$C$5,'1.Klein Proj Bestaand Object'!$C47,0)+IF($D$4=L$3,$D44,0)</f>
        <v>0</v>
      </c>
      <c r="M44" s="644">
        <f>IF('Objectenoverzicht aantallen'!M$3='1.Klein Proj Bestaand Object'!$C$5,'1.Klein Proj Bestaand Object'!$C47,0)+IF($D$4=M$3,$D44,0)</f>
        <v>0</v>
      </c>
      <c r="N44" s="644">
        <f>IF('Objectenoverzicht aantallen'!N$3='1.Klein Proj Bestaand Object'!$C$5,'1.Klein Proj Bestaand Object'!$C47,0)+IF($D$4=N$3,$D44,0)</f>
        <v>0</v>
      </c>
      <c r="O44" s="644">
        <f>IF('Objectenoverzicht aantallen'!O$3='1.Klein Proj Bestaand Object'!$C$5,'1.Klein Proj Bestaand Object'!$C47,0)+IF($D$4=O$3,$D44,0)</f>
        <v>0</v>
      </c>
      <c r="P44" s="460">
        <f t="shared" si="1"/>
        <v>0</v>
      </c>
      <c r="Q44" s="644">
        <f>'Invulsheet Assetbeheerder'!E47</f>
        <v>0</v>
      </c>
      <c r="R44" s="644">
        <f>'Invulsheet Assetbeheerder'!F47</f>
        <v>0</v>
      </c>
      <c r="S44" s="644">
        <f>'Invulsheet Assetbeheerder'!G47</f>
        <v>0</v>
      </c>
      <c r="T44" s="644">
        <f>'Invulsheet Assetbeheerder'!H47</f>
        <v>0</v>
      </c>
      <c r="U44" s="644">
        <f>'Invulsheet Assetbeheerder'!I47</f>
        <v>0</v>
      </c>
      <c r="V44" s="644">
        <f>'Invulsheet Assetbeheerder'!J47</f>
        <v>0</v>
      </c>
      <c r="W44" s="644">
        <f>'Invulsheet Assetbeheerder'!K47</f>
        <v>0</v>
      </c>
      <c r="X44" s="644">
        <f>'Invulsheet Assetbeheerder'!L47</f>
        <v>0</v>
      </c>
      <c r="Y44" s="644">
        <f>'Invulsheet Assetbeheerder'!M47</f>
        <v>0</v>
      </c>
      <c r="Z44" s="644">
        <f>'Invulsheet Assetbeheerder'!N47</f>
        <v>0</v>
      </c>
      <c r="AA44" s="644">
        <f>'Invulsheet Assetbeheerder'!O47</f>
        <v>0</v>
      </c>
    </row>
    <row r="45" spans="1:27" ht="17" thickBot="1" x14ac:dyDescent="0.25">
      <c r="A45" s="456">
        <f>'St. Objectenlijst FE'!A45</f>
        <v>41</v>
      </c>
      <c r="B45" s="454" t="str">
        <f>LOOKUP(A45,'St. Objectenlijst FE'!A:A,'St. Objectenlijst FE'!B:B)</f>
        <v>Spoorstaven</v>
      </c>
      <c r="C45" s="453">
        <f>LOOKUP(A45,'Invulsheet Assetbeheerder'!A:A,'Invulsheet Assetbeheerder'!D:D)</f>
        <v>0</v>
      </c>
      <c r="D45" s="453">
        <f>IF(A45='2.Middel Proj Aangepast Object'!A47,'2.Middel Proj Aangepast Object'!E47,0)+IF(A45='3. Middel Groot Proj Nieuw Obj '!$B$6,'3. Middel Groot Proj Nieuw Obj '!$C$9,0)+IF('Objectenoverzicht aantallen'!A45='3. Middel Groot Proj Nieuw Obj '!$E$6,'3. Middel Groot Proj Nieuw Obj '!$F$9,0)+IF(A45='3. Middel Groot Proj Nieuw Obj '!$H$6,'3. Middel Groot Proj Nieuw Obj '!$I$9,0)+IF('Objectenoverzicht aantallen'!A45='3. Middel Groot Proj Nieuw Obj '!$K$6,'3. Middel Groot Proj Nieuw Obj '!$L$9,0)</f>
        <v>0</v>
      </c>
      <c r="E45" s="644">
        <f>IF('Objectenoverzicht aantallen'!E$3='1.Klein Proj Bestaand Object'!$C$5,'1.Klein Proj Bestaand Object'!$C48,0)+IF($D$4=E$3,$D45,0)</f>
        <v>0</v>
      </c>
      <c r="F45" s="644">
        <f>IF('Objectenoverzicht aantallen'!F$3='1.Klein Proj Bestaand Object'!$C$5,'1.Klein Proj Bestaand Object'!$C48,0)+IF($D$4=F$3,$D45,0)</f>
        <v>0</v>
      </c>
      <c r="G45" s="644">
        <f>IF('Objectenoverzicht aantallen'!G$3='1.Klein Proj Bestaand Object'!$C$5,'1.Klein Proj Bestaand Object'!$C48,0)+IF($D$4=G$3,$D45,0)</f>
        <v>0</v>
      </c>
      <c r="H45" s="644">
        <f>IF('Objectenoverzicht aantallen'!H$3='1.Klein Proj Bestaand Object'!$C$5,'1.Klein Proj Bestaand Object'!$C48,0)+IF($D$4=H$3,$D45,0)</f>
        <v>0</v>
      </c>
      <c r="I45" s="644">
        <f>IF('Objectenoverzicht aantallen'!I$3='1.Klein Proj Bestaand Object'!$C$5,'1.Klein Proj Bestaand Object'!$C48,0)+IF($D$4=I$3,$D45,0)</f>
        <v>0</v>
      </c>
      <c r="J45" s="644">
        <f>IF('Objectenoverzicht aantallen'!J$3='1.Klein Proj Bestaand Object'!$C$5,'1.Klein Proj Bestaand Object'!$C48,0)+IF($D$4=J$3,$D45,0)</f>
        <v>0</v>
      </c>
      <c r="K45" s="644">
        <f>IF('Objectenoverzicht aantallen'!K$3='1.Klein Proj Bestaand Object'!$C$5,'1.Klein Proj Bestaand Object'!$C48,0)+IF($D$4=K$3,$D45,0)</f>
        <v>0</v>
      </c>
      <c r="L45" s="644">
        <f>IF('Objectenoverzicht aantallen'!L$3='1.Klein Proj Bestaand Object'!$C$5,'1.Klein Proj Bestaand Object'!$C48,0)+IF($D$4=L$3,$D45,0)</f>
        <v>0</v>
      </c>
      <c r="M45" s="644">
        <f>IF('Objectenoverzicht aantallen'!M$3='1.Klein Proj Bestaand Object'!$C$5,'1.Klein Proj Bestaand Object'!$C48,0)+IF($D$4=M$3,$D45,0)</f>
        <v>0</v>
      </c>
      <c r="N45" s="644">
        <f>IF('Objectenoverzicht aantallen'!N$3='1.Klein Proj Bestaand Object'!$C$5,'1.Klein Proj Bestaand Object'!$C48,0)+IF($D$4=N$3,$D45,0)</f>
        <v>0</v>
      </c>
      <c r="O45" s="644">
        <f>IF('Objectenoverzicht aantallen'!O$3='1.Klein Proj Bestaand Object'!$C$5,'1.Klein Proj Bestaand Object'!$C48,0)+IF($D$4=O$3,$D45,0)</f>
        <v>0</v>
      </c>
      <c r="P45" s="460">
        <f t="shared" si="1"/>
        <v>0</v>
      </c>
      <c r="Q45" s="644">
        <f>'Invulsheet Assetbeheerder'!E48</f>
        <v>0</v>
      </c>
      <c r="R45" s="644">
        <f>'Invulsheet Assetbeheerder'!F48</f>
        <v>0</v>
      </c>
      <c r="S45" s="644">
        <f>'Invulsheet Assetbeheerder'!G48</f>
        <v>0</v>
      </c>
      <c r="T45" s="644">
        <f>'Invulsheet Assetbeheerder'!H48</f>
        <v>0</v>
      </c>
      <c r="U45" s="644">
        <f>'Invulsheet Assetbeheerder'!I48</f>
        <v>0</v>
      </c>
      <c r="V45" s="644">
        <f>'Invulsheet Assetbeheerder'!J48</f>
        <v>0</v>
      </c>
      <c r="W45" s="644">
        <f>'Invulsheet Assetbeheerder'!K48</f>
        <v>0</v>
      </c>
      <c r="X45" s="644">
        <f>'Invulsheet Assetbeheerder'!L48</f>
        <v>0</v>
      </c>
      <c r="Y45" s="644">
        <f>'Invulsheet Assetbeheerder'!M48</f>
        <v>0</v>
      </c>
      <c r="Z45" s="644">
        <f>'Invulsheet Assetbeheerder'!N48</f>
        <v>0</v>
      </c>
      <c r="AA45" s="644">
        <f>'Invulsheet Assetbeheerder'!O48</f>
        <v>0</v>
      </c>
    </row>
    <row r="46" spans="1:27" ht="17" thickBot="1" x14ac:dyDescent="0.25">
      <c r="A46" s="456">
        <f>'St. Objectenlijst FE'!A46</f>
        <v>42</v>
      </c>
      <c r="B46" s="454" t="str">
        <f>LOOKUP(A46,'St. Objectenlijst FE'!A:A,'St. Objectenlijst FE'!B:B)</f>
        <v>Dwarsliggers</v>
      </c>
      <c r="C46" s="453">
        <f>LOOKUP(A46,'Invulsheet Assetbeheerder'!A:A,'Invulsheet Assetbeheerder'!D:D)</f>
        <v>0</v>
      </c>
      <c r="D46" s="453">
        <f>IF(A46='2.Middel Proj Aangepast Object'!A48,'2.Middel Proj Aangepast Object'!E48,0)+IF(A46='3. Middel Groot Proj Nieuw Obj '!$B$6,'3. Middel Groot Proj Nieuw Obj '!$C$9,0)+IF('Objectenoverzicht aantallen'!A46='3. Middel Groot Proj Nieuw Obj '!$E$6,'3. Middel Groot Proj Nieuw Obj '!$F$9,0)+IF(A46='3. Middel Groot Proj Nieuw Obj '!$H$6,'3. Middel Groot Proj Nieuw Obj '!$I$9,0)+IF('Objectenoverzicht aantallen'!A46='3. Middel Groot Proj Nieuw Obj '!$K$6,'3. Middel Groot Proj Nieuw Obj '!$L$9,0)</f>
        <v>0</v>
      </c>
      <c r="E46" s="644">
        <f>IF('Objectenoverzicht aantallen'!E$3='1.Klein Proj Bestaand Object'!$C$5,'1.Klein Proj Bestaand Object'!$C49,0)+IF($D$4=E$3,$D46,0)</f>
        <v>0</v>
      </c>
      <c r="F46" s="644">
        <f>IF('Objectenoverzicht aantallen'!F$3='1.Klein Proj Bestaand Object'!$C$5,'1.Klein Proj Bestaand Object'!$C49,0)+IF($D$4=F$3,$D46,0)</f>
        <v>0</v>
      </c>
      <c r="G46" s="644">
        <f>IF('Objectenoverzicht aantallen'!G$3='1.Klein Proj Bestaand Object'!$C$5,'1.Klein Proj Bestaand Object'!$C49,0)+IF($D$4=G$3,$D46,0)</f>
        <v>0</v>
      </c>
      <c r="H46" s="644">
        <f>IF('Objectenoverzicht aantallen'!H$3='1.Klein Proj Bestaand Object'!$C$5,'1.Klein Proj Bestaand Object'!$C49,0)+IF($D$4=H$3,$D46,0)</f>
        <v>0</v>
      </c>
      <c r="I46" s="644">
        <f>IF('Objectenoverzicht aantallen'!I$3='1.Klein Proj Bestaand Object'!$C$5,'1.Klein Proj Bestaand Object'!$C49,0)+IF($D$4=I$3,$D46,0)</f>
        <v>0</v>
      </c>
      <c r="J46" s="644">
        <f>IF('Objectenoverzicht aantallen'!J$3='1.Klein Proj Bestaand Object'!$C$5,'1.Klein Proj Bestaand Object'!$C49,0)+IF($D$4=J$3,$D46,0)</f>
        <v>0</v>
      </c>
      <c r="K46" s="644">
        <f>IF('Objectenoverzicht aantallen'!K$3='1.Klein Proj Bestaand Object'!$C$5,'1.Klein Proj Bestaand Object'!$C49,0)+IF($D$4=K$3,$D46,0)</f>
        <v>0</v>
      </c>
      <c r="L46" s="644">
        <f>IF('Objectenoverzicht aantallen'!L$3='1.Klein Proj Bestaand Object'!$C$5,'1.Klein Proj Bestaand Object'!$C49,0)+IF($D$4=L$3,$D46,0)</f>
        <v>0</v>
      </c>
      <c r="M46" s="644">
        <f>IF('Objectenoverzicht aantallen'!M$3='1.Klein Proj Bestaand Object'!$C$5,'1.Klein Proj Bestaand Object'!$C49,0)+IF($D$4=M$3,$D46,0)</f>
        <v>0</v>
      </c>
      <c r="N46" s="644">
        <f>IF('Objectenoverzicht aantallen'!N$3='1.Klein Proj Bestaand Object'!$C$5,'1.Klein Proj Bestaand Object'!$C49,0)+IF($D$4=N$3,$D46,0)</f>
        <v>0</v>
      </c>
      <c r="O46" s="644">
        <f>IF('Objectenoverzicht aantallen'!O$3='1.Klein Proj Bestaand Object'!$C$5,'1.Klein Proj Bestaand Object'!$C49,0)+IF($D$4=O$3,$D46,0)</f>
        <v>0</v>
      </c>
      <c r="P46" s="460">
        <f t="shared" si="1"/>
        <v>0</v>
      </c>
      <c r="Q46" s="644">
        <f>'Invulsheet Assetbeheerder'!E49</f>
        <v>0</v>
      </c>
      <c r="R46" s="644">
        <f>'Invulsheet Assetbeheerder'!F49</f>
        <v>0</v>
      </c>
      <c r="S46" s="644">
        <f>'Invulsheet Assetbeheerder'!G49</f>
        <v>0</v>
      </c>
      <c r="T46" s="644">
        <f>'Invulsheet Assetbeheerder'!H49</f>
        <v>0</v>
      </c>
      <c r="U46" s="644">
        <f>'Invulsheet Assetbeheerder'!I49</f>
        <v>0</v>
      </c>
      <c r="V46" s="644">
        <f>'Invulsheet Assetbeheerder'!J49</f>
        <v>0</v>
      </c>
      <c r="W46" s="644">
        <f>'Invulsheet Assetbeheerder'!K49</f>
        <v>0</v>
      </c>
      <c r="X46" s="644">
        <f>'Invulsheet Assetbeheerder'!L49</f>
        <v>0</v>
      </c>
      <c r="Y46" s="644">
        <f>'Invulsheet Assetbeheerder'!M49</f>
        <v>0</v>
      </c>
      <c r="Z46" s="644">
        <f>'Invulsheet Assetbeheerder'!N49</f>
        <v>0</v>
      </c>
      <c r="AA46" s="644">
        <f>'Invulsheet Assetbeheerder'!O49</f>
        <v>0</v>
      </c>
    </row>
    <row r="47" spans="1:27" ht="17" thickBot="1" x14ac:dyDescent="0.25">
      <c r="A47" s="456">
        <f>'St. Objectenlijst FE'!A47</f>
        <v>43</v>
      </c>
      <c r="B47" s="454" t="str">
        <f>LOOKUP(A47,'St. Objectenlijst FE'!A:A,'St. Objectenlijst FE'!B:B)</f>
        <v>Ballast</v>
      </c>
      <c r="C47" s="453">
        <f>LOOKUP(A47,'Invulsheet Assetbeheerder'!A:A,'Invulsheet Assetbeheerder'!D:D)</f>
        <v>0</v>
      </c>
      <c r="D47" s="453">
        <f>IF(A47='2.Middel Proj Aangepast Object'!A49,'2.Middel Proj Aangepast Object'!E49,0)+IF(A47='3. Middel Groot Proj Nieuw Obj '!$B$6,'3. Middel Groot Proj Nieuw Obj '!$C$9,0)+IF('Objectenoverzicht aantallen'!A47='3. Middel Groot Proj Nieuw Obj '!$E$6,'3. Middel Groot Proj Nieuw Obj '!$F$9,0)+IF(A47='3. Middel Groot Proj Nieuw Obj '!$H$6,'3. Middel Groot Proj Nieuw Obj '!$I$9,0)+IF('Objectenoverzicht aantallen'!A47='3. Middel Groot Proj Nieuw Obj '!$K$6,'3. Middel Groot Proj Nieuw Obj '!$L$9,0)</f>
        <v>0</v>
      </c>
      <c r="E47" s="644">
        <f>IF('Objectenoverzicht aantallen'!E$3='1.Klein Proj Bestaand Object'!$C$5,'1.Klein Proj Bestaand Object'!$C50,0)+IF($D$4=E$3,$D47,0)</f>
        <v>0</v>
      </c>
      <c r="F47" s="644">
        <f>IF('Objectenoverzicht aantallen'!F$3='1.Klein Proj Bestaand Object'!$C$5,'1.Klein Proj Bestaand Object'!$C50,0)+IF($D$4=F$3,$D47,0)</f>
        <v>0</v>
      </c>
      <c r="G47" s="644">
        <f>IF('Objectenoverzicht aantallen'!G$3='1.Klein Proj Bestaand Object'!$C$5,'1.Klein Proj Bestaand Object'!$C50,0)+IF($D$4=G$3,$D47,0)</f>
        <v>0</v>
      </c>
      <c r="H47" s="644">
        <f>IF('Objectenoverzicht aantallen'!H$3='1.Klein Proj Bestaand Object'!$C$5,'1.Klein Proj Bestaand Object'!$C50,0)+IF($D$4=H$3,$D47,0)</f>
        <v>0</v>
      </c>
      <c r="I47" s="644">
        <f>IF('Objectenoverzicht aantallen'!I$3='1.Klein Proj Bestaand Object'!$C$5,'1.Klein Proj Bestaand Object'!$C50,0)+IF($D$4=I$3,$D47,0)</f>
        <v>0</v>
      </c>
      <c r="J47" s="644">
        <f>IF('Objectenoverzicht aantallen'!J$3='1.Klein Proj Bestaand Object'!$C$5,'1.Klein Proj Bestaand Object'!$C50,0)+IF($D$4=J$3,$D47,0)</f>
        <v>0</v>
      </c>
      <c r="K47" s="644">
        <f>IF('Objectenoverzicht aantallen'!K$3='1.Klein Proj Bestaand Object'!$C$5,'1.Klein Proj Bestaand Object'!$C50,0)+IF($D$4=K$3,$D47,0)</f>
        <v>0</v>
      </c>
      <c r="L47" s="644">
        <f>IF('Objectenoverzicht aantallen'!L$3='1.Klein Proj Bestaand Object'!$C$5,'1.Klein Proj Bestaand Object'!$C50,0)+IF($D$4=L$3,$D47,0)</f>
        <v>0</v>
      </c>
      <c r="M47" s="644">
        <f>IF('Objectenoverzicht aantallen'!M$3='1.Klein Proj Bestaand Object'!$C$5,'1.Klein Proj Bestaand Object'!$C50,0)+IF($D$4=M$3,$D47,0)</f>
        <v>0</v>
      </c>
      <c r="N47" s="644">
        <f>IF('Objectenoverzicht aantallen'!N$3='1.Klein Proj Bestaand Object'!$C$5,'1.Klein Proj Bestaand Object'!$C50,0)+IF($D$4=N$3,$D47,0)</f>
        <v>0</v>
      </c>
      <c r="O47" s="644">
        <f>IF('Objectenoverzicht aantallen'!O$3='1.Klein Proj Bestaand Object'!$C$5,'1.Klein Proj Bestaand Object'!$C50,0)+IF($D$4=O$3,$D47,0)</f>
        <v>0</v>
      </c>
      <c r="P47" s="460">
        <f t="shared" si="1"/>
        <v>0</v>
      </c>
      <c r="Q47" s="644">
        <f>'Invulsheet Assetbeheerder'!E50</f>
        <v>0</v>
      </c>
      <c r="R47" s="644">
        <f>'Invulsheet Assetbeheerder'!F50</f>
        <v>0</v>
      </c>
      <c r="S47" s="644">
        <f>'Invulsheet Assetbeheerder'!G50</f>
        <v>0</v>
      </c>
      <c r="T47" s="644">
        <f>'Invulsheet Assetbeheerder'!H50</f>
        <v>0</v>
      </c>
      <c r="U47" s="644">
        <f>'Invulsheet Assetbeheerder'!I50</f>
        <v>0</v>
      </c>
      <c r="V47" s="644">
        <f>'Invulsheet Assetbeheerder'!J50</f>
        <v>0</v>
      </c>
      <c r="W47" s="644">
        <f>'Invulsheet Assetbeheerder'!K50</f>
        <v>0</v>
      </c>
      <c r="X47" s="644">
        <f>'Invulsheet Assetbeheerder'!L50</f>
        <v>0</v>
      </c>
      <c r="Y47" s="644">
        <f>'Invulsheet Assetbeheerder'!M50</f>
        <v>0</v>
      </c>
      <c r="Z47" s="644">
        <f>'Invulsheet Assetbeheerder'!N50</f>
        <v>0</v>
      </c>
      <c r="AA47" s="644">
        <f>'Invulsheet Assetbeheerder'!O50</f>
        <v>0</v>
      </c>
    </row>
    <row r="48" spans="1:27" ht="17" thickBot="1" x14ac:dyDescent="0.25">
      <c r="A48" s="456">
        <f>'St. Objectenlijst FE'!A48</f>
        <v>44</v>
      </c>
      <c r="B48" s="454" t="str">
        <f>LOOKUP(A48,'St. Objectenlijst FE'!A:A,'St. Objectenlijst FE'!B:B)</f>
        <v>Overweg</v>
      </c>
      <c r="C48" s="453">
        <f>LOOKUP(A48,'Invulsheet Assetbeheerder'!A:A,'Invulsheet Assetbeheerder'!D:D)</f>
        <v>0</v>
      </c>
      <c r="D48" s="453">
        <f>IF(A48='2.Middel Proj Aangepast Object'!A50,'2.Middel Proj Aangepast Object'!E50,0)+IF(A48='3. Middel Groot Proj Nieuw Obj '!$B$6,'3. Middel Groot Proj Nieuw Obj '!$C$9,0)+IF('Objectenoverzicht aantallen'!A48='3. Middel Groot Proj Nieuw Obj '!$E$6,'3. Middel Groot Proj Nieuw Obj '!$F$9,0)+IF(A48='3. Middel Groot Proj Nieuw Obj '!$H$6,'3. Middel Groot Proj Nieuw Obj '!$I$9,0)+IF('Objectenoverzicht aantallen'!A48='3. Middel Groot Proj Nieuw Obj '!$K$6,'3. Middel Groot Proj Nieuw Obj '!$L$9,0)</f>
        <v>0</v>
      </c>
      <c r="E48" s="644">
        <f>IF('Objectenoverzicht aantallen'!E$3='1.Klein Proj Bestaand Object'!$C$5,'1.Klein Proj Bestaand Object'!$C51,0)+IF($D$4=E$3,$D48,0)</f>
        <v>0</v>
      </c>
      <c r="F48" s="644">
        <f>IF('Objectenoverzicht aantallen'!F$3='1.Klein Proj Bestaand Object'!$C$5,'1.Klein Proj Bestaand Object'!$C51,0)+IF($D$4=F$3,$D48,0)</f>
        <v>0</v>
      </c>
      <c r="G48" s="644">
        <f>IF('Objectenoverzicht aantallen'!G$3='1.Klein Proj Bestaand Object'!$C$5,'1.Klein Proj Bestaand Object'!$C51,0)+IF($D$4=G$3,$D48,0)</f>
        <v>0</v>
      </c>
      <c r="H48" s="644">
        <f>IF('Objectenoverzicht aantallen'!H$3='1.Klein Proj Bestaand Object'!$C$5,'1.Klein Proj Bestaand Object'!$C51,0)+IF($D$4=H$3,$D48,0)</f>
        <v>0</v>
      </c>
      <c r="I48" s="644">
        <f>IF('Objectenoverzicht aantallen'!I$3='1.Klein Proj Bestaand Object'!$C$5,'1.Klein Proj Bestaand Object'!$C51,0)+IF($D$4=I$3,$D48,0)</f>
        <v>0</v>
      </c>
      <c r="J48" s="644">
        <f>IF('Objectenoverzicht aantallen'!J$3='1.Klein Proj Bestaand Object'!$C$5,'1.Klein Proj Bestaand Object'!$C51,0)+IF($D$4=J$3,$D48,0)</f>
        <v>0</v>
      </c>
      <c r="K48" s="644">
        <f>IF('Objectenoverzicht aantallen'!K$3='1.Klein Proj Bestaand Object'!$C$5,'1.Klein Proj Bestaand Object'!$C51,0)+IF($D$4=K$3,$D48,0)</f>
        <v>0</v>
      </c>
      <c r="L48" s="644">
        <f>IF('Objectenoverzicht aantallen'!L$3='1.Klein Proj Bestaand Object'!$C$5,'1.Klein Proj Bestaand Object'!$C51,0)+IF($D$4=L$3,$D48,0)</f>
        <v>0</v>
      </c>
      <c r="M48" s="644">
        <f>IF('Objectenoverzicht aantallen'!M$3='1.Klein Proj Bestaand Object'!$C$5,'1.Klein Proj Bestaand Object'!$C51,0)+IF($D$4=M$3,$D48,0)</f>
        <v>0</v>
      </c>
      <c r="N48" s="644">
        <f>IF('Objectenoverzicht aantallen'!N$3='1.Klein Proj Bestaand Object'!$C$5,'1.Klein Proj Bestaand Object'!$C51,0)+IF($D$4=N$3,$D48,0)</f>
        <v>0</v>
      </c>
      <c r="O48" s="644">
        <f>IF('Objectenoverzicht aantallen'!O$3='1.Klein Proj Bestaand Object'!$C$5,'1.Klein Proj Bestaand Object'!$C51,0)+IF($D$4=O$3,$D48,0)</f>
        <v>0</v>
      </c>
      <c r="P48" s="460">
        <f t="shared" si="1"/>
        <v>0</v>
      </c>
      <c r="Q48" s="644">
        <f>'Invulsheet Assetbeheerder'!E51</f>
        <v>0</v>
      </c>
      <c r="R48" s="644">
        <f>'Invulsheet Assetbeheerder'!F51</f>
        <v>0</v>
      </c>
      <c r="S48" s="644">
        <f>'Invulsheet Assetbeheerder'!G51</f>
        <v>0</v>
      </c>
      <c r="T48" s="644">
        <f>'Invulsheet Assetbeheerder'!H51</f>
        <v>0</v>
      </c>
      <c r="U48" s="644">
        <f>'Invulsheet Assetbeheerder'!I51</f>
        <v>0</v>
      </c>
      <c r="V48" s="644">
        <f>'Invulsheet Assetbeheerder'!J51</f>
        <v>0</v>
      </c>
      <c r="W48" s="644">
        <f>'Invulsheet Assetbeheerder'!K51</f>
        <v>0</v>
      </c>
      <c r="X48" s="644">
        <f>'Invulsheet Assetbeheerder'!L51</f>
        <v>0</v>
      </c>
      <c r="Y48" s="644">
        <f>'Invulsheet Assetbeheerder'!M51</f>
        <v>0</v>
      </c>
      <c r="Z48" s="644">
        <f>'Invulsheet Assetbeheerder'!N51</f>
        <v>0</v>
      </c>
      <c r="AA48" s="644">
        <f>'Invulsheet Assetbeheerder'!O51</f>
        <v>0</v>
      </c>
    </row>
    <row r="49" spans="1:27" ht="17" thickBot="1" x14ac:dyDescent="0.25">
      <c r="A49" s="456">
        <f>'St. Objectenlijst FE'!A49</f>
        <v>45</v>
      </c>
      <c r="B49" s="454" t="str">
        <f>LOOKUP(A49,'St. Objectenlijst FE'!A:A,'St. Objectenlijst FE'!B:B)</f>
        <v>Wissel</v>
      </c>
      <c r="C49" s="453">
        <f>LOOKUP(A49,'Invulsheet Assetbeheerder'!A:A,'Invulsheet Assetbeheerder'!D:D)</f>
        <v>0</v>
      </c>
      <c r="D49" s="453">
        <f>IF(A49='2.Middel Proj Aangepast Object'!A51,'2.Middel Proj Aangepast Object'!E51,0)+IF(A49='3. Middel Groot Proj Nieuw Obj '!$B$6,'3. Middel Groot Proj Nieuw Obj '!$C$9,0)+IF('Objectenoverzicht aantallen'!A49='3. Middel Groot Proj Nieuw Obj '!$E$6,'3. Middel Groot Proj Nieuw Obj '!$F$9,0)+IF(A49='3. Middel Groot Proj Nieuw Obj '!$H$6,'3. Middel Groot Proj Nieuw Obj '!$I$9,0)+IF('Objectenoverzicht aantallen'!A49='3. Middel Groot Proj Nieuw Obj '!$K$6,'3. Middel Groot Proj Nieuw Obj '!$L$9,0)</f>
        <v>0</v>
      </c>
      <c r="E49" s="644">
        <f>IF('Objectenoverzicht aantallen'!E$3='1.Klein Proj Bestaand Object'!$C$5,'1.Klein Proj Bestaand Object'!$C52,0)+IF($D$4=E$3,$D49,0)</f>
        <v>0</v>
      </c>
      <c r="F49" s="644">
        <f>IF('Objectenoverzicht aantallen'!F$3='1.Klein Proj Bestaand Object'!$C$5,'1.Klein Proj Bestaand Object'!$C52,0)+IF($D$4=F$3,$D49,0)</f>
        <v>0</v>
      </c>
      <c r="G49" s="644">
        <f>IF('Objectenoverzicht aantallen'!G$3='1.Klein Proj Bestaand Object'!$C$5,'1.Klein Proj Bestaand Object'!$C52,0)+IF($D$4=G$3,$D49,0)</f>
        <v>0</v>
      </c>
      <c r="H49" s="644">
        <f>IF('Objectenoverzicht aantallen'!H$3='1.Klein Proj Bestaand Object'!$C$5,'1.Klein Proj Bestaand Object'!$C52,0)+IF($D$4=H$3,$D49,0)</f>
        <v>0</v>
      </c>
      <c r="I49" s="644">
        <f>IF('Objectenoverzicht aantallen'!I$3='1.Klein Proj Bestaand Object'!$C$5,'1.Klein Proj Bestaand Object'!$C52,0)+IF($D$4=I$3,$D49,0)</f>
        <v>0</v>
      </c>
      <c r="J49" s="644">
        <f>IF('Objectenoverzicht aantallen'!J$3='1.Klein Proj Bestaand Object'!$C$5,'1.Klein Proj Bestaand Object'!$C52,0)+IF($D$4=J$3,$D49,0)</f>
        <v>0</v>
      </c>
      <c r="K49" s="644">
        <f>IF('Objectenoverzicht aantallen'!K$3='1.Klein Proj Bestaand Object'!$C$5,'1.Klein Proj Bestaand Object'!$C52,0)+IF($D$4=K$3,$D49,0)</f>
        <v>0</v>
      </c>
      <c r="L49" s="644">
        <f>IF('Objectenoverzicht aantallen'!L$3='1.Klein Proj Bestaand Object'!$C$5,'1.Klein Proj Bestaand Object'!$C52,0)+IF($D$4=L$3,$D49,0)</f>
        <v>0</v>
      </c>
      <c r="M49" s="644">
        <f>IF('Objectenoverzicht aantallen'!M$3='1.Klein Proj Bestaand Object'!$C$5,'1.Klein Proj Bestaand Object'!$C52,0)+IF($D$4=M$3,$D49,0)</f>
        <v>0</v>
      </c>
      <c r="N49" s="644">
        <f>IF('Objectenoverzicht aantallen'!N$3='1.Klein Proj Bestaand Object'!$C$5,'1.Klein Proj Bestaand Object'!$C52,0)+IF($D$4=N$3,$D49,0)</f>
        <v>0</v>
      </c>
      <c r="O49" s="644">
        <f>IF('Objectenoverzicht aantallen'!O$3='1.Klein Proj Bestaand Object'!$C$5,'1.Klein Proj Bestaand Object'!$C52,0)+IF($D$4=O$3,$D49,0)</f>
        <v>0</v>
      </c>
      <c r="P49" s="460">
        <f t="shared" si="1"/>
        <v>0</v>
      </c>
      <c r="Q49" s="644">
        <f>'Invulsheet Assetbeheerder'!E52</f>
        <v>0</v>
      </c>
      <c r="R49" s="644">
        <f>'Invulsheet Assetbeheerder'!F52</f>
        <v>0</v>
      </c>
      <c r="S49" s="644">
        <f>'Invulsheet Assetbeheerder'!G52</f>
        <v>0</v>
      </c>
      <c r="T49" s="644">
        <f>'Invulsheet Assetbeheerder'!H52</f>
        <v>0</v>
      </c>
      <c r="U49" s="644">
        <f>'Invulsheet Assetbeheerder'!I52</f>
        <v>0</v>
      </c>
      <c r="V49" s="644">
        <f>'Invulsheet Assetbeheerder'!J52</f>
        <v>0</v>
      </c>
      <c r="W49" s="644">
        <f>'Invulsheet Assetbeheerder'!K52</f>
        <v>0</v>
      </c>
      <c r="X49" s="644">
        <f>'Invulsheet Assetbeheerder'!L52</f>
        <v>0</v>
      </c>
      <c r="Y49" s="644">
        <f>'Invulsheet Assetbeheerder'!M52</f>
        <v>0</v>
      </c>
      <c r="Z49" s="644">
        <f>'Invulsheet Assetbeheerder'!N52</f>
        <v>0</v>
      </c>
      <c r="AA49" s="644">
        <f>'Invulsheet Assetbeheerder'!O52</f>
        <v>0</v>
      </c>
    </row>
    <row r="50" spans="1:27" ht="17" thickBot="1" x14ac:dyDescent="0.25">
      <c r="A50" s="456">
        <f>'St. Objectenlijst FE'!A50</f>
        <v>46</v>
      </c>
      <c r="B50" s="454" t="str">
        <f>LOOKUP(A50,'St. Objectenlijst FE'!A:A,'St. Objectenlijst FE'!B:B)</f>
        <v>Geluidsscherm aluminium</v>
      </c>
      <c r="C50" s="453">
        <f>LOOKUP(A50,'Invulsheet Assetbeheerder'!A:A,'Invulsheet Assetbeheerder'!D:D)</f>
        <v>0</v>
      </c>
      <c r="D50" s="453">
        <f>IF(A50='2.Middel Proj Aangepast Object'!A52,'2.Middel Proj Aangepast Object'!E52,0)+IF(A50='3. Middel Groot Proj Nieuw Obj '!$B$6,'3. Middel Groot Proj Nieuw Obj '!$C$9,0)+IF('Objectenoverzicht aantallen'!A50='3. Middel Groot Proj Nieuw Obj '!$E$6,'3. Middel Groot Proj Nieuw Obj '!$F$9,0)+IF(A50='3. Middel Groot Proj Nieuw Obj '!$H$6,'3. Middel Groot Proj Nieuw Obj '!$I$9,0)+IF('Objectenoverzicht aantallen'!A50='3. Middel Groot Proj Nieuw Obj '!$K$6,'3. Middel Groot Proj Nieuw Obj '!$L$9,0)</f>
        <v>0</v>
      </c>
      <c r="E50" s="644">
        <f>IF('Objectenoverzicht aantallen'!E$3='1.Klein Proj Bestaand Object'!$C$5,'1.Klein Proj Bestaand Object'!$C53,0)+IF($D$4=E$3,$D50,0)</f>
        <v>0</v>
      </c>
      <c r="F50" s="644">
        <f>IF('Objectenoverzicht aantallen'!F$3='1.Klein Proj Bestaand Object'!$C$5,'1.Klein Proj Bestaand Object'!$C53,0)+IF($D$4=F$3,$D50,0)</f>
        <v>0</v>
      </c>
      <c r="G50" s="644">
        <f>IF('Objectenoverzicht aantallen'!G$3='1.Klein Proj Bestaand Object'!$C$5,'1.Klein Proj Bestaand Object'!$C53,0)+IF($D$4=G$3,$D50,0)</f>
        <v>0</v>
      </c>
      <c r="H50" s="644">
        <f>IF('Objectenoverzicht aantallen'!H$3='1.Klein Proj Bestaand Object'!$C$5,'1.Klein Proj Bestaand Object'!$C53,0)+IF($D$4=H$3,$D50,0)</f>
        <v>0</v>
      </c>
      <c r="I50" s="644">
        <f>IF('Objectenoverzicht aantallen'!I$3='1.Klein Proj Bestaand Object'!$C$5,'1.Klein Proj Bestaand Object'!$C53,0)+IF($D$4=I$3,$D50,0)</f>
        <v>0</v>
      </c>
      <c r="J50" s="644">
        <f>IF('Objectenoverzicht aantallen'!J$3='1.Klein Proj Bestaand Object'!$C$5,'1.Klein Proj Bestaand Object'!$C53,0)+IF($D$4=J$3,$D50,0)</f>
        <v>0</v>
      </c>
      <c r="K50" s="644">
        <f>IF('Objectenoverzicht aantallen'!K$3='1.Klein Proj Bestaand Object'!$C$5,'1.Klein Proj Bestaand Object'!$C53,0)+IF($D$4=K$3,$D50,0)</f>
        <v>0</v>
      </c>
      <c r="L50" s="644">
        <f>IF('Objectenoverzicht aantallen'!L$3='1.Klein Proj Bestaand Object'!$C$5,'1.Klein Proj Bestaand Object'!$C53,0)+IF($D$4=L$3,$D50,0)</f>
        <v>0</v>
      </c>
      <c r="M50" s="644">
        <f>IF('Objectenoverzicht aantallen'!M$3='1.Klein Proj Bestaand Object'!$C$5,'1.Klein Proj Bestaand Object'!$C53,0)+IF($D$4=M$3,$D50,0)</f>
        <v>0</v>
      </c>
      <c r="N50" s="644">
        <f>IF('Objectenoverzicht aantallen'!N$3='1.Klein Proj Bestaand Object'!$C$5,'1.Klein Proj Bestaand Object'!$C53,0)+IF($D$4=N$3,$D50,0)</f>
        <v>0</v>
      </c>
      <c r="O50" s="644">
        <f>IF('Objectenoverzicht aantallen'!O$3='1.Klein Proj Bestaand Object'!$C$5,'1.Klein Proj Bestaand Object'!$C53,0)+IF($D$4=O$3,$D50,0)</f>
        <v>0</v>
      </c>
      <c r="P50" s="460">
        <f t="shared" si="1"/>
        <v>0</v>
      </c>
      <c r="Q50" s="644">
        <f>'Invulsheet Assetbeheerder'!E53</f>
        <v>0</v>
      </c>
      <c r="R50" s="644">
        <f>'Invulsheet Assetbeheerder'!F53</f>
        <v>0</v>
      </c>
      <c r="S50" s="644">
        <f>'Invulsheet Assetbeheerder'!G53</f>
        <v>0</v>
      </c>
      <c r="T50" s="644">
        <f>'Invulsheet Assetbeheerder'!H53</f>
        <v>0</v>
      </c>
      <c r="U50" s="644">
        <f>'Invulsheet Assetbeheerder'!I53</f>
        <v>0</v>
      </c>
      <c r="V50" s="644">
        <f>'Invulsheet Assetbeheerder'!J53</f>
        <v>0</v>
      </c>
      <c r="W50" s="644">
        <f>'Invulsheet Assetbeheerder'!K53</f>
        <v>0</v>
      </c>
      <c r="X50" s="644">
        <f>'Invulsheet Assetbeheerder'!L53</f>
        <v>0</v>
      </c>
      <c r="Y50" s="644">
        <f>'Invulsheet Assetbeheerder'!M53</f>
        <v>0</v>
      </c>
      <c r="Z50" s="644">
        <f>'Invulsheet Assetbeheerder'!N53</f>
        <v>0</v>
      </c>
      <c r="AA50" s="644">
        <f>'Invulsheet Assetbeheerder'!O53</f>
        <v>0</v>
      </c>
    </row>
    <row r="51" spans="1:27" ht="17" thickBot="1" x14ac:dyDescent="0.25">
      <c r="A51" s="456">
        <f>'St. Objectenlijst FE'!A51</f>
        <v>47</v>
      </c>
      <c r="B51" s="454" t="str">
        <f>LOOKUP(A51,'St. Objectenlijst FE'!A:A,'St. Objectenlijst FE'!B:B)</f>
        <v>Draagconstructiebovenleiding</v>
      </c>
      <c r="C51" s="453">
        <f>LOOKUP(A51,'Invulsheet Assetbeheerder'!A:A,'Invulsheet Assetbeheerder'!D:D)</f>
        <v>0</v>
      </c>
      <c r="D51" s="453">
        <f>IF(A51='2.Middel Proj Aangepast Object'!A53,'2.Middel Proj Aangepast Object'!E53,0)+IF(A51='3. Middel Groot Proj Nieuw Obj '!$B$6,'3. Middel Groot Proj Nieuw Obj '!$C$9,0)+IF('Objectenoverzicht aantallen'!A51='3. Middel Groot Proj Nieuw Obj '!$E$6,'3. Middel Groot Proj Nieuw Obj '!$F$9,0)+IF(A51='3. Middel Groot Proj Nieuw Obj '!$H$6,'3. Middel Groot Proj Nieuw Obj '!$I$9,0)+IF('Objectenoverzicht aantallen'!A51='3. Middel Groot Proj Nieuw Obj '!$K$6,'3. Middel Groot Proj Nieuw Obj '!$L$9,0)</f>
        <v>0</v>
      </c>
      <c r="E51" s="644">
        <f>IF('Objectenoverzicht aantallen'!E$3='1.Klein Proj Bestaand Object'!$C$5,'1.Klein Proj Bestaand Object'!$C54,0)+IF($D$4=E$3,$D51,0)</f>
        <v>0</v>
      </c>
      <c r="F51" s="644">
        <f>IF('Objectenoverzicht aantallen'!F$3='1.Klein Proj Bestaand Object'!$C$5,'1.Klein Proj Bestaand Object'!$C54,0)+IF($D$4=F$3,$D51,0)</f>
        <v>0</v>
      </c>
      <c r="G51" s="644">
        <f>IF('Objectenoverzicht aantallen'!G$3='1.Klein Proj Bestaand Object'!$C$5,'1.Klein Proj Bestaand Object'!$C54,0)+IF($D$4=G$3,$D51,0)</f>
        <v>0</v>
      </c>
      <c r="H51" s="644">
        <f>IF('Objectenoverzicht aantallen'!H$3='1.Klein Proj Bestaand Object'!$C$5,'1.Klein Proj Bestaand Object'!$C54,0)+IF($D$4=H$3,$D51,0)</f>
        <v>0</v>
      </c>
      <c r="I51" s="644">
        <f>IF('Objectenoverzicht aantallen'!I$3='1.Klein Proj Bestaand Object'!$C$5,'1.Klein Proj Bestaand Object'!$C54,0)+IF($D$4=I$3,$D51,0)</f>
        <v>0</v>
      </c>
      <c r="J51" s="644">
        <f>IF('Objectenoverzicht aantallen'!J$3='1.Klein Proj Bestaand Object'!$C$5,'1.Klein Proj Bestaand Object'!$C54,0)+IF($D$4=J$3,$D51,0)</f>
        <v>0</v>
      </c>
      <c r="K51" s="644">
        <f>IF('Objectenoverzicht aantallen'!K$3='1.Klein Proj Bestaand Object'!$C$5,'1.Klein Proj Bestaand Object'!$C54,0)+IF($D$4=K$3,$D51,0)</f>
        <v>0</v>
      </c>
      <c r="L51" s="644">
        <f>IF('Objectenoverzicht aantallen'!L$3='1.Klein Proj Bestaand Object'!$C$5,'1.Klein Proj Bestaand Object'!$C54,0)+IF($D$4=L$3,$D51,0)</f>
        <v>0</v>
      </c>
      <c r="M51" s="644">
        <f>IF('Objectenoverzicht aantallen'!M$3='1.Klein Proj Bestaand Object'!$C$5,'1.Klein Proj Bestaand Object'!$C54,0)+IF($D$4=M$3,$D51,0)</f>
        <v>0</v>
      </c>
      <c r="N51" s="644">
        <f>IF('Objectenoverzicht aantallen'!N$3='1.Klein Proj Bestaand Object'!$C$5,'1.Klein Proj Bestaand Object'!$C54,0)+IF($D$4=N$3,$D51,0)</f>
        <v>0</v>
      </c>
      <c r="O51" s="644">
        <f>IF('Objectenoverzicht aantallen'!O$3='1.Klein Proj Bestaand Object'!$C$5,'1.Klein Proj Bestaand Object'!$C54,0)+IF($D$4=O$3,$D51,0)</f>
        <v>0</v>
      </c>
      <c r="P51" s="460">
        <f t="shared" si="1"/>
        <v>0</v>
      </c>
      <c r="Q51" s="644">
        <f>'Invulsheet Assetbeheerder'!E54</f>
        <v>0</v>
      </c>
      <c r="R51" s="644">
        <f>'Invulsheet Assetbeheerder'!F54</f>
        <v>0</v>
      </c>
      <c r="S51" s="644">
        <f>'Invulsheet Assetbeheerder'!G54</f>
        <v>0</v>
      </c>
      <c r="T51" s="644">
        <f>'Invulsheet Assetbeheerder'!H54</f>
        <v>0</v>
      </c>
      <c r="U51" s="644">
        <f>'Invulsheet Assetbeheerder'!I54</f>
        <v>0</v>
      </c>
      <c r="V51" s="644">
        <f>'Invulsheet Assetbeheerder'!J54</f>
        <v>0</v>
      </c>
      <c r="W51" s="644">
        <f>'Invulsheet Assetbeheerder'!K54</f>
        <v>0</v>
      </c>
      <c r="X51" s="644">
        <f>'Invulsheet Assetbeheerder'!L54</f>
        <v>0</v>
      </c>
      <c r="Y51" s="644">
        <f>'Invulsheet Assetbeheerder'!M54</f>
        <v>0</v>
      </c>
      <c r="Z51" s="644">
        <f>'Invulsheet Assetbeheerder'!N54</f>
        <v>0</v>
      </c>
      <c r="AA51" s="644">
        <f>'Invulsheet Assetbeheerder'!O54</f>
        <v>0</v>
      </c>
    </row>
    <row r="52" spans="1:27" ht="17" thickBot="1" x14ac:dyDescent="0.25">
      <c r="A52" s="456">
        <f>'St. Objectenlijst FE'!A52</f>
        <v>48</v>
      </c>
      <c r="B52" s="454" t="str">
        <f>LOOKUP(A52,'St. Objectenlijst FE'!A:A,'St. Objectenlijst FE'!B:B)</f>
        <v>Transformatorstation</v>
      </c>
      <c r="C52" s="453">
        <f>LOOKUP(A52,'Invulsheet Assetbeheerder'!A:A,'Invulsheet Assetbeheerder'!D:D)</f>
        <v>0</v>
      </c>
      <c r="D52" s="453">
        <f>IF(A52='2.Middel Proj Aangepast Object'!A54,'2.Middel Proj Aangepast Object'!E54,0)+IF(A52='3. Middel Groot Proj Nieuw Obj '!$B$6,'3. Middel Groot Proj Nieuw Obj '!$C$9,0)+IF('Objectenoverzicht aantallen'!A52='3. Middel Groot Proj Nieuw Obj '!$E$6,'3. Middel Groot Proj Nieuw Obj '!$F$9,0)+IF(A52='3. Middel Groot Proj Nieuw Obj '!$H$6,'3. Middel Groot Proj Nieuw Obj '!$I$9,0)+IF('Objectenoverzicht aantallen'!A52='3. Middel Groot Proj Nieuw Obj '!$K$6,'3. Middel Groot Proj Nieuw Obj '!$L$9,0)</f>
        <v>0</v>
      </c>
      <c r="E52" s="644">
        <f>IF('Objectenoverzicht aantallen'!E$3='1.Klein Proj Bestaand Object'!$C$5,'1.Klein Proj Bestaand Object'!$C55,0)+IF($D$4=E$3,$D52,0)</f>
        <v>0</v>
      </c>
      <c r="F52" s="644">
        <f>IF('Objectenoverzicht aantallen'!F$3='1.Klein Proj Bestaand Object'!$C$5,'1.Klein Proj Bestaand Object'!$C55,0)+IF($D$4=F$3,$D52,0)</f>
        <v>0</v>
      </c>
      <c r="G52" s="644">
        <f>IF('Objectenoverzicht aantallen'!G$3='1.Klein Proj Bestaand Object'!$C$5,'1.Klein Proj Bestaand Object'!$C55,0)+IF($D$4=G$3,$D52,0)</f>
        <v>0</v>
      </c>
      <c r="H52" s="644">
        <f>IF('Objectenoverzicht aantallen'!H$3='1.Klein Proj Bestaand Object'!$C$5,'1.Klein Proj Bestaand Object'!$C55,0)+IF($D$4=H$3,$D52,0)</f>
        <v>0</v>
      </c>
      <c r="I52" s="644">
        <f>IF('Objectenoverzicht aantallen'!I$3='1.Klein Proj Bestaand Object'!$C$5,'1.Klein Proj Bestaand Object'!$C55,0)+IF($D$4=I$3,$D52,0)</f>
        <v>0</v>
      </c>
      <c r="J52" s="644">
        <f>IF('Objectenoverzicht aantallen'!J$3='1.Klein Proj Bestaand Object'!$C$5,'1.Klein Proj Bestaand Object'!$C55,0)+IF($D$4=J$3,$D52,0)</f>
        <v>0</v>
      </c>
      <c r="K52" s="644">
        <f>IF('Objectenoverzicht aantallen'!K$3='1.Klein Proj Bestaand Object'!$C$5,'1.Klein Proj Bestaand Object'!$C55,0)+IF($D$4=K$3,$D52,0)</f>
        <v>0</v>
      </c>
      <c r="L52" s="644">
        <f>IF('Objectenoverzicht aantallen'!L$3='1.Klein Proj Bestaand Object'!$C$5,'1.Klein Proj Bestaand Object'!$C55,0)+IF($D$4=L$3,$D52,0)</f>
        <v>0</v>
      </c>
      <c r="M52" s="644">
        <f>IF('Objectenoverzicht aantallen'!M$3='1.Klein Proj Bestaand Object'!$C$5,'1.Klein Proj Bestaand Object'!$C55,0)+IF($D$4=M$3,$D52,0)</f>
        <v>0</v>
      </c>
      <c r="N52" s="644">
        <f>IF('Objectenoverzicht aantallen'!N$3='1.Klein Proj Bestaand Object'!$C$5,'1.Klein Proj Bestaand Object'!$C55,0)+IF($D$4=N$3,$D52,0)</f>
        <v>0</v>
      </c>
      <c r="O52" s="644">
        <f>IF('Objectenoverzicht aantallen'!O$3='1.Klein Proj Bestaand Object'!$C$5,'1.Klein Proj Bestaand Object'!$C55,0)+IF($D$4=O$3,$D52,0)</f>
        <v>0</v>
      </c>
      <c r="P52" s="460">
        <f t="shared" si="1"/>
        <v>0</v>
      </c>
      <c r="Q52" s="644">
        <f>'Invulsheet Assetbeheerder'!E55</f>
        <v>0</v>
      </c>
      <c r="R52" s="644">
        <f>'Invulsheet Assetbeheerder'!F55</f>
        <v>0</v>
      </c>
      <c r="S52" s="644">
        <f>'Invulsheet Assetbeheerder'!G55</f>
        <v>0</v>
      </c>
      <c r="T52" s="644">
        <f>'Invulsheet Assetbeheerder'!H55</f>
        <v>0</v>
      </c>
      <c r="U52" s="644">
        <f>'Invulsheet Assetbeheerder'!I55</f>
        <v>0</v>
      </c>
      <c r="V52" s="644">
        <f>'Invulsheet Assetbeheerder'!J55</f>
        <v>0</v>
      </c>
      <c r="W52" s="644">
        <f>'Invulsheet Assetbeheerder'!K55</f>
        <v>0</v>
      </c>
      <c r="X52" s="644">
        <f>'Invulsheet Assetbeheerder'!L55</f>
        <v>0</v>
      </c>
      <c r="Y52" s="644">
        <f>'Invulsheet Assetbeheerder'!M55</f>
        <v>0</v>
      </c>
      <c r="Z52" s="644">
        <f>'Invulsheet Assetbeheerder'!N55</f>
        <v>0</v>
      </c>
      <c r="AA52" s="644">
        <f>'Invulsheet Assetbeheerder'!O55</f>
        <v>0</v>
      </c>
    </row>
    <row r="53" spans="1:27" ht="17" thickBot="1" x14ac:dyDescent="0.25">
      <c r="A53" s="456">
        <f>'St. Objectenlijst FE'!A53</f>
        <v>49</v>
      </c>
      <c r="B53" s="454" t="str">
        <f>LOOKUP(A53,'St. Objectenlijst FE'!A:A,'St. Objectenlijst FE'!B:B)</f>
        <v>Seinen</v>
      </c>
      <c r="C53" s="453">
        <f>LOOKUP(A53,'Invulsheet Assetbeheerder'!A:A,'Invulsheet Assetbeheerder'!D:D)</f>
        <v>0</v>
      </c>
      <c r="D53" s="453">
        <f>IF(A53='2.Middel Proj Aangepast Object'!A55,'2.Middel Proj Aangepast Object'!E55,0)+IF(A53='3. Middel Groot Proj Nieuw Obj '!$B$6,'3. Middel Groot Proj Nieuw Obj '!$C$9,0)+IF('Objectenoverzicht aantallen'!A53='3. Middel Groot Proj Nieuw Obj '!$E$6,'3. Middel Groot Proj Nieuw Obj '!$F$9,0)+IF(A53='3. Middel Groot Proj Nieuw Obj '!$H$6,'3. Middel Groot Proj Nieuw Obj '!$I$9,0)+IF('Objectenoverzicht aantallen'!A53='3. Middel Groot Proj Nieuw Obj '!$K$6,'3. Middel Groot Proj Nieuw Obj '!$L$9,0)</f>
        <v>0</v>
      </c>
      <c r="E53" s="644">
        <f>IF('Objectenoverzicht aantallen'!E$3='1.Klein Proj Bestaand Object'!$C$5,'1.Klein Proj Bestaand Object'!$C56,0)+IF($D$4=E$3,$D53,0)</f>
        <v>0</v>
      </c>
      <c r="F53" s="644">
        <f>IF('Objectenoverzicht aantallen'!F$3='1.Klein Proj Bestaand Object'!$C$5,'1.Klein Proj Bestaand Object'!$C56,0)+IF($D$4=F$3,$D53,0)</f>
        <v>0</v>
      </c>
      <c r="G53" s="644">
        <f>IF('Objectenoverzicht aantallen'!G$3='1.Klein Proj Bestaand Object'!$C$5,'1.Klein Proj Bestaand Object'!$C56,0)+IF($D$4=G$3,$D53,0)</f>
        <v>0</v>
      </c>
      <c r="H53" s="644">
        <f>IF('Objectenoverzicht aantallen'!H$3='1.Klein Proj Bestaand Object'!$C$5,'1.Klein Proj Bestaand Object'!$C56,0)+IF($D$4=H$3,$D53,0)</f>
        <v>0</v>
      </c>
      <c r="I53" s="644">
        <f>IF('Objectenoverzicht aantallen'!I$3='1.Klein Proj Bestaand Object'!$C$5,'1.Klein Proj Bestaand Object'!$C56,0)+IF($D$4=I$3,$D53,0)</f>
        <v>0</v>
      </c>
      <c r="J53" s="644">
        <f>IF('Objectenoverzicht aantallen'!J$3='1.Klein Proj Bestaand Object'!$C$5,'1.Klein Proj Bestaand Object'!$C56,0)+IF($D$4=J$3,$D53,0)</f>
        <v>0</v>
      </c>
      <c r="K53" s="644">
        <f>IF('Objectenoverzicht aantallen'!K$3='1.Klein Proj Bestaand Object'!$C$5,'1.Klein Proj Bestaand Object'!$C56,0)+IF($D$4=K$3,$D53,0)</f>
        <v>0</v>
      </c>
      <c r="L53" s="644">
        <f>IF('Objectenoverzicht aantallen'!L$3='1.Klein Proj Bestaand Object'!$C$5,'1.Klein Proj Bestaand Object'!$C56,0)+IF($D$4=L$3,$D53,0)</f>
        <v>0</v>
      </c>
      <c r="M53" s="644">
        <f>IF('Objectenoverzicht aantallen'!M$3='1.Klein Proj Bestaand Object'!$C$5,'1.Klein Proj Bestaand Object'!$C56,0)+IF($D$4=M$3,$D53,0)</f>
        <v>0</v>
      </c>
      <c r="N53" s="644">
        <f>IF('Objectenoverzicht aantallen'!N$3='1.Klein Proj Bestaand Object'!$C$5,'1.Klein Proj Bestaand Object'!$C56,0)+IF($D$4=N$3,$D53,0)</f>
        <v>0</v>
      </c>
      <c r="O53" s="644">
        <f>IF('Objectenoverzicht aantallen'!O$3='1.Klein Proj Bestaand Object'!$C$5,'1.Klein Proj Bestaand Object'!$C56,0)+IF($D$4=O$3,$D53,0)</f>
        <v>0</v>
      </c>
      <c r="P53" s="460">
        <f t="shared" si="1"/>
        <v>0</v>
      </c>
      <c r="Q53" s="644">
        <f>'Invulsheet Assetbeheerder'!E56</f>
        <v>0</v>
      </c>
      <c r="R53" s="644">
        <f>'Invulsheet Assetbeheerder'!F56</f>
        <v>0</v>
      </c>
      <c r="S53" s="644">
        <f>'Invulsheet Assetbeheerder'!G56</f>
        <v>0</v>
      </c>
      <c r="T53" s="644">
        <f>'Invulsheet Assetbeheerder'!H56</f>
        <v>0</v>
      </c>
      <c r="U53" s="644">
        <f>'Invulsheet Assetbeheerder'!I56</f>
        <v>0</v>
      </c>
      <c r="V53" s="644">
        <f>'Invulsheet Assetbeheerder'!J56</f>
        <v>0</v>
      </c>
      <c r="W53" s="644">
        <f>'Invulsheet Assetbeheerder'!K56</f>
        <v>0</v>
      </c>
      <c r="X53" s="644">
        <f>'Invulsheet Assetbeheerder'!L56</f>
        <v>0</v>
      </c>
      <c r="Y53" s="644">
        <f>'Invulsheet Assetbeheerder'!M56</f>
        <v>0</v>
      </c>
      <c r="Z53" s="644">
        <f>'Invulsheet Assetbeheerder'!N56</f>
        <v>0</v>
      </c>
      <c r="AA53" s="644">
        <f>'Invulsheet Assetbeheerder'!O56</f>
        <v>0</v>
      </c>
    </row>
    <row r="54" spans="1:27" ht="17" thickBot="1" x14ac:dyDescent="0.25">
      <c r="A54" s="456">
        <f>'St. Objectenlijst FE'!A54</f>
        <v>50</v>
      </c>
      <c r="B54" s="454" t="str">
        <f>LOOKUP(A54,'St. Objectenlijst FE'!A:A,'St. Objectenlijst FE'!B:B)</f>
        <v>Verlichting</v>
      </c>
      <c r="C54" s="453">
        <f>LOOKUP(A54,'Invulsheet Assetbeheerder'!A:A,'Invulsheet Assetbeheerder'!D:D)</f>
        <v>0</v>
      </c>
      <c r="D54" s="453">
        <f>IF(A54='2.Middel Proj Aangepast Object'!A56,'2.Middel Proj Aangepast Object'!E56,0)+IF(A54='3. Middel Groot Proj Nieuw Obj '!$B$6,'3. Middel Groot Proj Nieuw Obj '!$C$9,0)+IF('Objectenoverzicht aantallen'!A54='3. Middel Groot Proj Nieuw Obj '!$E$6,'3. Middel Groot Proj Nieuw Obj '!$F$9,0)+IF(A54='3. Middel Groot Proj Nieuw Obj '!$H$6,'3. Middel Groot Proj Nieuw Obj '!$I$9,0)+IF('Objectenoverzicht aantallen'!A54='3. Middel Groot Proj Nieuw Obj '!$K$6,'3. Middel Groot Proj Nieuw Obj '!$L$9,0)</f>
        <v>0</v>
      </c>
      <c r="E54" s="644">
        <f>IF('Objectenoverzicht aantallen'!E$3='1.Klein Proj Bestaand Object'!$C$5,'1.Klein Proj Bestaand Object'!$C57,0)+IF($D$4=E$3,$D54,0)</f>
        <v>0</v>
      </c>
      <c r="F54" s="644">
        <f>IF('Objectenoverzicht aantallen'!F$3='1.Klein Proj Bestaand Object'!$C$5,'1.Klein Proj Bestaand Object'!$C57,0)+IF($D$4=F$3,$D54,0)</f>
        <v>0</v>
      </c>
      <c r="G54" s="644">
        <f>IF('Objectenoverzicht aantallen'!G$3='1.Klein Proj Bestaand Object'!$C$5,'1.Klein Proj Bestaand Object'!$C57,0)+IF($D$4=G$3,$D54,0)</f>
        <v>0</v>
      </c>
      <c r="H54" s="644">
        <f>IF('Objectenoverzicht aantallen'!H$3='1.Klein Proj Bestaand Object'!$C$5,'1.Klein Proj Bestaand Object'!$C57,0)+IF($D$4=H$3,$D54,0)</f>
        <v>0</v>
      </c>
      <c r="I54" s="644">
        <f>IF('Objectenoverzicht aantallen'!I$3='1.Klein Proj Bestaand Object'!$C$5,'1.Klein Proj Bestaand Object'!$C57,0)+IF($D$4=I$3,$D54,0)</f>
        <v>0</v>
      </c>
      <c r="J54" s="644">
        <f>IF('Objectenoverzicht aantallen'!J$3='1.Klein Proj Bestaand Object'!$C$5,'1.Klein Proj Bestaand Object'!$C57,0)+IF($D$4=J$3,$D54,0)</f>
        <v>0</v>
      </c>
      <c r="K54" s="644">
        <f>IF('Objectenoverzicht aantallen'!K$3='1.Klein Proj Bestaand Object'!$C$5,'1.Klein Proj Bestaand Object'!$C57,0)+IF($D$4=K$3,$D54,0)</f>
        <v>0</v>
      </c>
      <c r="L54" s="644">
        <f>IF('Objectenoverzicht aantallen'!L$3='1.Klein Proj Bestaand Object'!$C$5,'1.Klein Proj Bestaand Object'!$C57,0)+IF($D$4=L$3,$D54,0)</f>
        <v>0</v>
      </c>
      <c r="M54" s="644">
        <f>IF('Objectenoverzicht aantallen'!M$3='1.Klein Proj Bestaand Object'!$C$5,'1.Klein Proj Bestaand Object'!$C57,0)+IF($D$4=M$3,$D54,0)</f>
        <v>0</v>
      </c>
      <c r="N54" s="644">
        <f>IF('Objectenoverzicht aantallen'!N$3='1.Klein Proj Bestaand Object'!$C$5,'1.Klein Proj Bestaand Object'!$C57,0)+IF($D$4=N$3,$D54,0)</f>
        <v>0</v>
      </c>
      <c r="O54" s="644">
        <f>IF('Objectenoverzicht aantallen'!O$3='1.Klein Proj Bestaand Object'!$C$5,'1.Klein Proj Bestaand Object'!$C57,0)+IF($D$4=O$3,$D54,0)</f>
        <v>0</v>
      </c>
      <c r="P54" s="460">
        <f t="shared" si="1"/>
        <v>0</v>
      </c>
      <c r="Q54" s="644">
        <f>'Invulsheet Assetbeheerder'!E57</f>
        <v>0</v>
      </c>
      <c r="R54" s="644">
        <f>'Invulsheet Assetbeheerder'!F57</f>
        <v>0</v>
      </c>
      <c r="S54" s="644">
        <f>'Invulsheet Assetbeheerder'!G57</f>
        <v>0</v>
      </c>
      <c r="T54" s="644">
        <f>'Invulsheet Assetbeheerder'!H57</f>
        <v>0</v>
      </c>
      <c r="U54" s="644">
        <f>'Invulsheet Assetbeheerder'!I57</f>
        <v>0</v>
      </c>
      <c r="V54" s="644">
        <f>'Invulsheet Assetbeheerder'!J57</f>
        <v>0</v>
      </c>
      <c r="W54" s="644">
        <f>'Invulsheet Assetbeheerder'!K57</f>
        <v>0</v>
      </c>
      <c r="X54" s="644">
        <f>'Invulsheet Assetbeheerder'!L57</f>
        <v>0</v>
      </c>
      <c r="Y54" s="644">
        <f>'Invulsheet Assetbeheerder'!M57</f>
        <v>0</v>
      </c>
      <c r="Z54" s="644">
        <f>'Invulsheet Assetbeheerder'!N57</f>
        <v>0</v>
      </c>
      <c r="AA54" s="644">
        <f>'Invulsheet Assetbeheerder'!O57</f>
        <v>0</v>
      </c>
    </row>
    <row r="55" spans="1:27" ht="17" thickBot="1" x14ac:dyDescent="0.25">
      <c r="A55" s="456">
        <f>'St. Objectenlijst FE'!A55</f>
        <v>51</v>
      </c>
      <c r="B55" s="454" t="str">
        <f>LOOKUP(A55,'St. Objectenlijst FE'!A:A,'St. Objectenlijst FE'!B:B)</f>
        <v>Granietkeien</v>
      </c>
      <c r="C55" s="453">
        <f>LOOKUP(A55,'Invulsheet Assetbeheerder'!A:A,'Invulsheet Assetbeheerder'!D:D)</f>
        <v>0</v>
      </c>
      <c r="D55" s="453">
        <f>IF(A55='2.Middel Proj Aangepast Object'!A57,'2.Middel Proj Aangepast Object'!E57,0)+IF(A55='3. Middel Groot Proj Nieuw Obj '!$B$6,'3. Middel Groot Proj Nieuw Obj '!$C$9,0)+IF('Objectenoverzicht aantallen'!A55='3. Middel Groot Proj Nieuw Obj '!$E$6,'3. Middel Groot Proj Nieuw Obj '!$F$9,0)+IF(A55='3. Middel Groot Proj Nieuw Obj '!$H$6,'3. Middel Groot Proj Nieuw Obj '!$I$9,0)+IF('Objectenoverzicht aantallen'!A55='3. Middel Groot Proj Nieuw Obj '!$K$6,'3. Middel Groot Proj Nieuw Obj '!$L$9,0)</f>
        <v>0</v>
      </c>
      <c r="E55" s="644">
        <f>IF('Objectenoverzicht aantallen'!E$3='1.Klein Proj Bestaand Object'!$C$5,'1.Klein Proj Bestaand Object'!$C58,0)+IF($D$4=E$3,$D55,0)</f>
        <v>0</v>
      </c>
      <c r="F55" s="644">
        <f>IF('Objectenoverzicht aantallen'!F$3='1.Klein Proj Bestaand Object'!$C$5,'1.Klein Proj Bestaand Object'!$C58,0)+IF($D$4=F$3,$D55,0)</f>
        <v>0</v>
      </c>
      <c r="G55" s="644">
        <f>IF('Objectenoverzicht aantallen'!G$3='1.Klein Proj Bestaand Object'!$C$5,'1.Klein Proj Bestaand Object'!$C58,0)+IF($D$4=G$3,$D55,0)</f>
        <v>0</v>
      </c>
      <c r="H55" s="644">
        <f>IF('Objectenoverzicht aantallen'!H$3='1.Klein Proj Bestaand Object'!$C$5,'1.Klein Proj Bestaand Object'!$C58,0)+IF($D$4=H$3,$D55,0)</f>
        <v>0</v>
      </c>
      <c r="I55" s="644">
        <f>IF('Objectenoverzicht aantallen'!I$3='1.Klein Proj Bestaand Object'!$C$5,'1.Klein Proj Bestaand Object'!$C58,0)+IF($D$4=I$3,$D55,0)</f>
        <v>0</v>
      </c>
      <c r="J55" s="644">
        <f>IF('Objectenoverzicht aantallen'!J$3='1.Klein Proj Bestaand Object'!$C$5,'1.Klein Proj Bestaand Object'!$C58,0)+IF($D$4=J$3,$D55,0)</f>
        <v>0</v>
      </c>
      <c r="K55" s="644">
        <f>IF('Objectenoverzicht aantallen'!K$3='1.Klein Proj Bestaand Object'!$C$5,'1.Klein Proj Bestaand Object'!$C58,0)+IF($D$4=K$3,$D55,0)</f>
        <v>0</v>
      </c>
      <c r="L55" s="644">
        <f>IF('Objectenoverzicht aantallen'!L$3='1.Klein Proj Bestaand Object'!$C$5,'1.Klein Proj Bestaand Object'!$C58,0)+IF($D$4=L$3,$D55,0)</f>
        <v>0</v>
      </c>
      <c r="M55" s="644">
        <f>IF('Objectenoverzicht aantallen'!M$3='1.Klein Proj Bestaand Object'!$C$5,'1.Klein Proj Bestaand Object'!$C58,0)+IF($D$4=M$3,$D55,0)</f>
        <v>0</v>
      </c>
      <c r="N55" s="644">
        <f>IF('Objectenoverzicht aantallen'!N$3='1.Klein Proj Bestaand Object'!$C$5,'1.Klein Proj Bestaand Object'!$C58,0)+IF($D$4=N$3,$D55,0)</f>
        <v>0</v>
      </c>
      <c r="O55" s="644">
        <f>IF('Objectenoverzicht aantallen'!O$3='1.Klein Proj Bestaand Object'!$C$5,'1.Klein Proj Bestaand Object'!$C58,0)+IF($D$4=O$3,$D55,0)</f>
        <v>0</v>
      </c>
      <c r="P55" s="460">
        <f t="shared" si="1"/>
        <v>0</v>
      </c>
      <c r="Q55" s="644">
        <f>'Invulsheet Assetbeheerder'!E58</f>
        <v>0</v>
      </c>
      <c r="R55" s="644">
        <f>'Invulsheet Assetbeheerder'!F58</f>
        <v>0</v>
      </c>
      <c r="S55" s="644">
        <f>'Invulsheet Assetbeheerder'!G58</f>
        <v>0</v>
      </c>
      <c r="T55" s="644">
        <f>'Invulsheet Assetbeheerder'!H58</f>
        <v>0</v>
      </c>
      <c r="U55" s="644">
        <f>'Invulsheet Assetbeheerder'!I58</f>
        <v>0</v>
      </c>
      <c r="V55" s="644">
        <f>'Invulsheet Assetbeheerder'!J58</f>
        <v>0</v>
      </c>
      <c r="W55" s="644">
        <f>'Invulsheet Assetbeheerder'!K58</f>
        <v>0</v>
      </c>
      <c r="X55" s="644">
        <f>'Invulsheet Assetbeheerder'!L58</f>
        <v>0</v>
      </c>
      <c r="Y55" s="644">
        <f>'Invulsheet Assetbeheerder'!M58</f>
        <v>0</v>
      </c>
      <c r="Z55" s="644">
        <f>'Invulsheet Assetbeheerder'!N58</f>
        <v>0</v>
      </c>
      <c r="AA55" s="644">
        <f>'Invulsheet Assetbeheerder'!O58</f>
        <v>0</v>
      </c>
    </row>
    <row r="56" spans="1:27" ht="17" thickBot="1" x14ac:dyDescent="0.25">
      <c r="A56" s="456">
        <f>'St. Objectenlijst FE'!A56</f>
        <v>52</v>
      </c>
      <c r="B56" s="454" t="str">
        <f>LOOKUP(A56,'St. Objectenlijst FE'!A:A,'St. Objectenlijst FE'!B:B)</f>
        <v>Grasbetontegels</v>
      </c>
      <c r="C56" s="453">
        <f>LOOKUP(A56,'Invulsheet Assetbeheerder'!A:A,'Invulsheet Assetbeheerder'!D:D)</f>
        <v>0</v>
      </c>
      <c r="D56" s="453">
        <f>IF(A56='2.Middel Proj Aangepast Object'!A58,'2.Middel Proj Aangepast Object'!E58,0)+IF(A56='3. Middel Groot Proj Nieuw Obj '!$B$6,'3. Middel Groot Proj Nieuw Obj '!$C$9,0)+IF('Objectenoverzicht aantallen'!A56='3. Middel Groot Proj Nieuw Obj '!$E$6,'3. Middel Groot Proj Nieuw Obj '!$F$9,0)+IF(A56='3. Middel Groot Proj Nieuw Obj '!$H$6,'3. Middel Groot Proj Nieuw Obj '!$I$9,0)+IF('Objectenoverzicht aantallen'!A56='3. Middel Groot Proj Nieuw Obj '!$K$6,'3. Middel Groot Proj Nieuw Obj '!$L$9,0)</f>
        <v>0</v>
      </c>
      <c r="E56" s="644">
        <f>IF('Objectenoverzicht aantallen'!E$3='1.Klein Proj Bestaand Object'!$C$5,'1.Klein Proj Bestaand Object'!$C59,0)+IF($D$4=E$3,$D56,0)</f>
        <v>0</v>
      </c>
      <c r="F56" s="644">
        <f>IF('Objectenoverzicht aantallen'!F$3='1.Klein Proj Bestaand Object'!$C$5,'1.Klein Proj Bestaand Object'!$C59,0)+IF($D$4=F$3,$D56,0)</f>
        <v>0</v>
      </c>
      <c r="G56" s="644">
        <f>IF('Objectenoverzicht aantallen'!G$3='1.Klein Proj Bestaand Object'!$C$5,'1.Klein Proj Bestaand Object'!$C59,0)+IF($D$4=G$3,$D56,0)</f>
        <v>0</v>
      </c>
      <c r="H56" s="644">
        <f>IF('Objectenoverzicht aantallen'!H$3='1.Klein Proj Bestaand Object'!$C$5,'1.Klein Proj Bestaand Object'!$C59,0)+IF($D$4=H$3,$D56,0)</f>
        <v>0</v>
      </c>
      <c r="I56" s="644">
        <f>IF('Objectenoverzicht aantallen'!I$3='1.Klein Proj Bestaand Object'!$C$5,'1.Klein Proj Bestaand Object'!$C59,0)+IF($D$4=I$3,$D56,0)</f>
        <v>0</v>
      </c>
      <c r="J56" s="644">
        <f>IF('Objectenoverzicht aantallen'!J$3='1.Klein Proj Bestaand Object'!$C$5,'1.Klein Proj Bestaand Object'!$C59,0)+IF($D$4=J$3,$D56,0)</f>
        <v>0</v>
      </c>
      <c r="K56" s="644">
        <f>IF('Objectenoverzicht aantallen'!K$3='1.Klein Proj Bestaand Object'!$C$5,'1.Klein Proj Bestaand Object'!$C59,0)+IF($D$4=K$3,$D56,0)</f>
        <v>0</v>
      </c>
      <c r="L56" s="644">
        <f>IF('Objectenoverzicht aantallen'!L$3='1.Klein Proj Bestaand Object'!$C$5,'1.Klein Proj Bestaand Object'!$C59,0)+IF($D$4=L$3,$D56,0)</f>
        <v>0</v>
      </c>
      <c r="M56" s="644">
        <f>IF('Objectenoverzicht aantallen'!M$3='1.Klein Proj Bestaand Object'!$C$5,'1.Klein Proj Bestaand Object'!$C59,0)+IF($D$4=M$3,$D56,0)</f>
        <v>0</v>
      </c>
      <c r="N56" s="644">
        <f>IF('Objectenoverzicht aantallen'!N$3='1.Klein Proj Bestaand Object'!$C$5,'1.Klein Proj Bestaand Object'!$C59,0)+IF($D$4=N$3,$D56,0)</f>
        <v>0</v>
      </c>
      <c r="O56" s="644">
        <f>IF('Objectenoverzicht aantallen'!O$3='1.Klein Proj Bestaand Object'!$C$5,'1.Klein Proj Bestaand Object'!$C59,0)+IF($D$4=O$3,$D56,0)</f>
        <v>0</v>
      </c>
      <c r="P56" s="460">
        <f t="shared" si="1"/>
        <v>0</v>
      </c>
      <c r="Q56" s="644">
        <f>'Invulsheet Assetbeheerder'!E59</f>
        <v>0</v>
      </c>
      <c r="R56" s="644">
        <f>'Invulsheet Assetbeheerder'!F59</f>
        <v>0</v>
      </c>
      <c r="S56" s="644">
        <f>'Invulsheet Assetbeheerder'!G59</f>
        <v>0</v>
      </c>
      <c r="T56" s="644">
        <f>'Invulsheet Assetbeheerder'!H59</f>
        <v>0</v>
      </c>
      <c r="U56" s="644">
        <f>'Invulsheet Assetbeheerder'!I59</f>
        <v>0</v>
      </c>
      <c r="V56" s="644">
        <f>'Invulsheet Assetbeheerder'!J59</f>
        <v>0</v>
      </c>
      <c r="W56" s="644">
        <f>'Invulsheet Assetbeheerder'!K59</f>
        <v>0</v>
      </c>
      <c r="X56" s="644">
        <f>'Invulsheet Assetbeheerder'!L59</f>
        <v>0</v>
      </c>
      <c r="Y56" s="644">
        <f>'Invulsheet Assetbeheerder'!M59</f>
        <v>0</v>
      </c>
      <c r="Z56" s="644">
        <f>'Invulsheet Assetbeheerder'!N59</f>
        <v>0</v>
      </c>
      <c r="AA56" s="644">
        <f>'Invulsheet Assetbeheerder'!O59</f>
        <v>0</v>
      </c>
    </row>
    <row r="57" spans="1:27" ht="17" thickBot="1" x14ac:dyDescent="0.25">
      <c r="A57" s="456">
        <f>'St. Objectenlijst FE'!A57</f>
        <v>53</v>
      </c>
      <c r="B57" s="454" t="str">
        <f>LOOKUP(A57,'St. Objectenlijst FE'!A:A,'St. Objectenlijst FE'!B:B)</f>
        <v>Straatlaag brekerzand</v>
      </c>
      <c r="C57" s="453">
        <f>LOOKUP(A57,'Invulsheet Assetbeheerder'!A:A,'Invulsheet Assetbeheerder'!D:D)</f>
        <v>0</v>
      </c>
      <c r="D57" s="453">
        <f>IF(A57='2.Middel Proj Aangepast Object'!A59,'2.Middel Proj Aangepast Object'!E59,0)+IF(A57='3. Middel Groot Proj Nieuw Obj '!$B$6,'3. Middel Groot Proj Nieuw Obj '!$C$9,0)+IF('Objectenoverzicht aantallen'!A57='3. Middel Groot Proj Nieuw Obj '!$E$6,'3. Middel Groot Proj Nieuw Obj '!$F$9,0)+IF(A57='3. Middel Groot Proj Nieuw Obj '!$H$6,'3. Middel Groot Proj Nieuw Obj '!$I$9,0)+IF('Objectenoverzicht aantallen'!A57='3. Middel Groot Proj Nieuw Obj '!$K$6,'3. Middel Groot Proj Nieuw Obj '!$L$9,0)</f>
        <v>0</v>
      </c>
      <c r="E57" s="644">
        <f>IF('Objectenoverzicht aantallen'!E$3='1.Klein Proj Bestaand Object'!$C$5,'1.Klein Proj Bestaand Object'!$C60,0)+IF($D$4=E$3,$D57,0)</f>
        <v>0</v>
      </c>
      <c r="F57" s="644">
        <f>IF('Objectenoverzicht aantallen'!F$3='1.Klein Proj Bestaand Object'!$C$5,'1.Klein Proj Bestaand Object'!$C60,0)+IF($D$4=F$3,$D57,0)</f>
        <v>0</v>
      </c>
      <c r="G57" s="644">
        <f>IF('Objectenoverzicht aantallen'!G$3='1.Klein Proj Bestaand Object'!$C$5,'1.Klein Proj Bestaand Object'!$C60,0)+IF($D$4=G$3,$D57,0)</f>
        <v>0</v>
      </c>
      <c r="H57" s="644">
        <f>IF('Objectenoverzicht aantallen'!H$3='1.Klein Proj Bestaand Object'!$C$5,'1.Klein Proj Bestaand Object'!$C60,0)+IF($D$4=H$3,$D57,0)</f>
        <v>0</v>
      </c>
      <c r="I57" s="644">
        <f>IF('Objectenoverzicht aantallen'!I$3='1.Klein Proj Bestaand Object'!$C$5,'1.Klein Proj Bestaand Object'!$C60,0)+IF($D$4=I$3,$D57,0)</f>
        <v>0</v>
      </c>
      <c r="J57" s="644">
        <f>IF('Objectenoverzicht aantallen'!J$3='1.Klein Proj Bestaand Object'!$C$5,'1.Klein Proj Bestaand Object'!$C60,0)+IF($D$4=J$3,$D57,0)</f>
        <v>0</v>
      </c>
      <c r="K57" s="644">
        <f>IF('Objectenoverzicht aantallen'!K$3='1.Klein Proj Bestaand Object'!$C$5,'1.Klein Proj Bestaand Object'!$C60,0)+IF($D$4=K$3,$D57,0)</f>
        <v>0</v>
      </c>
      <c r="L57" s="644">
        <f>IF('Objectenoverzicht aantallen'!L$3='1.Klein Proj Bestaand Object'!$C$5,'1.Klein Proj Bestaand Object'!$C60,0)+IF($D$4=L$3,$D57,0)</f>
        <v>0</v>
      </c>
      <c r="M57" s="644">
        <f>IF('Objectenoverzicht aantallen'!M$3='1.Klein Proj Bestaand Object'!$C$5,'1.Klein Proj Bestaand Object'!$C60,0)+IF($D$4=M$3,$D57,0)</f>
        <v>0</v>
      </c>
      <c r="N57" s="644">
        <f>IF('Objectenoverzicht aantallen'!N$3='1.Klein Proj Bestaand Object'!$C$5,'1.Klein Proj Bestaand Object'!$C60,0)+IF($D$4=N$3,$D57,0)</f>
        <v>0</v>
      </c>
      <c r="O57" s="644">
        <f>IF('Objectenoverzicht aantallen'!O$3='1.Klein Proj Bestaand Object'!$C$5,'1.Klein Proj Bestaand Object'!$C60,0)+IF($D$4=O$3,$D57,0)</f>
        <v>0</v>
      </c>
      <c r="P57" s="460">
        <f t="shared" si="1"/>
        <v>0</v>
      </c>
      <c r="Q57" s="644">
        <f>'Invulsheet Assetbeheerder'!E60</f>
        <v>0</v>
      </c>
      <c r="R57" s="644">
        <f>'Invulsheet Assetbeheerder'!F60</f>
        <v>0</v>
      </c>
      <c r="S57" s="644">
        <f>'Invulsheet Assetbeheerder'!G60</f>
        <v>0</v>
      </c>
      <c r="T57" s="644">
        <f>'Invulsheet Assetbeheerder'!H60</f>
        <v>0</v>
      </c>
      <c r="U57" s="644">
        <f>'Invulsheet Assetbeheerder'!I60</f>
        <v>0</v>
      </c>
      <c r="V57" s="644">
        <f>'Invulsheet Assetbeheerder'!J60</f>
        <v>0</v>
      </c>
      <c r="W57" s="644">
        <f>'Invulsheet Assetbeheerder'!K60</f>
        <v>0</v>
      </c>
      <c r="X57" s="644">
        <f>'Invulsheet Assetbeheerder'!L60</f>
        <v>0</v>
      </c>
      <c r="Y57" s="644">
        <f>'Invulsheet Assetbeheerder'!M60</f>
        <v>0</v>
      </c>
      <c r="Z57" s="644">
        <f>'Invulsheet Assetbeheerder'!N60</f>
        <v>0</v>
      </c>
      <c r="AA57" s="644">
        <f>'Invulsheet Assetbeheerder'!O60</f>
        <v>0</v>
      </c>
    </row>
    <row r="58" spans="1:27" ht="17" thickBot="1" x14ac:dyDescent="0.25">
      <c r="A58" s="456">
        <f>'St. Objectenlijst FE'!A58</f>
        <v>54</v>
      </c>
      <c r="B58" s="454" t="str">
        <f>LOOKUP(A58,'St. Objectenlijst FE'!A:A,'St. Objectenlijst FE'!B:B)</f>
        <v>Fundering AGRAC</v>
      </c>
      <c r="C58" s="453">
        <f>LOOKUP(A58,'Invulsheet Assetbeheerder'!A:A,'Invulsheet Assetbeheerder'!D:D)</f>
        <v>0</v>
      </c>
      <c r="D58" s="453">
        <f>IF(A58='2.Middel Proj Aangepast Object'!A60,'2.Middel Proj Aangepast Object'!E60,0)+IF(A58='3. Middel Groot Proj Nieuw Obj '!$B$6,'3. Middel Groot Proj Nieuw Obj '!$C$9,0)+IF('Objectenoverzicht aantallen'!A58='3. Middel Groot Proj Nieuw Obj '!$E$6,'3. Middel Groot Proj Nieuw Obj '!$F$9,0)+IF(A58='3. Middel Groot Proj Nieuw Obj '!$H$6,'3. Middel Groot Proj Nieuw Obj '!$I$9,0)+IF('Objectenoverzicht aantallen'!A58='3. Middel Groot Proj Nieuw Obj '!$K$6,'3. Middel Groot Proj Nieuw Obj '!$L$9,0)</f>
        <v>0</v>
      </c>
      <c r="E58" s="644">
        <f>IF('Objectenoverzicht aantallen'!E$3='1.Klein Proj Bestaand Object'!$C$5,'1.Klein Proj Bestaand Object'!$C61,0)+IF($D$4=E$3,$D58,0)</f>
        <v>0</v>
      </c>
      <c r="F58" s="644">
        <f>IF('Objectenoverzicht aantallen'!F$3='1.Klein Proj Bestaand Object'!$C$5,'1.Klein Proj Bestaand Object'!$C61,0)+IF($D$4=F$3,$D58,0)</f>
        <v>0</v>
      </c>
      <c r="G58" s="644">
        <f>IF('Objectenoverzicht aantallen'!G$3='1.Klein Proj Bestaand Object'!$C$5,'1.Klein Proj Bestaand Object'!$C61,0)+IF($D$4=G$3,$D58,0)</f>
        <v>0</v>
      </c>
      <c r="H58" s="644">
        <f>IF('Objectenoverzicht aantallen'!H$3='1.Klein Proj Bestaand Object'!$C$5,'1.Klein Proj Bestaand Object'!$C61,0)+IF($D$4=H$3,$D58,0)</f>
        <v>0</v>
      </c>
      <c r="I58" s="644">
        <f>IF('Objectenoverzicht aantallen'!I$3='1.Klein Proj Bestaand Object'!$C$5,'1.Klein Proj Bestaand Object'!$C61,0)+IF($D$4=I$3,$D58,0)</f>
        <v>0</v>
      </c>
      <c r="J58" s="644">
        <f>IF('Objectenoverzicht aantallen'!J$3='1.Klein Proj Bestaand Object'!$C$5,'1.Klein Proj Bestaand Object'!$C61,0)+IF($D$4=J$3,$D58,0)</f>
        <v>0</v>
      </c>
      <c r="K58" s="644">
        <f>IF('Objectenoverzicht aantallen'!K$3='1.Klein Proj Bestaand Object'!$C$5,'1.Klein Proj Bestaand Object'!$C61,0)+IF($D$4=K$3,$D58,0)</f>
        <v>0</v>
      </c>
      <c r="L58" s="644">
        <f>IF('Objectenoverzicht aantallen'!L$3='1.Klein Proj Bestaand Object'!$C$5,'1.Klein Proj Bestaand Object'!$C61,0)+IF($D$4=L$3,$D58,0)</f>
        <v>0</v>
      </c>
      <c r="M58" s="644">
        <f>IF('Objectenoverzicht aantallen'!M$3='1.Klein Proj Bestaand Object'!$C$5,'1.Klein Proj Bestaand Object'!$C61,0)+IF($D$4=M$3,$D58,0)</f>
        <v>0</v>
      </c>
      <c r="N58" s="644">
        <f>IF('Objectenoverzicht aantallen'!N$3='1.Klein Proj Bestaand Object'!$C$5,'1.Klein Proj Bestaand Object'!$C61,0)+IF($D$4=N$3,$D58,0)</f>
        <v>0</v>
      </c>
      <c r="O58" s="644">
        <f>IF('Objectenoverzicht aantallen'!O$3='1.Klein Proj Bestaand Object'!$C$5,'1.Klein Proj Bestaand Object'!$C61,0)+IF($D$4=O$3,$D58,0)</f>
        <v>0</v>
      </c>
      <c r="P58" s="460">
        <f t="shared" si="1"/>
        <v>0</v>
      </c>
      <c r="Q58" s="644">
        <f>'Invulsheet Assetbeheerder'!E61</f>
        <v>0</v>
      </c>
      <c r="R58" s="644">
        <f>'Invulsheet Assetbeheerder'!F61</f>
        <v>0</v>
      </c>
      <c r="S58" s="644">
        <f>'Invulsheet Assetbeheerder'!G61</f>
        <v>0</v>
      </c>
      <c r="T58" s="644">
        <f>'Invulsheet Assetbeheerder'!H61</f>
        <v>0</v>
      </c>
      <c r="U58" s="644">
        <f>'Invulsheet Assetbeheerder'!I61</f>
        <v>0</v>
      </c>
      <c r="V58" s="644">
        <f>'Invulsheet Assetbeheerder'!J61</f>
        <v>0</v>
      </c>
      <c r="W58" s="644">
        <f>'Invulsheet Assetbeheerder'!K61</f>
        <v>0</v>
      </c>
      <c r="X58" s="644">
        <f>'Invulsheet Assetbeheerder'!L61</f>
        <v>0</v>
      </c>
      <c r="Y58" s="644">
        <f>'Invulsheet Assetbeheerder'!M61</f>
        <v>0</v>
      </c>
      <c r="Z58" s="644">
        <f>'Invulsheet Assetbeheerder'!N61</f>
        <v>0</v>
      </c>
      <c r="AA58" s="644">
        <f>'Invulsheet Assetbeheerder'!O61</f>
        <v>0</v>
      </c>
    </row>
    <row r="59" spans="1:27" ht="17" thickBot="1" x14ac:dyDescent="0.25">
      <c r="A59" s="456">
        <f>'St. Objectenlijst FE'!A59</f>
        <v>55</v>
      </c>
      <c r="B59" s="454" t="str">
        <f>LOOKUP(A59,'St. Objectenlijst FE'!A:A,'St. Objectenlijst FE'!B:B)</f>
        <v>Deklaag AC surf 30% PR</v>
      </c>
      <c r="C59" s="453">
        <f>LOOKUP(A59,'Invulsheet Assetbeheerder'!A:A,'Invulsheet Assetbeheerder'!D:D)</f>
        <v>0</v>
      </c>
      <c r="D59" s="453">
        <f>IF(A59='2.Middel Proj Aangepast Object'!A61,'2.Middel Proj Aangepast Object'!E61,0)+IF(A59='3. Middel Groot Proj Nieuw Obj '!$B$6,'3. Middel Groot Proj Nieuw Obj '!$C$9,0)+IF('Objectenoverzicht aantallen'!A59='3. Middel Groot Proj Nieuw Obj '!$E$6,'3. Middel Groot Proj Nieuw Obj '!$F$9,0)+IF(A59='3. Middel Groot Proj Nieuw Obj '!$H$6,'3. Middel Groot Proj Nieuw Obj '!$I$9,0)+IF('Objectenoverzicht aantallen'!A59='3. Middel Groot Proj Nieuw Obj '!$K$6,'3. Middel Groot Proj Nieuw Obj '!$L$9,0)</f>
        <v>0</v>
      </c>
      <c r="E59" s="644">
        <f>IF('Objectenoverzicht aantallen'!E$3='1.Klein Proj Bestaand Object'!$C$5,'1.Klein Proj Bestaand Object'!$C62,0)+IF($D$4=E$3,$D59,0)</f>
        <v>0</v>
      </c>
      <c r="F59" s="644">
        <f>IF('Objectenoverzicht aantallen'!F$3='1.Klein Proj Bestaand Object'!$C$5,'1.Klein Proj Bestaand Object'!$C62,0)+IF($D$4=F$3,$D59,0)</f>
        <v>0</v>
      </c>
      <c r="G59" s="644">
        <f>IF('Objectenoverzicht aantallen'!G$3='1.Klein Proj Bestaand Object'!$C$5,'1.Klein Proj Bestaand Object'!$C62,0)+IF($D$4=G$3,$D59,0)</f>
        <v>0</v>
      </c>
      <c r="H59" s="644">
        <f>IF('Objectenoverzicht aantallen'!H$3='1.Klein Proj Bestaand Object'!$C$5,'1.Klein Proj Bestaand Object'!$C62,0)+IF($D$4=H$3,$D59,0)</f>
        <v>0</v>
      </c>
      <c r="I59" s="644">
        <f>IF('Objectenoverzicht aantallen'!I$3='1.Klein Proj Bestaand Object'!$C$5,'1.Klein Proj Bestaand Object'!$C62,0)+IF($D$4=I$3,$D59,0)</f>
        <v>0</v>
      </c>
      <c r="J59" s="644">
        <f>IF('Objectenoverzicht aantallen'!J$3='1.Klein Proj Bestaand Object'!$C$5,'1.Klein Proj Bestaand Object'!$C62,0)+IF($D$4=J$3,$D59,0)</f>
        <v>0</v>
      </c>
      <c r="K59" s="644">
        <f>IF('Objectenoverzicht aantallen'!K$3='1.Klein Proj Bestaand Object'!$C$5,'1.Klein Proj Bestaand Object'!$C62,0)+IF($D$4=K$3,$D59,0)</f>
        <v>0</v>
      </c>
      <c r="L59" s="644">
        <f>IF('Objectenoverzicht aantallen'!L$3='1.Klein Proj Bestaand Object'!$C$5,'1.Klein Proj Bestaand Object'!$C62,0)+IF($D$4=L$3,$D59,0)</f>
        <v>0</v>
      </c>
      <c r="M59" s="644">
        <f>IF('Objectenoverzicht aantallen'!M$3='1.Klein Proj Bestaand Object'!$C$5,'1.Klein Proj Bestaand Object'!$C62,0)+IF($D$4=M$3,$D59,0)</f>
        <v>0</v>
      </c>
      <c r="N59" s="644">
        <f>IF('Objectenoverzicht aantallen'!N$3='1.Klein Proj Bestaand Object'!$C$5,'1.Klein Proj Bestaand Object'!$C62,0)+IF($D$4=N$3,$D59,0)</f>
        <v>0</v>
      </c>
      <c r="O59" s="644">
        <f>IF('Objectenoverzicht aantallen'!O$3='1.Klein Proj Bestaand Object'!$C$5,'1.Klein Proj Bestaand Object'!$C62,0)+IF($D$4=O$3,$D59,0)</f>
        <v>0</v>
      </c>
      <c r="P59" s="460">
        <f t="shared" si="1"/>
        <v>0</v>
      </c>
      <c r="Q59" s="644">
        <f>'Invulsheet Assetbeheerder'!E62</f>
        <v>0</v>
      </c>
      <c r="R59" s="644">
        <f>'Invulsheet Assetbeheerder'!F62</f>
        <v>0</v>
      </c>
      <c r="S59" s="644">
        <f>'Invulsheet Assetbeheerder'!G62</f>
        <v>0</v>
      </c>
      <c r="T59" s="644">
        <f>'Invulsheet Assetbeheerder'!H62</f>
        <v>0</v>
      </c>
      <c r="U59" s="644">
        <f>'Invulsheet Assetbeheerder'!I62</f>
        <v>0</v>
      </c>
      <c r="V59" s="644">
        <f>'Invulsheet Assetbeheerder'!J62</f>
        <v>0</v>
      </c>
      <c r="W59" s="644">
        <f>'Invulsheet Assetbeheerder'!K62</f>
        <v>0</v>
      </c>
      <c r="X59" s="644">
        <f>'Invulsheet Assetbeheerder'!L62</f>
        <v>0</v>
      </c>
      <c r="Y59" s="644">
        <f>'Invulsheet Assetbeheerder'!M62</f>
        <v>0</v>
      </c>
      <c r="Z59" s="644">
        <f>'Invulsheet Assetbeheerder'!N62</f>
        <v>0</v>
      </c>
      <c r="AA59" s="644">
        <f>'Invulsheet Assetbeheerder'!O62</f>
        <v>0</v>
      </c>
    </row>
    <row r="60" spans="1:27" ht="17" thickBot="1" x14ac:dyDescent="0.25">
      <c r="A60" s="456">
        <f>'St. Objectenlijst FE'!A60</f>
        <v>56</v>
      </c>
      <c r="B60" s="454" t="str">
        <f>LOOKUP(A60,'St. Objectenlijst FE'!A:A,'St. Objectenlijst FE'!B:B)</f>
        <v>Deklaag AC 30% PR met gemod. bitumen</v>
      </c>
      <c r="C60" s="453">
        <f>LOOKUP(A60,'Invulsheet Assetbeheerder'!A:A,'Invulsheet Assetbeheerder'!D:D)</f>
        <v>0</v>
      </c>
      <c r="D60" s="453">
        <f>IF(A60='2.Middel Proj Aangepast Object'!A62,'2.Middel Proj Aangepast Object'!E62,0)+IF(A60='3. Middel Groot Proj Nieuw Obj '!$B$6,'3. Middel Groot Proj Nieuw Obj '!$C$9,0)+IF('Objectenoverzicht aantallen'!A60='3. Middel Groot Proj Nieuw Obj '!$E$6,'3. Middel Groot Proj Nieuw Obj '!$F$9,0)+IF(A60='3. Middel Groot Proj Nieuw Obj '!$H$6,'3. Middel Groot Proj Nieuw Obj '!$I$9,0)+IF('Objectenoverzicht aantallen'!A60='3. Middel Groot Proj Nieuw Obj '!$K$6,'3. Middel Groot Proj Nieuw Obj '!$L$9,0)</f>
        <v>0</v>
      </c>
      <c r="E60" s="644">
        <f>IF('Objectenoverzicht aantallen'!E$3='1.Klein Proj Bestaand Object'!$C$5,'1.Klein Proj Bestaand Object'!$C63,0)+IF($D$4=E$3,$D60,0)</f>
        <v>0</v>
      </c>
      <c r="F60" s="644">
        <f>IF('Objectenoverzicht aantallen'!F$3='1.Klein Proj Bestaand Object'!$C$5,'1.Klein Proj Bestaand Object'!$C63,0)+IF($D$4=F$3,$D60,0)</f>
        <v>0</v>
      </c>
      <c r="G60" s="644">
        <f>IF('Objectenoverzicht aantallen'!G$3='1.Klein Proj Bestaand Object'!$C$5,'1.Klein Proj Bestaand Object'!$C63,0)+IF($D$4=G$3,$D60,0)</f>
        <v>0</v>
      </c>
      <c r="H60" s="644">
        <f>IF('Objectenoverzicht aantallen'!H$3='1.Klein Proj Bestaand Object'!$C$5,'1.Klein Proj Bestaand Object'!$C63,0)+IF($D$4=H$3,$D60,0)</f>
        <v>0</v>
      </c>
      <c r="I60" s="644">
        <f>IF('Objectenoverzicht aantallen'!I$3='1.Klein Proj Bestaand Object'!$C$5,'1.Klein Proj Bestaand Object'!$C63,0)+IF($D$4=I$3,$D60,0)</f>
        <v>0</v>
      </c>
      <c r="J60" s="644">
        <f>IF('Objectenoverzicht aantallen'!J$3='1.Klein Proj Bestaand Object'!$C$5,'1.Klein Proj Bestaand Object'!$C63,0)+IF($D$4=J$3,$D60,0)</f>
        <v>0</v>
      </c>
      <c r="K60" s="644">
        <f>IF('Objectenoverzicht aantallen'!K$3='1.Klein Proj Bestaand Object'!$C$5,'1.Klein Proj Bestaand Object'!$C63,0)+IF($D$4=K$3,$D60,0)</f>
        <v>0</v>
      </c>
      <c r="L60" s="644">
        <f>IF('Objectenoverzicht aantallen'!L$3='1.Klein Proj Bestaand Object'!$C$5,'1.Klein Proj Bestaand Object'!$C63,0)+IF($D$4=L$3,$D60,0)</f>
        <v>0</v>
      </c>
      <c r="M60" s="644">
        <f>IF('Objectenoverzicht aantallen'!M$3='1.Klein Proj Bestaand Object'!$C$5,'1.Klein Proj Bestaand Object'!$C63,0)+IF($D$4=M$3,$D60,0)</f>
        <v>0</v>
      </c>
      <c r="N60" s="644">
        <f>IF('Objectenoverzicht aantallen'!N$3='1.Klein Proj Bestaand Object'!$C$5,'1.Klein Proj Bestaand Object'!$C63,0)+IF($D$4=N$3,$D60,0)</f>
        <v>0</v>
      </c>
      <c r="O60" s="644">
        <f>IF('Objectenoverzicht aantallen'!O$3='1.Klein Proj Bestaand Object'!$C$5,'1.Klein Proj Bestaand Object'!$C63,0)+IF($D$4=O$3,$D60,0)</f>
        <v>0</v>
      </c>
      <c r="P60" s="460">
        <f t="shared" si="1"/>
        <v>0</v>
      </c>
      <c r="Q60" s="644">
        <f>'Invulsheet Assetbeheerder'!E63</f>
        <v>0</v>
      </c>
      <c r="R60" s="644">
        <f>'Invulsheet Assetbeheerder'!F63</f>
        <v>0</v>
      </c>
      <c r="S60" s="644">
        <f>'Invulsheet Assetbeheerder'!G63</f>
        <v>0</v>
      </c>
      <c r="T60" s="644">
        <f>'Invulsheet Assetbeheerder'!H63</f>
        <v>0</v>
      </c>
      <c r="U60" s="644">
        <f>'Invulsheet Assetbeheerder'!I63</f>
        <v>0</v>
      </c>
      <c r="V60" s="644">
        <f>'Invulsheet Assetbeheerder'!J63</f>
        <v>0</v>
      </c>
      <c r="W60" s="644">
        <f>'Invulsheet Assetbeheerder'!K63</f>
        <v>0</v>
      </c>
      <c r="X60" s="644">
        <f>'Invulsheet Assetbeheerder'!L63</f>
        <v>0</v>
      </c>
      <c r="Y60" s="644">
        <f>'Invulsheet Assetbeheerder'!M63</f>
        <v>0</v>
      </c>
      <c r="Z60" s="644">
        <f>'Invulsheet Assetbeheerder'!N63</f>
        <v>0</v>
      </c>
      <c r="AA60" s="644">
        <f>'Invulsheet Assetbeheerder'!O63</f>
        <v>0</v>
      </c>
    </row>
    <row r="61" spans="1:27" ht="17" thickBot="1" x14ac:dyDescent="0.25">
      <c r="A61" s="456">
        <f>'St. Objectenlijst FE'!A61</f>
        <v>57</v>
      </c>
      <c r="B61" s="454" t="str">
        <f>LOOKUP(A61,'St. Objectenlijst FE'!A:A,'St. Objectenlijst FE'!B:B)</f>
        <v>Deklaag AC surf zonder PR</v>
      </c>
      <c r="C61" s="453">
        <f>LOOKUP(A61,'Invulsheet Assetbeheerder'!A:A,'Invulsheet Assetbeheerder'!D:D)</f>
        <v>0</v>
      </c>
      <c r="D61" s="453">
        <f>IF(A61='2.Middel Proj Aangepast Object'!A63,'2.Middel Proj Aangepast Object'!E63,0)+IF(A61='3. Middel Groot Proj Nieuw Obj '!$B$6,'3. Middel Groot Proj Nieuw Obj '!$C$9,0)+IF('Objectenoverzicht aantallen'!A61='3. Middel Groot Proj Nieuw Obj '!$E$6,'3. Middel Groot Proj Nieuw Obj '!$F$9,0)+IF(A61='3. Middel Groot Proj Nieuw Obj '!$H$6,'3. Middel Groot Proj Nieuw Obj '!$I$9,0)+IF('Objectenoverzicht aantallen'!A61='3. Middel Groot Proj Nieuw Obj '!$K$6,'3. Middel Groot Proj Nieuw Obj '!$L$9,0)</f>
        <v>0</v>
      </c>
      <c r="E61" s="644">
        <f>IF('Objectenoverzicht aantallen'!E$3='1.Klein Proj Bestaand Object'!$C$5,'1.Klein Proj Bestaand Object'!$C64,0)+IF($D$4=E$3,$D61,0)</f>
        <v>0</v>
      </c>
      <c r="F61" s="644">
        <f>IF('Objectenoverzicht aantallen'!F$3='1.Klein Proj Bestaand Object'!$C$5,'1.Klein Proj Bestaand Object'!$C64,0)+IF($D$4=F$3,$D61,0)</f>
        <v>0</v>
      </c>
      <c r="G61" s="644">
        <f>IF('Objectenoverzicht aantallen'!G$3='1.Klein Proj Bestaand Object'!$C$5,'1.Klein Proj Bestaand Object'!$C64,0)+IF($D$4=G$3,$D61,0)</f>
        <v>0</v>
      </c>
      <c r="H61" s="644">
        <f>IF('Objectenoverzicht aantallen'!H$3='1.Klein Proj Bestaand Object'!$C$5,'1.Klein Proj Bestaand Object'!$C64,0)+IF($D$4=H$3,$D61,0)</f>
        <v>0</v>
      </c>
      <c r="I61" s="644">
        <f>IF('Objectenoverzicht aantallen'!I$3='1.Klein Proj Bestaand Object'!$C$5,'1.Klein Proj Bestaand Object'!$C64,0)+IF($D$4=I$3,$D61,0)</f>
        <v>0</v>
      </c>
      <c r="J61" s="644">
        <f>IF('Objectenoverzicht aantallen'!J$3='1.Klein Proj Bestaand Object'!$C$5,'1.Klein Proj Bestaand Object'!$C64,0)+IF($D$4=J$3,$D61,0)</f>
        <v>0</v>
      </c>
      <c r="K61" s="644">
        <f>IF('Objectenoverzicht aantallen'!K$3='1.Klein Proj Bestaand Object'!$C$5,'1.Klein Proj Bestaand Object'!$C64,0)+IF($D$4=K$3,$D61,0)</f>
        <v>0</v>
      </c>
      <c r="L61" s="644">
        <f>IF('Objectenoverzicht aantallen'!L$3='1.Klein Proj Bestaand Object'!$C$5,'1.Klein Proj Bestaand Object'!$C64,0)+IF($D$4=L$3,$D61,0)</f>
        <v>0</v>
      </c>
      <c r="M61" s="644">
        <f>IF('Objectenoverzicht aantallen'!M$3='1.Klein Proj Bestaand Object'!$C$5,'1.Klein Proj Bestaand Object'!$C64,0)+IF($D$4=M$3,$D61,0)</f>
        <v>0</v>
      </c>
      <c r="N61" s="644">
        <f>IF('Objectenoverzicht aantallen'!N$3='1.Klein Proj Bestaand Object'!$C$5,'1.Klein Proj Bestaand Object'!$C64,0)+IF($D$4=N$3,$D61,0)</f>
        <v>0</v>
      </c>
      <c r="O61" s="644">
        <f>IF('Objectenoverzicht aantallen'!O$3='1.Klein Proj Bestaand Object'!$C$5,'1.Klein Proj Bestaand Object'!$C64,0)+IF($D$4=O$3,$D61,0)</f>
        <v>0</v>
      </c>
      <c r="P61" s="460">
        <f t="shared" si="1"/>
        <v>0</v>
      </c>
      <c r="Q61" s="644">
        <f>'Invulsheet Assetbeheerder'!E64</f>
        <v>0</v>
      </c>
      <c r="R61" s="644">
        <f>'Invulsheet Assetbeheerder'!F64</f>
        <v>0</v>
      </c>
      <c r="S61" s="644">
        <f>'Invulsheet Assetbeheerder'!G64</f>
        <v>0</v>
      </c>
      <c r="T61" s="644">
        <f>'Invulsheet Assetbeheerder'!H64</f>
        <v>0</v>
      </c>
      <c r="U61" s="644">
        <f>'Invulsheet Assetbeheerder'!I64</f>
        <v>0</v>
      </c>
      <c r="V61" s="644">
        <f>'Invulsheet Assetbeheerder'!J64</f>
        <v>0</v>
      </c>
      <c r="W61" s="644">
        <f>'Invulsheet Assetbeheerder'!K64</f>
        <v>0</v>
      </c>
      <c r="X61" s="644">
        <f>'Invulsheet Assetbeheerder'!L64</f>
        <v>0</v>
      </c>
      <c r="Y61" s="644">
        <f>'Invulsheet Assetbeheerder'!M64</f>
        <v>0</v>
      </c>
      <c r="Z61" s="644">
        <f>'Invulsheet Assetbeheerder'!N64</f>
        <v>0</v>
      </c>
      <c r="AA61" s="644">
        <f>'Invulsheet Assetbeheerder'!O64</f>
        <v>0</v>
      </c>
    </row>
    <row r="62" spans="1:27" ht="17" thickBot="1" x14ac:dyDescent="0.25">
      <c r="A62" s="456">
        <f>'St. Objectenlijst FE'!A62</f>
        <v>58</v>
      </c>
      <c r="B62" s="454" t="str">
        <f>LOOKUP(A62,'St. Objectenlijst FE'!A:A,'St. Objectenlijst FE'!B:B)</f>
        <v>Deklaag AC surf zonder PR met gemod. bitumen</v>
      </c>
      <c r="C62" s="453">
        <f>LOOKUP(A62,'Invulsheet Assetbeheerder'!A:A,'Invulsheet Assetbeheerder'!D:D)</f>
        <v>0</v>
      </c>
      <c r="D62" s="453">
        <f>IF(A62='2.Middel Proj Aangepast Object'!A64,'2.Middel Proj Aangepast Object'!E64,0)+IF(A62='3. Middel Groot Proj Nieuw Obj '!$B$6,'3. Middel Groot Proj Nieuw Obj '!$C$9,0)+IF('Objectenoverzicht aantallen'!A62='3. Middel Groot Proj Nieuw Obj '!$E$6,'3. Middel Groot Proj Nieuw Obj '!$F$9,0)+IF(A62='3. Middel Groot Proj Nieuw Obj '!$H$6,'3. Middel Groot Proj Nieuw Obj '!$I$9,0)+IF('Objectenoverzicht aantallen'!A62='3. Middel Groot Proj Nieuw Obj '!$K$6,'3. Middel Groot Proj Nieuw Obj '!$L$9,0)</f>
        <v>0</v>
      </c>
      <c r="E62" s="644">
        <f>IF('Objectenoverzicht aantallen'!E$3='1.Klein Proj Bestaand Object'!$C$5,'1.Klein Proj Bestaand Object'!$C65,0)+IF($D$4=E$3,$D62,0)</f>
        <v>0</v>
      </c>
      <c r="F62" s="644">
        <f>IF('Objectenoverzicht aantallen'!F$3='1.Klein Proj Bestaand Object'!$C$5,'1.Klein Proj Bestaand Object'!$C65,0)+IF($D$4=F$3,$D62,0)</f>
        <v>0</v>
      </c>
      <c r="G62" s="644">
        <f>IF('Objectenoverzicht aantallen'!G$3='1.Klein Proj Bestaand Object'!$C$5,'1.Klein Proj Bestaand Object'!$C65,0)+IF($D$4=G$3,$D62,0)</f>
        <v>0</v>
      </c>
      <c r="H62" s="644">
        <f>IF('Objectenoverzicht aantallen'!H$3='1.Klein Proj Bestaand Object'!$C$5,'1.Klein Proj Bestaand Object'!$C65,0)+IF($D$4=H$3,$D62,0)</f>
        <v>0</v>
      </c>
      <c r="I62" s="644">
        <f>IF('Objectenoverzicht aantallen'!I$3='1.Klein Proj Bestaand Object'!$C$5,'1.Klein Proj Bestaand Object'!$C65,0)+IF($D$4=I$3,$D62,0)</f>
        <v>0</v>
      </c>
      <c r="J62" s="644">
        <f>IF('Objectenoverzicht aantallen'!J$3='1.Klein Proj Bestaand Object'!$C$5,'1.Klein Proj Bestaand Object'!$C65,0)+IF($D$4=J$3,$D62,0)</f>
        <v>0</v>
      </c>
      <c r="K62" s="644">
        <f>IF('Objectenoverzicht aantallen'!K$3='1.Klein Proj Bestaand Object'!$C$5,'1.Klein Proj Bestaand Object'!$C65,0)+IF($D$4=K$3,$D62,0)</f>
        <v>0</v>
      </c>
      <c r="L62" s="644">
        <f>IF('Objectenoverzicht aantallen'!L$3='1.Klein Proj Bestaand Object'!$C$5,'1.Klein Proj Bestaand Object'!$C65,0)+IF($D$4=L$3,$D62,0)</f>
        <v>0</v>
      </c>
      <c r="M62" s="644">
        <f>IF('Objectenoverzicht aantallen'!M$3='1.Klein Proj Bestaand Object'!$C$5,'1.Klein Proj Bestaand Object'!$C65,0)+IF($D$4=M$3,$D62,0)</f>
        <v>0</v>
      </c>
      <c r="N62" s="644">
        <f>IF('Objectenoverzicht aantallen'!N$3='1.Klein Proj Bestaand Object'!$C$5,'1.Klein Proj Bestaand Object'!$C65,0)+IF($D$4=N$3,$D62,0)</f>
        <v>0</v>
      </c>
      <c r="O62" s="644">
        <f>IF('Objectenoverzicht aantallen'!O$3='1.Klein Proj Bestaand Object'!$C$5,'1.Klein Proj Bestaand Object'!$C65,0)+IF($D$4=O$3,$D62,0)</f>
        <v>0</v>
      </c>
      <c r="P62" s="460">
        <f t="shared" si="1"/>
        <v>0</v>
      </c>
      <c r="Q62" s="644">
        <f>'Invulsheet Assetbeheerder'!E65</f>
        <v>0</v>
      </c>
      <c r="R62" s="644">
        <f>'Invulsheet Assetbeheerder'!F65</f>
        <v>0</v>
      </c>
      <c r="S62" s="644">
        <f>'Invulsheet Assetbeheerder'!G65</f>
        <v>0</v>
      </c>
      <c r="T62" s="644">
        <f>'Invulsheet Assetbeheerder'!H65</f>
        <v>0</v>
      </c>
      <c r="U62" s="644">
        <f>'Invulsheet Assetbeheerder'!I65</f>
        <v>0</v>
      </c>
      <c r="V62" s="644">
        <f>'Invulsheet Assetbeheerder'!J65</f>
        <v>0</v>
      </c>
      <c r="W62" s="644">
        <f>'Invulsheet Assetbeheerder'!K65</f>
        <v>0</v>
      </c>
      <c r="X62" s="644">
        <f>'Invulsheet Assetbeheerder'!L65</f>
        <v>0</v>
      </c>
      <c r="Y62" s="644">
        <f>'Invulsheet Assetbeheerder'!M65</f>
        <v>0</v>
      </c>
      <c r="Z62" s="644">
        <f>'Invulsheet Assetbeheerder'!N65</f>
        <v>0</v>
      </c>
      <c r="AA62" s="644">
        <f>'Invulsheet Assetbeheerder'!O65</f>
        <v>0</v>
      </c>
    </row>
    <row r="63" spans="1:27" ht="17" thickBot="1" x14ac:dyDescent="0.25">
      <c r="A63" s="456">
        <f>'St. Objectenlijst FE'!A63</f>
        <v>59</v>
      </c>
      <c r="B63" s="454" t="str">
        <f>LOOKUP(A63,'St. Objectenlijst FE'!A:A,'St. Objectenlijst FE'!B:B)</f>
        <v>ZOAB regulier</v>
      </c>
      <c r="C63" s="453">
        <f>LOOKUP(A63,'Invulsheet Assetbeheerder'!A:A,'Invulsheet Assetbeheerder'!D:D)</f>
        <v>0</v>
      </c>
      <c r="D63" s="453">
        <f>IF(A63='2.Middel Proj Aangepast Object'!A65,'2.Middel Proj Aangepast Object'!E65,0)+IF(A63='3. Middel Groot Proj Nieuw Obj '!$B$6,'3. Middel Groot Proj Nieuw Obj '!$C$9,0)+IF('Objectenoverzicht aantallen'!A63='3. Middel Groot Proj Nieuw Obj '!$E$6,'3. Middel Groot Proj Nieuw Obj '!$F$9,0)+IF(A63='3. Middel Groot Proj Nieuw Obj '!$H$6,'3. Middel Groot Proj Nieuw Obj '!$I$9,0)+IF('Objectenoverzicht aantallen'!A63='3. Middel Groot Proj Nieuw Obj '!$K$6,'3. Middel Groot Proj Nieuw Obj '!$L$9,0)</f>
        <v>0</v>
      </c>
      <c r="E63" s="644">
        <f>IF('Objectenoverzicht aantallen'!E$3='1.Klein Proj Bestaand Object'!$C$5,'1.Klein Proj Bestaand Object'!$C66,0)+IF($D$4=E$3,$D63,0)</f>
        <v>0</v>
      </c>
      <c r="F63" s="644">
        <f>IF('Objectenoverzicht aantallen'!F$3='1.Klein Proj Bestaand Object'!$C$5,'1.Klein Proj Bestaand Object'!$C66,0)+IF($D$4=F$3,$D63,0)</f>
        <v>0</v>
      </c>
      <c r="G63" s="644">
        <f>IF('Objectenoverzicht aantallen'!G$3='1.Klein Proj Bestaand Object'!$C$5,'1.Klein Proj Bestaand Object'!$C66,0)+IF($D$4=G$3,$D63,0)</f>
        <v>0</v>
      </c>
      <c r="H63" s="644">
        <f>IF('Objectenoverzicht aantallen'!H$3='1.Klein Proj Bestaand Object'!$C$5,'1.Klein Proj Bestaand Object'!$C66,0)+IF($D$4=H$3,$D63,0)</f>
        <v>0</v>
      </c>
      <c r="I63" s="644">
        <f>IF('Objectenoverzicht aantallen'!I$3='1.Klein Proj Bestaand Object'!$C$5,'1.Klein Proj Bestaand Object'!$C66,0)+IF($D$4=I$3,$D63,0)</f>
        <v>0</v>
      </c>
      <c r="J63" s="644">
        <f>IF('Objectenoverzicht aantallen'!J$3='1.Klein Proj Bestaand Object'!$C$5,'1.Klein Proj Bestaand Object'!$C66,0)+IF($D$4=J$3,$D63,0)</f>
        <v>0</v>
      </c>
      <c r="K63" s="644">
        <f>IF('Objectenoverzicht aantallen'!K$3='1.Klein Proj Bestaand Object'!$C$5,'1.Klein Proj Bestaand Object'!$C66,0)+IF($D$4=K$3,$D63,0)</f>
        <v>0</v>
      </c>
      <c r="L63" s="644">
        <f>IF('Objectenoverzicht aantallen'!L$3='1.Klein Proj Bestaand Object'!$C$5,'1.Klein Proj Bestaand Object'!$C66,0)+IF($D$4=L$3,$D63,0)</f>
        <v>0</v>
      </c>
      <c r="M63" s="644">
        <f>IF('Objectenoverzicht aantallen'!M$3='1.Klein Proj Bestaand Object'!$C$5,'1.Klein Proj Bestaand Object'!$C66,0)+IF($D$4=M$3,$D63,0)</f>
        <v>0</v>
      </c>
      <c r="N63" s="644">
        <f>IF('Objectenoverzicht aantallen'!N$3='1.Klein Proj Bestaand Object'!$C$5,'1.Klein Proj Bestaand Object'!$C66,0)+IF($D$4=N$3,$D63,0)</f>
        <v>0</v>
      </c>
      <c r="O63" s="644">
        <f>IF('Objectenoverzicht aantallen'!O$3='1.Klein Proj Bestaand Object'!$C$5,'1.Klein Proj Bestaand Object'!$C66,0)+IF($D$4=O$3,$D63,0)</f>
        <v>0</v>
      </c>
      <c r="P63" s="460">
        <f t="shared" si="1"/>
        <v>0</v>
      </c>
      <c r="Q63" s="644">
        <f>'Invulsheet Assetbeheerder'!E66</f>
        <v>0</v>
      </c>
      <c r="R63" s="644">
        <f>'Invulsheet Assetbeheerder'!F66</f>
        <v>0</v>
      </c>
      <c r="S63" s="644">
        <f>'Invulsheet Assetbeheerder'!G66</f>
        <v>0</v>
      </c>
      <c r="T63" s="644">
        <f>'Invulsheet Assetbeheerder'!H66</f>
        <v>0</v>
      </c>
      <c r="U63" s="644">
        <f>'Invulsheet Assetbeheerder'!I66</f>
        <v>0</v>
      </c>
      <c r="V63" s="644">
        <f>'Invulsheet Assetbeheerder'!J66</f>
        <v>0</v>
      </c>
      <c r="W63" s="644">
        <f>'Invulsheet Assetbeheerder'!K66</f>
        <v>0</v>
      </c>
      <c r="X63" s="644">
        <f>'Invulsheet Assetbeheerder'!L66</f>
        <v>0</v>
      </c>
      <c r="Y63" s="644">
        <f>'Invulsheet Assetbeheerder'!M66</f>
        <v>0</v>
      </c>
      <c r="Z63" s="644">
        <f>'Invulsheet Assetbeheerder'!N66</f>
        <v>0</v>
      </c>
      <c r="AA63" s="644">
        <f>'Invulsheet Assetbeheerder'!O66</f>
        <v>0</v>
      </c>
    </row>
    <row r="64" spans="1:27" ht="17" thickBot="1" x14ac:dyDescent="0.25">
      <c r="A64" s="456">
        <f>'St. Objectenlijst FE'!A64</f>
        <v>60</v>
      </c>
      <c r="B64" s="454" t="str">
        <f>LOOKUP(A64,'St. Objectenlijst FE'!A:A,'St. Objectenlijst FE'!B:B)</f>
        <v>ZOAB 30% PR</v>
      </c>
      <c r="C64" s="453">
        <f>LOOKUP(A64,'Invulsheet Assetbeheerder'!A:A,'Invulsheet Assetbeheerder'!D:D)</f>
        <v>0</v>
      </c>
      <c r="D64" s="453">
        <f>IF(A64='2.Middel Proj Aangepast Object'!A66,'2.Middel Proj Aangepast Object'!E66,0)+IF(A64='3. Middel Groot Proj Nieuw Obj '!$B$6,'3. Middel Groot Proj Nieuw Obj '!$C$9,0)+IF('Objectenoverzicht aantallen'!A64='3. Middel Groot Proj Nieuw Obj '!$E$6,'3. Middel Groot Proj Nieuw Obj '!$F$9,0)+IF(A64='3. Middel Groot Proj Nieuw Obj '!$H$6,'3. Middel Groot Proj Nieuw Obj '!$I$9,0)+IF('Objectenoverzicht aantallen'!A64='3. Middel Groot Proj Nieuw Obj '!$K$6,'3. Middel Groot Proj Nieuw Obj '!$L$9,0)</f>
        <v>0</v>
      </c>
      <c r="E64" s="644">
        <f>IF('Objectenoverzicht aantallen'!E$3='1.Klein Proj Bestaand Object'!$C$5,'1.Klein Proj Bestaand Object'!$C67,0)+IF($D$4=E$3,$D64,0)</f>
        <v>0</v>
      </c>
      <c r="F64" s="644">
        <f>IF('Objectenoverzicht aantallen'!F$3='1.Klein Proj Bestaand Object'!$C$5,'1.Klein Proj Bestaand Object'!$C67,0)+IF($D$4=F$3,$D64,0)</f>
        <v>0</v>
      </c>
      <c r="G64" s="644">
        <f>IF('Objectenoverzicht aantallen'!G$3='1.Klein Proj Bestaand Object'!$C$5,'1.Klein Proj Bestaand Object'!$C67,0)+IF($D$4=G$3,$D64,0)</f>
        <v>0</v>
      </c>
      <c r="H64" s="644">
        <f>IF('Objectenoverzicht aantallen'!H$3='1.Klein Proj Bestaand Object'!$C$5,'1.Klein Proj Bestaand Object'!$C67,0)+IF($D$4=H$3,$D64,0)</f>
        <v>0</v>
      </c>
      <c r="I64" s="644">
        <f>IF('Objectenoverzicht aantallen'!I$3='1.Klein Proj Bestaand Object'!$C$5,'1.Klein Proj Bestaand Object'!$C67,0)+IF($D$4=I$3,$D64,0)</f>
        <v>0</v>
      </c>
      <c r="J64" s="644">
        <f>IF('Objectenoverzicht aantallen'!J$3='1.Klein Proj Bestaand Object'!$C$5,'1.Klein Proj Bestaand Object'!$C67,0)+IF($D$4=J$3,$D64,0)</f>
        <v>0</v>
      </c>
      <c r="K64" s="644">
        <f>IF('Objectenoverzicht aantallen'!K$3='1.Klein Proj Bestaand Object'!$C$5,'1.Klein Proj Bestaand Object'!$C67,0)+IF($D$4=K$3,$D64,0)</f>
        <v>0</v>
      </c>
      <c r="L64" s="644">
        <f>IF('Objectenoverzicht aantallen'!L$3='1.Klein Proj Bestaand Object'!$C$5,'1.Klein Proj Bestaand Object'!$C67,0)+IF($D$4=L$3,$D64,0)</f>
        <v>0</v>
      </c>
      <c r="M64" s="644">
        <f>IF('Objectenoverzicht aantallen'!M$3='1.Klein Proj Bestaand Object'!$C$5,'1.Klein Proj Bestaand Object'!$C67,0)+IF($D$4=M$3,$D64,0)</f>
        <v>0</v>
      </c>
      <c r="N64" s="644">
        <f>IF('Objectenoverzicht aantallen'!N$3='1.Klein Proj Bestaand Object'!$C$5,'1.Klein Proj Bestaand Object'!$C67,0)+IF($D$4=N$3,$D64,0)</f>
        <v>0</v>
      </c>
      <c r="O64" s="644">
        <f>IF('Objectenoverzicht aantallen'!O$3='1.Klein Proj Bestaand Object'!$C$5,'1.Klein Proj Bestaand Object'!$C67,0)+IF($D$4=O$3,$D64,0)</f>
        <v>0</v>
      </c>
      <c r="P64" s="460">
        <f t="shared" si="1"/>
        <v>0</v>
      </c>
      <c r="Q64" s="644">
        <f>'Invulsheet Assetbeheerder'!E67</f>
        <v>0</v>
      </c>
      <c r="R64" s="644">
        <f>'Invulsheet Assetbeheerder'!F67</f>
        <v>0</v>
      </c>
      <c r="S64" s="644">
        <f>'Invulsheet Assetbeheerder'!G67</f>
        <v>0</v>
      </c>
      <c r="T64" s="644">
        <f>'Invulsheet Assetbeheerder'!H67</f>
        <v>0</v>
      </c>
      <c r="U64" s="644">
        <f>'Invulsheet Assetbeheerder'!I67</f>
        <v>0</v>
      </c>
      <c r="V64" s="644">
        <f>'Invulsheet Assetbeheerder'!J67</f>
        <v>0</v>
      </c>
      <c r="W64" s="644">
        <f>'Invulsheet Assetbeheerder'!K67</f>
        <v>0</v>
      </c>
      <c r="X64" s="644">
        <f>'Invulsheet Assetbeheerder'!L67</f>
        <v>0</v>
      </c>
      <c r="Y64" s="644">
        <f>'Invulsheet Assetbeheerder'!M67</f>
        <v>0</v>
      </c>
      <c r="Z64" s="644">
        <f>'Invulsheet Assetbeheerder'!N67</f>
        <v>0</v>
      </c>
      <c r="AA64" s="644">
        <f>'Invulsheet Assetbeheerder'!O67</f>
        <v>0</v>
      </c>
    </row>
    <row r="65" spans="1:27" ht="17" thickBot="1" x14ac:dyDescent="0.25">
      <c r="A65" s="456">
        <f>'St. Objectenlijst FE'!A65</f>
        <v>61</v>
      </c>
      <c r="B65" s="454" t="str">
        <f>LOOKUP(A65,'St. Objectenlijst FE'!A:A,'St. Objectenlijst FE'!B:B)</f>
        <v>ZOAB met epoxy</v>
      </c>
      <c r="C65" s="453">
        <f>LOOKUP(A65,'Invulsheet Assetbeheerder'!A:A,'Invulsheet Assetbeheerder'!D:D)</f>
        <v>0</v>
      </c>
      <c r="D65" s="453">
        <f>IF(A65='2.Middel Proj Aangepast Object'!A67,'2.Middel Proj Aangepast Object'!E67,0)+IF(A65='3. Middel Groot Proj Nieuw Obj '!$B$6,'3. Middel Groot Proj Nieuw Obj '!$C$9,0)+IF('Objectenoverzicht aantallen'!A65='3. Middel Groot Proj Nieuw Obj '!$E$6,'3. Middel Groot Proj Nieuw Obj '!$F$9,0)+IF(A65='3. Middel Groot Proj Nieuw Obj '!$H$6,'3. Middel Groot Proj Nieuw Obj '!$I$9,0)+IF('Objectenoverzicht aantallen'!A65='3. Middel Groot Proj Nieuw Obj '!$K$6,'3. Middel Groot Proj Nieuw Obj '!$L$9,0)</f>
        <v>0</v>
      </c>
      <c r="E65" s="644">
        <f>IF('Objectenoverzicht aantallen'!E$3='1.Klein Proj Bestaand Object'!$C$5,'1.Klein Proj Bestaand Object'!$C68,0)+IF($D$4=E$3,$D65,0)</f>
        <v>0</v>
      </c>
      <c r="F65" s="644">
        <f>IF('Objectenoverzicht aantallen'!F$3='1.Klein Proj Bestaand Object'!$C$5,'1.Klein Proj Bestaand Object'!$C68,0)+IF($D$4=F$3,$D65,0)</f>
        <v>0</v>
      </c>
      <c r="G65" s="644">
        <f>IF('Objectenoverzicht aantallen'!G$3='1.Klein Proj Bestaand Object'!$C$5,'1.Klein Proj Bestaand Object'!$C68,0)+IF($D$4=G$3,$D65,0)</f>
        <v>0</v>
      </c>
      <c r="H65" s="644">
        <f>IF('Objectenoverzicht aantallen'!H$3='1.Klein Proj Bestaand Object'!$C$5,'1.Klein Proj Bestaand Object'!$C68,0)+IF($D$4=H$3,$D65,0)</f>
        <v>0</v>
      </c>
      <c r="I65" s="644">
        <f>IF('Objectenoverzicht aantallen'!I$3='1.Klein Proj Bestaand Object'!$C$5,'1.Klein Proj Bestaand Object'!$C68,0)+IF($D$4=I$3,$D65,0)</f>
        <v>0</v>
      </c>
      <c r="J65" s="644">
        <f>IF('Objectenoverzicht aantallen'!J$3='1.Klein Proj Bestaand Object'!$C$5,'1.Klein Proj Bestaand Object'!$C68,0)+IF($D$4=J$3,$D65,0)</f>
        <v>0</v>
      </c>
      <c r="K65" s="644">
        <f>IF('Objectenoverzicht aantallen'!K$3='1.Klein Proj Bestaand Object'!$C$5,'1.Klein Proj Bestaand Object'!$C68,0)+IF($D$4=K$3,$D65,0)</f>
        <v>0</v>
      </c>
      <c r="L65" s="644">
        <f>IF('Objectenoverzicht aantallen'!L$3='1.Klein Proj Bestaand Object'!$C$5,'1.Klein Proj Bestaand Object'!$C68,0)+IF($D$4=L$3,$D65,0)</f>
        <v>0</v>
      </c>
      <c r="M65" s="644">
        <f>IF('Objectenoverzicht aantallen'!M$3='1.Klein Proj Bestaand Object'!$C$5,'1.Klein Proj Bestaand Object'!$C68,0)+IF($D$4=M$3,$D65,0)</f>
        <v>0</v>
      </c>
      <c r="N65" s="644">
        <f>IF('Objectenoverzicht aantallen'!N$3='1.Klein Proj Bestaand Object'!$C$5,'1.Klein Proj Bestaand Object'!$C68,0)+IF($D$4=N$3,$D65,0)</f>
        <v>0</v>
      </c>
      <c r="O65" s="644">
        <f>IF('Objectenoverzicht aantallen'!O$3='1.Klein Proj Bestaand Object'!$C$5,'1.Klein Proj Bestaand Object'!$C68,0)+IF($D$4=O$3,$D65,0)</f>
        <v>0</v>
      </c>
      <c r="P65" s="460">
        <f t="shared" si="1"/>
        <v>0</v>
      </c>
      <c r="Q65" s="644">
        <f>'Invulsheet Assetbeheerder'!E68</f>
        <v>0</v>
      </c>
      <c r="R65" s="644">
        <f>'Invulsheet Assetbeheerder'!F68</f>
        <v>0</v>
      </c>
      <c r="S65" s="644">
        <f>'Invulsheet Assetbeheerder'!G68</f>
        <v>0</v>
      </c>
      <c r="T65" s="644">
        <f>'Invulsheet Assetbeheerder'!H68</f>
        <v>0</v>
      </c>
      <c r="U65" s="644">
        <f>'Invulsheet Assetbeheerder'!I68</f>
        <v>0</v>
      </c>
      <c r="V65" s="644">
        <f>'Invulsheet Assetbeheerder'!J68</f>
        <v>0</v>
      </c>
      <c r="W65" s="644">
        <f>'Invulsheet Assetbeheerder'!K68</f>
        <v>0</v>
      </c>
      <c r="X65" s="644">
        <f>'Invulsheet Assetbeheerder'!L68</f>
        <v>0</v>
      </c>
      <c r="Y65" s="644">
        <f>'Invulsheet Assetbeheerder'!M68</f>
        <v>0</v>
      </c>
      <c r="Z65" s="644">
        <f>'Invulsheet Assetbeheerder'!N68</f>
        <v>0</v>
      </c>
      <c r="AA65" s="644">
        <f>'Invulsheet Assetbeheerder'!O68</f>
        <v>0</v>
      </c>
    </row>
    <row r="66" spans="1:27" ht="17" thickBot="1" x14ac:dyDescent="0.25">
      <c r="A66" s="456">
        <f>'St. Objectenlijst FE'!A66</f>
        <v>62</v>
      </c>
      <c r="B66" s="454" t="str">
        <f>LOOKUP(A66,'St. Objectenlijst FE'!A:A,'St. Objectenlijst FE'!B:B)</f>
        <v>Tussenlaag AC bin/base 50% PR (45j)</v>
      </c>
      <c r="C66" s="453">
        <f>LOOKUP(A66,'Invulsheet Assetbeheerder'!A:A,'Invulsheet Assetbeheerder'!D:D)</f>
        <v>0</v>
      </c>
      <c r="D66" s="453">
        <f>IF(A66='2.Middel Proj Aangepast Object'!A68,'2.Middel Proj Aangepast Object'!E68,0)+IF(A66='3. Middel Groot Proj Nieuw Obj '!$B$6,'3. Middel Groot Proj Nieuw Obj '!$C$9,0)+IF('Objectenoverzicht aantallen'!A66='3. Middel Groot Proj Nieuw Obj '!$E$6,'3. Middel Groot Proj Nieuw Obj '!$F$9,0)+IF(A66='3. Middel Groot Proj Nieuw Obj '!$H$6,'3. Middel Groot Proj Nieuw Obj '!$I$9,0)+IF('Objectenoverzicht aantallen'!A66='3. Middel Groot Proj Nieuw Obj '!$K$6,'3. Middel Groot Proj Nieuw Obj '!$L$9,0)</f>
        <v>0</v>
      </c>
      <c r="E66" s="644">
        <f>IF('Objectenoverzicht aantallen'!E$3='1.Klein Proj Bestaand Object'!$C$5,'1.Klein Proj Bestaand Object'!$C69,0)+IF($D$4=E$3,$D66,0)</f>
        <v>0</v>
      </c>
      <c r="F66" s="644">
        <f>IF('Objectenoverzicht aantallen'!F$3='1.Klein Proj Bestaand Object'!$C$5,'1.Klein Proj Bestaand Object'!$C69,0)+IF($D$4=F$3,$D66,0)</f>
        <v>0</v>
      </c>
      <c r="G66" s="644">
        <f>IF('Objectenoverzicht aantallen'!G$3='1.Klein Proj Bestaand Object'!$C$5,'1.Klein Proj Bestaand Object'!$C69,0)+IF($D$4=G$3,$D66,0)</f>
        <v>0</v>
      </c>
      <c r="H66" s="644">
        <f>IF('Objectenoverzicht aantallen'!H$3='1.Klein Proj Bestaand Object'!$C$5,'1.Klein Proj Bestaand Object'!$C69,0)+IF($D$4=H$3,$D66,0)</f>
        <v>0</v>
      </c>
      <c r="I66" s="644">
        <f>IF('Objectenoverzicht aantallen'!I$3='1.Klein Proj Bestaand Object'!$C$5,'1.Klein Proj Bestaand Object'!$C69,0)+IF($D$4=I$3,$D66,0)</f>
        <v>0</v>
      </c>
      <c r="J66" s="644">
        <f>IF('Objectenoverzicht aantallen'!J$3='1.Klein Proj Bestaand Object'!$C$5,'1.Klein Proj Bestaand Object'!$C69,0)+IF($D$4=J$3,$D66,0)</f>
        <v>0</v>
      </c>
      <c r="K66" s="644">
        <f>IF('Objectenoverzicht aantallen'!K$3='1.Klein Proj Bestaand Object'!$C$5,'1.Klein Proj Bestaand Object'!$C69,0)+IF($D$4=K$3,$D66,0)</f>
        <v>0</v>
      </c>
      <c r="L66" s="644">
        <f>IF('Objectenoverzicht aantallen'!L$3='1.Klein Proj Bestaand Object'!$C$5,'1.Klein Proj Bestaand Object'!$C69,0)+IF($D$4=L$3,$D66,0)</f>
        <v>0</v>
      </c>
      <c r="M66" s="644">
        <f>IF('Objectenoverzicht aantallen'!M$3='1.Klein Proj Bestaand Object'!$C$5,'1.Klein Proj Bestaand Object'!$C69,0)+IF($D$4=M$3,$D66,0)</f>
        <v>0</v>
      </c>
      <c r="N66" s="644">
        <f>IF('Objectenoverzicht aantallen'!N$3='1.Klein Proj Bestaand Object'!$C$5,'1.Klein Proj Bestaand Object'!$C69,0)+IF($D$4=N$3,$D66,0)</f>
        <v>0</v>
      </c>
      <c r="O66" s="644">
        <f>IF('Objectenoverzicht aantallen'!O$3='1.Klein Proj Bestaand Object'!$C$5,'1.Klein Proj Bestaand Object'!$C69,0)+IF($D$4=O$3,$D66,0)</f>
        <v>0</v>
      </c>
      <c r="P66" s="460">
        <f t="shared" si="1"/>
        <v>0</v>
      </c>
      <c r="Q66" s="644">
        <f>'Invulsheet Assetbeheerder'!E69</f>
        <v>0</v>
      </c>
      <c r="R66" s="644">
        <f>'Invulsheet Assetbeheerder'!F69</f>
        <v>0</v>
      </c>
      <c r="S66" s="644">
        <f>'Invulsheet Assetbeheerder'!G69</f>
        <v>0</v>
      </c>
      <c r="T66" s="644">
        <f>'Invulsheet Assetbeheerder'!H69</f>
        <v>0</v>
      </c>
      <c r="U66" s="644">
        <f>'Invulsheet Assetbeheerder'!I69</f>
        <v>0</v>
      </c>
      <c r="V66" s="644">
        <f>'Invulsheet Assetbeheerder'!J69</f>
        <v>0</v>
      </c>
      <c r="W66" s="644">
        <f>'Invulsheet Assetbeheerder'!K69</f>
        <v>0</v>
      </c>
      <c r="X66" s="644">
        <f>'Invulsheet Assetbeheerder'!L69</f>
        <v>0</v>
      </c>
      <c r="Y66" s="644">
        <f>'Invulsheet Assetbeheerder'!M69</f>
        <v>0</v>
      </c>
      <c r="Z66" s="644">
        <f>'Invulsheet Assetbeheerder'!N69</f>
        <v>0</v>
      </c>
      <c r="AA66" s="644">
        <f>'Invulsheet Assetbeheerder'!O69</f>
        <v>0</v>
      </c>
    </row>
    <row r="67" spans="1:27" ht="17" thickBot="1" x14ac:dyDescent="0.25">
      <c r="A67" s="456">
        <f>'St. Objectenlijst FE'!A67</f>
        <v>63</v>
      </c>
      <c r="B67" s="454" t="str">
        <f>LOOKUP(A67,'St. Objectenlijst FE'!A:A,'St. Objectenlijst FE'!B:B)</f>
        <v>Tussenlaag AC bin/base 50% PR met gemod. bitumen</v>
      </c>
      <c r="C67" s="453">
        <f>LOOKUP(A67,'Invulsheet Assetbeheerder'!A:A,'Invulsheet Assetbeheerder'!D:D)</f>
        <v>0</v>
      </c>
      <c r="D67" s="453">
        <f>IF(A67='2.Middel Proj Aangepast Object'!A69,'2.Middel Proj Aangepast Object'!E69,0)+IF(A67='3. Middel Groot Proj Nieuw Obj '!$B$6,'3. Middel Groot Proj Nieuw Obj '!$C$9,0)+IF('Objectenoverzicht aantallen'!A67='3. Middel Groot Proj Nieuw Obj '!$E$6,'3. Middel Groot Proj Nieuw Obj '!$F$9,0)+IF(A67='3. Middel Groot Proj Nieuw Obj '!$H$6,'3. Middel Groot Proj Nieuw Obj '!$I$9,0)+IF('Objectenoverzicht aantallen'!A67='3. Middel Groot Proj Nieuw Obj '!$K$6,'3. Middel Groot Proj Nieuw Obj '!$L$9,0)</f>
        <v>0</v>
      </c>
      <c r="E67" s="644">
        <f>IF('Objectenoverzicht aantallen'!E$3='1.Klein Proj Bestaand Object'!$C$5,'1.Klein Proj Bestaand Object'!$C70,0)+IF($D$4=E$3,$D67,0)</f>
        <v>0</v>
      </c>
      <c r="F67" s="644">
        <f>IF('Objectenoverzicht aantallen'!F$3='1.Klein Proj Bestaand Object'!$C$5,'1.Klein Proj Bestaand Object'!$C70,0)+IF($D$4=F$3,$D67,0)</f>
        <v>0</v>
      </c>
      <c r="G67" s="644">
        <f>IF('Objectenoverzicht aantallen'!G$3='1.Klein Proj Bestaand Object'!$C$5,'1.Klein Proj Bestaand Object'!$C70,0)+IF($D$4=G$3,$D67,0)</f>
        <v>0</v>
      </c>
      <c r="H67" s="644">
        <f>IF('Objectenoverzicht aantallen'!H$3='1.Klein Proj Bestaand Object'!$C$5,'1.Klein Proj Bestaand Object'!$C70,0)+IF($D$4=H$3,$D67,0)</f>
        <v>0</v>
      </c>
      <c r="I67" s="644">
        <f>IF('Objectenoverzicht aantallen'!I$3='1.Klein Proj Bestaand Object'!$C$5,'1.Klein Proj Bestaand Object'!$C70,0)+IF($D$4=I$3,$D67,0)</f>
        <v>0</v>
      </c>
      <c r="J67" s="644">
        <f>IF('Objectenoverzicht aantallen'!J$3='1.Klein Proj Bestaand Object'!$C$5,'1.Klein Proj Bestaand Object'!$C70,0)+IF($D$4=J$3,$D67,0)</f>
        <v>0</v>
      </c>
      <c r="K67" s="644">
        <f>IF('Objectenoverzicht aantallen'!K$3='1.Klein Proj Bestaand Object'!$C$5,'1.Klein Proj Bestaand Object'!$C70,0)+IF($D$4=K$3,$D67,0)</f>
        <v>0</v>
      </c>
      <c r="L67" s="644">
        <f>IF('Objectenoverzicht aantallen'!L$3='1.Klein Proj Bestaand Object'!$C$5,'1.Klein Proj Bestaand Object'!$C70,0)+IF($D$4=L$3,$D67,0)</f>
        <v>0</v>
      </c>
      <c r="M67" s="644">
        <f>IF('Objectenoverzicht aantallen'!M$3='1.Klein Proj Bestaand Object'!$C$5,'1.Klein Proj Bestaand Object'!$C70,0)+IF($D$4=M$3,$D67,0)</f>
        <v>0</v>
      </c>
      <c r="N67" s="644">
        <f>IF('Objectenoverzicht aantallen'!N$3='1.Klein Proj Bestaand Object'!$C$5,'1.Klein Proj Bestaand Object'!$C70,0)+IF($D$4=N$3,$D67,0)</f>
        <v>0</v>
      </c>
      <c r="O67" s="644">
        <f>IF('Objectenoverzicht aantallen'!O$3='1.Klein Proj Bestaand Object'!$C$5,'1.Klein Proj Bestaand Object'!$C70,0)+IF($D$4=O$3,$D67,0)</f>
        <v>0</v>
      </c>
      <c r="P67" s="460">
        <f t="shared" si="1"/>
        <v>0</v>
      </c>
      <c r="Q67" s="644">
        <f>'Invulsheet Assetbeheerder'!E70</f>
        <v>0</v>
      </c>
      <c r="R67" s="644">
        <f>'Invulsheet Assetbeheerder'!F70</f>
        <v>0</v>
      </c>
      <c r="S67" s="644">
        <f>'Invulsheet Assetbeheerder'!G70</f>
        <v>0</v>
      </c>
      <c r="T67" s="644">
        <f>'Invulsheet Assetbeheerder'!H70</f>
        <v>0</v>
      </c>
      <c r="U67" s="644">
        <f>'Invulsheet Assetbeheerder'!I70</f>
        <v>0</v>
      </c>
      <c r="V67" s="644">
        <f>'Invulsheet Assetbeheerder'!J70</f>
        <v>0</v>
      </c>
      <c r="W67" s="644">
        <f>'Invulsheet Assetbeheerder'!K70</f>
        <v>0</v>
      </c>
      <c r="X67" s="644">
        <f>'Invulsheet Assetbeheerder'!L70</f>
        <v>0</v>
      </c>
      <c r="Y67" s="644">
        <f>'Invulsheet Assetbeheerder'!M70</f>
        <v>0</v>
      </c>
      <c r="Z67" s="644">
        <f>'Invulsheet Assetbeheerder'!N70</f>
        <v>0</v>
      </c>
      <c r="AA67" s="644">
        <f>'Invulsheet Assetbeheerder'!O70</f>
        <v>0</v>
      </c>
    </row>
    <row r="68" spans="1:27" ht="17" thickBot="1" x14ac:dyDescent="0.25">
      <c r="A68" s="456">
        <f>'St. Objectenlijst FE'!A68</f>
        <v>64</v>
      </c>
      <c r="B68" s="454" t="str">
        <f>LOOKUP(A68,'St. Objectenlijst FE'!A:A,'St. Objectenlijst FE'!B:B)</f>
        <v>Onderlaag AC bin/base 50% PR (45j)</v>
      </c>
      <c r="C68" s="453">
        <f>LOOKUP(A68,'Invulsheet Assetbeheerder'!A:A,'Invulsheet Assetbeheerder'!D:D)</f>
        <v>0</v>
      </c>
      <c r="D68" s="453">
        <f>IF(A68='2.Middel Proj Aangepast Object'!A70,'2.Middel Proj Aangepast Object'!E70,0)+IF(A68='3. Middel Groot Proj Nieuw Obj '!$B$6,'3. Middel Groot Proj Nieuw Obj '!$C$9,0)+IF('Objectenoverzicht aantallen'!A68='3. Middel Groot Proj Nieuw Obj '!$E$6,'3. Middel Groot Proj Nieuw Obj '!$F$9,0)+IF(A68='3. Middel Groot Proj Nieuw Obj '!$H$6,'3. Middel Groot Proj Nieuw Obj '!$I$9,0)+IF('Objectenoverzicht aantallen'!A68='3. Middel Groot Proj Nieuw Obj '!$K$6,'3. Middel Groot Proj Nieuw Obj '!$L$9,0)</f>
        <v>0</v>
      </c>
      <c r="E68" s="644">
        <f>IF('Objectenoverzicht aantallen'!E$3='1.Klein Proj Bestaand Object'!$C$5,'1.Klein Proj Bestaand Object'!$C71,0)+IF($D$4=E$3,$D68,0)</f>
        <v>0</v>
      </c>
      <c r="F68" s="644">
        <f>IF('Objectenoverzicht aantallen'!F$3='1.Klein Proj Bestaand Object'!$C$5,'1.Klein Proj Bestaand Object'!$C71,0)+IF($D$4=F$3,$D68,0)</f>
        <v>0</v>
      </c>
      <c r="G68" s="644">
        <f>IF('Objectenoverzicht aantallen'!G$3='1.Klein Proj Bestaand Object'!$C$5,'1.Klein Proj Bestaand Object'!$C71,0)+IF($D$4=G$3,$D68,0)</f>
        <v>0</v>
      </c>
      <c r="H68" s="644">
        <f>IF('Objectenoverzicht aantallen'!H$3='1.Klein Proj Bestaand Object'!$C$5,'1.Klein Proj Bestaand Object'!$C71,0)+IF($D$4=H$3,$D68,0)</f>
        <v>0</v>
      </c>
      <c r="I68" s="644">
        <f>IF('Objectenoverzicht aantallen'!I$3='1.Klein Proj Bestaand Object'!$C$5,'1.Klein Proj Bestaand Object'!$C71,0)+IF($D$4=I$3,$D68,0)</f>
        <v>0</v>
      </c>
      <c r="J68" s="644">
        <f>IF('Objectenoverzicht aantallen'!J$3='1.Klein Proj Bestaand Object'!$C$5,'1.Klein Proj Bestaand Object'!$C71,0)+IF($D$4=J$3,$D68,0)</f>
        <v>0</v>
      </c>
      <c r="K68" s="644">
        <f>IF('Objectenoverzicht aantallen'!K$3='1.Klein Proj Bestaand Object'!$C$5,'1.Klein Proj Bestaand Object'!$C71,0)+IF($D$4=K$3,$D68,0)</f>
        <v>0</v>
      </c>
      <c r="L68" s="644">
        <f>IF('Objectenoverzicht aantallen'!L$3='1.Klein Proj Bestaand Object'!$C$5,'1.Klein Proj Bestaand Object'!$C71,0)+IF($D$4=L$3,$D68,0)</f>
        <v>0</v>
      </c>
      <c r="M68" s="644">
        <f>IF('Objectenoverzicht aantallen'!M$3='1.Klein Proj Bestaand Object'!$C$5,'1.Klein Proj Bestaand Object'!$C71,0)+IF($D$4=M$3,$D68,0)</f>
        <v>0</v>
      </c>
      <c r="N68" s="644">
        <f>IF('Objectenoverzicht aantallen'!N$3='1.Klein Proj Bestaand Object'!$C$5,'1.Klein Proj Bestaand Object'!$C71,0)+IF($D$4=N$3,$D68,0)</f>
        <v>0</v>
      </c>
      <c r="O68" s="644">
        <f>IF('Objectenoverzicht aantallen'!O$3='1.Klein Proj Bestaand Object'!$C$5,'1.Klein Proj Bestaand Object'!$C71,0)+IF($D$4=O$3,$D68,0)</f>
        <v>0</v>
      </c>
      <c r="P68" s="460">
        <f t="shared" si="1"/>
        <v>0</v>
      </c>
      <c r="Q68" s="644">
        <f>'Invulsheet Assetbeheerder'!E71</f>
        <v>0</v>
      </c>
      <c r="R68" s="644">
        <f>'Invulsheet Assetbeheerder'!F71</f>
        <v>0</v>
      </c>
      <c r="S68" s="644">
        <f>'Invulsheet Assetbeheerder'!G71</f>
        <v>0</v>
      </c>
      <c r="T68" s="644">
        <f>'Invulsheet Assetbeheerder'!H71</f>
        <v>0</v>
      </c>
      <c r="U68" s="644">
        <f>'Invulsheet Assetbeheerder'!I71</f>
        <v>0</v>
      </c>
      <c r="V68" s="644">
        <f>'Invulsheet Assetbeheerder'!J71</f>
        <v>0</v>
      </c>
      <c r="W68" s="644">
        <f>'Invulsheet Assetbeheerder'!K71</f>
        <v>0</v>
      </c>
      <c r="X68" s="644">
        <f>'Invulsheet Assetbeheerder'!L71</f>
        <v>0</v>
      </c>
      <c r="Y68" s="644">
        <f>'Invulsheet Assetbeheerder'!M71</f>
        <v>0</v>
      </c>
      <c r="Z68" s="644">
        <f>'Invulsheet Assetbeheerder'!N71</f>
        <v>0</v>
      </c>
      <c r="AA68" s="644">
        <f>'Invulsheet Assetbeheerder'!O71</f>
        <v>0</v>
      </c>
    </row>
    <row r="69" spans="1:27" ht="17" thickBot="1" x14ac:dyDescent="0.25">
      <c r="A69" s="456">
        <f>'St. Objectenlijst FE'!A69</f>
        <v>65</v>
      </c>
      <c r="B69" s="454" t="str">
        <f>LOOKUP(A69,'St. Objectenlijst FE'!A:A,'St. Objectenlijst FE'!B:B)</f>
        <v>Onderlaag AC bin/base 50% PR met gemod. bitumen</v>
      </c>
      <c r="C69" s="453">
        <f>LOOKUP(A69,'Invulsheet Assetbeheerder'!A:A,'Invulsheet Assetbeheerder'!D:D)</f>
        <v>0</v>
      </c>
      <c r="D69" s="453">
        <f>IF(A69='2.Middel Proj Aangepast Object'!A71,'2.Middel Proj Aangepast Object'!E71,0)+IF(A69='3. Middel Groot Proj Nieuw Obj '!$B$6,'3. Middel Groot Proj Nieuw Obj '!$C$9,0)+IF('Objectenoverzicht aantallen'!A69='3. Middel Groot Proj Nieuw Obj '!$E$6,'3. Middel Groot Proj Nieuw Obj '!$F$9,0)+IF(A69='3. Middel Groot Proj Nieuw Obj '!$H$6,'3. Middel Groot Proj Nieuw Obj '!$I$9,0)+IF('Objectenoverzicht aantallen'!A69='3. Middel Groot Proj Nieuw Obj '!$K$6,'3. Middel Groot Proj Nieuw Obj '!$L$9,0)</f>
        <v>0</v>
      </c>
      <c r="E69" s="644">
        <f>IF('Objectenoverzicht aantallen'!E$3='1.Klein Proj Bestaand Object'!$C$5,'1.Klein Proj Bestaand Object'!$C72,0)+IF($D$4=E$3,$D69,0)</f>
        <v>0</v>
      </c>
      <c r="F69" s="644">
        <f>IF('Objectenoverzicht aantallen'!F$3='1.Klein Proj Bestaand Object'!$C$5,'1.Klein Proj Bestaand Object'!$C72,0)+IF($D$4=F$3,$D69,0)</f>
        <v>0</v>
      </c>
      <c r="G69" s="644">
        <f>IF('Objectenoverzicht aantallen'!G$3='1.Klein Proj Bestaand Object'!$C$5,'1.Klein Proj Bestaand Object'!$C72,0)+IF($D$4=G$3,$D69,0)</f>
        <v>0</v>
      </c>
      <c r="H69" s="644">
        <f>IF('Objectenoverzicht aantallen'!H$3='1.Klein Proj Bestaand Object'!$C$5,'1.Klein Proj Bestaand Object'!$C72,0)+IF($D$4=H$3,$D69,0)</f>
        <v>0</v>
      </c>
      <c r="I69" s="644">
        <f>IF('Objectenoverzicht aantallen'!I$3='1.Klein Proj Bestaand Object'!$C$5,'1.Klein Proj Bestaand Object'!$C72,0)+IF($D$4=I$3,$D69,0)</f>
        <v>0</v>
      </c>
      <c r="J69" s="644">
        <f>IF('Objectenoverzicht aantallen'!J$3='1.Klein Proj Bestaand Object'!$C$5,'1.Klein Proj Bestaand Object'!$C72,0)+IF($D$4=J$3,$D69,0)</f>
        <v>0</v>
      </c>
      <c r="K69" s="644">
        <f>IF('Objectenoverzicht aantallen'!K$3='1.Klein Proj Bestaand Object'!$C$5,'1.Klein Proj Bestaand Object'!$C72,0)+IF($D$4=K$3,$D69,0)</f>
        <v>0</v>
      </c>
      <c r="L69" s="644">
        <f>IF('Objectenoverzicht aantallen'!L$3='1.Klein Proj Bestaand Object'!$C$5,'1.Klein Proj Bestaand Object'!$C72,0)+IF($D$4=L$3,$D69,0)</f>
        <v>0</v>
      </c>
      <c r="M69" s="644">
        <f>IF('Objectenoverzicht aantallen'!M$3='1.Klein Proj Bestaand Object'!$C$5,'1.Klein Proj Bestaand Object'!$C72,0)+IF($D$4=M$3,$D69,0)</f>
        <v>0</v>
      </c>
      <c r="N69" s="644">
        <f>IF('Objectenoverzicht aantallen'!N$3='1.Klein Proj Bestaand Object'!$C$5,'1.Klein Proj Bestaand Object'!$C72,0)+IF($D$4=N$3,$D69,0)</f>
        <v>0</v>
      </c>
      <c r="O69" s="644">
        <f>IF('Objectenoverzicht aantallen'!O$3='1.Klein Proj Bestaand Object'!$C$5,'1.Klein Proj Bestaand Object'!$C72,0)+IF($D$4=O$3,$D69,0)</f>
        <v>0</v>
      </c>
      <c r="P69" s="460">
        <f t="shared" si="1"/>
        <v>0</v>
      </c>
      <c r="Q69" s="644">
        <f>'Invulsheet Assetbeheerder'!E72</f>
        <v>0</v>
      </c>
      <c r="R69" s="644">
        <f>'Invulsheet Assetbeheerder'!F72</f>
        <v>0</v>
      </c>
      <c r="S69" s="644">
        <f>'Invulsheet Assetbeheerder'!G72</f>
        <v>0</v>
      </c>
      <c r="T69" s="644">
        <f>'Invulsheet Assetbeheerder'!H72</f>
        <v>0</v>
      </c>
      <c r="U69" s="644">
        <f>'Invulsheet Assetbeheerder'!I72</f>
        <v>0</v>
      </c>
      <c r="V69" s="644">
        <f>'Invulsheet Assetbeheerder'!J72</f>
        <v>0</v>
      </c>
      <c r="W69" s="644">
        <f>'Invulsheet Assetbeheerder'!K72</f>
        <v>0</v>
      </c>
      <c r="X69" s="644">
        <f>'Invulsheet Assetbeheerder'!L72</f>
        <v>0</v>
      </c>
      <c r="Y69" s="644">
        <f>'Invulsheet Assetbeheerder'!M72</f>
        <v>0</v>
      </c>
      <c r="Z69" s="644">
        <f>'Invulsheet Assetbeheerder'!N72</f>
        <v>0</v>
      </c>
      <c r="AA69" s="644">
        <f>'Invulsheet Assetbeheerder'!O72</f>
        <v>0</v>
      </c>
    </row>
    <row r="70" spans="1:27" ht="17" thickBot="1" x14ac:dyDescent="0.25">
      <c r="A70" s="456">
        <f>'St. Objectenlijst FE'!A70</f>
        <v>66</v>
      </c>
      <c r="B70" s="454" t="str">
        <f>LOOKUP(A70,'St. Objectenlijst FE'!A:A,'St. Objectenlijst FE'!B:B)</f>
        <v>Gemaal</v>
      </c>
      <c r="C70" s="453">
        <f>LOOKUP(A70,'Invulsheet Assetbeheerder'!A:A,'Invulsheet Assetbeheerder'!D:D)</f>
        <v>0</v>
      </c>
      <c r="D70" s="453">
        <f>IF(A70='2.Middel Proj Aangepast Object'!A72,'2.Middel Proj Aangepast Object'!E72,0)+IF(A70='3. Middel Groot Proj Nieuw Obj '!$B$6,'3. Middel Groot Proj Nieuw Obj '!$C$9,0)+IF('Objectenoverzicht aantallen'!A70='3. Middel Groot Proj Nieuw Obj '!$E$6,'3. Middel Groot Proj Nieuw Obj '!$F$9,0)+IF(A70='3. Middel Groot Proj Nieuw Obj '!$H$6,'3. Middel Groot Proj Nieuw Obj '!$I$9,0)+IF('Objectenoverzicht aantallen'!A70='3. Middel Groot Proj Nieuw Obj '!$K$6,'3. Middel Groot Proj Nieuw Obj '!$L$9,0)</f>
        <v>0</v>
      </c>
      <c r="E70" s="644">
        <f>IF('Objectenoverzicht aantallen'!E$3='1.Klein Proj Bestaand Object'!$C$5,'1.Klein Proj Bestaand Object'!$C73,0)+IF($D$4=E$3,$D70,0)</f>
        <v>0</v>
      </c>
      <c r="F70" s="644">
        <f>IF('Objectenoverzicht aantallen'!F$3='1.Klein Proj Bestaand Object'!$C$5,'1.Klein Proj Bestaand Object'!$C73,0)+IF($D$4=F$3,$D70,0)</f>
        <v>0</v>
      </c>
      <c r="G70" s="644">
        <f>IF('Objectenoverzicht aantallen'!G$3='1.Klein Proj Bestaand Object'!$C$5,'1.Klein Proj Bestaand Object'!$C73,0)+IF($D$4=G$3,$D70,0)</f>
        <v>0</v>
      </c>
      <c r="H70" s="644">
        <f>IF('Objectenoverzicht aantallen'!H$3='1.Klein Proj Bestaand Object'!$C$5,'1.Klein Proj Bestaand Object'!$C73,0)+IF($D$4=H$3,$D70,0)</f>
        <v>0</v>
      </c>
      <c r="I70" s="644">
        <f>IF('Objectenoverzicht aantallen'!I$3='1.Klein Proj Bestaand Object'!$C$5,'1.Klein Proj Bestaand Object'!$C73,0)+IF($D$4=I$3,$D70,0)</f>
        <v>0</v>
      </c>
      <c r="J70" s="644">
        <f>IF('Objectenoverzicht aantallen'!J$3='1.Klein Proj Bestaand Object'!$C$5,'1.Klein Proj Bestaand Object'!$C73,0)+IF($D$4=J$3,$D70,0)</f>
        <v>0</v>
      </c>
      <c r="K70" s="644">
        <f>IF('Objectenoverzicht aantallen'!K$3='1.Klein Proj Bestaand Object'!$C$5,'1.Klein Proj Bestaand Object'!$C73,0)+IF($D$4=K$3,$D70,0)</f>
        <v>0</v>
      </c>
      <c r="L70" s="644">
        <f>IF('Objectenoverzicht aantallen'!L$3='1.Klein Proj Bestaand Object'!$C$5,'1.Klein Proj Bestaand Object'!$C73,0)+IF($D$4=L$3,$D70,0)</f>
        <v>0</v>
      </c>
      <c r="M70" s="644">
        <f>IF('Objectenoverzicht aantallen'!M$3='1.Klein Proj Bestaand Object'!$C$5,'1.Klein Proj Bestaand Object'!$C73,0)+IF($D$4=M$3,$D70,0)</f>
        <v>0</v>
      </c>
      <c r="N70" s="644">
        <f>IF('Objectenoverzicht aantallen'!N$3='1.Klein Proj Bestaand Object'!$C$5,'1.Klein Proj Bestaand Object'!$C73,0)+IF($D$4=N$3,$D70,0)</f>
        <v>0</v>
      </c>
      <c r="O70" s="644">
        <f>IF('Objectenoverzicht aantallen'!O$3='1.Klein Proj Bestaand Object'!$C$5,'1.Klein Proj Bestaand Object'!$C73,0)+IF($D$4=O$3,$D70,0)</f>
        <v>0</v>
      </c>
      <c r="P70" s="460">
        <f t="shared" si="1"/>
        <v>0</v>
      </c>
      <c r="Q70" s="644">
        <f>'Invulsheet Assetbeheerder'!E73</f>
        <v>0</v>
      </c>
      <c r="R70" s="644">
        <f>'Invulsheet Assetbeheerder'!F73</f>
        <v>0</v>
      </c>
      <c r="S70" s="644">
        <f>'Invulsheet Assetbeheerder'!G73</f>
        <v>0</v>
      </c>
      <c r="T70" s="644">
        <f>'Invulsheet Assetbeheerder'!H73</f>
        <v>0</v>
      </c>
      <c r="U70" s="644">
        <f>'Invulsheet Assetbeheerder'!I73</f>
        <v>0</v>
      </c>
      <c r="V70" s="644">
        <f>'Invulsheet Assetbeheerder'!J73</f>
        <v>0</v>
      </c>
      <c r="W70" s="644">
        <f>'Invulsheet Assetbeheerder'!K73</f>
        <v>0</v>
      </c>
      <c r="X70" s="644">
        <f>'Invulsheet Assetbeheerder'!L73</f>
        <v>0</v>
      </c>
      <c r="Y70" s="644">
        <f>'Invulsheet Assetbeheerder'!M73</f>
        <v>0</v>
      </c>
      <c r="Z70" s="644">
        <f>'Invulsheet Assetbeheerder'!N73</f>
        <v>0</v>
      </c>
      <c r="AA70" s="644">
        <f>'Invulsheet Assetbeheerder'!O73</f>
        <v>0</v>
      </c>
    </row>
    <row r="71" spans="1:27" ht="17" thickBot="1" x14ac:dyDescent="0.25">
      <c r="A71" s="456">
        <f>'St. Objectenlijst FE'!A71</f>
        <v>67</v>
      </c>
      <c r="B71" s="454" t="str">
        <f>LOOKUP(A71,'St. Objectenlijst FE'!A:A,'St. Objectenlijst FE'!B:B)</f>
        <v>Stuw</v>
      </c>
      <c r="C71" s="453">
        <f>LOOKUP(A71,'Invulsheet Assetbeheerder'!A:A,'Invulsheet Assetbeheerder'!D:D)</f>
        <v>0</v>
      </c>
      <c r="D71" s="453">
        <f>IF(A71='2.Middel Proj Aangepast Object'!A73,'2.Middel Proj Aangepast Object'!E73,0)+IF(A71='3. Middel Groot Proj Nieuw Obj '!$B$6,'3. Middel Groot Proj Nieuw Obj '!$C$9,0)+IF('Objectenoverzicht aantallen'!A71='3. Middel Groot Proj Nieuw Obj '!$E$6,'3. Middel Groot Proj Nieuw Obj '!$F$9,0)+IF(A71='3. Middel Groot Proj Nieuw Obj '!$H$6,'3. Middel Groot Proj Nieuw Obj '!$I$9,0)+IF('Objectenoverzicht aantallen'!A71='3. Middel Groot Proj Nieuw Obj '!$K$6,'3. Middel Groot Proj Nieuw Obj '!$L$9,0)</f>
        <v>0</v>
      </c>
      <c r="E71" s="644">
        <f>IF('Objectenoverzicht aantallen'!E$3='1.Klein Proj Bestaand Object'!$C$5,'1.Klein Proj Bestaand Object'!$C74,0)+IF($D$4=E$3,$D71,0)</f>
        <v>0</v>
      </c>
      <c r="F71" s="644">
        <f>IF('Objectenoverzicht aantallen'!F$3='1.Klein Proj Bestaand Object'!$C$5,'1.Klein Proj Bestaand Object'!$C74,0)+IF($D$4=F$3,$D71,0)</f>
        <v>0</v>
      </c>
      <c r="G71" s="644">
        <f>IF('Objectenoverzicht aantallen'!G$3='1.Klein Proj Bestaand Object'!$C$5,'1.Klein Proj Bestaand Object'!$C74,0)+IF($D$4=G$3,$D71,0)</f>
        <v>0</v>
      </c>
      <c r="H71" s="644">
        <f>IF('Objectenoverzicht aantallen'!H$3='1.Klein Proj Bestaand Object'!$C$5,'1.Klein Proj Bestaand Object'!$C74,0)+IF($D$4=H$3,$D71,0)</f>
        <v>0</v>
      </c>
      <c r="I71" s="644">
        <f>IF('Objectenoverzicht aantallen'!I$3='1.Klein Proj Bestaand Object'!$C$5,'1.Klein Proj Bestaand Object'!$C74,0)+IF($D$4=I$3,$D71,0)</f>
        <v>0</v>
      </c>
      <c r="J71" s="644">
        <f>IF('Objectenoverzicht aantallen'!J$3='1.Klein Proj Bestaand Object'!$C$5,'1.Klein Proj Bestaand Object'!$C74,0)+IF($D$4=J$3,$D71,0)</f>
        <v>0</v>
      </c>
      <c r="K71" s="644">
        <f>IF('Objectenoverzicht aantallen'!K$3='1.Klein Proj Bestaand Object'!$C$5,'1.Klein Proj Bestaand Object'!$C74,0)+IF($D$4=K$3,$D71,0)</f>
        <v>0</v>
      </c>
      <c r="L71" s="644">
        <f>IF('Objectenoverzicht aantallen'!L$3='1.Klein Proj Bestaand Object'!$C$5,'1.Klein Proj Bestaand Object'!$C74,0)+IF($D$4=L$3,$D71,0)</f>
        <v>0</v>
      </c>
      <c r="M71" s="644">
        <f>IF('Objectenoverzicht aantallen'!M$3='1.Klein Proj Bestaand Object'!$C$5,'1.Klein Proj Bestaand Object'!$C74,0)+IF($D$4=M$3,$D71,0)</f>
        <v>0</v>
      </c>
      <c r="N71" s="644">
        <f>IF('Objectenoverzicht aantallen'!N$3='1.Klein Proj Bestaand Object'!$C$5,'1.Klein Proj Bestaand Object'!$C74,0)+IF($D$4=N$3,$D71,0)</f>
        <v>0</v>
      </c>
      <c r="O71" s="644">
        <f>IF('Objectenoverzicht aantallen'!O$3='1.Klein Proj Bestaand Object'!$C$5,'1.Klein Proj Bestaand Object'!$C74,0)+IF($D$4=O$3,$D71,0)</f>
        <v>0</v>
      </c>
      <c r="P71" s="460">
        <f t="shared" si="1"/>
        <v>0</v>
      </c>
      <c r="Q71" s="644">
        <f>'Invulsheet Assetbeheerder'!E74</f>
        <v>0</v>
      </c>
      <c r="R71" s="644">
        <f>'Invulsheet Assetbeheerder'!F74</f>
        <v>0</v>
      </c>
      <c r="S71" s="644">
        <f>'Invulsheet Assetbeheerder'!G74</f>
        <v>0</v>
      </c>
      <c r="T71" s="644">
        <f>'Invulsheet Assetbeheerder'!H74</f>
        <v>0</v>
      </c>
      <c r="U71" s="644">
        <f>'Invulsheet Assetbeheerder'!I74</f>
        <v>0</v>
      </c>
      <c r="V71" s="644">
        <f>'Invulsheet Assetbeheerder'!J74</f>
        <v>0</v>
      </c>
      <c r="W71" s="644">
        <f>'Invulsheet Assetbeheerder'!K74</f>
        <v>0</v>
      </c>
      <c r="X71" s="644">
        <f>'Invulsheet Assetbeheerder'!L74</f>
        <v>0</v>
      </c>
      <c r="Y71" s="644">
        <f>'Invulsheet Assetbeheerder'!M74</f>
        <v>0</v>
      </c>
      <c r="Z71" s="644">
        <f>'Invulsheet Assetbeheerder'!N74</f>
        <v>0</v>
      </c>
      <c r="AA71" s="644">
        <f>'Invulsheet Assetbeheerder'!O74</f>
        <v>0</v>
      </c>
    </row>
    <row r="72" spans="1:27" ht="17" thickBot="1" x14ac:dyDescent="0.25">
      <c r="A72" s="456">
        <f>'St. Objectenlijst FE'!A72</f>
        <v>68</v>
      </c>
      <c r="B72" s="454" t="str">
        <f>LOOKUP(A72,'St. Objectenlijst FE'!A:A,'St. Objectenlijst FE'!B:B)</f>
        <v>Waterkering primair (asfalt)</v>
      </c>
      <c r="C72" s="453">
        <f>LOOKUP(A72,'Invulsheet Assetbeheerder'!A:A,'Invulsheet Assetbeheerder'!D:D)</f>
        <v>0</v>
      </c>
      <c r="D72" s="453">
        <f>IF(A72='2.Middel Proj Aangepast Object'!A74,'2.Middel Proj Aangepast Object'!E74,0)+IF(A72='3. Middel Groot Proj Nieuw Obj '!$B$6,'3. Middel Groot Proj Nieuw Obj '!$C$9,0)+IF('Objectenoverzicht aantallen'!A72='3. Middel Groot Proj Nieuw Obj '!$E$6,'3. Middel Groot Proj Nieuw Obj '!$F$9,0)+IF(A72='3. Middel Groot Proj Nieuw Obj '!$H$6,'3. Middel Groot Proj Nieuw Obj '!$I$9,0)+IF('Objectenoverzicht aantallen'!A72='3. Middel Groot Proj Nieuw Obj '!$K$6,'3. Middel Groot Proj Nieuw Obj '!$L$9,0)</f>
        <v>0</v>
      </c>
      <c r="E72" s="644">
        <f>IF('Objectenoverzicht aantallen'!E$3='1.Klein Proj Bestaand Object'!$C$5,'1.Klein Proj Bestaand Object'!$C75,0)+IF($D$4=E$3,$D72,0)</f>
        <v>0</v>
      </c>
      <c r="F72" s="644">
        <f>IF('Objectenoverzicht aantallen'!F$3='1.Klein Proj Bestaand Object'!$C$5,'1.Klein Proj Bestaand Object'!$C75,0)+IF($D$4=F$3,$D72,0)</f>
        <v>0</v>
      </c>
      <c r="G72" s="644">
        <f>IF('Objectenoverzicht aantallen'!G$3='1.Klein Proj Bestaand Object'!$C$5,'1.Klein Proj Bestaand Object'!$C75,0)+IF($D$4=G$3,$D72,0)</f>
        <v>0</v>
      </c>
      <c r="H72" s="644">
        <f>IF('Objectenoverzicht aantallen'!H$3='1.Klein Proj Bestaand Object'!$C$5,'1.Klein Proj Bestaand Object'!$C75,0)+IF($D$4=H$3,$D72,0)</f>
        <v>0</v>
      </c>
      <c r="I72" s="644">
        <f>IF('Objectenoverzicht aantallen'!I$3='1.Klein Proj Bestaand Object'!$C$5,'1.Klein Proj Bestaand Object'!$C75,0)+IF($D$4=I$3,$D72,0)</f>
        <v>0</v>
      </c>
      <c r="J72" s="644">
        <f>IF('Objectenoverzicht aantallen'!J$3='1.Klein Proj Bestaand Object'!$C$5,'1.Klein Proj Bestaand Object'!$C75,0)+IF($D$4=J$3,$D72,0)</f>
        <v>0</v>
      </c>
      <c r="K72" s="644">
        <f>IF('Objectenoverzicht aantallen'!K$3='1.Klein Proj Bestaand Object'!$C$5,'1.Klein Proj Bestaand Object'!$C75,0)+IF($D$4=K$3,$D72,0)</f>
        <v>0</v>
      </c>
      <c r="L72" s="644">
        <f>IF('Objectenoverzicht aantallen'!L$3='1.Klein Proj Bestaand Object'!$C$5,'1.Klein Proj Bestaand Object'!$C75,0)+IF($D$4=L$3,$D72,0)</f>
        <v>0</v>
      </c>
      <c r="M72" s="644">
        <f>IF('Objectenoverzicht aantallen'!M$3='1.Klein Proj Bestaand Object'!$C$5,'1.Klein Proj Bestaand Object'!$C75,0)+IF($D$4=M$3,$D72,0)</f>
        <v>0</v>
      </c>
      <c r="N72" s="644">
        <f>IF('Objectenoverzicht aantallen'!N$3='1.Klein Proj Bestaand Object'!$C$5,'1.Klein Proj Bestaand Object'!$C75,0)+IF($D$4=N$3,$D72,0)</f>
        <v>0</v>
      </c>
      <c r="O72" s="644">
        <f>IF('Objectenoverzicht aantallen'!O$3='1.Klein Proj Bestaand Object'!$C$5,'1.Klein Proj Bestaand Object'!$C75,0)+IF($D$4=O$3,$D72,0)</f>
        <v>0</v>
      </c>
      <c r="P72" s="460">
        <f t="shared" si="1"/>
        <v>0</v>
      </c>
      <c r="Q72" s="644">
        <f>'Invulsheet Assetbeheerder'!E75</f>
        <v>0</v>
      </c>
      <c r="R72" s="644">
        <f>'Invulsheet Assetbeheerder'!F75</f>
        <v>0</v>
      </c>
      <c r="S72" s="644">
        <f>'Invulsheet Assetbeheerder'!G75</f>
        <v>0</v>
      </c>
      <c r="T72" s="644">
        <f>'Invulsheet Assetbeheerder'!H75</f>
        <v>0</v>
      </c>
      <c r="U72" s="644">
        <f>'Invulsheet Assetbeheerder'!I75</f>
        <v>0</v>
      </c>
      <c r="V72" s="644">
        <f>'Invulsheet Assetbeheerder'!J75</f>
        <v>0</v>
      </c>
      <c r="W72" s="644">
        <f>'Invulsheet Assetbeheerder'!K75</f>
        <v>0</v>
      </c>
      <c r="X72" s="644">
        <f>'Invulsheet Assetbeheerder'!L75</f>
        <v>0</v>
      </c>
      <c r="Y72" s="644">
        <f>'Invulsheet Assetbeheerder'!M75</f>
        <v>0</v>
      </c>
      <c r="Z72" s="644">
        <f>'Invulsheet Assetbeheerder'!N75</f>
        <v>0</v>
      </c>
      <c r="AA72" s="644">
        <f>'Invulsheet Assetbeheerder'!O75</f>
        <v>0</v>
      </c>
    </row>
    <row r="73" spans="1:27" ht="17" thickBot="1" x14ac:dyDescent="0.25">
      <c r="A73" s="456">
        <f>'St. Objectenlijst FE'!A73</f>
        <v>69</v>
      </c>
      <c r="B73" s="454" t="str">
        <f>LOOKUP(A73,'St. Objectenlijst FE'!A:A,'St. Objectenlijst FE'!B:B)</f>
        <v>Waterkering primair (overig)</v>
      </c>
      <c r="C73" s="453">
        <f>LOOKUP(A73,'Invulsheet Assetbeheerder'!A:A,'Invulsheet Assetbeheerder'!D:D)</f>
        <v>0</v>
      </c>
      <c r="D73" s="453">
        <f>IF(A73='2.Middel Proj Aangepast Object'!A75,'2.Middel Proj Aangepast Object'!E75,0)+IF(A73='3. Middel Groot Proj Nieuw Obj '!$B$6,'3. Middel Groot Proj Nieuw Obj '!$C$9,0)+IF('Objectenoverzicht aantallen'!A73='3. Middel Groot Proj Nieuw Obj '!$E$6,'3. Middel Groot Proj Nieuw Obj '!$F$9,0)+IF(A73='3. Middel Groot Proj Nieuw Obj '!$H$6,'3. Middel Groot Proj Nieuw Obj '!$I$9,0)+IF('Objectenoverzicht aantallen'!A73='3. Middel Groot Proj Nieuw Obj '!$K$6,'3. Middel Groot Proj Nieuw Obj '!$L$9,0)</f>
        <v>0</v>
      </c>
      <c r="E73" s="644">
        <f>IF('Objectenoverzicht aantallen'!E$3='1.Klein Proj Bestaand Object'!$C$5,'1.Klein Proj Bestaand Object'!$C76,0)+IF($D$4=E$3,$D73,0)</f>
        <v>0</v>
      </c>
      <c r="F73" s="644">
        <f>IF('Objectenoverzicht aantallen'!F$3='1.Klein Proj Bestaand Object'!$C$5,'1.Klein Proj Bestaand Object'!$C76,0)+IF($D$4=F$3,$D73,0)</f>
        <v>0</v>
      </c>
      <c r="G73" s="644">
        <f>IF('Objectenoverzicht aantallen'!G$3='1.Klein Proj Bestaand Object'!$C$5,'1.Klein Proj Bestaand Object'!$C76,0)+IF($D$4=G$3,$D73,0)</f>
        <v>0</v>
      </c>
      <c r="H73" s="644">
        <f>IF('Objectenoverzicht aantallen'!H$3='1.Klein Proj Bestaand Object'!$C$5,'1.Klein Proj Bestaand Object'!$C76,0)+IF($D$4=H$3,$D73,0)</f>
        <v>0</v>
      </c>
      <c r="I73" s="644">
        <f>IF('Objectenoverzicht aantallen'!I$3='1.Klein Proj Bestaand Object'!$C$5,'1.Klein Proj Bestaand Object'!$C76,0)+IF($D$4=I$3,$D73,0)</f>
        <v>0</v>
      </c>
      <c r="J73" s="644">
        <f>IF('Objectenoverzicht aantallen'!J$3='1.Klein Proj Bestaand Object'!$C$5,'1.Klein Proj Bestaand Object'!$C76,0)+IF($D$4=J$3,$D73,0)</f>
        <v>0</v>
      </c>
      <c r="K73" s="644">
        <f>IF('Objectenoverzicht aantallen'!K$3='1.Klein Proj Bestaand Object'!$C$5,'1.Klein Proj Bestaand Object'!$C76,0)+IF($D$4=K$3,$D73,0)</f>
        <v>0</v>
      </c>
      <c r="L73" s="644">
        <f>IF('Objectenoverzicht aantallen'!L$3='1.Klein Proj Bestaand Object'!$C$5,'1.Klein Proj Bestaand Object'!$C76,0)+IF($D$4=L$3,$D73,0)</f>
        <v>0</v>
      </c>
      <c r="M73" s="644">
        <f>IF('Objectenoverzicht aantallen'!M$3='1.Klein Proj Bestaand Object'!$C$5,'1.Klein Proj Bestaand Object'!$C76,0)+IF($D$4=M$3,$D73,0)</f>
        <v>0</v>
      </c>
      <c r="N73" s="644">
        <f>IF('Objectenoverzicht aantallen'!N$3='1.Klein Proj Bestaand Object'!$C$5,'1.Klein Proj Bestaand Object'!$C76,0)+IF($D$4=N$3,$D73,0)</f>
        <v>0</v>
      </c>
      <c r="O73" s="644">
        <f>IF('Objectenoverzicht aantallen'!O$3='1.Klein Proj Bestaand Object'!$C$5,'1.Klein Proj Bestaand Object'!$C76,0)+IF($D$4=O$3,$D73,0)</f>
        <v>0</v>
      </c>
      <c r="P73" s="460">
        <f t="shared" si="1"/>
        <v>0</v>
      </c>
      <c r="Q73" s="644">
        <f>'Invulsheet Assetbeheerder'!E76</f>
        <v>0</v>
      </c>
      <c r="R73" s="644">
        <f>'Invulsheet Assetbeheerder'!F76</f>
        <v>0</v>
      </c>
      <c r="S73" s="644">
        <f>'Invulsheet Assetbeheerder'!G76</f>
        <v>0</v>
      </c>
      <c r="T73" s="644">
        <f>'Invulsheet Assetbeheerder'!H76</f>
        <v>0</v>
      </c>
      <c r="U73" s="644">
        <f>'Invulsheet Assetbeheerder'!I76</f>
        <v>0</v>
      </c>
      <c r="V73" s="644">
        <f>'Invulsheet Assetbeheerder'!J76</f>
        <v>0</v>
      </c>
      <c r="W73" s="644">
        <f>'Invulsheet Assetbeheerder'!K76</f>
        <v>0</v>
      </c>
      <c r="X73" s="644">
        <f>'Invulsheet Assetbeheerder'!L76</f>
        <v>0</v>
      </c>
      <c r="Y73" s="644">
        <f>'Invulsheet Assetbeheerder'!M76</f>
        <v>0</v>
      </c>
      <c r="Z73" s="644">
        <f>'Invulsheet Assetbeheerder'!N76</f>
        <v>0</v>
      </c>
      <c r="AA73" s="644">
        <f>'Invulsheet Assetbeheerder'!O76</f>
        <v>0</v>
      </c>
    </row>
    <row r="74" spans="1:27" ht="17" thickBot="1" x14ac:dyDescent="0.25">
      <c r="A74" s="456">
        <f>'St. Objectenlijst FE'!A74</f>
        <v>70</v>
      </c>
      <c r="B74" s="454" t="str">
        <f>LOOKUP(A74,'St. Objectenlijst FE'!A:A,'St. Objectenlijst FE'!B:B)</f>
        <v>Waterkering regionaal (gras)</v>
      </c>
      <c r="C74" s="453">
        <f>LOOKUP(A74,'Invulsheet Assetbeheerder'!A:A,'Invulsheet Assetbeheerder'!D:D)</f>
        <v>0</v>
      </c>
      <c r="D74" s="453">
        <f>IF(A74='2.Middel Proj Aangepast Object'!A76,'2.Middel Proj Aangepast Object'!E76,0)+IF(A74='3. Middel Groot Proj Nieuw Obj '!$B$6,'3. Middel Groot Proj Nieuw Obj '!$C$9,0)+IF('Objectenoverzicht aantallen'!A74='3. Middel Groot Proj Nieuw Obj '!$E$6,'3. Middel Groot Proj Nieuw Obj '!$F$9,0)+IF(A74='3. Middel Groot Proj Nieuw Obj '!$H$6,'3. Middel Groot Proj Nieuw Obj '!$I$9,0)+IF('Objectenoverzicht aantallen'!A74='3. Middel Groot Proj Nieuw Obj '!$K$6,'3. Middel Groot Proj Nieuw Obj '!$L$9,0)</f>
        <v>0</v>
      </c>
      <c r="E74" s="644">
        <f>IF('Objectenoverzicht aantallen'!E$3='1.Klein Proj Bestaand Object'!$C$5,'1.Klein Proj Bestaand Object'!$C77,0)+IF($D$4=E$3,$D74,0)</f>
        <v>0</v>
      </c>
      <c r="F74" s="644">
        <f>IF('Objectenoverzicht aantallen'!F$3='1.Klein Proj Bestaand Object'!$C$5,'1.Klein Proj Bestaand Object'!$C77,0)+IF($D$4=F$3,$D74,0)</f>
        <v>0</v>
      </c>
      <c r="G74" s="644">
        <f>IF('Objectenoverzicht aantallen'!G$3='1.Klein Proj Bestaand Object'!$C$5,'1.Klein Proj Bestaand Object'!$C77,0)+IF($D$4=G$3,$D74,0)</f>
        <v>0</v>
      </c>
      <c r="H74" s="644">
        <f>IF('Objectenoverzicht aantallen'!H$3='1.Klein Proj Bestaand Object'!$C$5,'1.Klein Proj Bestaand Object'!$C77,0)+IF($D$4=H$3,$D74,0)</f>
        <v>0</v>
      </c>
      <c r="I74" s="644">
        <f>IF('Objectenoverzicht aantallen'!I$3='1.Klein Proj Bestaand Object'!$C$5,'1.Klein Proj Bestaand Object'!$C77,0)+IF($D$4=I$3,$D74,0)</f>
        <v>0</v>
      </c>
      <c r="J74" s="644">
        <f>IF('Objectenoverzicht aantallen'!J$3='1.Klein Proj Bestaand Object'!$C$5,'1.Klein Proj Bestaand Object'!$C77,0)+IF($D$4=J$3,$D74,0)</f>
        <v>0</v>
      </c>
      <c r="K74" s="644">
        <f>IF('Objectenoverzicht aantallen'!K$3='1.Klein Proj Bestaand Object'!$C$5,'1.Klein Proj Bestaand Object'!$C77,0)+IF($D$4=K$3,$D74,0)</f>
        <v>0</v>
      </c>
      <c r="L74" s="644">
        <f>IF('Objectenoverzicht aantallen'!L$3='1.Klein Proj Bestaand Object'!$C$5,'1.Klein Proj Bestaand Object'!$C77,0)+IF($D$4=L$3,$D74,0)</f>
        <v>0</v>
      </c>
      <c r="M74" s="644">
        <f>IF('Objectenoverzicht aantallen'!M$3='1.Klein Proj Bestaand Object'!$C$5,'1.Klein Proj Bestaand Object'!$C77,0)+IF($D$4=M$3,$D74,0)</f>
        <v>0</v>
      </c>
      <c r="N74" s="644">
        <f>IF('Objectenoverzicht aantallen'!N$3='1.Klein Proj Bestaand Object'!$C$5,'1.Klein Proj Bestaand Object'!$C77,0)+IF($D$4=N$3,$D74,0)</f>
        <v>0</v>
      </c>
      <c r="O74" s="644">
        <f>IF('Objectenoverzicht aantallen'!O$3='1.Klein Proj Bestaand Object'!$C$5,'1.Klein Proj Bestaand Object'!$C77,0)+IF($D$4=O$3,$D74,0)</f>
        <v>0</v>
      </c>
      <c r="P74" s="460">
        <f t="shared" si="1"/>
        <v>0</v>
      </c>
      <c r="Q74" s="644">
        <f>'Invulsheet Assetbeheerder'!E77</f>
        <v>0</v>
      </c>
      <c r="R74" s="644">
        <f>'Invulsheet Assetbeheerder'!F77</f>
        <v>0</v>
      </c>
      <c r="S74" s="644">
        <f>'Invulsheet Assetbeheerder'!G77</f>
        <v>0</v>
      </c>
      <c r="T74" s="644">
        <f>'Invulsheet Assetbeheerder'!H77</f>
        <v>0</v>
      </c>
      <c r="U74" s="644">
        <f>'Invulsheet Assetbeheerder'!I77</f>
        <v>0</v>
      </c>
      <c r="V74" s="644">
        <f>'Invulsheet Assetbeheerder'!J77</f>
        <v>0</v>
      </c>
      <c r="W74" s="644">
        <f>'Invulsheet Assetbeheerder'!K77</f>
        <v>0</v>
      </c>
      <c r="X74" s="644">
        <f>'Invulsheet Assetbeheerder'!L77</f>
        <v>0</v>
      </c>
      <c r="Y74" s="644">
        <f>'Invulsheet Assetbeheerder'!M77</f>
        <v>0</v>
      </c>
      <c r="Z74" s="644">
        <f>'Invulsheet Assetbeheerder'!N77</f>
        <v>0</v>
      </c>
      <c r="AA74" s="644">
        <f>'Invulsheet Assetbeheerder'!O77</f>
        <v>0</v>
      </c>
    </row>
    <row r="75" spans="1:27" ht="17" thickBot="1" x14ac:dyDescent="0.25">
      <c r="A75" s="456">
        <f>'St. Objectenlijst FE'!A75</f>
        <v>71</v>
      </c>
      <c r="B75" s="454" t="str">
        <f>LOOKUP(A75,'St. Objectenlijst FE'!A:A,'St. Objectenlijst FE'!B:B)</f>
        <v>Spuisluis</v>
      </c>
      <c r="C75" s="453">
        <f>LOOKUP(A75,'Invulsheet Assetbeheerder'!A:A,'Invulsheet Assetbeheerder'!D:D)</f>
        <v>0</v>
      </c>
      <c r="D75" s="453">
        <f>IF(A75='2.Middel Proj Aangepast Object'!A77,'2.Middel Proj Aangepast Object'!E77,0)+IF(A75='3. Middel Groot Proj Nieuw Obj '!$B$6,'3. Middel Groot Proj Nieuw Obj '!$C$9,0)+IF('Objectenoverzicht aantallen'!A75='3. Middel Groot Proj Nieuw Obj '!$E$6,'3. Middel Groot Proj Nieuw Obj '!$F$9,0)+IF(A75='3. Middel Groot Proj Nieuw Obj '!$H$6,'3. Middel Groot Proj Nieuw Obj '!$I$9,0)+IF('Objectenoverzicht aantallen'!A75='3. Middel Groot Proj Nieuw Obj '!$K$6,'3. Middel Groot Proj Nieuw Obj '!$L$9,0)</f>
        <v>0</v>
      </c>
      <c r="E75" s="644">
        <f>IF('Objectenoverzicht aantallen'!E$3='1.Klein Proj Bestaand Object'!$C$5,'1.Klein Proj Bestaand Object'!$C78,0)+IF($D$4=E$3,$D75,0)</f>
        <v>0</v>
      </c>
      <c r="F75" s="644">
        <f>IF('Objectenoverzicht aantallen'!F$3='1.Klein Proj Bestaand Object'!$C$5,'1.Klein Proj Bestaand Object'!$C78,0)+IF($D$4=F$3,$D75,0)</f>
        <v>0</v>
      </c>
      <c r="G75" s="644">
        <f>IF('Objectenoverzicht aantallen'!G$3='1.Klein Proj Bestaand Object'!$C$5,'1.Klein Proj Bestaand Object'!$C78,0)+IF($D$4=G$3,$D75,0)</f>
        <v>0</v>
      </c>
      <c r="H75" s="644">
        <f>IF('Objectenoverzicht aantallen'!H$3='1.Klein Proj Bestaand Object'!$C$5,'1.Klein Proj Bestaand Object'!$C78,0)+IF($D$4=H$3,$D75,0)</f>
        <v>0</v>
      </c>
      <c r="I75" s="644">
        <f>IF('Objectenoverzicht aantallen'!I$3='1.Klein Proj Bestaand Object'!$C$5,'1.Klein Proj Bestaand Object'!$C78,0)+IF($D$4=I$3,$D75,0)</f>
        <v>0</v>
      </c>
      <c r="J75" s="644">
        <f>IF('Objectenoverzicht aantallen'!J$3='1.Klein Proj Bestaand Object'!$C$5,'1.Klein Proj Bestaand Object'!$C78,0)+IF($D$4=J$3,$D75,0)</f>
        <v>0</v>
      </c>
      <c r="K75" s="644">
        <f>IF('Objectenoverzicht aantallen'!K$3='1.Klein Proj Bestaand Object'!$C$5,'1.Klein Proj Bestaand Object'!$C78,0)+IF($D$4=K$3,$D75,0)</f>
        <v>0</v>
      </c>
      <c r="L75" s="644">
        <f>IF('Objectenoverzicht aantallen'!L$3='1.Klein Proj Bestaand Object'!$C$5,'1.Klein Proj Bestaand Object'!$C78,0)+IF($D$4=L$3,$D75,0)</f>
        <v>0</v>
      </c>
      <c r="M75" s="644">
        <f>IF('Objectenoverzicht aantallen'!M$3='1.Klein Proj Bestaand Object'!$C$5,'1.Klein Proj Bestaand Object'!$C78,0)+IF($D$4=M$3,$D75,0)</f>
        <v>0</v>
      </c>
      <c r="N75" s="644">
        <f>IF('Objectenoverzicht aantallen'!N$3='1.Klein Proj Bestaand Object'!$C$5,'1.Klein Proj Bestaand Object'!$C78,0)+IF($D$4=N$3,$D75,0)</f>
        <v>0</v>
      </c>
      <c r="O75" s="644">
        <f>IF('Objectenoverzicht aantallen'!O$3='1.Klein Proj Bestaand Object'!$C$5,'1.Klein Proj Bestaand Object'!$C78,0)+IF($D$4=O$3,$D75,0)</f>
        <v>0</v>
      </c>
      <c r="P75" s="460">
        <f t="shared" si="1"/>
        <v>0</v>
      </c>
      <c r="Q75" s="644">
        <f>'Invulsheet Assetbeheerder'!E78</f>
        <v>0</v>
      </c>
      <c r="R75" s="644">
        <f>'Invulsheet Assetbeheerder'!F78</f>
        <v>0</v>
      </c>
      <c r="S75" s="644">
        <f>'Invulsheet Assetbeheerder'!G78</f>
        <v>0</v>
      </c>
      <c r="T75" s="644">
        <f>'Invulsheet Assetbeheerder'!H78</f>
        <v>0</v>
      </c>
      <c r="U75" s="644">
        <f>'Invulsheet Assetbeheerder'!I78</f>
        <v>0</v>
      </c>
      <c r="V75" s="644">
        <f>'Invulsheet Assetbeheerder'!J78</f>
        <v>0</v>
      </c>
      <c r="W75" s="644">
        <f>'Invulsheet Assetbeheerder'!K78</f>
        <v>0</v>
      </c>
      <c r="X75" s="644">
        <f>'Invulsheet Assetbeheerder'!L78</f>
        <v>0</v>
      </c>
      <c r="Y75" s="644">
        <f>'Invulsheet Assetbeheerder'!M78</f>
        <v>0</v>
      </c>
      <c r="Z75" s="644">
        <f>'Invulsheet Assetbeheerder'!N78</f>
        <v>0</v>
      </c>
      <c r="AA75" s="644">
        <f>'Invulsheet Assetbeheerder'!O78</f>
        <v>0</v>
      </c>
    </row>
    <row r="76" spans="1:27" ht="17" thickBot="1" x14ac:dyDescent="0.25">
      <c r="A76" s="456">
        <f>'St. Objectenlijst FE'!A76</f>
        <v>72</v>
      </c>
      <c r="B76" s="454" t="str">
        <f>LOOKUP(A76,'St. Objectenlijst FE'!A:A,'St. Objectenlijst FE'!B:B)</f>
        <v>RWZI (klein)</v>
      </c>
      <c r="C76" s="453">
        <f>LOOKUP(A76,'Invulsheet Assetbeheerder'!A:A,'Invulsheet Assetbeheerder'!D:D)</f>
        <v>0</v>
      </c>
      <c r="D76" s="453">
        <f>IF(A76='2.Middel Proj Aangepast Object'!A78,'2.Middel Proj Aangepast Object'!E78,0)+IF(A76='3. Middel Groot Proj Nieuw Obj '!$B$6,'3. Middel Groot Proj Nieuw Obj '!$C$9,0)+IF('Objectenoverzicht aantallen'!A76='3. Middel Groot Proj Nieuw Obj '!$E$6,'3. Middel Groot Proj Nieuw Obj '!$F$9,0)+IF(A76='3. Middel Groot Proj Nieuw Obj '!$H$6,'3. Middel Groot Proj Nieuw Obj '!$I$9,0)+IF('Objectenoverzicht aantallen'!A76='3. Middel Groot Proj Nieuw Obj '!$K$6,'3. Middel Groot Proj Nieuw Obj '!$L$9,0)</f>
        <v>0</v>
      </c>
      <c r="E76" s="644">
        <f>IF('Objectenoverzicht aantallen'!E$3='1.Klein Proj Bestaand Object'!$C$5,'1.Klein Proj Bestaand Object'!$C79,0)+IF($D$4=E$3,$D76,0)</f>
        <v>0</v>
      </c>
      <c r="F76" s="644">
        <f>IF('Objectenoverzicht aantallen'!F$3='1.Klein Proj Bestaand Object'!$C$5,'1.Klein Proj Bestaand Object'!$C79,0)+IF($D$4=F$3,$D76,0)</f>
        <v>0</v>
      </c>
      <c r="G76" s="644">
        <f>IF('Objectenoverzicht aantallen'!G$3='1.Klein Proj Bestaand Object'!$C$5,'1.Klein Proj Bestaand Object'!$C79,0)+IF($D$4=G$3,$D76,0)</f>
        <v>0</v>
      </c>
      <c r="H76" s="644">
        <f>IF('Objectenoverzicht aantallen'!H$3='1.Klein Proj Bestaand Object'!$C$5,'1.Klein Proj Bestaand Object'!$C79,0)+IF($D$4=H$3,$D76,0)</f>
        <v>0</v>
      </c>
      <c r="I76" s="644">
        <f>IF('Objectenoverzicht aantallen'!I$3='1.Klein Proj Bestaand Object'!$C$5,'1.Klein Proj Bestaand Object'!$C79,0)+IF($D$4=I$3,$D76,0)</f>
        <v>0</v>
      </c>
      <c r="J76" s="644">
        <f>IF('Objectenoverzicht aantallen'!J$3='1.Klein Proj Bestaand Object'!$C$5,'1.Klein Proj Bestaand Object'!$C79,0)+IF($D$4=J$3,$D76,0)</f>
        <v>0</v>
      </c>
      <c r="K76" s="644">
        <f>IF('Objectenoverzicht aantallen'!K$3='1.Klein Proj Bestaand Object'!$C$5,'1.Klein Proj Bestaand Object'!$C79,0)+IF($D$4=K$3,$D76,0)</f>
        <v>0</v>
      </c>
      <c r="L76" s="644">
        <f>IF('Objectenoverzicht aantallen'!L$3='1.Klein Proj Bestaand Object'!$C$5,'1.Klein Proj Bestaand Object'!$C79,0)+IF($D$4=L$3,$D76,0)</f>
        <v>0</v>
      </c>
      <c r="M76" s="644">
        <f>IF('Objectenoverzicht aantallen'!M$3='1.Klein Proj Bestaand Object'!$C$5,'1.Klein Proj Bestaand Object'!$C79,0)+IF($D$4=M$3,$D76,0)</f>
        <v>0</v>
      </c>
      <c r="N76" s="644">
        <f>IF('Objectenoverzicht aantallen'!N$3='1.Klein Proj Bestaand Object'!$C$5,'1.Klein Proj Bestaand Object'!$C79,0)+IF($D$4=N$3,$D76,0)</f>
        <v>0</v>
      </c>
      <c r="O76" s="644">
        <f>IF('Objectenoverzicht aantallen'!O$3='1.Klein Proj Bestaand Object'!$C$5,'1.Klein Proj Bestaand Object'!$C79,0)+IF($D$4=O$3,$D76,0)</f>
        <v>0</v>
      </c>
      <c r="P76" s="460">
        <f t="shared" si="1"/>
        <v>0</v>
      </c>
      <c r="Q76" s="644">
        <f>'Invulsheet Assetbeheerder'!E79</f>
        <v>0</v>
      </c>
      <c r="R76" s="644">
        <f>'Invulsheet Assetbeheerder'!F79</f>
        <v>0</v>
      </c>
      <c r="S76" s="644">
        <f>'Invulsheet Assetbeheerder'!G79</f>
        <v>0</v>
      </c>
      <c r="T76" s="644">
        <f>'Invulsheet Assetbeheerder'!H79</f>
        <v>0</v>
      </c>
      <c r="U76" s="644">
        <f>'Invulsheet Assetbeheerder'!I79</f>
        <v>0</v>
      </c>
      <c r="V76" s="644">
        <f>'Invulsheet Assetbeheerder'!J79</f>
        <v>0</v>
      </c>
      <c r="W76" s="644">
        <f>'Invulsheet Assetbeheerder'!K79</f>
        <v>0</v>
      </c>
      <c r="X76" s="644">
        <f>'Invulsheet Assetbeheerder'!L79</f>
        <v>0</v>
      </c>
      <c r="Y76" s="644">
        <f>'Invulsheet Assetbeheerder'!M79</f>
        <v>0</v>
      </c>
      <c r="Z76" s="644">
        <f>'Invulsheet Assetbeheerder'!N79</f>
        <v>0</v>
      </c>
      <c r="AA76" s="644">
        <f>'Invulsheet Assetbeheerder'!O79</f>
        <v>0</v>
      </c>
    </row>
    <row r="77" spans="1:27" ht="17" thickBot="1" x14ac:dyDescent="0.25">
      <c r="A77" s="456">
        <f>'St. Objectenlijst FE'!A77</f>
        <v>73</v>
      </c>
      <c r="B77" s="454" t="str">
        <f>LOOKUP(A77,'St. Objectenlijst FE'!A:A,'St. Objectenlijst FE'!B:B)</f>
        <v>RWZI (middelgroot)</v>
      </c>
      <c r="C77" s="453">
        <f>LOOKUP(A77,'Invulsheet Assetbeheerder'!A:A,'Invulsheet Assetbeheerder'!D:D)</f>
        <v>0</v>
      </c>
      <c r="D77" s="453">
        <f>IF(A77='2.Middel Proj Aangepast Object'!A79,'2.Middel Proj Aangepast Object'!E79,0)+IF(A77='3. Middel Groot Proj Nieuw Obj '!$B$6,'3. Middel Groot Proj Nieuw Obj '!$C$9,0)+IF('Objectenoverzicht aantallen'!A77='3. Middel Groot Proj Nieuw Obj '!$E$6,'3. Middel Groot Proj Nieuw Obj '!$F$9,0)+IF(A77='3. Middel Groot Proj Nieuw Obj '!$H$6,'3. Middel Groot Proj Nieuw Obj '!$I$9,0)+IF('Objectenoverzicht aantallen'!A77='3. Middel Groot Proj Nieuw Obj '!$K$6,'3. Middel Groot Proj Nieuw Obj '!$L$9,0)</f>
        <v>0</v>
      </c>
      <c r="E77" s="644">
        <f>IF('Objectenoverzicht aantallen'!E$3='1.Klein Proj Bestaand Object'!$C$5,'1.Klein Proj Bestaand Object'!$C80,0)+IF($D$4=E$3,$D77,0)</f>
        <v>0</v>
      </c>
      <c r="F77" s="644">
        <f>IF('Objectenoverzicht aantallen'!F$3='1.Klein Proj Bestaand Object'!$C$5,'1.Klein Proj Bestaand Object'!$C80,0)+IF($D$4=F$3,$D77,0)</f>
        <v>0</v>
      </c>
      <c r="G77" s="644">
        <f>IF('Objectenoverzicht aantallen'!G$3='1.Klein Proj Bestaand Object'!$C$5,'1.Klein Proj Bestaand Object'!$C80,0)+IF($D$4=G$3,$D77,0)</f>
        <v>0</v>
      </c>
      <c r="H77" s="644">
        <f>IF('Objectenoverzicht aantallen'!H$3='1.Klein Proj Bestaand Object'!$C$5,'1.Klein Proj Bestaand Object'!$C80,0)+IF($D$4=H$3,$D77,0)</f>
        <v>0</v>
      </c>
      <c r="I77" s="644">
        <f>IF('Objectenoverzicht aantallen'!I$3='1.Klein Proj Bestaand Object'!$C$5,'1.Klein Proj Bestaand Object'!$C80,0)+IF($D$4=I$3,$D77,0)</f>
        <v>0</v>
      </c>
      <c r="J77" s="644">
        <f>IF('Objectenoverzicht aantallen'!J$3='1.Klein Proj Bestaand Object'!$C$5,'1.Klein Proj Bestaand Object'!$C80,0)+IF($D$4=J$3,$D77,0)</f>
        <v>0</v>
      </c>
      <c r="K77" s="644">
        <f>IF('Objectenoverzicht aantallen'!K$3='1.Klein Proj Bestaand Object'!$C$5,'1.Klein Proj Bestaand Object'!$C80,0)+IF($D$4=K$3,$D77,0)</f>
        <v>0</v>
      </c>
      <c r="L77" s="644">
        <f>IF('Objectenoverzicht aantallen'!L$3='1.Klein Proj Bestaand Object'!$C$5,'1.Klein Proj Bestaand Object'!$C80,0)+IF($D$4=L$3,$D77,0)</f>
        <v>0</v>
      </c>
      <c r="M77" s="644">
        <f>IF('Objectenoverzicht aantallen'!M$3='1.Klein Proj Bestaand Object'!$C$5,'1.Klein Proj Bestaand Object'!$C80,0)+IF($D$4=M$3,$D77,0)</f>
        <v>0</v>
      </c>
      <c r="N77" s="644">
        <f>IF('Objectenoverzicht aantallen'!N$3='1.Klein Proj Bestaand Object'!$C$5,'1.Klein Proj Bestaand Object'!$C80,0)+IF($D$4=N$3,$D77,0)</f>
        <v>0</v>
      </c>
      <c r="O77" s="644">
        <f>IF('Objectenoverzicht aantallen'!O$3='1.Klein Proj Bestaand Object'!$C$5,'1.Klein Proj Bestaand Object'!$C80,0)+IF($D$4=O$3,$D77,0)</f>
        <v>0</v>
      </c>
      <c r="P77" s="460">
        <f t="shared" si="1"/>
        <v>0</v>
      </c>
      <c r="Q77" s="644">
        <f>'Invulsheet Assetbeheerder'!E80</f>
        <v>0</v>
      </c>
      <c r="R77" s="644">
        <f>'Invulsheet Assetbeheerder'!F80</f>
        <v>0</v>
      </c>
      <c r="S77" s="644">
        <f>'Invulsheet Assetbeheerder'!G80</f>
        <v>0</v>
      </c>
      <c r="T77" s="644">
        <f>'Invulsheet Assetbeheerder'!H80</f>
        <v>0</v>
      </c>
      <c r="U77" s="644">
        <f>'Invulsheet Assetbeheerder'!I80</f>
        <v>0</v>
      </c>
      <c r="V77" s="644">
        <f>'Invulsheet Assetbeheerder'!J80</f>
        <v>0</v>
      </c>
      <c r="W77" s="644">
        <f>'Invulsheet Assetbeheerder'!K80</f>
        <v>0</v>
      </c>
      <c r="X77" s="644">
        <f>'Invulsheet Assetbeheerder'!L80</f>
        <v>0</v>
      </c>
      <c r="Y77" s="644">
        <f>'Invulsheet Assetbeheerder'!M80</f>
        <v>0</v>
      </c>
      <c r="Z77" s="644">
        <f>'Invulsheet Assetbeheerder'!N80</f>
        <v>0</v>
      </c>
      <c r="AA77" s="644">
        <f>'Invulsheet Assetbeheerder'!O80</f>
        <v>0</v>
      </c>
    </row>
    <row r="78" spans="1:27" ht="17" thickBot="1" x14ac:dyDescent="0.25">
      <c r="A78" s="456">
        <f>'St. Objectenlijst FE'!A78</f>
        <v>74</v>
      </c>
      <c r="B78" s="454" t="str">
        <f>LOOKUP(A78,'St. Objectenlijst FE'!A:A,'St. Objectenlijst FE'!B:B)</f>
        <v>RWZI (groot)</v>
      </c>
      <c r="C78" s="453">
        <f>LOOKUP(A78,'Invulsheet Assetbeheerder'!A:A,'Invulsheet Assetbeheerder'!D:D)</f>
        <v>0</v>
      </c>
      <c r="D78" s="453">
        <f>IF(A78='2.Middel Proj Aangepast Object'!A80,'2.Middel Proj Aangepast Object'!E80,0)+IF(A78='3. Middel Groot Proj Nieuw Obj '!$B$6,'3. Middel Groot Proj Nieuw Obj '!$C$9,0)+IF('Objectenoverzicht aantallen'!A78='3. Middel Groot Proj Nieuw Obj '!$E$6,'3. Middel Groot Proj Nieuw Obj '!$F$9,0)+IF(A78='3. Middel Groot Proj Nieuw Obj '!$H$6,'3. Middel Groot Proj Nieuw Obj '!$I$9,0)+IF('Objectenoverzicht aantallen'!A78='3. Middel Groot Proj Nieuw Obj '!$K$6,'3. Middel Groot Proj Nieuw Obj '!$L$9,0)</f>
        <v>0</v>
      </c>
      <c r="E78" s="644">
        <f>IF('Objectenoverzicht aantallen'!E$3='1.Klein Proj Bestaand Object'!$C$5,'1.Klein Proj Bestaand Object'!$C81,0)+IF($D$4=E$3,$D78,0)</f>
        <v>0</v>
      </c>
      <c r="F78" s="644">
        <f>IF('Objectenoverzicht aantallen'!F$3='1.Klein Proj Bestaand Object'!$C$5,'1.Klein Proj Bestaand Object'!$C81,0)+IF($D$4=F$3,$D78,0)</f>
        <v>0</v>
      </c>
      <c r="G78" s="644">
        <f>IF('Objectenoverzicht aantallen'!G$3='1.Klein Proj Bestaand Object'!$C$5,'1.Klein Proj Bestaand Object'!$C81,0)+IF($D$4=G$3,$D78,0)</f>
        <v>0</v>
      </c>
      <c r="H78" s="644">
        <f>IF('Objectenoverzicht aantallen'!H$3='1.Klein Proj Bestaand Object'!$C$5,'1.Klein Proj Bestaand Object'!$C81,0)+IF($D$4=H$3,$D78,0)</f>
        <v>0</v>
      </c>
      <c r="I78" s="644">
        <f>IF('Objectenoverzicht aantallen'!I$3='1.Klein Proj Bestaand Object'!$C$5,'1.Klein Proj Bestaand Object'!$C81,0)+IF($D$4=I$3,$D78,0)</f>
        <v>0</v>
      </c>
      <c r="J78" s="644">
        <f>IF('Objectenoverzicht aantallen'!J$3='1.Klein Proj Bestaand Object'!$C$5,'1.Klein Proj Bestaand Object'!$C81,0)+IF($D$4=J$3,$D78,0)</f>
        <v>0</v>
      </c>
      <c r="K78" s="644">
        <f>IF('Objectenoverzicht aantallen'!K$3='1.Klein Proj Bestaand Object'!$C$5,'1.Klein Proj Bestaand Object'!$C81,0)+IF($D$4=K$3,$D78,0)</f>
        <v>0</v>
      </c>
      <c r="L78" s="644">
        <f>IF('Objectenoverzicht aantallen'!L$3='1.Klein Proj Bestaand Object'!$C$5,'1.Klein Proj Bestaand Object'!$C81,0)+IF($D$4=L$3,$D78,0)</f>
        <v>0</v>
      </c>
      <c r="M78" s="644">
        <f>IF('Objectenoverzicht aantallen'!M$3='1.Klein Proj Bestaand Object'!$C$5,'1.Klein Proj Bestaand Object'!$C81,0)+IF($D$4=M$3,$D78,0)</f>
        <v>0</v>
      </c>
      <c r="N78" s="644">
        <f>IF('Objectenoverzicht aantallen'!N$3='1.Klein Proj Bestaand Object'!$C$5,'1.Klein Proj Bestaand Object'!$C81,0)+IF($D$4=N$3,$D78,0)</f>
        <v>0</v>
      </c>
      <c r="O78" s="644">
        <f>IF('Objectenoverzicht aantallen'!O$3='1.Klein Proj Bestaand Object'!$C$5,'1.Klein Proj Bestaand Object'!$C81,0)+IF($D$4=O$3,$D78,0)</f>
        <v>0</v>
      </c>
      <c r="P78" s="460">
        <f t="shared" si="1"/>
        <v>0</v>
      </c>
      <c r="Q78" s="644">
        <f>'Invulsheet Assetbeheerder'!E81</f>
        <v>0</v>
      </c>
      <c r="R78" s="644">
        <f>'Invulsheet Assetbeheerder'!F81</f>
        <v>0</v>
      </c>
      <c r="S78" s="644">
        <f>'Invulsheet Assetbeheerder'!G81</f>
        <v>0</v>
      </c>
      <c r="T78" s="644">
        <f>'Invulsheet Assetbeheerder'!H81</f>
        <v>0</v>
      </c>
      <c r="U78" s="644">
        <f>'Invulsheet Assetbeheerder'!I81</f>
        <v>0</v>
      </c>
      <c r="V78" s="644">
        <f>'Invulsheet Assetbeheerder'!J81</f>
        <v>0</v>
      </c>
      <c r="W78" s="644">
        <f>'Invulsheet Assetbeheerder'!K81</f>
        <v>0</v>
      </c>
      <c r="X78" s="644">
        <f>'Invulsheet Assetbeheerder'!L81</f>
        <v>0</v>
      </c>
      <c r="Y78" s="644">
        <f>'Invulsheet Assetbeheerder'!M81</f>
        <v>0</v>
      </c>
      <c r="Z78" s="644">
        <f>'Invulsheet Assetbeheerder'!N81</f>
        <v>0</v>
      </c>
      <c r="AA78" s="644">
        <f>'Invulsheet Assetbeheerder'!O81</f>
        <v>0</v>
      </c>
    </row>
    <row r="79" spans="1:27" ht="17" thickBot="1" x14ac:dyDescent="0.25">
      <c r="A79" s="456">
        <f>'St. Objectenlijst FE'!A79</f>
        <v>75</v>
      </c>
      <c r="B79" s="454" t="str">
        <f>LOOKUP(A79,'St. Objectenlijst FE'!A:A,'St. Objectenlijst FE'!B:B)</f>
        <v>Oeverbeschoeiing (geotextiel)</v>
      </c>
      <c r="C79" s="453">
        <f>LOOKUP(A79,'Invulsheet Assetbeheerder'!A:A,'Invulsheet Assetbeheerder'!D:D)</f>
        <v>0</v>
      </c>
      <c r="D79" s="453">
        <f>IF(A79='2.Middel Proj Aangepast Object'!A81,'2.Middel Proj Aangepast Object'!E81,0)+IF(A79='3. Middel Groot Proj Nieuw Obj '!$B$6,'3. Middel Groot Proj Nieuw Obj '!$C$9,0)+IF('Objectenoverzicht aantallen'!A79='3. Middel Groot Proj Nieuw Obj '!$E$6,'3. Middel Groot Proj Nieuw Obj '!$F$9,0)+IF(A79='3. Middel Groot Proj Nieuw Obj '!$H$6,'3. Middel Groot Proj Nieuw Obj '!$I$9,0)+IF('Objectenoverzicht aantallen'!A79='3. Middel Groot Proj Nieuw Obj '!$K$6,'3. Middel Groot Proj Nieuw Obj '!$L$9,0)</f>
        <v>0</v>
      </c>
      <c r="E79" s="644">
        <f>IF('Objectenoverzicht aantallen'!E$3='1.Klein Proj Bestaand Object'!$C$5,'1.Klein Proj Bestaand Object'!$C82,0)+IF($D$4=E$3,$D79,0)</f>
        <v>0</v>
      </c>
      <c r="F79" s="644">
        <f>IF('Objectenoverzicht aantallen'!F$3='1.Klein Proj Bestaand Object'!$C$5,'1.Klein Proj Bestaand Object'!$C82,0)+IF($D$4=F$3,$D79,0)</f>
        <v>0</v>
      </c>
      <c r="G79" s="644">
        <f>IF('Objectenoverzicht aantallen'!G$3='1.Klein Proj Bestaand Object'!$C$5,'1.Klein Proj Bestaand Object'!$C82,0)+IF($D$4=G$3,$D79,0)</f>
        <v>0</v>
      </c>
      <c r="H79" s="644">
        <f>IF('Objectenoverzicht aantallen'!H$3='1.Klein Proj Bestaand Object'!$C$5,'1.Klein Proj Bestaand Object'!$C82,0)+IF($D$4=H$3,$D79,0)</f>
        <v>0</v>
      </c>
      <c r="I79" s="644">
        <f>IF('Objectenoverzicht aantallen'!I$3='1.Klein Proj Bestaand Object'!$C$5,'1.Klein Proj Bestaand Object'!$C82,0)+IF($D$4=I$3,$D79,0)</f>
        <v>0</v>
      </c>
      <c r="J79" s="644">
        <f>IF('Objectenoverzicht aantallen'!J$3='1.Klein Proj Bestaand Object'!$C$5,'1.Klein Proj Bestaand Object'!$C82,0)+IF($D$4=J$3,$D79,0)</f>
        <v>0</v>
      </c>
      <c r="K79" s="644">
        <f>IF('Objectenoverzicht aantallen'!K$3='1.Klein Proj Bestaand Object'!$C$5,'1.Klein Proj Bestaand Object'!$C82,0)+IF($D$4=K$3,$D79,0)</f>
        <v>0</v>
      </c>
      <c r="L79" s="644">
        <f>IF('Objectenoverzicht aantallen'!L$3='1.Klein Proj Bestaand Object'!$C$5,'1.Klein Proj Bestaand Object'!$C82,0)+IF($D$4=L$3,$D79,0)</f>
        <v>0</v>
      </c>
      <c r="M79" s="644">
        <f>IF('Objectenoverzicht aantallen'!M$3='1.Klein Proj Bestaand Object'!$C$5,'1.Klein Proj Bestaand Object'!$C82,0)+IF($D$4=M$3,$D79,0)</f>
        <v>0</v>
      </c>
      <c r="N79" s="644">
        <f>IF('Objectenoverzicht aantallen'!N$3='1.Klein Proj Bestaand Object'!$C$5,'1.Klein Proj Bestaand Object'!$C82,0)+IF($D$4=N$3,$D79,0)</f>
        <v>0</v>
      </c>
      <c r="O79" s="644">
        <f>IF('Objectenoverzicht aantallen'!O$3='1.Klein Proj Bestaand Object'!$C$5,'1.Klein Proj Bestaand Object'!$C82,0)+IF($D$4=O$3,$D79,0)</f>
        <v>0</v>
      </c>
      <c r="P79" s="460">
        <f t="shared" si="1"/>
        <v>0</v>
      </c>
      <c r="Q79" s="644">
        <f>'Invulsheet Assetbeheerder'!E82</f>
        <v>0</v>
      </c>
      <c r="R79" s="644">
        <f>'Invulsheet Assetbeheerder'!F82</f>
        <v>0</v>
      </c>
      <c r="S79" s="644">
        <f>'Invulsheet Assetbeheerder'!G82</f>
        <v>0</v>
      </c>
      <c r="T79" s="644">
        <f>'Invulsheet Assetbeheerder'!H82</f>
        <v>0</v>
      </c>
      <c r="U79" s="644">
        <f>'Invulsheet Assetbeheerder'!I82</f>
        <v>0</v>
      </c>
      <c r="V79" s="644">
        <f>'Invulsheet Assetbeheerder'!J82</f>
        <v>0</v>
      </c>
      <c r="W79" s="644">
        <f>'Invulsheet Assetbeheerder'!K82</f>
        <v>0</v>
      </c>
      <c r="X79" s="644">
        <f>'Invulsheet Assetbeheerder'!L82</f>
        <v>0</v>
      </c>
      <c r="Y79" s="644">
        <f>'Invulsheet Assetbeheerder'!M82</f>
        <v>0</v>
      </c>
      <c r="Z79" s="644">
        <f>'Invulsheet Assetbeheerder'!N82</f>
        <v>0</v>
      </c>
      <c r="AA79" s="644">
        <f>'Invulsheet Assetbeheerder'!O82</f>
        <v>0</v>
      </c>
    </row>
    <row r="80" spans="1:27" ht="17" thickBot="1" x14ac:dyDescent="0.25">
      <c r="A80" s="456">
        <f>'St. Objectenlijst FE'!A80</f>
        <v>76</v>
      </c>
      <c r="B80" s="454" t="str">
        <f>LOOKUP(A80,'St. Objectenlijst FE'!A:A,'St. Objectenlijst FE'!B:B)</f>
        <v>Persleidingen (beton)</v>
      </c>
      <c r="C80" s="453">
        <f>LOOKUP(A80,'Invulsheet Assetbeheerder'!A:A,'Invulsheet Assetbeheerder'!D:D)</f>
        <v>0</v>
      </c>
      <c r="D80" s="453">
        <f>IF(A80='2.Middel Proj Aangepast Object'!A82,'2.Middel Proj Aangepast Object'!E82,0)+IF(A80='3. Middel Groot Proj Nieuw Obj '!$B$6,'3. Middel Groot Proj Nieuw Obj '!$C$9,0)+IF('Objectenoverzicht aantallen'!A80='3. Middel Groot Proj Nieuw Obj '!$E$6,'3. Middel Groot Proj Nieuw Obj '!$F$9,0)+IF(A80='3. Middel Groot Proj Nieuw Obj '!$H$6,'3. Middel Groot Proj Nieuw Obj '!$I$9,0)+IF('Objectenoverzicht aantallen'!A80='3. Middel Groot Proj Nieuw Obj '!$K$6,'3. Middel Groot Proj Nieuw Obj '!$L$9,0)</f>
        <v>0</v>
      </c>
      <c r="E80" s="644">
        <f>IF('Objectenoverzicht aantallen'!E$3='1.Klein Proj Bestaand Object'!$C$5,'1.Klein Proj Bestaand Object'!$C83,0)+IF($D$4=E$3,$D80,0)</f>
        <v>0</v>
      </c>
      <c r="F80" s="644">
        <f>IF('Objectenoverzicht aantallen'!F$3='1.Klein Proj Bestaand Object'!$C$5,'1.Klein Proj Bestaand Object'!$C83,0)+IF($D$4=F$3,$D80,0)</f>
        <v>0</v>
      </c>
      <c r="G80" s="644">
        <f>IF('Objectenoverzicht aantallen'!G$3='1.Klein Proj Bestaand Object'!$C$5,'1.Klein Proj Bestaand Object'!$C83,0)+IF($D$4=G$3,$D80,0)</f>
        <v>0</v>
      </c>
      <c r="H80" s="644">
        <f>IF('Objectenoverzicht aantallen'!H$3='1.Klein Proj Bestaand Object'!$C$5,'1.Klein Proj Bestaand Object'!$C83,0)+IF($D$4=H$3,$D80,0)</f>
        <v>0</v>
      </c>
      <c r="I80" s="644">
        <f>IF('Objectenoverzicht aantallen'!I$3='1.Klein Proj Bestaand Object'!$C$5,'1.Klein Proj Bestaand Object'!$C83,0)+IF($D$4=I$3,$D80,0)</f>
        <v>0</v>
      </c>
      <c r="J80" s="644">
        <f>IF('Objectenoverzicht aantallen'!J$3='1.Klein Proj Bestaand Object'!$C$5,'1.Klein Proj Bestaand Object'!$C83,0)+IF($D$4=J$3,$D80,0)</f>
        <v>0</v>
      </c>
      <c r="K80" s="644">
        <f>IF('Objectenoverzicht aantallen'!K$3='1.Klein Proj Bestaand Object'!$C$5,'1.Klein Proj Bestaand Object'!$C83,0)+IF($D$4=K$3,$D80,0)</f>
        <v>0</v>
      </c>
      <c r="L80" s="644">
        <f>IF('Objectenoverzicht aantallen'!L$3='1.Klein Proj Bestaand Object'!$C$5,'1.Klein Proj Bestaand Object'!$C83,0)+IF($D$4=L$3,$D80,0)</f>
        <v>0</v>
      </c>
      <c r="M80" s="644">
        <f>IF('Objectenoverzicht aantallen'!M$3='1.Klein Proj Bestaand Object'!$C$5,'1.Klein Proj Bestaand Object'!$C83,0)+IF($D$4=M$3,$D80,0)</f>
        <v>0</v>
      </c>
      <c r="N80" s="644">
        <f>IF('Objectenoverzicht aantallen'!N$3='1.Klein Proj Bestaand Object'!$C$5,'1.Klein Proj Bestaand Object'!$C83,0)+IF($D$4=N$3,$D80,0)</f>
        <v>0</v>
      </c>
      <c r="O80" s="644">
        <f>IF('Objectenoverzicht aantallen'!O$3='1.Klein Proj Bestaand Object'!$C$5,'1.Klein Proj Bestaand Object'!$C83,0)+IF($D$4=O$3,$D80,0)</f>
        <v>0</v>
      </c>
      <c r="P80" s="460">
        <f t="shared" si="1"/>
        <v>0</v>
      </c>
      <c r="Q80" s="644">
        <f>'Invulsheet Assetbeheerder'!E83</f>
        <v>0</v>
      </c>
      <c r="R80" s="644">
        <f>'Invulsheet Assetbeheerder'!F83</f>
        <v>0</v>
      </c>
      <c r="S80" s="644">
        <f>'Invulsheet Assetbeheerder'!G83</f>
        <v>0</v>
      </c>
      <c r="T80" s="644">
        <f>'Invulsheet Assetbeheerder'!H83</f>
        <v>0</v>
      </c>
      <c r="U80" s="644">
        <f>'Invulsheet Assetbeheerder'!I83</f>
        <v>0</v>
      </c>
      <c r="V80" s="644">
        <f>'Invulsheet Assetbeheerder'!J83</f>
        <v>0</v>
      </c>
      <c r="W80" s="644">
        <f>'Invulsheet Assetbeheerder'!K83</f>
        <v>0</v>
      </c>
      <c r="X80" s="644">
        <f>'Invulsheet Assetbeheerder'!L83</f>
        <v>0</v>
      </c>
      <c r="Y80" s="644">
        <f>'Invulsheet Assetbeheerder'!M83</f>
        <v>0</v>
      </c>
      <c r="Z80" s="644">
        <f>'Invulsheet Assetbeheerder'!N83</f>
        <v>0</v>
      </c>
      <c r="AA80" s="644">
        <f>'Invulsheet Assetbeheerder'!O83</f>
        <v>0</v>
      </c>
    </row>
    <row r="81" spans="1:27" ht="17" thickBot="1" x14ac:dyDescent="0.25">
      <c r="A81" s="456">
        <f>'St. Objectenlijst FE'!A81</f>
        <v>77</v>
      </c>
      <c r="B81" s="454" t="str">
        <f>LOOKUP(A81,'St. Objectenlijst FE'!A:A,'St. Objectenlijst FE'!B:B)</f>
        <v>Persleidingen (PVC)</v>
      </c>
      <c r="C81" s="453">
        <f>LOOKUP(A81,'Invulsheet Assetbeheerder'!A:A,'Invulsheet Assetbeheerder'!D:D)</f>
        <v>0</v>
      </c>
      <c r="D81" s="453">
        <f>IF(A81='2.Middel Proj Aangepast Object'!A83,'2.Middel Proj Aangepast Object'!E83,0)+IF(A81='3. Middel Groot Proj Nieuw Obj '!$B$6,'3. Middel Groot Proj Nieuw Obj '!$C$9,0)+IF('Objectenoverzicht aantallen'!A81='3. Middel Groot Proj Nieuw Obj '!$E$6,'3. Middel Groot Proj Nieuw Obj '!$F$9,0)+IF(A81='3. Middel Groot Proj Nieuw Obj '!$H$6,'3. Middel Groot Proj Nieuw Obj '!$I$9,0)+IF('Objectenoverzicht aantallen'!A81='3. Middel Groot Proj Nieuw Obj '!$K$6,'3. Middel Groot Proj Nieuw Obj '!$L$9,0)</f>
        <v>0</v>
      </c>
      <c r="E81" s="644">
        <f>IF('Objectenoverzicht aantallen'!E$3='1.Klein Proj Bestaand Object'!$C$5,'1.Klein Proj Bestaand Object'!$C84,0)+IF($D$4=E$3,$D81,0)</f>
        <v>0</v>
      </c>
      <c r="F81" s="644">
        <f>IF('Objectenoverzicht aantallen'!F$3='1.Klein Proj Bestaand Object'!$C$5,'1.Klein Proj Bestaand Object'!$C84,0)+IF($D$4=F$3,$D81,0)</f>
        <v>0</v>
      </c>
      <c r="G81" s="644">
        <f>IF('Objectenoverzicht aantallen'!G$3='1.Klein Proj Bestaand Object'!$C$5,'1.Klein Proj Bestaand Object'!$C84,0)+IF($D$4=G$3,$D81,0)</f>
        <v>0</v>
      </c>
      <c r="H81" s="644">
        <f>IF('Objectenoverzicht aantallen'!H$3='1.Klein Proj Bestaand Object'!$C$5,'1.Klein Proj Bestaand Object'!$C84,0)+IF($D$4=H$3,$D81,0)</f>
        <v>0</v>
      </c>
      <c r="I81" s="644">
        <f>IF('Objectenoverzicht aantallen'!I$3='1.Klein Proj Bestaand Object'!$C$5,'1.Klein Proj Bestaand Object'!$C84,0)+IF($D$4=I$3,$D81,0)</f>
        <v>0</v>
      </c>
      <c r="J81" s="644">
        <f>IF('Objectenoverzicht aantallen'!J$3='1.Klein Proj Bestaand Object'!$C$5,'1.Klein Proj Bestaand Object'!$C84,0)+IF($D$4=J$3,$D81,0)</f>
        <v>0</v>
      </c>
      <c r="K81" s="644">
        <f>IF('Objectenoverzicht aantallen'!K$3='1.Klein Proj Bestaand Object'!$C$5,'1.Klein Proj Bestaand Object'!$C84,0)+IF($D$4=K$3,$D81,0)</f>
        <v>0</v>
      </c>
      <c r="L81" s="644">
        <f>IF('Objectenoverzicht aantallen'!L$3='1.Klein Proj Bestaand Object'!$C$5,'1.Klein Proj Bestaand Object'!$C84,0)+IF($D$4=L$3,$D81,0)</f>
        <v>0</v>
      </c>
      <c r="M81" s="644">
        <f>IF('Objectenoverzicht aantallen'!M$3='1.Klein Proj Bestaand Object'!$C$5,'1.Klein Proj Bestaand Object'!$C84,0)+IF($D$4=M$3,$D81,0)</f>
        <v>0</v>
      </c>
      <c r="N81" s="644">
        <f>IF('Objectenoverzicht aantallen'!N$3='1.Klein Proj Bestaand Object'!$C$5,'1.Klein Proj Bestaand Object'!$C84,0)+IF($D$4=N$3,$D81,0)</f>
        <v>0</v>
      </c>
      <c r="O81" s="644">
        <f>IF('Objectenoverzicht aantallen'!O$3='1.Klein Proj Bestaand Object'!$C$5,'1.Klein Proj Bestaand Object'!$C84,0)+IF($D$4=O$3,$D81,0)</f>
        <v>0</v>
      </c>
      <c r="P81" s="460">
        <f t="shared" si="1"/>
        <v>0</v>
      </c>
      <c r="Q81" s="644">
        <f>'Invulsheet Assetbeheerder'!E84</f>
        <v>0</v>
      </c>
      <c r="R81" s="644">
        <f>'Invulsheet Assetbeheerder'!F84</f>
        <v>0</v>
      </c>
      <c r="S81" s="644">
        <f>'Invulsheet Assetbeheerder'!G84</f>
        <v>0</v>
      </c>
      <c r="T81" s="644">
        <f>'Invulsheet Assetbeheerder'!H84</f>
        <v>0</v>
      </c>
      <c r="U81" s="644">
        <f>'Invulsheet Assetbeheerder'!I84</f>
        <v>0</v>
      </c>
      <c r="V81" s="644">
        <f>'Invulsheet Assetbeheerder'!J84</f>
        <v>0</v>
      </c>
      <c r="W81" s="644">
        <f>'Invulsheet Assetbeheerder'!K84</f>
        <v>0</v>
      </c>
      <c r="X81" s="644">
        <f>'Invulsheet Assetbeheerder'!L84</f>
        <v>0</v>
      </c>
      <c r="Y81" s="644">
        <f>'Invulsheet Assetbeheerder'!M84</f>
        <v>0</v>
      </c>
      <c r="Z81" s="644">
        <f>'Invulsheet Assetbeheerder'!N84</f>
        <v>0</v>
      </c>
      <c r="AA81" s="644">
        <f>'Invulsheet Assetbeheerder'!O84</f>
        <v>0</v>
      </c>
    </row>
    <row r="82" spans="1:27" ht="17" thickBot="1" x14ac:dyDescent="0.25">
      <c r="A82" s="456">
        <f>'St. Objectenlijst FE'!A82</f>
        <v>78</v>
      </c>
      <c r="B82" s="454" t="str">
        <f>LOOKUP(A82,'St. Objectenlijst FE'!A:A,'St. Objectenlijst FE'!B:B)</f>
        <v>Persleidingen (gietijzer)</v>
      </c>
      <c r="C82" s="453">
        <f>LOOKUP(A82,'Invulsheet Assetbeheerder'!A:A,'Invulsheet Assetbeheerder'!D:D)</f>
        <v>0</v>
      </c>
      <c r="D82" s="453">
        <f>IF(A82='2.Middel Proj Aangepast Object'!A84,'2.Middel Proj Aangepast Object'!E84,0)+IF(A82='3. Middel Groot Proj Nieuw Obj '!$B$6,'3. Middel Groot Proj Nieuw Obj '!$C$9,0)+IF('Objectenoverzicht aantallen'!A82='3. Middel Groot Proj Nieuw Obj '!$E$6,'3. Middel Groot Proj Nieuw Obj '!$F$9,0)+IF(A82='3. Middel Groot Proj Nieuw Obj '!$H$6,'3. Middel Groot Proj Nieuw Obj '!$I$9,0)+IF('Objectenoverzicht aantallen'!A82='3. Middel Groot Proj Nieuw Obj '!$K$6,'3. Middel Groot Proj Nieuw Obj '!$L$9,0)</f>
        <v>0</v>
      </c>
      <c r="E82" s="644">
        <f>IF('Objectenoverzicht aantallen'!E$3='1.Klein Proj Bestaand Object'!$C$5,'1.Klein Proj Bestaand Object'!$C85,0)+IF($D$4=E$3,$D82,0)</f>
        <v>0</v>
      </c>
      <c r="F82" s="644">
        <f>IF('Objectenoverzicht aantallen'!F$3='1.Klein Proj Bestaand Object'!$C$5,'1.Klein Proj Bestaand Object'!$C85,0)+IF($D$4=F$3,$D82,0)</f>
        <v>0</v>
      </c>
      <c r="G82" s="644">
        <f>IF('Objectenoverzicht aantallen'!G$3='1.Klein Proj Bestaand Object'!$C$5,'1.Klein Proj Bestaand Object'!$C85,0)+IF($D$4=G$3,$D82,0)</f>
        <v>0</v>
      </c>
      <c r="H82" s="644">
        <f>IF('Objectenoverzicht aantallen'!H$3='1.Klein Proj Bestaand Object'!$C$5,'1.Klein Proj Bestaand Object'!$C85,0)+IF($D$4=H$3,$D82,0)</f>
        <v>0</v>
      </c>
      <c r="I82" s="644">
        <f>IF('Objectenoverzicht aantallen'!I$3='1.Klein Proj Bestaand Object'!$C$5,'1.Klein Proj Bestaand Object'!$C85,0)+IF($D$4=I$3,$D82,0)</f>
        <v>0</v>
      </c>
      <c r="J82" s="644">
        <f>IF('Objectenoverzicht aantallen'!J$3='1.Klein Proj Bestaand Object'!$C$5,'1.Klein Proj Bestaand Object'!$C85,0)+IF($D$4=J$3,$D82,0)</f>
        <v>0</v>
      </c>
      <c r="K82" s="644">
        <f>IF('Objectenoverzicht aantallen'!K$3='1.Klein Proj Bestaand Object'!$C$5,'1.Klein Proj Bestaand Object'!$C85,0)+IF($D$4=K$3,$D82,0)</f>
        <v>0</v>
      </c>
      <c r="L82" s="644">
        <f>IF('Objectenoverzicht aantallen'!L$3='1.Klein Proj Bestaand Object'!$C$5,'1.Klein Proj Bestaand Object'!$C85,0)+IF($D$4=L$3,$D82,0)</f>
        <v>0</v>
      </c>
      <c r="M82" s="644">
        <f>IF('Objectenoverzicht aantallen'!M$3='1.Klein Proj Bestaand Object'!$C$5,'1.Klein Proj Bestaand Object'!$C85,0)+IF($D$4=M$3,$D82,0)</f>
        <v>0</v>
      </c>
      <c r="N82" s="644">
        <f>IF('Objectenoverzicht aantallen'!N$3='1.Klein Proj Bestaand Object'!$C$5,'1.Klein Proj Bestaand Object'!$C85,0)+IF($D$4=N$3,$D82,0)</f>
        <v>0</v>
      </c>
      <c r="O82" s="644">
        <f>IF('Objectenoverzicht aantallen'!O$3='1.Klein Proj Bestaand Object'!$C$5,'1.Klein Proj Bestaand Object'!$C85,0)+IF($D$4=O$3,$D82,0)</f>
        <v>0</v>
      </c>
      <c r="P82" s="460">
        <f t="shared" si="1"/>
        <v>0</v>
      </c>
      <c r="Q82" s="644">
        <f>'Invulsheet Assetbeheerder'!E85</f>
        <v>0</v>
      </c>
      <c r="R82" s="644">
        <f>'Invulsheet Assetbeheerder'!F85</f>
        <v>0</v>
      </c>
      <c r="S82" s="644">
        <f>'Invulsheet Assetbeheerder'!G85</f>
        <v>0</v>
      </c>
      <c r="T82" s="644">
        <f>'Invulsheet Assetbeheerder'!H85</f>
        <v>0</v>
      </c>
      <c r="U82" s="644">
        <f>'Invulsheet Assetbeheerder'!I85</f>
        <v>0</v>
      </c>
      <c r="V82" s="644">
        <f>'Invulsheet Assetbeheerder'!J85</f>
        <v>0</v>
      </c>
      <c r="W82" s="644">
        <f>'Invulsheet Assetbeheerder'!K85</f>
        <v>0</v>
      </c>
      <c r="X82" s="644">
        <f>'Invulsheet Assetbeheerder'!L85</f>
        <v>0</v>
      </c>
      <c r="Y82" s="644">
        <f>'Invulsheet Assetbeheerder'!M85</f>
        <v>0</v>
      </c>
      <c r="Z82" s="644">
        <f>'Invulsheet Assetbeheerder'!N85</f>
        <v>0</v>
      </c>
      <c r="AA82" s="644">
        <f>'Invulsheet Assetbeheerder'!O85</f>
        <v>0</v>
      </c>
    </row>
    <row r="83" spans="1:27" ht="17" thickBot="1" x14ac:dyDescent="0.25">
      <c r="A83" s="456">
        <f>'St. Objectenlijst FE'!A83</f>
        <v>79</v>
      </c>
      <c r="B83" s="454" t="str">
        <f>LOOKUP(A83,'St. Objectenlijst FE'!A:A,'St. Objectenlijst FE'!B:B)</f>
        <v>Persleidingen (staal)</v>
      </c>
      <c r="C83" s="453">
        <f>LOOKUP(A83,'Invulsheet Assetbeheerder'!A:A,'Invulsheet Assetbeheerder'!D:D)</f>
        <v>0</v>
      </c>
      <c r="D83" s="453">
        <f>IF(A83='2.Middel Proj Aangepast Object'!A85,'2.Middel Proj Aangepast Object'!E85,0)+IF(A83='3. Middel Groot Proj Nieuw Obj '!$B$6,'3. Middel Groot Proj Nieuw Obj '!$C$9,0)+IF('Objectenoverzicht aantallen'!A83='3. Middel Groot Proj Nieuw Obj '!$E$6,'3. Middel Groot Proj Nieuw Obj '!$F$9,0)+IF(A83='3. Middel Groot Proj Nieuw Obj '!$H$6,'3. Middel Groot Proj Nieuw Obj '!$I$9,0)+IF('Objectenoverzicht aantallen'!A83='3. Middel Groot Proj Nieuw Obj '!$K$6,'3. Middel Groot Proj Nieuw Obj '!$L$9,0)</f>
        <v>0</v>
      </c>
      <c r="E83" s="644">
        <f>IF('Objectenoverzicht aantallen'!E$3='1.Klein Proj Bestaand Object'!$C$5,'1.Klein Proj Bestaand Object'!$C86,0)+IF($D$4=E$3,$D83,0)</f>
        <v>0</v>
      </c>
      <c r="F83" s="644">
        <f>IF('Objectenoverzicht aantallen'!F$3='1.Klein Proj Bestaand Object'!$C$5,'1.Klein Proj Bestaand Object'!$C86,0)+IF($D$4=F$3,$D83,0)</f>
        <v>0</v>
      </c>
      <c r="G83" s="644">
        <f>IF('Objectenoverzicht aantallen'!G$3='1.Klein Proj Bestaand Object'!$C$5,'1.Klein Proj Bestaand Object'!$C86,0)+IF($D$4=G$3,$D83,0)</f>
        <v>0</v>
      </c>
      <c r="H83" s="644">
        <f>IF('Objectenoverzicht aantallen'!H$3='1.Klein Proj Bestaand Object'!$C$5,'1.Klein Proj Bestaand Object'!$C86,0)+IF($D$4=H$3,$D83,0)</f>
        <v>0</v>
      </c>
      <c r="I83" s="644">
        <f>IF('Objectenoverzicht aantallen'!I$3='1.Klein Proj Bestaand Object'!$C$5,'1.Klein Proj Bestaand Object'!$C86,0)+IF($D$4=I$3,$D83,0)</f>
        <v>0</v>
      </c>
      <c r="J83" s="644">
        <f>IF('Objectenoverzicht aantallen'!J$3='1.Klein Proj Bestaand Object'!$C$5,'1.Klein Proj Bestaand Object'!$C86,0)+IF($D$4=J$3,$D83,0)</f>
        <v>0</v>
      </c>
      <c r="K83" s="644">
        <f>IF('Objectenoverzicht aantallen'!K$3='1.Klein Proj Bestaand Object'!$C$5,'1.Klein Proj Bestaand Object'!$C86,0)+IF($D$4=K$3,$D83,0)</f>
        <v>0</v>
      </c>
      <c r="L83" s="644">
        <f>IF('Objectenoverzicht aantallen'!L$3='1.Klein Proj Bestaand Object'!$C$5,'1.Klein Proj Bestaand Object'!$C86,0)+IF($D$4=L$3,$D83,0)</f>
        <v>0</v>
      </c>
      <c r="M83" s="644">
        <f>IF('Objectenoverzicht aantallen'!M$3='1.Klein Proj Bestaand Object'!$C$5,'1.Klein Proj Bestaand Object'!$C86,0)+IF($D$4=M$3,$D83,0)</f>
        <v>0</v>
      </c>
      <c r="N83" s="644">
        <f>IF('Objectenoverzicht aantallen'!N$3='1.Klein Proj Bestaand Object'!$C$5,'1.Klein Proj Bestaand Object'!$C86,0)+IF($D$4=N$3,$D83,0)</f>
        <v>0</v>
      </c>
      <c r="O83" s="644">
        <f>IF('Objectenoverzicht aantallen'!O$3='1.Klein Proj Bestaand Object'!$C$5,'1.Klein Proj Bestaand Object'!$C86,0)+IF($D$4=O$3,$D83,0)</f>
        <v>0</v>
      </c>
      <c r="P83" s="460">
        <f t="shared" si="1"/>
        <v>0</v>
      </c>
      <c r="Q83" s="644">
        <f>'Invulsheet Assetbeheerder'!E86</f>
        <v>0</v>
      </c>
      <c r="R83" s="644">
        <f>'Invulsheet Assetbeheerder'!F86</f>
        <v>0</v>
      </c>
      <c r="S83" s="644">
        <f>'Invulsheet Assetbeheerder'!G86</f>
        <v>0</v>
      </c>
      <c r="T83" s="644">
        <f>'Invulsheet Assetbeheerder'!H86</f>
        <v>0</v>
      </c>
      <c r="U83" s="644">
        <f>'Invulsheet Assetbeheerder'!I86</f>
        <v>0</v>
      </c>
      <c r="V83" s="644">
        <f>'Invulsheet Assetbeheerder'!J86</f>
        <v>0</v>
      </c>
      <c r="W83" s="644">
        <f>'Invulsheet Assetbeheerder'!K86</f>
        <v>0</v>
      </c>
      <c r="X83" s="644">
        <f>'Invulsheet Assetbeheerder'!L86</f>
        <v>0</v>
      </c>
      <c r="Y83" s="644">
        <f>'Invulsheet Assetbeheerder'!M86</f>
        <v>0</v>
      </c>
      <c r="Z83" s="644">
        <f>'Invulsheet Assetbeheerder'!N86</f>
        <v>0</v>
      </c>
      <c r="AA83" s="644">
        <f>'Invulsheet Assetbeheerder'!O86</f>
        <v>0</v>
      </c>
    </row>
    <row r="84" spans="1:27" ht="17" thickBot="1" x14ac:dyDescent="0.25">
      <c r="A84" s="456">
        <f>'St. Objectenlijst FE'!A84</f>
        <v>80</v>
      </c>
      <c r="B84" s="454" t="str">
        <f>LOOKUP(A84,'St. Objectenlijst FE'!A:A,'St. Objectenlijst FE'!B:B)</f>
        <v>Oeverbeschoeiing (hout)</v>
      </c>
      <c r="C84" s="453">
        <f>LOOKUP(A84,'Invulsheet Assetbeheerder'!A:A,'Invulsheet Assetbeheerder'!D:D)</f>
        <v>0</v>
      </c>
      <c r="D84" s="453">
        <f>IF(A84='2.Middel Proj Aangepast Object'!A86,'2.Middel Proj Aangepast Object'!E86,0)+IF(A84='3. Middel Groot Proj Nieuw Obj '!$B$6,'3. Middel Groot Proj Nieuw Obj '!$C$9,0)+IF('Objectenoverzicht aantallen'!A84='3. Middel Groot Proj Nieuw Obj '!$E$6,'3. Middel Groot Proj Nieuw Obj '!$F$9,0)+IF(A84='3. Middel Groot Proj Nieuw Obj '!$H$6,'3. Middel Groot Proj Nieuw Obj '!$I$9,0)+IF('Objectenoverzicht aantallen'!A84='3. Middel Groot Proj Nieuw Obj '!$K$6,'3. Middel Groot Proj Nieuw Obj '!$L$9,0)</f>
        <v>0</v>
      </c>
      <c r="E84" s="644">
        <f>IF('Objectenoverzicht aantallen'!E$3='1.Klein Proj Bestaand Object'!$C$5,'1.Klein Proj Bestaand Object'!$C87,0)+IF($D$4=E$3,$D84,0)</f>
        <v>0</v>
      </c>
      <c r="F84" s="644">
        <f>IF('Objectenoverzicht aantallen'!F$3='1.Klein Proj Bestaand Object'!$C$5,'1.Klein Proj Bestaand Object'!$C87,0)+IF($D$4=F$3,$D84,0)</f>
        <v>0</v>
      </c>
      <c r="G84" s="644">
        <f>IF('Objectenoverzicht aantallen'!G$3='1.Klein Proj Bestaand Object'!$C$5,'1.Klein Proj Bestaand Object'!$C87,0)+IF($D$4=G$3,$D84,0)</f>
        <v>0</v>
      </c>
      <c r="H84" s="644">
        <f>IF('Objectenoverzicht aantallen'!H$3='1.Klein Proj Bestaand Object'!$C$5,'1.Klein Proj Bestaand Object'!$C87,0)+IF($D$4=H$3,$D84,0)</f>
        <v>0</v>
      </c>
      <c r="I84" s="644">
        <f>IF('Objectenoverzicht aantallen'!I$3='1.Klein Proj Bestaand Object'!$C$5,'1.Klein Proj Bestaand Object'!$C87,0)+IF($D$4=I$3,$D84,0)</f>
        <v>0</v>
      </c>
      <c r="J84" s="644">
        <f>IF('Objectenoverzicht aantallen'!J$3='1.Klein Proj Bestaand Object'!$C$5,'1.Klein Proj Bestaand Object'!$C87,0)+IF($D$4=J$3,$D84,0)</f>
        <v>0</v>
      </c>
      <c r="K84" s="644">
        <f>IF('Objectenoverzicht aantallen'!K$3='1.Klein Proj Bestaand Object'!$C$5,'1.Klein Proj Bestaand Object'!$C87,0)+IF($D$4=K$3,$D84,0)</f>
        <v>0</v>
      </c>
      <c r="L84" s="644">
        <f>IF('Objectenoverzicht aantallen'!L$3='1.Klein Proj Bestaand Object'!$C$5,'1.Klein Proj Bestaand Object'!$C87,0)+IF($D$4=L$3,$D84,0)</f>
        <v>0</v>
      </c>
      <c r="M84" s="644">
        <f>IF('Objectenoverzicht aantallen'!M$3='1.Klein Proj Bestaand Object'!$C$5,'1.Klein Proj Bestaand Object'!$C87,0)+IF($D$4=M$3,$D84,0)</f>
        <v>0</v>
      </c>
      <c r="N84" s="644">
        <f>IF('Objectenoverzicht aantallen'!N$3='1.Klein Proj Bestaand Object'!$C$5,'1.Klein Proj Bestaand Object'!$C87,0)+IF($D$4=N$3,$D84,0)</f>
        <v>0</v>
      </c>
      <c r="O84" s="644">
        <f>IF('Objectenoverzicht aantallen'!O$3='1.Klein Proj Bestaand Object'!$C$5,'1.Klein Proj Bestaand Object'!$C87,0)+IF($D$4=O$3,$D84,0)</f>
        <v>0</v>
      </c>
      <c r="P84" s="460">
        <f t="shared" si="1"/>
        <v>0</v>
      </c>
      <c r="Q84" s="644">
        <f>'Invulsheet Assetbeheerder'!E87</f>
        <v>0</v>
      </c>
      <c r="R84" s="644">
        <f>'Invulsheet Assetbeheerder'!F87</f>
        <v>0</v>
      </c>
      <c r="S84" s="644">
        <f>'Invulsheet Assetbeheerder'!G87</f>
        <v>0</v>
      </c>
      <c r="T84" s="644">
        <f>'Invulsheet Assetbeheerder'!H87</f>
        <v>0</v>
      </c>
      <c r="U84" s="644">
        <f>'Invulsheet Assetbeheerder'!I87</f>
        <v>0</v>
      </c>
      <c r="V84" s="644">
        <f>'Invulsheet Assetbeheerder'!J87</f>
        <v>0</v>
      </c>
      <c r="W84" s="644">
        <f>'Invulsheet Assetbeheerder'!K87</f>
        <v>0</v>
      </c>
      <c r="X84" s="644">
        <f>'Invulsheet Assetbeheerder'!L87</f>
        <v>0</v>
      </c>
      <c r="Y84" s="644">
        <f>'Invulsheet Assetbeheerder'!M87</f>
        <v>0</v>
      </c>
      <c r="Z84" s="644">
        <f>'Invulsheet Assetbeheerder'!N87</f>
        <v>0</v>
      </c>
      <c r="AA84" s="644">
        <f>'Invulsheet Assetbeheerder'!O87</f>
        <v>0</v>
      </c>
    </row>
    <row r="85" spans="1:27" ht="17" thickBot="1" x14ac:dyDescent="0.25">
      <c r="A85" s="456">
        <f>'St. Objectenlijst FE'!A85</f>
        <v>81</v>
      </c>
      <c r="B85" s="454" t="str">
        <f>LOOKUP(A85,'St. Objectenlijst FE'!A:A,'St. Objectenlijst FE'!B:B)</f>
        <v>Schut-/keersluis groot (hout)</v>
      </c>
      <c r="C85" s="453">
        <f>LOOKUP(A85,'Invulsheet Assetbeheerder'!A:A,'Invulsheet Assetbeheerder'!D:D)</f>
        <v>0</v>
      </c>
      <c r="D85" s="453">
        <f>IF(A85='2.Middel Proj Aangepast Object'!A87,'2.Middel Proj Aangepast Object'!E87,0)+IF(A85='3. Middel Groot Proj Nieuw Obj '!$B$6,'3. Middel Groot Proj Nieuw Obj '!$C$9,0)+IF('Objectenoverzicht aantallen'!A85='3. Middel Groot Proj Nieuw Obj '!$E$6,'3. Middel Groot Proj Nieuw Obj '!$F$9,0)+IF(A85='3. Middel Groot Proj Nieuw Obj '!$H$6,'3. Middel Groot Proj Nieuw Obj '!$I$9,0)+IF('Objectenoverzicht aantallen'!A85='3. Middel Groot Proj Nieuw Obj '!$K$6,'3. Middel Groot Proj Nieuw Obj '!$L$9,0)</f>
        <v>0</v>
      </c>
      <c r="E85" s="644">
        <f>IF('Objectenoverzicht aantallen'!E$3='1.Klein Proj Bestaand Object'!$C$5,'1.Klein Proj Bestaand Object'!$C88,0)+IF($D$4=E$3,$D85,0)</f>
        <v>0</v>
      </c>
      <c r="F85" s="644">
        <f>IF('Objectenoverzicht aantallen'!F$3='1.Klein Proj Bestaand Object'!$C$5,'1.Klein Proj Bestaand Object'!$C88,0)+IF($D$4=F$3,$D85,0)</f>
        <v>0</v>
      </c>
      <c r="G85" s="644">
        <f>IF('Objectenoverzicht aantallen'!G$3='1.Klein Proj Bestaand Object'!$C$5,'1.Klein Proj Bestaand Object'!$C88,0)+IF($D$4=G$3,$D85,0)</f>
        <v>0</v>
      </c>
      <c r="H85" s="644">
        <f>IF('Objectenoverzicht aantallen'!H$3='1.Klein Proj Bestaand Object'!$C$5,'1.Klein Proj Bestaand Object'!$C88,0)+IF($D$4=H$3,$D85,0)</f>
        <v>0</v>
      </c>
      <c r="I85" s="644">
        <f>IF('Objectenoverzicht aantallen'!I$3='1.Klein Proj Bestaand Object'!$C$5,'1.Klein Proj Bestaand Object'!$C88,0)+IF($D$4=I$3,$D85,0)</f>
        <v>0</v>
      </c>
      <c r="J85" s="644">
        <f>IF('Objectenoverzicht aantallen'!J$3='1.Klein Proj Bestaand Object'!$C$5,'1.Klein Proj Bestaand Object'!$C88,0)+IF($D$4=J$3,$D85,0)</f>
        <v>0</v>
      </c>
      <c r="K85" s="644">
        <f>IF('Objectenoverzicht aantallen'!K$3='1.Klein Proj Bestaand Object'!$C$5,'1.Klein Proj Bestaand Object'!$C88,0)+IF($D$4=K$3,$D85,0)</f>
        <v>0</v>
      </c>
      <c r="L85" s="644">
        <f>IF('Objectenoverzicht aantallen'!L$3='1.Klein Proj Bestaand Object'!$C$5,'1.Klein Proj Bestaand Object'!$C88,0)+IF($D$4=L$3,$D85,0)</f>
        <v>0</v>
      </c>
      <c r="M85" s="644">
        <f>IF('Objectenoverzicht aantallen'!M$3='1.Klein Proj Bestaand Object'!$C$5,'1.Klein Proj Bestaand Object'!$C88,0)+IF($D$4=M$3,$D85,0)</f>
        <v>0</v>
      </c>
      <c r="N85" s="644">
        <f>IF('Objectenoverzicht aantallen'!N$3='1.Klein Proj Bestaand Object'!$C$5,'1.Klein Proj Bestaand Object'!$C88,0)+IF($D$4=N$3,$D85,0)</f>
        <v>0</v>
      </c>
      <c r="O85" s="644">
        <f>IF('Objectenoverzicht aantallen'!O$3='1.Klein Proj Bestaand Object'!$C$5,'1.Klein Proj Bestaand Object'!$C88,0)+IF($D$4=O$3,$D85,0)</f>
        <v>0</v>
      </c>
      <c r="P85" s="460">
        <f t="shared" si="1"/>
        <v>0</v>
      </c>
      <c r="Q85" s="644">
        <f>'Invulsheet Assetbeheerder'!E88</f>
        <v>0</v>
      </c>
      <c r="R85" s="644">
        <f>'Invulsheet Assetbeheerder'!F88</f>
        <v>0</v>
      </c>
      <c r="S85" s="644">
        <f>'Invulsheet Assetbeheerder'!G88</f>
        <v>0</v>
      </c>
      <c r="T85" s="644">
        <f>'Invulsheet Assetbeheerder'!H88</f>
        <v>0</v>
      </c>
      <c r="U85" s="644">
        <f>'Invulsheet Assetbeheerder'!I88</f>
        <v>0</v>
      </c>
      <c r="V85" s="644">
        <f>'Invulsheet Assetbeheerder'!J88</f>
        <v>0</v>
      </c>
      <c r="W85" s="644">
        <f>'Invulsheet Assetbeheerder'!K88</f>
        <v>0</v>
      </c>
      <c r="X85" s="644">
        <f>'Invulsheet Assetbeheerder'!L88</f>
        <v>0</v>
      </c>
      <c r="Y85" s="644">
        <f>'Invulsheet Assetbeheerder'!M88</f>
        <v>0</v>
      </c>
      <c r="Z85" s="644">
        <f>'Invulsheet Assetbeheerder'!N88</f>
        <v>0</v>
      </c>
      <c r="AA85" s="644">
        <f>'Invulsheet Assetbeheerder'!O88</f>
        <v>0</v>
      </c>
    </row>
    <row r="86" spans="1:27" ht="17" thickBot="1" x14ac:dyDescent="0.25">
      <c r="A86" s="456">
        <f>'St. Objectenlijst FE'!A86</f>
        <v>82</v>
      </c>
      <c r="B86" s="454" t="str">
        <f>LOOKUP(A86,'St. Objectenlijst FE'!A:A,'St. Objectenlijst FE'!B:B)</f>
        <v>Schut-/keersluis groot (staal)</v>
      </c>
      <c r="C86" s="453">
        <f>LOOKUP(A86,'Invulsheet Assetbeheerder'!A:A,'Invulsheet Assetbeheerder'!D:D)</f>
        <v>0</v>
      </c>
      <c r="D86" s="453">
        <f>IF(A86='2.Middel Proj Aangepast Object'!A88,'2.Middel Proj Aangepast Object'!E88,0)+IF(A86='3. Middel Groot Proj Nieuw Obj '!$B$6,'3. Middel Groot Proj Nieuw Obj '!$C$9,0)+IF('Objectenoverzicht aantallen'!A86='3. Middel Groot Proj Nieuw Obj '!$E$6,'3. Middel Groot Proj Nieuw Obj '!$F$9,0)+IF(A86='3. Middel Groot Proj Nieuw Obj '!$H$6,'3. Middel Groot Proj Nieuw Obj '!$I$9,0)+IF('Objectenoverzicht aantallen'!A86='3. Middel Groot Proj Nieuw Obj '!$K$6,'3. Middel Groot Proj Nieuw Obj '!$L$9,0)</f>
        <v>0</v>
      </c>
      <c r="E86" s="644">
        <f>IF('Objectenoverzicht aantallen'!E$3='1.Klein Proj Bestaand Object'!$C$5,'1.Klein Proj Bestaand Object'!$C89,0)+IF($D$4=E$3,$D86,0)</f>
        <v>0</v>
      </c>
      <c r="F86" s="644">
        <f>IF('Objectenoverzicht aantallen'!F$3='1.Klein Proj Bestaand Object'!$C$5,'1.Klein Proj Bestaand Object'!$C89,0)+IF($D$4=F$3,$D86,0)</f>
        <v>0</v>
      </c>
      <c r="G86" s="644">
        <f>IF('Objectenoverzicht aantallen'!G$3='1.Klein Proj Bestaand Object'!$C$5,'1.Klein Proj Bestaand Object'!$C89,0)+IF($D$4=G$3,$D86,0)</f>
        <v>0</v>
      </c>
      <c r="H86" s="644">
        <f>IF('Objectenoverzicht aantallen'!H$3='1.Klein Proj Bestaand Object'!$C$5,'1.Klein Proj Bestaand Object'!$C89,0)+IF($D$4=H$3,$D86,0)</f>
        <v>0</v>
      </c>
      <c r="I86" s="644">
        <f>IF('Objectenoverzicht aantallen'!I$3='1.Klein Proj Bestaand Object'!$C$5,'1.Klein Proj Bestaand Object'!$C89,0)+IF($D$4=I$3,$D86,0)</f>
        <v>0</v>
      </c>
      <c r="J86" s="644">
        <f>IF('Objectenoverzicht aantallen'!J$3='1.Klein Proj Bestaand Object'!$C$5,'1.Klein Proj Bestaand Object'!$C89,0)+IF($D$4=J$3,$D86,0)</f>
        <v>0</v>
      </c>
      <c r="K86" s="644">
        <f>IF('Objectenoverzicht aantallen'!K$3='1.Klein Proj Bestaand Object'!$C$5,'1.Klein Proj Bestaand Object'!$C89,0)+IF($D$4=K$3,$D86,0)</f>
        <v>0</v>
      </c>
      <c r="L86" s="644">
        <f>IF('Objectenoverzicht aantallen'!L$3='1.Klein Proj Bestaand Object'!$C$5,'1.Klein Proj Bestaand Object'!$C89,0)+IF($D$4=L$3,$D86,0)</f>
        <v>0</v>
      </c>
      <c r="M86" s="644">
        <f>IF('Objectenoverzicht aantallen'!M$3='1.Klein Proj Bestaand Object'!$C$5,'1.Klein Proj Bestaand Object'!$C89,0)+IF($D$4=M$3,$D86,0)</f>
        <v>0</v>
      </c>
      <c r="N86" s="644">
        <f>IF('Objectenoverzicht aantallen'!N$3='1.Klein Proj Bestaand Object'!$C$5,'1.Klein Proj Bestaand Object'!$C89,0)+IF($D$4=N$3,$D86,0)</f>
        <v>0</v>
      </c>
      <c r="O86" s="644">
        <f>IF('Objectenoverzicht aantallen'!O$3='1.Klein Proj Bestaand Object'!$C$5,'1.Klein Proj Bestaand Object'!$C89,0)+IF($D$4=O$3,$D86,0)</f>
        <v>0</v>
      </c>
      <c r="P86" s="460">
        <f t="shared" si="1"/>
        <v>0</v>
      </c>
      <c r="Q86" s="644">
        <f>'Invulsheet Assetbeheerder'!E89</f>
        <v>0</v>
      </c>
      <c r="R86" s="644">
        <f>'Invulsheet Assetbeheerder'!F89</f>
        <v>0</v>
      </c>
      <c r="S86" s="644">
        <f>'Invulsheet Assetbeheerder'!G89</f>
        <v>0</v>
      </c>
      <c r="T86" s="644">
        <f>'Invulsheet Assetbeheerder'!H89</f>
        <v>0</v>
      </c>
      <c r="U86" s="644">
        <f>'Invulsheet Assetbeheerder'!I89</f>
        <v>0</v>
      </c>
      <c r="V86" s="644">
        <f>'Invulsheet Assetbeheerder'!J89</f>
        <v>0</v>
      </c>
      <c r="W86" s="644">
        <f>'Invulsheet Assetbeheerder'!K89</f>
        <v>0</v>
      </c>
      <c r="X86" s="644">
        <f>'Invulsheet Assetbeheerder'!L89</f>
        <v>0</v>
      </c>
      <c r="Y86" s="644">
        <f>'Invulsheet Assetbeheerder'!M89</f>
        <v>0</v>
      </c>
      <c r="Z86" s="644">
        <f>'Invulsheet Assetbeheerder'!N89</f>
        <v>0</v>
      </c>
      <c r="AA86" s="644">
        <f>'Invulsheet Assetbeheerder'!O89</f>
        <v>0</v>
      </c>
    </row>
    <row r="87" spans="1:27" ht="17" thickBot="1" x14ac:dyDescent="0.25">
      <c r="A87" s="456">
        <f>'St. Objectenlijst FE'!A87</f>
        <v>83</v>
      </c>
      <c r="B87" s="454" t="str">
        <f>LOOKUP(A87,'St. Objectenlijst FE'!A:A,'St. Objectenlijst FE'!B:B)</f>
        <v>Schut-/keersluis klein (hout)</v>
      </c>
      <c r="C87" s="453">
        <f>LOOKUP(A87,'Invulsheet Assetbeheerder'!A:A,'Invulsheet Assetbeheerder'!D:D)</f>
        <v>0</v>
      </c>
      <c r="D87" s="453">
        <f>IF(A87='2.Middel Proj Aangepast Object'!A89,'2.Middel Proj Aangepast Object'!E89,0)+IF(A87='3. Middel Groot Proj Nieuw Obj '!$B$6,'3. Middel Groot Proj Nieuw Obj '!$C$9,0)+IF('Objectenoverzicht aantallen'!A87='3. Middel Groot Proj Nieuw Obj '!$E$6,'3. Middel Groot Proj Nieuw Obj '!$F$9,0)+IF(A87='3. Middel Groot Proj Nieuw Obj '!$H$6,'3. Middel Groot Proj Nieuw Obj '!$I$9,0)+IF('Objectenoverzicht aantallen'!A87='3. Middel Groot Proj Nieuw Obj '!$K$6,'3. Middel Groot Proj Nieuw Obj '!$L$9,0)</f>
        <v>0</v>
      </c>
      <c r="E87" s="644">
        <f>IF('Objectenoverzicht aantallen'!E$3='1.Klein Proj Bestaand Object'!$C$5,'1.Klein Proj Bestaand Object'!$C90,0)+IF($D$4=E$3,$D87,0)</f>
        <v>0</v>
      </c>
      <c r="F87" s="644">
        <f>IF('Objectenoverzicht aantallen'!F$3='1.Klein Proj Bestaand Object'!$C$5,'1.Klein Proj Bestaand Object'!$C90,0)+IF($D$4=F$3,$D87,0)</f>
        <v>0</v>
      </c>
      <c r="G87" s="644">
        <f>IF('Objectenoverzicht aantallen'!G$3='1.Klein Proj Bestaand Object'!$C$5,'1.Klein Proj Bestaand Object'!$C90,0)+IF($D$4=G$3,$D87,0)</f>
        <v>0</v>
      </c>
      <c r="H87" s="644">
        <f>IF('Objectenoverzicht aantallen'!H$3='1.Klein Proj Bestaand Object'!$C$5,'1.Klein Proj Bestaand Object'!$C90,0)+IF($D$4=H$3,$D87,0)</f>
        <v>0</v>
      </c>
      <c r="I87" s="644">
        <f>IF('Objectenoverzicht aantallen'!I$3='1.Klein Proj Bestaand Object'!$C$5,'1.Klein Proj Bestaand Object'!$C90,0)+IF($D$4=I$3,$D87,0)</f>
        <v>0</v>
      </c>
      <c r="J87" s="644">
        <f>IF('Objectenoverzicht aantallen'!J$3='1.Klein Proj Bestaand Object'!$C$5,'1.Klein Proj Bestaand Object'!$C90,0)+IF($D$4=J$3,$D87,0)</f>
        <v>0</v>
      </c>
      <c r="K87" s="644">
        <f>IF('Objectenoverzicht aantallen'!K$3='1.Klein Proj Bestaand Object'!$C$5,'1.Klein Proj Bestaand Object'!$C90,0)+IF($D$4=K$3,$D87,0)</f>
        <v>0</v>
      </c>
      <c r="L87" s="644">
        <f>IF('Objectenoverzicht aantallen'!L$3='1.Klein Proj Bestaand Object'!$C$5,'1.Klein Proj Bestaand Object'!$C90,0)+IF($D$4=L$3,$D87,0)</f>
        <v>0</v>
      </c>
      <c r="M87" s="644">
        <f>IF('Objectenoverzicht aantallen'!M$3='1.Klein Proj Bestaand Object'!$C$5,'1.Klein Proj Bestaand Object'!$C90,0)+IF($D$4=M$3,$D87,0)</f>
        <v>0</v>
      </c>
      <c r="N87" s="644">
        <f>IF('Objectenoverzicht aantallen'!N$3='1.Klein Proj Bestaand Object'!$C$5,'1.Klein Proj Bestaand Object'!$C90,0)+IF($D$4=N$3,$D87,0)</f>
        <v>0</v>
      </c>
      <c r="O87" s="644">
        <f>IF('Objectenoverzicht aantallen'!O$3='1.Klein Proj Bestaand Object'!$C$5,'1.Klein Proj Bestaand Object'!$C90,0)+IF($D$4=O$3,$D87,0)</f>
        <v>0</v>
      </c>
      <c r="P87" s="460">
        <f t="shared" si="1"/>
        <v>0</v>
      </c>
      <c r="Q87" s="644">
        <f>'Invulsheet Assetbeheerder'!E90</f>
        <v>0</v>
      </c>
      <c r="R87" s="644">
        <f>'Invulsheet Assetbeheerder'!F90</f>
        <v>0</v>
      </c>
      <c r="S87" s="644">
        <f>'Invulsheet Assetbeheerder'!G90</f>
        <v>0</v>
      </c>
      <c r="T87" s="644">
        <f>'Invulsheet Assetbeheerder'!H90</f>
        <v>0</v>
      </c>
      <c r="U87" s="644">
        <f>'Invulsheet Assetbeheerder'!I90</f>
        <v>0</v>
      </c>
      <c r="V87" s="644">
        <f>'Invulsheet Assetbeheerder'!J90</f>
        <v>0</v>
      </c>
      <c r="W87" s="644">
        <f>'Invulsheet Assetbeheerder'!K90</f>
        <v>0</v>
      </c>
      <c r="X87" s="644">
        <f>'Invulsheet Assetbeheerder'!L90</f>
        <v>0</v>
      </c>
      <c r="Y87" s="644">
        <f>'Invulsheet Assetbeheerder'!M90</f>
        <v>0</v>
      </c>
      <c r="Z87" s="644">
        <f>'Invulsheet Assetbeheerder'!N90</f>
        <v>0</v>
      </c>
      <c r="AA87" s="644">
        <f>'Invulsheet Assetbeheerder'!O90</f>
        <v>0</v>
      </c>
    </row>
    <row r="88" spans="1:27" ht="17" thickBot="1" x14ac:dyDescent="0.25">
      <c r="A88" s="456">
        <f>'St. Objectenlijst FE'!A88</f>
        <v>84</v>
      </c>
      <c r="B88" s="454" t="str">
        <f>LOOKUP(A88,'St. Objectenlijst FE'!A:A,'St. Objectenlijst FE'!B:B)</f>
        <v>Schut-/keersluis klein (staal)</v>
      </c>
      <c r="C88" s="453">
        <f>LOOKUP(A88,'Invulsheet Assetbeheerder'!A:A,'Invulsheet Assetbeheerder'!D:D)</f>
        <v>0</v>
      </c>
      <c r="D88" s="453">
        <f>IF(A88='2.Middel Proj Aangepast Object'!A90,'2.Middel Proj Aangepast Object'!E90,0)+IF(A88='3. Middel Groot Proj Nieuw Obj '!$B$6,'3. Middel Groot Proj Nieuw Obj '!$C$9,0)+IF('Objectenoverzicht aantallen'!A88='3. Middel Groot Proj Nieuw Obj '!$E$6,'3. Middel Groot Proj Nieuw Obj '!$F$9,0)+IF(A88='3. Middel Groot Proj Nieuw Obj '!$H$6,'3. Middel Groot Proj Nieuw Obj '!$I$9,0)+IF('Objectenoverzicht aantallen'!A88='3. Middel Groot Proj Nieuw Obj '!$K$6,'3. Middel Groot Proj Nieuw Obj '!$L$9,0)</f>
        <v>0</v>
      </c>
      <c r="E88" s="644">
        <f>IF('Objectenoverzicht aantallen'!E$3='1.Klein Proj Bestaand Object'!$C$5,'1.Klein Proj Bestaand Object'!$C91,0)+IF($D$4=E$3,$D88,0)</f>
        <v>0</v>
      </c>
      <c r="F88" s="644">
        <f>IF('Objectenoverzicht aantallen'!F$3='1.Klein Proj Bestaand Object'!$C$5,'1.Klein Proj Bestaand Object'!$C91,0)+IF($D$4=F$3,$D88,0)</f>
        <v>0</v>
      </c>
      <c r="G88" s="644">
        <f>IF('Objectenoverzicht aantallen'!G$3='1.Klein Proj Bestaand Object'!$C$5,'1.Klein Proj Bestaand Object'!$C91,0)+IF($D$4=G$3,$D88,0)</f>
        <v>0</v>
      </c>
      <c r="H88" s="644">
        <f>IF('Objectenoverzicht aantallen'!H$3='1.Klein Proj Bestaand Object'!$C$5,'1.Klein Proj Bestaand Object'!$C91,0)+IF($D$4=H$3,$D88,0)</f>
        <v>0</v>
      </c>
      <c r="I88" s="644">
        <f>IF('Objectenoverzicht aantallen'!I$3='1.Klein Proj Bestaand Object'!$C$5,'1.Klein Proj Bestaand Object'!$C91,0)+IF($D$4=I$3,$D88,0)</f>
        <v>0</v>
      </c>
      <c r="J88" s="644">
        <f>IF('Objectenoverzicht aantallen'!J$3='1.Klein Proj Bestaand Object'!$C$5,'1.Klein Proj Bestaand Object'!$C91,0)+IF($D$4=J$3,$D88,0)</f>
        <v>0</v>
      </c>
      <c r="K88" s="644">
        <f>IF('Objectenoverzicht aantallen'!K$3='1.Klein Proj Bestaand Object'!$C$5,'1.Klein Proj Bestaand Object'!$C91,0)+IF($D$4=K$3,$D88,0)</f>
        <v>0</v>
      </c>
      <c r="L88" s="644">
        <f>IF('Objectenoverzicht aantallen'!L$3='1.Klein Proj Bestaand Object'!$C$5,'1.Klein Proj Bestaand Object'!$C91,0)+IF($D$4=L$3,$D88,0)</f>
        <v>0</v>
      </c>
      <c r="M88" s="644">
        <f>IF('Objectenoverzicht aantallen'!M$3='1.Klein Proj Bestaand Object'!$C$5,'1.Klein Proj Bestaand Object'!$C91,0)+IF($D$4=M$3,$D88,0)</f>
        <v>0</v>
      </c>
      <c r="N88" s="644">
        <f>IF('Objectenoverzicht aantallen'!N$3='1.Klein Proj Bestaand Object'!$C$5,'1.Klein Proj Bestaand Object'!$C91,0)+IF($D$4=N$3,$D88,0)</f>
        <v>0</v>
      </c>
      <c r="O88" s="644">
        <f>IF('Objectenoverzicht aantallen'!O$3='1.Klein Proj Bestaand Object'!$C$5,'1.Klein Proj Bestaand Object'!$C91,0)+IF($D$4=O$3,$D88,0)</f>
        <v>0</v>
      </c>
      <c r="P88" s="460">
        <f t="shared" si="1"/>
        <v>0</v>
      </c>
      <c r="Q88" s="644">
        <f>'Invulsheet Assetbeheerder'!E91</f>
        <v>0</v>
      </c>
      <c r="R88" s="644">
        <f>'Invulsheet Assetbeheerder'!F91</f>
        <v>0</v>
      </c>
      <c r="S88" s="644">
        <f>'Invulsheet Assetbeheerder'!G91</f>
        <v>0</v>
      </c>
      <c r="T88" s="644">
        <f>'Invulsheet Assetbeheerder'!H91</f>
        <v>0</v>
      </c>
      <c r="U88" s="644">
        <f>'Invulsheet Assetbeheerder'!I91</f>
        <v>0</v>
      </c>
      <c r="V88" s="644">
        <f>'Invulsheet Assetbeheerder'!J91</f>
        <v>0</v>
      </c>
      <c r="W88" s="644">
        <f>'Invulsheet Assetbeheerder'!K91</f>
        <v>0</v>
      </c>
      <c r="X88" s="644">
        <f>'Invulsheet Assetbeheerder'!L91</f>
        <v>0</v>
      </c>
      <c r="Y88" s="644">
        <f>'Invulsheet Assetbeheerder'!M91</f>
        <v>0</v>
      </c>
      <c r="Z88" s="644">
        <f>'Invulsheet Assetbeheerder'!N91</f>
        <v>0</v>
      </c>
      <c r="AA88" s="644">
        <f>'Invulsheet Assetbeheerder'!O91</f>
        <v>0</v>
      </c>
    </row>
    <row r="89" spans="1:27" ht="17" thickBot="1" x14ac:dyDescent="0.25">
      <c r="A89" s="456">
        <f>'St. Objectenlijst FE'!A89</f>
        <v>85</v>
      </c>
      <c r="B89" s="454" t="str">
        <f>LOOKUP(A89,'St. Objectenlijst FE'!A:A,'St. Objectenlijst FE'!B:B)</f>
        <v>Keersluis niet in vaarweg (hout)</v>
      </c>
      <c r="C89" s="453">
        <f>LOOKUP(A89,'Invulsheet Assetbeheerder'!A:A,'Invulsheet Assetbeheerder'!D:D)</f>
        <v>0</v>
      </c>
      <c r="D89" s="453">
        <f>IF(A89='2.Middel Proj Aangepast Object'!A91,'2.Middel Proj Aangepast Object'!E91,0)+IF(A89='3. Middel Groot Proj Nieuw Obj '!$B$6,'3. Middel Groot Proj Nieuw Obj '!$C$9,0)+IF('Objectenoverzicht aantallen'!A89='3. Middel Groot Proj Nieuw Obj '!$E$6,'3. Middel Groot Proj Nieuw Obj '!$F$9,0)+IF(A89='3. Middel Groot Proj Nieuw Obj '!$H$6,'3. Middel Groot Proj Nieuw Obj '!$I$9,0)+IF('Objectenoverzicht aantallen'!A89='3. Middel Groot Proj Nieuw Obj '!$K$6,'3. Middel Groot Proj Nieuw Obj '!$L$9,0)</f>
        <v>0</v>
      </c>
      <c r="E89" s="644">
        <f>IF('Objectenoverzicht aantallen'!E$3='1.Klein Proj Bestaand Object'!$C$5,'1.Klein Proj Bestaand Object'!$C92,0)+IF($D$4=E$3,$D89,0)</f>
        <v>0</v>
      </c>
      <c r="F89" s="644">
        <f>IF('Objectenoverzicht aantallen'!F$3='1.Klein Proj Bestaand Object'!$C$5,'1.Klein Proj Bestaand Object'!$C92,0)+IF($D$4=F$3,$D89,0)</f>
        <v>0</v>
      </c>
      <c r="G89" s="644">
        <f>IF('Objectenoverzicht aantallen'!G$3='1.Klein Proj Bestaand Object'!$C$5,'1.Klein Proj Bestaand Object'!$C92,0)+IF($D$4=G$3,$D89,0)</f>
        <v>0</v>
      </c>
      <c r="H89" s="644">
        <f>IF('Objectenoverzicht aantallen'!H$3='1.Klein Proj Bestaand Object'!$C$5,'1.Klein Proj Bestaand Object'!$C92,0)+IF($D$4=H$3,$D89,0)</f>
        <v>0</v>
      </c>
      <c r="I89" s="644">
        <f>IF('Objectenoverzicht aantallen'!I$3='1.Klein Proj Bestaand Object'!$C$5,'1.Klein Proj Bestaand Object'!$C92,0)+IF($D$4=I$3,$D89,0)</f>
        <v>0</v>
      </c>
      <c r="J89" s="644">
        <f>IF('Objectenoverzicht aantallen'!J$3='1.Klein Proj Bestaand Object'!$C$5,'1.Klein Proj Bestaand Object'!$C92,0)+IF($D$4=J$3,$D89,0)</f>
        <v>0</v>
      </c>
      <c r="K89" s="644">
        <f>IF('Objectenoverzicht aantallen'!K$3='1.Klein Proj Bestaand Object'!$C$5,'1.Klein Proj Bestaand Object'!$C92,0)+IF($D$4=K$3,$D89,0)</f>
        <v>0</v>
      </c>
      <c r="L89" s="644">
        <f>IF('Objectenoverzicht aantallen'!L$3='1.Klein Proj Bestaand Object'!$C$5,'1.Klein Proj Bestaand Object'!$C92,0)+IF($D$4=L$3,$D89,0)</f>
        <v>0</v>
      </c>
      <c r="M89" s="644">
        <f>IF('Objectenoverzicht aantallen'!M$3='1.Klein Proj Bestaand Object'!$C$5,'1.Klein Proj Bestaand Object'!$C92,0)+IF($D$4=M$3,$D89,0)</f>
        <v>0</v>
      </c>
      <c r="N89" s="644">
        <f>IF('Objectenoverzicht aantallen'!N$3='1.Klein Proj Bestaand Object'!$C$5,'1.Klein Proj Bestaand Object'!$C92,0)+IF($D$4=N$3,$D89,0)</f>
        <v>0</v>
      </c>
      <c r="O89" s="644">
        <f>IF('Objectenoverzicht aantallen'!O$3='1.Klein Proj Bestaand Object'!$C$5,'1.Klein Proj Bestaand Object'!$C92,0)+IF($D$4=O$3,$D89,0)</f>
        <v>0</v>
      </c>
      <c r="P89" s="460">
        <f t="shared" si="1"/>
        <v>0</v>
      </c>
      <c r="Q89" s="644">
        <f>'Invulsheet Assetbeheerder'!E92</f>
        <v>0</v>
      </c>
      <c r="R89" s="644">
        <f>'Invulsheet Assetbeheerder'!F92</f>
        <v>0</v>
      </c>
      <c r="S89" s="644">
        <f>'Invulsheet Assetbeheerder'!G92</f>
        <v>0</v>
      </c>
      <c r="T89" s="644">
        <f>'Invulsheet Assetbeheerder'!H92</f>
        <v>0</v>
      </c>
      <c r="U89" s="644">
        <f>'Invulsheet Assetbeheerder'!I92</f>
        <v>0</v>
      </c>
      <c r="V89" s="644">
        <f>'Invulsheet Assetbeheerder'!J92</f>
        <v>0</v>
      </c>
      <c r="W89" s="644">
        <f>'Invulsheet Assetbeheerder'!K92</f>
        <v>0</v>
      </c>
      <c r="X89" s="644">
        <f>'Invulsheet Assetbeheerder'!L92</f>
        <v>0</v>
      </c>
      <c r="Y89" s="644">
        <f>'Invulsheet Assetbeheerder'!M92</f>
        <v>0</v>
      </c>
      <c r="Z89" s="644">
        <f>'Invulsheet Assetbeheerder'!N92</f>
        <v>0</v>
      </c>
      <c r="AA89" s="644">
        <f>'Invulsheet Assetbeheerder'!O92</f>
        <v>0</v>
      </c>
    </row>
    <row r="90" spans="1:27" ht="17" thickBot="1" x14ac:dyDescent="0.25">
      <c r="A90" s="456">
        <f>'St. Objectenlijst FE'!A90</f>
        <v>86</v>
      </c>
      <c r="B90" s="454" t="str">
        <f>LOOKUP(A90,'St. Objectenlijst FE'!A:A,'St. Objectenlijst FE'!B:B)</f>
        <v>Keersluis niet in vaarweg (staal)</v>
      </c>
      <c r="C90" s="453">
        <f>LOOKUP(A90,'Invulsheet Assetbeheerder'!A:A,'Invulsheet Assetbeheerder'!D:D)</f>
        <v>0</v>
      </c>
      <c r="D90" s="453">
        <f>IF(A90='2.Middel Proj Aangepast Object'!A92,'2.Middel Proj Aangepast Object'!E92,0)+IF(A90='3. Middel Groot Proj Nieuw Obj '!$B$6,'3. Middel Groot Proj Nieuw Obj '!$C$9,0)+IF('Objectenoverzicht aantallen'!A90='3. Middel Groot Proj Nieuw Obj '!$E$6,'3. Middel Groot Proj Nieuw Obj '!$F$9,0)+IF(A90='3. Middel Groot Proj Nieuw Obj '!$H$6,'3. Middel Groot Proj Nieuw Obj '!$I$9,0)+IF('Objectenoverzicht aantallen'!A90='3. Middel Groot Proj Nieuw Obj '!$K$6,'3. Middel Groot Proj Nieuw Obj '!$L$9,0)</f>
        <v>0</v>
      </c>
      <c r="E90" s="644">
        <f>IF('Objectenoverzicht aantallen'!E$3='1.Klein Proj Bestaand Object'!$C$5,'1.Klein Proj Bestaand Object'!$C93,0)+IF($D$4=E$3,$D90,0)</f>
        <v>0</v>
      </c>
      <c r="F90" s="644">
        <f>IF('Objectenoverzicht aantallen'!F$3='1.Klein Proj Bestaand Object'!$C$5,'1.Klein Proj Bestaand Object'!$C93,0)+IF($D$4=F$3,$D90,0)</f>
        <v>0</v>
      </c>
      <c r="G90" s="644">
        <f>IF('Objectenoverzicht aantallen'!G$3='1.Klein Proj Bestaand Object'!$C$5,'1.Klein Proj Bestaand Object'!$C93,0)+IF($D$4=G$3,$D90,0)</f>
        <v>0</v>
      </c>
      <c r="H90" s="644">
        <f>IF('Objectenoverzicht aantallen'!H$3='1.Klein Proj Bestaand Object'!$C$5,'1.Klein Proj Bestaand Object'!$C93,0)+IF($D$4=H$3,$D90,0)</f>
        <v>0</v>
      </c>
      <c r="I90" s="644">
        <f>IF('Objectenoverzicht aantallen'!I$3='1.Klein Proj Bestaand Object'!$C$5,'1.Klein Proj Bestaand Object'!$C93,0)+IF($D$4=I$3,$D90,0)</f>
        <v>0</v>
      </c>
      <c r="J90" s="644">
        <f>IF('Objectenoverzicht aantallen'!J$3='1.Klein Proj Bestaand Object'!$C$5,'1.Klein Proj Bestaand Object'!$C93,0)+IF($D$4=J$3,$D90,0)</f>
        <v>0</v>
      </c>
      <c r="K90" s="644">
        <f>IF('Objectenoverzicht aantallen'!K$3='1.Klein Proj Bestaand Object'!$C$5,'1.Klein Proj Bestaand Object'!$C93,0)+IF($D$4=K$3,$D90,0)</f>
        <v>0</v>
      </c>
      <c r="L90" s="644">
        <f>IF('Objectenoverzicht aantallen'!L$3='1.Klein Proj Bestaand Object'!$C$5,'1.Klein Proj Bestaand Object'!$C93,0)+IF($D$4=L$3,$D90,0)</f>
        <v>0</v>
      </c>
      <c r="M90" s="644">
        <f>IF('Objectenoverzicht aantallen'!M$3='1.Klein Proj Bestaand Object'!$C$5,'1.Klein Proj Bestaand Object'!$C93,0)+IF($D$4=M$3,$D90,0)</f>
        <v>0</v>
      </c>
      <c r="N90" s="644">
        <f>IF('Objectenoverzicht aantallen'!N$3='1.Klein Proj Bestaand Object'!$C$5,'1.Klein Proj Bestaand Object'!$C93,0)+IF($D$4=N$3,$D90,0)</f>
        <v>0</v>
      </c>
      <c r="O90" s="644">
        <f>IF('Objectenoverzicht aantallen'!O$3='1.Klein Proj Bestaand Object'!$C$5,'1.Klein Proj Bestaand Object'!$C93,0)+IF($D$4=O$3,$D90,0)</f>
        <v>0</v>
      </c>
      <c r="P90" s="460">
        <f t="shared" si="1"/>
        <v>0</v>
      </c>
      <c r="Q90" s="644">
        <f>'Invulsheet Assetbeheerder'!E93</f>
        <v>0</v>
      </c>
      <c r="R90" s="644">
        <f>'Invulsheet Assetbeheerder'!F93</f>
        <v>0</v>
      </c>
      <c r="S90" s="644">
        <f>'Invulsheet Assetbeheerder'!G93</f>
        <v>0</v>
      </c>
      <c r="T90" s="644">
        <f>'Invulsheet Assetbeheerder'!H93</f>
        <v>0</v>
      </c>
      <c r="U90" s="644">
        <f>'Invulsheet Assetbeheerder'!I93</f>
        <v>0</v>
      </c>
      <c r="V90" s="644">
        <f>'Invulsheet Assetbeheerder'!J93</f>
        <v>0</v>
      </c>
      <c r="W90" s="644">
        <f>'Invulsheet Assetbeheerder'!K93</f>
        <v>0</v>
      </c>
      <c r="X90" s="644">
        <f>'Invulsheet Assetbeheerder'!L93</f>
        <v>0</v>
      </c>
      <c r="Y90" s="644">
        <f>'Invulsheet Assetbeheerder'!M93</f>
        <v>0</v>
      </c>
      <c r="Z90" s="644">
        <f>'Invulsheet Assetbeheerder'!N93</f>
        <v>0</v>
      </c>
      <c r="AA90" s="644">
        <f>'Invulsheet Assetbeheerder'!O93</f>
        <v>0</v>
      </c>
    </row>
    <row r="91" spans="1:27" ht="17" thickBot="1" x14ac:dyDescent="0.25">
      <c r="A91" s="456">
        <f>'St. Objectenlijst FE'!A91</f>
        <v>87</v>
      </c>
      <c r="B91" s="454" t="str">
        <f>LOOKUP(A91,'St. Objectenlijst FE'!A:A,'St. Objectenlijst FE'!B:B)</f>
        <v>AC surf rood (fietsstrook)</v>
      </c>
      <c r="C91" s="453">
        <f>LOOKUP(A91,'Invulsheet Assetbeheerder'!A:A,'Invulsheet Assetbeheerder'!D:D)</f>
        <v>0</v>
      </c>
      <c r="D91" s="453">
        <f>IF(A91='2.Middel Proj Aangepast Object'!A93,'2.Middel Proj Aangepast Object'!E93,0)+IF(A91='3. Middel Groot Proj Nieuw Obj '!$B$6,'3. Middel Groot Proj Nieuw Obj '!$C$9,0)+IF('Objectenoverzicht aantallen'!A91='3. Middel Groot Proj Nieuw Obj '!$E$6,'3. Middel Groot Proj Nieuw Obj '!$F$9,0)+IF(A91='3. Middel Groot Proj Nieuw Obj '!$H$6,'3. Middel Groot Proj Nieuw Obj '!$I$9,0)+IF('Objectenoverzicht aantallen'!A91='3. Middel Groot Proj Nieuw Obj '!$K$6,'3. Middel Groot Proj Nieuw Obj '!$L$9,0)</f>
        <v>0</v>
      </c>
      <c r="E91" s="644">
        <f>IF('Objectenoverzicht aantallen'!E$3='1.Klein Proj Bestaand Object'!$C$5,'1.Klein Proj Bestaand Object'!$C94,0)+IF($D$4=E$3,$D91,0)</f>
        <v>0</v>
      </c>
      <c r="F91" s="644">
        <f>IF('Objectenoverzicht aantallen'!F$3='1.Klein Proj Bestaand Object'!$C$5,'1.Klein Proj Bestaand Object'!$C94,0)+IF($D$4=F$3,$D91,0)</f>
        <v>0</v>
      </c>
      <c r="G91" s="644">
        <f>IF('Objectenoverzicht aantallen'!G$3='1.Klein Proj Bestaand Object'!$C$5,'1.Klein Proj Bestaand Object'!$C94,0)+IF($D$4=G$3,$D91,0)</f>
        <v>0</v>
      </c>
      <c r="H91" s="644">
        <f>IF('Objectenoverzicht aantallen'!H$3='1.Klein Proj Bestaand Object'!$C$5,'1.Klein Proj Bestaand Object'!$C94,0)+IF($D$4=H$3,$D91,0)</f>
        <v>0</v>
      </c>
      <c r="I91" s="644">
        <f>IF('Objectenoverzicht aantallen'!I$3='1.Klein Proj Bestaand Object'!$C$5,'1.Klein Proj Bestaand Object'!$C94,0)+IF($D$4=I$3,$D91,0)</f>
        <v>0</v>
      </c>
      <c r="J91" s="644">
        <f>IF('Objectenoverzicht aantallen'!J$3='1.Klein Proj Bestaand Object'!$C$5,'1.Klein Proj Bestaand Object'!$C94,0)+IF($D$4=J$3,$D91,0)</f>
        <v>0</v>
      </c>
      <c r="K91" s="644">
        <f>IF('Objectenoverzicht aantallen'!K$3='1.Klein Proj Bestaand Object'!$C$5,'1.Klein Proj Bestaand Object'!$C94,0)+IF($D$4=K$3,$D91,0)</f>
        <v>0</v>
      </c>
      <c r="L91" s="644">
        <f>IF('Objectenoverzicht aantallen'!L$3='1.Klein Proj Bestaand Object'!$C$5,'1.Klein Proj Bestaand Object'!$C94,0)+IF($D$4=L$3,$D91,0)</f>
        <v>0</v>
      </c>
      <c r="M91" s="644">
        <f>IF('Objectenoverzicht aantallen'!M$3='1.Klein Proj Bestaand Object'!$C$5,'1.Klein Proj Bestaand Object'!$C94,0)+IF($D$4=M$3,$D91,0)</f>
        <v>0</v>
      </c>
      <c r="N91" s="644">
        <f>IF('Objectenoverzicht aantallen'!N$3='1.Klein Proj Bestaand Object'!$C$5,'1.Klein Proj Bestaand Object'!$C94,0)+IF($D$4=N$3,$D91,0)</f>
        <v>0</v>
      </c>
      <c r="O91" s="644">
        <f>IF('Objectenoverzicht aantallen'!O$3='1.Klein Proj Bestaand Object'!$C$5,'1.Klein Proj Bestaand Object'!$C94,0)+IF($D$4=O$3,$D91,0)</f>
        <v>0</v>
      </c>
      <c r="P91" s="460">
        <f t="shared" si="1"/>
        <v>0</v>
      </c>
      <c r="Q91" s="644">
        <f>'Invulsheet Assetbeheerder'!E94</f>
        <v>0</v>
      </c>
      <c r="R91" s="644">
        <f>'Invulsheet Assetbeheerder'!F94</f>
        <v>0</v>
      </c>
      <c r="S91" s="644">
        <f>'Invulsheet Assetbeheerder'!G94</f>
        <v>0</v>
      </c>
      <c r="T91" s="644">
        <f>'Invulsheet Assetbeheerder'!H94</f>
        <v>0</v>
      </c>
      <c r="U91" s="644">
        <f>'Invulsheet Assetbeheerder'!I94</f>
        <v>0</v>
      </c>
      <c r="V91" s="644">
        <f>'Invulsheet Assetbeheerder'!J94</f>
        <v>0</v>
      </c>
      <c r="W91" s="644">
        <f>'Invulsheet Assetbeheerder'!K94</f>
        <v>0</v>
      </c>
      <c r="X91" s="644">
        <f>'Invulsheet Assetbeheerder'!L94</f>
        <v>0</v>
      </c>
      <c r="Y91" s="644">
        <f>'Invulsheet Assetbeheerder'!M94</f>
        <v>0</v>
      </c>
      <c r="Z91" s="644">
        <f>'Invulsheet Assetbeheerder'!N94</f>
        <v>0</v>
      </c>
      <c r="AA91" s="644">
        <f>'Invulsheet Assetbeheerder'!O94</f>
        <v>0</v>
      </c>
    </row>
    <row r="92" spans="1:27" ht="17" thickBot="1" x14ac:dyDescent="0.25">
      <c r="A92" s="456">
        <f>'St. Objectenlijst FE'!A92</f>
        <v>88</v>
      </c>
      <c r="B92" s="454" t="str">
        <f>LOOKUP(A92,'St. Objectenlijst FE'!A:A,'St. Objectenlijst FE'!B:B)</f>
        <v>AC surf rood (fietspad)</v>
      </c>
      <c r="C92" s="453">
        <f>LOOKUP(A92,'Invulsheet Assetbeheerder'!A:A,'Invulsheet Assetbeheerder'!D:D)</f>
        <v>0</v>
      </c>
      <c r="D92" s="453">
        <f>IF(A92='2.Middel Proj Aangepast Object'!A94,'2.Middel Proj Aangepast Object'!E94,0)+IF(A92='3. Middel Groot Proj Nieuw Obj '!$B$6,'3. Middel Groot Proj Nieuw Obj '!$C$9,0)+IF('Objectenoverzicht aantallen'!A92='3. Middel Groot Proj Nieuw Obj '!$E$6,'3. Middel Groot Proj Nieuw Obj '!$F$9,0)+IF(A92='3. Middel Groot Proj Nieuw Obj '!$H$6,'3. Middel Groot Proj Nieuw Obj '!$I$9,0)+IF('Objectenoverzicht aantallen'!A92='3. Middel Groot Proj Nieuw Obj '!$K$6,'3. Middel Groot Proj Nieuw Obj '!$L$9,0)</f>
        <v>0</v>
      </c>
      <c r="E92" s="644">
        <f>IF('Objectenoverzicht aantallen'!E$3='1.Klein Proj Bestaand Object'!$C$5,'1.Klein Proj Bestaand Object'!$C95,0)+IF($D$4=E$3,$D92,0)</f>
        <v>0</v>
      </c>
      <c r="F92" s="644">
        <f>IF('Objectenoverzicht aantallen'!F$3='1.Klein Proj Bestaand Object'!$C$5,'1.Klein Proj Bestaand Object'!$C95,0)+IF($D$4=F$3,$D92,0)</f>
        <v>0</v>
      </c>
      <c r="G92" s="644">
        <f>IF('Objectenoverzicht aantallen'!G$3='1.Klein Proj Bestaand Object'!$C$5,'1.Klein Proj Bestaand Object'!$C95,0)+IF($D$4=G$3,$D92,0)</f>
        <v>0</v>
      </c>
      <c r="H92" s="644">
        <f>IF('Objectenoverzicht aantallen'!H$3='1.Klein Proj Bestaand Object'!$C$5,'1.Klein Proj Bestaand Object'!$C95,0)+IF($D$4=H$3,$D92,0)</f>
        <v>0</v>
      </c>
      <c r="I92" s="644">
        <f>IF('Objectenoverzicht aantallen'!I$3='1.Klein Proj Bestaand Object'!$C$5,'1.Klein Proj Bestaand Object'!$C95,0)+IF($D$4=I$3,$D92,0)</f>
        <v>0</v>
      </c>
      <c r="J92" s="644">
        <f>IF('Objectenoverzicht aantallen'!J$3='1.Klein Proj Bestaand Object'!$C$5,'1.Klein Proj Bestaand Object'!$C95,0)+IF($D$4=J$3,$D92,0)</f>
        <v>0</v>
      </c>
      <c r="K92" s="644">
        <f>IF('Objectenoverzicht aantallen'!K$3='1.Klein Proj Bestaand Object'!$C$5,'1.Klein Proj Bestaand Object'!$C95,0)+IF($D$4=K$3,$D92,0)</f>
        <v>0</v>
      </c>
      <c r="L92" s="644">
        <f>IF('Objectenoverzicht aantallen'!L$3='1.Klein Proj Bestaand Object'!$C$5,'1.Klein Proj Bestaand Object'!$C95,0)+IF($D$4=L$3,$D92,0)</f>
        <v>0</v>
      </c>
      <c r="M92" s="644">
        <f>IF('Objectenoverzicht aantallen'!M$3='1.Klein Proj Bestaand Object'!$C$5,'1.Klein Proj Bestaand Object'!$C95,0)+IF($D$4=M$3,$D92,0)</f>
        <v>0</v>
      </c>
      <c r="N92" s="644">
        <f>IF('Objectenoverzicht aantallen'!N$3='1.Klein Proj Bestaand Object'!$C$5,'1.Klein Proj Bestaand Object'!$C95,0)+IF($D$4=N$3,$D92,0)</f>
        <v>0</v>
      </c>
      <c r="O92" s="644">
        <f>IF('Objectenoverzicht aantallen'!O$3='1.Klein Proj Bestaand Object'!$C$5,'1.Klein Proj Bestaand Object'!$C95,0)+IF($D$4=O$3,$D92,0)</f>
        <v>0</v>
      </c>
      <c r="P92" s="460">
        <f t="shared" ref="P92:P103" si="2">C92+SUM(E92:O92)-SUM(Q92:AA92)</f>
        <v>0</v>
      </c>
      <c r="Q92" s="644">
        <f>'Invulsheet Assetbeheerder'!E95</f>
        <v>0</v>
      </c>
      <c r="R92" s="644">
        <f>'Invulsheet Assetbeheerder'!F95</f>
        <v>0</v>
      </c>
      <c r="S92" s="644">
        <f>'Invulsheet Assetbeheerder'!G95</f>
        <v>0</v>
      </c>
      <c r="T92" s="644">
        <f>'Invulsheet Assetbeheerder'!H95</f>
        <v>0</v>
      </c>
      <c r="U92" s="644">
        <f>'Invulsheet Assetbeheerder'!I95</f>
        <v>0</v>
      </c>
      <c r="V92" s="644">
        <f>'Invulsheet Assetbeheerder'!J95</f>
        <v>0</v>
      </c>
      <c r="W92" s="644">
        <f>'Invulsheet Assetbeheerder'!K95</f>
        <v>0</v>
      </c>
      <c r="X92" s="644">
        <f>'Invulsheet Assetbeheerder'!L95</f>
        <v>0</v>
      </c>
      <c r="Y92" s="644">
        <f>'Invulsheet Assetbeheerder'!M95</f>
        <v>0</v>
      </c>
      <c r="Z92" s="644">
        <f>'Invulsheet Assetbeheerder'!N95</f>
        <v>0</v>
      </c>
      <c r="AA92" s="644">
        <f>'Invulsheet Assetbeheerder'!O95</f>
        <v>0</v>
      </c>
    </row>
    <row r="93" spans="1:27" ht="17" thickBot="1" x14ac:dyDescent="0.25">
      <c r="A93" s="456">
        <f>'St. Objectenlijst FE'!A93</f>
        <v>89</v>
      </c>
      <c r="B93" s="454" t="str">
        <f>LOOKUP(A93,'St. Objectenlijst FE'!A:A,'St. Objectenlijst FE'!B:B)</f>
        <v>Geluidsreducerende SMA deklaag (16j)</v>
      </c>
      <c r="C93" s="453">
        <f>LOOKUP(A93,'Invulsheet Assetbeheerder'!A:A,'Invulsheet Assetbeheerder'!D:D)</f>
        <v>0</v>
      </c>
      <c r="D93" s="453">
        <f>IF(A93='2.Middel Proj Aangepast Object'!A95,'2.Middel Proj Aangepast Object'!E95,0)+IF(A93='3. Middel Groot Proj Nieuw Obj '!$B$6,'3. Middel Groot Proj Nieuw Obj '!$C$9,0)+IF('Objectenoverzicht aantallen'!A93='3. Middel Groot Proj Nieuw Obj '!$E$6,'3. Middel Groot Proj Nieuw Obj '!$F$9,0)+IF(A93='3. Middel Groot Proj Nieuw Obj '!$H$6,'3. Middel Groot Proj Nieuw Obj '!$I$9,0)+IF('Objectenoverzicht aantallen'!A93='3. Middel Groot Proj Nieuw Obj '!$K$6,'3. Middel Groot Proj Nieuw Obj '!$L$9,0)</f>
        <v>0</v>
      </c>
      <c r="E93" s="644">
        <f>IF('Objectenoverzicht aantallen'!E$3='1.Klein Proj Bestaand Object'!$C$5,'1.Klein Proj Bestaand Object'!$C96,0)+IF($D$4=E$3,$D93,0)</f>
        <v>0</v>
      </c>
      <c r="F93" s="644">
        <f>IF('Objectenoverzicht aantallen'!F$3='1.Klein Proj Bestaand Object'!$C$5,'1.Klein Proj Bestaand Object'!$C96,0)+IF($D$4=F$3,$D93,0)</f>
        <v>0</v>
      </c>
      <c r="G93" s="644">
        <f>IF('Objectenoverzicht aantallen'!G$3='1.Klein Proj Bestaand Object'!$C$5,'1.Klein Proj Bestaand Object'!$C96,0)+IF($D$4=G$3,$D93,0)</f>
        <v>0</v>
      </c>
      <c r="H93" s="644">
        <f>IF('Objectenoverzicht aantallen'!H$3='1.Klein Proj Bestaand Object'!$C$5,'1.Klein Proj Bestaand Object'!$C96,0)+IF($D$4=H$3,$D93,0)</f>
        <v>0</v>
      </c>
      <c r="I93" s="644">
        <f>IF('Objectenoverzicht aantallen'!I$3='1.Klein Proj Bestaand Object'!$C$5,'1.Klein Proj Bestaand Object'!$C96,0)+IF($D$4=I$3,$D93,0)</f>
        <v>0</v>
      </c>
      <c r="J93" s="644">
        <f>IF('Objectenoverzicht aantallen'!J$3='1.Klein Proj Bestaand Object'!$C$5,'1.Klein Proj Bestaand Object'!$C96,0)+IF($D$4=J$3,$D93,0)</f>
        <v>0</v>
      </c>
      <c r="K93" s="644">
        <f>IF('Objectenoverzicht aantallen'!K$3='1.Klein Proj Bestaand Object'!$C$5,'1.Klein Proj Bestaand Object'!$C96,0)+IF($D$4=K$3,$D93,0)</f>
        <v>0</v>
      </c>
      <c r="L93" s="644">
        <f>IF('Objectenoverzicht aantallen'!L$3='1.Klein Proj Bestaand Object'!$C$5,'1.Klein Proj Bestaand Object'!$C96,0)+IF($D$4=L$3,$D93,0)</f>
        <v>0</v>
      </c>
      <c r="M93" s="644">
        <f>IF('Objectenoverzicht aantallen'!M$3='1.Klein Proj Bestaand Object'!$C$5,'1.Klein Proj Bestaand Object'!$C96,0)+IF($D$4=M$3,$D93,0)</f>
        <v>0</v>
      </c>
      <c r="N93" s="644">
        <f>IF('Objectenoverzicht aantallen'!N$3='1.Klein Proj Bestaand Object'!$C$5,'1.Klein Proj Bestaand Object'!$C96,0)+IF($D$4=N$3,$D93,0)</f>
        <v>0</v>
      </c>
      <c r="O93" s="644">
        <f>IF('Objectenoverzicht aantallen'!O$3='1.Klein Proj Bestaand Object'!$C$5,'1.Klein Proj Bestaand Object'!$C96,0)+IF($D$4=O$3,$D93,0)</f>
        <v>0</v>
      </c>
      <c r="P93" s="460">
        <f t="shared" si="2"/>
        <v>0</v>
      </c>
      <c r="Q93" s="644">
        <f>'Invulsheet Assetbeheerder'!E96</f>
        <v>0</v>
      </c>
      <c r="R93" s="644">
        <f>'Invulsheet Assetbeheerder'!F96</f>
        <v>0</v>
      </c>
      <c r="S93" s="644">
        <f>'Invulsheet Assetbeheerder'!G96</f>
        <v>0</v>
      </c>
      <c r="T93" s="644">
        <f>'Invulsheet Assetbeheerder'!H96</f>
        <v>0</v>
      </c>
      <c r="U93" s="644">
        <f>'Invulsheet Assetbeheerder'!I96</f>
        <v>0</v>
      </c>
      <c r="V93" s="644">
        <f>'Invulsheet Assetbeheerder'!J96</f>
        <v>0</v>
      </c>
      <c r="W93" s="644">
        <f>'Invulsheet Assetbeheerder'!K96</f>
        <v>0</v>
      </c>
      <c r="X93" s="644">
        <f>'Invulsheet Assetbeheerder'!L96</f>
        <v>0</v>
      </c>
      <c r="Y93" s="644">
        <f>'Invulsheet Assetbeheerder'!M96</f>
        <v>0</v>
      </c>
      <c r="Z93" s="644">
        <f>'Invulsheet Assetbeheerder'!N96</f>
        <v>0</v>
      </c>
      <c r="AA93" s="644">
        <f>'Invulsheet Assetbeheerder'!O96</f>
        <v>0</v>
      </c>
    </row>
    <row r="94" spans="1:27" ht="17" thickBot="1" x14ac:dyDescent="0.25">
      <c r="A94" s="456">
        <f>'St. Objectenlijst FE'!A94</f>
        <v>90</v>
      </c>
      <c r="B94" s="454" t="str">
        <f>LOOKUP(A94,'St. Objectenlijst FE'!A:A,'St. Objectenlijst FE'!B:B)</f>
        <v>Open asfaltbeton</v>
      </c>
      <c r="C94" s="453">
        <f>LOOKUP(A94,'Invulsheet Assetbeheerder'!A:A,'Invulsheet Assetbeheerder'!D:D)</f>
        <v>0</v>
      </c>
      <c r="D94" s="453">
        <f>IF(A94='2.Middel Proj Aangepast Object'!A96,'2.Middel Proj Aangepast Object'!E96,0)+IF(A94='3. Middel Groot Proj Nieuw Obj '!$B$6,'3. Middel Groot Proj Nieuw Obj '!$C$9,0)+IF('Objectenoverzicht aantallen'!A94='3. Middel Groot Proj Nieuw Obj '!$E$6,'3. Middel Groot Proj Nieuw Obj '!$F$9,0)+IF(A94='3. Middel Groot Proj Nieuw Obj '!$H$6,'3. Middel Groot Proj Nieuw Obj '!$I$9,0)+IF('Objectenoverzicht aantallen'!A94='3. Middel Groot Proj Nieuw Obj '!$K$6,'3. Middel Groot Proj Nieuw Obj '!$L$9,0)</f>
        <v>0</v>
      </c>
      <c r="E94" s="644">
        <f>IF('Objectenoverzicht aantallen'!E$3='1.Klein Proj Bestaand Object'!$C$5,'1.Klein Proj Bestaand Object'!$C97,0)+IF($D$4=E$3,$D94,0)</f>
        <v>0</v>
      </c>
      <c r="F94" s="644">
        <f>IF('Objectenoverzicht aantallen'!F$3='1.Klein Proj Bestaand Object'!$C$5,'1.Klein Proj Bestaand Object'!$C97,0)+IF($D$4=F$3,$D94,0)</f>
        <v>0</v>
      </c>
      <c r="G94" s="644">
        <f>IF('Objectenoverzicht aantallen'!G$3='1.Klein Proj Bestaand Object'!$C$5,'1.Klein Proj Bestaand Object'!$C97,0)+IF($D$4=G$3,$D94,0)</f>
        <v>0</v>
      </c>
      <c r="H94" s="644">
        <f>IF('Objectenoverzicht aantallen'!H$3='1.Klein Proj Bestaand Object'!$C$5,'1.Klein Proj Bestaand Object'!$C97,0)+IF($D$4=H$3,$D94,0)</f>
        <v>0</v>
      </c>
      <c r="I94" s="644">
        <f>IF('Objectenoverzicht aantallen'!I$3='1.Klein Proj Bestaand Object'!$C$5,'1.Klein Proj Bestaand Object'!$C97,0)+IF($D$4=I$3,$D94,0)</f>
        <v>0</v>
      </c>
      <c r="J94" s="644">
        <f>IF('Objectenoverzicht aantallen'!J$3='1.Klein Proj Bestaand Object'!$C$5,'1.Klein Proj Bestaand Object'!$C97,0)+IF($D$4=J$3,$D94,0)</f>
        <v>0</v>
      </c>
      <c r="K94" s="644">
        <f>IF('Objectenoverzicht aantallen'!K$3='1.Klein Proj Bestaand Object'!$C$5,'1.Klein Proj Bestaand Object'!$C97,0)+IF($D$4=K$3,$D94,0)</f>
        <v>0</v>
      </c>
      <c r="L94" s="644">
        <f>IF('Objectenoverzicht aantallen'!L$3='1.Klein Proj Bestaand Object'!$C$5,'1.Klein Proj Bestaand Object'!$C97,0)+IF($D$4=L$3,$D94,0)</f>
        <v>0</v>
      </c>
      <c r="M94" s="644">
        <f>IF('Objectenoverzicht aantallen'!M$3='1.Klein Proj Bestaand Object'!$C$5,'1.Klein Proj Bestaand Object'!$C97,0)+IF($D$4=M$3,$D94,0)</f>
        <v>0</v>
      </c>
      <c r="N94" s="644">
        <f>IF('Objectenoverzicht aantallen'!N$3='1.Klein Proj Bestaand Object'!$C$5,'1.Klein Proj Bestaand Object'!$C97,0)+IF($D$4=N$3,$D94,0)</f>
        <v>0</v>
      </c>
      <c r="O94" s="644">
        <f>IF('Objectenoverzicht aantallen'!O$3='1.Klein Proj Bestaand Object'!$C$5,'1.Klein Proj Bestaand Object'!$C97,0)+IF($D$4=O$3,$D94,0)</f>
        <v>0</v>
      </c>
      <c r="P94" s="460">
        <f t="shared" si="2"/>
        <v>0</v>
      </c>
      <c r="Q94" s="644">
        <f>'Invulsheet Assetbeheerder'!E97</f>
        <v>0</v>
      </c>
      <c r="R94" s="644">
        <f>'Invulsheet Assetbeheerder'!F97</f>
        <v>0</v>
      </c>
      <c r="S94" s="644">
        <f>'Invulsheet Assetbeheerder'!G97</f>
        <v>0</v>
      </c>
      <c r="T94" s="644">
        <f>'Invulsheet Assetbeheerder'!H97</f>
        <v>0</v>
      </c>
      <c r="U94" s="644">
        <f>'Invulsheet Assetbeheerder'!I97</f>
        <v>0</v>
      </c>
      <c r="V94" s="644">
        <f>'Invulsheet Assetbeheerder'!J97</f>
        <v>0</v>
      </c>
      <c r="W94" s="644">
        <f>'Invulsheet Assetbeheerder'!K97</f>
        <v>0</v>
      </c>
      <c r="X94" s="644">
        <f>'Invulsheet Assetbeheerder'!L97</f>
        <v>0</v>
      </c>
      <c r="Y94" s="644">
        <f>'Invulsheet Assetbeheerder'!M97</f>
        <v>0</v>
      </c>
      <c r="Z94" s="644">
        <f>'Invulsheet Assetbeheerder'!N97</f>
        <v>0</v>
      </c>
      <c r="AA94" s="644">
        <f>'Invulsheet Assetbeheerder'!O97</f>
        <v>0</v>
      </c>
    </row>
    <row r="95" spans="1:27" ht="17" thickBot="1" x14ac:dyDescent="0.25">
      <c r="A95" s="456">
        <f>'St. Objectenlijst FE'!A95</f>
        <v>91</v>
      </c>
      <c r="B95" s="454" t="str">
        <f>LOOKUP(A95,'St. Objectenlijst FE'!A:A,'St. Objectenlijst FE'!B:B)</f>
        <v>SMA rood deklaag</v>
      </c>
      <c r="C95" s="453">
        <f>LOOKUP(A95,'Invulsheet Assetbeheerder'!A:A,'Invulsheet Assetbeheerder'!D:D)</f>
        <v>0</v>
      </c>
      <c r="D95" s="453">
        <f>IF(A95='2.Middel Proj Aangepast Object'!A97,'2.Middel Proj Aangepast Object'!E97,0)+IF(A95='3. Middel Groot Proj Nieuw Obj '!$B$6,'3. Middel Groot Proj Nieuw Obj '!$C$9,0)+IF('Objectenoverzicht aantallen'!A95='3. Middel Groot Proj Nieuw Obj '!$E$6,'3. Middel Groot Proj Nieuw Obj '!$F$9,0)+IF(A95='3. Middel Groot Proj Nieuw Obj '!$H$6,'3. Middel Groot Proj Nieuw Obj '!$I$9,0)+IF('Objectenoverzicht aantallen'!A95='3. Middel Groot Proj Nieuw Obj '!$K$6,'3. Middel Groot Proj Nieuw Obj '!$L$9,0)</f>
        <v>0</v>
      </c>
      <c r="E95" s="644">
        <f>IF('Objectenoverzicht aantallen'!E$3='1.Klein Proj Bestaand Object'!$C$5,'1.Klein Proj Bestaand Object'!$C98,0)+IF($D$4=E$3,$D95,0)</f>
        <v>0</v>
      </c>
      <c r="F95" s="644">
        <f>IF('Objectenoverzicht aantallen'!F$3='1.Klein Proj Bestaand Object'!$C$5,'1.Klein Proj Bestaand Object'!$C98,0)+IF($D$4=F$3,$D95,0)</f>
        <v>0</v>
      </c>
      <c r="G95" s="644">
        <f>IF('Objectenoverzicht aantallen'!G$3='1.Klein Proj Bestaand Object'!$C$5,'1.Klein Proj Bestaand Object'!$C98,0)+IF($D$4=G$3,$D95,0)</f>
        <v>0</v>
      </c>
      <c r="H95" s="644">
        <f>IF('Objectenoverzicht aantallen'!H$3='1.Klein Proj Bestaand Object'!$C$5,'1.Klein Proj Bestaand Object'!$C98,0)+IF($D$4=H$3,$D95,0)</f>
        <v>0</v>
      </c>
      <c r="I95" s="644">
        <f>IF('Objectenoverzicht aantallen'!I$3='1.Klein Proj Bestaand Object'!$C$5,'1.Klein Proj Bestaand Object'!$C98,0)+IF($D$4=I$3,$D95,0)</f>
        <v>0</v>
      </c>
      <c r="J95" s="644">
        <f>IF('Objectenoverzicht aantallen'!J$3='1.Klein Proj Bestaand Object'!$C$5,'1.Klein Proj Bestaand Object'!$C98,0)+IF($D$4=J$3,$D95,0)</f>
        <v>0</v>
      </c>
      <c r="K95" s="644">
        <f>IF('Objectenoverzicht aantallen'!K$3='1.Klein Proj Bestaand Object'!$C$5,'1.Klein Proj Bestaand Object'!$C98,0)+IF($D$4=K$3,$D95,0)</f>
        <v>0</v>
      </c>
      <c r="L95" s="644">
        <f>IF('Objectenoverzicht aantallen'!L$3='1.Klein Proj Bestaand Object'!$C$5,'1.Klein Proj Bestaand Object'!$C98,0)+IF($D$4=L$3,$D95,0)</f>
        <v>0</v>
      </c>
      <c r="M95" s="644">
        <f>IF('Objectenoverzicht aantallen'!M$3='1.Klein Proj Bestaand Object'!$C$5,'1.Klein Proj Bestaand Object'!$C98,0)+IF($D$4=M$3,$D95,0)</f>
        <v>0</v>
      </c>
      <c r="N95" s="644">
        <f>IF('Objectenoverzicht aantallen'!N$3='1.Klein Proj Bestaand Object'!$C$5,'1.Klein Proj Bestaand Object'!$C98,0)+IF($D$4=N$3,$D95,0)</f>
        <v>0</v>
      </c>
      <c r="O95" s="644">
        <f>IF('Objectenoverzicht aantallen'!O$3='1.Klein Proj Bestaand Object'!$C$5,'1.Klein Proj Bestaand Object'!$C98,0)+IF($D$4=O$3,$D95,0)</f>
        <v>0</v>
      </c>
      <c r="P95" s="460">
        <f t="shared" si="2"/>
        <v>0</v>
      </c>
      <c r="Q95" s="644">
        <f>'Invulsheet Assetbeheerder'!E98</f>
        <v>0</v>
      </c>
      <c r="R95" s="644">
        <f>'Invulsheet Assetbeheerder'!F98</f>
        <v>0</v>
      </c>
      <c r="S95" s="644">
        <f>'Invulsheet Assetbeheerder'!G98</f>
        <v>0</v>
      </c>
      <c r="T95" s="644">
        <f>'Invulsheet Assetbeheerder'!H98</f>
        <v>0</v>
      </c>
      <c r="U95" s="644">
        <f>'Invulsheet Assetbeheerder'!I98</f>
        <v>0</v>
      </c>
      <c r="V95" s="644">
        <f>'Invulsheet Assetbeheerder'!J98</f>
        <v>0</v>
      </c>
      <c r="W95" s="644">
        <f>'Invulsheet Assetbeheerder'!K98</f>
        <v>0</v>
      </c>
      <c r="X95" s="644">
        <f>'Invulsheet Assetbeheerder'!L98</f>
        <v>0</v>
      </c>
      <c r="Y95" s="644">
        <f>'Invulsheet Assetbeheerder'!M98</f>
        <v>0</v>
      </c>
      <c r="Z95" s="644">
        <f>'Invulsheet Assetbeheerder'!N98</f>
        <v>0</v>
      </c>
      <c r="AA95" s="644">
        <f>'Invulsheet Assetbeheerder'!O98</f>
        <v>0</v>
      </c>
    </row>
    <row r="96" spans="1:27" ht="17" thickBot="1" x14ac:dyDescent="0.25">
      <c r="A96" s="456">
        <f>'St. Objectenlijst FE'!A96</f>
        <v>92</v>
      </c>
      <c r="B96" s="454" t="str">
        <f>LOOKUP(A96,'St. Objectenlijst FE'!A:A,'St. Objectenlijst FE'!B:B)</f>
        <v>Funderingslaag (menggranulaat) (250mm) (100j)</v>
      </c>
      <c r="C96" s="453">
        <f>LOOKUP(A96,'Invulsheet Assetbeheerder'!A:A,'Invulsheet Assetbeheerder'!D:D)</f>
        <v>0</v>
      </c>
      <c r="D96" s="453">
        <f>IF(A96='2.Middel Proj Aangepast Object'!A98,'2.Middel Proj Aangepast Object'!E98,0)+IF(A96='3. Middel Groot Proj Nieuw Obj '!$B$6,'3. Middel Groot Proj Nieuw Obj '!$C$9,0)+IF('Objectenoverzicht aantallen'!A96='3. Middel Groot Proj Nieuw Obj '!$E$6,'3. Middel Groot Proj Nieuw Obj '!$F$9,0)+IF(A96='3. Middel Groot Proj Nieuw Obj '!$H$6,'3. Middel Groot Proj Nieuw Obj '!$I$9,0)+IF('Objectenoverzicht aantallen'!A96='3. Middel Groot Proj Nieuw Obj '!$K$6,'3. Middel Groot Proj Nieuw Obj '!$L$9,0)</f>
        <v>0</v>
      </c>
      <c r="E96" s="644">
        <f>IF('Objectenoverzicht aantallen'!E$3='1.Klein Proj Bestaand Object'!$C$5,'1.Klein Proj Bestaand Object'!$C99,0)+IF($D$4=E$3,$D96,0)</f>
        <v>0</v>
      </c>
      <c r="F96" s="644">
        <f>IF('Objectenoverzicht aantallen'!F$3='1.Klein Proj Bestaand Object'!$C$5,'1.Klein Proj Bestaand Object'!$C99,0)+IF($D$4=F$3,$D96,0)</f>
        <v>0</v>
      </c>
      <c r="G96" s="644">
        <f>IF('Objectenoverzicht aantallen'!G$3='1.Klein Proj Bestaand Object'!$C$5,'1.Klein Proj Bestaand Object'!$C99,0)+IF($D$4=G$3,$D96,0)</f>
        <v>0</v>
      </c>
      <c r="H96" s="644">
        <f>IF('Objectenoverzicht aantallen'!H$3='1.Klein Proj Bestaand Object'!$C$5,'1.Klein Proj Bestaand Object'!$C99,0)+IF($D$4=H$3,$D96,0)</f>
        <v>0</v>
      </c>
      <c r="I96" s="644">
        <f>IF('Objectenoverzicht aantallen'!I$3='1.Klein Proj Bestaand Object'!$C$5,'1.Klein Proj Bestaand Object'!$C99,0)+IF($D$4=I$3,$D96,0)</f>
        <v>0</v>
      </c>
      <c r="J96" s="644">
        <f>IF('Objectenoverzicht aantallen'!J$3='1.Klein Proj Bestaand Object'!$C$5,'1.Klein Proj Bestaand Object'!$C99,0)+IF($D$4=J$3,$D96,0)</f>
        <v>0</v>
      </c>
      <c r="K96" s="644">
        <f>IF('Objectenoverzicht aantallen'!K$3='1.Klein Proj Bestaand Object'!$C$5,'1.Klein Proj Bestaand Object'!$C99,0)+IF($D$4=K$3,$D96,0)</f>
        <v>0</v>
      </c>
      <c r="L96" s="644">
        <f>IF('Objectenoverzicht aantallen'!L$3='1.Klein Proj Bestaand Object'!$C$5,'1.Klein Proj Bestaand Object'!$C99,0)+IF($D$4=L$3,$D96,0)</f>
        <v>0</v>
      </c>
      <c r="M96" s="644">
        <f>IF('Objectenoverzicht aantallen'!M$3='1.Klein Proj Bestaand Object'!$C$5,'1.Klein Proj Bestaand Object'!$C99,0)+IF($D$4=M$3,$D96,0)</f>
        <v>0</v>
      </c>
      <c r="N96" s="644">
        <f>IF('Objectenoverzicht aantallen'!N$3='1.Klein Proj Bestaand Object'!$C$5,'1.Klein Proj Bestaand Object'!$C99,0)+IF($D$4=N$3,$D96,0)</f>
        <v>0</v>
      </c>
      <c r="O96" s="644">
        <f>IF('Objectenoverzicht aantallen'!O$3='1.Klein Proj Bestaand Object'!$C$5,'1.Klein Proj Bestaand Object'!$C99,0)+IF($D$4=O$3,$D96,0)</f>
        <v>0</v>
      </c>
      <c r="P96" s="460">
        <f t="shared" si="2"/>
        <v>0</v>
      </c>
      <c r="Q96" s="644">
        <f>'Invulsheet Assetbeheerder'!E99</f>
        <v>0</v>
      </c>
      <c r="R96" s="644">
        <f>'Invulsheet Assetbeheerder'!F99</f>
        <v>0</v>
      </c>
      <c r="S96" s="644">
        <f>'Invulsheet Assetbeheerder'!G99</f>
        <v>0</v>
      </c>
      <c r="T96" s="644">
        <f>'Invulsheet Assetbeheerder'!H99</f>
        <v>0</v>
      </c>
      <c r="U96" s="644">
        <f>'Invulsheet Assetbeheerder'!I99</f>
        <v>0</v>
      </c>
      <c r="V96" s="644">
        <f>'Invulsheet Assetbeheerder'!J99</f>
        <v>0</v>
      </c>
      <c r="W96" s="644">
        <f>'Invulsheet Assetbeheerder'!K99</f>
        <v>0</v>
      </c>
      <c r="X96" s="644">
        <f>'Invulsheet Assetbeheerder'!L99</f>
        <v>0</v>
      </c>
      <c r="Y96" s="644">
        <f>'Invulsheet Assetbeheerder'!M99</f>
        <v>0</v>
      </c>
      <c r="Z96" s="644">
        <f>'Invulsheet Assetbeheerder'!N99</f>
        <v>0</v>
      </c>
      <c r="AA96" s="644">
        <f>'Invulsheet Assetbeheerder'!O99</f>
        <v>0</v>
      </c>
    </row>
    <row r="97" spans="1:27" ht="17" thickBot="1" x14ac:dyDescent="0.25">
      <c r="A97" s="456">
        <f>'St. Objectenlijst FE'!A97</f>
        <v>93</v>
      </c>
      <c r="B97" s="454" t="str">
        <f>LOOKUP(A97,'St. Objectenlijst FE'!A:A,'St. Objectenlijst FE'!B:B)</f>
        <v>Zand (100j)</v>
      </c>
      <c r="C97" s="453">
        <f>LOOKUP(A97,'Invulsheet Assetbeheerder'!A:A,'Invulsheet Assetbeheerder'!D:D)</f>
        <v>0</v>
      </c>
      <c r="D97" s="453">
        <f>IF(A97='2.Middel Proj Aangepast Object'!A99,'2.Middel Proj Aangepast Object'!E99,0)+IF(A97='3. Middel Groot Proj Nieuw Obj '!$B$6,'3. Middel Groot Proj Nieuw Obj '!$C$9,0)+IF('Objectenoverzicht aantallen'!A97='3. Middel Groot Proj Nieuw Obj '!$E$6,'3. Middel Groot Proj Nieuw Obj '!$F$9,0)+IF(A97='3. Middel Groot Proj Nieuw Obj '!$H$6,'3. Middel Groot Proj Nieuw Obj '!$I$9,0)+IF('Objectenoverzicht aantallen'!A97='3. Middel Groot Proj Nieuw Obj '!$K$6,'3. Middel Groot Proj Nieuw Obj '!$L$9,0)</f>
        <v>0</v>
      </c>
      <c r="E97" s="644">
        <f>IF('Objectenoverzicht aantallen'!E$3='1.Klein Proj Bestaand Object'!$C$5,'1.Klein Proj Bestaand Object'!$C100,0)+IF($D$4=E$3,$D97,0)</f>
        <v>0</v>
      </c>
      <c r="F97" s="644">
        <f>IF('Objectenoverzicht aantallen'!F$3='1.Klein Proj Bestaand Object'!$C$5,'1.Klein Proj Bestaand Object'!$C100,0)+IF($D$4=F$3,$D97,0)</f>
        <v>0</v>
      </c>
      <c r="G97" s="644">
        <f>IF('Objectenoverzicht aantallen'!G$3='1.Klein Proj Bestaand Object'!$C$5,'1.Klein Proj Bestaand Object'!$C100,0)+IF($D$4=G$3,$D97,0)</f>
        <v>0</v>
      </c>
      <c r="H97" s="644">
        <f>IF('Objectenoverzicht aantallen'!H$3='1.Klein Proj Bestaand Object'!$C$5,'1.Klein Proj Bestaand Object'!$C100,0)+IF($D$4=H$3,$D97,0)</f>
        <v>0</v>
      </c>
      <c r="I97" s="644">
        <f>IF('Objectenoverzicht aantallen'!I$3='1.Klein Proj Bestaand Object'!$C$5,'1.Klein Proj Bestaand Object'!$C100,0)+IF($D$4=I$3,$D97,0)</f>
        <v>0</v>
      </c>
      <c r="J97" s="644">
        <f>IF('Objectenoverzicht aantallen'!J$3='1.Klein Proj Bestaand Object'!$C$5,'1.Klein Proj Bestaand Object'!$C100,0)+IF($D$4=J$3,$D97,0)</f>
        <v>0</v>
      </c>
      <c r="K97" s="644">
        <f>IF('Objectenoverzicht aantallen'!K$3='1.Klein Proj Bestaand Object'!$C$5,'1.Klein Proj Bestaand Object'!$C100,0)+IF($D$4=K$3,$D97,0)</f>
        <v>0</v>
      </c>
      <c r="L97" s="644">
        <f>IF('Objectenoverzicht aantallen'!L$3='1.Klein Proj Bestaand Object'!$C$5,'1.Klein Proj Bestaand Object'!$C100,0)+IF($D$4=L$3,$D97,0)</f>
        <v>0</v>
      </c>
      <c r="M97" s="644">
        <f>IF('Objectenoverzicht aantallen'!M$3='1.Klein Proj Bestaand Object'!$C$5,'1.Klein Proj Bestaand Object'!$C100,0)+IF($D$4=M$3,$D97,0)</f>
        <v>0</v>
      </c>
      <c r="N97" s="644">
        <f>IF('Objectenoverzicht aantallen'!N$3='1.Klein Proj Bestaand Object'!$C$5,'1.Klein Proj Bestaand Object'!$C100,0)+IF($D$4=N$3,$D97,0)</f>
        <v>0</v>
      </c>
      <c r="O97" s="644">
        <f>IF('Objectenoverzicht aantallen'!O$3='1.Klein Proj Bestaand Object'!$C$5,'1.Klein Proj Bestaand Object'!$C100,0)+IF($D$4=O$3,$D97,0)</f>
        <v>0</v>
      </c>
      <c r="P97" s="460">
        <f t="shared" si="2"/>
        <v>0</v>
      </c>
      <c r="Q97" s="644">
        <f>'Invulsheet Assetbeheerder'!E100</f>
        <v>0</v>
      </c>
      <c r="R97" s="644">
        <f>'Invulsheet Assetbeheerder'!F100</f>
        <v>0</v>
      </c>
      <c r="S97" s="644">
        <f>'Invulsheet Assetbeheerder'!G100</f>
        <v>0</v>
      </c>
      <c r="T97" s="644">
        <f>'Invulsheet Assetbeheerder'!H100</f>
        <v>0</v>
      </c>
      <c r="U97" s="644">
        <f>'Invulsheet Assetbeheerder'!I100</f>
        <v>0</v>
      </c>
      <c r="V97" s="644">
        <f>'Invulsheet Assetbeheerder'!J100</f>
        <v>0</v>
      </c>
      <c r="W97" s="644">
        <f>'Invulsheet Assetbeheerder'!K100</f>
        <v>0</v>
      </c>
      <c r="X97" s="644">
        <f>'Invulsheet Assetbeheerder'!L100</f>
        <v>0</v>
      </c>
      <c r="Y97" s="644">
        <f>'Invulsheet Assetbeheerder'!M100</f>
        <v>0</v>
      </c>
      <c r="Z97" s="644">
        <f>'Invulsheet Assetbeheerder'!N100</f>
        <v>0</v>
      </c>
      <c r="AA97" s="644">
        <f>'Invulsheet Assetbeheerder'!O100</f>
        <v>0</v>
      </c>
    </row>
    <row r="98" spans="1:27" ht="17" thickBot="1" x14ac:dyDescent="0.25">
      <c r="A98" s="456">
        <f>'St. Objectenlijst FE'!A98</f>
        <v>94</v>
      </c>
      <c r="B98" s="454" t="str">
        <f>LOOKUP(A98,'St. Objectenlijst FE'!A:A,'St. Objectenlijst FE'!B:B)</f>
        <v>Kleeflaag</v>
      </c>
      <c r="C98" s="453">
        <f>LOOKUP(A98,'Invulsheet Assetbeheerder'!A:A,'Invulsheet Assetbeheerder'!D:D)</f>
        <v>0</v>
      </c>
      <c r="D98" s="453">
        <f>IF(A98='2.Middel Proj Aangepast Object'!A100,'2.Middel Proj Aangepast Object'!E100,0)+IF(A98='3. Middel Groot Proj Nieuw Obj '!$B$6,'3. Middel Groot Proj Nieuw Obj '!$C$9,0)+IF('Objectenoverzicht aantallen'!A98='3. Middel Groot Proj Nieuw Obj '!$E$6,'3. Middel Groot Proj Nieuw Obj '!$F$9,0)+IF(A98='3. Middel Groot Proj Nieuw Obj '!$H$6,'3. Middel Groot Proj Nieuw Obj '!$I$9,0)+IF('Objectenoverzicht aantallen'!A98='3. Middel Groot Proj Nieuw Obj '!$K$6,'3. Middel Groot Proj Nieuw Obj '!$L$9,0)</f>
        <v>0</v>
      </c>
      <c r="E98" s="644">
        <f>IF('Objectenoverzicht aantallen'!E$3='1.Klein Proj Bestaand Object'!$C$5,'1.Klein Proj Bestaand Object'!$C101,0)+IF($D$4=E$3,$D98,0)</f>
        <v>0</v>
      </c>
      <c r="F98" s="644">
        <f>IF('Objectenoverzicht aantallen'!F$3='1.Klein Proj Bestaand Object'!$C$5,'1.Klein Proj Bestaand Object'!$C101,0)+IF($D$4=F$3,$D98,0)</f>
        <v>0</v>
      </c>
      <c r="G98" s="644">
        <f>IF('Objectenoverzicht aantallen'!G$3='1.Klein Proj Bestaand Object'!$C$5,'1.Klein Proj Bestaand Object'!$C101,0)+IF($D$4=G$3,$D98,0)</f>
        <v>0</v>
      </c>
      <c r="H98" s="644">
        <f>IF('Objectenoverzicht aantallen'!H$3='1.Klein Proj Bestaand Object'!$C$5,'1.Klein Proj Bestaand Object'!$C101,0)+IF($D$4=H$3,$D98,0)</f>
        <v>0</v>
      </c>
      <c r="I98" s="644">
        <f>IF('Objectenoverzicht aantallen'!I$3='1.Klein Proj Bestaand Object'!$C$5,'1.Klein Proj Bestaand Object'!$C101,0)+IF($D$4=I$3,$D98,0)</f>
        <v>0</v>
      </c>
      <c r="J98" s="644">
        <f>IF('Objectenoverzicht aantallen'!J$3='1.Klein Proj Bestaand Object'!$C$5,'1.Klein Proj Bestaand Object'!$C101,0)+IF($D$4=J$3,$D98,0)</f>
        <v>0</v>
      </c>
      <c r="K98" s="644">
        <f>IF('Objectenoverzicht aantallen'!K$3='1.Klein Proj Bestaand Object'!$C$5,'1.Klein Proj Bestaand Object'!$C101,0)+IF($D$4=K$3,$D98,0)</f>
        <v>0</v>
      </c>
      <c r="L98" s="644">
        <f>IF('Objectenoverzicht aantallen'!L$3='1.Klein Proj Bestaand Object'!$C$5,'1.Klein Proj Bestaand Object'!$C101,0)+IF($D$4=L$3,$D98,0)</f>
        <v>0</v>
      </c>
      <c r="M98" s="644">
        <f>IF('Objectenoverzicht aantallen'!M$3='1.Klein Proj Bestaand Object'!$C$5,'1.Klein Proj Bestaand Object'!$C101,0)+IF($D$4=M$3,$D98,0)</f>
        <v>0</v>
      </c>
      <c r="N98" s="644">
        <f>IF('Objectenoverzicht aantallen'!N$3='1.Klein Proj Bestaand Object'!$C$5,'1.Klein Proj Bestaand Object'!$C101,0)+IF($D$4=N$3,$D98,0)</f>
        <v>0</v>
      </c>
      <c r="O98" s="644">
        <f>IF('Objectenoverzicht aantallen'!O$3='1.Klein Proj Bestaand Object'!$C$5,'1.Klein Proj Bestaand Object'!$C101,0)+IF($D$4=O$3,$D98,0)</f>
        <v>0</v>
      </c>
      <c r="P98" s="460">
        <f t="shared" si="2"/>
        <v>0</v>
      </c>
      <c r="Q98" s="644">
        <f>'Invulsheet Assetbeheerder'!E101</f>
        <v>0</v>
      </c>
      <c r="R98" s="644">
        <f>'Invulsheet Assetbeheerder'!F101</f>
        <v>0</v>
      </c>
      <c r="S98" s="644">
        <f>'Invulsheet Assetbeheerder'!G101</f>
        <v>0</v>
      </c>
      <c r="T98" s="644">
        <f>'Invulsheet Assetbeheerder'!H101</f>
        <v>0</v>
      </c>
      <c r="U98" s="644">
        <f>'Invulsheet Assetbeheerder'!I101</f>
        <v>0</v>
      </c>
      <c r="V98" s="644">
        <f>'Invulsheet Assetbeheerder'!J101</f>
        <v>0</v>
      </c>
      <c r="W98" s="644">
        <f>'Invulsheet Assetbeheerder'!K101</f>
        <v>0</v>
      </c>
      <c r="X98" s="644">
        <f>'Invulsheet Assetbeheerder'!L101</f>
        <v>0</v>
      </c>
      <c r="Y98" s="644">
        <f>'Invulsheet Assetbeheerder'!M101</f>
        <v>0</v>
      </c>
      <c r="Z98" s="644">
        <f>'Invulsheet Assetbeheerder'!N101</f>
        <v>0</v>
      </c>
      <c r="AA98" s="644">
        <f>'Invulsheet Assetbeheerder'!O101</f>
        <v>0</v>
      </c>
    </row>
    <row r="99" spans="1:27" ht="17" thickBot="1" x14ac:dyDescent="0.25">
      <c r="A99" s="456">
        <f>'St. Objectenlijst FE'!A99</f>
        <v>95</v>
      </c>
      <c r="B99" s="454" t="str">
        <f>LOOKUP(A99,'St. Objectenlijst FE'!A:A,'St. Objectenlijst FE'!B:B)</f>
        <v>Duiker (staal)</v>
      </c>
      <c r="C99" s="453">
        <f>LOOKUP(A99,'Invulsheet Assetbeheerder'!A:A,'Invulsheet Assetbeheerder'!D:D)</f>
        <v>0</v>
      </c>
      <c r="D99" s="453">
        <f>IF(A99='2.Middel Proj Aangepast Object'!A101,'2.Middel Proj Aangepast Object'!E101,0)+IF(A99='3. Middel Groot Proj Nieuw Obj '!$B$6,'3. Middel Groot Proj Nieuw Obj '!$C$9,0)+IF('Objectenoverzicht aantallen'!A99='3. Middel Groot Proj Nieuw Obj '!$E$6,'3. Middel Groot Proj Nieuw Obj '!$F$9,0)+IF(A99='3. Middel Groot Proj Nieuw Obj '!$H$6,'3. Middel Groot Proj Nieuw Obj '!$I$9,0)+IF('Objectenoverzicht aantallen'!A99='3. Middel Groot Proj Nieuw Obj '!$K$6,'3. Middel Groot Proj Nieuw Obj '!$L$9,0)</f>
        <v>0</v>
      </c>
      <c r="E99" s="644">
        <f>IF('Objectenoverzicht aantallen'!E$3='1.Klein Proj Bestaand Object'!$C$5,'1.Klein Proj Bestaand Object'!$C102,0)+IF($D$4=E$3,$D99,0)</f>
        <v>0</v>
      </c>
      <c r="F99" s="644">
        <f>IF('Objectenoverzicht aantallen'!F$3='1.Klein Proj Bestaand Object'!$C$5,'1.Klein Proj Bestaand Object'!$C102,0)+IF($D$4=F$3,$D99,0)</f>
        <v>0</v>
      </c>
      <c r="G99" s="644">
        <f>IF('Objectenoverzicht aantallen'!G$3='1.Klein Proj Bestaand Object'!$C$5,'1.Klein Proj Bestaand Object'!$C102,0)+IF($D$4=G$3,$D99,0)</f>
        <v>0</v>
      </c>
      <c r="H99" s="644">
        <f>IF('Objectenoverzicht aantallen'!H$3='1.Klein Proj Bestaand Object'!$C$5,'1.Klein Proj Bestaand Object'!$C102,0)+IF($D$4=H$3,$D99,0)</f>
        <v>0</v>
      </c>
      <c r="I99" s="644">
        <f>IF('Objectenoverzicht aantallen'!I$3='1.Klein Proj Bestaand Object'!$C$5,'1.Klein Proj Bestaand Object'!$C102,0)+IF($D$4=I$3,$D99,0)</f>
        <v>0</v>
      </c>
      <c r="J99" s="644">
        <f>IF('Objectenoverzicht aantallen'!J$3='1.Klein Proj Bestaand Object'!$C$5,'1.Klein Proj Bestaand Object'!$C102,0)+IF($D$4=J$3,$D99,0)</f>
        <v>0</v>
      </c>
      <c r="K99" s="644">
        <f>IF('Objectenoverzicht aantallen'!K$3='1.Klein Proj Bestaand Object'!$C$5,'1.Klein Proj Bestaand Object'!$C102,0)+IF($D$4=K$3,$D99,0)</f>
        <v>0</v>
      </c>
      <c r="L99" s="644">
        <f>IF('Objectenoverzicht aantallen'!L$3='1.Klein Proj Bestaand Object'!$C$5,'1.Klein Proj Bestaand Object'!$C102,0)+IF($D$4=L$3,$D99,0)</f>
        <v>0</v>
      </c>
      <c r="M99" s="644">
        <f>IF('Objectenoverzicht aantallen'!M$3='1.Klein Proj Bestaand Object'!$C$5,'1.Klein Proj Bestaand Object'!$C102,0)+IF($D$4=M$3,$D99,0)</f>
        <v>0</v>
      </c>
      <c r="N99" s="644">
        <f>IF('Objectenoverzicht aantallen'!N$3='1.Klein Proj Bestaand Object'!$C$5,'1.Klein Proj Bestaand Object'!$C102,0)+IF($D$4=N$3,$D99,0)</f>
        <v>0</v>
      </c>
      <c r="O99" s="644">
        <f>IF('Objectenoverzicht aantallen'!O$3='1.Klein Proj Bestaand Object'!$C$5,'1.Klein Proj Bestaand Object'!$C102,0)+IF($D$4=O$3,$D99,0)</f>
        <v>0</v>
      </c>
      <c r="P99" s="460">
        <f t="shared" si="2"/>
        <v>0</v>
      </c>
      <c r="Q99" s="644">
        <f>'Invulsheet Assetbeheerder'!E102</f>
        <v>0</v>
      </c>
      <c r="R99" s="644">
        <f>'Invulsheet Assetbeheerder'!F102</f>
        <v>0</v>
      </c>
      <c r="S99" s="644">
        <f>'Invulsheet Assetbeheerder'!G102</f>
        <v>0</v>
      </c>
      <c r="T99" s="644">
        <f>'Invulsheet Assetbeheerder'!H102</f>
        <v>0</v>
      </c>
      <c r="U99" s="644">
        <f>'Invulsheet Assetbeheerder'!I102</f>
        <v>0</v>
      </c>
      <c r="V99" s="644">
        <f>'Invulsheet Assetbeheerder'!J102</f>
        <v>0</v>
      </c>
      <c r="W99" s="644">
        <f>'Invulsheet Assetbeheerder'!K102</f>
        <v>0</v>
      </c>
      <c r="X99" s="644">
        <f>'Invulsheet Assetbeheerder'!L102</f>
        <v>0</v>
      </c>
      <c r="Y99" s="644">
        <f>'Invulsheet Assetbeheerder'!M102</f>
        <v>0</v>
      </c>
      <c r="Z99" s="644">
        <f>'Invulsheet Assetbeheerder'!N102</f>
        <v>0</v>
      </c>
      <c r="AA99" s="644">
        <f>'Invulsheet Assetbeheerder'!O102</f>
        <v>0</v>
      </c>
    </row>
    <row r="100" spans="1:27" ht="17" thickBot="1" x14ac:dyDescent="0.25">
      <c r="A100" s="456">
        <f>'St. Objectenlijst FE'!A100</f>
        <v>96</v>
      </c>
      <c r="B100" s="454" t="str">
        <f>LOOKUP(A100,'St. Objectenlijst FE'!A:A,'St. Objectenlijst FE'!B:B)</f>
        <v>Kleeflaag (10-30j)</v>
      </c>
      <c r="C100" s="453">
        <f>LOOKUP(A100,'Invulsheet Assetbeheerder'!A:A,'Invulsheet Assetbeheerder'!D:D)</f>
        <v>0</v>
      </c>
      <c r="D100" s="453">
        <f>IF(A100='2.Middel Proj Aangepast Object'!A102,'2.Middel Proj Aangepast Object'!E102,0)+IF(A100='3. Middel Groot Proj Nieuw Obj '!$B$6,'3. Middel Groot Proj Nieuw Obj '!$C$9,0)+IF('Objectenoverzicht aantallen'!A100='3. Middel Groot Proj Nieuw Obj '!$E$6,'3. Middel Groot Proj Nieuw Obj '!$F$9,0)+IF(A100='3. Middel Groot Proj Nieuw Obj '!$H$6,'3. Middel Groot Proj Nieuw Obj '!$I$9,0)+IF('Objectenoverzicht aantallen'!A100='3. Middel Groot Proj Nieuw Obj '!$K$6,'3. Middel Groot Proj Nieuw Obj '!$L$9,0)</f>
        <v>0</v>
      </c>
      <c r="E100" s="644">
        <f>IF('Objectenoverzicht aantallen'!E$3='1.Klein Proj Bestaand Object'!$C$5,'1.Klein Proj Bestaand Object'!$C103,0)+IF($D$4=E$3,$D100,0)</f>
        <v>0</v>
      </c>
      <c r="F100" s="644">
        <f>IF('Objectenoverzicht aantallen'!F$3='1.Klein Proj Bestaand Object'!$C$5,'1.Klein Proj Bestaand Object'!$C103,0)+IF($D$4=F$3,$D100,0)</f>
        <v>0</v>
      </c>
      <c r="G100" s="644">
        <f>IF('Objectenoverzicht aantallen'!G$3='1.Klein Proj Bestaand Object'!$C$5,'1.Klein Proj Bestaand Object'!$C103,0)+IF($D$4=G$3,$D100,0)</f>
        <v>0</v>
      </c>
      <c r="H100" s="644">
        <f>IF('Objectenoverzicht aantallen'!H$3='1.Klein Proj Bestaand Object'!$C$5,'1.Klein Proj Bestaand Object'!$C103,0)+IF($D$4=H$3,$D100,0)</f>
        <v>0</v>
      </c>
      <c r="I100" s="644">
        <f>IF('Objectenoverzicht aantallen'!I$3='1.Klein Proj Bestaand Object'!$C$5,'1.Klein Proj Bestaand Object'!$C103,0)+IF($D$4=I$3,$D100,0)</f>
        <v>0</v>
      </c>
      <c r="J100" s="644">
        <f>IF('Objectenoverzicht aantallen'!J$3='1.Klein Proj Bestaand Object'!$C$5,'1.Klein Proj Bestaand Object'!$C103,0)+IF($D$4=J$3,$D100,0)</f>
        <v>0</v>
      </c>
      <c r="K100" s="644">
        <f>IF('Objectenoverzicht aantallen'!K$3='1.Klein Proj Bestaand Object'!$C$5,'1.Klein Proj Bestaand Object'!$C103,0)+IF($D$4=K$3,$D100,0)</f>
        <v>0</v>
      </c>
      <c r="L100" s="644">
        <f>IF('Objectenoverzicht aantallen'!L$3='1.Klein Proj Bestaand Object'!$C$5,'1.Klein Proj Bestaand Object'!$C103,0)+IF($D$4=L$3,$D100,0)</f>
        <v>0</v>
      </c>
      <c r="M100" s="644">
        <f>IF('Objectenoverzicht aantallen'!M$3='1.Klein Proj Bestaand Object'!$C$5,'1.Klein Proj Bestaand Object'!$C103,0)+IF($D$4=M$3,$D100,0)</f>
        <v>0</v>
      </c>
      <c r="N100" s="644">
        <f>IF('Objectenoverzicht aantallen'!N$3='1.Klein Proj Bestaand Object'!$C$5,'1.Klein Proj Bestaand Object'!$C103,0)+IF($D$4=N$3,$D100,0)</f>
        <v>0</v>
      </c>
      <c r="O100" s="644">
        <f>IF('Objectenoverzicht aantallen'!O$3='1.Klein Proj Bestaand Object'!$C$5,'1.Klein Proj Bestaand Object'!$C103,0)+IF($D$4=O$3,$D100,0)</f>
        <v>0</v>
      </c>
      <c r="P100" s="460">
        <f t="shared" si="2"/>
        <v>0</v>
      </c>
      <c r="Q100" s="644">
        <f>'Invulsheet Assetbeheerder'!E103</f>
        <v>0</v>
      </c>
      <c r="R100" s="644">
        <f>'Invulsheet Assetbeheerder'!F103</f>
        <v>0</v>
      </c>
      <c r="S100" s="644">
        <f>'Invulsheet Assetbeheerder'!G103</f>
        <v>0</v>
      </c>
      <c r="T100" s="644">
        <f>'Invulsheet Assetbeheerder'!H103</f>
        <v>0</v>
      </c>
      <c r="U100" s="644">
        <f>'Invulsheet Assetbeheerder'!I103</f>
        <v>0</v>
      </c>
      <c r="V100" s="644">
        <f>'Invulsheet Assetbeheerder'!J103</f>
        <v>0</v>
      </c>
      <c r="W100" s="644">
        <f>'Invulsheet Assetbeheerder'!K103</f>
        <v>0</v>
      </c>
      <c r="X100" s="644">
        <f>'Invulsheet Assetbeheerder'!L103</f>
        <v>0</v>
      </c>
      <c r="Y100" s="644">
        <f>'Invulsheet Assetbeheerder'!M103</f>
        <v>0</v>
      </c>
      <c r="Z100" s="644">
        <f>'Invulsheet Assetbeheerder'!N103</f>
        <v>0</v>
      </c>
      <c r="AA100" s="644">
        <f>'Invulsheet Assetbeheerder'!O103</f>
        <v>0</v>
      </c>
    </row>
    <row r="101" spans="1:27" ht="17" thickBot="1" x14ac:dyDescent="0.25">
      <c r="A101" s="456">
        <f>'St. Objectenlijst FE'!A101</f>
        <v>97</v>
      </c>
      <c r="B101" s="454" t="str">
        <f>LOOKUP(A101,'St. Objectenlijst FE'!A:A,'St. Objectenlijst FE'!B:B)</f>
        <v>Tussenlaag AC bin/base 50% PR (30j)</v>
      </c>
      <c r="C101" s="453">
        <f>LOOKUP(A101,'Invulsheet Assetbeheerder'!A:A,'Invulsheet Assetbeheerder'!D:D)</f>
        <v>0</v>
      </c>
      <c r="D101" s="453">
        <f>IF(A101='2.Middel Proj Aangepast Object'!A103,'2.Middel Proj Aangepast Object'!E103,0)+IF(A101='3. Middel Groot Proj Nieuw Obj '!$B$6,'3. Middel Groot Proj Nieuw Obj '!$C$9,0)+IF('Objectenoverzicht aantallen'!A101='3. Middel Groot Proj Nieuw Obj '!$E$6,'3. Middel Groot Proj Nieuw Obj '!$F$9,0)+IF(A101='3. Middel Groot Proj Nieuw Obj '!$H$6,'3. Middel Groot Proj Nieuw Obj '!$I$9,0)+IF('Objectenoverzicht aantallen'!A101='3. Middel Groot Proj Nieuw Obj '!$K$6,'3. Middel Groot Proj Nieuw Obj '!$L$9,0)</f>
        <v>0</v>
      </c>
      <c r="E101" s="644">
        <f>IF('Objectenoverzicht aantallen'!E$3='1.Klein Proj Bestaand Object'!$C$5,'1.Klein Proj Bestaand Object'!$C104,0)+IF($D$4=E$3,$D101,0)</f>
        <v>0</v>
      </c>
      <c r="F101" s="644">
        <f>IF('Objectenoverzicht aantallen'!F$3='1.Klein Proj Bestaand Object'!$C$5,'1.Klein Proj Bestaand Object'!$C104,0)+IF($D$4=F$3,$D101,0)</f>
        <v>0</v>
      </c>
      <c r="G101" s="644">
        <f>IF('Objectenoverzicht aantallen'!G$3='1.Klein Proj Bestaand Object'!$C$5,'1.Klein Proj Bestaand Object'!$C104,0)+IF($D$4=G$3,$D101,0)</f>
        <v>0</v>
      </c>
      <c r="H101" s="644">
        <f>IF('Objectenoverzicht aantallen'!H$3='1.Klein Proj Bestaand Object'!$C$5,'1.Klein Proj Bestaand Object'!$C104,0)+IF($D$4=H$3,$D101,0)</f>
        <v>0</v>
      </c>
      <c r="I101" s="644">
        <f>IF('Objectenoverzicht aantallen'!I$3='1.Klein Proj Bestaand Object'!$C$5,'1.Klein Proj Bestaand Object'!$C104,0)+IF($D$4=I$3,$D101,0)</f>
        <v>0</v>
      </c>
      <c r="J101" s="644">
        <f>IF('Objectenoverzicht aantallen'!J$3='1.Klein Proj Bestaand Object'!$C$5,'1.Klein Proj Bestaand Object'!$C104,0)+IF($D$4=J$3,$D101,0)</f>
        <v>0</v>
      </c>
      <c r="K101" s="644">
        <f>IF('Objectenoverzicht aantallen'!K$3='1.Klein Proj Bestaand Object'!$C$5,'1.Klein Proj Bestaand Object'!$C104,0)+IF($D$4=K$3,$D101,0)</f>
        <v>0</v>
      </c>
      <c r="L101" s="644">
        <f>IF('Objectenoverzicht aantallen'!L$3='1.Klein Proj Bestaand Object'!$C$5,'1.Klein Proj Bestaand Object'!$C104,0)+IF($D$4=L$3,$D101,0)</f>
        <v>0</v>
      </c>
      <c r="M101" s="644">
        <f>IF('Objectenoverzicht aantallen'!M$3='1.Klein Proj Bestaand Object'!$C$5,'1.Klein Proj Bestaand Object'!$C104,0)+IF($D$4=M$3,$D101,0)</f>
        <v>0</v>
      </c>
      <c r="N101" s="644">
        <f>IF('Objectenoverzicht aantallen'!N$3='1.Klein Proj Bestaand Object'!$C$5,'1.Klein Proj Bestaand Object'!$C104,0)+IF($D$4=N$3,$D101,0)</f>
        <v>0</v>
      </c>
      <c r="O101" s="644">
        <f>IF('Objectenoverzicht aantallen'!O$3='1.Klein Proj Bestaand Object'!$C$5,'1.Klein Proj Bestaand Object'!$C104,0)+IF($D$4=O$3,$D101,0)</f>
        <v>0</v>
      </c>
      <c r="P101" s="460">
        <f t="shared" si="2"/>
        <v>0</v>
      </c>
      <c r="Q101" s="644">
        <f>'Invulsheet Assetbeheerder'!E104</f>
        <v>0</v>
      </c>
      <c r="R101" s="644">
        <f>'Invulsheet Assetbeheerder'!F104</f>
        <v>0</v>
      </c>
      <c r="S101" s="644">
        <f>'Invulsheet Assetbeheerder'!G104</f>
        <v>0</v>
      </c>
      <c r="T101" s="644">
        <f>'Invulsheet Assetbeheerder'!H104</f>
        <v>0</v>
      </c>
      <c r="U101" s="644">
        <f>'Invulsheet Assetbeheerder'!I104</f>
        <v>0</v>
      </c>
      <c r="V101" s="644">
        <f>'Invulsheet Assetbeheerder'!J104</f>
        <v>0</v>
      </c>
      <c r="W101" s="644">
        <f>'Invulsheet Assetbeheerder'!K104</f>
        <v>0</v>
      </c>
      <c r="X101" s="644">
        <f>'Invulsheet Assetbeheerder'!L104</f>
        <v>0</v>
      </c>
      <c r="Y101" s="644">
        <f>'Invulsheet Assetbeheerder'!M104</f>
        <v>0</v>
      </c>
      <c r="Z101" s="644">
        <f>'Invulsheet Assetbeheerder'!N104</f>
        <v>0</v>
      </c>
      <c r="AA101" s="644">
        <f>'Invulsheet Assetbeheerder'!O104</f>
        <v>0</v>
      </c>
    </row>
    <row r="102" spans="1:27" ht="17" thickBot="1" x14ac:dyDescent="0.25">
      <c r="A102" s="456">
        <f>'St. Objectenlijst FE'!A102</f>
        <v>98</v>
      </c>
      <c r="B102" s="454" t="str">
        <f>LOOKUP(A102,'St. Objectenlijst FE'!A:A,'St. Objectenlijst FE'!B:B)</f>
        <v>Onderlaag AC bin/base 50% PR (60j)</v>
      </c>
      <c r="C102" s="453">
        <f>LOOKUP(A102,'Invulsheet Assetbeheerder'!A:A,'Invulsheet Assetbeheerder'!D:D)</f>
        <v>0</v>
      </c>
      <c r="D102" s="453">
        <f>IF(A102='2.Middel Proj Aangepast Object'!A104,'2.Middel Proj Aangepast Object'!E104,0)+IF(A102='3. Middel Groot Proj Nieuw Obj '!$B$6,'3. Middel Groot Proj Nieuw Obj '!$C$9,0)+IF('Objectenoverzicht aantallen'!A102='3. Middel Groot Proj Nieuw Obj '!$E$6,'3. Middel Groot Proj Nieuw Obj '!$F$9,0)+IF(A102='3. Middel Groot Proj Nieuw Obj '!$H$6,'3. Middel Groot Proj Nieuw Obj '!$I$9,0)+IF('Objectenoverzicht aantallen'!A102='3. Middel Groot Proj Nieuw Obj '!$K$6,'3. Middel Groot Proj Nieuw Obj '!$L$9,0)</f>
        <v>0</v>
      </c>
      <c r="E102" s="644">
        <f>IF('Objectenoverzicht aantallen'!E$3='1.Klein Proj Bestaand Object'!$C$5,'1.Klein Proj Bestaand Object'!$C105,0)+IF($D$4=E$3,$D102,0)</f>
        <v>0</v>
      </c>
      <c r="F102" s="644">
        <f>IF('Objectenoverzicht aantallen'!F$3='1.Klein Proj Bestaand Object'!$C$5,'1.Klein Proj Bestaand Object'!$C105,0)+IF($D$4=F$3,$D102,0)</f>
        <v>0</v>
      </c>
      <c r="G102" s="644">
        <f>IF('Objectenoverzicht aantallen'!G$3='1.Klein Proj Bestaand Object'!$C$5,'1.Klein Proj Bestaand Object'!$C105,0)+IF($D$4=G$3,$D102,0)</f>
        <v>0</v>
      </c>
      <c r="H102" s="644">
        <f>IF('Objectenoverzicht aantallen'!H$3='1.Klein Proj Bestaand Object'!$C$5,'1.Klein Proj Bestaand Object'!$C105,0)+IF($D$4=H$3,$D102,0)</f>
        <v>0</v>
      </c>
      <c r="I102" s="644">
        <f>IF('Objectenoverzicht aantallen'!I$3='1.Klein Proj Bestaand Object'!$C$5,'1.Klein Proj Bestaand Object'!$C105,0)+IF($D$4=I$3,$D102,0)</f>
        <v>0</v>
      </c>
      <c r="J102" s="644">
        <f>IF('Objectenoverzicht aantallen'!J$3='1.Klein Proj Bestaand Object'!$C$5,'1.Klein Proj Bestaand Object'!$C105,0)+IF($D$4=J$3,$D102,0)</f>
        <v>0</v>
      </c>
      <c r="K102" s="644">
        <f>IF('Objectenoverzicht aantallen'!K$3='1.Klein Proj Bestaand Object'!$C$5,'1.Klein Proj Bestaand Object'!$C105,0)+IF($D$4=K$3,$D102,0)</f>
        <v>0</v>
      </c>
      <c r="L102" s="644">
        <f>IF('Objectenoverzicht aantallen'!L$3='1.Klein Proj Bestaand Object'!$C$5,'1.Klein Proj Bestaand Object'!$C105,0)+IF($D$4=L$3,$D102,0)</f>
        <v>0</v>
      </c>
      <c r="M102" s="644">
        <f>IF('Objectenoverzicht aantallen'!M$3='1.Klein Proj Bestaand Object'!$C$5,'1.Klein Proj Bestaand Object'!$C105,0)+IF($D$4=M$3,$D102,0)</f>
        <v>0</v>
      </c>
      <c r="N102" s="644">
        <f>IF('Objectenoverzicht aantallen'!N$3='1.Klein Proj Bestaand Object'!$C$5,'1.Klein Proj Bestaand Object'!$C105,0)+IF($D$4=N$3,$D102,0)</f>
        <v>0</v>
      </c>
      <c r="O102" s="644">
        <f>IF('Objectenoverzicht aantallen'!O$3='1.Klein Proj Bestaand Object'!$C$5,'1.Klein Proj Bestaand Object'!$C105,0)+IF($D$4=O$3,$D102,0)</f>
        <v>0</v>
      </c>
      <c r="P102" s="460">
        <f t="shared" si="2"/>
        <v>0</v>
      </c>
      <c r="Q102" s="644">
        <f>'Invulsheet Assetbeheerder'!E105</f>
        <v>0</v>
      </c>
      <c r="R102" s="644">
        <f>'Invulsheet Assetbeheerder'!F105</f>
        <v>0</v>
      </c>
      <c r="S102" s="644">
        <f>'Invulsheet Assetbeheerder'!G105</f>
        <v>0</v>
      </c>
      <c r="T102" s="644">
        <f>'Invulsheet Assetbeheerder'!H105</f>
        <v>0</v>
      </c>
      <c r="U102" s="644">
        <f>'Invulsheet Assetbeheerder'!I105</f>
        <v>0</v>
      </c>
      <c r="V102" s="644">
        <f>'Invulsheet Assetbeheerder'!J105</f>
        <v>0</v>
      </c>
      <c r="W102" s="644">
        <f>'Invulsheet Assetbeheerder'!K105</f>
        <v>0</v>
      </c>
      <c r="X102" s="644">
        <f>'Invulsheet Assetbeheerder'!L105</f>
        <v>0</v>
      </c>
      <c r="Y102" s="644">
        <f>'Invulsheet Assetbeheerder'!M105</f>
        <v>0</v>
      </c>
      <c r="Z102" s="644">
        <f>'Invulsheet Assetbeheerder'!N105</f>
        <v>0</v>
      </c>
      <c r="AA102" s="644">
        <f>'Invulsheet Assetbeheerder'!O105</f>
        <v>0</v>
      </c>
    </row>
    <row r="103" spans="1:27" ht="17" thickBot="1" x14ac:dyDescent="0.25">
      <c r="A103" s="456">
        <f>'St. Objectenlijst FE'!A103</f>
        <v>99</v>
      </c>
      <c r="B103" s="454" t="str">
        <f>LOOKUP(A103,'St. Objectenlijst FE'!A:A,'St. Objectenlijst FE'!B:B)</f>
        <v>Funderingslaag (menggranulaat) (250mm) (60j)</v>
      </c>
      <c r="C103" s="453">
        <f>LOOKUP(A103,'Invulsheet Assetbeheerder'!A:A,'Invulsheet Assetbeheerder'!D:D)</f>
        <v>0</v>
      </c>
      <c r="D103" s="453">
        <f>IF(A103='2.Middel Proj Aangepast Object'!A105,'2.Middel Proj Aangepast Object'!E105,0)+IF(A103='3. Middel Groot Proj Nieuw Obj '!$B$6,'3. Middel Groot Proj Nieuw Obj '!$C$9,0)+IF('Objectenoverzicht aantallen'!A103='3. Middel Groot Proj Nieuw Obj '!$E$6,'3. Middel Groot Proj Nieuw Obj '!$F$9,0)+IF(A103='3. Middel Groot Proj Nieuw Obj '!$H$6,'3. Middel Groot Proj Nieuw Obj '!$I$9,0)+IF('Objectenoverzicht aantallen'!A103='3. Middel Groot Proj Nieuw Obj '!$K$6,'3. Middel Groot Proj Nieuw Obj '!$L$9,0)</f>
        <v>0</v>
      </c>
      <c r="E103" s="644">
        <f>IF('Objectenoverzicht aantallen'!E$3='1.Klein Proj Bestaand Object'!$C$5,'1.Klein Proj Bestaand Object'!$C106,0)+IF($D$4=E$3,$D103,0)</f>
        <v>0</v>
      </c>
      <c r="F103" s="644">
        <f>IF('Objectenoverzicht aantallen'!F$3='1.Klein Proj Bestaand Object'!$C$5,'1.Klein Proj Bestaand Object'!$C106,0)+IF($D$4=F$3,$D103,0)</f>
        <v>0</v>
      </c>
      <c r="G103" s="644">
        <f>IF('Objectenoverzicht aantallen'!G$3='1.Klein Proj Bestaand Object'!$C$5,'1.Klein Proj Bestaand Object'!$C106,0)+IF($D$4=G$3,$D103,0)</f>
        <v>0</v>
      </c>
      <c r="H103" s="644">
        <f>IF('Objectenoverzicht aantallen'!H$3='1.Klein Proj Bestaand Object'!$C$5,'1.Klein Proj Bestaand Object'!$C106,0)+IF($D$4=H$3,$D103,0)</f>
        <v>0</v>
      </c>
      <c r="I103" s="644">
        <f>IF('Objectenoverzicht aantallen'!I$3='1.Klein Proj Bestaand Object'!$C$5,'1.Klein Proj Bestaand Object'!$C106,0)+IF($D$4=I$3,$D103,0)</f>
        <v>0</v>
      </c>
      <c r="J103" s="644">
        <f>IF('Objectenoverzicht aantallen'!J$3='1.Klein Proj Bestaand Object'!$C$5,'1.Klein Proj Bestaand Object'!$C106,0)+IF($D$4=J$3,$D103,0)</f>
        <v>0</v>
      </c>
      <c r="K103" s="644">
        <f>IF('Objectenoverzicht aantallen'!K$3='1.Klein Proj Bestaand Object'!$C$5,'1.Klein Proj Bestaand Object'!$C106,0)+IF($D$4=K$3,$D103,0)</f>
        <v>0</v>
      </c>
      <c r="L103" s="644">
        <f>IF('Objectenoverzicht aantallen'!L$3='1.Klein Proj Bestaand Object'!$C$5,'1.Klein Proj Bestaand Object'!$C106,0)+IF($D$4=L$3,$D103,0)</f>
        <v>0</v>
      </c>
      <c r="M103" s="644">
        <f>IF('Objectenoverzicht aantallen'!M$3='1.Klein Proj Bestaand Object'!$C$5,'1.Klein Proj Bestaand Object'!$C106,0)+IF($D$4=M$3,$D103,0)</f>
        <v>0</v>
      </c>
      <c r="N103" s="644">
        <f>IF('Objectenoverzicht aantallen'!N$3='1.Klein Proj Bestaand Object'!$C$5,'1.Klein Proj Bestaand Object'!$C106,0)+IF($D$4=N$3,$D103,0)</f>
        <v>0</v>
      </c>
      <c r="O103" s="644">
        <f>IF('Objectenoverzicht aantallen'!O$3='1.Klein Proj Bestaand Object'!$C$5,'1.Klein Proj Bestaand Object'!$C106,0)+IF($D$4=O$3,$D103,0)</f>
        <v>0</v>
      </c>
      <c r="P103" s="460">
        <f t="shared" si="2"/>
        <v>0</v>
      </c>
      <c r="Q103" s="644">
        <f>'Invulsheet Assetbeheerder'!E106</f>
        <v>0</v>
      </c>
      <c r="R103" s="644">
        <f>'Invulsheet Assetbeheerder'!F106</f>
        <v>0</v>
      </c>
      <c r="S103" s="644">
        <f>'Invulsheet Assetbeheerder'!G106</f>
        <v>0</v>
      </c>
      <c r="T103" s="644">
        <f>'Invulsheet Assetbeheerder'!H106</f>
        <v>0</v>
      </c>
      <c r="U103" s="644">
        <f>'Invulsheet Assetbeheerder'!I106</f>
        <v>0</v>
      </c>
      <c r="V103" s="644">
        <f>'Invulsheet Assetbeheerder'!J106</f>
        <v>0</v>
      </c>
      <c r="W103" s="644">
        <f>'Invulsheet Assetbeheerder'!K106</f>
        <v>0</v>
      </c>
      <c r="X103" s="644">
        <f>'Invulsheet Assetbeheerder'!L106</f>
        <v>0</v>
      </c>
      <c r="Y103" s="644">
        <f>'Invulsheet Assetbeheerder'!M106</f>
        <v>0</v>
      </c>
      <c r="Z103" s="644">
        <f>'Invulsheet Assetbeheerder'!N106</f>
        <v>0</v>
      </c>
      <c r="AA103" s="644">
        <f>'Invulsheet Assetbeheerder'!O106</f>
        <v>0</v>
      </c>
    </row>
    <row r="104" spans="1:27" ht="17" thickBot="1" x14ac:dyDescent="0.25">
      <c r="A104" s="456">
        <f>'St. Objectenlijst FE'!A104</f>
        <v>100</v>
      </c>
      <c r="B104" s="454" t="str">
        <f>LOOKUP(A104,'St. Objectenlijst FE'!A:A,'St. Objectenlijst FE'!B:B)</f>
        <v>Funderingslaag (menggranulaat) (200mm) (60j)</v>
      </c>
      <c r="C104" s="453">
        <f>LOOKUP(A104,'Invulsheet Assetbeheerder'!A:A,'Invulsheet Assetbeheerder'!D:D)</f>
        <v>0</v>
      </c>
      <c r="D104" s="453">
        <f>IF(A104='2.Middel Proj Aangepast Object'!A106,'2.Middel Proj Aangepast Object'!E106,0)+IF(A104='3. Middel Groot Proj Nieuw Obj '!$B$6,'3. Middel Groot Proj Nieuw Obj '!$C$9,0)+IF('Objectenoverzicht aantallen'!A104='3. Middel Groot Proj Nieuw Obj '!$E$6,'3. Middel Groot Proj Nieuw Obj '!$F$9,0)+IF(A104='3. Middel Groot Proj Nieuw Obj '!$H$6,'3. Middel Groot Proj Nieuw Obj '!$I$9,0)+IF('Objectenoverzicht aantallen'!A104='3. Middel Groot Proj Nieuw Obj '!$K$6,'3. Middel Groot Proj Nieuw Obj '!$L$9,0)</f>
        <v>0</v>
      </c>
      <c r="E104" s="644">
        <f>IF('Objectenoverzicht aantallen'!E$3='1.Klein Proj Bestaand Object'!$C$5,'1.Klein Proj Bestaand Object'!$C107,0)+IF($D$4=E$3,$D104,0)</f>
        <v>0</v>
      </c>
      <c r="F104" s="644">
        <f>IF('Objectenoverzicht aantallen'!F$3='1.Klein Proj Bestaand Object'!$C$5,'1.Klein Proj Bestaand Object'!$C107,0)+IF($D$4=F$3,$D104,0)</f>
        <v>0</v>
      </c>
      <c r="G104" s="644">
        <f>IF('Objectenoverzicht aantallen'!G$3='1.Klein Proj Bestaand Object'!$C$5,'1.Klein Proj Bestaand Object'!$C107,0)+IF($D$4=G$3,$D104,0)</f>
        <v>0</v>
      </c>
      <c r="H104" s="644">
        <f>IF('Objectenoverzicht aantallen'!H$3='1.Klein Proj Bestaand Object'!$C$5,'1.Klein Proj Bestaand Object'!$C107,0)+IF($D$4=H$3,$D104,0)</f>
        <v>0</v>
      </c>
      <c r="I104" s="644">
        <f>IF('Objectenoverzicht aantallen'!I$3='1.Klein Proj Bestaand Object'!$C$5,'1.Klein Proj Bestaand Object'!$C107,0)+IF($D$4=I$3,$D104,0)</f>
        <v>0</v>
      </c>
      <c r="J104" s="644">
        <f>IF('Objectenoverzicht aantallen'!J$3='1.Klein Proj Bestaand Object'!$C$5,'1.Klein Proj Bestaand Object'!$C107,0)+IF($D$4=J$3,$D104,0)</f>
        <v>0</v>
      </c>
      <c r="K104" s="644">
        <f>IF('Objectenoverzicht aantallen'!K$3='1.Klein Proj Bestaand Object'!$C$5,'1.Klein Proj Bestaand Object'!$C107,0)+IF($D$4=K$3,$D104,0)</f>
        <v>0</v>
      </c>
      <c r="L104" s="644">
        <f>IF('Objectenoverzicht aantallen'!L$3='1.Klein Proj Bestaand Object'!$C$5,'1.Klein Proj Bestaand Object'!$C107,0)+IF($D$4=L$3,$D104,0)</f>
        <v>0</v>
      </c>
      <c r="M104" s="644">
        <f>IF('Objectenoverzicht aantallen'!M$3='1.Klein Proj Bestaand Object'!$C$5,'1.Klein Proj Bestaand Object'!$C107,0)+IF($D$4=M$3,$D104,0)</f>
        <v>0</v>
      </c>
      <c r="N104" s="644">
        <f>IF('Objectenoverzicht aantallen'!N$3='1.Klein Proj Bestaand Object'!$C$5,'1.Klein Proj Bestaand Object'!$C107,0)+IF($D$4=N$3,$D104,0)</f>
        <v>0</v>
      </c>
      <c r="O104" s="644">
        <f>IF('Objectenoverzicht aantallen'!O$3='1.Klein Proj Bestaand Object'!$C$5,'1.Klein Proj Bestaand Object'!$C107,0)+IF($D$4=O$3,$D104,0)</f>
        <v>0</v>
      </c>
      <c r="P104" s="460">
        <f t="shared" ref="P104:P167" si="3">C104+SUM(E104:O104)-SUM(Q104:AA104)</f>
        <v>0</v>
      </c>
      <c r="Q104" s="644">
        <f>'Invulsheet Assetbeheerder'!E107</f>
        <v>0</v>
      </c>
      <c r="R104" s="644">
        <f>'Invulsheet Assetbeheerder'!F107</f>
        <v>0</v>
      </c>
      <c r="S104" s="644">
        <f>'Invulsheet Assetbeheerder'!G107</f>
        <v>0</v>
      </c>
      <c r="T104" s="644">
        <f>'Invulsheet Assetbeheerder'!H107</f>
        <v>0</v>
      </c>
      <c r="U104" s="644">
        <f>'Invulsheet Assetbeheerder'!I107</f>
        <v>0</v>
      </c>
      <c r="V104" s="644">
        <f>'Invulsheet Assetbeheerder'!J107</f>
        <v>0</v>
      </c>
      <c r="W104" s="644">
        <f>'Invulsheet Assetbeheerder'!K107</f>
        <v>0</v>
      </c>
      <c r="X104" s="644">
        <f>'Invulsheet Assetbeheerder'!L107</f>
        <v>0</v>
      </c>
      <c r="Y104" s="644">
        <f>'Invulsheet Assetbeheerder'!M107</f>
        <v>0</v>
      </c>
      <c r="Z104" s="644">
        <f>'Invulsheet Assetbeheerder'!N107</f>
        <v>0</v>
      </c>
      <c r="AA104" s="644">
        <f>'Invulsheet Assetbeheerder'!O107</f>
        <v>0</v>
      </c>
    </row>
    <row r="105" spans="1:27" ht="17" thickBot="1" x14ac:dyDescent="0.25">
      <c r="A105" s="456">
        <f>'St. Objectenlijst FE'!A105</f>
        <v>101</v>
      </c>
      <c r="B105" s="454" t="str">
        <f>LOOKUP(A105,'St. Objectenlijst FE'!A:A,'St. Objectenlijst FE'!B:B)</f>
        <v>Zand (60j)</v>
      </c>
      <c r="C105" s="453">
        <f>LOOKUP(A105,'Invulsheet Assetbeheerder'!A:A,'Invulsheet Assetbeheerder'!D:D)</f>
        <v>0</v>
      </c>
      <c r="D105" s="453">
        <f>IF(A105='2.Middel Proj Aangepast Object'!A107,'2.Middel Proj Aangepast Object'!E107,0)+IF(A105='3. Middel Groot Proj Nieuw Obj '!$B$6,'3. Middel Groot Proj Nieuw Obj '!$C$9,0)+IF('Objectenoverzicht aantallen'!A105='3. Middel Groot Proj Nieuw Obj '!$E$6,'3. Middel Groot Proj Nieuw Obj '!$F$9,0)+IF(A105='3. Middel Groot Proj Nieuw Obj '!$H$6,'3. Middel Groot Proj Nieuw Obj '!$I$9,0)+IF('Objectenoverzicht aantallen'!A105='3. Middel Groot Proj Nieuw Obj '!$K$6,'3. Middel Groot Proj Nieuw Obj '!$L$9,0)</f>
        <v>0</v>
      </c>
      <c r="E105" s="644">
        <f>IF('Objectenoverzicht aantallen'!E$3='1.Klein Proj Bestaand Object'!$C$5,'1.Klein Proj Bestaand Object'!$C108,0)+IF($D$4=E$3,$D105,0)</f>
        <v>0</v>
      </c>
      <c r="F105" s="644">
        <f>IF('Objectenoverzicht aantallen'!F$3='1.Klein Proj Bestaand Object'!$C$5,'1.Klein Proj Bestaand Object'!$C108,0)+IF($D$4=F$3,$D105,0)</f>
        <v>0</v>
      </c>
      <c r="G105" s="644">
        <f>IF('Objectenoverzicht aantallen'!G$3='1.Klein Proj Bestaand Object'!$C$5,'1.Klein Proj Bestaand Object'!$C108,0)+IF($D$4=G$3,$D105,0)</f>
        <v>0</v>
      </c>
      <c r="H105" s="644">
        <f>IF('Objectenoverzicht aantallen'!H$3='1.Klein Proj Bestaand Object'!$C$5,'1.Klein Proj Bestaand Object'!$C108,0)+IF($D$4=H$3,$D105,0)</f>
        <v>0</v>
      </c>
      <c r="I105" s="644">
        <f>IF('Objectenoverzicht aantallen'!I$3='1.Klein Proj Bestaand Object'!$C$5,'1.Klein Proj Bestaand Object'!$C108,0)+IF($D$4=I$3,$D105,0)</f>
        <v>0</v>
      </c>
      <c r="J105" s="644">
        <f>IF('Objectenoverzicht aantallen'!J$3='1.Klein Proj Bestaand Object'!$C$5,'1.Klein Proj Bestaand Object'!$C108,0)+IF($D$4=J$3,$D105,0)</f>
        <v>0</v>
      </c>
      <c r="K105" s="644">
        <f>IF('Objectenoverzicht aantallen'!K$3='1.Klein Proj Bestaand Object'!$C$5,'1.Klein Proj Bestaand Object'!$C108,0)+IF($D$4=K$3,$D105,0)</f>
        <v>0</v>
      </c>
      <c r="L105" s="644">
        <f>IF('Objectenoverzicht aantallen'!L$3='1.Klein Proj Bestaand Object'!$C$5,'1.Klein Proj Bestaand Object'!$C108,0)+IF($D$4=L$3,$D105,0)</f>
        <v>0</v>
      </c>
      <c r="M105" s="644">
        <f>IF('Objectenoverzicht aantallen'!M$3='1.Klein Proj Bestaand Object'!$C$5,'1.Klein Proj Bestaand Object'!$C108,0)+IF($D$4=M$3,$D105,0)</f>
        <v>0</v>
      </c>
      <c r="N105" s="644">
        <f>IF('Objectenoverzicht aantallen'!N$3='1.Klein Proj Bestaand Object'!$C$5,'1.Klein Proj Bestaand Object'!$C108,0)+IF($D$4=N$3,$D105,0)</f>
        <v>0</v>
      </c>
      <c r="O105" s="644">
        <f>IF('Objectenoverzicht aantallen'!O$3='1.Klein Proj Bestaand Object'!$C$5,'1.Klein Proj Bestaand Object'!$C108,0)+IF($D$4=O$3,$D105,0)</f>
        <v>0</v>
      </c>
      <c r="P105" s="460">
        <f t="shared" si="3"/>
        <v>0</v>
      </c>
      <c r="Q105" s="644">
        <f>'Invulsheet Assetbeheerder'!E108</f>
        <v>0</v>
      </c>
      <c r="R105" s="644">
        <f>'Invulsheet Assetbeheerder'!F108</f>
        <v>0</v>
      </c>
      <c r="S105" s="644">
        <f>'Invulsheet Assetbeheerder'!G108</f>
        <v>0</v>
      </c>
      <c r="T105" s="644">
        <f>'Invulsheet Assetbeheerder'!H108</f>
        <v>0</v>
      </c>
      <c r="U105" s="644">
        <f>'Invulsheet Assetbeheerder'!I108</f>
        <v>0</v>
      </c>
      <c r="V105" s="644">
        <f>'Invulsheet Assetbeheerder'!J108</f>
        <v>0</v>
      </c>
      <c r="W105" s="644">
        <f>'Invulsheet Assetbeheerder'!K108</f>
        <v>0</v>
      </c>
      <c r="X105" s="644">
        <f>'Invulsheet Assetbeheerder'!L108</f>
        <v>0</v>
      </c>
      <c r="Y105" s="644">
        <f>'Invulsheet Assetbeheerder'!M108</f>
        <v>0</v>
      </c>
      <c r="Z105" s="644">
        <f>'Invulsheet Assetbeheerder'!N108</f>
        <v>0</v>
      </c>
      <c r="AA105" s="644">
        <f>'Invulsheet Assetbeheerder'!O108</f>
        <v>0</v>
      </c>
    </row>
    <row r="106" spans="1:27" ht="17" thickBot="1" x14ac:dyDescent="0.25">
      <c r="A106" s="456">
        <f>'St. Objectenlijst FE'!A106</f>
        <v>102</v>
      </c>
      <c r="B106" s="454" t="str">
        <f>LOOKUP(A106,'St. Objectenlijst FE'!A:A,'St. Objectenlijst FE'!B:B)</f>
        <v>Betongranulaat</v>
      </c>
      <c r="C106" s="453">
        <f>LOOKUP(A106,'Invulsheet Assetbeheerder'!A:A,'Invulsheet Assetbeheerder'!D:D)</f>
        <v>0</v>
      </c>
      <c r="D106" s="453">
        <f>IF(A106='2.Middel Proj Aangepast Object'!A108,'2.Middel Proj Aangepast Object'!E108,0)+IF(A106='3. Middel Groot Proj Nieuw Obj '!$B$6,'3. Middel Groot Proj Nieuw Obj '!$C$9,0)+IF('Objectenoverzicht aantallen'!A106='3. Middel Groot Proj Nieuw Obj '!$E$6,'3. Middel Groot Proj Nieuw Obj '!$F$9,0)+IF(A106='3. Middel Groot Proj Nieuw Obj '!$H$6,'3. Middel Groot Proj Nieuw Obj '!$I$9,0)+IF('Objectenoverzicht aantallen'!A106='3. Middel Groot Proj Nieuw Obj '!$K$6,'3. Middel Groot Proj Nieuw Obj '!$L$9,0)</f>
        <v>0</v>
      </c>
      <c r="E106" s="644">
        <f>IF('Objectenoverzicht aantallen'!E$3='1.Klein Proj Bestaand Object'!$C$5,'1.Klein Proj Bestaand Object'!$C109,0)+IF($D$4=E$3,$D106,0)</f>
        <v>0</v>
      </c>
      <c r="F106" s="644">
        <f>IF('Objectenoverzicht aantallen'!F$3='1.Klein Proj Bestaand Object'!$C$5,'1.Klein Proj Bestaand Object'!$C109,0)+IF($D$4=F$3,$D106,0)</f>
        <v>0</v>
      </c>
      <c r="G106" s="644">
        <f>IF('Objectenoverzicht aantallen'!G$3='1.Klein Proj Bestaand Object'!$C$5,'1.Klein Proj Bestaand Object'!$C109,0)+IF($D$4=G$3,$D106,0)</f>
        <v>0</v>
      </c>
      <c r="H106" s="644">
        <f>IF('Objectenoverzicht aantallen'!H$3='1.Klein Proj Bestaand Object'!$C$5,'1.Klein Proj Bestaand Object'!$C109,0)+IF($D$4=H$3,$D106,0)</f>
        <v>0</v>
      </c>
      <c r="I106" s="644">
        <f>IF('Objectenoverzicht aantallen'!I$3='1.Klein Proj Bestaand Object'!$C$5,'1.Klein Proj Bestaand Object'!$C109,0)+IF($D$4=I$3,$D106,0)</f>
        <v>0</v>
      </c>
      <c r="J106" s="644">
        <f>IF('Objectenoverzicht aantallen'!J$3='1.Klein Proj Bestaand Object'!$C$5,'1.Klein Proj Bestaand Object'!$C109,0)+IF($D$4=J$3,$D106,0)</f>
        <v>0</v>
      </c>
      <c r="K106" s="644">
        <f>IF('Objectenoverzicht aantallen'!K$3='1.Klein Proj Bestaand Object'!$C$5,'1.Klein Proj Bestaand Object'!$C109,0)+IF($D$4=K$3,$D106,0)</f>
        <v>0</v>
      </c>
      <c r="L106" s="644">
        <f>IF('Objectenoverzicht aantallen'!L$3='1.Klein Proj Bestaand Object'!$C$5,'1.Klein Proj Bestaand Object'!$C109,0)+IF($D$4=L$3,$D106,0)</f>
        <v>0</v>
      </c>
      <c r="M106" s="644">
        <f>IF('Objectenoverzicht aantallen'!M$3='1.Klein Proj Bestaand Object'!$C$5,'1.Klein Proj Bestaand Object'!$C109,0)+IF($D$4=M$3,$D106,0)</f>
        <v>0</v>
      </c>
      <c r="N106" s="644">
        <f>IF('Objectenoverzicht aantallen'!N$3='1.Klein Proj Bestaand Object'!$C$5,'1.Klein Proj Bestaand Object'!$C109,0)+IF($D$4=N$3,$D106,0)</f>
        <v>0</v>
      </c>
      <c r="O106" s="644">
        <f>IF('Objectenoverzicht aantallen'!O$3='1.Klein Proj Bestaand Object'!$C$5,'1.Klein Proj Bestaand Object'!$C109,0)+IF($D$4=O$3,$D106,0)</f>
        <v>0</v>
      </c>
      <c r="P106" s="460">
        <f t="shared" si="3"/>
        <v>0</v>
      </c>
      <c r="Q106" s="644">
        <f>'Invulsheet Assetbeheerder'!E109</f>
        <v>0</v>
      </c>
      <c r="R106" s="644">
        <f>'Invulsheet Assetbeheerder'!F109</f>
        <v>0</v>
      </c>
      <c r="S106" s="644">
        <f>'Invulsheet Assetbeheerder'!G109</f>
        <v>0</v>
      </c>
      <c r="T106" s="644">
        <f>'Invulsheet Assetbeheerder'!H109</f>
        <v>0</v>
      </c>
      <c r="U106" s="644">
        <f>'Invulsheet Assetbeheerder'!I109</f>
        <v>0</v>
      </c>
      <c r="V106" s="644">
        <f>'Invulsheet Assetbeheerder'!J109</f>
        <v>0</v>
      </c>
      <c r="W106" s="644">
        <f>'Invulsheet Assetbeheerder'!K109</f>
        <v>0</v>
      </c>
      <c r="X106" s="644">
        <f>'Invulsheet Assetbeheerder'!L109</f>
        <v>0</v>
      </c>
      <c r="Y106" s="644">
        <f>'Invulsheet Assetbeheerder'!M109</f>
        <v>0</v>
      </c>
      <c r="Z106" s="644">
        <f>'Invulsheet Assetbeheerder'!N109</f>
        <v>0</v>
      </c>
      <c r="AA106" s="644">
        <f>'Invulsheet Assetbeheerder'!O109</f>
        <v>0</v>
      </c>
    </row>
    <row r="107" spans="1:27" ht="17" thickBot="1" x14ac:dyDescent="0.25">
      <c r="A107" s="456">
        <f>'St. Objectenlijst FE'!A107</f>
        <v>103</v>
      </c>
      <c r="B107" s="454" t="str">
        <f>LOOKUP(A107,'St. Objectenlijst FE'!A:A,'St. Objectenlijst FE'!B:B)</f>
        <v>Deklaag SMA NL 5</v>
      </c>
      <c r="C107" s="453">
        <f>LOOKUP(A107,'Invulsheet Assetbeheerder'!A:A,'Invulsheet Assetbeheerder'!D:D)</f>
        <v>0</v>
      </c>
      <c r="D107" s="453">
        <f>IF(A107='2.Middel Proj Aangepast Object'!A109,'2.Middel Proj Aangepast Object'!E109,0)+IF(A107='3. Middel Groot Proj Nieuw Obj '!$B$6,'3. Middel Groot Proj Nieuw Obj '!$C$9,0)+IF('Objectenoverzicht aantallen'!A107='3. Middel Groot Proj Nieuw Obj '!$E$6,'3. Middel Groot Proj Nieuw Obj '!$F$9,0)+IF(A107='3. Middel Groot Proj Nieuw Obj '!$H$6,'3. Middel Groot Proj Nieuw Obj '!$I$9,0)+IF('Objectenoverzicht aantallen'!A107='3. Middel Groot Proj Nieuw Obj '!$K$6,'3. Middel Groot Proj Nieuw Obj '!$L$9,0)</f>
        <v>0</v>
      </c>
      <c r="E107" s="644">
        <f>IF('Objectenoverzicht aantallen'!E$3='1.Klein Proj Bestaand Object'!$C$5,'1.Klein Proj Bestaand Object'!$C110,0)+IF($D$4=E$3,$D107,0)</f>
        <v>0</v>
      </c>
      <c r="F107" s="644">
        <f>IF('Objectenoverzicht aantallen'!F$3='1.Klein Proj Bestaand Object'!$C$5,'1.Klein Proj Bestaand Object'!$C110,0)+IF($D$4=F$3,$D107,0)</f>
        <v>0</v>
      </c>
      <c r="G107" s="644">
        <f>IF('Objectenoverzicht aantallen'!G$3='1.Klein Proj Bestaand Object'!$C$5,'1.Klein Proj Bestaand Object'!$C110,0)+IF($D$4=G$3,$D107,0)</f>
        <v>0</v>
      </c>
      <c r="H107" s="644">
        <f>IF('Objectenoverzicht aantallen'!H$3='1.Klein Proj Bestaand Object'!$C$5,'1.Klein Proj Bestaand Object'!$C110,0)+IF($D$4=H$3,$D107,0)</f>
        <v>0</v>
      </c>
      <c r="I107" s="644">
        <f>IF('Objectenoverzicht aantallen'!I$3='1.Klein Proj Bestaand Object'!$C$5,'1.Klein Proj Bestaand Object'!$C110,0)+IF($D$4=I$3,$D107,0)</f>
        <v>0</v>
      </c>
      <c r="J107" s="644">
        <f>IF('Objectenoverzicht aantallen'!J$3='1.Klein Proj Bestaand Object'!$C$5,'1.Klein Proj Bestaand Object'!$C110,0)+IF($D$4=J$3,$D107,0)</f>
        <v>0</v>
      </c>
      <c r="K107" s="644">
        <f>IF('Objectenoverzicht aantallen'!K$3='1.Klein Proj Bestaand Object'!$C$5,'1.Klein Proj Bestaand Object'!$C110,0)+IF($D$4=K$3,$D107,0)</f>
        <v>0</v>
      </c>
      <c r="L107" s="644">
        <f>IF('Objectenoverzicht aantallen'!L$3='1.Klein Proj Bestaand Object'!$C$5,'1.Klein Proj Bestaand Object'!$C110,0)+IF($D$4=L$3,$D107,0)</f>
        <v>0</v>
      </c>
      <c r="M107" s="644">
        <f>IF('Objectenoverzicht aantallen'!M$3='1.Klein Proj Bestaand Object'!$C$5,'1.Klein Proj Bestaand Object'!$C110,0)+IF($D$4=M$3,$D107,0)</f>
        <v>0</v>
      </c>
      <c r="N107" s="644">
        <f>IF('Objectenoverzicht aantallen'!N$3='1.Klein Proj Bestaand Object'!$C$5,'1.Klein Proj Bestaand Object'!$C110,0)+IF($D$4=N$3,$D107,0)</f>
        <v>0</v>
      </c>
      <c r="O107" s="644">
        <f>IF('Objectenoverzicht aantallen'!O$3='1.Klein Proj Bestaand Object'!$C$5,'1.Klein Proj Bestaand Object'!$C110,0)+IF($D$4=O$3,$D107,0)</f>
        <v>0</v>
      </c>
      <c r="P107" s="460">
        <f t="shared" si="3"/>
        <v>0</v>
      </c>
      <c r="Q107" s="644">
        <f>'Invulsheet Assetbeheerder'!E110</f>
        <v>0</v>
      </c>
      <c r="R107" s="644">
        <f>'Invulsheet Assetbeheerder'!F110</f>
        <v>0</v>
      </c>
      <c r="S107" s="644">
        <f>'Invulsheet Assetbeheerder'!G110</f>
        <v>0</v>
      </c>
      <c r="T107" s="644">
        <f>'Invulsheet Assetbeheerder'!H110</f>
        <v>0</v>
      </c>
      <c r="U107" s="644">
        <f>'Invulsheet Assetbeheerder'!I110</f>
        <v>0</v>
      </c>
      <c r="V107" s="644">
        <f>'Invulsheet Assetbeheerder'!J110</f>
        <v>0</v>
      </c>
      <c r="W107" s="644">
        <f>'Invulsheet Assetbeheerder'!K110</f>
        <v>0</v>
      </c>
      <c r="X107" s="644">
        <f>'Invulsheet Assetbeheerder'!L110</f>
        <v>0</v>
      </c>
      <c r="Y107" s="644">
        <f>'Invulsheet Assetbeheerder'!M110</f>
        <v>0</v>
      </c>
      <c r="Z107" s="644">
        <f>'Invulsheet Assetbeheerder'!N110</f>
        <v>0</v>
      </c>
      <c r="AA107" s="644">
        <f>'Invulsheet Assetbeheerder'!O110</f>
        <v>0</v>
      </c>
    </row>
    <row r="108" spans="1:27" ht="17" thickBot="1" x14ac:dyDescent="0.25">
      <c r="A108" s="456">
        <f>'St. Objectenlijst FE'!A108</f>
        <v>104</v>
      </c>
      <c r="B108" s="454" t="str">
        <f>LOOKUP(A108,'St. Objectenlijst FE'!A:A,'St. Objectenlijst FE'!B:B)</f>
        <v>Deklaag SMA NL 8-11 (13j)</v>
      </c>
      <c r="C108" s="453">
        <f>LOOKUP(A108,'Invulsheet Assetbeheerder'!A:A,'Invulsheet Assetbeheerder'!D:D)</f>
        <v>0</v>
      </c>
      <c r="D108" s="453">
        <f>IF(A108='2.Middel Proj Aangepast Object'!A110,'2.Middel Proj Aangepast Object'!E110,0)+IF(A108='3. Middel Groot Proj Nieuw Obj '!$B$6,'3. Middel Groot Proj Nieuw Obj '!$C$9,0)+IF('Objectenoverzicht aantallen'!A108='3. Middel Groot Proj Nieuw Obj '!$E$6,'3. Middel Groot Proj Nieuw Obj '!$F$9,0)+IF(A108='3. Middel Groot Proj Nieuw Obj '!$H$6,'3. Middel Groot Proj Nieuw Obj '!$I$9,0)+IF('Objectenoverzicht aantallen'!A108='3. Middel Groot Proj Nieuw Obj '!$K$6,'3. Middel Groot Proj Nieuw Obj '!$L$9,0)</f>
        <v>0</v>
      </c>
      <c r="E108" s="644">
        <f>IF('Objectenoverzicht aantallen'!E$3='1.Klein Proj Bestaand Object'!$C$5,'1.Klein Proj Bestaand Object'!$C111,0)+IF($D$4=E$3,$D108,0)</f>
        <v>0</v>
      </c>
      <c r="F108" s="644">
        <f>IF('Objectenoverzicht aantallen'!F$3='1.Klein Proj Bestaand Object'!$C$5,'1.Klein Proj Bestaand Object'!$C111,0)+IF($D$4=F$3,$D108,0)</f>
        <v>0</v>
      </c>
      <c r="G108" s="644">
        <f>IF('Objectenoverzicht aantallen'!G$3='1.Klein Proj Bestaand Object'!$C$5,'1.Klein Proj Bestaand Object'!$C111,0)+IF($D$4=G$3,$D108,0)</f>
        <v>0</v>
      </c>
      <c r="H108" s="644">
        <f>IF('Objectenoverzicht aantallen'!H$3='1.Klein Proj Bestaand Object'!$C$5,'1.Klein Proj Bestaand Object'!$C111,0)+IF($D$4=H$3,$D108,0)</f>
        <v>0</v>
      </c>
      <c r="I108" s="644">
        <f>IF('Objectenoverzicht aantallen'!I$3='1.Klein Proj Bestaand Object'!$C$5,'1.Klein Proj Bestaand Object'!$C111,0)+IF($D$4=I$3,$D108,0)</f>
        <v>0</v>
      </c>
      <c r="J108" s="644">
        <f>IF('Objectenoverzicht aantallen'!J$3='1.Klein Proj Bestaand Object'!$C$5,'1.Klein Proj Bestaand Object'!$C111,0)+IF($D$4=J$3,$D108,0)</f>
        <v>0</v>
      </c>
      <c r="K108" s="644">
        <f>IF('Objectenoverzicht aantallen'!K$3='1.Klein Proj Bestaand Object'!$C$5,'1.Klein Proj Bestaand Object'!$C111,0)+IF($D$4=K$3,$D108,0)</f>
        <v>0</v>
      </c>
      <c r="L108" s="644">
        <f>IF('Objectenoverzicht aantallen'!L$3='1.Klein Proj Bestaand Object'!$C$5,'1.Klein Proj Bestaand Object'!$C111,0)+IF($D$4=L$3,$D108,0)</f>
        <v>0</v>
      </c>
      <c r="M108" s="644">
        <f>IF('Objectenoverzicht aantallen'!M$3='1.Klein Proj Bestaand Object'!$C$5,'1.Klein Proj Bestaand Object'!$C111,0)+IF($D$4=M$3,$D108,0)</f>
        <v>0</v>
      </c>
      <c r="N108" s="644">
        <f>IF('Objectenoverzicht aantallen'!N$3='1.Klein Proj Bestaand Object'!$C$5,'1.Klein Proj Bestaand Object'!$C111,0)+IF($D$4=N$3,$D108,0)</f>
        <v>0</v>
      </c>
      <c r="O108" s="644">
        <f>IF('Objectenoverzicht aantallen'!O$3='1.Klein Proj Bestaand Object'!$C$5,'1.Klein Proj Bestaand Object'!$C111,0)+IF($D$4=O$3,$D108,0)</f>
        <v>0</v>
      </c>
      <c r="P108" s="460">
        <f t="shared" si="3"/>
        <v>0</v>
      </c>
      <c r="Q108" s="644">
        <f>'Invulsheet Assetbeheerder'!E111</f>
        <v>0</v>
      </c>
      <c r="R108" s="644">
        <f>'Invulsheet Assetbeheerder'!F111</f>
        <v>0</v>
      </c>
      <c r="S108" s="644">
        <f>'Invulsheet Assetbeheerder'!G111</f>
        <v>0</v>
      </c>
      <c r="T108" s="644">
        <f>'Invulsheet Assetbeheerder'!H111</f>
        <v>0</v>
      </c>
      <c r="U108" s="644">
        <f>'Invulsheet Assetbeheerder'!I111</f>
        <v>0</v>
      </c>
      <c r="V108" s="644">
        <f>'Invulsheet Assetbeheerder'!J111</f>
        <v>0</v>
      </c>
      <c r="W108" s="644">
        <f>'Invulsheet Assetbeheerder'!K111</f>
        <v>0</v>
      </c>
      <c r="X108" s="644">
        <f>'Invulsheet Assetbeheerder'!L111</f>
        <v>0</v>
      </c>
      <c r="Y108" s="644">
        <f>'Invulsheet Assetbeheerder'!M111</f>
        <v>0</v>
      </c>
      <c r="Z108" s="644">
        <f>'Invulsheet Assetbeheerder'!N111</f>
        <v>0</v>
      </c>
      <c r="AA108" s="644">
        <f>'Invulsheet Assetbeheerder'!O111</f>
        <v>0</v>
      </c>
    </row>
    <row r="109" spans="1:27" ht="17" thickBot="1" x14ac:dyDescent="0.25">
      <c r="A109" s="456">
        <f>'St. Objectenlijst FE'!A109</f>
        <v>105</v>
      </c>
      <c r="B109" s="454" t="str">
        <f>LOOKUP(A109,'St. Objectenlijst FE'!A:A,'St. Objectenlijst FE'!B:B)</f>
        <v>Geluidsreducerende SMA deklaag (13j)</v>
      </c>
      <c r="C109" s="453">
        <f>LOOKUP(A109,'Invulsheet Assetbeheerder'!A:A,'Invulsheet Assetbeheerder'!D:D)</f>
        <v>0</v>
      </c>
      <c r="D109" s="453">
        <f>IF(A109='2.Middel Proj Aangepast Object'!A111,'2.Middel Proj Aangepast Object'!E111,0)+IF(A109='3. Middel Groot Proj Nieuw Obj '!$B$6,'3. Middel Groot Proj Nieuw Obj '!$C$9,0)+IF('Objectenoverzicht aantallen'!A109='3. Middel Groot Proj Nieuw Obj '!$E$6,'3. Middel Groot Proj Nieuw Obj '!$F$9,0)+IF(A109='3. Middel Groot Proj Nieuw Obj '!$H$6,'3. Middel Groot Proj Nieuw Obj '!$I$9,0)+IF('Objectenoverzicht aantallen'!A109='3. Middel Groot Proj Nieuw Obj '!$K$6,'3. Middel Groot Proj Nieuw Obj '!$L$9,0)</f>
        <v>0</v>
      </c>
      <c r="E109" s="644">
        <f>IF('Objectenoverzicht aantallen'!E$3='1.Klein Proj Bestaand Object'!$C$5,'1.Klein Proj Bestaand Object'!$C112,0)+IF($D$4=E$3,$D109,0)</f>
        <v>0</v>
      </c>
      <c r="F109" s="644">
        <f>IF('Objectenoverzicht aantallen'!F$3='1.Klein Proj Bestaand Object'!$C$5,'1.Klein Proj Bestaand Object'!$C112,0)+IF($D$4=F$3,$D109,0)</f>
        <v>0</v>
      </c>
      <c r="G109" s="644">
        <f>IF('Objectenoverzicht aantallen'!G$3='1.Klein Proj Bestaand Object'!$C$5,'1.Klein Proj Bestaand Object'!$C112,0)+IF($D$4=G$3,$D109,0)</f>
        <v>0</v>
      </c>
      <c r="H109" s="644">
        <f>IF('Objectenoverzicht aantallen'!H$3='1.Klein Proj Bestaand Object'!$C$5,'1.Klein Proj Bestaand Object'!$C112,0)+IF($D$4=H$3,$D109,0)</f>
        <v>0</v>
      </c>
      <c r="I109" s="644">
        <f>IF('Objectenoverzicht aantallen'!I$3='1.Klein Proj Bestaand Object'!$C$5,'1.Klein Proj Bestaand Object'!$C112,0)+IF($D$4=I$3,$D109,0)</f>
        <v>0</v>
      </c>
      <c r="J109" s="644">
        <f>IF('Objectenoverzicht aantallen'!J$3='1.Klein Proj Bestaand Object'!$C$5,'1.Klein Proj Bestaand Object'!$C112,0)+IF($D$4=J$3,$D109,0)</f>
        <v>0</v>
      </c>
      <c r="K109" s="644">
        <f>IF('Objectenoverzicht aantallen'!K$3='1.Klein Proj Bestaand Object'!$C$5,'1.Klein Proj Bestaand Object'!$C112,0)+IF($D$4=K$3,$D109,0)</f>
        <v>0</v>
      </c>
      <c r="L109" s="644">
        <f>IF('Objectenoverzicht aantallen'!L$3='1.Klein Proj Bestaand Object'!$C$5,'1.Klein Proj Bestaand Object'!$C112,0)+IF($D$4=L$3,$D109,0)</f>
        <v>0</v>
      </c>
      <c r="M109" s="644">
        <f>IF('Objectenoverzicht aantallen'!M$3='1.Klein Proj Bestaand Object'!$C$5,'1.Klein Proj Bestaand Object'!$C112,0)+IF($D$4=M$3,$D109,0)</f>
        <v>0</v>
      </c>
      <c r="N109" s="644">
        <f>IF('Objectenoverzicht aantallen'!N$3='1.Klein Proj Bestaand Object'!$C$5,'1.Klein Proj Bestaand Object'!$C112,0)+IF($D$4=N$3,$D109,0)</f>
        <v>0</v>
      </c>
      <c r="O109" s="644">
        <f>IF('Objectenoverzicht aantallen'!O$3='1.Klein Proj Bestaand Object'!$C$5,'1.Klein Proj Bestaand Object'!$C112,0)+IF($D$4=O$3,$D109,0)</f>
        <v>0</v>
      </c>
      <c r="P109" s="460">
        <f t="shared" si="3"/>
        <v>0</v>
      </c>
      <c r="Q109" s="644">
        <f>'Invulsheet Assetbeheerder'!E112</f>
        <v>0</v>
      </c>
      <c r="R109" s="644">
        <f>'Invulsheet Assetbeheerder'!F112</f>
        <v>0</v>
      </c>
      <c r="S109" s="644">
        <f>'Invulsheet Assetbeheerder'!G112</f>
        <v>0</v>
      </c>
      <c r="T109" s="644">
        <f>'Invulsheet Assetbeheerder'!H112</f>
        <v>0</v>
      </c>
      <c r="U109" s="644">
        <f>'Invulsheet Assetbeheerder'!I112</f>
        <v>0</v>
      </c>
      <c r="V109" s="644">
        <f>'Invulsheet Assetbeheerder'!J112</f>
        <v>0</v>
      </c>
      <c r="W109" s="644">
        <f>'Invulsheet Assetbeheerder'!K112</f>
        <v>0</v>
      </c>
      <c r="X109" s="644">
        <f>'Invulsheet Assetbeheerder'!L112</f>
        <v>0</v>
      </c>
      <c r="Y109" s="644">
        <f>'Invulsheet Assetbeheerder'!M112</f>
        <v>0</v>
      </c>
      <c r="Z109" s="644">
        <f>'Invulsheet Assetbeheerder'!N112</f>
        <v>0</v>
      </c>
      <c r="AA109" s="644">
        <f>'Invulsheet Assetbeheerder'!O112</f>
        <v>0</v>
      </c>
    </row>
    <row r="110" spans="1:27" ht="17" thickBot="1" x14ac:dyDescent="0.25">
      <c r="A110" s="456">
        <f>'St. Objectenlijst FE'!A110</f>
        <v>106</v>
      </c>
      <c r="B110" s="454" t="str">
        <f>LOOKUP(A110,'St. Objectenlijst FE'!A:A,'St. Objectenlijst FE'!B:B)</f>
        <v>Deklaag dubbellaags ZOAB</v>
      </c>
      <c r="C110" s="453">
        <f>LOOKUP(A110,'Invulsheet Assetbeheerder'!A:A,'Invulsheet Assetbeheerder'!D:D)</f>
        <v>0</v>
      </c>
      <c r="D110" s="453">
        <f>IF(A110='2.Middel Proj Aangepast Object'!A112,'2.Middel Proj Aangepast Object'!E112,0)+IF(A110='3. Middel Groot Proj Nieuw Obj '!$B$6,'3. Middel Groot Proj Nieuw Obj '!$C$9,0)+IF('Objectenoverzicht aantallen'!A110='3. Middel Groot Proj Nieuw Obj '!$E$6,'3. Middel Groot Proj Nieuw Obj '!$F$9,0)+IF(A110='3. Middel Groot Proj Nieuw Obj '!$H$6,'3. Middel Groot Proj Nieuw Obj '!$I$9,0)+IF('Objectenoverzicht aantallen'!A110='3. Middel Groot Proj Nieuw Obj '!$K$6,'3. Middel Groot Proj Nieuw Obj '!$L$9,0)</f>
        <v>0</v>
      </c>
      <c r="E110" s="644">
        <f>IF('Objectenoverzicht aantallen'!E$3='1.Klein Proj Bestaand Object'!$C$5,'1.Klein Proj Bestaand Object'!$C113,0)+IF($D$4=E$3,$D110,0)</f>
        <v>0</v>
      </c>
      <c r="F110" s="644">
        <f>IF('Objectenoverzicht aantallen'!F$3='1.Klein Proj Bestaand Object'!$C$5,'1.Klein Proj Bestaand Object'!$C113,0)+IF($D$4=F$3,$D110,0)</f>
        <v>0</v>
      </c>
      <c r="G110" s="644">
        <f>IF('Objectenoverzicht aantallen'!G$3='1.Klein Proj Bestaand Object'!$C$5,'1.Klein Proj Bestaand Object'!$C113,0)+IF($D$4=G$3,$D110,0)</f>
        <v>0</v>
      </c>
      <c r="H110" s="644">
        <f>IF('Objectenoverzicht aantallen'!H$3='1.Klein Proj Bestaand Object'!$C$5,'1.Klein Proj Bestaand Object'!$C113,0)+IF($D$4=H$3,$D110,0)</f>
        <v>0</v>
      </c>
      <c r="I110" s="644">
        <f>IF('Objectenoverzicht aantallen'!I$3='1.Klein Proj Bestaand Object'!$C$5,'1.Klein Proj Bestaand Object'!$C113,0)+IF($D$4=I$3,$D110,0)</f>
        <v>0</v>
      </c>
      <c r="J110" s="644">
        <f>IF('Objectenoverzicht aantallen'!J$3='1.Klein Proj Bestaand Object'!$C$5,'1.Klein Proj Bestaand Object'!$C113,0)+IF($D$4=J$3,$D110,0)</f>
        <v>0</v>
      </c>
      <c r="K110" s="644">
        <f>IF('Objectenoverzicht aantallen'!K$3='1.Klein Proj Bestaand Object'!$C$5,'1.Klein Proj Bestaand Object'!$C113,0)+IF($D$4=K$3,$D110,0)</f>
        <v>0</v>
      </c>
      <c r="L110" s="644">
        <f>IF('Objectenoverzicht aantallen'!L$3='1.Klein Proj Bestaand Object'!$C$5,'1.Klein Proj Bestaand Object'!$C113,0)+IF($D$4=L$3,$D110,0)</f>
        <v>0</v>
      </c>
      <c r="M110" s="644">
        <f>IF('Objectenoverzicht aantallen'!M$3='1.Klein Proj Bestaand Object'!$C$5,'1.Klein Proj Bestaand Object'!$C113,0)+IF($D$4=M$3,$D110,0)</f>
        <v>0</v>
      </c>
      <c r="N110" s="644">
        <f>IF('Objectenoverzicht aantallen'!N$3='1.Klein Proj Bestaand Object'!$C$5,'1.Klein Proj Bestaand Object'!$C113,0)+IF($D$4=N$3,$D110,0)</f>
        <v>0</v>
      </c>
      <c r="O110" s="644">
        <f>IF('Objectenoverzicht aantallen'!O$3='1.Klein Proj Bestaand Object'!$C$5,'1.Klein Proj Bestaand Object'!$C113,0)+IF($D$4=O$3,$D110,0)</f>
        <v>0</v>
      </c>
      <c r="P110" s="460">
        <f t="shared" si="3"/>
        <v>0</v>
      </c>
      <c r="Q110" s="644">
        <f>'Invulsheet Assetbeheerder'!E113</f>
        <v>0</v>
      </c>
      <c r="R110" s="644">
        <f>'Invulsheet Assetbeheerder'!F113</f>
        <v>0</v>
      </c>
      <c r="S110" s="644">
        <f>'Invulsheet Assetbeheerder'!G113</f>
        <v>0</v>
      </c>
      <c r="T110" s="644">
        <f>'Invulsheet Assetbeheerder'!H113</f>
        <v>0</v>
      </c>
      <c r="U110" s="644">
        <f>'Invulsheet Assetbeheerder'!I113</f>
        <v>0</v>
      </c>
      <c r="V110" s="644">
        <f>'Invulsheet Assetbeheerder'!J113</f>
        <v>0</v>
      </c>
      <c r="W110" s="644">
        <f>'Invulsheet Assetbeheerder'!K113</f>
        <v>0</v>
      </c>
      <c r="X110" s="644">
        <f>'Invulsheet Assetbeheerder'!L113</f>
        <v>0</v>
      </c>
      <c r="Y110" s="644">
        <f>'Invulsheet Assetbeheerder'!M113</f>
        <v>0</v>
      </c>
      <c r="Z110" s="644">
        <f>'Invulsheet Assetbeheerder'!N113</f>
        <v>0</v>
      </c>
      <c r="AA110" s="644">
        <f>'Invulsheet Assetbeheerder'!O113</f>
        <v>0</v>
      </c>
    </row>
    <row r="111" spans="1:27" ht="17" thickBot="1" x14ac:dyDescent="0.25">
      <c r="A111" s="456">
        <f>'St. Objectenlijst FE'!A111</f>
        <v>107</v>
      </c>
      <c r="B111" s="454" t="str">
        <f>LOOKUP(A111,'St. Objectenlijst FE'!A:A,'St. Objectenlijst FE'!B:B)</f>
        <v>Betonverharding (60j)</v>
      </c>
      <c r="C111" s="453">
        <f>LOOKUP(A111,'Invulsheet Assetbeheerder'!A:A,'Invulsheet Assetbeheerder'!D:D)</f>
        <v>0</v>
      </c>
      <c r="D111" s="453">
        <f>IF(A111='2.Middel Proj Aangepast Object'!A113,'2.Middel Proj Aangepast Object'!E113,0)+IF(A111='3. Middel Groot Proj Nieuw Obj '!$B$6,'3. Middel Groot Proj Nieuw Obj '!$C$9,0)+IF('Objectenoverzicht aantallen'!A111='3. Middel Groot Proj Nieuw Obj '!$E$6,'3. Middel Groot Proj Nieuw Obj '!$F$9,0)+IF(A111='3. Middel Groot Proj Nieuw Obj '!$H$6,'3. Middel Groot Proj Nieuw Obj '!$I$9,0)+IF('Objectenoverzicht aantallen'!A111='3. Middel Groot Proj Nieuw Obj '!$K$6,'3. Middel Groot Proj Nieuw Obj '!$L$9,0)</f>
        <v>0</v>
      </c>
      <c r="E111" s="644">
        <f>IF('Objectenoverzicht aantallen'!E$3='1.Klein Proj Bestaand Object'!$C$5,'1.Klein Proj Bestaand Object'!$C114,0)+IF($D$4=E$3,$D111,0)</f>
        <v>0</v>
      </c>
      <c r="F111" s="644">
        <f>IF('Objectenoverzicht aantallen'!F$3='1.Klein Proj Bestaand Object'!$C$5,'1.Klein Proj Bestaand Object'!$C114,0)+IF($D$4=F$3,$D111,0)</f>
        <v>0</v>
      </c>
      <c r="G111" s="644">
        <f>IF('Objectenoverzicht aantallen'!G$3='1.Klein Proj Bestaand Object'!$C$5,'1.Klein Proj Bestaand Object'!$C114,0)+IF($D$4=G$3,$D111,0)</f>
        <v>0</v>
      </c>
      <c r="H111" s="644">
        <f>IF('Objectenoverzicht aantallen'!H$3='1.Klein Proj Bestaand Object'!$C$5,'1.Klein Proj Bestaand Object'!$C114,0)+IF($D$4=H$3,$D111,0)</f>
        <v>0</v>
      </c>
      <c r="I111" s="644">
        <f>IF('Objectenoverzicht aantallen'!I$3='1.Klein Proj Bestaand Object'!$C$5,'1.Klein Proj Bestaand Object'!$C114,0)+IF($D$4=I$3,$D111,0)</f>
        <v>0</v>
      </c>
      <c r="J111" s="644">
        <f>IF('Objectenoverzicht aantallen'!J$3='1.Klein Proj Bestaand Object'!$C$5,'1.Klein Proj Bestaand Object'!$C114,0)+IF($D$4=J$3,$D111,0)</f>
        <v>0</v>
      </c>
      <c r="K111" s="644">
        <f>IF('Objectenoverzicht aantallen'!K$3='1.Klein Proj Bestaand Object'!$C$5,'1.Klein Proj Bestaand Object'!$C114,0)+IF($D$4=K$3,$D111,0)</f>
        <v>0</v>
      </c>
      <c r="L111" s="644">
        <f>IF('Objectenoverzicht aantallen'!L$3='1.Klein Proj Bestaand Object'!$C$5,'1.Klein Proj Bestaand Object'!$C114,0)+IF($D$4=L$3,$D111,0)</f>
        <v>0</v>
      </c>
      <c r="M111" s="644">
        <f>IF('Objectenoverzicht aantallen'!M$3='1.Klein Proj Bestaand Object'!$C$5,'1.Klein Proj Bestaand Object'!$C114,0)+IF($D$4=M$3,$D111,0)</f>
        <v>0</v>
      </c>
      <c r="N111" s="644">
        <f>IF('Objectenoverzicht aantallen'!N$3='1.Klein Proj Bestaand Object'!$C$5,'1.Klein Proj Bestaand Object'!$C114,0)+IF($D$4=N$3,$D111,0)</f>
        <v>0</v>
      </c>
      <c r="O111" s="644">
        <f>IF('Objectenoverzicht aantallen'!O$3='1.Klein Proj Bestaand Object'!$C$5,'1.Klein Proj Bestaand Object'!$C114,0)+IF($D$4=O$3,$D111,0)</f>
        <v>0</v>
      </c>
      <c r="P111" s="460">
        <f t="shared" si="3"/>
        <v>0</v>
      </c>
      <c r="Q111" s="644">
        <f>'Invulsheet Assetbeheerder'!E114</f>
        <v>0</v>
      </c>
      <c r="R111" s="644">
        <f>'Invulsheet Assetbeheerder'!F114</f>
        <v>0</v>
      </c>
      <c r="S111" s="644">
        <f>'Invulsheet Assetbeheerder'!G114</f>
        <v>0</v>
      </c>
      <c r="T111" s="644">
        <f>'Invulsheet Assetbeheerder'!H114</f>
        <v>0</v>
      </c>
      <c r="U111" s="644">
        <f>'Invulsheet Assetbeheerder'!I114</f>
        <v>0</v>
      </c>
      <c r="V111" s="644">
        <f>'Invulsheet Assetbeheerder'!J114</f>
        <v>0</v>
      </c>
      <c r="W111" s="644">
        <f>'Invulsheet Assetbeheerder'!K114</f>
        <v>0</v>
      </c>
      <c r="X111" s="644">
        <f>'Invulsheet Assetbeheerder'!L114</f>
        <v>0</v>
      </c>
      <c r="Y111" s="644">
        <f>'Invulsheet Assetbeheerder'!M114</f>
        <v>0</v>
      </c>
      <c r="Z111" s="644">
        <f>'Invulsheet Assetbeheerder'!N114</f>
        <v>0</v>
      </c>
      <c r="AA111" s="644">
        <f>'Invulsheet Assetbeheerder'!O114</f>
        <v>0</v>
      </c>
    </row>
    <row r="112" spans="1:27" ht="17" thickBot="1" x14ac:dyDescent="0.25">
      <c r="A112" s="456">
        <f>'St. Objectenlijst FE'!A112</f>
        <v>108</v>
      </c>
      <c r="B112" s="454" t="str">
        <f>LOOKUP(A112,'St. Objectenlijst FE'!A:A,'St. Objectenlijst FE'!B:B)</f>
        <v>Betonverharding (14j)</v>
      </c>
      <c r="C112" s="453">
        <f>LOOKUP(A112,'Invulsheet Assetbeheerder'!A:A,'Invulsheet Assetbeheerder'!D:D)</f>
        <v>0</v>
      </c>
      <c r="D112" s="453">
        <f>IF(A112='2.Middel Proj Aangepast Object'!A114,'2.Middel Proj Aangepast Object'!E114,0)+IF(A112='3. Middel Groot Proj Nieuw Obj '!$B$6,'3. Middel Groot Proj Nieuw Obj '!$C$9,0)+IF('Objectenoverzicht aantallen'!A112='3. Middel Groot Proj Nieuw Obj '!$E$6,'3. Middel Groot Proj Nieuw Obj '!$F$9,0)+IF(A112='3. Middel Groot Proj Nieuw Obj '!$H$6,'3. Middel Groot Proj Nieuw Obj '!$I$9,0)+IF('Objectenoverzicht aantallen'!A112='3. Middel Groot Proj Nieuw Obj '!$K$6,'3. Middel Groot Proj Nieuw Obj '!$L$9,0)</f>
        <v>0</v>
      </c>
      <c r="E112" s="644">
        <f>IF('Objectenoverzicht aantallen'!E$3='1.Klein Proj Bestaand Object'!$C$5,'1.Klein Proj Bestaand Object'!$C115,0)+IF($D$4=E$3,$D112,0)</f>
        <v>0</v>
      </c>
      <c r="F112" s="644">
        <f>IF('Objectenoverzicht aantallen'!F$3='1.Klein Proj Bestaand Object'!$C$5,'1.Klein Proj Bestaand Object'!$C115,0)+IF($D$4=F$3,$D112,0)</f>
        <v>0</v>
      </c>
      <c r="G112" s="644">
        <f>IF('Objectenoverzicht aantallen'!G$3='1.Klein Proj Bestaand Object'!$C$5,'1.Klein Proj Bestaand Object'!$C115,0)+IF($D$4=G$3,$D112,0)</f>
        <v>0</v>
      </c>
      <c r="H112" s="644">
        <f>IF('Objectenoverzicht aantallen'!H$3='1.Klein Proj Bestaand Object'!$C$5,'1.Klein Proj Bestaand Object'!$C115,0)+IF($D$4=H$3,$D112,0)</f>
        <v>0</v>
      </c>
      <c r="I112" s="644">
        <f>IF('Objectenoverzicht aantallen'!I$3='1.Klein Proj Bestaand Object'!$C$5,'1.Klein Proj Bestaand Object'!$C115,0)+IF($D$4=I$3,$D112,0)</f>
        <v>0</v>
      </c>
      <c r="J112" s="644">
        <f>IF('Objectenoverzicht aantallen'!J$3='1.Klein Proj Bestaand Object'!$C$5,'1.Klein Proj Bestaand Object'!$C115,0)+IF($D$4=J$3,$D112,0)</f>
        <v>0</v>
      </c>
      <c r="K112" s="644">
        <f>IF('Objectenoverzicht aantallen'!K$3='1.Klein Proj Bestaand Object'!$C$5,'1.Klein Proj Bestaand Object'!$C115,0)+IF($D$4=K$3,$D112,0)</f>
        <v>0</v>
      </c>
      <c r="L112" s="644">
        <f>IF('Objectenoverzicht aantallen'!L$3='1.Klein Proj Bestaand Object'!$C$5,'1.Klein Proj Bestaand Object'!$C115,0)+IF($D$4=L$3,$D112,0)</f>
        <v>0</v>
      </c>
      <c r="M112" s="644">
        <f>IF('Objectenoverzicht aantallen'!M$3='1.Klein Proj Bestaand Object'!$C$5,'1.Klein Proj Bestaand Object'!$C115,0)+IF($D$4=M$3,$D112,0)</f>
        <v>0</v>
      </c>
      <c r="N112" s="644">
        <f>IF('Objectenoverzicht aantallen'!N$3='1.Klein Proj Bestaand Object'!$C$5,'1.Klein Proj Bestaand Object'!$C115,0)+IF($D$4=N$3,$D112,0)</f>
        <v>0</v>
      </c>
      <c r="O112" s="644">
        <f>IF('Objectenoverzicht aantallen'!O$3='1.Klein Proj Bestaand Object'!$C$5,'1.Klein Proj Bestaand Object'!$C115,0)+IF($D$4=O$3,$D112,0)</f>
        <v>0</v>
      </c>
      <c r="P112" s="460">
        <f t="shared" si="3"/>
        <v>0</v>
      </c>
      <c r="Q112" s="644">
        <f>'Invulsheet Assetbeheerder'!E115</f>
        <v>0</v>
      </c>
      <c r="R112" s="644">
        <f>'Invulsheet Assetbeheerder'!F115</f>
        <v>0</v>
      </c>
      <c r="S112" s="644">
        <f>'Invulsheet Assetbeheerder'!G115</f>
        <v>0</v>
      </c>
      <c r="T112" s="644">
        <f>'Invulsheet Assetbeheerder'!H115</f>
        <v>0</v>
      </c>
      <c r="U112" s="644">
        <f>'Invulsheet Assetbeheerder'!I115</f>
        <v>0</v>
      </c>
      <c r="V112" s="644">
        <f>'Invulsheet Assetbeheerder'!J115</f>
        <v>0</v>
      </c>
      <c r="W112" s="644">
        <f>'Invulsheet Assetbeheerder'!K115</f>
        <v>0</v>
      </c>
      <c r="X112" s="644">
        <f>'Invulsheet Assetbeheerder'!L115</f>
        <v>0</v>
      </c>
      <c r="Y112" s="644">
        <f>'Invulsheet Assetbeheerder'!M115</f>
        <v>0</v>
      </c>
      <c r="Z112" s="644">
        <f>'Invulsheet Assetbeheerder'!N115</f>
        <v>0</v>
      </c>
      <c r="AA112" s="644">
        <f>'Invulsheet Assetbeheerder'!O115</f>
        <v>0</v>
      </c>
    </row>
    <row r="113" spans="1:27" ht="17" thickBot="1" x14ac:dyDescent="0.25">
      <c r="A113" s="456">
        <f>'St. Objectenlijst FE'!A113</f>
        <v>109</v>
      </c>
      <c r="B113" s="454" t="str">
        <f>LOOKUP(A113,'St. Objectenlijst FE'!A:A,'St. Objectenlijst FE'!B:B)</f>
        <v>Deklaag SMA NL 8-11 (14j)</v>
      </c>
      <c r="C113" s="453">
        <f>LOOKUP(A113,'Invulsheet Assetbeheerder'!A:A,'Invulsheet Assetbeheerder'!D:D)</f>
        <v>0</v>
      </c>
      <c r="D113" s="453">
        <f>IF(A113='2.Middel Proj Aangepast Object'!A115,'2.Middel Proj Aangepast Object'!E115,0)+IF(A113='3. Middel Groot Proj Nieuw Obj '!$B$6,'3. Middel Groot Proj Nieuw Obj '!$C$9,0)+IF('Objectenoverzicht aantallen'!A113='3. Middel Groot Proj Nieuw Obj '!$E$6,'3. Middel Groot Proj Nieuw Obj '!$F$9,0)+IF(A113='3. Middel Groot Proj Nieuw Obj '!$H$6,'3. Middel Groot Proj Nieuw Obj '!$I$9,0)+IF('Objectenoverzicht aantallen'!A113='3. Middel Groot Proj Nieuw Obj '!$K$6,'3. Middel Groot Proj Nieuw Obj '!$L$9,0)</f>
        <v>0</v>
      </c>
      <c r="E113" s="644">
        <f>IF('Objectenoverzicht aantallen'!E$3='1.Klein Proj Bestaand Object'!$C$5,'1.Klein Proj Bestaand Object'!$C116,0)+IF($D$4=E$3,$D113,0)</f>
        <v>0</v>
      </c>
      <c r="F113" s="644">
        <f>IF('Objectenoverzicht aantallen'!F$3='1.Klein Proj Bestaand Object'!$C$5,'1.Klein Proj Bestaand Object'!$C116,0)+IF($D$4=F$3,$D113,0)</f>
        <v>0</v>
      </c>
      <c r="G113" s="644">
        <f>IF('Objectenoverzicht aantallen'!G$3='1.Klein Proj Bestaand Object'!$C$5,'1.Klein Proj Bestaand Object'!$C116,0)+IF($D$4=G$3,$D113,0)</f>
        <v>0</v>
      </c>
      <c r="H113" s="644">
        <f>IF('Objectenoverzicht aantallen'!H$3='1.Klein Proj Bestaand Object'!$C$5,'1.Klein Proj Bestaand Object'!$C116,0)+IF($D$4=H$3,$D113,0)</f>
        <v>0</v>
      </c>
      <c r="I113" s="644">
        <f>IF('Objectenoverzicht aantallen'!I$3='1.Klein Proj Bestaand Object'!$C$5,'1.Klein Proj Bestaand Object'!$C116,0)+IF($D$4=I$3,$D113,0)</f>
        <v>0</v>
      </c>
      <c r="J113" s="644">
        <f>IF('Objectenoverzicht aantallen'!J$3='1.Klein Proj Bestaand Object'!$C$5,'1.Klein Proj Bestaand Object'!$C116,0)+IF($D$4=J$3,$D113,0)</f>
        <v>0</v>
      </c>
      <c r="K113" s="644">
        <f>IF('Objectenoverzicht aantallen'!K$3='1.Klein Proj Bestaand Object'!$C$5,'1.Klein Proj Bestaand Object'!$C116,0)+IF($D$4=K$3,$D113,0)</f>
        <v>0</v>
      </c>
      <c r="L113" s="644">
        <f>IF('Objectenoverzicht aantallen'!L$3='1.Klein Proj Bestaand Object'!$C$5,'1.Klein Proj Bestaand Object'!$C116,0)+IF($D$4=L$3,$D113,0)</f>
        <v>0</v>
      </c>
      <c r="M113" s="644">
        <f>IF('Objectenoverzicht aantallen'!M$3='1.Klein Proj Bestaand Object'!$C$5,'1.Klein Proj Bestaand Object'!$C116,0)+IF($D$4=M$3,$D113,0)</f>
        <v>0</v>
      </c>
      <c r="N113" s="644">
        <f>IF('Objectenoverzicht aantallen'!N$3='1.Klein Proj Bestaand Object'!$C$5,'1.Klein Proj Bestaand Object'!$C116,0)+IF($D$4=N$3,$D113,0)</f>
        <v>0</v>
      </c>
      <c r="O113" s="644">
        <f>IF('Objectenoverzicht aantallen'!O$3='1.Klein Proj Bestaand Object'!$C$5,'1.Klein Proj Bestaand Object'!$C116,0)+IF($D$4=O$3,$D113,0)</f>
        <v>0</v>
      </c>
      <c r="P113" s="460">
        <f t="shared" si="3"/>
        <v>0</v>
      </c>
      <c r="Q113" s="644">
        <f>'Invulsheet Assetbeheerder'!E116</f>
        <v>0</v>
      </c>
      <c r="R113" s="644">
        <f>'Invulsheet Assetbeheerder'!F116</f>
        <v>0</v>
      </c>
      <c r="S113" s="644">
        <f>'Invulsheet Assetbeheerder'!G116</f>
        <v>0</v>
      </c>
      <c r="T113" s="644">
        <f>'Invulsheet Assetbeheerder'!H116</f>
        <v>0</v>
      </c>
      <c r="U113" s="644">
        <f>'Invulsheet Assetbeheerder'!I116</f>
        <v>0</v>
      </c>
      <c r="V113" s="644">
        <f>'Invulsheet Assetbeheerder'!J116</f>
        <v>0</v>
      </c>
      <c r="W113" s="644">
        <f>'Invulsheet Assetbeheerder'!K116</f>
        <v>0</v>
      </c>
      <c r="X113" s="644">
        <f>'Invulsheet Assetbeheerder'!L116</f>
        <v>0</v>
      </c>
      <c r="Y113" s="644">
        <f>'Invulsheet Assetbeheerder'!M116</f>
        <v>0</v>
      </c>
      <c r="Z113" s="644">
        <f>'Invulsheet Assetbeheerder'!N116</f>
        <v>0</v>
      </c>
      <c r="AA113" s="644">
        <f>'Invulsheet Assetbeheerder'!O116</f>
        <v>0</v>
      </c>
    </row>
    <row r="114" spans="1:27" ht="17" thickBot="1" x14ac:dyDescent="0.25">
      <c r="A114" s="456">
        <f>'St. Objectenlijst FE'!A114</f>
        <v>110</v>
      </c>
      <c r="B114" s="454" t="str">
        <f>LOOKUP(A114,'St. Objectenlijst FE'!A:A,'St. Objectenlijst FE'!B:B)</f>
        <v>Steenslag</v>
      </c>
      <c r="C114" s="453">
        <f>LOOKUP(A114,'Invulsheet Assetbeheerder'!A:A,'Invulsheet Assetbeheerder'!D:D)</f>
        <v>0</v>
      </c>
      <c r="D114" s="453">
        <f>IF(A114='2.Middel Proj Aangepast Object'!A116,'2.Middel Proj Aangepast Object'!E116,0)+IF(A114='3. Middel Groot Proj Nieuw Obj '!$B$6,'3. Middel Groot Proj Nieuw Obj '!$C$9,0)+IF('Objectenoverzicht aantallen'!A114='3. Middel Groot Proj Nieuw Obj '!$E$6,'3. Middel Groot Proj Nieuw Obj '!$F$9,0)+IF(A114='3. Middel Groot Proj Nieuw Obj '!$H$6,'3. Middel Groot Proj Nieuw Obj '!$I$9,0)+IF('Objectenoverzicht aantallen'!A114='3. Middel Groot Proj Nieuw Obj '!$K$6,'3. Middel Groot Proj Nieuw Obj '!$L$9,0)</f>
        <v>0</v>
      </c>
      <c r="E114" s="644">
        <f>IF('Objectenoverzicht aantallen'!E$3='1.Klein Proj Bestaand Object'!$C$5,'1.Klein Proj Bestaand Object'!$C117,0)+IF($D$4=E$3,$D114,0)</f>
        <v>0</v>
      </c>
      <c r="F114" s="644">
        <f>IF('Objectenoverzicht aantallen'!F$3='1.Klein Proj Bestaand Object'!$C$5,'1.Klein Proj Bestaand Object'!$C117,0)+IF($D$4=F$3,$D114,0)</f>
        <v>0</v>
      </c>
      <c r="G114" s="644">
        <f>IF('Objectenoverzicht aantallen'!G$3='1.Klein Proj Bestaand Object'!$C$5,'1.Klein Proj Bestaand Object'!$C117,0)+IF($D$4=G$3,$D114,0)</f>
        <v>0</v>
      </c>
      <c r="H114" s="644">
        <f>IF('Objectenoverzicht aantallen'!H$3='1.Klein Proj Bestaand Object'!$C$5,'1.Klein Proj Bestaand Object'!$C117,0)+IF($D$4=H$3,$D114,0)</f>
        <v>0</v>
      </c>
      <c r="I114" s="644">
        <f>IF('Objectenoverzicht aantallen'!I$3='1.Klein Proj Bestaand Object'!$C$5,'1.Klein Proj Bestaand Object'!$C117,0)+IF($D$4=I$3,$D114,0)</f>
        <v>0</v>
      </c>
      <c r="J114" s="644">
        <f>IF('Objectenoverzicht aantallen'!J$3='1.Klein Proj Bestaand Object'!$C$5,'1.Klein Proj Bestaand Object'!$C117,0)+IF($D$4=J$3,$D114,0)</f>
        <v>0</v>
      </c>
      <c r="K114" s="644">
        <f>IF('Objectenoverzicht aantallen'!K$3='1.Klein Proj Bestaand Object'!$C$5,'1.Klein Proj Bestaand Object'!$C117,0)+IF($D$4=K$3,$D114,0)</f>
        <v>0</v>
      </c>
      <c r="L114" s="644">
        <f>IF('Objectenoverzicht aantallen'!L$3='1.Klein Proj Bestaand Object'!$C$5,'1.Klein Proj Bestaand Object'!$C117,0)+IF($D$4=L$3,$D114,0)</f>
        <v>0</v>
      </c>
      <c r="M114" s="644">
        <f>IF('Objectenoverzicht aantallen'!M$3='1.Klein Proj Bestaand Object'!$C$5,'1.Klein Proj Bestaand Object'!$C117,0)+IF($D$4=M$3,$D114,0)</f>
        <v>0</v>
      </c>
      <c r="N114" s="644">
        <f>IF('Objectenoverzicht aantallen'!N$3='1.Klein Proj Bestaand Object'!$C$5,'1.Klein Proj Bestaand Object'!$C117,0)+IF($D$4=N$3,$D114,0)</f>
        <v>0</v>
      </c>
      <c r="O114" s="644">
        <f>IF('Objectenoverzicht aantallen'!O$3='1.Klein Proj Bestaand Object'!$C$5,'1.Klein Proj Bestaand Object'!$C117,0)+IF($D$4=O$3,$D114,0)</f>
        <v>0</v>
      </c>
      <c r="P114" s="460">
        <f t="shared" si="3"/>
        <v>0</v>
      </c>
      <c r="Q114" s="644">
        <f>'Invulsheet Assetbeheerder'!E117</f>
        <v>0</v>
      </c>
      <c r="R114" s="644">
        <f>'Invulsheet Assetbeheerder'!F117</f>
        <v>0</v>
      </c>
      <c r="S114" s="644">
        <f>'Invulsheet Assetbeheerder'!G117</f>
        <v>0</v>
      </c>
      <c r="T114" s="644">
        <f>'Invulsheet Assetbeheerder'!H117</f>
        <v>0</v>
      </c>
      <c r="U114" s="644">
        <f>'Invulsheet Assetbeheerder'!I117</f>
        <v>0</v>
      </c>
      <c r="V114" s="644">
        <f>'Invulsheet Assetbeheerder'!J117</f>
        <v>0</v>
      </c>
      <c r="W114" s="644">
        <f>'Invulsheet Assetbeheerder'!K117</f>
        <v>0</v>
      </c>
      <c r="X114" s="644">
        <f>'Invulsheet Assetbeheerder'!L117</f>
        <v>0</v>
      </c>
      <c r="Y114" s="644">
        <f>'Invulsheet Assetbeheerder'!M117</f>
        <v>0</v>
      </c>
      <c r="Z114" s="644">
        <f>'Invulsheet Assetbeheerder'!N117</f>
        <v>0</v>
      </c>
      <c r="AA114" s="644">
        <f>'Invulsheet Assetbeheerder'!O117</f>
        <v>0</v>
      </c>
    </row>
    <row r="115" spans="1:27" ht="17" thickBot="1" x14ac:dyDescent="0.25">
      <c r="A115" s="456">
        <f>'St. Objectenlijst FE'!A115</f>
        <v>111</v>
      </c>
      <c r="B115" s="454" t="str">
        <f>LOOKUP(A115,'St. Objectenlijst FE'!A:A,'St. Objectenlijst FE'!B:B)</f>
        <v>Oppervlakbehandeling/EAB Periphalt NC70</v>
      </c>
      <c r="C115" s="453">
        <f>LOOKUP(A115,'Invulsheet Assetbeheerder'!A:A,'Invulsheet Assetbeheerder'!D:D)</f>
        <v>0</v>
      </c>
      <c r="D115" s="453">
        <f>IF(A115='2.Middel Proj Aangepast Object'!A117,'2.Middel Proj Aangepast Object'!E117,0)+IF(A115='3. Middel Groot Proj Nieuw Obj '!$B$6,'3. Middel Groot Proj Nieuw Obj '!$C$9,0)+IF('Objectenoverzicht aantallen'!A115='3. Middel Groot Proj Nieuw Obj '!$E$6,'3. Middel Groot Proj Nieuw Obj '!$F$9,0)+IF(A115='3. Middel Groot Proj Nieuw Obj '!$H$6,'3. Middel Groot Proj Nieuw Obj '!$I$9,0)+IF('Objectenoverzicht aantallen'!A115='3. Middel Groot Proj Nieuw Obj '!$K$6,'3. Middel Groot Proj Nieuw Obj '!$L$9,0)</f>
        <v>0</v>
      </c>
      <c r="E115" s="644">
        <f>IF('Objectenoverzicht aantallen'!E$3='1.Klein Proj Bestaand Object'!$C$5,'1.Klein Proj Bestaand Object'!$C118,0)+IF($D$4=E$3,$D115,0)</f>
        <v>0</v>
      </c>
      <c r="F115" s="644">
        <f>IF('Objectenoverzicht aantallen'!F$3='1.Klein Proj Bestaand Object'!$C$5,'1.Klein Proj Bestaand Object'!$C118,0)+IF($D$4=F$3,$D115,0)</f>
        <v>0</v>
      </c>
      <c r="G115" s="644">
        <f>IF('Objectenoverzicht aantallen'!G$3='1.Klein Proj Bestaand Object'!$C$5,'1.Klein Proj Bestaand Object'!$C118,0)+IF($D$4=G$3,$D115,0)</f>
        <v>0</v>
      </c>
      <c r="H115" s="644">
        <f>IF('Objectenoverzicht aantallen'!H$3='1.Klein Proj Bestaand Object'!$C$5,'1.Klein Proj Bestaand Object'!$C118,0)+IF($D$4=H$3,$D115,0)</f>
        <v>0</v>
      </c>
      <c r="I115" s="644">
        <f>IF('Objectenoverzicht aantallen'!I$3='1.Klein Proj Bestaand Object'!$C$5,'1.Klein Proj Bestaand Object'!$C118,0)+IF($D$4=I$3,$D115,0)</f>
        <v>0</v>
      </c>
      <c r="J115" s="644">
        <f>IF('Objectenoverzicht aantallen'!J$3='1.Klein Proj Bestaand Object'!$C$5,'1.Klein Proj Bestaand Object'!$C118,0)+IF($D$4=J$3,$D115,0)</f>
        <v>0</v>
      </c>
      <c r="K115" s="644">
        <f>IF('Objectenoverzicht aantallen'!K$3='1.Klein Proj Bestaand Object'!$C$5,'1.Klein Proj Bestaand Object'!$C118,0)+IF($D$4=K$3,$D115,0)</f>
        <v>0</v>
      </c>
      <c r="L115" s="644">
        <f>IF('Objectenoverzicht aantallen'!L$3='1.Klein Proj Bestaand Object'!$C$5,'1.Klein Proj Bestaand Object'!$C118,0)+IF($D$4=L$3,$D115,0)</f>
        <v>0</v>
      </c>
      <c r="M115" s="644">
        <f>IF('Objectenoverzicht aantallen'!M$3='1.Klein Proj Bestaand Object'!$C$5,'1.Klein Proj Bestaand Object'!$C118,0)+IF($D$4=M$3,$D115,0)</f>
        <v>0</v>
      </c>
      <c r="N115" s="644">
        <f>IF('Objectenoverzicht aantallen'!N$3='1.Klein Proj Bestaand Object'!$C$5,'1.Klein Proj Bestaand Object'!$C118,0)+IF($D$4=N$3,$D115,0)</f>
        <v>0</v>
      </c>
      <c r="O115" s="644">
        <f>IF('Objectenoverzicht aantallen'!O$3='1.Klein Proj Bestaand Object'!$C$5,'1.Klein Proj Bestaand Object'!$C118,0)+IF($D$4=O$3,$D115,0)</f>
        <v>0</v>
      </c>
      <c r="P115" s="460">
        <f t="shared" si="3"/>
        <v>0</v>
      </c>
      <c r="Q115" s="644">
        <f>'Invulsheet Assetbeheerder'!E118</f>
        <v>0</v>
      </c>
      <c r="R115" s="644">
        <f>'Invulsheet Assetbeheerder'!F118</f>
        <v>0</v>
      </c>
      <c r="S115" s="644">
        <f>'Invulsheet Assetbeheerder'!G118</f>
        <v>0</v>
      </c>
      <c r="T115" s="644">
        <f>'Invulsheet Assetbeheerder'!H118</f>
        <v>0</v>
      </c>
      <c r="U115" s="644">
        <f>'Invulsheet Assetbeheerder'!I118</f>
        <v>0</v>
      </c>
      <c r="V115" s="644">
        <f>'Invulsheet Assetbeheerder'!J118</f>
        <v>0</v>
      </c>
      <c r="W115" s="644">
        <f>'Invulsheet Assetbeheerder'!K118</f>
        <v>0</v>
      </c>
      <c r="X115" s="644">
        <f>'Invulsheet Assetbeheerder'!L118</f>
        <v>0</v>
      </c>
      <c r="Y115" s="644">
        <f>'Invulsheet Assetbeheerder'!M118</f>
        <v>0</v>
      </c>
      <c r="Z115" s="644">
        <f>'Invulsheet Assetbeheerder'!N118</f>
        <v>0</v>
      </c>
      <c r="AA115" s="644">
        <f>'Invulsheet Assetbeheerder'!O118</f>
        <v>0</v>
      </c>
    </row>
    <row r="116" spans="1:27" ht="17" thickBot="1" x14ac:dyDescent="0.25">
      <c r="A116" s="456">
        <f>'St. Objectenlijst FE'!A116</f>
        <v>112</v>
      </c>
      <c r="B116" s="454" t="str">
        <f>LOOKUP(A116,'St. Objectenlijst FE'!A:A,'St. Objectenlijst FE'!B:B)</f>
        <v>Leeg</v>
      </c>
      <c r="C116" s="453">
        <f>LOOKUP(A116,'Invulsheet Assetbeheerder'!A:A,'Invulsheet Assetbeheerder'!D:D)</f>
        <v>0</v>
      </c>
      <c r="D116" s="453">
        <f>IF(A116='2.Middel Proj Aangepast Object'!A118,'2.Middel Proj Aangepast Object'!E118,0)+IF(A116='3. Middel Groot Proj Nieuw Obj '!$B$6,'3. Middel Groot Proj Nieuw Obj '!$C$9,0)+IF('Objectenoverzicht aantallen'!A116='3. Middel Groot Proj Nieuw Obj '!$E$6,'3. Middel Groot Proj Nieuw Obj '!$F$9,0)+IF(A116='3. Middel Groot Proj Nieuw Obj '!$H$6,'3. Middel Groot Proj Nieuw Obj '!$I$9,0)+IF('Objectenoverzicht aantallen'!A116='3. Middel Groot Proj Nieuw Obj '!$K$6,'3. Middel Groot Proj Nieuw Obj '!$L$9,0)</f>
        <v>0</v>
      </c>
      <c r="E116" s="644">
        <f>IF('Objectenoverzicht aantallen'!E$3='1.Klein Proj Bestaand Object'!$C$5,'1.Klein Proj Bestaand Object'!$C119,0)+IF($D$4=E$3,$D116,0)</f>
        <v>0</v>
      </c>
      <c r="F116" s="644">
        <f>IF('Objectenoverzicht aantallen'!F$3='1.Klein Proj Bestaand Object'!$C$5,'1.Klein Proj Bestaand Object'!$C119,0)+IF($D$4=F$3,$D116,0)</f>
        <v>0</v>
      </c>
      <c r="G116" s="644">
        <f>IF('Objectenoverzicht aantallen'!G$3='1.Klein Proj Bestaand Object'!$C$5,'1.Klein Proj Bestaand Object'!$C119,0)+IF($D$4=G$3,$D116,0)</f>
        <v>0</v>
      </c>
      <c r="H116" s="644">
        <f>IF('Objectenoverzicht aantallen'!H$3='1.Klein Proj Bestaand Object'!$C$5,'1.Klein Proj Bestaand Object'!$C119,0)+IF($D$4=H$3,$D116,0)</f>
        <v>0</v>
      </c>
      <c r="I116" s="644">
        <f>IF('Objectenoverzicht aantallen'!I$3='1.Klein Proj Bestaand Object'!$C$5,'1.Klein Proj Bestaand Object'!$C119,0)+IF($D$4=I$3,$D116,0)</f>
        <v>0</v>
      </c>
      <c r="J116" s="644">
        <f>IF('Objectenoverzicht aantallen'!J$3='1.Klein Proj Bestaand Object'!$C$5,'1.Klein Proj Bestaand Object'!$C119,0)+IF($D$4=J$3,$D116,0)</f>
        <v>0</v>
      </c>
      <c r="K116" s="644">
        <f>IF('Objectenoverzicht aantallen'!K$3='1.Klein Proj Bestaand Object'!$C$5,'1.Klein Proj Bestaand Object'!$C119,0)+IF($D$4=K$3,$D116,0)</f>
        <v>0</v>
      </c>
      <c r="L116" s="644">
        <f>IF('Objectenoverzicht aantallen'!L$3='1.Klein Proj Bestaand Object'!$C$5,'1.Klein Proj Bestaand Object'!$C119,0)+IF($D$4=L$3,$D116,0)</f>
        <v>0</v>
      </c>
      <c r="M116" s="644">
        <f>IF('Objectenoverzicht aantallen'!M$3='1.Klein Proj Bestaand Object'!$C$5,'1.Klein Proj Bestaand Object'!$C119,0)+IF($D$4=M$3,$D116,0)</f>
        <v>0</v>
      </c>
      <c r="N116" s="644">
        <f>IF('Objectenoverzicht aantallen'!N$3='1.Klein Proj Bestaand Object'!$C$5,'1.Klein Proj Bestaand Object'!$C119,0)+IF($D$4=N$3,$D116,0)</f>
        <v>0</v>
      </c>
      <c r="O116" s="644">
        <f>IF('Objectenoverzicht aantallen'!O$3='1.Klein Proj Bestaand Object'!$C$5,'1.Klein Proj Bestaand Object'!$C119,0)+IF($D$4=O$3,$D116,0)</f>
        <v>0</v>
      </c>
      <c r="P116" s="460">
        <f t="shared" si="3"/>
        <v>0</v>
      </c>
      <c r="Q116" s="644">
        <f>'Invulsheet Assetbeheerder'!E119</f>
        <v>0</v>
      </c>
      <c r="R116" s="644">
        <f>'Invulsheet Assetbeheerder'!F119</f>
        <v>0</v>
      </c>
      <c r="S116" s="644">
        <f>'Invulsheet Assetbeheerder'!G119</f>
        <v>0</v>
      </c>
      <c r="T116" s="644">
        <f>'Invulsheet Assetbeheerder'!H119</f>
        <v>0</v>
      </c>
      <c r="U116" s="644">
        <f>'Invulsheet Assetbeheerder'!I119</f>
        <v>0</v>
      </c>
      <c r="V116" s="644">
        <f>'Invulsheet Assetbeheerder'!J119</f>
        <v>0</v>
      </c>
      <c r="W116" s="644">
        <f>'Invulsheet Assetbeheerder'!K119</f>
        <v>0</v>
      </c>
      <c r="X116" s="644">
        <f>'Invulsheet Assetbeheerder'!L119</f>
        <v>0</v>
      </c>
      <c r="Y116" s="644">
        <f>'Invulsheet Assetbeheerder'!M119</f>
        <v>0</v>
      </c>
      <c r="Z116" s="644">
        <f>'Invulsheet Assetbeheerder'!N119</f>
        <v>0</v>
      </c>
      <c r="AA116" s="644">
        <f>'Invulsheet Assetbeheerder'!O119</f>
        <v>0</v>
      </c>
    </row>
    <row r="117" spans="1:27" ht="17" thickBot="1" x14ac:dyDescent="0.25">
      <c r="A117" s="456">
        <f>'St. Objectenlijst FE'!A117</f>
        <v>113</v>
      </c>
      <c r="B117" s="454" t="str">
        <f>LOOKUP(A117,'St. Objectenlijst FE'!A:A,'St. Objectenlijst FE'!B:B)</f>
        <v>Leeg</v>
      </c>
      <c r="C117" s="453">
        <f>LOOKUP(A117,'Invulsheet Assetbeheerder'!A:A,'Invulsheet Assetbeheerder'!D:D)</f>
        <v>0</v>
      </c>
      <c r="D117" s="453">
        <f>IF(A117='2.Middel Proj Aangepast Object'!A119,'2.Middel Proj Aangepast Object'!E119,0)+IF(A117='3. Middel Groot Proj Nieuw Obj '!$B$6,'3. Middel Groot Proj Nieuw Obj '!$C$9,0)+IF('Objectenoverzicht aantallen'!A117='3. Middel Groot Proj Nieuw Obj '!$E$6,'3. Middel Groot Proj Nieuw Obj '!$F$9,0)+IF(A117='3. Middel Groot Proj Nieuw Obj '!$H$6,'3. Middel Groot Proj Nieuw Obj '!$I$9,0)+IF('Objectenoverzicht aantallen'!A117='3. Middel Groot Proj Nieuw Obj '!$K$6,'3. Middel Groot Proj Nieuw Obj '!$L$9,0)</f>
        <v>0</v>
      </c>
      <c r="E117" s="644">
        <f>IF('Objectenoverzicht aantallen'!E$3='1.Klein Proj Bestaand Object'!$C$5,'1.Klein Proj Bestaand Object'!$C120,0)+IF($D$4=E$3,$D117,0)</f>
        <v>0</v>
      </c>
      <c r="F117" s="644">
        <f>IF('Objectenoverzicht aantallen'!F$3='1.Klein Proj Bestaand Object'!$C$5,'1.Klein Proj Bestaand Object'!$C120,0)+IF($D$4=F$3,$D117,0)</f>
        <v>0</v>
      </c>
      <c r="G117" s="644">
        <f>IF('Objectenoverzicht aantallen'!G$3='1.Klein Proj Bestaand Object'!$C$5,'1.Klein Proj Bestaand Object'!$C120,0)+IF($D$4=G$3,$D117,0)</f>
        <v>0</v>
      </c>
      <c r="H117" s="644">
        <f>IF('Objectenoverzicht aantallen'!H$3='1.Klein Proj Bestaand Object'!$C$5,'1.Klein Proj Bestaand Object'!$C120,0)+IF($D$4=H$3,$D117,0)</f>
        <v>0</v>
      </c>
      <c r="I117" s="644">
        <f>IF('Objectenoverzicht aantallen'!I$3='1.Klein Proj Bestaand Object'!$C$5,'1.Klein Proj Bestaand Object'!$C120,0)+IF($D$4=I$3,$D117,0)</f>
        <v>0</v>
      </c>
      <c r="J117" s="644">
        <f>IF('Objectenoverzicht aantallen'!J$3='1.Klein Proj Bestaand Object'!$C$5,'1.Klein Proj Bestaand Object'!$C120,0)+IF($D$4=J$3,$D117,0)</f>
        <v>0</v>
      </c>
      <c r="K117" s="644">
        <f>IF('Objectenoverzicht aantallen'!K$3='1.Klein Proj Bestaand Object'!$C$5,'1.Klein Proj Bestaand Object'!$C120,0)+IF($D$4=K$3,$D117,0)</f>
        <v>0</v>
      </c>
      <c r="L117" s="644">
        <f>IF('Objectenoverzicht aantallen'!L$3='1.Klein Proj Bestaand Object'!$C$5,'1.Klein Proj Bestaand Object'!$C120,0)+IF($D$4=L$3,$D117,0)</f>
        <v>0</v>
      </c>
      <c r="M117" s="644">
        <f>IF('Objectenoverzicht aantallen'!M$3='1.Klein Proj Bestaand Object'!$C$5,'1.Klein Proj Bestaand Object'!$C120,0)+IF($D$4=M$3,$D117,0)</f>
        <v>0</v>
      </c>
      <c r="N117" s="644">
        <f>IF('Objectenoverzicht aantallen'!N$3='1.Klein Proj Bestaand Object'!$C$5,'1.Klein Proj Bestaand Object'!$C120,0)+IF($D$4=N$3,$D117,0)</f>
        <v>0</v>
      </c>
      <c r="O117" s="644">
        <f>IF('Objectenoverzicht aantallen'!O$3='1.Klein Proj Bestaand Object'!$C$5,'1.Klein Proj Bestaand Object'!$C120,0)+IF($D$4=O$3,$D117,0)</f>
        <v>0</v>
      </c>
      <c r="P117" s="460">
        <f t="shared" si="3"/>
        <v>0</v>
      </c>
      <c r="Q117" s="644">
        <f>'Invulsheet Assetbeheerder'!E120</f>
        <v>0</v>
      </c>
      <c r="R117" s="644">
        <f>'Invulsheet Assetbeheerder'!F120</f>
        <v>0</v>
      </c>
      <c r="S117" s="644">
        <f>'Invulsheet Assetbeheerder'!G120</f>
        <v>0</v>
      </c>
      <c r="T117" s="644">
        <f>'Invulsheet Assetbeheerder'!H120</f>
        <v>0</v>
      </c>
      <c r="U117" s="644">
        <f>'Invulsheet Assetbeheerder'!I120</f>
        <v>0</v>
      </c>
      <c r="V117" s="644">
        <f>'Invulsheet Assetbeheerder'!J120</f>
        <v>0</v>
      </c>
      <c r="W117" s="644">
        <f>'Invulsheet Assetbeheerder'!K120</f>
        <v>0</v>
      </c>
      <c r="X117" s="644">
        <f>'Invulsheet Assetbeheerder'!L120</f>
        <v>0</v>
      </c>
      <c r="Y117" s="644">
        <f>'Invulsheet Assetbeheerder'!M120</f>
        <v>0</v>
      </c>
      <c r="Z117" s="644">
        <f>'Invulsheet Assetbeheerder'!N120</f>
        <v>0</v>
      </c>
      <c r="AA117" s="644">
        <f>'Invulsheet Assetbeheerder'!O120</f>
        <v>0</v>
      </c>
    </row>
    <row r="118" spans="1:27" ht="17" thickBot="1" x14ac:dyDescent="0.25">
      <c r="A118" s="456">
        <f>'St. Objectenlijst FE'!A118</f>
        <v>114</v>
      </c>
      <c r="B118" s="454" t="str">
        <f>LOOKUP(A118,'St. Objectenlijst FE'!A:A,'St. Objectenlijst FE'!B:B)</f>
        <v>Leeg</v>
      </c>
      <c r="C118" s="453">
        <f>LOOKUP(A118,'Invulsheet Assetbeheerder'!A:A,'Invulsheet Assetbeheerder'!D:D)</f>
        <v>0</v>
      </c>
      <c r="D118" s="453">
        <f>IF(A118='2.Middel Proj Aangepast Object'!A120,'2.Middel Proj Aangepast Object'!E120,0)+IF(A118='3. Middel Groot Proj Nieuw Obj '!$B$6,'3. Middel Groot Proj Nieuw Obj '!$C$9,0)+IF('Objectenoverzicht aantallen'!A118='3. Middel Groot Proj Nieuw Obj '!$E$6,'3. Middel Groot Proj Nieuw Obj '!$F$9,0)+IF(A118='3. Middel Groot Proj Nieuw Obj '!$H$6,'3. Middel Groot Proj Nieuw Obj '!$I$9,0)+IF('Objectenoverzicht aantallen'!A118='3. Middel Groot Proj Nieuw Obj '!$K$6,'3. Middel Groot Proj Nieuw Obj '!$L$9,0)</f>
        <v>0</v>
      </c>
      <c r="E118" s="644">
        <f>IF('Objectenoverzicht aantallen'!E$3='1.Klein Proj Bestaand Object'!$C$5,'1.Klein Proj Bestaand Object'!$C121,0)+IF($D$4=E$3,$D118,0)</f>
        <v>0</v>
      </c>
      <c r="F118" s="644">
        <f>IF('Objectenoverzicht aantallen'!F$3='1.Klein Proj Bestaand Object'!$C$5,'1.Klein Proj Bestaand Object'!$C121,0)+IF($D$4=F$3,$D118,0)</f>
        <v>0</v>
      </c>
      <c r="G118" s="644">
        <f>IF('Objectenoverzicht aantallen'!G$3='1.Klein Proj Bestaand Object'!$C$5,'1.Klein Proj Bestaand Object'!$C121,0)+IF($D$4=G$3,$D118,0)</f>
        <v>0</v>
      </c>
      <c r="H118" s="644">
        <f>IF('Objectenoverzicht aantallen'!H$3='1.Klein Proj Bestaand Object'!$C$5,'1.Klein Proj Bestaand Object'!$C121,0)+IF($D$4=H$3,$D118,0)</f>
        <v>0</v>
      </c>
      <c r="I118" s="644">
        <f>IF('Objectenoverzicht aantallen'!I$3='1.Klein Proj Bestaand Object'!$C$5,'1.Klein Proj Bestaand Object'!$C121,0)+IF($D$4=I$3,$D118,0)</f>
        <v>0</v>
      </c>
      <c r="J118" s="644">
        <f>IF('Objectenoverzicht aantallen'!J$3='1.Klein Proj Bestaand Object'!$C$5,'1.Klein Proj Bestaand Object'!$C121,0)+IF($D$4=J$3,$D118,0)</f>
        <v>0</v>
      </c>
      <c r="K118" s="644">
        <f>IF('Objectenoverzicht aantallen'!K$3='1.Klein Proj Bestaand Object'!$C$5,'1.Klein Proj Bestaand Object'!$C121,0)+IF($D$4=K$3,$D118,0)</f>
        <v>0</v>
      </c>
      <c r="L118" s="644">
        <f>IF('Objectenoverzicht aantallen'!L$3='1.Klein Proj Bestaand Object'!$C$5,'1.Klein Proj Bestaand Object'!$C121,0)+IF($D$4=L$3,$D118,0)</f>
        <v>0</v>
      </c>
      <c r="M118" s="644">
        <f>IF('Objectenoverzicht aantallen'!M$3='1.Klein Proj Bestaand Object'!$C$5,'1.Klein Proj Bestaand Object'!$C121,0)+IF($D$4=M$3,$D118,0)</f>
        <v>0</v>
      </c>
      <c r="N118" s="644">
        <f>IF('Objectenoverzicht aantallen'!N$3='1.Klein Proj Bestaand Object'!$C$5,'1.Klein Proj Bestaand Object'!$C121,0)+IF($D$4=N$3,$D118,0)</f>
        <v>0</v>
      </c>
      <c r="O118" s="644">
        <f>IF('Objectenoverzicht aantallen'!O$3='1.Klein Proj Bestaand Object'!$C$5,'1.Klein Proj Bestaand Object'!$C121,0)+IF($D$4=O$3,$D118,0)</f>
        <v>0</v>
      </c>
      <c r="P118" s="460">
        <f t="shared" si="3"/>
        <v>0</v>
      </c>
      <c r="Q118" s="644">
        <f>'Invulsheet Assetbeheerder'!E121</f>
        <v>0</v>
      </c>
      <c r="R118" s="644">
        <f>'Invulsheet Assetbeheerder'!F121</f>
        <v>0</v>
      </c>
      <c r="S118" s="644">
        <f>'Invulsheet Assetbeheerder'!G121</f>
        <v>0</v>
      </c>
      <c r="T118" s="644">
        <f>'Invulsheet Assetbeheerder'!H121</f>
        <v>0</v>
      </c>
      <c r="U118" s="644">
        <f>'Invulsheet Assetbeheerder'!I121</f>
        <v>0</v>
      </c>
      <c r="V118" s="644">
        <f>'Invulsheet Assetbeheerder'!J121</f>
        <v>0</v>
      </c>
      <c r="W118" s="644">
        <f>'Invulsheet Assetbeheerder'!K121</f>
        <v>0</v>
      </c>
      <c r="X118" s="644">
        <f>'Invulsheet Assetbeheerder'!L121</f>
        <v>0</v>
      </c>
      <c r="Y118" s="644">
        <f>'Invulsheet Assetbeheerder'!M121</f>
        <v>0</v>
      </c>
      <c r="Z118" s="644">
        <f>'Invulsheet Assetbeheerder'!N121</f>
        <v>0</v>
      </c>
      <c r="AA118" s="644">
        <f>'Invulsheet Assetbeheerder'!O121</f>
        <v>0</v>
      </c>
    </row>
    <row r="119" spans="1:27" ht="17" thickBot="1" x14ac:dyDescent="0.25">
      <c r="A119" s="456">
        <f>'St. Objectenlijst FE'!A119</f>
        <v>115</v>
      </c>
      <c r="B119" s="454" t="str">
        <f>LOOKUP(A119,'St. Objectenlijst FE'!A:A,'St. Objectenlijst FE'!B:B)</f>
        <v>Leeg</v>
      </c>
      <c r="C119" s="453">
        <f>LOOKUP(A119,'Invulsheet Assetbeheerder'!A:A,'Invulsheet Assetbeheerder'!D:D)</f>
        <v>0</v>
      </c>
      <c r="D119" s="453">
        <f>IF(A119='2.Middel Proj Aangepast Object'!A121,'2.Middel Proj Aangepast Object'!E121,0)+IF(A119='3. Middel Groot Proj Nieuw Obj '!$B$6,'3. Middel Groot Proj Nieuw Obj '!$C$9,0)+IF('Objectenoverzicht aantallen'!A119='3. Middel Groot Proj Nieuw Obj '!$E$6,'3. Middel Groot Proj Nieuw Obj '!$F$9,0)+IF(A119='3. Middel Groot Proj Nieuw Obj '!$H$6,'3. Middel Groot Proj Nieuw Obj '!$I$9,0)+IF('Objectenoverzicht aantallen'!A119='3. Middel Groot Proj Nieuw Obj '!$K$6,'3. Middel Groot Proj Nieuw Obj '!$L$9,0)</f>
        <v>0</v>
      </c>
      <c r="E119" s="644">
        <f>IF('Objectenoverzicht aantallen'!E$3='1.Klein Proj Bestaand Object'!$C$5,'1.Klein Proj Bestaand Object'!$C122,0)+IF($D$4=E$3,$D119,0)</f>
        <v>0</v>
      </c>
      <c r="F119" s="644">
        <f>IF('Objectenoverzicht aantallen'!F$3='1.Klein Proj Bestaand Object'!$C$5,'1.Klein Proj Bestaand Object'!$C122,0)+IF($D$4=F$3,$D119,0)</f>
        <v>0</v>
      </c>
      <c r="G119" s="644">
        <f>IF('Objectenoverzicht aantallen'!G$3='1.Klein Proj Bestaand Object'!$C$5,'1.Klein Proj Bestaand Object'!$C122,0)+IF($D$4=G$3,$D119,0)</f>
        <v>0</v>
      </c>
      <c r="H119" s="644">
        <f>IF('Objectenoverzicht aantallen'!H$3='1.Klein Proj Bestaand Object'!$C$5,'1.Klein Proj Bestaand Object'!$C122,0)+IF($D$4=H$3,$D119,0)</f>
        <v>0</v>
      </c>
      <c r="I119" s="644">
        <f>IF('Objectenoverzicht aantallen'!I$3='1.Klein Proj Bestaand Object'!$C$5,'1.Klein Proj Bestaand Object'!$C122,0)+IF($D$4=I$3,$D119,0)</f>
        <v>0</v>
      </c>
      <c r="J119" s="644">
        <f>IF('Objectenoverzicht aantallen'!J$3='1.Klein Proj Bestaand Object'!$C$5,'1.Klein Proj Bestaand Object'!$C122,0)+IF($D$4=J$3,$D119,0)</f>
        <v>0</v>
      </c>
      <c r="K119" s="644">
        <f>IF('Objectenoverzicht aantallen'!K$3='1.Klein Proj Bestaand Object'!$C$5,'1.Klein Proj Bestaand Object'!$C122,0)+IF($D$4=K$3,$D119,0)</f>
        <v>0</v>
      </c>
      <c r="L119" s="644">
        <f>IF('Objectenoverzicht aantallen'!L$3='1.Klein Proj Bestaand Object'!$C$5,'1.Klein Proj Bestaand Object'!$C122,0)+IF($D$4=L$3,$D119,0)</f>
        <v>0</v>
      </c>
      <c r="M119" s="644">
        <f>IF('Objectenoverzicht aantallen'!M$3='1.Klein Proj Bestaand Object'!$C$5,'1.Klein Proj Bestaand Object'!$C122,0)+IF($D$4=M$3,$D119,0)</f>
        <v>0</v>
      </c>
      <c r="N119" s="644">
        <f>IF('Objectenoverzicht aantallen'!N$3='1.Klein Proj Bestaand Object'!$C$5,'1.Klein Proj Bestaand Object'!$C122,0)+IF($D$4=N$3,$D119,0)</f>
        <v>0</v>
      </c>
      <c r="O119" s="644">
        <f>IF('Objectenoverzicht aantallen'!O$3='1.Klein Proj Bestaand Object'!$C$5,'1.Klein Proj Bestaand Object'!$C122,0)+IF($D$4=O$3,$D119,0)</f>
        <v>0</v>
      </c>
      <c r="P119" s="460">
        <f t="shared" si="3"/>
        <v>0</v>
      </c>
      <c r="Q119" s="644">
        <f>'Invulsheet Assetbeheerder'!E122</f>
        <v>0</v>
      </c>
      <c r="R119" s="644">
        <f>'Invulsheet Assetbeheerder'!F122</f>
        <v>0</v>
      </c>
      <c r="S119" s="644">
        <f>'Invulsheet Assetbeheerder'!G122</f>
        <v>0</v>
      </c>
      <c r="T119" s="644">
        <f>'Invulsheet Assetbeheerder'!H122</f>
        <v>0</v>
      </c>
      <c r="U119" s="644">
        <f>'Invulsheet Assetbeheerder'!I122</f>
        <v>0</v>
      </c>
      <c r="V119" s="644">
        <f>'Invulsheet Assetbeheerder'!J122</f>
        <v>0</v>
      </c>
      <c r="W119" s="644">
        <f>'Invulsheet Assetbeheerder'!K122</f>
        <v>0</v>
      </c>
      <c r="X119" s="644">
        <f>'Invulsheet Assetbeheerder'!L122</f>
        <v>0</v>
      </c>
      <c r="Y119" s="644">
        <f>'Invulsheet Assetbeheerder'!M122</f>
        <v>0</v>
      </c>
      <c r="Z119" s="644">
        <f>'Invulsheet Assetbeheerder'!N122</f>
        <v>0</v>
      </c>
      <c r="AA119" s="644">
        <f>'Invulsheet Assetbeheerder'!O122</f>
        <v>0</v>
      </c>
    </row>
    <row r="120" spans="1:27" ht="17" thickBot="1" x14ac:dyDescent="0.25">
      <c r="A120" s="456">
        <f>'St. Objectenlijst FE'!A120</f>
        <v>116</v>
      </c>
      <c r="B120" s="454" t="str">
        <f>LOOKUP(A120,'St. Objectenlijst FE'!A:A,'St. Objectenlijst FE'!B:B)</f>
        <v>Leeg</v>
      </c>
      <c r="C120" s="453">
        <f>LOOKUP(A120,'Invulsheet Assetbeheerder'!A:A,'Invulsheet Assetbeheerder'!D:D)</f>
        <v>0</v>
      </c>
      <c r="D120" s="453">
        <f>IF(A120='2.Middel Proj Aangepast Object'!A122,'2.Middel Proj Aangepast Object'!E122,0)+IF(A120='3. Middel Groot Proj Nieuw Obj '!$B$6,'3. Middel Groot Proj Nieuw Obj '!$C$9,0)+IF('Objectenoverzicht aantallen'!A120='3. Middel Groot Proj Nieuw Obj '!$E$6,'3. Middel Groot Proj Nieuw Obj '!$F$9,0)+IF(A120='3. Middel Groot Proj Nieuw Obj '!$H$6,'3. Middel Groot Proj Nieuw Obj '!$I$9,0)+IF('Objectenoverzicht aantallen'!A120='3. Middel Groot Proj Nieuw Obj '!$K$6,'3. Middel Groot Proj Nieuw Obj '!$L$9,0)</f>
        <v>0</v>
      </c>
      <c r="E120" s="644">
        <f>IF('Objectenoverzicht aantallen'!E$3='1.Klein Proj Bestaand Object'!$C$5,'1.Klein Proj Bestaand Object'!$C123,0)+IF($D$4=E$3,$D120,0)</f>
        <v>0</v>
      </c>
      <c r="F120" s="644">
        <f>IF('Objectenoverzicht aantallen'!F$3='1.Klein Proj Bestaand Object'!$C$5,'1.Klein Proj Bestaand Object'!$C123,0)+IF($D$4=F$3,$D120,0)</f>
        <v>0</v>
      </c>
      <c r="G120" s="644">
        <f>IF('Objectenoverzicht aantallen'!G$3='1.Klein Proj Bestaand Object'!$C$5,'1.Klein Proj Bestaand Object'!$C123,0)+IF($D$4=G$3,$D120,0)</f>
        <v>0</v>
      </c>
      <c r="H120" s="644">
        <f>IF('Objectenoverzicht aantallen'!H$3='1.Klein Proj Bestaand Object'!$C$5,'1.Klein Proj Bestaand Object'!$C123,0)+IF($D$4=H$3,$D120,0)</f>
        <v>0</v>
      </c>
      <c r="I120" s="644">
        <f>IF('Objectenoverzicht aantallen'!I$3='1.Klein Proj Bestaand Object'!$C$5,'1.Klein Proj Bestaand Object'!$C123,0)+IF($D$4=I$3,$D120,0)</f>
        <v>0</v>
      </c>
      <c r="J120" s="644">
        <f>IF('Objectenoverzicht aantallen'!J$3='1.Klein Proj Bestaand Object'!$C$5,'1.Klein Proj Bestaand Object'!$C123,0)+IF($D$4=J$3,$D120,0)</f>
        <v>0</v>
      </c>
      <c r="K120" s="644">
        <f>IF('Objectenoverzicht aantallen'!K$3='1.Klein Proj Bestaand Object'!$C$5,'1.Klein Proj Bestaand Object'!$C123,0)+IF($D$4=K$3,$D120,0)</f>
        <v>0</v>
      </c>
      <c r="L120" s="644">
        <f>IF('Objectenoverzicht aantallen'!L$3='1.Klein Proj Bestaand Object'!$C$5,'1.Klein Proj Bestaand Object'!$C123,0)+IF($D$4=L$3,$D120,0)</f>
        <v>0</v>
      </c>
      <c r="M120" s="644">
        <f>IF('Objectenoverzicht aantallen'!M$3='1.Klein Proj Bestaand Object'!$C$5,'1.Klein Proj Bestaand Object'!$C123,0)+IF($D$4=M$3,$D120,0)</f>
        <v>0</v>
      </c>
      <c r="N120" s="644">
        <f>IF('Objectenoverzicht aantallen'!N$3='1.Klein Proj Bestaand Object'!$C$5,'1.Klein Proj Bestaand Object'!$C123,0)+IF($D$4=N$3,$D120,0)</f>
        <v>0</v>
      </c>
      <c r="O120" s="644">
        <f>IF('Objectenoverzicht aantallen'!O$3='1.Klein Proj Bestaand Object'!$C$5,'1.Klein Proj Bestaand Object'!$C123,0)+IF($D$4=O$3,$D120,0)</f>
        <v>0</v>
      </c>
      <c r="P120" s="460">
        <f t="shared" si="3"/>
        <v>0</v>
      </c>
      <c r="Q120" s="644">
        <f>'Invulsheet Assetbeheerder'!E123</f>
        <v>0</v>
      </c>
      <c r="R120" s="644">
        <f>'Invulsheet Assetbeheerder'!F123</f>
        <v>0</v>
      </c>
      <c r="S120" s="644">
        <f>'Invulsheet Assetbeheerder'!G123</f>
        <v>0</v>
      </c>
      <c r="T120" s="644">
        <f>'Invulsheet Assetbeheerder'!H123</f>
        <v>0</v>
      </c>
      <c r="U120" s="644">
        <f>'Invulsheet Assetbeheerder'!I123</f>
        <v>0</v>
      </c>
      <c r="V120" s="644">
        <f>'Invulsheet Assetbeheerder'!J123</f>
        <v>0</v>
      </c>
      <c r="W120" s="644">
        <f>'Invulsheet Assetbeheerder'!K123</f>
        <v>0</v>
      </c>
      <c r="X120" s="644">
        <f>'Invulsheet Assetbeheerder'!L123</f>
        <v>0</v>
      </c>
      <c r="Y120" s="644">
        <f>'Invulsheet Assetbeheerder'!M123</f>
        <v>0</v>
      </c>
      <c r="Z120" s="644">
        <f>'Invulsheet Assetbeheerder'!N123</f>
        <v>0</v>
      </c>
      <c r="AA120" s="644">
        <f>'Invulsheet Assetbeheerder'!O123</f>
        <v>0</v>
      </c>
    </row>
    <row r="121" spans="1:27" ht="17" thickBot="1" x14ac:dyDescent="0.25">
      <c r="A121" s="456">
        <f>'St. Objectenlijst FE'!A121</f>
        <v>117</v>
      </c>
      <c r="B121" s="454" t="str">
        <f>LOOKUP(A121,'St. Objectenlijst FE'!A:A,'St. Objectenlijst FE'!B:B)</f>
        <v>Leeg</v>
      </c>
      <c r="C121" s="453">
        <f>LOOKUP(A121,'Invulsheet Assetbeheerder'!A:A,'Invulsheet Assetbeheerder'!D:D)</f>
        <v>0</v>
      </c>
      <c r="D121" s="453">
        <f>IF(A121='2.Middel Proj Aangepast Object'!A123,'2.Middel Proj Aangepast Object'!E123,0)+IF(A121='3. Middel Groot Proj Nieuw Obj '!$B$6,'3. Middel Groot Proj Nieuw Obj '!$C$9,0)+IF('Objectenoverzicht aantallen'!A121='3. Middel Groot Proj Nieuw Obj '!$E$6,'3. Middel Groot Proj Nieuw Obj '!$F$9,0)+IF(A121='3. Middel Groot Proj Nieuw Obj '!$H$6,'3. Middel Groot Proj Nieuw Obj '!$I$9,0)+IF('Objectenoverzicht aantallen'!A121='3. Middel Groot Proj Nieuw Obj '!$K$6,'3. Middel Groot Proj Nieuw Obj '!$L$9,0)</f>
        <v>0</v>
      </c>
      <c r="E121" s="644">
        <f>IF('Objectenoverzicht aantallen'!E$3='1.Klein Proj Bestaand Object'!$C$5,'1.Klein Proj Bestaand Object'!$C124,0)+IF($D$4=E$3,$D121,0)</f>
        <v>0</v>
      </c>
      <c r="F121" s="644">
        <f>IF('Objectenoverzicht aantallen'!F$3='1.Klein Proj Bestaand Object'!$C$5,'1.Klein Proj Bestaand Object'!$C124,0)+IF($D$4=F$3,$D121,0)</f>
        <v>0</v>
      </c>
      <c r="G121" s="644">
        <f>IF('Objectenoverzicht aantallen'!G$3='1.Klein Proj Bestaand Object'!$C$5,'1.Klein Proj Bestaand Object'!$C124,0)+IF($D$4=G$3,$D121,0)</f>
        <v>0</v>
      </c>
      <c r="H121" s="644">
        <f>IF('Objectenoverzicht aantallen'!H$3='1.Klein Proj Bestaand Object'!$C$5,'1.Klein Proj Bestaand Object'!$C124,0)+IF($D$4=H$3,$D121,0)</f>
        <v>0</v>
      </c>
      <c r="I121" s="644">
        <f>IF('Objectenoverzicht aantallen'!I$3='1.Klein Proj Bestaand Object'!$C$5,'1.Klein Proj Bestaand Object'!$C124,0)+IF($D$4=I$3,$D121,0)</f>
        <v>0</v>
      </c>
      <c r="J121" s="644">
        <f>IF('Objectenoverzicht aantallen'!J$3='1.Klein Proj Bestaand Object'!$C$5,'1.Klein Proj Bestaand Object'!$C124,0)+IF($D$4=J$3,$D121,0)</f>
        <v>0</v>
      </c>
      <c r="K121" s="644">
        <f>IF('Objectenoverzicht aantallen'!K$3='1.Klein Proj Bestaand Object'!$C$5,'1.Klein Proj Bestaand Object'!$C124,0)+IF($D$4=K$3,$D121,0)</f>
        <v>0</v>
      </c>
      <c r="L121" s="644">
        <f>IF('Objectenoverzicht aantallen'!L$3='1.Klein Proj Bestaand Object'!$C$5,'1.Klein Proj Bestaand Object'!$C124,0)+IF($D$4=L$3,$D121,0)</f>
        <v>0</v>
      </c>
      <c r="M121" s="644">
        <f>IF('Objectenoverzicht aantallen'!M$3='1.Klein Proj Bestaand Object'!$C$5,'1.Klein Proj Bestaand Object'!$C124,0)+IF($D$4=M$3,$D121,0)</f>
        <v>0</v>
      </c>
      <c r="N121" s="644">
        <f>IF('Objectenoverzicht aantallen'!N$3='1.Klein Proj Bestaand Object'!$C$5,'1.Klein Proj Bestaand Object'!$C124,0)+IF($D$4=N$3,$D121,0)</f>
        <v>0</v>
      </c>
      <c r="O121" s="644">
        <f>IF('Objectenoverzicht aantallen'!O$3='1.Klein Proj Bestaand Object'!$C$5,'1.Klein Proj Bestaand Object'!$C124,0)+IF($D$4=O$3,$D121,0)</f>
        <v>0</v>
      </c>
      <c r="P121" s="460">
        <f t="shared" si="3"/>
        <v>0</v>
      </c>
      <c r="Q121" s="644">
        <f>'Invulsheet Assetbeheerder'!E124</f>
        <v>0</v>
      </c>
      <c r="R121" s="644">
        <f>'Invulsheet Assetbeheerder'!F124</f>
        <v>0</v>
      </c>
      <c r="S121" s="644">
        <f>'Invulsheet Assetbeheerder'!G124</f>
        <v>0</v>
      </c>
      <c r="T121" s="644">
        <f>'Invulsheet Assetbeheerder'!H124</f>
        <v>0</v>
      </c>
      <c r="U121" s="644">
        <f>'Invulsheet Assetbeheerder'!I124</f>
        <v>0</v>
      </c>
      <c r="V121" s="644">
        <f>'Invulsheet Assetbeheerder'!J124</f>
        <v>0</v>
      </c>
      <c r="W121" s="644">
        <f>'Invulsheet Assetbeheerder'!K124</f>
        <v>0</v>
      </c>
      <c r="X121" s="644">
        <f>'Invulsheet Assetbeheerder'!L124</f>
        <v>0</v>
      </c>
      <c r="Y121" s="644">
        <f>'Invulsheet Assetbeheerder'!M124</f>
        <v>0</v>
      </c>
      <c r="Z121" s="644">
        <f>'Invulsheet Assetbeheerder'!N124</f>
        <v>0</v>
      </c>
      <c r="AA121" s="644">
        <f>'Invulsheet Assetbeheerder'!O124</f>
        <v>0</v>
      </c>
    </row>
    <row r="122" spans="1:27" ht="17" thickBot="1" x14ac:dyDescent="0.25">
      <c r="A122" s="456">
        <f>'St. Objectenlijst FE'!A122</f>
        <v>118</v>
      </c>
      <c r="B122" s="454" t="str">
        <f>LOOKUP(A122,'St. Objectenlijst FE'!A:A,'St. Objectenlijst FE'!B:B)</f>
        <v>Leeg</v>
      </c>
      <c r="C122" s="453">
        <f>LOOKUP(A122,'Invulsheet Assetbeheerder'!A:A,'Invulsheet Assetbeheerder'!D:D)</f>
        <v>0</v>
      </c>
      <c r="D122" s="453">
        <f>IF(A122='2.Middel Proj Aangepast Object'!A124,'2.Middel Proj Aangepast Object'!E124,0)+IF(A122='3. Middel Groot Proj Nieuw Obj '!$B$6,'3. Middel Groot Proj Nieuw Obj '!$C$9,0)+IF('Objectenoverzicht aantallen'!A122='3. Middel Groot Proj Nieuw Obj '!$E$6,'3. Middel Groot Proj Nieuw Obj '!$F$9,0)+IF(A122='3. Middel Groot Proj Nieuw Obj '!$H$6,'3. Middel Groot Proj Nieuw Obj '!$I$9,0)+IF('Objectenoverzicht aantallen'!A122='3. Middel Groot Proj Nieuw Obj '!$K$6,'3. Middel Groot Proj Nieuw Obj '!$L$9,0)</f>
        <v>0</v>
      </c>
      <c r="E122" s="644">
        <f>IF('Objectenoverzicht aantallen'!E$3='1.Klein Proj Bestaand Object'!$C$5,'1.Klein Proj Bestaand Object'!$C125,0)+IF($D$4=E$3,$D122,0)</f>
        <v>0</v>
      </c>
      <c r="F122" s="644">
        <f>IF('Objectenoverzicht aantallen'!F$3='1.Klein Proj Bestaand Object'!$C$5,'1.Klein Proj Bestaand Object'!$C125,0)+IF($D$4=F$3,$D122,0)</f>
        <v>0</v>
      </c>
      <c r="G122" s="644">
        <f>IF('Objectenoverzicht aantallen'!G$3='1.Klein Proj Bestaand Object'!$C$5,'1.Klein Proj Bestaand Object'!$C125,0)+IF($D$4=G$3,$D122,0)</f>
        <v>0</v>
      </c>
      <c r="H122" s="644">
        <f>IF('Objectenoverzicht aantallen'!H$3='1.Klein Proj Bestaand Object'!$C$5,'1.Klein Proj Bestaand Object'!$C125,0)+IF($D$4=H$3,$D122,0)</f>
        <v>0</v>
      </c>
      <c r="I122" s="644">
        <f>IF('Objectenoverzicht aantallen'!I$3='1.Klein Proj Bestaand Object'!$C$5,'1.Klein Proj Bestaand Object'!$C125,0)+IF($D$4=I$3,$D122,0)</f>
        <v>0</v>
      </c>
      <c r="J122" s="644">
        <f>IF('Objectenoverzicht aantallen'!J$3='1.Klein Proj Bestaand Object'!$C$5,'1.Klein Proj Bestaand Object'!$C125,0)+IF($D$4=J$3,$D122,0)</f>
        <v>0</v>
      </c>
      <c r="K122" s="644">
        <f>IF('Objectenoverzicht aantallen'!K$3='1.Klein Proj Bestaand Object'!$C$5,'1.Klein Proj Bestaand Object'!$C125,0)+IF($D$4=K$3,$D122,0)</f>
        <v>0</v>
      </c>
      <c r="L122" s="644">
        <f>IF('Objectenoverzicht aantallen'!L$3='1.Klein Proj Bestaand Object'!$C$5,'1.Klein Proj Bestaand Object'!$C125,0)+IF($D$4=L$3,$D122,0)</f>
        <v>0</v>
      </c>
      <c r="M122" s="644">
        <f>IF('Objectenoverzicht aantallen'!M$3='1.Klein Proj Bestaand Object'!$C$5,'1.Klein Proj Bestaand Object'!$C125,0)+IF($D$4=M$3,$D122,0)</f>
        <v>0</v>
      </c>
      <c r="N122" s="644">
        <f>IF('Objectenoverzicht aantallen'!N$3='1.Klein Proj Bestaand Object'!$C$5,'1.Klein Proj Bestaand Object'!$C125,0)+IF($D$4=N$3,$D122,0)</f>
        <v>0</v>
      </c>
      <c r="O122" s="644">
        <f>IF('Objectenoverzicht aantallen'!O$3='1.Klein Proj Bestaand Object'!$C$5,'1.Klein Proj Bestaand Object'!$C125,0)+IF($D$4=O$3,$D122,0)</f>
        <v>0</v>
      </c>
      <c r="P122" s="460">
        <f t="shared" si="3"/>
        <v>0</v>
      </c>
      <c r="Q122" s="644">
        <f>'Invulsheet Assetbeheerder'!E125</f>
        <v>0</v>
      </c>
      <c r="R122" s="644">
        <f>'Invulsheet Assetbeheerder'!F125</f>
        <v>0</v>
      </c>
      <c r="S122" s="644">
        <f>'Invulsheet Assetbeheerder'!G125</f>
        <v>0</v>
      </c>
      <c r="T122" s="644">
        <f>'Invulsheet Assetbeheerder'!H125</f>
        <v>0</v>
      </c>
      <c r="U122" s="644">
        <f>'Invulsheet Assetbeheerder'!I125</f>
        <v>0</v>
      </c>
      <c r="V122" s="644">
        <f>'Invulsheet Assetbeheerder'!J125</f>
        <v>0</v>
      </c>
      <c r="W122" s="644">
        <f>'Invulsheet Assetbeheerder'!K125</f>
        <v>0</v>
      </c>
      <c r="X122" s="644">
        <f>'Invulsheet Assetbeheerder'!L125</f>
        <v>0</v>
      </c>
      <c r="Y122" s="644">
        <f>'Invulsheet Assetbeheerder'!M125</f>
        <v>0</v>
      </c>
      <c r="Z122" s="644">
        <f>'Invulsheet Assetbeheerder'!N125</f>
        <v>0</v>
      </c>
      <c r="AA122" s="644">
        <f>'Invulsheet Assetbeheerder'!O125</f>
        <v>0</v>
      </c>
    </row>
    <row r="123" spans="1:27" ht="17" thickBot="1" x14ac:dyDescent="0.25">
      <c r="A123" s="456">
        <f>'St. Objectenlijst FE'!A123</f>
        <v>119</v>
      </c>
      <c r="B123" s="454" t="str">
        <f>LOOKUP(A123,'St. Objectenlijst FE'!A:A,'St. Objectenlijst FE'!B:B)</f>
        <v>Leeg</v>
      </c>
      <c r="C123" s="453">
        <f>LOOKUP(A123,'Invulsheet Assetbeheerder'!A:A,'Invulsheet Assetbeheerder'!D:D)</f>
        <v>0</v>
      </c>
      <c r="D123" s="453">
        <f>IF(A123='2.Middel Proj Aangepast Object'!A125,'2.Middel Proj Aangepast Object'!E125,0)+IF(A123='3. Middel Groot Proj Nieuw Obj '!$B$6,'3. Middel Groot Proj Nieuw Obj '!$C$9,0)+IF('Objectenoverzicht aantallen'!A123='3. Middel Groot Proj Nieuw Obj '!$E$6,'3. Middel Groot Proj Nieuw Obj '!$F$9,0)+IF(A123='3. Middel Groot Proj Nieuw Obj '!$H$6,'3. Middel Groot Proj Nieuw Obj '!$I$9,0)+IF('Objectenoverzicht aantallen'!A123='3. Middel Groot Proj Nieuw Obj '!$K$6,'3. Middel Groot Proj Nieuw Obj '!$L$9,0)</f>
        <v>0</v>
      </c>
      <c r="E123" s="644">
        <f>IF('Objectenoverzicht aantallen'!E$3='1.Klein Proj Bestaand Object'!$C$5,'1.Klein Proj Bestaand Object'!$C126,0)+IF($D$4=E$3,$D123,0)</f>
        <v>0</v>
      </c>
      <c r="F123" s="644">
        <f>IF('Objectenoverzicht aantallen'!F$3='1.Klein Proj Bestaand Object'!$C$5,'1.Klein Proj Bestaand Object'!$C126,0)+IF($D$4=F$3,$D123,0)</f>
        <v>0</v>
      </c>
      <c r="G123" s="644">
        <f>IF('Objectenoverzicht aantallen'!G$3='1.Klein Proj Bestaand Object'!$C$5,'1.Klein Proj Bestaand Object'!$C126,0)+IF($D$4=G$3,$D123,0)</f>
        <v>0</v>
      </c>
      <c r="H123" s="644">
        <f>IF('Objectenoverzicht aantallen'!H$3='1.Klein Proj Bestaand Object'!$C$5,'1.Klein Proj Bestaand Object'!$C126,0)+IF($D$4=H$3,$D123,0)</f>
        <v>0</v>
      </c>
      <c r="I123" s="644">
        <f>IF('Objectenoverzicht aantallen'!I$3='1.Klein Proj Bestaand Object'!$C$5,'1.Klein Proj Bestaand Object'!$C126,0)+IF($D$4=I$3,$D123,0)</f>
        <v>0</v>
      </c>
      <c r="J123" s="644">
        <f>IF('Objectenoverzicht aantallen'!J$3='1.Klein Proj Bestaand Object'!$C$5,'1.Klein Proj Bestaand Object'!$C126,0)+IF($D$4=J$3,$D123,0)</f>
        <v>0</v>
      </c>
      <c r="K123" s="644">
        <f>IF('Objectenoverzicht aantallen'!K$3='1.Klein Proj Bestaand Object'!$C$5,'1.Klein Proj Bestaand Object'!$C126,0)+IF($D$4=K$3,$D123,0)</f>
        <v>0</v>
      </c>
      <c r="L123" s="644">
        <f>IF('Objectenoverzicht aantallen'!L$3='1.Klein Proj Bestaand Object'!$C$5,'1.Klein Proj Bestaand Object'!$C126,0)+IF($D$4=L$3,$D123,0)</f>
        <v>0</v>
      </c>
      <c r="M123" s="644">
        <f>IF('Objectenoverzicht aantallen'!M$3='1.Klein Proj Bestaand Object'!$C$5,'1.Klein Proj Bestaand Object'!$C126,0)+IF($D$4=M$3,$D123,0)</f>
        <v>0</v>
      </c>
      <c r="N123" s="644">
        <f>IF('Objectenoverzicht aantallen'!N$3='1.Klein Proj Bestaand Object'!$C$5,'1.Klein Proj Bestaand Object'!$C126,0)+IF($D$4=N$3,$D123,0)</f>
        <v>0</v>
      </c>
      <c r="O123" s="644">
        <f>IF('Objectenoverzicht aantallen'!O$3='1.Klein Proj Bestaand Object'!$C$5,'1.Klein Proj Bestaand Object'!$C126,0)+IF($D$4=O$3,$D123,0)</f>
        <v>0</v>
      </c>
      <c r="P123" s="460">
        <f t="shared" si="3"/>
        <v>0</v>
      </c>
      <c r="Q123" s="644">
        <f>'Invulsheet Assetbeheerder'!E126</f>
        <v>0</v>
      </c>
      <c r="R123" s="644">
        <f>'Invulsheet Assetbeheerder'!F126</f>
        <v>0</v>
      </c>
      <c r="S123" s="644">
        <f>'Invulsheet Assetbeheerder'!G126</f>
        <v>0</v>
      </c>
      <c r="T123" s="644">
        <f>'Invulsheet Assetbeheerder'!H126</f>
        <v>0</v>
      </c>
      <c r="U123" s="644">
        <f>'Invulsheet Assetbeheerder'!I126</f>
        <v>0</v>
      </c>
      <c r="V123" s="644">
        <f>'Invulsheet Assetbeheerder'!J126</f>
        <v>0</v>
      </c>
      <c r="W123" s="644">
        <f>'Invulsheet Assetbeheerder'!K126</f>
        <v>0</v>
      </c>
      <c r="X123" s="644">
        <f>'Invulsheet Assetbeheerder'!L126</f>
        <v>0</v>
      </c>
      <c r="Y123" s="644">
        <f>'Invulsheet Assetbeheerder'!M126</f>
        <v>0</v>
      </c>
      <c r="Z123" s="644">
        <f>'Invulsheet Assetbeheerder'!N126</f>
        <v>0</v>
      </c>
      <c r="AA123" s="644">
        <f>'Invulsheet Assetbeheerder'!O126</f>
        <v>0</v>
      </c>
    </row>
    <row r="124" spans="1:27" ht="17" thickBot="1" x14ac:dyDescent="0.25">
      <c r="A124" s="456">
        <f>'St. Objectenlijst FE'!A124</f>
        <v>120</v>
      </c>
      <c r="B124" s="454" t="str">
        <f>LOOKUP(A124,'St. Objectenlijst FE'!A:A,'St. Objectenlijst FE'!B:B)</f>
        <v>Leeg</v>
      </c>
      <c r="C124" s="453">
        <f>LOOKUP(A124,'Invulsheet Assetbeheerder'!A:A,'Invulsheet Assetbeheerder'!D:D)</f>
        <v>0</v>
      </c>
      <c r="D124" s="453">
        <f>IF(A124='2.Middel Proj Aangepast Object'!A126,'2.Middel Proj Aangepast Object'!E126,0)+IF(A124='3. Middel Groot Proj Nieuw Obj '!$B$6,'3. Middel Groot Proj Nieuw Obj '!$C$9,0)+IF('Objectenoverzicht aantallen'!A124='3. Middel Groot Proj Nieuw Obj '!$E$6,'3. Middel Groot Proj Nieuw Obj '!$F$9,0)+IF(A124='3. Middel Groot Proj Nieuw Obj '!$H$6,'3. Middel Groot Proj Nieuw Obj '!$I$9,0)+IF('Objectenoverzicht aantallen'!A124='3. Middel Groot Proj Nieuw Obj '!$K$6,'3. Middel Groot Proj Nieuw Obj '!$L$9,0)</f>
        <v>0</v>
      </c>
      <c r="E124" s="644">
        <f>IF('Objectenoverzicht aantallen'!E$3='1.Klein Proj Bestaand Object'!$C$5,'1.Klein Proj Bestaand Object'!$C127,0)+IF($D$4=E$3,$D124,0)</f>
        <v>0</v>
      </c>
      <c r="F124" s="644">
        <f>IF('Objectenoverzicht aantallen'!F$3='1.Klein Proj Bestaand Object'!$C$5,'1.Klein Proj Bestaand Object'!$C127,0)+IF($D$4=F$3,$D124,0)</f>
        <v>0</v>
      </c>
      <c r="G124" s="644">
        <f>IF('Objectenoverzicht aantallen'!G$3='1.Klein Proj Bestaand Object'!$C$5,'1.Klein Proj Bestaand Object'!$C127,0)+IF($D$4=G$3,$D124,0)</f>
        <v>0</v>
      </c>
      <c r="H124" s="644">
        <f>IF('Objectenoverzicht aantallen'!H$3='1.Klein Proj Bestaand Object'!$C$5,'1.Klein Proj Bestaand Object'!$C127,0)+IF($D$4=H$3,$D124,0)</f>
        <v>0</v>
      </c>
      <c r="I124" s="644">
        <f>IF('Objectenoverzicht aantallen'!I$3='1.Klein Proj Bestaand Object'!$C$5,'1.Klein Proj Bestaand Object'!$C127,0)+IF($D$4=I$3,$D124,0)</f>
        <v>0</v>
      </c>
      <c r="J124" s="644">
        <f>IF('Objectenoverzicht aantallen'!J$3='1.Klein Proj Bestaand Object'!$C$5,'1.Klein Proj Bestaand Object'!$C127,0)+IF($D$4=J$3,$D124,0)</f>
        <v>0</v>
      </c>
      <c r="K124" s="644">
        <f>IF('Objectenoverzicht aantallen'!K$3='1.Klein Proj Bestaand Object'!$C$5,'1.Klein Proj Bestaand Object'!$C127,0)+IF($D$4=K$3,$D124,0)</f>
        <v>0</v>
      </c>
      <c r="L124" s="644">
        <f>IF('Objectenoverzicht aantallen'!L$3='1.Klein Proj Bestaand Object'!$C$5,'1.Klein Proj Bestaand Object'!$C127,0)+IF($D$4=L$3,$D124,0)</f>
        <v>0</v>
      </c>
      <c r="M124" s="644">
        <f>IF('Objectenoverzicht aantallen'!M$3='1.Klein Proj Bestaand Object'!$C$5,'1.Klein Proj Bestaand Object'!$C127,0)+IF($D$4=M$3,$D124,0)</f>
        <v>0</v>
      </c>
      <c r="N124" s="644">
        <f>IF('Objectenoverzicht aantallen'!N$3='1.Klein Proj Bestaand Object'!$C$5,'1.Klein Proj Bestaand Object'!$C127,0)+IF($D$4=N$3,$D124,0)</f>
        <v>0</v>
      </c>
      <c r="O124" s="644">
        <f>IF('Objectenoverzicht aantallen'!O$3='1.Klein Proj Bestaand Object'!$C$5,'1.Klein Proj Bestaand Object'!$C127,0)+IF($D$4=O$3,$D124,0)</f>
        <v>0</v>
      </c>
      <c r="P124" s="460">
        <f t="shared" si="3"/>
        <v>0</v>
      </c>
      <c r="Q124" s="644">
        <f>'Invulsheet Assetbeheerder'!E127</f>
        <v>0</v>
      </c>
      <c r="R124" s="644">
        <f>'Invulsheet Assetbeheerder'!F127</f>
        <v>0</v>
      </c>
      <c r="S124" s="644">
        <f>'Invulsheet Assetbeheerder'!G127</f>
        <v>0</v>
      </c>
      <c r="T124" s="644">
        <f>'Invulsheet Assetbeheerder'!H127</f>
        <v>0</v>
      </c>
      <c r="U124" s="644">
        <f>'Invulsheet Assetbeheerder'!I127</f>
        <v>0</v>
      </c>
      <c r="V124" s="644">
        <f>'Invulsheet Assetbeheerder'!J127</f>
        <v>0</v>
      </c>
      <c r="W124" s="644">
        <f>'Invulsheet Assetbeheerder'!K127</f>
        <v>0</v>
      </c>
      <c r="X124" s="644">
        <f>'Invulsheet Assetbeheerder'!L127</f>
        <v>0</v>
      </c>
      <c r="Y124" s="644">
        <f>'Invulsheet Assetbeheerder'!M127</f>
        <v>0</v>
      </c>
      <c r="Z124" s="644">
        <f>'Invulsheet Assetbeheerder'!N127</f>
        <v>0</v>
      </c>
      <c r="AA124" s="644">
        <f>'Invulsheet Assetbeheerder'!O127</f>
        <v>0</v>
      </c>
    </row>
    <row r="125" spans="1:27" ht="17" thickBot="1" x14ac:dyDescent="0.25">
      <c r="A125" s="456">
        <f>'St. Objectenlijst FE'!A125</f>
        <v>121</v>
      </c>
      <c r="B125" s="454" t="str">
        <f>LOOKUP(A125,'St. Objectenlijst FE'!A:A,'St. Objectenlijst FE'!B:B)</f>
        <v>Leeg</v>
      </c>
      <c r="C125" s="453">
        <f>LOOKUP(A125,'Invulsheet Assetbeheerder'!A:A,'Invulsheet Assetbeheerder'!D:D)</f>
        <v>0</v>
      </c>
      <c r="D125" s="453">
        <f>IF(A125='2.Middel Proj Aangepast Object'!A127,'2.Middel Proj Aangepast Object'!E127,0)+IF(A125='3. Middel Groot Proj Nieuw Obj '!$B$6,'3. Middel Groot Proj Nieuw Obj '!$C$9,0)+IF('Objectenoverzicht aantallen'!A125='3. Middel Groot Proj Nieuw Obj '!$E$6,'3. Middel Groot Proj Nieuw Obj '!$F$9,0)+IF(A125='3. Middel Groot Proj Nieuw Obj '!$H$6,'3. Middel Groot Proj Nieuw Obj '!$I$9,0)+IF('Objectenoverzicht aantallen'!A125='3. Middel Groot Proj Nieuw Obj '!$K$6,'3. Middel Groot Proj Nieuw Obj '!$L$9,0)</f>
        <v>0</v>
      </c>
      <c r="E125" s="644">
        <f>IF('Objectenoverzicht aantallen'!E$3='1.Klein Proj Bestaand Object'!$C$5,'1.Klein Proj Bestaand Object'!$C128,0)+IF($D$4=E$3,$D125,0)</f>
        <v>0</v>
      </c>
      <c r="F125" s="644">
        <f>IF('Objectenoverzicht aantallen'!F$3='1.Klein Proj Bestaand Object'!$C$5,'1.Klein Proj Bestaand Object'!$C128,0)+IF($D$4=F$3,$D125,0)</f>
        <v>0</v>
      </c>
      <c r="G125" s="644">
        <f>IF('Objectenoverzicht aantallen'!G$3='1.Klein Proj Bestaand Object'!$C$5,'1.Klein Proj Bestaand Object'!$C128,0)+IF($D$4=G$3,$D125,0)</f>
        <v>0</v>
      </c>
      <c r="H125" s="644">
        <f>IF('Objectenoverzicht aantallen'!H$3='1.Klein Proj Bestaand Object'!$C$5,'1.Klein Proj Bestaand Object'!$C128,0)+IF($D$4=H$3,$D125,0)</f>
        <v>0</v>
      </c>
      <c r="I125" s="644">
        <f>IF('Objectenoverzicht aantallen'!I$3='1.Klein Proj Bestaand Object'!$C$5,'1.Klein Proj Bestaand Object'!$C128,0)+IF($D$4=I$3,$D125,0)</f>
        <v>0</v>
      </c>
      <c r="J125" s="644">
        <f>IF('Objectenoverzicht aantallen'!J$3='1.Klein Proj Bestaand Object'!$C$5,'1.Klein Proj Bestaand Object'!$C128,0)+IF($D$4=J$3,$D125,0)</f>
        <v>0</v>
      </c>
      <c r="K125" s="644">
        <f>IF('Objectenoverzicht aantallen'!K$3='1.Klein Proj Bestaand Object'!$C$5,'1.Klein Proj Bestaand Object'!$C128,0)+IF($D$4=K$3,$D125,0)</f>
        <v>0</v>
      </c>
      <c r="L125" s="644">
        <f>IF('Objectenoverzicht aantallen'!L$3='1.Klein Proj Bestaand Object'!$C$5,'1.Klein Proj Bestaand Object'!$C128,0)+IF($D$4=L$3,$D125,0)</f>
        <v>0</v>
      </c>
      <c r="M125" s="644">
        <f>IF('Objectenoverzicht aantallen'!M$3='1.Klein Proj Bestaand Object'!$C$5,'1.Klein Proj Bestaand Object'!$C128,0)+IF($D$4=M$3,$D125,0)</f>
        <v>0</v>
      </c>
      <c r="N125" s="644">
        <f>IF('Objectenoverzicht aantallen'!N$3='1.Klein Proj Bestaand Object'!$C$5,'1.Klein Proj Bestaand Object'!$C128,0)+IF($D$4=N$3,$D125,0)</f>
        <v>0</v>
      </c>
      <c r="O125" s="644">
        <f>IF('Objectenoverzicht aantallen'!O$3='1.Klein Proj Bestaand Object'!$C$5,'1.Klein Proj Bestaand Object'!$C128,0)+IF($D$4=O$3,$D125,0)</f>
        <v>0</v>
      </c>
      <c r="P125" s="460">
        <f t="shared" si="3"/>
        <v>0</v>
      </c>
      <c r="Q125" s="644">
        <f>'Invulsheet Assetbeheerder'!E128</f>
        <v>0</v>
      </c>
      <c r="R125" s="644">
        <f>'Invulsheet Assetbeheerder'!F128</f>
        <v>0</v>
      </c>
      <c r="S125" s="644">
        <f>'Invulsheet Assetbeheerder'!G128</f>
        <v>0</v>
      </c>
      <c r="T125" s="644">
        <f>'Invulsheet Assetbeheerder'!H128</f>
        <v>0</v>
      </c>
      <c r="U125" s="644">
        <f>'Invulsheet Assetbeheerder'!I128</f>
        <v>0</v>
      </c>
      <c r="V125" s="644">
        <f>'Invulsheet Assetbeheerder'!J128</f>
        <v>0</v>
      </c>
      <c r="W125" s="644">
        <f>'Invulsheet Assetbeheerder'!K128</f>
        <v>0</v>
      </c>
      <c r="X125" s="644">
        <f>'Invulsheet Assetbeheerder'!L128</f>
        <v>0</v>
      </c>
      <c r="Y125" s="644">
        <f>'Invulsheet Assetbeheerder'!M128</f>
        <v>0</v>
      </c>
      <c r="Z125" s="644">
        <f>'Invulsheet Assetbeheerder'!N128</f>
        <v>0</v>
      </c>
      <c r="AA125" s="644">
        <f>'Invulsheet Assetbeheerder'!O128</f>
        <v>0</v>
      </c>
    </row>
    <row r="126" spans="1:27" ht="17" thickBot="1" x14ac:dyDescent="0.25">
      <c r="A126" s="456">
        <f>'St. Objectenlijst FE'!A126</f>
        <v>122</v>
      </c>
      <c r="B126" s="454" t="str">
        <f>LOOKUP(A126,'St. Objectenlijst FE'!A:A,'St. Objectenlijst FE'!B:B)</f>
        <v>Leeg</v>
      </c>
      <c r="C126" s="453">
        <f>LOOKUP(A126,'Invulsheet Assetbeheerder'!A:A,'Invulsheet Assetbeheerder'!D:D)</f>
        <v>0</v>
      </c>
      <c r="D126" s="453">
        <f>IF(A126='2.Middel Proj Aangepast Object'!A128,'2.Middel Proj Aangepast Object'!E128,0)+IF(A126='3. Middel Groot Proj Nieuw Obj '!$B$6,'3. Middel Groot Proj Nieuw Obj '!$C$9,0)+IF('Objectenoverzicht aantallen'!A126='3. Middel Groot Proj Nieuw Obj '!$E$6,'3. Middel Groot Proj Nieuw Obj '!$F$9,0)+IF(A126='3. Middel Groot Proj Nieuw Obj '!$H$6,'3. Middel Groot Proj Nieuw Obj '!$I$9,0)+IF('Objectenoverzicht aantallen'!A126='3. Middel Groot Proj Nieuw Obj '!$K$6,'3. Middel Groot Proj Nieuw Obj '!$L$9,0)</f>
        <v>0</v>
      </c>
      <c r="E126" s="644">
        <f>IF('Objectenoverzicht aantallen'!E$3='1.Klein Proj Bestaand Object'!$C$5,'1.Klein Proj Bestaand Object'!$C129,0)+IF($D$4=E$3,$D126,0)</f>
        <v>0</v>
      </c>
      <c r="F126" s="644">
        <f>IF('Objectenoverzicht aantallen'!F$3='1.Klein Proj Bestaand Object'!$C$5,'1.Klein Proj Bestaand Object'!$C129,0)+IF($D$4=F$3,$D126,0)</f>
        <v>0</v>
      </c>
      <c r="G126" s="644">
        <f>IF('Objectenoverzicht aantallen'!G$3='1.Klein Proj Bestaand Object'!$C$5,'1.Klein Proj Bestaand Object'!$C129,0)+IF($D$4=G$3,$D126,0)</f>
        <v>0</v>
      </c>
      <c r="H126" s="644">
        <f>IF('Objectenoverzicht aantallen'!H$3='1.Klein Proj Bestaand Object'!$C$5,'1.Klein Proj Bestaand Object'!$C129,0)+IF($D$4=H$3,$D126,0)</f>
        <v>0</v>
      </c>
      <c r="I126" s="644">
        <f>IF('Objectenoverzicht aantallen'!I$3='1.Klein Proj Bestaand Object'!$C$5,'1.Klein Proj Bestaand Object'!$C129,0)+IF($D$4=I$3,$D126,0)</f>
        <v>0</v>
      </c>
      <c r="J126" s="644">
        <f>IF('Objectenoverzicht aantallen'!J$3='1.Klein Proj Bestaand Object'!$C$5,'1.Klein Proj Bestaand Object'!$C129,0)+IF($D$4=J$3,$D126,0)</f>
        <v>0</v>
      </c>
      <c r="K126" s="644">
        <f>IF('Objectenoverzicht aantallen'!K$3='1.Klein Proj Bestaand Object'!$C$5,'1.Klein Proj Bestaand Object'!$C129,0)+IF($D$4=K$3,$D126,0)</f>
        <v>0</v>
      </c>
      <c r="L126" s="644">
        <f>IF('Objectenoverzicht aantallen'!L$3='1.Klein Proj Bestaand Object'!$C$5,'1.Klein Proj Bestaand Object'!$C129,0)+IF($D$4=L$3,$D126,0)</f>
        <v>0</v>
      </c>
      <c r="M126" s="644">
        <f>IF('Objectenoverzicht aantallen'!M$3='1.Klein Proj Bestaand Object'!$C$5,'1.Klein Proj Bestaand Object'!$C129,0)+IF($D$4=M$3,$D126,0)</f>
        <v>0</v>
      </c>
      <c r="N126" s="644">
        <f>IF('Objectenoverzicht aantallen'!N$3='1.Klein Proj Bestaand Object'!$C$5,'1.Klein Proj Bestaand Object'!$C129,0)+IF($D$4=N$3,$D126,0)</f>
        <v>0</v>
      </c>
      <c r="O126" s="644">
        <f>IF('Objectenoverzicht aantallen'!O$3='1.Klein Proj Bestaand Object'!$C$5,'1.Klein Proj Bestaand Object'!$C129,0)+IF($D$4=O$3,$D126,0)</f>
        <v>0</v>
      </c>
      <c r="P126" s="460">
        <f t="shared" si="3"/>
        <v>0</v>
      </c>
      <c r="Q126" s="644">
        <f>'Invulsheet Assetbeheerder'!E129</f>
        <v>0</v>
      </c>
      <c r="R126" s="644">
        <f>'Invulsheet Assetbeheerder'!F129</f>
        <v>0</v>
      </c>
      <c r="S126" s="644">
        <f>'Invulsheet Assetbeheerder'!G129</f>
        <v>0</v>
      </c>
      <c r="T126" s="644">
        <f>'Invulsheet Assetbeheerder'!H129</f>
        <v>0</v>
      </c>
      <c r="U126" s="644">
        <f>'Invulsheet Assetbeheerder'!I129</f>
        <v>0</v>
      </c>
      <c r="V126" s="644">
        <f>'Invulsheet Assetbeheerder'!J129</f>
        <v>0</v>
      </c>
      <c r="W126" s="644">
        <f>'Invulsheet Assetbeheerder'!K129</f>
        <v>0</v>
      </c>
      <c r="X126" s="644">
        <f>'Invulsheet Assetbeheerder'!L129</f>
        <v>0</v>
      </c>
      <c r="Y126" s="644">
        <f>'Invulsheet Assetbeheerder'!M129</f>
        <v>0</v>
      </c>
      <c r="Z126" s="644">
        <f>'Invulsheet Assetbeheerder'!N129</f>
        <v>0</v>
      </c>
      <c r="AA126" s="644">
        <f>'Invulsheet Assetbeheerder'!O129</f>
        <v>0</v>
      </c>
    </row>
    <row r="127" spans="1:27" ht="17" thickBot="1" x14ac:dyDescent="0.25">
      <c r="A127" s="456">
        <f>'St. Objectenlijst FE'!A127</f>
        <v>123</v>
      </c>
      <c r="B127" s="454" t="str">
        <f>LOOKUP(A127,'St. Objectenlijst FE'!A:A,'St. Objectenlijst FE'!B:B)</f>
        <v>Leeg</v>
      </c>
      <c r="C127" s="453">
        <f>LOOKUP(A127,'Invulsheet Assetbeheerder'!A:A,'Invulsheet Assetbeheerder'!D:D)</f>
        <v>0</v>
      </c>
      <c r="D127" s="453">
        <f>IF(A127='2.Middel Proj Aangepast Object'!A129,'2.Middel Proj Aangepast Object'!E129,0)+IF(A127='3. Middel Groot Proj Nieuw Obj '!$B$6,'3. Middel Groot Proj Nieuw Obj '!$C$9,0)+IF('Objectenoverzicht aantallen'!A127='3. Middel Groot Proj Nieuw Obj '!$E$6,'3. Middel Groot Proj Nieuw Obj '!$F$9,0)+IF(A127='3. Middel Groot Proj Nieuw Obj '!$H$6,'3. Middel Groot Proj Nieuw Obj '!$I$9,0)+IF('Objectenoverzicht aantallen'!A127='3. Middel Groot Proj Nieuw Obj '!$K$6,'3. Middel Groot Proj Nieuw Obj '!$L$9,0)</f>
        <v>0</v>
      </c>
      <c r="E127" s="644">
        <f>IF('Objectenoverzicht aantallen'!E$3='1.Klein Proj Bestaand Object'!$C$5,'1.Klein Proj Bestaand Object'!$C130,0)+IF($D$4=E$3,$D127,0)</f>
        <v>0</v>
      </c>
      <c r="F127" s="644">
        <f>IF('Objectenoverzicht aantallen'!F$3='1.Klein Proj Bestaand Object'!$C$5,'1.Klein Proj Bestaand Object'!$C130,0)+IF($D$4=F$3,$D127,0)</f>
        <v>0</v>
      </c>
      <c r="G127" s="644">
        <f>IF('Objectenoverzicht aantallen'!G$3='1.Klein Proj Bestaand Object'!$C$5,'1.Klein Proj Bestaand Object'!$C130,0)+IF($D$4=G$3,$D127,0)</f>
        <v>0</v>
      </c>
      <c r="H127" s="644">
        <f>IF('Objectenoverzicht aantallen'!H$3='1.Klein Proj Bestaand Object'!$C$5,'1.Klein Proj Bestaand Object'!$C130,0)+IF($D$4=H$3,$D127,0)</f>
        <v>0</v>
      </c>
      <c r="I127" s="644">
        <f>IF('Objectenoverzicht aantallen'!I$3='1.Klein Proj Bestaand Object'!$C$5,'1.Klein Proj Bestaand Object'!$C130,0)+IF($D$4=I$3,$D127,0)</f>
        <v>0</v>
      </c>
      <c r="J127" s="644">
        <f>IF('Objectenoverzicht aantallen'!J$3='1.Klein Proj Bestaand Object'!$C$5,'1.Klein Proj Bestaand Object'!$C130,0)+IF($D$4=J$3,$D127,0)</f>
        <v>0</v>
      </c>
      <c r="K127" s="644">
        <f>IF('Objectenoverzicht aantallen'!K$3='1.Klein Proj Bestaand Object'!$C$5,'1.Klein Proj Bestaand Object'!$C130,0)+IF($D$4=K$3,$D127,0)</f>
        <v>0</v>
      </c>
      <c r="L127" s="644">
        <f>IF('Objectenoverzicht aantallen'!L$3='1.Klein Proj Bestaand Object'!$C$5,'1.Klein Proj Bestaand Object'!$C130,0)+IF($D$4=L$3,$D127,0)</f>
        <v>0</v>
      </c>
      <c r="M127" s="644">
        <f>IF('Objectenoverzicht aantallen'!M$3='1.Klein Proj Bestaand Object'!$C$5,'1.Klein Proj Bestaand Object'!$C130,0)+IF($D$4=M$3,$D127,0)</f>
        <v>0</v>
      </c>
      <c r="N127" s="644">
        <f>IF('Objectenoverzicht aantallen'!N$3='1.Klein Proj Bestaand Object'!$C$5,'1.Klein Proj Bestaand Object'!$C130,0)+IF($D$4=N$3,$D127,0)</f>
        <v>0</v>
      </c>
      <c r="O127" s="644">
        <f>IF('Objectenoverzicht aantallen'!O$3='1.Klein Proj Bestaand Object'!$C$5,'1.Klein Proj Bestaand Object'!$C130,0)+IF($D$4=O$3,$D127,0)</f>
        <v>0</v>
      </c>
      <c r="P127" s="460">
        <f t="shared" si="3"/>
        <v>0</v>
      </c>
      <c r="Q127" s="644">
        <f>'Invulsheet Assetbeheerder'!E130</f>
        <v>0</v>
      </c>
      <c r="R127" s="644">
        <f>'Invulsheet Assetbeheerder'!F130</f>
        <v>0</v>
      </c>
      <c r="S127" s="644">
        <f>'Invulsheet Assetbeheerder'!G130</f>
        <v>0</v>
      </c>
      <c r="T127" s="644">
        <f>'Invulsheet Assetbeheerder'!H130</f>
        <v>0</v>
      </c>
      <c r="U127" s="644">
        <f>'Invulsheet Assetbeheerder'!I130</f>
        <v>0</v>
      </c>
      <c r="V127" s="644">
        <f>'Invulsheet Assetbeheerder'!J130</f>
        <v>0</v>
      </c>
      <c r="W127" s="644">
        <f>'Invulsheet Assetbeheerder'!K130</f>
        <v>0</v>
      </c>
      <c r="X127" s="644">
        <f>'Invulsheet Assetbeheerder'!L130</f>
        <v>0</v>
      </c>
      <c r="Y127" s="644">
        <f>'Invulsheet Assetbeheerder'!M130</f>
        <v>0</v>
      </c>
      <c r="Z127" s="644">
        <f>'Invulsheet Assetbeheerder'!N130</f>
        <v>0</v>
      </c>
      <c r="AA127" s="644">
        <f>'Invulsheet Assetbeheerder'!O130</f>
        <v>0</v>
      </c>
    </row>
    <row r="128" spans="1:27" ht="17" thickBot="1" x14ac:dyDescent="0.25">
      <c r="A128" s="456">
        <f>'St. Objectenlijst FE'!A128</f>
        <v>124</v>
      </c>
      <c r="B128" s="454" t="str">
        <f>LOOKUP(A128,'St. Objectenlijst FE'!A:A,'St. Objectenlijst FE'!B:B)</f>
        <v>Leeg</v>
      </c>
      <c r="C128" s="453">
        <f>LOOKUP(A128,'Invulsheet Assetbeheerder'!A:A,'Invulsheet Assetbeheerder'!D:D)</f>
        <v>0</v>
      </c>
      <c r="D128" s="453">
        <f>IF(A128='2.Middel Proj Aangepast Object'!A130,'2.Middel Proj Aangepast Object'!E130,0)+IF(A128='3. Middel Groot Proj Nieuw Obj '!$B$6,'3. Middel Groot Proj Nieuw Obj '!$C$9,0)+IF('Objectenoverzicht aantallen'!A128='3. Middel Groot Proj Nieuw Obj '!$E$6,'3. Middel Groot Proj Nieuw Obj '!$F$9,0)+IF(A128='3. Middel Groot Proj Nieuw Obj '!$H$6,'3. Middel Groot Proj Nieuw Obj '!$I$9,0)+IF('Objectenoverzicht aantallen'!A128='3. Middel Groot Proj Nieuw Obj '!$K$6,'3. Middel Groot Proj Nieuw Obj '!$L$9,0)</f>
        <v>0</v>
      </c>
      <c r="E128" s="644">
        <f>IF('Objectenoverzicht aantallen'!E$3='1.Klein Proj Bestaand Object'!$C$5,'1.Klein Proj Bestaand Object'!$C131,0)+IF($D$4=E$3,$D128,0)</f>
        <v>0</v>
      </c>
      <c r="F128" s="644">
        <f>IF('Objectenoverzicht aantallen'!F$3='1.Klein Proj Bestaand Object'!$C$5,'1.Klein Proj Bestaand Object'!$C131,0)+IF($D$4=F$3,$D128,0)</f>
        <v>0</v>
      </c>
      <c r="G128" s="644">
        <f>IF('Objectenoverzicht aantallen'!G$3='1.Klein Proj Bestaand Object'!$C$5,'1.Klein Proj Bestaand Object'!$C131,0)+IF($D$4=G$3,$D128,0)</f>
        <v>0</v>
      </c>
      <c r="H128" s="644">
        <f>IF('Objectenoverzicht aantallen'!H$3='1.Klein Proj Bestaand Object'!$C$5,'1.Klein Proj Bestaand Object'!$C131,0)+IF($D$4=H$3,$D128,0)</f>
        <v>0</v>
      </c>
      <c r="I128" s="644">
        <f>IF('Objectenoverzicht aantallen'!I$3='1.Klein Proj Bestaand Object'!$C$5,'1.Klein Proj Bestaand Object'!$C131,0)+IF($D$4=I$3,$D128,0)</f>
        <v>0</v>
      </c>
      <c r="J128" s="644">
        <f>IF('Objectenoverzicht aantallen'!J$3='1.Klein Proj Bestaand Object'!$C$5,'1.Klein Proj Bestaand Object'!$C131,0)+IF($D$4=J$3,$D128,0)</f>
        <v>0</v>
      </c>
      <c r="K128" s="644">
        <f>IF('Objectenoverzicht aantallen'!K$3='1.Klein Proj Bestaand Object'!$C$5,'1.Klein Proj Bestaand Object'!$C131,0)+IF($D$4=K$3,$D128,0)</f>
        <v>0</v>
      </c>
      <c r="L128" s="644">
        <f>IF('Objectenoverzicht aantallen'!L$3='1.Klein Proj Bestaand Object'!$C$5,'1.Klein Proj Bestaand Object'!$C131,0)+IF($D$4=L$3,$D128,0)</f>
        <v>0</v>
      </c>
      <c r="M128" s="644">
        <f>IF('Objectenoverzicht aantallen'!M$3='1.Klein Proj Bestaand Object'!$C$5,'1.Klein Proj Bestaand Object'!$C131,0)+IF($D$4=M$3,$D128,0)</f>
        <v>0</v>
      </c>
      <c r="N128" s="644">
        <f>IF('Objectenoverzicht aantallen'!N$3='1.Klein Proj Bestaand Object'!$C$5,'1.Klein Proj Bestaand Object'!$C131,0)+IF($D$4=N$3,$D128,0)</f>
        <v>0</v>
      </c>
      <c r="O128" s="644">
        <f>IF('Objectenoverzicht aantallen'!O$3='1.Klein Proj Bestaand Object'!$C$5,'1.Klein Proj Bestaand Object'!$C131,0)+IF($D$4=O$3,$D128,0)</f>
        <v>0</v>
      </c>
      <c r="P128" s="460">
        <f t="shared" si="3"/>
        <v>0</v>
      </c>
      <c r="Q128" s="644">
        <f>'Invulsheet Assetbeheerder'!E131</f>
        <v>0</v>
      </c>
      <c r="R128" s="644">
        <f>'Invulsheet Assetbeheerder'!F131</f>
        <v>0</v>
      </c>
      <c r="S128" s="644">
        <f>'Invulsheet Assetbeheerder'!G131</f>
        <v>0</v>
      </c>
      <c r="T128" s="644">
        <f>'Invulsheet Assetbeheerder'!H131</f>
        <v>0</v>
      </c>
      <c r="U128" s="644">
        <f>'Invulsheet Assetbeheerder'!I131</f>
        <v>0</v>
      </c>
      <c r="V128" s="644">
        <f>'Invulsheet Assetbeheerder'!J131</f>
        <v>0</v>
      </c>
      <c r="W128" s="644">
        <f>'Invulsheet Assetbeheerder'!K131</f>
        <v>0</v>
      </c>
      <c r="X128" s="644">
        <f>'Invulsheet Assetbeheerder'!L131</f>
        <v>0</v>
      </c>
      <c r="Y128" s="644">
        <f>'Invulsheet Assetbeheerder'!M131</f>
        <v>0</v>
      </c>
      <c r="Z128" s="644">
        <f>'Invulsheet Assetbeheerder'!N131</f>
        <v>0</v>
      </c>
      <c r="AA128" s="644">
        <f>'Invulsheet Assetbeheerder'!O131</f>
        <v>0</v>
      </c>
    </row>
    <row r="129" spans="1:27" ht="17" thickBot="1" x14ac:dyDescent="0.25">
      <c r="A129" s="456">
        <f>'St. Objectenlijst FE'!A129</f>
        <v>125</v>
      </c>
      <c r="B129" s="454" t="str">
        <f>LOOKUP(A129,'St. Objectenlijst FE'!A:A,'St. Objectenlijst FE'!B:B)</f>
        <v>Leeg</v>
      </c>
      <c r="C129" s="453">
        <f>LOOKUP(A129,'Invulsheet Assetbeheerder'!A:A,'Invulsheet Assetbeheerder'!D:D)</f>
        <v>0</v>
      </c>
      <c r="D129" s="453">
        <f>IF(A129='2.Middel Proj Aangepast Object'!A131,'2.Middel Proj Aangepast Object'!E131,0)+IF(A129='3. Middel Groot Proj Nieuw Obj '!$B$6,'3. Middel Groot Proj Nieuw Obj '!$C$9,0)+IF('Objectenoverzicht aantallen'!A129='3. Middel Groot Proj Nieuw Obj '!$E$6,'3. Middel Groot Proj Nieuw Obj '!$F$9,0)+IF(A129='3. Middel Groot Proj Nieuw Obj '!$H$6,'3. Middel Groot Proj Nieuw Obj '!$I$9,0)+IF('Objectenoverzicht aantallen'!A129='3. Middel Groot Proj Nieuw Obj '!$K$6,'3. Middel Groot Proj Nieuw Obj '!$L$9,0)</f>
        <v>0</v>
      </c>
      <c r="E129" s="644">
        <f>IF('Objectenoverzicht aantallen'!E$3='1.Klein Proj Bestaand Object'!$C$5,'1.Klein Proj Bestaand Object'!$C132,0)+IF($D$4=E$3,$D129,0)</f>
        <v>0</v>
      </c>
      <c r="F129" s="644">
        <f>IF('Objectenoverzicht aantallen'!F$3='1.Klein Proj Bestaand Object'!$C$5,'1.Klein Proj Bestaand Object'!$C132,0)+IF($D$4=F$3,$D129,0)</f>
        <v>0</v>
      </c>
      <c r="G129" s="644">
        <f>IF('Objectenoverzicht aantallen'!G$3='1.Klein Proj Bestaand Object'!$C$5,'1.Klein Proj Bestaand Object'!$C132,0)+IF($D$4=G$3,$D129,0)</f>
        <v>0</v>
      </c>
      <c r="H129" s="644">
        <f>IF('Objectenoverzicht aantallen'!H$3='1.Klein Proj Bestaand Object'!$C$5,'1.Klein Proj Bestaand Object'!$C132,0)+IF($D$4=H$3,$D129,0)</f>
        <v>0</v>
      </c>
      <c r="I129" s="644">
        <f>IF('Objectenoverzicht aantallen'!I$3='1.Klein Proj Bestaand Object'!$C$5,'1.Klein Proj Bestaand Object'!$C132,0)+IF($D$4=I$3,$D129,0)</f>
        <v>0</v>
      </c>
      <c r="J129" s="644">
        <f>IF('Objectenoverzicht aantallen'!J$3='1.Klein Proj Bestaand Object'!$C$5,'1.Klein Proj Bestaand Object'!$C132,0)+IF($D$4=J$3,$D129,0)</f>
        <v>0</v>
      </c>
      <c r="K129" s="644">
        <f>IF('Objectenoverzicht aantallen'!K$3='1.Klein Proj Bestaand Object'!$C$5,'1.Klein Proj Bestaand Object'!$C132,0)+IF($D$4=K$3,$D129,0)</f>
        <v>0</v>
      </c>
      <c r="L129" s="644">
        <f>IF('Objectenoverzicht aantallen'!L$3='1.Klein Proj Bestaand Object'!$C$5,'1.Klein Proj Bestaand Object'!$C132,0)+IF($D$4=L$3,$D129,0)</f>
        <v>0</v>
      </c>
      <c r="M129" s="644">
        <f>IF('Objectenoverzicht aantallen'!M$3='1.Klein Proj Bestaand Object'!$C$5,'1.Klein Proj Bestaand Object'!$C132,0)+IF($D$4=M$3,$D129,0)</f>
        <v>0</v>
      </c>
      <c r="N129" s="644">
        <f>IF('Objectenoverzicht aantallen'!N$3='1.Klein Proj Bestaand Object'!$C$5,'1.Klein Proj Bestaand Object'!$C132,0)+IF($D$4=N$3,$D129,0)</f>
        <v>0</v>
      </c>
      <c r="O129" s="644">
        <f>IF('Objectenoverzicht aantallen'!O$3='1.Klein Proj Bestaand Object'!$C$5,'1.Klein Proj Bestaand Object'!$C132,0)+IF($D$4=O$3,$D129,0)</f>
        <v>0</v>
      </c>
      <c r="P129" s="460">
        <f t="shared" si="3"/>
        <v>0</v>
      </c>
      <c r="Q129" s="644">
        <f>'Invulsheet Assetbeheerder'!E132</f>
        <v>0</v>
      </c>
      <c r="R129" s="644">
        <f>'Invulsheet Assetbeheerder'!F132</f>
        <v>0</v>
      </c>
      <c r="S129" s="644">
        <f>'Invulsheet Assetbeheerder'!G132</f>
        <v>0</v>
      </c>
      <c r="T129" s="644">
        <f>'Invulsheet Assetbeheerder'!H132</f>
        <v>0</v>
      </c>
      <c r="U129" s="644">
        <f>'Invulsheet Assetbeheerder'!I132</f>
        <v>0</v>
      </c>
      <c r="V129" s="644">
        <f>'Invulsheet Assetbeheerder'!J132</f>
        <v>0</v>
      </c>
      <c r="W129" s="644">
        <f>'Invulsheet Assetbeheerder'!K132</f>
        <v>0</v>
      </c>
      <c r="X129" s="644">
        <f>'Invulsheet Assetbeheerder'!L132</f>
        <v>0</v>
      </c>
      <c r="Y129" s="644">
        <f>'Invulsheet Assetbeheerder'!M132</f>
        <v>0</v>
      </c>
      <c r="Z129" s="644">
        <f>'Invulsheet Assetbeheerder'!N132</f>
        <v>0</v>
      </c>
      <c r="AA129" s="644">
        <f>'Invulsheet Assetbeheerder'!O132</f>
        <v>0</v>
      </c>
    </row>
    <row r="130" spans="1:27" ht="17" thickBot="1" x14ac:dyDescent="0.25">
      <c r="A130" s="456">
        <f>'St. Objectenlijst FE'!A130</f>
        <v>126</v>
      </c>
      <c r="B130" s="454" t="str">
        <f>LOOKUP(A130,'St. Objectenlijst FE'!A:A,'St. Objectenlijst FE'!B:B)</f>
        <v>Leeg</v>
      </c>
      <c r="C130" s="453">
        <f>LOOKUP(A130,'Invulsheet Assetbeheerder'!A:A,'Invulsheet Assetbeheerder'!D:D)</f>
        <v>0</v>
      </c>
      <c r="D130" s="453">
        <f>IF(A130='2.Middel Proj Aangepast Object'!A132,'2.Middel Proj Aangepast Object'!E132,0)+IF(A130='3. Middel Groot Proj Nieuw Obj '!$B$6,'3. Middel Groot Proj Nieuw Obj '!$C$9,0)+IF('Objectenoverzicht aantallen'!A130='3. Middel Groot Proj Nieuw Obj '!$E$6,'3. Middel Groot Proj Nieuw Obj '!$F$9,0)+IF(A130='3. Middel Groot Proj Nieuw Obj '!$H$6,'3. Middel Groot Proj Nieuw Obj '!$I$9,0)+IF('Objectenoverzicht aantallen'!A130='3. Middel Groot Proj Nieuw Obj '!$K$6,'3. Middel Groot Proj Nieuw Obj '!$L$9,0)</f>
        <v>0</v>
      </c>
      <c r="E130" s="644">
        <f>IF('Objectenoverzicht aantallen'!E$3='1.Klein Proj Bestaand Object'!$C$5,'1.Klein Proj Bestaand Object'!$C133,0)+IF($D$4=E$3,$D130,0)</f>
        <v>0</v>
      </c>
      <c r="F130" s="644">
        <f>IF('Objectenoverzicht aantallen'!F$3='1.Klein Proj Bestaand Object'!$C$5,'1.Klein Proj Bestaand Object'!$C133,0)+IF($D$4=F$3,$D130,0)</f>
        <v>0</v>
      </c>
      <c r="G130" s="644">
        <f>IF('Objectenoverzicht aantallen'!G$3='1.Klein Proj Bestaand Object'!$C$5,'1.Klein Proj Bestaand Object'!$C133,0)+IF($D$4=G$3,$D130,0)</f>
        <v>0</v>
      </c>
      <c r="H130" s="644">
        <f>IF('Objectenoverzicht aantallen'!H$3='1.Klein Proj Bestaand Object'!$C$5,'1.Klein Proj Bestaand Object'!$C133,0)+IF($D$4=H$3,$D130,0)</f>
        <v>0</v>
      </c>
      <c r="I130" s="644">
        <f>IF('Objectenoverzicht aantallen'!I$3='1.Klein Proj Bestaand Object'!$C$5,'1.Klein Proj Bestaand Object'!$C133,0)+IF($D$4=I$3,$D130,0)</f>
        <v>0</v>
      </c>
      <c r="J130" s="644">
        <f>IF('Objectenoverzicht aantallen'!J$3='1.Klein Proj Bestaand Object'!$C$5,'1.Klein Proj Bestaand Object'!$C133,0)+IF($D$4=J$3,$D130,0)</f>
        <v>0</v>
      </c>
      <c r="K130" s="644">
        <f>IF('Objectenoverzicht aantallen'!K$3='1.Klein Proj Bestaand Object'!$C$5,'1.Klein Proj Bestaand Object'!$C133,0)+IF($D$4=K$3,$D130,0)</f>
        <v>0</v>
      </c>
      <c r="L130" s="644">
        <f>IF('Objectenoverzicht aantallen'!L$3='1.Klein Proj Bestaand Object'!$C$5,'1.Klein Proj Bestaand Object'!$C133,0)+IF($D$4=L$3,$D130,0)</f>
        <v>0</v>
      </c>
      <c r="M130" s="644">
        <f>IF('Objectenoverzicht aantallen'!M$3='1.Klein Proj Bestaand Object'!$C$5,'1.Klein Proj Bestaand Object'!$C133,0)+IF($D$4=M$3,$D130,0)</f>
        <v>0</v>
      </c>
      <c r="N130" s="644">
        <f>IF('Objectenoverzicht aantallen'!N$3='1.Klein Proj Bestaand Object'!$C$5,'1.Klein Proj Bestaand Object'!$C133,0)+IF($D$4=N$3,$D130,0)</f>
        <v>0</v>
      </c>
      <c r="O130" s="644">
        <f>IF('Objectenoverzicht aantallen'!O$3='1.Klein Proj Bestaand Object'!$C$5,'1.Klein Proj Bestaand Object'!$C133,0)+IF($D$4=O$3,$D130,0)</f>
        <v>0</v>
      </c>
      <c r="P130" s="460">
        <f t="shared" si="3"/>
        <v>0</v>
      </c>
      <c r="Q130" s="644">
        <f>'Invulsheet Assetbeheerder'!E133</f>
        <v>0</v>
      </c>
      <c r="R130" s="644">
        <f>'Invulsheet Assetbeheerder'!F133</f>
        <v>0</v>
      </c>
      <c r="S130" s="644">
        <f>'Invulsheet Assetbeheerder'!G133</f>
        <v>0</v>
      </c>
      <c r="T130" s="644">
        <f>'Invulsheet Assetbeheerder'!H133</f>
        <v>0</v>
      </c>
      <c r="U130" s="644">
        <f>'Invulsheet Assetbeheerder'!I133</f>
        <v>0</v>
      </c>
      <c r="V130" s="644">
        <f>'Invulsheet Assetbeheerder'!J133</f>
        <v>0</v>
      </c>
      <c r="W130" s="644">
        <f>'Invulsheet Assetbeheerder'!K133</f>
        <v>0</v>
      </c>
      <c r="X130" s="644">
        <f>'Invulsheet Assetbeheerder'!L133</f>
        <v>0</v>
      </c>
      <c r="Y130" s="644">
        <f>'Invulsheet Assetbeheerder'!M133</f>
        <v>0</v>
      </c>
      <c r="Z130" s="644">
        <f>'Invulsheet Assetbeheerder'!N133</f>
        <v>0</v>
      </c>
      <c r="AA130" s="644">
        <f>'Invulsheet Assetbeheerder'!O133</f>
        <v>0</v>
      </c>
    </row>
    <row r="131" spans="1:27" ht="17" thickBot="1" x14ac:dyDescent="0.25">
      <c r="A131" s="456">
        <f>'St. Objectenlijst FE'!A131</f>
        <v>127</v>
      </c>
      <c r="B131" s="454" t="str">
        <f>LOOKUP(A131,'St. Objectenlijst FE'!A:A,'St. Objectenlijst FE'!B:B)</f>
        <v>Leeg</v>
      </c>
      <c r="C131" s="453">
        <f>LOOKUP(A131,'Invulsheet Assetbeheerder'!A:A,'Invulsheet Assetbeheerder'!D:D)</f>
        <v>0</v>
      </c>
      <c r="D131" s="453">
        <f>IF(A131='2.Middel Proj Aangepast Object'!A133,'2.Middel Proj Aangepast Object'!E133,0)+IF(A131='3. Middel Groot Proj Nieuw Obj '!$B$6,'3. Middel Groot Proj Nieuw Obj '!$C$9,0)+IF('Objectenoverzicht aantallen'!A131='3. Middel Groot Proj Nieuw Obj '!$E$6,'3. Middel Groot Proj Nieuw Obj '!$F$9,0)+IF(A131='3. Middel Groot Proj Nieuw Obj '!$H$6,'3. Middel Groot Proj Nieuw Obj '!$I$9,0)+IF('Objectenoverzicht aantallen'!A131='3. Middel Groot Proj Nieuw Obj '!$K$6,'3. Middel Groot Proj Nieuw Obj '!$L$9,0)</f>
        <v>0</v>
      </c>
      <c r="E131" s="644">
        <f>IF('Objectenoverzicht aantallen'!E$3='1.Klein Proj Bestaand Object'!$C$5,'1.Klein Proj Bestaand Object'!$C134,0)+IF($D$4=E$3,$D131,0)</f>
        <v>0</v>
      </c>
      <c r="F131" s="644">
        <f>IF('Objectenoverzicht aantallen'!F$3='1.Klein Proj Bestaand Object'!$C$5,'1.Klein Proj Bestaand Object'!$C134,0)+IF($D$4=F$3,$D131,0)</f>
        <v>0</v>
      </c>
      <c r="G131" s="644">
        <f>IF('Objectenoverzicht aantallen'!G$3='1.Klein Proj Bestaand Object'!$C$5,'1.Klein Proj Bestaand Object'!$C134,0)+IF($D$4=G$3,$D131,0)</f>
        <v>0</v>
      </c>
      <c r="H131" s="644">
        <f>IF('Objectenoverzicht aantallen'!H$3='1.Klein Proj Bestaand Object'!$C$5,'1.Klein Proj Bestaand Object'!$C134,0)+IF($D$4=H$3,$D131,0)</f>
        <v>0</v>
      </c>
      <c r="I131" s="644">
        <f>IF('Objectenoverzicht aantallen'!I$3='1.Klein Proj Bestaand Object'!$C$5,'1.Klein Proj Bestaand Object'!$C134,0)+IF($D$4=I$3,$D131,0)</f>
        <v>0</v>
      </c>
      <c r="J131" s="644">
        <f>IF('Objectenoverzicht aantallen'!J$3='1.Klein Proj Bestaand Object'!$C$5,'1.Klein Proj Bestaand Object'!$C134,0)+IF($D$4=J$3,$D131,0)</f>
        <v>0</v>
      </c>
      <c r="K131" s="644">
        <f>IF('Objectenoverzicht aantallen'!K$3='1.Klein Proj Bestaand Object'!$C$5,'1.Klein Proj Bestaand Object'!$C134,0)+IF($D$4=K$3,$D131,0)</f>
        <v>0</v>
      </c>
      <c r="L131" s="644">
        <f>IF('Objectenoverzicht aantallen'!L$3='1.Klein Proj Bestaand Object'!$C$5,'1.Klein Proj Bestaand Object'!$C134,0)+IF($D$4=L$3,$D131,0)</f>
        <v>0</v>
      </c>
      <c r="M131" s="644">
        <f>IF('Objectenoverzicht aantallen'!M$3='1.Klein Proj Bestaand Object'!$C$5,'1.Klein Proj Bestaand Object'!$C134,0)+IF($D$4=M$3,$D131,0)</f>
        <v>0</v>
      </c>
      <c r="N131" s="644">
        <f>IF('Objectenoverzicht aantallen'!N$3='1.Klein Proj Bestaand Object'!$C$5,'1.Klein Proj Bestaand Object'!$C134,0)+IF($D$4=N$3,$D131,0)</f>
        <v>0</v>
      </c>
      <c r="O131" s="644">
        <f>IF('Objectenoverzicht aantallen'!O$3='1.Klein Proj Bestaand Object'!$C$5,'1.Klein Proj Bestaand Object'!$C134,0)+IF($D$4=O$3,$D131,0)</f>
        <v>0</v>
      </c>
      <c r="P131" s="460">
        <f t="shared" si="3"/>
        <v>0</v>
      </c>
      <c r="Q131" s="644">
        <f>'Invulsheet Assetbeheerder'!E134</f>
        <v>0</v>
      </c>
      <c r="R131" s="644">
        <f>'Invulsheet Assetbeheerder'!F134</f>
        <v>0</v>
      </c>
      <c r="S131" s="644">
        <f>'Invulsheet Assetbeheerder'!G134</f>
        <v>0</v>
      </c>
      <c r="T131" s="644">
        <f>'Invulsheet Assetbeheerder'!H134</f>
        <v>0</v>
      </c>
      <c r="U131" s="644">
        <f>'Invulsheet Assetbeheerder'!I134</f>
        <v>0</v>
      </c>
      <c r="V131" s="644">
        <f>'Invulsheet Assetbeheerder'!J134</f>
        <v>0</v>
      </c>
      <c r="W131" s="644">
        <f>'Invulsheet Assetbeheerder'!K134</f>
        <v>0</v>
      </c>
      <c r="X131" s="644">
        <f>'Invulsheet Assetbeheerder'!L134</f>
        <v>0</v>
      </c>
      <c r="Y131" s="644">
        <f>'Invulsheet Assetbeheerder'!M134</f>
        <v>0</v>
      </c>
      <c r="Z131" s="644">
        <f>'Invulsheet Assetbeheerder'!N134</f>
        <v>0</v>
      </c>
      <c r="AA131" s="644">
        <f>'Invulsheet Assetbeheerder'!O134</f>
        <v>0</v>
      </c>
    </row>
    <row r="132" spans="1:27" ht="17" thickBot="1" x14ac:dyDescent="0.25">
      <c r="A132" s="456">
        <f>'St. Objectenlijst FE'!A132</f>
        <v>128</v>
      </c>
      <c r="B132" s="454" t="str">
        <f>LOOKUP(A132,'St. Objectenlijst FE'!A:A,'St. Objectenlijst FE'!B:B)</f>
        <v>Leeg</v>
      </c>
      <c r="C132" s="453">
        <f>LOOKUP(A132,'Invulsheet Assetbeheerder'!A:A,'Invulsheet Assetbeheerder'!D:D)</f>
        <v>0</v>
      </c>
      <c r="D132" s="453">
        <f>IF(A132='2.Middel Proj Aangepast Object'!A134,'2.Middel Proj Aangepast Object'!E134,0)+IF(A132='3. Middel Groot Proj Nieuw Obj '!$B$6,'3. Middel Groot Proj Nieuw Obj '!$C$9,0)+IF('Objectenoverzicht aantallen'!A132='3. Middel Groot Proj Nieuw Obj '!$E$6,'3. Middel Groot Proj Nieuw Obj '!$F$9,0)+IF(A132='3. Middel Groot Proj Nieuw Obj '!$H$6,'3. Middel Groot Proj Nieuw Obj '!$I$9,0)+IF('Objectenoverzicht aantallen'!A132='3. Middel Groot Proj Nieuw Obj '!$K$6,'3. Middel Groot Proj Nieuw Obj '!$L$9,0)</f>
        <v>0</v>
      </c>
      <c r="E132" s="644">
        <f>IF('Objectenoverzicht aantallen'!E$3='1.Klein Proj Bestaand Object'!$C$5,'1.Klein Proj Bestaand Object'!$C135,0)+IF($D$4=E$3,$D132,0)</f>
        <v>0</v>
      </c>
      <c r="F132" s="644">
        <f>IF('Objectenoverzicht aantallen'!F$3='1.Klein Proj Bestaand Object'!$C$5,'1.Klein Proj Bestaand Object'!$C135,0)+IF($D$4=F$3,$D132,0)</f>
        <v>0</v>
      </c>
      <c r="G132" s="644">
        <f>IF('Objectenoverzicht aantallen'!G$3='1.Klein Proj Bestaand Object'!$C$5,'1.Klein Proj Bestaand Object'!$C135,0)+IF($D$4=G$3,$D132,0)</f>
        <v>0</v>
      </c>
      <c r="H132" s="644">
        <f>IF('Objectenoverzicht aantallen'!H$3='1.Klein Proj Bestaand Object'!$C$5,'1.Klein Proj Bestaand Object'!$C135,0)+IF($D$4=H$3,$D132,0)</f>
        <v>0</v>
      </c>
      <c r="I132" s="644">
        <f>IF('Objectenoverzicht aantallen'!I$3='1.Klein Proj Bestaand Object'!$C$5,'1.Klein Proj Bestaand Object'!$C135,0)+IF($D$4=I$3,$D132,0)</f>
        <v>0</v>
      </c>
      <c r="J132" s="644">
        <f>IF('Objectenoverzicht aantallen'!J$3='1.Klein Proj Bestaand Object'!$C$5,'1.Klein Proj Bestaand Object'!$C135,0)+IF($D$4=J$3,$D132,0)</f>
        <v>0</v>
      </c>
      <c r="K132" s="644">
        <f>IF('Objectenoverzicht aantallen'!K$3='1.Klein Proj Bestaand Object'!$C$5,'1.Klein Proj Bestaand Object'!$C135,0)+IF($D$4=K$3,$D132,0)</f>
        <v>0</v>
      </c>
      <c r="L132" s="644">
        <f>IF('Objectenoverzicht aantallen'!L$3='1.Klein Proj Bestaand Object'!$C$5,'1.Klein Proj Bestaand Object'!$C135,0)+IF($D$4=L$3,$D132,0)</f>
        <v>0</v>
      </c>
      <c r="M132" s="644">
        <f>IF('Objectenoverzicht aantallen'!M$3='1.Klein Proj Bestaand Object'!$C$5,'1.Klein Proj Bestaand Object'!$C135,0)+IF($D$4=M$3,$D132,0)</f>
        <v>0</v>
      </c>
      <c r="N132" s="644">
        <f>IF('Objectenoverzicht aantallen'!N$3='1.Klein Proj Bestaand Object'!$C$5,'1.Klein Proj Bestaand Object'!$C135,0)+IF($D$4=N$3,$D132,0)</f>
        <v>0</v>
      </c>
      <c r="O132" s="644">
        <f>IF('Objectenoverzicht aantallen'!O$3='1.Klein Proj Bestaand Object'!$C$5,'1.Klein Proj Bestaand Object'!$C135,0)+IF($D$4=O$3,$D132,0)</f>
        <v>0</v>
      </c>
      <c r="P132" s="460">
        <f t="shared" si="3"/>
        <v>0</v>
      </c>
      <c r="Q132" s="644">
        <f>'Invulsheet Assetbeheerder'!E135</f>
        <v>0</v>
      </c>
      <c r="R132" s="644">
        <f>'Invulsheet Assetbeheerder'!F135</f>
        <v>0</v>
      </c>
      <c r="S132" s="644">
        <f>'Invulsheet Assetbeheerder'!G135</f>
        <v>0</v>
      </c>
      <c r="T132" s="644">
        <f>'Invulsheet Assetbeheerder'!H135</f>
        <v>0</v>
      </c>
      <c r="U132" s="644">
        <f>'Invulsheet Assetbeheerder'!I135</f>
        <v>0</v>
      </c>
      <c r="V132" s="644">
        <f>'Invulsheet Assetbeheerder'!J135</f>
        <v>0</v>
      </c>
      <c r="W132" s="644">
        <f>'Invulsheet Assetbeheerder'!K135</f>
        <v>0</v>
      </c>
      <c r="X132" s="644">
        <f>'Invulsheet Assetbeheerder'!L135</f>
        <v>0</v>
      </c>
      <c r="Y132" s="644">
        <f>'Invulsheet Assetbeheerder'!M135</f>
        <v>0</v>
      </c>
      <c r="Z132" s="644">
        <f>'Invulsheet Assetbeheerder'!N135</f>
        <v>0</v>
      </c>
      <c r="AA132" s="644">
        <f>'Invulsheet Assetbeheerder'!O135</f>
        <v>0</v>
      </c>
    </row>
    <row r="133" spans="1:27" ht="17" thickBot="1" x14ac:dyDescent="0.25">
      <c r="A133" s="456">
        <f>'St. Objectenlijst FE'!A133</f>
        <v>129</v>
      </c>
      <c r="B133" s="454" t="str">
        <f>LOOKUP(A133,'St. Objectenlijst FE'!A:A,'St. Objectenlijst FE'!B:B)</f>
        <v>Leeg</v>
      </c>
      <c r="C133" s="453">
        <f>LOOKUP(A133,'Invulsheet Assetbeheerder'!A:A,'Invulsheet Assetbeheerder'!D:D)</f>
        <v>0</v>
      </c>
      <c r="D133" s="453">
        <f>IF(A133='2.Middel Proj Aangepast Object'!A135,'2.Middel Proj Aangepast Object'!E135,0)+IF(A133='3. Middel Groot Proj Nieuw Obj '!$B$6,'3. Middel Groot Proj Nieuw Obj '!$C$9,0)+IF('Objectenoverzicht aantallen'!A133='3. Middel Groot Proj Nieuw Obj '!$E$6,'3. Middel Groot Proj Nieuw Obj '!$F$9,0)+IF(A133='3. Middel Groot Proj Nieuw Obj '!$H$6,'3. Middel Groot Proj Nieuw Obj '!$I$9,0)+IF('Objectenoverzicht aantallen'!A133='3. Middel Groot Proj Nieuw Obj '!$K$6,'3. Middel Groot Proj Nieuw Obj '!$L$9,0)</f>
        <v>0</v>
      </c>
      <c r="E133" s="644">
        <f>IF('Objectenoverzicht aantallen'!E$3='1.Klein Proj Bestaand Object'!$C$5,'1.Klein Proj Bestaand Object'!$C136,0)+IF($D$4=E$3,$D133,0)</f>
        <v>0</v>
      </c>
      <c r="F133" s="644">
        <f>IF('Objectenoverzicht aantallen'!F$3='1.Klein Proj Bestaand Object'!$C$5,'1.Klein Proj Bestaand Object'!$C136,0)+IF($D$4=F$3,$D133,0)</f>
        <v>0</v>
      </c>
      <c r="G133" s="644">
        <f>IF('Objectenoverzicht aantallen'!G$3='1.Klein Proj Bestaand Object'!$C$5,'1.Klein Proj Bestaand Object'!$C136,0)+IF($D$4=G$3,$D133,0)</f>
        <v>0</v>
      </c>
      <c r="H133" s="644">
        <f>IF('Objectenoverzicht aantallen'!H$3='1.Klein Proj Bestaand Object'!$C$5,'1.Klein Proj Bestaand Object'!$C136,0)+IF($D$4=H$3,$D133,0)</f>
        <v>0</v>
      </c>
      <c r="I133" s="644">
        <f>IF('Objectenoverzicht aantallen'!I$3='1.Klein Proj Bestaand Object'!$C$5,'1.Klein Proj Bestaand Object'!$C136,0)+IF($D$4=I$3,$D133,0)</f>
        <v>0</v>
      </c>
      <c r="J133" s="644">
        <f>IF('Objectenoverzicht aantallen'!J$3='1.Klein Proj Bestaand Object'!$C$5,'1.Klein Proj Bestaand Object'!$C136,0)+IF($D$4=J$3,$D133,0)</f>
        <v>0</v>
      </c>
      <c r="K133" s="644">
        <f>IF('Objectenoverzicht aantallen'!K$3='1.Klein Proj Bestaand Object'!$C$5,'1.Klein Proj Bestaand Object'!$C136,0)+IF($D$4=K$3,$D133,0)</f>
        <v>0</v>
      </c>
      <c r="L133" s="644">
        <f>IF('Objectenoverzicht aantallen'!L$3='1.Klein Proj Bestaand Object'!$C$5,'1.Klein Proj Bestaand Object'!$C136,0)+IF($D$4=L$3,$D133,0)</f>
        <v>0</v>
      </c>
      <c r="M133" s="644">
        <f>IF('Objectenoverzicht aantallen'!M$3='1.Klein Proj Bestaand Object'!$C$5,'1.Klein Proj Bestaand Object'!$C136,0)+IF($D$4=M$3,$D133,0)</f>
        <v>0</v>
      </c>
      <c r="N133" s="644">
        <f>IF('Objectenoverzicht aantallen'!N$3='1.Klein Proj Bestaand Object'!$C$5,'1.Klein Proj Bestaand Object'!$C136,0)+IF($D$4=N$3,$D133,0)</f>
        <v>0</v>
      </c>
      <c r="O133" s="644">
        <f>IF('Objectenoverzicht aantallen'!O$3='1.Klein Proj Bestaand Object'!$C$5,'1.Klein Proj Bestaand Object'!$C136,0)+IF($D$4=O$3,$D133,0)</f>
        <v>0</v>
      </c>
      <c r="P133" s="460">
        <f t="shared" si="3"/>
        <v>0</v>
      </c>
      <c r="Q133" s="644">
        <f>'Invulsheet Assetbeheerder'!E136</f>
        <v>0</v>
      </c>
      <c r="R133" s="644">
        <f>'Invulsheet Assetbeheerder'!F136</f>
        <v>0</v>
      </c>
      <c r="S133" s="644">
        <f>'Invulsheet Assetbeheerder'!G136</f>
        <v>0</v>
      </c>
      <c r="T133" s="644">
        <f>'Invulsheet Assetbeheerder'!H136</f>
        <v>0</v>
      </c>
      <c r="U133" s="644">
        <f>'Invulsheet Assetbeheerder'!I136</f>
        <v>0</v>
      </c>
      <c r="V133" s="644">
        <f>'Invulsheet Assetbeheerder'!J136</f>
        <v>0</v>
      </c>
      <c r="W133" s="644">
        <f>'Invulsheet Assetbeheerder'!K136</f>
        <v>0</v>
      </c>
      <c r="X133" s="644">
        <f>'Invulsheet Assetbeheerder'!L136</f>
        <v>0</v>
      </c>
      <c r="Y133" s="644">
        <f>'Invulsheet Assetbeheerder'!M136</f>
        <v>0</v>
      </c>
      <c r="Z133" s="644">
        <f>'Invulsheet Assetbeheerder'!N136</f>
        <v>0</v>
      </c>
      <c r="AA133" s="644">
        <f>'Invulsheet Assetbeheerder'!O136</f>
        <v>0</v>
      </c>
    </row>
    <row r="134" spans="1:27" ht="17" thickBot="1" x14ac:dyDescent="0.25">
      <c r="A134" s="456">
        <f>'St. Objectenlijst FE'!A134</f>
        <v>130</v>
      </c>
      <c r="B134" s="454" t="str">
        <f>LOOKUP(A134,'St. Objectenlijst FE'!A:A,'St. Objectenlijst FE'!B:B)</f>
        <v>Leeg</v>
      </c>
      <c r="C134" s="453">
        <f>LOOKUP(A134,'Invulsheet Assetbeheerder'!A:A,'Invulsheet Assetbeheerder'!D:D)</f>
        <v>0</v>
      </c>
      <c r="D134" s="453">
        <f>IF(A134='2.Middel Proj Aangepast Object'!A136,'2.Middel Proj Aangepast Object'!E136,0)+IF(A134='3. Middel Groot Proj Nieuw Obj '!$B$6,'3. Middel Groot Proj Nieuw Obj '!$C$9,0)+IF('Objectenoverzicht aantallen'!A134='3. Middel Groot Proj Nieuw Obj '!$E$6,'3. Middel Groot Proj Nieuw Obj '!$F$9,0)+IF(A134='3. Middel Groot Proj Nieuw Obj '!$H$6,'3. Middel Groot Proj Nieuw Obj '!$I$9,0)+IF('Objectenoverzicht aantallen'!A134='3. Middel Groot Proj Nieuw Obj '!$K$6,'3. Middel Groot Proj Nieuw Obj '!$L$9,0)</f>
        <v>0</v>
      </c>
      <c r="E134" s="644">
        <f>IF('Objectenoverzicht aantallen'!E$3='1.Klein Proj Bestaand Object'!$C$5,'1.Klein Proj Bestaand Object'!$C137,0)+IF($D$4=E$3,$D134,0)</f>
        <v>0</v>
      </c>
      <c r="F134" s="644">
        <f>IF('Objectenoverzicht aantallen'!F$3='1.Klein Proj Bestaand Object'!$C$5,'1.Klein Proj Bestaand Object'!$C137,0)+IF($D$4=F$3,$D134,0)</f>
        <v>0</v>
      </c>
      <c r="G134" s="644">
        <f>IF('Objectenoverzicht aantallen'!G$3='1.Klein Proj Bestaand Object'!$C$5,'1.Klein Proj Bestaand Object'!$C137,0)+IF($D$4=G$3,$D134,0)</f>
        <v>0</v>
      </c>
      <c r="H134" s="644">
        <f>IF('Objectenoverzicht aantallen'!H$3='1.Klein Proj Bestaand Object'!$C$5,'1.Klein Proj Bestaand Object'!$C137,0)+IF($D$4=H$3,$D134,0)</f>
        <v>0</v>
      </c>
      <c r="I134" s="644">
        <f>IF('Objectenoverzicht aantallen'!I$3='1.Klein Proj Bestaand Object'!$C$5,'1.Klein Proj Bestaand Object'!$C137,0)+IF($D$4=I$3,$D134,0)</f>
        <v>0</v>
      </c>
      <c r="J134" s="644">
        <f>IF('Objectenoverzicht aantallen'!J$3='1.Klein Proj Bestaand Object'!$C$5,'1.Klein Proj Bestaand Object'!$C137,0)+IF($D$4=J$3,$D134,0)</f>
        <v>0</v>
      </c>
      <c r="K134" s="644">
        <f>IF('Objectenoverzicht aantallen'!K$3='1.Klein Proj Bestaand Object'!$C$5,'1.Klein Proj Bestaand Object'!$C137,0)+IF($D$4=K$3,$D134,0)</f>
        <v>0</v>
      </c>
      <c r="L134" s="644">
        <f>IF('Objectenoverzicht aantallen'!L$3='1.Klein Proj Bestaand Object'!$C$5,'1.Klein Proj Bestaand Object'!$C137,0)+IF($D$4=L$3,$D134,0)</f>
        <v>0</v>
      </c>
      <c r="M134" s="644">
        <f>IF('Objectenoverzicht aantallen'!M$3='1.Klein Proj Bestaand Object'!$C$5,'1.Klein Proj Bestaand Object'!$C137,0)+IF($D$4=M$3,$D134,0)</f>
        <v>0</v>
      </c>
      <c r="N134" s="644">
        <f>IF('Objectenoverzicht aantallen'!N$3='1.Klein Proj Bestaand Object'!$C$5,'1.Klein Proj Bestaand Object'!$C137,0)+IF($D$4=N$3,$D134,0)</f>
        <v>0</v>
      </c>
      <c r="O134" s="644">
        <f>IF('Objectenoverzicht aantallen'!O$3='1.Klein Proj Bestaand Object'!$C$5,'1.Klein Proj Bestaand Object'!$C137,0)+IF($D$4=O$3,$D134,0)</f>
        <v>0</v>
      </c>
      <c r="P134" s="460">
        <f t="shared" si="3"/>
        <v>0</v>
      </c>
      <c r="Q134" s="644">
        <f>'Invulsheet Assetbeheerder'!E137</f>
        <v>0</v>
      </c>
      <c r="R134" s="644">
        <f>'Invulsheet Assetbeheerder'!F137</f>
        <v>0</v>
      </c>
      <c r="S134" s="644">
        <f>'Invulsheet Assetbeheerder'!G137</f>
        <v>0</v>
      </c>
      <c r="T134" s="644">
        <f>'Invulsheet Assetbeheerder'!H137</f>
        <v>0</v>
      </c>
      <c r="U134" s="644">
        <f>'Invulsheet Assetbeheerder'!I137</f>
        <v>0</v>
      </c>
      <c r="V134" s="644">
        <f>'Invulsheet Assetbeheerder'!J137</f>
        <v>0</v>
      </c>
      <c r="W134" s="644">
        <f>'Invulsheet Assetbeheerder'!K137</f>
        <v>0</v>
      </c>
      <c r="X134" s="644">
        <f>'Invulsheet Assetbeheerder'!L137</f>
        <v>0</v>
      </c>
      <c r="Y134" s="644">
        <f>'Invulsheet Assetbeheerder'!M137</f>
        <v>0</v>
      </c>
      <c r="Z134" s="644">
        <f>'Invulsheet Assetbeheerder'!N137</f>
        <v>0</v>
      </c>
      <c r="AA134" s="644">
        <f>'Invulsheet Assetbeheerder'!O137</f>
        <v>0</v>
      </c>
    </row>
    <row r="135" spans="1:27" ht="17" thickBot="1" x14ac:dyDescent="0.25">
      <c r="A135" s="456">
        <f>'St. Objectenlijst FE'!A135</f>
        <v>131</v>
      </c>
      <c r="B135" s="454" t="str">
        <f>LOOKUP(A135,'St. Objectenlijst FE'!A:A,'St. Objectenlijst FE'!B:B)</f>
        <v>Leeg</v>
      </c>
      <c r="C135" s="453">
        <f>LOOKUP(A135,'Invulsheet Assetbeheerder'!A:A,'Invulsheet Assetbeheerder'!D:D)</f>
        <v>0</v>
      </c>
      <c r="D135" s="453">
        <f>IF(A135='2.Middel Proj Aangepast Object'!A137,'2.Middel Proj Aangepast Object'!E137,0)+IF(A135='3. Middel Groot Proj Nieuw Obj '!$B$6,'3. Middel Groot Proj Nieuw Obj '!$C$9,0)+IF('Objectenoverzicht aantallen'!A135='3. Middel Groot Proj Nieuw Obj '!$E$6,'3. Middel Groot Proj Nieuw Obj '!$F$9,0)+IF(A135='3. Middel Groot Proj Nieuw Obj '!$H$6,'3. Middel Groot Proj Nieuw Obj '!$I$9,0)+IF('Objectenoverzicht aantallen'!A135='3. Middel Groot Proj Nieuw Obj '!$K$6,'3. Middel Groot Proj Nieuw Obj '!$L$9,0)</f>
        <v>0</v>
      </c>
      <c r="E135" s="644">
        <f>IF('Objectenoverzicht aantallen'!E$3='1.Klein Proj Bestaand Object'!$C$5,'1.Klein Proj Bestaand Object'!$C138,0)+IF($D$4=E$3,$D135,0)</f>
        <v>0</v>
      </c>
      <c r="F135" s="644">
        <f>IF('Objectenoverzicht aantallen'!F$3='1.Klein Proj Bestaand Object'!$C$5,'1.Klein Proj Bestaand Object'!$C138,0)+IF($D$4=F$3,$D135,0)</f>
        <v>0</v>
      </c>
      <c r="G135" s="644">
        <f>IF('Objectenoverzicht aantallen'!G$3='1.Klein Proj Bestaand Object'!$C$5,'1.Klein Proj Bestaand Object'!$C138,0)+IF($D$4=G$3,$D135,0)</f>
        <v>0</v>
      </c>
      <c r="H135" s="644">
        <f>IF('Objectenoverzicht aantallen'!H$3='1.Klein Proj Bestaand Object'!$C$5,'1.Klein Proj Bestaand Object'!$C138,0)+IF($D$4=H$3,$D135,0)</f>
        <v>0</v>
      </c>
      <c r="I135" s="644">
        <f>IF('Objectenoverzicht aantallen'!I$3='1.Klein Proj Bestaand Object'!$C$5,'1.Klein Proj Bestaand Object'!$C138,0)+IF($D$4=I$3,$D135,0)</f>
        <v>0</v>
      </c>
      <c r="J135" s="644">
        <f>IF('Objectenoverzicht aantallen'!J$3='1.Klein Proj Bestaand Object'!$C$5,'1.Klein Proj Bestaand Object'!$C138,0)+IF($D$4=J$3,$D135,0)</f>
        <v>0</v>
      </c>
      <c r="K135" s="644">
        <f>IF('Objectenoverzicht aantallen'!K$3='1.Klein Proj Bestaand Object'!$C$5,'1.Klein Proj Bestaand Object'!$C138,0)+IF($D$4=K$3,$D135,0)</f>
        <v>0</v>
      </c>
      <c r="L135" s="644">
        <f>IF('Objectenoverzicht aantallen'!L$3='1.Klein Proj Bestaand Object'!$C$5,'1.Klein Proj Bestaand Object'!$C138,0)+IF($D$4=L$3,$D135,0)</f>
        <v>0</v>
      </c>
      <c r="M135" s="644">
        <f>IF('Objectenoverzicht aantallen'!M$3='1.Klein Proj Bestaand Object'!$C$5,'1.Klein Proj Bestaand Object'!$C138,0)+IF($D$4=M$3,$D135,0)</f>
        <v>0</v>
      </c>
      <c r="N135" s="644">
        <f>IF('Objectenoverzicht aantallen'!N$3='1.Klein Proj Bestaand Object'!$C$5,'1.Klein Proj Bestaand Object'!$C138,0)+IF($D$4=N$3,$D135,0)</f>
        <v>0</v>
      </c>
      <c r="O135" s="644">
        <f>IF('Objectenoverzicht aantallen'!O$3='1.Klein Proj Bestaand Object'!$C$5,'1.Klein Proj Bestaand Object'!$C138,0)+IF($D$4=O$3,$D135,0)</f>
        <v>0</v>
      </c>
      <c r="P135" s="460">
        <f t="shared" si="3"/>
        <v>0</v>
      </c>
      <c r="Q135" s="644">
        <f>'Invulsheet Assetbeheerder'!E138</f>
        <v>0</v>
      </c>
      <c r="R135" s="644">
        <f>'Invulsheet Assetbeheerder'!F138</f>
        <v>0</v>
      </c>
      <c r="S135" s="644">
        <f>'Invulsheet Assetbeheerder'!G138</f>
        <v>0</v>
      </c>
      <c r="T135" s="644">
        <f>'Invulsheet Assetbeheerder'!H138</f>
        <v>0</v>
      </c>
      <c r="U135" s="644">
        <f>'Invulsheet Assetbeheerder'!I138</f>
        <v>0</v>
      </c>
      <c r="V135" s="644">
        <f>'Invulsheet Assetbeheerder'!J138</f>
        <v>0</v>
      </c>
      <c r="W135" s="644">
        <f>'Invulsheet Assetbeheerder'!K138</f>
        <v>0</v>
      </c>
      <c r="X135" s="644">
        <f>'Invulsheet Assetbeheerder'!L138</f>
        <v>0</v>
      </c>
      <c r="Y135" s="644">
        <f>'Invulsheet Assetbeheerder'!M138</f>
        <v>0</v>
      </c>
      <c r="Z135" s="644">
        <f>'Invulsheet Assetbeheerder'!N138</f>
        <v>0</v>
      </c>
      <c r="AA135" s="644">
        <f>'Invulsheet Assetbeheerder'!O138</f>
        <v>0</v>
      </c>
    </row>
    <row r="136" spans="1:27" ht="17" thickBot="1" x14ac:dyDescent="0.25">
      <c r="A136" s="456">
        <f>'St. Objectenlijst FE'!A136</f>
        <v>132</v>
      </c>
      <c r="B136" s="454" t="str">
        <f>LOOKUP(A136,'St. Objectenlijst FE'!A:A,'St. Objectenlijst FE'!B:B)</f>
        <v>Leeg</v>
      </c>
      <c r="C136" s="453">
        <f>LOOKUP(A136,'Invulsheet Assetbeheerder'!A:A,'Invulsheet Assetbeheerder'!D:D)</f>
        <v>0</v>
      </c>
      <c r="D136" s="453">
        <f>IF(A136='2.Middel Proj Aangepast Object'!A138,'2.Middel Proj Aangepast Object'!E138,0)+IF(A136='3. Middel Groot Proj Nieuw Obj '!$B$6,'3. Middel Groot Proj Nieuw Obj '!$C$9,0)+IF('Objectenoverzicht aantallen'!A136='3. Middel Groot Proj Nieuw Obj '!$E$6,'3. Middel Groot Proj Nieuw Obj '!$F$9,0)+IF(A136='3. Middel Groot Proj Nieuw Obj '!$H$6,'3. Middel Groot Proj Nieuw Obj '!$I$9,0)+IF('Objectenoverzicht aantallen'!A136='3. Middel Groot Proj Nieuw Obj '!$K$6,'3. Middel Groot Proj Nieuw Obj '!$L$9,0)</f>
        <v>0</v>
      </c>
      <c r="E136" s="644">
        <f>IF('Objectenoverzicht aantallen'!E$3='1.Klein Proj Bestaand Object'!$C$5,'1.Klein Proj Bestaand Object'!$C139,0)+IF($D$4=E$3,$D136,0)</f>
        <v>0</v>
      </c>
      <c r="F136" s="644">
        <f>IF('Objectenoverzicht aantallen'!F$3='1.Klein Proj Bestaand Object'!$C$5,'1.Klein Proj Bestaand Object'!$C139,0)+IF($D$4=F$3,$D136,0)</f>
        <v>0</v>
      </c>
      <c r="G136" s="644">
        <f>IF('Objectenoverzicht aantallen'!G$3='1.Klein Proj Bestaand Object'!$C$5,'1.Klein Proj Bestaand Object'!$C139,0)+IF($D$4=G$3,$D136,0)</f>
        <v>0</v>
      </c>
      <c r="H136" s="644">
        <f>IF('Objectenoverzicht aantallen'!H$3='1.Klein Proj Bestaand Object'!$C$5,'1.Klein Proj Bestaand Object'!$C139,0)+IF($D$4=H$3,$D136,0)</f>
        <v>0</v>
      </c>
      <c r="I136" s="644">
        <f>IF('Objectenoverzicht aantallen'!I$3='1.Klein Proj Bestaand Object'!$C$5,'1.Klein Proj Bestaand Object'!$C139,0)+IF($D$4=I$3,$D136,0)</f>
        <v>0</v>
      </c>
      <c r="J136" s="644">
        <f>IF('Objectenoverzicht aantallen'!J$3='1.Klein Proj Bestaand Object'!$C$5,'1.Klein Proj Bestaand Object'!$C139,0)+IF($D$4=J$3,$D136,0)</f>
        <v>0</v>
      </c>
      <c r="K136" s="644">
        <f>IF('Objectenoverzicht aantallen'!K$3='1.Klein Proj Bestaand Object'!$C$5,'1.Klein Proj Bestaand Object'!$C139,0)+IF($D$4=K$3,$D136,0)</f>
        <v>0</v>
      </c>
      <c r="L136" s="644">
        <f>IF('Objectenoverzicht aantallen'!L$3='1.Klein Proj Bestaand Object'!$C$5,'1.Klein Proj Bestaand Object'!$C139,0)+IF($D$4=L$3,$D136,0)</f>
        <v>0</v>
      </c>
      <c r="M136" s="644">
        <f>IF('Objectenoverzicht aantallen'!M$3='1.Klein Proj Bestaand Object'!$C$5,'1.Klein Proj Bestaand Object'!$C139,0)+IF($D$4=M$3,$D136,0)</f>
        <v>0</v>
      </c>
      <c r="N136" s="644">
        <f>IF('Objectenoverzicht aantallen'!N$3='1.Klein Proj Bestaand Object'!$C$5,'1.Klein Proj Bestaand Object'!$C139,0)+IF($D$4=N$3,$D136,0)</f>
        <v>0</v>
      </c>
      <c r="O136" s="644">
        <f>IF('Objectenoverzicht aantallen'!O$3='1.Klein Proj Bestaand Object'!$C$5,'1.Klein Proj Bestaand Object'!$C139,0)+IF($D$4=O$3,$D136,0)</f>
        <v>0</v>
      </c>
      <c r="P136" s="460">
        <f t="shared" si="3"/>
        <v>0</v>
      </c>
      <c r="Q136" s="644">
        <f>'Invulsheet Assetbeheerder'!E139</f>
        <v>0</v>
      </c>
      <c r="R136" s="644">
        <f>'Invulsheet Assetbeheerder'!F139</f>
        <v>0</v>
      </c>
      <c r="S136" s="644">
        <f>'Invulsheet Assetbeheerder'!G139</f>
        <v>0</v>
      </c>
      <c r="T136" s="644">
        <f>'Invulsheet Assetbeheerder'!H139</f>
        <v>0</v>
      </c>
      <c r="U136" s="644">
        <f>'Invulsheet Assetbeheerder'!I139</f>
        <v>0</v>
      </c>
      <c r="V136" s="644">
        <f>'Invulsheet Assetbeheerder'!J139</f>
        <v>0</v>
      </c>
      <c r="W136" s="644">
        <f>'Invulsheet Assetbeheerder'!K139</f>
        <v>0</v>
      </c>
      <c r="X136" s="644">
        <f>'Invulsheet Assetbeheerder'!L139</f>
        <v>0</v>
      </c>
      <c r="Y136" s="644">
        <f>'Invulsheet Assetbeheerder'!M139</f>
        <v>0</v>
      </c>
      <c r="Z136" s="644">
        <f>'Invulsheet Assetbeheerder'!N139</f>
        <v>0</v>
      </c>
      <c r="AA136" s="644">
        <f>'Invulsheet Assetbeheerder'!O139</f>
        <v>0</v>
      </c>
    </row>
    <row r="137" spans="1:27" ht="17" thickBot="1" x14ac:dyDescent="0.25">
      <c r="A137" s="456">
        <f>'St. Objectenlijst FE'!A137</f>
        <v>133</v>
      </c>
      <c r="B137" s="454" t="str">
        <f>LOOKUP(A137,'St. Objectenlijst FE'!A:A,'St. Objectenlijst FE'!B:B)</f>
        <v>Leeg</v>
      </c>
      <c r="C137" s="453">
        <f>LOOKUP(A137,'Invulsheet Assetbeheerder'!A:A,'Invulsheet Assetbeheerder'!D:D)</f>
        <v>0</v>
      </c>
      <c r="D137" s="453">
        <f>IF(A137='2.Middel Proj Aangepast Object'!A139,'2.Middel Proj Aangepast Object'!E139,0)+IF(A137='3. Middel Groot Proj Nieuw Obj '!$B$6,'3. Middel Groot Proj Nieuw Obj '!$C$9,0)+IF('Objectenoverzicht aantallen'!A137='3. Middel Groot Proj Nieuw Obj '!$E$6,'3. Middel Groot Proj Nieuw Obj '!$F$9,0)+IF(A137='3. Middel Groot Proj Nieuw Obj '!$H$6,'3. Middel Groot Proj Nieuw Obj '!$I$9,0)+IF('Objectenoverzicht aantallen'!A137='3. Middel Groot Proj Nieuw Obj '!$K$6,'3. Middel Groot Proj Nieuw Obj '!$L$9,0)</f>
        <v>0</v>
      </c>
      <c r="E137" s="644">
        <f>IF('Objectenoverzicht aantallen'!E$3='1.Klein Proj Bestaand Object'!$C$5,'1.Klein Proj Bestaand Object'!$C140,0)+IF($D$4=E$3,$D137,0)</f>
        <v>0</v>
      </c>
      <c r="F137" s="644">
        <f>IF('Objectenoverzicht aantallen'!F$3='1.Klein Proj Bestaand Object'!$C$5,'1.Klein Proj Bestaand Object'!$C140,0)+IF($D$4=F$3,$D137,0)</f>
        <v>0</v>
      </c>
      <c r="G137" s="644">
        <f>IF('Objectenoverzicht aantallen'!G$3='1.Klein Proj Bestaand Object'!$C$5,'1.Klein Proj Bestaand Object'!$C140,0)+IF($D$4=G$3,$D137,0)</f>
        <v>0</v>
      </c>
      <c r="H137" s="644">
        <f>IF('Objectenoverzicht aantallen'!H$3='1.Klein Proj Bestaand Object'!$C$5,'1.Klein Proj Bestaand Object'!$C140,0)+IF($D$4=H$3,$D137,0)</f>
        <v>0</v>
      </c>
      <c r="I137" s="644">
        <f>IF('Objectenoverzicht aantallen'!I$3='1.Klein Proj Bestaand Object'!$C$5,'1.Klein Proj Bestaand Object'!$C140,0)+IF($D$4=I$3,$D137,0)</f>
        <v>0</v>
      </c>
      <c r="J137" s="644">
        <f>IF('Objectenoverzicht aantallen'!J$3='1.Klein Proj Bestaand Object'!$C$5,'1.Klein Proj Bestaand Object'!$C140,0)+IF($D$4=J$3,$D137,0)</f>
        <v>0</v>
      </c>
      <c r="K137" s="644">
        <f>IF('Objectenoverzicht aantallen'!K$3='1.Klein Proj Bestaand Object'!$C$5,'1.Klein Proj Bestaand Object'!$C140,0)+IF($D$4=K$3,$D137,0)</f>
        <v>0</v>
      </c>
      <c r="L137" s="644">
        <f>IF('Objectenoverzicht aantallen'!L$3='1.Klein Proj Bestaand Object'!$C$5,'1.Klein Proj Bestaand Object'!$C140,0)+IF($D$4=L$3,$D137,0)</f>
        <v>0</v>
      </c>
      <c r="M137" s="644">
        <f>IF('Objectenoverzicht aantallen'!M$3='1.Klein Proj Bestaand Object'!$C$5,'1.Klein Proj Bestaand Object'!$C140,0)+IF($D$4=M$3,$D137,0)</f>
        <v>0</v>
      </c>
      <c r="N137" s="644">
        <f>IF('Objectenoverzicht aantallen'!N$3='1.Klein Proj Bestaand Object'!$C$5,'1.Klein Proj Bestaand Object'!$C140,0)+IF($D$4=N$3,$D137,0)</f>
        <v>0</v>
      </c>
      <c r="O137" s="644">
        <f>IF('Objectenoverzicht aantallen'!O$3='1.Klein Proj Bestaand Object'!$C$5,'1.Klein Proj Bestaand Object'!$C140,0)+IF($D$4=O$3,$D137,0)</f>
        <v>0</v>
      </c>
      <c r="P137" s="460">
        <f t="shared" si="3"/>
        <v>0</v>
      </c>
      <c r="Q137" s="644">
        <f>'Invulsheet Assetbeheerder'!E140</f>
        <v>0</v>
      </c>
      <c r="R137" s="644">
        <f>'Invulsheet Assetbeheerder'!F140</f>
        <v>0</v>
      </c>
      <c r="S137" s="644">
        <f>'Invulsheet Assetbeheerder'!G140</f>
        <v>0</v>
      </c>
      <c r="T137" s="644">
        <f>'Invulsheet Assetbeheerder'!H140</f>
        <v>0</v>
      </c>
      <c r="U137" s="644">
        <f>'Invulsheet Assetbeheerder'!I140</f>
        <v>0</v>
      </c>
      <c r="V137" s="644">
        <f>'Invulsheet Assetbeheerder'!J140</f>
        <v>0</v>
      </c>
      <c r="W137" s="644">
        <f>'Invulsheet Assetbeheerder'!K140</f>
        <v>0</v>
      </c>
      <c r="X137" s="644">
        <f>'Invulsheet Assetbeheerder'!L140</f>
        <v>0</v>
      </c>
      <c r="Y137" s="644">
        <f>'Invulsheet Assetbeheerder'!M140</f>
        <v>0</v>
      </c>
      <c r="Z137" s="644">
        <f>'Invulsheet Assetbeheerder'!N140</f>
        <v>0</v>
      </c>
      <c r="AA137" s="644">
        <f>'Invulsheet Assetbeheerder'!O140</f>
        <v>0</v>
      </c>
    </row>
    <row r="138" spans="1:27" ht="17" thickBot="1" x14ac:dyDescent="0.25">
      <c r="A138" s="456">
        <f>'St. Objectenlijst FE'!A138</f>
        <v>134</v>
      </c>
      <c r="B138" s="454" t="str">
        <f>LOOKUP(A138,'St. Objectenlijst FE'!A:A,'St. Objectenlijst FE'!B:B)</f>
        <v>Leeg</v>
      </c>
      <c r="C138" s="453">
        <f>LOOKUP(A138,'Invulsheet Assetbeheerder'!A:A,'Invulsheet Assetbeheerder'!D:D)</f>
        <v>0</v>
      </c>
      <c r="D138" s="453">
        <f>IF(A138='2.Middel Proj Aangepast Object'!A140,'2.Middel Proj Aangepast Object'!E140,0)+IF(A138='3. Middel Groot Proj Nieuw Obj '!$B$6,'3. Middel Groot Proj Nieuw Obj '!$C$9,0)+IF('Objectenoverzicht aantallen'!A138='3. Middel Groot Proj Nieuw Obj '!$E$6,'3. Middel Groot Proj Nieuw Obj '!$F$9,0)+IF(A138='3. Middel Groot Proj Nieuw Obj '!$H$6,'3. Middel Groot Proj Nieuw Obj '!$I$9,0)+IF('Objectenoverzicht aantallen'!A138='3. Middel Groot Proj Nieuw Obj '!$K$6,'3. Middel Groot Proj Nieuw Obj '!$L$9,0)</f>
        <v>0</v>
      </c>
      <c r="E138" s="644">
        <f>IF('Objectenoverzicht aantallen'!E$3='1.Klein Proj Bestaand Object'!$C$5,'1.Klein Proj Bestaand Object'!$C141,0)+IF($D$4=E$3,$D138,0)</f>
        <v>0</v>
      </c>
      <c r="F138" s="644">
        <f>IF('Objectenoverzicht aantallen'!F$3='1.Klein Proj Bestaand Object'!$C$5,'1.Klein Proj Bestaand Object'!$C141,0)+IF($D$4=F$3,$D138,0)</f>
        <v>0</v>
      </c>
      <c r="G138" s="644">
        <f>IF('Objectenoverzicht aantallen'!G$3='1.Klein Proj Bestaand Object'!$C$5,'1.Klein Proj Bestaand Object'!$C141,0)+IF($D$4=G$3,$D138,0)</f>
        <v>0</v>
      </c>
      <c r="H138" s="644">
        <f>IF('Objectenoverzicht aantallen'!H$3='1.Klein Proj Bestaand Object'!$C$5,'1.Klein Proj Bestaand Object'!$C141,0)+IF($D$4=H$3,$D138,0)</f>
        <v>0</v>
      </c>
      <c r="I138" s="644">
        <f>IF('Objectenoverzicht aantallen'!I$3='1.Klein Proj Bestaand Object'!$C$5,'1.Klein Proj Bestaand Object'!$C141,0)+IF($D$4=I$3,$D138,0)</f>
        <v>0</v>
      </c>
      <c r="J138" s="644">
        <f>IF('Objectenoverzicht aantallen'!J$3='1.Klein Proj Bestaand Object'!$C$5,'1.Klein Proj Bestaand Object'!$C141,0)+IF($D$4=J$3,$D138,0)</f>
        <v>0</v>
      </c>
      <c r="K138" s="644">
        <f>IF('Objectenoverzicht aantallen'!K$3='1.Klein Proj Bestaand Object'!$C$5,'1.Klein Proj Bestaand Object'!$C141,0)+IF($D$4=K$3,$D138,0)</f>
        <v>0</v>
      </c>
      <c r="L138" s="644">
        <f>IF('Objectenoverzicht aantallen'!L$3='1.Klein Proj Bestaand Object'!$C$5,'1.Klein Proj Bestaand Object'!$C141,0)+IF($D$4=L$3,$D138,0)</f>
        <v>0</v>
      </c>
      <c r="M138" s="644">
        <f>IF('Objectenoverzicht aantallen'!M$3='1.Klein Proj Bestaand Object'!$C$5,'1.Klein Proj Bestaand Object'!$C141,0)+IF($D$4=M$3,$D138,0)</f>
        <v>0</v>
      </c>
      <c r="N138" s="644">
        <f>IF('Objectenoverzicht aantallen'!N$3='1.Klein Proj Bestaand Object'!$C$5,'1.Klein Proj Bestaand Object'!$C141,0)+IF($D$4=N$3,$D138,0)</f>
        <v>0</v>
      </c>
      <c r="O138" s="644">
        <f>IF('Objectenoverzicht aantallen'!O$3='1.Klein Proj Bestaand Object'!$C$5,'1.Klein Proj Bestaand Object'!$C141,0)+IF($D$4=O$3,$D138,0)</f>
        <v>0</v>
      </c>
      <c r="P138" s="460">
        <f t="shared" si="3"/>
        <v>0</v>
      </c>
      <c r="Q138" s="644">
        <f>'Invulsheet Assetbeheerder'!E141</f>
        <v>0</v>
      </c>
      <c r="R138" s="644">
        <f>'Invulsheet Assetbeheerder'!F141</f>
        <v>0</v>
      </c>
      <c r="S138" s="644">
        <f>'Invulsheet Assetbeheerder'!G141</f>
        <v>0</v>
      </c>
      <c r="T138" s="644">
        <f>'Invulsheet Assetbeheerder'!H141</f>
        <v>0</v>
      </c>
      <c r="U138" s="644">
        <f>'Invulsheet Assetbeheerder'!I141</f>
        <v>0</v>
      </c>
      <c r="V138" s="644">
        <f>'Invulsheet Assetbeheerder'!J141</f>
        <v>0</v>
      </c>
      <c r="W138" s="644">
        <f>'Invulsheet Assetbeheerder'!K141</f>
        <v>0</v>
      </c>
      <c r="X138" s="644">
        <f>'Invulsheet Assetbeheerder'!L141</f>
        <v>0</v>
      </c>
      <c r="Y138" s="644">
        <f>'Invulsheet Assetbeheerder'!M141</f>
        <v>0</v>
      </c>
      <c r="Z138" s="644">
        <f>'Invulsheet Assetbeheerder'!N141</f>
        <v>0</v>
      </c>
      <c r="AA138" s="644">
        <f>'Invulsheet Assetbeheerder'!O141</f>
        <v>0</v>
      </c>
    </row>
    <row r="139" spans="1:27" ht="17" thickBot="1" x14ac:dyDescent="0.25">
      <c r="A139" s="456">
        <f>'St. Objectenlijst FE'!A139</f>
        <v>135</v>
      </c>
      <c r="B139" s="454" t="str">
        <f>LOOKUP(A139,'St. Objectenlijst FE'!A:A,'St. Objectenlijst FE'!B:B)</f>
        <v>Leeg</v>
      </c>
      <c r="C139" s="453">
        <f>LOOKUP(A139,'Invulsheet Assetbeheerder'!A:A,'Invulsheet Assetbeheerder'!D:D)</f>
        <v>0</v>
      </c>
      <c r="D139" s="453">
        <f>IF(A139='2.Middel Proj Aangepast Object'!A141,'2.Middel Proj Aangepast Object'!E141,0)+IF(A139='3. Middel Groot Proj Nieuw Obj '!$B$6,'3. Middel Groot Proj Nieuw Obj '!$C$9,0)+IF('Objectenoverzicht aantallen'!A139='3. Middel Groot Proj Nieuw Obj '!$E$6,'3. Middel Groot Proj Nieuw Obj '!$F$9,0)+IF(A139='3. Middel Groot Proj Nieuw Obj '!$H$6,'3. Middel Groot Proj Nieuw Obj '!$I$9,0)+IF('Objectenoverzicht aantallen'!A139='3. Middel Groot Proj Nieuw Obj '!$K$6,'3. Middel Groot Proj Nieuw Obj '!$L$9,0)</f>
        <v>0</v>
      </c>
      <c r="E139" s="644">
        <f>IF('Objectenoverzicht aantallen'!E$3='1.Klein Proj Bestaand Object'!$C$5,'1.Klein Proj Bestaand Object'!$C142,0)+IF($D$4=E$3,$D139,0)</f>
        <v>0</v>
      </c>
      <c r="F139" s="644">
        <f>IF('Objectenoverzicht aantallen'!F$3='1.Klein Proj Bestaand Object'!$C$5,'1.Klein Proj Bestaand Object'!$C142,0)+IF($D$4=F$3,$D139,0)</f>
        <v>0</v>
      </c>
      <c r="G139" s="644">
        <f>IF('Objectenoverzicht aantallen'!G$3='1.Klein Proj Bestaand Object'!$C$5,'1.Klein Proj Bestaand Object'!$C142,0)+IF($D$4=G$3,$D139,0)</f>
        <v>0</v>
      </c>
      <c r="H139" s="644">
        <f>IF('Objectenoverzicht aantallen'!H$3='1.Klein Proj Bestaand Object'!$C$5,'1.Klein Proj Bestaand Object'!$C142,0)+IF($D$4=H$3,$D139,0)</f>
        <v>0</v>
      </c>
      <c r="I139" s="644">
        <f>IF('Objectenoverzicht aantallen'!I$3='1.Klein Proj Bestaand Object'!$C$5,'1.Klein Proj Bestaand Object'!$C142,0)+IF($D$4=I$3,$D139,0)</f>
        <v>0</v>
      </c>
      <c r="J139" s="644">
        <f>IF('Objectenoverzicht aantallen'!J$3='1.Klein Proj Bestaand Object'!$C$5,'1.Klein Proj Bestaand Object'!$C142,0)+IF($D$4=J$3,$D139,0)</f>
        <v>0</v>
      </c>
      <c r="K139" s="644">
        <f>IF('Objectenoverzicht aantallen'!K$3='1.Klein Proj Bestaand Object'!$C$5,'1.Klein Proj Bestaand Object'!$C142,0)+IF($D$4=K$3,$D139,0)</f>
        <v>0</v>
      </c>
      <c r="L139" s="644">
        <f>IF('Objectenoverzicht aantallen'!L$3='1.Klein Proj Bestaand Object'!$C$5,'1.Klein Proj Bestaand Object'!$C142,0)+IF($D$4=L$3,$D139,0)</f>
        <v>0</v>
      </c>
      <c r="M139" s="644">
        <f>IF('Objectenoverzicht aantallen'!M$3='1.Klein Proj Bestaand Object'!$C$5,'1.Klein Proj Bestaand Object'!$C142,0)+IF($D$4=M$3,$D139,0)</f>
        <v>0</v>
      </c>
      <c r="N139" s="644">
        <f>IF('Objectenoverzicht aantallen'!N$3='1.Klein Proj Bestaand Object'!$C$5,'1.Klein Proj Bestaand Object'!$C142,0)+IF($D$4=N$3,$D139,0)</f>
        <v>0</v>
      </c>
      <c r="O139" s="644">
        <f>IF('Objectenoverzicht aantallen'!O$3='1.Klein Proj Bestaand Object'!$C$5,'1.Klein Proj Bestaand Object'!$C142,0)+IF($D$4=O$3,$D139,0)</f>
        <v>0</v>
      </c>
      <c r="P139" s="460">
        <f t="shared" si="3"/>
        <v>0</v>
      </c>
      <c r="Q139" s="644">
        <f>'Invulsheet Assetbeheerder'!E142</f>
        <v>0</v>
      </c>
      <c r="R139" s="644">
        <f>'Invulsheet Assetbeheerder'!F142</f>
        <v>0</v>
      </c>
      <c r="S139" s="644">
        <f>'Invulsheet Assetbeheerder'!G142</f>
        <v>0</v>
      </c>
      <c r="T139" s="644">
        <f>'Invulsheet Assetbeheerder'!H142</f>
        <v>0</v>
      </c>
      <c r="U139" s="644">
        <f>'Invulsheet Assetbeheerder'!I142</f>
        <v>0</v>
      </c>
      <c r="V139" s="644">
        <f>'Invulsheet Assetbeheerder'!J142</f>
        <v>0</v>
      </c>
      <c r="W139" s="644">
        <f>'Invulsheet Assetbeheerder'!K142</f>
        <v>0</v>
      </c>
      <c r="X139" s="644">
        <f>'Invulsheet Assetbeheerder'!L142</f>
        <v>0</v>
      </c>
      <c r="Y139" s="644">
        <f>'Invulsheet Assetbeheerder'!M142</f>
        <v>0</v>
      </c>
      <c r="Z139" s="644">
        <f>'Invulsheet Assetbeheerder'!N142</f>
        <v>0</v>
      </c>
      <c r="AA139" s="644">
        <f>'Invulsheet Assetbeheerder'!O142</f>
        <v>0</v>
      </c>
    </row>
    <row r="140" spans="1:27" ht="17" thickBot="1" x14ac:dyDescent="0.25">
      <c r="A140" s="456">
        <f>'St. Objectenlijst FE'!A140</f>
        <v>136</v>
      </c>
      <c r="B140" s="454" t="str">
        <f>LOOKUP(A140,'St. Objectenlijst FE'!A:A,'St. Objectenlijst FE'!B:B)</f>
        <v>Leeg</v>
      </c>
      <c r="C140" s="453">
        <f>LOOKUP(A140,'Invulsheet Assetbeheerder'!A:A,'Invulsheet Assetbeheerder'!D:D)</f>
        <v>0</v>
      </c>
      <c r="D140" s="453">
        <f>IF(A140='2.Middel Proj Aangepast Object'!A142,'2.Middel Proj Aangepast Object'!E142,0)+IF(A140='3. Middel Groot Proj Nieuw Obj '!$B$6,'3. Middel Groot Proj Nieuw Obj '!$C$9,0)+IF('Objectenoverzicht aantallen'!A140='3. Middel Groot Proj Nieuw Obj '!$E$6,'3. Middel Groot Proj Nieuw Obj '!$F$9,0)+IF(A140='3. Middel Groot Proj Nieuw Obj '!$H$6,'3. Middel Groot Proj Nieuw Obj '!$I$9,0)+IF('Objectenoverzicht aantallen'!A140='3. Middel Groot Proj Nieuw Obj '!$K$6,'3. Middel Groot Proj Nieuw Obj '!$L$9,0)</f>
        <v>0</v>
      </c>
      <c r="E140" s="644">
        <f>IF('Objectenoverzicht aantallen'!E$3='1.Klein Proj Bestaand Object'!$C$5,'1.Klein Proj Bestaand Object'!$C143,0)+IF($D$4=E$3,$D140,0)</f>
        <v>0</v>
      </c>
      <c r="F140" s="644">
        <f>IF('Objectenoverzicht aantallen'!F$3='1.Klein Proj Bestaand Object'!$C$5,'1.Klein Proj Bestaand Object'!$C143,0)+IF($D$4=F$3,$D140,0)</f>
        <v>0</v>
      </c>
      <c r="G140" s="644">
        <f>IF('Objectenoverzicht aantallen'!G$3='1.Klein Proj Bestaand Object'!$C$5,'1.Klein Proj Bestaand Object'!$C143,0)+IF($D$4=G$3,$D140,0)</f>
        <v>0</v>
      </c>
      <c r="H140" s="644">
        <f>IF('Objectenoverzicht aantallen'!H$3='1.Klein Proj Bestaand Object'!$C$5,'1.Klein Proj Bestaand Object'!$C143,0)+IF($D$4=H$3,$D140,0)</f>
        <v>0</v>
      </c>
      <c r="I140" s="644">
        <f>IF('Objectenoverzicht aantallen'!I$3='1.Klein Proj Bestaand Object'!$C$5,'1.Klein Proj Bestaand Object'!$C143,0)+IF($D$4=I$3,$D140,0)</f>
        <v>0</v>
      </c>
      <c r="J140" s="644">
        <f>IF('Objectenoverzicht aantallen'!J$3='1.Klein Proj Bestaand Object'!$C$5,'1.Klein Proj Bestaand Object'!$C143,0)+IF($D$4=J$3,$D140,0)</f>
        <v>0</v>
      </c>
      <c r="K140" s="644">
        <f>IF('Objectenoverzicht aantallen'!K$3='1.Klein Proj Bestaand Object'!$C$5,'1.Klein Proj Bestaand Object'!$C143,0)+IF($D$4=K$3,$D140,0)</f>
        <v>0</v>
      </c>
      <c r="L140" s="644">
        <f>IF('Objectenoverzicht aantallen'!L$3='1.Klein Proj Bestaand Object'!$C$5,'1.Klein Proj Bestaand Object'!$C143,0)+IF($D$4=L$3,$D140,0)</f>
        <v>0</v>
      </c>
      <c r="M140" s="644">
        <f>IF('Objectenoverzicht aantallen'!M$3='1.Klein Proj Bestaand Object'!$C$5,'1.Klein Proj Bestaand Object'!$C143,0)+IF($D$4=M$3,$D140,0)</f>
        <v>0</v>
      </c>
      <c r="N140" s="644">
        <f>IF('Objectenoverzicht aantallen'!N$3='1.Klein Proj Bestaand Object'!$C$5,'1.Klein Proj Bestaand Object'!$C143,0)+IF($D$4=N$3,$D140,0)</f>
        <v>0</v>
      </c>
      <c r="O140" s="644">
        <f>IF('Objectenoverzicht aantallen'!O$3='1.Klein Proj Bestaand Object'!$C$5,'1.Klein Proj Bestaand Object'!$C143,0)+IF($D$4=O$3,$D140,0)</f>
        <v>0</v>
      </c>
      <c r="P140" s="460">
        <f t="shared" si="3"/>
        <v>0</v>
      </c>
      <c r="Q140" s="644">
        <f>'Invulsheet Assetbeheerder'!E143</f>
        <v>0</v>
      </c>
      <c r="R140" s="644">
        <f>'Invulsheet Assetbeheerder'!F143</f>
        <v>0</v>
      </c>
      <c r="S140" s="644">
        <f>'Invulsheet Assetbeheerder'!G143</f>
        <v>0</v>
      </c>
      <c r="T140" s="644">
        <f>'Invulsheet Assetbeheerder'!H143</f>
        <v>0</v>
      </c>
      <c r="U140" s="644">
        <f>'Invulsheet Assetbeheerder'!I143</f>
        <v>0</v>
      </c>
      <c r="V140" s="644">
        <f>'Invulsheet Assetbeheerder'!J143</f>
        <v>0</v>
      </c>
      <c r="W140" s="644">
        <f>'Invulsheet Assetbeheerder'!K143</f>
        <v>0</v>
      </c>
      <c r="X140" s="644">
        <f>'Invulsheet Assetbeheerder'!L143</f>
        <v>0</v>
      </c>
      <c r="Y140" s="644">
        <f>'Invulsheet Assetbeheerder'!M143</f>
        <v>0</v>
      </c>
      <c r="Z140" s="644">
        <f>'Invulsheet Assetbeheerder'!N143</f>
        <v>0</v>
      </c>
      <c r="AA140" s="644">
        <f>'Invulsheet Assetbeheerder'!O143</f>
        <v>0</v>
      </c>
    </row>
    <row r="141" spans="1:27" ht="17" thickBot="1" x14ac:dyDescent="0.25">
      <c r="A141" s="456">
        <f>'St. Objectenlijst FE'!A141</f>
        <v>137</v>
      </c>
      <c r="B141" s="454" t="str">
        <f>LOOKUP(A141,'St. Objectenlijst FE'!A:A,'St. Objectenlijst FE'!B:B)</f>
        <v>Leeg</v>
      </c>
      <c r="C141" s="453">
        <f>LOOKUP(A141,'Invulsheet Assetbeheerder'!A:A,'Invulsheet Assetbeheerder'!D:D)</f>
        <v>0</v>
      </c>
      <c r="D141" s="453">
        <f>IF(A141='2.Middel Proj Aangepast Object'!A143,'2.Middel Proj Aangepast Object'!E143,0)+IF(A141='3. Middel Groot Proj Nieuw Obj '!$B$6,'3. Middel Groot Proj Nieuw Obj '!$C$9,0)+IF('Objectenoverzicht aantallen'!A141='3. Middel Groot Proj Nieuw Obj '!$E$6,'3. Middel Groot Proj Nieuw Obj '!$F$9,0)+IF(A141='3. Middel Groot Proj Nieuw Obj '!$H$6,'3. Middel Groot Proj Nieuw Obj '!$I$9,0)+IF('Objectenoverzicht aantallen'!A141='3. Middel Groot Proj Nieuw Obj '!$K$6,'3. Middel Groot Proj Nieuw Obj '!$L$9,0)</f>
        <v>0</v>
      </c>
      <c r="E141" s="644">
        <f>IF('Objectenoverzicht aantallen'!E$3='1.Klein Proj Bestaand Object'!$C$5,'1.Klein Proj Bestaand Object'!$C144,0)+IF($D$4=E$3,$D141,0)</f>
        <v>0</v>
      </c>
      <c r="F141" s="644">
        <f>IF('Objectenoverzicht aantallen'!F$3='1.Klein Proj Bestaand Object'!$C$5,'1.Klein Proj Bestaand Object'!$C144,0)+IF($D$4=F$3,$D141,0)</f>
        <v>0</v>
      </c>
      <c r="G141" s="644">
        <f>IF('Objectenoverzicht aantallen'!G$3='1.Klein Proj Bestaand Object'!$C$5,'1.Klein Proj Bestaand Object'!$C144,0)+IF($D$4=G$3,$D141,0)</f>
        <v>0</v>
      </c>
      <c r="H141" s="644">
        <f>IF('Objectenoverzicht aantallen'!H$3='1.Klein Proj Bestaand Object'!$C$5,'1.Klein Proj Bestaand Object'!$C144,0)+IF($D$4=H$3,$D141,0)</f>
        <v>0</v>
      </c>
      <c r="I141" s="644">
        <f>IF('Objectenoverzicht aantallen'!I$3='1.Klein Proj Bestaand Object'!$C$5,'1.Klein Proj Bestaand Object'!$C144,0)+IF($D$4=I$3,$D141,0)</f>
        <v>0</v>
      </c>
      <c r="J141" s="644">
        <f>IF('Objectenoverzicht aantallen'!J$3='1.Klein Proj Bestaand Object'!$C$5,'1.Klein Proj Bestaand Object'!$C144,0)+IF($D$4=J$3,$D141,0)</f>
        <v>0</v>
      </c>
      <c r="K141" s="644">
        <f>IF('Objectenoverzicht aantallen'!K$3='1.Klein Proj Bestaand Object'!$C$5,'1.Klein Proj Bestaand Object'!$C144,0)+IF($D$4=K$3,$D141,0)</f>
        <v>0</v>
      </c>
      <c r="L141" s="644">
        <f>IF('Objectenoverzicht aantallen'!L$3='1.Klein Proj Bestaand Object'!$C$5,'1.Klein Proj Bestaand Object'!$C144,0)+IF($D$4=L$3,$D141,0)</f>
        <v>0</v>
      </c>
      <c r="M141" s="644">
        <f>IF('Objectenoverzicht aantallen'!M$3='1.Klein Proj Bestaand Object'!$C$5,'1.Klein Proj Bestaand Object'!$C144,0)+IF($D$4=M$3,$D141,0)</f>
        <v>0</v>
      </c>
      <c r="N141" s="644">
        <f>IF('Objectenoverzicht aantallen'!N$3='1.Klein Proj Bestaand Object'!$C$5,'1.Klein Proj Bestaand Object'!$C144,0)+IF($D$4=N$3,$D141,0)</f>
        <v>0</v>
      </c>
      <c r="O141" s="644">
        <f>IF('Objectenoverzicht aantallen'!O$3='1.Klein Proj Bestaand Object'!$C$5,'1.Klein Proj Bestaand Object'!$C144,0)+IF($D$4=O$3,$D141,0)</f>
        <v>0</v>
      </c>
      <c r="P141" s="460">
        <f t="shared" si="3"/>
        <v>0</v>
      </c>
      <c r="Q141" s="644">
        <f>'Invulsheet Assetbeheerder'!E144</f>
        <v>0</v>
      </c>
      <c r="R141" s="644">
        <f>'Invulsheet Assetbeheerder'!F144</f>
        <v>0</v>
      </c>
      <c r="S141" s="644">
        <f>'Invulsheet Assetbeheerder'!G144</f>
        <v>0</v>
      </c>
      <c r="T141" s="644">
        <f>'Invulsheet Assetbeheerder'!H144</f>
        <v>0</v>
      </c>
      <c r="U141" s="644">
        <f>'Invulsheet Assetbeheerder'!I144</f>
        <v>0</v>
      </c>
      <c r="V141" s="644">
        <f>'Invulsheet Assetbeheerder'!J144</f>
        <v>0</v>
      </c>
      <c r="W141" s="644">
        <f>'Invulsheet Assetbeheerder'!K144</f>
        <v>0</v>
      </c>
      <c r="X141" s="644">
        <f>'Invulsheet Assetbeheerder'!L144</f>
        <v>0</v>
      </c>
      <c r="Y141" s="644">
        <f>'Invulsheet Assetbeheerder'!M144</f>
        <v>0</v>
      </c>
      <c r="Z141" s="644">
        <f>'Invulsheet Assetbeheerder'!N144</f>
        <v>0</v>
      </c>
      <c r="AA141" s="644">
        <f>'Invulsheet Assetbeheerder'!O144</f>
        <v>0</v>
      </c>
    </row>
    <row r="142" spans="1:27" ht="17" thickBot="1" x14ac:dyDescent="0.25">
      <c r="A142" s="456">
        <f>'St. Objectenlijst FE'!A142</f>
        <v>138</v>
      </c>
      <c r="B142" s="454" t="str">
        <f>LOOKUP(A142,'St. Objectenlijst FE'!A:A,'St. Objectenlijst FE'!B:B)</f>
        <v>Leeg</v>
      </c>
      <c r="C142" s="453">
        <f>LOOKUP(A142,'Invulsheet Assetbeheerder'!A:A,'Invulsheet Assetbeheerder'!D:D)</f>
        <v>0</v>
      </c>
      <c r="D142" s="453">
        <f>IF(A142='2.Middel Proj Aangepast Object'!A144,'2.Middel Proj Aangepast Object'!E144,0)+IF(A142='3. Middel Groot Proj Nieuw Obj '!$B$6,'3. Middel Groot Proj Nieuw Obj '!$C$9,0)+IF('Objectenoverzicht aantallen'!A142='3. Middel Groot Proj Nieuw Obj '!$E$6,'3. Middel Groot Proj Nieuw Obj '!$F$9,0)+IF(A142='3. Middel Groot Proj Nieuw Obj '!$H$6,'3. Middel Groot Proj Nieuw Obj '!$I$9,0)+IF('Objectenoverzicht aantallen'!A142='3. Middel Groot Proj Nieuw Obj '!$K$6,'3. Middel Groot Proj Nieuw Obj '!$L$9,0)</f>
        <v>0</v>
      </c>
      <c r="E142" s="644">
        <f>IF('Objectenoverzicht aantallen'!E$3='1.Klein Proj Bestaand Object'!$C$5,'1.Klein Proj Bestaand Object'!$C145,0)+IF($D$4=E$3,$D142,0)</f>
        <v>0</v>
      </c>
      <c r="F142" s="644">
        <f>IF('Objectenoverzicht aantallen'!F$3='1.Klein Proj Bestaand Object'!$C$5,'1.Klein Proj Bestaand Object'!$C145,0)+IF($D$4=F$3,$D142,0)</f>
        <v>0</v>
      </c>
      <c r="G142" s="644">
        <f>IF('Objectenoverzicht aantallen'!G$3='1.Klein Proj Bestaand Object'!$C$5,'1.Klein Proj Bestaand Object'!$C145,0)+IF($D$4=G$3,$D142,0)</f>
        <v>0</v>
      </c>
      <c r="H142" s="644">
        <f>IF('Objectenoverzicht aantallen'!H$3='1.Klein Proj Bestaand Object'!$C$5,'1.Klein Proj Bestaand Object'!$C145,0)+IF($D$4=H$3,$D142,0)</f>
        <v>0</v>
      </c>
      <c r="I142" s="644">
        <f>IF('Objectenoverzicht aantallen'!I$3='1.Klein Proj Bestaand Object'!$C$5,'1.Klein Proj Bestaand Object'!$C145,0)+IF($D$4=I$3,$D142,0)</f>
        <v>0</v>
      </c>
      <c r="J142" s="644">
        <f>IF('Objectenoverzicht aantallen'!J$3='1.Klein Proj Bestaand Object'!$C$5,'1.Klein Proj Bestaand Object'!$C145,0)+IF($D$4=J$3,$D142,0)</f>
        <v>0</v>
      </c>
      <c r="K142" s="644">
        <f>IF('Objectenoverzicht aantallen'!K$3='1.Klein Proj Bestaand Object'!$C$5,'1.Klein Proj Bestaand Object'!$C145,0)+IF($D$4=K$3,$D142,0)</f>
        <v>0</v>
      </c>
      <c r="L142" s="644">
        <f>IF('Objectenoverzicht aantallen'!L$3='1.Klein Proj Bestaand Object'!$C$5,'1.Klein Proj Bestaand Object'!$C145,0)+IF($D$4=L$3,$D142,0)</f>
        <v>0</v>
      </c>
      <c r="M142" s="644">
        <f>IF('Objectenoverzicht aantallen'!M$3='1.Klein Proj Bestaand Object'!$C$5,'1.Klein Proj Bestaand Object'!$C145,0)+IF($D$4=M$3,$D142,0)</f>
        <v>0</v>
      </c>
      <c r="N142" s="644">
        <f>IF('Objectenoverzicht aantallen'!N$3='1.Klein Proj Bestaand Object'!$C$5,'1.Klein Proj Bestaand Object'!$C145,0)+IF($D$4=N$3,$D142,0)</f>
        <v>0</v>
      </c>
      <c r="O142" s="644">
        <f>IF('Objectenoverzicht aantallen'!O$3='1.Klein Proj Bestaand Object'!$C$5,'1.Klein Proj Bestaand Object'!$C145,0)+IF($D$4=O$3,$D142,0)</f>
        <v>0</v>
      </c>
      <c r="P142" s="460">
        <f t="shared" si="3"/>
        <v>0</v>
      </c>
      <c r="Q142" s="644">
        <f>'Invulsheet Assetbeheerder'!E145</f>
        <v>0</v>
      </c>
      <c r="R142" s="644">
        <f>'Invulsheet Assetbeheerder'!F145</f>
        <v>0</v>
      </c>
      <c r="S142" s="644">
        <f>'Invulsheet Assetbeheerder'!G145</f>
        <v>0</v>
      </c>
      <c r="T142" s="644">
        <f>'Invulsheet Assetbeheerder'!H145</f>
        <v>0</v>
      </c>
      <c r="U142" s="644">
        <f>'Invulsheet Assetbeheerder'!I145</f>
        <v>0</v>
      </c>
      <c r="V142" s="644">
        <f>'Invulsheet Assetbeheerder'!J145</f>
        <v>0</v>
      </c>
      <c r="W142" s="644">
        <f>'Invulsheet Assetbeheerder'!K145</f>
        <v>0</v>
      </c>
      <c r="X142" s="644">
        <f>'Invulsheet Assetbeheerder'!L145</f>
        <v>0</v>
      </c>
      <c r="Y142" s="644">
        <f>'Invulsheet Assetbeheerder'!M145</f>
        <v>0</v>
      </c>
      <c r="Z142" s="644">
        <f>'Invulsheet Assetbeheerder'!N145</f>
        <v>0</v>
      </c>
      <c r="AA142" s="644">
        <f>'Invulsheet Assetbeheerder'!O145</f>
        <v>0</v>
      </c>
    </row>
    <row r="143" spans="1:27" ht="17" thickBot="1" x14ac:dyDescent="0.25">
      <c r="A143" s="456">
        <f>'St. Objectenlijst FE'!A143</f>
        <v>139</v>
      </c>
      <c r="B143" s="454" t="str">
        <f>LOOKUP(A143,'St. Objectenlijst FE'!A:A,'St. Objectenlijst FE'!B:B)</f>
        <v>Leeg</v>
      </c>
      <c r="C143" s="453">
        <f>LOOKUP(A143,'Invulsheet Assetbeheerder'!A:A,'Invulsheet Assetbeheerder'!D:D)</f>
        <v>0</v>
      </c>
      <c r="D143" s="453">
        <f>IF(A143='2.Middel Proj Aangepast Object'!A145,'2.Middel Proj Aangepast Object'!E145,0)+IF(A143='3. Middel Groot Proj Nieuw Obj '!$B$6,'3. Middel Groot Proj Nieuw Obj '!$C$9,0)+IF('Objectenoverzicht aantallen'!A143='3. Middel Groot Proj Nieuw Obj '!$E$6,'3. Middel Groot Proj Nieuw Obj '!$F$9,0)+IF(A143='3. Middel Groot Proj Nieuw Obj '!$H$6,'3. Middel Groot Proj Nieuw Obj '!$I$9,0)+IF('Objectenoverzicht aantallen'!A143='3. Middel Groot Proj Nieuw Obj '!$K$6,'3. Middel Groot Proj Nieuw Obj '!$L$9,0)</f>
        <v>0</v>
      </c>
      <c r="E143" s="644">
        <f>IF('Objectenoverzicht aantallen'!E$3='1.Klein Proj Bestaand Object'!$C$5,'1.Klein Proj Bestaand Object'!$C146,0)+IF($D$4=E$3,$D143,0)</f>
        <v>0</v>
      </c>
      <c r="F143" s="644">
        <f>IF('Objectenoverzicht aantallen'!F$3='1.Klein Proj Bestaand Object'!$C$5,'1.Klein Proj Bestaand Object'!$C146,0)+IF($D$4=F$3,$D143,0)</f>
        <v>0</v>
      </c>
      <c r="G143" s="644">
        <f>IF('Objectenoverzicht aantallen'!G$3='1.Klein Proj Bestaand Object'!$C$5,'1.Klein Proj Bestaand Object'!$C146,0)+IF($D$4=G$3,$D143,0)</f>
        <v>0</v>
      </c>
      <c r="H143" s="644">
        <f>IF('Objectenoverzicht aantallen'!H$3='1.Klein Proj Bestaand Object'!$C$5,'1.Klein Proj Bestaand Object'!$C146,0)+IF($D$4=H$3,$D143,0)</f>
        <v>0</v>
      </c>
      <c r="I143" s="644">
        <f>IF('Objectenoverzicht aantallen'!I$3='1.Klein Proj Bestaand Object'!$C$5,'1.Klein Proj Bestaand Object'!$C146,0)+IF($D$4=I$3,$D143,0)</f>
        <v>0</v>
      </c>
      <c r="J143" s="644">
        <f>IF('Objectenoverzicht aantallen'!J$3='1.Klein Proj Bestaand Object'!$C$5,'1.Klein Proj Bestaand Object'!$C146,0)+IF($D$4=J$3,$D143,0)</f>
        <v>0</v>
      </c>
      <c r="K143" s="644">
        <f>IF('Objectenoverzicht aantallen'!K$3='1.Klein Proj Bestaand Object'!$C$5,'1.Klein Proj Bestaand Object'!$C146,0)+IF($D$4=K$3,$D143,0)</f>
        <v>0</v>
      </c>
      <c r="L143" s="644">
        <f>IF('Objectenoverzicht aantallen'!L$3='1.Klein Proj Bestaand Object'!$C$5,'1.Klein Proj Bestaand Object'!$C146,0)+IF($D$4=L$3,$D143,0)</f>
        <v>0</v>
      </c>
      <c r="M143" s="644">
        <f>IF('Objectenoverzicht aantallen'!M$3='1.Klein Proj Bestaand Object'!$C$5,'1.Klein Proj Bestaand Object'!$C146,0)+IF($D$4=M$3,$D143,0)</f>
        <v>0</v>
      </c>
      <c r="N143" s="644">
        <f>IF('Objectenoverzicht aantallen'!N$3='1.Klein Proj Bestaand Object'!$C$5,'1.Klein Proj Bestaand Object'!$C146,0)+IF($D$4=N$3,$D143,0)</f>
        <v>0</v>
      </c>
      <c r="O143" s="644">
        <f>IF('Objectenoverzicht aantallen'!O$3='1.Klein Proj Bestaand Object'!$C$5,'1.Klein Proj Bestaand Object'!$C146,0)+IF($D$4=O$3,$D143,0)</f>
        <v>0</v>
      </c>
      <c r="P143" s="460">
        <f t="shared" si="3"/>
        <v>0</v>
      </c>
      <c r="Q143" s="644">
        <f>'Invulsheet Assetbeheerder'!E146</f>
        <v>0</v>
      </c>
      <c r="R143" s="644">
        <f>'Invulsheet Assetbeheerder'!F146</f>
        <v>0</v>
      </c>
      <c r="S143" s="644">
        <f>'Invulsheet Assetbeheerder'!G146</f>
        <v>0</v>
      </c>
      <c r="T143" s="644">
        <f>'Invulsheet Assetbeheerder'!H146</f>
        <v>0</v>
      </c>
      <c r="U143" s="644">
        <f>'Invulsheet Assetbeheerder'!I146</f>
        <v>0</v>
      </c>
      <c r="V143" s="644">
        <f>'Invulsheet Assetbeheerder'!J146</f>
        <v>0</v>
      </c>
      <c r="W143" s="644">
        <f>'Invulsheet Assetbeheerder'!K146</f>
        <v>0</v>
      </c>
      <c r="X143" s="644">
        <f>'Invulsheet Assetbeheerder'!L146</f>
        <v>0</v>
      </c>
      <c r="Y143" s="644">
        <f>'Invulsheet Assetbeheerder'!M146</f>
        <v>0</v>
      </c>
      <c r="Z143" s="644">
        <f>'Invulsheet Assetbeheerder'!N146</f>
        <v>0</v>
      </c>
      <c r="AA143" s="644">
        <f>'Invulsheet Assetbeheerder'!O146</f>
        <v>0</v>
      </c>
    </row>
    <row r="144" spans="1:27" ht="17" thickBot="1" x14ac:dyDescent="0.25">
      <c r="A144" s="456">
        <f>'St. Objectenlijst FE'!A144</f>
        <v>140</v>
      </c>
      <c r="B144" s="454" t="str">
        <f>LOOKUP(A144,'St. Objectenlijst FE'!A:A,'St. Objectenlijst FE'!B:B)</f>
        <v>Leeg</v>
      </c>
      <c r="C144" s="453">
        <f>LOOKUP(A144,'Invulsheet Assetbeheerder'!A:A,'Invulsheet Assetbeheerder'!D:D)</f>
        <v>0</v>
      </c>
      <c r="D144" s="453">
        <f>IF(A144='2.Middel Proj Aangepast Object'!A146,'2.Middel Proj Aangepast Object'!E146,0)+IF(A144='3. Middel Groot Proj Nieuw Obj '!$B$6,'3. Middel Groot Proj Nieuw Obj '!$C$9,0)+IF('Objectenoverzicht aantallen'!A144='3. Middel Groot Proj Nieuw Obj '!$E$6,'3. Middel Groot Proj Nieuw Obj '!$F$9,0)+IF(A144='3. Middel Groot Proj Nieuw Obj '!$H$6,'3. Middel Groot Proj Nieuw Obj '!$I$9,0)+IF('Objectenoverzicht aantallen'!A144='3. Middel Groot Proj Nieuw Obj '!$K$6,'3. Middel Groot Proj Nieuw Obj '!$L$9,0)</f>
        <v>0</v>
      </c>
      <c r="E144" s="644">
        <f>IF('Objectenoverzicht aantallen'!E$3='1.Klein Proj Bestaand Object'!$C$5,'1.Klein Proj Bestaand Object'!$C147,0)+IF($D$4=E$3,$D144,0)</f>
        <v>0</v>
      </c>
      <c r="F144" s="644">
        <f>IF('Objectenoverzicht aantallen'!F$3='1.Klein Proj Bestaand Object'!$C$5,'1.Klein Proj Bestaand Object'!$C147,0)+IF($D$4=F$3,$D144,0)</f>
        <v>0</v>
      </c>
      <c r="G144" s="644">
        <f>IF('Objectenoverzicht aantallen'!G$3='1.Klein Proj Bestaand Object'!$C$5,'1.Klein Proj Bestaand Object'!$C147,0)+IF($D$4=G$3,$D144,0)</f>
        <v>0</v>
      </c>
      <c r="H144" s="644">
        <f>IF('Objectenoverzicht aantallen'!H$3='1.Klein Proj Bestaand Object'!$C$5,'1.Klein Proj Bestaand Object'!$C147,0)+IF($D$4=H$3,$D144,0)</f>
        <v>0</v>
      </c>
      <c r="I144" s="644">
        <f>IF('Objectenoverzicht aantallen'!I$3='1.Klein Proj Bestaand Object'!$C$5,'1.Klein Proj Bestaand Object'!$C147,0)+IF($D$4=I$3,$D144,0)</f>
        <v>0</v>
      </c>
      <c r="J144" s="644">
        <f>IF('Objectenoverzicht aantallen'!J$3='1.Klein Proj Bestaand Object'!$C$5,'1.Klein Proj Bestaand Object'!$C147,0)+IF($D$4=J$3,$D144,0)</f>
        <v>0</v>
      </c>
      <c r="K144" s="644">
        <f>IF('Objectenoverzicht aantallen'!K$3='1.Klein Proj Bestaand Object'!$C$5,'1.Klein Proj Bestaand Object'!$C147,0)+IF($D$4=K$3,$D144,0)</f>
        <v>0</v>
      </c>
      <c r="L144" s="644">
        <f>IF('Objectenoverzicht aantallen'!L$3='1.Klein Proj Bestaand Object'!$C$5,'1.Klein Proj Bestaand Object'!$C147,0)+IF($D$4=L$3,$D144,0)</f>
        <v>0</v>
      </c>
      <c r="M144" s="644">
        <f>IF('Objectenoverzicht aantallen'!M$3='1.Klein Proj Bestaand Object'!$C$5,'1.Klein Proj Bestaand Object'!$C147,0)+IF($D$4=M$3,$D144,0)</f>
        <v>0</v>
      </c>
      <c r="N144" s="644">
        <f>IF('Objectenoverzicht aantallen'!N$3='1.Klein Proj Bestaand Object'!$C$5,'1.Klein Proj Bestaand Object'!$C147,0)+IF($D$4=N$3,$D144,0)</f>
        <v>0</v>
      </c>
      <c r="O144" s="644">
        <f>IF('Objectenoverzicht aantallen'!O$3='1.Klein Proj Bestaand Object'!$C$5,'1.Klein Proj Bestaand Object'!$C147,0)+IF($D$4=O$3,$D144,0)</f>
        <v>0</v>
      </c>
      <c r="P144" s="460">
        <f t="shared" si="3"/>
        <v>0</v>
      </c>
      <c r="Q144" s="644">
        <f>'Invulsheet Assetbeheerder'!E147</f>
        <v>0</v>
      </c>
      <c r="R144" s="644">
        <f>'Invulsheet Assetbeheerder'!F147</f>
        <v>0</v>
      </c>
      <c r="S144" s="644">
        <f>'Invulsheet Assetbeheerder'!G147</f>
        <v>0</v>
      </c>
      <c r="T144" s="644">
        <f>'Invulsheet Assetbeheerder'!H147</f>
        <v>0</v>
      </c>
      <c r="U144" s="644">
        <f>'Invulsheet Assetbeheerder'!I147</f>
        <v>0</v>
      </c>
      <c r="V144" s="644">
        <f>'Invulsheet Assetbeheerder'!J147</f>
        <v>0</v>
      </c>
      <c r="W144" s="644">
        <f>'Invulsheet Assetbeheerder'!K147</f>
        <v>0</v>
      </c>
      <c r="X144" s="644">
        <f>'Invulsheet Assetbeheerder'!L147</f>
        <v>0</v>
      </c>
      <c r="Y144" s="644">
        <f>'Invulsheet Assetbeheerder'!M147</f>
        <v>0</v>
      </c>
      <c r="Z144" s="644">
        <f>'Invulsheet Assetbeheerder'!N147</f>
        <v>0</v>
      </c>
      <c r="AA144" s="644">
        <f>'Invulsheet Assetbeheerder'!O147</f>
        <v>0</v>
      </c>
    </row>
    <row r="145" spans="1:27" ht="17" thickBot="1" x14ac:dyDescent="0.25">
      <c r="A145" s="456">
        <f>'St. Objectenlijst FE'!A145</f>
        <v>141</v>
      </c>
      <c r="B145" s="454" t="str">
        <f>LOOKUP(A145,'St. Objectenlijst FE'!A:A,'St. Objectenlijst FE'!B:B)</f>
        <v>Leeg</v>
      </c>
      <c r="C145" s="453">
        <f>LOOKUP(A145,'Invulsheet Assetbeheerder'!A:A,'Invulsheet Assetbeheerder'!D:D)</f>
        <v>0</v>
      </c>
      <c r="D145" s="453">
        <f>IF(A145='2.Middel Proj Aangepast Object'!A147,'2.Middel Proj Aangepast Object'!E147,0)+IF(A145='3. Middel Groot Proj Nieuw Obj '!$B$6,'3. Middel Groot Proj Nieuw Obj '!$C$9,0)+IF('Objectenoverzicht aantallen'!A145='3. Middel Groot Proj Nieuw Obj '!$E$6,'3. Middel Groot Proj Nieuw Obj '!$F$9,0)+IF(A145='3. Middel Groot Proj Nieuw Obj '!$H$6,'3. Middel Groot Proj Nieuw Obj '!$I$9,0)+IF('Objectenoverzicht aantallen'!A145='3. Middel Groot Proj Nieuw Obj '!$K$6,'3. Middel Groot Proj Nieuw Obj '!$L$9,0)</f>
        <v>0</v>
      </c>
      <c r="E145" s="644">
        <f>IF('Objectenoverzicht aantallen'!E$3='1.Klein Proj Bestaand Object'!$C$5,'1.Klein Proj Bestaand Object'!$C148,0)+IF($D$4=E$3,$D145,0)</f>
        <v>0</v>
      </c>
      <c r="F145" s="644">
        <f>IF('Objectenoverzicht aantallen'!F$3='1.Klein Proj Bestaand Object'!$C$5,'1.Klein Proj Bestaand Object'!$C148,0)+IF($D$4=F$3,$D145,0)</f>
        <v>0</v>
      </c>
      <c r="G145" s="644">
        <f>IF('Objectenoverzicht aantallen'!G$3='1.Klein Proj Bestaand Object'!$C$5,'1.Klein Proj Bestaand Object'!$C148,0)+IF($D$4=G$3,$D145,0)</f>
        <v>0</v>
      </c>
      <c r="H145" s="644">
        <f>IF('Objectenoverzicht aantallen'!H$3='1.Klein Proj Bestaand Object'!$C$5,'1.Klein Proj Bestaand Object'!$C148,0)+IF($D$4=H$3,$D145,0)</f>
        <v>0</v>
      </c>
      <c r="I145" s="644">
        <f>IF('Objectenoverzicht aantallen'!I$3='1.Klein Proj Bestaand Object'!$C$5,'1.Klein Proj Bestaand Object'!$C148,0)+IF($D$4=I$3,$D145,0)</f>
        <v>0</v>
      </c>
      <c r="J145" s="644">
        <f>IF('Objectenoverzicht aantallen'!J$3='1.Klein Proj Bestaand Object'!$C$5,'1.Klein Proj Bestaand Object'!$C148,0)+IF($D$4=J$3,$D145,0)</f>
        <v>0</v>
      </c>
      <c r="K145" s="644">
        <f>IF('Objectenoverzicht aantallen'!K$3='1.Klein Proj Bestaand Object'!$C$5,'1.Klein Proj Bestaand Object'!$C148,0)+IF($D$4=K$3,$D145,0)</f>
        <v>0</v>
      </c>
      <c r="L145" s="644">
        <f>IF('Objectenoverzicht aantallen'!L$3='1.Klein Proj Bestaand Object'!$C$5,'1.Klein Proj Bestaand Object'!$C148,0)+IF($D$4=L$3,$D145,0)</f>
        <v>0</v>
      </c>
      <c r="M145" s="644">
        <f>IF('Objectenoverzicht aantallen'!M$3='1.Klein Proj Bestaand Object'!$C$5,'1.Klein Proj Bestaand Object'!$C148,0)+IF($D$4=M$3,$D145,0)</f>
        <v>0</v>
      </c>
      <c r="N145" s="644">
        <f>IF('Objectenoverzicht aantallen'!N$3='1.Klein Proj Bestaand Object'!$C$5,'1.Klein Proj Bestaand Object'!$C148,0)+IF($D$4=N$3,$D145,0)</f>
        <v>0</v>
      </c>
      <c r="O145" s="644">
        <f>IF('Objectenoverzicht aantallen'!O$3='1.Klein Proj Bestaand Object'!$C$5,'1.Klein Proj Bestaand Object'!$C148,0)+IF($D$4=O$3,$D145,0)</f>
        <v>0</v>
      </c>
      <c r="P145" s="460">
        <f t="shared" si="3"/>
        <v>0</v>
      </c>
      <c r="Q145" s="644">
        <f>'Invulsheet Assetbeheerder'!E148</f>
        <v>0</v>
      </c>
      <c r="R145" s="644">
        <f>'Invulsheet Assetbeheerder'!F148</f>
        <v>0</v>
      </c>
      <c r="S145" s="644">
        <f>'Invulsheet Assetbeheerder'!G148</f>
        <v>0</v>
      </c>
      <c r="T145" s="644">
        <f>'Invulsheet Assetbeheerder'!H148</f>
        <v>0</v>
      </c>
      <c r="U145" s="644">
        <f>'Invulsheet Assetbeheerder'!I148</f>
        <v>0</v>
      </c>
      <c r="V145" s="644">
        <f>'Invulsheet Assetbeheerder'!J148</f>
        <v>0</v>
      </c>
      <c r="W145" s="644">
        <f>'Invulsheet Assetbeheerder'!K148</f>
        <v>0</v>
      </c>
      <c r="X145" s="644">
        <f>'Invulsheet Assetbeheerder'!L148</f>
        <v>0</v>
      </c>
      <c r="Y145" s="644">
        <f>'Invulsheet Assetbeheerder'!M148</f>
        <v>0</v>
      </c>
      <c r="Z145" s="644">
        <f>'Invulsheet Assetbeheerder'!N148</f>
        <v>0</v>
      </c>
      <c r="AA145" s="644">
        <f>'Invulsheet Assetbeheerder'!O148</f>
        <v>0</v>
      </c>
    </row>
    <row r="146" spans="1:27" ht="17" thickBot="1" x14ac:dyDescent="0.25">
      <c r="A146" s="456">
        <f>'St. Objectenlijst FE'!A146</f>
        <v>142</v>
      </c>
      <c r="B146" s="454" t="str">
        <f>LOOKUP(A146,'St. Objectenlijst FE'!A:A,'St. Objectenlijst FE'!B:B)</f>
        <v>Leeg</v>
      </c>
      <c r="C146" s="453">
        <f>LOOKUP(A146,'Invulsheet Assetbeheerder'!A:A,'Invulsheet Assetbeheerder'!D:D)</f>
        <v>0</v>
      </c>
      <c r="D146" s="453">
        <f>IF(A146='2.Middel Proj Aangepast Object'!A148,'2.Middel Proj Aangepast Object'!E148,0)+IF(A146='3. Middel Groot Proj Nieuw Obj '!$B$6,'3. Middel Groot Proj Nieuw Obj '!$C$9,0)+IF('Objectenoverzicht aantallen'!A146='3. Middel Groot Proj Nieuw Obj '!$E$6,'3. Middel Groot Proj Nieuw Obj '!$F$9,0)+IF(A146='3. Middel Groot Proj Nieuw Obj '!$H$6,'3. Middel Groot Proj Nieuw Obj '!$I$9,0)+IF('Objectenoverzicht aantallen'!A146='3. Middel Groot Proj Nieuw Obj '!$K$6,'3. Middel Groot Proj Nieuw Obj '!$L$9,0)</f>
        <v>0</v>
      </c>
      <c r="E146" s="644">
        <f>IF('Objectenoverzicht aantallen'!E$3='1.Klein Proj Bestaand Object'!$C$5,'1.Klein Proj Bestaand Object'!$C149,0)+IF($D$4=E$3,$D146,0)</f>
        <v>0</v>
      </c>
      <c r="F146" s="644">
        <f>IF('Objectenoverzicht aantallen'!F$3='1.Klein Proj Bestaand Object'!$C$5,'1.Klein Proj Bestaand Object'!$C149,0)+IF($D$4=F$3,$D146,0)</f>
        <v>0</v>
      </c>
      <c r="G146" s="644">
        <f>IF('Objectenoverzicht aantallen'!G$3='1.Klein Proj Bestaand Object'!$C$5,'1.Klein Proj Bestaand Object'!$C149,0)+IF($D$4=G$3,$D146,0)</f>
        <v>0</v>
      </c>
      <c r="H146" s="644">
        <f>IF('Objectenoverzicht aantallen'!H$3='1.Klein Proj Bestaand Object'!$C$5,'1.Klein Proj Bestaand Object'!$C149,0)+IF($D$4=H$3,$D146,0)</f>
        <v>0</v>
      </c>
      <c r="I146" s="644">
        <f>IF('Objectenoverzicht aantallen'!I$3='1.Klein Proj Bestaand Object'!$C$5,'1.Klein Proj Bestaand Object'!$C149,0)+IF($D$4=I$3,$D146,0)</f>
        <v>0</v>
      </c>
      <c r="J146" s="644">
        <f>IF('Objectenoverzicht aantallen'!J$3='1.Klein Proj Bestaand Object'!$C$5,'1.Klein Proj Bestaand Object'!$C149,0)+IF($D$4=J$3,$D146,0)</f>
        <v>0</v>
      </c>
      <c r="K146" s="644">
        <f>IF('Objectenoverzicht aantallen'!K$3='1.Klein Proj Bestaand Object'!$C$5,'1.Klein Proj Bestaand Object'!$C149,0)+IF($D$4=K$3,$D146,0)</f>
        <v>0</v>
      </c>
      <c r="L146" s="644">
        <f>IF('Objectenoverzicht aantallen'!L$3='1.Klein Proj Bestaand Object'!$C$5,'1.Klein Proj Bestaand Object'!$C149,0)+IF($D$4=L$3,$D146,0)</f>
        <v>0</v>
      </c>
      <c r="M146" s="644">
        <f>IF('Objectenoverzicht aantallen'!M$3='1.Klein Proj Bestaand Object'!$C$5,'1.Klein Proj Bestaand Object'!$C149,0)+IF($D$4=M$3,$D146,0)</f>
        <v>0</v>
      </c>
      <c r="N146" s="644">
        <f>IF('Objectenoverzicht aantallen'!N$3='1.Klein Proj Bestaand Object'!$C$5,'1.Klein Proj Bestaand Object'!$C149,0)+IF($D$4=N$3,$D146,0)</f>
        <v>0</v>
      </c>
      <c r="O146" s="644">
        <f>IF('Objectenoverzicht aantallen'!O$3='1.Klein Proj Bestaand Object'!$C$5,'1.Klein Proj Bestaand Object'!$C149,0)+IF($D$4=O$3,$D146,0)</f>
        <v>0</v>
      </c>
      <c r="P146" s="460">
        <f t="shared" si="3"/>
        <v>0</v>
      </c>
      <c r="Q146" s="644">
        <f>'Invulsheet Assetbeheerder'!E149</f>
        <v>0</v>
      </c>
      <c r="R146" s="644">
        <f>'Invulsheet Assetbeheerder'!F149</f>
        <v>0</v>
      </c>
      <c r="S146" s="644">
        <f>'Invulsheet Assetbeheerder'!G149</f>
        <v>0</v>
      </c>
      <c r="T146" s="644">
        <f>'Invulsheet Assetbeheerder'!H149</f>
        <v>0</v>
      </c>
      <c r="U146" s="644">
        <f>'Invulsheet Assetbeheerder'!I149</f>
        <v>0</v>
      </c>
      <c r="V146" s="644">
        <f>'Invulsheet Assetbeheerder'!J149</f>
        <v>0</v>
      </c>
      <c r="W146" s="644">
        <f>'Invulsheet Assetbeheerder'!K149</f>
        <v>0</v>
      </c>
      <c r="X146" s="644">
        <f>'Invulsheet Assetbeheerder'!L149</f>
        <v>0</v>
      </c>
      <c r="Y146" s="644">
        <f>'Invulsheet Assetbeheerder'!M149</f>
        <v>0</v>
      </c>
      <c r="Z146" s="644">
        <f>'Invulsheet Assetbeheerder'!N149</f>
        <v>0</v>
      </c>
      <c r="AA146" s="644">
        <f>'Invulsheet Assetbeheerder'!O149</f>
        <v>0</v>
      </c>
    </row>
    <row r="147" spans="1:27" ht="17" thickBot="1" x14ac:dyDescent="0.25">
      <c r="A147" s="456">
        <f>'St. Objectenlijst FE'!A147</f>
        <v>143</v>
      </c>
      <c r="B147" s="454" t="str">
        <f>LOOKUP(A147,'St. Objectenlijst FE'!A:A,'St. Objectenlijst FE'!B:B)</f>
        <v>Leeg</v>
      </c>
      <c r="C147" s="453">
        <f>LOOKUP(A147,'Invulsheet Assetbeheerder'!A:A,'Invulsheet Assetbeheerder'!D:D)</f>
        <v>0</v>
      </c>
      <c r="D147" s="453">
        <f>IF(A147='2.Middel Proj Aangepast Object'!A149,'2.Middel Proj Aangepast Object'!E149,0)+IF(A147='3. Middel Groot Proj Nieuw Obj '!$B$6,'3. Middel Groot Proj Nieuw Obj '!$C$9,0)+IF('Objectenoverzicht aantallen'!A147='3. Middel Groot Proj Nieuw Obj '!$E$6,'3. Middel Groot Proj Nieuw Obj '!$F$9,0)+IF(A147='3. Middel Groot Proj Nieuw Obj '!$H$6,'3. Middel Groot Proj Nieuw Obj '!$I$9,0)+IF('Objectenoverzicht aantallen'!A147='3. Middel Groot Proj Nieuw Obj '!$K$6,'3. Middel Groot Proj Nieuw Obj '!$L$9,0)</f>
        <v>0</v>
      </c>
      <c r="E147" s="644">
        <f>IF('Objectenoverzicht aantallen'!E$3='1.Klein Proj Bestaand Object'!$C$5,'1.Klein Proj Bestaand Object'!$C150,0)+IF($D$4=E$3,$D147,0)</f>
        <v>0</v>
      </c>
      <c r="F147" s="644">
        <f>IF('Objectenoverzicht aantallen'!F$3='1.Klein Proj Bestaand Object'!$C$5,'1.Klein Proj Bestaand Object'!$C150,0)+IF($D$4=F$3,$D147,0)</f>
        <v>0</v>
      </c>
      <c r="G147" s="644">
        <f>IF('Objectenoverzicht aantallen'!G$3='1.Klein Proj Bestaand Object'!$C$5,'1.Klein Proj Bestaand Object'!$C150,0)+IF($D$4=G$3,$D147,0)</f>
        <v>0</v>
      </c>
      <c r="H147" s="644">
        <f>IF('Objectenoverzicht aantallen'!H$3='1.Klein Proj Bestaand Object'!$C$5,'1.Klein Proj Bestaand Object'!$C150,0)+IF($D$4=H$3,$D147,0)</f>
        <v>0</v>
      </c>
      <c r="I147" s="644">
        <f>IF('Objectenoverzicht aantallen'!I$3='1.Klein Proj Bestaand Object'!$C$5,'1.Klein Proj Bestaand Object'!$C150,0)+IF($D$4=I$3,$D147,0)</f>
        <v>0</v>
      </c>
      <c r="J147" s="644">
        <f>IF('Objectenoverzicht aantallen'!J$3='1.Klein Proj Bestaand Object'!$C$5,'1.Klein Proj Bestaand Object'!$C150,0)+IF($D$4=J$3,$D147,0)</f>
        <v>0</v>
      </c>
      <c r="K147" s="644">
        <f>IF('Objectenoverzicht aantallen'!K$3='1.Klein Proj Bestaand Object'!$C$5,'1.Klein Proj Bestaand Object'!$C150,0)+IF($D$4=K$3,$D147,0)</f>
        <v>0</v>
      </c>
      <c r="L147" s="644">
        <f>IF('Objectenoverzicht aantallen'!L$3='1.Klein Proj Bestaand Object'!$C$5,'1.Klein Proj Bestaand Object'!$C150,0)+IF($D$4=L$3,$D147,0)</f>
        <v>0</v>
      </c>
      <c r="M147" s="644">
        <f>IF('Objectenoverzicht aantallen'!M$3='1.Klein Proj Bestaand Object'!$C$5,'1.Klein Proj Bestaand Object'!$C150,0)+IF($D$4=M$3,$D147,0)</f>
        <v>0</v>
      </c>
      <c r="N147" s="644">
        <f>IF('Objectenoverzicht aantallen'!N$3='1.Klein Proj Bestaand Object'!$C$5,'1.Klein Proj Bestaand Object'!$C150,0)+IF($D$4=N$3,$D147,0)</f>
        <v>0</v>
      </c>
      <c r="O147" s="644">
        <f>IF('Objectenoverzicht aantallen'!O$3='1.Klein Proj Bestaand Object'!$C$5,'1.Klein Proj Bestaand Object'!$C150,0)+IF($D$4=O$3,$D147,0)</f>
        <v>0</v>
      </c>
      <c r="P147" s="460">
        <f t="shared" si="3"/>
        <v>0</v>
      </c>
      <c r="Q147" s="644">
        <f>'Invulsheet Assetbeheerder'!E150</f>
        <v>0</v>
      </c>
      <c r="R147" s="644">
        <f>'Invulsheet Assetbeheerder'!F150</f>
        <v>0</v>
      </c>
      <c r="S147" s="644">
        <f>'Invulsheet Assetbeheerder'!G150</f>
        <v>0</v>
      </c>
      <c r="T147" s="644">
        <f>'Invulsheet Assetbeheerder'!H150</f>
        <v>0</v>
      </c>
      <c r="U147" s="644">
        <f>'Invulsheet Assetbeheerder'!I150</f>
        <v>0</v>
      </c>
      <c r="V147" s="644">
        <f>'Invulsheet Assetbeheerder'!J150</f>
        <v>0</v>
      </c>
      <c r="W147" s="644">
        <f>'Invulsheet Assetbeheerder'!K150</f>
        <v>0</v>
      </c>
      <c r="X147" s="644">
        <f>'Invulsheet Assetbeheerder'!L150</f>
        <v>0</v>
      </c>
      <c r="Y147" s="644">
        <f>'Invulsheet Assetbeheerder'!M150</f>
        <v>0</v>
      </c>
      <c r="Z147" s="644">
        <f>'Invulsheet Assetbeheerder'!N150</f>
        <v>0</v>
      </c>
      <c r="AA147" s="644">
        <f>'Invulsheet Assetbeheerder'!O150</f>
        <v>0</v>
      </c>
    </row>
    <row r="148" spans="1:27" ht="17" thickBot="1" x14ac:dyDescent="0.25">
      <c r="A148" s="456">
        <f>'St. Objectenlijst FE'!A148</f>
        <v>144</v>
      </c>
      <c r="B148" s="454" t="str">
        <f>LOOKUP(A148,'St. Objectenlijst FE'!A:A,'St. Objectenlijst FE'!B:B)</f>
        <v>Leeg</v>
      </c>
      <c r="C148" s="453">
        <f>LOOKUP(A148,'Invulsheet Assetbeheerder'!A:A,'Invulsheet Assetbeheerder'!D:D)</f>
        <v>0</v>
      </c>
      <c r="D148" s="453">
        <f>IF(A148='2.Middel Proj Aangepast Object'!A150,'2.Middel Proj Aangepast Object'!E150,0)+IF(A148='3. Middel Groot Proj Nieuw Obj '!$B$6,'3. Middel Groot Proj Nieuw Obj '!$C$9,0)+IF('Objectenoverzicht aantallen'!A148='3. Middel Groot Proj Nieuw Obj '!$E$6,'3. Middel Groot Proj Nieuw Obj '!$F$9,0)+IF(A148='3. Middel Groot Proj Nieuw Obj '!$H$6,'3. Middel Groot Proj Nieuw Obj '!$I$9,0)+IF('Objectenoverzicht aantallen'!A148='3. Middel Groot Proj Nieuw Obj '!$K$6,'3. Middel Groot Proj Nieuw Obj '!$L$9,0)</f>
        <v>0</v>
      </c>
      <c r="E148" s="644">
        <f>IF('Objectenoverzicht aantallen'!E$3='1.Klein Proj Bestaand Object'!$C$5,'1.Klein Proj Bestaand Object'!$C151,0)+IF($D$4=E$3,$D148,0)</f>
        <v>0</v>
      </c>
      <c r="F148" s="644">
        <f>IF('Objectenoverzicht aantallen'!F$3='1.Klein Proj Bestaand Object'!$C$5,'1.Klein Proj Bestaand Object'!$C151,0)+IF($D$4=F$3,$D148,0)</f>
        <v>0</v>
      </c>
      <c r="G148" s="644">
        <f>IF('Objectenoverzicht aantallen'!G$3='1.Klein Proj Bestaand Object'!$C$5,'1.Klein Proj Bestaand Object'!$C151,0)+IF($D$4=G$3,$D148,0)</f>
        <v>0</v>
      </c>
      <c r="H148" s="644">
        <f>IF('Objectenoverzicht aantallen'!H$3='1.Klein Proj Bestaand Object'!$C$5,'1.Klein Proj Bestaand Object'!$C151,0)+IF($D$4=H$3,$D148,0)</f>
        <v>0</v>
      </c>
      <c r="I148" s="644">
        <f>IF('Objectenoverzicht aantallen'!I$3='1.Klein Proj Bestaand Object'!$C$5,'1.Klein Proj Bestaand Object'!$C151,0)+IF($D$4=I$3,$D148,0)</f>
        <v>0</v>
      </c>
      <c r="J148" s="644">
        <f>IF('Objectenoverzicht aantallen'!J$3='1.Klein Proj Bestaand Object'!$C$5,'1.Klein Proj Bestaand Object'!$C151,0)+IF($D$4=J$3,$D148,0)</f>
        <v>0</v>
      </c>
      <c r="K148" s="644">
        <f>IF('Objectenoverzicht aantallen'!K$3='1.Klein Proj Bestaand Object'!$C$5,'1.Klein Proj Bestaand Object'!$C151,0)+IF($D$4=K$3,$D148,0)</f>
        <v>0</v>
      </c>
      <c r="L148" s="644">
        <f>IF('Objectenoverzicht aantallen'!L$3='1.Klein Proj Bestaand Object'!$C$5,'1.Klein Proj Bestaand Object'!$C151,0)+IF($D$4=L$3,$D148,0)</f>
        <v>0</v>
      </c>
      <c r="M148" s="644">
        <f>IF('Objectenoverzicht aantallen'!M$3='1.Klein Proj Bestaand Object'!$C$5,'1.Klein Proj Bestaand Object'!$C151,0)+IF($D$4=M$3,$D148,0)</f>
        <v>0</v>
      </c>
      <c r="N148" s="644">
        <f>IF('Objectenoverzicht aantallen'!N$3='1.Klein Proj Bestaand Object'!$C$5,'1.Klein Proj Bestaand Object'!$C151,0)+IF($D$4=N$3,$D148,0)</f>
        <v>0</v>
      </c>
      <c r="O148" s="644">
        <f>IF('Objectenoverzicht aantallen'!O$3='1.Klein Proj Bestaand Object'!$C$5,'1.Klein Proj Bestaand Object'!$C151,0)+IF($D$4=O$3,$D148,0)</f>
        <v>0</v>
      </c>
      <c r="P148" s="460">
        <f t="shared" si="3"/>
        <v>0</v>
      </c>
      <c r="Q148" s="644">
        <f>'Invulsheet Assetbeheerder'!E151</f>
        <v>0</v>
      </c>
      <c r="R148" s="644">
        <f>'Invulsheet Assetbeheerder'!F151</f>
        <v>0</v>
      </c>
      <c r="S148" s="644">
        <f>'Invulsheet Assetbeheerder'!G151</f>
        <v>0</v>
      </c>
      <c r="T148" s="644">
        <f>'Invulsheet Assetbeheerder'!H151</f>
        <v>0</v>
      </c>
      <c r="U148" s="644">
        <f>'Invulsheet Assetbeheerder'!I151</f>
        <v>0</v>
      </c>
      <c r="V148" s="644">
        <f>'Invulsheet Assetbeheerder'!J151</f>
        <v>0</v>
      </c>
      <c r="W148" s="644">
        <f>'Invulsheet Assetbeheerder'!K151</f>
        <v>0</v>
      </c>
      <c r="X148" s="644">
        <f>'Invulsheet Assetbeheerder'!L151</f>
        <v>0</v>
      </c>
      <c r="Y148" s="644">
        <f>'Invulsheet Assetbeheerder'!M151</f>
        <v>0</v>
      </c>
      <c r="Z148" s="644">
        <f>'Invulsheet Assetbeheerder'!N151</f>
        <v>0</v>
      </c>
      <c r="AA148" s="644">
        <f>'Invulsheet Assetbeheerder'!O151</f>
        <v>0</v>
      </c>
    </row>
    <row r="149" spans="1:27" ht="17" thickBot="1" x14ac:dyDescent="0.25">
      <c r="A149" s="456">
        <f>'St. Objectenlijst FE'!A149</f>
        <v>145</v>
      </c>
      <c r="B149" s="454" t="str">
        <f>LOOKUP(A149,'St. Objectenlijst FE'!A:A,'St. Objectenlijst FE'!B:B)</f>
        <v>Leeg</v>
      </c>
      <c r="C149" s="453">
        <f>LOOKUP(A149,'Invulsheet Assetbeheerder'!A:A,'Invulsheet Assetbeheerder'!D:D)</f>
        <v>0</v>
      </c>
      <c r="D149" s="453">
        <f>IF(A149='2.Middel Proj Aangepast Object'!A151,'2.Middel Proj Aangepast Object'!E151,0)+IF(A149='3. Middel Groot Proj Nieuw Obj '!$B$6,'3. Middel Groot Proj Nieuw Obj '!$C$9,0)+IF('Objectenoverzicht aantallen'!A149='3. Middel Groot Proj Nieuw Obj '!$E$6,'3. Middel Groot Proj Nieuw Obj '!$F$9,0)+IF(A149='3. Middel Groot Proj Nieuw Obj '!$H$6,'3. Middel Groot Proj Nieuw Obj '!$I$9,0)+IF('Objectenoverzicht aantallen'!A149='3. Middel Groot Proj Nieuw Obj '!$K$6,'3. Middel Groot Proj Nieuw Obj '!$L$9,0)</f>
        <v>0</v>
      </c>
      <c r="E149" s="644">
        <f>IF('Objectenoverzicht aantallen'!E$3='1.Klein Proj Bestaand Object'!$C$5,'1.Klein Proj Bestaand Object'!$C152,0)+IF($D$4=E$3,$D149,0)</f>
        <v>0</v>
      </c>
      <c r="F149" s="644">
        <f>IF('Objectenoverzicht aantallen'!F$3='1.Klein Proj Bestaand Object'!$C$5,'1.Klein Proj Bestaand Object'!$C152,0)+IF($D$4=F$3,$D149,0)</f>
        <v>0</v>
      </c>
      <c r="G149" s="644">
        <f>IF('Objectenoverzicht aantallen'!G$3='1.Klein Proj Bestaand Object'!$C$5,'1.Klein Proj Bestaand Object'!$C152,0)+IF($D$4=G$3,$D149,0)</f>
        <v>0</v>
      </c>
      <c r="H149" s="644">
        <f>IF('Objectenoverzicht aantallen'!H$3='1.Klein Proj Bestaand Object'!$C$5,'1.Klein Proj Bestaand Object'!$C152,0)+IF($D$4=H$3,$D149,0)</f>
        <v>0</v>
      </c>
      <c r="I149" s="644">
        <f>IF('Objectenoverzicht aantallen'!I$3='1.Klein Proj Bestaand Object'!$C$5,'1.Klein Proj Bestaand Object'!$C152,0)+IF($D$4=I$3,$D149,0)</f>
        <v>0</v>
      </c>
      <c r="J149" s="644">
        <f>IF('Objectenoverzicht aantallen'!J$3='1.Klein Proj Bestaand Object'!$C$5,'1.Klein Proj Bestaand Object'!$C152,0)+IF($D$4=J$3,$D149,0)</f>
        <v>0</v>
      </c>
      <c r="K149" s="644">
        <f>IF('Objectenoverzicht aantallen'!K$3='1.Klein Proj Bestaand Object'!$C$5,'1.Klein Proj Bestaand Object'!$C152,0)+IF($D$4=K$3,$D149,0)</f>
        <v>0</v>
      </c>
      <c r="L149" s="644">
        <f>IF('Objectenoverzicht aantallen'!L$3='1.Klein Proj Bestaand Object'!$C$5,'1.Klein Proj Bestaand Object'!$C152,0)+IF($D$4=L$3,$D149,0)</f>
        <v>0</v>
      </c>
      <c r="M149" s="644">
        <f>IF('Objectenoverzicht aantallen'!M$3='1.Klein Proj Bestaand Object'!$C$5,'1.Klein Proj Bestaand Object'!$C152,0)+IF($D$4=M$3,$D149,0)</f>
        <v>0</v>
      </c>
      <c r="N149" s="644">
        <f>IF('Objectenoverzicht aantallen'!N$3='1.Klein Proj Bestaand Object'!$C$5,'1.Klein Proj Bestaand Object'!$C152,0)+IF($D$4=N$3,$D149,0)</f>
        <v>0</v>
      </c>
      <c r="O149" s="644">
        <f>IF('Objectenoverzicht aantallen'!O$3='1.Klein Proj Bestaand Object'!$C$5,'1.Klein Proj Bestaand Object'!$C152,0)+IF($D$4=O$3,$D149,0)</f>
        <v>0</v>
      </c>
      <c r="P149" s="460">
        <f t="shared" si="3"/>
        <v>0</v>
      </c>
      <c r="Q149" s="644">
        <f>'Invulsheet Assetbeheerder'!E152</f>
        <v>0</v>
      </c>
      <c r="R149" s="644">
        <f>'Invulsheet Assetbeheerder'!F152</f>
        <v>0</v>
      </c>
      <c r="S149" s="644">
        <f>'Invulsheet Assetbeheerder'!G152</f>
        <v>0</v>
      </c>
      <c r="T149" s="644">
        <f>'Invulsheet Assetbeheerder'!H152</f>
        <v>0</v>
      </c>
      <c r="U149" s="644">
        <f>'Invulsheet Assetbeheerder'!I152</f>
        <v>0</v>
      </c>
      <c r="V149" s="644">
        <f>'Invulsheet Assetbeheerder'!J152</f>
        <v>0</v>
      </c>
      <c r="W149" s="644">
        <f>'Invulsheet Assetbeheerder'!K152</f>
        <v>0</v>
      </c>
      <c r="X149" s="644">
        <f>'Invulsheet Assetbeheerder'!L152</f>
        <v>0</v>
      </c>
      <c r="Y149" s="644">
        <f>'Invulsheet Assetbeheerder'!M152</f>
        <v>0</v>
      </c>
      <c r="Z149" s="644">
        <f>'Invulsheet Assetbeheerder'!N152</f>
        <v>0</v>
      </c>
      <c r="AA149" s="644">
        <f>'Invulsheet Assetbeheerder'!O152</f>
        <v>0</v>
      </c>
    </row>
    <row r="150" spans="1:27" ht="17" thickBot="1" x14ac:dyDescent="0.25">
      <c r="A150" s="456">
        <f>'St. Objectenlijst FE'!A150</f>
        <v>146</v>
      </c>
      <c r="B150" s="454" t="str">
        <f>LOOKUP(A150,'St. Objectenlijst FE'!A:A,'St. Objectenlijst FE'!B:B)</f>
        <v>Leeg</v>
      </c>
      <c r="C150" s="453">
        <f>LOOKUP(A150,'Invulsheet Assetbeheerder'!A:A,'Invulsheet Assetbeheerder'!D:D)</f>
        <v>0</v>
      </c>
      <c r="D150" s="453">
        <f>IF(A150='2.Middel Proj Aangepast Object'!A152,'2.Middel Proj Aangepast Object'!E152,0)+IF(A150='3. Middel Groot Proj Nieuw Obj '!$B$6,'3. Middel Groot Proj Nieuw Obj '!$C$9,0)+IF('Objectenoverzicht aantallen'!A150='3. Middel Groot Proj Nieuw Obj '!$E$6,'3. Middel Groot Proj Nieuw Obj '!$F$9,0)+IF(A150='3. Middel Groot Proj Nieuw Obj '!$H$6,'3. Middel Groot Proj Nieuw Obj '!$I$9,0)+IF('Objectenoverzicht aantallen'!A150='3. Middel Groot Proj Nieuw Obj '!$K$6,'3. Middel Groot Proj Nieuw Obj '!$L$9,0)</f>
        <v>0</v>
      </c>
      <c r="E150" s="644">
        <f>IF('Objectenoverzicht aantallen'!E$3='1.Klein Proj Bestaand Object'!$C$5,'1.Klein Proj Bestaand Object'!$C153,0)+IF($D$4=E$3,$D150,0)</f>
        <v>0</v>
      </c>
      <c r="F150" s="644">
        <f>IF('Objectenoverzicht aantallen'!F$3='1.Klein Proj Bestaand Object'!$C$5,'1.Klein Proj Bestaand Object'!$C153,0)+IF($D$4=F$3,$D150,0)</f>
        <v>0</v>
      </c>
      <c r="G150" s="644">
        <f>IF('Objectenoverzicht aantallen'!G$3='1.Klein Proj Bestaand Object'!$C$5,'1.Klein Proj Bestaand Object'!$C153,0)+IF($D$4=G$3,$D150,0)</f>
        <v>0</v>
      </c>
      <c r="H150" s="644">
        <f>IF('Objectenoverzicht aantallen'!H$3='1.Klein Proj Bestaand Object'!$C$5,'1.Klein Proj Bestaand Object'!$C153,0)+IF($D$4=H$3,$D150,0)</f>
        <v>0</v>
      </c>
      <c r="I150" s="644">
        <f>IF('Objectenoverzicht aantallen'!I$3='1.Klein Proj Bestaand Object'!$C$5,'1.Klein Proj Bestaand Object'!$C153,0)+IF($D$4=I$3,$D150,0)</f>
        <v>0</v>
      </c>
      <c r="J150" s="644">
        <f>IF('Objectenoverzicht aantallen'!J$3='1.Klein Proj Bestaand Object'!$C$5,'1.Klein Proj Bestaand Object'!$C153,0)+IF($D$4=J$3,$D150,0)</f>
        <v>0</v>
      </c>
      <c r="K150" s="644">
        <f>IF('Objectenoverzicht aantallen'!K$3='1.Klein Proj Bestaand Object'!$C$5,'1.Klein Proj Bestaand Object'!$C153,0)+IF($D$4=K$3,$D150,0)</f>
        <v>0</v>
      </c>
      <c r="L150" s="644">
        <f>IF('Objectenoverzicht aantallen'!L$3='1.Klein Proj Bestaand Object'!$C$5,'1.Klein Proj Bestaand Object'!$C153,0)+IF($D$4=L$3,$D150,0)</f>
        <v>0</v>
      </c>
      <c r="M150" s="644">
        <f>IF('Objectenoverzicht aantallen'!M$3='1.Klein Proj Bestaand Object'!$C$5,'1.Klein Proj Bestaand Object'!$C153,0)+IF($D$4=M$3,$D150,0)</f>
        <v>0</v>
      </c>
      <c r="N150" s="644">
        <f>IF('Objectenoverzicht aantallen'!N$3='1.Klein Proj Bestaand Object'!$C$5,'1.Klein Proj Bestaand Object'!$C153,0)+IF($D$4=N$3,$D150,0)</f>
        <v>0</v>
      </c>
      <c r="O150" s="644">
        <f>IF('Objectenoverzicht aantallen'!O$3='1.Klein Proj Bestaand Object'!$C$5,'1.Klein Proj Bestaand Object'!$C153,0)+IF($D$4=O$3,$D150,0)</f>
        <v>0</v>
      </c>
      <c r="P150" s="460">
        <f t="shared" si="3"/>
        <v>0</v>
      </c>
      <c r="Q150" s="644">
        <f>'Invulsheet Assetbeheerder'!E153</f>
        <v>0</v>
      </c>
      <c r="R150" s="644">
        <f>'Invulsheet Assetbeheerder'!F153</f>
        <v>0</v>
      </c>
      <c r="S150" s="644">
        <f>'Invulsheet Assetbeheerder'!G153</f>
        <v>0</v>
      </c>
      <c r="T150" s="644">
        <f>'Invulsheet Assetbeheerder'!H153</f>
        <v>0</v>
      </c>
      <c r="U150" s="644">
        <f>'Invulsheet Assetbeheerder'!I153</f>
        <v>0</v>
      </c>
      <c r="V150" s="644">
        <f>'Invulsheet Assetbeheerder'!J153</f>
        <v>0</v>
      </c>
      <c r="W150" s="644">
        <f>'Invulsheet Assetbeheerder'!K153</f>
        <v>0</v>
      </c>
      <c r="X150" s="644">
        <f>'Invulsheet Assetbeheerder'!L153</f>
        <v>0</v>
      </c>
      <c r="Y150" s="644">
        <f>'Invulsheet Assetbeheerder'!M153</f>
        <v>0</v>
      </c>
      <c r="Z150" s="644">
        <f>'Invulsheet Assetbeheerder'!N153</f>
        <v>0</v>
      </c>
      <c r="AA150" s="644">
        <f>'Invulsheet Assetbeheerder'!O153</f>
        <v>0</v>
      </c>
    </row>
    <row r="151" spans="1:27" ht="17" thickBot="1" x14ac:dyDescent="0.25">
      <c r="A151" s="456">
        <f>'St. Objectenlijst FE'!A151</f>
        <v>147</v>
      </c>
      <c r="B151" s="454" t="str">
        <f>LOOKUP(A151,'St. Objectenlijst FE'!A:A,'St. Objectenlijst FE'!B:B)</f>
        <v>Leeg</v>
      </c>
      <c r="C151" s="453">
        <f>LOOKUP(A151,'Invulsheet Assetbeheerder'!A:A,'Invulsheet Assetbeheerder'!D:D)</f>
        <v>0</v>
      </c>
      <c r="D151" s="453">
        <f>IF(A151='2.Middel Proj Aangepast Object'!A153,'2.Middel Proj Aangepast Object'!E153,0)+IF(A151='3. Middel Groot Proj Nieuw Obj '!$B$6,'3. Middel Groot Proj Nieuw Obj '!$C$9,0)+IF('Objectenoverzicht aantallen'!A151='3. Middel Groot Proj Nieuw Obj '!$E$6,'3. Middel Groot Proj Nieuw Obj '!$F$9,0)+IF(A151='3. Middel Groot Proj Nieuw Obj '!$H$6,'3. Middel Groot Proj Nieuw Obj '!$I$9,0)+IF('Objectenoverzicht aantallen'!A151='3. Middel Groot Proj Nieuw Obj '!$K$6,'3. Middel Groot Proj Nieuw Obj '!$L$9,0)</f>
        <v>0</v>
      </c>
      <c r="E151" s="644">
        <f>IF('Objectenoverzicht aantallen'!E$3='1.Klein Proj Bestaand Object'!$C$5,'1.Klein Proj Bestaand Object'!$C154,0)+IF($D$4=E$3,$D151,0)</f>
        <v>0</v>
      </c>
      <c r="F151" s="644">
        <f>IF('Objectenoverzicht aantallen'!F$3='1.Klein Proj Bestaand Object'!$C$5,'1.Klein Proj Bestaand Object'!$C154,0)+IF($D$4=F$3,$D151,0)</f>
        <v>0</v>
      </c>
      <c r="G151" s="644">
        <f>IF('Objectenoverzicht aantallen'!G$3='1.Klein Proj Bestaand Object'!$C$5,'1.Klein Proj Bestaand Object'!$C154,0)+IF($D$4=G$3,$D151,0)</f>
        <v>0</v>
      </c>
      <c r="H151" s="644">
        <f>IF('Objectenoverzicht aantallen'!H$3='1.Klein Proj Bestaand Object'!$C$5,'1.Klein Proj Bestaand Object'!$C154,0)+IF($D$4=H$3,$D151,0)</f>
        <v>0</v>
      </c>
      <c r="I151" s="644">
        <f>IF('Objectenoverzicht aantallen'!I$3='1.Klein Proj Bestaand Object'!$C$5,'1.Klein Proj Bestaand Object'!$C154,0)+IF($D$4=I$3,$D151,0)</f>
        <v>0</v>
      </c>
      <c r="J151" s="644">
        <f>IF('Objectenoverzicht aantallen'!J$3='1.Klein Proj Bestaand Object'!$C$5,'1.Klein Proj Bestaand Object'!$C154,0)+IF($D$4=J$3,$D151,0)</f>
        <v>0</v>
      </c>
      <c r="K151" s="644">
        <f>IF('Objectenoverzicht aantallen'!K$3='1.Klein Proj Bestaand Object'!$C$5,'1.Klein Proj Bestaand Object'!$C154,0)+IF($D$4=K$3,$D151,0)</f>
        <v>0</v>
      </c>
      <c r="L151" s="644">
        <f>IF('Objectenoverzicht aantallen'!L$3='1.Klein Proj Bestaand Object'!$C$5,'1.Klein Proj Bestaand Object'!$C154,0)+IF($D$4=L$3,$D151,0)</f>
        <v>0</v>
      </c>
      <c r="M151" s="644">
        <f>IF('Objectenoverzicht aantallen'!M$3='1.Klein Proj Bestaand Object'!$C$5,'1.Klein Proj Bestaand Object'!$C154,0)+IF($D$4=M$3,$D151,0)</f>
        <v>0</v>
      </c>
      <c r="N151" s="644">
        <f>IF('Objectenoverzicht aantallen'!N$3='1.Klein Proj Bestaand Object'!$C$5,'1.Klein Proj Bestaand Object'!$C154,0)+IF($D$4=N$3,$D151,0)</f>
        <v>0</v>
      </c>
      <c r="O151" s="644">
        <f>IF('Objectenoverzicht aantallen'!O$3='1.Klein Proj Bestaand Object'!$C$5,'1.Klein Proj Bestaand Object'!$C154,0)+IF($D$4=O$3,$D151,0)</f>
        <v>0</v>
      </c>
      <c r="P151" s="460">
        <f t="shared" si="3"/>
        <v>0</v>
      </c>
      <c r="Q151" s="644">
        <f>'Invulsheet Assetbeheerder'!E154</f>
        <v>0</v>
      </c>
      <c r="R151" s="644">
        <f>'Invulsheet Assetbeheerder'!F154</f>
        <v>0</v>
      </c>
      <c r="S151" s="644">
        <f>'Invulsheet Assetbeheerder'!G154</f>
        <v>0</v>
      </c>
      <c r="T151" s="644">
        <f>'Invulsheet Assetbeheerder'!H154</f>
        <v>0</v>
      </c>
      <c r="U151" s="644">
        <f>'Invulsheet Assetbeheerder'!I154</f>
        <v>0</v>
      </c>
      <c r="V151" s="644">
        <f>'Invulsheet Assetbeheerder'!J154</f>
        <v>0</v>
      </c>
      <c r="W151" s="644">
        <f>'Invulsheet Assetbeheerder'!K154</f>
        <v>0</v>
      </c>
      <c r="X151" s="644">
        <f>'Invulsheet Assetbeheerder'!L154</f>
        <v>0</v>
      </c>
      <c r="Y151" s="644">
        <f>'Invulsheet Assetbeheerder'!M154</f>
        <v>0</v>
      </c>
      <c r="Z151" s="644">
        <f>'Invulsheet Assetbeheerder'!N154</f>
        <v>0</v>
      </c>
      <c r="AA151" s="644">
        <f>'Invulsheet Assetbeheerder'!O154</f>
        <v>0</v>
      </c>
    </row>
    <row r="152" spans="1:27" ht="17" thickBot="1" x14ac:dyDescent="0.25">
      <c r="A152" s="456">
        <f>'St. Objectenlijst FE'!A152</f>
        <v>148</v>
      </c>
      <c r="B152" s="454" t="str">
        <f>LOOKUP(A152,'St. Objectenlijst FE'!A:A,'St. Objectenlijst FE'!B:B)</f>
        <v>Leeg</v>
      </c>
      <c r="C152" s="453">
        <f>LOOKUP(A152,'Invulsheet Assetbeheerder'!A:A,'Invulsheet Assetbeheerder'!D:D)</f>
        <v>0</v>
      </c>
      <c r="D152" s="453">
        <f>IF(A152='2.Middel Proj Aangepast Object'!A154,'2.Middel Proj Aangepast Object'!E154,0)+IF(A152='3. Middel Groot Proj Nieuw Obj '!$B$6,'3. Middel Groot Proj Nieuw Obj '!$C$9,0)+IF('Objectenoverzicht aantallen'!A152='3. Middel Groot Proj Nieuw Obj '!$E$6,'3. Middel Groot Proj Nieuw Obj '!$F$9,0)+IF(A152='3. Middel Groot Proj Nieuw Obj '!$H$6,'3. Middel Groot Proj Nieuw Obj '!$I$9,0)+IF('Objectenoverzicht aantallen'!A152='3. Middel Groot Proj Nieuw Obj '!$K$6,'3. Middel Groot Proj Nieuw Obj '!$L$9,0)</f>
        <v>0</v>
      </c>
      <c r="E152" s="644">
        <f>IF('Objectenoverzicht aantallen'!E$3='1.Klein Proj Bestaand Object'!$C$5,'1.Klein Proj Bestaand Object'!$C155,0)+IF($D$4=E$3,$D152,0)</f>
        <v>0</v>
      </c>
      <c r="F152" s="644">
        <f>IF('Objectenoverzicht aantallen'!F$3='1.Klein Proj Bestaand Object'!$C$5,'1.Klein Proj Bestaand Object'!$C155,0)+IF($D$4=F$3,$D152,0)</f>
        <v>0</v>
      </c>
      <c r="G152" s="644">
        <f>IF('Objectenoverzicht aantallen'!G$3='1.Klein Proj Bestaand Object'!$C$5,'1.Klein Proj Bestaand Object'!$C155,0)+IF($D$4=G$3,$D152,0)</f>
        <v>0</v>
      </c>
      <c r="H152" s="644">
        <f>IF('Objectenoverzicht aantallen'!H$3='1.Klein Proj Bestaand Object'!$C$5,'1.Klein Proj Bestaand Object'!$C155,0)+IF($D$4=H$3,$D152,0)</f>
        <v>0</v>
      </c>
      <c r="I152" s="644">
        <f>IF('Objectenoverzicht aantallen'!I$3='1.Klein Proj Bestaand Object'!$C$5,'1.Klein Proj Bestaand Object'!$C155,0)+IF($D$4=I$3,$D152,0)</f>
        <v>0</v>
      </c>
      <c r="J152" s="644">
        <f>IF('Objectenoverzicht aantallen'!J$3='1.Klein Proj Bestaand Object'!$C$5,'1.Klein Proj Bestaand Object'!$C155,0)+IF($D$4=J$3,$D152,0)</f>
        <v>0</v>
      </c>
      <c r="K152" s="644">
        <f>IF('Objectenoverzicht aantallen'!K$3='1.Klein Proj Bestaand Object'!$C$5,'1.Klein Proj Bestaand Object'!$C155,0)+IF($D$4=K$3,$D152,0)</f>
        <v>0</v>
      </c>
      <c r="L152" s="644">
        <f>IF('Objectenoverzicht aantallen'!L$3='1.Klein Proj Bestaand Object'!$C$5,'1.Klein Proj Bestaand Object'!$C155,0)+IF($D$4=L$3,$D152,0)</f>
        <v>0</v>
      </c>
      <c r="M152" s="644">
        <f>IF('Objectenoverzicht aantallen'!M$3='1.Klein Proj Bestaand Object'!$C$5,'1.Klein Proj Bestaand Object'!$C155,0)+IF($D$4=M$3,$D152,0)</f>
        <v>0</v>
      </c>
      <c r="N152" s="644">
        <f>IF('Objectenoverzicht aantallen'!N$3='1.Klein Proj Bestaand Object'!$C$5,'1.Klein Proj Bestaand Object'!$C155,0)+IF($D$4=N$3,$D152,0)</f>
        <v>0</v>
      </c>
      <c r="O152" s="644">
        <f>IF('Objectenoverzicht aantallen'!O$3='1.Klein Proj Bestaand Object'!$C$5,'1.Klein Proj Bestaand Object'!$C155,0)+IF($D$4=O$3,$D152,0)</f>
        <v>0</v>
      </c>
      <c r="P152" s="460">
        <f t="shared" si="3"/>
        <v>0</v>
      </c>
      <c r="Q152" s="644">
        <f>'Invulsheet Assetbeheerder'!E155</f>
        <v>0</v>
      </c>
      <c r="R152" s="644">
        <f>'Invulsheet Assetbeheerder'!F155</f>
        <v>0</v>
      </c>
      <c r="S152" s="644">
        <f>'Invulsheet Assetbeheerder'!G155</f>
        <v>0</v>
      </c>
      <c r="T152" s="644">
        <f>'Invulsheet Assetbeheerder'!H155</f>
        <v>0</v>
      </c>
      <c r="U152" s="644">
        <f>'Invulsheet Assetbeheerder'!I155</f>
        <v>0</v>
      </c>
      <c r="V152" s="644">
        <f>'Invulsheet Assetbeheerder'!J155</f>
        <v>0</v>
      </c>
      <c r="W152" s="644">
        <f>'Invulsheet Assetbeheerder'!K155</f>
        <v>0</v>
      </c>
      <c r="X152" s="644">
        <f>'Invulsheet Assetbeheerder'!L155</f>
        <v>0</v>
      </c>
      <c r="Y152" s="644">
        <f>'Invulsheet Assetbeheerder'!M155</f>
        <v>0</v>
      </c>
      <c r="Z152" s="644">
        <f>'Invulsheet Assetbeheerder'!N155</f>
        <v>0</v>
      </c>
      <c r="AA152" s="644">
        <f>'Invulsheet Assetbeheerder'!O155</f>
        <v>0</v>
      </c>
    </row>
    <row r="153" spans="1:27" ht="17" thickBot="1" x14ac:dyDescent="0.25">
      <c r="A153" s="456">
        <f>'St. Objectenlijst FE'!A153</f>
        <v>149</v>
      </c>
      <c r="B153" s="454" t="str">
        <f>LOOKUP(A153,'St. Objectenlijst FE'!A:A,'St. Objectenlijst FE'!B:B)</f>
        <v>Leeg</v>
      </c>
      <c r="C153" s="453">
        <f>LOOKUP(A153,'Invulsheet Assetbeheerder'!A:A,'Invulsheet Assetbeheerder'!D:D)</f>
        <v>0</v>
      </c>
      <c r="D153" s="453">
        <f>IF(A153='2.Middel Proj Aangepast Object'!A155,'2.Middel Proj Aangepast Object'!E155,0)+IF(A153='3. Middel Groot Proj Nieuw Obj '!$B$6,'3. Middel Groot Proj Nieuw Obj '!$C$9,0)+IF('Objectenoverzicht aantallen'!A153='3. Middel Groot Proj Nieuw Obj '!$E$6,'3. Middel Groot Proj Nieuw Obj '!$F$9,0)+IF(A153='3. Middel Groot Proj Nieuw Obj '!$H$6,'3. Middel Groot Proj Nieuw Obj '!$I$9,0)+IF('Objectenoverzicht aantallen'!A153='3. Middel Groot Proj Nieuw Obj '!$K$6,'3. Middel Groot Proj Nieuw Obj '!$L$9,0)</f>
        <v>0</v>
      </c>
      <c r="E153" s="644">
        <f>IF('Objectenoverzicht aantallen'!E$3='1.Klein Proj Bestaand Object'!$C$5,'1.Klein Proj Bestaand Object'!$C156,0)+IF($D$4=E$3,$D153,0)</f>
        <v>0</v>
      </c>
      <c r="F153" s="644">
        <f>IF('Objectenoverzicht aantallen'!F$3='1.Klein Proj Bestaand Object'!$C$5,'1.Klein Proj Bestaand Object'!$C156,0)+IF($D$4=F$3,$D153,0)</f>
        <v>0</v>
      </c>
      <c r="G153" s="644">
        <f>IF('Objectenoverzicht aantallen'!G$3='1.Klein Proj Bestaand Object'!$C$5,'1.Klein Proj Bestaand Object'!$C156,0)+IF($D$4=G$3,$D153,0)</f>
        <v>0</v>
      </c>
      <c r="H153" s="644">
        <f>IF('Objectenoverzicht aantallen'!H$3='1.Klein Proj Bestaand Object'!$C$5,'1.Klein Proj Bestaand Object'!$C156,0)+IF($D$4=H$3,$D153,0)</f>
        <v>0</v>
      </c>
      <c r="I153" s="644">
        <f>IF('Objectenoverzicht aantallen'!I$3='1.Klein Proj Bestaand Object'!$C$5,'1.Klein Proj Bestaand Object'!$C156,0)+IF($D$4=I$3,$D153,0)</f>
        <v>0</v>
      </c>
      <c r="J153" s="644">
        <f>IF('Objectenoverzicht aantallen'!J$3='1.Klein Proj Bestaand Object'!$C$5,'1.Klein Proj Bestaand Object'!$C156,0)+IF($D$4=J$3,$D153,0)</f>
        <v>0</v>
      </c>
      <c r="K153" s="644">
        <f>IF('Objectenoverzicht aantallen'!K$3='1.Klein Proj Bestaand Object'!$C$5,'1.Klein Proj Bestaand Object'!$C156,0)+IF($D$4=K$3,$D153,0)</f>
        <v>0</v>
      </c>
      <c r="L153" s="644">
        <f>IF('Objectenoverzicht aantallen'!L$3='1.Klein Proj Bestaand Object'!$C$5,'1.Klein Proj Bestaand Object'!$C156,0)+IF($D$4=L$3,$D153,0)</f>
        <v>0</v>
      </c>
      <c r="M153" s="644">
        <f>IF('Objectenoverzicht aantallen'!M$3='1.Klein Proj Bestaand Object'!$C$5,'1.Klein Proj Bestaand Object'!$C156,0)+IF($D$4=M$3,$D153,0)</f>
        <v>0</v>
      </c>
      <c r="N153" s="644">
        <f>IF('Objectenoverzicht aantallen'!N$3='1.Klein Proj Bestaand Object'!$C$5,'1.Klein Proj Bestaand Object'!$C156,0)+IF($D$4=N$3,$D153,0)</f>
        <v>0</v>
      </c>
      <c r="O153" s="644">
        <f>IF('Objectenoverzicht aantallen'!O$3='1.Klein Proj Bestaand Object'!$C$5,'1.Klein Proj Bestaand Object'!$C156,0)+IF($D$4=O$3,$D153,0)</f>
        <v>0</v>
      </c>
      <c r="P153" s="460">
        <f t="shared" si="3"/>
        <v>0</v>
      </c>
      <c r="Q153" s="644">
        <f>'Invulsheet Assetbeheerder'!E156</f>
        <v>0</v>
      </c>
      <c r="R153" s="644">
        <f>'Invulsheet Assetbeheerder'!F156</f>
        <v>0</v>
      </c>
      <c r="S153" s="644">
        <f>'Invulsheet Assetbeheerder'!G156</f>
        <v>0</v>
      </c>
      <c r="T153" s="644">
        <f>'Invulsheet Assetbeheerder'!H156</f>
        <v>0</v>
      </c>
      <c r="U153" s="644">
        <f>'Invulsheet Assetbeheerder'!I156</f>
        <v>0</v>
      </c>
      <c r="V153" s="644">
        <f>'Invulsheet Assetbeheerder'!J156</f>
        <v>0</v>
      </c>
      <c r="W153" s="644">
        <f>'Invulsheet Assetbeheerder'!K156</f>
        <v>0</v>
      </c>
      <c r="X153" s="644">
        <f>'Invulsheet Assetbeheerder'!L156</f>
        <v>0</v>
      </c>
      <c r="Y153" s="644">
        <f>'Invulsheet Assetbeheerder'!M156</f>
        <v>0</v>
      </c>
      <c r="Z153" s="644">
        <f>'Invulsheet Assetbeheerder'!N156</f>
        <v>0</v>
      </c>
      <c r="AA153" s="644">
        <f>'Invulsheet Assetbeheerder'!O156</f>
        <v>0</v>
      </c>
    </row>
    <row r="154" spans="1:27" ht="17" thickBot="1" x14ac:dyDescent="0.25">
      <c r="A154" s="456">
        <f>'St. Objectenlijst FE'!A154</f>
        <v>150</v>
      </c>
      <c r="B154" s="454" t="str">
        <f>LOOKUP(A154,'St. Objectenlijst FE'!A:A,'St. Objectenlijst FE'!B:B)</f>
        <v>Leeg</v>
      </c>
      <c r="C154" s="453">
        <f>LOOKUP(A154,'Invulsheet Assetbeheerder'!A:A,'Invulsheet Assetbeheerder'!D:D)</f>
        <v>0</v>
      </c>
      <c r="D154" s="453">
        <f>IF(A154='2.Middel Proj Aangepast Object'!A156,'2.Middel Proj Aangepast Object'!E156,0)+IF(A154='3. Middel Groot Proj Nieuw Obj '!$B$6,'3. Middel Groot Proj Nieuw Obj '!$C$9,0)+IF('Objectenoverzicht aantallen'!A154='3. Middel Groot Proj Nieuw Obj '!$E$6,'3. Middel Groot Proj Nieuw Obj '!$F$9,0)+IF(A154='3. Middel Groot Proj Nieuw Obj '!$H$6,'3. Middel Groot Proj Nieuw Obj '!$I$9,0)+IF('Objectenoverzicht aantallen'!A154='3. Middel Groot Proj Nieuw Obj '!$K$6,'3. Middel Groot Proj Nieuw Obj '!$L$9,0)</f>
        <v>0</v>
      </c>
      <c r="E154" s="644">
        <f>IF('Objectenoverzicht aantallen'!E$3='1.Klein Proj Bestaand Object'!$C$5,'1.Klein Proj Bestaand Object'!$C157,0)+IF($D$4=E$3,$D154,0)</f>
        <v>0</v>
      </c>
      <c r="F154" s="644">
        <f>IF('Objectenoverzicht aantallen'!F$3='1.Klein Proj Bestaand Object'!$C$5,'1.Klein Proj Bestaand Object'!$C157,0)+IF($D$4=F$3,$D154,0)</f>
        <v>0</v>
      </c>
      <c r="G154" s="644">
        <f>IF('Objectenoverzicht aantallen'!G$3='1.Klein Proj Bestaand Object'!$C$5,'1.Klein Proj Bestaand Object'!$C157,0)+IF($D$4=G$3,$D154,0)</f>
        <v>0</v>
      </c>
      <c r="H154" s="644">
        <f>IF('Objectenoverzicht aantallen'!H$3='1.Klein Proj Bestaand Object'!$C$5,'1.Klein Proj Bestaand Object'!$C157,0)+IF($D$4=H$3,$D154,0)</f>
        <v>0</v>
      </c>
      <c r="I154" s="644">
        <f>IF('Objectenoverzicht aantallen'!I$3='1.Klein Proj Bestaand Object'!$C$5,'1.Klein Proj Bestaand Object'!$C157,0)+IF($D$4=I$3,$D154,0)</f>
        <v>0</v>
      </c>
      <c r="J154" s="644">
        <f>IF('Objectenoverzicht aantallen'!J$3='1.Klein Proj Bestaand Object'!$C$5,'1.Klein Proj Bestaand Object'!$C157,0)+IF($D$4=J$3,$D154,0)</f>
        <v>0</v>
      </c>
      <c r="K154" s="644">
        <f>IF('Objectenoverzicht aantallen'!K$3='1.Klein Proj Bestaand Object'!$C$5,'1.Klein Proj Bestaand Object'!$C157,0)+IF($D$4=K$3,$D154,0)</f>
        <v>0</v>
      </c>
      <c r="L154" s="644">
        <f>IF('Objectenoverzicht aantallen'!L$3='1.Klein Proj Bestaand Object'!$C$5,'1.Klein Proj Bestaand Object'!$C157,0)+IF($D$4=L$3,$D154,0)</f>
        <v>0</v>
      </c>
      <c r="M154" s="644">
        <f>IF('Objectenoverzicht aantallen'!M$3='1.Klein Proj Bestaand Object'!$C$5,'1.Klein Proj Bestaand Object'!$C157,0)+IF($D$4=M$3,$D154,0)</f>
        <v>0</v>
      </c>
      <c r="N154" s="644">
        <f>IF('Objectenoverzicht aantallen'!N$3='1.Klein Proj Bestaand Object'!$C$5,'1.Klein Proj Bestaand Object'!$C157,0)+IF($D$4=N$3,$D154,0)</f>
        <v>0</v>
      </c>
      <c r="O154" s="644">
        <f>IF('Objectenoverzicht aantallen'!O$3='1.Klein Proj Bestaand Object'!$C$5,'1.Klein Proj Bestaand Object'!$C157,0)+IF($D$4=O$3,$D154,0)</f>
        <v>0</v>
      </c>
      <c r="P154" s="460">
        <f t="shared" si="3"/>
        <v>0</v>
      </c>
      <c r="Q154" s="644">
        <f>'Invulsheet Assetbeheerder'!E157</f>
        <v>0</v>
      </c>
      <c r="R154" s="644">
        <f>'Invulsheet Assetbeheerder'!F157</f>
        <v>0</v>
      </c>
      <c r="S154" s="644">
        <f>'Invulsheet Assetbeheerder'!G157</f>
        <v>0</v>
      </c>
      <c r="T154" s="644">
        <f>'Invulsheet Assetbeheerder'!H157</f>
        <v>0</v>
      </c>
      <c r="U154" s="644">
        <f>'Invulsheet Assetbeheerder'!I157</f>
        <v>0</v>
      </c>
      <c r="V154" s="644">
        <f>'Invulsheet Assetbeheerder'!J157</f>
        <v>0</v>
      </c>
      <c r="W154" s="644">
        <f>'Invulsheet Assetbeheerder'!K157</f>
        <v>0</v>
      </c>
      <c r="X154" s="644">
        <f>'Invulsheet Assetbeheerder'!L157</f>
        <v>0</v>
      </c>
      <c r="Y154" s="644">
        <f>'Invulsheet Assetbeheerder'!M157</f>
        <v>0</v>
      </c>
      <c r="Z154" s="644">
        <f>'Invulsheet Assetbeheerder'!N157</f>
        <v>0</v>
      </c>
      <c r="AA154" s="644">
        <f>'Invulsheet Assetbeheerder'!O157</f>
        <v>0</v>
      </c>
    </row>
    <row r="155" spans="1:27" ht="17" thickBot="1" x14ac:dyDescent="0.25">
      <c r="A155" s="456">
        <f>'St. Objectenlijst FE'!A155</f>
        <v>151</v>
      </c>
      <c r="B155" s="454" t="str">
        <f>LOOKUP(A155,'St. Objectenlijst FE'!A:A,'St. Objectenlijst FE'!B:B)</f>
        <v>Leeg</v>
      </c>
      <c r="C155" s="453">
        <f>LOOKUP(A155,'Invulsheet Assetbeheerder'!A:A,'Invulsheet Assetbeheerder'!D:D)</f>
        <v>0</v>
      </c>
      <c r="D155" s="453">
        <f>IF(A155='2.Middel Proj Aangepast Object'!A157,'2.Middel Proj Aangepast Object'!E157,0)+IF(A155='3. Middel Groot Proj Nieuw Obj '!$B$6,'3. Middel Groot Proj Nieuw Obj '!$C$9,0)+IF('Objectenoverzicht aantallen'!A155='3. Middel Groot Proj Nieuw Obj '!$E$6,'3. Middel Groot Proj Nieuw Obj '!$F$9,0)+IF(A155='3. Middel Groot Proj Nieuw Obj '!$H$6,'3. Middel Groot Proj Nieuw Obj '!$I$9,0)+IF('Objectenoverzicht aantallen'!A155='3. Middel Groot Proj Nieuw Obj '!$K$6,'3. Middel Groot Proj Nieuw Obj '!$L$9,0)</f>
        <v>0</v>
      </c>
      <c r="E155" s="644">
        <f>IF('Objectenoverzicht aantallen'!E$3='1.Klein Proj Bestaand Object'!$C$5,'1.Klein Proj Bestaand Object'!$C158,0)+IF($D$4=E$3,$D155,0)</f>
        <v>0</v>
      </c>
      <c r="F155" s="644">
        <f>IF('Objectenoverzicht aantallen'!F$3='1.Klein Proj Bestaand Object'!$C$5,'1.Klein Proj Bestaand Object'!$C158,0)+IF($D$4=F$3,$D155,0)</f>
        <v>0</v>
      </c>
      <c r="G155" s="644">
        <f>IF('Objectenoverzicht aantallen'!G$3='1.Klein Proj Bestaand Object'!$C$5,'1.Klein Proj Bestaand Object'!$C158,0)+IF($D$4=G$3,$D155,0)</f>
        <v>0</v>
      </c>
      <c r="H155" s="644">
        <f>IF('Objectenoverzicht aantallen'!H$3='1.Klein Proj Bestaand Object'!$C$5,'1.Klein Proj Bestaand Object'!$C158,0)+IF($D$4=H$3,$D155,0)</f>
        <v>0</v>
      </c>
      <c r="I155" s="644">
        <f>IF('Objectenoverzicht aantallen'!I$3='1.Klein Proj Bestaand Object'!$C$5,'1.Klein Proj Bestaand Object'!$C158,0)+IF($D$4=I$3,$D155,0)</f>
        <v>0</v>
      </c>
      <c r="J155" s="644">
        <f>IF('Objectenoverzicht aantallen'!J$3='1.Klein Proj Bestaand Object'!$C$5,'1.Klein Proj Bestaand Object'!$C158,0)+IF($D$4=J$3,$D155,0)</f>
        <v>0</v>
      </c>
      <c r="K155" s="644">
        <f>IF('Objectenoverzicht aantallen'!K$3='1.Klein Proj Bestaand Object'!$C$5,'1.Klein Proj Bestaand Object'!$C158,0)+IF($D$4=K$3,$D155,0)</f>
        <v>0</v>
      </c>
      <c r="L155" s="644">
        <f>IF('Objectenoverzicht aantallen'!L$3='1.Klein Proj Bestaand Object'!$C$5,'1.Klein Proj Bestaand Object'!$C158,0)+IF($D$4=L$3,$D155,0)</f>
        <v>0</v>
      </c>
      <c r="M155" s="644">
        <f>IF('Objectenoverzicht aantallen'!M$3='1.Klein Proj Bestaand Object'!$C$5,'1.Klein Proj Bestaand Object'!$C158,0)+IF($D$4=M$3,$D155,0)</f>
        <v>0</v>
      </c>
      <c r="N155" s="644">
        <f>IF('Objectenoverzicht aantallen'!N$3='1.Klein Proj Bestaand Object'!$C$5,'1.Klein Proj Bestaand Object'!$C158,0)+IF($D$4=N$3,$D155,0)</f>
        <v>0</v>
      </c>
      <c r="O155" s="644">
        <f>IF('Objectenoverzicht aantallen'!O$3='1.Klein Proj Bestaand Object'!$C$5,'1.Klein Proj Bestaand Object'!$C158,0)+IF($D$4=O$3,$D155,0)</f>
        <v>0</v>
      </c>
      <c r="P155" s="460">
        <f t="shared" si="3"/>
        <v>0</v>
      </c>
      <c r="Q155" s="644">
        <f>'Invulsheet Assetbeheerder'!E158</f>
        <v>0</v>
      </c>
      <c r="R155" s="644">
        <f>'Invulsheet Assetbeheerder'!F158</f>
        <v>0</v>
      </c>
      <c r="S155" s="644">
        <f>'Invulsheet Assetbeheerder'!G158</f>
        <v>0</v>
      </c>
      <c r="T155" s="644">
        <f>'Invulsheet Assetbeheerder'!H158</f>
        <v>0</v>
      </c>
      <c r="U155" s="644">
        <f>'Invulsheet Assetbeheerder'!I158</f>
        <v>0</v>
      </c>
      <c r="V155" s="644">
        <f>'Invulsheet Assetbeheerder'!J158</f>
        <v>0</v>
      </c>
      <c r="W155" s="644">
        <f>'Invulsheet Assetbeheerder'!K158</f>
        <v>0</v>
      </c>
      <c r="X155" s="644">
        <f>'Invulsheet Assetbeheerder'!L158</f>
        <v>0</v>
      </c>
      <c r="Y155" s="644">
        <f>'Invulsheet Assetbeheerder'!M158</f>
        <v>0</v>
      </c>
      <c r="Z155" s="644">
        <f>'Invulsheet Assetbeheerder'!N158</f>
        <v>0</v>
      </c>
      <c r="AA155" s="644">
        <f>'Invulsheet Assetbeheerder'!O158</f>
        <v>0</v>
      </c>
    </row>
    <row r="156" spans="1:27" ht="17" thickBot="1" x14ac:dyDescent="0.25">
      <c r="A156" s="456">
        <f>'St. Objectenlijst FE'!A156</f>
        <v>152</v>
      </c>
      <c r="B156" s="454" t="str">
        <f>LOOKUP(A156,'St. Objectenlijst FE'!A:A,'St. Objectenlijst FE'!B:B)</f>
        <v>Leeg</v>
      </c>
      <c r="C156" s="453">
        <f>LOOKUP(A156,'Invulsheet Assetbeheerder'!A:A,'Invulsheet Assetbeheerder'!D:D)</f>
        <v>0</v>
      </c>
      <c r="D156" s="453">
        <f>IF(A156='2.Middel Proj Aangepast Object'!A158,'2.Middel Proj Aangepast Object'!E158,0)+IF(A156='3. Middel Groot Proj Nieuw Obj '!$B$6,'3. Middel Groot Proj Nieuw Obj '!$C$9,0)+IF('Objectenoverzicht aantallen'!A156='3. Middel Groot Proj Nieuw Obj '!$E$6,'3. Middel Groot Proj Nieuw Obj '!$F$9,0)+IF(A156='3. Middel Groot Proj Nieuw Obj '!$H$6,'3. Middel Groot Proj Nieuw Obj '!$I$9,0)+IF('Objectenoverzicht aantallen'!A156='3. Middel Groot Proj Nieuw Obj '!$K$6,'3. Middel Groot Proj Nieuw Obj '!$L$9,0)</f>
        <v>0</v>
      </c>
      <c r="E156" s="644">
        <f>IF('Objectenoverzicht aantallen'!E$3='1.Klein Proj Bestaand Object'!$C$5,'1.Klein Proj Bestaand Object'!$C159,0)+IF($D$4=E$3,$D156,0)</f>
        <v>0</v>
      </c>
      <c r="F156" s="644">
        <f>IF('Objectenoverzicht aantallen'!F$3='1.Klein Proj Bestaand Object'!$C$5,'1.Klein Proj Bestaand Object'!$C159,0)+IF($D$4=F$3,$D156,0)</f>
        <v>0</v>
      </c>
      <c r="G156" s="644">
        <f>IF('Objectenoverzicht aantallen'!G$3='1.Klein Proj Bestaand Object'!$C$5,'1.Klein Proj Bestaand Object'!$C159,0)+IF($D$4=G$3,$D156,0)</f>
        <v>0</v>
      </c>
      <c r="H156" s="644">
        <f>IF('Objectenoverzicht aantallen'!H$3='1.Klein Proj Bestaand Object'!$C$5,'1.Klein Proj Bestaand Object'!$C159,0)+IF($D$4=H$3,$D156,0)</f>
        <v>0</v>
      </c>
      <c r="I156" s="644">
        <f>IF('Objectenoverzicht aantallen'!I$3='1.Klein Proj Bestaand Object'!$C$5,'1.Klein Proj Bestaand Object'!$C159,0)+IF($D$4=I$3,$D156,0)</f>
        <v>0</v>
      </c>
      <c r="J156" s="644">
        <f>IF('Objectenoverzicht aantallen'!J$3='1.Klein Proj Bestaand Object'!$C$5,'1.Klein Proj Bestaand Object'!$C159,0)+IF($D$4=J$3,$D156,0)</f>
        <v>0</v>
      </c>
      <c r="K156" s="644">
        <f>IF('Objectenoverzicht aantallen'!K$3='1.Klein Proj Bestaand Object'!$C$5,'1.Klein Proj Bestaand Object'!$C159,0)+IF($D$4=K$3,$D156,0)</f>
        <v>0</v>
      </c>
      <c r="L156" s="644">
        <f>IF('Objectenoverzicht aantallen'!L$3='1.Klein Proj Bestaand Object'!$C$5,'1.Klein Proj Bestaand Object'!$C159,0)+IF($D$4=L$3,$D156,0)</f>
        <v>0</v>
      </c>
      <c r="M156" s="644">
        <f>IF('Objectenoverzicht aantallen'!M$3='1.Klein Proj Bestaand Object'!$C$5,'1.Klein Proj Bestaand Object'!$C159,0)+IF($D$4=M$3,$D156,0)</f>
        <v>0</v>
      </c>
      <c r="N156" s="644">
        <f>IF('Objectenoverzicht aantallen'!N$3='1.Klein Proj Bestaand Object'!$C$5,'1.Klein Proj Bestaand Object'!$C159,0)+IF($D$4=N$3,$D156,0)</f>
        <v>0</v>
      </c>
      <c r="O156" s="644">
        <f>IF('Objectenoverzicht aantallen'!O$3='1.Klein Proj Bestaand Object'!$C$5,'1.Klein Proj Bestaand Object'!$C159,0)+IF($D$4=O$3,$D156,0)</f>
        <v>0</v>
      </c>
      <c r="P156" s="460">
        <f t="shared" si="3"/>
        <v>0</v>
      </c>
      <c r="Q156" s="644">
        <f>'Invulsheet Assetbeheerder'!E159</f>
        <v>0</v>
      </c>
      <c r="R156" s="644">
        <f>'Invulsheet Assetbeheerder'!F159</f>
        <v>0</v>
      </c>
      <c r="S156" s="644">
        <f>'Invulsheet Assetbeheerder'!G159</f>
        <v>0</v>
      </c>
      <c r="T156" s="644">
        <f>'Invulsheet Assetbeheerder'!H159</f>
        <v>0</v>
      </c>
      <c r="U156" s="644">
        <f>'Invulsheet Assetbeheerder'!I159</f>
        <v>0</v>
      </c>
      <c r="V156" s="644">
        <f>'Invulsheet Assetbeheerder'!J159</f>
        <v>0</v>
      </c>
      <c r="W156" s="644">
        <f>'Invulsheet Assetbeheerder'!K159</f>
        <v>0</v>
      </c>
      <c r="X156" s="644">
        <f>'Invulsheet Assetbeheerder'!L159</f>
        <v>0</v>
      </c>
      <c r="Y156" s="644">
        <f>'Invulsheet Assetbeheerder'!M159</f>
        <v>0</v>
      </c>
      <c r="Z156" s="644">
        <f>'Invulsheet Assetbeheerder'!N159</f>
        <v>0</v>
      </c>
      <c r="AA156" s="644">
        <f>'Invulsheet Assetbeheerder'!O159</f>
        <v>0</v>
      </c>
    </row>
    <row r="157" spans="1:27" ht="17" thickBot="1" x14ac:dyDescent="0.25">
      <c r="A157" s="456">
        <f>'St. Objectenlijst FE'!A157</f>
        <v>153</v>
      </c>
      <c r="B157" s="454" t="str">
        <f>LOOKUP(A157,'St. Objectenlijst FE'!A:A,'St. Objectenlijst FE'!B:B)</f>
        <v>Leeg</v>
      </c>
      <c r="C157" s="453">
        <f>LOOKUP(A157,'Invulsheet Assetbeheerder'!A:A,'Invulsheet Assetbeheerder'!D:D)</f>
        <v>0</v>
      </c>
      <c r="D157" s="453">
        <f>IF(A157='2.Middel Proj Aangepast Object'!A159,'2.Middel Proj Aangepast Object'!E159,0)+IF(A157='3. Middel Groot Proj Nieuw Obj '!$B$6,'3. Middel Groot Proj Nieuw Obj '!$C$9,0)+IF('Objectenoverzicht aantallen'!A157='3. Middel Groot Proj Nieuw Obj '!$E$6,'3. Middel Groot Proj Nieuw Obj '!$F$9,0)+IF(A157='3. Middel Groot Proj Nieuw Obj '!$H$6,'3. Middel Groot Proj Nieuw Obj '!$I$9,0)+IF('Objectenoverzicht aantallen'!A157='3. Middel Groot Proj Nieuw Obj '!$K$6,'3. Middel Groot Proj Nieuw Obj '!$L$9,0)</f>
        <v>0</v>
      </c>
      <c r="E157" s="644">
        <f>IF('Objectenoverzicht aantallen'!E$3='1.Klein Proj Bestaand Object'!$C$5,'1.Klein Proj Bestaand Object'!$C160,0)+IF($D$4=E$3,$D157,0)</f>
        <v>0</v>
      </c>
      <c r="F157" s="644">
        <f>IF('Objectenoverzicht aantallen'!F$3='1.Klein Proj Bestaand Object'!$C$5,'1.Klein Proj Bestaand Object'!$C160,0)+IF($D$4=F$3,$D157,0)</f>
        <v>0</v>
      </c>
      <c r="G157" s="644">
        <f>IF('Objectenoverzicht aantallen'!G$3='1.Klein Proj Bestaand Object'!$C$5,'1.Klein Proj Bestaand Object'!$C160,0)+IF($D$4=G$3,$D157,0)</f>
        <v>0</v>
      </c>
      <c r="H157" s="644">
        <f>IF('Objectenoverzicht aantallen'!H$3='1.Klein Proj Bestaand Object'!$C$5,'1.Klein Proj Bestaand Object'!$C160,0)+IF($D$4=H$3,$D157,0)</f>
        <v>0</v>
      </c>
      <c r="I157" s="644">
        <f>IF('Objectenoverzicht aantallen'!I$3='1.Klein Proj Bestaand Object'!$C$5,'1.Klein Proj Bestaand Object'!$C160,0)+IF($D$4=I$3,$D157,0)</f>
        <v>0</v>
      </c>
      <c r="J157" s="644">
        <f>IF('Objectenoverzicht aantallen'!J$3='1.Klein Proj Bestaand Object'!$C$5,'1.Klein Proj Bestaand Object'!$C160,0)+IF($D$4=J$3,$D157,0)</f>
        <v>0</v>
      </c>
      <c r="K157" s="644">
        <f>IF('Objectenoverzicht aantallen'!K$3='1.Klein Proj Bestaand Object'!$C$5,'1.Klein Proj Bestaand Object'!$C160,0)+IF($D$4=K$3,$D157,0)</f>
        <v>0</v>
      </c>
      <c r="L157" s="644">
        <f>IF('Objectenoverzicht aantallen'!L$3='1.Klein Proj Bestaand Object'!$C$5,'1.Klein Proj Bestaand Object'!$C160,0)+IF($D$4=L$3,$D157,0)</f>
        <v>0</v>
      </c>
      <c r="M157" s="644">
        <f>IF('Objectenoverzicht aantallen'!M$3='1.Klein Proj Bestaand Object'!$C$5,'1.Klein Proj Bestaand Object'!$C160,0)+IF($D$4=M$3,$D157,0)</f>
        <v>0</v>
      </c>
      <c r="N157" s="644">
        <f>IF('Objectenoverzicht aantallen'!N$3='1.Klein Proj Bestaand Object'!$C$5,'1.Klein Proj Bestaand Object'!$C160,0)+IF($D$4=N$3,$D157,0)</f>
        <v>0</v>
      </c>
      <c r="O157" s="644">
        <f>IF('Objectenoverzicht aantallen'!O$3='1.Klein Proj Bestaand Object'!$C$5,'1.Klein Proj Bestaand Object'!$C160,0)+IF($D$4=O$3,$D157,0)</f>
        <v>0</v>
      </c>
      <c r="P157" s="460">
        <f t="shared" si="3"/>
        <v>0</v>
      </c>
      <c r="Q157" s="644">
        <f>'Invulsheet Assetbeheerder'!E160</f>
        <v>0</v>
      </c>
      <c r="R157" s="644">
        <f>'Invulsheet Assetbeheerder'!F160</f>
        <v>0</v>
      </c>
      <c r="S157" s="644">
        <f>'Invulsheet Assetbeheerder'!G160</f>
        <v>0</v>
      </c>
      <c r="T157" s="644">
        <f>'Invulsheet Assetbeheerder'!H160</f>
        <v>0</v>
      </c>
      <c r="U157" s="644">
        <f>'Invulsheet Assetbeheerder'!I160</f>
        <v>0</v>
      </c>
      <c r="V157" s="644">
        <f>'Invulsheet Assetbeheerder'!J160</f>
        <v>0</v>
      </c>
      <c r="W157" s="644">
        <f>'Invulsheet Assetbeheerder'!K160</f>
        <v>0</v>
      </c>
      <c r="X157" s="644">
        <f>'Invulsheet Assetbeheerder'!L160</f>
        <v>0</v>
      </c>
      <c r="Y157" s="644">
        <f>'Invulsheet Assetbeheerder'!M160</f>
        <v>0</v>
      </c>
      <c r="Z157" s="644">
        <f>'Invulsheet Assetbeheerder'!N160</f>
        <v>0</v>
      </c>
      <c r="AA157" s="644">
        <f>'Invulsheet Assetbeheerder'!O160</f>
        <v>0</v>
      </c>
    </row>
    <row r="158" spans="1:27" ht="17" thickBot="1" x14ac:dyDescent="0.25">
      <c r="A158" s="456">
        <f>'St. Objectenlijst FE'!A158</f>
        <v>154</v>
      </c>
      <c r="B158" s="454" t="str">
        <f>LOOKUP(A158,'St. Objectenlijst FE'!A:A,'St. Objectenlijst FE'!B:B)</f>
        <v>Leeg</v>
      </c>
      <c r="C158" s="453">
        <f>LOOKUP(A158,'Invulsheet Assetbeheerder'!A:A,'Invulsheet Assetbeheerder'!D:D)</f>
        <v>0</v>
      </c>
      <c r="D158" s="453">
        <f>IF(A158='2.Middel Proj Aangepast Object'!A160,'2.Middel Proj Aangepast Object'!E160,0)+IF(A158='3. Middel Groot Proj Nieuw Obj '!$B$6,'3. Middel Groot Proj Nieuw Obj '!$C$9,0)+IF('Objectenoverzicht aantallen'!A158='3. Middel Groot Proj Nieuw Obj '!$E$6,'3. Middel Groot Proj Nieuw Obj '!$F$9,0)+IF(A158='3. Middel Groot Proj Nieuw Obj '!$H$6,'3. Middel Groot Proj Nieuw Obj '!$I$9,0)+IF('Objectenoverzicht aantallen'!A158='3. Middel Groot Proj Nieuw Obj '!$K$6,'3. Middel Groot Proj Nieuw Obj '!$L$9,0)</f>
        <v>0</v>
      </c>
      <c r="E158" s="644">
        <f>IF('Objectenoverzicht aantallen'!E$3='1.Klein Proj Bestaand Object'!$C$5,'1.Klein Proj Bestaand Object'!$C161,0)+IF($D$4=E$3,$D158,0)</f>
        <v>0</v>
      </c>
      <c r="F158" s="644">
        <f>IF('Objectenoverzicht aantallen'!F$3='1.Klein Proj Bestaand Object'!$C$5,'1.Klein Proj Bestaand Object'!$C161,0)+IF($D$4=F$3,$D158,0)</f>
        <v>0</v>
      </c>
      <c r="G158" s="644">
        <f>IF('Objectenoverzicht aantallen'!G$3='1.Klein Proj Bestaand Object'!$C$5,'1.Klein Proj Bestaand Object'!$C161,0)+IF($D$4=G$3,$D158,0)</f>
        <v>0</v>
      </c>
      <c r="H158" s="644">
        <f>IF('Objectenoverzicht aantallen'!H$3='1.Klein Proj Bestaand Object'!$C$5,'1.Klein Proj Bestaand Object'!$C161,0)+IF($D$4=H$3,$D158,0)</f>
        <v>0</v>
      </c>
      <c r="I158" s="644">
        <f>IF('Objectenoverzicht aantallen'!I$3='1.Klein Proj Bestaand Object'!$C$5,'1.Klein Proj Bestaand Object'!$C161,0)+IF($D$4=I$3,$D158,0)</f>
        <v>0</v>
      </c>
      <c r="J158" s="644">
        <f>IF('Objectenoverzicht aantallen'!J$3='1.Klein Proj Bestaand Object'!$C$5,'1.Klein Proj Bestaand Object'!$C161,0)+IF($D$4=J$3,$D158,0)</f>
        <v>0</v>
      </c>
      <c r="K158" s="644">
        <f>IF('Objectenoverzicht aantallen'!K$3='1.Klein Proj Bestaand Object'!$C$5,'1.Klein Proj Bestaand Object'!$C161,0)+IF($D$4=K$3,$D158,0)</f>
        <v>0</v>
      </c>
      <c r="L158" s="644">
        <f>IF('Objectenoverzicht aantallen'!L$3='1.Klein Proj Bestaand Object'!$C$5,'1.Klein Proj Bestaand Object'!$C161,0)+IF($D$4=L$3,$D158,0)</f>
        <v>0</v>
      </c>
      <c r="M158" s="644">
        <f>IF('Objectenoverzicht aantallen'!M$3='1.Klein Proj Bestaand Object'!$C$5,'1.Klein Proj Bestaand Object'!$C161,0)+IF($D$4=M$3,$D158,0)</f>
        <v>0</v>
      </c>
      <c r="N158" s="644">
        <f>IF('Objectenoverzicht aantallen'!N$3='1.Klein Proj Bestaand Object'!$C$5,'1.Klein Proj Bestaand Object'!$C161,0)+IF($D$4=N$3,$D158,0)</f>
        <v>0</v>
      </c>
      <c r="O158" s="644">
        <f>IF('Objectenoverzicht aantallen'!O$3='1.Klein Proj Bestaand Object'!$C$5,'1.Klein Proj Bestaand Object'!$C161,0)+IF($D$4=O$3,$D158,0)</f>
        <v>0</v>
      </c>
      <c r="P158" s="460">
        <f t="shared" si="3"/>
        <v>0</v>
      </c>
      <c r="Q158" s="644">
        <f>'Invulsheet Assetbeheerder'!E161</f>
        <v>0</v>
      </c>
      <c r="R158" s="644">
        <f>'Invulsheet Assetbeheerder'!F161</f>
        <v>0</v>
      </c>
      <c r="S158" s="644">
        <f>'Invulsheet Assetbeheerder'!G161</f>
        <v>0</v>
      </c>
      <c r="T158" s="644">
        <f>'Invulsheet Assetbeheerder'!H161</f>
        <v>0</v>
      </c>
      <c r="U158" s="644">
        <f>'Invulsheet Assetbeheerder'!I161</f>
        <v>0</v>
      </c>
      <c r="V158" s="644">
        <f>'Invulsheet Assetbeheerder'!J161</f>
        <v>0</v>
      </c>
      <c r="W158" s="644">
        <f>'Invulsheet Assetbeheerder'!K161</f>
        <v>0</v>
      </c>
      <c r="X158" s="644">
        <f>'Invulsheet Assetbeheerder'!L161</f>
        <v>0</v>
      </c>
      <c r="Y158" s="644">
        <f>'Invulsheet Assetbeheerder'!M161</f>
        <v>0</v>
      </c>
      <c r="Z158" s="644">
        <f>'Invulsheet Assetbeheerder'!N161</f>
        <v>0</v>
      </c>
      <c r="AA158" s="644">
        <f>'Invulsheet Assetbeheerder'!O161</f>
        <v>0</v>
      </c>
    </row>
    <row r="159" spans="1:27" ht="17" thickBot="1" x14ac:dyDescent="0.25">
      <c r="A159" s="456">
        <f>'St. Objectenlijst FE'!A159</f>
        <v>155</v>
      </c>
      <c r="B159" s="454" t="str">
        <f>LOOKUP(A159,'St. Objectenlijst FE'!A:A,'St. Objectenlijst FE'!B:B)</f>
        <v>Leeg</v>
      </c>
      <c r="C159" s="453">
        <f>LOOKUP(A159,'Invulsheet Assetbeheerder'!A:A,'Invulsheet Assetbeheerder'!D:D)</f>
        <v>0</v>
      </c>
      <c r="D159" s="453">
        <f>IF(A159='2.Middel Proj Aangepast Object'!A161,'2.Middel Proj Aangepast Object'!E161,0)+IF(A159='3. Middel Groot Proj Nieuw Obj '!$B$6,'3. Middel Groot Proj Nieuw Obj '!$C$9,0)+IF('Objectenoverzicht aantallen'!A159='3. Middel Groot Proj Nieuw Obj '!$E$6,'3. Middel Groot Proj Nieuw Obj '!$F$9,0)+IF(A159='3. Middel Groot Proj Nieuw Obj '!$H$6,'3. Middel Groot Proj Nieuw Obj '!$I$9,0)+IF('Objectenoverzicht aantallen'!A159='3. Middel Groot Proj Nieuw Obj '!$K$6,'3. Middel Groot Proj Nieuw Obj '!$L$9,0)</f>
        <v>0</v>
      </c>
      <c r="E159" s="644">
        <f>IF('Objectenoverzicht aantallen'!E$3='1.Klein Proj Bestaand Object'!$C$5,'1.Klein Proj Bestaand Object'!$C162,0)+IF($D$4=E$3,$D159,0)</f>
        <v>0</v>
      </c>
      <c r="F159" s="644">
        <f>IF('Objectenoverzicht aantallen'!F$3='1.Klein Proj Bestaand Object'!$C$5,'1.Klein Proj Bestaand Object'!$C162,0)+IF($D$4=F$3,$D159,0)</f>
        <v>0</v>
      </c>
      <c r="G159" s="644">
        <f>IF('Objectenoverzicht aantallen'!G$3='1.Klein Proj Bestaand Object'!$C$5,'1.Klein Proj Bestaand Object'!$C162,0)+IF($D$4=G$3,$D159,0)</f>
        <v>0</v>
      </c>
      <c r="H159" s="644">
        <f>IF('Objectenoverzicht aantallen'!H$3='1.Klein Proj Bestaand Object'!$C$5,'1.Klein Proj Bestaand Object'!$C162,0)+IF($D$4=H$3,$D159,0)</f>
        <v>0</v>
      </c>
      <c r="I159" s="644">
        <f>IF('Objectenoverzicht aantallen'!I$3='1.Klein Proj Bestaand Object'!$C$5,'1.Klein Proj Bestaand Object'!$C162,0)+IF($D$4=I$3,$D159,0)</f>
        <v>0</v>
      </c>
      <c r="J159" s="644">
        <f>IF('Objectenoverzicht aantallen'!J$3='1.Klein Proj Bestaand Object'!$C$5,'1.Klein Proj Bestaand Object'!$C162,0)+IF($D$4=J$3,$D159,0)</f>
        <v>0</v>
      </c>
      <c r="K159" s="644">
        <f>IF('Objectenoverzicht aantallen'!K$3='1.Klein Proj Bestaand Object'!$C$5,'1.Klein Proj Bestaand Object'!$C162,0)+IF($D$4=K$3,$D159,0)</f>
        <v>0</v>
      </c>
      <c r="L159" s="644">
        <f>IF('Objectenoverzicht aantallen'!L$3='1.Klein Proj Bestaand Object'!$C$5,'1.Klein Proj Bestaand Object'!$C162,0)+IF($D$4=L$3,$D159,0)</f>
        <v>0</v>
      </c>
      <c r="M159" s="644">
        <f>IF('Objectenoverzicht aantallen'!M$3='1.Klein Proj Bestaand Object'!$C$5,'1.Klein Proj Bestaand Object'!$C162,0)+IF($D$4=M$3,$D159,0)</f>
        <v>0</v>
      </c>
      <c r="N159" s="644">
        <f>IF('Objectenoverzicht aantallen'!N$3='1.Klein Proj Bestaand Object'!$C$5,'1.Klein Proj Bestaand Object'!$C162,0)+IF($D$4=N$3,$D159,0)</f>
        <v>0</v>
      </c>
      <c r="O159" s="644">
        <f>IF('Objectenoverzicht aantallen'!O$3='1.Klein Proj Bestaand Object'!$C$5,'1.Klein Proj Bestaand Object'!$C162,0)+IF($D$4=O$3,$D159,0)</f>
        <v>0</v>
      </c>
      <c r="P159" s="460">
        <f t="shared" si="3"/>
        <v>0</v>
      </c>
      <c r="Q159" s="644">
        <f>'Invulsheet Assetbeheerder'!E162</f>
        <v>0</v>
      </c>
      <c r="R159" s="644">
        <f>'Invulsheet Assetbeheerder'!F162</f>
        <v>0</v>
      </c>
      <c r="S159" s="644">
        <f>'Invulsheet Assetbeheerder'!G162</f>
        <v>0</v>
      </c>
      <c r="T159" s="644">
        <f>'Invulsheet Assetbeheerder'!H162</f>
        <v>0</v>
      </c>
      <c r="U159" s="644">
        <f>'Invulsheet Assetbeheerder'!I162</f>
        <v>0</v>
      </c>
      <c r="V159" s="644">
        <f>'Invulsheet Assetbeheerder'!J162</f>
        <v>0</v>
      </c>
      <c r="W159" s="644">
        <f>'Invulsheet Assetbeheerder'!K162</f>
        <v>0</v>
      </c>
      <c r="X159" s="644">
        <f>'Invulsheet Assetbeheerder'!L162</f>
        <v>0</v>
      </c>
      <c r="Y159" s="644">
        <f>'Invulsheet Assetbeheerder'!M162</f>
        <v>0</v>
      </c>
      <c r="Z159" s="644">
        <f>'Invulsheet Assetbeheerder'!N162</f>
        <v>0</v>
      </c>
      <c r="AA159" s="644">
        <f>'Invulsheet Assetbeheerder'!O162</f>
        <v>0</v>
      </c>
    </row>
    <row r="160" spans="1:27" ht="17" thickBot="1" x14ac:dyDescent="0.25">
      <c r="A160" s="456">
        <f>'St. Objectenlijst FE'!A160</f>
        <v>156</v>
      </c>
      <c r="B160" s="454" t="str">
        <f>LOOKUP(A160,'St. Objectenlijst FE'!A:A,'St. Objectenlijst FE'!B:B)</f>
        <v>Leeg</v>
      </c>
      <c r="C160" s="453">
        <f>LOOKUP(A160,'Invulsheet Assetbeheerder'!A:A,'Invulsheet Assetbeheerder'!D:D)</f>
        <v>0</v>
      </c>
      <c r="D160" s="453">
        <f>IF(A160='2.Middel Proj Aangepast Object'!A162,'2.Middel Proj Aangepast Object'!E162,0)+IF(A160='3. Middel Groot Proj Nieuw Obj '!$B$6,'3. Middel Groot Proj Nieuw Obj '!$C$9,0)+IF('Objectenoverzicht aantallen'!A160='3. Middel Groot Proj Nieuw Obj '!$E$6,'3. Middel Groot Proj Nieuw Obj '!$F$9,0)+IF(A160='3. Middel Groot Proj Nieuw Obj '!$H$6,'3. Middel Groot Proj Nieuw Obj '!$I$9,0)+IF('Objectenoverzicht aantallen'!A160='3. Middel Groot Proj Nieuw Obj '!$K$6,'3. Middel Groot Proj Nieuw Obj '!$L$9,0)</f>
        <v>0</v>
      </c>
      <c r="E160" s="644">
        <f>IF('Objectenoverzicht aantallen'!E$3='1.Klein Proj Bestaand Object'!$C$5,'1.Klein Proj Bestaand Object'!$C163,0)+IF($D$4=E$3,$D160,0)</f>
        <v>0</v>
      </c>
      <c r="F160" s="644">
        <f>IF('Objectenoverzicht aantallen'!F$3='1.Klein Proj Bestaand Object'!$C$5,'1.Klein Proj Bestaand Object'!$C163,0)+IF($D$4=F$3,$D160,0)</f>
        <v>0</v>
      </c>
      <c r="G160" s="644">
        <f>IF('Objectenoverzicht aantallen'!G$3='1.Klein Proj Bestaand Object'!$C$5,'1.Klein Proj Bestaand Object'!$C163,0)+IF($D$4=G$3,$D160,0)</f>
        <v>0</v>
      </c>
      <c r="H160" s="644">
        <f>IF('Objectenoverzicht aantallen'!H$3='1.Klein Proj Bestaand Object'!$C$5,'1.Klein Proj Bestaand Object'!$C163,0)+IF($D$4=H$3,$D160,0)</f>
        <v>0</v>
      </c>
      <c r="I160" s="644">
        <f>IF('Objectenoverzicht aantallen'!I$3='1.Klein Proj Bestaand Object'!$C$5,'1.Klein Proj Bestaand Object'!$C163,0)+IF($D$4=I$3,$D160,0)</f>
        <v>0</v>
      </c>
      <c r="J160" s="644">
        <f>IF('Objectenoverzicht aantallen'!J$3='1.Klein Proj Bestaand Object'!$C$5,'1.Klein Proj Bestaand Object'!$C163,0)+IF($D$4=J$3,$D160,0)</f>
        <v>0</v>
      </c>
      <c r="K160" s="644">
        <f>IF('Objectenoverzicht aantallen'!K$3='1.Klein Proj Bestaand Object'!$C$5,'1.Klein Proj Bestaand Object'!$C163,0)+IF($D$4=K$3,$D160,0)</f>
        <v>0</v>
      </c>
      <c r="L160" s="644">
        <f>IF('Objectenoverzicht aantallen'!L$3='1.Klein Proj Bestaand Object'!$C$5,'1.Klein Proj Bestaand Object'!$C163,0)+IF($D$4=L$3,$D160,0)</f>
        <v>0</v>
      </c>
      <c r="M160" s="644">
        <f>IF('Objectenoverzicht aantallen'!M$3='1.Klein Proj Bestaand Object'!$C$5,'1.Klein Proj Bestaand Object'!$C163,0)+IF($D$4=M$3,$D160,0)</f>
        <v>0</v>
      </c>
      <c r="N160" s="644">
        <f>IF('Objectenoverzicht aantallen'!N$3='1.Klein Proj Bestaand Object'!$C$5,'1.Klein Proj Bestaand Object'!$C163,0)+IF($D$4=N$3,$D160,0)</f>
        <v>0</v>
      </c>
      <c r="O160" s="644">
        <f>IF('Objectenoverzicht aantallen'!O$3='1.Klein Proj Bestaand Object'!$C$5,'1.Klein Proj Bestaand Object'!$C163,0)+IF($D$4=O$3,$D160,0)</f>
        <v>0</v>
      </c>
      <c r="P160" s="460">
        <f t="shared" si="3"/>
        <v>0</v>
      </c>
      <c r="Q160" s="644">
        <f>'Invulsheet Assetbeheerder'!E163</f>
        <v>0</v>
      </c>
      <c r="R160" s="644">
        <f>'Invulsheet Assetbeheerder'!F163</f>
        <v>0</v>
      </c>
      <c r="S160" s="644">
        <f>'Invulsheet Assetbeheerder'!G163</f>
        <v>0</v>
      </c>
      <c r="T160" s="644">
        <f>'Invulsheet Assetbeheerder'!H163</f>
        <v>0</v>
      </c>
      <c r="U160" s="644">
        <f>'Invulsheet Assetbeheerder'!I163</f>
        <v>0</v>
      </c>
      <c r="V160" s="644">
        <f>'Invulsheet Assetbeheerder'!J163</f>
        <v>0</v>
      </c>
      <c r="W160" s="644">
        <f>'Invulsheet Assetbeheerder'!K163</f>
        <v>0</v>
      </c>
      <c r="X160" s="644">
        <f>'Invulsheet Assetbeheerder'!L163</f>
        <v>0</v>
      </c>
      <c r="Y160" s="644">
        <f>'Invulsheet Assetbeheerder'!M163</f>
        <v>0</v>
      </c>
      <c r="Z160" s="644">
        <f>'Invulsheet Assetbeheerder'!N163</f>
        <v>0</v>
      </c>
      <c r="AA160" s="644">
        <f>'Invulsheet Assetbeheerder'!O163</f>
        <v>0</v>
      </c>
    </row>
    <row r="161" spans="1:27" ht="17" thickBot="1" x14ac:dyDescent="0.25">
      <c r="A161" s="456">
        <f>'St. Objectenlijst FE'!A161</f>
        <v>157</v>
      </c>
      <c r="B161" s="454" t="str">
        <f>LOOKUP(A161,'St. Objectenlijst FE'!A:A,'St. Objectenlijst FE'!B:B)</f>
        <v>Leeg</v>
      </c>
      <c r="C161" s="453">
        <f>LOOKUP(A161,'Invulsheet Assetbeheerder'!A:A,'Invulsheet Assetbeheerder'!D:D)</f>
        <v>0</v>
      </c>
      <c r="D161" s="453">
        <f>IF(A161='2.Middel Proj Aangepast Object'!A163,'2.Middel Proj Aangepast Object'!E163,0)+IF(A161='3. Middel Groot Proj Nieuw Obj '!$B$6,'3. Middel Groot Proj Nieuw Obj '!$C$9,0)+IF('Objectenoverzicht aantallen'!A161='3. Middel Groot Proj Nieuw Obj '!$E$6,'3. Middel Groot Proj Nieuw Obj '!$F$9,0)+IF(A161='3. Middel Groot Proj Nieuw Obj '!$H$6,'3. Middel Groot Proj Nieuw Obj '!$I$9,0)+IF('Objectenoverzicht aantallen'!A161='3. Middel Groot Proj Nieuw Obj '!$K$6,'3. Middel Groot Proj Nieuw Obj '!$L$9,0)</f>
        <v>0</v>
      </c>
      <c r="E161" s="644">
        <f>IF('Objectenoverzicht aantallen'!E$3='1.Klein Proj Bestaand Object'!$C$5,'1.Klein Proj Bestaand Object'!$C164,0)+IF($D$4=E$3,$D161,0)</f>
        <v>0</v>
      </c>
      <c r="F161" s="644">
        <f>IF('Objectenoverzicht aantallen'!F$3='1.Klein Proj Bestaand Object'!$C$5,'1.Klein Proj Bestaand Object'!$C164,0)+IF($D$4=F$3,$D161,0)</f>
        <v>0</v>
      </c>
      <c r="G161" s="644">
        <f>IF('Objectenoverzicht aantallen'!G$3='1.Klein Proj Bestaand Object'!$C$5,'1.Klein Proj Bestaand Object'!$C164,0)+IF($D$4=G$3,$D161,0)</f>
        <v>0</v>
      </c>
      <c r="H161" s="644">
        <f>IF('Objectenoverzicht aantallen'!H$3='1.Klein Proj Bestaand Object'!$C$5,'1.Klein Proj Bestaand Object'!$C164,0)+IF($D$4=H$3,$D161,0)</f>
        <v>0</v>
      </c>
      <c r="I161" s="644">
        <f>IF('Objectenoverzicht aantallen'!I$3='1.Klein Proj Bestaand Object'!$C$5,'1.Klein Proj Bestaand Object'!$C164,0)+IF($D$4=I$3,$D161,0)</f>
        <v>0</v>
      </c>
      <c r="J161" s="644">
        <f>IF('Objectenoverzicht aantallen'!J$3='1.Klein Proj Bestaand Object'!$C$5,'1.Klein Proj Bestaand Object'!$C164,0)+IF($D$4=J$3,$D161,0)</f>
        <v>0</v>
      </c>
      <c r="K161" s="644">
        <f>IF('Objectenoverzicht aantallen'!K$3='1.Klein Proj Bestaand Object'!$C$5,'1.Klein Proj Bestaand Object'!$C164,0)+IF($D$4=K$3,$D161,0)</f>
        <v>0</v>
      </c>
      <c r="L161" s="644">
        <f>IF('Objectenoverzicht aantallen'!L$3='1.Klein Proj Bestaand Object'!$C$5,'1.Klein Proj Bestaand Object'!$C164,0)+IF($D$4=L$3,$D161,0)</f>
        <v>0</v>
      </c>
      <c r="M161" s="644">
        <f>IF('Objectenoverzicht aantallen'!M$3='1.Klein Proj Bestaand Object'!$C$5,'1.Klein Proj Bestaand Object'!$C164,0)+IF($D$4=M$3,$D161,0)</f>
        <v>0</v>
      </c>
      <c r="N161" s="644">
        <f>IF('Objectenoverzicht aantallen'!N$3='1.Klein Proj Bestaand Object'!$C$5,'1.Klein Proj Bestaand Object'!$C164,0)+IF($D$4=N$3,$D161,0)</f>
        <v>0</v>
      </c>
      <c r="O161" s="644">
        <f>IF('Objectenoverzicht aantallen'!O$3='1.Klein Proj Bestaand Object'!$C$5,'1.Klein Proj Bestaand Object'!$C164,0)+IF($D$4=O$3,$D161,0)</f>
        <v>0</v>
      </c>
      <c r="P161" s="460">
        <f t="shared" si="3"/>
        <v>0</v>
      </c>
      <c r="Q161" s="644">
        <f>'Invulsheet Assetbeheerder'!E164</f>
        <v>0</v>
      </c>
      <c r="R161" s="644">
        <f>'Invulsheet Assetbeheerder'!F164</f>
        <v>0</v>
      </c>
      <c r="S161" s="644">
        <f>'Invulsheet Assetbeheerder'!G164</f>
        <v>0</v>
      </c>
      <c r="T161" s="644">
        <f>'Invulsheet Assetbeheerder'!H164</f>
        <v>0</v>
      </c>
      <c r="U161" s="644">
        <f>'Invulsheet Assetbeheerder'!I164</f>
        <v>0</v>
      </c>
      <c r="V161" s="644">
        <f>'Invulsheet Assetbeheerder'!J164</f>
        <v>0</v>
      </c>
      <c r="W161" s="644">
        <f>'Invulsheet Assetbeheerder'!K164</f>
        <v>0</v>
      </c>
      <c r="X161" s="644">
        <f>'Invulsheet Assetbeheerder'!L164</f>
        <v>0</v>
      </c>
      <c r="Y161" s="644">
        <f>'Invulsheet Assetbeheerder'!M164</f>
        <v>0</v>
      </c>
      <c r="Z161" s="644">
        <f>'Invulsheet Assetbeheerder'!N164</f>
        <v>0</v>
      </c>
      <c r="AA161" s="644">
        <f>'Invulsheet Assetbeheerder'!O164</f>
        <v>0</v>
      </c>
    </row>
    <row r="162" spans="1:27" ht="17" thickBot="1" x14ac:dyDescent="0.25">
      <c r="A162" s="456">
        <f>'St. Objectenlijst FE'!A162</f>
        <v>158</v>
      </c>
      <c r="B162" s="454" t="str">
        <f>LOOKUP(A162,'St. Objectenlijst FE'!A:A,'St. Objectenlijst FE'!B:B)</f>
        <v>Leeg</v>
      </c>
      <c r="C162" s="453">
        <f>LOOKUP(A162,'Invulsheet Assetbeheerder'!A:A,'Invulsheet Assetbeheerder'!D:D)</f>
        <v>0</v>
      </c>
      <c r="D162" s="453">
        <f>IF(A162='2.Middel Proj Aangepast Object'!A164,'2.Middel Proj Aangepast Object'!E164,0)+IF(A162='3. Middel Groot Proj Nieuw Obj '!$B$6,'3. Middel Groot Proj Nieuw Obj '!$C$9,0)+IF('Objectenoverzicht aantallen'!A162='3. Middel Groot Proj Nieuw Obj '!$E$6,'3. Middel Groot Proj Nieuw Obj '!$F$9,0)+IF(A162='3. Middel Groot Proj Nieuw Obj '!$H$6,'3. Middel Groot Proj Nieuw Obj '!$I$9,0)+IF('Objectenoverzicht aantallen'!A162='3. Middel Groot Proj Nieuw Obj '!$K$6,'3. Middel Groot Proj Nieuw Obj '!$L$9,0)</f>
        <v>0</v>
      </c>
      <c r="E162" s="644">
        <f>IF('Objectenoverzicht aantallen'!E$3='1.Klein Proj Bestaand Object'!$C$5,'1.Klein Proj Bestaand Object'!$C165,0)+IF($D$4=E$3,$D162,0)</f>
        <v>0</v>
      </c>
      <c r="F162" s="644">
        <f>IF('Objectenoverzicht aantallen'!F$3='1.Klein Proj Bestaand Object'!$C$5,'1.Klein Proj Bestaand Object'!$C165,0)+IF($D$4=F$3,$D162,0)</f>
        <v>0</v>
      </c>
      <c r="G162" s="644">
        <f>IF('Objectenoverzicht aantallen'!G$3='1.Klein Proj Bestaand Object'!$C$5,'1.Klein Proj Bestaand Object'!$C165,0)+IF($D$4=G$3,$D162,0)</f>
        <v>0</v>
      </c>
      <c r="H162" s="644">
        <f>IF('Objectenoverzicht aantallen'!H$3='1.Klein Proj Bestaand Object'!$C$5,'1.Klein Proj Bestaand Object'!$C165,0)+IF($D$4=H$3,$D162,0)</f>
        <v>0</v>
      </c>
      <c r="I162" s="644">
        <f>IF('Objectenoverzicht aantallen'!I$3='1.Klein Proj Bestaand Object'!$C$5,'1.Klein Proj Bestaand Object'!$C165,0)+IF($D$4=I$3,$D162,0)</f>
        <v>0</v>
      </c>
      <c r="J162" s="644">
        <f>IF('Objectenoverzicht aantallen'!J$3='1.Klein Proj Bestaand Object'!$C$5,'1.Klein Proj Bestaand Object'!$C165,0)+IF($D$4=J$3,$D162,0)</f>
        <v>0</v>
      </c>
      <c r="K162" s="644">
        <f>IF('Objectenoverzicht aantallen'!K$3='1.Klein Proj Bestaand Object'!$C$5,'1.Klein Proj Bestaand Object'!$C165,0)+IF($D$4=K$3,$D162,0)</f>
        <v>0</v>
      </c>
      <c r="L162" s="644">
        <f>IF('Objectenoverzicht aantallen'!L$3='1.Klein Proj Bestaand Object'!$C$5,'1.Klein Proj Bestaand Object'!$C165,0)+IF($D$4=L$3,$D162,0)</f>
        <v>0</v>
      </c>
      <c r="M162" s="644">
        <f>IF('Objectenoverzicht aantallen'!M$3='1.Klein Proj Bestaand Object'!$C$5,'1.Klein Proj Bestaand Object'!$C165,0)+IF($D$4=M$3,$D162,0)</f>
        <v>0</v>
      </c>
      <c r="N162" s="644">
        <f>IF('Objectenoverzicht aantallen'!N$3='1.Klein Proj Bestaand Object'!$C$5,'1.Klein Proj Bestaand Object'!$C165,0)+IF($D$4=N$3,$D162,0)</f>
        <v>0</v>
      </c>
      <c r="O162" s="644">
        <f>IF('Objectenoverzicht aantallen'!O$3='1.Klein Proj Bestaand Object'!$C$5,'1.Klein Proj Bestaand Object'!$C165,0)+IF($D$4=O$3,$D162,0)</f>
        <v>0</v>
      </c>
      <c r="P162" s="460">
        <f t="shared" si="3"/>
        <v>0</v>
      </c>
      <c r="Q162" s="644">
        <f>'Invulsheet Assetbeheerder'!E165</f>
        <v>0</v>
      </c>
      <c r="R162" s="644">
        <f>'Invulsheet Assetbeheerder'!F165</f>
        <v>0</v>
      </c>
      <c r="S162" s="644">
        <f>'Invulsheet Assetbeheerder'!G165</f>
        <v>0</v>
      </c>
      <c r="T162" s="644">
        <f>'Invulsheet Assetbeheerder'!H165</f>
        <v>0</v>
      </c>
      <c r="U162" s="644">
        <f>'Invulsheet Assetbeheerder'!I165</f>
        <v>0</v>
      </c>
      <c r="V162" s="644">
        <f>'Invulsheet Assetbeheerder'!J165</f>
        <v>0</v>
      </c>
      <c r="W162" s="644">
        <f>'Invulsheet Assetbeheerder'!K165</f>
        <v>0</v>
      </c>
      <c r="X162" s="644">
        <f>'Invulsheet Assetbeheerder'!L165</f>
        <v>0</v>
      </c>
      <c r="Y162" s="644">
        <f>'Invulsheet Assetbeheerder'!M165</f>
        <v>0</v>
      </c>
      <c r="Z162" s="644">
        <f>'Invulsheet Assetbeheerder'!N165</f>
        <v>0</v>
      </c>
      <c r="AA162" s="644">
        <f>'Invulsheet Assetbeheerder'!O165</f>
        <v>0</v>
      </c>
    </row>
    <row r="163" spans="1:27" ht="17" thickBot="1" x14ac:dyDescent="0.25">
      <c r="A163" s="456">
        <f>'St. Objectenlijst FE'!A163</f>
        <v>159</v>
      </c>
      <c r="B163" s="454" t="str">
        <f>LOOKUP(A163,'St. Objectenlijst FE'!A:A,'St. Objectenlijst FE'!B:B)</f>
        <v>Leeg</v>
      </c>
      <c r="C163" s="453">
        <f>LOOKUP(A163,'Invulsheet Assetbeheerder'!A:A,'Invulsheet Assetbeheerder'!D:D)</f>
        <v>0</v>
      </c>
      <c r="D163" s="453">
        <f>IF(A163='2.Middel Proj Aangepast Object'!A165,'2.Middel Proj Aangepast Object'!E165,0)+IF(A163='3. Middel Groot Proj Nieuw Obj '!$B$6,'3. Middel Groot Proj Nieuw Obj '!$C$9,0)+IF('Objectenoverzicht aantallen'!A163='3. Middel Groot Proj Nieuw Obj '!$E$6,'3. Middel Groot Proj Nieuw Obj '!$F$9,0)+IF(A163='3. Middel Groot Proj Nieuw Obj '!$H$6,'3. Middel Groot Proj Nieuw Obj '!$I$9,0)+IF('Objectenoverzicht aantallen'!A163='3. Middel Groot Proj Nieuw Obj '!$K$6,'3. Middel Groot Proj Nieuw Obj '!$L$9,0)</f>
        <v>0</v>
      </c>
      <c r="E163" s="644">
        <f>IF('Objectenoverzicht aantallen'!E$3='1.Klein Proj Bestaand Object'!$C$5,'1.Klein Proj Bestaand Object'!$C166,0)+IF($D$4=E$3,$D163,0)</f>
        <v>0</v>
      </c>
      <c r="F163" s="644">
        <f>IF('Objectenoverzicht aantallen'!F$3='1.Klein Proj Bestaand Object'!$C$5,'1.Klein Proj Bestaand Object'!$C166,0)+IF($D$4=F$3,$D163,0)</f>
        <v>0</v>
      </c>
      <c r="G163" s="644">
        <f>IF('Objectenoverzicht aantallen'!G$3='1.Klein Proj Bestaand Object'!$C$5,'1.Klein Proj Bestaand Object'!$C166,0)+IF($D$4=G$3,$D163,0)</f>
        <v>0</v>
      </c>
      <c r="H163" s="644">
        <f>IF('Objectenoverzicht aantallen'!H$3='1.Klein Proj Bestaand Object'!$C$5,'1.Klein Proj Bestaand Object'!$C166,0)+IF($D$4=H$3,$D163,0)</f>
        <v>0</v>
      </c>
      <c r="I163" s="644">
        <f>IF('Objectenoverzicht aantallen'!I$3='1.Klein Proj Bestaand Object'!$C$5,'1.Klein Proj Bestaand Object'!$C166,0)+IF($D$4=I$3,$D163,0)</f>
        <v>0</v>
      </c>
      <c r="J163" s="644">
        <f>IF('Objectenoverzicht aantallen'!J$3='1.Klein Proj Bestaand Object'!$C$5,'1.Klein Proj Bestaand Object'!$C166,0)+IF($D$4=J$3,$D163,0)</f>
        <v>0</v>
      </c>
      <c r="K163" s="644">
        <f>IF('Objectenoverzicht aantallen'!K$3='1.Klein Proj Bestaand Object'!$C$5,'1.Klein Proj Bestaand Object'!$C166,0)+IF($D$4=K$3,$D163,0)</f>
        <v>0</v>
      </c>
      <c r="L163" s="644">
        <f>IF('Objectenoverzicht aantallen'!L$3='1.Klein Proj Bestaand Object'!$C$5,'1.Klein Proj Bestaand Object'!$C166,0)+IF($D$4=L$3,$D163,0)</f>
        <v>0</v>
      </c>
      <c r="M163" s="644">
        <f>IF('Objectenoverzicht aantallen'!M$3='1.Klein Proj Bestaand Object'!$C$5,'1.Klein Proj Bestaand Object'!$C166,0)+IF($D$4=M$3,$D163,0)</f>
        <v>0</v>
      </c>
      <c r="N163" s="644">
        <f>IF('Objectenoverzicht aantallen'!N$3='1.Klein Proj Bestaand Object'!$C$5,'1.Klein Proj Bestaand Object'!$C166,0)+IF($D$4=N$3,$D163,0)</f>
        <v>0</v>
      </c>
      <c r="O163" s="644">
        <f>IF('Objectenoverzicht aantallen'!O$3='1.Klein Proj Bestaand Object'!$C$5,'1.Klein Proj Bestaand Object'!$C166,0)+IF($D$4=O$3,$D163,0)</f>
        <v>0</v>
      </c>
      <c r="P163" s="460">
        <f t="shared" si="3"/>
        <v>0</v>
      </c>
      <c r="Q163" s="644">
        <f>'Invulsheet Assetbeheerder'!E166</f>
        <v>0</v>
      </c>
      <c r="R163" s="644">
        <f>'Invulsheet Assetbeheerder'!F166</f>
        <v>0</v>
      </c>
      <c r="S163" s="644">
        <f>'Invulsheet Assetbeheerder'!G166</f>
        <v>0</v>
      </c>
      <c r="T163" s="644">
        <f>'Invulsheet Assetbeheerder'!H166</f>
        <v>0</v>
      </c>
      <c r="U163" s="644">
        <f>'Invulsheet Assetbeheerder'!I166</f>
        <v>0</v>
      </c>
      <c r="V163" s="644">
        <f>'Invulsheet Assetbeheerder'!J166</f>
        <v>0</v>
      </c>
      <c r="W163" s="644">
        <f>'Invulsheet Assetbeheerder'!K166</f>
        <v>0</v>
      </c>
      <c r="X163" s="644">
        <f>'Invulsheet Assetbeheerder'!L166</f>
        <v>0</v>
      </c>
      <c r="Y163" s="644">
        <f>'Invulsheet Assetbeheerder'!M166</f>
        <v>0</v>
      </c>
      <c r="Z163" s="644">
        <f>'Invulsheet Assetbeheerder'!N166</f>
        <v>0</v>
      </c>
      <c r="AA163" s="644">
        <f>'Invulsheet Assetbeheerder'!O166</f>
        <v>0</v>
      </c>
    </row>
    <row r="164" spans="1:27" ht="17" thickBot="1" x14ac:dyDescent="0.25">
      <c r="A164" s="456">
        <f>'St. Objectenlijst FE'!A164</f>
        <v>160</v>
      </c>
      <c r="B164" s="454" t="str">
        <f>LOOKUP(A164,'St. Objectenlijst FE'!A:A,'St. Objectenlijst FE'!B:B)</f>
        <v>Leeg</v>
      </c>
      <c r="C164" s="453">
        <f>LOOKUP(A164,'Invulsheet Assetbeheerder'!A:A,'Invulsheet Assetbeheerder'!D:D)</f>
        <v>0</v>
      </c>
      <c r="D164" s="453">
        <f>IF(A164='2.Middel Proj Aangepast Object'!A166,'2.Middel Proj Aangepast Object'!E166,0)+IF(A164='3. Middel Groot Proj Nieuw Obj '!$B$6,'3. Middel Groot Proj Nieuw Obj '!$C$9,0)+IF('Objectenoverzicht aantallen'!A164='3. Middel Groot Proj Nieuw Obj '!$E$6,'3. Middel Groot Proj Nieuw Obj '!$F$9,0)+IF(A164='3. Middel Groot Proj Nieuw Obj '!$H$6,'3. Middel Groot Proj Nieuw Obj '!$I$9,0)+IF('Objectenoverzicht aantallen'!A164='3. Middel Groot Proj Nieuw Obj '!$K$6,'3. Middel Groot Proj Nieuw Obj '!$L$9,0)</f>
        <v>0</v>
      </c>
      <c r="E164" s="644">
        <f>IF('Objectenoverzicht aantallen'!E$3='1.Klein Proj Bestaand Object'!$C$5,'1.Klein Proj Bestaand Object'!$C167,0)+IF($D$4=E$3,$D164,0)</f>
        <v>0</v>
      </c>
      <c r="F164" s="644">
        <f>IF('Objectenoverzicht aantallen'!F$3='1.Klein Proj Bestaand Object'!$C$5,'1.Klein Proj Bestaand Object'!$C167,0)+IF($D$4=F$3,$D164,0)</f>
        <v>0</v>
      </c>
      <c r="G164" s="644">
        <f>IF('Objectenoverzicht aantallen'!G$3='1.Klein Proj Bestaand Object'!$C$5,'1.Klein Proj Bestaand Object'!$C167,0)+IF($D$4=G$3,$D164,0)</f>
        <v>0</v>
      </c>
      <c r="H164" s="644">
        <f>IF('Objectenoverzicht aantallen'!H$3='1.Klein Proj Bestaand Object'!$C$5,'1.Klein Proj Bestaand Object'!$C167,0)+IF($D$4=H$3,$D164,0)</f>
        <v>0</v>
      </c>
      <c r="I164" s="644">
        <f>IF('Objectenoverzicht aantallen'!I$3='1.Klein Proj Bestaand Object'!$C$5,'1.Klein Proj Bestaand Object'!$C167,0)+IF($D$4=I$3,$D164,0)</f>
        <v>0</v>
      </c>
      <c r="J164" s="644">
        <f>IF('Objectenoverzicht aantallen'!J$3='1.Klein Proj Bestaand Object'!$C$5,'1.Klein Proj Bestaand Object'!$C167,0)+IF($D$4=J$3,$D164,0)</f>
        <v>0</v>
      </c>
      <c r="K164" s="644">
        <f>IF('Objectenoverzicht aantallen'!K$3='1.Klein Proj Bestaand Object'!$C$5,'1.Klein Proj Bestaand Object'!$C167,0)+IF($D$4=K$3,$D164,0)</f>
        <v>0</v>
      </c>
      <c r="L164" s="644">
        <f>IF('Objectenoverzicht aantallen'!L$3='1.Klein Proj Bestaand Object'!$C$5,'1.Klein Proj Bestaand Object'!$C167,0)+IF($D$4=L$3,$D164,0)</f>
        <v>0</v>
      </c>
      <c r="M164" s="644">
        <f>IF('Objectenoverzicht aantallen'!M$3='1.Klein Proj Bestaand Object'!$C$5,'1.Klein Proj Bestaand Object'!$C167,0)+IF($D$4=M$3,$D164,0)</f>
        <v>0</v>
      </c>
      <c r="N164" s="644">
        <f>IF('Objectenoverzicht aantallen'!N$3='1.Klein Proj Bestaand Object'!$C$5,'1.Klein Proj Bestaand Object'!$C167,0)+IF($D$4=N$3,$D164,0)</f>
        <v>0</v>
      </c>
      <c r="O164" s="644">
        <f>IF('Objectenoverzicht aantallen'!O$3='1.Klein Proj Bestaand Object'!$C$5,'1.Klein Proj Bestaand Object'!$C167,0)+IF($D$4=O$3,$D164,0)</f>
        <v>0</v>
      </c>
      <c r="P164" s="460">
        <f t="shared" si="3"/>
        <v>0</v>
      </c>
      <c r="Q164" s="644">
        <f>'Invulsheet Assetbeheerder'!E167</f>
        <v>0</v>
      </c>
      <c r="R164" s="644">
        <f>'Invulsheet Assetbeheerder'!F167</f>
        <v>0</v>
      </c>
      <c r="S164" s="644">
        <f>'Invulsheet Assetbeheerder'!G167</f>
        <v>0</v>
      </c>
      <c r="T164" s="644">
        <f>'Invulsheet Assetbeheerder'!H167</f>
        <v>0</v>
      </c>
      <c r="U164" s="644">
        <f>'Invulsheet Assetbeheerder'!I167</f>
        <v>0</v>
      </c>
      <c r="V164" s="644">
        <f>'Invulsheet Assetbeheerder'!J167</f>
        <v>0</v>
      </c>
      <c r="W164" s="644">
        <f>'Invulsheet Assetbeheerder'!K167</f>
        <v>0</v>
      </c>
      <c r="X164" s="644">
        <f>'Invulsheet Assetbeheerder'!L167</f>
        <v>0</v>
      </c>
      <c r="Y164" s="644">
        <f>'Invulsheet Assetbeheerder'!M167</f>
        <v>0</v>
      </c>
      <c r="Z164" s="644">
        <f>'Invulsheet Assetbeheerder'!N167</f>
        <v>0</v>
      </c>
      <c r="AA164" s="644">
        <f>'Invulsheet Assetbeheerder'!O167</f>
        <v>0</v>
      </c>
    </row>
    <row r="165" spans="1:27" ht="17" thickBot="1" x14ac:dyDescent="0.25">
      <c r="A165" s="456">
        <f>'St. Objectenlijst FE'!A165</f>
        <v>161</v>
      </c>
      <c r="B165" s="454" t="str">
        <f>LOOKUP(A165,'St. Objectenlijst FE'!A:A,'St. Objectenlijst FE'!B:B)</f>
        <v>Leeg</v>
      </c>
      <c r="C165" s="453">
        <f>LOOKUP(A165,'Invulsheet Assetbeheerder'!A:A,'Invulsheet Assetbeheerder'!D:D)</f>
        <v>0</v>
      </c>
      <c r="D165" s="453">
        <f>IF(A165='2.Middel Proj Aangepast Object'!A167,'2.Middel Proj Aangepast Object'!E167,0)+IF(A165='3. Middel Groot Proj Nieuw Obj '!$B$6,'3. Middel Groot Proj Nieuw Obj '!$C$9,0)+IF('Objectenoverzicht aantallen'!A165='3. Middel Groot Proj Nieuw Obj '!$E$6,'3. Middel Groot Proj Nieuw Obj '!$F$9,0)+IF(A165='3. Middel Groot Proj Nieuw Obj '!$H$6,'3. Middel Groot Proj Nieuw Obj '!$I$9,0)+IF('Objectenoverzicht aantallen'!A165='3. Middel Groot Proj Nieuw Obj '!$K$6,'3. Middel Groot Proj Nieuw Obj '!$L$9,0)</f>
        <v>0</v>
      </c>
      <c r="E165" s="644">
        <f>IF('Objectenoverzicht aantallen'!E$3='1.Klein Proj Bestaand Object'!$C$5,'1.Klein Proj Bestaand Object'!$C168,0)+IF($D$4=E$3,$D165,0)</f>
        <v>0</v>
      </c>
      <c r="F165" s="644">
        <f>IF('Objectenoverzicht aantallen'!F$3='1.Klein Proj Bestaand Object'!$C$5,'1.Klein Proj Bestaand Object'!$C168,0)+IF($D$4=F$3,$D165,0)</f>
        <v>0</v>
      </c>
      <c r="G165" s="644">
        <f>IF('Objectenoverzicht aantallen'!G$3='1.Klein Proj Bestaand Object'!$C$5,'1.Klein Proj Bestaand Object'!$C168,0)+IF($D$4=G$3,$D165,0)</f>
        <v>0</v>
      </c>
      <c r="H165" s="644">
        <f>IF('Objectenoverzicht aantallen'!H$3='1.Klein Proj Bestaand Object'!$C$5,'1.Klein Proj Bestaand Object'!$C168,0)+IF($D$4=H$3,$D165,0)</f>
        <v>0</v>
      </c>
      <c r="I165" s="644">
        <f>IF('Objectenoverzicht aantallen'!I$3='1.Klein Proj Bestaand Object'!$C$5,'1.Klein Proj Bestaand Object'!$C168,0)+IF($D$4=I$3,$D165,0)</f>
        <v>0</v>
      </c>
      <c r="J165" s="644">
        <f>IF('Objectenoverzicht aantallen'!J$3='1.Klein Proj Bestaand Object'!$C$5,'1.Klein Proj Bestaand Object'!$C168,0)+IF($D$4=J$3,$D165,0)</f>
        <v>0</v>
      </c>
      <c r="K165" s="644">
        <f>IF('Objectenoverzicht aantallen'!K$3='1.Klein Proj Bestaand Object'!$C$5,'1.Klein Proj Bestaand Object'!$C168,0)+IF($D$4=K$3,$D165,0)</f>
        <v>0</v>
      </c>
      <c r="L165" s="644">
        <f>IF('Objectenoverzicht aantallen'!L$3='1.Klein Proj Bestaand Object'!$C$5,'1.Klein Proj Bestaand Object'!$C168,0)+IF($D$4=L$3,$D165,0)</f>
        <v>0</v>
      </c>
      <c r="M165" s="644">
        <f>IF('Objectenoverzicht aantallen'!M$3='1.Klein Proj Bestaand Object'!$C$5,'1.Klein Proj Bestaand Object'!$C168,0)+IF($D$4=M$3,$D165,0)</f>
        <v>0</v>
      </c>
      <c r="N165" s="644">
        <f>IF('Objectenoverzicht aantallen'!N$3='1.Klein Proj Bestaand Object'!$C$5,'1.Klein Proj Bestaand Object'!$C168,0)+IF($D$4=N$3,$D165,0)</f>
        <v>0</v>
      </c>
      <c r="O165" s="644">
        <f>IF('Objectenoverzicht aantallen'!O$3='1.Klein Proj Bestaand Object'!$C$5,'1.Klein Proj Bestaand Object'!$C168,0)+IF($D$4=O$3,$D165,0)</f>
        <v>0</v>
      </c>
      <c r="P165" s="460">
        <f t="shared" si="3"/>
        <v>0</v>
      </c>
      <c r="Q165" s="644">
        <f>'Invulsheet Assetbeheerder'!E168</f>
        <v>0</v>
      </c>
      <c r="R165" s="644">
        <f>'Invulsheet Assetbeheerder'!F168</f>
        <v>0</v>
      </c>
      <c r="S165" s="644">
        <f>'Invulsheet Assetbeheerder'!G168</f>
        <v>0</v>
      </c>
      <c r="T165" s="644">
        <f>'Invulsheet Assetbeheerder'!H168</f>
        <v>0</v>
      </c>
      <c r="U165" s="644">
        <f>'Invulsheet Assetbeheerder'!I168</f>
        <v>0</v>
      </c>
      <c r="V165" s="644">
        <f>'Invulsheet Assetbeheerder'!J168</f>
        <v>0</v>
      </c>
      <c r="W165" s="644">
        <f>'Invulsheet Assetbeheerder'!K168</f>
        <v>0</v>
      </c>
      <c r="X165" s="644">
        <f>'Invulsheet Assetbeheerder'!L168</f>
        <v>0</v>
      </c>
      <c r="Y165" s="644">
        <f>'Invulsheet Assetbeheerder'!M168</f>
        <v>0</v>
      </c>
      <c r="Z165" s="644">
        <f>'Invulsheet Assetbeheerder'!N168</f>
        <v>0</v>
      </c>
      <c r="AA165" s="644">
        <f>'Invulsheet Assetbeheerder'!O168</f>
        <v>0</v>
      </c>
    </row>
    <row r="166" spans="1:27" ht="17" thickBot="1" x14ac:dyDescent="0.25">
      <c r="A166" s="456">
        <f>'St. Objectenlijst FE'!A166</f>
        <v>162</v>
      </c>
      <c r="B166" s="454" t="str">
        <f>LOOKUP(A166,'St. Objectenlijst FE'!A:A,'St. Objectenlijst FE'!B:B)</f>
        <v>Leeg</v>
      </c>
      <c r="C166" s="453">
        <f>LOOKUP(A166,'Invulsheet Assetbeheerder'!A:A,'Invulsheet Assetbeheerder'!D:D)</f>
        <v>0</v>
      </c>
      <c r="D166" s="453">
        <f>IF(A166='2.Middel Proj Aangepast Object'!A168,'2.Middel Proj Aangepast Object'!E168,0)+IF(A166='3. Middel Groot Proj Nieuw Obj '!$B$6,'3. Middel Groot Proj Nieuw Obj '!$C$9,0)+IF('Objectenoverzicht aantallen'!A166='3. Middel Groot Proj Nieuw Obj '!$E$6,'3. Middel Groot Proj Nieuw Obj '!$F$9,0)+IF(A166='3. Middel Groot Proj Nieuw Obj '!$H$6,'3. Middel Groot Proj Nieuw Obj '!$I$9,0)+IF('Objectenoverzicht aantallen'!A166='3. Middel Groot Proj Nieuw Obj '!$K$6,'3. Middel Groot Proj Nieuw Obj '!$L$9,0)</f>
        <v>0</v>
      </c>
      <c r="E166" s="644">
        <f>IF('Objectenoverzicht aantallen'!E$3='1.Klein Proj Bestaand Object'!$C$5,'1.Klein Proj Bestaand Object'!$C169,0)+IF($D$4=E$3,$D166,0)</f>
        <v>0</v>
      </c>
      <c r="F166" s="644">
        <f>IF('Objectenoverzicht aantallen'!F$3='1.Klein Proj Bestaand Object'!$C$5,'1.Klein Proj Bestaand Object'!$C169,0)+IF($D$4=F$3,$D166,0)</f>
        <v>0</v>
      </c>
      <c r="G166" s="644">
        <f>IF('Objectenoverzicht aantallen'!G$3='1.Klein Proj Bestaand Object'!$C$5,'1.Klein Proj Bestaand Object'!$C169,0)+IF($D$4=G$3,$D166,0)</f>
        <v>0</v>
      </c>
      <c r="H166" s="644">
        <f>IF('Objectenoverzicht aantallen'!H$3='1.Klein Proj Bestaand Object'!$C$5,'1.Klein Proj Bestaand Object'!$C169,0)+IF($D$4=H$3,$D166,0)</f>
        <v>0</v>
      </c>
      <c r="I166" s="644">
        <f>IF('Objectenoverzicht aantallen'!I$3='1.Klein Proj Bestaand Object'!$C$5,'1.Klein Proj Bestaand Object'!$C169,0)+IF($D$4=I$3,$D166,0)</f>
        <v>0</v>
      </c>
      <c r="J166" s="644">
        <f>IF('Objectenoverzicht aantallen'!J$3='1.Klein Proj Bestaand Object'!$C$5,'1.Klein Proj Bestaand Object'!$C169,0)+IF($D$4=J$3,$D166,0)</f>
        <v>0</v>
      </c>
      <c r="K166" s="644">
        <f>IF('Objectenoverzicht aantallen'!K$3='1.Klein Proj Bestaand Object'!$C$5,'1.Klein Proj Bestaand Object'!$C169,0)+IF($D$4=K$3,$D166,0)</f>
        <v>0</v>
      </c>
      <c r="L166" s="644">
        <f>IF('Objectenoverzicht aantallen'!L$3='1.Klein Proj Bestaand Object'!$C$5,'1.Klein Proj Bestaand Object'!$C169,0)+IF($D$4=L$3,$D166,0)</f>
        <v>0</v>
      </c>
      <c r="M166" s="644">
        <f>IF('Objectenoverzicht aantallen'!M$3='1.Klein Proj Bestaand Object'!$C$5,'1.Klein Proj Bestaand Object'!$C169,0)+IF($D$4=M$3,$D166,0)</f>
        <v>0</v>
      </c>
      <c r="N166" s="644">
        <f>IF('Objectenoverzicht aantallen'!N$3='1.Klein Proj Bestaand Object'!$C$5,'1.Klein Proj Bestaand Object'!$C169,0)+IF($D$4=N$3,$D166,0)</f>
        <v>0</v>
      </c>
      <c r="O166" s="644">
        <f>IF('Objectenoverzicht aantallen'!O$3='1.Klein Proj Bestaand Object'!$C$5,'1.Klein Proj Bestaand Object'!$C169,0)+IF($D$4=O$3,$D166,0)</f>
        <v>0</v>
      </c>
      <c r="P166" s="460">
        <f t="shared" si="3"/>
        <v>0</v>
      </c>
      <c r="Q166" s="644">
        <f>'Invulsheet Assetbeheerder'!E169</f>
        <v>0</v>
      </c>
      <c r="R166" s="644">
        <f>'Invulsheet Assetbeheerder'!F169</f>
        <v>0</v>
      </c>
      <c r="S166" s="644">
        <f>'Invulsheet Assetbeheerder'!G169</f>
        <v>0</v>
      </c>
      <c r="T166" s="644">
        <f>'Invulsheet Assetbeheerder'!H169</f>
        <v>0</v>
      </c>
      <c r="U166" s="644">
        <f>'Invulsheet Assetbeheerder'!I169</f>
        <v>0</v>
      </c>
      <c r="V166" s="644">
        <f>'Invulsheet Assetbeheerder'!J169</f>
        <v>0</v>
      </c>
      <c r="W166" s="644">
        <f>'Invulsheet Assetbeheerder'!K169</f>
        <v>0</v>
      </c>
      <c r="X166" s="644">
        <f>'Invulsheet Assetbeheerder'!L169</f>
        <v>0</v>
      </c>
      <c r="Y166" s="644">
        <f>'Invulsheet Assetbeheerder'!M169</f>
        <v>0</v>
      </c>
      <c r="Z166" s="644">
        <f>'Invulsheet Assetbeheerder'!N169</f>
        <v>0</v>
      </c>
      <c r="AA166" s="644">
        <f>'Invulsheet Assetbeheerder'!O169</f>
        <v>0</v>
      </c>
    </row>
    <row r="167" spans="1:27" ht="17" thickBot="1" x14ac:dyDescent="0.25">
      <c r="A167" s="456">
        <f>'St. Objectenlijst FE'!A167</f>
        <v>163</v>
      </c>
      <c r="B167" s="454" t="str">
        <f>LOOKUP(A167,'St. Objectenlijst FE'!A:A,'St. Objectenlijst FE'!B:B)</f>
        <v>Leeg</v>
      </c>
      <c r="C167" s="453">
        <f>LOOKUP(A167,'Invulsheet Assetbeheerder'!A:A,'Invulsheet Assetbeheerder'!D:D)</f>
        <v>0</v>
      </c>
      <c r="D167" s="453">
        <f>IF(A167='2.Middel Proj Aangepast Object'!A169,'2.Middel Proj Aangepast Object'!E169,0)+IF(A167='3. Middel Groot Proj Nieuw Obj '!$B$6,'3. Middel Groot Proj Nieuw Obj '!$C$9,0)+IF('Objectenoverzicht aantallen'!A167='3. Middel Groot Proj Nieuw Obj '!$E$6,'3. Middel Groot Proj Nieuw Obj '!$F$9,0)+IF(A167='3. Middel Groot Proj Nieuw Obj '!$H$6,'3. Middel Groot Proj Nieuw Obj '!$I$9,0)+IF('Objectenoverzicht aantallen'!A167='3. Middel Groot Proj Nieuw Obj '!$K$6,'3. Middel Groot Proj Nieuw Obj '!$L$9,0)</f>
        <v>0</v>
      </c>
      <c r="E167" s="644">
        <f>IF('Objectenoverzicht aantallen'!E$3='1.Klein Proj Bestaand Object'!$C$5,'1.Klein Proj Bestaand Object'!$C170,0)+IF($D$4=E$3,$D167,0)</f>
        <v>0</v>
      </c>
      <c r="F167" s="644">
        <f>IF('Objectenoverzicht aantallen'!F$3='1.Klein Proj Bestaand Object'!$C$5,'1.Klein Proj Bestaand Object'!$C170,0)+IF($D$4=F$3,$D167,0)</f>
        <v>0</v>
      </c>
      <c r="G167" s="644">
        <f>IF('Objectenoverzicht aantallen'!G$3='1.Klein Proj Bestaand Object'!$C$5,'1.Klein Proj Bestaand Object'!$C170,0)+IF($D$4=G$3,$D167,0)</f>
        <v>0</v>
      </c>
      <c r="H167" s="644">
        <f>IF('Objectenoverzicht aantallen'!H$3='1.Klein Proj Bestaand Object'!$C$5,'1.Klein Proj Bestaand Object'!$C170,0)+IF($D$4=H$3,$D167,0)</f>
        <v>0</v>
      </c>
      <c r="I167" s="644">
        <f>IF('Objectenoverzicht aantallen'!I$3='1.Klein Proj Bestaand Object'!$C$5,'1.Klein Proj Bestaand Object'!$C170,0)+IF($D$4=I$3,$D167,0)</f>
        <v>0</v>
      </c>
      <c r="J167" s="644">
        <f>IF('Objectenoverzicht aantallen'!J$3='1.Klein Proj Bestaand Object'!$C$5,'1.Klein Proj Bestaand Object'!$C170,0)+IF($D$4=J$3,$D167,0)</f>
        <v>0</v>
      </c>
      <c r="K167" s="644">
        <f>IF('Objectenoverzicht aantallen'!K$3='1.Klein Proj Bestaand Object'!$C$5,'1.Klein Proj Bestaand Object'!$C170,0)+IF($D$4=K$3,$D167,0)</f>
        <v>0</v>
      </c>
      <c r="L167" s="644">
        <f>IF('Objectenoverzicht aantallen'!L$3='1.Klein Proj Bestaand Object'!$C$5,'1.Klein Proj Bestaand Object'!$C170,0)+IF($D$4=L$3,$D167,0)</f>
        <v>0</v>
      </c>
      <c r="M167" s="644">
        <f>IF('Objectenoverzicht aantallen'!M$3='1.Klein Proj Bestaand Object'!$C$5,'1.Klein Proj Bestaand Object'!$C170,0)+IF($D$4=M$3,$D167,0)</f>
        <v>0</v>
      </c>
      <c r="N167" s="644">
        <f>IF('Objectenoverzicht aantallen'!N$3='1.Klein Proj Bestaand Object'!$C$5,'1.Klein Proj Bestaand Object'!$C170,0)+IF($D$4=N$3,$D167,0)</f>
        <v>0</v>
      </c>
      <c r="O167" s="644">
        <f>IF('Objectenoverzicht aantallen'!O$3='1.Klein Proj Bestaand Object'!$C$5,'1.Klein Proj Bestaand Object'!$C170,0)+IF($D$4=O$3,$D167,0)</f>
        <v>0</v>
      </c>
      <c r="P167" s="460">
        <f t="shared" si="3"/>
        <v>0</v>
      </c>
      <c r="Q167" s="644">
        <f>'Invulsheet Assetbeheerder'!E170</f>
        <v>0</v>
      </c>
      <c r="R167" s="644">
        <f>'Invulsheet Assetbeheerder'!F170</f>
        <v>0</v>
      </c>
      <c r="S167" s="644">
        <f>'Invulsheet Assetbeheerder'!G170</f>
        <v>0</v>
      </c>
      <c r="T167" s="644">
        <f>'Invulsheet Assetbeheerder'!H170</f>
        <v>0</v>
      </c>
      <c r="U167" s="644">
        <f>'Invulsheet Assetbeheerder'!I170</f>
        <v>0</v>
      </c>
      <c r="V167" s="644">
        <f>'Invulsheet Assetbeheerder'!J170</f>
        <v>0</v>
      </c>
      <c r="W167" s="644">
        <f>'Invulsheet Assetbeheerder'!K170</f>
        <v>0</v>
      </c>
      <c r="X167" s="644">
        <f>'Invulsheet Assetbeheerder'!L170</f>
        <v>0</v>
      </c>
      <c r="Y167" s="644">
        <f>'Invulsheet Assetbeheerder'!M170</f>
        <v>0</v>
      </c>
      <c r="Z167" s="644">
        <f>'Invulsheet Assetbeheerder'!N170</f>
        <v>0</v>
      </c>
      <c r="AA167" s="644">
        <f>'Invulsheet Assetbeheerder'!O170</f>
        <v>0</v>
      </c>
    </row>
    <row r="168" spans="1:27" ht="17" thickBot="1" x14ac:dyDescent="0.25">
      <c r="A168" s="456">
        <f>'St. Objectenlijst FE'!A168</f>
        <v>164</v>
      </c>
      <c r="B168" s="454" t="str">
        <f>LOOKUP(A168,'St. Objectenlijst FE'!A:A,'St. Objectenlijst FE'!B:B)</f>
        <v>Leeg</v>
      </c>
      <c r="C168" s="453">
        <f>LOOKUP(A168,'Invulsheet Assetbeheerder'!A:A,'Invulsheet Assetbeheerder'!D:D)</f>
        <v>0</v>
      </c>
      <c r="D168" s="453">
        <f>IF(A168='2.Middel Proj Aangepast Object'!A170,'2.Middel Proj Aangepast Object'!E170,0)+IF(A168='3. Middel Groot Proj Nieuw Obj '!$B$6,'3. Middel Groot Proj Nieuw Obj '!$C$9,0)+IF('Objectenoverzicht aantallen'!A168='3. Middel Groot Proj Nieuw Obj '!$E$6,'3. Middel Groot Proj Nieuw Obj '!$F$9,0)+IF(A168='3. Middel Groot Proj Nieuw Obj '!$H$6,'3. Middel Groot Proj Nieuw Obj '!$I$9,0)+IF('Objectenoverzicht aantallen'!A168='3. Middel Groot Proj Nieuw Obj '!$K$6,'3. Middel Groot Proj Nieuw Obj '!$L$9,0)</f>
        <v>0</v>
      </c>
      <c r="E168" s="644">
        <f>IF('Objectenoverzicht aantallen'!E$3='1.Klein Proj Bestaand Object'!$C$5,'1.Klein Proj Bestaand Object'!$C171,0)+IF($D$4=E$3,$D168,0)</f>
        <v>0</v>
      </c>
      <c r="F168" s="644">
        <f>IF('Objectenoverzicht aantallen'!F$3='1.Klein Proj Bestaand Object'!$C$5,'1.Klein Proj Bestaand Object'!$C171,0)+IF($D$4=F$3,$D168,0)</f>
        <v>0</v>
      </c>
      <c r="G168" s="644">
        <f>IF('Objectenoverzicht aantallen'!G$3='1.Klein Proj Bestaand Object'!$C$5,'1.Klein Proj Bestaand Object'!$C171,0)+IF($D$4=G$3,$D168,0)</f>
        <v>0</v>
      </c>
      <c r="H168" s="644">
        <f>IF('Objectenoverzicht aantallen'!H$3='1.Klein Proj Bestaand Object'!$C$5,'1.Klein Proj Bestaand Object'!$C171,0)+IF($D$4=H$3,$D168,0)</f>
        <v>0</v>
      </c>
      <c r="I168" s="644">
        <f>IF('Objectenoverzicht aantallen'!I$3='1.Klein Proj Bestaand Object'!$C$5,'1.Klein Proj Bestaand Object'!$C171,0)+IF($D$4=I$3,$D168,0)</f>
        <v>0</v>
      </c>
      <c r="J168" s="644">
        <f>IF('Objectenoverzicht aantallen'!J$3='1.Klein Proj Bestaand Object'!$C$5,'1.Klein Proj Bestaand Object'!$C171,0)+IF($D$4=J$3,$D168,0)</f>
        <v>0</v>
      </c>
      <c r="K168" s="644">
        <f>IF('Objectenoverzicht aantallen'!K$3='1.Klein Proj Bestaand Object'!$C$5,'1.Klein Proj Bestaand Object'!$C171,0)+IF($D$4=K$3,$D168,0)</f>
        <v>0</v>
      </c>
      <c r="L168" s="644">
        <f>IF('Objectenoverzicht aantallen'!L$3='1.Klein Proj Bestaand Object'!$C$5,'1.Klein Proj Bestaand Object'!$C171,0)+IF($D$4=L$3,$D168,0)</f>
        <v>0</v>
      </c>
      <c r="M168" s="644">
        <f>IF('Objectenoverzicht aantallen'!M$3='1.Klein Proj Bestaand Object'!$C$5,'1.Klein Proj Bestaand Object'!$C171,0)+IF($D$4=M$3,$D168,0)</f>
        <v>0</v>
      </c>
      <c r="N168" s="644">
        <f>IF('Objectenoverzicht aantallen'!N$3='1.Klein Proj Bestaand Object'!$C$5,'1.Klein Proj Bestaand Object'!$C171,0)+IF($D$4=N$3,$D168,0)</f>
        <v>0</v>
      </c>
      <c r="O168" s="644">
        <f>IF('Objectenoverzicht aantallen'!O$3='1.Klein Proj Bestaand Object'!$C$5,'1.Klein Proj Bestaand Object'!$C171,0)+IF($D$4=O$3,$D168,0)</f>
        <v>0</v>
      </c>
      <c r="P168" s="460">
        <f t="shared" ref="P168:P173" si="4">C168+SUM(E168:O168)-SUM(Q168:AA168)</f>
        <v>0</v>
      </c>
      <c r="Q168" s="644">
        <f>'Invulsheet Assetbeheerder'!E171</f>
        <v>0</v>
      </c>
      <c r="R168" s="644">
        <f>'Invulsheet Assetbeheerder'!F171</f>
        <v>0</v>
      </c>
      <c r="S168" s="644">
        <f>'Invulsheet Assetbeheerder'!G171</f>
        <v>0</v>
      </c>
      <c r="T168" s="644">
        <f>'Invulsheet Assetbeheerder'!H171</f>
        <v>0</v>
      </c>
      <c r="U168" s="644">
        <f>'Invulsheet Assetbeheerder'!I171</f>
        <v>0</v>
      </c>
      <c r="V168" s="644">
        <f>'Invulsheet Assetbeheerder'!J171</f>
        <v>0</v>
      </c>
      <c r="W168" s="644">
        <f>'Invulsheet Assetbeheerder'!K171</f>
        <v>0</v>
      </c>
      <c r="X168" s="644">
        <f>'Invulsheet Assetbeheerder'!L171</f>
        <v>0</v>
      </c>
      <c r="Y168" s="644">
        <f>'Invulsheet Assetbeheerder'!M171</f>
        <v>0</v>
      </c>
      <c r="Z168" s="644">
        <f>'Invulsheet Assetbeheerder'!N171</f>
        <v>0</v>
      </c>
      <c r="AA168" s="644">
        <f>'Invulsheet Assetbeheerder'!O171</f>
        <v>0</v>
      </c>
    </row>
    <row r="169" spans="1:27" ht="17" thickBot="1" x14ac:dyDescent="0.25">
      <c r="A169" s="456">
        <f>'St. Objectenlijst FE'!A169</f>
        <v>165</v>
      </c>
      <c r="B169" s="454" t="str">
        <f>LOOKUP(A169,'St. Objectenlijst FE'!A:A,'St. Objectenlijst FE'!B:B)</f>
        <v>Leeg</v>
      </c>
      <c r="C169" s="453">
        <f>LOOKUP(A169,'Invulsheet Assetbeheerder'!A:A,'Invulsheet Assetbeheerder'!D:D)</f>
        <v>0</v>
      </c>
      <c r="D169" s="453">
        <f>IF(A169='2.Middel Proj Aangepast Object'!A171,'2.Middel Proj Aangepast Object'!E171,0)+IF(A169='3. Middel Groot Proj Nieuw Obj '!$B$6,'3. Middel Groot Proj Nieuw Obj '!$C$9,0)+IF('Objectenoverzicht aantallen'!A169='3. Middel Groot Proj Nieuw Obj '!$E$6,'3. Middel Groot Proj Nieuw Obj '!$F$9,0)+IF(A169='3. Middel Groot Proj Nieuw Obj '!$H$6,'3. Middel Groot Proj Nieuw Obj '!$I$9,0)+IF('Objectenoverzicht aantallen'!A169='3. Middel Groot Proj Nieuw Obj '!$K$6,'3. Middel Groot Proj Nieuw Obj '!$L$9,0)</f>
        <v>0</v>
      </c>
      <c r="E169" s="644">
        <f>IF('Objectenoverzicht aantallen'!E$3='1.Klein Proj Bestaand Object'!$C$5,'1.Klein Proj Bestaand Object'!$C172,0)+IF($D$4=E$3,$D169,0)</f>
        <v>0</v>
      </c>
      <c r="F169" s="644">
        <f>IF('Objectenoverzicht aantallen'!F$3='1.Klein Proj Bestaand Object'!$C$5,'1.Klein Proj Bestaand Object'!$C172,0)+IF($D$4=F$3,$D169,0)</f>
        <v>0</v>
      </c>
      <c r="G169" s="644">
        <f>IF('Objectenoverzicht aantallen'!G$3='1.Klein Proj Bestaand Object'!$C$5,'1.Klein Proj Bestaand Object'!$C172,0)+IF($D$4=G$3,$D169,0)</f>
        <v>0</v>
      </c>
      <c r="H169" s="644">
        <f>IF('Objectenoverzicht aantallen'!H$3='1.Klein Proj Bestaand Object'!$C$5,'1.Klein Proj Bestaand Object'!$C172,0)+IF($D$4=H$3,$D169,0)</f>
        <v>0</v>
      </c>
      <c r="I169" s="644">
        <f>IF('Objectenoverzicht aantallen'!I$3='1.Klein Proj Bestaand Object'!$C$5,'1.Klein Proj Bestaand Object'!$C172,0)+IF($D$4=I$3,$D169,0)</f>
        <v>0</v>
      </c>
      <c r="J169" s="644">
        <f>IF('Objectenoverzicht aantallen'!J$3='1.Klein Proj Bestaand Object'!$C$5,'1.Klein Proj Bestaand Object'!$C172,0)+IF($D$4=J$3,$D169,0)</f>
        <v>0</v>
      </c>
      <c r="K169" s="644">
        <f>IF('Objectenoverzicht aantallen'!K$3='1.Klein Proj Bestaand Object'!$C$5,'1.Klein Proj Bestaand Object'!$C172,0)+IF($D$4=K$3,$D169,0)</f>
        <v>0</v>
      </c>
      <c r="L169" s="644">
        <f>IF('Objectenoverzicht aantallen'!L$3='1.Klein Proj Bestaand Object'!$C$5,'1.Klein Proj Bestaand Object'!$C172,0)+IF($D$4=L$3,$D169,0)</f>
        <v>0</v>
      </c>
      <c r="M169" s="644">
        <f>IF('Objectenoverzicht aantallen'!M$3='1.Klein Proj Bestaand Object'!$C$5,'1.Klein Proj Bestaand Object'!$C172,0)+IF($D$4=M$3,$D169,0)</f>
        <v>0</v>
      </c>
      <c r="N169" s="644">
        <f>IF('Objectenoverzicht aantallen'!N$3='1.Klein Proj Bestaand Object'!$C$5,'1.Klein Proj Bestaand Object'!$C172,0)+IF($D$4=N$3,$D169,0)</f>
        <v>0</v>
      </c>
      <c r="O169" s="644">
        <f>IF('Objectenoverzicht aantallen'!O$3='1.Klein Proj Bestaand Object'!$C$5,'1.Klein Proj Bestaand Object'!$C172,0)+IF($D$4=O$3,$D169,0)</f>
        <v>0</v>
      </c>
      <c r="P169" s="460">
        <f t="shared" si="4"/>
        <v>0</v>
      </c>
      <c r="Q169" s="644">
        <f>'Invulsheet Assetbeheerder'!E172</f>
        <v>0</v>
      </c>
      <c r="R169" s="644">
        <f>'Invulsheet Assetbeheerder'!F172</f>
        <v>0</v>
      </c>
      <c r="S169" s="644">
        <f>'Invulsheet Assetbeheerder'!G172</f>
        <v>0</v>
      </c>
      <c r="T169" s="644">
        <f>'Invulsheet Assetbeheerder'!H172</f>
        <v>0</v>
      </c>
      <c r="U169" s="644">
        <f>'Invulsheet Assetbeheerder'!I172</f>
        <v>0</v>
      </c>
      <c r="V169" s="644">
        <f>'Invulsheet Assetbeheerder'!J172</f>
        <v>0</v>
      </c>
      <c r="W169" s="644">
        <f>'Invulsheet Assetbeheerder'!K172</f>
        <v>0</v>
      </c>
      <c r="X169" s="644">
        <f>'Invulsheet Assetbeheerder'!L172</f>
        <v>0</v>
      </c>
      <c r="Y169" s="644">
        <f>'Invulsheet Assetbeheerder'!M172</f>
        <v>0</v>
      </c>
      <c r="Z169" s="644">
        <f>'Invulsheet Assetbeheerder'!N172</f>
        <v>0</v>
      </c>
      <c r="AA169" s="644">
        <f>'Invulsheet Assetbeheerder'!O172</f>
        <v>0</v>
      </c>
    </row>
    <row r="170" spans="1:27" ht="17" thickBot="1" x14ac:dyDescent="0.25">
      <c r="A170" s="456">
        <f>'St. Objectenlijst FE'!A170</f>
        <v>166</v>
      </c>
      <c r="B170" s="454" t="str">
        <f>LOOKUP(A170,'St. Objectenlijst FE'!A:A,'St. Objectenlijst FE'!B:B)</f>
        <v>Leeg</v>
      </c>
      <c r="C170" s="453">
        <f>LOOKUP(A170,'Invulsheet Assetbeheerder'!A:A,'Invulsheet Assetbeheerder'!D:D)</f>
        <v>0</v>
      </c>
      <c r="D170" s="453">
        <f>IF(A170='2.Middel Proj Aangepast Object'!A172,'2.Middel Proj Aangepast Object'!E172,0)+IF(A170='3. Middel Groot Proj Nieuw Obj '!$B$6,'3. Middel Groot Proj Nieuw Obj '!$C$9,0)+IF('Objectenoverzicht aantallen'!A170='3. Middel Groot Proj Nieuw Obj '!$E$6,'3. Middel Groot Proj Nieuw Obj '!$F$9,0)+IF(A170='3. Middel Groot Proj Nieuw Obj '!$H$6,'3. Middel Groot Proj Nieuw Obj '!$I$9,0)+IF('Objectenoverzicht aantallen'!A170='3. Middel Groot Proj Nieuw Obj '!$K$6,'3. Middel Groot Proj Nieuw Obj '!$L$9,0)</f>
        <v>0</v>
      </c>
      <c r="E170" s="644">
        <f>IF('Objectenoverzicht aantallen'!E$3='1.Klein Proj Bestaand Object'!$C$5,'1.Klein Proj Bestaand Object'!$C173,0)+IF($D$4=E$3,$D170,0)</f>
        <v>0</v>
      </c>
      <c r="F170" s="644">
        <f>IF('Objectenoverzicht aantallen'!F$3='1.Klein Proj Bestaand Object'!$C$5,'1.Klein Proj Bestaand Object'!$C173,0)+IF($D$4=F$3,$D170,0)</f>
        <v>0</v>
      </c>
      <c r="G170" s="644">
        <f>IF('Objectenoverzicht aantallen'!G$3='1.Klein Proj Bestaand Object'!$C$5,'1.Klein Proj Bestaand Object'!$C173,0)+IF($D$4=G$3,$D170,0)</f>
        <v>0</v>
      </c>
      <c r="H170" s="644">
        <f>IF('Objectenoverzicht aantallen'!H$3='1.Klein Proj Bestaand Object'!$C$5,'1.Klein Proj Bestaand Object'!$C173,0)+IF($D$4=H$3,$D170,0)</f>
        <v>0</v>
      </c>
      <c r="I170" s="644">
        <f>IF('Objectenoverzicht aantallen'!I$3='1.Klein Proj Bestaand Object'!$C$5,'1.Klein Proj Bestaand Object'!$C173,0)+IF($D$4=I$3,$D170,0)</f>
        <v>0</v>
      </c>
      <c r="J170" s="644">
        <f>IF('Objectenoverzicht aantallen'!J$3='1.Klein Proj Bestaand Object'!$C$5,'1.Klein Proj Bestaand Object'!$C173,0)+IF($D$4=J$3,$D170,0)</f>
        <v>0</v>
      </c>
      <c r="K170" s="644">
        <f>IF('Objectenoverzicht aantallen'!K$3='1.Klein Proj Bestaand Object'!$C$5,'1.Klein Proj Bestaand Object'!$C173,0)+IF($D$4=K$3,$D170,0)</f>
        <v>0</v>
      </c>
      <c r="L170" s="644">
        <f>IF('Objectenoverzicht aantallen'!L$3='1.Klein Proj Bestaand Object'!$C$5,'1.Klein Proj Bestaand Object'!$C173,0)+IF($D$4=L$3,$D170,0)</f>
        <v>0</v>
      </c>
      <c r="M170" s="644">
        <f>IF('Objectenoverzicht aantallen'!M$3='1.Klein Proj Bestaand Object'!$C$5,'1.Klein Proj Bestaand Object'!$C173,0)+IF($D$4=M$3,$D170,0)</f>
        <v>0</v>
      </c>
      <c r="N170" s="644">
        <f>IF('Objectenoverzicht aantallen'!N$3='1.Klein Proj Bestaand Object'!$C$5,'1.Klein Proj Bestaand Object'!$C173,0)+IF($D$4=N$3,$D170,0)</f>
        <v>0</v>
      </c>
      <c r="O170" s="644">
        <f>IF('Objectenoverzicht aantallen'!O$3='1.Klein Proj Bestaand Object'!$C$5,'1.Klein Proj Bestaand Object'!$C173,0)+IF($D$4=O$3,$D170,0)</f>
        <v>0</v>
      </c>
      <c r="P170" s="460">
        <f t="shared" si="4"/>
        <v>0</v>
      </c>
      <c r="Q170" s="644">
        <f>'Invulsheet Assetbeheerder'!E173</f>
        <v>0</v>
      </c>
      <c r="R170" s="644">
        <f>'Invulsheet Assetbeheerder'!F173</f>
        <v>0</v>
      </c>
      <c r="S170" s="644">
        <f>'Invulsheet Assetbeheerder'!G173</f>
        <v>0</v>
      </c>
      <c r="T170" s="644">
        <f>'Invulsheet Assetbeheerder'!H173</f>
        <v>0</v>
      </c>
      <c r="U170" s="644">
        <f>'Invulsheet Assetbeheerder'!I173</f>
        <v>0</v>
      </c>
      <c r="V170" s="644">
        <f>'Invulsheet Assetbeheerder'!J173</f>
        <v>0</v>
      </c>
      <c r="W170" s="644">
        <f>'Invulsheet Assetbeheerder'!K173</f>
        <v>0</v>
      </c>
      <c r="X170" s="644">
        <f>'Invulsheet Assetbeheerder'!L173</f>
        <v>0</v>
      </c>
      <c r="Y170" s="644">
        <f>'Invulsheet Assetbeheerder'!M173</f>
        <v>0</v>
      </c>
      <c r="Z170" s="644">
        <f>'Invulsheet Assetbeheerder'!N173</f>
        <v>0</v>
      </c>
      <c r="AA170" s="644">
        <f>'Invulsheet Assetbeheerder'!O173</f>
        <v>0</v>
      </c>
    </row>
    <row r="171" spans="1:27" ht="17" thickBot="1" x14ac:dyDescent="0.25">
      <c r="A171" s="456">
        <f>'St. Objectenlijst FE'!A171</f>
        <v>167</v>
      </c>
      <c r="B171" s="454" t="str">
        <f>LOOKUP(A171,'St. Objectenlijst FE'!A:A,'St. Objectenlijst FE'!B:B)</f>
        <v>Leeg</v>
      </c>
      <c r="C171" s="453">
        <f>LOOKUP(A171,'Invulsheet Assetbeheerder'!A:A,'Invulsheet Assetbeheerder'!D:D)</f>
        <v>0</v>
      </c>
      <c r="D171" s="453">
        <f>IF(A171='2.Middel Proj Aangepast Object'!A173,'2.Middel Proj Aangepast Object'!E173,0)+IF(A171='3. Middel Groot Proj Nieuw Obj '!$B$6,'3. Middel Groot Proj Nieuw Obj '!$C$9,0)+IF('Objectenoverzicht aantallen'!A171='3. Middel Groot Proj Nieuw Obj '!$E$6,'3. Middel Groot Proj Nieuw Obj '!$F$9,0)+IF(A171='3. Middel Groot Proj Nieuw Obj '!$H$6,'3. Middel Groot Proj Nieuw Obj '!$I$9,0)+IF('Objectenoverzicht aantallen'!A171='3. Middel Groot Proj Nieuw Obj '!$K$6,'3. Middel Groot Proj Nieuw Obj '!$L$9,0)</f>
        <v>0</v>
      </c>
      <c r="E171" s="644">
        <f>IF('Objectenoverzicht aantallen'!E$3='1.Klein Proj Bestaand Object'!$C$5,'1.Klein Proj Bestaand Object'!$C174,0)+IF($D$4=E$3,$D171,0)</f>
        <v>0</v>
      </c>
      <c r="F171" s="644">
        <f>IF('Objectenoverzicht aantallen'!F$3='1.Klein Proj Bestaand Object'!$C$5,'1.Klein Proj Bestaand Object'!$C174,0)+IF($D$4=F$3,$D171,0)</f>
        <v>0</v>
      </c>
      <c r="G171" s="644">
        <f>IF('Objectenoverzicht aantallen'!G$3='1.Klein Proj Bestaand Object'!$C$5,'1.Klein Proj Bestaand Object'!$C174,0)+IF($D$4=G$3,$D171,0)</f>
        <v>0</v>
      </c>
      <c r="H171" s="644">
        <f>IF('Objectenoverzicht aantallen'!H$3='1.Klein Proj Bestaand Object'!$C$5,'1.Klein Proj Bestaand Object'!$C174,0)+IF($D$4=H$3,$D171,0)</f>
        <v>0</v>
      </c>
      <c r="I171" s="644">
        <f>IF('Objectenoverzicht aantallen'!I$3='1.Klein Proj Bestaand Object'!$C$5,'1.Klein Proj Bestaand Object'!$C174,0)+IF($D$4=I$3,$D171,0)</f>
        <v>0</v>
      </c>
      <c r="J171" s="644">
        <f>IF('Objectenoverzicht aantallen'!J$3='1.Klein Proj Bestaand Object'!$C$5,'1.Klein Proj Bestaand Object'!$C174,0)+IF($D$4=J$3,$D171,0)</f>
        <v>0</v>
      </c>
      <c r="K171" s="644">
        <f>IF('Objectenoverzicht aantallen'!K$3='1.Klein Proj Bestaand Object'!$C$5,'1.Klein Proj Bestaand Object'!$C174,0)+IF($D$4=K$3,$D171,0)</f>
        <v>0</v>
      </c>
      <c r="L171" s="644">
        <f>IF('Objectenoverzicht aantallen'!L$3='1.Klein Proj Bestaand Object'!$C$5,'1.Klein Proj Bestaand Object'!$C174,0)+IF($D$4=L$3,$D171,0)</f>
        <v>0</v>
      </c>
      <c r="M171" s="644">
        <f>IF('Objectenoverzicht aantallen'!M$3='1.Klein Proj Bestaand Object'!$C$5,'1.Klein Proj Bestaand Object'!$C174,0)+IF($D$4=M$3,$D171,0)</f>
        <v>0</v>
      </c>
      <c r="N171" s="644">
        <f>IF('Objectenoverzicht aantallen'!N$3='1.Klein Proj Bestaand Object'!$C$5,'1.Klein Proj Bestaand Object'!$C174,0)+IF($D$4=N$3,$D171,0)</f>
        <v>0</v>
      </c>
      <c r="O171" s="644">
        <f>IF('Objectenoverzicht aantallen'!O$3='1.Klein Proj Bestaand Object'!$C$5,'1.Klein Proj Bestaand Object'!$C174,0)+IF($D$4=O$3,$D171,0)</f>
        <v>0</v>
      </c>
      <c r="P171" s="460">
        <f t="shared" si="4"/>
        <v>0</v>
      </c>
      <c r="Q171" s="644">
        <f>'Invulsheet Assetbeheerder'!E174</f>
        <v>0</v>
      </c>
      <c r="R171" s="644">
        <f>'Invulsheet Assetbeheerder'!F174</f>
        <v>0</v>
      </c>
      <c r="S171" s="644">
        <f>'Invulsheet Assetbeheerder'!G174</f>
        <v>0</v>
      </c>
      <c r="T171" s="644">
        <f>'Invulsheet Assetbeheerder'!H174</f>
        <v>0</v>
      </c>
      <c r="U171" s="644">
        <f>'Invulsheet Assetbeheerder'!I174</f>
        <v>0</v>
      </c>
      <c r="V171" s="644">
        <f>'Invulsheet Assetbeheerder'!J174</f>
        <v>0</v>
      </c>
      <c r="W171" s="644">
        <f>'Invulsheet Assetbeheerder'!K174</f>
        <v>0</v>
      </c>
      <c r="X171" s="644">
        <f>'Invulsheet Assetbeheerder'!L174</f>
        <v>0</v>
      </c>
      <c r="Y171" s="644">
        <f>'Invulsheet Assetbeheerder'!M174</f>
        <v>0</v>
      </c>
      <c r="Z171" s="644">
        <f>'Invulsheet Assetbeheerder'!N174</f>
        <v>0</v>
      </c>
      <c r="AA171" s="644">
        <f>'Invulsheet Assetbeheerder'!O174</f>
        <v>0</v>
      </c>
    </row>
    <row r="172" spans="1:27" ht="17" thickBot="1" x14ac:dyDescent="0.25">
      <c r="A172" s="456">
        <f>'St. Objectenlijst FE'!A172</f>
        <v>168</v>
      </c>
      <c r="B172" s="454" t="str">
        <f>LOOKUP(A172,'St. Objectenlijst FE'!A:A,'St. Objectenlijst FE'!B:B)</f>
        <v>Leeg</v>
      </c>
      <c r="C172" s="453">
        <f>LOOKUP(A172,'Invulsheet Assetbeheerder'!A:A,'Invulsheet Assetbeheerder'!D:D)</f>
        <v>0</v>
      </c>
      <c r="D172" s="453">
        <f>IF(A172='2.Middel Proj Aangepast Object'!A174,'2.Middel Proj Aangepast Object'!E174,0)+IF(A172='3. Middel Groot Proj Nieuw Obj '!$B$6,'3. Middel Groot Proj Nieuw Obj '!$C$9,0)+IF('Objectenoverzicht aantallen'!A172='3. Middel Groot Proj Nieuw Obj '!$E$6,'3. Middel Groot Proj Nieuw Obj '!$F$9,0)+IF(A172='3. Middel Groot Proj Nieuw Obj '!$H$6,'3. Middel Groot Proj Nieuw Obj '!$I$9,0)+IF('Objectenoverzicht aantallen'!A172='3. Middel Groot Proj Nieuw Obj '!$K$6,'3. Middel Groot Proj Nieuw Obj '!$L$9,0)</f>
        <v>0</v>
      </c>
      <c r="E172" s="644">
        <f>IF('Objectenoverzicht aantallen'!E$3='1.Klein Proj Bestaand Object'!$C$5,'1.Klein Proj Bestaand Object'!$C175,0)+IF($D$4=E$3,$D172,0)</f>
        <v>0</v>
      </c>
      <c r="F172" s="644">
        <f>IF('Objectenoverzicht aantallen'!F$3='1.Klein Proj Bestaand Object'!$C$5,'1.Klein Proj Bestaand Object'!$C175,0)+IF($D$4=F$3,$D172,0)</f>
        <v>0</v>
      </c>
      <c r="G172" s="644">
        <f>IF('Objectenoverzicht aantallen'!G$3='1.Klein Proj Bestaand Object'!$C$5,'1.Klein Proj Bestaand Object'!$C175,0)+IF($D$4=G$3,$D172,0)</f>
        <v>0</v>
      </c>
      <c r="H172" s="644">
        <f>IF('Objectenoverzicht aantallen'!H$3='1.Klein Proj Bestaand Object'!$C$5,'1.Klein Proj Bestaand Object'!$C175,0)+IF($D$4=H$3,$D172,0)</f>
        <v>0</v>
      </c>
      <c r="I172" s="644">
        <f>IF('Objectenoverzicht aantallen'!I$3='1.Klein Proj Bestaand Object'!$C$5,'1.Klein Proj Bestaand Object'!$C175,0)+IF($D$4=I$3,$D172,0)</f>
        <v>0</v>
      </c>
      <c r="J172" s="644">
        <f>IF('Objectenoverzicht aantallen'!J$3='1.Klein Proj Bestaand Object'!$C$5,'1.Klein Proj Bestaand Object'!$C175,0)+IF($D$4=J$3,$D172,0)</f>
        <v>0</v>
      </c>
      <c r="K172" s="644">
        <f>IF('Objectenoverzicht aantallen'!K$3='1.Klein Proj Bestaand Object'!$C$5,'1.Klein Proj Bestaand Object'!$C175,0)+IF($D$4=K$3,$D172,0)</f>
        <v>0</v>
      </c>
      <c r="L172" s="644">
        <f>IF('Objectenoverzicht aantallen'!L$3='1.Klein Proj Bestaand Object'!$C$5,'1.Klein Proj Bestaand Object'!$C175,0)+IF($D$4=L$3,$D172,0)</f>
        <v>0</v>
      </c>
      <c r="M172" s="644">
        <f>IF('Objectenoverzicht aantallen'!M$3='1.Klein Proj Bestaand Object'!$C$5,'1.Klein Proj Bestaand Object'!$C175,0)+IF($D$4=M$3,$D172,0)</f>
        <v>0</v>
      </c>
      <c r="N172" s="644">
        <f>IF('Objectenoverzicht aantallen'!N$3='1.Klein Proj Bestaand Object'!$C$5,'1.Klein Proj Bestaand Object'!$C175,0)+IF($D$4=N$3,$D172,0)</f>
        <v>0</v>
      </c>
      <c r="O172" s="644">
        <f>IF('Objectenoverzicht aantallen'!O$3='1.Klein Proj Bestaand Object'!$C$5,'1.Klein Proj Bestaand Object'!$C175,0)+IF($D$4=O$3,$D172,0)</f>
        <v>0</v>
      </c>
      <c r="P172" s="460">
        <f t="shared" si="4"/>
        <v>0</v>
      </c>
      <c r="Q172" s="644">
        <f>'Invulsheet Assetbeheerder'!E175</f>
        <v>0</v>
      </c>
      <c r="R172" s="644">
        <f>'Invulsheet Assetbeheerder'!F175</f>
        <v>0</v>
      </c>
      <c r="S172" s="644">
        <f>'Invulsheet Assetbeheerder'!G175</f>
        <v>0</v>
      </c>
      <c r="T172" s="644">
        <f>'Invulsheet Assetbeheerder'!H175</f>
        <v>0</v>
      </c>
      <c r="U172" s="644">
        <f>'Invulsheet Assetbeheerder'!I175</f>
        <v>0</v>
      </c>
      <c r="V172" s="644">
        <f>'Invulsheet Assetbeheerder'!J175</f>
        <v>0</v>
      </c>
      <c r="W172" s="644">
        <f>'Invulsheet Assetbeheerder'!K175</f>
        <v>0</v>
      </c>
      <c r="X172" s="644">
        <f>'Invulsheet Assetbeheerder'!L175</f>
        <v>0</v>
      </c>
      <c r="Y172" s="644">
        <f>'Invulsheet Assetbeheerder'!M175</f>
        <v>0</v>
      </c>
      <c r="Z172" s="644">
        <f>'Invulsheet Assetbeheerder'!N175</f>
        <v>0</v>
      </c>
      <c r="AA172" s="644">
        <f>'Invulsheet Assetbeheerder'!O175</f>
        <v>0</v>
      </c>
    </row>
    <row r="173" spans="1:27" ht="17" thickBot="1" x14ac:dyDescent="0.25">
      <c r="A173" s="456">
        <f>'St. Objectenlijst FE'!A173</f>
        <v>169</v>
      </c>
      <c r="B173" s="454" t="str">
        <f>LOOKUP(A173,'St. Objectenlijst FE'!A:A,'St. Objectenlijst FE'!B:B)</f>
        <v>Leeg</v>
      </c>
      <c r="C173" s="453">
        <f>LOOKUP(A173,'Invulsheet Assetbeheerder'!A:A,'Invulsheet Assetbeheerder'!D:D)</f>
        <v>0</v>
      </c>
      <c r="D173" s="453">
        <f>IF(A173='2.Middel Proj Aangepast Object'!A175,'2.Middel Proj Aangepast Object'!E175,0)+IF(A173='3. Middel Groot Proj Nieuw Obj '!$B$6,'3. Middel Groot Proj Nieuw Obj '!$C$9,0)+IF('Objectenoverzicht aantallen'!A173='3. Middel Groot Proj Nieuw Obj '!$E$6,'3. Middel Groot Proj Nieuw Obj '!$F$9,0)+IF(A173='3. Middel Groot Proj Nieuw Obj '!$H$6,'3. Middel Groot Proj Nieuw Obj '!$I$9,0)+IF('Objectenoverzicht aantallen'!A173='3. Middel Groot Proj Nieuw Obj '!$K$6,'3. Middel Groot Proj Nieuw Obj '!$L$9,0)</f>
        <v>0</v>
      </c>
      <c r="E173" s="644">
        <f>IF('Objectenoverzicht aantallen'!E$3='1.Klein Proj Bestaand Object'!$C$5,'1.Klein Proj Bestaand Object'!$C176,0)+IF($D$4=E$3,$D173,0)</f>
        <v>0</v>
      </c>
      <c r="F173" s="644">
        <f>IF('Objectenoverzicht aantallen'!F$3='1.Klein Proj Bestaand Object'!$C$5,'1.Klein Proj Bestaand Object'!$C176,0)+IF($D$4=F$3,$D173,0)</f>
        <v>0</v>
      </c>
      <c r="G173" s="644">
        <f>IF('Objectenoverzicht aantallen'!G$3='1.Klein Proj Bestaand Object'!$C$5,'1.Klein Proj Bestaand Object'!$C176,0)+IF($D$4=G$3,$D173,0)</f>
        <v>0</v>
      </c>
      <c r="H173" s="644">
        <f>IF('Objectenoverzicht aantallen'!H$3='1.Klein Proj Bestaand Object'!$C$5,'1.Klein Proj Bestaand Object'!$C176,0)+IF($D$4=H$3,$D173,0)</f>
        <v>0</v>
      </c>
      <c r="I173" s="644">
        <f>IF('Objectenoverzicht aantallen'!I$3='1.Klein Proj Bestaand Object'!$C$5,'1.Klein Proj Bestaand Object'!$C176,0)+IF($D$4=I$3,$D173,0)</f>
        <v>0</v>
      </c>
      <c r="J173" s="644">
        <f>IF('Objectenoverzicht aantallen'!J$3='1.Klein Proj Bestaand Object'!$C$5,'1.Klein Proj Bestaand Object'!$C176,0)+IF($D$4=J$3,$D173,0)</f>
        <v>0</v>
      </c>
      <c r="K173" s="644">
        <f>IF('Objectenoverzicht aantallen'!K$3='1.Klein Proj Bestaand Object'!$C$5,'1.Klein Proj Bestaand Object'!$C176,0)+IF($D$4=K$3,$D173,0)</f>
        <v>0</v>
      </c>
      <c r="L173" s="644">
        <f>IF('Objectenoverzicht aantallen'!L$3='1.Klein Proj Bestaand Object'!$C$5,'1.Klein Proj Bestaand Object'!$C176,0)+IF($D$4=L$3,$D173,0)</f>
        <v>0</v>
      </c>
      <c r="M173" s="644">
        <f>IF('Objectenoverzicht aantallen'!M$3='1.Klein Proj Bestaand Object'!$C$5,'1.Klein Proj Bestaand Object'!$C176,0)+IF($D$4=M$3,$D173,0)</f>
        <v>0</v>
      </c>
      <c r="N173" s="644">
        <f>IF('Objectenoverzicht aantallen'!N$3='1.Klein Proj Bestaand Object'!$C$5,'1.Klein Proj Bestaand Object'!$C176,0)+IF($D$4=N$3,$D173,0)</f>
        <v>0</v>
      </c>
      <c r="O173" s="644">
        <f>IF('Objectenoverzicht aantallen'!O$3='1.Klein Proj Bestaand Object'!$C$5,'1.Klein Proj Bestaand Object'!$C176,0)+IF($D$4=O$3,$D173,0)</f>
        <v>0</v>
      </c>
      <c r="P173" s="460">
        <f t="shared" si="4"/>
        <v>0</v>
      </c>
      <c r="Q173" s="644">
        <f>'Invulsheet Assetbeheerder'!E176</f>
        <v>0</v>
      </c>
      <c r="R173" s="644">
        <f>'Invulsheet Assetbeheerder'!F176</f>
        <v>0</v>
      </c>
      <c r="S173" s="644">
        <f>'Invulsheet Assetbeheerder'!G176</f>
        <v>0</v>
      </c>
      <c r="T173" s="644">
        <f>'Invulsheet Assetbeheerder'!H176</f>
        <v>0</v>
      </c>
      <c r="U173" s="644">
        <f>'Invulsheet Assetbeheerder'!I176</f>
        <v>0</v>
      </c>
      <c r="V173" s="644">
        <f>'Invulsheet Assetbeheerder'!J176</f>
        <v>0</v>
      </c>
      <c r="W173" s="644">
        <f>'Invulsheet Assetbeheerder'!K176</f>
        <v>0</v>
      </c>
      <c r="X173" s="644">
        <f>'Invulsheet Assetbeheerder'!L176</f>
        <v>0</v>
      </c>
      <c r="Y173" s="644">
        <f>'Invulsheet Assetbeheerder'!M176</f>
        <v>0</v>
      </c>
      <c r="Z173" s="644">
        <f>'Invulsheet Assetbeheerder'!N176</f>
        <v>0</v>
      </c>
      <c r="AA173" s="644">
        <f>'Invulsheet Assetbeheerder'!O176</f>
        <v>0</v>
      </c>
    </row>
    <row r="174" spans="1:27" ht="17" thickBot="1" x14ac:dyDescent="0.25">
      <c r="A174" s="456">
        <f>'St. Objectenlijst FE'!A174</f>
        <v>170</v>
      </c>
      <c r="B174" s="454" t="str">
        <f>LOOKUP(A174,'St. Objectenlijst FE'!A:A,'St. Objectenlijst FE'!B:B)</f>
        <v>Leeg</v>
      </c>
      <c r="C174" s="453">
        <f>LOOKUP(A174,'Invulsheet Assetbeheerder'!A:A,'Invulsheet Assetbeheerder'!D:D)</f>
        <v>0</v>
      </c>
      <c r="D174" s="453">
        <f>IF(A174='2.Middel Proj Aangepast Object'!A176,'2.Middel Proj Aangepast Object'!E176,0)+IF(A174='3. Middel Groot Proj Nieuw Obj '!$B$6,'3. Middel Groot Proj Nieuw Obj '!$C$9,0)+IF('Objectenoverzicht aantallen'!A174='3. Middel Groot Proj Nieuw Obj '!$E$6,'3. Middel Groot Proj Nieuw Obj '!$F$9,0)+IF(A174='3. Middel Groot Proj Nieuw Obj '!$H$6,'3. Middel Groot Proj Nieuw Obj '!$I$9,0)+IF('Objectenoverzicht aantallen'!A174='3. Middel Groot Proj Nieuw Obj '!$K$6,'3. Middel Groot Proj Nieuw Obj '!$L$9,0)</f>
        <v>0</v>
      </c>
      <c r="E174" s="644">
        <f>IF('Objectenoverzicht aantallen'!E$3='1.Klein Proj Bestaand Object'!$C$5,'1.Klein Proj Bestaand Object'!$C177,0)+IF($D$4=E$3,$D174,0)</f>
        <v>0</v>
      </c>
      <c r="F174" s="644">
        <f>IF('Objectenoverzicht aantallen'!F$3='1.Klein Proj Bestaand Object'!$C$5,'1.Klein Proj Bestaand Object'!$C177,0)+IF($D$4=F$3,$D174,0)</f>
        <v>0</v>
      </c>
      <c r="G174" s="644">
        <f>IF('Objectenoverzicht aantallen'!G$3='1.Klein Proj Bestaand Object'!$C$5,'1.Klein Proj Bestaand Object'!$C177,0)+IF($D$4=G$3,$D174,0)</f>
        <v>0</v>
      </c>
      <c r="H174" s="644">
        <f>IF('Objectenoverzicht aantallen'!H$3='1.Klein Proj Bestaand Object'!$C$5,'1.Klein Proj Bestaand Object'!$C177,0)+IF($D$4=H$3,$D174,0)</f>
        <v>0</v>
      </c>
      <c r="I174" s="644">
        <f>IF('Objectenoverzicht aantallen'!I$3='1.Klein Proj Bestaand Object'!$C$5,'1.Klein Proj Bestaand Object'!$C177,0)+IF($D$4=I$3,$D174,0)</f>
        <v>0</v>
      </c>
      <c r="J174" s="644">
        <f>IF('Objectenoverzicht aantallen'!J$3='1.Klein Proj Bestaand Object'!$C$5,'1.Klein Proj Bestaand Object'!$C177,0)+IF($D$4=J$3,$D174,0)</f>
        <v>0</v>
      </c>
      <c r="K174" s="644">
        <f>IF('Objectenoverzicht aantallen'!K$3='1.Klein Proj Bestaand Object'!$C$5,'1.Klein Proj Bestaand Object'!$C177,0)+IF($D$4=K$3,$D174,0)</f>
        <v>0</v>
      </c>
      <c r="L174" s="644">
        <f>IF('Objectenoverzicht aantallen'!L$3='1.Klein Proj Bestaand Object'!$C$5,'1.Klein Proj Bestaand Object'!$C177,0)+IF($D$4=L$3,$D174,0)</f>
        <v>0</v>
      </c>
      <c r="M174" s="644">
        <f>IF('Objectenoverzicht aantallen'!M$3='1.Klein Proj Bestaand Object'!$C$5,'1.Klein Proj Bestaand Object'!$C177,0)+IF($D$4=M$3,$D174,0)</f>
        <v>0</v>
      </c>
      <c r="N174" s="644">
        <f>IF('Objectenoverzicht aantallen'!N$3='1.Klein Proj Bestaand Object'!$C$5,'1.Klein Proj Bestaand Object'!$C177,0)+IF($D$4=N$3,$D174,0)</f>
        <v>0</v>
      </c>
      <c r="O174" s="644">
        <f>IF('Objectenoverzicht aantallen'!O$3='1.Klein Proj Bestaand Object'!$C$5,'1.Klein Proj Bestaand Object'!$C177,0)+IF($D$4=O$3,$D174,0)</f>
        <v>0</v>
      </c>
      <c r="P174" s="460">
        <f t="shared" ref="P174:P204" si="5">C174+SUM(E174:O174)-SUM(Q174:AA174)</f>
        <v>0</v>
      </c>
      <c r="Q174" s="644">
        <f>'Invulsheet Assetbeheerder'!E177</f>
        <v>0</v>
      </c>
      <c r="R174" s="644">
        <f>'Invulsheet Assetbeheerder'!F177</f>
        <v>0</v>
      </c>
      <c r="S174" s="644">
        <f>'Invulsheet Assetbeheerder'!G177</f>
        <v>0</v>
      </c>
      <c r="T174" s="644">
        <f>'Invulsheet Assetbeheerder'!H177</f>
        <v>0</v>
      </c>
      <c r="U174" s="644">
        <f>'Invulsheet Assetbeheerder'!I177</f>
        <v>0</v>
      </c>
      <c r="V174" s="644">
        <f>'Invulsheet Assetbeheerder'!J177</f>
        <v>0</v>
      </c>
      <c r="W174" s="644">
        <f>'Invulsheet Assetbeheerder'!K177</f>
        <v>0</v>
      </c>
      <c r="X174" s="644">
        <f>'Invulsheet Assetbeheerder'!L177</f>
        <v>0</v>
      </c>
      <c r="Y174" s="644">
        <f>'Invulsheet Assetbeheerder'!M177</f>
        <v>0</v>
      </c>
      <c r="Z174" s="644">
        <f>'Invulsheet Assetbeheerder'!N177</f>
        <v>0</v>
      </c>
      <c r="AA174" s="644">
        <f>'Invulsheet Assetbeheerder'!O177</f>
        <v>0</v>
      </c>
    </row>
    <row r="175" spans="1:27" ht="17" thickBot="1" x14ac:dyDescent="0.25">
      <c r="A175" s="456">
        <f>'St. Objectenlijst FE'!A175</f>
        <v>171</v>
      </c>
      <c r="B175" s="454" t="str">
        <f>LOOKUP(A175,'St. Objectenlijst FE'!A:A,'St. Objectenlijst FE'!B:B)</f>
        <v>Leeg</v>
      </c>
      <c r="C175" s="453">
        <f>LOOKUP(A175,'Invulsheet Assetbeheerder'!A:A,'Invulsheet Assetbeheerder'!D:D)</f>
        <v>0</v>
      </c>
      <c r="D175" s="453">
        <f>IF(A175='2.Middel Proj Aangepast Object'!A177,'2.Middel Proj Aangepast Object'!E177,0)+IF(A175='3. Middel Groot Proj Nieuw Obj '!$B$6,'3. Middel Groot Proj Nieuw Obj '!$C$9,0)+IF('Objectenoverzicht aantallen'!A175='3. Middel Groot Proj Nieuw Obj '!$E$6,'3. Middel Groot Proj Nieuw Obj '!$F$9,0)+IF(A175='3. Middel Groot Proj Nieuw Obj '!$H$6,'3. Middel Groot Proj Nieuw Obj '!$I$9,0)+IF('Objectenoverzicht aantallen'!A175='3. Middel Groot Proj Nieuw Obj '!$K$6,'3. Middel Groot Proj Nieuw Obj '!$L$9,0)</f>
        <v>0</v>
      </c>
      <c r="E175" s="644">
        <f>IF('Objectenoverzicht aantallen'!E$3='1.Klein Proj Bestaand Object'!$C$5,'1.Klein Proj Bestaand Object'!$C178,0)+IF($D$4=E$3,$D175,0)</f>
        <v>0</v>
      </c>
      <c r="F175" s="644">
        <f>IF('Objectenoverzicht aantallen'!F$3='1.Klein Proj Bestaand Object'!$C$5,'1.Klein Proj Bestaand Object'!$C178,0)+IF($D$4=F$3,$D175,0)</f>
        <v>0</v>
      </c>
      <c r="G175" s="644">
        <f>IF('Objectenoverzicht aantallen'!G$3='1.Klein Proj Bestaand Object'!$C$5,'1.Klein Proj Bestaand Object'!$C178,0)+IF($D$4=G$3,$D175,0)</f>
        <v>0</v>
      </c>
      <c r="H175" s="644">
        <f>IF('Objectenoverzicht aantallen'!H$3='1.Klein Proj Bestaand Object'!$C$5,'1.Klein Proj Bestaand Object'!$C178,0)+IF($D$4=H$3,$D175,0)</f>
        <v>0</v>
      </c>
      <c r="I175" s="644">
        <f>IF('Objectenoverzicht aantallen'!I$3='1.Klein Proj Bestaand Object'!$C$5,'1.Klein Proj Bestaand Object'!$C178,0)+IF($D$4=I$3,$D175,0)</f>
        <v>0</v>
      </c>
      <c r="J175" s="644">
        <f>IF('Objectenoverzicht aantallen'!J$3='1.Klein Proj Bestaand Object'!$C$5,'1.Klein Proj Bestaand Object'!$C178,0)+IF($D$4=J$3,$D175,0)</f>
        <v>0</v>
      </c>
      <c r="K175" s="644">
        <f>IF('Objectenoverzicht aantallen'!K$3='1.Klein Proj Bestaand Object'!$C$5,'1.Klein Proj Bestaand Object'!$C178,0)+IF($D$4=K$3,$D175,0)</f>
        <v>0</v>
      </c>
      <c r="L175" s="644">
        <f>IF('Objectenoverzicht aantallen'!L$3='1.Klein Proj Bestaand Object'!$C$5,'1.Klein Proj Bestaand Object'!$C178,0)+IF($D$4=L$3,$D175,0)</f>
        <v>0</v>
      </c>
      <c r="M175" s="644">
        <f>IF('Objectenoverzicht aantallen'!M$3='1.Klein Proj Bestaand Object'!$C$5,'1.Klein Proj Bestaand Object'!$C178,0)+IF($D$4=M$3,$D175,0)</f>
        <v>0</v>
      </c>
      <c r="N175" s="644">
        <f>IF('Objectenoverzicht aantallen'!N$3='1.Klein Proj Bestaand Object'!$C$5,'1.Klein Proj Bestaand Object'!$C178,0)+IF($D$4=N$3,$D175,0)</f>
        <v>0</v>
      </c>
      <c r="O175" s="644">
        <f>IF('Objectenoverzicht aantallen'!O$3='1.Klein Proj Bestaand Object'!$C$5,'1.Klein Proj Bestaand Object'!$C178,0)+IF($D$4=O$3,$D175,0)</f>
        <v>0</v>
      </c>
      <c r="P175" s="460">
        <f t="shared" si="5"/>
        <v>0</v>
      </c>
      <c r="Q175" s="644">
        <f>'Invulsheet Assetbeheerder'!E178</f>
        <v>0</v>
      </c>
      <c r="R175" s="644">
        <f>'Invulsheet Assetbeheerder'!F178</f>
        <v>0</v>
      </c>
      <c r="S175" s="644">
        <f>'Invulsheet Assetbeheerder'!G178</f>
        <v>0</v>
      </c>
      <c r="T175" s="644">
        <f>'Invulsheet Assetbeheerder'!H178</f>
        <v>0</v>
      </c>
      <c r="U175" s="644">
        <f>'Invulsheet Assetbeheerder'!I178</f>
        <v>0</v>
      </c>
      <c r="V175" s="644">
        <f>'Invulsheet Assetbeheerder'!J178</f>
        <v>0</v>
      </c>
      <c r="W175" s="644">
        <f>'Invulsheet Assetbeheerder'!K178</f>
        <v>0</v>
      </c>
      <c r="X175" s="644">
        <f>'Invulsheet Assetbeheerder'!L178</f>
        <v>0</v>
      </c>
      <c r="Y175" s="644">
        <f>'Invulsheet Assetbeheerder'!M178</f>
        <v>0</v>
      </c>
      <c r="Z175" s="644">
        <f>'Invulsheet Assetbeheerder'!N178</f>
        <v>0</v>
      </c>
      <c r="AA175" s="644">
        <f>'Invulsheet Assetbeheerder'!O178</f>
        <v>0</v>
      </c>
    </row>
    <row r="176" spans="1:27" ht="17" thickBot="1" x14ac:dyDescent="0.25">
      <c r="A176" s="456">
        <f>'St. Objectenlijst FE'!A176</f>
        <v>172</v>
      </c>
      <c r="B176" s="454" t="str">
        <f>LOOKUP(A176,'St. Objectenlijst FE'!A:A,'St. Objectenlijst FE'!B:B)</f>
        <v>Leeg</v>
      </c>
      <c r="C176" s="453">
        <f>LOOKUP(A176,'Invulsheet Assetbeheerder'!A:A,'Invulsheet Assetbeheerder'!D:D)</f>
        <v>0</v>
      </c>
      <c r="D176" s="453">
        <f>IF(A176='2.Middel Proj Aangepast Object'!A178,'2.Middel Proj Aangepast Object'!E178,0)+IF(A176='3. Middel Groot Proj Nieuw Obj '!$B$6,'3. Middel Groot Proj Nieuw Obj '!$C$9,0)+IF('Objectenoverzicht aantallen'!A176='3. Middel Groot Proj Nieuw Obj '!$E$6,'3. Middel Groot Proj Nieuw Obj '!$F$9,0)+IF(A176='3. Middel Groot Proj Nieuw Obj '!$H$6,'3. Middel Groot Proj Nieuw Obj '!$I$9,0)+IF('Objectenoverzicht aantallen'!A176='3. Middel Groot Proj Nieuw Obj '!$K$6,'3. Middel Groot Proj Nieuw Obj '!$L$9,0)</f>
        <v>0</v>
      </c>
      <c r="E176" s="644">
        <f>IF('Objectenoverzicht aantallen'!E$3='1.Klein Proj Bestaand Object'!$C$5,'1.Klein Proj Bestaand Object'!$C179,0)+IF($D$4=E$3,$D176,0)</f>
        <v>0</v>
      </c>
      <c r="F176" s="644">
        <f>IF('Objectenoverzicht aantallen'!F$3='1.Klein Proj Bestaand Object'!$C$5,'1.Klein Proj Bestaand Object'!$C179,0)+IF($D$4=F$3,$D176,0)</f>
        <v>0</v>
      </c>
      <c r="G176" s="644">
        <f>IF('Objectenoverzicht aantallen'!G$3='1.Klein Proj Bestaand Object'!$C$5,'1.Klein Proj Bestaand Object'!$C179,0)+IF($D$4=G$3,$D176,0)</f>
        <v>0</v>
      </c>
      <c r="H176" s="644">
        <f>IF('Objectenoverzicht aantallen'!H$3='1.Klein Proj Bestaand Object'!$C$5,'1.Klein Proj Bestaand Object'!$C179,0)+IF($D$4=H$3,$D176,0)</f>
        <v>0</v>
      </c>
      <c r="I176" s="644">
        <f>IF('Objectenoverzicht aantallen'!I$3='1.Klein Proj Bestaand Object'!$C$5,'1.Klein Proj Bestaand Object'!$C179,0)+IF($D$4=I$3,$D176,0)</f>
        <v>0</v>
      </c>
      <c r="J176" s="644">
        <f>IF('Objectenoverzicht aantallen'!J$3='1.Klein Proj Bestaand Object'!$C$5,'1.Klein Proj Bestaand Object'!$C179,0)+IF($D$4=J$3,$D176,0)</f>
        <v>0</v>
      </c>
      <c r="K176" s="644">
        <f>IF('Objectenoverzicht aantallen'!K$3='1.Klein Proj Bestaand Object'!$C$5,'1.Klein Proj Bestaand Object'!$C179,0)+IF($D$4=K$3,$D176,0)</f>
        <v>0</v>
      </c>
      <c r="L176" s="644">
        <f>IF('Objectenoverzicht aantallen'!L$3='1.Klein Proj Bestaand Object'!$C$5,'1.Klein Proj Bestaand Object'!$C179,0)+IF($D$4=L$3,$D176,0)</f>
        <v>0</v>
      </c>
      <c r="M176" s="644">
        <f>IF('Objectenoverzicht aantallen'!M$3='1.Klein Proj Bestaand Object'!$C$5,'1.Klein Proj Bestaand Object'!$C179,0)+IF($D$4=M$3,$D176,0)</f>
        <v>0</v>
      </c>
      <c r="N176" s="644">
        <f>IF('Objectenoverzicht aantallen'!N$3='1.Klein Proj Bestaand Object'!$C$5,'1.Klein Proj Bestaand Object'!$C179,0)+IF($D$4=N$3,$D176,0)</f>
        <v>0</v>
      </c>
      <c r="O176" s="644">
        <f>IF('Objectenoverzicht aantallen'!O$3='1.Klein Proj Bestaand Object'!$C$5,'1.Klein Proj Bestaand Object'!$C179,0)+IF($D$4=O$3,$D176,0)</f>
        <v>0</v>
      </c>
      <c r="P176" s="460">
        <f t="shared" si="5"/>
        <v>0</v>
      </c>
      <c r="Q176" s="644">
        <f>'Invulsheet Assetbeheerder'!E179</f>
        <v>0</v>
      </c>
      <c r="R176" s="644">
        <f>'Invulsheet Assetbeheerder'!F179</f>
        <v>0</v>
      </c>
      <c r="S176" s="644">
        <f>'Invulsheet Assetbeheerder'!G179</f>
        <v>0</v>
      </c>
      <c r="T176" s="644">
        <f>'Invulsheet Assetbeheerder'!H179</f>
        <v>0</v>
      </c>
      <c r="U176" s="644">
        <f>'Invulsheet Assetbeheerder'!I179</f>
        <v>0</v>
      </c>
      <c r="V176" s="644">
        <f>'Invulsheet Assetbeheerder'!J179</f>
        <v>0</v>
      </c>
      <c r="W176" s="644">
        <f>'Invulsheet Assetbeheerder'!K179</f>
        <v>0</v>
      </c>
      <c r="X176" s="644">
        <f>'Invulsheet Assetbeheerder'!L179</f>
        <v>0</v>
      </c>
      <c r="Y176" s="644">
        <f>'Invulsheet Assetbeheerder'!M179</f>
        <v>0</v>
      </c>
      <c r="Z176" s="644">
        <f>'Invulsheet Assetbeheerder'!N179</f>
        <v>0</v>
      </c>
      <c r="AA176" s="644">
        <f>'Invulsheet Assetbeheerder'!O179</f>
        <v>0</v>
      </c>
    </row>
    <row r="177" spans="1:27" ht="17" thickBot="1" x14ac:dyDescent="0.25">
      <c r="A177" s="456">
        <f>'St. Objectenlijst FE'!A177</f>
        <v>173</v>
      </c>
      <c r="B177" s="454" t="str">
        <f>LOOKUP(A177,'St. Objectenlijst FE'!A:A,'St. Objectenlijst FE'!B:B)</f>
        <v>Leeg</v>
      </c>
      <c r="C177" s="453">
        <f>LOOKUP(A177,'Invulsheet Assetbeheerder'!A:A,'Invulsheet Assetbeheerder'!D:D)</f>
        <v>0</v>
      </c>
      <c r="D177" s="453">
        <f>IF(A177='2.Middel Proj Aangepast Object'!A179,'2.Middel Proj Aangepast Object'!E179,0)+IF(A177='3. Middel Groot Proj Nieuw Obj '!$B$6,'3. Middel Groot Proj Nieuw Obj '!$C$9,0)+IF('Objectenoverzicht aantallen'!A177='3. Middel Groot Proj Nieuw Obj '!$E$6,'3. Middel Groot Proj Nieuw Obj '!$F$9,0)+IF(A177='3. Middel Groot Proj Nieuw Obj '!$H$6,'3. Middel Groot Proj Nieuw Obj '!$I$9,0)+IF('Objectenoverzicht aantallen'!A177='3. Middel Groot Proj Nieuw Obj '!$K$6,'3. Middel Groot Proj Nieuw Obj '!$L$9,0)</f>
        <v>0</v>
      </c>
      <c r="E177" s="644">
        <f>IF('Objectenoverzicht aantallen'!E$3='1.Klein Proj Bestaand Object'!$C$5,'1.Klein Proj Bestaand Object'!$C180,0)+IF($D$4=E$3,$D177,0)</f>
        <v>0</v>
      </c>
      <c r="F177" s="644">
        <f>IF('Objectenoverzicht aantallen'!F$3='1.Klein Proj Bestaand Object'!$C$5,'1.Klein Proj Bestaand Object'!$C180,0)+IF($D$4=F$3,$D177,0)</f>
        <v>0</v>
      </c>
      <c r="G177" s="644">
        <f>IF('Objectenoverzicht aantallen'!G$3='1.Klein Proj Bestaand Object'!$C$5,'1.Klein Proj Bestaand Object'!$C180,0)+IF($D$4=G$3,$D177,0)</f>
        <v>0</v>
      </c>
      <c r="H177" s="644">
        <f>IF('Objectenoverzicht aantallen'!H$3='1.Klein Proj Bestaand Object'!$C$5,'1.Klein Proj Bestaand Object'!$C180,0)+IF($D$4=H$3,$D177,0)</f>
        <v>0</v>
      </c>
      <c r="I177" s="644">
        <f>IF('Objectenoverzicht aantallen'!I$3='1.Klein Proj Bestaand Object'!$C$5,'1.Klein Proj Bestaand Object'!$C180,0)+IF($D$4=I$3,$D177,0)</f>
        <v>0</v>
      </c>
      <c r="J177" s="644">
        <f>IF('Objectenoverzicht aantallen'!J$3='1.Klein Proj Bestaand Object'!$C$5,'1.Klein Proj Bestaand Object'!$C180,0)+IF($D$4=J$3,$D177,0)</f>
        <v>0</v>
      </c>
      <c r="K177" s="644">
        <f>IF('Objectenoverzicht aantallen'!K$3='1.Klein Proj Bestaand Object'!$C$5,'1.Klein Proj Bestaand Object'!$C180,0)+IF($D$4=K$3,$D177,0)</f>
        <v>0</v>
      </c>
      <c r="L177" s="644">
        <f>IF('Objectenoverzicht aantallen'!L$3='1.Klein Proj Bestaand Object'!$C$5,'1.Klein Proj Bestaand Object'!$C180,0)+IF($D$4=L$3,$D177,0)</f>
        <v>0</v>
      </c>
      <c r="M177" s="644">
        <f>IF('Objectenoverzicht aantallen'!M$3='1.Klein Proj Bestaand Object'!$C$5,'1.Klein Proj Bestaand Object'!$C180,0)+IF($D$4=M$3,$D177,0)</f>
        <v>0</v>
      </c>
      <c r="N177" s="644">
        <f>IF('Objectenoverzicht aantallen'!N$3='1.Klein Proj Bestaand Object'!$C$5,'1.Klein Proj Bestaand Object'!$C180,0)+IF($D$4=N$3,$D177,0)</f>
        <v>0</v>
      </c>
      <c r="O177" s="644">
        <f>IF('Objectenoverzicht aantallen'!O$3='1.Klein Proj Bestaand Object'!$C$5,'1.Klein Proj Bestaand Object'!$C180,0)+IF($D$4=O$3,$D177,0)</f>
        <v>0</v>
      </c>
      <c r="P177" s="460">
        <f t="shared" si="5"/>
        <v>0</v>
      </c>
      <c r="Q177" s="644">
        <f>'Invulsheet Assetbeheerder'!E180</f>
        <v>0</v>
      </c>
      <c r="R177" s="644">
        <f>'Invulsheet Assetbeheerder'!F180</f>
        <v>0</v>
      </c>
      <c r="S177" s="644">
        <f>'Invulsheet Assetbeheerder'!G180</f>
        <v>0</v>
      </c>
      <c r="T177" s="644">
        <f>'Invulsheet Assetbeheerder'!H180</f>
        <v>0</v>
      </c>
      <c r="U177" s="644">
        <f>'Invulsheet Assetbeheerder'!I180</f>
        <v>0</v>
      </c>
      <c r="V177" s="644">
        <f>'Invulsheet Assetbeheerder'!J180</f>
        <v>0</v>
      </c>
      <c r="W177" s="644">
        <f>'Invulsheet Assetbeheerder'!K180</f>
        <v>0</v>
      </c>
      <c r="X177" s="644">
        <f>'Invulsheet Assetbeheerder'!L180</f>
        <v>0</v>
      </c>
      <c r="Y177" s="644">
        <f>'Invulsheet Assetbeheerder'!M180</f>
        <v>0</v>
      </c>
      <c r="Z177" s="644">
        <f>'Invulsheet Assetbeheerder'!N180</f>
        <v>0</v>
      </c>
      <c r="AA177" s="644">
        <f>'Invulsheet Assetbeheerder'!O180</f>
        <v>0</v>
      </c>
    </row>
    <row r="178" spans="1:27" ht="17" thickBot="1" x14ac:dyDescent="0.25">
      <c r="A178" s="456">
        <f>'St. Objectenlijst FE'!A178</f>
        <v>174</v>
      </c>
      <c r="B178" s="454" t="str">
        <f>LOOKUP(A178,'St. Objectenlijst FE'!A:A,'St. Objectenlijst FE'!B:B)</f>
        <v>Leeg</v>
      </c>
      <c r="C178" s="453">
        <f>LOOKUP(A178,'Invulsheet Assetbeheerder'!A:A,'Invulsheet Assetbeheerder'!D:D)</f>
        <v>0</v>
      </c>
      <c r="D178" s="453">
        <f>IF(A178='2.Middel Proj Aangepast Object'!A180,'2.Middel Proj Aangepast Object'!E180,0)+IF(A178='3. Middel Groot Proj Nieuw Obj '!$B$6,'3. Middel Groot Proj Nieuw Obj '!$C$9,0)+IF('Objectenoverzicht aantallen'!A178='3. Middel Groot Proj Nieuw Obj '!$E$6,'3. Middel Groot Proj Nieuw Obj '!$F$9,0)+IF(A178='3. Middel Groot Proj Nieuw Obj '!$H$6,'3. Middel Groot Proj Nieuw Obj '!$I$9,0)+IF('Objectenoverzicht aantallen'!A178='3. Middel Groot Proj Nieuw Obj '!$K$6,'3. Middel Groot Proj Nieuw Obj '!$L$9,0)</f>
        <v>0</v>
      </c>
      <c r="E178" s="644">
        <f>IF('Objectenoverzicht aantallen'!E$3='1.Klein Proj Bestaand Object'!$C$5,'1.Klein Proj Bestaand Object'!$C181,0)+IF($D$4=E$3,$D178,0)</f>
        <v>0</v>
      </c>
      <c r="F178" s="644">
        <f>IF('Objectenoverzicht aantallen'!F$3='1.Klein Proj Bestaand Object'!$C$5,'1.Klein Proj Bestaand Object'!$C181,0)+IF($D$4=F$3,$D178,0)</f>
        <v>0</v>
      </c>
      <c r="G178" s="644">
        <f>IF('Objectenoverzicht aantallen'!G$3='1.Klein Proj Bestaand Object'!$C$5,'1.Klein Proj Bestaand Object'!$C181,0)+IF($D$4=G$3,$D178,0)</f>
        <v>0</v>
      </c>
      <c r="H178" s="644">
        <f>IF('Objectenoverzicht aantallen'!H$3='1.Klein Proj Bestaand Object'!$C$5,'1.Klein Proj Bestaand Object'!$C181,0)+IF($D$4=H$3,$D178,0)</f>
        <v>0</v>
      </c>
      <c r="I178" s="644">
        <f>IF('Objectenoverzicht aantallen'!I$3='1.Klein Proj Bestaand Object'!$C$5,'1.Klein Proj Bestaand Object'!$C181,0)+IF($D$4=I$3,$D178,0)</f>
        <v>0</v>
      </c>
      <c r="J178" s="644">
        <f>IF('Objectenoverzicht aantallen'!J$3='1.Klein Proj Bestaand Object'!$C$5,'1.Klein Proj Bestaand Object'!$C181,0)+IF($D$4=J$3,$D178,0)</f>
        <v>0</v>
      </c>
      <c r="K178" s="644">
        <f>IF('Objectenoverzicht aantallen'!K$3='1.Klein Proj Bestaand Object'!$C$5,'1.Klein Proj Bestaand Object'!$C181,0)+IF($D$4=K$3,$D178,0)</f>
        <v>0</v>
      </c>
      <c r="L178" s="644">
        <f>IF('Objectenoverzicht aantallen'!L$3='1.Klein Proj Bestaand Object'!$C$5,'1.Klein Proj Bestaand Object'!$C181,0)+IF($D$4=L$3,$D178,0)</f>
        <v>0</v>
      </c>
      <c r="M178" s="644">
        <f>IF('Objectenoverzicht aantallen'!M$3='1.Klein Proj Bestaand Object'!$C$5,'1.Klein Proj Bestaand Object'!$C181,0)+IF($D$4=M$3,$D178,0)</f>
        <v>0</v>
      </c>
      <c r="N178" s="644">
        <f>IF('Objectenoverzicht aantallen'!N$3='1.Klein Proj Bestaand Object'!$C$5,'1.Klein Proj Bestaand Object'!$C181,0)+IF($D$4=N$3,$D178,0)</f>
        <v>0</v>
      </c>
      <c r="O178" s="644">
        <f>IF('Objectenoverzicht aantallen'!O$3='1.Klein Proj Bestaand Object'!$C$5,'1.Klein Proj Bestaand Object'!$C181,0)+IF($D$4=O$3,$D178,0)</f>
        <v>0</v>
      </c>
      <c r="P178" s="460">
        <f t="shared" si="5"/>
        <v>0</v>
      </c>
      <c r="Q178" s="644">
        <f>'Invulsheet Assetbeheerder'!E181</f>
        <v>0</v>
      </c>
      <c r="R178" s="644">
        <f>'Invulsheet Assetbeheerder'!F181</f>
        <v>0</v>
      </c>
      <c r="S178" s="644">
        <f>'Invulsheet Assetbeheerder'!G181</f>
        <v>0</v>
      </c>
      <c r="T178" s="644">
        <f>'Invulsheet Assetbeheerder'!H181</f>
        <v>0</v>
      </c>
      <c r="U178" s="644">
        <f>'Invulsheet Assetbeheerder'!I181</f>
        <v>0</v>
      </c>
      <c r="V178" s="644">
        <f>'Invulsheet Assetbeheerder'!J181</f>
        <v>0</v>
      </c>
      <c r="W178" s="644">
        <f>'Invulsheet Assetbeheerder'!K181</f>
        <v>0</v>
      </c>
      <c r="X178" s="644">
        <f>'Invulsheet Assetbeheerder'!L181</f>
        <v>0</v>
      </c>
      <c r="Y178" s="644">
        <f>'Invulsheet Assetbeheerder'!M181</f>
        <v>0</v>
      </c>
      <c r="Z178" s="644">
        <f>'Invulsheet Assetbeheerder'!N181</f>
        <v>0</v>
      </c>
      <c r="AA178" s="644">
        <f>'Invulsheet Assetbeheerder'!O181</f>
        <v>0</v>
      </c>
    </row>
    <row r="179" spans="1:27" ht="17" thickBot="1" x14ac:dyDescent="0.25">
      <c r="A179" s="456">
        <f>'St. Objectenlijst FE'!A179</f>
        <v>175</v>
      </c>
      <c r="B179" s="454" t="str">
        <f>LOOKUP(A179,'St. Objectenlijst FE'!A:A,'St. Objectenlijst FE'!B:B)</f>
        <v>Leeg</v>
      </c>
      <c r="C179" s="453">
        <f>LOOKUP(A179,'Invulsheet Assetbeheerder'!A:A,'Invulsheet Assetbeheerder'!D:D)</f>
        <v>0</v>
      </c>
      <c r="D179" s="453">
        <f>IF(A179='2.Middel Proj Aangepast Object'!A181,'2.Middel Proj Aangepast Object'!E181,0)+IF(A179='3. Middel Groot Proj Nieuw Obj '!$B$6,'3. Middel Groot Proj Nieuw Obj '!$C$9,0)+IF('Objectenoverzicht aantallen'!A179='3. Middel Groot Proj Nieuw Obj '!$E$6,'3. Middel Groot Proj Nieuw Obj '!$F$9,0)+IF(A179='3. Middel Groot Proj Nieuw Obj '!$H$6,'3. Middel Groot Proj Nieuw Obj '!$I$9,0)+IF('Objectenoverzicht aantallen'!A179='3. Middel Groot Proj Nieuw Obj '!$K$6,'3. Middel Groot Proj Nieuw Obj '!$L$9,0)</f>
        <v>0</v>
      </c>
      <c r="E179" s="644">
        <f>IF('Objectenoverzicht aantallen'!E$3='1.Klein Proj Bestaand Object'!$C$5,'1.Klein Proj Bestaand Object'!$C182,0)+IF($D$4=E$3,$D179,0)</f>
        <v>0</v>
      </c>
      <c r="F179" s="644">
        <f>IF('Objectenoverzicht aantallen'!F$3='1.Klein Proj Bestaand Object'!$C$5,'1.Klein Proj Bestaand Object'!$C182,0)+IF($D$4=F$3,$D179,0)</f>
        <v>0</v>
      </c>
      <c r="G179" s="644">
        <f>IF('Objectenoverzicht aantallen'!G$3='1.Klein Proj Bestaand Object'!$C$5,'1.Klein Proj Bestaand Object'!$C182,0)+IF($D$4=G$3,$D179,0)</f>
        <v>0</v>
      </c>
      <c r="H179" s="644">
        <f>IF('Objectenoverzicht aantallen'!H$3='1.Klein Proj Bestaand Object'!$C$5,'1.Klein Proj Bestaand Object'!$C182,0)+IF($D$4=H$3,$D179,0)</f>
        <v>0</v>
      </c>
      <c r="I179" s="644">
        <f>IF('Objectenoverzicht aantallen'!I$3='1.Klein Proj Bestaand Object'!$C$5,'1.Klein Proj Bestaand Object'!$C182,0)+IF($D$4=I$3,$D179,0)</f>
        <v>0</v>
      </c>
      <c r="J179" s="644">
        <f>IF('Objectenoverzicht aantallen'!J$3='1.Klein Proj Bestaand Object'!$C$5,'1.Klein Proj Bestaand Object'!$C182,0)+IF($D$4=J$3,$D179,0)</f>
        <v>0</v>
      </c>
      <c r="K179" s="644">
        <f>IF('Objectenoverzicht aantallen'!K$3='1.Klein Proj Bestaand Object'!$C$5,'1.Klein Proj Bestaand Object'!$C182,0)+IF($D$4=K$3,$D179,0)</f>
        <v>0</v>
      </c>
      <c r="L179" s="644">
        <f>IF('Objectenoverzicht aantallen'!L$3='1.Klein Proj Bestaand Object'!$C$5,'1.Klein Proj Bestaand Object'!$C182,0)+IF($D$4=L$3,$D179,0)</f>
        <v>0</v>
      </c>
      <c r="M179" s="644">
        <f>IF('Objectenoverzicht aantallen'!M$3='1.Klein Proj Bestaand Object'!$C$5,'1.Klein Proj Bestaand Object'!$C182,0)+IF($D$4=M$3,$D179,0)</f>
        <v>0</v>
      </c>
      <c r="N179" s="644">
        <f>IF('Objectenoverzicht aantallen'!N$3='1.Klein Proj Bestaand Object'!$C$5,'1.Klein Proj Bestaand Object'!$C182,0)+IF($D$4=N$3,$D179,0)</f>
        <v>0</v>
      </c>
      <c r="O179" s="644">
        <f>IF('Objectenoverzicht aantallen'!O$3='1.Klein Proj Bestaand Object'!$C$5,'1.Klein Proj Bestaand Object'!$C182,0)+IF($D$4=O$3,$D179,0)</f>
        <v>0</v>
      </c>
      <c r="P179" s="460">
        <f t="shared" si="5"/>
        <v>0</v>
      </c>
      <c r="Q179" s="644">
        <f>'Invulsheet Assetbeheerder'!E182</f>
        <v>0</v>
      </c>
      <c r="R179" s="644">
        <f>'Invulsheet Assetbeheerder'!F182</f>
        <v>0</v>
      </c>
      <c r="S179" s="644">
        <f>'Invulsheet Assetbeheerder'!G182</f>
        <v>0</v>
      </c>
      <c r="T179" s="644">
        <f>'Invulsheet Assetbeheerder'!H182</f>
        <v>0</v>
      </c>
      <c r="U179" s="644">
        <f>'Invulsheet Assetbeheerder'!I182</f>
        <v>0</v>
      </c>
      <c r="V179" s="644">
        <f>'Invulsheet Assetbeheerder'!J182</f>
        <v>0</v>
      </c>
      <c r="W179" s="644">
        <f>'Invulsheet Assetbeheerder'!K182</f>
        <v>0</v>
      </c>
      <c r="X179" s="644">
        <f>'Invulsheet Assetbeheerder'!L182</f>
        <v>0</v>
      </c>
      <c r="Y179" s="644">
        <f>'Invulsheet Assetbeheerder'!M182</f>
        <v>0</v>
      </c>
      <c r="Z179" s="644">
        <f>'Invulsheet Assetbeheerder'!N182</f>
        <v>0</v>
      </c>
      <c r="AA179" s="644">
        <f>'Invulsheet Assetbeheerder'!O182</f>
        <v>0</v>
      </c>
    </row>
    <row r="180" spans="1:27" ht="17" thickBot="1" x14ac:dyDescent="0.25">
      <c r="A180" s="456">
        <f>'St. Objectenlijst FE'!A180</f>
        <v>176</v>
      </c>
      <c r="B180" s="454" t="str">
        <f>LOOKUP(A180,'St. Objectenlijst FE'!A:A,'St. Objectenlijst FE'!B:B)</f>
        <v>Leeg</v>
      </c>
      <c r="C180" s="453">
        <f>LOOKUP(A180,'Invulsheet Assetbeheerder'!A:A,'Invulsheet Assetbeheerder'!D:D)</f>
        <v>0</v>
      </c>
      <c r="D180" s="453">
        <f>IF(A180='2.Middel Proj Aangepast Object'!A182,'2.Middel Proj Aangepast Object'!E182,0)+IF(A180='3. Middel Groot Proj Nieuw Obj '!$B$6,'3. Middel Groot Proj Nieuw Obj '!$C$9,0)+IF('Objectenoverzicht aantallen'!A180='3. Middel Groot Proj Nieuw Obj '!$E$6,'3. Middel Groot Proj Nieuw Obj '!$F$9,0)+IF(A180='3. Middel Groot Proj Nieuw Obj '!$H$6,'3. Middel Groot Proj Nieuw Obj '!$I$9,0)+IF('Objectenoverzicht aantallen'!A180='3. Middel Groot Proj Nieuw Obj '!$K$6,'3. Middel Groot Proj Nieuw Obj '!$L$9,0)</f>
        <v>0</v>
      </c>
      <c r="E180" s="644">
        <f>IF('Objectenoverzicht aantallen'!E$3='1.Klein Proj Bestaand Object'!$C$5,'1.Klein Proj Bestaand Object'!$C183,0)+IF($D$4=E$3,$D180,0)</f>
        <v>0</v>
      </c>
      <c r="F180" s="644">
        <f>IF('Objectenoverzicht aantallen'!F$3='1.Klein Proj Bestaand Object'!$C$5,'1.Klein Proj Bestaand Object'!$C183,0)+IF($D$4=F$3,$D180,0)</f>
        <v>0</v>
      </c>
      <c r="G180" s="644">
        <f>IF('Objectenoverzicht aantallen'!G$3='1.Klein Proj Bestaand Object'!$C$5,'1.Klein Proj Bestaand Object'!$C183,0)+IF($D$4=G$3,$D180,0)</f>
        <v>0</v>
      </c>
      <c r="H180" s="644">
        <f>IF('Objectenoverzicht aantallen'!H$3='1.Klein Proj Bestaand Object'!$C$5,'1.Klein Proj Bestaand Object'!$C183,0)+IF($D$4=H$3,$D180,0)</f>
        <v>0</v>
      </c>
      <c r="I180" s="644">
        <f>IF('Objectenoverzicht aantallen'!I$3='1.Klein Proj Bestaand Object'!$C$5,'1.Klein Proj Bestaand Object'!$C183,0)+IF($D$4=I$3,$D180,0)</f>
        <v>0</v>
      </c>
      <c r="J180" s="644">
        <f>IF('Objectenoverzicht aantallen'!J$3='1.Klein Proj Bestaand Object'!$C$5,'1.Klein Proj Bestaand Object'!$C183,0)+IF($D$4=J$3,$D180,0)</f>
        <v>0</v>
      </c>
      <c r="K180" s="644">
        <f>IF('Objectenoverzicht aantallen'!K$3='1.Klein Proj Bestaand Object'!$C$5,'1.Klein Proj Bestaand Object'!$C183,0)+IF($D$4=K$3,$D180,0)</f>
        <v>0</v>
      </c>
      <c r="L180" s="644">
        <f>IF('Objectenoverzicht aantallen'!L$3='1.Klein Proj Bestaand Object'!$C$5,'1.Klein Proj Bestaand Object'!$C183,0)+IF($D$4=L$3,$D180,0)</f>
        <v>0</v>
      </c>
      <c r="M180" s="644">
        <f>IF('Objectenoverzicht aantallen'!M$3='1.Klein Proj Bestaand Object'!$C$5,'1.Klein Proj Bestaand Object'!$C183,0)+IF($D$4=M$3,$D180,0)</f>
        <v>0</v>
      </c>
      <c r="N180" s="644">
        <f>IF('Objectenoverzicht aantallen'!N$3='1.Klein Proj Bestaand Object'!$C$5,'1.Klein Proj Bestaand Object'!$C183,0)+IF($D$4=N$3,$D180,0)</f>
        <v>0</v>
      </c>
      <c r="O180" s="644">
        <f>IF('Objectenoverzicht aantallen'!O$3='1.Klein Proj Bestaand Object'!$C$5,'1.Klein Proj Bestaand Object'!$C183,0)+IF($D$4=O$3,$D180,0)</f>
        <v>0</v>
      </c>
      <c r="P180" s="460">
        <f t="shared" si="5"/>
        <v>0</v>
      </c>
      <c r="Q180" s="644">
        <f>'Invulsheet Assetbeheerder'!E183</f>
        <v>0</v>
      </c>
      <c r="R180" s="644">
        <f>'Invulsheet Assetbeheerder'!F183</f>
        <v>0</v>
      </c>
      <c r="S180" s="644">
        <f>'Invulsheet Assetbeheerder'!G183</f>
        <v>0</v>
      </c>
      <c r="T180" s="644">
        <f>'Invulsheet Assetbeheerder'!H183</f>
        <v>0</v>
      </c>
      <c r="U180" s="644">
        <f>'Invulsheet Assetbeheerder'!I183</f>
        <v>0</v>
      </c>
      <c r="V180" s="644">
        <f>'Invulsheet Assetbeheerder'!J183</f>
        <v>0</v>
      </c>
      <c r="W180" s="644">
        <f>'Invulsheet Assetbeheerder'!K183</f>
        <v>0</v>
      </c>
      <c r="X180" s="644">
        <f>'Invulsheet Assetbeheerder'!L183</f>
        <v>0</v>
      </c>
      <c r="Y180" s="644">
        <f>'Invulsheet Assetbeheerder'!M183</f>
        <v>0</v>
      </c>
      <c r="Z180" s="644">
        <f>'Invulsheet Assetbeheerder'!N183</f>
        <v>0</v>
      </c>
      <c r="AA180" s="644">
        <f>'Invulsheet Assetbeheerder'!O183</f>
        <v>0</v>
      </c>
    </row>
    <row r="181" spans="1:27" ht="17" thickBot="1" x14ac:dyDescent="0.25">
      <c r="A181" s="456">
        <f>'St. Objectenlijst FE'!A181</f>
        <v>177</v>
      </c>
      <c r="B181" s="454" t="str">
        <f>LOOKUP(A181,'St. Objectenlijst FE'!A:A,'St. Objectenlijst FE'!B:B)</f>
        <v>Leeg</v>
      </c>
      <c r="C181" s="453">
        <f>LOOKUP(A181,'Invulsheet Assetbeheerder'!A:A,'Invulsheet Assetbeheerder'!D:D)</f>
        <v>0</v>
      </c>
      <c r="D181" s="453">
        <f>IF(A181='2.Middel Proj Aangepast Object'!A183,'2.Middel Proj Aangepast Object'!E183,0)+IF(A181='3. Middel Groot Proj Nieuw Obj '!$B$6,'3. Middel Groot Proj Nieuw Obj '!$C$9,0)+IF('Objectenoverzicht aantallen'!A181='3. Middel Groot Proj Nieuw Obj '!$E$6,'3. Middel Groot Proj Nieuw Obj '!$F$9,0)+IF(A181='3. Middel Groot Proj Nieuw Obj '!$H$6,'3. Middel Groot Proj Nieuw Obj '!$I$9,0)+IF('Objectenoverzicht aantallen'!A181='3. Middel Groot Proj Nieuw Obj '!$K$6,'3. Middel Groot Proj Nieuw Obj '!$L$9,0)</f>
        <v>0</v>
      </c>
      <c r="E181" s="644">
        <f>IF('Objectenoverzicht aantallen'!E$3='1.Klein Proj Bestaand Object'!$C$5,'1.Klein Proj Bestaand Object'!$C184,0)+IF($D$4=E$3,$D181,0)</f>
        <v>0</v>
      </c>
      <c r="F181" s="644">
        <f>IF('Objectenoverzicht aantallen'!F$3='1.Klein Proj Bestaand Object'!$C$5,'1.Klein Proj Bestaand Object'!$C184,0)+IF($D$4=F$3,$D181,0)</f>
        <v>0</v>
      </c>
      <c r="G181" s="644">
        <f>IF('Objectenoverzicht aantallen'!G$3='1.Klein Proj Bestaand Object'!$C$5,'1.Klein Proj Bestaand Object'!$C184,0)+IF($D$4=G$3,$D181,0)</f>
        <v>0</v>
      </c>
      <c r="H181" s="644">
        <f>IF('Objectenoverzicht aantallen'!H$3='1.Klein Proj Bestaand Object'!$C$5,'1.Klein Proj Bestaand Object'!$C184,0)+IF($D$4=H$3,$D181,0)</f>
        <v>0</v>
      </c>
      <c r="I181" s="644">
        <f>IF('Objectenoverzicht aantallen'!I$3='1.Klein Proj Bestaand Object'!$C$5,'1.Klein Proj Bestaand Object'!$C184,0)+IF($D$4=I$3,$D181,0)</f>
        <v>0</v>
      </c>
      <c r="J181" s="644">
        <f>IF('Objectenoverzicht aantallen'!J$3='1.Klein Proj Bestaand Object'!$C$5,'1.Klein Proj Bestaand Object'!$C184,0)+IF($D$4=J$3,$D181,0)</f>
        <v>0</v>
      </c>
      <c r="K181" s="644">
        <f>IF('Objectenoverzicht aantallen'!K$3='1.Klein Proj Bestaand Object'!$C$5,'1.Klein Proj Bestaand Object'!$C184,0)+IF($D$4=K$3,$D181,0)</f>
        <v>0</v>
      </c>
      <c r="L181" s="644">
        <f>IF('Objectenoverzicht aantallen'!L$3='1.Klein Proj Bestaand Object'!$C$5,'1.Klein Proj Bestaand Object'!$C184,0)+IF($D$4=L$3,$D181,0)</f>
        <v>0</v>
      </c>
      <c r="M181" s="644">
        <f>IF('Objectenoverzicht aantallen'!M$3='1.Klein Proj Bestaand Object'!$C$5,'1.Klein Proj Bestaand Object'!$C184,0)+IF($D$4=M$3,$D181,0)</f>
        <v>0</v>
      </c>
      <c r="N181" s="644">
        <f>IF('Objectenoverzicht aantallen'!N$3='1.Klein Proj Bestaand Object'!$C$5,'1.Klein Proj Bestaand Object'!$C184,0)+IF($D$4=N$3,$D181,0)</f>
        <v>0</v>
      </c>
      <c r="O181" s="644">
        <f>IF('Objectenoverzicht aantallen'!O$3='1.Klein Proj Bestaand Object'!$C$5,'1.Klein Proj Bestaand Object'!$C184,0)+IF($D$4=O$3,$D181,0)</f>
        <v>0</v>
      </c>
      <c r="P181" s="460">
        <f t="shared" si="5"/>
        <v>0</v>
      </c>
      <c r="Q181" s="644">
        <f>'Invulsheet Assetbeheerder'!E184</f>
        <v>0</v>
      </c>
      <c r="R181" s="644">
        <f>'Invulsheet Assetbeheerder'!F184</f>
        <v>0</v>
      </c>
      <c r="S181" s="644">
        <f>'Invulsheet Assetbeheerder'!G184</f>
        <v>0</v>
      </c>
      <c r="T181" s="644">
        <f>'Invulsheet Assetbeheerder'!H184</f>
        <v>0</v>
      </c>
      <c r="U181" s="644">
        <f>'Invulsheet Assetbeheerder'!I184</f>
        <v>0</v>
      </c>
      <c r="V181" s="644">
        <f>'Invulsheet Assetbeheerder'!J184</f>
        <v>0</v>
      </c>
      <c r="W181" s="644">
        <f>'Invulsheet Assetbeheerder'!K184</f>
        <v>0</v>
      </c>
      <c r="X181" s="644">
        <f>'Invulsheet Assetbeheerder'!L184</f>
        <v>0</v>
      </c>
      <c r="Y181" s="644">
        <f>'Invulsheet Assetbeheerder'!M184</f>
        <v>0</v>
      </c>
      <c r="Z181" s="644">
        <f>'Invulsheet Assetbeheerder'!N184</f>
        <v>0</v>
      </c>
      <c r="AA181" s="644">
        <f>'Invulsheet Assetbeheerder'!O184</f>
        <v>0</v>
      </c>
    </row>
    <row r="182" spans="1:27" ht="17" thickBot="1" x14ac:dyDescent="0.25">
      <c r="A182" s="456">
        <f>'St. Objectenlijst FE'!A182</f>
        <v>178</v>
      </c>
      <c r="B182" s="454" t="str">
        <f>LOOKUP(A182,'St. Objectenlijst FE'!A:A,'St. Objectenlijst FE'!B:B)</f>
        <v>Leeg</v>
      </c>
      <c r="C182" s="453">
        <f>LOOKUP(A182,'Invulsheet Assetbeheerder'!A:A,'Invulsheet Assetbeheerder'!D:D)</f>
        <v>0</v>
      </c>
      <c r="D182" s="453">
        <f>IF(A182='2.Middel Proj Aangepast Object'!A184,'2.Middel Proj Aangepast Object'!E184,0)+IF(A182='3. Middel Groot Proj Nieuw Obj '!$B$6,'3. Middel Groot Proj Nieuw Obj '!$C$9,0)+IF('Objectenoverzicht aantallen'!A182='3. Middel Groot Proj Nieuw Obj '!$E$6,'3. Middel Groot Proj Nieuw Obj '!$F$9,0)+IF(A182='3. Middel Groot Proj Nieuw Obj '!$H$6,'3. Middel Groot Proj Nieuw Obj '!$I$9,0)+IF('Objectenoverzicht aantallen'!A182='3. Middel Groot Proj Nieuw Obj '!$K$6,'3. Middel Groot Proj Nieuw Obj '!$L$9,0)</f>
        <v>0</v>
      </c>
      <c r="E182" s="644">
        <f>IF('Objectenoverzicht aantallen'!E$3='1.Klein Proj Bestaand Object'!$C$5,'1.Klein Proj Bestaand Object'!$C185,0)+IF($D$4=E$3,$D182,0)</f>
        <v>0</v>
      </c>
      <c r="F182" s="644">
        <f>IF('Objectenoverzicht aantallen'!F$3='1.Klein Proj Bestaand Object'!$C$5,'1.Klein Proj Bestaand Object'!$C185,0)+IF($D$4=F$3,$D182,0)</f>
        <v>0</v>
      </c>
      <c r="G182" s="644">
        <f>IF('Objectenoverzicht aantallen'!G$3='1.Klein Proj Bestaand Object'!$C$5,'1.Klein Proj Bestaand Object'!$C185,0)+IF($D$4=G$3,$D182,0)</f>
        <v>0</v>
      </c>
      <c r="H182" s="644">
        <f>IF('Objectenoverzicht aantallen'!H$3='1.Klein Proj Bestaand Object'!$C$5,'1.Klein Proj Bestaand Object'!$C185,0)+IF($D$4=H$3,$D182,0)</f>
        <v>0</v>
      </c>
      <c r="I182" s="644">
        <f>IF('Objectenoverzicht aantallen'!I$3='1.Klein Proj Bestaand Object'!$C$5,'1.Klein Proj Bestaand Object'!$C185,0)+IF($D$4=I$3,$D182,0)</f>
        <v>0</v>
      </c>
      <c r="J182" s="644">
        <f>IF('Objectenoverzicht aantallen'!J$3='1.Klein Proj Bestaand Object'!$C$5,'1.Klein Proj Bestaand Object'!$C185,0)+IF($D$4=J$3,$D182,0)</f>
        <v>0</v>
      </c>
      <c r="K182" s="644">
        <f>IF('Objectenoverzicht aantallen'!K$3='1.Klein Proj Bestaand Object'!$C$5,'1.Klein Proj Bestaand Object'!$C185,0)+IF($D$4=K$3,$D182,0)</f>
        <v>0</v>
      </c>
      <c r="L182" s="644">
        <f>IF('Objectenoverzicht aantallen'!L$3='1.Klein Proj Bestaand Object'!$C$5,'1.Klein Proj Bestaand Object'!$C185,0)+IF($D$4=L$3,$D182,0)</f>
        <v>0</v>
      </c>
      <c r="M182" s="644">
        <f>IF('Objectenoverzicht aantallen'!M$3='1.Klein Proj Bestaand Object'!$C$5,'1.Klein Proj Bestaand Object'!$C185,0)+IF($D$4=M$3,$D182,0)</f>
        <v>0</v>
      </c>
      <c r="N182" s="644">
        <f>IF('Objectenoverzicht aantallen'!N$3='1.Klein Proj Bestaand Object'!$C$5,'1.Klein Proj Bestaand Object'!$C185,0)+IF($D$4=N$3,$D182,0)</f>
        <v>0</v>
      </c>
      <c r="O182" s="644">
        <f>IF('Objectenoverzicht aantallen'!O$3='1.Klein Proj Bestaand Object'!$C$5,'1.Klein Proj Bestaand Object'!$C185,0)+IF($D$4=O$3,$D182,0)</f>
        <v>0</v>
      </c>
      <c r="P182" s="460">
        <f t="shared" si="5"/>
        <v>0</v>
      </c>
      <c r="Q182" s="644">
        <f>'Invulsheet Assetbeheerder'!E185</f>
        <v>0</v>
      </c>
      <c r="R182" s="644">
        <f>'Invulsheet Assetbeheerder'!F185</f>
        <v>0</v>
      </c>
      <c r="S182" s="644">
        <f>'Invulsheet Assetbeheerder'!G185</f>
        <v>0</v>
      </c>
      <c r="T182" s="644">
        <f>'Invulsheet Assetbeheerder'!H185</f>
        <v>0</v>
      </c>
      <c r="U182" s="644">
        <f>'Invulsheet Assetbeheerder'!I185</f>
        <v>0</v>
      </c>
      <c r="V182" s="644">
        <f>'Invulsheet Assetbeheerder'!J185</f>
        <v>0</v>
      </c>
      <c r="W182" s="644">
        <f>'Invulsheet Assetbeheerder'!K185</f>
        <v>0</v>
      </c>
      <c r="X182" s="644">
        <f>'Invulsheet Assetbeheerder'!L185</f>
        <v>0</v>
      </c>
      <c r="Y182" s="644">
        <f>'Invulsheet Assetbeheerder'!M185</f>
        <v>0</v>
      </c>
      <c r="Z182" s="644">
        <f>'Invulsheet Assetbeheerder'!N185</f>
        <v>0</v>
      </c>
      <c r="AA182" s="644">
        <f>'Invulsheet Assetbeheerder'!O185</f>
        <v>0</v>
      </c>
    </row>
    <row r="183" spans="1:27" ht="17" thickBot="1" x14ac:dyDescent="0.25">
      <c r="A183" s="456">
        <f>'St. Objectenlijst FE'!A183</f>
        <v>179</v>
      </c>
      <c r="B183" s="454" t="str">
        <f>LOOKUP(A183,'St. Objectenlijst FE'!A:A,'St. Objectenlijst FE'!B:B)</f>
        <v>Leeg</v>
      </c>
      <c r="C183" s="453">
        <f>LOOKUP(A183,'Invulsheet Assetbeheerder'!A:A,'Invulsheet Assetbeheerder'!D:D)</f>
        <v>0</v>
      </c>
      <c r="D183" s="453">
        <f>IF(A183='2.Middel Proj Aangepast Object'!A185,'2.Middel Proj Aangepast Object'!E185,0)+IF(A183='3. Middel Groot Proj Nieuw Obj '!$B$6,'3. Middel Groot Proj Nieuw Obj '!$C$9,0)+IF('Objectenoverzicht aantallen'!A183='3. Middel Groot Proj Nieuw Obj '!$E$6,'3. Middel Groot Proj Nieuw Obj '!$F$9,0)+IF(A183='3. Middel Groot Proj Nieuw Obj '!$H$6,'3. Middel Groot Proj Nieuw Obj '!$I$9,0)+IF('Objectenoverzicht aantallen'!A183='3. Middel Groot Proj Nieuw Obj '!$K$6,'3. Middel Groot Proj Nieuw Obj '!$L$9,0)</f>
        <v>0</v>
      </c>
      <c r="E183" s="644">
        <f>IF('Objectenoverzicht aantallen'!E$3='1.Klein Proj Bestaand Object'!$C$5,'1.Klein Proj Bestaand Object'!$C186,0)+IF($D$4=E$3,$D183,0)</f>
        <v>0</v>
      </c>
      <c r="F183" s="644">
        <f>IF('Objectenoverzicht aantallen'!F$3='1.Klein Proj Bestaand Object'!$C$5,'1.Klein Proj Bestaand Object'!$C186,0)+IF($D$4=F$3,$D183,0)</f>
        <v>0</v>
      </c>
      <c r="G183" s="644">
        <f>IF('Objectenoverzicht aantallen'!G$3='1.Klein Proj Bestaand Object'!$C$5,'1.Klein Proj Bestaand Object'!$C186,0)+IF($D$4=G$3,$D183,0)</f>
        <v>0</v>
      </c>
      <c r="H183" s="644">
        <f>IF('Objectenoverzicht aantallen'!H$3='1.Klein Proj Bestaand Object'!$C$5,'1.Klein Proj Bestaand Object'!$C186,0)+IF($D$4=H$3,$D183,0)</f>
        <v>0</v>
      </c>
      <c r="I183" s="644">
        <f>IF('Objectenoverzicht aantallen'!I$3='1.Klein Proj Bestaand Object'!$C$5,'1.Klein Proj Bestaand Object'!$C186,0)+IF($D$4=I$3,$D183,0)</f>
        <v>0</v>
      </c>
      <c r="J183" s="644">
        <f>IF('Objectenoverzicht aantallen'!J$3='1.Klein Proj Bestaand Object'!$C$5,'1.Klein Proj Bestaand Object'!$C186,0)+IF($D$4=J$3,$D183,0)</f>
        <v>0</v>
      </c>
      <c r="K183" s="644">
        <f>IF('Objectenoverzicht aantallen'!K$3='1.Klein Proj Bestaand Object'!$C$5,'1.Klein Proj Bestaand Object'!$C186,0)+IF($D$4=K$3,$D183,0)</f>
        <v>0</v>
      </c>
      <c r="L183" s="644">
        <f>IF('Objectenoverzicht aantallen'!L$3='1.Klein Proj Bestaand Object'!$C$5,'1.Klein Proj Bestaand Object'!$C186,0)+IF($D$4=L$3,$D183,0)</f>
        <v>0</v>
      </c>
      <c r="M183" s="644">
        <f>IF('Objectenoverzicht aantallen'!M$3='1.Klein Proj Bestaand Object'!$C$5,'1.Klein Proj Bestaand Object'!$C186,0)+IF($D$4=M$3,$D183,0)</f>
        <v>0</v>
      </c>
      <c r="N183" s="644">
        <f>IF('Objectenoverzicht aantallen'!N$3='1.Klein Proj Bestaand Object'!$C$5,'1.Klein Proj Bestaand Object'!$C186,0)+IF($D$4=N$3,$D183,0)</f>
        <v>0</v>
      </c>
      <c r="O183" s="644">
        <f>IF('Objectenoverzicht aantallen'!O$3='1.Klein Proj Bestaand Object'!$C$5,'1.Klein Proj Bestaand Object'!$C186,0)+IF($D$4=O$3,$D183,0)</f>
        <v>0</v>
      </c>
      <c r="P183" s="460">
        <f t="shared" si="5"/>
        <v>0</v>
      </c>
      <c r="Q183" s="644">
        <f>'Invulsheet Assetbeheerder'!E186</f>
        <v>0</v>
      </c>
      <c r="R183" s="644">
        <f>'Invulsheet Assetbeheerder'!F186</f>
        <v>0</v>
      </c>
      <c r="S183" s="644">
        <f>'Invulsheet Assetbeheerder'!G186</f>
        <v>0</v>
      </c>
      <c r="T183" s="644">
        <f>'Invulsheet Assetbeheerder'!H186</f>
        <v>0</v>
      </c>
      <c r="U183" s="644">
        <f>'Invulsheet Assetbeheerder'!I186</f>
        <v>0</v>
      </c>
      <c r="V183" s="644">
        <f>'Invulsheet Assetbeheerder'!J186</f>
        <v>0</v>
      </c>
      <c r="W183" s="644">
        <f>'Invulsheet Assetbeheerder'!K186</f>
        <v>0</v>
      </c>
      <c r="X183" s="644">
        <f>'Invulsheet Assetbeheerder'!L186</f>
        <v>0</v>
      </c>
      <c r="Y183" s="644">
        <f>'Invulsheet Assetbeheerder'!M186</f>
        <v>0</v>
      </c>
      <c r="Z183" s="644">
        <f>'Invulsheet Assetbeheerder'!N186</f>
        <v>0</v>
      </c>
      <c r="AA183" s="644">
        <f>'Invulsheet Assetbeheerder'!O186</f>
        <v>0</v>
      </c>
    </row>
    <row r="184" spans="1:27" ht="17" thickBot="1" x14ac:dyDescent="0.25">
      <c r="A184" s="456">
        <f>'St. Objectenlijst FE'!A184</f>
        <v>180</v>
      </c>
      <c r="B184" s="454" t="str">
        <f>LOOKUP(A184,'St. Objectenlijst FE'!A:A,'St. Objectenlijst FE'!B:B)</f>
        <v>Leeg</v>
      </c>
      <c r="C184" s="453">
        <f>LOOKUP(A184,'Invulsheet Assetbeheerder'!A:A,'Invulsheet Assetbeheerder'!D:D)</f>
        <v>0</v>
      </c>
      <c r="D184" s="453">
        <f>IF(A184='2.Middel Proj Aangepast Object'!A186,'2.Middel Proj Aangepast Object'!E186,0)+IF(A184='3. Middel Groot Proj Nieuw Obj '!$B$6,'3. Middel Groot Proj Nieuw Obj '!$C$9,0)+IF('Objectenoverzicht aantallen'!A184='3. Middel Groot Proj Nieuw Obj '!$E$6,'3. Middel Groot Proj Nieuw Obj '!$F$9,0)+IF(A184='3. Middel Groot Proj Nieuw Obj '!$H$6,'3. Middel Groot Proj Nieuw Obj '!$I$9,0)+IF('Objectenoverzicht aantallen'!A184='3. Middel Groot Proj Nieuw Obj '!$K$6,'3. Middel Groot Proj Nieuw Obj '!$L$9,0)</f>
        <v>0</v>
      </c>
      <c r="E184" s="644">
        <f>IF('Objectenoverzicht aantallen'!E$3='1.Klein Proj Bestaand Object'!$C$5,'1.Klein Proj Bestaand Object'!$C187,0)+IF($D$4=E$3,$D184,0)</f>
        <v>0</v>
      </c>
      <c r="F184" s="644">
        <f>IF('Objectenoverzicht aantallen'!F$3='1.Klein Proj Bestaand Object'!$C$5,'1.Klein Proj Bestaand Object'!$C187,0)+IF($D$4=F$3,$D184,0)</f>
        <v>0</v>
      </c>
      <c r="G184" s="644">
        <f>IF('Objectenoverzicht aantallen'!G$3='1.Klein Proj Bestaand Object'!$C$5,'1.Klein Proj Bestaand Object'!$C187,0)+IF($D$4=G$3,$D184,0)</f>
        <v>0</v>
      </c>
      <c r="H184" s="644">
        <f>IF('Objectenoverzicht aantallen'!H$3='1.Klein Proj Bestaand Object'!$C$5,'1.Klein Proj Bestaand Object'!$C187,0)+IF($D$4=H$3,$D184,0)</f>
        <v>0</v>
      </c>
      <c r="I184" s="644">
        <f>IF('Objectenoverzicht aantallen'!I$3='1.Klein Proj Bestaand Object'!$C$5,'1.Klein Proj Bestaand Object'!$C187,0)+IF($D$4=I$3,$D184,0)</f>
        <v>0</v>
      </c>
      <c r="J184" s="644">
        <f>IF('Objectenoverzicht aantallen'!J$3='1.Klein Proj Bestaand Object'!$C$5,'1.Klein Proj Bestaand Object'!$C187,0)+IF($D$4=J$3,$D184,0)</f>
        <v>0</v>
      </c>
      <c r="K184" s="644">
        <f>IF('Objectenoverzicht aantallen'!K$3='1.Klein Proj Bestaand Object'!$C$5,'1.Klein Proj Bestaand Object'!$C187,0)+IF($D$4=K$3,$D184,0)</f>
        <v>0</v>
      </c>
      <c r="L184" s="644">
        <f>IF('Objectenoverzicht aantallen'!L$3='1.Klein Proj Bestaand Object'!$C$5,'1.Klein Proj Bestaand Object'!$C187,0)+IF($D$4=L$3,$D184,0)</f>
        <v>0</v>
      </c>
      <c r="M184" s="644">
        <f>IF('Objectenoverzicht aantallen'!M$3='1.Klein Proj Bestaand Object'!$C$5,'1.Klein Proj Bestaand Object'!$C187,0)+IF($D$4=M$3,$D184,0)</f>
        <v>0</v>
      </c>
      <c r="N184" s="644">
        <f>IF('Objectenoverzicht aantallen'!N$3='1.Klein Proj Bestaand Object'!$C$5,'1.Klein Proj Bestaand Object'!$C187,0)+IF($D$4=N$3,$D184,0)</f>
        <v>0</v>
      </c>
      <c r="O184" s="644">
        <f>IF('Objectenoverzicht aantallen'!O$3='1.Klein Proj Bestaand Object'!$C$5,'1.Klein Proj Bestaand Object'!$C187,0)+IF($D$4=O$3,$D184,0)</f>
        <v>0</v>
      </c>
      <c r="P184" s="460">
        <f t="shared" si="5"/>
        <v>0</v>
      </c>
      <c r="Q184" s="644">
        <f>'Invulsheet Assetbeheerder'!E187</f>
        <v>0</v>
      </c>
      <c r="R184" s="644">
        <f>'Invulsheet Assetbeheerder'!F187</f>
        <v>0</v>
      </c>
      <c r="S184" s="644">
        <f>'Invulsheet Assetbeheerder'!G187</f>
        <v>0</v>
      </c>
      <c r="T184" s="644">
        <f>'Invulsheet Assetbeheerder'!H187</f>
        <v>0</v>
      </c>
      <c r="U184" s="644">
        <f>'Invulsheet Assetbeheerder'!I187</f>
        <v>0</v>
      </c>
      <c r="V184" s="644">
        <f>'Invulsheet Assetbeheerder'!J187</f>
        <v>0</v>
      </c>
      <c r="W184" s="644">
        <f>'Invulsheet Assetbeheerder'!K187</f>
        <v>0</v>
      </c>
      <c r="X184" s="644">
        <f>'Invulsheet Assetbeheerder'!L187</f>
        <v>0</v>
      </c>
      <c r="Y184" s="644">
        <f>'Invulsheet Assetbeheerder'!M187</f>
        <v>0</v>
      </c>
      <c r="Z184" s="644">
        <f>'Invulsheet Assetbeheerder'!N187</f>
        <v>0</v>
      </c>
      <c r="AA184" s="644">
        <f>'Invulsheet Assetbeheerder'!O187</f>
        <v>0</v>
      </c>
    </row>
    <row r="185" spans="1:27" ht="17" thickBot="1" x14ac:dyDescent="0.25">
      <c r="A185" s="456">
        <f>'St. Objectenlijst FE'!A185</f>
        <v>181</v>
      </c>
      <c r="B185" s="454" t="str">
        <f>LOOKUP(A185,'St. Objectenlijst FE'!A:A,'St. Objectenlijst FE'!B:B)</f>
        <v>Leeg</v>
      </c>
      <c r="C185" s="453">
        <f>LOOKUP(A185,'Invulsheet Assetbeheerder'!A:A,'Invulsheet Assetbeheerder'!D:D)</f>
        <v>0</v>
      </c>
      <c r="D185" s="453">
        <f>IF(A185='2.Middel Proj Aangepast Object'!A187,'2.Middel Proj Aangepast Object'!E187,0)+IF(A185='3. Middel Groot Proj Nieuw Obj '!$B$6,'3. Middel Groot Proj Nieuw Obj '!$C$9,0)+IF('Objectenoverzicht aantallen'!A185='3. Middel Groot Proj Nieuw Obj '!$E$6,'3. Middel Groot Proj Nieuw Obj '!$F$9,0)+IF(A185='3. Middel Groot Proj Nieuw Obj '!$H$6,'3. Middel Groot Proj Nieuw Obj '!$I$9,0)+IF('Objectenoverzicht aantallen'!A185='3. Middel Groot Proj Nieuw Obj '!$K$6,'3. Middel Groot Proj Nieuw Obj '!$L$9,0)</f>
        <v>0</v>
      </c>
      <c r="E185" s="644">
        <f>IF('Objectenoverzicht aantallen'!E$3='1.Klein Proj Bestaand Object'!$C$5,'1.Klein Proj Bestaand Object'!$C188,0)+IF($D$4=E$3,$D185,0)</f>
        <v>0</v>
      </c>
      <c r="F185" s="644">
        <f>IF('Objectenoverzicht aantallen'!F$3='1.Klein Proj Bestaand Object'!$C$5,'1.Klein Proj Bestaand Object'!$C188,0)+IF($D$4=F$3,$D185,0)</f>
        <v>0</v>
      </c>
      <c r="G185" s="644">
        <f>IF('Objectenoverzicht aantallen'!G$3='1.Klein Proj Bestaand Object'!$C$5,'1.Klein Proj Bestaand Object'!$C188,0)+IF($D$4=G$3,$D185,0)</f>
        <v>0</v>
      </c>
      <c r="H185" s="644">
        <f>IF('Objectenoverzicht aantallen'!H$3='1.Klein Proj Bestaand Object'!$C$5,'1.Klein Proj Bestaand Object'!$C188,0)+IF($D$4=H$3,$D185,0)</f>
        <v>0</v>
      </c>
      <c r="I185" s="644">
        <f>IF('Objectenoverzicht aantallen'!I$3='1.Klein Proj Bestaand Object'!$C$5,'1.Klein Proj Bestaand Object'!$C188,0)+IF($D$4=I$3,$D185,0)</f>
        <v>0</v>
      </c>
      <c r="J185" s="644">
        <f>IF('Objectenoverzicht aantallen'!J$3='1.Klein Proj Bestaand Object'!$C$5,'1.Klein Proj Bestaand Object'!$C188,0)+IF($D$4=J$3,$D185,0)</f>
        <v>0</v>
      </c>
      <c r="K185" s="644">
        <f>IF('Objectenoverzicht aantallen'!K$3='1.Klein Proj Bestaand Object'!$C$5,'1.Klein Proj Bestaand Object'!$C188,0)+IF($D$4=K$3,$D185,0)</f>
        <v>0</v>
      </c>
      <c r="L185" s="644">
        <f>IF('Objectenoverzicht aantallen'!L$3='1.Klein Proj Bestaand Object'!$C$5,'1.Klein Proj Bestaand Object'!$C188,0)+IF($D$4=L$3,$D185,0)</f>
        <v>0</v>
      </c>
      <c r="M185" s="644">
        <f>IF('Objectenoverzicht aantallen'!M$3='1.Klein Proj Bestaand Object'!$C$5,'1.Klein Proj Bestaand Object'!$C188,0)+IF($D$4=M$3,$D185,0)</f>
        <v>0</v>
      </c>
      <c r="N185" s="644">
        <f>IF('Objectenoverzicht aantallen'!N$3='1.Klein Proj Bestaand Object'!$C$5,'1.Klein Proj Bestaand Object'!$C188,0)+IF($D$4=N$3,$D185,0)</f>
        <v>0</v>
      </c>
      <c r="O185" s="644">
        <f>IF('Objectenoverzicht aantallen'!O$3='1.Klein Proj Bestaand Object'!$C$5,'1.Klein Proj Bestaand Object'!$C188,0)+IF($D$4=O$3,$D185,0)</f>
        <v>0</v>
      </c>
      <c r="P185" s="460">
        <f t="shared" si="5"/>
        <v>0</v>
      </c>
      <c r="Q185" s="644">
        <f>'Invulsheet Assetbeheerder'!E188</f>
        <v>0</v>
      </c>
      <c r="R185" s="644">
        <f>'Invulsheet Assetbeheerder'!F188</f>
        <v>0</v>
      </c>
      <c r="S185" s="644">
        <f>'Invulsheet Assetbeheerder'!G188</f>
        <v>0</v>
      </c>
      <c r="T185" s="644">
        <f>'Invulsheet Assetbeheerder'!H188</f>
        <v>0</v>
      </c>
      <c r="U185" s="644">
        <f>'Invulsheet Assetbeheerder'!I188</f>
        <v>0</v>
      </c>
      <c r="V185" s="644">
        <f>'Invulsheet Assetbeheerder'!J188</f>
        <v>0</v>
      </c>
      <c r="W185" s="644">
        <f>'Invulsheet Assetbeheerder'!K188</f>
        <v>0</v>
      </c>
      <c r="X185" s="644">
        <f>'Invulsheet Assetbeheerder'!L188</f>
        <v>0</v>
      </c>
      <c r="Y185" s="644">
        <f>'Invulsheet Assetbeheerder'!M188</f>
        <v>0</v>
      </c>
      <c r="Z185" s="644">
        <f>'Invulsheet Assetbeheerder'!N188</f>
        <v>0</v>
      </c>
      <c r="AA185" s="644">
        <f>'Invulsheet Assetbeheerder'!O188</f>
        <v>0</v>
      </c>
    </row>
    <row r="186" spans="1:27" ht="17" thickBot="1" x14ac:dyDescent="0.25">
      <c r="A186" s="456">
        <f>'St. Objectenlijst FE'!A186</f>
        <v>182</v>
      </c>
      <c r="B186" s="454" t="str">
        <f>LOOKUP(A186,'St. Objectenlijst FE'!A:A,'St. Objectenlijst FE'!B:B)</f>
        <v>Leeg</v>
      </c>
      <c r="C186" s="453">
        <f>LOOKUP(A186,'Invulsheet Assetbeheerder'!A:A,'Invulsheet Assetbeheerder'!D:D)</f>
        <v>0</v>
      </c>
      <c r="D186" s="453">
        <f>IF(A186='2.Middel Proj Aangepast Object'!A188,'2.Middel Proj Aangepast Object'!E188,0)+IF(A186='3. Middel Groot Proj Nieuw Obj '!$B$6,'3. Middel Groot Proj Nieuw Obj '!$C$9,0)+IF('Objectenoverzicht aantallen'!A186='3. Middel Groot Proj Nieuw Obj '!$E$6,'3. Middel Groot Proj Nieuw Obj '!$F$9,0)+IF(A186='3. Middel Groot Proj Nieuw Obj '!$H$6,'3. Middel Groot Proj Nieuw Obj '!$I$9,0)+IF('Objectenoverzicht aantallen'!A186='3. Middel Groot Proj Nieuw Obj '!$K$6,'3. Middel Groot Proj Nieuw Obj '!$L$9,0)</f>
        <v>0</v>
      </c>
      <c r="E186" s="644">
        <f>IF('Objectenoverzicht aantallen'!E$3='1.Klein Proj Bestaand Object'!$C$5,'1.Klein Proj Bestaand Object'!$C189,0)+IF($D$4=E$3,$D186,0)</f>
        <v>0</v>
      </c>
      <c r="F186" s="644">
        <f>IF('Objectenoverzicht aantallen'!F$3='1.Klein Proj Bestaand Object'!$C$5,'1.Klein Proj Bestaand Object'!$C189,0)+IF($D$4=F$3,$D186,0)</f>
        <v>0</v>
      </c>
      <c r="G186" s="644">
        <f>IF('Objectenoverzicht aantallen'!G$3='1.Klein Proj Bestaand Object'!$C$5,'1.Klein Proj Bestaand Object'!$C189,0)+IF($D$4=G$3,$D186,0)</f>
        <v>0</v>
      </c>
      <c r="H186" s="644">
        <f>IF('Objectenoverzicht aantallen'!H$3='1.Klein Proj Bestaand Object'!$C$5,'1.Klein Proj Bestaand Object'!$C189,0)+IF($D$4=H$3,$D186,0)</f>
        <v>0</v>
      </c>
      <c r="I186" s="644">
        <f>IF('Objectenoverzicht aantallen'!I$3='1.Klein Proj Bestaand Object'!$C$5,'1.Klein Proj Bestaand Object'!$C189,0)+IF($D$4=I$3,$D186,0)</f>
        <v>0</v>
      </c>
      <c r="J186" s="644">
        <f>IF('Objectenoverzicht aantallen'!J$3='1.Klein Proj Bestaand Object'!$C$5,'1.Klein Proj Bestaand Object'!$C189,0)+IF($D$4=J$3,$D186,0)</f>
        <v>0</v>
      </c>
      <c r="K186" s="644">
        <f>IF('Objectenoverzicht aantallen'!K$3='1.Klein Proj Bestaand Object'!$C$5,'1.Klein Proj Bestaand Object'!$C189,0)+IF($D$4=K$3,$D186,0)</f>
        <v>0</v>
      </c>
      <c r="L186" s="644">
        <f>IF('Objectenoverzicht aantallen'!L$3='1.Klein Proj Bestaand Object'!$C$5,'1.Klein Proj Bestaand Object'!$C189,0)+IF($D$4=L$3,$D186,0)</f>
        <v>0</v>
      </c>
      <c r="M186" s="644">
        <f>IF('Objectenoverzicht aantallen'!M$3='1.Klein Proj Bestaand Object'!$C$5,'1.Klein Proj Bestaand Object'!$C189,0)+IF($D$4=M$3,$D186,0)</f>
        <v>0</v>
      </c>
      <c r="N186" s="644">
        <f>IF('Objectenoverzicht aantallen'!N$3='1.Klein Proj Bestaand Object'!$C$5,'1.Klein Proj Bestaand Object'!$C189,0)+IF($D$4=N$3,$D186,0)</f>
        <v>0</v>
      </c>
      <c r="O186" s="644">
        <f>IF('Objectenoverzicht aantallen'!O$3='1.Klein Proj Bestaand Object'!$C$5,'1.Klein Proj Bestaand Object'!$C189,0)+IF($D$4=O$3,$D186,0)</f>
        <v>0</v>
      </c>
      <c r="P186" s="460">
        <f t="shared" si="5"/>
        <v>0</v>
      </c>
      <c r="Q186" s="644">
        <f>'Invulsheet Assetbeheerder'!E189</f>
        <v>0</v>
      </c>
      <c r="R186" s="644">
        <f>'Invulsheet Assetbeheerder'!F189</f>
        <v>0</v>
      </c>
      <c r="S186" s="644">
        <f>'Invulsheet Assetbeheerder'!G189</f>
        <v>0</v>
      </c>
      <c r="T186" s="644">
        <f>'Invulsheet Assetbeheerder'!H189</f>
        <v>0</v>
      </c>
      <c r="U186" s="644">
        <f>'Invulsheet Assetbeheerder'!I189</f>
        <v>0</v>
      </c>
      <c r="V186" s="644">
        <f>'Invulsheet Assetbeheerder'!J189</f>
        <v>0</v>
      </c>
      <c r="W186" s="644">
        <f>'Invulsheet Assetbeheerder'!K189</f>
        <v>0</v>
      </c>
      <c r="X186" s="644">
        <f>'Invulsheet Assetbeheerder'!L189</f>
        <v>0</v>
      </c>
      <c r="Y186" s="644">
        <f>'Invulsheet Assetbeheerder'!M189</f>
        <v>0</v>
      </c>
      <c r="Z186" s="644">
        <f>'Invulsheet Assetbeheerder'!N189</f>
        <v>0</v>
      </c>
      <c r="AA186" s="644">
        <f>'Invulsheet Assetbeheerder'!O189</f>
        <v>0</v>
      </c>
    </row>
    <row r="187" spans="1:27" ht="17" thickBot="1" x14ac:dyDescent="0.25">
      <c r="A187" s="456">
        <f>'St. Objectenlijst FE'!A187</f>
        <v>183</v>
      </c>
      <c r="B187" s="454" t="str">
        <f>LOOKUP(A187,'St. Objectenlijst FE'!A:A,'St. Objectenlijst FE'!B:B)</f>
        <v>Leeg</v>
      </c>
      <c r="C187" s="453">
        <f>LOOKUP(A187,'Invulsheet Assetbeheerder'!A:A,'Invulsheet Assetbeheerder'!D:D)</f>
        <v>0</v>
      </c>
      <c r="D187" s="453">
        <f>IF(A187='2.Middel Proj Aangepast Object'!A189,'2.Middel Proj Aangepast Object'!E189,0)+IF(A187='3. Middel Groot Proj Nieuw Obj '!$B$6,'3. Middel Groot Proj Nieuw Obj '!$C$9,0)+IF('Objectenoverzicht aantallen'!A187='3. Middel Groot Proj Nieuw Obj '!$E$6,'3. Middel Groot Proj Nieuw Obj '!$F$9,0)+IF(A187='3. Middel Groot Proj Nieuw Obj '!$H$6,'3. Middel Groot Proj Nieuw Obj '!$I$9,0)+IF('Objectenoverzicht aantallen'!A187='3. Middel Groot Proj Nieuw Obj '!$K$6,'3. Middel Groot Proj Nieuw Obj '!$L$9,0)</f>
        <v>0</v>
      </c>
      <c r="E187" s="644">
        <f>IF('Objectenoverzicht aantallen'!E$3='1.Klein Proj Bestaand Object'!$C$5,'1.Klein Proj Bestaand Object'!$C190,0)+IF($D$4=E$3,$D187,0)</f>
        <v>0</v>
      </c>
      <c r="F187" s="644">
        <f>IF('Objectenoverzicht aantallen'!F$3='1.Klein Proj Bestaand Object'!$C$5,'1.Klein Proj Bestaand Object'!$C190,0)+IF($D$4=F$3,$D187,0)</f>
        <v>0</v>
      </c>
      <c r="G187" s="644">
        <f>IF('Objectenoverzicht aantallen'!G$3='1.Klein Proj Bestaand Object'!$C$5,'1.Klein Proj Bestaand Object'!$C190,0)+IF($D$4=G$3,$D187,0)</f>
        <v>0</v>
      </c>
      <c r="H187" s="644">
        <f>IF('Objectenoverzicht aantallen'!H$3='1.Klein Proj Bestaand Object'!$C$5,'1.Klein Proj Bestaand Object'!$C190,0)+IF($D$4=H$3,$D187,0)</f>
        <v>0</v>
      </c>
      <c r="I187" s="644">
        <f>IF('Objectenoverzicht aantallen'!I$3='1.Klein Proj Bestaand Object'!$C$5,'1.Klein Proj Bestaand Object'!$C190,0)+IF($D$4=I$3,$D187,0)</f>
        <v>0</v>
      </c>
      <c r="J187" s="644">
        <f>IF('Objectenoverzicht aantallen'!J$3='1.Klein Proj Bestaand Object'!$C$5,'1.Klein Proj Bestaand Object'!$C190,0)+IF($D$4=J$3,$D187,0)</f>
        <v>0</v>
      </c>
      <c r="K187" s="644">
        <f>IF('Objectenoverzicht aantallen'!K$3='1.Klein Proj Bestaand Object'!$C$5,'1.Klein Proj Bestaand Object'!$C190,0)+IF($D$4=K$3,$D187,0)</f>
        <v>0</v>
      </c>
      <c r="L187" s="644">
        <f>IF('Objectenoverzicht aantallen'!L$3='1.Klein Proj Bestaand Object'!$C$5,'1.Klein Proj Bestaand Object'!$C190,0)+IF($D$4=L$3,$D187,0)</f>
        <v>0</v>
      </c>
      <c r="M187" s="644">
        <f>IF('Objectenoverzicht aantallen'!M$3='1.Klein Proj Bestaand Object'!$C$5,'1.Klein Proj Bestaand Object'!$C190,0)+IF($D$4=M$3,$D187,0)</f>
        <v>0</v>
      </c>
      <c r="N187" s="644">
        <f>IF('Objectenoverzicht aantallen'!N$3='1.Klein Proj Bestaand Object'!$C$5,'1.Klein Proj Bestaand Object'!$C190,0)+IF($D$4=N$3,$D187,0)</f>
        <v>0</v>
      </c>
      <c r="O187" s="644">
        <f>IF('Objectenoverzicht aantallen'!O$3='1.Klein Proj Bestaand Object'!$C$5,'1.Klein Proj Bestaand Object'!$C190,0)+IF($D$4=O$3,$D187,0)</f>
        <v>0</v>
      </c>
      <c r="P187" s="460">
        <f t="shared" si="5"/>
        <v>0</v>
      </c>
      <c r="Q187" s="644">
        <f>'Invulsheet Assetbeheerder'!E190</f>
        <v>0</v>
      </c>
      <c r="R187" s="644">
        <f>'Invulsheet Assetbeheerder'!F190</f>
        <v>0</v>
      </c>
      <c r="S187" s="644">
        <f>'Invulsheet Assetbeheerder'!G190</f>
        <v>0</v>
      </c>
      <c r="T187" s="644">
        <f>'Invulsheet Assetbeheerder'!H190</f>
        <v>0</v>
      </c>
      <c r="U187" s="644">
        <f>'Invulsheet Assetbeheerder'!I190</f>
        <v>0</v>
      </c>
      <c r="V187" s="644">
        <f>'Invulsheet Assetbeheerder'!J190</f>
        <v>0</v>
      </c>
      <c r="W187" s="644">
        <f>'Invulsheet Assetbeheerder'!K190</f>
        <v>0</v>
      </c>
      <c r="X187" s="644">
        <f>'Invulsheet Assetbeheerder'!L190</f>
        <v>0</v>
      </c>
      <c r="Y187" s="644">
        <f>'Invulsheet Assetbeheerder'!M190</f>
        <v>0</v>
      </c>
      <c r="Z187" s="644">
        <f>'Invulsheet Assetbeheerder'!N190</f>
        <v>0</v>
      </c>
      <c r="AA187" s="644">
        <f>'Invulsheet Assetbeheerder'!O190</f>
        <v>0</v>
      </c>
    </row>
    <row r="188" spans="1:27" ht="17" thickBot="1" x14ac:dyDescent="0.25">
      <c r="A188" s="456">
        <f>'St. Objectenlijst FE'!A188</f>
        <v>184</v>
      </c>
      <c r="B188" s="454" t="str">
        <f>LOOKUP(A188,'St. Objectenlijst FE'!A:A,'St. Objectenlijst FE'!B:B)</f>
        <v>Leeg</v>
      </c>
      <c r="C188" s="453">
        <f>LOOKUP(A188,'Invulsheet Assetbeheerder'!A:A,'Invulsheet Assetbeheerder'!D:D)</f>
        <v>0</v>
      </c>
      <c r="D188" s="453">
        <f>IF(A188='2.Middel Proj Aangepast Object'!A190,'2.Middel Proj Aangepast Object'!E190,0)+IF(A188='3. Middel Groot Proj Nieuw Obj '!$B$6,'3. Middel Groot Proj Nieuw Obj '!$C$9,0)+IF('Objectenoverzicht aantallen'!A188='3. Middel Groot Proj Nieuw Obj '!$E$6,'3. Middel Groot Proj Nieuw Obj '!$F$9,0)+IF(A188='3. Middel Groot Proj Nieuw Obj '!$H$6,'3. Middel Groot Proj Nieuw Obj '!$I$9,0)+IF('Objectenoverzicht aantallen'!A188='3. Middel Groot Proj Nieuw Obj '!$K$6,'3. Middel Groot Proj Nieuw Obj '!$L$9,0)</f>
        <v>0</v>
      </c>
      <c r="E188" s="644">
        <f>IF('Objectenoverzicht aantallen'!E$3='1.Klein Proj Bestaand Object'!$C$5,'1.Klein Proj Bestaand Object'!$C191,0)+IF($D$4=E$3,$D188,0)</f>
        <v>0</v>
      </c>
      <c r="F188" s="644">
        <f>IF('Objectenoverzicht aantallen'!F$3='1.Klein Proj Bestaand Object'!$C$5,'1.Klein Proj Bestaand Object'!$C191,0)+IF($D$4=F$3,$D188,0)</f>
        <v>0</v>
      </c>
      <c r="G188" s="644">
        <f>IF('Objectenoverzicht aantallen'!G$3='1.Klein Proj Bestaand Object'!$C$5,'1.Klein Proj Bestaand Object'!$C191,0)+IF($D$4=G$3,$D188,0)</f>
        <v>0</v>
      </c>
      <c r="H188" s="644">
        <f>IF('Objectenoverzicht aantallen'!H$3='1.Klein Proj Bestaand Object'!$C$5,'1.Klein Proj Bestaand Object'!$C191,0)+IF($D$4=H$3,$D188,0)</f>
        <v>0</v>
      </c>
      <c r="I188" s="644">
        <f>IF('Objectenoverzicht aantallen'!I$3='1.Klein Proj Bestaand Object'!$C$5,'1.Klein Proj Bestaand Object'!$C191,0)+IF($D$4=I$3,$D188,0)</f>
        <v>0</v>
      </c>
      <c r="J188" s="644">
        <f>IF('Objectenoverzicht aantallen'!J$3='1.Klein Proj Bestaand Object'!$C$5,'1.Klein Proj Bestaand Object'!$C191,0)+IF($D$4=J$3,$D188,0)</f>
        <v>0</v>
      </c>
      <c r="K188" s="644">
        <f>IF('Objectenoverzicht aantallen'!K$3='1.Klein Proj Bestaand Object'!$C$5,'1.Klein Proj Bestaand Object'!$C191,0)+IF($D$4=K$3,$D188,0)</f>
        <v>0</v>
      </c>
      <c r="L188" s="644">
        <f>IF('Objectenoverzicht aantallen'!L$3='1.Klein Proj Bestaand Object'!$C$5,'1.Klein Proj Bestaand Object'!$C191,0)+IF($D$4=L$3,$D188,0)</f>
        <v>0</v>
      </c>
      <c r="M188" s="644">
        <f>IF('Objectenoverzicht aantallen'!M$3='1.Klein Proj Bestaand Object'!$C$5,'1.Klein Proj Bestaand Object'!$C191,0)+IF($D$4=M$3,$D188,0)</f>
        <v>0</v>
      </c>
      <c r="N188" s="644">
        <f>IF('Objectenoverzicht aantallen'!N$3='1.Klein Proj Bestaand Object'!$C$5,'1.Klein Proj Bestaand Object'!$C191,0)+IF($D$4=N$3,$D188,0)</f>
        <v>0</v>
      </c>
      <c r="O188" s="644">
        <f>IF('Objectenoverzicht aantallen'!O$3='1.Klein Proj Bestaand Object'!$C$5,'1.Klein Proj Bestaand Object'!$C191,0)+IF($D$4=O$3,$D188,0)</f>
        <v>0</v>
      </c>
      <c r="P188" s="460">
        <f t="shared" si="5"/>
        <v>0</v>
      </c>
      <c r="Q188" s="644">
        <f>'Invulsheet Assetbeheerder'!E191</f>
        <v>0</v>
      </c>
      <c r="R188" s="644">
        <f>'Invulsheet Assetbeheerder'!F191</f>
        <v>0</v>
      </c>
      <c r="S188" s="644">
        <f>'Invulsheet Assetbeheerder'!G191</f>
        <v>0</v>
      </c>
      <c r="T188" s="644">
        <f>'Invulsheet Assetbeheerder'!H191</f>
        <v>0</v>
      </c>
      <c r="U188" s="644">
        <f>'Invulsheet Assetbeheerder'!I191</f>
        <v>0</v>
      </c>
      <c r="V188" s="644">
        <f>'Invulsheet Assetbeheerder'!J191</f>
        <v>0</v>
      </c>
      <c r="W188" s="644">
        <f>'Invulsheet Assetbeheerder'!K191</f>
        <v>0</v>
      </c>
      <c r="X188" s="644">
        <f>'Invulsheet Assetbeheerder'!L191</f>
        <v>0</v>
      </c>
      <c r="Y188" s="644">
        <f>'Invulsheet Assetbeheerder'!M191</f>
        <v>0</v>
      </c>
      <c r="Z188" s="644">
        <f>'Invulsheet Assetbeheerder'!N191</f>
        <v>0</v>
      </c>
      <c r="AA188" s="644">
        <f>'Invulsheet Assetbeheerder'!O191</f>
        <v>0</v>
      </c>
    </row>
    <row r="189" spans="1:27" ht="17" thickBot="1" x14ac:dyDescent="0.25">
      <c r="A189" s="456">
        <f>'St. Objectenlijst FE'!A189</f>
        <v>185</v>
      </c>
      <c r="B189" s="454" t="str">
        <f>LOOKUP(A189,'St. Objectenlijst FE'!A:A,'St. Objectenlijst FE'!B:B)</f>
        <v>Leeg</v>
      </c>
      <c r="C189" s="453">
        <f>LOOKUP(A189,'Invulsheet Assetbeheerder'!A:A,'Invulsheet Assetbeheerder'!D:D)</f>
        <v>0</v>
      </c>
      <c r="D189" s="453">
        <f>IF(A189='2.Middel Proj Aangepast Object'!A191,'2.Middel Proj Aangepast Object'!E191,0)+IF(A189='3. Middel Groot Proj Nieuw Obj '!$B$6,'3. Middel Groot Proj Nieuw Obj '!$C$9,0)+IF('Objectenoverzicht aantallen'!A189='3. Middel Groot Proj Nieuw Obj '!$E$6,'3. Middel Groot Proj Nieuw Obj '!$F$9,0)+IF(A189='3. Middel Groot Proj Nieuw Obj '!$H$6,'3. Middel Groot Proj Nieuw Obj '!$I$9,0)+IF('Objectenoverzicht aantallen'!A189='3. Middel Groot Proj Nieuw Obj '!$K$6,'3. Middel Groot Proj Nieuw Obj '!$L$9,0)</f>
        <v>0</v>
      </c>
      <c r="E189" s="644">
        <f>IF('Objectenoverzicht aantallen'!E$3='1.Klein Proj Bestaand Object'!$C$5,'1.Klein Proj Bestaand Object'!$C192,0)+IF($D$4=E$3,$D189,0)</f>
        <v>0</v>
      </c>
      <c r="F189" s="644">
        <f>IF('Objectenoverzicht aantallen'!F$3='1.Klein Proj Bestaand Object'!$C$5,'1.Klein Proj Bestaand Object'!$C192,0)+IF($D$4=F$3,$D189,0)</f>
        <v>0</v>
      </c>
      <c r="G189" s="644">
        <f>IF('Objectenoverzicht aantallen'!G$3='1.Klein Proj Bestaand Object'!$C$5,'1.Klein Proj Bestaand Object'!$C192,0)+IF($D$4=G$3,$D189,0)</f>
        <v>0</v>
      </c>
      <c r="H189" s="644">
        <f>IF('Objectenoverzicht aantallen'!H$3='1.Klein Proj Bestaand Object'!$C$5,'1.Klein Proj Bestaand Object'!$C192,0)+IF($D$4=H$3,$D189,0)</f>
        <v>0</v>
      </c>
      <c r="I189" s="644">
        <f>IF('Objectenoverzicht aantallen'!I$3='1.Klein Proj Bestaand Object'!$C$5,'1.Klein Proj Bestaand Object'!$C192,0)+IF($D$4=I$3,$D189,0)</f>
        <v>0</v>
      </c>
      <c r="J189" s="644">
        <f>IF('Objectenoverzicht aantallen'!J$3='1.Klein Proj Bestaand Object'!$C$5,'1.Klein Proj Bestaand Object'!$C192,0)+IF($D$4=J$3,$D189,0)</f>
        <v>0</v>
      </c>
      <c r="K189" s="644">
        <f>IF('Objectenoverzicht aantallen'!K$3='1.Klein Proj Bestaand Object'!$C$5,'1.Klein Proj Bestaand Object'!$C192,0)+IF($D$4=K$3,$D189,0)</f>
        <v>0</v>
      </c>
      <c r="L189" s="644">
        <f>IF('Objectenoverzicht aantallen'!L$3='1.Klein Proj Bestaand Object'!$C$5,'1.Klein Proj Bestaand Object'!$C192,0)+IF($D$4=L$3,$D189,0)</f>
        <v>0</v>
      </c>
      <c r="M189" s="644">
        <f>IF('Objectenoverzicht aantallen'!M$3='1.Klein Proj Bestaand Object'!$C$5,'1.Klein Proj Bestaand Object'!$C192,0)+IF($D$4=M$3,$D189,0)</f>
        <v>0</v>
      </c>
      <c r="N189" s="644">
        <f>IF('Objectenoverzicht aantallen'!N$3='1.Klein Proj Bestaand Object'!$C$5,'1.Klein Proj Bestaand Object'!$C192,0)+IF($D$4=N$3,$D189,0)</f>
        <v>0</v>
      </c>
      <c r="O189" s="644">
        <f>IF('Objectenoverzicht aantallen'!O$3='1.Klein Proj Bestaand Object'!$C$5,'1.Klein Proj Bestaand Object'!$C192,0)+IF($D$4=O$3,$D189,0)</f>
        <v>0</v>
      </c>
      <c r="P189" s="460">
        <f t="shared" si="5"/>
        <v>0</v>
      </c>
      <c r="Q189" s="644">
        <f>'Invulsheet Assetbeheerder'!E192</f>
        <v>0</v>
      </c>
      <c r="R189" s="644">
        <f>'Invulsheet Assetbeheerder'!F192</f>
        <v>0</v>
      </c>
      <c r="S189" s="644">
        <f>'Invulsheet Assetbeheerder'!G192</f>
        <v>0</v>
      </c>
      <c r="T189" s="644">
        <f>'Invulsheet Assetbeheerder'!H192</f>
        <v>0</v>
      </c>
      <c r="U189" s="644">
        <f>'Invulsheet Assetbeheerder'!I192</f>
        <v>0</v>
      </c>
      <c r="V189" s="644">
        <f>'Invulsheet Assetbeheerder'!J192</f>
        <v>0</v>
      </c>
      <c r="W189" s="644">
        <f>'Invulsheet Assetbeheerder'!K192</f>
        <v>0</v>
      </c>
      <c r="X189" s="644">
        <f>'Invulsheet Assetbeheerder'!L192</f>
        <v>0</v>
      </c>
      <c r="Y189" s="644">
        <f>'Invulsheet Assetbeheerder'!M192</f>
        <v>0</v>
      </c>
      <c r="Z189" s="644">
        <f>'Invulsheet Assetbeheerder'!N192</f>
        <v>0</v>
      </c>
      <c r="AA189" s="644">
        <f>'Invulsheet Assetbeheerder'!O192</f>
        <v>0</v>
      </c>
    </row>
    <row r="190" spans="1:27" ht="17" thickBot="1" x14ac:dyDescent="0.25">
      <c r="A190" s="456">
        <f>'St. Objectenlijst FE'!A190</f>
        <v>186</v>
      </c>
      <c r="B190" s="454" t="str">
        <f>LOOKUP(A190,'St. Objectenlijst FE'!A:A,'St. Objectenlijst FE'!B:B)</f>
        <v>Leeg</v>
      </c>
      <c r="C190" s="453">
        <f>LOOKUP(A190,'Invulsheet Assetbeheerder'!A:A,'Invulsheet Assetbeheerder'!D:D)</f>
        <v>0</v>
      </c>
      <c r="D190" s="453">
        <f>IF(A190='2.Middel Proj Aangepast Object'!A192,'2.Middel Proj Aangepast Object'!E192,0)+IF(A190='3. Middel Groot Proj Nieuw Obj '!$B$6,'3. Middel Groot Proj Nieuw Obj '!$C$9,0)+IF('Objectenoverzicht aantallen'!A190='3. Middel Groot Proj Nieuw Obj '!$E$6,'3. Middel Groot Proj Nieuw Obj '!$F$9,0)+IF(A190='3. Middel Groot Proj Nieuw Obj '!$H$6,'3. Middel Groot Proj Nieuw Obj '!$I$9,0)+IF('Objectenoverzicht aantallen'!A190='3. Middel Groot Proj Nieuw Obj '!$K$6,'3. Middel Groot Proj Nieuw Obj '!$L$9,0)</f>
        <v>0</v>
      </c>
      <c r="E190" s="644">
        <f>IF('Objectenoverzicht aantallen'!E$3='1.Klein Proj Bestaand Object'!$C$5,'1.Klein Proj Bestaand Object'!$C193,0)+IF($D$4=E$3,$D190,0)</f>
        <v>0</v>
      </c>
      <c r="F190" s="644">
        <f>IF('Objectenoverzicht aantallen'!F$3='1.Klein Proj Bestaand Object'!$C$5,'1.Klein Proj Bestaand Object'!$C193,0)+IF($D$4=F$3,$D190,0)</f>
        <v>0</v>
      </c>
      <c r="G190" s="644">
        <f>IF('Objectenoverzicht aantallen'!G$3='1.Klein Proj Bestaand Object'!$C$5,'1.Klein Proj Bestaand Object'!$C193,0)+IF($D$4=G$3,$D190,0)</f>
        <v>0</v>
      </c>
      <c r="H190" s="644">
        <f>IF('Objectenoverzicht aantallen'!H$3='1.Klein Proj Bestaand Object'!$C$5,'1.Klein Proj Bestaand Object'!$C193,0)+IF($D$4=H$3,$D190,0)</f>
        <v>0</v>
      </c>
      <c r="I190" s="644">
        <f>IF('Objectenoverzicht aantallen'!I$3='1.Klein Proj Bestaand Object'!$C$5,'1.Klein Proj Bestaand Object'!$C193,0)+IF($D$4=I$3,$D190,0)</f>
        <v>0</v>
      </c>
      <c r="J190" s="644">
        <f>IF('Objectenoverzicht aantallen'!J$3='1.Klein Proj Bestaand Object'!$C$5,'1.Klein Proj Bestaand Object'!$C193,0)+IF($D$4=J$3,$D190,0)</f>
        <v>0</v>
      </c>
      <c r="K190" s="644">
        <f>IF('Objectenoverzicht aantallen'!K$3='1.Klein Proj Bestaand Object'!$C$5,'1.Klein Proj Bestaand Object'!$C193,0)+IF($D$4=K$3,$D190,0)</f>
        <v>0</v>
      </c>
      <c r="L190" s="644">
        <f>IF('Objectenoverzicht aantallen'!L$3='1.Klein Proj Bestaand Object'!$C$5,'1.Klein Proj Bestaand Object'!$C193,0)+IF($D$4=L$3,$D190,0)</f>
        <v>0</v>
      </c>
      <c r="M190" s="644">
        <f>IF('Objectenoverzicht aantallen'!M$3='1.Klein Proj Bestaand Object'!$C$5,'1.Klein Proj Bestaand Object'!$C193,0)+IF($D$4=M$3,$D190,0)</f>
        <v>0</v>
      </c>
      <c r="N190" s="644">
        <f>IF('Objectenoverzicht aantallen'!N$3='1.Klein Proj Bestaand Object'!$C$5,'1.Klein Proj Bestaand Object'!$C193,0)+IF($D$4=N$3,$D190,0)</f>
        <v>0</v>
      </c>
      <c r="O190" s="644">
        <f>IF('Objectenoverzicht aantallen'!O$3='1.Klein Proj Bestaand Object'!$C$5,'1.Klein Proj Bestaand Object'!$C193,0)+IF($D$4=O$3,$D190,0)</f>
        <v>0</v>
      </c>
      <c r="P190" s="460">
        <f t="shared" si="5"/>
        <v>0</v>
      </c>
      <c r="Q190" s="644">
        <f>'Invulsheet Assetbeheerder'!E193</f>
        <v>0</v>
      </c>
      <c r="R190" s="644">
        <f>'Invulsheet Assetbeheerder'!F193</f>
        <v>0</v>
      </c>
      <c r="S190" s="644">
        <f>'Invulsheet Assetbeheerder'!G193</f>
        <v>0</v>
      </c>
      <c r="T190" s="644">
        <f>'Invulsheet Assetbeheerder'!H193</f>
        <v>0</v>
      </c>
      <c r="U190" s="644">
        <f>'Invulsheet Assetbeheerder'!I193</f>
        <v>0</v>
      </c>
      <c r="V190" s="644">
        <f>'Invulsheet Assetbeheerder'!J193</f>
        <v>0</v>
      </c>
      <c r="W190" s="644">
        <f>'Invulsheet Assetbeheerder'!K193</f>
        <v>0</v>
      </c>
      <c r="X190" s="644">
        <f>'Invulsheet Assetbeheerder'!L193</f>
        <v>0</v>
      </c>
      <c r="Y190" s="644">
        <f>'Invulsheet Assetbeheerder'!M193</f>
        <v>0</v>
      </c>
      <c r="Z190" s="644">
        <f>'Invulsheet Assetbeheerder'!N193</f>
        <v>0</v>
      </c>
      <c r="AA190" s="644">
        <f>'Invulsheet Assetbeheerder'!O193</f>
        <v>0</v>
      </c>
    </row>
    <row r="191" spans="1:27" ht="17" thickBot="1" x14ac:dyDescent="0.25">
      <c r="A191" s="456">
        <f>'St. Objectenlijst FE'!A191</f>
        <v>187</v>
      </c>
      <c r="B191" s="454" t="str">
        <f>LOOKUP(A191,'St. Objectenlijst FE'!A:A,'St. Objectenlijst FE'!B:B)</f>
        <v>Leeg</v>
      </c>
      <c r="C191" s="453">
        <f>LOOKUP(A191,'Invulsheet Assetbeheerder'!A:A,'Invulsheet Assetbeheerder'!D:D)</f>
        <v>0</v>
      </c>
      <c r="D191" s="453">
        <f>IF(A191='2.Middel Proj Aangepast Object'!A193,'2.Middel Proj Aangepast Object'!E193,0)+IF(A191='3. Middel Groot Proj Nieuw Obj '!$B$6,'3. Middel Groot Proj Nieuw Obj '!$C$9,0)+IF('Objectenoverzicht aantallen'!A191='3. Middel Groot Proj Nieuw Obj '!$E$6,'3. Middel Groot Proj Nieuw Obj '!$F$9,0)+IF(A191='3. Middel Groot Proj Nieuw Obj '!$H$6,'3. Middel Groot Proj Nieuw Obj '!$I$9,0)+IF('Objectenoverzicht aantallen'!A191='3. Middel Groot Proj Nieuw Obj '!$K$6,'3. Middel Groot Proj Nieuw Obj '!$L$9,0)</f>
        <v>0</v>
      </c>
      <c r="E191" s="644">
        <f>IF('Objectenoverzicht aantallen'!E$3='1.Klein Proj Bestaand Object'!$C$5,'1.Klein Proj Bestaand Object'!$C194,0)+IF($D$4=E$3,$D191,0)</f>
        <v>0</v>
      </c>
      <c r="F191" s="644">
        <f>IF('Objectenoverzicht aantallen'!F$3='1.Klein Proj Bestaand Object'!$C$5,'1.Klein Proj Bestaand Object'!$C194,0)+IF($D$4=F$3,$D191,0)</f>
        <v>0</v>
      </c>
      <c r="G191" s="644">
        <f>IF('Objectenoverzicht aantallen'!G$3='1.Klein Proj Bestaand Object'!$C$5,'1.Klein Proj Bestaand Object'!$C194,0)+IF($D$4=G$3,$D191,0)</f>
        <v>0</v>
      </c>
      <c r="H191" s="644">
        <f>IF('Objectenoverzicht aantallen'!H$3='1.Klein Proj Bestaand Object'!$C$5,'1.Klein Proj Bestaand Object'!$C194,0)+IF($D$4=H$3,$D191,0)</f>
        <v>0</v>
      </c>
      <c r="I191" s="644">
        <f>IF('Objectenoverzicht aantallen'!I$3='1.Klein Proj Bestaand Object'!$C$5,'1.Klein Proj Bestaand Object'!$C194,0)+IF($D$4=I$3,$D191,0)</f>
        <v>0</v>
      </c>
      <c r="J191" s="644">
        <f>IF('Objectenoverzicht aantallen'!J$3='1.Klein Proj Bestaand Object'!$C$5,'1.Klein Proj Bestaand Object'!$C194,0)+IF($D$4=J$3,$D191,0)</f>
        <v>0</v>
      </c>
      <c r="K191" s="644">
        <f>IF('Objectenoverzicht aantallen'!K$3='1.Klein Proj Bestaand Object'!$C$5,'1.Klein Proj Bestaand Object'!$C194,0)+IF($D$4=K$3,$D191,0)</f>
        <v>0</v>
      </c>
      <c r="L191" s="644">
        <f>IF('Objectenoverzicht aantallen'!L$3='1.Klein Proj Bestaand Object'!$C$5,'1.Klein Proj Bestaand Object'!$C194,0)+IF($D$4=L$3,$D191,0)</f>
        <v>0</v>
      </c>
      <c r="M191" s="644">
        <f>IF('Objectenoverzicht aantallen'!M$3='1.Klein Proj Bestaand Object'!$C$5,'1.Klein Proj Bestaand Object'!$C194,0)+IF($D$4=M$3,$D191,0)</f>
        <v>0</v>
      </c>
      <c r="N191" s="644">
        <f>IF('Objectenoverzicht aantallen'!N$3='1.Klein Proj Bestaand Object'!$C$5,'1.Klein Proj Bestaand Object'!$C194,0)+IF($D$4=N$3,$D191,0)</f>
        <v>0</v>
      </c>
      <c r="O191" s="644">
        <f>IF('Objectenoverzicht aantallen'!O$3='1.Klein Proj Bestaand Object'!$C$5,'1.Klein Proj Bestaand Object'!$C194,0)+IF($D$4=O$3,$D191,0)</f>
        <v>0</v>
      </c>
      <c r="P191" s="460">
        <f t="shared" si="5"/>
        <v>0</v>
      </c>
      <c r="Q191" s="644">
        <f>'Invulsheet Assetbeheerder'!E194</f>
        <v>0</v>
      </c>
      <c r="R191" s="644">
        <f>'Invulsheet Assetbeheerder'!F194</f>
        <v>0</v>
      </c>
      <c r="S191" s="644">
        <f>'Invulsheet Assetbeheerder'!G194</f>
        <v>0</v>
      </c>
      <c r="T191" s="644">
        <f>'Invulsheet Assetbeheerder'!H194</f>
        <v>0</v>
      </c>
      <c r="U191" s="644">
        <f>'Invulsheet Assetbeheerder'!I194</f>
        <v>0</v>
      </c>
      <c r="V191" s="644">
        <f>'Invulsheet Assetbeheerder'!J194</f>
        <v>0</v>
      </c>
      <c r="W191" s="644">
        <f>'Invulsheet Assetbeheerder'!K194</f>
        <v>0</v>
      </c>
      <c r="X191" s="644">
        <f>'Invulsheet Assetbeheerder'!L194</f>
        <v>0</v>
      </c>
      <c r="Y191" s="644">
        <f>'Invulsheet Assetbeheerder'!M194</f>
        <v>0</v>
      </c>
      <c r="Z191" s="644">
        <f>'Invulsheet Assetbeheerder'!N194</f>
        <v>0</v>
      </c>
      <c r="AA191" s="644">
        <f>'Invulsheet Assetbeheerder'!O194</f>
        <v>0</v>
      </c>
    </row>
    <row r="192" spans="1:27" ht="17" thickBot="1" x14ac:dyDescent="0.25">
      <c r="A192" s="456">
        <f>'St. Objectenlijst FE'!A192</f>
        <v>188</v>
      </c>
      <c r="B192" s="454" t="str">
        <f>LOOKUP(A192,'St. Objectenlijst FE'!A:A,'St. Objectenlijst FE'!B:B)</f>
        <v>Leeg</v>
      </c>
      <c r="C192" s="453">
        <f>LOOKUP(A192,'Invulsheet Assetbeheerder'!A:A,'Invulsheet Assetbeheerder'!D:D)</f>
        <v>0</v>
      </c>
      <c r="D192" s="453">
        <f>IF(A192='2.Middel Proj Aangepast Object'!A194,'2.Middel Proj Aangepast Object'!E194,0)+IF(A192='3. Middel Groot Proj Nieuw Obj '!$B$6,'3. Middel Groot Proj Nieuw Obj '!$C$9,0)+IF('Objectenoverzicht aantallen'!A192='3. Middel Groot Proj Nieuw Obj '!$E$6,'3. Middel Groot Proj Nieuw Obj '!$F$9,0)+IF(A192='3. Middel Groot Proj Nieuw Obj '!$H$6,'3. Middel Groot Proj Nieuw Obj '!$I$9,0)+IF('Objectenoverzicht aantallen'!A192='3. Middel Groot Proj Nieuw Obj '!$K$6,'3. Middel Groot Proj Nieuw Obj '!$L$9,0)</f>
        <v>0</v>
      </c>
      <c r="E192" s="644">
        <f>IF('Objectenoverzicht aantallen'!E$3='1.Klein Proj Bestaand Object'!$C$5,'1.Klein Proj Bestaand Object'!$C195,0)+IF($D$4=E$3,$D192,0)</f>
        <v>0</v>
      </c>
      <c r="F192" s="644">
        <f>IF('Objectenoverzicht aantallen'!F$3='1.Klein Proj Bestaand Object'!$C$5,'1.Klein Proj Bestaand Object'!$C195,0)+IF($D$4=F$3,$D192,0)</f>
        <v>0</v>
      </c>
      <c r="G192" s="644">
        <f>IF('Objectenoverzicht aantallen'!G$3='1.Klein Proj Bestaand Object'!$C$5,'1.Klein Proj Bestaand Object'!$C195,0)+IF($D$4=G$3,$D192,0)</f>
        <v>0</v>
      </c>
      <c r="H192" s="644">
        <f>IF('Objectenoverzicht aantallen'!H$3='1.Klein Proj Bestaand Object'!$C$5,'1.Klein Proj Bestaand Object'!$C195,0)+IF($D$4=H$3,$D192,0)</f>
        <v>0</v>
      </c>
      <c r="I192" s="644">
        <f>IF('Objectenoverzicht aantallen'!I$3='1.Klein Proj Bestaand Object'!$C$5,'1.Klein Proj Bestaand Object'!$C195,0)+IF($D$4=I$3,$D192,0)</f>
        <v>0</v>
      </c>
      <c r="J192" s="644">
        <f>IF('Objectenoverzicht aantallen'!J$3='1.Klein Proj Bestaand Object'!$C$5,'1.Klein Proj Bestaand Object'!$C195,0)+IF($D$4=J$3,$D192,0)</f>
        <v>0</v>
      </c>
      <c r="K192" s="644">
        <f>IF('Objectenoverzicht aantallen'!K$3='1.Klein Proj Bestaand Object'!$C$5,'1.Klein Proj Bestaand Object'!$C195,0)+IF($D$4=K$3,$D192,0)</f>
        <v>0</v>
      </c>
      <c r="L192" s="644">
        <f>IF('Objectenoverzicht aantallen'!L$3='1.Klein Proj Bestaand Object'!$C$5,'1.Klein Proj Bestaand Object'!$C195,0)+IF($D$4=L$3,$D192,0)</f>
        <v>0</v>
      </c>
      <c r="M192" s="644">
        <f>IF('Objectenoverzicht aantallen'!M$3='1.Klein Proj Bestaand Object'!$C$5,'1.Klein Proj Bestaand Object'!$C195,0)+IF($D$4=M$3,$D192,0)</f>
        <v>0</v>
      </c>
      <c r="N192" s="644">
        <f>IF('Objectenoverzicht aantallen'!N$3='1.Klein Proj Bestaand Object'!$C$5,'1.Klein Proj Bestaand Object'!$C195,0)+IF($D$4=N$3,$D192,0)</f>
        <v>0</v>
      </c>
      <c r="O192" s="644">
        <f>IF('Objectenoverzicht aantallen'!O$3='1.Klein Proj Bestaand Object'!$C$5,'1.Klein Proj Bestaand Object'!$C195,0)+IF($D$4=O$3,$D192,0)</f>
        <v>0</v>
      </c>
      <c r="P192" s="460">
        <f t="shared" si="5"/>
        <v>0</v>
      </c>
      <c r="Q192" s="644">
        <f>'Invulsheet Assetbeheerder'!E195</f>
        <v>0</v>
      </c>
      <c r="R192" s="644">
        <f>'Invulsheet Assetbeheerder'!F195</f>
        <v>0</v>
      </c>
      <c r="S192" s="644">
        <f>'Invulsheet Assetbeheerder'!G195</f>
        <v>0</v>
      </c>
      <c r="T192" s="644">
        <f>'Invulsheet Assetbeheerder'!H195</f>
        <v>0</v>
      </c>
      <c r="U192" s="644">
        <f>'Invulsheet Assetbeheerder'!I195</f>
        <v>0</v>
      </c>
      <c r="V192" s="644">
        <f>'Invulsheet Assetbeheerder'!J195</f>
        <v>0</v>
      </c>
      <c r="W192" s="644">
        <f>'Invulsheet Assetbeheerder'!K195</f>
        <v>0</v>
      </c>
      <c r="X192" s="644">
        <f>'Invulsheet Assetbeheerder'!L195</f>
        <v>0</v>
      </c>
      <c r="Y192" s="644">
        <f>'Invulsheet Assetbeheerder'!M195</f>
        <v>0</v>
      </c>
      <c r="Z192" s="644">
        <f>'Invulsheet Assetbeheerder'!N195</f>
        <v>0</v>
      </c>
      <c r="AA192" s="644">
        <f>'Invulsheet Assetbeheerder'!O195</f>
        <v>0</v>
      </c>
    </row>
    <row r="193" spans="1:27" ht="17" thickBot="1" x14ac:dyDescent="0.25">
      <c r="A193" s="456">
        <f>'St. Objectenlijst FE'!A193</f>
        <v>189</v>
      </c>
      <c r="B193" s="454" t="str">
        <f>LOOKUP(A193,'St. Objectenlijst FE'!A:A,'St. Objectenlijst FE'!B:B)</f>
        <v>Leeg</v>
      </c>
      <c r="C193" s="453">
        <f>LOOKUP(A193,'Invulsheet Assetbeheerder'!A:A,'Invulsheet Assetbeheerder'!D:D)</f>
        <v>0</v>
      </c>
      <c r="D193" s="453">
        <f>IF(A193='2.Middel Proj Aangepast Object'!A195,'2.Middel Proj Aangepast Object'!E195,0)+IF(A193='3. Middel Groot Proj Nieuw Obj '!$B$6,'3. Middel Groot Proj Nieuw Obj '!$C$9,0)+IF('Objectenoverzicht aantallen'!A193='3. Middel Groot Proj Nieuw Obj '!$E$6,'3. Middel Groot Proj Nieuw Obj '!$F$9,0)+IF(A193='3. Middel Groot Proj Nieuw Obj '!$H$6,'3. Middel Groot Proj Nieuw Obj '!$I$9,0)+IF('Objectenoverzicht aantallen'!A193='3. Middel Groot Proj Nieuw Obj '!$K$6,'3. Middel Groot Proj Nieuw Obj '!$L$9,0)</f>
        <v>0</v>
      </c>
      <c r="E193" s="644">
        <f>IF('Objectenoverzicht aantallen'!E$3='1.Klein Proj Bestaand Object'!$C$5,'1.Klein Proj Bestaand Object'!$C196,0)+IF($D$4=E$3,$D193,0)</f>
        <v>0</v>
      </c>
      <c r="F193" s="644">
        <f>IF('Objectenoverzicht aantallen'!F$3='1.Klein Proj Bestaand Object'!$C$5,'1.Klein Proj Bestaand Object'!$C196,0)+IF($D$4=F$3,$D193,0)</f>
        <v>0</v>
      </c>
      <c r="G193" s="644">
        <f>IF('Objectenoverzicht aantallen'!G$3='1.Klein Proj Bestaand Object'!$C$5,'1.Klein Proj Bestaand Object'!$C196,0)+IF($D$4=G$3,$D193,0)</f>
        <v>0</v>
      </c>
      <c r="H193" s="644">
        <f>IF('Objectenoverzicht aantallen'!H$3='1.Klein Proj Bestaand Object'!$C$5,'1.Klein Proj Bestaand Object'!$C196,0)+IF($D$4=H$3,$D193,0)</f>
        <v>0</v>
      </c>
      <c r="I193" s="644">
        <f>IF('Objectenoverzicht aantallen'!I$3='1.Klein Proj Bestaand Object'!$C$5,'1.Klein Proj Bestaand Object'!$C196,0)+IF($D$4=I$3,$D193,0)</f>
        <v>0</v>
      </c>
      <c r="J193" s="644">
        <f>IF('Objectenoverzicht aantallen'!J$3='1.Klein Proj Bestaand Object'!$C$5,'1.Klein Proj Bestaand Object'!$C196,0)+IF($D$4=J$3,$D193,0)</f>
        <v>0</v>
      </c>
      <c r="K193" s="644">
        <f>IF('Objectenoverzicht aantallen'!K$3='1.Klein Proj Bestaand Object'!$C$5,'1.Klein Proj Bestaand Object'!$C196,0)+IF($D$4=K$3,$D193,0)</f>
        <v>0</v>
      </c>
      <c r="L193" s="644">
        <f>IF('Objectenoverzicht aantallen'!L$3='1.Klein Proj Bestaand Object'!$C$5,'1.Klein Proj Bestaand Object'!$C196,0)+IF($D$4=L$3,$D193,0)</f>
        <v>0</v>
      </c>
      <c r="M193" s="644">
        <f>IF('Objectenoverzicht aantallen'!M$3='1.Klein Proj Bestaand Object'!$C$5,'1.Klein Proj Bestaand Object'!$C196,0)+IF($D$4=M$3,$D193,0)</f>
        <v>0</v>
      </c>
      <c r="N193" s="644">
        <f>IF('Objectenoverzicht aantallen'!N$3='1.Klein Proj Bestaand Object'!$C$5,'1.Klein Proj Bestaand Object'!$C196,0)+IF($D$4=N$3,$D193,0)</f>
        <v>0</v>
      </c>
      <c r="O193" s="644">
        <f>IF('Objectenoverzicht aantallen'!O$3='1.Klein Proj Bestaand Object'!$C$5,'1.Klein Proj Bestaand Object'!$C196,0)+IF($D$4=O$3,$D193,0)</f>
        <v>0</v>
      </c>
      <c r="P193" s="460">
        <f t="shared" si="5"/>
        <v>0</v>
      </c>
      <c r="Q193" s="644">
        <f>'Invulsheet Assetbeheerder'!E196</f>
        <v>0</v>
      </c>
      <c r="R193" s="644">
        <f>'Invulsheet Assetbeheerder'!F196</f>
        <v>0</v>
      </c>
      <c r="S193" s="644">
        <f>'Invulsheet Assetbeheerder'!G196</f>
        <v>0</v>
      </c>
      <c r="T193" s="644">
        <f>'Invulsheet Assetbeheerder'!H196</f>
        <v>0</v>
      </c>
      <c r="U193" s="644">
        <f>'Invulsheet Assetbeheerder'!I196</f>
        <v>0</v>
      </c>
      <c r="V193" s="644">
        <f>'Invulsheet Assetbeheerder'!J196</f>
        <v>0</v>
      </c>
      <c r="W193" s="644">
        <f>'Invulsheet Assetbeheerder'!K196</f>
        <v>0</v>
      </c>
      <c r="X193" s="644">
        <f>'Invulsheet Assetbeheerder'!L196</f>
        <v>0</v>
      </c>
      <c r="Y193" s="644">
        <f>'Invulsheet Assetbeheerder'!M196</f>
        <v>0</v>
      </c>
      <c r="Z193" s="644">
        <f>'Invulsheet Assetbeheerder'!N196</f>
        <v>0</v>
      </c>
      <c r="AA193" s="644">
        <f>'Invulsheet Assetbeheerder'!O196</f>
        <v>0</v>
      </c>
    </row>
    <row r="194" spans="1:27" ht="17" thickBot="1" x14ac:dyDescent="0.25">
      <c r="A194" s="456">
        <f>'St. Objectenlijst FE'!A194</f>
        <v>190</v>
      </c>
      <c r="B194" s="454" t="str">
        <f>LOOKUP(A194,'St. Objectenlijst FE'!A:A,'St. Objectenlijst FE'!B:B)</f>
        <v>Leeg</v>
      </c>
      <c r="C194" s="453">
        <f>LOOKUP(A194,'Invulsheet Assetbeheerder'!A:A,'Invulsheet Assetbeheerder'!D:D)</f>
        <v>0</v>
      </c>
      <c r="D194" s="453">
        <f>IF(A194='2.Middel Proj Aangepast Object'!A196,'2.Middel Proj Aangepast Object'!E196,0)+IF(A194='3. Middel Groot Proj Nieuw Obj '!$B$6,'3. Middel Groot Proj Nieuw Obj '!$C$9,0)+IF('Objectenoverzicht aantallen'!A194='3. Middel Groot Proj Nieuw Obj '!$E$6,'3. Middel Groot Proj Nieuw Obj '!$F$9,0)+IF(A194='3. Middel Groot Proj Nieuw Obj '!$H$6,'3. Middel Groot Proj Nieuw Obj '!$I$9,0)+IF('Objectenoverzicht aantallen'!A194='3. Middel Groot Proj Nieuw Obj '!$K$6,'3. Middel Groot Proj Nieuw Obj '!$L$9,0)</f>
        <v>0</v>
      </c>
      <c r="E194" s="644">
        <f>IF('Objectenoverzicht aantallen'!E$3='1.Klein Proj Bestaand Object'!$C$5,'1.Klein Proj Bestaand Object'!$C197,0)+IF($D$4=E$3,$D194,0)</f>
        <v>0</v>
      </c>
      <c r="F194" s="644">
        <f>IF('Objectenoverzicht aantallen'!F$3='1.Klein Proj Bestaand Object'!$C$5,'1.Klein Proj Bestaand Object'!$C197,0)+IF($D$4=F$3,$D194,0)</f>
        <v>0</v>
      </c>
      <c r="G194" s="644">
        <f>IF('Objectenoverzicht aantallen'!G$3='1.Klein Proj Bestaand Object'!$C$5,'1.Klein Proj Bestaand Object'!$C197,0)+IF($D$4=G$3,$D194,0)</f>
        <v>0</v>
      </c>
      <c r="H194" s="644">
        <f>IF('Objectenoverzicht aantallen'!H$3='1.Klein Proj Bestaand Object'!$C$5,'1.Klein Proj Bestaand Object'!$C197,0)+IF($D$4=H$3,$D194,0)</f>
        <v>0</v>
      </c>
      <c r="I194" s="644">
        <f>IF('Objectenoverzicht aantallen'!I$3='1.Klein Proj Bestaand Object'!$C$5,'1.Klein Proj Bestaand Object'!$C197,0)+IF($D$4=I$3,$D194,0)</f>
        <v>0</v>
      </c>
      <c r="J194" s="644">
        <f>IF('Objectenoverzicht aantallen'!J$3='1.Klein Proj Bestaand Object'!$C$5,'1.Klein Proj Bestaand Object'!$C197,0)+IF($D$4=J$3,$D194,0)</f>
        <v>0</v>
      </c>
      <c r="K194" s="644">
        <f>IF('Objectenoverzicht aantallen'!K$3='1.Klein Proj Bestaand Object'!$C$5,'1.Klein Proj Bestaand Object'!$C197,0)+IF($D$4=K$3,$D194,0)</f>
        <v>0</v>
      </c>
      <c r="L194" s="644">
        <f>IF('Objectenoverzicht aantallen'!L$3='1.Klein Proj Bestaand Object'!$C$5,'1.Klein Proj Bestaand Object'!$C197,0)+IF($D$4=L$3,$D194,0)</f>
        <v>0</v>
      </c>
      <c r="M194" s="644">
        <f>IF('Objectenoverzicht aantallen'!M$3='1.Klein Proj Bestaand Object'!$C$5,'1.Klein Proj Bestaand Object'!$C197,0)+IF($D$4=M$3,$D194,0)</f>
        <v>0</v>
      </c>
      <c r="N194" s="644">
        <f>IF('Objectenoverzicht aantallen'!N$3='1.Klein Proj Bestaand Object'!$C$5,'1.Klein Proj Bestaand Object'!$C197,0)+IF($D$4=N$3,$D194,0)</f>
        <v>0</v>
      </c>
      <c r="O194" s="644">
        <f>IF('Objectenoverzicht aantallen'!O$3='1.Klein Proj Bestaand Object'!$C$5,'1.Klein Proj Bestaand Object'!$C197,0)+IF($D$4=O$3,$D194,0)</f>
        <v>0</v>
      </c>
      <c r="P194" s="460">
        <f t="shared" si="5"/>
        <v>0</v>
      </c>
      <c r="Q194" s="644">
        <f>'Invulsheet Assetbeheerder'!E197</f>
        <v>0</v>
      </c>
      <c r="R194" s="644">
        <f>'Invulsheet Assetbeheerder'!F197</f>
        <v>0</v>
      </c>
      <c r="S194" s="644">
        <f>'Invulsheet Assetbeheerder'!G197</f>
        <v>0</v>
      </c>
      <c r="T194" s="644">
        <f>'Invulsheet Assetbeheerder'!H197</f>
        <v>0</v>
      </c>
      <c r="U194" s="644">
        <f>'Invulsheet Assetbeheerder'!I197</f>
        <v>0</v>
      </c>
      <c r="V194" s="644">
        <f>'Invulsheet Assetbeheerder'!J197</f>
        <v>0</v>
      </c>
      <c r="W194" s="644">
        <f>'Invulsheet Assetbeheerder'!K197</f>
        <v>0</v>
      </c>
      <c r="X194" s="644">
        <f>'Invulsheet Assetbeheerder'!L197</f>
        <v>0</v>
      </c>
      <c r="Y194" s="644">
        <f>'Invulsheet Assetbeheerder'!M197</f>
        <v>0</v>
      </c>
      <c r="Z194" s="644">
        <f>'Invulsheet Assetbeheerder'!N197</f>
        <v>0</v>
      </c>
      <c r="AA194" s="644">
        <f>'Invulsheet Assetbeheerder'!O197</f>
        <v>0</v>
      </c>
    </row>
    <row r="195" spans="1:27" ht="17" thickBot="1" x14ac:dyDescent="0.25">
      <c r="A195" s="456">
        <f>'St. Objectenlijst FE'!A195</f>
        <v>191</v>
      </c>
      <c r="B195" s="454" t="str">
        <f>LOOKUP(A195,'St. Objectenlijst FE'!A:A,'St. Objectenlijst FE'!B:B)</f>
        <v>Leeg</v>
      </c>
      <c r="C195" s="453">
        <f>LOOKUP(A195,'Invulsheet Assetbeheerder'!A:A,'Invulsheet Assetbeheerder'!D:D)</f>
        <v>0</v>
      </c>
      <c r="D195" s="453">
        <f>IF(A195='2.Middel Proj Aangepast Object'!A197,'2.Middel Proj Aangepast Object'!E197,0)+IF(A195='3. Middel Groot Proj Nieuw Obj '!$B$6,'3. Middel Groot Proj Nieuw Obj '!$C$9,0)+IF('Objectenoverzicht aantallen'!A195='3. Middel Groot Proj Nieuw Obj '!$E$6,'3. Middel Groot Proj Nieuw Obj '!$F$9,0)+IF(A195='3. Middel Groot Proj Nieuw Obj '!$H$6,'3. Middel Groot Proj Nieuw Obj '!$I$9,0)+IF('Objectenoverzicht aantallen'!A195='3. Middel Groot Proj Nieuw Obj '!$K$6,'3. Middel Groot Proj Nieuw Obj '!$L$9,0)</f>
        <v>0</v>
      </c>
      <c r="E195" s="644">
        <f>IF('Objectenoverzicht aantallen'!E$3='1.Klein Proj Bestaand Object'!$C$5,'1.Klein Proj Bestaand Object'!$C198,0)+IF($D$4=E$3,$D195,0)</f>
        <v>0</v>
      </c>
      <c r="F195" s="644">
        <f>IF('Objectenoverzicht aantallen'!F$3='1.Klein Proj Bestaand Object'!$C$5,'1.Klein Proj Bestaand Object'!$C198,0)+IF($D$4=F$3,$D195,0)</f>
        <v>0</v>
      </c>
      <c r="G195" s="644">
        <f>IF('Objectenoverzicht aantallen'!G$3='1.Klein Proj Bestaand Object'!$C$5,'1.Klein Proj Bestaand Object'!$C198,0)+IF($D$4=G$3,$D195,0)</f>
        <v>0</v>
      </c>
      <c r="H195" s="644">
        <f>IF('Objectenoverzicht aantallen'!H$3='1.Klein Proj Bestaand Object'!$C$5,'1.Klein Proj Bestaand Object'!$C198,0)+IF($D$4=H$3,$D195,0)</f>
        <v>0</v>
      </c>
      <c r="I195" s="644">
        <f>IF('Objectenoverzicht aantallen'!I$3='1.Klein Proj Bestaand Object'!$C$5,'1.Klein Proj Bestaand Object'!$C198,0)+IF($D$4=I$3,$D195,0)</f>
        <v>0</v>
      </c>
      <c r="J195" s="644">
        <f>IF('Objectenoverzicht aantallen'!J$3='1.Klein Proj Bestaand Object'!$C$5,'1.Klein Proj Bestaand Object'!$C198,0)+IF($D$4=J$3,$D195,0)</f>
        <v>0</v>
      </c>
      <c r="K195" s="644">
        <f>IF('Objectenoverzicht aantallen'!K$3='1.Klein Proj Bestaand Object'!$C$5,'1.Klein Proj Bestaand Object'!$C198,0)+IF($D$4=K$3,$D195,0)</f>
        <v>0</v>
      </c>
      <c r="L195" s="644">
        <f>IF('Objectenoverzicht aantallen'!L$3='1.Klein Proj Bestaand Object'!$C$5,'1.Klein Proj Bestaand Object'!$C198,0)+IF($D$4=L$3,$D195,0)</f>
        <v>0</v>
      </c>
      <c r="M195" s="644">
        <f>IF('Objectenoverzicht aantallen'!M$3='1.Klein Proj Bestaand Object'!$C$5,'1.Klein Proj Bestaand Object'!$C198,0)+IF($D$4=M$3,$D195,0)</f>
        <v>0</v>
      </c>
      <c r="N195" s="644">
        <f>IF('Objectenoverzicht aantallen'!N$3='1.Klein Proj Bestaand Object'!$C$5,'1.Klein Proj Bestaand Object'!$C198,0)+IF($D$4=N$3,$D195,0)</f>
        <v>0</v>
      </c>
      <c r="O195" s="644">
        <f>IF('Objectenoverzicht aantallen'!O$3='1.Klein Proj Bestaand Object'!$C$5,'1.Klein Proj Bestaand Object'!$C198,0)+IF($D$4=O$3,$D195,0)</f>
        <v>0</v>
      </c>
      <c r="P195" s="460">
        <f t="shared" si="5"/>
        <v>0</v>
      </c>
      <c r="Q195" s="644">
        <f>'Invulsheet Assetbeheerder'!E198</f>
        <v>0</v>
      </c>
      <c r="R195" s="644">
        <f>'Invulsheet Assetbeheerder'!F198</f>
        <v>0</v>
      </c>
      <c r="S195" s="644">
        <f>'Invulsheet Assetbeheerder'!G198</f>
        <v>0</v>
      </c>
      <c r="T195" s="644">
        <f>'Invulsheet Assetbeheerder'!H198</f>
        <v>0</v>
      </c>
      <c r="U195" s="644">
        <f>'Invulsheet Assetbeheerder'!I198</f>
        <v>0</v>
      </c>
      <c r="V195" s="644">
        <f>'Invulsheet Assetbeheerder'!J198</f>
        <v>0</v>
      </c>
      <c r="W195" s="644">
        <f>'Invulsheet Assetbeheerder'!K198</f>
        <v>0</v>
      </c>
      <c r="X195" s="644">
        <f>'Invulsheet Assetbeheerder'!L198</f>
        <v>0</v>
      </c>
      <c r="Y195" s="644">
        <f>'Invulsheet Assetbeheerder'!M198</f>
        <v>0</v>
      </c>
      <c r="Z195" s="644">
        <f>'Invulsheet Assetbeheerder'!N198</f>
        <v>0</v>
      </c>
      <c r="AA195" s="644">
        <f>'Invulsheet Assetbeheerder'!O198</f>
        <v>0</v>
      </c>
    </row>
    <row r="196" spans="1:27" ht="17" thickBot="1" x14ac:dyDescent="0.25">
      <c r="A196" s="456">
        <f>'St. Objectenlijst FE'!A196</f>
        <v>192</v>
      </c>
      <c r="B196" s="454" t="str">
        <f>LOOKUP(A196,'St. Objectenlijst FE'!A:A,'St. Objectenlijst FE'!B:B)</f>
        <v>Leeg</v>
      </c>
      <c r="C196" s="453">
        <f>LOOKUP(A196,'Invulsheet Assetbeheerder'!A:A,'Invulsheet Assetbeheerder'!D:D)</f>
        <v>0</v>
      </c>
      <c r="D196" s="453">
        <f>IF(A196='2.Middel Proj Aangepast Object'!A198,'2.Middel Proj Aangepast Object'!E198,0)+IF(A196='3. Middel Groot Proj Nieuw Obj '!$B$6,'3. Middel Groot Proj Nieuw Obj '!$C$9,0)+IF('Objectenoverzicht aantallen'!A196='3. Middel Groot Proj Nieuw Obj '!$E$6,'3. Middel Groot Proj Nieuw Obj '!$F$9,0)+IF(A196='3. Middel Groot Proj Nieuw Obj '!$H$6,'3. Middel Groot Proj Nieuw Obj '!$I$9,0)+IF('Objectenoverzicht aantallen'!A196='3. Middel Groot Proj Nieuw Obj '!$K$6,'3. Middel Groot Proj Nieuw Obj '!$L$9,0)</f>
        <v>0</v>
      </c>
      <c r="E196" s="644">
        <f>IF('Objectenoverzicht aantallen'!E$3='1.Klein Proj Bestaand Object'!$C$5,'1.Klein Proj Bestaand Object'!$C199,0)+IF($D$4=E$3,$D196,0)</f>
        <v>0</v>
      </c>
      <c r="F196" s="644">
        <f>IF('Objectenoverzicht aantallen'!F$3='1.Klein Proj Bestaand Object'!$C$5,'1.Klein Proj Bestaand Object'!$C199,0)+IF($D$4=F$3,$D196,0)</f>
        <v>0</v>
      </c>
      <c r="G196" s="644">
        <f>IF('Objectenoverzicht aantallen'!G$3='1.Klein Proj Bestaand Object'!$C$5,'1.Klein Proj Bestaand Object'!$C199,0)+IF($D$4=G$3,$D196,0)</f>
        <v>0</v>
      </c>
      <c r="H196" s="644">
        <f>IF('Objectenoverzicht aantallen'!H$3='1.Klein Proj Bestaand Object'!$C$5,'1.Klein Proj Bestaand Object'!$C199,0)+IF($D$4=H$3,$D196,0)</f>
        <v>0</v>
      </c>
      <c r="I196" s="644">
        <f>IF('Objectenoverzicht aantallen'!I$3='1.Klein Proj Bestaand Object'!$C$5,'1.Klein Proj Bestaand Object'!$C199,0)+IF($D$4=I$3,$D196,0)</f>
        <v>0</v>
      </c>
      <c r="J196" s="644">
        <f>IF('Objectenoverzicht aantallen'!J$3='1.Klein Proj Bestaand Object'!$C$5,'1.Klein Proj Bestaand Object'!$C199,0)+IF($D$4=J$3,$D196,0)</f>
        <v>0</v>
      </c>
      <c r="K196" s="644">
        <f>IF('Objectenoverzicht aantallen'!K$3='1.Klein Proj Bestaand Object'!$C$5,'1.Klein Proj Bestaand Object'!$C199,0)+IF($D$4=K$3,$D196,0)</f>
        <v>0</v>
      </c>
      <c r="L196" s="644">
        <f>IF('Objectenoverzicht aantallen'!L$3='1.Klein Proj Bestaand Object'!$C$5,'1.Klein Proj Bestaand Object'!$C199,0)+IF($D$4=L$3,$D196,0)</f>
        <v>0</v>
      </c>
      <c r="M196" s="644">
        <f>IF('Objectenoverzicht aantallen'!M$3='1.Klein Proj Bestaand Object'!$C$5,'1.Klein Proj Bestaand Object'!$C199,0)+IF($D$4=M$3,$D196,0)</f>
        <v>0</v>
      </c>
      <c r="N196" s="644">
        <f>IF('Objectenoverzicht aantallen'!N$3='1.Klein Proj Bestaand Object'!$C$5,'1.Klein Proj Bestaand Object'!$C199,0)+IF($D$4=N$3,$D196,0)</f>
        <v>0</v>
      </c>
      <c r="O196" s="644">
        <f>IF('Objectenoverzicht aantallen'!O$3='1.Klein Proj Bestaand Object'!$C$5,'1.Klein Proj Bestaand Object'!$C199,0)+IF($D$4=O$3,$D196,0)</f>
        <v>0</v>
      </c>
      <c r="P196" s="460">
        <f t="shared" si="5"/>
        <v>0</v>
      </c>
      <c r="Q196" s="644">
        <f>'Invulsheet Assetbeheerder'!E199</f>
        <v>0</v>
      </c>
      <c r="R196" s="644">
        <f>'Invulsheet Assetbeheerder'!F199</f>
        <v>0</v>
      </c>
      <c r="S196" s="644">
        <f>'Invulsheet Assetbeheerder'!G199</f>
        <v>0</v>
      </c>
      <c r="T196" s="644">
        <f>'Invulsheet Assetbeheerder'!H199</f>
        <v>0</v>
      </c>
      <c r="U196" s="644">
        <f>'Invulsheet Assetbeheerder'!I199</f>
        <v>0</v>
      </c>
      <c r="V196" s="644">
        <f>'Invulsheet Assetbeheerder'!J199</f>
        <v>0</v>
      </c>
      <c r="W196" s="644">
        <f>'Invulsheet Assetbeheerder'!K199</f>
        <v>0</v>
      </c>
      <c r="X196" s="644">
        <f>'Invulsheet Assetbeheerder'!L199</f>
        <v>0</v>
      </c>
      <c r="Y196" s="644">
        <f>'Invulsheet Assetbeheerder'!M199</f>
        <v>0</v>
      </c>
      <c r="Z196" s="644">
        <f>'Invulsheet Assetbeheerder'!N199</f>
        <v>0</v>
      </c>
      <c r="AA196" s="644">
        <f>'Invulsheet Assetbeheerder'!O199</f>
        <v>0</v>
      </c>
    </row>
    <row r="197" spans="1:27" ht="17" thickBot="1" x14ac:dyDescent="0.25">
      <c r="A197" s="456">
        <f>'St. Objectenlijst FE'!A197</f>
        <v>193</v>
      </c>
      <c r="B197" s="454" t="str">
        <f>LOOKUP(A197,'St. Objectenlijst FE'!A:A,'St. Objectenlijst FE'!B:B)</f>
        <v>Leeg</v>
      </c>
      <c r="C197" s="453">
        <f>LOOKUP(A197,'Invulsheet Assetbeheerder'!A:A,'Invulsheet Assetbeheerder'!D:D)</f>
        <v>0</v>
      </c>
      <c r="D197" s="453">
        <f>IF(A197='2.Middel Proj Aangepast Object'!A199,'2.Middel Proj Aangepast Object'!E199,0)+IF(A197='3. Middel Groot Proj Nieuw Obj '!$B$6,'3. Middel Groot Proj Nieuw Obj '!$C$9,0)+IF('Objectenoverzicht aantallen'!A197='3. Middel Groot Proj Nieuw Obj '!$E$6,'3. Middel Groot Proj Nieuw Obj '!$F$9,0)+IF(A197='3. Middel Groot Proj Nieuw Obj '!$H$6,'3. Middel Groot Proj Nieuw Obj '!$I$9,0)+IF('Objectenoverzicht aantallen'!A197='3. Middel Groot Proj Nieuw Obj '!$K$6,'3. Middel Groot Proj Nieuw Obj '!$L$9,0)</f>
        <v>0</v>
      </c>
      <c r="E197" s="644">
        <f>IF('Objectenoverzicht aantallen'!E$3='1.Klein Proj Bestaand Object'!$C$5,'1.Klein Proj Bestaand Object'!$C200,0)+IF($D$4=E$3,$D197,0)</f>
        <v>0</v>
      </c>
      <c r="F197" s="644">
        <f>IF('Objectenoverzicht aantallen'!F$3='1.Klein Proj Bestaand Object'!$C$5,'1.Klein Proj Bestaand Object'!$C200,0)+IF($D$4=F$3,$D197,0)</f>
        <v>0</v>
      </c>
      <c r="G197" s="644">
        <f>IF('Objectenoverzicht aantallen'!G$3='1.Klein Proj Bestaand Object'!$C$5,'1.Klein Proj Bestaand Object'!$C200,0)+IF($D$4=G$3,$D197,0)</f>
        <v>0</v>
      </c>
      <c r="H197" s="644">
        <f>IF('Objectenoverzicht aantallen'!H$3='1.Klein Proj Bestaand Object'!$C$5,'1.Klein Proj Bestaand Object'!$C200,0)+IF($D$4=H$3,$D197,0)</f>
        <v>0</v>
      </c>
      <c r="I197" s="644">
        <f>IF('Objectenoverzicht aantallen'!I$3='1.Klein Proj Bestaand Object'!$C$5,'1.Klein Proj Bestaand Object'!$C200,0)+IF($D$4=I$3,$D197,0)</f>
        <v>0</v>
      </c>
      <c r="J197" s="644">
        <f>IF('Objectenoverzicht aantallen'!J$3='1.Klein Proj Bestaand Object'!$C$5,'1.Klein Proj Bestaand Object'!$C200,0)+IF($D$4=J$3,$D197,0)</f>
        <v>0</v>
      </c>
      <c r="K197" s="644">
        <f>IF('Objectenoverzicht aantallen'!K$3='1.Klein Proj Bestaand Object'!$C$5,'1.Klein Proj Bestaand Object'!$C200,0)+IF($D$4=K$3,$D197,0)</f>
        <v>0</v>
      </c>
      <c r="L197" s="644">
        <f>IF('Objectenoverzicht aantallen'!L$3='1.Klein Proj Bestaand Object'!$C$5,'1.Klein Proj Bestaand Object'!$C200,0)+IF($D$4=L$3,$D197,0)</f>
        <v>0</v>
      </c>
      <c r="M197" s="644">
        <f>IF('Objectenoverzicht aantallen'!M$3='1.Klein Proj Bestaand Object'!$C$5,'1.Klein Proj Bestaand Object'!$C200,0)+IF($D$4=M$3,$D197,0)</f>
        <v>0</v>
      </c>
      <c r="N197" s="644">
        <f>IF('Objectenoverzicht aantallen'!N$3='1.Klein Proj Bestaand Object'!$C$5,'1.Klein Proj Bestaand Object'!$C200,0)+IF($D$4=N$3,$D197,0)</f>
        <v>0</v>
      </c>
      <c r="O197" s="644">
        <f>IF('Objectenoverzicht aantallen'!O$3='1.Klein Proj Bestaand Object'!$C$5,'1.Klein Proj Bestaand Object'!$C200,0)+IF($D$4=O$3,$D197,0)</f>
        <v>0</v>
      </c>
      <c r="P197" s="460">
        <f t="shared" si="5"/>
        <v>0</v>
      </c>
      <c r="Q197" s="644">
        <f>'Invulsheet Assetbeheerder'!E200</f>
        <v>0</v>
      </c>
      <c r="R197" s="644">
        <f>'Invulsheet Assetbeheerder'!F200</f>
        <v>0</v>
      </c>
      <c r="S197" s="644">
        <f>'Invulsheet Assetbeheerder'!G200</f>
        <v>0</v>
      </c>
      <c r="T197" s="644">
        <f>'Invulsheet Assetbeheerder'!H200</f>
        <v>0</v>
      </c>
      <c r="U197" s="644">
        <f>'Invulsheet Assetbeheerder'!I200</f>
        <v>0</v>
      </c>
      <c r="V197" s="644">
        <f>'Invulsheet Assetbeheerder'!J200</f>
        <v>0</v>
      </c>
      <c r="W197" s="644">
        <f>'Invulsheet Assetbeheerder'!K200</f>
        <v>0</v>
      </c>
      <c r="X197" s="644">
        <f>'Invulsheet Assetbeheerder'!L200</f>
        <v>0</v>
      </c>
      <c r="Y197" s="644">
        <f>'Invulsheet Assetbeheerder'!M200</f>
        <v>0</v>
      </c>
      <c r="Z197" s="644">
        <f>'Invulsheet Assetbeheerder'!N200</f>
        <v>0</v>
      </c>
      <c r="AA197" s="644">
        <f>'Invulsheet Assetbeheerder'!O200</f>
        <v>0</v>
      </c>
    </row>
    <row r="198" spans="1:27" ht="17" thickBot="1" x14ac:dyDescent="0.25">
      <c r="A198" s="456">
        <f>'St. Objectenlijst FE'!A198</f>
        <v>194</v>
      </c>
      <c r="B198" s="454" t="str">
        <f>LOOKUP(A198,'St. Objectenlijst FE'!A:A,'St. Objectenlijst FE'!B:B)</f>
        <v>Leeg</v>
      </c>
      <c r="C198" s="453">
        <f>LOOKUP(A198,'Invulsheet Assetbeheerder'!A:A,'Invulsheet Assetbeheerder'!D:D)</f>
        <v>0</v>
      </c>
      <c r="D198" s="453">
        <f>IF(A198='2.Middel Proj Aangepast Object'!A200,'2.Middel Proj Aangepast Object'!E200,0)+IF(A198='3. Middel Groot Proj Nieuw Obj '!$B$6,'3. Middel Groot Proj Nieuw Obj '!$C$9,0)+IF('Objectenoverzicht aantallen'!A198='3. Middel Groot Proj Nieuw Obj '!$E$6,'3. Middel Groot Proj Nieuw Obj '!$F$9,0)+IF(A198='3. Middel Groot Proj Nieuw Obj '!$H$6,'3. Middel Groot Proj Nieuw Obj '!$I$9,0)+IF('Objectenoverzicht aantallen'!A198='3. Middel Groot Proj Nieuw Obj '!$K$6,'3. Middel Groot Proj Nieuw Obj '!$L$9,0)</f>
        <v>0</v>
      </c>
      <c r="E198" s="644">
        <f>IF('Objectenoverzicht aantallen'!E$3='1.Klein Proj Bestaand Object'!$C$5,'1.Klein Proj Bestaand Object'!$C201,0)+IF($D$4=E$3,$D198,0)</f>
        <v>0</v>
      </c>
      <c r="F198" s="644">
        <f>IF('Objectenoverzicht aantallen'!F$3='1.Klein Proj Bestaand Object'!$C$5,'1.Klein Proj Bestaand Object'!$C201,0)+IF($D$4=F$3,$D198,0)</f>
        <v>0</v>
      </c>
      <c r="G198" s="644">
        <f>IF('Objectenoverzicht aantallen'!G$3='1.Klein Proj Bestaand Object'!$C$5,'1.Klein Proj Bestaand Object'!$C201,0)+IF($D$4=G$3,$D198,0)</f>
        <v>0</v>
      </c>
      <c r="H198" s="644">
        <f>IF('Objectenoverzicht aantallen'!H$3='1.Klein Proj Bestaand Object'!$C$5,'1.Klein Proj Bestaand Object'!$C201,0)+IF($D$4=H$3,$D198,0)</f>
        <v>0</v>
      </c>
      <c r="I198" s="644">
        <f>IF('Objectenoverzicht aantallen'!I$3='1.Klein Proj Bestaand Object'!$C$5,'1.Klein Proj Bestaand Object'!$C201,0)+IF($D$4=I$3,$D198,0)</f>
        <v>0</v>
      </c>
      <c r="J198" s="644">
        <f>IF('Objectenoverzicht aantallen'!J$3='1.Klein Proj Bestaand Object'!$C$5,'1.Klein Proj Bestaand Object'!$C201,0)+IF($D$4=J$3,$D198,0)</f>
        <v>0</v>
      </c>
      <c r="K198" s="644">
        <f>IF('Objectenoverzicht aantallen'!K$3='1.Klein Proj Bestaand Object'!$C$5,'1.Klein Proj Bestaand Object'!$C201,0)+IF($D$4=K$3,$D198,0)</f>
        <v>0</v>
      </c>
      <c r="L198" s="644">
        <f>IF('Objectenoverzicht aantallen'!L$3='1.Klein Proj Bestaand Object'!$C$5,'1.Klein Proj Bestaand Object'!$C201,0)+IF($D$4=L$3,$D198,0)</f>
        <v>0</v>
      </c>
      <c r="M198" s="644">
        <f>IF('Objectenoverzicht aantallen'!M$3='1.Klein Proj Bestaand Object'!$C$5,'1.Klein Proj Bestaand Object'!$C201,0)+IF($D$4=M$3,$D198,0)</f>
        <v>0</v>
      </c>
      <c r="N198" s="644">
        <f>IF('Objectenoverzicht aantallen'!N$3='1.Klein Proj Bestaand Object'!$C$5,'1.Klein Proj Bestaand Object'!$C201,0)+IF($D$4=N$3,$D198,0)</f>
        <v>0</v>
      </c>
      <c r="O198" s="644">
        <f>IF('Objectenoverzicht aantallen'!O$3='1.Klein Proj Bestaand Object'!$C$5,'1.Klein Proj Bestaand Object'!$C201,0)+IF($D$4=O$3,$D198,0)</f>
        <v>0</v>
      </c>
      <c r="P198" s="460">
        <f t="shared" si="5"/>
        <v>0</v>
      </c>
      <c r="Q198" s="644">
        <f>'Invulsheet Assetbeheerder'!E201</f>
        <v>0</v>
      </c>
      <c r="R198" s="644">
        <f>'Invulsheet Assetbeheerder'!F201</f>
        <v>0</v>
      </c>
      <c r="S198" s="644">
        <f>'Invulsheet Assetbeheerder'!G201</f>
        <v>0</v>
      </c>
      <c r="T198" s="644">
        <f>'Invulsheet Assetbeheerder'!H201</f>
        <v>0</v>
      </c>
      <c r="U198" s="644">
        <f>'Invulsheet Assetbeheerder'!I201</f>
        <v>0</v>
      </c>
      <c r="V198" s="644">
        <f>'Invulsheet Assetbeheerder'!J201</f>
        <v>0</v>
      </c>
      <c r="W198" s="644">
        <f>'Invulsheet Assetbeheerder'!K201</f>
        <v>0</v>
      </c>
      <c r="X198" s="644">
        <f>'Invulsheet Assetbeheerder'!L201</f>
        <v>0</v>
      </c>
      <c r="Y198" s="644">
        <f>'Invulsheet Assetbeheerder'!M201</f>
        <v>0</v>
      </c>
      <c r="Z198" s="644">
        <f>'Invulsheet Assetbeheerder'!N201</f>
        <v>0</v>
      </c>
      <c r="AA198" s="644">
        <f>'Invulsheet Assetbeheerder'!O201</f>
        <v>0</v>
      </c>
    </row>
    <row r="199" spans="1:27" ht="17" thickBot="1" x14ac:dyDescent="0.25">
      <c r="A199" s="456">
        <f>'St. Objectenlijst FE'!A199</f>
        <v>195</v>
      </c>
      <c r="B199" s="454" t="str">
        <f>LOOKUP(A199,'St. Objectenlijst FE'!A:A,'St. Objectenlijst FE'!B:B)</f>
        <v>Leeg</v>
      </c>
      <c r="C199" s="453">
        <f>LOOKUP(A199,'Invulsheet Assetbeheerder'!A:A,'Invulsheet Assetbeheerder'!D:D)</f>
        <v>0</v>
      </c>
      <c r="D199" s="453">
        <f>IF(A199='2.Middel Proj Aangepast Object'!A201,'2.Middel Proj Aangepast Object'!E201,0)+IF(A199='3. Middel Groot Proj Nieuw Obj '!$B$6,'3. Middel Groot Proj Nieuw Obj '!$C$9,0)+IF('Objectenoverzicht aantallen'!A199='3. Middel Groot Proj Nieuw Obj '!$E$6,'3. Middel Groot Proj Nieuw Obj '!$F$9,0)+IF(A199='3. Middel Groot Proj Nieuw Obj '!$H$6,'3. Middel Groot Proj Nieuw Obj '!$I$9,0)+IF('Objectenoverzicht aantallen'!A199='3. Middel Groot Proj Nieuw Obj '!$K$6,'3. Middel Groot Proj Nieuw Obj '!$L$9,0)</f>
        <v>0</v>
      </c>
      <c r="E199" s="644">
        <f>IF('Objectenoverzicht aantallen'!E$3='1.Klein Proj Bestaand Object'!$C$5,'1.Klein Proj Bestaand Object'!$C202,0)+IF($D$4=E$3,$D199,0)</f>
        <v>0</v>
      </c>
      <c r="F199" s="644">
        <f>IF('Objectenoverzicht aantallen'!F$3='1.Klein Proj Bestaand Object'!$C$5,'1.Klein Proj Bestaand Object'!$C202,0)+IF($D$4=F$3,$D199,0)</f>
        <v>0</v>
      </c>
      <c r="G199" s="644">
        <f>IF('Objectenoverzicht aantallen'!G$3='1.Klein Proj Bestaand Object'!$C$5,'1.Klein Proj Bestaand Object'!$C202,0)+IF($D$4=G$3,$D199,0)</f>
        <v>0</v>
      </c>
      <c r="H199" s="644">
        <f>IF('Objectenoverzicht aantallen'!H$3='1.Klein Proj Bestaand Object'!$C$5,'1.Klein Proj Bestaand Object'!$C202,0)+IF($D$4=H$3,$D199,0)</f>
        <v>0</v>
      </c>
      <c r="I199" s="644">
        <f>IF('Objectenoverzicht aantallen'!I$3='1.Klein Proj Bestaand Object'!$C$5,'1.Klein Proj Bestaand Object'!$C202,0)+IF($D$4=I$3,$D199,0)</f>
        <v>0</v>
      </c>
      <c r="J199" s="644">
        <f>IF('Objectenoverzicht aantallen'!J$3='1.Klein Proj Bestaand Object'!$C$5,'1.Klein Proj Bestaand Object'!$C202,0)+IF($D$4=J$3,$D199,0)</f>
        <v>0</v>
      </c>
      <c r="K199" s="644">
        <f>IF('Objectenoverzicht aantallen'!K$3='1.Klein Proj Bestaand Object'!$C$5,'1.Klein Proj Bestaand Object'!$C202,0)+IF($D$4=K$3,$D199,0)</f>
        <v>0</v>
      </c>
      <c r="L199" s="644">
        <f>IF('Objectenoverzicht aantallen'!L$3='1.Klein Proj Bestaand Object'!$C$5,'1.Klein Proj Bestaand Object'!$C202,0)+IF($D$4=L$3,$D199,0)</f>
        <v>0</v>
      </c>
      <c r="M199" s="644">
        <f>IF('Objectenoverzicht aantallen'!M$3='1.Klein Proj Bestaand Object'!$C$5,'1.Klein Proj Bestaand Object'!$C202,0)+IF($D$4=M$3,$D199,0)</f>
        <v>0</v>
      </c>
      <c r="N199" s="644">
        <f>IF('Objectenoverzicht aantallen'!N$3='1.Klein Proj Bestaand Object'!$C$5,'1.Klein Proj Bestaand Object'!$C202,0)+IF($D$4=N$3,$D199,0)</f>
        <v>0</v>
      </c>
      <c r="O199" s="644">
        <f>IF('Objectenoverzicht aantallen'!O$3='1.Klein Proj Bestaand Object'!$C$5,'1.Klein Proj Bestaand Object'!$C202,0)+IF($D$4=O$3,$D199,0)</f>
        <v>0</v>
      </c>
      <c r="P199" s="460">
        <f t="shared" si="5"/>
        <v>0</v>
      </c>
      <c r="Q199" s="644">
        <f>'Invulsheet Assetbeheerder'!E202</f>
        <v>0</v>
      </c>
      <c r="R199" s="644">
        <f>'Invulsheet Assetbeheerder'!F202</f>
        <v>0</v>
      </c>
      <c r="S199" s="644">
        <f>'Invulsheet Assetbeheerder'!G202</f>
        <v>0</v>
      </c>
      <c r="T199" s="644">
        <f>'Invulsheet Assetbeheerder'!H202</f>
        <v>0</v>
      </c>
      <c r="U199" s="644">
        <f>'Invulsheet Assetbeheerder'!I202</f>
        <v>0</v>
      </c>
      <c r="V199" s="644">
        <f>'Invulsheet Assetbeheerder'!J202</f>
        <v>0</v>
      </c>
      <c r="W199" s="644">
        <f>'Invulsheet Assetbeheerder'!K202</f>
        <v>0</v>
      </c>
      <c r="X199" s="644">
        <f>'Invulsheet Assetbeheerder'!L202</f>
        <v>0</v>
      </c>
      <c r="Y199" s="644">
        <f>'Invulsheet Assetbeheerder'!M202</f>
        <v>0</v>
      </c>
      <c r="Z199" s="644">
        <f>'Invulsheet Assetbeheerder'!N202</f>
        <v>0</v>
      </c>
      <c r="AA199" s="644">
        <f>'Invulsheet Assetbeheerder'!O202</f>
        <v>0</v>
      </c>
    </row>
    <row r="200" spans="1:27" ht="17" thickBot="1" x14ac:dyDescent="0.25">
      <c r="A200" s="456">
        <f>'St. Objectenlijst FE'!A200</f>
        <v>196</v>
      </c>
      <c r="B200" s="454" t="str">
        <f>LOOKUP(A200,'St. Objectenlijst FE'!A:A,'St. Objectenlijst FE'!B:B)</f>
        <v>Leeg</v>
      </c>
      <c r="C200" s="453">
        <f>LOOKUP(A200,'Invulsheet Assetbeheerder'!A:A,'Invulsheet Assetbeheerder'!D:D)</f>
        <v>0</v>
      </c>
      <c r="D200" s="453">
        <f>IF(A200='2.Middel Proj Aangepast Object'!A202,'2.Middel Proj Aangepast Object'!E202,0)+IF(A200='3. Middel Groot Proj Nieuw Obj '!$B$6,'3. Middel Groot Proj Nieuw Obj '!$C$9,0)+IF('Objectenoverzicht aantallen'!A200='3. Middel Groot Proj Nieuw Obj '!$E$6,'3. Middel Groot Proj Nieuw Obj '!$F$9,0)+IF(A200='3. Middel Groot Proj Nieuw Obj '!$H$6,'3. Middel Groot Proj Nieuw Obj '!$I$9,0)+IF('Objectenoverzicht aantallen'!A200='3. Middel Groot Proj Nieuw Obj '!$K$6,'3. Middel Groot Proj Nieuw Obj '!$L$9,0)</f>
        <v>0</v>
      </c>
      <c r="E200" s="644">
        <f>IF('Objectenoverzicht aantallen'!E$3='1.Klein Proj Bestaand Object'!$C$5,'1.Klein Proj Bestaand Object'!$C203,0)+IF($D$4=E$3,$D200,0)</f>
        <v>0</v>
      </c>
      <c r="F200" s="644">
        <f>IF('Objectenoverzicht aantallen'!F$3='1.Klein Proj Bestaand Object'!$C$5,'1.Klein Proj Bestaand Object'!$C203,0)+IF($D$4=F$3,$D200,0)</f>
        <v>0</v>
      </c>
      <c r="G200" s="644">
        <f>IF('Objectenoverzicht aantallen'!G$3='1.Klein Proj Bestaand Object'!$C$5,'1.Klein Proj Bestaand Object'!$C203,0)+IF($D$4=G$3,$D200,0)</f>
        <v>0</v>
      </c>
      <c r="H200" s="644">
        <f>IF('Objectenoverzicht aantallen'!H$3='1.Klein Proj Bestaand Object'!$C$5,'1.Klein Proj Bestaand Object'!$C203,0)+IF($D$4=H$3,$D200,0)</f>
        <v>0</v>
      </c>
      <c r="I200" s="644">
        <f>IF('Objectenoverzicht aantallen'!I$3='1.Klein Proj Bestaand Object'!$C$5,'1.Klein Proj Bestaand Object'!$C203,0)+IF($D$4=I$3,$D200,0)</f>
        <v>0</v>
      </c>
      <c r="J200" s="644">
        <f>IF('Objectenoverzicht aantallen'!J$3='1.Klein Proj Bestaand Object'!$C$5,'1.Klein Proj Bestaand Object'!$C203,0)+IF($D$4=J$3,$D200,0)</f>
        <v>0</v>
      </c>
      <c r="K200" s="644">
        <f>IF('Objectenoverzicht aantallen'!K$3='1.Klein Proj Bestaand Object'!$C$5,'1.Klein Proj Bestaand Object'!$C203,0)+IF($D$4=K$3,$D200,0)</f>
        <v>0</v>
      </c>
      <c r="L200" s="644">
        <f>IF('Objectenoverzicht aantallen'!L$3='1.Klein Proj Bestaand Object'!$C$5,'1.Klein Proj Bestaand Object'!$C203,0)+IF($D$4=L$3,$D200,0)</f>
        <v>0</v>
      </c>
      <c r="M200" s="644">
        <f>IF('Objectenoverzicht aantallen'!M$3='1.Klein Proj Bestaand Object'!$C$5,'1.Klein Proj Bestaand Object'!$C203,0)+IF($D$4=M$3,$D200,0)</f>
        <v>0</v>
      </c>
      <c r="N200" s="644">
        <f>IF('Objectenoverzicht aantallen'!N$3='1.Klein Proj Bestaand Object'!$C$5,'1.Klein Proj Bestaand Object'!$C203,0)+IF($D$4=N$3,$D200,0)</f>
        <v>0</v>
      </c>
      <c r="O200" s="644">
        <f>IF('Objectenoverzicht aantallen'!O$3='1.Klein Proj Bestaand Object'!$C$5,'1.Klein Proj Bestaand Object'!$C203,0)+IF($D$4=O$3,$D200,0)</f>
        <v>0</v>
      </c>
      <c r="P200" s="460">
        <f t="shared" si="5"/>
        <v>0</v>
      </c>
      <c r="Q200" s="644">
        <f>'Invulsheet Assetbeheerder'!E203</f>
        <v>0</v>
      </c>
      <c r="R200" s="644">
        <f>'Invulsheet Assetbeheerder'!F203</f>
        <v>0</v>
      </c>
      <c r="S200" s="644">
        <f>'Invulsheet Assetbeheerder'!G203</f>
        <v>0</v>
      </c>
      <c r="T200" s="644">
        <f>'Invulsheet Assetbeheerder'!H203</f>
        <v>0</v>
      </c>
      <c r="U200" s="644">
        <f>'Invulsheet Assetbeheerder'!I203</f>
        <v>0</v>
      </c>
      <c r="V200" s="644">
        <f>'Invulsheet Assetbeheerder'!J203</f>
        <v>0</v>
      </c>
      <c r="W200" s="644">
        <f>'Invulsheet Assetbeheerder'!K203</f>
        <v>0</v>
      </c>
      <c r="X200" s="644">
        <f>'Invulsheet Assetbeheerder'!L203</f>
        <v>0</v>
      </c>
      <c r="Y200" s="644">
        <f>'Invulsheet Assetbeheerder'!M203</f>
        <v>0</v>
      </c>
      <c r="Z200" s="644">
        <f>'Invulsheet Assetbeheerder'!N203</f>
        <v>0</v>
      </c>
      <c r="AA200" s="644">
        <f>'Invulsheet Assetbeheerder'!O203</f>
        <v>0</v>
      </c>
    </row>
    <row r="201" spans="1:27" ht="17" thickBot="1" x14ac:dyDescent="0.25">
      <c r="A201" s="456">
        <f>'St. Objectenlijst FE'!A201</f>
        <v>197</v>
      </c>
      <c r="B201" s="454" t="str">
        <f>LOOKUP(A201,'St. Objectenlijst FE'!A:A,'St. Objectenlijst FE'!B:B)</f>
        <v>Leeg</v>
      </c>
      <c r="C201" s="453">
        <f>LOOKUP(A201,'Invulsheet Assetbeheerder'!A:A,'Invulsheet Assetbeheerder'!D:D)</f>
        <v>0</v>
      </c>
      <c r="D201" s="453">
        <f>IF(A201='2.Middel Proj Aangepast Object'!A203,'2.Middel Proj Aangepast Object'!E203,0)+IF(A201='3. Middel Groot Proj Nieuw Obj '!$B$6,'3. Middel Groot Proj Nieuw Obj '!$C$9,0)+IF('Objectenoverzicht aantallen'!A201='3. Middel Groot Proj Nieuw Obj '!$E$6,'3. Middel Groot Proj Nieuw Obj '!$F$9,0)+IF(A201='3. Middel Groot Proj Nieuw Obj '!$H$6,'3. Middel Groot Proj Nieuw Obj '!$I$9,0)+IF('Objectenoverzicht aantallen'!A201='3. Middel Groot Proj Nieuw Obj '!$K$6,'3. Middel Groot Proj Nieuw Obj '!$L$9,0)</f>
        <v>0</v>
      </c>
      <c r="E201" s="644">
        <f>IF('Objectenoverzicht aantallen'!E$3='1.Klein Proj Bestaand Object'!$C$5,'1.Klein Proj Bestaand Object'!$C204,0)+IF($D$4=E$3,$D201,0)</f>
        <v>0</v>
      </c>
      <c r="F201" s="644">
        <f>IF('Objectenoverzicht aantallen'!F$3='1.Klein Proj Bestaand Object'!$C$5,'1.Klein Proj Bestaand Object'!$C204,0)+IF($D$4=F$3,$D201,0)</f>
        <v>0</v>
      </c>
      <c r="G201" s="644">
        <f>IF('Objectenoverzicht aantallen'!G$3='1.Klein Proj Bestaand Object'!$C$5,'1.Klein Proj Bestaand Object'!$C204,0)+IF($D$4=G$3,$D201,0)</f>
        <v>0</v>
      </c>
      <c r="H201" s="644">
        <f>IF('Objectenoverzicht aantallen'!H$3='1.Klein Proj Bestaand Object'!$C$5,'1.Klein Proj Bestaand Object'!$C204,0)+IF($D$4=H$3,$D201,0)</f>
        <v>0</v>
      </c>
      <c r="I201" s="644">
        <f>IF('Objectenoverzicht aantallen'!I$3='1.Klein Proj Bestaand Object'!$C$5,'1.Klein Proj Bestaand Object'!$C204,0)+IF($D$4=I$3,$D201,0)</f>
        <v>0</v>
      </c>
      <c r="J201" s="644">
        <f>IF('Objectenoverzicht aantallen'!J$3='1.Klein Proj Bestaand Object'!$C$5,'1.Klein Proj Bestaand Object'!$C204,0)+IF($D$4=J$3,$D201,0)</f>
        <v>0</v>
      </c>
      <c r="K201" s="644">
        <f>IF('Objectenoverzicht aantallen'!K$3='1.Klein Proj Bestaand Object'!$C$5,'1.Klein Proj Bestaand Object'!$C204,0)+IF($D$4=K$3,$D201,0)</f>
        <v>0</v>
      </c>
      <c r="L201" s="644">
        <f>IF('Objectenoverzicht aantallen'!L$3='1.Klein Proj Bestaand Object'!$C$5,'1.Klein Proj Bestaand Object'!$C204,0)+IF($D$4=L$3,$D201,0)</f>
        <v>0</v>
      </c>
      <c r="M201" s="644">
        <f>IF('Objectenoverzicht aantallen'!M$3='1.Klein Proj Bestaand Object'!$C$5,'1.Klein Proj Bestaand Object'!$C204,0)+IF($D$4=M$3,$D201,0)</f>
        <v>0</v>
      </c>
      <c r="N201" s="644">
        <f>IF('Objectenoverzicht aantallen'!N$3='1.Klein Proj Bestaand Object'!$C$5,'1.Klein Proj Bestaand Object'!$C204,0)+IF($D$4=N$3,$D201,0)</f>
        <v>0</v>
      </c>
      <c r="O201" s="644">
        <f>IF('Objectenoverzicht aantallen'!O$3='1.Klein Proj Bestaand Object'!$C$5,'1.Klein Proj Bestaand Object'!$C204,0)+IF($D$4=O$3,$D201,0)</f>
        <v>0</v>
      </c>
      <c r="P201" s="460">
        <f t="shared" si="5"/>
        <v>0</v>
      </c>
      <c r="Q201" s="644">
        <f>'Invulsheet Assetbeheerder'!E204</f>
        <v>0</v>
      </c>
      <c r="R201" s="644">
        <f>'Invulsheet Assetbeheerder'!F204</f>
        <v>0</v>
      </c>
      <c r="S201" s="644">
        <f>'Invulsheet Assetbeheerder'!G204</f>
        <v>0</v>
      </c>
      <c r="T201" s="644">
        <f>'Invulsheet Assetbeheerder'!H204</f>
        <v>0</v>
      </c>
      <c r="U201" s="644">
        <f>'Invulsheet Assetbeheerder'!I204</f>
        <v>0</v>
      </c>
      <c r="V201" s="644">
        <f>'Invulsheet Assetbeheerder'!J204</f>
        <v>0</v>
      </c>
      <c r="W201" s="644">
        <f>'Invulsheet Assetbeheerder'!K204</f>
        <v>0</v>
      </c>
      <c r="X201" s="644">
        <f>'Invulsheet Assetbeheerder'!L204</f>
        <v>0</v>
      </c>
      <c r="Y201" s="644">
        <f>'Invulsheet Assetbeheerder'!M204</f>
        <v>0</v>
      </c>
      <c r="Z201" s="644">
        <f>'Invulsheet Assetbeheerder'!N204</f>
        <v>0</v>
      </c>
      <c r="AA201" s="644">
        <f>'Invulsheet Assetbeheerder'!O204</f>
        <v>0</v>
      </c>
    </row>
    <row r="202" spans="1:27" ht="17" thickBot="1" x14ac:dyDescent="0.25">
      <c r="A202" s="456">
        <f>'St. Objectenlijst FE'!A202</f>
        <v>198</v>
      </c>
      <c r="B202" s="454" t="str">
        <f>LOOKUP(A202,'St. Objectenlijst FE'!A:A,'St. Objectenlijst FE'!B:B)</f>
        <v>Leeg</v>
      </c>
      <c r="C202" s="453">
        <f>LOOKUP(A202,'Invulsheet Assetbeheerder'!A:A,'Invulsheet Assetbeheerder'!D:D)</f>
        <v>0</v>
      </c>
      <c r="D202" s="453">
        <f>IF(A202='2.Middel Proj Aangepast Object'!A204,'2.Middel Proj Aangepast Object'!E204,0)+IF(A202='3. Middel Groot Proj Nieuw Obj '!$B$6,'3. Middel Groot Proj Nieuw Obj '!$C$9,0)+IF('Objectenoverzicht aantallen'!A202='3. Middel Groot Proj Nieuw Obj '!$E$6,'3. Middel Groot Proj Nieuw Obj '!$F$9,0)+IF(A202='3. Middel Groot Proj Nieuw Obj '!$H$6,'3. Middel Groot Proj Nieuw Obj '!$I$9,0)+IF('Objectenoverzicht aantallen'!A202='3. Middel Groot Proj Nieuw Obj '!$K$6,'3. Middel Groot Proj Nieuw Obj '!$L$9,0)</f>
        <v>0</v>
      </c>
      <c r="E202" s="644">
        <f>IF('Objectenoverzicht aantallen'!E$3='1.Klein Proj Bestaand Object'!$C$5,'1.Klein Proj Bestaand Object'!$C205,0)+IF($D$4=E$3,$D202,0)</f>
        <v>0</v>
      </c>
      <c r="F202" s="644">
        <f>IF('Objectenoverzicht aantallen'!F$3='1.Klein Proj Bestaand Object'!$C$5,'1.Klein Proj Bestaand Object'!$C205,0)+IF($D$4=F$3,$D202,0)</f>
        <v>0</v>
      </c>
      <c r="G202" s="644">
        <f>IF('Objectenoverzicht aantallen'!G$3='1.Klein Proj Bestaand Object'!$C$5,'1.Klein Proj Bestaand Object'!$C205,0)+IF($D$4=G$3,$D202,0)</f>
        <v>0</v>
      </c>
      <c r="H202" s="644">
        <f>IF('Objectenoverzicht aantallen'!H$3='1.Klein Proj Bestaand Object'!$C$5,'1.Klein Proj Bestaand Object'!$C205,0)+IF($D$4=H$3,$D202,0)</f>
        <v>0</v>
      </c>
      <c r="I202" s="644">
        <f>IF('Objectenoverzicht aantallen'!I$3='1.Klein Proj Bestaand Object'!$C$5,'1.Klein Proj Bestaand Object'!$C205,0)+IF($D$4=I$3,$D202,0)</f>
        <v>0</v>
      </c>
      <c r="J202" s="644">
        <f>IF('Objectenoverzicht aantallen'!J$3='1.Klein Proj Bestaand Object'!$C$5,'1.Klein Proj Bestaand Object'!$C205,0)+IF($D$4=J$3,$D202,0)</f>
        <v>0</v>
      </c>
      <c r="K202" s="644">
        <f>IF('Objectenoverzicht aantallen'!K$3='1.Klein Proj Bestaand Object'!$C$5,'1.Klein Proj Bestaand Object'!$C205,0)+IF($D$4=K$3,$D202,0)</f>
        <v>0</v>
      </c>
      <c r="L202" s="644">
        <f>IF('Objectenoverzicht aantallen'!L$3='1.Klein Proj Bestaand Object'!$C$5,'1.Klein Proj Bestaand Object'!$C205,0)+IF($D$4=L$3,$D202,0)</f>
        <v>0</v>
      </c>
      <c r="M202" s="644">
        <f>IF('Objectenoverzicht aantallen'!M$3='1.Klein Proj Bestaand Object'!$C$5,'1.Klein Proj Bestaand Object'!$C205,0)+IF($D$4=M$3,$D202,0)</f>
        <v>0</v>
      </c>
      <c r="N202" s="644">
        <f>IF('Objectenoverzicht aantallen'!N$3='1.Klein Proj Bestaand Object'!$C$5,'1.Klein Proj Bestaand Object'!$C205,0)+IF($D$4=N$3,$D202,0)</f>
        <v>0</v>
      </c>
      <c r="O202" s="644">
        <f>IF('Objectenoverzicht aantallen'!O$3='1.Klein Proj Bestaand Object'!$C$5,'1.Klein Proj Bestaand Object'!$C205,0)+IF($D$4=O$3,$D202,0)</f>
        <v>0</v>
      </c>
      <c r="P202" s="460">
        <f t="shared" si="5"/>
        <v>0</v>
      </c>
      <c r="Q202" s="644">
        <f>'Invulsheet Assetbeheerder'!E205</f>
        <v>0</v>
      </c>
      <c r="R202" s="644">
        <f>'Invulsheet Assetbeheerder'!F205</f>
        <v>0</v>
      </c>
      <c r="S202" s="644">
        <f>'Invulsheet Assetbeheerder'!G205</f>
        <v>0</v>
      </c>
      <c r="T202" s="644">
        <f>'Invulsheet Assetbeheerder'!H205</f>
        <v>0</v>
      </c>
      <c r="U202" s="644">
        <f>'Invulsheet Assetbeheerder'!I205</f>
        <v>0</v>
      </c>
      <c r="V202" s="644">
        <f>'Invulsheet Assetbeheerder'!J205</f>
        <v>0</v>
      </c>
      <c r="W202" s="644">
        <f>'Invulsheet Assetbeheerder'!K205</f>
        <v>0</v>
      </c>
      <c r="X202" s="644">
        <f>'Invulsheet Assetbeheerder'!L205</f>
        <v>0</v>
      </c>
      <c r="Y202" s="644">
        <f>'Invulsheet Assetbeheerder'!M205</f>
        <v>0</v>
      </c>
      <c r="Z202" s="644">
        <f>'Invulsheet Assetbeheerder'!N205</f>
        <v>0</v>
      </c>
      <c r="AA202" s="644">
        <f>'Invulsheet Assetbeheerder'!O205</f>
        <v>0</v>
      </c>
    </row>
    <row r="203" spans="1:27" ht="17" thickBot="1" x14ac:dyDescent="0.25">
      <c r="A203" s="456">
        <f>'St. Objectenlijst FE'!A203</f>
        <v>199</v>
      </c>
      <c r="B203" s="454" t="str">
        <f>LOOKUP(A203,'St. Objectenlijst FE'!A:A,'St. Objectenlijst FE'!B:B)</f>
        <v>Leeg</v>
      </c>
      <c r="C203" s="453">
        <f>LOOKUP(A203,'Invulsheet Assetbeheerder'!A:A,'Invulsheet Assetbeheerder'!D:D)</f>
        <v>0</v>
      </c>
      <c r="D203" s="453">
        <f>IF(A203='2.Middel Proj Aangepast Object'!A205,'2.Middel Proj Aangepast Object'!E205,0)+IF(A203='3. Middel Groot Proj Nieuw Obj '!$B$6,'3. Middel Groot Proj Nieuw Obj '!$C$9,0)+IF('Objectenoverzicht aantallen'!A203='3. Middel Groot Proj Nieuw Obj '!$E$6,'3. Middel Groot Proj Nieuw Obj '!$F$9,0)+IF(A203='3. Middel Groot Proj Nieuw Obj '!$H$6,'3. Middel Groot Proj Nieuw Obj '!$I$9,0)+IF('Objectenoverzicht aantallen'!A203='3. Middel Groot Proj Nieuw Obj '!$K$6,'3. Middel Groot Proj Nieuw Obj '!$L$9,0)</f>
        <v>0</v>
      </c>
      <c r="E203" s="644">
        <f>IF('Objectenoverzicht aantallen'!E$3='1.Klein Proj Bestaand Object'!$C$5,'1.Klein Proj Bestaand Object'!$C206,0)+IF($D$4=E$3,$D203,0)</f>
        <v>0</v>
      </c>
      <c r="F203" s="644">
        <f>IF('Objectenoverzicht aantallen'!F$3='1.Klein Proj Bestaand Object'!$C$5,'1.Klein Proj Bestaand Object'!$C206,0)+IF($D$4=F$3,$D203,0)</f>
        <v>0</v>
      </c>
      <c r="G203" s="644">
        <f>IF('Objectenoverzicht aantallen'!G$3='1.Klein Proj Bestaand Object'!$C$5,'1.Klein Proj Bestaand Object'!$C206,0)+IF($D$4=G$3,$D203,0)</f>
        <v>0</v>
      </c>
      <c r="H203" s="644">
        <f>IF('Objectenoverzicht aantallen'!H$3='1.Klein Proj Bestaand Object'!$C$5,'1.Klein Proj Bestaand Object'!$C206,0)+IF($D$4=H$3,$D203,0)</f>
        <v>0</v>
      </c>
      <c r="I203" s="644">
        <f>IF('Objectenoverzicht aantallen'!I$3='1.Klein Proj Bestaand Object'!$C$5,'1.Klein Proj Bestaand Object'!$C206,0)+IF($D$4=I$3,$D203,0)</f>
        <v>0</v>
      </c>
      <c r="J203" s="644">
        <f>IF('Objectenoverzicht aantallen'!J$3='1.Klein Proj Bestaand Object'!$C$5,'1.Klein Proj Bestaand Object'!$C206,0)+IF($D$4=J$3,$D203,0)</f>
        <v>0</v>
      </c>
      <c r="K203" s="644">
        <f>IF('Objectenoverzicht aantallen'!K$3='1.Klein Proj Bestaand Object'!$C$5,'1.Klein Proj Bestaand Object'!$C206,0)+IF($D$4=K$3,$D203,0)</f>
        <v>0</v>
      </c>
      <c r="L203" s="644">
        <f>IF('Objectenoverzicht aantallen'!L$3='1.Klein Proj Bestaand Object'!$C$5,'1.Klein Proj Bestaand Object'!$C206,0)+IF($D$4=L$3,$D203,0)</f>
        <v>0</v>
      </c>
      <c r="M203" s="644">
        <f>IF('Objectenoverzicht aantallen'!M$3='1.Klein Proj Bestaand Object'!$C$5,'1.Klein Proj Bestaand Object'!$C206,0)+IF($D$4=M$3,$D203,0)</f>
        <v>0</v>
      </c>
      <c r="N203" s="644">
        <f>IF('Objectenoverzicht aantallen'!N$3='1.Klein Proj Bestaand Object'!$C$5,'1.Klein Proj Bestaand Object'!$C206,0)+IF($D$4=N$3,$D203,0)</f>
        <v>0</v>
      </c>
      <c r="O203" s="644">
        <f>IF('Objectenoverzicht aantallen'!O$3='1.Klein Proj Bestaand Object'!$C$5,'1.Klein Proj Bestaand Object'!$C206,0)+IF($D$4=O$3,$D203,0)</f>
        <v>0</v>
      </c>
      <c r="P203" s="460">
        <f t="shared" si="5"/>
        <v>0</v>
      </c>
      <c r="Q203" s="644">
        <f>'Invulsheet Assetbeheerder'!E206</f>
        <v>0</v>
      </c>
      <c r="R203" s="644">
        <f>'Invulsheet Assetbeheerder'!F206</f>
        <v>0</v>
      </c>
      <c r="S203" s="644">
        <f>'Invulsheet Assetbeheerder'!G206</f>
        <v>0</v>
      </c>
      <c r="T203" s="644">
        <f>'Invulsheet Assetbeheerder'!H206</f>
        <v>0</v>
      </c>
      <c r="U203" s="644">
        <f>'Invulsheet Assetbeheerder'!I206</f>
        <v>0</v>
      </c>
      <c r="V203" s="644">
        <f>'Invulsheet Assetbeheerder'!J206</f>
        <v>0</v>
      </c>
      <c r="W203" s="644">
        <f>'Invulsheet Assetbeheerder'!K206</f>
        <v>0</v>
      </c>
      <c r="X203" s="644">
        <f>'Invulsheet Assetbeheerder'!L206</f>
        <v>0</v>
      </c>
      <c r="Y203" s="644">
        <f>'Invulsheet Assetbeheerder'!M206</f>
        <v>0</v>
      </c>
      <c r="Z203" s="644">
        <f>'Invulsheet Assetbeheerder'!N206</f>
        <v>0</v>
      </c>
      <c r="AA203" s="644">
        <f>'Invulsheet Assetbeheerder'!O206</f>
        <v>0</v>
      </c>
    </row>
    <row r="204" spans="1:27" ht="17" thickBot="1" x14ac:dyDescent="0.25">
      <c r="A204" s="456">
        <f>'St. Objectenlijst FE'!A204</f>
        <v>999</v>
      </c>
      <c r="B204" s="454" t="str">
        <f>LOOKUP(A204,'St. Objectenlijst FE'!A:A,'St. Objectenlijst FE'!B:B)</f>
        <v>Leeg</v>
      </c>
      <c r="C204" s="453">
        <f>LOOKUP(A204,'Invulsheet Assetbeheerder'!A:A,'Invulsheet Assetbeheerder'!D:D)</f>
        <v>0</v>
      </c>
      <c r="D204" s="453">
        <f>IF(A204='2.Middel Proj Aangepast Object'!A206,'2.Middel Proj Aangepast Object'!E206,0)+IF(A204='3. Middel Groot Proj Nieuw Obj '!$B$6,'3. Middel Groot Proj Nieuw Obj '!$C$9,0)+IF('Objectenoverzicht aantallen'!A204='3. Middel Groot Proj Nieuw Obj '!$E$6,'3. Middel Groot Proj Nieuw Obj '!$F$9,0)+IF(A204='3. Middel Groot Proj Nieuw Obj '!$H$6,'3. Middel Groot Proj Nieuw Obj '!$I$9,0)+IF('Objectenoverzicht aantallen'!A204='3. Middel Groot Proj Nieuw Obj '!$K$6,'3. Middel Groot Proj Nieuw Obj '!$L$9,0)</f>
        <v>0</v>
      </c>
      <c r="E204" s="644">
        <f>IF('Objectenoverzicht aantallen'!E$3='1.Klein Proj Bestaand Object'!$C$5,'1.Klein Proj Bestaand Object'!$C207,0)+IF($D$4=E$3,$D204,0)</f>
        <v>0</v>
      </c>
      <c r="F204" s="644">
        <f>IF('Objectenoverzicht aantallen'!F$3='1.Klein Proj Bestaand Object'!$C$5,'1.Klein Proj Bestaand Object'!$C207,0)+IF($D$4=F$3,$D204,0)</f>
        <v>0</v>
      </c>
      <c r="G204" s="644">
        <f>IF('Objectenoverzicht aantallen'!G$3='1.Klein Proj Bestaand Object'!$C$5,'1.Klein Proj Bestaand Object'!$C207,0)+IF($D$4=G$3,$D204,0)</f>
        <v>0</v>
      </c>
      <c r="H204" s="644">
        <f>IF('Objectenoverzicht aantallen'!H$3='1.Klein Proj Bestaand Object'!$C$5,'1.Klein Proj Bestaand Object'!$C207,0)+IF($D$4=H$3,$D204,0)</f>
        <v>0</v>
      </c>
      <c r="I204" s="644">
        <f>IF('Objectenoverzicht aantallen'!I$3='1.Klein Proj Bestaand Object'!$C$5,'1.Klein Proj Bestaand Object'!$C207,0)+IF($D$4=I$3,$D204,0)</f>
        <v>0</v>
      </c>
      <c r="J204" s="644">
        <f>IF('Objectenoverzicht aantallen'!J$3='1.Klein Proj Bestaand Object'!$C$5,'1.Klein Proj Bestaand Object'!$C207,0)+IF($D$4=J$3,$D204,0)</f>
        <v>0</v>
      </c>
      <c r="K204" s="644">
        <f>IF('Objectenoverzicht aantallen'!K$3='1.Klein Proj Bestaand Object'!$C$5,'1.Klein Proj Bestaand Object'!$C207,0)+IF($D$4=K$3,$D204,0)</f>
        <v>0</v>
      </c>
      <c r="L204" s="644">
        <f>IF('Objectenoverzicht aantallen'!L$3='1.Klein Proj Bestaand Object'!$C$5,'1.Klein Proj Bestaand Object'!$C207,0)+IF($D$4=L$3,$D204,0)</f>
        <v>0</v>
      </c>
      <c r="M204" s="644">
        <f>IF('Objectenoverzicht aantallen'!M$3='1.Klein Proj Bestaand Object'!$C$5,'1.Klein Proj Bestaand Object'!$C207,0)+IF($D$4=M$3,$D204,0)</f>
        <v>0</v>
      </c>
      <c r="N204" s="644">
        <f>IF('Objectenoverzicht aantallen'!N$3='1.Klein Proj Bestaand Object'!$C$5,'1.Klein Proj Bestaand Object'!$C207,0)+IF($D$4=N$3,$D204,0)</f>
        <v>0</v>
      </c>
      <c r="O204" s="644">
        <f>IF('Objectenoverzicht aantallen'!O$3='1.Klein Proj Bestaand Object'!$C$5,'1.Klein Proj Bestaand Object'!$C207,0)+IF($D$4=O$3,$D204,0)</f>
        <v>0</v>
      </c>
      <c r="P204" s="460">
        <f t="shared" si="5"/>
        <v>0</v>
      </c>
      <c r="Q204" s="644">
        <f>'Invulsheet Assetbeheerder'!E207</f>
        <v>0</v>
      </c>
      <c r="R204" s="644">
        <f>'Invulsheet Assetbeheerder'!F207</f>
        <v>0</v>
      </c>
      <c r="S204" s="644">
        <f>'Invulsheet Assetbeheerder'!G207</f>
        <v>0</v>
      </c>
      <c r="T204" s="644">
        <f>'Invulsheet Assetbeheerder'!H207</f>
        <v>0</v>
      </c>
      <c r="U204" s="644">
        <f>'Invulsheet Assetbeheerder'!I207</f>
        <v>0</v>
      </c>
      <c r="V204" s="644">
        <f>'Invulsheet Assetbeheerder'!J207</f>
        <v>0</v>
      </c>
      <c r="W204" s="644">
        <f>'Invulsheet Assetbeheerder'!K207</f>
        <v>0</v>
      </c>
      <c r="X204" s="644">
        <f>'Invulsheet Assetbeheerder'!L207</f>
        <v>0</v>
      </c>
      <c r="Y204" s="644">
        <f>'Invulsheet Assetbeheerder'!M207</f>
        <v>0</v>
      </c>
      <c r="Z204" s="644">
        <f>'Invulsheet Assetbeheerder'!N207</f>
        <v>0</v>
      </c>
      <c r="AA204" s="644">
        <f>'Invulsheet Assetbeheerder'!O207</f>
        <v>0</v>
      </c>
    </row>
  </sheetData>
  <mergeCells count="2">
    <mergeCell ref="E2:O2"/>
    <mergeCell ref="Q2:AA2"/>
  </mergeCells>
  <pageMargins left="0.7" right="0.7" top="0.75" bottom="0.75" header="0.3" footer="0.3"/>
  <pageSetup paperSize="9" scale="26" orientation="portrait" horizontalDpi="0" verticalDpi="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A1F20-B061-864D-96DE-A94D42140B67}">
  <dimension ref="A1:AF6"/>
  <sheetViews>
    <sheetView workbookViewId="0">
      <selection activeCell="V2" sqref="V2:AF5"/>
    </sheetView>
  </sheetViews>
  <sheetFormatPr baseColWidth="10" defaultColWidth="11" defaultRowHeight="16" x14ac:dyDescent="0.2"/>
  <cols>
    <col min="1" max="1" width="15.5" bestFit="1" customWidth="1"/>
    <col min="3" max="3" width="12.33203125" bestFit="1" customWidth="1"/>
    <col min="4" max="4" width="31.83203125" bestFit="1" customWidth="1"/>
    <col min="6" max="6" width="18" bestFit="1" customWidth="1"/>
    <col min="10" max="20" width="13.1640625" bestFit="1" customWidth="1"/>
    <col min="22" max="32" width="16.5" bestFit="1" customWidth="1"/>
  </cols>
  <sheetData>
    <row r="1" spans="1:32" x14ac:dyDescent="0.2">
      <c r="A1" t="s">
        <v>80</v>
      </c>
      <c r="B1" s="23" t="s">
        <v>67</v>
      </c>
      <c r="C1" s="21"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36">
        <f>'CO2 KW kolom D'!C2+'CO2 KW kolom E'!C2+'CO2 KW kolom F'!C2+'CO2 KW kolom G'!C2+'CO2 KW kolom H'!C2+'CO2 KW kolom I'!C2+'CO2 KW kolom J'!C2+'CO2 KW kolom K'!C2+'CO2 KW kolom L'!C2+'CO2 KW kolom M'!C2</f>
        <v>3664022.7984489999</v>
      </c>
      <c r="D2" s="14" t="s">
        <v>66</v>
      </c>
      <c r="F2" s="567">
        <f>('CO2 KW kolom D'!F2+'CO2 KW kolom E'!F2+'CO2 KW kolom F'!F2+'CO2 KW kolom G'!F2+'CO2 KW kolom H'!F2+'CO2 KW kolom I'!F2+'CO2 KW kolom J'!F2+'CO2 KW kolom K'!F2+'CO2 KW kolom L'!F2+'CO2 KW kolom M'!F2)</f>
        <v>0</v>
      </c>
      <c r="H2" s="552">
        <f>'CO2 KW kolom D'!H2+'CO2 KW kolom E'!V2+'CO2 KW kolom F'!H2+'CO2 KW kolom G'!H2+'CO2 KW kolom H'!H2+'CO2 KW kolom I'!H2+'CO2 KW kolom J'!H2+'CO2 KW kolom K'!H2+'CO2 KW kolom L'!H2+'CO2 KW kolom M'!H2</f>
        <v>0</v>
      </c>
      <c r="J2" s="552">
        <f>'CO2 KW kolom D'!J2+'CO2 KW kolom E'!J2+'CO2 KW kolom F'!J2+'CO2 KW kolom G'!J2+'CO2 KW kolom H'!J2+'CO2 KW kolom I'!J2+'CO2 KW kolom J'!J2+'CO2 KW kolom K'!J2+'CO2 KW kolom L'!J2+'CO2 KW kolom M'!J2</f>
        <v>0</v>
      </c>
      <c r="K2" s="552">
        <f>'CO2 KW kolom D'!K2+'CO2 KW kolom E'!K2+'CO2 KW kolom F'!K2+'CO2 KW kolom G'!K2+'CO2 KW kolom H'!K2+'CO2 KW kolom I'!K2+'CO2 KW kolom J'!K2+'CO2 KW kolom K'!K2+'CO2 KW kolom L'!K2+'CO2 KW kolom M'!K2</f>
        <v>0</v>
      </c>
      <c r="L2" s="552">
        <f>'CO2 KW kolom D'!L2+'CO2 KW kolom E'!L2+'CO2 KW kolom F'!L2+'CO2 KW kolom G'!L2+'CO2 KW kolom H'!L2+'CO2 KW kolom I'!L2+'CO2 KW kolom J'!L2+'CO2 KW kolom K'!L2+'CO2 KW kolom L'!L2+'CO2 KW kolom M'!L2</f>
        <v>0</v>
      </c>
      <c r="M2" s="552">
        <f>'CO2 KW kolom D'!M2+'CO2 KW kolom E'!M2+'CO2 KW kolom F'!M2+'CO2 KW kolom G'!M2+'CO2 KW kolom H'!M2+'CO2 KW kolom I'!M2+'CO2 KW kolom J'!M2+'CO2 KW kolom K'!M2+'CO2 KW kolom L'!M2+'CO2 KW kolom M'!M2</f>
        <v>0</v>
      </c>
      <c r="N2" s="552">
        <f>'CO2 KW kolom D'!N2+'CO2 KW kolom E'!N2+'CO2 KW kolom F'!N2+'CO2 KW kolom G'!N2+'CO2 KW kolom H'!N2+'CO2 KW kolom I'!N2+'CO2 KW kolom J'!N2+'CO2 KW kolom K'!N2+'CO2 KW kolom L'!N2+'CO2 KW kolom M'!N2</f>
        <v>0</v>
      </c>
      <c r="O2" s="552">
        <f>'CO2 KW kolom D'!O2+'CO2 KW kolom E'!O2+'CO2 KW kolom F'!O2+'CO2 KW kolom G'!O2+'CO2 KW kolom H'!O2+'CO2 KW kolom I'!O2+'CO2 KW kolom J'!O2+'CO2 KW kolom K'!O2+'CO2 KW kolom L'!O2+'CO2 KW kolom M'!O2</f>
        <v>0</v>
      </c>
      <c r="P2" s="552">
        <f>'CO2 KW kolom D'!P2+'CO2 KW kolom E'!P2+'CO2 KW kolom F'!P2+'CO2 KW kolom G'!P2+'CO2 KW kolom H'!P2+'CO2 KW kolom I'!P2+'CO2 KW kolom J'!P2+'CO2 KW kolom K'!P2+'CO2 KW kolom L'!P2+'CO2 KW kolom M'!P2</f>
        <v>0</v>
      </c>
      <c r="Q2" s="552">
        <f>'CO2 KW kolom D'!Q2+'CO2 KW kolom E'!Q2+'CO2 KW kolom F'!Q2+'CO2 KW kolom G'!Q2+'CO2 KW kolom H'!Q2+'CO2 KW kolom I'!Q2+'CO2 KW kolom J'!Q2+'CO2 KW kolom K'!Q2+'CO2 KW kolom L'!Q2+'CO2 KW kolom M'!Q2</f>
        <v>0</v>
      </c>
      <c r="R2" s="552">
        <f>'CO2 KW kolom D'!R2+'CO2 KW kolom E'!R2+'CO2 KW kolom F'!R2+'CO2 KW kolom G'!R2+'CO2 KW kolom H'!R2+'CO2 KW kolom I'!R2+'CO2 KW kolom J'!R2+'CO2 KW kolom K'!R2+'CO2 KW kolom L'!R2+'CO2 KW kolom M'!R2</f>
        <v>0</v>
      </c>
      <c r="S2" s="552">
        <f>'CO2 KW kolom D'!S2+'CO2 KW kolom E'!S2+'CO2 KW kolom F'!S2+'CO2 KW kolom G'!S2+'CO2 KW kolom H'!S2+'CO2 KW kolom I'!S2+'CO2 KW kolom J'!S2+'CO2 KW kolom K'!S2+'CO2 KW kolom L'!S2+'CO2 KW kolom M'!S2</f>
        <v>0</v>
      </c>
      <c r="T2" s="552">
        <f>'CO2 KW kolom D'!T2+'CO2 KW kolom E'!T2+'CO2 KW kolom F'!T2+'CO2 KW kolom G'!T2+'CO2 KW kolom H'!T2+'CO2 KW kolom I'!T2+'CO2 KW kolom J'!T2+'CO2 KW kolom K'!T2+'CO2 KW kolom L'!T2+'CO2 KW kolom M'!T2</f>
        <v>0</v>
      </c>
      <c r="V2" s="552">
        <f>'CO2 KW kolom D'!V2+'CO2 KW kolom E'!V2+'CO2 KW kolom F'!V2+'CO2 KW kolom G'!V2+'CO2 KW kolom H'!V2+'CO2 KW kolom I'!V2+'CO2 KW kolom J'!V2+'CO2 KW kolom K'!V2+'CO2 KW kolom L'!V2+'CO2 KW kolom M'!V2</f>
        <v>0</v>
      </c>
      <c r="W2" s="552">
        <f>'CO2 KW kolom D'!W2+'CO2 KW kolom E'!W2+'CO2 KW kolom F'!W2+'CO2 KW kolom G'!W2+'CO2 KW kolom H'!W2+'CO2 KW kolom I'!W2+'CO2 KW kolom J'!W2+'CO2 KW kolom K'!W2+'CO2 KW kolom L'!W2+'CO2 KW kolom M'!W2</f>
        <v>0</v>
      </c>
      <c r="X2" s="552">
        <f>'CO2 KW kolom D'!X2+'CO2 KW kolom E'!X2+'CO2 KW kolom F'!X2+'CO2 KW kolom G'!X2+'CO2 KW kolom H'!X2+'CO2 KW kolom I'!X2+'CO2 KW kolom J'!X2+'CO2 KW kolom K'!X2+'CO2 KW kolom L'!X2+'CO2 KW kolom M'!X2</f>
        <v>0</v>
      </c>
      <c r="Y2" s="552">
        <f>'CO2 KW kolom D'!Y2+'CO2 KW kolom E'!Y2+'CO2 KW kolom F'!Y2+'CO2 KW kolom G'!Y2+'CO2 KW kolom H'!Y2+'CO2 KW kolom I'!Y2+'CO2 KW kolom J'!Y2+'CO2 KW kolom K'!Y2+'CO2 KW kolom L'!Y2+'CO2 KW kolom M'!Y2</f>
        <v>0</v>
      </c>
      <c r="Z2" s="552">
        <f>'CO2 KW kolom D'!Z2+'CO2 KW kolom E'!Z2+'CO2 KW kolom F'!Z2+'CO2 KW kolom G'!Z2+'CO2 KW kolom H'!Z2+'CO2 KW kolom I'!Z2+'CO2 KW kolom J'!Z2+'CO2 KW kolom K'!Z2+'CO2 KW kolom L'!Z2+'CO2 KW kolom M'!Z2</f>
        <v>0</v>
      </c>
      <c r="AA2" s="552">
        <f>'CO2 KW kolom D'!AA2+'CO2 KW kolom E'!AA2+'CO2 KW kolom F'!AA2+'CO2 KW kolom G'!AA2+'CO2 KW kolom H'!AA2+'CO2 KW kolom I'!AA2+'CO2 KW kolom J'!AA2+'CO2 KW kolom K'!AA2+'CO2 KW kolom L'!AA2+'CO2 KW kolom M'!AA2</f>
        <v>0</v>
      </c>
      <c r="AB2" s="552">
        <f>'CO2 KW kolom D'!AB2+'CO2 KW kolom E'!AB2+'CO2 KW kolom F'!AB2+'CO2 KW kolom G'!AB2+'CO2 KW kolom H'!AB2+'CO2 KW kolom I'!AB2+'CO2 KW kolom J'!AB2+'CO2 KW kolom K'!AB2+'CO2 KW kolom L'!AB2+'CO2 KW kolom M'!AB2</f>
        <v>0</v>
      </c>
      <c r="AC2" s="552">
        <f>'CO2 KW kolom D'!AC2+'CO2 KW kolom E'!AC2+'CO2 KW kolom F'!AC2+'CO2 KW kolom G'!AC2+'CO2 KW kolom H'!AC2+'CO2 KW kolom I'!AC2+'CO2 KW kolom J'!AC2+'CO2 KW kolom K'!AC2+'CO2 KW kolom L'!AC2+'CO2 KW kolom M'!AC2</f>
        <v>0</v>
      </c>
      <c r="AD2" s="552">
        <f>'CO2 KW kolom D'!AD2+'CO2 KW kolom E'!AD2+'CO2 KW kolom F'!AD2+'CO2 KW kolom G'!AD2+'CO2 KW kolom H'!AD2+'CO2 KW kolom I'!AD2+'CO2 KW kolom J'!AD2+'CO2 KW kolom K'!AD2+'CO2 KW kolom L'!AD2+'CO2 KW kolom M'!AD2</f>
        <v>0</v>
      </c>
      <c r="AE2" s="552">
        <f>'CO2 KW kolom D'!AE2+'CO2 KW kolom E'!AE2+'CO2 KW kolom F'!AE2+'CO2 KW kolom G'!AE2+'CO2 KW kolom H'!AE2+'CO2 KW kolom I'!AE2+'CO2 KW kolom J'!AE2+'CO2 KW kolom K'!AE2+'CO2 KW kolom L'!AE2+'CO2 KW kolom M'!AE2</f>
        <v>0</v>
      </c>
      <c r="AF2" s="552">
        <f>'CO2 KW kolom D'!AF2+'CO2 KW kolom E'!AF2+'CO2 KW kolom F'!AF2+'CO2 KW kolom G'!AF2+'CO2 KW kolom H'!AF2+'CO2 KW kolom I'!AF2+'CO2 KW kolom J'!AF2+'CO2 KW kolom K'!AF2+'CO2 KW kolom L'!AF2+'CO2 KW kolom M'!AF2</f>
        <v>0</v>
      </c>
    </row>
    <row r="3" spans="1:32" x14ac:dyDescent="0.2">
      <c r="B3" s="2" t="s">
        <v>638</v>
      </c>
      <c r="C3" s="36">
        <f>'CO2 KW kolom D'!C3+'CO2 KW kolom E'!C3+'CO2 KW kolom F'!C3+'CO2 KW kolom G'!C3+'CO2 KW kolom H'!C3+'CO2 KW kolom I'!C3+'CO2 KW kolom J'!C3+'CO2 KW kolom K'!C3+'CO2 KW kolom L'!C3+'CO2 KW kolom M'!C3</f>
        <v>1493721.6100560001</v>
      </c>
      <c r="D3" s="24" t="s">
        <v>64</v>
      </c>
      <c r="F3" s="567">
        <f>('CO2 KW kolom D'!F3+'CO2 KW kolom E'!F3+'CO2 KW kolom F'!F3+'CO2 KW kolom G'!F3+'CO2 KW kolom H'!F3+'CO2 KW kolom I'!F3+'CO2 KW kolom J'!F3+'CO2 KW kolom K'!F3+'CO2 KW kolom L'!F3+'CO2 KW kolom M'!F3)</f>
        <v>0</v>
      </c>
      <c r="H3" s="552">
        <f>'CO2 KW kolom D'!H3+'CO2 KW kolom E'!V3+'CO2 KW kolom F'!H3+'CO2 KW kolom G'!H3+'CO2 KW kolom H'!H3+'CO2 KW kolom I'!H3+'CO2 KW kolom J'!H3+'CO2 KW kolom K'!H3+'CO2 KW kolom L'!H3+'CO2 KW kolom M'!H3</f>
        <v>0</v>
      </c>
      <c r="J3" s="552">
        <f>'CO2 KW kolom D'!J3+'CO2 KW kolom E'!J3+'CO2 KW kolom F'!J3+'CO2 KW kolom G'!J3+'CO2 KW kolom H'!J3+'CO2 KW kolom I'!J3+'CO2 KW kolom J'!J3+'CO2 KW kolom K'!J3+'CO2 KW kolom L'!J3+'CO2 KW kolom M'!J3</f>
        <v>0</v>
      </c>
      <c r="K3" s="552">
        <f>'CO2 KW kolom D'!K3+'CO2 KW kolom E'!K3+'CO2 KW kolom F'!K3+'CO2 KW kolom G'!K3+'CO2 KW kolom H'!K3+'CO2 KW kolom I'!K3+'CO2 KW kolom J'!K3+'CO2 KW kolom K'!K3+'CO2 KW kolom L'!K3+'CO2 KW kolom M'!K3</f>
        <v>0</v>
      </c>
      <c r="L3" s="552">
        <f>'CO2 KW kolom D'!L3+'CO2 KW kolom E'!L3+'CO2 KW kolom F'!L3+'CO2 KW kolom G'!L3+'CO2 KW kolom H'!L3+'CO2 KW kolom I'!L3+'CO2 KW kolom J'!L3+'CO2 KW kolom K'!L3+'CO2 KW kolom L'!L3+'CO2 KW kolom M'!L3</f>
        <v>0</v>
      </c>
      <c r="M3" s="552">
        <f>'CO2 KW kolom D'!M3+'CO2 KW kolom E'!M3+'CO2 KW kolom F'!M3+'CO2 KW kolom G'!M3+'CO2 KW kolom H'!M3+'CO2 KW kolom I'!M3+'CO2 KW kolom J'!M3+'CO2 KW kolom K'!M3+'CO2 KW kolom L'!M3+'CO2 KW kolom M'!M3</f>
        <v>0</v>
      </c>
      <c r="N3" s="552">
        <f>'CO2 KW kolom D'!N3+'CO2 KW kolom E'!N3+'CO2 KW kolom F'!N3+'CO2 KW kolom G'!N3+'CO2 KW kolom H'!N3+'CO2 KW kolom I'!N3+'CO2 KW kolom J'!N3+'CO2 KW kolom K'!N3+'CO2 KW kolom L'!N3+'CO2 KW kolom M'!N3</f>
        <v>0</v>
      </c>
      <c r="O3" s="552">
        <f>'CO2 KW kolom D'!O3+'CO2 KW kolom E'!O3+'CO2 KW kolom F'!O3+'CO2 KW kolom G'!O3+'CO2 KW kolom H'!O3+'CO2 KW kolom I'!O3+'CO2 KW kolom J'!O3+'CO2 KW kolom K'!O3+'CO2 KW kolom L'!O3+'CO2 KW kolom M'!O3</f>
        <v>0</v>
      </c>
      <c r="P3" s="552">
        <f>'CO2 KW kolom D'!P3+'CO2 KW kolom E'!P3+'CO2 KW kolom F'!P3+'CO2 KW kolom G'!P3+'CO2 KW kolom H'!P3+'CO2 KW kolom I'!P3+'CO2 KW kolom J'!P3+'CO2 KW kolom K'!P3+'CO2 KW kolom L'!P3+'CO2 KW kolom M'!P3</f>
        <v>0</v>
      </c>
      <c r="Q3" s="552">
        <f>'CO2 KW kolom D'!Q3+'CO2 KW kolom E'!Q3+'CO2 KW kolom F'!Q3+'CO2 KW kolom G'!Q3+'CO2 KW kolom H'!Q3+'CO2 KW kolom I'!Q3+'CO2 KW kolom J'!Q3+'CO2 KW kolom K'!Q3+'CO2 KW kolom L'!Q3+'CO2 KW kolom M'!Q3</f>
        <v>0</v>
      </c>
      <c r="R3" s="552">
        <f>'CO2 KW kolom D'!R3+'CO2 KW kolom E'!R3+'CO2 KW kolom F'!R3+'CO2 KW kolom G'!R3+'CO2 KW kolom H'!R3+'CO2 KW kolom I'!R3+'CO2 KW kolom J'!R3+'CO2 KW kolom K'!R3+'CO2 KW kolom L'!R3+'CO2 KW kolom M'!R3</f>
        <v>0</v>
      </c>
      <c r="S3" s="552">
        <f>'CO2 KW kolom D'!S3+'CO2 KW kolom E'!S3+'CO2 KW kolom F'!S3+'CO2 KW kolom G'!S3+'CO2 KW kolom H'!S3+'CO2 KW kolom I'!S3+'CO2 KW kolom J'!S3+'CO2 KW kolom K'!S3+'CO2 KW kolom L'!S3+'CO2 KW kolom M'!S3</f>
        <v>0</v>
      </c>
      <c r="T3" s="552">
        <f>'CO2 KW kolom D'!T3+'CO2 KW kolom E'!T3+'CO2 KW kolom F'!T3+'CO2 KW kolom G'!T3+'CO2 KW kolom H'!T3+'CO2 KW kolom I'!T3+'CO2 KW kolom J'!T3+'CO2 KW kolom K'!T3+'CO2 KW kolom L'!T3+'CO2 KW kolom M'!T3</f>
        <v>0</v>
      </c>
      <c r="V3" s="552">
        <f>'CO2 KW kolom D'!V3+'CO2 KW kolom E'!V3+'CO2 KW kolom F'!V3+'CO2 KW kolom G'!V3+'CO2 KW kolom H'!V3+'CO2 KW kolom I'!V3+'CO2 KW kolom J'!V3+'CO2 KW kolom K'!V3+'CO2 KW kolom L'!V3+'CO2 KW kolom M'!V3</f>
        <v>0</v>
      </c>
      <c r="W3" s="552">
        <f>'CO2 KW kolom D'!W3+'CO2 KW kolom E'!W3+'CO2 KW kolom F'!W3+'CO2 KW kolom G'!W3+'CO2 KW kolom H'!W3+'CO2 KW kolom I'!W3+'CO2 KW kolom J'!W3+'CO2 KW kolom K'!W3+'CO2 KW kolom L'!W3+'CO2 KW kolom M'!W3</f>
        <v>0</v>
      </c>
      <c r="X3" s="552">
        <f>'CO2 KW kolom D'!X3+'CO2 KW kolom E'!X3+'CO2 KW kolom F'!X3+'CO2 KW kolom G'!X3+'CO2 KW kolom H'!X3+'CO2 KW kolom I'!X3+'CO2 KW kolom J'!X3+'CO2 KW kolom K'!X3+'CO2 KW kolom L'!X3+'CO2 KW kolom M'!X3</f>
        <v>0</v>
      </c>
      <c r="Y3" s="552">
        <f>'CO2 KW kolom D'!Y3+'CO2 KW kolom E'!Y3+'CO2 KW kolom F'!Y3+'CO2 KW kolom G'!Y3+'CO2 KW kolom H'!Y3+'CO2 KW kolom I'!Y3+'CO2 KW kolom J'!Y3+'CO2 KW kolom K'!Y3+'CO2 KW kolom L'!Y3+'CO2 KW kolom M'!Y3</f>
        <v>0</v>
      </c>
      <c r="Z3" s="552">
        <f>'CO2 KW kolom D'!Z3+'CO2 KW kolom E'!Z3+'CO2 KW kolom F'!Z3+'CO2 KW kolom G'!Z3+'CO2 KW kolom H'!Z3+'CO2 KW kolom I'!Z3+'CO2 KW kolom J'!Z3+'CO2 KW kolom K'!Z3+'CO2 KW kolom L'!Z3+'CO2 KW kolom M'!Z3</f>
        <v>0</v>
      </c>
      <c r="AA3" s="552">
        <f>'CO2 KW kolom D'!AA3+'CO2 KW kolom E'!AA3+'CO2 KW kolom F'!AA3+'CO2 KW kolom G'!AA3+'CO2 KW kolom H'!AA3+'CO2 KW kolom I'!AA3+'CO2 KW kolom J'!AA3+'CO2 KW kolom K'!AA3+'CO2 KW kolom L'!AA3+'CO2 KW kolom M'!AA3</f>
        <v>0</v>
      </c>
      <c r="AB3" s="552">
        <f>'CO2 KW kolom D'!AB3+'CO2 KW kolom E'!AB3+'CO2 KW kolom F'!AB3+'CO2 KW kolom G'!AB3+'CO2 KW kolom H'!AB3+'CO2 KW kolom I'!AB3+'CO2 KW kolom J'!AB3+'CO2 KW kolom K'!AB3+'CO2 KW kolom L'!AB3+'CO2 KW kolom M'!AB3</f>
        <v>0</v>
      </c>
      <c r="AC3" s="552">
        <f>'CO2 KW kolom D'!AC3+'CO2 KW kolom E'!AC3+'CO2 KW kolom F'!AC3+'CO2 KW kolom G'!AC3+'CO2 KW kolom H'!AC3+'CO2 KW kolom I'!AC3+'CO2 KW kolom J'!AC3+'CO2 KW kolom K'!AC3+'CO2 KW kolom L'!AC3+'CO2 KW kolom M'!AC3</f>
        <v>0</v>
      </c>
      <c r="AD3" s="552">
        <f>'CO2 KW kolom D'!AD3+'CO2 KW kolom E'!AD3+'CO2 KW kolom F'!AD3+'CO2 KW kolom G'!AD3+'CO2 KW kolom H'!AD3+'CO2 KW kolom I'!AD3+'CO2 KW kolom J'!AD3+'CO2 KW kolom K'!AD3+'CO2 KW kolom L'!AD3+'CO2 KW kolom M'!AD3</f>
        <v>0</v>
      </c>
      <c r="AE3" s="552">
        <f>'CO2 KW kolom D'!AE3+'CO2 KW kolom E'!AE3+'CO2 KW kolom F'!AE3+'CO2 KW kolom G'!AE3+'CO2 KW kolom H'!AE3+'CO2 KW kolom I'!AE3+'CO2 KW kolom J'!AE3+'CO2 KW kolom K'!AE3+'CO2 KW kolom L'!AE3+'CO2 KW kolom M'!AE3</f>
        <v>0</v>
      </c>
      <c r="AF3" s="552">
        <f>'CO2 KW kolom D'!AF3+'CO2 KW kolom E'!AF3+'CO2 KW kolom F'!AF3+'CO2 KW kolom G'!AF3+'CO2 KW kolom H'!AF3+'CO2 KW kolom I'!AF3+'CO2 KW kolom J'!AF3+'CO2 KW kolom K'!AF3+'CO2 KW kolom L'!AF3+'CO2 KW kolom M'!AF3</f>
        <v>0</v>
      </c>
    </row>
    <row r="4" spans="1:32" x14ac:dyDescent="0.2">
      <c r="B4" s="2" t="s">
        <v>639</v>
      </c>
      <c r="C4" s="36">
        <f>'CO2 KW kolom D'!C4+'CO2 KW kolom E'!C4+'CO2 KW kolom F'!C4+'CO2 KW kolom G'!C4+'CO2 KW kolom H'!C4+'CO2 KW kolom I'!C4+'CO2 KW kolom J'!C4+'CO2 KW kolom K'!C4+'CO2 KW kolom L'!C4+'CO2 KW kolom M'!C4</f>
        <v>597612.07180699985</v>
      </c>
      <c r="D4" s="569" t="s">
        <v>585</v>
      </c>
      <c r="F4" s="567">
        <f>('CO2 KW kolom D'!F4+'CO2 KW kolom E'!F4+'CO2 KW kolom F'!F4+'CO2 KW kolom G'!F4+'CO2 KW kolom H'!F4+'CO2 KW kolom I'!F4+'CO2 KW kolom J'!F4+'CO2 KW kolom K'!F4+'CO2 KW kolom L'!F4+'CO2 KW kolom M'!F4)</f>
        <v>0</v>
      </c>
      <c r="H4" s="552">
        <f>'CO2 KW kolom D'!H4+'CO2 KW kolom E'!V4+'CO2 KW kolom F'!H4+'CO2 KW kolom G'!H4+'CO2 KW kolom H'!H4+'CO2 KW kolom I'!H4+'CO2 KW kolom J'!H4+'CO2 KW kolom K'!H4+'CO2 KW kolom L'!H4+'CO2 KW kolom M'!H4</f>
        <v>0</v>
      </c>
      <c r="J4" s="552">
        <f>'CO2 KW kolom D'!J4+'CO2 KW kolom E'!J4+'CO2 KW kolom F'!J4+'CO2 KW kolom G'!J4+'CO2 KW kolom H'!J4+'CO2 KW kolom I'!J4+'CO2 KW kolom J'!J4+'CO2 KW kolom K'!J4+'CO2 KW kolom L'!J4+'CO2 KW kolom M'!J4</f>
        <v>0</v>
      </c>
      <c r="K4" s="552">
        <f>'CO2 KW kolom D'!K4+'CO2 KW kolom E'!K4+'CO2 KW kolom F'!K4+'CO2 KW kolom G'!K4+'CO2 KW kolom H'!K4+'CO2 KW kolom I'!K4+'CO2 KW kolom J'!K4+'CO2 KW kolom K'!K4+'CO2 KW kolom L'!K4+'CO2 KW kolom M'!K4</f>
        <v>0</v>
      </c>
      <c r="L4" s="552">
        <f>'CO2 KW kolom D'!L4+'CO2 KW kolom E'!L4+'CO2 KW kolom F'!L4+'CO2 KW kolom G'!L4+'CO2 KW kolom H'!L4+'CO2 KW kolom I'!L4+'CO2 KW kolom J'!L4+'CO2 KW kolom K'!L4+'CO2 KW kolom L'!L4+'CO2 KW kolom M'!L4</f>
        <v>0</v>
      </c>
      <c r="M4" s="552">
        <f>'CO2 KW kolom D'!M4+'CO2 KW kolom E'!M4+'CO2 KW kolom F'!M4+'CO2 KW kolom G'!M4+'CO2 KW kolom H'!M4+'CO2 KW kolom I'!M4+'CO2 KW kolom J'!M4+'CO2 KW kolom K'!M4+'CO2 KW kolom L'!M4+'CO2 KW kolom M'!M4</f>
        <v>0</v>
      </c>
      <c r="N4" s="552">
        <f>'CO2 KW kolom D'!N4+'CO2 KW kolom E'!N4+'CO2 KW kolom F'!N4+'CO2 KW kolom G'!N4+'CO2 KW kolom H'!N4+'CO2 KW kolom I'!N4+'CO2 KW kolom J'!N4+'CO2 KW kolom K'!N4+'CO2 KW kolom L'!N4+'CO2 KW kolom M'!N4</f>
        <v>0</v>
      </c>
      <c r="O4" s="552">
        <f>'CO2 KW kolom D'!O4+'CO2 KW kolom E'!O4+'CO2 KW kolom F'!O4+'CO2 KW kolom G'!O4+'CO2 KW kolom H'!O4+'CO2 KW kolom I'!O4+'CO2 KW kolom J'!O4+'CO2 KW kolom K'!O4+'CO2 KW kolom L'!O4+'CO2 KW kolom M'!O4</f>
        <v>0</v>
      </c>
      <c r="P4" s="552">
        <f>'CO2 KW kolom D'!P4+'CO2 KW kolom E'!P4+'CO2 KW kolom F'!P4+'CO2 KW kolom G'!P4+'CO2 KW kolom H'!P4+'CO2 KW kolom I'!P4+'CO2 KW kolom J'!P4+'CO2 KW kolom K'!P4+'CO2 KW kolom L'!P4+'CO2 KW kolom M'!P4</f>
        <v>0</v>
      </c>
      <c r="Q4" s="552">
        <f>'CO2 KW kolom D'!Q4+'CO2 KW kolom E'!Q4+'CO2 KW kolom F'!Q4+'CO2 KW kolom G'!Q4+'CO2 KW kolom H'!Q4+'CO2 KW kolom I'!Q4+'CO2 KW kolom J'!Q4+'CO2 KW kolom K'!Q4+'CO2 KW kolom L'!Q4+'CO2 KW kolom M'!Q4</f>
        <v>0</v>
      </c>
      <c r="R4" s="552">
        <f>'CO2 KW kolom D'!R4+'CO2 KW kolom E'!R4+'CO2 KW kolom F'!R4+'CO2 KW kolom G'!R4+'CO2 KW kolom H'!R4+'CO2 KW kolom I'!R4+'CO2 KW kolom J'!R4+'CO2 KW kolom K'!R4+'CO2 KW kolom L'!R4+'CO2 KW kolom M'!R4</f>
        <v>0</v>
      </c>
      <c r="S4" s="552">
        <f>'CO2 KW kolom D'!S4+'CO2 KW kolom E'!S4+'CO2 KW kolom F'!S4+'CO2 KW kolom G'!S4+'CO2 KW kolom H'!S4+'CO2 KW kolom I'!S4+'CO2 KW kolom J'!S4+'CO2 KW kolom K'!S4+'CO2 KW kolom L'!S4+'CO2 KW kolom M'!S4</f>
        <v>0</v>
      </c>
      <c r="T4" s="552">
        <f>'CO2 KW kolom D'!T4+'CO2 KW kolom E'!T4+'CO2 KW kolom F'!T4+'CO2 KW kolom G'!T4+'CO2 KW kolom H'!T4+'CO2 KW kolom I'!T4+'CO2 KW kolom J'!T4+'CO2 KW kolom K'!T4+'CO2 KW kolom L'!T4+'CO2 KW kolom M'!T4</f>
        <v>0</v>
      </c>
      <c r="V4" s="552">
        <f>'CO2 KW kolom D'!V4+'CO2 KW kolom E'!V4+'CO2 KW kolom F'!V4+'CO2 KW kolom G'!V4+'CO2 KW kolom H'!V4+'CO2 KW kolom I'!V4+'CO2 KW kolom J'!V4+'CO2 KW kolom K'!V4+'CO2 KW kolom L'!V4+'CO2 KW kolom M'!V4</f>
        <v>0</v>
      </c>
      <c r="W4" s="552">
        <f>'CO2 KW kolom D'!W4+'CO2 KW kolom E'!W4+'CO2 KW kolom F'!W4+'CO2 KW kolom G'!W4+'CO2 KW kolom H'!W4+'CO2 KW kolom I'!W4+'CO2 KW kolom J'!W4+'CO2 KW kolom K'!W4+'CO2 KW kolom L'!W4+'CO2 KW kolom M'!W4</f>
        <v>0</v>
      </c>
      <c r="X4" s="552">
        <f>'CO2 KW kolom D'!X4+'CO2 KW kolom E'!X4+'CO2 KW kolom F'!X4+'CO2 KW kolom G'!X4+'CO2 KW kolom H'!X4+'CO2 KW kolom I'!X4+'CO2 KW kolom J'!X4+'CO2 KW kolom K'!X4+'CO2 KW kolom L'!X4+'CO2 KW kolom M'!X4</f>
        <v>0</v>
      </c>
      <c r="Y4" s="552">
        <f>'CO2 KW kolom D'!Y4+'CO2 KW kolom E'!Y4+'CO2 KW kolom F'!Y4+'CO2 KW kolom G'!Y4+'CO2 KW kolom H'!Y4+'CO2 KW kolom I'!Y4+'CO2 KW kolom J'!Y4+'CO2 KW kolom K'!Y4+'CO2 KW kolom L'!Y4+'CO2 KW kolom M'!Y4</f>
        <v>0</v>
      </c>
      <c r="Z4" s="552">
        <f>'CO2 KW kolom D'!Z4+'CO2 KW kolom E'!Z4+'CO2 KW kolom F'!Z4+'CO2 KW kolom G'!Z4+'CO2 KW kolom H'!Z4+'CO2 KW kolom I'!Z4+'CO2 KW kolom J'!Z4+'CO2 KW kolom K'!Z4+'CO2 KW kolom L'!Z4+'CO2 KW kolom M'!Z4</f>
        <v>0</v>
      </c>
      <c r="AA4" s="552">
        <f>'CO2 KW kolom D'!AA4+'CO2 KW kolom E'!AA4+'CO2 KW kolom F'!AA4+'CO2 KW kolom G'!AA4+'CO2 KW kolom H'!AA4+'CO2 KW kolom I'!AA4+'CO2 KW kolom J'!AA4+'CO2 KW kolom K'!AA4+'CO2 KW kolom L'!AA4+'CO2 KW kolom M'!AA4</f>
        <v>0</v>
      </c>
      <c r="AB4" s="552">
        <f>'CO2 KW kolom D'!AB4+'CO2 KW kolom E'!AB4+'CO2 KW kolom F'!AB4+'CO2 KW kolom G'!AB4+'CO2 KW kolom H'!AB4+'CO2 KW kolom I'!AB4+'CO2 KW kolom J'!AB4+'CO2 KW kolom K'!AB4+'CO2 KW kolom L'!AB4+'CO2 KW kolom M'!AB4</f>
        <v>0</v>
      </c>
      <c r="AC4" s="552">
        <f>'CO2 KW kolom D'!AC4+'CO2 KW kolom E'!AC4+'CO2 KW kolom F'!AC4+'CO2 KW kolom G'!AC4+'CO2 KW kolom H'!AC4+'CO2 KW kolom I'!AC4+'CO2 KW kolom J'!AC4+'CO2 KW kolom K'!AC4+'CO2 KW kolom L'!AC4+'CO2 KW kolom M'!AC4</f>
        <v>0</v>
      </c>
      <c r="AD4" s="552">
        <f>'CO2 KW kolom D'!AD4+'CO2 KW kolom E'!AD4+'CO2 KW kolom F'!AD4+'CO2 KW kolom G'!AD4+'CO2 KW kolom H'!AD4+'CO2 KW kolom I'!AD4+'CO2 KW kolom J'!AD4+'CO2 KW kolom K'!AD4+'CO2 KW kolom L'!AD4+'CO2 KW kolom M'!AD4</f>
        <v>0</v>
      </c>
      <c r="AE4" s="552">
        <f>'CO2 KW kolom D'!AE4+'CO2 KW kolom E'!AE4+'CO2 KW kolom F'!AE4+'CO2 KW kolom G'!AE4+'CO2 KW kolom H'!AE4+'CO2 KW kolom I'!AE4+'CO2 KW kolom J'!AE4+'CO2 KW kolom K'!AE4+'CO2 KW kolom L'!AE4+'CO2 KW kolom M'!AE4</f>
        <v>0</v>
      </c>
      <c r="AF4" s="552">
        <f>'CO2 KW kolom D'!AF4+'CO2 KW kolom E'!AF4+'CO2 KW kolom F'!AF4+'CO2 KW kolom G'!AF4+'CO2 KW kolom H'!AF4+'CO2 KW kolom I'!AF4+'CO2 KW kolom J'!AF4+'CO2 KW kolom K'!AF4+'CO2 KW kolom L'!AF4+'CO2 KW kolom M'!AF4</f>
        <v>0</v>
      </c>
    </row>
    <row r="5" spans="1:32" x14ac:dyDescent="0.2">
      <c r="B5" s="3" t="s">
        <v>640</v>
      </c>
      <c r="C5" s="36">
        <f>'CO2 KW kolom D'!C5+'CO2 KW kolom E'!C5+'CO2 KW kolom F'!C5+'CO2 KW kolom G'!C5+'CO2 KW kolom H'!C5+'CO2 KW kolom I'!C5+'CO2 KW kolom J'!C5+'CO2 KW kolom K'!C5+'CO2 KW kolom L'!C5+'CO2 KW kolom M'!C5</f>
        <v>-228180.64307199998</v>
      </c>
      <c r="D5" s="457" t="s">
        <v>586</v>
      </c>
      <c r="F5" s="567">
        <f>('CO2 KW kolom D'!F5+'CO2 KW kolom E'!F5+'CO2 KW kolom F'!F5+'CO2 KW kolom G'!F5+'CO2 KW kolom H'!F5+'CO2 KW kolom I'!F5+'CO2 KW kolom J'!F5+'CO2 KW kolom K'!F5+'CO2 KW kolom L'!F5+'CO2 KW kolom M'!F5)</f>
        <v>0</v>
      </c>
      <c r="H5" s="552">
        <f>'CO2 KW kolom D'!H5+'CO2 KW kolom E'!V5+'CO2 KW kolom F'!H5+'CO2 KW kolom G'!H5+'CO2 KW kolom H'!H5+'CO2 KW kolom I'!H5+'CO2 KW kolom J'!H5+'CO2 KW kolom K'!H5+'CO2 KW kolom L'!H5+'CO2 KW kolom M'!H5</f>
        <v>0</v>
      </c>
      <c r="J5" s="552">
        <f>'CO2 KW kolom D'!J5+'CO2 KW kolom E'!J5+'CO2 KW kolom F'!J5+'CO2 KW kolom G'!J5+'CO2 KW kolom H'!J5+'CO2 KW kolom I'!J5+'CO2 KW kolom J'!J5+'CO2 KW kolom K'!J5+'CO2 KW kolom L'!J5+'CO2 KW kolom M'!J5</f>
        <v>0</v>
      </c>
      <c r="K5" s="552">
        <f>'CO2 KW kolom D'!K5+'CO2 KW kolom E'!K5+'CO2 KW kolom F'!K5+'CO2 KW kolom G'!K5+'CO2 KW kolom H'!K5+'CO2 KW kolom I'!K5+'CO2 KW kolom J'!K5+'CO2 KW kolom K'!K5+'CO2 KW kolom L'!K5+'CO2 KW kolom M'!K5</f>
        <v>0</v>
      </c>
      <c r="L5" s="552">
        <f>'CO2 KW kolom D'!L5+'CO2 KW kolom E'!L5+'CO2 KW kolom F'!L5+'CO2 KW kolom G'!L5+'CO2 KW kolom H'!L5+'CO2 KW kolom I'!L5+'CO2 KW kolom J'!L5+'CO2 KW kolom K'!L5+'CO2 KW kolom L'!L5+'CO2 KW kolom M'!L5</f>
        <v>0</v>
      </c>
      <c r="M5" s="552">
        <f>'CO2 KW kolom D'!M5+'CO2 KW kolom E'!M5+'CO2 KW kolom F'!M5+'CO2 KW kolom G'!M5+'CO2 KW kolom H'!M5+'CO2 KW kolom I'!M5+'CO2 KW kolom J'!M5+'CO2 KW kolom K'!M5+'CO2 KW kolom L'!M5+'CO2 KW kolom M'!M5</f>
        <v>0</v>
      </c>
      <c r="N5" s="552">
        <f>'CO2 KW kolom D'!N5+'CO2 KW kolom E'!N5+'CO2 KW kolom F'!N5+'CO2 KW kolom G'!N5+'CO2 KW kolom H'!N5+'CO2 KW kolom I'!N5+'CO2 KW kolom J'!N5+'CO2 KW kolom K'!N5+'CO2 KW kolom L'!N5+'CO2 KW kolom M'!N5</f>
        <v>0</v>
      </c>
      <c r="O5" s="552">
        <f>'CO2 KW kolom D'!O5+'CO2 KW kolom E'!O5+'CO2 KW kolom F'!O5+'CO2 KW kolom G'!O5+'CO2 KW kolom H'!O5+'CO2 KW kolom I'!O5+'CO2 KW kolom J'!O5+'CO2 KW kolom K'!O5+'CO2 KW kolom L'!O5+'CO2 KW kolom M'!O5</f>
        <v>0</v>
      </c>
      <c r="P5" s="552">
        <f>'CO2 KW kolom D'!P5+'CO2 KW kolom E'!P5+'CO2 KW kolom F'!P5+'CO2 KW kolom G'!P5+'CO2 KW kolom H'!P5+'CO2 KW kolom I'!P5+'CO2 KW kolom J'!P5+'CO2 KW kolom K'!P5+'CO2 KW kolom L'!P5+'CO2 KW kolom M'!P5</f>
        <v>0</v>
      </c>
      <c r="Q5" s="552">
        <f>'CO2 KW kolom D'!Q5+'CO2 KW kolom E'!Q5+'CO2 KW kolom F'!Q5+'CO2 KW kolom G'!Q5+'CO2 KW kolom H'!Q5+'CO2 KW kolom I'!Q5+'CO2 KW kolom J'!Q5+'CO2 KW kolom K'!Q5+'CO2 KW kolom L'!Q5+'CO2 KW kolom M'!Q5</f>
        <v>0</v>
      </c>
      <c r="R5" s="552">
        <f>'CO2 KW kolom D'!R5+'CO2 KW kolom E'!R5+'CO2 KW kolom F'!R5+'CO2 KW kolom G'!R5+'CO2 KW kolom H'!R5+'CO2 KW kolom I'!R5+'CO2 KW kolom J'!R5+'CO2 KW kolom K'!R5+'CO2 KW kolom L'!R5+'CO2 KW kolom M'!R5</f>
        <v>0</v>
      </c>
      <c r="S5" s="552">
        <f>'CO2 KW kolom D'!S5+'CO2 KW kolom E'!S5+'CO2 KW kolom F'!S5+'CO2 KW kolom G'!S5+'CO2 KW kolom H'!S5+'CO2 KW kolom I'!S5+'CO2 KW kolom J'!S5+'CO2 KW kolom K'!S5+'CO2 KW kolom L'!S5+'CO2 KW kolom M'!S5</f>
        <v>0</v>
      </c>
      <c r="T5" s="552">
        <f>'CO2 KW kolom D'!T5+'CO2 KW kolom E'!T5+'CO2 KW kolom F'!T5+'CO2 KW kolom G'!T5+'CO2 KW kolom H'!T5+'CO2 KW kolom I'!T5+'CO2 KW kolom J'!T5+'CO2 KW kolom K'!T5+'CO2 KW kolom L'!T5+'CO2 KW kolom M'!T5</f>
        <v>0</v>
      </c>
      <c r="V5" s="552">
        <f>'CO2 KW kolom D'!V5+'CO2 KW kolom E'!V5+'CO2 KW kolom F'!V5+'CO2 KW kolom G'!V5+'CO2 KW kolom H'!V5+'CO2 KW kolom I'!V5+'CO2 KW kolom J'!V5+'CO2 KW kolom K'!V5+'CO2 KW kolom L'!V5+'CO2 KW kolom M'!V5</f>
        <v>0</v>
      </c>
      <c r="W5" s="552">
        <f>'CO2 KW kolom D'!W5+'CO2 KW kolom E'!W5+'CO2 KW kolom F'!W5+'CO2 KW kolom G'!W5+'CO2 KW kolom H'!W5+'CO2 KW kolom I'!W5+'CO2 KW kolom J'!W5+'CO2 KW kolom K'!W5+'CO2 KW kolom L'!W5+'CO2 KW kolom M'!W5</f>
        <v>0</v>
      </c>
      <c r="X5" s="552">
        <f>'CO2 KW kolom D'!X5+'CO2 KW kolom E'!X5+'CO2 KW kolom F'!X5+'CO2 KW kolom G'!X5+'CO2 KW kolom H'!X5+'CO2 KW kolom I'!X5+'CO2 KW kolom J'!X5+'CO2 KW kolom K'!X5+'CO2 KW kolom L'!X5+'CO2 KW kolom M'!X5</f>
        <v>0</v>
      </c>
      <c r="Y5" s="552">
        <f>'CO2 KW kolom D'!Y5+'CO2 KW kolom E'!Y5+'CO2 KW kolom F'!Y5+'CO2 KW kolom G'!Y5+'CO2 KW kolom H'!Y5+'CO2 KW kolom I'!Y5+'CO2 KW kolom J'!Y5+'CO2 KW kolom K'!Y5+'CO2 KW kolom L'!Y5+'CO2 KW kolom M'!Y5</f>
        <v>0</v>
      </c>
      <c r="Z5" s="552">
        <f>'CO2 KW kolom D'!Z5+'CO2 KW kolom E'!Z5+'CO2 KW kolom F'!Z5+'CO2 KW kolom G'!Z5+'CO2 KW kolom H'!Z5+'CO2 KW kolom I'!Z5+'CO2 KW kolom J'!Z5+'CO2 KW kolom K'!Z5+'CO2 KW kolom L'!Z5+'CO2 KW kolom M'!Z5</f>
        <v>0</v>
      </c>
      <c r="AA5" s="552">
        <f>'CO2 KW kolom D'!AA5+'CO2 KW kolom E'!AA5+'CO2 KW kolom F'!AA5+'CO2 KW kolom G'!AA5+'CO2 KW kolom H'!AA5+'CO2 KW kolom I'!AA5+'CO2 KW kolom J'!AA5+'CO2 KW kolom K'!AA5+'CO2 KW kolom L'!AA5+'CO2 KW kolom M'!AA5</f>
        <v>0</v>
      </c>
      <c r="AB5" s="552">
        <f>'CO2 KW kolom D'!AB5+'CO2 KW kolom E'!AB5+'CO2 KW kolom F'!AB5+'CO2 KW kolom G'!AB5+'CO2 KW kolom H'!AB5+'CO2 KW kolom I'!AB5+'CO2 KW kolom J'!AB5+'CO2 KW kolom K'!AB5+'CO2 KW kolom L'!AB5+'CO2 KW kolom M'!AB5</f>
        <v>0</v>
      </c>
      <c r="AC5" s="552">
        <f>'CO2 KW kolom D'!AC5+'CO2 KW kolom E'!AC5+'CO2 KW kolom F'!AC5+'CO2 KW kolom G'!AC5+'CO2 KW kolom H'!AC5+'CO2 KW kolom I'!AC5+'CO2 KW kolom J'!AC5+'CO2 KW kolom K'!AC5+'CO2 KW kolom L'!AC5+'CO2 KW kolom M'!AC5</f>
        <v>0</v>
      </c>
      <c r="AD5" s="552">
        <f>'CO2 KW kolom D'!AD5+'CO2 KW kolom E'!AD5+'CO2 KW kolom F'!AD5+'CO2 KW kolom G'!AD5+'CO2 KW kolom H'!AD5+'CO2 KW kolom I'!AD5+'CO2 KW kolom J'!AD5+'CO2 KW kolom K'!AD5+'CO2 KW kolom L'!AD5+'CO2 KW kolom M'!AD5</f>
        <v>0</v>
      </c>
      <c r="AE5" s="552">
        <f>'CO2 KW kolom D'!AE5+'CO2 KW kolom E'!AE5+'CO2 KW kolom F'!AE5+'CO2 KW kolom G'!AE5+'CO2 KW kolom H'!AE5+'CO2 KW kolom I'!AE5+'CO2 KW kolom J'!AE5+'CO2 KW kolom K'!AE5+'CO2 KW kolom L'!AE5+'CO2 KW kolom M'!AE5</f>
        <v>0</v>
      </c>
      <c r="AF5" s="552">
        <f>'CO2 KW kolom D'!AF5+'CO2 KW kolom E'!AF5+'CO2 KW kolom F'!AF5+'CO2 KW kolom G'!AF5+'CO2 KW kolom H'!AF5+'CO2 KW kolom I'!AF5+'CO2 KW kolom J'!AF5+'CO2 KW kolom K'!AF5+'CO2 KW kolom L'!AF5+'CO2 KW kolom M'!AF5</f>
        <v>0</v>
      </c>
    </row>
    <row r="6" spans="1:32" x14ac:dyDescent="0.2">
      <c r="D6" s="458" t="s">
        <v>587</v>
      </c>
    </row>
  </sheetData>
  <phoneticPr fontId="3" type="noConversion"/>
  <pageMargins left="0.7" right="0.7" top="0.75" bottom="0.75" header="0.3" footer="0.3"/>
  <pageSetup paperSize="9" orientation="portrait" horizontalDpi="0" verticalDpi="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ABA4-8733-9A49-8020-FB2EFF060BD8}">
  <dimension ref="A1:AF6"/>
  <sheetViews>
    <sheetView workbookViewId="0">
      <selection activeCell="F2" sqref="F2"/>
    </sheetView>
  </sheetViews>
  <sheetFormatPr baseColWidth="10" defaultColWidth="11" defaultRowHeight="16" x14ac:dyDescent="0.2"/>
  <cols>
    <col min="1" max="1" width="16" bestFit="1" customWidth="1"/>
    <col min="4" max="4" width="31.83203125" bestFit="1" customWidth="1"/>
    <col min="6" max="6" width="18" bestFit="1" customWidth="1"/>
    <col min="10" max="10" width="13.1640625" bestFit="1" customWidth="1"/>
    <col min="11" max="11" width="13.6640625" bestFit="1" customWidth="1"/>
    <col min="12" max="20" width="13.1640625" bestFit="1" customWidth="1"/>
    <col min="22" max="32" width="16.5" bestFit="1" customWidth="1"/>
  </cols>
  <sheetData>
    <row r="1" spans="1:32" x14ac:dyDescent="0.2">
      <c r="A1" t="s">
        <v>79</v>
      </c>
      <c r="B1" s="23" t="s">
        <v>67</v>
      </c>
      <c r="C1" s="21"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29">
        <f>'CO2 V kolom N'!C2+'CO2 V kolom O'!C2+'CO2 V kolom P'!C2+'CO2 V kolom Q'!C2+'CO2 V kolom R'!C2+'CO2 V kolom S'!C2+'CO2 V kolom T'!C2+'CO2 V kolom U'!C2+'CO2 V kolom V'!C2+'CO2 V kolom W'!C2+'CO2 V kolom X'!C2+'CO2 V kolom Y'!C2+'CO2 V kolom Z'!C2</f>
        <v>786.51204299999995</v>
      </c>
      <c r="D2" s="14" t="s">
        <v>66</v>
      </c>
      <c r="F2" s="567">
        <f>('CO2 V kolom N'!F2+'CO2 V kolom O'!F2+'CO2 V kolom P'!F2+'CO2 V kolom Q'!F2+'CO2 V kolom R'!F2+'CO2 V kolom S'!F2+'CO2 V kolom T'!F2+'CO2 V kolom U'!F2+'CO2 V kolom V'!F2+'CO2 V kolom W'!F2+'CO2 V kolom X'!F2+'CO2 V kolom Y'!F2+'CO2 V kolom Z'!F2)</f>
        <v>0</v>
      </c>
      <c r="H2" s="44">
        <f>'CO2 V kolom N'!H2+'CO2 V kolom O'!H2+'CO2 V kolom P'!H2+'CO2 V kolom Q'!H2+'CO2 V kolom R'!H2+'CO2 V kolom S'!H2+'CO2 V kolom T'!H2+'CO2 V kolom U'!H2+'CO2 V kolom V'!H2+'CO2 V kolom W'!H2+'CO2 V kolom X'!H2+'CO2 V kolom Y'!H2+'CO2 V kolom Z'!H2</f>
        <v>0</v>
      </c>
      <c r="J2" s="44">
        <f>'CO2 V kolom N'!J2+'CO2 V kolom O'!J2+'CO2 V kolom P'!J2+'CO2 V kolom Q'!J2+'CO2 V kolom R'!J2+'CO2 V kolom S'!J2+'CO2 V kolom T'!J2+'CO2 V kolom U'!J2+'CO2 V kolom V'!J2+'CO2 V kolom W'!J2+'CO2 V kolom X'!J2+'CO2 V kolom Y'!J2+'CO2 V kolom Z'!J2</f>
        <v>0</v>
      </c>
      <c r="K2" s="44">
        <f>'CO2 V kolom N'!K2+'CO2 V kolom O'!K2+'CO2 V kolom P'!K2+'CO2 V kolom Q'!K2+'CO2 V kolom R'!K2+'CO2 V kolom S'!K2+'CO2 V kolom T'!K2+'CO2 V kolom U'!K2+'CO2 V kolom V'!K2+'CO2 V kolom W'!K2+'CO2 V kolom X'!K2+'CO2 V kolom Y'!K2+'CO2 V kolom Z'!K2</f>
        <v>0</v>
      </c>
      <c r="L2" s="44">
        <f>'CO2 V kolom N'!L2+'CO2 V kolom O'!L2+'CO2 V kolom P'!L2+'CO2 V kolom Q'!L2+'CO2 V kolom R'!L2+'CO2 V kolom S'!L2+'CO2 V kolom T'!L2+'CO2 V kolom U'!L2+'CO2 V kolom V'!L2+'CO2 V kolom W'!L2+'CO2 V kolom X'!L2+'CO2 V kolom Y'!L2+'CO2 V kolom Z'!L2</f>
        <v>0</v>
      </c>
      <c r="M2" s="44">
        <f>'CO2 V kolom N'!M2+'CO2 V kolom O'!M2+'CO2 V kolom P'!M2+'CO2 V kolom Q'!M2+'CO2 V kolom R'!M2+'CO2 V kolom S'!M2+'CO2 V kolom T'!M2+'CO2 V kolom U'!M2+'CO2 V kolom V'!M2+'CO2 V kolom W'!M2+'CO2 V kolom X'!M2+'CO2 V kolom Y'!M2+'CO2 V kolom Z'!M2</f>
        <v>0</v>
      </c>
      <c r="N2" s="44">
        <f>'CO2 V kolom N'!N2+'CO2 V kolom O'!N2+'CO2 V kolom P'!N2+'CO2 V kolom Q'!N2+'CO2 V kolom R'!N2+'CO2 V kolom S'!N2+'CO2 V kolom T'!N2+'CO2 V kolom U'!N2+'CO2 V kolom V'!N2+'CO2 V kolom W'!N2+'CO2 V kolom X'!N2+'CO2 V kolom Y'!N2+'CO2 V kolom Z'!N2</f>
        <v>0</v>
      </c>
      <c r="O2" s="44">
        <f>'CO2 V kolom N'!O2+'CO2 V kolom O'!O2+'CO2 V kolom P'!O2+'CO2 V kolom Q'!O2+'CO2 V kolom R'!O2+'CO2 V kolom S'!O2+'CO2 V kolom T'!O2+'CO2 V kolom U'!O2+'CO2 V kolom V'!O2+'CO2 V kolom W'!O2+'CO2 V kolom X'!O2+'CO2 V kolom Y'!O2+'CO2 V kolom Z'!O2</f>
        <v>0</v>
      </c>
      <c r="P2" s="44">
        <f>'CO2 V kolom N'!P2+'CO2 V kolom O'!P2+'CO2 V kolom P'!P2+'CO2 V kolom Q'!P2+'CO2 V kolom R'!P2+'CO2 V kolom S'!P2+'CO2 V kolom T'!P2+'CO2 V kolom U'!P2+'CO2 V kolom V'!P2+'CO2 V kolom W'!P2+'CO2 V kolom X'!P2+'CO2 V kolom Y'!P2+'CO2 V kolom Z'!P2</f>
        <v>0</v>
      </c>
      <c r="Q2" s="44">
        <f>'CO2 V kolom N'!Q2+'CO2 V kolom O'!Q2+'CO2 V kolom P'!Q2+'CO2 V kolom Q'!Q2+'CO2 V kolom R'!Q2+'CO2 V kolom S'!Q2+'CO2 V kolom T'!Q2+'CO2 V kolom U'!Q2+'CO2 V kolom V'!Q2+'CO2 V kolom W'!Q2+'CO2 V kolom X'!Q2+'CO2 V kolom Y'!Q2+'CO2 V kolom Z'!Q2</f>
        <v>0</v>
      </c>
      <c r="R2" s="44">
        <f>'CO2 V kolom N'!R2+'CO2 V kolom O'!R2+'CO2 V kolom P'!R2+'CO2 V kolom Q'!R2+'CO2 V kolom R'!R2+'CO2 V kolom S'!R2+'CO2 V kolom T'!R2+'CO2 V kolom U'!R2+'CO2 V kolom V'!R2+'CO2 V kolom W'!R2+'CO2 V kolom X'!R2+'CO2 V kolom Y'!R2+'CO2 V kolom Z'!R2</f>
        <v>0</v>
      </c>
      <c r="S2" s="44">
        <f>'CO2 V kolom N'!S2+'CO2 V kolom O'!S2+'CO2 V kolom P'!S2+'CO2 V kolom Q'!S2+'CO2 V kolom R'!S2+'CO2 V kolom S'!S2+'CO2 V kolom T'!S2+'CO2 V kolom U'!S2+'CO2 V kolom V'!S2+'CO2 V kolom W'!S2+'CO2 V kolom X'!S2+'CO2 V kolom Y'!S2+'CO2 V kolom Z'!S2</f>
        <v>0</v>
      </c>
      <c r="T2" s="44">
        <f>'CO2 V kolom N'!T2+'CO2 V kolom O'!T2+'CO2 V kolom P'!T2+'CO2 V kolom Q'!T2+'CO2 V kolom R'!T2+'CO2 V kolom S'!T2+'CO2 V kolom T'!T2+'CO2 V kolom U'!T2+'CO2 V kolom V'!T2+'CO2 V kolom W'!T2+'CO2 V kolom X'!T2+'CO2 V kolom Y'!T2+'CO2 V kolom Z'!T2</f>
        <v>0</v>
      </c>
      <c r="V2" s="44">
        <f>'CO2 V kolom N'!V2+'CO2 V kolom O'!V2+'CO2 V kolom P'!V2+'CO2 V kolom Q'!V2+'CO2 V kolom R'!V2+'CO2 V kolom S'!V2+'CO2 V kolom T'!V2+'CO2 V kolom U'!V2+'CO2 V kolom V'!V2+'CO2 V kolom W'!V2+'CO2 V kolom X'!V2+'CO2 V kolom Y'!V2+'CO2 V kolom Z'!V2</f>
        <v>0</v>
      </c>
      <c r="W2" s="44">
        <f>'CO2 V kolom N'!W2+'CO2 V kolom O'!W2+'CO2 V kolom P'!W2+'CO2 V kolom Q'!W2+'CO2 V kolom R'!W2+'CO2 V kolom S'!W2+'CO2 V kolom T'!W2+'CO2 V kolom U'!W2+'CO2 V kolom V'!W2+'CO2 V kolom W'!W2+'CO2 V kolom X'!W2+'CO2 V kolom Y'!W2+'CO2 V kolom Z'!W2</f>
        <v>0</v>
      </c>
      <c r="X2" s="44">
        <f>'CO2 V kolom N'!X2+'CO2 V kolom O'!X2+'CO2 V kolom P'!X2+'CO2 V kolom Q'!X2+'CO2 V kolom R'!X2+'CO2 V kolom S'!X2+'CO2 V kolom T'!X2+'CO2 V kolom U'!X2+'CO2 V kolom V'!X2+'CO2 V kolom W'!X2+'CO2 V kolom X'!X2+'CO2 V kolom Y'!X2+'CO2 V kolom Z'!X2</f>
        <v>0</v>
      </c>
      <c r="Y2" s="44">
        <f>'CO2 V kolom N'!Y2+'CO2 V kolom O'!Y2+'CO2 V kolom P'!Y2+'CO2 V kolom Q'!Y2+'CO2 V kolom R'!Y2+'CO2 V kolom S'!Y2+'CO2 V kolom T'!Y2+'CO2 V kolom U'!Y2+'CO2 V kolom V'!Y2+'CO2 V kolom W'!Y2+'CO2 V kolom X'!Y2+'CO2 V kolom Y'!Y2+'CO2 V kolom Z'!Y2</f>
        <v>0</v>
      </c>
      <c r="Z2" s="44">
        <f>'CO2 V kolom N'!Z2+'CO2 V kolom O'!Z2+'CO2 V kolom P'!Z2+'CO2 V kolom Q'!Z2+'CO2 V kolom R'!Z2+'CO2 V kolom S'!Z2+'CO2 V kolom T'!Z2+'CO2 V kolom U'!Z2+'CO2 V kolom V'!Z2+'CO2 V kolom W'!Z2+'CO2 V kolom X'!Z2+'CO2 V kolom Y'!Z2+'CO2 V kolom Z'!Z2</f>
        <v>0</v>
      </c>
      <c r="AA2" s="44">
        <f>'CO2 V kolom N'!AA2+'CO2 V kolom O'!AA2+'CO2 V kolom P'!AA2+'CO2 V kolom Q'!AA2+'CO2 V kolom R'!AA2+'CO2 V kolom S'!AA2+'CO2 V kolom T'!AA2+'CO2 V kolom U'!AA2+'CO2 V kolom V'!AA2+'CO2 V kolom W'!AA2+'CO2 V kolom X'!AA2+'CO2 V kolom Y'!AA2+'CO2 V kolom Z'!AA2</f>
        <v>0</v>
      </c>
      <c r="AB2" s="44">
        <f>'CO2 V kolom N'!AB2+'CO2 V kolom O'!AB2+'CO2 V kolom P'!AB2+'CO2 V kolom Q'!AB2+'CO2 V kolom R'!AB2+'CO2 V kolom S'!AB2+'CO2 V kolom T'!AB2+'CO2 V kolom U'!AB2+'CO2 V kolom V'!AB2+'CO2 V kolom W'!AB2+'CO2 V kolom X'!AB2+'CO2 V kolom Y'!AB2+'CO2 V kolom Z'!AB2</f>
        <v>0</v>
      </c>
      <c r="AC2" s="44">
        <f>'CO2 V kolom N'!AC2+'CO2 V kolom O'!AC2+'CO2 V kolom P'!AC2+'CO2 V kolom Q'!AC2+'CO2 V kolom R'!AC2+'CO2 V kolom S'!AC2+'CO2 V kolom T'!AC2+'CO2 V kolom U'!AC2+'CO2 V kolom V'!AC2+'CO2 V kolom W'!AC2+'CO2 V kolom X'!AC2+'CO2 V kolom Y'!AC2+'CO2 V kolom Z'!AC2</f>
        <v>0</v>
      </c>
      <c r="AD2" s="44">
        <f>'CO2 V kolom N'!AD2+'CO2 V kolom O'!AD2+'CO2 V kolom P'!AD2+'CO2 V kolom Q'!AD2+'CO2 V kolom R'!AD2+'CO2 V kolom S'!AD2+'CO2 V kolom T'!AD2+'CO2 V kolom U'!AD2+'CO2 V kolom V'!AD2+'CO2 V kolom W'!AD2+'CO2 V kolom X'!AD2+'CO2 V kolom Y'!AD2+'CO2 V kolom Z'!AD2</f>
        <v>0</v>
      </c>
      <c r="AE2" s="44">
        <f>'CO2 V kolom N'!AE2+'CO2 V kolom O'!AE2+'CO2 V kolom P'!AE2+'CO2 V kolom Q'!AE2+'CO2 V kolom R'!AE2+'CO2 V kolom S'!AE2+'CO2 V kolom T'!AE2+'CO2 V kolom U'!AE2+'CO2 V kolom V'!AE2+'CO2 V kolom W'!AE2+'CO2 V kolom X'!AE2+'CO2 V kolom Y'!AE2+'CO2 V kolom Z'!AE2</f>
        <v>0</v>
      </c>
      <c r="AF2" s="44">
        <f>'CO2 V kolom N'!AF2+'CO2 V kolom O'!AF2+'CO2 V kolom P'!AF2+'CO2 V kolom Q'!AF2+'CO2 V kolom R'!AF2+'CO2 V kolom S'!AF2+'CO2 V kolom T'!AF2+'CO2 V kolom U'!AF2+'CO2 V kolom V'!AF2+'CO2 V kolom W'!AF2+'CO2 V kolom X'!AF2+'CO2 V kolom Y'!AF2+'CO2 V kolom Z'!AF2</f>
        <v>0</v>
      </c>
    </row>
    <row r="3" spans="1:32" x14ac:dyDescent="0.2">
      <c r="B3" s="2" t="s">
        <v>638</v>
      </c>
      <c r="C3" s="29">
        <f>'CO2 V kolom N'!C3+'CO2 V kolom O'!C3+'CO2 V kolom P'!C3+'CO2 V kolom Q'!C3+'CO2 V kolom R'!C3+'CO2 V kolom S'!C3+'CO2 V kolom T'!C3+'CO2 V kolom U'!C3+'CO2 V kolom V'!C3+'CO2 V kolom W'!C3+'CO2 V kolom X'!C3+'CO2 V kolom Y'!C3+'CO2 V kolom Z'!C3</f>
        <v>1402.9507739999999</v>
      </c>
      <c r="D3" s="24" t="s">
        <v>64</v>
      </c>
      <c r="F3" s="567">
        <f>('CO2 V kolom N'!F3+'CO2 V kolom O'!F3+'CO2 V kolom P'!F3+'CO2 V kolom Q'!F3+'CO2 V kolom R'!F3+'CO2 V kolom S'!F3+'CO2 V kolom T'!F3+'CO2 V kolom U'!F3+'CO2 V kolom V'!F3+'CO2 V kolom W'!F3+'CO2 V kolom X'!F3+'CO2 V kolom Y'!F3+'CO2 V kolom Z'!F3)</f>
        <v>0</v>
      </c>
      <c r="H3" s="44">
        <f>'CO2 V kolom N'!H3+'CO2 V kolom O'!H3+'CO2 V kolom P'!H3+'CO2 V kolom Q'!H3+'CO2 V kolom R'!H3+'CO2 V kolom S'!H3+'CO2 V kolom T'!H3+'CO2 V kolom U'!H3+'CO2 V kolom V'!H3+'CO2 V kolom W'!H3+'CO2 V kolom X'!H3+'CO2 V kolom Y'!H3+'CO2 V kolom Z'!H3</f>
        <v>0</v>
      </c>
      <c r="J3" s="44">
        <f>'CO2 V kolom N'!J3+'CO2 V kolom O'!J3+'CO2 V kolom P'!J3+'CO2 V kolom Q'!J3+'CO2 V kolom R'!J3+'CO2 V kolom S'!J3+'CO2 V kolom T'!J3+'CO2 V kolom U'!J3+'CO2 V kolom V'!J3+'CO2 V kolom W'!J3+'CO2 V kolom X'!J3+'CO2 V kolom Y'!J3+'CO2 V kolom Z'!J3</f>
        <v>0</v>
      </c>
      <c r="K3" s="44">
        <f>'CO2 V kolom N'!K3+'CO2 V kolom O'!K3+'CO2 V kolom P'!K3+'CO2 V kolom Q'!K3+'CO2 V kolom R'!K3+'CO2 V kolom S'!K3+'CO2 V kolom T'!K3+'CO2 V kolom U'!K3+'CO2 V kolom V'!K3+'CO2 V kolom W'!K3+'CO2 V kolom X'!K3+'CO2 V kolom Y'!K3+'CO2 V kolom Z'!K3</f>
        <v>0</v>
      </c>
      <c r="L3" s="44">
        <f>'CO2 V kolom N'!L3+'CO2 V kolom O'!L3+'CO2 V kolom P'!L3+'CO2 V kolom Q'!L3+'CO2 V kolom R'!L3+'CO2 V kolom S'!L3+'CO2 V kolom T'!L3+'CO2 V kolom U'!L3+'CO2 V kolom V'!L3+'CO2 V kolom W'!L3+'CO2 V kolom X'!L3+'CO2 V kolom Y'!L3+'CO2 V kolom Z'!L3</f>
        <v>0</v>
      </c>
      <c r="M3" s="44">
        <f>'CO2 V kolom N'!M3+'CO2 V kolom O'!M3+'CO2 V kolom P'!M3+'CO2 V kolom Q'!M3+'CO2 V kolom R'!M3+'CO2 V kolom S'!M3+'CO2 V kolom T'!M3+'CO2 V kolom U'!M3+'CO2 V kolom V'!M3+'CO2 V kolom W'!M3+'CO2 V kolom X'!M3+'CO2 V kolom Y'!M3+'CO2 V kolom Z'!M3</f>
        <v>0</v>
      </c>
      <c r="N3" s="44">
        <f>'CO2 V kolom N'!N3+'CO2 V kolom O'!N3+'CO2 V kolom P'!N3+'CO2 V kolom Q'!N3+'CO2 V kolom R'!N3+'CO2 V kolom S'!N3+'CO2 V kolom T'!N3+'CO2 V kolom U'!N3+'CO2 V kolom V'!N3+'CO2 V kolom W'!N3+'CO2 V kolom X'!N3+'CO2 V kolom Y'!N3+'CO2 V kolom Z'!N3</f>
        <v>0</v>
      </c>
      <c r="O3" s="44">
        <f>'CO2 V kolom N'!O3+'CO2 V kolom O'!O3+'CO2 V kolom P'!O3+'CO2 V kolom Q'!O3+'CO2 V kolom R'!O3+'CO2 V kolom S'!O3+'CO2 V kolom T'!O3+'CO2 V kolom U'!O3+'CO2 V kolom V'!O3+'CO2 V kolom W'!O3+'CO2 V kolom X'!O3+'CO2 V kolom Y'!O3+'CO2 V kolom Z'!O3</f>
        <v>0</v>
      </c>
      <c r="P3" s="44">
        <f>'CO2 V kolom N'!P3+'CO2 V kolom O'!P3+'CO2 V kolom P'!P3+'CO2 V kolom Q'!P3+'CO2 V kolom R'!P3+'CO2 V kolom S'!P3+'CO2 V kolom T'!P3+'CO2 V kolom U'!P3+'CO2 V kolom V'!P3+'CO2 V kolom W'!P3+'CO2 V kolom X'!P3+'CO2 V kolom Y'!P3+'CO2 V kolom Z'!P3</f>
        <v>0</v>
      </c>
      <c r="Q3" s="44">
        <f>'CO2 V kolom N'!Q3+'CO2 V kolom O'!Q3+'CO2 V kolom P'!Q3+'CO2 V kolom Q'!Q3+'CO2 V kolom R'!Q3+'CO2 V kolom S'!Q3+'CO2 V kolom T'!Q3+'CO2 V kolom U'!Q3+'CO2 V kolom V'!Q3+'CO2 V kolom W'!Q3+'CO2 V kolom X'!Q3+'CO2 V kolom Y'!Q3+'CO2 V kolom Z'!Q3</f>
        <v>0</v>
      </c>
      <c r="R3" s="44">
        <f>'CO2 V kolom N'!R3+'CO2 V kolom O'!R3+'CO2 V kolom P'!R3+'CO2 V kolom Q'!R3+'CO2 V kolom R'!R3+'CO2 V kolom S'!R3+'CO2 V kolom T'!R3+'CO2 V kolom U'!R3+'CO2 V kolom V'!R3+'CO2 V kolom W'!R3+'CO2 V kolom X'!R3+'CO2 V kolom Y'!R3+'CO2 V kolom Z'!R3</f>
        <v>0</v>
      </c>
      <c r="S3" s="44">
        <f>'CO2 V kolom N'!S3+'CO2 V kolom O'!S3+'CO2 V kolom P'!S3+'CO2 V kolom Q'!S3+'CO2 V kolom R'!S3+'CO2 V kolom S'!S3+'CO2 V kolom T'!S3+'CO2 V kolom U'!S3+'CO2 V kolom V'!S3+'CO2 V kolom W'!S3+'CO2 V kolom X'!S3+'CO2 V kolom Y'!S3+'CO2 V kolom Z'!S3</f>
        <v>0</v>
      </c>
      <c r="T3" s="44">
        <f>'CO2 V kolom N'!T3+'CO2 V kolom O'!T3+'CO2 V kolom P'!T3+'CO2 V kolom Q'!T3+'CO2 V kolom R'!T3+'CO2 V kolom S'!T3+'CO2 V kolom T'!T3+'CO2 V kolom U'!T3+'CO2 V kolom V'!T3+'CO2 V kolom W'!T3+'CO2 V kolom X'!T3+'CO2 V kolom Y'!T3+'CO2 V kolom Z'!T3</f>
        <v>0</v>
      </c>
      <c r="V3" s="44">
        <f>'CO2 V kolom N'!V3+'CO2 V kolom O'!V3+'CO2 V kolom P'!V3+'CO2 V kolom Q'!V3+'CO2 V kolom R'!V3+'CO2 V kolom S'!V3+'CO2 V kolom T'!V3+'CO2 V kolom U'!V3+'CO2 V kolom V'!V3+'CO2 V kolom W'!V3+'CO2 V kolom X'!V3+'CO2 V kolom Y'!V3+'CO2 V kolom Z'!V3</f>
        <v>0</v>
      </c>
      <c r="W3" s="44">
        <f>'CO2 V kolom N'!W3+'CO2 V kolom O'!W3+'CO2 V kolom P'!W3+'CO2 V kolom Q'!W3+'CO2 V kolom R'!W3+'CO2 V kolom S'!W3+'CO2 V kolom T'!W3+'CO2 V kolom U'!W3+'CO2 V kolom V'!W3+'CO2 V kolom W'!W3+'CO2 V kolom X'!W3+'CO2 V kolom Y'!W3+'CO2 V kolom Z'!W3</f>
        <v>0</v>
      </c>
      <c r="X3" s="44">
        <f>'CO2 V kolom N'!X3+'CO2 V kolom O'!X3+'CO2 V kolom P'!X3+'CO2 V kolom Q'!X3+'CO2 V kolom R'!X3+'CO2 V kolom S'!X3+'CO2 V kolom T'!X3+'CO2 V kolom U'!X3+'CO2 V kolom V'!X3+'CO2 V kolom W'!X3+'CO2 V kolom X'!X3+'CO2 V kolom Y'!X3+'CO2 V kolom Z'!X3</f>
        <v>0</v>
      </c>
      <c r="Y3" s="44">
        <f>'CO2 V kolom N'!Y3+'CO2 V kolom O'!Y3+'CO2 V kolom P'!Y3+'CO2 V kolom Q'!Y3+'CO2 V kolom R'!Y3+'CO2 V kolom S'!Y3+'CO2 V kolom T'!Y3+'CO2 V kolom U'!Y3+'CO2 V kolom V'!Y3+'CO2 V kolom W'!Y3+'CO2 V kolom X'!Y3+'CO2 V kolom Y'!Y3+'CO2 V kolom Z'!Y3</f>
        <v>0</v>
      </c>
      <c r="Z3" s="44">
        <f>'CO2 V kolom N'!Z3+'CO2 V kolom O'!Z3+'CO2 V kolom P'!Z3+'CO2 V kolom Q'!Z3+'CO2 V kolom R'!Z3+'CO2 V kolom S'!Z3+'CO2 V kolom T'!Z3+'CO2 V kolom U'!Z3+'CO2 V kolom V'!Z3+'CO2 V kolom W'!Z3+'CO2 V kolom X'!Z3+'CO2 V kolom Y'!Z3+'CO2 V kolom Z'!Z3</f>
        <v>0</v>
      </c>
      <c r="AA3" s="44">
        <f>'CO2 V kolom N'!AA3+'CO2 V kolom O'!AA3+'CO2 V kolom P'!AA3+'CO2 V kolom Q'!AA3+'CO2 V kolom R'!AA3+'CO2 V kolom S'!AA3+'CO2 V kolom T'!AA3+'CO2 V kolom U'!AA3+'CO2 V kolom V'!AA3+'CO2 V kolom W'!AA3+'CO2 V kolom X'!AA3+'CO2 V kolom Y'!AA3+'CO2 V kolom Z'!AA3</f>
        <v>0</v>
      </c>
      <c r="AB3" s="44">
        <f>'CO2 V kolom N'!AB3+'CO2 V kolom O'!AB3+'CO2 V kolom P'!AB3+'CO2 V kolom Q'!AB3+'CO2 V kolom R'!AB3+'CO2 V kolom S'!AB3+'CO2 V kolom T'!AB3+'CO2 V kolom U'!AB3+'CO2 V kolom V'!AB3+'CO2 V kolom W'!AB3+'CO2 V kolom X'!AB3+'CO2 V kolom Y'!AB3+'CO2 V kolom Z'!AB3</f>
        <v>0</v>
      </c>
      <c r="AC3" s="44">
        <f>'CO2 V kolom N'!AC3+'CO2 V kolom O'!AC3+'CO2 V kolom P'!AC3+'CO2 V kolom Q'!AC3+'CO2 V kolom R'!AC3+'CO2 V kolom S'!AC3+'CO2 V kolom T'!AC3+'CO2 V kolom U'!AC3+'CO2 V kolom V'!AC3+'CO2 V kolom W'!AC3+'CO2 V kolom X'!AC3+'CO2 V kolom Y'!AC3+'CO2 V kolom Z'!AC3</f>
        <v>0</v>
      </c>
      <c r="AD3" s="44">
        <f>'CO2 V kolom N'!AD3+'CO2 V kolom O'!AD3+'CO2 V kolom P'!AD3+'CO2 V kolom Q'!AD3+'CO2 V kolom R'!AD3+'CO2 V kolom S'!AD3+'CO2 V kolom T'!AD3+'CO2 V kolom U'!AD3+'CO2 V kolom V'!AD3+'CO2 V kolom W'!AD3+'CO2 V kolom X'!AD3+'CO2 V kolom Y'!AD3+'CO2 V kolom Z'!AD3</f>
        <v>0</v>
      </c>
      <c r="AE3" s="44">
        <f>'CO2 V kolom N'!AE3+'CO2 V kolom O'!AE3+'CO2 V kolom P'!AE3+'CO2 V kolom Q'!AE3+'CO2 V kolom R'!AE3+'CO2 V kolom S'!AE3+'CO2 V kolom T'!AE3+'CO2 V kolom U'!AE3+'CO2 V kolom V'!AE3+'CO2 V kolom W'!AE3+'CO2 V kolom X'!AE3+'CO2 V kolom Y'!AE3+'CO2 V kolom Z'!AE3</f>
        <v>0</v>
      </c>
      <c r="AF3" s="44">
        <f>'CO2 V kolom N'!AF3+'CO2 V kolom O'!AF3+'CO2 V kolom P'!AF3+'CO2 V kolom Q'!AF3+'CO2 V kolom R'!AF3+'CO2 V kolom S'!AF3+'CO2 V kolom T'!AF3+'CO2 V kolom U'!AF3+'CO2 V kolom V'!AF3+'CO2 V kolom W'!AF3+'CO2 V kolom X'!AF3+'CO2 V kolom Y'!AF3+'CO2 V kolom Z'!AF3</f>
        <v>0</v>
      </c>
    </row>
    <row r="4" spans="1:32" x14ac:dyDescent="0.2">
      <c r="B4" s="2" t="s">
        <v>639</v>
      </c>
      <c r="C4" s="29">
        <f>'CO2 V kolom N'!C4+'CO2 V kolom O'!C4+'CO2 V kolom P'!C4+'CO2 V kolom Q'!C4+'CO2 V kolom R'!C4+'CO2 V kolom S'!C4+'CO2 V kolom T'!C4+'CO2 V kolom U'!C4+'CO2 V kolom V'!C4+'CO2 V kolom W'!C4+'CO2 V kolom X'!C4+'CO2 V kolom Y'!C4+'CO2 V kolom Z'!C4</f>
        <v>96.39291399999999</v>
      </c>
      <c r="D4" s="569" t="s">
        <v>585</v>
      </c>
      <c r="F4" s="567">
        <f>('CO2 V kolom N'!F4+'CO2 V kolom O'!F4+'CO2 V kolom P'!F4+'CO2 V kolom Q'!F4+'CO2 V kolom R'!F4+'CO2 V kolom S'!F4+'CO2 V kolom T'!F4+'CO2 V kolom U'!F4+'CO2 V kolom V'!F4+'CO2 V kolom W'!F4+'CO2 V kolom X'!F4+'CO2 V kolom Y'!F4+'CO2 V kolom Z'!F4)</f>
        <v>0</v>
      </c>
      <c r="H4" s="44">
        <f>'CO2 V kolom N'!H4+'CO2 V kolom O'!H4+'CO2 V kolom P'!H4+'CO2 V kolom Q'!H4+'CO2 V kolom R'!H4+'CO2 V kolom S'!H4+'CO2 V kolom T'!H4+'CO2 V kolom U'!H4+'CO2 V kolom V'!H4+'CO2 V kolom W'!H4+'CO2 V kolom X'!H4+'CO2 V kolom Y'!H4+'CO2 V kolom Z'!H4</f>
        <v>0</v>
      </c>
      <c r="J4" s="44">
        <f>'CO2 V kolom N'!J4+'CO2 V kolom O'!J4+'CO2 V kolom P'!J4+'CO2 V kolom Q'!J4+'CO2 V kolom R'!J4+'CO2 V kolom S'!J4+'CO2 V kolom T'!J4+'CO2 V kolom U'!J4+'CO2 V kolom V'!J4+'CO2 V kolom W'!J4+'CO2 V kolom X'!J4+'CO2 V kolom Y'!J4+'CO2 V kolom Z'!J4</f>
        <v>0</v>
      </c>
      <c r="K4" s="44">
        <f>'CO2 V kolom N'!K4+'CO2 V kolom O'!K4+'CO2 V kolom P'!K4+'CO2 V kolom Q'!K4+'CO2 V kolom R'!K4+'CO2 V kolom S'!K4+'CO2 V kolom T'!K4+'CO2 V kolom U'!K4+'CO2 V kolom V'!K4+'CO2 V kolom W'!K4+'CO2 V kolom X'!K4+'CO2 V kolom Y'!K4+'CO2 V kolom Z'!K4</f>
        <v>0</v>
      </c>
      <c r="L4" s="44">
        <f>'CO2 V kolom N'!L4+'CO2 V kolom O'!L4+'CO2 V kolom P'!L4+'CO2 V kolom Q'!L4+'CO2 V kolom R'!L4+'CO2 V kolom S'!L4+'CO2 V kolom T'!L4+'CO2 V kolom U'!L4+'CO2 V kolom V'!L4+'CO2 V kolom W'!L4+'CO2 V kolom X'!L4+'CO2 V kolom Y'!L4+'CO2 V kolom Z'!L4</f>
        <v>0</v>
      </c>
      <c r="M4" s="44">
        <f>'CO2 V kolom N'!M4+'CO2 V kolom O'!M4+'CO2 V kolom P'!M4+'CO2 V kolom Q'!M4+'CO2 V kolom R'!M4+'CO2 V kolom S'!M4+'CO2 V kolom T'!M4+'CO2 V kolom U'!M4+'CO2 V kolom V'!M4+'CO2 V kolom W'!M4+'CO2 V kolom X'!M4+'CO2 V kolom Y'!M4+'CO2 V kolom Z'!M4</f>
        <v>0</v>
      </c>
      <c r="N4" s="44">
        <f>'CO2 V kolom N'!N4+'CO2 V kolom O'!N4+'CO2 V kolom P'!N4+'CO2 V kolom Q'!N4+'CO2 V kolom R'!N4+'CO2 V kolom S'!N4+'CO2 V kolom T'!N4+'CO2 V kolom U'!N4+'CO2 V kolom V'!N4+'CO2 V kolom W'!N4+'CO2 V kolom X'!N4+'CO2 V kolom Y'!N4+'CO2 V kolom Z'!N4</f>
        <v>0</v>
      </c>
      <c r="O4" s="44">
        <f>'CO2 V kolom N'!O4+'CO2 V kolom O'!O4+'CO2 V kolom P'!O4+'CO2 V kolom Q'!O4+'CO2 V kolom R'!O4+'CO2 V kolom S'!O4+'CO2 V kolom T'!O4+'CO2 V kolom U'!O4+'CO2 V kolom V'!O4+'CO2 V kolom W'!O4+'CO2 V kolom X'!O4+'CO2 V kolom Y'!O4+'CO2 V kolom Z'!O4</f>
        <v>0</v>
      </c>
      <c r="P4" s="44">
        <f>'CO2 V kolom N'!P4+'CO2 V kolom O'!P4+'CO2 V kolom P'!P4+'CO2 V kolom Q'!P4+'CO2 V kolom R'!P4+'CO2 V kolom S'!P4+'CO2 V kolom T'!P4+'CO2 V kolom U'!P4+'CO2 V kolom V'!P4+'CO2 V kolom W'!P4+'CO2 V kolom X'!P4+'CO2 V kolom Y'!P4+'CO2 V kolom Z'!P4</f>
        <v>0</v>
      </c>
      <c r="Q4" s="44">
        <f>'CO2 V kolom N'!Q4+'CO2 V kolom O'!Q4+'CO2 V kolom P'!Q4+'CO2 V kolom Q'!Q4+'CO2 V kolom R'!Q4+'CO2 V kolom S'!Q4+'CO2 V kolom T'!Q4+'CO2 V kolom U'!Q4+'CO2 V kolom V'!Q4+'CO2 V kolom W'!Q4+'CO2 V kolom X'!Q4+'CO2 V kolom Y'!Q4+'CO2 V kolom Z'!Q4</f>
        <v>0</v>
      </c>
      <c r="R4" s="44">
        <f>'CO2 V kolom N'!R4+'CO2 V kolom O'!R4+'CO2 V kolom P'!R4+'CO2 V kolom Q'!R4+'CO2 V kolom R'!R4+'CO2 V kolom S'!R4+'CO2 V kolom T'!R4+'CO2 V kolom U'!R4+'CO2 V kolom V'!R4+'CO2 V kolom W'!R4+'CO2 V kolom X'!R4+'CO2 V kolom Y'!R4+'CO2 V kolom Z'!R4</f>
        <v>0</v>
      </c>
      <c r="S4" s="44">
        <f>'CO2 V kolom N'!S4+'CO2 V kolom O'!S4+'CO2 V kolom P'!S4+'CO2 V kolom Q'!S4+'CO2 V kolom R'!S4+'CO2 V kolom S'!S4+'CO2 V kolom T'!S4+'CO2 V kolom U'!S4+'CO2 V kolom V'!S4+'CO2 V kolom W'!S4+'CO2 V kolom X'!S4+'CO2 V kolom Y'!S4+'CO2 V kolom Z'!S4</f>
        <v>0</v>
      </c>
      <c r="T4" s="44">
        <f>'CO2 V kolom N'!T4+'CO2 V kolom O'!T4+'CO2 V kolom P'!T4+'CO2 V kolom Q'!T4+'CO2 V kolom R'!T4+'CO2 V kolom S'!T4+'CO2 V kolom T'!T4+'CO2 V kolom U'!T4+'CO2 V kolom V'!T4+'CO2 V kolom W'!T4+'CO2 V kolom X'!T4+'CO2 V kolom Y'!T4+'CO2 V kolom Z'!T4</f>
        <v>0</v>
      </c>
      <c r="V4" s="44">
        <f>'CO2 V kolom N'!V4+'CO2 V kolom O'!V4+'CO2 V kolom P'!V4+'CO2 V kolom Q'!V4+'CO2 V kolom R'!V4+'CO2 V kolom S'!V4+'CO2 V kolom T'!V4+'CO2 V kolom U'!V4+'CO2 V kolom V'!V4+'CO2 V kolom W'!V4+'CO2 V kolom X'!V4+'CO2 V kolom Y'!V4+'CO2 V kolom Z'!V4</f>
        <v>0</v>
      </c>
      <c r="W4" s="44">
        <f>'CO2 V kolom N'!W4+'CO2 V kolom O'!W4+'CO2 V kolom P'!W4+'CO2 V kolom Q'!W4+'CO2 V kolom R'!W4+'CO2 V kolom S'!W4+'CO2 V kolom T'!W4+'CO2 V kolom U'!W4+'CO2 V kolom V'!W4+'CO2 V kolom W'!W4+'CO2 V kolom X'!W4+'CO2 V kolom Y'!W4+'CO2 V kolom Z'!W4</f>
        <v>0</v>
      </c>
      <c r="X4" s="44">
        <f>'CO2 V kolom N'!X4+'CO2 V kolom O'!X4+'CO2 V kolom P'!X4+'CO2 V kolom Q'!X4+'CO2 V kolom R'!X4+'CO2 V kolom S'!X4+'CO2 V kolom T'!X4+'CO2 V kolom U'!X4+'CO2 V kolom V'!X4+'CO2 V kolom W'!X4+'CO2 V kolom X'!X4+'CO2 V kolom Y'!X4+'CO2 V kolom Z'!X4</f>
        <v>0</v>
      </c>
      <c r="Y4" s="44">
        <f>'CO2 V kolom N'!Y4+'CO2 V kolom O'!Y4+'CO2 V kolom P'!Y4+'CO2 V kolom Q'!Y4+'CO2 V kolom R'!Y4+'CO2 V kolom S'!Y4+'CO2 V kolom T'!Y4+'CO2 V kolom U'!Y4+'CO2 V kolom V'!Y4+'CO2 V kolom W'!Y4+'CO2 V kolom X'!Y4+'CO2 V kolom Y'!Y4+'CO2 V kolom Z'!Y4</f>
        <v>0</v>
      </c>
      <c r="Z4" s="44">
        <f>'CO2 V kolom N'!Z4+'CO2 V kolom O'!Z4+'CO2 V kolom P'!Z4+'CO2 V kolom Q'!Z4+'CO2 V kolom R'!Z4+'CO2 V kolom S'!Z4+'CO2 V kolom T'!Z4+'CO2 V kolom U'!Z4+'CO2 V kolom V'!Z4+'CO2 V kolom W'!Z4+'CO2 V kolom X'!Z4+'CO2 V kolom Y'!Z4+'CO2 V kolom Z'!Z4</f>
        <v>0</v>
      </c>
      <c r="AA4" s="44">
        <f>'CO2 V kolom N'!AA4+'CO2 V kolom O'!AA4+'CO2 V kolom P'!AA4+'CO2 V kolom Q'!AA4+'CO2 V kolom R'!AA4+'CO2 V kolom S'!AA4+'CO2 V kolom T'!AA4+'CO2 V kolom U'!AA4+'CO2 V kolom V'!AA4+'CO2 V kolom W'!AA4+'CO2 V kolom X'!AA4+'CO2 V kolom Y'!AA4+'CO2 V kolom Z'!AA4</f>
        <v>0</v>
      </c>
      <c r="AB4" s="44">
        <f>'CO2 V kolom N'!AB4+'CO2 V kolom O'!AB4+'CO2 V kolom P'!AB4+'CO2 V kolom Q'!AB4+'CO2 V kolom R'!AB4+'CO2 V kolom S'!AB4+'CO2 V kolom T'!AB4+'CO2 V kolom U'!AB4+'CO2 V kolom V'!AB4+'CO2 V kolom W'!AB4+'CO2 V kolom X'!AB4+'CO2 V kolom Y'!AB4+'CO2 V kolom Z'!AB4</f>
        <v>0</v>
      </c>
      <c r="AC4" s="44">
        <f>'CO2 V kolom N'!AC4+'CO2 V kolom O'!AC4+'CO2 V kolom P'!AC4+'CO2 V kolom Q'!AC4+'CO2 V kolom R'!AC4+'CO2 V kolom S'!AC4+'CO2 V kolom T'!AC4+'CO2 V kolom U'!AC4+'CO2 V kolom V'!AC4+'CO2 V kolom W'!AC4+'CO2 V kolom X'!AC4+'CO2 V kolom Y'!AC4+'CO2 V kolom Z'!AC4</f>
        <v>0</v>
      </c>
      <c r="AD4" s="44">
        <f>'CO2 V kolom N'!AD4+'CO2 V kolom O'!AD4+'CO2 V kolom P'!AD4+'CO2 V kolom Q'!AD4+'CO2 V kolom R'!AD4+'CO2 V kolom S'!AD4+'CO2 V kolom T'!AD4+'CO2 V kolom U'!AD4+'CO2 V kolom V'!AD4+'CO2 V kolom W'!AD4+'CO2 V kolom X'!AD4+'CO2 V kolom Y'!AD4+'CO2 V kolom Z'!AD4</f>
        <v>0</v>
      </c>
      <c r="AE4" s="44">
        <f>'CO2 V kolom N'!AE4+'CO2 V kolom O'!AE4+'CO2 V kolom P'!AE4+'CO2 V kolom Q'!AE4+'CO2 V kolom R'!AE4+'CO2 V kolom S'!AE4+'CO2 V kolom T'!AE4+'CO2 V kolom U'!AE4+'CO2 V kolom V'!AE4+'CO2 V kolom W'!AE4+'CO2 V kolom X'!AE4+'CO2 V kolom Y'!AE4+'CO2 V kolom Z'!AE4</f>
        <v>0</v>
      </c>
      <c r="AF4" s="44">
        <f>'CO2 V kolom N'!AF4+'CO2 V kolom O'!AF4+'CO2 V kolom P'!AF4+'CO2 V kolom Q'!AF4+'CO2 V kolom R'!AF4+'CO2 V kolom S'!AF4+'CO2 V kolom T'!AF4+'CO2 V kolom U'!AF4+'CO2 V kolom V'!AF4+'CO2 V kolom W'!AF4+'CO2 V kolom X'!AF4+'CO2 V kolom Y'!AF4+'CO2 V kolom Z'!AF4</f>
        <v>0</v>
      </c>
    </row>
    <row r="5" spans="1:32" x14ac:dyDescent="0.2">
      <c r="B5" s="3" t="s">
        <v>640</v>
      </c>
      <c r="C5" s="29">
        <f>'CO2 V kolom N'!C5+'CO2 V kolom O'!C5+'CO2 V kolom P'!C5+'CO2 V kolom Q'!C5+'CO2 V kolom R'!C5+'CO2 V kolom S'!C5+'CO2 V kolom T'!C5+'CO2 V kolom U'!C5+'CO2 V kolom V'!C5+'CO2 V kolom W'!C5+'CO2 V kolom X'!C5+'CO2 V kolom Y'!C5+'CO2 V kolom Z'!C5</f>
        <v>-218.26419600000003</v>
      </c>
      <c r="D5" s="457" t="s">
        <v>586</v>
      </c>
      <c r="F5" s="567">
        <f>('CO2 V kolom N'!F5+'CO2 V kolom O'!F5+'CO2 V kolom P'!F5+'CO2 V kolom Q'!F5+'CO2 V kolom R'!F5+'CO2 V kolom S'!F5+'CO2 V kolom T'!F5+'CO2 V kolom U'!F5+'CO2 V kolom V'!F5+'CO2 V kolom W'!F5+'CO2 V kolom X'!F5+'CO2 V kolom Y'!F5+'CO2 V kolom Z'!F5)</f>
        <v>0</v>
      </c>
      <c r="H5" s="44">
        <f>'CO2 V kolom N'!H5+'CO2 V kolom O'!H5+'CO2 V kolom P'!H5+'CO2 V kolom Q'!H5+'CO2 V kolom R'!H5+'CO2 V kolom S'!H5+'CO2 V kolom T'!H5+'CO2 V kolom U'!H5+'CO2 V kolom V'!H5+'CO2 V kolom W'!H5+'CO2 V kolom X'!H5+'CO2 V kolom Y'!H5+'CO2 V kolom Z'!H5</f>
        <v>0</v>
      </c>
      <c r="J5" s="44">
        <f>'CO2 V kolom N'!J5+'CO2 V kolom O'!J5+'CO2 V kolom P'!J5+'CO2 V kolom Q'!J5+'CO2 V kolom R'!J5+'CO2 V kolom S'!J5+'CO2 V kolom T'!J5+'CO2 V kolom U'!J5+'CO2 V kolom V'!J5+'CO2 V kolom W'!J5+'CO2 V kolom X'!J5+'CO2 V kolom Y'!J5+'CO2 V kolom Z'!J5</f>
        <v>0</v>
      </c>
      <c r="K5" s="44">
        <f>'CO2 V kolom N'!K5+'CO2 V kolom O'!K5+'CO2 V kolom P'!K5+'CO2 V kolom Q'!K5+'CO2 V kolom R'!K5+'CO2 V kolom S'!K5+'CO2 V kolom T'!K5+'CO2 V kolom U'!K5+'CO2 V kolom V'!K5+'CO2 V kolom W'!K5+'CO2 V kolom X'!K5+'CO2 V kolom Y'!K5+'CO2 V kolom Z'!K5</f>
        <v>0</v>
      </c>
      <c r="L5" s="44">
        <f>'CO2 V kolom N'!L5+'CO2 V kolom O'!L5+'CO2 V kolom P'!L5+'CO2 V kolom Q'!L5+'CO2 V kolom R'!L5+'CO2 V kolom S'!L5+'CO2 V kolom T'!L5+'CO2 V kolom U'!L5+'CO2 V kolom V'!L5+'CO2 V kolom W'!L5+'CO2 V kolom X'!L5+'CO2 V kolom Y'!L5+'CO2 V kolom Z'!L5</f>
        <v>0</v>
      </c>
      <c r="M5" s="44">
        <f>'CO2 V kolom N'!M5+'CO2 V kolom O'!M5+'CO2 V kolom P'!M5+'CO2 V kolom Q'!M5+'CO2 V kolom R'!M5+'CO2 V kolom S'!M5+'CO2 V kolom T'!M5+'CO2 V kolom U'!M5+'CO2 V kolom V'!M5+'CO2 V kolom W'!M5+'CO2 V kolom X'!M5+'CO2 V kolom Y'!M5+'CO2 V kolom Z'!M5</f>
        <v>0</v>
      </c>
      <c r="N5" s="44">
        <f>'CO2 V kolom N'!N5+'CO2 V kolom O'!N5+'CO2 V kolom P'!N5+'CO2 V kolom Q'!N5+'CO2 V kolom R'!N5+'CO2 V kolom S'!N5+'CO2 V kolom T'!N5+'CO2 V kolom U'!N5+'CO2 V kolom V'!N5+'CO2 V kolom W'!N5+'CO2 V kolom X'!N5+'CO2 V kolom Y'!N5+'CO2 V kolom Z'!N5</f>
        <v>0</v>
      </c>
      <c r="O5" s="44">
        <f>'CO2 V kolom N'!O5+'CO2 V kolom O'!O5+'CO2 V kolom P'!O5+'CO2 V kolom Q'!O5+'CO2 V kolom R'!O5+'CO2 V kolom S'!O5+'CO2 V kolom T'!O5+'CO2 V kolom U'!O5+'CO2 V kolom V'!O5+'CO2 V kolom W'!O5+'CO2 V kolom X'!O5+'CO2 V kolom Y'!O5+'CO2 V kolom Z'!O5</f>
        <v>0</v>
      </c>
      <c r="P5" s="44">
        <f>'CO2 V kolom N'!P5+'CO2 V kolom O'!P5+'CO2 V kolom P'!P5+'CO2 V kolom Q'!P5+'CO2 V kolom R'!P5+'CO2 V kolom S'!P5+'CO2 V kolom T'!P5+'CO2 V kolom U'!P5+'CO2 V kolom V'!P5+'CO2 V kolom W'!P5+'CO2 V kolom X'!P5+'CO2 V kolom Y'!P5+'CO2 V kolom Z'!P5</f>
        <v>0</v>
      </c>
      <c r="Q5" s="44">
        <f>'CO2 V kolom N'!Q5+'CO2 V kolom O'!Q5+'CO2 V kolom P'!Q5+'CO2 V kolom Q'!Q5+'CO2 V kolom R'!Q5+'CO2 V kolom S'!Q5+'CO2 V kolom T'!Q5+'CO2 V kolom U'!Q5+'CO2 V kolom V'!Q5+'CO2 V kolom W'!Q5+'CO2 V kolom X'!Q5+'CO2 V kolom Y'!Q5+'CO2 V kolom Z'!Q5</f>
        <v>0</v>
      </c>
      <c r="R5" s="44">
        <f>'CO2 V kolom N'!R5+'CO2 V kolom O'!R5+'CO2 V kolom P'!R5+'CO2 V kolom Q'!R5+'CO2 V kolom R'!R5+'CO2 V kolom S'!R5+'CO2 V kolom T'!R5+'CO2 V kolom U'!R5+'CO2 V kolom V'!R5+'CO2 V kolom W'!R5+'CO2 V kolom X'!R5+'CO2 V kolom Y'!R5+'CO2 V kolom Z'!R5</f>
        <v>0</v>
      </c>
      <c r="S5" s="44">
        <f>'CO2 V kolom N'!S5+'CO2 V kolom O'!S5+'CO2 V kolom P'!S5+'CO2 V kolom Q'!S5+'CO2 V kolom R'!S5+'CO2 V kolom S'!S5+'CO2 V kolom T'!S5+'CO2 V kolom U'!S5+'CO2 V kolom V'!S5+'CO2 V kolom W'!S5+'CO2 V kolom X'!S5+'CO2 V kolom Y'!S5+'CO2 V kolom Z'!S5</f>
        <v>0</v>
      </c>
      <c r="T5" s="44">
        <f>'CO2 V kolom N'!T5+'CO2 V kolom O'!T5+'CO2 V kolom P'!T5+'CO2 V kolom Q'!T5+'CO2 V kolom R'!T5+'CO2 V kolom S'!T5+'CO2 V kolom T'!T5+'CO2 V kolom U'!T5+'CO2 V kolom V'!T5+'CO2 V kolom W'!T5+'CO2 V kolom X'!T5+'CO2 V kolom Y'!T5+'CO2 V kolom Z'!T5</f>
        <v>0</v>
      </c>
      <c r="V5" s="44">
        <f>'CO2 V kolom N'!V5+'CO2 V kolom O'!V5+'CO2 V kolom P'!V5+'CO2 V kolom Q'!V5+'CO2 V kolom R'!V5+'CO2 V kolom S'!V5+'CO2 V kolom T'!V5+'CO2 V kolom U'!V5+'CO2 V kolom V'!V5+'CO2 V kolom W'!V5+'CO2 V kolom X'!V5+'CO2 V kolom Y'!V5+'CO2 V kolom Z'!V5</f>
        <v>0</v>
      </c>
      <c r="W5" s="44">
        <f>'CO2 V kolom N'!W5+'CO2 V kolom O'!W5+'CO2 V kolom P'!W5+'CO2 V kolom Q'!W5+'CO2 V kolom R'!W5+'CO2 V kolom S'!W5+'CO2 V kolom T'!W5+'CO2 V kolom U'!W5+'CO2 V kolom V'!W5+'CO2 V kolom W'!W5+'CO2 V kolom X'!W5+'CO2 V kolom Y'!W5+'CO2 V kolom Z'!W5</f>
        <v>0</v>
      </c>
      <c r="X5" s="44">
        <f>'CO2 V kolom N'!X5+'CO2 V kolom O'!X5+'CO2 V kolom P'!X5+'CO2 V kolom Q'!X5+'CO2 V kolom R'!X5+'CO2 V kolom S'!X5+'CO2 V kolom T'!X5+'CO2 V kolom U'!X5+'CO2 V kolom V'!X5+'CO2 V kolom W'!X5+'CO2 V kolom X'!X5+'CO2 V kolom Y'!X5+'CO2 V kolom Z'!X5</f>
        <v>0</v>
      </c>
      <c r="Y5" s="44">
        <f>'CO2 V kolom N'!Y5+'CO2 V kolom O'!Y5+'CO2 V kolom P'!Y5+'CO2 V kolom Q'!Y5+'CO2 V kolom R'!Y5+'CO2 V kolom S'!Y5+'CO2 V kolom T'!Y5+'CO2 V kolom U'!Y5+'CO2 V kolom V'!Y5+'CO2 V kolom W'!Y5+'CO2 V kolom X'!Y5+'CO2 V kolom Y'!Y5+'CO2 V kolom Z'!Y5</f>
        <v>0</v>
      </c>
      <c r="Z5" s="44">
        <f>'CO2 V kolom N'!Z5+'CO2 V kolom O'!Z5+'CO2 V kolom P'!Z5+'CO2 V kolom Q'!Z5+'CO2 V kolom R'!Z5+'CO2 V kolom S'!Z5+'CO2 V kolom T'!Z5+'CO2 V kolom U'!Z5+'CO2 V kolom V'!Z5+'CO2 V kolom W'!Z5+'CO2 V kolom X'!Z5+'CO2 V kolom Y'!Z5+'CO2 V kolom Z'!Z5</f>
        <v>0</v>
      </c>
      <c r="AA5" s="44">
        <f>'CO2 V kolom N'!AA5+'CO2 V kolom O'!AA5+'CO2 V kolom P'!AA5+'CO2 V kolom Q'!AA5+'CO2 V kolom R'!AA5+'CO2 V kolom S'!AA5+'CO2 V kolom T'!AA5+'CO2 V kolom U'!AA5+'CO2 V kolom V'!AA5+'CO2 V kolom W'!AA5+'CO2 V kolom X'!AA5+'CO2 V kolom Y'!AA5+'CO2 V kolom Z'!AA5</f>
        <v>0</v>
      </c>
      <c r="AB5" s="44">
        <f>'CO2 V kolom N'!AB5+'CO2 V kolom O'!AB5+'CO2 V kolom P'!AB5+'CO2 V kolom Q'!AB5+'CO2 V kolom R'!AB5+'CO2 V kolom S'!AB5+'CO2 V kolom T'!AB5+'CO2 V kolom U'!AB5+'CO2 V kolom V'!AB5+'CO2 V kolom W'!AB5+'CO2 V kolom X'!AB5+'CO2 V kolom Y'!AB5+'CO2 V kolom Z'!AB5</f>
        <v>0</v>
      </c>
      <c r="AC5" s="44">
        <f>'CO2 V kolom N'!AC5+'CO2 V kolom O'!AC5+'CO2 V kolom P'!AC5+'CO2 V kolom Q'!AC5+'CO2 V kolom R'!AC5+'CO2 V kolom S'!AC5+'CO2 V kolom T'!AC5+'CO2 V kolom U'!AC5+'CO2 V kolom V'!AC5+'CO2 V kolom W'!AC5+'CO2 V kolom X'!AC5+'CO2 V kolom Y'!AC5+'CO2 V kolom Z'!AC5</f>
        <v>0</v>
      </c>
      <c r="AD5" s="44">
        <f>'CO2 V kolom N'!AD5+'CO2 V kolom O'!AD5+'CO2 V kolom P'!AD5+'CO2 V kolom Q'!AD5+'CO2 V kolom R'!AD5+'CO2 V kolom S'!AD5+'CO2 V kolom T'!AD5+'CO2 V kolom U'!AD5+'CO2 V kolom V'!AD5+'CO2 V kolom W'!AD5+'CO2 V kolom X'!AD5+'CO2 V kolom Y'!AD5+'CO2 V kolom Z'!AD5</f>
        <v>0</v>
      </c>
      <c r="AE5" s="44">
        <f>'CO2 V kolom N'!AE5+'CO2 V kolom O'!AE5+'CO2 V kolom P'!AE5+'CO2 V kolom Q'!AE5+'CO2 V kolom R'!AE5+'CO2 V kolom S'!AE5+'CO2 V kolom T'!AE5+'CO2 V kolom U'!AE5+'CO2 V kolom V'!AE5+'CO2 V kolom W'!AE5+'CO2 V kolom X'!AE5+'CO2 V kolom Y'!AE5+'CO2 V kolom Z'!AE5</f>
        <v>0</v>
      </c>
      <c r="AF5" s="44">
        <f>'CO2 V kolom N'!AF5+'CO2 V kolom O'!AF5+'CO2 V kolom P'!AF5+'CO2 V kolom Q'!AF5+'CO2 V kolom R'!AF5+'CO2 V kolom S'!AF5+'CO2 V kolom T'!AF5+'CO2 V kolom U'!AF5+'CO2 V kolom V'!AF5+'CO2 V kolom W'!AF5+'CO2 V kolom X'!AF5+'CO2 V kolom Y'!AF5+'CO2 V kolom Z'!AF5</f>
        <v>0</v>
      </c>
    </row>
    <row r="6" spans="1:32" x14ac:dyDescent="0.2">
      <c r="D6" s="458" t="s">
        <v>587</v>
      </c>
    </row>
  </sheetData>
  <phoneticPr fontId="3" type="noConversion"/>
  <pageMargins left="0.7" right="0.7" top="0.75" bottom="0.75" header="0.3" footer="0.3"/>
  <pageSetup paperSize="9" orientation="portrait" horizontalDpi="0" verticalDpi="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B0DC-5B6C-6C47-B2B7-68AB560C2B07}">
  <dimension ref="A1:AF6"/>
  <sheetViews>
    <sheetView workbookViewId="0">
      <selection activeCell="B3" sqref="B3"/>
    </sheetView>
  </sheetViews>
  <sheetFormatPr baseColWidth="10" defaultRowHeight="16" x14ac:dyDescent="0.2"/>
  <cols>
    <col min="1" max="1" width="15.1640625" bestFit="1" customWidth="1"/>
    <col min="2" max="2" width="16.83203125" bestFit="1" customWidth="1"/>
    <col min="3" max="3" width="12.83203125" bestFit="1" customWidth="1"/>
    <col min="4" max="4" width="31.83203125" bestFit="1" customWidth="1"/>
    <col min="6" max="6" width="18" bestFit="1" customWidth="1"/>
  </cols>
  <sheetData>
    <row r="1" spans="1:32" x14ac:dyDescent="0.2">
      <c r="A1" t="s">
        <v>747</v>
      </c>
      <c r="B1" s="23" t="s">
        <v>67</v>
      </c>
      <c r="C1" s="21"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29">
        <f>'CO2 S kolom AA'!C2+'CO2 S kolom AB'!C2+'CO2 S kolom AC'!C2+'CO2 S kolom AD'!C2+'CO2 S kolom AE'!C2+'CO2 S kolom AF'!C2</f>
        <v>907245.07368899987</v>
      </c>
      <c r="D2" s="14" t="s">
        <v>66</v>
      </c>
      <c r="F2" s="567">
        <f>'CO2 S kolom AA'!F2+'CO2 S kolom AB'!F2+'CO2 S kolom AC'!F2+'CO2 S kolom AD'!F2+'CO2 S kolom AE'!F2+'CO2 S kolom AF'!F2</f>
        <v>0</v>
      </c>
      <c r="H2" s="41">
        <f>'CO2 S kolom AA'!H2+'CO2 S kolom AB'!H2+'CO2 S kolom AC'!H2+'CO2 S kolom AD'!H2+'CO2 S kolom AE'!H2+'CO2 S kolom AF'!H2</f>
        <v>0</v>
      </c>
      <c r="J2" s="41">
        <f>'CO2 S kolom AA'!J2+'CO2 S kolom AB'!J2+'CO2 S kolom AC'!J2+'CO2 S kolom AD'!J2+'CO2 S kolom AE'!J2+'CO2 S kolom AF'!J2</f>
        <v>0</v>
      </c>
      <c r="K2" s="41">
        <f>'CO2 S kolom AA'!K2+'CO2 S kolom AB'!K2+'CO2 S kolom AC'!K2+'CO2 S kolom AD'!K2+'CO2 S kolom AE'!K2+'CO2 S kolom AF'!K2</f>
        <v>0</v>
      </c>
      <c r="L2" s="41">
        <f>'CO2 S kolom AA'!L2+'CO2 S kolom AB'!L2+'CO2 S kolom AC'!L2+'CO2 S kolom AD'!L2+'CO2 S kolom AE'!L2+'CO2 S kolom AF'!L2</f>
        <v>0</v>
      </c>
      <c r="M2" s="41">
        <f>'CO2 S kolom AA'!M2+'CO2 S kolom AB'!M2+'CO2 S kolom AC'!M2+'CO2 S kolom AD'!M2+'CO2 S kolom AE'!M2+'CO2 S kolom AF'!M2</f>
        <v>0</v>
      </c>
      <c r="N2" s="41">
        <f>'CO2 S kolom AA'!N2+'CO2 S kolom AB'!N2+'CO2 S kolom AC'!N2+'CO2 S kolom AD'!N2+'CO2 S kolom AE'!N2+'CO2 S kolom AF'!N2</f>
        <v>0</v>
      </c>
      <c r="O2" s="41">
        <f>'CO2 S kolom AA'!O2+'CO2 S kolom AB'!O2+'CO2 S kolom AC'!O2+'CO2 S kolom AD'!O2+'CO2 S kolom AE'!O2+'CO2 S kolom AF'!O2</f>
        <v>0</v>
      </c>
      <c r="P2" s="41">
        <f>'CO2 S kolom AA'!P2+'CO2 S kolom AB'!P2+'CO2 S kolom AC'!P2+'CO2 S kolom AD'!P2+'CO2 S kolom AE'!P2+'CO2 S kolom AF'!P2</f>
        <v>0</v>
      </c>
      <c r="Q2" s="41">
        <f>'CO2 S kolom AA'!Q2+'CO2 S kolom AB'!Q2+'CO2 S kolom AC'!Q2+'CO2 S kolom AD'!Q2+'CO2 S kolom AE'!Q2+'CO2 S kolom AF'!Q2</f>
        <v>0</v>
      </c>
      <c r="R2" s="41">
        <f>'CO2 S kolom AA'!R2+'CO2 S kolom AB'!R2+'CO2 S kolom AC'!R2+'CO2 S kolom AD'!R2+'CO2 S kolom AE'!R2+'CO2 S kolom AF'!R2</f>
        <v>0</v>
      </c>
      <c r="S2" s="41">
        <f>'CO2 S kolom AA'!S2+'CO2 S kolom AB'!S2+'CO2 S kolom AC'!S2+'CO2 S kolom AD'!S2+'CO2 S kolom AE'!S2+'CO2 S kolom AF'!S2</f>
        <v>0</v>
      </c>
      <c r="T2" s="41">
        <f>'CO2 S kolom AA'!T2+'CO2 S kolom AB'!T2+'CO2 S kolom AC'!T2+'CO2 S kolom AD'!T2+'CO2 S kolom AE'!T2+'CO2 S kolom AF'!T2</f>
        <v>0</v>
      </c>
      <c r="V2" s="41">
        <f>'CO2 S kolom AA'!V2+'CO2 S kolom AB'!V2+'CO2 S kolom AC'!V2+'CO2 S kolom AD'!V2+'CO2 S kolom AE'!V2+'CO2 S kolom AF'!V2</f>
        <v>0</v>
      </c>
      <c r="W2" s="41">
        <f>'CO2 S kolom AA'!W2+'CO2 S kolom AB'!W2+'CO2 S kolom AC'!W2+'CO2 S kolom AD'!W2+'CO2 S kolom AE'!W2+'CO2 S kolom AF'!W2</f>
        <v>0</v>
      </c>
      <c r="X2" s="41">
        <f>'CO2 S kolom AA'!X2+'CO2 S kolom AB'!X2+'CO2 S kolom AC'!X2+'CO2 S kolom AD'!X2+'CO2 S kolom AE'!X2+'CO2 S kolom AF'!X2</f>
        <v>0</v>
      </c>
      <c r="Y2" s="41">
        <f>'CO2 S kolom AA'!Y2+'CO2 S kolom AB'!Y2+'CO2 S kolom AC'!Y2+'CO2 S kolom AD'!Y2+'CO2 S kolom AE'!Y2+'CO2 S kolom AF'!Y2</f>
        <v>0</v>
      </c>
      <c r="Z2" s="41">
        <f>'CO2 S kolom AA'!Z2+'CO2 S kolom AB'!Z2+'CO2 S kolom AC'!Z2+'CO2 S kolom AD'!Z2+'CO2 S kolom AE'!Z2+'CO2 S kolom AF'!Z2</f>
        <v>0</v>
      </c>
      <c r="AA2" s="41">
        <f>'CO2 S kolom AA'!AA2+'CO2 S kolom AB'!AA2+'CO2 S kolom AC'!AA2+'CO2 S kolom AD'!AA2+'CO2 S kolom AE'!AA2+'CO2 S kolom AF'!AA2</f>
        <v>0</v>
      </c>
      <c r="AB2" s="41">
        <f>'CO2 S kolom AA'!AB2+'CO2 S kolom AB'!AB2+'CO2 S kolom AC'!AB2+'CO2 S kolom AD'!AB2+'CO2 S kolom AE'!AB2+'CO2 S kolom AF'!AB2</f>
        <v>0</v>
      </c>
      <c r="AC2" s="41">
        <f>'CO2 S kolom AA'!AC2+'CO2 S kolom AB'!AC2+'CO2 S kolom AC'!AC2+'CO2 S kolom AD'!AC2+'CO2 S kolom AE'!AC2+'CO2 S kolom AF'!AC2</f>
        <v>0</v>
      </c>
      <c r="AD2" s="41">
        <f>'CO2 S kolom AA'!AD2+'CO2 S kolom AB'!AD2+'CO2 S kolom AC'!AD2+'CO2 S kolom AD'!AD2+'CO2 S kolom AE'!AD2+'CO2 S kolom AF'!AD2</f>
        <v>0</v>
      </c>
      <c r="AE2" s="41">
        <f>'CO2 S kolom AA'!AE2+'CO2 S kolom AB'!AE2+'CO2 S kolom AC'!AE2+'CO2 S kolom AD'!AE2+'CO2 S kolom AE'!AE2+'CO2 S kolom AF'!AE2</f>
        <v>0</v>
      </c>
      <c r="AF2" s="41">
        <f>'CO2 S kolom AA'!AF2+'CO2 S kolom AB'!AF2+'CO2 S kolom AC'!AF2+'CO2 S kolom AD'!AF2+'CO2 S kolom AE'!AF2+'CO2 S kolom AF'!AF2</f>
        <v>0</v>
      </c>
    </row>
    <row r="3" spans="1:32" x14ac:dyDescent="0.2">
      <c r="B3" s="2" t="s">
        <v>638</v>
      </c>
      <c r="C3" s="29">
        <f>'CO2 S kolom AA'!C3+'CO2 S kolom AB'!C3+'CO2 S kolom AC'!C3+'CO2 S kolom AD'!C3+'CO2 S kolom AE'!C3+'CO2 S kolom AF'!C3</f>
        <v>249083.708105</v>
      </c>
      <c r="D3" s="24" t="s">
        <v>64</v>
      </c>
      <c r="F3" s="567">
        <f>'CO2 S kolom AA'!F3+'CO2 S kolom AB'!F3+'CO2 S kolom AC'!F3+'CO2 S kolom AD'!F3+'CO2 S kolom AE'!F3+'CO2 S kolom AF'!F3</f>
        <v>0</v>
      </c>
      <c r="H3" s="41">
        <f>'CO2 S kolom AA'!H3+'CO2 S kolom AB'!H3+'CO2 S kolom AC'!H3+'CO2 S kolom AD'!H3+'CO2 S kolom AE'!H3+'CO2 S kolom AF'!H3</f>
        <v>0</v>
      </c>
      <c r="J3" s="41">
        <f>'CO2 S kolom AA'!J3+'CO2 S kolom AB'!J3+'CO2 S kolom AC'!J3+'CO2 S kolom AD'!J3+'CO2 S kolom AE'!J3+'CO2 S kolom AF'!J3</f>
        <v>0</v>
      </c>
      <c r="K3" s="41">
        <f>'CO2 S kolom AA'!K3+'CO2 S kolom AB'!K3+'CO2 S kolom AC'!K3+'CO2 S kolom AD'!K3+'CO2 S kolom AE'!K3+'CO2 S kolom AF'!K3</f>
        <v>0</v>
      </c>
      <c r="L3" s="41">
        <f>'CO2 S kolom AA'!L3+'CO2 S kolom AB'!L3+'CO2 S kolom AC'!L3+'CO2 S kolom AD'!L3+'CO2 S kolom AE'!L3+'CO2 S kolom AF'!L3</f>
        <v>0</v>
      </c>
      <c r="M3" s="41">
        <f>'CO2 S kolom AA'!M3+'CO2 S kolom AB'!M3+'CO2 S kolom AC'!M3+'CO2 S kolom AD'!M3+'CO2 S kolom AE'!M3+'CO2 S kolom AF'!M3</f>
        <v>0</v>
      </c>
      <c r="N3" s="41">
        <f>'CO2 S kolom AA'!N3+'CO2 S kolom AB'!N3+'CO2 S kolom AC'!N3+'CO2 S kolom AD'!N3+'CO2 S kolom AE'!N3+'CO2 S kolom AF'!N3</f>
        <v>0</v>
      </c>
      <c r="O3" s="41">
        <f>'CO2 S kolom AA'!O3+'CO2 S kolom AB'!O3+'CO2 S kolom AC'!O3+'CO2 S kolom AD'!O3+'CO2 S kolom AE'!O3+'CO2 S kolom AF'!O3</f>
        <v>0</v>
      </c>
      <c r="P3" s="41">
        <f>'CO2 S kolom AA'!P3+'CO2 S kolom AB'!P3+'CO2 S kolom AC'!P3+'CO2 S kolom AD'!P3+'CO2 S kolom AE'!P3+'CO2 S kolom AF'!P3</f>
        <v>0</v>
      </c>
      <c r="Q3" s="41">
        <f>'CO2 S kolom AA'!Q3+'CO2 S kolom AB'!Q3+'CO2 S kolom AC'!Q3+'CO2 S kolom AD'!Q3+'CO2 S kolom AE'!Q3+'CO2 S kolom AF'!Q3</f>
        <v>0</v>
      </c>
      <c r="R3" s="41">
        <f>'CO2 S kolom AA'!R3+'CO2 S kolom AB'!R3+'CO2 S kolom AC'!R3+'CO2 S kolom AD'!R3+'CO2 S kolom AE'!R3+'CO2 S kolom AF'!R3</f>
        <v>0</v>
      </c>
      <c r="S3" s="41">
        <f>'CO2 S kolom AA'!S3+'CO2 S kolom AB'!S3+'CO2 S kolom AC'!S3+'CO2 S kolom AD'!S3+'CO2 S kolom AE'!S3+'CO2 S kolom AF'!S3</f>
        <v>0</v>
      </c>
      <c r="T3" s="41">
        <f>'CO2 S kolom AA'!T3+'CO2 S kolom AB'!T3+'CO2 S kolom AC'!T3+'CO2 S kolom AD'!T3+'CO2 S kolom AE'!T3+'CO2 S kolom AF'!T3</f>
        <v>0</v>
      </c>
      <c r="V3" s="41">
        <f>'CO2 S kolom AA'!V3+'CO2 S kolom AB'!V3+'CO2 S kolom AC'!V3+'CO2 S kolom AD'!V3+'CO2 S kolom AE'!V3+'CO2 S kolom AF'!V3</f>
        <v>0</v>
      </c>
      <c r="W3" s="41">
        <f>'CO2 S kolom AA'!W3+'CO2 S kolom AB'!W3+'CO2 S kolom AC'!W3+'CO2 S kolom AD'!W3+'CO2 S kolom AE'!W3+'CO2 S kolom AF'!W3</f>
        <v>0</v>
      </c>
      <c r="X3" s="41">
        <f>'CO2 S kolom AA'!X3+'CO2 S kolom AB'!X3+'CO2 S kolom AC'!X3+'CO2 S kolom AD'!X3+'CO2 S kolom AE'!X3+'CO2 S kolom AF'!X3</f>
        <v>0</v>
      </c>
      <c r="Y3" s="41">
        <f>'CO2 S kolom AA'!Y3+'CO2 S kolom AB'!Y3+'CO2 S kolom AC'!Y3+'CO2 S kolom AD'!Y3+'CO2 S kolom AE'!Y3+'CO2 S kolom AF'!Y3</f>
        <v>0</v>
      </c>
      <c r="Z3" s="41">
        <f>'CO2 S kolom AA'!Z3+'CO2 S kolom AB'!Z3+'CO2 S kolom AC'!Z3+'CO2 S kolom AD'!Z3+'CO2 S kolom AE'!Z3+'CO2 S kolom AF'!Z3</f>
        <v>0</v>
      </c>
      <c r="AA3" s="41">
        <f>'CO2 S kolom AA'!AA3+'CO2 S kolom AB'!AA3+'CO2 S kolom AC'!AA3+'CO2 S kolom AD'!AA3+'CO2 S kolom AE'!AA3+'CO2 S kolom AF'!AA3</f>
        <v>0</v>
      </c>
      <c r="AB3" s="41">
        <f>'CO2 S kolom AA'!AB3+'CO2 S kolom AB'!AB3+'CO2 S kolom AC'!AB3+'CO2 S kolom AD'!AB3+'CO2 S kolom AE'!AB3+'CO2 S kolom AF'!AB3</f>
        <v>0</v>
      </c>
      <c r="AC3" s="41">
        <f>'CO2 S kolom AA'!AC3+'CO2 S kolom AB'!AC3+'CO2 S kolom AC'!AC3+'CO2 S kolom AD'!AC3+'CO2 S kolom AE'!AC3+'CO2 S kolom AF'!AC3</f>
        <v>0</v>
      </c>
      <c r="AD3" s="41">
        <f>'CO2 S kolom AA'!AD3+'CO2 S kolom AB'!AD3+'CO2 S kolom AC'!AD3+'CO2 S kolom AD'!AD3+'CO2 S kolom AE'!AD3+'CO2 S kolom AF'!AD3</f>
        <v>0</v>
      </c>
      <c r="AE3" s="41">
        <f>'CO2 S kolom AA'!AE3+'CO2 S kolom AB'!AE3+'CO2 S kolom AC'!AE3+'CO2 S kolom AD'!AE3+'CO2 S kolom AE'!AE3+'CO2 S kolom AF'!AE3</f>
        <v>0</v>
      </c>
      <c r="AF3" s="41">
        <f>'CO2 S kolom AA'!AF3+'CO2 S kolom AB'!AF3+'CO2 S kolom AC'!AF3+'CO2 S kolom AD'!AF3+'CO2 S kolom AE'!AF3+'CO2 S kolom AF'!AF3</f>
        <v>0</v>
      </c>
    </row>
    <row r="4" spans="1:32" x14ac:dyDescent="0.2">
      <c r="B4" s="2" t="s">
        <v>639</v>
      </c>
      <c r="C4" s="29">
        <f>'CO2 S kolom AA'!C4+'CO2 S kolom AB'!C4+'CO2 S kolom AC'!C4+'CO2 S kolom AD'!C4+'CO2 S kolom AE'!C4+'CO2 S kolom AF'!C4</f>
        <v>31937.868485000003</v>
      </c>
      <c r="D4" s="569" t="s">
        <v>585</v>
      </c>
      <c r="F4" s="567">
        <f>'CO2 S kolom AA'!F4+'CO2 S kolom AB'!F4+'CO2 S kolom AC'!F4+'CO2 S kolom AD'!F4+'CO2 S kolom AE'!F4+'CO2 S kolom AF'!F4</f>
        <v>0</v>
      </c>
      <c r="H4" s="41">
        <f>'CO2 S kolom AA'!H4+'CO2 S kolom AB'!H4+'CO2 S kolom AC'!H4+'CO2 S kolom AD'!H4+'CO2 S kolom AE'!H4+'CO2 S kolom AF'!H4</f>
        <v>0</v>
      </c>
      <c r="J4" s="41">
        <f>'CO2 S kolom AA'!J4+'CO2 S kolom AB'!J4+'CO2 S kolom AC'!J4+'CO2 S kolom AD'!J4+'CO2 S kolom AE'!J4+'CO2 S kolom AF'!J4</f>
        <v>0</v>
      </c>
      <c r="K4" s="41">
        <f>'CO2 S kolom AA'!K4+'CO2 S kolom AB'!K4+'CO2 S kolom AC'!K4+'CO2 S kolom AD'!K4+'CO2 S kolom AE'!K4+'CO2 S kolom AF'!K4</f>
        <v>0</v>
      </c>
      <c r="L4" s="41">
        <f>'CO2 S kolom AA'!L4+'CO2 S kolom AB'!L4+'CO2 S kolom AC'!L4+'CO2 S kolom AD'!L4+'CO2 S kolom AE'!L4+'CO2 S kolom AF'!L4</f>
        <v>0</v>
      </c>
      <c r="M4" s="41">
        <f>'CO2 S kolom AA'!M4+'CO2 S kolom AB'!M4+'CO2 S kolom AC'!M4+'CO2 S kolom AD'!M4+'CO2 S kolom AE'!M4+'CO2 S kolom AF'!M4</f>
        <v>0</v>
      </c>
      <c r="N4" s="41">
        <f>'CO2 S kolom AA'!N4+'CO2 S kolom AB'!N4+'CO2 S kolom AC'!N4+'CO2 S kolom AD'!N4+'CO2 S kolom AE'!N4+'CO2 S kolom AF'!N4</f>
        <v>0</v>
      </c>
      <c r="O4" s="41">
        <f>'CO2 S kolom AA'!O4+'CO2 S kolom AB'!O4+'CO2 S kolom AC'!O4+'CO2 S kolom AD'!O4+'CO2 S kolom AE'!O4+'CO2 S kolom AF'!O4</f>
        <v>0</v>
      </c>
      <c r="P4" s="41">
        <f>'CO2 S kolom AA'!P4+'CO2 S kolom AB'!P4+'CO2 S kolom AC'!P4+'CO2 S kolom AD'!P4+'CO2 S kolom AE'!P4+'CO2 S kolom AF'!P4</f>
        <v>0</v>
      </c>
      <c r="Q4" s="41">
        <f>'CO2 S kolom AA'!Q4+'CO2 S kolom AB'!Q4+'CO2 S kolom AC'!Q4+'CO2 S kolom AD'!Q4+'CO2 S kolom AE'!Q4+'CO2 S kolom AF'!Q4</f>
        <v>0</v>
      </c>
      <c r="R4" s="41">
        <f>'CO2 S kolom AA'!R4+'CO2 S kolom AB'!R4+'CO2 S kolom AC'!R4+'CO2 S kolom AD'!R4+'CO2 S kolom AE'!R4+'CO2 S kolom AF'!R4</f>
        <v>0</v>
      </c>
      <c r="S4" s="41">
        <f>'CO2 S kolom AA'!S4+'CO2 S kolom AB'!S4+'CO2 S kolom AC'!S4+'CO2 S kolom AD'!S4+'CO2 S kolom AE'!S4+'CO2 S kolom AF'!S4</f>
        <v>0</v>
      </c>
      <c r="T4" s="41">
        <f>'CO2 S kolom AA'!T4+'CO2 S kolom AB'!T4+'CO2 S kolom AC'!T4+'CO2 S kolom AD'!T4+'CO2 S kolom AE'!T4+'CO2 S kolom AF'!T4</f>
        <v>0</v>
      </c>
      <c r="V4" s="41">
        <f>'CO2 S kolom AA'!V4+'CO2 S kolom AB'!V4+'CO2 S kolom AC'!V4+'CO2 S kolom AD'!V4+'CO2 S kolom AE'!V4+'CO2 S kolom AF'!V4</f>
        <v>0</v>
      </c>
      <c r="W4" s="41">
        <f>'CO2 S kolom AA'!W4+'CO2 S kolom AB'!W4+'CO2 S kolom AC'!W4+'CO2 S kolom AD'!W4+'CO2 S kolom AE'!W4+'CO2 S kolom AF'!W4</f>
        <v>0</v>
      </c>
      <c r="X4" s="41">
        <f>'CO2 S kolom AA'!X4+'CO2 S kolom AB'!X4+'CO2 S kolom AC'!X4+'CO2 S kolom AD'!X4+'CO2 S kolom AE'!X4+'CO2 S kolom AF'!X4</f>
        <v>0</v>
      </c>
      <c r="Y4" s="41">
        <f>'CO2 S kolom AA'!Y4+'CO2 S kolom AB'!Y4+'CO2 S kolom AC'!Y4+'CO2 S kolom AD'!Y4+'CO2 S kolom AE'!Y4+'CO2 S kolom AF'!Y4</f>
        <v>0</v>
      </c>
      <c r="Z4" s="41">
        <f>'CO2 S kolom AA'!Z4+'CO2 S kolom AB'!Z4+'CO2 S kolom AC'!Z4+'CO2 S kolom AD'!Z4+'CO2 S kolom AE'!Z4+'CO2 S kolom AF'!Z4</f>
        <v>0</v>
      </c>
      <c r="AA4" s="41">
        <f>'CO2 S kolom AA'!AA4+'CO2 S kolom AB'!AA4+'CO2 S kolom AC'!AA4+'CO2 S kolom AD'!AA4+'CO2 S kolom AE'!AA4+'CO2 S kolom AF'!AA4</f>
        <v>0</v>
      </c>
      <c r="AB4" s="41">
        <f>'CO2 S kolom AA'!AB4+'CO2 S kolom AB'!AB4+'CO2 S kolom AC'!AB4+'CO2 S kolom AD'!AB4+'CO2 S kolom AE'!AB4+'CO2 S kolom AF'!AB4</f>
        <v>0</v>
      </c>
      <c r="AC4" s="41">
        <f>'CO2 S kolom AA'!AC4+'CO2 S kolom AB'!AC4+'CO2 S kolom AC'!AC4+'CO2 S kolom AD'!AC4+'CO2 S kolom AE'!AC4+'CO2 S kolom AF'!AC4</f>
        <v>0</v>
      </c>
      <c r="AD4" s="41">
        <f>'CO2 S kolom AA'!AD4+'CO2 S kolom AB'!AD4+'CO2 S kolom AC'!AD4+'CO2 S kolom AD'!AD4+'CO2 S kolom AE'!AD4+'CO2 S kolom AF'!AD4</f>
        <v>0</v>
      </c>
      <c r="AE4" s="41">
        <f>'CO2 S kolom AA'!AE4+'CO2 S kolom AB'!AE4+'CO2 S kolom AC'!AE4+'CO2 S kolom AD'!AE4+'CO2 S kolom AE'!AE4+'CO2 S kolom AF'!AE4</f>
        <v>0</v>
      </c>
      <c r="AF4" s="41">
        <f>'CO2 S kolom AA'!AF4+'CO2 S kolom AB'!AF4+'CO2 S kolom AC'!AF4+'CO2 S kolom AD'!AF4+'CO2 S kolom AE'!AF4+'CO2 S kolom AF'!AF4</f>
        <v>0</v>
      </c>
    </row>
    <row r="5" spans="1:32" x14ac:dyDescent="0.2">
      <c r="B5" s="3" t="s">
        <v>640</v>
      </c>
      <c r="C5" s="29">
        <f>'CO2 S kolom AA'!C5+'CO2 S kolom AB'!C5+'CO2 S kolom AC'!C5+'CO2 S kolom AD'!C5+'CO2 S kolom AE'!C5+'CO2 S kolom AF'!C5</f>
        <v>-154742.14756300001</v>
      </c>
      <c r="D5" s="457" t="s">
        <v>586</v>
      </c>
      <c r="F5" s="567">
        <f>'CO2 S kolom AA'!F5+'CO2 S kolom AB'!F5+'CO2 S kolom AC'!F5+'CO2 S kolom AD'!F5+'CO2 S kolom AE'!F5+'CO2 S kolom AF'!F5</f>
        <v>0</v>
      </c>
      <c r="H5" s="41">
        <f>'CO2 S kolom AA'!H5+'CO2 S kolom AB'!H5+'CO2 S kolom AC'!H5+'CO2 S kolom AD'!H5+'CO2 S kolom AE'!H5+'CO2 S kolom AF'!H5</f>
        <v>0</v>
      </c>
      <c r="J5" s="41">
        <f>'CO2 S kolom AA'!J5+'CO2 S kolom AB'!J5+'CO2 S kolom AC'!J5+'CO2 S kolom AD'!J5+'CO2 S kolom AE'!J5+'CO2 S kolom AF'!J5</f>
        <v>0</v>
      </c>
      <c r="K5" s="41">
        <f>'CO2 S kolom AA'!K5+'CO2 S kolom AB'!K5+'CO2 S kolom AC'!K5+'CO2 S kolom AD'!K5+'CO2 S kolom AE'!K5+'CO2 S kolom AF'!K5</f>
        <v>0</v>
      </c>
      <c r="L5" s="41">
        <f>'CO2 S kolom AA'!L5+'CO2 S kolom AB'!L5+'CO2 S kolom AC'!L5+'CO2 S kolom AD'!L5+'CO2 S kolom AE'!L5+'CO2 S kolom AF'!L5</f>
        <v>0</v>
      </c>
      <c r="M5" s="41">
        <f>'CO2 S kolom AA'!M5+'CO2 S kolom AB'!M5+'CO2 S kolom AC'!M5+'CO2 S kolom AD'!M5+'CO2 S kolom AE'!M5+'CO2 S kolom AF'!M5</f>
        <v>0</v>
      </c>
      <c r="N5" s="41">
        <f>'CO2 S kolom AA'!N5+'CO2 S kolom AB'!N5+'CO2 S kolom AC'!N5+'CO2 S kolom AD'!N5+'CO2 S kolom AE'!N5+'CO2 S kolom AF'!N5</f>
        <v>0</v>
      </c>
      <c r="O5" s="41">
        <f>'CO2 S kolom AA'!O5+'CO2 S kolom AB'!O5+'CO2 S kolom AC'!O5+'CO2 S kolom AD'!O5+'CO2 S kolom AE'!O5+'CO2 S kolom AF'!O5</f>
        <v>0</v>
      </c>
      <c r="P5" s="41">
        <f>'CO2 S kolom AA'!P5+'CO2 S kolom AB'!P5+'CO2 S kolom AC'!P5+'CO2 S kolom AD'!P5+'CO2 S kolom AE'!P5+'CO2 S kolom AF'!P5</f>
        <v>0</v>
      </c>
      <c r="Q5" s="41">
        <f>'CO2 S kolom AA'!Q5+'CO2 S kolom AB'!Q5+'CO2 S kolom AC'!Q5+'CO2 S kolom AD'!Q5+'CO2 S kolom AE'!Q5+'CO2 S kolom AF'!Q5</f>
        <v>0</v>
      </c>
      <c r="R5" s="41">
        <f>'CO2 S kolom AA'!R5+'CO2 S kolom AB'!R5+'CO2 S kolom AC'!R5+'CO2 S kolom AD'!R5+'CO2 S kolom AE'!R5+'CO2 S kolom AF'!R5</f>
        <v>0</v>
      </c>
      <c r="S5" s="41">
        <f>'CO2 S kolom AA'!S5+'CO2 S kolom AB'!S5+'CO2 S kolom AC'!S5+'CO2 S kolom AD'!S5+'CO2 S kolom AE'!S5+'CO2 S kolom AF'!S5</f>
        <v>0</v>
      </c>
      <c r="T5" s="41">
        <f>'CO2 S kolom AA'!T5+'CO2 S kolom AB'!T5+'CO2 S kolom AC'!T5+'CO2 S kolom AD'!T5+'CO2 S kolom AE'!T5+'CO2 S kolom AF'!T5</f>
        <v>0</v>
      </c>
      <c r="V5" s="41">
        <f>'CO2 S kolom AA'!V5+'CO2 S kolom AB'!V5+'CO2 S kolom AC'!V5+'CO2 S kolom AD'!V5+'CO2 S kolom AE'!V5+'CO2 S kolom AF'!V5</f>
        <v>0</v>
      </c>
      <c r="W5" s="41">
        <f>'CO2 S kolom AA'!W5+'CO2 S kolom AB'!W5+'CO2 S kolom AC'!W5+'CO2 S kolom AD'!W5+'CO2 S kolom AE'!W5+'CO2 S kolom AF'!W5</f>
        <v>0</v>
      </c>
      <c r="X5" s="41">
        <f>'CO2 S kolom AA'!X5+'CO2 S kolom AB'!X5+'CO2 S kolom AC'!X5+'CO2 S kolom AD'!X5+'CO2 S kolom AE'!X5+'CO2 S kolom AF'!X5</f>
        <v>0</v>
      </c>
      <c r="Y5" s="41">
        <f>'CO2 S kolom AA'!Y5+'CO2 S kolom AB'!Y5+'CO2 S kolom AC'!Y5+'CO2 S kolom AD'!Y5+'CO2 S kolom AE'!Y5+'CO2 S kolom AF'!Y5</f>
        <v>0</v>
      </c>
      <c r="Z5" s="41">
        <f>'CO2 S kolom AA'!Z5+'CO2 S kolom AB'!Z5+'CO2 S kolom AC'!Z5+'CO2 S kolom AD'!Z5+'CO2 S kolom AE'!Z5+'CO2 S kolom AF'!Z5</f>
        <v>0</v>
      </c>
      <c r="AA5" s="41">
        <f>'CO2 S kolom AA'!AA5+'CO2 S kolom AB'!AA5+'CO2 S kolom AC'!AA5+'CO2 S kolom AD'!AA5+'CO2 S kolom AE'!AA5+'CO2 S kolom AF'!AA5</f>
        <v>0</v>
      </c>
      <c r="AB5" s="41">
        <f>'CO2 S kolom AA'!AB5+'CO2 S kolom AB'!AB5+'CO2 S kolom AC'!AB5+'CO2 S kolom AD'!AB5+'CO2 S kolom AE'!AB5+'CO2 S kolom AF'!AB5</f>
        <v>0</v>
      </c>
      <c r="AC5" s="41">
        <f>'CO2 S kolom AA'!AC5+'CO2 S kolom AB'!AC5+'CO2 S kolom AC'!AC5+'CO2 S kolom AD'!AC5+'CO2 S kolom AE'!AC5+'CO2 S kolom AF'!AC5</f>
        <v>0</v>
      </c>
      <c r="AD5" s="41">
        <f>'CO2 S kolom AA'!AD5+'CO2 S kolom AB'!AD5+'CO2 S kolom AC'!AD5+'CO2 S kolom AD'!AD5+'CO2 S kolom AE'!AD5+'CO2 S kolom AF'!AD5</f>
        <v>0</v>
      </c>
      <c r="AE5" s="41">
        <f>'CO2 S kolom AA'!AE5+'CO2 S kolom AB'!AE5+'CO2 S kolom AC'!AE5+'CO2 S kolom AD'!AE5+'CO2 S kolom AE'!AE5+'CO2 S kolom AF'!AE5</f>
        <v>0</v>
      </c>
      <c r="AF5" s="41">
        <f>'CO2 S kolom AA'!AF5+'CO2 S kolom AB'!AF5+'CO2 S kolom AC'!AF5+'CO2 S kolom AD'!AF5+'CO2 S kolom AE'!AF5+'CO2 S kolom AF'!AF5</f>
        <v>0</v>
      </c>
    </row>
    <row r="6" spans="1:32" x14ac:dyDescent="0.2">
      <c r="D6" s="458" t="s">
        <v>587</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52F82-574A-3F42-A263-1A4B349353AD}">
  <dimension ref="A1:AF6"/>
  <sheetViews>
    <sheetView topLeftCell="P1" workbookViewId="0">
      <selection activeCell="AA15" sqref="AA15"/>
    </sheetView>
  </sheetViews>
  <sheetFormatPr baseColWidth="10" defaultRowHeight="16" x14ac:dyDescent="0.2"/>
  <cols>
    <col min="1" max="1" width="23.6640625" bestFit="1" customWidth="1"/>
    <col min="2" max="2" width="16.83203125" bestFit="1" customWidth="1"/>
    <col min="3" max="3" width="19.83203125" customWidth="1"/>
    <col min="4" max="4" width="31.83203125" bestFit="1" customWidth="1"/>
    <col min="6" max="6" width="18" bestFit="1" customWidth="1"/>
  </cols>
  <sheetData>
    <row r="1" spans="1:32" x14ac:dyDescent="0.2">
      <c r="A1" t="s">
        <v>748</v>
      </c>
      <c r="B1" s="23" t="s">
        <v>67</v>
      </c>
      <c r="C1" s="21"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28">
        <f>'CO2 W kolom AG'!C2+'CO2 W kolom AH'!C2+'CO2 W kolom AI'!C2+'CO2 W kolom AJ'!C2+'CO2 W kolom AK'!C2+'CO2 W kolom AL'!C2+'CO2 W kolom AP'!C2+'CO2 W kolom AQ'!C2+'CO2 W kolom AR'!C2+'CO2 W kolom AS'!C2+'CO2 W kolom AT'!C2+'CO2 W kolom AU'!C2+'CO2 W kolom AV'!C2+'CO2 W kolom AW'!C2+'CO2 W kolom AX'!C2</f>
        <v>6770234.2234789981</v>
      </c>
      <c r="D2" s="14" t="s">
        <v>968</v>
      </c>
      <c r="F2" s="566">
        <f>'CO2 W kolom AG'!F2+'CO2 W kolom AH'!F2+'CO2 W kolom AI'!F2+'CO2 W kolom AJ'!F2+'CO2 W kolom AK'!F2+'CO2 W kolom AL'!F2+'CO2 W kolom AP'!F2+'CO2 W kolom AQ'!F2+'CO2 W kolom AR'!F2+'CO2 W kolom AS'!F2+'CO2 W kolom AT'!F2+'CO2 W kolom AU'!F2+'CO2 W kolom AV'!F2+'CO2 W kolom AW'!F2+'CO2 W kolom AX'!F2</f>
        <v>0</v>
      </c>
      <c r="H2" s="41">
        <f>'CO2 W kolom AG'!H2+'CO2 W kolom AH'!H2+'CO2 W kolom AI'!H2+'CO2 W kolom AJ'!H2+'CO2 W kolom AK'!H2+'CO2 W kolom AL'!H2+'CO2 W kolom AP'!H2+'CO2 W kolom AQ'!H2+'CO2 W kolom AR'!H2+'CO2 W kolom AS'!H2+'CO2 W kolom AT'!H2+'CO2 W kolom AU'!H2+'CO2 W kolom AV'!H2+'CO2 W kolom AW'!H2+'CO2 W kolom AX'!H2</f>
        <v>0</v>
      </c>
      <c r="J2" s="41">
        <f>'CO2 W kolom AG'!J2+'CO2 W kolom AH'!J2+'CO2 W kolom AI'!J2+'CO2 W kolom AJ'!J2+'CO2 W kolom AK'!J2+'CO2 W kolom AL'!J2+'CO2 W kolom AP'!J2+'CO2 W kolom AQ'!J2+'CO2 W kolom AR'!J2+'CO2 W kolom AS'!J2+'CO2 W kolom AT'!J2+'CO2 W kolom AU'!J2+'CO2 W kolom AV'!J2+'CO2 W kolom AW'!J2+'CO2 W kolom AX'!J2</f>
        <v>0</v>
      </c>
      <c r="K2" s="41">
        <f>'CO2 W kolom AG'!K2+'CO2 W kolom AH'!K2+'CO2 W kolom AI'!K2+'CO2 W kolom AJ'!K2+'CO2 W kolom AK'!K2+'CO2 W kolom AL'!K2+'CO2 W kolom AP'!K2+'CO2 W kolom AQ'!K2+'CO2 W kolom AR'!K2+'CO2 W kolom AS'!K2+'CO2 W kolom AT'!K2+'CO2 W kolom AU'!K2+'CO2 W kolom AV'!K2+'CO2 W kolom AW'!K2+'CO2 W kolom AX'!K2</f>
        <v>0</v>
      </c>
      <c r="L2" s="41">
        <f>'CO2 W kolom AG'!L2+'CO2 W kolom AH'!L2+'CO2 W kolom AI'!L2+'CO2 W kolom AJ'!L2+'CO2 W kolom AK'!L2+'CO2 W kolom AL'!L2+'CO2 W kolom AP'!L2+'CO2 W kolom AQ'!L2+'CO2 W kolom AR'!L2+'CO2 W kolom AS'!L2+'CO2 W kolom AT'!L2+'CO2 W kolom AU'!L2+'CO2 W kolom AV'!L2+'CO2 W kolom AW'!L2+'CO2 W kolom AX'!L2</f>
        <v>0</v>
      </c>
      <c r="M2" s="41">
        <f>'CO2 W kolom AG'!M2+'CO2 W kolom AH'!M2+'CO2 W kolom AI'!M2+'CO2 W kolom AJ'!M2+'CO2 W kolom AK'!M2+'CO2 W kolom AL'!M2+'CO2 W kolom AP'!M2+'CO2 W kolom AQ'!M2+'CO2 W kolom AR'!M2+'CO2 W kolom AS'!M2+'CO2 W kolom AT'!M2+'CO2 W kolom AU'!M2+'CO2 W kolom AV'!M2+'CO2 W kolom AW'!M2+'CO2 W kolom AX'!M2</f>
        <v>0</v>
      </c>
      <c r="N2" s="41">
        <f>'CO2 W kolom AG'!N2+'CO2 W kolom AH'!N2+'CO2 W kolom AI'!N2+'CO2 W kolom AJ'!N2+'CO2 W kolom AK'!N2+'CO2 W kolom AL'!N2+'CO2 W kolom AP'!N2+'CO2 W kolom AQ'!N2+'CO2 W kolom AR'!N2+'CO2 W kolom AS'!N2+'CO2 W kolom AT'!N2+'CO2 W kolom AU'!N2+'CO2 W kolom AV'!N2+'CO2 W kolom AW'!N2+'CO2 W kolom AX'!N2</f>
        <v>0</v>
      </c>
      <c r="O2" s="41">
        <f>'CO2 W kolom AG'!O2+'CO2 W kolom AH'!O2+'CO2 W kolom AI'!O2+'CO2 W kolom AJ'!O2+'CO2 W kolom AK'!O2+'CO2 W kolom AL'!O2+'CO2 W kolom AP'!O2+'CO2 W kolom AQ'!O2+'CO2 W kolom AR'!O2+'CO2 W kolom AS'!O2+'CO2 W kolom AT'!O2+'CO2 W kolom AU'!O2+'CO2 W kolom AV'!O2+'CO2 W kolom AW'!O2+'CO2 W kolom AX'!O2</f>
        <v>0</v>
      </c>
      <c r="P2" s="41">
        <f>'CO2 W kolom AG'!P2+'CO2 W kolom AH'!P2+'CO2 W kolom AI'!P2+'CO2 W kolom AJ'!P2+'CO2 W kolom AK'!P2+'CO2 W kolom AL'!P2+'CO2 W kolom AP'!P2+'CO2 W kolom AQ'!P2+'CO2 W kolom AR'!P2+'CO2 W kolom AS'!P2+'CO2 W kolom AT'!P2+'CO2 W kolom AU'!P2+'CO2 W kolom AV'!P2+'CO2 W kolom AW'!P2+'CO2 W kolom AX'!P2</f>
        <v>0</v>
      </c>
      <c r="Q2" s="41">
        <f>'CO2 W kolom AG'!Q2+'CO2 W kolom AH'!Q2+'CO2 W kolom AI'!Q2+'CO2 W kolom AJ'!Q2+'CO2 W kolom AK'!Q2+'CO2 W kolom AL'!Q2+'CO2 W kolom AP'!Q2+'CO2 W kolom AQ'!Q2+'CO2 W kolom AR'!Q2+'CO2 W kolom AS'!Q2+'CO2 W kolom AT'!Q2+'CO2 W kolom AU'!Q2+'CO2 W kolom AV'!Q2+'CO2 W kolom AW'!Q2+'CO2 W kolom AX'!Q2</f>
        <v>0</v>
      </c>
      <c r="R2" s="41">
        <f>'CO2 W kolom AG'!R2+'CO2 W kolom AH'!R2+'CO2 W kolom AI'!R2+'CO2 W kolom AJ'!R2+'CO2 W kolom AK'!R2+'CO2 W kolom AL'!R2+'CO2 W kolom AP'!R2+'CO2 W kolom AQ'!R2+'CO2 W kolom AR'!R2+'CO2 W kolom AS'!R2+'CO2 W kolom AT'!R2+'CO2 W kolom AU'!R2+'CO2 W kolom AV'!R2+'CO2 W kolom AW'!R2+'CO2 W kolom AX'!R2</f>
        <v>0</v>
      </c>
      <c r="S2" s="41">
        <f>'CO2 W kolom AG'!S2+'CO2 W kolom AH'!S2+'CO2 W kolom AI'!S2+'CO2 W kolom AJ'!S2+'CO2 W kolom AK'!S2+'CO2 W kolom AL'!S2+'CO2 W kolom AP'!S2+'CO2 W kolom AQ'!S2+'CO2 W kolom AR'!S2+'CO2 W kolom AS'!S2+'CO2 W kolom AT'!S2+'CO2 W kolom AU'!S2+'CO2 W kolom AV'!S2+'CO2 W kolom AW'!S2+'CO2 W kolom AX'!S2</f>
        <v>0</v>
      </c>
      <c r="T2" s="41">
        <f>'CO2 W kolom AG'!T2+'CO2 W kolom AH'!T2+'CO2 W kolom AI'!T2+'CO2 W kolom AJ'!T2+'CO2 W kolom AK'!T2+'CO2 W kolom AL'!T2+'CO2 W kolom AP'!T2+'CO2 W kolom AQ'!T2+'CO2 W kolom AR'!T2+'CO2 W kolom AS'!T2+'CO2 W kolom AT'!T2+'CO2 W kolom AU'!T2+'CO2 W kolom AV'!T2+'CO2 W kolom AW'!T2+'CO2 W kolom AX'!T2</f>
        <v>0</v>
      </c>
      <c r="V2" s="41">
        <f>'CO2 W kolom AG'!V2+'CO2 W kolom AH'!V2+'CO2 W kolom AI'!V2+'CO2 W kolom AJ'!V2+'CO2 W kolom AK'!V2+'CO2 W kolom AL'!V2+'CO2 W kolom AP'!V2+'CO2 W kolom AQ'!V2+'CO2 W kolom AR'!V2+'CO2 W kolom AS'!V2+'CO2 W kolom AT'!V2+'CO2 W kolom AU'!V2+'CO2 W kolom AV'!V2+'CO2 W kolom AW'!V2+'CO2 W kolom AX'!V2</f>
        <v>0</v>
      </c>
      <c r="W2" s="41">
        <f>'CO2 W kolom AG'!W2+'CO2 W kolom AH'!W2+'CO2 W kolom AI'!W2+'CO2 W kolom AJ'!W2+'CO2 W kolom AK'!W2+'CO2 W kolom AL'!W2+'CO2 W kolom AP'!W2+'CO2 W kolom AQ'!W2+'CO2 W kolom AR'!W2+'CO2 W kolom AS'!W2+'CO2 W kolom AT'!W2+'CO2 W kolom AU'!W2+'CO2 W kolom AV'!W2+'CO2 W kolom AW'!W2+'CO2 W kolom AX'!W2</f>
        <v>0</v>
      </c>
      <c r="X2" s="41">
        <f>'CO2 W kolom AG'!X2+'CO2 W kolom AH'!X2+'CO2 W kolom AI'!X2+'CO2 W kolom AJ'!X2+'CO2 W kolom AK'!X2+'CO2 W kolom AL'!X2+'CO2 W kolom AP'!X2+'CO2 W kolom AQ'!X2+'CO2 W kolom AR'!X2+'CO2 W kolom AS'!X2+'CO2 W kolom AT'!X2+'CO2 W kolom AU'!X2+'CO2 W kolom AV'!X2+'CO2 W kolom AW'!X2+'CO2 W kolom AX'!X2</f>
        <v>0</v>
      </c>
      <c r="Y2" s="41">
        <f>'CO2 W kolom AG'!Y2+'CO2 W kolom AH'!Y2+'CO2 W kolom AI'!Y2+'CO2 W kolom AJ'!Y2+'CO2 W kolom AK'!Y2+'CO2 W kolom AL'!Y2+'CO2 W kolom AP'!Y2+'CO2 W kolom AQ'!Y2+'CO2 W kolom AR'!Y2+'CO2 W kolom AS'!Y2+'CO2 W kolom AT'!Y2+'CO2 W kolom AU'!Y2+'CO2 W kolom AV'!Y2+'CO2 W kolom AW'!Y2+'CO2 W kolom AX'!Y2</f>
        <v>0</v>
      </c>
      <c r="Z2" s="41">
        <f>'CO2 W kolom AG'!Z2+'CO2 W kolom AH'!Z2+'CO2 W kolom AI'!Z2+'CO2 W kolom AJ'!Z2+'CO2 W kolom AK'!Z2+'CO2 W kolom AL'!Z2+'CO2 W kolom AP'!Z2+'CO2 W kolom AQ'!Z2+'CO2 W kolom AR'!Z2+'CO2 W kolom AS'!Z2+'CO2 W kolom AT'!Z2+'CO2 W kolom AU'!Z2+'CO2 W kolom AV'!Z2+'CO2 W kolom AW'!Z2+'CO2 W kolom AX'!Z2</f>
        <v>0</v>
      </c>
      <c r="AA2" s="41">
        <f>'CO2 W kolom AG'!AA2+'CO2 W kolom AH'!AA2+'CO2 W kolom AI'!AA2+'CO2 W kolom AJ'!AA2+'CO2 W kolom AK'!AA2+'CO2 W kolom AL'!AA2+'CO2 W kolom AP'!AA2+'CO2 W kolom AQ'!AA2+'CO2 W kolom AR'!AA2+'CO2 W kolom AS'!AA2+'CO2 W kolom AT'!AA2+'CO2 W kolom AU'!AA2+'CO2 W kolom AV'!AA2+'CO2 W kolom AW'!AA2+'CO2 W kolom AX'!AA2</f>
        <v>0</v>
      </c>
      <c r="AB2" s="41">
        <f>'CO2 W kolom AG'!AB2+'CO2 W kolom AH'!AB2+'CO2 W kolom AI'!AB2+'CO2 W kolom AJ'!AB2+'CO2 W kolom AK'!AB2+'CO2 W kolom AL'!AB2+'CO2 W kolom AP'!AB2+'CO2 W kolom AQ'!AB2+'CO2 W kolom AR'!AB2+'CO2 W kolom AS'!AB2+'CO2 W kolom AT'!AB2+'CO2 W kolom AU'!AB2+'CO2 W kolom AV'!AB2+'CO2 W kolom AW'!AB2+'CO2 W kolom AX'!AB2</f>
        <v>0</v>
      </c>
      <c r="AC2" s="41">
        <f>'CO2 W kolom AG'!AC2+'CO2 W kolom AH'!AC2+'CO2 W kolom AI'!AC2+'CO2 W kolom AJ'!AC2+'CO2 W kolom AK'!AC2+'CO2 W kolom AL'!AC2+'CO2 W kolom AP'!AC2+'CO2 W kolom AQ'!AC2+'CO2 W kolom AR'!AC2+'CO2 W kolom AS'!AC2+'CO2 W kolom AT'!AC2+'CO2 W kolom AU'!AC2+'CO2 W kolom AV'!AC2+'CO2 W kolom AW'!AC2+'CO2 W kolom AX'!AC2</f>
        <v>0</v>
      </c>
      <c r="AD2" s="41">
        <f>'CO2 W kolom AG'!AD2+'CO2 W kolom AH'!AD2+'CO2 W kolom AI'!AD2+'CO2 W kolom AJ'!AD2+'CO2 W kolom AK'!AD2+'CO2 W kolom AL'!AD2+'CO2 W kolom AP'!AD2+'CO2 W kolom AQ'!AD2+'CO2 W kolom AR'!AD2+'CO2 W kolom AS'!AD2+'CO2 W kolom AT'!AD2+'CO2 W kolom AU'!AD2+'CO2 W kolom AV'!AD2+'CO2 W kolom AW'!AD2+'CO2 W kolom AX'!AD2</f>
        <v>0</v>
      </c>
      <c r="AE2" s="41">
        <f>'CO2 W kolom AG'!AE2+'CO2 W kolom AH'!AE2+'CO2 W kolom AI'!AE2+'CO2 W kolom AJ'!AE2+'CO2 W kolom AK'!AE2+'CO2 W kolom AL'!AE2+'CO2 W kolom AP'!AE2+'CO2 W kolom AQ'!AE2+'CO2 W kolom AR'!AE2+'CO2 W kolom AS'!AE2+'CO2 W kolom AT'!AE2+'CO2 W kolom AU'!AE2+'CO2 W kolom AV'!AE2+'CO2 W kolom AW'!AE2+'CO2 W kolom AX'!AE2</f>
        <v>0</v>
      </c>
      <c r="AF2" s="41">
        <f>'CO2 W kolom AG'!AF2+'CO2 W kolom AH'!AF2+'CO2 W kolom AI'!AF2+'CO2 W kolom AJ'!AF2+'CO2 W kolom AK'!AF2+'CO2 W kolom AL'!AF2+'CO2 W kolom AP'!AF2+'CO2 W kolom AQ'!AF2+'CO2 W kolom AR'!AF2+'CO2 W kolom AS'!AF2+'CO2 W kolom AT'!AF2+'CO2 W kolom AU'!AF2+'CO2 W kolom AV'!AF2+'CO2 W kolom AW'!AF2+'CO2 W kolom AX'!AF2</f>
        <v>0</v>
      </c>
    </row>
    <row r="3" spans="1:32" x14ac:dyDescent="0.2">
      <c r="B3" s="2" t="s">
        <v>638</v>
      </c>
      <c r="C3" s="28">
        <f>'CO2 W kolom AG'!C3+'CO2 W kolom AH'!C3+'CO2 W kolom AI'!C3+'CO2 W kolom AJ'!C3+'CO2 W kolom AK'!C3+'CO2 W kolom AL'!C3+'CO2 W kolom AP'!C3+'CO2 W kolom AQ'!C3+'CO2 W kolom AR'!C3+'CO2 W kolom AS'!C3+'CO2 W kolom AT'!C3+'CO2 W kolom AU'!C3+'CO2 W kolom AV'!C3+'CO2 W kolom AW'!C3+'CO2 W kolom AX'!C3</f>
        <v>7008.6751629999999</v>
      </c>
      <c r="D3" s="24" t="s">
        <v>64</v>
      </c>
      <c r="F3" s="566">
        <f>'CO2 W kolom AG'!F3+'CO2 W kolom AH'!F3+'CO2 W kolom AI'!F3+'CO2 W kolom AJ'!F3+'CO2 W kolom AK'!F3+'CO2 W kolom AL'!F3+'CO2 W kolom AP'!F3+'CO2 W kolom AQ'!F3+'CO2 W kolom AR'!F3+'CO2 W kolom AS'!F3+'CO2 W kolom AT'!F3+'CO2 W kolom AU'!F3+'CO2 W kolom AV'!F3+'CO2 W kolom AW'!F3+'CO2 W kolom AX'!F3</f>
        <v>0</v>
      </c>
      <c r="H3" s="41">
        <f>'CO2 W kolom AG'!H3+'CO2 W kolom AH'!H3+'CO2 W kolom AI'!H3+'CO2 W kolom AJ'!H3+'CO2 W kolom AK'!H3+'CO2 W kolom AL'!H3+'CO2 W kolom AP'!H3+'CO2 W kolom AQ'!H3+'CO2 W kolom AR'!H3+'CO2 W kolom AS'!H3+'CO2 W kolom AT'!H3+'CO2 W kolom AU'!H3+'CO2 W kolom AV'!H3+'CO2 W kolom AW'!H3+'CO2 W kolom AX'!H3</f>
        <v>0</v>
      </c>
      <c r="J3" s="41">
        <f>'CO2 W kolom AG'!J3+'CO2 W kolom AH'!J3+'CO2 W kolom AI'!J3+'CO2 W kolom AJ'!J3+'CO2 W kolom AK'!J3+'CO2 W kolom AL'!J3+'CO2 W kolom AP'!J3+'CO2 W kolom AQ'!J3+'CO2 W kolom AR'!J3+'CO2 W kolom AS'!J3+'CO2 W kolom AT'!J3+'CO2 W kolom AU'!J3+'CO2 W kolom AV'!J3+'CO2 W kolom AW'!J3+'CO2 W kolom AX'!J3</f>
        <v>0</v>
      </c>
      <c r="K3" s="41">
        <f>'CO2 W kolom AG'!K3+'CO2 W kolom AH'!K3+'CO2 W kolom AI'!K3+'CO2 W kolom AJ'!K3+'CO2 W kolom AK'!K3+'CO2 W kolom AL'!K3+'CO2 W kolom AP'!K3+'CO2 W kolom AQ'!K3+'CO2 W kolom AR'!K3+'CO2 W kolom AS'!K3+'CO2 W kolom AT'!K3+'CO2 W kolom AU'!K3+'CO2 W kolom AV'!K3+'CO2 W kolom AW'!K3+'CO2 W kolom AX'!K3</f>
        <v>0</v>
      </c>
      <c r="L3" s="41">
        <f>'CO2 W kolom AG'!L3+'CO2 W kolom AH'!L3+'CO2 W kolom AI'!L3+'CO2 W kolom AJ'!L3+'CO2 W kolom AK'!L3+'CO2 W kolom AL'!L3+'CO2 W kolom AP'!L3+'CO2 W kolom AQ'!L3+'CO2 W kolom AR'!L3+'CO2 W kolom AS'!L3+'CO2 W kolom AT'!L3+'CO2 W kolom AU'!L3+'CO2 W kolom AV'!L3+'CO2 W kolom AW'!L3+'CO2 W kolom AX'!L3</f>
        <v>0</v>
      </c>
      <c r="M3" s="41">
        <f>'CO2 W kolom AG'!M3+'CO2 W kolom AH'!M3+'CO2 W kolom AI'!M3+'CO2 W kolom AJ'!M3+'CO2 W kolom AK'!M3+'CO2 W kolom AL'!M3+'CO2 W kolom AP'!M3+'CO2 W kolom AQ'!M3+'CO2 W kolom AR'!M3+'CO2 W kolom AS'!M3+'CO2 W kolom AT'!M3+'CO2 W kolom AU'!M3+'CO2 W kolom AV'!M3+'CO2 W kolom AW'!M3+'CO2 W kolom AX'!M3</f>
        <v>0</v>
      </c>
      <c r="N3" s="41">
        <f>'CO2 W kolom AG'!N3+'CO2 W kolom AH'!N3+'CO2 W kolom AI'!N3+'CO2 W kolom AJ'!N3+'CO2 W kolom AK'!N3+'CO2 W kolom AL'!N3+'CO2 W kolom AP'!N3+'CO2 W kolom AQ'!N3+'CO2 W kolom AR'!N3+'CO2 W kolom AS'!N3+'CO2 W kolom AT'!N3+'CO2 W kolom AU'!N3+'CO2 W kolom AV'!N3+'CO2 W kolom AW'!N3+'CO2 W kolom AX'!N3</f>
        <v>0</v>
      </c>
      <c r="O3" s="41">
        <f>'CO2 W kolom AG'!O3+'CO2 W kolom AH'!O3+'CO2 W kolom AI'!O3+'CO2 W kolom AJ'!O3+'CO2 W kolom AK'!O3+'CO2 W kolom AL'!O3+'CO2 W kolom AP'!O3+'CO2 W kolom AQ'!O3+'CO2 W kolom AR'!O3+'CO2 W kolom AS'!O3+'CO2 W kolom AT'!O3+'CO2 W kolom AU'!O3+'CO2 W kolom AV'!O3+'CO2 W kolom AW'!O3+'CO2 W kolom AX'!O3</f>
        <v>0</v>
      </c>
      <c r="P3" s="41">
        <f>'CO2 W kolom AG'!P3+'CO2 W kolom AH'!P3+'CO2 W kolom AI'!P3+'CO2 W kolom AJ'!P3+'CO2 W kolom AK'!P3+'CO2 W kolom AL'!P3+'CO2 W kolom AP'!P3+'CO2 W kolom AQ'!P3+'CO2 W kolom AR'!P3+'CO2 W kolom AS'!P3+'CO2 W kolom AT'!P3+'CO2 W kolom AU'!P3+'CO2 W kolom AV'!P3+'CO2 W kolom AW'!P3+'CO2 W kolom AX'!P3</f>
        <v>0</v>
      </c>
      <c r="Q3" s="41">
        <f>'CO2 W kolom AG'!Q3+'CO2 W kolom AH'!Q3+'CO2 W kolom AI'!Q3+'CO2 W kolom AJ'!Q3+'CO2 W kolom AK'!Q3+'CO2 W kolom AL'!Q3+'CO2 W kolom AP'!Q3+'CO2 W kolom AQ'!Q3+'CO2 W kolom AR'!Q3+'CO2 W kolom AS'!Q3+'CO2 W kolom AT'!Q3+'CO2 W kolom AU'!Q3+'CO2 W kolom AV'!Q3+'CO2 W kolom AW'!Q3+'CO2 W kolom AX'!Q3</f>
        <v>0</v>
      </c>
      <c r="R3" s="41">
        <f>'CO2 W kolom AG'!R3+'CO2 W kolom AH'!R3+'CO2 W kolom AI'!R3+'CO2 W kolom AJ'!R3+'CO2 W kolom AK'!R3+'CO2 W kolom AL'!R3+'CO2 W kolom AP'!R3+'CO2 W kolom AQ'!R3+'CO2 W kolom AR'!R3+'CO2 W kolom AS'!R3+'CO2 W kolom AT'!R3+'CO2 W kolom AU'!R3+'CO2 W kolom AV'!R3+'CO2 W kolom AW'!R3+'CO2 W kolom AX'!R3</f>
        <v>0</v>
      </c>
      <c r="S3" s="41">
        <f>'CO2 W kolom AG'!S3+'CO2 W kolom AH'!S3+'CO2 W kolom AI'!S3+'CO2 W kolom AJ'!S3+'CO2 W kolom AK'!S3+'CO2 W kolom AL'!S3+'CO2 W kolom AP'!S3+'CO2 W kolom AQ'!S3+'CO2 W kolom AR'!S3+'CO2 W kolom AS'!S3+'CO2 W kolom AT'!S3+'CO2 W kolom AU'!S3+'CO2 W kolom AV'!S3+'CO2 W kolom AW'!S3+'CO2 W kolom AX'!S3</f>
        <v>0</v>
      </c>
      <c r="T3" s="41">
        <f>'CO2 W kolom AG'!T3+'CO2 W kolom AH'!T3+'CO2 W kolom AI'!T3+'CO2 W kolom AJ'!T3+'CO2 W kolom AK'!T3+'CO2 W kolom AL'!T3+'CO2 W kolom AP'!T3+'CO2 W kolom AQ'!T3+'CO2 W kolom AR'!T3+'CO2 W kolom AS'!T3+'CO2 W kolom AT'!T3+'CO2 W kolom AU'!T3+'CO2 W kolom AV'!T3+'CO2 W kolom AW'!T3+'CO2 W kolom AX'!T3</f>
        <v>0</v>
      </c>
      <c r="V3" s="41">
        <f>'CO2 W kolom AG'!V3+'CO2 W kolom AH'!V3+'CO2 W kolom AI'!V3+'CO2 W kolom AJ'!V3+'CO2 W kolom AK'!V3+'CO2 W kolom AL'!V3+'CO2 W kolom AP'!V3+'CO2 W kolom AQ'!V3+'CO2 W kolom AR'!V3+'CO2 W kolom AS'!V3+'CO2 W kolom AT'!V3+'CO2 W kolom AU'!V3+'CO2 W kolom AV'!V3+'CO2 W kolom AW'!V3+'CO2 W kolom AX'!V3</f>
        <v>0</v>
      </c>
      <c r="W3" s="41">
        <f>'CO2 W kolom AG'!W3+'CO2 W kolom AH'!W3+'CO2 W kolom AI'!W3+'CO2 W kolom AJ'!W3+'CO2 W kolom AK'!W3+'CO2 W kolom AL'!W3+'CO2 W kolom AP'!W3+'CO2 W kolom AQ'!W3+'CO2 W kolom AR'!W3+'CO2 W kolom AS'!W3+'CO2 W kolom AT'!W3+'CO2 W kolom AU'!W3+'CO2 W kolom AV'!W3+'CO2 W kolom AW'!W3+'CO2 W kolom AX'!W3</f>
        <v>0</v>
      </c>
      <c r="X3" s="41">
        <f>'CO2 W kolom AG'!X3+'CO2 W kolom AH'!X3+'CO2 W kolom AI'!X3+'CO2 W kolom AJ'!X3+'CO2 W kolom AK'!X3+'CO2 W kolom AL'!X3+'CO2 W kolom AP'!X3+'CO2 W kolom AQ'!X3+'CO2 W kolom AR'!X3+'CO2 W kolom AS'!X3+'CO2 W kolom AT'!X3+'CO2 W kolom AU'!X3+'CO2 W kolom AV'!X3+'CO2 W kolom AW'!X3+'CO2 W kolom AX'!X3</f>
        <v>0</v>
      </c>
      <c r="Y3" s="41">
        <f>'CO2 W kolom AG'!Y3+'CO2 W kolom AH'!Y3+'CO2 W kolom AI'!Y3+'CO2 W kolom AJ'!Y3+'CO2 W kolom AK'!Y3+'CO2 W kolom AL'!Y3+'CO2 W kolom AP'!Y3+'CO2 W kolom AQ'!Y3+'CO2 W kolom AR'!Y3+'CO2 W kolom AS'!Y3+'CO2 W kolom AT'!Y3+'CO2 W kolom AU'!Y3+'CO2 W kolom AV'!Y3+'CO2 W kolom AW'!Y3+'CO2 W kolom AX'!Y3</f>
        <v>0</v>
      </c>
      <c r="Z3" s="41">
        <f>'CO2 W kolom AG'!Z3+'CO2 W kolom AH'!Z3+'CO2 W kolom AI'!Z3+'CO2 W kolom AJ'!Z3+'CO2 W kolom AK'!Z3+'CO2 W kolom AL'!Z3+'CO2 W kolom AP'!Z3+'CO2 W kolom AQ'!Z3+'CO2 W kolom AR'!Z3+'CO2 W kolom AS'!Z3+'CO2 W kolom AT'!Z3+'CO2 W kolom AU'!Z3+'CO2 W kolom AV'!Z3+'CO2 W kolom AW'!Z3+'CO2 W kolom AX'!Z3</f>
        <v>0</v>
      </c>
      <c r="AA3" s="41">
        <f>'CO2 W kolom AG'!AA3+'CO2 W kolom AH'!AA3+'CO2 W kolom AI'!AA3+'CO2 W kolom AJ'!AA3+'CO2 W kolom AK'!AA3+'CO2 W kolom AL'!AA3+'CO2 W kolom AP'!AA3+'CO2 W kolom AQ'!AA3+'CO2 W kolom AR'!AA3+'CO2 W kolom AS'!AA3+'CO2 W kolom AT'!AA3+'CO2 W kolom AU'!AA3+'CO2 W kolom AV'!AA3+'CO2 W kolom AW'!AA3+'CO2 W kolom AX'!AA3</f>
        <v>0</v>
      </c>
      <c r="AB3" s="41">
        <f>'CO2 W kolom AG'!AB3+'CO2 W kolom AH'!AB3+'CO2 W kolom AI'!AB3+'CO2 W kolom AJ'!AB3+'CO2 W kolom AK'!AB3+'CO2 W kolom AL'!AB3+'CO2 W kolom AP'!AB3+'CO2 W kolom AQ'!AB3+'CO2 W kolom AR'!AB3+'CO2 W kolom AS'!AB3+'CO2 W kolom AT'!AB3+'CO2 W kolom AU'!AB3+'CO2 W kolom AV'!AB3+'CO2 W kolom AW'!AB3+'CO2 W kolom AX'!AB3</f>
        <v>0</v>
      </c>
      <c r="AC3" s="41">
        <f>'CO2 W kolom AG'!AC3+'CO2 W kolom AH'!AC3+'CO2 W kolom AI'!AC3+'CO2 W kolom AJ'!AC3+'CO2 W kolom AK'!AC3+'CO2 W kolom AL'!AC3+'CO2 W kolom AP'!AC3+'CO2 W kolom AQ'!AC3+'CO2 W kolom AR'!AC3+'CO2 W kolom AS'!AC3+'CO2 W kolom AT'!AC3+'CO2 W kolom AU'!AC3+'CO2 W kolom AV'!AC3+'CO2 W kolom AW'!AC3+'CO2 W kolom AX'!AC3</f>
        <v>0</v>
      </c>
      <c r="AD3" s="41">
        <f>'CO2 W kolom AG'!AD3+'CO2 W kolom AH'!AD3+'CO2 W kolom AI'!AD3+'CO2 W kolom AJ'!AD3+'CO2 W kolom AK'!AD3+'CO2 W kolom AL'!AD3+'CO2 W kolom AP'!AD3+'CO2 W kolom AQ'!AD3+'CO2 W kolom AR'!AD3+'CO2 W kolom AS'!AD3+'CO2 W kolom AT'!AD3+'CO2 W kolom AU'!AD3+'CO2 W kolom AV'!AD3+'CO2 W kolom AW'!AD3+'CO2 W kolom AX'!AD3</f>
        <v>0</v>
      </c>
      <c r="AE3" s="41">
        <f>'CO2 W kolom AG'!AE3+'CO2 W kolom AH'!AE3+'CO2 W kolom AI'!AE3+'CO2 W kolom AJ'!AE3+'CO2 W kolom AK'!AE3+'CO2 W kolom AL'!AE3+'CO2 W kolom AP'!AE3+'CO2 W kolom AQ'!AE3+'CO2 W kolom AR'!AE3+'CO2 W kolom AS'!AE3+'CO2 W kolom AT'!AE3+'CO2 W kolom AU'!AE3+'CO2 W kolom AV'!AE3+'CO2 W kolom AW'!AE3+'CO2 W kolom AX'!AE3</f>
        <v>0</v>
      </c>
      <c r="AF3" s="41">
        <f>'CO2 W kolom AG'!AF3+'CO2 W kolom AH'!AF3+'CO2 W kolom AI'!AF3+'CO2 W kolom AJ'!AF3+'CO2 W kolom AK'!AF3+'CO2 W kolom AL'!AF3+'CO2 W kolom AP'!AF3+'CO2 W kolom AQ'!AF3+'CO2 W kolom AR'!AF3+'CO2 W kolom AS'!AF3+'CO2 W kolom AT'!AF3+'CO2 W kolom AU'!AF3+'CO2 W kolom AV'!AF3+'CO2 W kolom AW'!AF3+'CO2 W kolom AX'!AF3</f>
        <v>0</v>
      </c>
    </row>
    <row r="4" spans="1:32" x14ac:dyDescent="0.2">
      <c r="B4" s="2" t="s">
        <v>639</v>
      </c>
      <c r="C4" s="28">
        <f>'CO2 W kolom AG'!C4+'CO2 W kolom AH'!C4+'CO2 W kolom AI'!C4+'CO2 W kolom AJ'!C4+'CO2 W kolom AK'!C4+'CO2 W kolom AL'!C4+'CO2 W kolom AP'!C4+'CO2 W kolom AQ'!C4+'CO2 W kolom AR'!C4+'CO2 W kolom AS'!C4+'CO2 W kolom AT'!C4+'CO2 W kolom AU'!C4+'CO2 W kolom AV'!C4+'CO2 W kolom AW'!C4+'CO2 W kolom AX'!C4</f>
        <v>48874.802609000006</v>
      </c>
      <c r="D4" s="569" t="s">
        <v>585</v>
      </c>
      <c r="F4" s="566">
        <f>'CO2 W kolom AG'!F4+'CO2 W kolom AH'!F4+'CO2 W kolom AI'!F4+'CO2 W kolom AJ'!F4+'CO2 W kolom AK'!F4+'CO2 W kolom AL'!F4+'CO2 W kolom AP'!F4+'CO2 W kolom AQ'!F4+'CO2 W kolom AR'!F4+'CO2 W kolom AS'!F4+'CO2 W kolom AT'!F4+'CO2 W kolom AU'!F4+'CO2 W kolom AV'!F4+'CO2 W kolom AW'!F4+'CO2 W kolom AX'!F4</f>
        <v>0</v>
      </c>
      <c r="H4" s="41">
        <f>'CO2 W kolom AG'!H4+'CO2 W kolom AH'!H4+'CO2 W kolom AI'!H4+'CO2 W kolom AJ'!H4+'CO2 W kolom AK'!H4+'CO2 W kolom AL'!H4+'CO2 W kolom AP'!H4+'CO2 W kolom AQ'!H4+'CO2 W kolom AR'!H4+'CO2 W kolom AS'!H4+'CO2 W kolom AT'!H4+'CO2 W kolom AU'!H4+'CO2 W kolom AV'!H4+'CO2 W kolom AW'!H4+'CO2 W kolom AX'!H4</f>
        <v>0</v>
      </c>
      <c r="J4" s="41">
        <f>'CO2 W kolom AG'!J4+'CO2 W kolom AH'!J4+'CO2 W kolom AI'!J4+'CO2 W kolom AJ'!J4+'CO2 W kolom AK'!J4+'CO2 W kolom AL'!J4+'CO2 W kolom AP'!J4+'CO2 W kolom AQ'!J4+'CO2 W kolom AR'!J4+'CO2 W kolom AS'!J4+'CO2 W kolom AT'!J4+'CO2 W kolom AU'!J4+'CO2 W kolom AV'!J4+'CO2 W kolom AW'!J4+'CO2 W kolom AX'!J4</f>
        <v>0</v>
      </c>
      <c r="K4" s="41">
        <f>'CO2 W kolom AG'!K4+'CO2 W kolom AH'!K4+'CO2 W kolom AI'!K4+'CO2 W kolom AJ'!K4+'CO2 W kolom AK'!K4+'CO2 W kolom AL'!K4+'CO2 W kolom AP'!K4+'CO2 W kolom AQ'!K4+'CO2 W kolom AR'!K4+'CO2 W kolom AS'!K4+'CO2 W kolom AT'!K4+'CO2 W kolom AU'!K4+'CO2 W kolom AV'!K4+'CO2 W kolom AW'!K4+'CO2 W kolom AX'!K4</f>
        <v>0</v>
      </c>
      <c r="L4" s="41">
        <f>'CO2 W kolom AG'!L4+'CO2 W kolom AH'!L4+'CO2 W kolom AI'!L4+'CO2 W kolom AJ'!L4+'CO2 W kolom AK'!L4+'CO2 W kolom AL'!L4+'CO2 W kolom AP'!L4+'CO2 W kolom AQ'!L4+'CO2 W kolom AR'!L4+'CO2 W kolom AS'!L4+'CO2 W kolom AT'!L4+'CO2 W kolom AU'!L4+'CO2 W kolom AV'!L4+'CO2 W kolom AW'!L4+'CO2 W kolom AX'!L4</f>
        <v>0</v>
      </c>
      <c r="M4" s="41">
        <f>'CO2 W kolom AG'!M4+'CO2 W kolom AH'!M4+'CO2 W kolom AI'!M4+'CO2 W kolom AJ'!M4+'CO2 W kolom AK'!M4+'CO2 W kolom AL'!M4+'CO2 W kolom AP'!M4+'CO2 W kolom AQ'!M4+'CO2 W kolom AR'!M4+'CO2 W kolom AS'!M4+'CO2 W kolom AT'!M4+'CO2 W kolom AU'!M4+'CO2 W kolom AV'!M4+'CO2 W kolom AW'!M4+'CO2 W kolom AX'!M4</f>
        <v>0</v>
      </c>
      <c r="N4" s="41">
        <f>'CO2 W kolom AG'!N4+'CO2 W kolom AH'!N4+'CO2 W kolom AI'!N4+'CO2 W kolom AJ'!N4+'CO2 W kolom AK'!N4+'CO2 W kolom AL'!N4+'CO2 W kolom AP'!N4+'CO2 W kolom AQ'!N4+'CO2 W kolom AR'!N4+'CO2 W kolom AS'!N4+'CO2 W kolom AT'!N4+'CO2 W kolom AU'!N4+'CO2 W kolom AV'!N4+'CO2 W kolom AW'!N4+'CO2 W kolom AX'!N4</f>
        <v>0</v>
      </c>
      <c r="O4" s="41">
        <f>'CO2 W kolom AG'!O4+'CO2 W kolom AH'!O4+'CO2 W kolom AI'!O4+'CO2 W kolom AJ'!O4+'CO2 W kolom AK'!O4+'CO2 W kolom AL'!O4+'CO2 W kolom AP'!O4+'CO2 W kolom AQ'!O4+'CO2 W kolom AR'!O4+'CO2 W kolom AS'!O4+'CO2 W kolom AT'!O4+'CO2 W kolom AU'!O4+'CO2 W kolom AV'!O4+'CO2 W kolom AW'!O4+'CO2 W kolom AX'!O4</f>
        <v>0</v>
      </c>
      <c r="P4" s="41">
        <f>'CO2 W kolom AG'!P4+'CO2 W kolom AH'!P4+'CO2 W kolom AI'!P4+'CO2 W kolom AJ'!P4+'CO2 W kolom AK'!P4+'CO2 W kolom AL'!P4+'CO2 W kolom AP'!P4+'CO2 W kolom AQ'!P4+'CO2 W kolom AR'!P4+'CO2 W kolom AS'!P4+'CO2 W kolom AT'!P4+'CO2 W kolom AU'!P4+'CO2 W kolom AV'!P4+'CO2 W kolom AW'!P4+'CO2 W kolom AX'!P4</f>
        <v>0</v>
      </c>
      <c r="Q4" s="41">
        <f>'CO2 W kolom AG'!Q4+'CO2 W kolom AH'!Q4+'CO2 W kolom AI'!Q4+'CO2 W kolom AJ'!Q4+'CO2 W kolom AK'!Q4+'CO2 W kolom AL'!Q4+'CO2 W kolom AP'!Q4+'CO2 W kolom AQ'!Q4+'CO2 W kolom AR'!Q4+'CO2 W kolom AS'!Q4+'CO2 W kolom AT'!Q4+'CO2 W kolom AU'!Q4+'CO2 W kolom AV'!Q4+'CO2 W kolom AW'!Q4+'CO2 W kolom AX'!Q4</f>
        <v>0</v>
      </c>
      <c r="R4" s="41">
        <f>'CO2 W kolom AG'!R4+'CO2 W kolom AH'!R4+'CO2 W kolom AI'!R4+'CO2 W kolom AJ'!R4+'CO2 W kolom AK'!R4+'CO2 W kolom AL'!R4+'CO2 W kolom AP'!R4+'CO2 W kolom AQ'!R4+'CO2 W kolom AR'!R4+'CO2 W kolom AS'!R4+'CO2 W kolom AT'!R4+'CO2 W kolom AU'!R4+'CO2 W kolom AV'!R4+'CO2 W kolom AW'!R4+'CO2 W kolom AX'!R4</f>
        <v>0</v>
      </c>
      <c r="S4" s="41">
        <f>'CO2 W kolom AG'!S4+'CO2 W kolom AH'!S4+'CO2 W kolom AI'!S4+'CO2 W kolom AJ'!S4+'CO2 W kolom AK'!S4+'CO2 W kolom AL'!S4+'CO2 W kolom AP'!S4+'CO2 W kolom AQ'!S4+'CO2 W kolom AR'!S4+'CO2 W kolom AS'!S4+'CO2 W kolom AT'!S4+'CO2 W kolom AU'!S4+'CO2 W kolom AV'!S4+'CO2 W kolom AW'!S4+'CO2 W kolom AX'!S4</f>
        <v>0</v>
      </c>
      <c r="T4" s="41">
        <f>'CO2 W kolom AG'!T4+'CO2 W kolom AH'!T4+'CO2 W kolom AI'!T4+'CO2 W kolom AJ'!T4+'CO2 W kolom AK'!T4+'CO2 W kolom AL'!T4+'CO2 W kolom AP'!T4+'CO2 W kolom AQ'!T4+'CO2 W kolom AR'!T4+'CO2 W kolom AS'!T4+'CO2 W kolom AT'!T4+'CO2 W kolom AU'!T4+'CO2 W kolom AV'!T4+'CO2 W kolom AW'!T4+'CO2 W kolom AX'!T4</f>
        <v>0</v>
      </c>
      <c r="V4" s="41">
        <f>'CO2 W kolom AG'!V4+'CO2 W kolom AH'!V4+'CO2 W kolom AI'!V4+'CO2 W kolom AJ'!V4+'CO2 W kolom AK'!V4+'CO2 W kolom AL'!V4+'CO2 W kolom AP'!V4+'CO2 W kolom AQ'!V4+'CO2 W kolom AR'!V4+'CO2 W kolom AS'!V4+'CO2 W kolom AT'!V4+'CO2 W kolom AU'!V4+'CO2 W kolom AV'!V4+'CO2 W kolom AW'!V4+'CO2 W kolom AX'!V4</f>
        <v>0</v>
      </c>
      <c r="W4" s="41">
        <f>'CO2 W kolom AG'!W4+'CO2 W kolom AH'!W4+'CO2 W kolom AI'!W4+'CO2 W kolom AJ'!W4+'CO2 W kolom AK'!W4+'CO2 W kolom AL'!W4+'CO2 W kolom AP'!W4+'CO2 W kolom AQ'!W4+'CO2 W kolom AR'!W4+'CO2 W kolom AS'!W4+'CO2 W kolom AT'!W4+'CO2 W kolom AU'!W4+'CO2 W kolom AV'!W4+'CO2 W kolom AW'!W4+'CO2 W kolom AX'!W4</f>
        <v>0</v>
      </c>
      <c r="X4" s="41">
        <f>'CO2 W kolom AG'!X4+'CO2 W kolom AH'!X4+'CO2 W kolom AI'!X4+'CO2 W kolom AJ'!X4+'CO2 W kolom AK'!X4+'CO2 W kolom AL'!X4+'CO2 W kolom AP'!X4+'CO2 W kolom AQ'!X4+'CO2 W kolom AR'!X4+'CO2 W kolom AS'!X4+'CO2 W kolom AT'!X4+'CO2 W kolom AU'!X4+'CO2 W kolom AV'!X4+'CO2 W kolom AW'!X4+'CO2 W kolom AX'!X4</f>
        <v>0</v>
      </c>
      <c r="Y4" s="41">
        <f>'CO2 W kolom AG'!Y4+'CO2 W kolom AH'!Y4+'CO2 W kolom AI'!Y4+'CO2 W kolom AJ'!Y4+'CO2 W kolom AK'!Y4+'CO2 W kolom AL'!Y4+'CO2 W kolom AP'!Y4+'CO2 W kolom AQ'!Y4+'CO2 W kolom AR'!Y4+'CO2 W kolom AS'!Y4+'CO2 W kolom AT'!Y4+'CO2 W kolom AU'!Y4+'CO2 W kolom AV'!Y4+'CO2 W kolom AW'!Y4+'CO2 W kolom AX'!Y4</f>
        <v>0</v>
      </c>
      <c r="Z4" s="41">
        <f>'CO2 W kolom AG'!Z4+'CO2 W kolom AH'!Z4+'CO2 W kolom AI'!Z4+'CO2 W kolom AJ'!Z4+'CO2 W kolom AK'!Z4+'CO2 W kolom AL'!Z4+'CO2 W kolom AP'!Z4+'CO2 W kolom AQ'!Z4+'CO2 W kolom AR'!Z4+'CO2 W kolom AS'!Z4+'CO2 W kolom AT'!Z4+'CO2 W kolom AU'!Z4+'CO2 W kolom AV'!Z4+'CO2 W kolom AW'!Z4+'CO2 W kolom AX'!Z4</f>
        <v>0</v>
      </c>
      <c r="AA4" s="41">
        <f>'CO2 W kolom AG'!AA4+'CO2 W kolom AH'!AA4+'CO2 W kolom AI'!AA4+'CO2 W kolom AJ'!AA4+'CO2 W kolom AK'!AA4+'CO2 W kolom AL'!AA4+'CO2 W kolom AP'!AA4+'CO2 W kolom AQ'!AA4+'CO2 W kolom AR'!AA4+'CO2 W kolom AS'!AA4+'CO2 W kolom AT'!AA4+'CO2 W kolom AU'!AA4+'CO2 W kolom AV'!AA4+'CO2 W kolom AW'!AA4+'CO2 W kolom AX'!AA4</f>
        <v>0</v>
      </c>
      <c r="AB4" s="41">
        <f>'CO2 W kolom AG'!AB4+'CO2 W kolom AH'!AB4+'CO2 W kolom AI'!AB4+'CO2 W kolom AJ'!AB4+'CO2 W kolom AK'!AB4+'CO2 W kolom AL'!AB4+'CO2 W kolom AP'!AB4+'CO2 W kolom AQ'!AB4+'CO2 W kolom AR'!AB4+'CO2 W kolom AS'!AB4+'CO2 W kolom AT'!AB4+'CO2 W kolom AU'!AB4+'CO2 W kolom AV'!AB4+'CO2 W kolom AW'!AB4+'CO2 W kolom AX'!AB4</f>
        <v>0</v>
      </c>
      <c r="AC4" s="41">
        <f>'CO2 W kolom AG'!AC4+'CO2 W kolom AH'!AC4+'CO2 W kolom AI'!AC4+'CO2 W kolom AJ'!AC4+'CO2 W kolom AK'!AC4+'CO2 W kolom AL'!AC4+'CO2 W kolom AP'!AC4+'CO2 W kolom AQ'!AC4+'CO2 W kolom AR'!AC4+'CO2 W kolom AS'!AC4+'CO2 W kolom AT'!AC4+'CO2 W kolom AU'!AC4+'CO2 W kolom AV'!AC4+'CO2 W kolom AW'!AC4+'CO2 W kolom AX'!AC4</f>
        <v>0</v>
      </c>
      <c r="AD4" s="41">
        <f>'CO2 W kolom AG'!AD4+'CO2 W kolom AH'!AD4+'CO2 W kolom AI'!AD4+'CO2 W kolom AJ'!AD4+'CO2 W kolom AK'!AD4+'CO2 W kolom AL'!AD4+'CO2 W kolom AP'!AD4+'CO2 W kolom AQ'!AD4+'CO2 W kolom AR'!AD4+'CO2 W kolom AS'!AD4+'CO2 W kolom AT'!AD4+'CO2 W kolom AU'!AD4+'CO2 W kolom AV'!AD4+'CO2 W kolom AW'!AD4+'CO2 W kolom AX'!AD4</f>
        <v>0</v>
      </c>
      <c r="AE4" s="41">
        <f>'CO2 W kolom AG'!AE4+'CO2 W kolom AH'!AE4+'CO2 W kolom AI'!AE4+'CO2 W kolom AJ'!AE4+'CO2 W kolom AK'!AE4+'CO2 W kolom AL'!AE4+'CO2 W kolom AP'!AE4+'CO2 W kolom AQ'!AE4+'CO2 W kolom AR'!AE4+'CO2 W kolom AS'!AE4+'CO2 W kolom AT'!AE4+'CO2 W kolom AU'!AE4+'CO2 W kolom AV'!AE4+'CO2 W kolom AW'!AE4+'CO2 W kolom AX'!AE4</f>
        <v>0</v>
      </c>
      <c r="AF4" s="41">
        <f>'CO2 W kolom AG'!AF4+'CO2 W kolom AH'!AF4+'CO2 W kolom AI'!AF4+'CO2 W kolom AJ'!AF4+'CO2 W kolom AK'!AF4+'CO2 W kolom AL'!AF4+'CO2 W kolom AP'!AF4+'CO2 W kolom AQ'!AF4+'CO2 W kolom AR'!AF4+'CO2 W kolom AS'!AF4+'CO2 W kolom AT'!AF4+'CO2 W kolom AU'!AF4+'CO2 W kolom AV'!AF4+'CO2 W kolom AW'!AF4+'CO2 W kolom AX'!AF4</f>
        <v>0</v>
      </c>
    </row>
    <row r="5" spans="1:32" x14ac:dyDescent="0.2">
      <c r="B5" s="3" t="s">
        <v>640</v>
      </c>
      <c r="C5" s="28">
        <f>'CO2 W kolom AG'!C5+'CO2 W kolom AH'!C5+'CO2 W kolom AI'!C5+'CO2 W kolom AJ'!C5+'CO2 W kolom AK'!C5+'CO2 W kolom AL'!C5+'CO2 W kolom AP'!C5+'CO2 W kolom AQ'!C5+'CO2 W kolom AR'!C5+'CO2 W kolom AS'!C5+'CO2 W kolom AT'!C5+'CO2 W kolom AU'!C5+'CO2 W kolom AV'!C5+'CO2 W kolom AW'!C5+'CO2 W kolom AX'!C5</f>
        <v>-2649747.294741</v>
      </c>
      <c r="D5" s="457" t="s">
        <v>586</v>
      </c>
      <c r="F5" s="566">
        <f>'CO2 W kolom AG'!F5+'CO2 W kolom AH'!F5+'CO2 W kolom AI'!F5+'CO2 W kolom AJ'!F5+'CO2 W kolom AK'!F5+'CO2 W kolom AL'!F5+'CO2 W kolom AP'!F5+'CO2 W kolom AQ'!F5+'CO2 W kolom AR'!F5+'CO2 W kolom AS'!F5+'CO2 W kolom AT'!F5+'CO2 W kolom AU'!F5+'CO2 W kolom AV'!F5+'CO2 W kolom AW'!F5+'CO2 W kolom AX'!F5</f>
        <v>0</v>
      </c>
      <c r="H5" s="41">
        <f>'CO2 W kolom AG'!H5+'CO2 W kolom AH'!H5+'CO2 W kolom AI'!H5+'CO2 W kolom AJ'!H5+'CO2 W kolom AK'!H5+'CO2 W kolom AL'!H5+'CO2 W kolom AP'!H5+'CO2 W kolom AQ'!H5+'CO2 W kolom AR'!H5+'CO2 W kolom AS'!H5+'CO2 W kolom AT'!H5+'CO2 W kolom AU'!H5+'CO2 W kolom AV'!H5+'CO2 W kolom AW'!H5+'CO2 W kolom AX'!H5</f>
        <v>0</v>
      </c>
      <c r="J5" s="41">
        <f>'CO2 W kolom AG'!J5+'CO2 W kolom AH'!J5+'CO2 W kolom AI'!J5+'CO2 W kolom AJ'!J5+'CO2 W kolom AK'!J5+'CO2 W kolom AL'!J5+'CO2 W kolom AP'!J5+'CO2 W kolom AQ'!J5+'CO2 W kolom AR'!J5+'CO2 W kolom AS'!J5+'CO2 W kolom AT'!J5+'CO2 W kolom AU'!J5+'CO2 W kolom AV'!J5+'CO2 W kolom AW'!J5+'CO2 W kolom AX'!J5</f>
        <v>0</v>
      </c>
      <c r="K5" s="41">
        <f>'CO2 W kolom AG'!K5+'CO2 W kolom AH'!K5+'CO2 W kolom AI'!K5+'CO2 W kolom AJ'!K5+'CO2 W kolom AK'!K5+'CO2 W kolom AL'!K5+'CO2 W kolom AP'!K5+'CO2 W kolom AQ'!K5+'CO2 W kolom AR'!K5+'CO2 W kolom AS'!K5+'CO2 W kolom AT'!K5+'CO2 W kolom AU'!K5+'CO2 W kolom AV'!K5+'CO2 W kolom AW'!K5+'CO2 W kolom AX'!K5</f>
        <v>0</v>
      </c>
      <c r="L5" s="41">
        <f>'CO2 W kolom AG'!L5+'CO2 W kolom AH'!L5+'CO2 W kolom AI'!L5+'CO2 W kolom AJ'!L5+'CO2 W kolom AK'!L5+'CO2 W kolom AL'!L5+'CO2 W kolom AP'!L5+'CO2 W kolom AQ'!L5+'CO2 W kolom AR'!L5+'CO2 W kolom AS'!L5+'CO2 W kolom AT'!L5+'CO2 W kolom AU'!L5+'CO2 W kolom AV'!L5+'CO2 W kolom AW'!L5+'CO2 W kolom AX'!L5</f>
        <v>0</v>
      </c>
      <c r="M5" s="41">
        <f>'CO2 W kolom AG'!M5+'CO2 W kolom AH'!M5+'CO2 W kolom AI'!M5+'CO2 W kolom AJ'!M5+'CO2 W kolom AK'!M5+'CO2 W kolom AL'!M5+'CO2 W kolom AP'!M5+'CO2 W kolom AQ'!M5+'CO2 W kolom AR'!M5+'CO2 W kolom AS'!M5+'CO2 W kolom AT'!M5+'CO2 W kolom AU'!M5+'CO2 W kolom AV'!M5+'CO2 W kolom AW'!M5+'CO2 W kolom AX'!M5</f>
        <v>0</v>
      </c>
      <c r="N5" s="41">
        <f>'CO2 W kolom AG'!N5+'CO2 W kolom AH'!N5+'CO2 W kolom AI'!N5+'CO2 W kolom AJ'!N5+'CO2 W kolom AK'!N5+'CO2 W kolom AL'!N5+'CO2 W kolom AP'!N5+'CO2 W kolom AQ'!N5+'CO2 W kolom AR'!N5+'CO2 W kolom AS'!N5+'CO2 W kolom AT'!N5+'CO2 W kolom AU'!N5+'CO2 W kolom AV'!N5+'CO2 W kolom AW'!N5+'CO2 W kolom AX'!N5</f>
        <v>0</v>
      </c>
      <c r="O5" s="41">
        <f>'CO2 W kolom AG'!O5+'CO2 W kolom AH'!O5+'CO2 W kolom AI'!O5+'CO2 W kolom AJ'!O5+'CO2 W kolom AK'!O5+'CO2 W kolom AL'!O5+'CO2 W kolom AP'!O5+'CO2 W kolom AQ'!O5+'CO2 W kolom AR'!O5+'CO2 W kolom AS'!O5+'CO2 W kolom AT'!O5+'CO2 W kolom AU'!O5+'CO2 W kolom AV'!O5+'CO2 W kolom AW'!O5+'CO2 W kolom AX'!O5</f>
        <v>0</v>
      </c>
      <c r="P5" s="41">
        <f>'CO2 W kolom AG'!P5+'CO2 W kolom AH'!P5+'CO2 W kolom AI'!P5+'CO2 W kolom AJ'!P5+'CO2 W kolom AK'!P5+'CO2 W kolom AL'!P5+'CO2 W kolom AP'!P5+'CO2 W kolom AQ'!P5+'CO2 W kolom AR'!P5+'CO2 W kolom AS'!P5+'CO2 W kolom AT'!P5+'CO2 W kolom AU'!P5+'CO2 W kolom AV'!P5+'CO2 W kolom AW'!P5+'CO2 W kolom AX'!P5</f>
        <v>0</v>
      </c>
      <c r="Q5" s="41">
        <f>'CO2 W kolom AG'!Q5+'CO2 W kolom AH'!Q5+'CO2 W kolom AI'!Q5+'CO2 W kolom AJ'!Q5+'CO2 W kolom AK'!Q5+'CO2 W kolom AL'!Q5+'CO2 W kolom AP'!Q5+'CO2 W kolom AQ'!Q5+'CO2 W kolom AR'!Q5+'CO2 W kolom AS'!Q5+'CO2 W kolom AT'!Q5+'CO2 W kolom AU'!Q5+'CO2 W kolom AV'!Q5+'CO2 W kolom AW'!Q5+'CO2 W kolom AX'!Q5</f>
        <v>0</v>
      </c>
      <c r="R5" s="41">
        <f>'CO2 W kolom AG'!R5+'CO2 W kolom AH'!R5+'CO2 W kolom AI'!R5+'CO2 W kolom AJ'!R5+'CO2 W kolom AK'!R5+'CO2 W kolom AL'!R5+'CO2 W kolom AP'!R5+'CO2 W kolom AQ'!R5+'CO2 W kolom AR'!R5+'CO2 W kolom AS'!R5+'CO2 W kolom AT'!R5+'CO2 W kolom AU'!R5+'CO2 W kolom AV'!R5+'CO2 W kolom AW'!R5+'CO2 W kolom AX'!R5</f>
        <v>0</v>
      </c>
      <c r="S5" s="41">
        <f>'CO2 W kolom AG'!S5+'CO2 W kolom AH'!S5+'CO2 W kolom AI'!S5+'CO2 W kolom AJ'!S5+'CO2 W kolom AK'!S5+'CO2 W kolom AL'!S5+'CO2 W kolom AP'!S5+'CO2 W kolom AQ'!S5+'CO2 W kolom AR'!S5+'CO2 W kolom AS'!S5+'CO2 W kolom AT'!S5+'CO2 W kolom AU'!S5+'CO2 W kolom AV'!S5+'CO2 W kolom AW'!S5+'CO2 W kolom AX'!S5</f>
        <v>0</v>
      </c>
      <c r="T5" s="41">
        <f>'CO2 W kolom AG'!T5+'CO2 W kolom AH'!T5+'CO2 W kolom AI'!T5+'CO2 W kolom AJ'!T5+'CO2 W kolom AK'!T5+'CO2 W kolom AL'!T5+'CO2 W kolom AP'!T5+'CO2 W kolom AQ'!T5+'CO2 W kolom AR'!T5+'CO2 W kolom AS'!T5+'CO2 W kolom AT'!T5+'CO2 W kolom AU'!T5+'CO2 W kolom AV'!T5+'CO2 W kolom AW'!T5+'CO2 W kolom AX'!T5</f>
        <v>0</v>
      </c>
      <c r="V5" s="41">
        <f>'CO2 W kolom AG'!V5+'CO2 W kolom AH'!V5+'CO2 W kolom AI'!V5+'CO2 W kolom AJ'!V5+'CO2 W kolom AK'!V5+'CO2 W kolom AL'!V5+'CO2 W kolom AP'!V5+'CO2 W kolom AQ'!V5+'CO2 W kolom AR'!V5+'CO2 W kolom AS'!V5+'CO2 W kolom AT'!V5+'CO2 W kolom AU'!V5+'CO2 W kolom AV'!V5+'CO2 W kolom AW'!V5+'CO2 W kolom AX'!V5</f>
        <v>0</v>
      </c>
      <c r="W5" s="41">
        <f>'CO2 W kolom AG'!W5+'CO2 W kolom AH'!W5+'CO2 W kolom AI'!W5+'CO2 W kolom AJ'!W5+'CO2 W kolom AK'!W5+'CO2 W kolom AL'!W5+'CO2 W kolom AP'!W5+'CO2 W kolom AQ'!W5+'CO2 W kolom AR'!W5+'CO2 W kolom AS'!W5+'CO2 W kolom AT'!W5+'CO2 W kolom AU'!W5+'CO2 W kolom AV'!W5+'CO2 W kolom AW'!W5+'CO2 W kolom AX'!W5</f>
        <v>0</v>
      </c>
      <c r="X5" s="41">
        <f>'CO2 W kolom AG'!X5+'CO2 W kolom AH'!X5+'CO2 W kolom AI'!X5+'CO2 W kolom AJ'!X5+'CO2 W kolom AK'!X5+'CO2 W kolom AL'!X5+'CO2 W kolom AP'!X5+'CO2 W kolom AQ'!X5+'CO2 W kolom AR'!X5+'CO2 W kolom AS'!X5+'CO2 W kolom AT'!X5+'CO2 W kolom AU'!X5+'CO2 W kolom AV'!X5+'CO2 W kolom AW'!X5+'CO2 W kolom AX'!X5</f>
        <v>0</v>
      </c>
      <c r="Y5" s="41">
        <f>'CO2 W kolom AG'!Y5+'CO2 W kolom AH'!Y5+'CO2 W kolom AI'!Y5+'CO2 W kolom AJ'!Y5+'CO2 W kolom AK'!Y5+'CO2 W kolom AL'!Y5+'CO2 W kolom AP'!Y5+'CO2 W kolom AQ'!Y5+'CO2 W kolom AR'!Y5+'CO2 W kolom AS'!Y5+'CO2 W kolom AT'!Y5+'CO2 W kolom AU'!Y5+'CO2 W kolom AV'!Y5+'CO2 W kolom AW'!Y5+'CO2 W kolom AX'!Y5</f>
        <v>0</v>
      </c>
      <c r="Z5" s="41">
        <f>'CO2 W kolom AG'!Z5+'CO2 W kolom AH'!Z5+'CO2 W kolom AI'!Z5+'CO2 W kolom AJ'!Z5+'CO2 W kolom AK'!Z5+'CO2 W kolom AL'!Z5+'CO2 W kolom AP'!Z5+'CO2 W kolom AQ'!Z5+'CO2 W kolom AR'!Z5+'CO2 W kolom AS'!Z5+'CO2 W kolom AT'!Z5+'CO2 W kolom AU'!Z5+'CO2 W kolom AV'!Z5+'CO2 W kolom AW'!Z5+'CO2 W kolom AX'!Z5</f>
        <v>0</v>
      </c>
      <c r="AA5" s="41">
        <f>'CO2 W kolom AG'!AA5+'CO2 W kolom AH'!AA5+'CO2 W kolom AI'!AA5+'CO2 W kolom AJ'!AA5+'CO2 W kolom AK'!AA5+'CO2 W kolom AL'!AA5+'CO2 W kolom AP'!AA5+'CO2 W kolom AQ'!AA5+'CO2 W kolom AR'!AA5+'CO2 W kolom AS'!AA5+'CO2 W kolom AT'!AA5+'CO2 W kolom AU'!AA5+'CO2 W kolom AV'!AA5+'CO2 W kolom AW'!AA5+'CO2 W kolom AX'!AA5</f>
        <v>0</v>
      </c>
      <c r="AB5" s="41">
        <f>'CO2 W kolom AG'!AB5+'CO2 W kolom AH'!AB5+'CO2 W kolom AI'!AB5+'CO2 W kolom AJ'!AB5+'CO2 W kolom AK'!AB5+'CO2 W kolom AL'!AB5+'CO2 W kolom AP'!AB5+'CO2 W kolom AQ'!AB5+'CO2 W kolom AR'!AB5+'CO2 W kolom AS'!AB5+'CO2 W kolom AT'!AB5+'CO2 W kolom AU'!AB5+'CO2 W kolom AV'!AB5+'CO2 W kolom AW'!AB5+'CO2 W kolom AX'!AB5</f>
        <v>0</v>
      </c>
      <c r="AC5" s="41">
        <f>'CO2 W kolom AG'!AC5+'CO2 W kolom AH'!AC5+'CO2 W kolom AI'!AC5+'CO2 W kolom AJ'!AC5+'CO2 W kolom AK'!AC5+'CO2 W kolom AL'!AC5+'CO2 W kolom AP'!AC5+'CO2 W kolom AQ'!AC5+'CO2 W kolom AR'!AC5+'CO2 W kolom AS'!AC5+'CO2 W kolom AT'!AC5+'CO2 W kolom AU'!AC5+'CO2 W kolom AV'!AC5+'CO2 W kolom AW'!AC5+'CO2 W kolom AX'!AC5</f>
        <v>0</v>
      </c>
      <c r="AD5" s="41">
        <f>'CO2 W kolom AG'!AD5+'CO2 W kolom AH'!AD5+'CO2 W kolom AI'!AD5+'CO2 W kolom AJ'!AD5+'CO2 W kolom AK'!AD5+'CO2 W kolom AL'!AD5+'CO2 W kolom AP'!AD5+'CO2 W kolom AQ'!AD5+'CO2 W kolom AR'!AD5+'CO2 W kolom AS'!AD5+'CO2 W kolom AT'!AD5+'CO2 W kolom AU'!AD5+'CO2 W kolom AV'!AD5+'CO2 W kolom AW'!AD5+'CO2 W kolom AX'!AD5</f>
        <v>0</v>
      </c>
      <c r="AE5" s="41">
        <f>'CO2 W kolom AG'!AE5+'CO2 W kolom AH'!AE5+'CO2 W kolom AI'!AE5+'CO2 W kolom AJ'!AE5+'CO2 W kolom AK'!AE5+'CO2 W kolom AL'!AE5+'CO2 W kolom AP'!AE5+'CO2 W kolom AQ'!AE5+'CO2 W kolom AR'!AE5+'CO2 W kolom AS'!AE5+'CO2 W kolom AT'!AE5+'CO2 W kolom AU'!AE5+'CO2 W kolom AV'!AE5+'CO2 W kolom AW'!AE5+'CO2 W kolom AX'!AE5</f>
        <v>0</v>
      </c>
      <c r="AF5" s="41">
        <f>'CO2 W kolom AG'!AF5+'CO2 W kolom AH'!AF5+'CO2 W kolom AI'!AF5+'CO2 W kolom AJ'!AF5+'CO2 W kolom AK'!AF5+'CO2 W kolom AL'!AF5+'CO2 W kolom AP'!AF5+'CO2 W kolom AQ'!AF5+'CO2 W kolom AR'!AF5+'CO2 W kolom AS'!AF5+'CO2 W kolom AT'!AF5+'CO2 W kolom AU'!AF5+'CO2 W kolom AV'!AF5+'CO2 W kolom AW'!AF5+'CO2 W kolom AX'!AF5</f>
        <v>0</v>
      </c>
    </row>
    <row r="6" spans="1:32" x14ac:dyDescent="0.2">
      <c r="D6" s="458" t="s">
        <v>587</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228D-B2DB-9D4A-9E35-DC117AD19148}">
  <dimension ref="A1:AF6"/>
  <sheetViews>
    <sheetView workbookViewId="0">
      <selection activeCell="H2" sqref="H2"/>
    </sheetView>
  </sheetViews>
  <sheetFormatPr baseColWidth="10" defaultRowHeight="16" x14ac:dyDescent="0.2"/>
  <cols>
    <col min="1" max="1" width="22.6640625" bestFit="1" customWidth="1"/>
    <col min="2" max="2" width="16.83203125" bestFit="1" customWidth="1"/>
    <col min="4" max="4" width="31.83203125" bestFit="1" customWidth="1"/>
    <col min="6" max="6" width="18" bestFit="1" customWidth="1"/>
  </cols>
  <sheetData>
    <row r="1" spans="1:32" x14ac:dyDescent="0.2">
      <c r="A1" t="s">
        <v>749</v>
      </c>
      <c r="B1" s="23" t="s">
        <v>67</v>
      </c>
      <c r="C1" s="21"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28">
        <f>'CO2 O kolom AM'!C2+'CO2 O kolom AN'!C2+'CO2 O kolom AO'!C2</f>
        <v>203.16699599999998</v>
      </c>
      <c r="D2" s="14" t="s">
        <v>66</v>
      </c>
      <c r="F2" s="567">
        <f>'CO2 O kolom AM'!F2+'CO2 O kolom AN'!F2+'CO2 O kolom AO'!F2</f>
        <v>0</v>
      </c>
      <c r="H2" s="44">
        <f>'CO2 O kolom AM'!H2+'CO2 O kolom AN'!H2+'CO2 O kolom AO'!H2</f>
        <v>0</v>
      </c>
      <c r="J2" s="44">
        <f>'CO2 O kolom AM'!J2+'CO2 O kolom AN'!J2+'CO2 O kolom AO'!J2</f>
        <v>0</v>
      </c>
      <c r="K2" s="44">
        <f>'CO2 O kolom AM'!K2+'CO2 O kolom AN'!K2+'CO2 O kolom AO'!K2</f>
        <v>0</v>
      </c>
      <c r="L2" s="44">
        <f>'CO2 O kolom AM'!L2+'CO2 O kolom AN'!L2+'CO2 O kolom AO'!L2</f>
        <v>0</v>
      </c>
      <c r="M2" s="44">
        <f>'CO2 O kolom AM'!M2+'CO2 O kolom AN'!M2+'CO2 O kolom AO'!M2</f>
        <v>0</v>
      </c>
      <c r="N2" s="44">
        <f>'CO2 O kolom AM'!N2+'CO2 O kolom AN'!N2+'CO2 O kolom AO'!N2</f>
        <v>0</v>
      </c>
      <c r="O2" s="44">
        <f>'CO2 O kolom AM'!O2+'CO2 O kolom AN'!O2+'CO2 O kolom AO'!O2</f>
        <v>0</v>
      </c>
      <c r="P2" s="44">
        <f>'CO2 O kolom AM'!P2+'CO2 O kolom AN'!P2+'CO2 O kolom AO'!P2</f>
        <v>0</v>
      </c>
      <c r="Q2" s="44">
        <f>'CO2 O kolom AM'!Q2+'CO2 O kolom AN'!Q2+'CO2 O kolom AO'!Q2</f>
        <v>0</v>
      </c>
      <c r="R2" s="44">
        <f>'CO2 O kolom AM'!R2+'CO2 O kolom AN'!R2+'CO2 O kolom AO'!R2</f>
        <v>0</v>
      </c>
      <c r="S2" s="44">
        <f>'CO2 O kolom AM'!S2+'CO2 O kolom AN'!S2+'CO2 O kolom AO'!S2</f>
        <v>0</v>
      </c>
      <c r="T2" s="44">
        <f>'CO2 O kolom AM'!T2+'CO2 O kolom AN'!T2+'CO2 O kolom AO'!T2</f>
        <v>0</v>
      </c>
      <c r="V2" s="44">
        <f>'CO2 O kolom AM'!V2+'CO2 O kolom AN'!V2+'CO2 O kolom AO'!V2</f>
        <v>0</v>
      </c>
      <c r="W2" s="44">
        <f>'CO2 O kolom AM'!W2+'CO2 O kolom AN'!W2+'CO2 O kolom AO'!W2</f>
        <v>0</v>
      </c>
      <c r="X2" s="44">
        <f>'CO2 O kolom AM'!X2+'CO2 O kolom AN'!X2+'CO2 O kolom AO'!X2</f>
        <v>0</v>
      </c>
      <c r="Y2" s="44">
        <f>'CO2 O kolom AM'!Y2+'CO2 O kolom AN'!Y2+'CO2 O kolom AO'!Y2</f>
        <v>0</v>
      </c>
      <c r="Z2" s="44">
        <f>'CO2 O kolom AM'!Z2+'CO2 O kolom AN'!Z2+'CO2 O kolom AO'!Z2</f>
        <v>0</v>
      </c>
      <c r="AA2" s="44">
        <f>'CO2 O kolom AM'!AA2+'CO2 O kolom AN'!AA2+'CO2 O kolom AO'!AA2</f>
        <v>0</v>
      </c>
      <c r="AB2" s="44">
        <f>'CO2 O kolom AM'!AB2+'CO2 O kolom AN'!AB2+'CO2 O kolom AO'!AB2</f>
        <v>0</v>
      </c>
      <c r="AC2" s="44">
        <f>'CO2 O kolom AM'!AC2+'CO2 O kolom AN'!AC2+'CO2 O kolom AO'!AC2</f>
        <v>0</v>
      </c>
      <c r="AD2" s="44">
        <f>'CO2 O kolom AM'!AD2+'CO2 O kolom AN'!AD2+'CO2 O kolom AO'!AD2</f>
        <v>0</v>
      </c>
      <c r="AE2" s="44">
        <f>'CO2 O kolom AM'!AE2+'CO2 O kolom AN'!AE2+'CO2 O kolom AO'!AE2</f>
        <v>0</v>
      </c>
      <c r="AF2" s="44">
        <f>'CO2 O kolom AM'!AF2+'CO2 O kolom AN'!AF2+'CO2 O kolom AO'!AF2</f>
        <v>0</v>
      </c>
    </row>
    <row r="3" spans="1:32" x14ac:dyDescent="0.2">
      <c r="B3" s="2" t="s">
        <v>638</v>
      </c>
      <c r="C3" s="28">
        <f>'CO2 O kolom AM'!C3+'CO2 O kolom AN'!C3+'CO2 O kolom AO'!C3</f>
        <v>0</v>
      </c>
      <c r="D3" s="24" t="s">
        <v>64</v>
      </c>
      <c r="F3" s="567">
        <f>'CO2 O kolom AM'!F3+'CO2 O kolom AN'!F3+'CO2 O kolom AO'!F3</f>
        <v>0</v>
      </c>
      <c r="H3" s="44">
        <f>'CO2 O kolom AM'!H3+'CO2 O kolom AN'!H3+'CO2 O kolom AO'!H3</f>
        <v>0</v>
      </c>
      <c r="J3" s="44">
        <f>'CO2 O kolom AM'!J3+'CO2 O kolom AN'!J3+'CO2 O kolom AO'!J3</f>
        <v>0</v>
      </c>
      <c r="K3" s="44">
        <f>'CO2 O kolom AM'!K3+'CO2 O kolom AN'!K3+'CO2 O kolom AO'!K3</f>
        <v>0</v>
      </c>
      <c r="L3" s="44">
        <f>'CO2 O kolom AM'!L3+'CO2 O kolom AN'!L3+'CO2 O kolom AO'!L3</f>
        <v>0</v>
      </c>
      <c r="M3" s="44">
        <f>'CO2 O kolom AM'!M3+'CO2 O kolom AN'!M3+'CO2 O kolom AO'!M3</f>
        <v>0</v>
      </c>
      <c r="N3" s="44">
        <f>'CO2 O kolom AM'!N3+'CO2 O kolom AN'!N3+'CO2 O kolom AO'!N3</f>
        <v>0</v>
      </c>
      <c r="O3" s="44">
        <f>'CO2 O kolom AM'!O3+'CO2 O kolom AN'!O3+'CO2 O kolom AO'!O3</f>
        <v>0</v>
      </c>
      <c r="P3" s="44">
        <f>'CO2 O kolom AM'!P3+'CO2 O kolom AN'!P3+'CO2 O kolom AO'!P3</f>
        <v>0</v>
      </c>
      <c r="Q3" s="44">
        <f>'CO2 O kolom AM'!Q3+'CO2 O kolom AN'!Q3+'CO2 O kolom AO'!Q3</f>
        <v>0</v>
      </c>
      <c r="R3" s="44">
        <f>'CO2 O kolom AM'!R3+'CO2 O kolom AN'!R3+'CO2 O kolom AO'!R3</f>
        <v>0</v>
      </c>
      <c r="S3" s="44">
        <f>'CO2 O kolom AM'!S3+'CO2 O kolom AN'!S3+'CO2 O kolom AO'!S3</f>
        <v>0</v>
      </c>
      <c r="T3" s="44">
        <f>'CO2 O kolom AM'!T3+'CO2 O kolom AN'!T3+'CO2 O kolom AO'!T3</f>
        <v>0</v>
      </c>
      <c r="V3" s="44">
        <f>'CO2 O kolom AM'!V3+'CO2 O kolom AN'!V3+'CO2 O kolom AO'!V3</f>
        <v>0</v>
      </c>
      <c r="W3" s="44">
        <f>'CO2 O kolom AM'!W3+'CO2 O kolom AN'!W3+'CO2 O kolom AO'!W3</f>
        <v>0</v>
      </c>
      <c r="X3" s="44">
        <f>'CO2 O kolom AM'!X3+'CO2 O kolom AN'!X3+'CO2 O kolom AO'!X3</f>
        <v>0</v>
      </c>
      <c r="Y3" s="44">
        <f>'CO2 O kolom AM'!Y3+'CO2 O kolom AN'!Y3+'CO2 O kolom AO'!Y3</f>
        <v>0</v>
      </c>
      <c r="Z3" s="44">
        <f>'CO2 O kolom AM'!Z3+'CO2 O kolom AN'!Z3+'CO2 O kolom AO'!Z3</f>
        <v>0</v>
      </c>
      <c r="AA3" s="44">
        <f>'CO2 O kolom AM'!AA3+'CO2 O kolom AN'!AA3+'CO2 O kolom AO'!AA3</f>
        <v>0</v>
      </c>
      <c r="AB3" s="44">
        <f>'CO2 O kolom AM'!AB3+'CO2 O kolom AN'!AB3+'CO2 O kolom AO'!AB3</f>
        <v>0</v>
      </c>
      <c r="AC3" s="44">
        <f>'CO2 O kolom AM'!AC3+'CO2 O kolom AN'!AC3+'CO2 O kolom AO'!AC3</f>
        <v>0</v>
      </c>
      <c r="AD3" s="44">
        <f>'CO2 O kolom AM'!AD3+'CO2 O kolom AN'!AD3+'CO2 O kolom AO'!AD3</f>
        <v>0</v>
      </c>
      <c r="AE3" s="44">
        <f>'CO2 O kolom AM'!AE3+'CO2 O kolom AN'!AE3+'CO2 O kolom AO'!AE3</f>
        <v>0</v>
      </c>
      <c r="AF3" s="44">
        <f>'CO2 O kolom AM'!AF3+'CO2 O kolom AN'!AF3+'CO2 O kolom AO'!AF3</f>
        <v>0</v>
      </c>
    </row>
    <row r="4" spans="1:32" x14ac:dyDescent="0.2">
      <c r="B4" s="2" t="s">
        <v>639</v>
      </c>
      <c r="C4" s="28">
        <f>'CO2 O kolom AM'!C4+'CO2 O kolom AN'!C4+'CO2 O kolom AO'!C4</f>
        <v>26.080919999999999</v>
      </c>
      <c r="D4" s="569" t="s">
        <v>585</v>
      </c>
      <c r="F4" s="567">
        <f>'CO2 O kolom AM'!F4+'CO2 O kolom AN'!F4+'CO2 O kolom AO'!F4</f>
        <v>0</v>
      </c>
      <c r="H4" s="44">
        <f>'CO2 O kolom AM'!H4+'CO2 O kolom AN'!H4+'CO2 O kolom AO'!H4</f>
        <v>0</v>
      </c>
      <c r="J4" s="44">
        <f>'CO2 O kolom AM'!J4+'CO2 O kolom AN'!J4+'CO2 O kolom AO'!J4</f>
        <v>0</v>
      </c>
      <c r="K4" s="44">
        <f>'CO2 O kolom AM'!K4+'CO2 O kolom AN'!K4+'CO2 O kolom AO'!K4</f>
        <v>0</v>
      </c>
      <c r="L4" s="44">
        <f>'CO2 O kolom AM'!L4+'CO2 O kolom AN'!L4+'CO2 O kolom AO'!L4</f>
        <v>0</v>
      </c>
      <c r="M4" s="44">
        <f>'CO2 O kolom AM'!M4+'CO2 O kolom AN'!M4+'CO2 O kolom AO'!M4</f>
        <v>0</v>
      </c>
      <c r="N4" s="44">
        <f>'CO2 O kolom AM'!N4+'CO2 O kolom AN'!N4+'CO2 O kolom AO'!N4</f>
        <v>0</v>
      </c>
      <c r="O4" s="44">
        <f>'CO2 O kolom AM'!O4+'CO2 O kolom AN'!O4+'CO2 O kolom AO'!O4</f>
        <v>0</v>
      </c>
      <c r="P4" s="44">
        <f>'CO2 O kolom AM'!P4+'CO2 O kolom AN'!P4+'CO2 O kolom AO'!P4</f>
        <v>0</v>
      </c>
      <c r="Q4" s="44">
        <f>'CO2 O kolom AM'!Q4+'CO2 O kolom AN'!Q4+'CO2 O kolom AO'!Q4</f>
        <v>0</v>
      </c>
      <c r="R4" s="44">
        <f>'CO2 O kolom AM'!R4+'CO2 O kolom AN'!R4+'CO2 O kolom AO'!R4</f>
        <v>0</v>
      </c>
      <c r="S4" s="44">
        <f>'CO2 O kolom AM'!S4+'CO2 O kolom AN'!S4+'CO2 O kolom AO'!S4</f>
        <v>0</v>
      </c>
      <c r="T4" s="44">
        <f>'CO2 O kolom AM'!T4+'CO2 O kolom AN'!T4+'CO2 O kolom AO'!T4</f>
        <v>0</v>
      </c>
      <c r="V4" s="44">
        <f>'CO2 O kolom AM'!V4+'CO2 O kolom AN'!V4+'CO2 O kolom AO'!V4</f>
        <v>0</v>
      </c>
      <c r="W4" s="44">
        <f>'CO2 O kolom AM'!W4+'CO2 O kolom AN'!W4+'CO2 O kolom AO'!W4</f>
        <v>0</v>
      </c>
      <c r="X4" s="44">
        <f>'CO2 O kolom AM'!X4+'CO2 O kolom AN'!X4+'CO2 O kolom AO'!X4</f>
        <v>0</v>
      </c>
      <c r="Y4" s="44">
        <f>'CO2 O kolom AM'!Y4+'CO2 O kolom AN'!Y4+'CO2 O kolom AO'!Y4</f>
        <v>0</v>
      </c>
      <c r="Z4" s="44">
        <f>'CO2 O kolom AM'!Z4+'CO2 O kolom AN'!Z4+'CO2 O kolom AO'!Z4</f>
        <v>0</v>
      </c>
      <c r="AA4" s="44">
        <f>'CO2 O kolom AM'!AA4+'CO2 O kolom AN'!AA4+'CO2 O kolom AO'!AA4</f>
        <v>0</v>
      </c>
      <c r="AB4" s="44">
        <f>'CO2 O kolom AM'!AB4+'CO2 O kolom AN'!AB4+'CO2 O kolom AO'!AB4</f>
        <v>0</v>
      </c>
      <c r="AC4" s="44">
        <f>'CO2 O kolom AM'!AC4+'CO2 O kolom AN'!AC4+'CO2 O kolom AO'!AC4</f>
        <v>0</v>
      </c>
      <c r="AD4" s="44">
        <f>'CO2 O kolom AM'!AD4+'CO2 O kolom AN'!AD4+'CO2 O kolom AO'!AD4</f>
        <v>0</v>
      </c>
      <c r="AE4" s="44">
        <f>'CO2 O kolom AM'!AE4+'CO2 O kolom AN'!AE4+'CO2 O kolom AO'!AE4</f>
        <v>0</v>
      </c>
      <c r="AF4" s="44">
        <f>'CO2 O kolom AM'!AF4+'CO2 O kolom AN'!AF4+'CO2 O kolom AO'!AF4</f>
        <v>0</v>
      </c>
    </row>
    <row r="5" spans="1:32" x14ac:dyDescent="0.2">
      <c r="B5" s="3" t="s">
        <v>640</v>
      </c>
      <c r="C5" s="28">
        <f>'CO2 O kolom AM'!C5+'CO2 O kolom AN'!C5+'CO2 O kolom AO'!C5</f>
        <v>-87.107916000000017</v>
      </c>
      <c r="D5" s="457" t="s">
        <v>586</v>
      </c>
      <c r="F5" s="567">
        <f>'CO2 O kolom AM'!F5+'CO2 O kolom AN'!F5+'CO2 O kolom AO'!F5</f>
        <v>0</v>
      </c>
      <c r="H5" s="44">
        <f>'CO2 O kolom AM'!H5+'CO2 O kolom AN'!H5+'CO2 O kolom AO'!H5</f>
        <v>0</v>
      </c>
      <c r="J5" s="44">
        <f>'CO2 O kolom AM'!J5+'CO2 O kolom AN'!J5+'CO2 O kolom AO'!J5</f>
        <v>0</v>
      </c>
      <c r="K5" s="44">
        <f>'CO2 O kolom AM'!K5+'CO2 O kolom AN'!K5+'CO2 O kolom AO'!K5</f>
        <v>0</v>
      </c>
      <c r="L5" s="44">
        <f>'CO2 O kolom AM'!L5+'CO2 O kolom AN'!L5+'CO2 O kolom AO'!L5</f>
        <v>0</v>
      </c>
      <c r="M5" s="44">
        <f>'CO2 O kolom AM'!M5+'CO2 O kolom AN'!M5+'CO2 O kolom AO'!M5</f>
        <v>0</v>
      </c>
      <c r="N5" s="44">
        <f>'CO2 O kolom AM'!N5+'CO2 O kolom AN'!N5+'CO2 O kolom AO'!N5</f>
        <v>0</v>
      </c>
      <c r="O5" s="44">
        <f>'CO2 O kolom AM'!O5+'CO2 O kolom AN'!O5+'CO2 O kolom AO'!O5</f>
        <v>0</v>
      </c>
      <c r="P5" s="44">
        <f>'CO2 O kolom AM'!P5+'CO2 O kolom AN'!P5+'CO2 O kolom AO'!P5</f>
        <v>0</v>
      </c>
      <c r="Q5" s="44">
        <f>'CO2 O kolom AM'!Q5+'CO2 O kolom AN'!Q5+'CO2 O kolom AO'!Q5</f>
        <v>0</v>
      </c>
      <c r="R5" s="44">
        <f>'CO2 O kolom AM'!R5+'CO2 O kolom AN'!R5+'CO2 O kolom AO'!R5</f>
        <v>0</v>
      </c>
      <c r="S5" s="44">
        <f>'CO2 O kolom AM'!S5+'CO2 O kolom AN'!S5+'CO2 O kolom AO'!S5</f>
        <v>0</v>
      </c>
      <c r="T5" s="44">
        <f>'CO2 O kolom AM'!T5+'CO2 O kolom AN'!T5+'CO2 O kolom AO'!T5</f>
        <v>0</v>
      </c>
      <c r="V5" s="44">
        <f>'CO2 O kolom AM'!V5+'CO2 O kolom AN'!V5+'CO2 O kolom AO'!V5</f>
        <v>0</v>
      </c>
      <c r="W5" s="44">
        <f>'CO2 O kolom AM'!W5+'CO2 O kolom AN'!W5+'CO2 O kolom AO'!W5</f>
        <v>0</v>
      </c>
      <c r="X5" s="44">
        <f>'CO2 O kolom AM'!X5+'CO2 O kolom AN'!X5+'CO2 O kolom AO'!X5</f>
        <v>0</v>
      </c>
      <c r="Y5" s="44">
        <f>'CO2 O kolom AM'!Y5+'CO2 O kolom AN'!Y5+'CO2 O kolom AO'!Y5</f>
        <v>0</v>
      </c>
      <c r="Z5" s="44">
        <f>'CO2 O kolom AM'!Z5+'CO2 O kolom AN'!Z5+'CO2 O kolom AO'!Z5</f>
        <v>0</v>
      </c>
      <c r="AA5" s="44">
        <f>'CO2 O kolom AM'!AA5+'CO2 O kolom AN'!AA5+'CO2 O kolom AO'!AA5</f>
        <v>0</v>
      </c>
      <c r="AB5" s="44">
        <f>'CO2 O kolom AM'!AB5+'CO2 O kolom AN'!AB5+'CO2 O kolom AO'!AB5</f>
        <v>0</v>
      </c>
      <c r="AC5" s="44">
        <f>'CO2 O kolom AM'!AC5+'CO2 O kolom AN'!AC5+'CO2 O kolom AO'!AC5</f>
        <v>0</v>
      </c>
      <c r="AD5" s="44">
        <f>'CO2 O kolom AM'!AD5+'CO2 O kolom AN'!AD5+'CO2 O kolom AO'!AD5</f>
        <v>0</v>
      </c>
      <c r="AE5" s="44">
        <f>'CO2 O kolom AM'!AE5+'CO2 O kolom AN'!AE5+'CO2 O kolom AO'!AE5</f>
        <v>0</v>
      </c>
      <c r="AF5" s="44">
        <f>'CO2 O kolom AM'!AF5+'CO2 O kolom AN'!AF5+'CO2 O kolom AO'!AF5</f>
        <v>0</v>
      </c>
    </row>
    <row r="6" spans="1:32" x14ac:dyDescent="0.2">
      <c r="D6" s="458" t="s">
        <v>587</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77A4-B7AE-BD4C-B2E7-FF581A24FE88}">
  <dimension ref="A1:AF6"/>
  <sheetViews>
    <sheetView topLeftCell="C1" zoomScale="80" zoomScaleNormal="80" workbookViewId="0">
      <selection activeCell="H1" sqref="H1:AF5"/>
    </sheetView>
  </sheetViews>
  <sheetFormatPr baseColWidth="10" defaultColWidth="11" defaultRowHeight="16" x14ac:dyDescent="0.2"/>
  <cols>
    <col min="1" max="1" width="10" bestFit="1" customWidth="1"/>
    <col min="2" max="2" width="16.83203125" bestFit="1" customWidth="1"/>
    <col min="3" max="3" width="12.1640625" bestFit="1" customWidth="1"/>
    <col min="4" max="4" width="31.83203125" bestFit="1" customWidth="1"/>
    <col min="6" max="6" width="18" bestFit="1" customWidth="1"/>
    <col min="8" max="8" width="18.5" bestFit="1" customWidth="1"/>
    <col min="10" max="20" width="15.6640625" bestFit="1" customWidth="1"/>
    <col min="22" max="31" width="21.6640625" bestFit="1" customWidth="1"/>
    <col min="32" max="32" width="16.5" bestFit="1" customWidth="1"/>
  </cols>
  <sheetData>
    <row r="1" spans="1:32" x14ac:dyDescent="0.2">
      <c r="A1" t="str">
        <f>'Calculatie sheet'!D3</f>
        <v>Vaste brug (staal)</v>
      </c>
      <c r="B1" s="23" t="s">
        <v>67</v>
      </c>
      <c r="C1" s="21"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sheet'!D19*'Calculatie sheet'!D42</f>
        <v>44788.588875000001</v>
      </c>
      <c r="D2" s="14" t="s">
        <v>66</v>
      </c>
      <c r="F2" s="567">
        <f>(C2*'Calculatie sheet'!$D$7)/1000</f>
        <v>0</v>
      </c>
      <c r="H2" s="43">
        <f>((LOOKUP('Calculatie sheet'!$D$2,'Objectenoverzicht aantallen'!$A:$A,'Objectenoverzicht aantallen'!$P:$P)*'Calculatie sheet'!$D$19*'Calculatie sheet'!$D$42))/1000</f>
        <v>0</v>
      </c>
      <c r="J2" s="43">
        <f>(LOOKUP('Calculatie sheet'!$D$2,'Objectenoverzicht aantallen'!$A:$A,'Objectenoverzicht aantallen'!E:E)*'Calculatie sheet'!$D$19*'Calculatie sheet'!$D$42)/1000</f>
        <v>0</v>
      </c>
      <c r="K2" s="43">
        <f>(LOOKUP('Calculatie sheet'!$D$2,'Objectenoverzicht aantallen'!$A:$A,'Objectenoverzicht aantallen'!F:F)*'Calculatie sheet'!$D$19*'Calculatie sheet'!$D$42)/1000</f>
        <v>0</v>
      </c>
      <c r="L2" s="43">
        <f>(LOOKUP('Calculatie sheet'!$D$2,'Objectenoverzicht aantallen'!$A:$A,'Objectenoverzicht aantallen'!G:G)*'Calculatie sheet'!$D$19*'Calculatie sheet'!$D$42)/1000</f>
        <v>0</v>
      </c>
      <c r="M2" s="43">
        <f>(LOOKUP('Calculatie sheet'!$D$2,'Objectenoverzicht aantallen'!$A:$A,'Objectenoverzicht aantallen'!H:H)*'Calculatie sheet'!$D$19*'Calculatie sheet'!$D$42)/1000</f>
        <v>0</v>
      </c>
      <c r="N2" s="43">
        <f>(LOOKUP('Calculatie sheet'!$D$2,'Objectenoverzicht aantallen'!$A:$A,'Objectenoverzicht aantallen'!I:I)*'Calculatie sheet'!$D$19*'Calculatie sheet'!$D$42)/1000</f>
        <v>0</v>
      </c>
      <c r="O2" s="43">
        <f>(LOOKUP('Calculatie sheet'!$D$2,'Objectenoverzicht aantallen'!$A:$A,'Objectenoverzicht aantallen'!J:J)*'Calculatie sheet'!$D$19*'Calculatie sheet'!$D$42)/1000</f>
        <v>0</v>
      </c>
      <c r="P2" s="43">
        <f>(LOOKUP('Calculatie sheet'!$D$2,'Objectenoverzicht aantallen'!$A:$A,'Objectenoverzicht aantallen'!K:K)*'Calculatie sheet'!$D$19*'Calculatie sheet'!$D$42)/1000</f>
        <v>0</v>
      </c>
      <c r="Q2" s="43">
        <f>(LOOKUP('Calculatie sheet'!$D$2,'Objectenoverzicht aantallen'!$A:$A,'Objectenoverzicht aantallen'!L:L)*'Calculatie sheet'!$D$19*'Calculatie sheet'!$D$42)/1000</f>
        <v>0</v>
      </c>
      <c r="R2" s="43">
        <f>(LOOKUP('Calculatie sheet'!$D$2,'Objectenoverzicht aantallen'!$A:$A,'Objectenoverzicht aantallen'!M:M)*'Calculatie sheet'!$D$19*'Calculatie sheet'!$D$42)/1000</f>
        <v>0</v>
      </c>
      <c r="S2" s="43">
        <f>(LOOKUP('Calculatie sheet'!$D$2,'Objectenoverzicht aantallen'!$A:$A,'Objectenoverzicht aantallen'!N:N)*'Calculatie sheet'!$D$19*'Calculatie sheet'!$D$42)/1000</f>
        <v>0</v>
      </c>
      <c r="T2" s="43">
        <f>(LOOKUP('Calculatie sheet'!$D$2,'Objectenoverzicht aantallen'!$A:$A,'Objectenoverzicht aantallen'!O:O)*'Calculatie sheet'!$D$19*'Calculatie sheet'!$D$42)/1000</f>
        <v>0</v>
      </c>
      <c r="V2" s="43">
        <f>(LOOKUP('Calculatie sheet'!$D$2,'Objectenoverzicht aantallen'!$A:$A,'Objectenoverzicht aantallen'!Q:Q)*'Calculatie sheet'!$D$19*'Calculatie sheet'!$D$42)/1000</f>
        <v>0</v>
      </c>
      <c r="W2" s="43">
        <f>(LOOKUP('Calculatie sheet'!$D$2,'Objectenoverzicht aantallen'!$A:$A,'Objectenoverzicht aantallen'!R:R)*'Calculatie sheet'!$D$19*'Calculatie sheet'!$D$42)/1000</f>
        <v>0</v>
      </c>
      <c r="X2" s="43">
        <f>(LOOKUP('Calculatie sheet'!$D$2,'Objectenoverzicht aantallen'!$A:$A,'Objectenoverzicht aantallen'!S:S)*'Calculatie sheet'!$D$19*'Calculatie sheet'!$D$42)/1000</f>
        <v>0</v>
      </c>
      <c r="Y2" s="43">
        <f>(LOOKUP('Calculatie sheet'!$D$2,'Objectenoverzicht aantallen'!$A:$A,'Objectenoverzicht aantallen'!T:T)*'Calculatie sheet'!$D$19*'Calculatie sheet'!$D$42)/1000</f>
        <v>0</v>
      </c>
      <c r="Z2" s="43">
        <f>(LOOKUP('Calculatie sheet'!$D$2,'Objectenoverzicht aantallen'!$A:$A,'Objectenoverzicht aantallen'!U:U)*'Calculatie sheet'!$D$19*'Calculatie sheet'!$D$42)/1000</f>
        <v>0</v>
      </c>
      <c r="AA2" s="43">
        <f>(LOOKUP('Calculatie sheet'!$D$2,'Objectenoverzicht aantallen'!$A:$A,'Objectenoverzicht aantallen'!V:V)*'Calculatie sheet'!$D$19*'Calculatie sheet'!$D$42)/1000</f>
        <v>0</v>
      </c>
      <c r="AB2" s="43">
        <f>(LOOKUP('Calculatie sheet'!$D$2,'Objectenoverzicht aantallen'!$A:$A,'Objectenoverzicht aantallen'!W:W)*'Calculatie sheet'!$D$19*'Calculatie sheet'!$D$42)/1000</f>
        <v>0</v>
      </c>
      <c r="AC2" s="43">
        <f>(LOOKUP('Calculatie sheet'!$D$2,'Objectenoverzicht aantallen'!$A:$A,'Objectenoverzicht aantallen'!X:X)*'Calculatie sheet'!$D$19*'Calculatie sheet'!$D$42)/1000</f>
        <v>0</v>
      </c>
      <c r="AD2" s="43">
        <f>(LOOKUP('Calculatie sheet'!$D$2,'Objectenoverzicht aantallen'!$A:$A,'Objectenoverzicht aantallen'!Y:Y)*'Calculatie sheet'!$D$19*'Calculatie sheet'!$D$42)/1000</f>
        <v>0</v>
      </c>
      <c r="AE2" s="43">
        <f>(LOOKUP('Calculatie sheet'!$D$2,'Objectenoverzicht aantallen'!$A:$A,'Objectenoverzicht aantallen'!Z:Z)*'Calculatie sheet'!$D$19*'Calculatie sheet'!$D$42)/1000</f>
        <v>0</v>
      </c>
      <c r="AF2" s="43">
        <f>(LOOKUP('Calculatie sheet'!$D$2,'Objectenoverzicht aantallen'!$A:$A,'Objectenoverzicht aantallen'!AA:AA)*'Calculatie sheet'!$D$19*'Calculatie sheet'!$D$42)/1000</f>
        <v>0</v>
      </c>
    </row>
    <row r="3" spans="1:32" x14ac:dyDescent="0.2">
      <c r="B3" s="2" t="s">
        <v>638</v>
      </c>
      <c r="C3" s="44">
        <f>'Calculatie sheet'!D29*'Calculatie sheet'!D42</f>
        <v>12528.658827000003</v>
      </c>
      <c r="D3" s="24" t="s">
        <v>64</v>
      </c>
      <c r="F3" s="567">
        <f>(C3*'Calculatie sheet'!$D$7)/1000</f>
        <v>0</v>
      </c>
      <c r="H3" s="43">
        <f>((LOOKUP('Calculatie sheet'!$D$2,'Objectenoverzicht aantallen'!$A:$A,'Objectenoverzicht aantallen'!$P:$P)*'Calculatie sheet'!$D$29*'Calculatie sheet'!$D$42))/1000</f>
        <v>0</v>
      </c>
      <c r="J3" s="43">
        <f>(LOOKUP('Calculatie sheet'!$D$2,'Objectenoverzicht aantallen'!$A:$A,'Objectenoverzicht aantallen'!$P:$P)*'Calculatie sheet'!$D$29*'Calculatie sheet'!$D$42)/'Calculatie sheet'!$D$64/1000</f>
        <v>0</v>
      </c>
      <c r="K3" s="43">
        <f>(LOOKUP('Calculatie sheet'!$D$2,'Objectenoverzicht aantallen'!$A:$A,'Objectenoverzicht aantallen'!$P:$P)*'Calculatie sheet'!$D$29*'Calculatie sheet'!$D$42)/'Calculatie sheet'!$D$64/1000</f>
        <v>0</v>
      </c>
      <c r="L3" s="43">
        <f>(LOOKUP('Calculatie sheet'!$D$2,'Objectenoverzicht aantallen'!$A:$A,'Objectenoverzicht aantallen'!$P:$P)*'Calculatie sheet'!$D$29*'Calculatie sheet'!$D$42)/'Calculatie sheet'!$D$64/1000</f>
        <v>0</v>
      </c>
      <c r="M3" s="43">
        <f>(LOOKUP('Calculatie sheet'!$D$2,'Objectenoverzicht aantallen'!$A:$A,'Objectenoverzicht aantallen'!$P:$P)*'Calculatie sheet'!$D$29*'Calculatie sheet'!$D$42)/'Calculatie sheet'!$D$64/1000</f>
        <v>0</v>
      </c>
      <c r="N3" s="43">
        <f>(LOOKUP('Calculatie sheet'!$D$2,'Objectenoverzicht aantallen'!$A:$A,'Objectenoverzicht aantallen'!$P:$P)*'Calculatie sheet'!$D$29*'Calculatie sheet'!$D$42)/'Calculatie sheet'!$D$64/1000</f>
        <v>0</v>
      </c>
      <c r="O3" s="43">
        <f>(LOOKUP('Calculatie sheet'!$D$2,'Objectenoverzicht aantallen'!$A:$A,'Objectenoverzicht aantallen'!$P:$P)*'Calculatie sheet'!$D$29*'Calculatie sheet'!$D$42)/'Calculatie sheet'!$D$64/1000</f>
        <v>0</v>
      </c>
      <c r="P3" s="43">
        <f>(LOOKUP('Calculatie sheet'!$D$2,'Objectenoverzicht aantallen'!$A:$A,'Objectenoverzicht aantallen'!$P:$P)*'Calculatie sheet'!$D$29*'Calculatie sheet'!$D$42)/'Calculatie sheet'!$D$64/1000</f>
        <v>0</v>
      </c>
      <c r="Q3" s="43">
        <f>(LOOKUP('Calculatie sheet'!$D$2,'Objectenoverzicht aantallen'!$A:$A,'Objectenoverzicht aantallen'!$P:$P)*'Calculatie sheet'!$D$29*'Calculatie sheet'!$D$42)/'Calculatie sheet'!$D$64/1000</f>
        <v>0</v>
      </c>
      <c r="R3" s="43">
        <f>(LOOKUP('Calculatie sheet'!$D$2,'Objectenoverzicht aantallen'!$A:$A,'Objectenoverzicht aantallen'!$P:$P)*'Calculatie sheet'!$D$29*'Calculatie sheet'!$D$42)/'Calculatie sheet'!$D$64/1000</f>
        <v>0</v>
      </c>
      <c r="S3" s="43">
        <f>(LOOKUP('Calculatie sheet'!$D$2,'Objectenoverzicht aantallen'!$A:$A,'Objectenoverzicht aantallen'!$P:$P)*'Calculatie sheet'!$D$29*'Calculatie sheet'!$D$42)/'Calculatie sheet'!$D$64/1000</f>
        <v>0</v>
      </c>
      <c r="T3" s="43">
        <f>(LOOKUP('Calculatie sheet'!$D$2,'Objectenoverzicht aantallen'!$A:$A,'Objectenoverzicht aantallen'!$P:$P)*'Calculatie sheet'!$D$29*'Calculatie sheet'!$D$42)/'Calculatie sheet'!$D$64/1000</f>
        <v>0</v>
      </c>
      <c r="V3" s="43">
        <f>(LOOKUP('Calculatie sheet'!$D$2,'Objectenoverzicht aantallen'!$A:$A,'Objectenoverzicht aantallen'!$P:$P)*'Calculatie sheet'!$D$29*'Calculatie sheet'!$D$42)/'Calculatie sheet'!$D$64/1000</f>
        <v>0</v>
      </c>
      <c r="W3" s="43">
        <f>(LOOKUP('Calculatie sheet'!$D$2,'Objectenoverzicht aantallen'!$A:$A,'Objectenoverzicht aantallen'!$P:$P)*'Calculatie sheet'!$D$29*'Calculatie sheet'!$D$42)/'Calculatie sheet'!$D$64/1000</f>
        <v>0</v>
      </c>
      <c r="X3" s="43">
        <f>(LOOKUP('Calculatie sheet'!$D$2,'Objectenoverzicht aantallen'!$A:$A,'Objectenoverzicht aantallen'!$P:$P)*'Calculatie sheet'!$D$29*'Calculatie sheet'!$D$42)/'Calculatie sheet'!$D$64/1000</f>
        <v>0</v>
      </c>
      <c r="Y3" s="43">
        <f>(LOOKUP('Calculatie sheet'!$D$2,'Objectenoverzicht aantallen'!$A:$A,'Objectenoverzicht aantallen'!$P:$P)*'Calculatie sheet'!$D$29*'Calculatie sheet'!$D$42)/'Calculatie sheet'!$D$64/1000</f>
        <v>0</v>
      </c>
      <c r="Z3" s="43">
        <f>(LOOKUP('Calculatie sheet'!$D$2,'Objectenoverzicht aantallen'!$A:$A,'Objectenoverzicht aantallen'!$P:$P)*'Calculatie sheet'!$D$29*'Calculatie sheet'!$D$42)/'Calculatie sheet'!$D$64/1000</f>
        <v>0</v>
      </c>
      <c r="AA3" s="43">
        <f>(LOOKUP('Calculatie sheet'!$D$2,'Objectenoverzicht aantallen'!$A:$A,'Objectenoverzicht aantallen'!$P:$P)*'Calculatie sheet'!$D$29*'Calculatie sheet'!$D$42)/'Calculatie sheet'!$D$64/1000</f>
        <v>0</v>
      </c>
      <c r="AB3" s="43">
        <f>(LOOKUP('Calculatie sheet'!$D$2,'Objectenoverzicht aantallen'!$A:$A,'Objectenoverzicht aantallen'!$P:$P)*'Calculatie sheet'!$D$29*'Calculatie sheet'!$D$42)/'Calculatie sheet'!$D$64/1000</f>
        <v>0</v>
      </c>
      <c r="AC3" s="43">
        <f>(LOOKUP('Calculatie sheet'!$D$2,'Objectenoverzicht aantallen'!$A:$A,'Objectenoverzicht aantallen'!$P:$P)*'Calculatie sheet'!$D$29*'Calculatie sheet'!$D$42)/'Calculatie sheet'!$D$64/1000</f>
        <v>0</v>
      </c>
      <c r="AD3" s="43">
        <f>(LOOKUP('Calculatie sheet'!$D$2,'Objectenoverzicht aantallen'!$A:$A,'Objectenoverzicht aantallen'!$P:$P)*'Calculatie sheet'!$D$29*'Calculatie sheet'!$D$42)/'Calculatie sheet'!$D$64/1000</f>
        <v>0</v>
      </c>
      <c r="AE3" s="43">
        <f>(LOOKUP('Calculatie sheet'!$D$2,'Objectenoverzicht aantallen'!$A:$A,'Objectenoverzicht aantallen'!$P:$P)*'Calculatie sheet'!$D$29*'Calculatie sheet'!$D$42)/'Calculatie sheet'!$D$64/1000</f>
        <v>0</v>
      </c>
      <c r="AF3" s="43">
        <f>(LOOKUP('Calculatie sheet'!$D$2,'Objectenoverzicht aantallen'!$A:$A,'Objectenoverzicht aantallen'!$P:$P)*'Calculatie sheet'!$D$29*'Calculatie sheet'!$D$42)/'Calculatie sheet'!$D$64/1000</f>
        <v>0</v>
      </c>
    </row>
    <row r="4" spans="1:32" x14ac:dyDescent="0.2">
      <c r="B4" s="2" t="s">
        <v>639</v>
      </c>
      <c r="C4" s="44">
        <f>'Calculatie sheet'!D36*'Calculatie sheet'!D42</f>
        <v>9176.3468189999985</v>
      </c>
      <c r="D4" s="569" t="s">
        <v>585</v>
      </c>
      <c r="F4" s="567">
        <f>(C4*'Calculatie sheet'!$D$7)/1000</f>
        <v>0</v>
      </c>
      <c r="H4" s="43">
        <f>((LOOKUP('Calculatie sheet'!$D$2,'Objectenoverzicht aantallen'!$A:$A,'Objectenoverzicht aantallen'!$P:$P)*'Calculatie sheet'!$D$36*'Calculatie sheet'!$D$42))/1000</f>
        <v>0</v>
      </c>
      <c r="J4" s="43">
        <f>(LOOKUP('Calculatie sheet'!$D$2,'Objectenoverzicht aantallen'!$A:$A,'Objectenoverzicht aantallen'!Q:Q)*'Calculatie sheet'!$D$36*'Calculatie sheet'!$D$42)/1000</f>
        <v>0</v>
      </c>
      <c r="K4" s="43">
        <f>(LOOKUP('Calculatie sheet'!$D$2,'Objectenoverzicht aantallen'!$A:$A,'Objectenoverzicht aantallen'!R:R)*'Calculatie sheet'!$D$36*'Calculatie sheet'!$D$42)/1000</f>
        <v>0</v>
      </c>
      <c r="L4" s="43">
        <f>(LOOKUP('Calculatie sheet'!$D$2,'Objectenoverzicht aantallen'!$A:$A,'Objectenoverzicht aantallen'!S:S)*'Calculatie sheet'!$D$36*'Calculatie sheet'!$D$42)/1000</f>
        <v>0</v>
      </c>
      <c r="M4" s="43">
        <f>(LOOKUP('Calculatie sheet'!$D$2,'Objectenoverzicht aantallen'!$A:$A,'Objectenoverzicht aantallen'!T:T)*'Calculatie sheet'!$D$36*'Calculatie sheet'!$D$42)/1000</f>
        <v>0</v>
      </c>
      <c r="N4" s="43">
        <f>(LOOKUP('Calculatie sheet'!$D$2,'Objectenoverzicht aantallen'!$A:$A,'Objectenoverzicht aantallen'!U:U)*'Calculatie sheet'!$D$36*'Calculatie sheet'!$D$42)/1000</f>
        <v>0</v>
      </c>
      <c r="O4" s="43">
        <f>(LOOKUP('Calculatie sheet'!$D$2,'Objectenoverzicht aantallen'!$A:$A,'Objectenoverzicht aantallen'!V:V)*'Calculatie sheet'!$D$36*'Calculatie sheet'!$D$42)/1000</f>
        <v>0</v>
      </c>
      <c r="P4" s="43">
        <f>(LOOKUP('Calculatie sheet'!$D$2,'Objectenoverzicht aantallen'!$A:$A,'Objectenoverzicht aantallen'!W:W)*'Calculatie sheet'!$D$36*'Calculatie sheet'!$D$42)/1000</f>
        <v>0</v>
      </c>
      <c r="Q4" s="43">
        <f>(LOOKUP('Calculatie sheet'!$D$2,'Objectenoverzicht aantallen'!$A:$A,'Objectenoverzicht aantallen'!X:X)*'Calculatie sheet'!$D$36*'Calculatie sheet'!$D$42)/1000</f>
        <v>0</v>
      </c>
      <c r="R4" s="43">
        <f>(LOOKUP('Calculatie sheet'!$D$2,'Objectenoverzicht aantallen'!$A:$A,'Objectenoverzicht aantallen'!Y:Y)*'Calculatie sheet'!$D$36*'Calculatie sheet'!$D$42)/1000</f>
        <v>0</v>
      </c>
      <c r="S4" s="43">
        <f>(LOOKUP('Calculatie sheet'!$D$2,'Objectenoverzicht aantallen'!$A:$A,'Objectenoverzicht aantallen'!Z:Z)*'Calculatie sheet'!$D$36*'Calculatie sheet'!$D$42)/1000</f>
        <v>0</v>
      </c>
      <c r="T4" s="43">
        <f>(LOOKUP('Calculatie sheet'!$D$2,'Objectenoverzicht aantallen'!$A:$A,'Objectenoverzicht aantallen'!AA:AA)*'Calculatie sheet'!$D$36*'Calculatie sheet'!$D$42)/1000</f>
        <v>0</v>
      </c>
      <c r="V4" s="43">
        <f>(LOOKUP('Calculatie sheet'!$D$2,'Objectenoverzicht aantallen'!$A:$A,'Objectenoverzicht aantallen'!Q:Q)*'Calculatie sheet'!$D$36*'Calculatie sheet'!$D$42)/1000</f>
        <v>0</v>
      </c>
      <c r="W4" s="43">
        <f>(LOOKUP('Calculatie sheet'!$D$2,'Objectenoverzicht aantallen'!$A:$A,'Objectenoverzicht aantallen'!R:R)*'Calculatie sheet'!$D$36*'Calculatie sheet'!$D$42)/1000</f>
        <v>0</v>
      </c>
      <c r="X4" s="43">
        <f>(LOOKUP('Calculatie sheet'!$D$2,'Objectenoverzicht aantallen'!$A:$A,'Objectenoverzicht aantallen'!S:S)*'Calculatie sheet'!$D$36*'Calculatie sheet'!$D$42)/1000</f>
        <v>0</v>
      </c>
      <c r="Y4" s="43">
        <f>(LOOKUP('Calculatie sheet'!$D$2,'Objectenoverzicht aantallen'!$A:$A,'Objectenoverzicht aantallen'!T:T)*'Calculatie sheet'!$D$36*'Calculatie sheet'!$D$42)/1000</f>
        <v>0</v>
      </c>
      <c r="Z4" s="43">
        <f>(LOOKUP('Calculatie sheet'!$D$2,'Objectenoverzicht aantallen'!$A:$A,'Objectenoverzicht aantallen'!U:U)*'Calculatie sheet'!$D$36*'Calculatie sheet'!$D$42)/1000</f>
        <v>0</v>
      </c>
      <c r="AA4" s="43">
        <f>(LOOKUP('Calculatie sheet'!$D$2,'Objectenoverzicht aantallen'!$A:$A,'Objectenoverzicht aantallen'!V:V)*'Calculatie sheet'!$D$36*'Calculatie sheet'!$D$42)/1000</f>
        <v>0</v>
      </c>
      <c r="AB4" s="43">
        <f>(LOOKUP('Calculatie sheet'!$D$2,'Objectenoverzicht aantallen'!$A:$A,'Objectenoverzicht aantallen'!W:W)*'Calculatie sheet'!$D$36*'Calculatie sheet'!$D$42)/1000</f>
        <v>0</v>
      </c>
      <c r="AC4" s="43">
        <f>(LOOKUP('Calculatie sheet'!$D$2,'Objectenoverzicht aantallen'!$A:$A,'Objectenoverzicht aantallen'!X:X)*'Calculatie sheet'!$D$36*'Calculatie sheet'!$D$42)/1000</f>
        <v>0</v>
      </c>
      <c r="AD4" s="43">
        <f>(LOOKUP('Calculatie sheet'!$D$2,'Objectenoverzicht aantallen'!$A:$A,'Objectenoverzicht aantallen'!Y:Y)*'Calculatie sheet'!$D$36*'Calculatie sheet'!$D$42)/1000</f>
        <v>0</v>
      </c>
      <c r="AE4" s="43">
        <f>(LOOKUP('Calculatie sheet'!$D$2,'Objectenoverzicht aantallen'!$A:$A,'Objectenoverzicht aantallen'!Z:Z)*'Calculatie sheet'!$D$36*'Calculatie sheet'!$D$42)/1000</f>
        <v>0</v>
      </c>
      <c r="AF4" s="43">
        <f>(LOOKUP('Calculatie sheet'!$D$2,'Objectenoverzicht aantallen'!$A:$A,'Objectenoverzicht aantallen'!AA:AA)*'Calculatie sheet'!$D$36*'Calculatie sheet'!$D$42)/1000</f>
        <v>0</v>
      </c>
    </row>
    <row r="5" spans="1:32" x14ac:dyDescent="0.2">
      <c r="B5" s="3" t="s">
        <v>640</v>
      </c>
      <c r="C5" s="44">
        <f>'Calculatie sheet'!D39*'Calculatie sheet'!D42</f>
        <v>-5763.304521</v>
      </c>
      <c r="D5" s="457" t="s">
        <v>586</v>
      </c>
      <c r="F5" s="567">
        <f>(C5*'Calculatie sheet'!$D$7)/1000</f>
        <v>0</v>
      </c>
      <c r="H5" s="43">
        <f>((LOOKUP('Calculatie sheet'!$D$2,'Objectenoverzicht aantallen'!$A:$A,'Objectenoverzicht aantallen'!$P:$P)*'Calculatie sheet'!$D$39*'Calculatie sheet'!$D$42))/1000</f>
        <v>0</v>
      </c>
      <c r="J5" s="43">
        <f>(LOOKUP('Calculatie sheet'!$D$2,'Objectenoverzicht aantallen'!$A:$A,'Objectenoverzicht aantallen'!Q:Q)*'Calculatie sheet'!$D$39*'Calculatie sheet'!$D$42)/1000</f>
        <v>0</v>
      </c>
      <c r="K5" s="43">
        <f>(LOOKUP('Calculatie sheet'!$D$2,'Objectenoverzicht aantallen'!$A:$A,'Objectenoverzicht aantallen'!R:R)*'Calculatie sheet'!$D$39*'Calculatie sheet'!$D$42)/1000</f>
        <v>0</v>
      </c>
      <c r="L5" s="43">
        <f>(LOOKUP('Calculatie sheet'!$D$2,'Objectenoverzicht aantallen'!$A:$A,'Objectenoverzicht aantallen'!S:S)*'Calculatie sheet'!$D$39*'Calculatie sheet'!$D$42)/1000</f>
        <v>0</v>
      </c>
      <c r="M5" s="43">
        <f>(LOOKUP('Calculatie sheet'!$D$2,'Objectenoverzicht aantallen'!$A:$A,'Objectenoverzicht aantallen'!T:T)*'Calculatie sheet'!$D$39*'Calculatie sheet'!$D$42)/1000</f>
        <v>0</v>
      </c>
      <c r="N5" s="43">
        <f>(LOOKUP('Calculatie sheet'!$D$2,'Objectenoverzicht aantallen'!$A:$A,'Objectenoverzicht aantallen'!U:U)*'Calculatie sheet'!$D$39*'Calculatie sheet'!$D$42)/1000</f>
        <v>0</v>
      </c>
      <c r="O5" s="43">
        <f>(LOOKUP('Calculatie sheet'!$D$2,'Objectenoverzicht aantallen'!$A:$A,'Objectenoverzicht aantallen'!V:V)*'Calculatie sheet'!$D$39*'Calculatie sheet'!$D$42)/1000</f>
        <v>0</v>
      </c>
      <c r="P5" s="43">
        <f>(LOOKUP('Calculatie sheet'!$D$2,'Objectenoverzicht aantallen'!$A:$A,'Objectenoverzicht aantallen'!W:W)*'Calculatie sheet'!$D$39*'Calculatie sheet'!$D$42)/1000</f>
        <v>0</v>
      </c>
      <c r="Q5" s="43">
        <f>(LOOKUP('Calculatie sheet'!$D$2,'Objectenoverzicht aantallen'!$A:$A,'Objectenoverzicht aantallen'!X:X)*'Calculatie sheet'!$D$39*'Calculatie sheet'!$D$42)/1000</f>
        <v>0</v>
      </c>
      <c r="R5" s="43">
        <f>(LOOKUP('Calculatie sheet'!$D$2,'Objectenoverzicht aantallen'!$A:$A,'Objectenoverzicht aantallen'!Y:Y)*'Calculatie sheet'!$D$39*'Calculatie sheet'!$D$42)/1000</f>
        <v>0</v>
      </c>
      <c r="S5" s="43">
        <f>(LOOKUP('Calculatie sheet'!$D$2,'Objectenoverzicht aantallen'!$A:$A,'Objectenoverzicht aantallen'!Z:Z)*'Calculatie sheet'!$D$39*'Calculatie sheet'!$D$42)/1000</f>
        <v>0</v>
      </c>
      <c r="T5" s="43">
        <f>(LOOKUP('Calculatie sheet'!$D$2,'Objectenoverzicht aantallen'!$A:$A,'Objectenoverzicht aantallen'!AA:AA)*'Calculatie sheet'!$D$39*'Calculatie sheet'!$D$42)/1000</f>
        <v>0</v>
      </c>
      <c r="V5" s="43">
        <f>(LOOKUP('Calculatie sheet'!$D$2,'Objectenoverzicht aantallen'!$A:$A,'Objectenoverzicht aantallen'!Q:Q)*'Calculatie sheet'!$D$39*'Calculatie sheet'!$D$42)/1000</f>
        <v>0</v>
      </c>
      <c r="W5" s="43">
        <f>(LOOKUP('Calculatie sheet'!$D$2,'Objectenoverzicht aantallen'!$A:$A,'Objectenoverzicht aantallen'!R:R)*'Calculatie sheet'!$D$39*'Calculatie sheet'!$D$42)/1000</f>
        <v>0</v>
      </c>
      <c r="X5" s="43">
        <f>(LOOKUP('Calculatie sheet'!$D$2,'Objectenoverzicht aantallen'!$A:$A,'Objectenoverzicht aantallen'!S:S)*'Calculatie sheet'!$D$39*'Calculatie sheet'!$D$42)/1000</f>
        <v>0</v>
      </c>
      <c r="Y5" s="43">
        <f>(LOOKUP('Calculatie sheet'!$D$2,'Objectenoverzicht aantallen'!$A:$A,'Objectenoverzicht aantallen'!T:T)*'Calculatie sheet'!$D$39*'Calculatie sheet'!$D$42)/1000</f>
        <v>0</v>
      </c>
      <c r="Z5" s="43">
        <f>(LOOKUP('Calculatie sheet'!$D$2,'Objectenoverzicht aantallen'!$A:$A,'Objectenoverzicht aantallen'!U:U)*'Calculatie sheet'!$D$39*'Calculatie sheet'!$D$42)/1000</f>
        <v>0</v>
      </c>
      <c r="AA5" s="43">
        <f>(LOOKUP('Calculatie sheet'!$D$2,'Objectenoverzicht aantallen'!$A:$A,'Objectenoverzicht aantallen'!V:V)*'Calculatie sheet'!$D$39*'Calculatie sheet'!$D$42)/1000</f>
        <v>0</v>
      </c>
      <c r="AB5" s="43">
        <f>(LOOKUP('Calculatie sheet'!$D$2,'Objectenoverzicht aantallen'!$A:$A,'Objectenoverzicht aantallen'!W:W)*'Calculatie sheet'!$D$39*'Calculatie sheet'!$D$42)/1000</f>
        <v>0</v>
      </c>
      <c r="AC5" s="43">
        <f>(LOOKUP('Calculatie sheet'!$D$2,'Objectenoverzicht aantallen'!$A:$A,'Objectenoverzicht aantallen'!X:X)*'Calculatie sheet'!$D$39*'Calculatie sheet'!$D$42)/1000</f>
        <v>0</v>
      </c>
      <c r="AD5" s="43">
        <f>(LOOKUP('Calculatie sheet'!$D$2,'Objectenoverzicht aantallen'!$A:$A,'Objectenoverzicht aantallen'!Y:Y)*'Calculatie sheet'!$D$39*'Calculatie sheet'!$D$42)/1000</f>
        <v>0</v>
      </c>
      <c r="AE5" s="43">
        <f>(LOOKUP('Calculatie sheet'!$D$2,'Objectenoverzicht aantallen'!$A:$A,'Objectenoverzicht aantallen'!Z:Z)*'Calculatie sheet'!$D$39*'Calculatie sheet'!$D$42)/1000</f>
        <v>0</v>
      </c>
      <c r="AF5" s="43">
        <f>(LOOKUP('Calculatie sheet'!$D$2,'Objectenoverzicht aantallen'!$A:$A,'Objectenoverzicht aantallen'!AA:AA)*'Calculatie sheet'!$D$39*'Calculatie sheet'!$D$42)/1000</f>
        <v>0</v>
      </c>
    </row>
    <row r="6" spans="1:32" x14ac:dyDescent="0.2">
      <c r="D6" s="458" t="s">
        <v>587</v>
      </c>
    </row>
  </sheetData>
  <pageMargins left="0.7" right="0.7" top="0.75" bottom="0.75" header="0.3" footer="0.3"/>
  <pageSetup paperSize="9" orientation="portrait" horizontalDpi="0" verticalDpi="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5EB9B-9245-A649-95B3-7586ABDB055E}">
  <dimension ref="A1:AF6"/>
  <sheetViews>
    <sheetView workbookViewId="0">
      <selection activeCell="C4" sqref="C4"/>
    </sheetView>
  </sheetViews>
  <sheetFormatPr baseColWidth="10" defaultColWidth="11" defaultRowHeight="16" x14ac:dyDescent="0.2"/>
  <cols>
    <col min="1" max="1" width="13.83203125" bestFit="1" customWidth="1"/>
    <col min="3" max="3" width="12.1640625" style="29" bestFit="1" customWidth="1"/>
    <col min="4" max="4" width="31.83203125" bestFit="1" customWidth="1"/>
    <col min="6" max="6" width="18" bestFit="1" customWidth="1"/>
    <col min="10" max="20" width="13.1640625" bestFit="1" customWidth="1"/>
    <col min="22" max="32" width="16.5" bestFit="1" customWidth="1"/>
  </cols>
  <sheetData>
    <row r="1" spans="1:32" x14ac:dyDescent="0.2">
      <c r="A1" t="str">
        <f>'Calculatie sheet'!E3</f>
        <v>Vaste brug (beton)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sheet'!E19*'Calculatie sheet'!E42</f>
        <v>276937.09859499999</v>
      </c>
      <c r="D2" s="14" t="s">
        <v>66</v>
      </c>
      <c r="F2" s="567">
        <f>(C2*'Calculatie sheet'!$E$7)/1000</f>
        <v>0</v>
      </c>
      <c r="H2" s="43">
        <f>((LOOKUP('Calculatie sheet'!$E$2,'Objectenoverzicht aantallen'!$A:$A,'Objectenoverzicht aantallen'!$P:$P)*'Calculatie sheet'!$E$19*'Calculatie sheet'!$E$42))/1000</f>
        <v>0</v>
      </c>
      <c r="J2" s="43">
        <f>(LOOKUP('Calculatie sheet'!$E$2,'Objectenoverzicht aantallen'!$A:$A,'Objectenoverzicht aantallen'!E:E)*'Calculatie sheet'!$E$19*'Calculatie sheet'!$E$42)/1000</f>
        <v>0</v>
      </c>
      <c r="K2" s="43">
        <f>(LOOKUP('Calculatie sheet'!$E$2,'Objectenoverzicht aantallen'!$A:$A,'Objectenoverzicht aantallen'!F:F)*'Calculatie sheet'!$E$19*'Calculatie sheet'!$E$42)/1000</f>
        <v>0</v>
      </c>
      <c r="L2" s="43">
        <f>(LOOKUP('Calculatie sheet'!$E$2,'Objectenoverzicht aantallen'!$A:$A,'Objectenoverzicht aantallen'!G:G)*'Calculatie sheet'!$E$19*'Calculatie sheet'!$E$42)/1000</f>
        <v>0</v>
      </c>
      <c r="M2" s="43">
        <f>(LOOKUP('Calculatie sheet'!$E$2,'Objectenoverzicht aantallen'!$A:$A,'Objectenoverzicht aantallen'!H:H)*'Calculatie sheet'!$E$19*'Calculatie sheet'!$E$42)/1000</f>
        <v>0</v>
      </c>
      <c r="N2" s="43">
        <f>(LOOKUP('Calculatie sheet'!$E$2,'Objectenoverzicht aantallen'!$A:$A,'Objectenoverzicht aantallen'!I:I)*'Calculatie sheet'!$E$19*'Calculatie sheet'!$E$42)/1000</f>
        <v>0</v>
      </c>
      <c r="O2" s="43">
        <f>(LOOKUP('Calculatie sheet'!$E$2,'Objectenoverzicht aantallen'!$A:$A,'Objectenoverzicht aantallen'!J:J)*'Calculatie sheet'!$E$19*'Calculatie sheet'!$E$42)/1000</f>
        <v>0</v>
      </c>
      <c r="P2" s="43">
        <f>(LOOKUP('Calculatie sheet'!$E$2,'Objectenoverzicht aantallen'!$A:$A,'Objectenoverzicht aantallen'!K:K)*'Calculatie sheet'!$E$19*'Calculatie sheet'!$E$42)/1000</f>
        <v>0</v>
      </c>
      <c r="Q2" s="43">
        <f>(LOOKUP('Calculatie sheet'!$E$2,'Objectenoverzicht aantallen'!$A:$A,'Objectenoverzicht aantallen'!L:L)*'Calculatie sheet'!$E$19*'Calculatie sheet'!$E$42)/1000</f>
        <v>0</v>
      </c>
      <c r="R2" s="43">
        <f>(LOOKUP('Calculatie sheet'!$E$2,'Objectenoverzicht aantallen'!$A:$A,'Objectenoverzicht aantallen'!M:M)*'Calculatie sheet'!$E$19*'Calculatie sheet'!$E$42)/1000</f>
        <v>0</v>
      </c>
      <c r="S2" s="43">
        <f>(LOOKUP('Calculatie sheet'!$E$2,'Objectenoverzicht aantallen'!$A:$A,'Objectenoverzicht aantallen'!N:N)*'Calculatie sheet'!$E$19*'Calculatie sheet'!$E$42)/1000</f>
        <v>0</v>
      </c>
      <c r="T2" s="43">
        <f>(LOOKUP('Calculatie sheet'!$E$2,'Objectenoverzicht aantallen'!$A:$A,'Objectenoverzicht aantallen'!O:O)*'Calculatie sheet'!$E$19*'Calculatie sheet'!$E$42)/1000</f>
        <v>0</v>
      </c>
      <c r="V2" s="43">
        <f>(LOOKUP('Calculatie sheet'!$E$2,'Objectenoverzicht aantallen'!$A:$A,'Objectenoverzicht aantallen'!Q:Q)*'Calculatie sheet'!$E$19*'Calculatie sheet'!$E$42)/1000</f>
        <v>0</v>
      </c>
      <c r="W2" s="43">
        <f>(LOOKUP('Calculatie sheet'!$E$2,'Objectenoverzicht aantallen'!$A:$A,'Objectenoverzicht aantallen'!R:R)*'Calculatie sheet'!$E$19*'Calculatie sheet'!$E$42)/1000</f>
        <v>0</v>
      </c>
      <c r="X2" s="43">
        <f>(LOOKUP('Calculatie sheet'!$E$2,'Objectenoverzicht aantallen'!$A:$A,'Objectenoverzicht aantallen'!S:S)*'Calculatie sheet'!$E$19*'Calculatie sheet'!$E$42)/1000</f>
        <v>0</v>
      </c>
      <c r="Y2" s="43">
        <f>(LOOKUP('Calculatie sheet'!$E$2,'Objectenoverzicht aantallen'!$A:$A,'Objectenoverzicht aantallen'!T:T)*'Calculatie sheet'!$E$19*'Calculatie sheet'!$E$42)/1000</f>
        <v>0</v>
      </c>
      <c r="Z2" s="43">
        <f>(LOOKUP('Calculatie sheet'!$E$2,'Objectenoverzicht aantallen'!$A:$A,'Objectenoverzicht aantallen'!U:U)*'Calculatie sheet'!$E$19*'Calculatie sheet'!$E$42)/1000</f>
        <v>0</v>
      </c>
      <c r="AA2" s="43">
        <f>(LOOKUP('Calculatie sheet'!$E$2,'Objectenoverzicht aantallen'!$A:$A,'Objectenoverzicht aantallen'!V:V)*'Calculatie sheet'!$E$19*'Calculatie sheet'!$E$42)/1000</f>
        <v>0</v>
      </c>
      <c r="AB2" s="43">
        <f>(LOOKUP('Calculatie sheet'!$E$2,'Objectenoverzicht aantallen'!$A:$A,'Objectenoverzicht aantallen'!W:W)*'Calculatie sheet'!$E$19*'Calculatie sheet'!$E$42)/1000</f>
        <v>0</v>
      </c>
      <c r="AC2" s="43">
        <f>(LOOKUP('Calculatie sheet'!$E$2,'Objectenoverzicht aantallen'!$A:$A,'Objectenoverzicht aantallen'!X:X)*'Calculatie sheet'!$E$19*'Calculatie sheet'!$E$42)/1000</f>
        <v>0</v>
      </c>
      <c r="AD2" s="43">
        <f>(LOOKUP('Calculatie sheet'!$E$2,'Objectenoverzicht aantallen'!$A:$A,'Objectenoverzicht aantallen'!Y:Y)*'Calculatie sheet'!$E$19*'Calculatie sheet'!$E$42)/1000</f>
        <v>0</v>
      </c>
      <c r="AE2" s="43">
        <f>(LOOKUP('Calculatie sheet'!$E$2,'Objectenoverzicht aantallen'!$A:$A,'Objectenoverzicht aantallen'!Z:Z)*'Calculatie sheet'!$E$19*'Calculatie sheet'!$E$42)/1000</f>
        <v>0</v>
      </c>
      <c r="AF2" s="43">
        <f>(LOOKUP('Calculatie sheet'!$E$2,'Objectenoverzicht aantallen'!$A:$A,'Objectenoverzicht aantallen'!AA:AA)*'Calculatie sheet'!$E$19*'Calculatie sheet'!$E$42)/1000</f>
        <v>0</v>
      </c>
    </row>
    <row r="3" spans="1:32" x14ac:dyDescent="0.2">
      <c r="B3" s="2" t="s">
        <v>638</v>
      </c>
      <c r="C3" s="44">
        <f>'Calculatie sheet'!E29*'Calculatie sheet'!E42</f>
        <v>96390.192524999991</v>
      </c>
      <c r="D3" s="24" t="s">
        <v>64</v>
      </c>
      <c r="F3" s="567">
        <f>(C3*'Calculatie sheet'!$E$7)/1000</f>
        <v>0</v>
      </c>
      <c r="H3" s="43">
        <f>((LOOKUP('Calculatie sheet'!$E$2,'Objectenoverzicht aantallen'!$A:$A,'Objectenoverzicht aantallen'!$P:$P)*'Calculatie sheet'!$E$29*'Calculatie sheet'!$E$42))/1000</f>
        <v>0</v>
      </c>
      <c r="J3" s="43">
        <f>(LOOKUP('Calculatie sheet'!$E$2,'Objectenoverzicht aantallen'!$A:$A,'Objectenoverzicht aantallen'!$P:$P)*'Calculatie sheet'!$E$29*'Calculatie sheet'!$E$42)/'Calculatie sheet'!$E$64/1000</f>
        <v>0</v>
      </c>
      <c r="K3" s="43">
        <f>(LOOKUP('Calculatie sheet'!$E$2,'Objectenoverzicht aantallen'!$A:$A,'Objectenoverzicht aantallen'!$P:$P)*'Calculatie sheet'!$E$29*'Calculatie sheet'!$E$42)/'Calculatie sheet'!$E$64/1000</f>
        <v>0</v>
      </c>
      <c r="L3" s="43">
        <f>(LOOKUP('Calculatie sheet'!$E$2,'Objectenoverzicht aantallen'!$A:$A,'Objectenoverzicht aantallen'!$P:$P)*'Calculatie sheet'!$E$29*'Calculatie sheet'!$E$42)/'Calculatie sheet'!$E$64/1000</f>
        <v>0</v>
      </c>
      <c r="M3" s="43">
        <f>(LOOKUP('Calculatie sheet'!$E$2,'Objectenoverzicht aantallen'!$A:$A,'Objectenoverzicht aantallen'!$P:$P)*'Calculatie sheet'!$E$29*'Calculatie sheet'!$E$42)/'Calculatie sheet'!$E$64/1000</f>
        <v>0</v>
      </c>
      <c r="N3" s="43">
        <f>(LOOKUP('Calculatie sheet'!$E$2,'Objectenoverzicht aantallen'!$A:$A,'Objectenoverzicht aantallen'!$P:$P)*'Calculatie sheet'!$E$29*'Calculatie sheet'!$E$42)/'Calculatie sheet'!$E$64/1000</f>
        <v>0</v>
      </c>
      <c r="O3" s="43">
        <f>(LOOKUP('Calculatie sheet'!$E$2,'Objectenoverzicht aantallen'!$A:$A,'Objectenoverzicht aantallen'!$P:$P)*'Calculatie sheet'!$E$29*'Calculatie sheet'!$E$42)/'Calculatie sheet'!$E$64/1000</f>
        <v>0</v>
      </c>
      <c r="P3" s="43">
        <f>(LOOKUP('Calculatie sheet'!$E$2,'Objectenoverzicht aantallen'!$A:$A,'Objectenoverzicht aantallen'!$P:$P)*'Calculatie sheet'!$E$29*'Calculatie sheet'!$E$42)/'Calculatie sheet'!$E$64/1000</f>
        <v>0</v>
      </c>
      <c r="Q3" s="43">
        <f>(LOOKUP('Calculatie sheet'!$E$2,'Objectenoverzicht aantallen'!$A:$A,'Objectenoverzicht aantallen'!$P:$P)*'Calculatie sheet'!$E$29*'Calculatie sheet'!$E$42)/'Calculatie sheet'!$E$64/1000</f>
        <v>0</v>
      </c>
      <c r="R3" s="43">
        <f>(LOOKUP('Calculatie sheet'!$E$2,'Objectenoverzicht aantallen'!$A:$A,'Objectenoverzicht aantallen'!$P:$P)*'Calculatie sheet'!$E$29*'Calculatie sheet'!$E$42)/'Calculatie sheet'!$E$64/1000</f>
        <v>0</v>
      </c>
      <c r="S3" s="43">
        <f>(LOOKUP('Calculatie sheet'!$E$2,'Objectenoverzicht aantallen'!$A:$A,'Objectenoverzicht aantallen'!$P:$P)*'Calculatie sheet'!$E$29*'Calculatie sheet'!$E$42)/'Calculatie sheet'!$E$64/1000</f>
        <v>0</v>
      </c>
      <c r="T3" s="43">
        <f>(LOOKUP('Calculatie sheet'!$E$2,'Objectenoverzicht aantallen'!$A:$A,'Objectenoverzicht aantallen'!$P:$P)*'Calculatie sheet'!$E$29*'Calculatie sheet'!$E$42)/'Calculatie sheet'!$E$64/1000</f>
        <v>0</v>
      </c>
      <c r="V3" s="43">
        <f>(LOOKUP('Calculatie sheet'!$E$2,'Objectenoverzicht aantallen'!$A:$A,'Objectenoverzicht aantallen'!$P:$P)*'Calculatie sheet'!$E$29*'Calculatie sheet'!$E$42)/'Calculatie sheet'!$E$64/1000</f>
        <v>0</v>
      </c>
      <c r="W3" s="43">
        <f>(LOOKUP('Calculatie sheet'!$E$2,'Objectenoverzicht aantallen'!$A:$A,'Objectenoverzicht aantallen'!$P:$P)*'Calculatie sheet'!$E$29*'Calculatie sheet'!$E$42)/'Calculatie sheet'!$E$64/1000</f>
        <v>0</v>
      </c>
      <c r="X3" s="43">
        <f>(LOOKUP('Calculatie sheet'!$E$2,'Objectenoverzicht aantallen'!$A:$A,'Objectenoverzicht aantallen'!$P:$P)*'Calculatie sheet'!$E$29*'Calculatie sheet'!$E$42)/'Calculatie sheet'!$E$64/1000</f>
        <v>0</v>
      </c>
      <c r="Y3" s="43">
        <f>(LOOKUP('Calculatie sheet'!$E$2,'Objectenoverzicht aantallen'!$A:$A,'Objectenoverzicht aantallen'!$P:$P)*'Calculatie sheet'!$E$29*'Calculatie sheet'!$E$42)/'Calculatie sheet'!$E$64/1000</f>
        <v>0</v>
      </c>
      <c r="Z3" s="43">
        <f>(LOOKUP('Calculatie sheet'!$E$2,'Objectenoverzicht aantallen'!$A:$A,'Objectenoverzicht aantallen'!$P:$P)*'Calculatie sheet'!$E$29*'Calculatie sheet'!$E$42)/'Calculatie sheet'!$E$64/1000</f>
        <v>0</v>
      </c>
      <c r="AA3" s="43">
        <f>(LOOKUP('Calculatie sheet'!$E$2,'Objectenoverzicht aantallen'!$A:$A,'Objectenoverzicht aantallen'!$P:$P)*'Calculatie sheet'!$E$29*'Calculatie sheet'!$E$42)/'Calculatie sheet'!$E$64/1000</f>
        <v>0</v>
      </c>
      <c r="AB3" s="43">
        <f>(LOOKUP('Calculatie sheet'!$E$2,'Objectenoverzicht aantallen'!$A:$A,'Objectenoverzicht aantallen'!$P:$P)*'Calculatie sheet'!$E$29*'Calculatie sheet'!$E$42)/'Calculatie sheet'!$E$64/1000</f>
        <v>0</v>
      </c>
      <c r="AC3" s="43">
        <f>(LOOKUP('Calculatie sheet'!$E$2,'Objectenoverzicht aantallen'!$A:$A,'Objectenoverzicht aantallen'!$P:$P)*'Calculatie sheet'!$E$29*'Calculatie sheet'!$E$42)/'Calculatie sheet'!$E$64/1000</f>
        <v>0</v>
      </c>
      <c r="AD3" s="43">
        <f>(LOOKUP('Calculatie sheet'!$E$2,'Objectenoverzicht aantallen'!$A:$A,'Objectenoverzicht aantallen'!$P:$P)*'Calculatie sheet'!$E$29*'Calculatie sheet'!$E$42)/'Calculatie sheet'!$E$64/1000</f>
        <v>0</v>
      </c>
      <c r="AE3" s="43">
        <f>(LOOKUP('Calculatie sheet'!$E$2,'Objectenoverzicht aantallen'!$A:$A,'Objectenoverzicht aantallen'!$P:$P)*'Calculatie sheet'!$E$29*'Calculatie sheet'!$E$42)/'Calculatie sheet'!$E$64/1000</f>
        <v>0</v>
      </c>
      <c r="AF3" s="43">
        <f>(LOOKUP('Calculatie sheet'!$E$2,'Objectenoverzicht aantallen'!$A:$A,'Objectenoverzicht aantallen'!$P:$P)*'Calculatie sheet'!$E$29*'Calculatie sheet'!$E$42)/'Calculatie sheet'!$E$64/1000</f>
        <v>0</v>
      </c>
    </row>
    <row r="4" spans="1:32" x14ac:dyDescent="0.2">
      <c r="B4" s="2" t="s">
        <v>639</v>
      </c>
      <c r="C4" s="44">
        <f>'Calculatie sheet'!E36*'Calculatie sheet'!E42</f>
        <v>28418.784035000001</v>
      </c>
      <c r="D4" s="569" t="s">
        <v>585</v>
      </c>
      <c r="F4" s="567">
        <f>(C4*'Calculatie sheet'!$E$7)/1000</f>
        <v>0</v>
      </c>
      <c r="H4" s="43">
        <f>((LOOKUP('Calculatie sheet'!$E$2,'Objectenoverzicht aantallen'!$A:$A,'Objectenoverzicht aantallen'!$P:$P)*'Calculatie sheet'!$E$36*'Calculatie sheet'!$E$42))/1000</f>
        <v>0</v>
      </c>
      <c r="J4" s="43">
        <f>(LOOKUP('Calculatie sheet'!$E$2,'Objectenoverzicht aantallen'!$A:$A,'Objectenoverzicht aantallen'!Q:Q)*'Calculatie sheet'!$E$36*'Calculatie sheet'!$E$42)/1000</f>
        <v>0</v>
      </c>
      <c r="K4" s="43">
        <f>(LOOKUP('Calculatie sheet'!$E$2,'Objectenoverzicht aantallen'!$A:$A,'Objectenoverzicht aantallen'!R:R)*'Calculatie sheet'!$E$36*'Calculatie sheet'!$E$42)/1000</f>
        <v>0</v>
      </c>
      <c r="L4" s="43">
        <f>(LOOKUP('Calculatie sheet'!$E$2,'Objectenoverzicht aantallen'!$A:$A,'Objectenoverzicht aantallen'!S:S)*'Calculatie sheet'!$E$36*'Calculatie sheet'!$E$42)/1000</f>
        <v>0</v>
      </c>
      <c r="M4" s="43">
        <f>(LOOKUP('Calculatie sheet'!$E$2,'Objectenoverzicht aantallen'!$A:$A,'Objectenoverzicht aantallen'!T:T)*'Calculatie sheet'!$E$36*'Calculatie sheet'!$E$42)/1000</f>
        <v>0</v>
      </c>
      <c r="N4" s="43">
        <f>(LOOKUP('Calculatie sheet'!$E$2,'Objectenoverzicht aantallen'!$A:$A,'Objectenoverzicht aantallen'!U:U)*'Calculatie sheet'!$E$36*'Calculatie sheet'!$E$42)/1000</f>
        <v>0</v>
      </c>
      <c r="O4" s="43">
        <f>(LOOKUP('Calculatie sheet'!$E$2,'Objectenoverzicht aantallen'!$A:$A,'Objectenoverzicht aantallen'!V:V)*'Calculatie sheet'!$E$36*'Calculatie sheet'!$E$42)/1000</f>
        <v>0</v>
      </c>
      <c r="P4" s="43">
        <f>(LOOKUP('Calculatie sheet'!$E$2,'Objectenoverzicht aantallen'!$A:$A,'Objectenoverzicht aantallen'!W:W)*'Calculatie sheet'!$E$36*'Calculatie sheet'!$E$42)/1000</f>
        <v>0</v>
      </c>
      <c r="Q4" s="43">
        <f>(LOOKUP('Calculatie sheet'!$E$2,'Objectenoverzicht aantallen'!$A:$A,'Objectenoverzicht aantallen'!X:X)*'Calculatie sheet'!$E$36*'Calculatie sheet'!$E$42)/1000</f>
        <v>0</v>
      </c>
      <c r="R4" s="43">
        <f>(LOOKUP('Calculatie sheet'!$E$2,'Objectenoverzicht aantallen'!$A:$A,'Objectenoverzicht aantallen'!Y:Y)*'Calculatie sheet'!$E$36*'Calculatie sheet'!$E$42)/1000</f>
        <v>0</v>
      </c>
      <c r="S4" s="43">
        <f>(LOOKUP('Calculatie sheet'!$E$2,'Objectenoverzicht aantallen'!$A:$A,'Objectenoverzicht aantallen'!Z:Z)*'Calculatie sheet'!$E$36*'Calculatie sheet'!$E$42)/1000</f>
        <v>0</v>
      </c>
      <c r="T4" s="43">
        <f>(LOOKUP('Calculatie sheet'!$E$2,'Objectenoverzicht aantallen'!$A:$A,'Objectenoverzicht aantallen'!AA:AA)*'Calculatie sheet'!$E$36*'Calculatie sheet'!$E$42)/1000</f>
        <v>0</v>
      </c>
      <c r="V4" s="43">
        <f>(LOOKUP('Calculatie sheet'!$E$2,'Objectenoverzicht aantallen'!$A:$A,'Objectenoverzicht aantallen'!Q:Q)*'Calculatie sheet'!$E$36*'Calculatie sheet'!$E$42)/1000</f>
        <v>0</v>
      </c>
      <c r="W4" s="43">
        <f>(LOOKUP('Calculatie sheet'!$E$2,'Objectenoverzicht aantallen'!$A:$A,'Objectenoverzicht aantallen'!R:R)*'Calculatie sheet'!$E$36*'Calculatie sheet'!$E$42)/1000</f>
        <v>0</v>
      </c>
      <c r="X4" s="43">
        <f>(LOOKUP('Calculatie sheet'!$E$2,'Objectenoverzicht aantallen'!$A:$A,'Objectenoverzicht aantallen'!S:S)*'Calculatie sheet'!$E$36*'Calculatie sheet'!$E$42)/1000</f>
        <v>0</v>
      </c>
      <c r="Y4" s="43">
        <f>(LOOKUP('Calculatie sheet'!$E$2,'Objectenoverzicht aantallen'!$A:$A,'Objectenoverzicht aantallen'!T:T)*'Calculatie sheet'!$E$36*'Calculatie sheet'!$E$42)/1000</f>
        <v>0</v>
      </c>
      <c r="Z4" s="43">
        <f>(LOOKUP('Calculatie sheet'!$E$2,'Objectenoverzicht aantallen'!$A:$A,'Objectenoverzicht aantallen'!U:U)*'Calculatie sheet'!$E$36*'Calculatie sheet'!$E$42)/1000</f>
        <v>0</v>
      </c>
      <c r="AA4" s="43">
        <f>(LOOKUP('Calculatie sheet'!$E$2,'Objectenoverzicht aantallen'!$A:$A,'Objectenoverzicht aantallen'!V:V)*'Calculatie sheet'!$E$36*'Calculatie sheet'!$E$42)/1000</f>
        <v>0</v>
      </c>
      <c r="AB4" s="43">
        <f>(LOOKUP('Calculatie sheet'!$E$2,'Objectenoverzicht aantallen'!$A:$A,'Objectenoverzicht aantallen'!W:W)*'Calculatie sheet'!$E$36*'Calculatie sheet'!$E$42)/1000</f>
        <v>0</v>
      </c>
      <c r="AC4" s="43">
        <f>(LOOKUP('Calculatie sheet'!$E$2,'Objectenoverzicht aantallen'!$A:$A,'Objectenoverzicht aantallen'!X:X)*'Calculatie sheet'!$E$36*'Calculatie sheet'!$E$42)/1000</f>
        <v>0</v>
      </c>
      <c r="AD4" s="43">
        <f>(LOOKUP('Calculatie sheet'!$E$2,'Objectenoverzicht aantallen'!$A:$A,'Objectenoverzicht aantallen'!Y:Y)*'Calculatie sheet'!$E$36*'Calculatie sheet'!$E$42)/1000</f>
        <v>0</v>
      </c>
      <c r="AE4" s="43">
        <f>(LOOKUP('Calculatie sheet'!$E$2,'Objectenoverzicht aantallen'!$A:$A,'Objectenoverzicht aantallen'!Z:Z)*'Calculatie sheet'!$E$36*'Calculatie sheet'!$E$42)/1000</f>
        <v>0</v>
      </c>
      <c r="AF4" s="43">
        <f>(LOOKUP('Calculatie sheet'!$E$2,'Objectenoverzicht aantallen'!$A:$A,'Objectenoverzicht aantallen'!AA:AA)*'Calculatie sheet'!$E$36*'Calculatie sheet'!$E$42)/1000</f>
        <v>0</v>
      </c>
    </row>
    <row r="5" spans="1:32" x14ac:dyDescent="0.2">
      <c r="B5" s="3" t="s">
        <v>640</v>
      </c>
      <c r="C5" s="44">
        <f>'Calculatie sheet'!E39*'Calculatie sheet'!E42</f>
        <v>-58109.025154999996</v>
      </c>
      <c r="D5" s="457" t="s">
        <v>586</v>
      </c>
      <c r="F5" s="567">
        <f>(C5*'Calculatie sheet'!$E$7)/1000</f>
        <v>0</v>
      </c>
      <c r="H5" s="43">
        <f>((LOOKUP('Calculatie sheet'!$E$2,'Objectenoverzicht aantallen'!$A:$A,'Objectenoverzicht aantallen'!$P:$P)*'Calculatie sheet'!$E$39*'Calculatie sheet'!$E$42))/1000</f>
        <v>0</v>
      </c>
      <c r="J5" s="43">
        <f>(LOOKUP('Calculatie sheet'!$E$2,'Objectenoverzicht aantallen'!$A:$A,'Objectenoverzicht aantallen'!Q:Q)*'Calculatie sheet'!$E$39*'Calculatie sheet'!$E$42)/1000</f>
        <v>0</v>
      </c>
      <c r="K5" s="43">
        <f>(LOOKUP('Calculatie sheet'!$E$2,'Objectenoverzicht aantallen'!$A:$A,'Objectenoverzicht aantallen'!R:R)*'Calculatie sheet'!$E$39*'Calculatie sheet'!$E$42)/1000</f>
        <v>0</v>
      </c>
      <c r="L5" s="43">
        <f>(LOOKUP('Calculatie sheet'!$E$2,'Objectenoverzicht aantallen'!$A:$A,'Objectenoverzicht aantallen'!S:S)*'Calculatie sheet'!$E$39*'Calculatie sheet'!$E$42)/1000</f>
        <v>0</v>
      </c>
      <c r="M5" s="43">
        <f>(LOOKUP('Calculatie sheet'!$E$2,'Objectenoverzicht aantallen'!$A:$A,'Objectenoverzicht aantallen'!T:T)*'Calculatie sheet'!$E$39*'Calculatie sheet'!$E$42)/1000</f>
        <v>0</v>
      </c>
      <c r="N5" s="43">
        <f>(LOOKUP('Calculatie sheet'!$E$2,'Objectenoverzicht aantallen'!$A:$A,'Objectenoverzicht aantallen'!U:U)*'Calculatie sheet'!$E$39*'Calculatie sheet'!$E$42)/1000</f>
        <v>0</v>
      </c>
      <c r="O5" s="43">
        <f>(LOOKUP('Calculatie sheet'!$E$2,'Objectenoverzicht aantallen'!$A:$A,'Objectenoverzicht aantallen'!V:V)*'Calculatie sheet'!$E$39*'Calculatie sheet'!$E$42)/1000</f>
        <v>0</v>
      </c>
      <c r="P5" s="43">
        <f>(LOOKUP('Calculatie sheet'!$E$2,'Objectenoverzicht aantallen'!$A:$A,'Objectenoverzicht aantallen'!W:W)*'Calculatie sheet'!$E$39*'Calculatie sheet'!$E$42)/1000</f>
        <v>0</v>
      </c>
      <c r="Q5" s="43">
        <f>(LOOKUP('Calculatie sheet'!$E$2,'Objectenoverzicht aantallen'!$A:$A,'Objectenoverzicht aantallen'!X:X)*'Calculatie sheet'!$E$39*'Calculatie sheet'!$E$42)/1000</f>
        <v>0</v>
      </c>
      <c r="R5" s="43">
        <f>(LOOKUP('Calculatie sheet'!$E$2,'Objectenoverzicht aantallen'!$A:$A,'Objectenoverzicht aantallen'!Y:Y)*'Calculatie sheet'!$E$39*'Calculatie sheet'!$E$42)/1000</f>
        <v>0</v>
      </c>
      <c r="S5" s="43">
        <f>(LOOKUP('Calculatie sheet'!$E$2,'Objectenoverzicht aantallen'!$A:$A,'Objectenoverzicht aantallen'!Z:Z)*'Calculatie sheet'!$E$39*'Calculatie sheet'!$E$42)/1000</f>
        <v>0</v>
      </c>
      <c r="T5" s="43">
        <f>(LOOKUP('Calculatie sheet'!$E$2,'Objectenoverzicht aantallen'!$A:$A,'Objectenoverzicht aantallen'!AA:AA)*'Calculatie sheet'!$E$39*'Calculatie sheet'!$E$42)/1000</f>
        <v>0</v>
      </c>
      <c r="V5" s="43">
        <f>(LOOKUP('Calculatie sheet'!$E$2,'Objectenoverzicht aantallen'!$A:$A,'Objectenoverzicht aantallen'!Q:Q)*'Calculatie sheet'!$E$39*'Calculatie sheet'!$E$42)/1000</f>
        <v>0</v>
      </c>
      <c r="W5" s="43">
        <f>(LOOKUP('Calculatie sheet'!$E$2,'Objectenoverzicht aantallen'!$A:$A,'Objectenoverzicht aantallen'!R:R)*'Calculatie sheet'!$E$39*'Calculatie sheet'!$E$42)/1000</f>
        <v>0</v>
      </c>
      <c r="X5" s="43">
        <f>(LOOKUP('Calculatie sheet'!$E$2,'Objectenoverzicht aantallen'!$A:$A,'Objectenoverzicht aantallen'!S:S)*'Calculatie sheet'!$E$39*'Calculatie sheet'!$E$42)/1000</f>
        <v>0</v>
      </c>
      <c r="Y5" s="43">
        <f>(LOOKUP('Calculatie sheet'!$E$2,'Objectenoverzicht aantallen'!$A:$A,'Objectenoverzicht aantallen'!T:T)*'Calculatie sheet'!$E$39*'Calculatie sheet'!$E$42)/1000</f>
        <v>0</v>
      </c>
      <c r="Z5" s="43">
        <f>(LOOKUP('Calculatie sheet'!$E$2,'Objectenoverzicht aantallen'!$A:$A,'Objectenoverzicht aantallen'!U:U)*'Calculatie sheet'!$E$39*'Calculatie sheet'!$E$42)/1000</f>
        <v>0</v>
      </c>
      <c r="AA5" s="43">
        <f>(LOOKUP('Calculatie sheet'!$E$2,'Objectenoverzicht aantallen'!$A:$A,'Objectenoverzicht aantallen'!V:V)*'Calculatie sheet'!$E$39*'Calculatie sheet'!$E$42)/1000</f>
        <v>0</v>
      </c>
      <c r="AB5" s="43">
        <f>(LOOKUP('Calculatie sheet'!$E$2,'Objectenoverzicht aantallen'!$A:$A,'Objectenoverzicht aantallen'!W:W)*'Calculatie sheet'!$E$39*'Calculatie sheet'!$E$42)/1000</f>
        <v>0</v>
      </c>
      <c r="AC5" s="43">
        <f>(LOOKUP('Calculatie sheet'!$E$2,'Objectenoverzicht aantallen'!$A:$A,'Objectenoverzicht aantallen'!X:X)*'Calculatie sheet'!$E$39*'Calculatie sheet'!$E$42)/1000</f>
        <v>0</v>
      </c>
      <c r="AD5" s="43">
        <f>(LOOKUP('Calculatie sheet'!$E$2,'Objectenoverzicht aantallen'!$A:$A,'Objectenoverzicht aantallen'!Y:Y)*'Calculatie sheet'!$E$39*'Calculatie sheet'!$E$42)/1000</f>
        <v>0</v>
      </c>
      <c r="AE5" s="43">
        <f>(LOOKUP('Calculatie sheet'!$E$2,'Objectenoverzicht aantallen'!$A:$A,'Objectenoverzicht aantallen'!Z:Z)*'Calculatie sheet'!$E$39*'Calculatie sheet'!$E$42)/1000</f>
        <v>0</v>
      </c>
      <c r="AF5" s="43">
        <f>(LOOKUP('Calculatie sheet'!$E$2,'Objectenoverzicht aantallen'!$A:$A,'Objectenoverzicht aantallen'!AA:AA)*'Calculatie sheet'!$E$39*'Calculatie sheet'!$E$42)/1000</f>
        <v>0</v>
      </c>
    </row>
    <row r="6" spans="1:32" x14ac:dyDescent="0.2">
      <c r="D6" s="458" t="s">
        <v>587</v>
      </c>
    </row>
  </sheetData>
  <pageMargins left="0.7" right="0.7" top="0.75" bottom="0.75" header="0.3" footer="0.3"/>
  <pageSetup paperSize="9" orientation="portrait" horizontalDpi="0" verticalDpi="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2FC88-9690-2D43-8BD4-7FF8A763F7F1}">
  <dimension ref="A1:AF6"/>
  <sheetViews>
    <sheetView workbookViewId="0">
      <selection activeCell="Y3" sqref="Y3"/>
    </sheetView>
  </sheetViews>
  <sheetFormatPr baseColWidth="10" defaultColWidth="11" defaultRowHeight="16" x14ac:dyDescent="0.2"/>
  <cols>
    <col min="1" max="1" width="13.83203125" bestFit="1" customWidth="1"/>
    <col min="3" max="3" width="12.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sheet'!F3</f>
        <v>Viaduct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sheet'!F19*'Calculatie sheet'!F42</f>
        <v>252744.35406299998</v>
      </c>
      <c r="D2" s="14" t="s">
        <v>66</v>
      </c>
      <c r="F2" s="567">
        <f>(C2*'Calculatie sheet'!$F$7)/1000</f>
        <v>0</v>
      </c>
      <c r="H2" s="43">
        <f>((LOOKUP('Calculatie sheet'!$F$2,'Objectenoverzicht aantallen'!$A:$A,'Objectenoverzicht aantallen'!$P:$P)*'Calculatie sheet'!$F$19*'Calculatie sheet'!$F$42))/1000</f>
        <v>0</v>
      </c>
      <c r="J2" s="43">
        <f>(LOOKUP('Calculatie sheet'!$F$2,'Objectenoverzicht aantallen'!$A:$A,'Objectenoverzicht aantallen'!E:E)*'Calculatie sheet'!$F$19*'Calculatie sheet'!$F$42)/1000</f>
        <v>0</v>
      </c>
      <c r="K2" s="43">
        <f>(LOOKUP('Calculatie sheet'!$F$2,'Objectenoverzicht aantallen'!$A:$A,'Objectenoverzicht aantallen'!F:F)*'Calculatie sheet'!$F$19*'Calculatie sheet'!$F$42)/1000</f>
        <v>0</v>
      </c>
      <c r="L2" s="43">
        <f>(LOOKUP('Calculatie sheet'!$F$2,'Objectenoverzicht aantallen'!$A:$A,'Objectenoverzicht aantallen'!G:G)*'Calculatie sheet'!$F$19*'Calculatie sheet'!$F$42)/1000</f>
        <v>0</v>
      </c>
      <c r="M2" s="43">
        <f>(LOOKUP('Calculatie sheet'!$F$2,'Objectenoverzicht aantallen'!$A:$A,'Objectenoverzicht aantallen'!H:H)*'Calculatie sheet'!$F$19*'Calculatie sheet'!$F$42)/1000</f>
        <v>0</v>
      </c>
      <c r="N2" s="43">
        <f>(LOOKUP('Calculatie sheet'!$F$2,'Objectenoverzicht aantallen'!$A:$A,'Objectenoverzicht aantallen'!I:I)*'Calculatie sheet'!$F$19*'Calculatie sheet'!$F$42)/1000</f>
        <v>0</v>
      </c>
      <c r="O2" s="43">
        <f>(LOOKUP('Calculatie sheet'!$F$2,'Objectenoverzicht aantallen'!$A:$A,'Objectenoverzicht aantallen'!J:J)*'Calculatie sheet'!$F$19*'Calculatie sheet'!$F$42)/1000</f>
        <v>0</v>
      </c>
      <c r="P2" s="43">
        <f>(LOOKUP('Calculatie sheet'!$F$2,'Objectenoverzicht aantallen'!$A:$A,'Objectenoverzicht aantallen'!K:K)*'Calculatie sheet'!$F$19*'Calculatie sheet'!$F$42)/1000</f>
        <v>0</v>
      </c>
      <c r="Q2" s="43">
        <f>(LOOKUP('Calculatie sheet'!$F$2,'Objectenoverzicht aantallen'!$A:$A,'Objectenoverzicht aantallen'!L:L)*'Calculatie sheet'!$F$19*'Calculatie sheet'!$F$42)/1000</f>
        <v>0</v>
      </c>
      <c r="R2" s="43">
        <f>(LOOKUP('Calculatie sheet'!$F$2,'Objectenoverzicht aantallen'!$A:$A,'Objectenoverzicht aantallen'!M:M)*'Calculatie sheet'!$F$19*'Calculatie sheet'!$F$42)/1000</f>
        <v>0</v>
      </c>
      <c r="S2" s="43">
        <f>(LOOKUP('Calculatie sheet'!$F$2,'Objectenoverzicht aantallen'!$A:$A,'Objectenoverzicht aantallen'!N:N)*'Calculatie sheet'!$F$19*'Calculatie sheet'!$F$42)/1000</f>
        <v>0</v>
      </c>
      <c r="T2" s="43">
        <f>(LOOKUP('Calculatie sheet'!$F$2,'Objectenoverzicht aantallen'!$A:$A,'Objectenoverzicht aantallen'!O:O)*'Calculatie sheet'!$F$19*'Calculatie sheet'!$F$42)/1000</f>
        <v>0</v>
      </c>
      <c r="V2" s="43">
        <f>(LOOKUP('Calculatie sheet'!$F$2,'Objectenoverzicht aantallen'!$A:$A,'Objectenoverzicht aantallen'!Q:Q)*'Calculatie sheet'!$F$19*'Calculatie sheet'!$F$42)/1000</f>
        <v>0</v>
      </c>
      <c r="W2" s="43">
        <f>(LOOKUP('Calculatie sheet'!$F$2,'Objectenoverzicht aantallen'!$A:$A,'Objectenoverzicht aantallen'!R:R)*'Calculatie sheet'!$F$19*'Calculatie sheet'!$F$42)/1000</f>
        <v>0</v>
      </c>
      <c r="X2" s="43">
        <f>(LOOKUP('Calculatie sheet'!$F$2,'Objectenoverzicht aantallen'!$A:$A,'Objectenoverzicht aantallen'!S:S)*'Calculatie sheet'!$F$19*'Calculatie sheet'!$F$42)/1000</f>
        <v>0</v>
      </c>
      <c r="Y2" s="43">
        <f>(LOOKUP('Calculatie sheet'!$F$2,'Objectenoverzicht aantallen'!$A:$A,'Objectenoverzicht aantallen'!T:T)*'Calculatie sheet'!$F$19*'Calculatie sheet'!$F$42)/1000</f>
        <v>0</v>
      </c>
      <c r="Z2" s="43">
        <f>(LOOKUP('Calculatie sheet'!$F$2,'Objectenoverzicht aantallen'!$A:$A,'Objectenoverzicht aantallen'!U:U)*'Calculatie sheet'!$F$19*'Calculatie sheet'!$F$42)/1000</f>
        <v>0</v>
      </c>
      <c r="AA2" s="43">
        <f>(LOOKUP('Calculatie sheet'!$F$2,'Objectenoverzicht aantallen'!$A:$A,'Objectenoverzicht aantallen'!V:V)*'Calculatie sheet'!$F$19*'Calculatie sheet'!$F$42)/1000</f>
        <v>0</v>
      </c>
      <c r="AB2" s="43">
        <f>(LOOKUP('Calculatie sheet'!$F$2,'Objectenoverzicht aantallen'!$A:$A,'Objectenoverzicht aantallen'!W:W)*'Calculatie sheet'!$F$19*'Calculatie sheet'!$F$42)/1000</f>
        <v>0</v>
      </c>
      <c r="AC2" s="43">
        <f>(LOOKUP('Calculatie sheet'!$F$2,'Objectenoverzicht aantallen'!$A:$A,'Objectenoverzicht aantallen'!X:X)*'Calculatie sheet'!$F$19*'Calculatie sheet'!$F$42)/1000</f>
        <v>0</v>
      </c>
      <c r="AD2" s="43">
        <f>(LOOKUP('Calculatie sheet'!$F$2,'Objectenoverzicht aantallen'!$A:$A,'Objectenoverzicht aantallen'!Y:Y)*'Calculatie sheet'!$F$19*'Calculatie sheet'!$F$42)/1000</f>
        <v>0</v>
      </c>
      <c r="AE2" s="43">
        <f>(LOOKUP('Calculatie sheet'!$F$2,'Objectenoverzicht aantallen'!$A:$A,'Objectenoverzicht aantallen'!Z:Z)*'Calculatie sheet'!$F$19*'Calculatie sheet'!$F$42)/1000</f>
        <v>0</v>
      </c>
      <c r="AF2" s="43">
        <f>(LOOKUP('Calculatie sheet'!$F$2,'Objectenoverzicht aantallen'!$A:$A,'Objectenoverzicht aantallen'!AA:AA)*'Calculatie sheet'!$F$19*'Calculatie sheet'!$F$42)/1000</f>
        <v>0</v>
      </c>
    </row>
    <row r="3" spans="1:32" x14ac:dyDescent="0.2">
      <c r="B3" s="2" t="s">
        <v>638</v>
      </c>
      <c r="C3" s="44">
        <f>'Calculatie sheet'!F29*'Calculatie sheet'!F42</f>
        <v>79439.509665000005</v>
      </c>
      <c r="D3" s="24" t="s">
        <v>64</v>
      </c>
      <c r="F3" s="567">
        <f>(C3*'Calculatie sheet'!$F$7)/1000</f>
        <v>0</v>
      </c>
      <c r="H3" s="43">
        <f>((LOOKUP('Calculatie sheet'!$F$2,'Objectenoverzicht aantallen'!$A:$A,'Objectenoverzicht aantallen'!$P:$P)*'Calculatie sheet'!$F$29*'Calculatie sheet'!$F$42))/1000</f>
        <v>0</v>
      </c>
      <c r="J3" s="43">
        <f>(LOOKUP('Calculatie sheet'!$F$2,'Objectenoverzicht aantallen'!$A:$A,'Objectenoverzicht aantallen'!$P:$P)*'Calculatie sheet'!$F$29*'Calculatie sheet'!$F$42)/'Calculatie sheet'!$F$64/1000</f>
        <v>0</v>
      </c>
      <c r="K3" s="43">
        <f>(LOOKUP('Calculatie sheet'!$F$2,'Objectenoverzicht aantallen'!$A:$A,'Objectenoverzicht aantallen'!$P:$P)*'Calculatie sheet'!$F$29*'Calculatie sheet'!$F$42)/'Calculatie sheet'!$F$64/1000</f>
        <v>0</v>
      </c>
      <c r="L3" s="43">
        <f>(LOOKUP('Calculatie sheet'!$F$2,'Objectenoverzicht aantallen'!$A:$A,'Objectenoverzicht aantallen'!$P:$P)*'Calculatie sheet'!$F$29*'Calculatie sheet'!$F$42)/'Calculatie sheet'!$F$64/1000</f>
        <v>0</v>
      </c>
      <c r="M3" s="43">
        <f>(LOOKUP('Calculatie sheet'!$F$2,'Objectenoverzicht aantallen'!$A:$A,'Objectenoverzicht aantallen'!$P:$P)*'Calculatie sheet'!$F$29*'Calculatie sheet'!$F$42)/'Calculatie sheet'!$F$64/1000</f>
        <v>0</v>
      </c>
      <c r="N3" s="43">
        <f>(LOOKUP('Calculatie sheet'!$F$2,'Objectenoverzicht aantallen'!$A:$A,'Objectenoverzicht aantallen'!$P:$P)*'Calculatie sheet'!$F$29*'Calculatie sheet'!$F$42)/'Calculatie sheet'!$F$64/1000</f>
        <v>0</v>
      </c>
      <c r="O3" s="43">
        <f>(LOOKUP('Calculatie sheet'!$F$2,'Objectenoverzicht aantallen'!$A:$A,'Objectenoverzicht aantallen'!$P:$P)*'Calculatie sheet'!$F$29*'Calculatie sheet'!$F$42)/'Calculatie sheet'!$F$64/1000</f>
        <v>0</v>
      </c>
      <c r="P3" s="43">
        <f>(LOOKUP('Calculatie sheet'!$F$2,'Objectenoverzicht aantallen'!$A:$A,'Objectenoverzicht aantallen'!$P:$P)*'Calculatie sheet'!$F$29*'Calculatie sheet'!$F$42)/'Calculatie sheet'!$F$64/1000</f>
        <v>0</v>
      </c>
      <c r="Q3" s="43">
        <f>(LOOKUP('Calculatie sheet'!$F$2,'Objectenoverzicht aantallen'!$A:$A,'Objectenoverzicht aantallen'!$P:$P)*'Calculatie sheet'!$F$29*'Calculatie sheet'!$F$42)/'Calculatie sheet'!$F$64/1000</f>
        <v>0</v>
      </c>
      <c r="R3" s="43">
        <f>(LOOKUP('Calculatie sheet'!$F$2,'Objectenoverzicht aantallen'!$A:$A,'Objectenoverzicht aantallen'!$P:$P)*'Calculatie sheet'!$F$29*'Calculatie sheet'!$F$42)/'Calculatie sheet'!$F$64/1000</f>
        <v>0</v>
      </c>
      <c r="S3" s="43">
        <f>(LOOKUP('Calculatie sheet'!$F$2,'Objectenoverzicht aantallen'!$A:$A,'Objectenoverzicht aantallen'!$P:$P)*'Calculatie sheet'!$F$29*'Calculatie sheet'!$F$42)/'Calculatie sheet'!$F$64/1000</f>
        <v>0</v>
      </c>
      <c r="T3" s="43">
        <f>(LOOKUP('Calculatie sheet'!$F$2,'Objectenoverzicht aantallen'!$A:$A,'Objectenoverzicht aantallen'!$P:$P)*'Calculatie sheet'!$F$29*'Calculatie sheet'!$F$42)/'Calculatie sheet'!$F$64/1000</f>
        <v>0</v>
      </c>
      <c r="V3" s="43">
        <f>(LOOKUP('Calculatie sheet'!$F$2,'Objectenoverzicht aantallen'!$A:$A,'Objectenoverzicht aantallen'!$P:$P)*'Calculatie sheet'!$F$29*'Calculatie sheet'!$F$42)/'Calculatie sheet'!$F$64/1000</f>
        <v>0</v>
      </c>
      <c r="W3" s="43">
        <f>(LOOKUP('Calculatie sheet'!$F$2,'Objectenoverzicht aantallen'!$A:$A,'Objectenoverzicht aantallen'!$P:$P)*'Calculatie sheet'!$F$29*'Calculatie sheet'!$F$42)/'Calculatie sheet'!$F$64/1000</f>
        <v>0</v>
      </c>
      <c r="X3" s="43">
        <f>(LOOKUP('Calculatie sheet'!$F$2,'Objectenoverzicht aantallen'!$A:$A,'Objectenoverzicht aantallen'!$P:$P)*'Calculatie sheet'!$F$29*'Calculatie sheet'!$F$42)/'Calculatie sheet'!$F$64/1000</f>
        <v>0</v>
      </c>
      <c r="Y3" s="43">
        <f>(LOOKUP('Calculatie sheet'!$F$2,'Objectenoverzicht aantallen'!$A:$A,'Objectenoverzicht aantallen'!$P:$P)*'Calculatie sheet'!$F$29*'Calculatie sheet'!$F$42)/'Calculatie sheet'!$F$64/1000</f>
        <v>0</v>
      </c>
      <c r="Z3" s="43">
        <f>(LOOKUP('Calculatie sheet'!$F$2,'Objectenoverzicht aantallen'!$A:$A,'Objectenoverzicht aantallen'!$P:$P)*'Calculatie sheet'!$F$29*'Calculatie sheet'!$F$42)/'Calculatie sheet'!$F$64/1000</f>
        <v>0</v>
      </c>
      <c r="AA3" s="43">
        <f>(LOOKUP('Calculatie sheet'!$F$2,'Objectenoverzicht aantallen'!$A:$A,'Objectenoverzicht aantallen'!$P:$P)*'Calculatie sheet'!$F$29*'Calculatie sheet'!$F$42)/'Calculatie sheet'!$F$64/1000</f>
        <v>0</v>
      </c>
      <c r="AB3" s="43">
        <f>(LOOKUP('Calculatie sheet'!$F$2,'Objectenoverzicht aantallen'!$A:$A,'Objectenoverzicht aantallen'!$P:$P)*'Calculatie sheet'!$F$29*'Calculatie sheet'!$F$42)/'Calculatie sheet'!$F$64/1000</f>
        <v>0</v>
      </c>
      <c r="AC3" s="43">
        <f>(LOOKUP('Calculatie sheet'!$F$2,'Objectenoverzicht aantallen'!$A:$A,'Objectenoverzicht aantallen'!$P:$P)*'Calculatie sheet'!$F$29*'Calculatie sheet'!$F$42)/'Calculatie sheet'!$F$64/1000</f>
        <v>0</v>
      </c>
      <c r="AD3" s="43">
        <f>(LOOKUP('Calculatie sheet'!$F$2,'Objectenoverzicht aantallen'!$A:$A,'Objectenoverzicht aantallen'!$P:$P)*'Calculatie sheet'!$F$29*'Calculatie sheet'!$F$42)/'Calculatie sheet'!$F$64/1000</f>
        <v>0</v>
      </c>
      <c r="AE3" s="43">
        <f>(LOOKUP('Calculatie sheet'!$F$2,'Objectenoverzicht aantallen'!$A:$A,'Objectenoverzicht aantallen'!$P:$P)*'Calculatie sheet'!$F$29*'Calculatie sheet'!$F$42)/'Calculatie sheet'!$F$64/1000</f>
        <v>0</v>
      </c>
      <c r="AF3" s="43">
        <f>(LOOKUP('Calculatie sheet'!$F$2,'Objectenoverzicht aantallen'!$A:$A,'Objectenoverzicht aantallen'!$P:$P)*'Calculatie sheet'!$F$29*'Calculatie sheet'!$F$42)/'Calculatie sheet'!$F$64/1000</f>
        <v>0</v>
      </c>
    </row>
    <row r="4" spans="1:32" x14ac:dyDescent="0.2">
      <c r="B4" s="2" t="s">
        <v>639</v>
      </c>
      <c r="C4" s="44">
        <f>'Calculatie sheet'!F36*'Calculatie sheet'!F42</f>
        <v>34602.485804999997</v>
      </c>
      <c r="D4" s="569" t="s">
        <v>585</v>
      </c>
      <c r="F4" s="567">
        <f>(C4*'Calculatie sheet'!$F$7)/1000</f>
        <v>0</v>
      </c>
      <c r="H4" s="43">
        <f>((LOOKUP('Calculatie sheet'!$F$2,'Objectenoverzicht aantallen'!$A:$A,'Objectenoverzicht aantallen'!$P:$P)*'Calculatie sheet'!$F$36*'Calculatie sheet'!$F$42))/1000</f>
        <v>0</v>
      </c>
      <c r="J4" s="43">
        <f>(LOOKUP('Calculatie sheet'!$F$2,'Objectenoverzicht aantallen'!$A:$A,'Objectenoverzicht aantallen'!Q:Q)*'Calculatie sheet'!$F$36*'Calculatie sheet'!$F$42)/1000</f>
        <v>0</v>
      </c>
      <c r="K4" s="43">
        <f>(LOOKUP('Calculatie sheet'!$F$2,'Objectenoverzicht aantallen'!$A:$A,'Objectenoverzicht aantallen'!R:R)*'Calculatie sheet'!$F$36*'Calculatie sheet'!$F$42)/1000</f>
        <v>0</v>
      </c>
      <c r="L4" s="43">
        <f>(LOOKUP('Calculatie sheet'!$F$2,'Objectenoverzicht aantallen'!$A:$A,'Objectenoverzicht aantallen'!S:S)*'Calculatie sheet'!$F$36*'Calculatie sheet'!$F$42)/1000</f>
        <v>0</v>
      </c>
      <c r="M4" s="43">
        <f>(LOOKUP('Calculatie sheet'!$F$2,'Objectenoverzicht aantallen'!$A:$A,'Objectenoverzicht aantallen'!T:T)*'Calculatie sheet'!$F$36*'Calculatie sheet'!$F$42)/1000</f>
        <v>0</v>
      </c>
      <c r="N4" s="43">
        <f>(LOOKUP('Calculatie sheet'!$F$2,'Objectenoverzicht aantallen'!$A:$A,'Objectenoverzicht aantallen'!U:U)*'Calculatie sheet'!$F$36*'Calculatie sheet'!$F$42)/1000</f>
        <v>0</v>
      </c>
      <c r="O4" s="43">
        <f>(LOOKUP('Calculatie sheet'!$F$2,'Objectenoverzicht aantallen'!$A:$A,'Objectenoverzicht aantallen'!V:V)*'Calculatie sheet'!$F$36*'Calculatie sheet'!$F$42)/1000</f>
        <v>0</v>
      </c>
      <c r="P4" s="43">
        <f>(LOOKUP('Calculatie sheet'!$F$2,'Objectenoverzicht aantallen'!$A:$A,'Objectenoverzicht aantallen'!W:W)*'Calculatie sheet'!$F$36*'Calculatie sheet'!$F$42)/1000</f>
        <v>0</v>
      </c>
      <c r="Q4" s="43">
        <f>(LOOKUP('Calculatie sheet'!$F$2,'Objectenoverzicht aantallen'!$A:$A,'Objectenoverzicht aantallen'!X:X)*'Calculatie sheet'!$F$36*'Calculatie sheet'!$F$42)/1000</f>
        <v>0</v>
      </c>
      <c r="R4" s="43">
        <f>(LOOKUP('Calculatie sheet'!$F$2,'Objectenoverzicht aantallen'!$A:$A,'Objectenoverzicht aantallen'!Y:Y)*'Calculatie sheet'!$F$36*'Calculatie sheet'!$F$42)/1000</f>
        <v>0</v>
      </c>
      <c r="S4" s="43">
        <f>(LOOKUP('Calculatie sheet'!$F$2,'Objectenoverzicht aantallen'!$A:$A,'Objectenoverzicht aantallen'!Z:Z)*'Calculatie sheet'!$F$36*'Calculatie sheet'!$F$42)/1000</f>
        <v>0</v>
      </c>
      <c r="T4" s="43">
        <f>(LOOKUP('Calculatie sheet'!$F$2,'Objectenoverzicht aantallen'!$A:$A,'Objectenoverzicht aantallen'!AA:AA)*'Calculatie sheet'!$F$36*'Calculatie sheet'!$F$42)/1000</f>
        <v>0</v>
      </c>
      <c r="V4" s="43">
        <f>(LOOKUP('Calculatie sheet'!$F$2,'Objectenoverzicht aantallen'!$A:$A,'Objectenoverzicht aantallen'!Q:Q)*'Calculatie sheet'!$F$36*'Calculatie sheet'!$F$42)/1000</f>
        <v>0</v>
      </c>
      <c r="W4" s="43">
        <f>(LOOKUP('Calculatie sheet'!$F$2,'Objectenoverzicht aantallen'!$A:$A,'Objectenoverzicht aantallen'!R:R)*'Calculatie sheet'!$F$36*'Calculatie sheet'!$F$42)/1000</f>
        <v>0</v>
      </c>
      <c r="X4" s="43">
        <f>(LOOKUP('Calculatie sheet'!$F$2,'Objectenoverzicht aantallen'!$A:$A,'Objectenoverzicht aantallen'!S:S)*'Calculatie sheet'!$F$36*'Calculatie sheet'!$F$42)/1000</f>
        <v>0</v>
      </c>
      <c r="Y4" s="43">
        <f>(LOOKUP('Calculatie sheet'!$F$2,'Objectenoverzicht aantallen'!$A:$A,'Objectenoverzicht aantallen'!T:T)*'Calculatie sheet'!$F$36*'Calculatie sheet'!$F$42)/1000</f>
        <v>0</v>
      </c>
      <c r="Z4" s="43">
        <f>(LOOKUP('Calculatie sheet'!$F$2,'Objectenoverzicht aantallen'!$A:$A,'Objectenoverzicht aantallen'!U:U)*'Calculatie sheet'!$F$36*'Calculatie sheet'!$F$42)/1000</f>
        <v>0</v>
      </c>
      <c r="AA4" s="43">
        <f>(LOOKUP('Calculatie sheet'!$F$2,'Objectenoverzicht aantallen'!$A:$A,'Objectenoverzicht aantallen'!V:V)*'Calculatie sheet'!$F$36*'Calculatie sheet'!$F$42)/1000</f>
        <v>0</v>
      </c>
      <c r="AB4" s="43">
        <f>(LOOKUP('Calculatie sheet'!$F$2,'Objectenoverzicht aantallen'!$A:$A,'Objectenoverzicht aantallen'!W:W)*'Calculatie sheet'!$F$36*'Calculatie sheet'!$F$42)/1000</f>
        <v>0</v>
      </c>
      <c r="AC4" s="43">
        <f>(LOOKUP('Calculatie sheet'!$F$2,'Objectenoverzicht aantallen'!$A:$A,'Objectenoverzicht aantallen'!X:X)*'Calculatie sheet'!$F$36*'Calculatie sheet'!$F$42)/1000</f>
        <v>0</v>
      </c>
      <c r="AD4" s="43">
        <f>(LOOKUP('Calculatie sheet'!$F$2,'Objectenoverzicht aantallen'!$A:$A,'Objectenoverzicht aantallen'!Y:Y)*'Calculatie sheet'!$F$36*'Calculatie sheet'!$F$42)/1000</f>
        <v>0</v>
      </c>
      <c r="AE4" s="43">
        <f>(LOOKUP('Calculatie sheet'!$F$2,'Objectenoverzicht aantallen'!$A:$A,'Objectenoverzicht aantallen'!Z:Z)*'Calculatie sheet'!$F$36*'Calculatie sheet'!$F$42)/1000</f>
        <v>0</v>
      </c>
      <c r="AF4" s="43">
        <f>(LOOKUP('Calculatie sheet'!$F$2,'Objectenoverzicht aantallen'!$A:$A,'Objectenoverzicht aantallen'!AA:AA)*'Calculatie sheet'!$F$36*'Calculatie sheet'!$F$42)/1000</f>
        <v>0</v>
      </c>
    </row>
    <row r="5" spans="1:32" x14ac:dyDescent="0.2">
      <c r="B5" s="3" t="s">
        <v>640</v>
      </c>
      <c r="C5" s="44">
        <f>'Calculatie sheet'!F39*'Calculatie sheet'!F42</f>
        <v>-41880.379532999999</v>
      </c>
      <c r="D5" s="457" t="s">
        <v>586</v>
      </c>
      <c r="F5" s="567">
        <f>(C5*'Calculatie sheet'!$F$7)/1000</f>
        <v>0</v>
      </c>
      <c r="H5" s="43">
        <f>((LOOKUP('Calculatie sheet'!$F$2,'Objectenoverzicht aantallen'!$A:$A,'Objectenoverzicht aantallen'!$P:$P)*'Calculatie sheet'!$F$39*'Calculatie sheet'!$F$42))/1000</f>
        <v>0</v>
      </c>
      <c r="J5" s="43">
        <f>(LOOKUP('Calculatie sheet'!$F$2,'Objectenoverzicht aantallen'!$A:$A,'Objectenoverzicht aantallen'!Q:Q)*'Calculatie sheet'!$F$39*'Calculatie sheet'!$F$42)/1000</f>
        <v>0</v>
      </c>
      <c r="K5" s="43">
        <f>(LOOKUP('Calculatie sheet'!$F$2,'Objectenoverzicht aantallen'!$A:$A,'Objectenoverzicht aantallen'!R:R)*'Calculatie sheet'!$F$39*'Calculatie sheet'!$F$42)/1000</f>
        <v>0</v>
      </c>
      <c r="L5" s="43">
        <f>(LOOKUP('Calculatie sheet'!$F$2,'Objectenoverzicht aantallen'!$A:$A,'Objectenoverzicht aantallen'!S:S)*'Calculatie sheet'!$F$39*'Calculatie sheet'!$F$42)/1000</f>
        <v>0</v>
      </c>
      <c r="M5" s="43">
        <f>(LOOKUP('Calculatie sheet'!$F$2,'Objectenoverzicht aantallen'!$A:$A,'Objectenoverzicht aantallen'!T:T)*'Calculatie sheet'!$F$39*'Calculatie sheet'!$F$42)/1000</f>
        <v>0</v>
      </c>
      <c r="N5" s="43">
        <f>(LOOKUP('Calculatie sheet'!$F$2,'Objectenoverzicht aantallen'!$A:$A,'Objectenoverzicht aantallen'!U:U)*'Calculatie sheet'!$F$39*'Calculatie sheet'!$F$42)/1000</f>
        <v>0</v>
      </c>
      <c r="O5" s="43">
        <f>(LOOKUP('Calculatie sheet'!$F$2,'Objectenoverzicht aantallen'!$A:$A,'Objectenoverzicht aantallen'!V:V)*'Calculatie sheet'!$F$39*'Calculatie sheet'!$F$42)/1000</f>
        <v>0</v>
      </c>
      <c r="P5" s="43">
        <f>(LOOKUP('Calculatie sheet'!$F$2,'Objectenoverzicht aantallen'!$A:$A,'Objectenoverzicht aantallen'!W:W)*'Calculatie sheet'!$F$39*'Calculatie sheet'!$F$42)/1000</f>
        <v>0</v>
      </c>
      <c r="Q5" s="43">
        <f>(LOOKUP('Calculatie sheet'!$F$2,'Objectenoverzicht aantallen'!$A:$A,'Objectenoverzicht aantallen'!X:X)*'Calculatie sheet'!$F$39*'Calculatie sheet'!$F$42)/1000</f>
        <v>0</v>
      </c>
      <c r="R5" s="43">
        <f>(LOOKUP('Calculatie sheet'!$F$2,'Objectenoverzicht aantallen'!$A:$A,'Objectenoverzicht aantallen'!Y:Y)*'Calculatie sheet'!$F$39*'Calculatie sheet'!$F$42)/1000</f>
        <v>0</v>
      </c>
      <c r="S5" s="43">
        <f>(LOOKUP('Calculatie sheet'!$F$2,'Objectenoverzicht aantallen'!$A:$A,'Objectenoverzicht aantallen'!Z:Z)*'Calculatie sheet'!$F$39*'Calculatie sheet'!$F$42)/1000</f>
        <v>0</v>
      </c>
      <c r="T5" s="43">
        <f>(LOOKUP('Calculatie sheet'!$F$2,'Objectenoverzicht aantallen'!$A:$A,'Objectenoverzicht aantallen'!AA:AA)*'Calculatie sheet'!$F$39*'Calculatie sheet'!$F$42)/1000</f>
        <v>0</v>
      </c>
      <c r="V5" s="43">
        <f>(LOOKUP('Calculatie sheet'!$F$2,'Objectenoverzicht aantallen'!$A:$A,'Objectenoverzicht aantallen'!Q:Q)*'Calculatie sheet'!$F$39*'Calculatie sheet'!$F$42)/1000</f>
        <v>0</v>
      </c>
      <c r="W5" s="43">
        <f>(LOOKUP('Calculatie sheet'!$F$2,'Objectenoverzicht aantallen'!$A:$A,'Objectenoverzicht aantallen'!R:R)*'Calculatie sheet'!$F$39*'Calculatie sheet'!$F$42)/1000</f>
        <v>0</v>
      </c>
      <c r="X5" s="43">
        <f>(LOOKUP('Calculatie sheet'!$F$2,'Objectenoverzicht aantallen'!$A:$A,'Objectenoverzicht aantallen'!S:S)*'Calculatie sheet'!$F$39*'Calculatie sheet'!$F$42)/1000</f>
        <v>0</v>
      </c>
      <c r="Y5" s="43">
        <f>(LOOKUP('Calculatie sheet'!$F$2,'Objectenoverzicht aantallen'!$A:$A,'Objectenoverzicht aantallen'!T:T)*'Calculatie sheet'!$F$39*'Calculatie sheet'!$F$42)/1000</f>
        <v>0</v>
      </c>
      <c r="Z5" s="43">
        <f>(LOOKUP('Calculatie sheet'!$F$2,'Objectenoverzicht aantallen'!$A:$A,'Objectenoverzicht aantallen'!U:U)*'Calculatie sheet'!$F$39*'Calculatie sheet'!$F$42)/1000</f>
        <v>0</v>
      </c>
      <c r="AA5" s="43">
        <f>(LOOKUP('Calculatie sheet'!$F$2,'Objectenoverzicht aantallen'!$A:$A,'Objectenoverzicht aantallen'!V:V)*'Calculatie sheet'!$F$39*'Calculatie sheet'!$F$42)/1000</f>
        <v>0</v>
      </c>
      <c r="AB5" s="43">
        <f>(LOOKUP('Calculatie sheet'!$F$2,'Objectenoverzicht aantallen'!$A:$A,'Objectenoverzicht aantallen'!W:W)*'Calculatie sheet'!$F$39*'Calculatie sheet'!$F$42)/1000</f>
        <v>0</v>
      </c>
      <c r="AC5" s="43">
        <f>(LOOKUP('Calculatie sheet'!$F$2,'Objectenoverzicht aantallen'!$A:$A,'Objectenoverzicht aantallen'!X:X)*'Calculatie sheet'!$F$39*'Calculatie sheet'!$F$42)/1000</f>
        <v>0</v>
      </c>
      <c r="AD5" s="43">
        <f>(LOOKUP('Calculatie sheet'!$F$2,'Objectenoverzicht aantallen'!$A:$A,'Objectenoverzicht aantallen'!Y:Y)*'Calculatie sheet'!$F$39*'Calculatie sheet'!$F$42)/1000</f>
        <v>0</v>
      </c>
      <c r="AE5" s="43">
        <f>(LOOKUP('Calculatie sheet'!$F$2,'Objectenoverzicht aantallen'!$A:$A,'Objectenoverzicht aantallen'!Z:Z)*'Calculatie sheet'!$F$39*'Calculatie sheet'!$F$42)/1000</f>
        <v>0</v>
      </c>
      <c r="AF5" s="43">
        <f>(LOOKUP('Calculatie sheet'!$F$2,'Objectenoverzicht aantallen'!$A:$A,'Objectenoverzicht aantallen'!AA:AA)*'Calculatie sheet'!$F$39*'Calculatie sheet'!$F$42)/1000</f>
        <v>0</v>
      </c>
    </row>
    <row r="6" spans="1:32" x14ac:dyDescent="0.2">
      <c r="D6" s="458" t="s">
        <v>587</v>
      </c>
    </row>
  </sheetData>
  <phoneticPr fontId="3" type="noConversion"/>
  <pageMargins left="0.7" right="0.7" top="0.75" bottom="0.75" header="0.3" footer="0.3"/>
  <pageSetup paperSize="9" orientation="portrait" horizontalDpi="0" verticalDpi="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CFF2F-EBD6-844C-8874-9A3D27E2FE29}">
  <dimension ref="A1:AF6"/>
  <sheetViews>
    <sheetView workbookViewId="0">
      <selection activeCell="E9" sqref="E9"/>
    </sheetView>
  </sheetViews>
  <sheetFormatPr baseColWidth="10" defaultColWidth="11" defaultRowHeight="16" x14ac:dyDescent="0.2"/>
  <cols>
    <col min="1" max="1" width="13.83203125" bestFit="1" customWidth="1"/>
    <col min="3" max="3" width="13.6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sheet'!G3</f>
        <v>Onderdoorgang (beton)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sheet'!G19*'Calculatie sheet'!G42</f>
        <v>2535470.26988</v>
      </c>
      <c r="D2" s="14" t="s">
        <v>66</v>
      </c>
      <c r="F2" s="567">
        <f>(C2*'Calculatie sheet'!$G$7)/1000</f>
        <v>0</v>
      </c>
      <c r="H2" s="43">
        <f>((LOOKUP('Calculatie sheet'!$G$2,'Objectenoverzicht aantallen'!$A:$A,'Objectenoverzicht aantallen'!$P:$P)*'Calculatie sheet'!$G$19*'Calculatie sheet'!$G$42))/1000</f>
        <v>0</v>
      </c>
      <c r="J2" s="43">
        <f>(LOOKUP('Calculatie sheet'!$G$2,'Objectenoverzicht aantallen'!$A:$A,'Objectenoverzicht aantallen'!E:E)*'Calculatie sheet'!$G$19*'Calculatie sheet'!$G$42)/1000</f>
        <v>0</v>
      </c>
      <c r="K2" s="43">
        <f>(LOOKUP('Calculatie sheet'!$G$2,'Objectenoverzicht aantallen'!$A:$A,'Objectenoverzicht aantallen'!F:F)*'Calculatie sheet'!$G$19*'Calculatie sheet'!$G$42)/1000</f>
        <v>0</v>
      </c>
      <c r="L2" s="43">
        <f>(LOOKUP('Calculatie sheet'!$G$2,'Objectenoverzicht aantallen'!$A:$A,'Objectenoverzicht aantallen'!G:G)*'Calculatie sheet'!$G$19*'Calculatie sheet'!$G$42)/1000</f>
        <v>0</v>
      </c>
      <c r="M2" s="43">
        <f>(LOOKUP('Calculatie sheet'!$G$2,'Objectenoverzicht aantallen'!$A:$A,'Objectenoverzicht aantallen'!H:H)*'Calculatie sheet'!$G$19*'Calculatie sheet'!$G$42)/1000</f>
        <v>0</v>
      </c>
      <c r="N2" s="43">
        <f>(LOOKUP('Calculatie sheet'!$G$2,'Objectenoverzicht aantallen'!$A:$A,'Objectenoverzicht aantallen'!I:I)*'Calculatie sheet'!$G$19*'Calculatie sheet'!$G$42)/1000</f>
        <v>0</v>
      </c>
      <c r="O2" s="43">
        <f>(LOOKUP('Calculatie sheet'!$G$2,'Objectenoverzicht aantallen'!$A:$A,'Objectenoverzicht aantallen'!J:J)*'Calculatie sheet'!$G$19*'Calculatie sheet'!$G$42)/1000</f>
        <v>0</v>
      </c>
      <c r="P2" s="43">
        <f>(LOOKUP('Calculatie sheet'!$G$2,'Objectenoverzicht aantallen'!$A:$A,'Objectenoverzicht aantallen'!K:K)*'Calculatie sheet'!$G$19*'Calculatie sheet'!$G$42)/1000</f>
        <v>0</v>
      </c>
      <c r="Q2" s="43">
        <f>(LOOKUP('Calculatie sheet'!$G$2,'Objectenoverzicht aantallen'!$A:$A,'Objectenoverzicht aantallen'!L:L)*'Calculatie sheet'!$G$19*'Calculatie sheet'!$G$42)/1000</f>
        <v>0</v>
      </c>
      <c r="R2" s="43">
        <f>(LOOKUP('Calculatie sheet'!$G$2,'Objectenoverzicht aantallen'!$A:$A,'Objectenoverzicht aantallen'!M:M)*'Calculatie sheet'!$G$19*'Calculatie sheet'!$G$42)/1000</f>
        <v>0</v>
      </c>
      <c r="S2" s="43">
        <f>(LOOKUP('Calculatie sheet'!$G$2,'Objectenoverzicht aantallen'!$A:$A,'Objectenoverzicht aantallen'!N:N)*'Calculatie sheet'!$G$19*'Calculatie sheet'!$G$42)/1000</f>
        <v>0</v>
      </c>
      <c r="T2" s="43">
        <f>(LOOKUP('Calculatie sheet'!$G$2,'Objectenoverzicht aantallen'!$A:$A,'Objectenoverzicht aantallen'!O:O)*'Calculatie sheet'!$G$19*'Calculatie sheet'!$G$42)/1000</f>
        <v>0</v>
      </c>
      <c r="V2" s="43">
        <f>(LOOKUP('Calculatie sheet'!$G$2,'Objectenoverzicht aantallen'!$A:$A,'Objectenoverzicht aantallen'!Q:Q)*'Calculatie sheet'!$G$19*'Calculatie sheet'!$G$42)/1000</f>
        <v>0</v>
      </c>
      <c r="W2" s="43">
        <f>(LOOKUP('Calculatie sheet'!$G$2,'Objectenoverzicht aantallen'!$A:$A,'Objectenoverzicht aantallen'!R:R)*'Calculatie sheet'!$G$19*'Calculatie sheet'!$G$42)/1000</f>
        <v>0</v>
      </c>
      <c r="X2" s="43">
        <f>(LOOKUP('Calculatie sheet'!$G$2,'Objectenoverzicht aantallen'!$A:$A,'Objectenoverzicht aantallen'!S:S)*'Calculatie sheet'!$G$19*'Calculatie sheet'!$G$42)/1000</f>
        <v>0</v>
      </c>
      <c r="Y2" s="43">
        <f>(LOOKUP('Calculatie sheet'!$G$2,'Objectenoverzicht aantallen'!$A:$A,'Objectenoverzicht aantallen'!T:T)*'Calculatie sheet'!$G$19*'Calculatie sheet'!$G$42)/1000</f>
        <v>0</v>
      </c>
      <c r="Z2" s="43">
        <f>(LOOKUP('Calculatie sheet'!$G$2,'Objectenoverzicht aantallen'!$A:$A,'Objectenoverzicht aantallen'!U:U)*'Calculatie sheet'!$G$19*'Calculatie sheet'!$G$42)/1000</f>
        <v>0</v>
      </c>
      <c r="AA2" s="43">
        <f>(LOOKUP('Calculatie sheet'!$G$2,'Objectenoverzicht aantallen'!$A:$A,'Objectenoverzicht aantallen'!V:V)*'Calculatie sheet'!$G$19*'Calculatie sheet'!$G$42)/1000</f>
        <v>0</v>
      </c>
      <c r="AB2" s="43">
        <f>(LOOKUP('Calculatie sheet'!$G$2,'Objectenoverzicht aantallen'!$A:$A,'Objectenoverzicht aantallen'!W:W)*'Calculatie sheet'!$G$19*'Calculatie sheet'!$G$42)/1000</f>
        <v>0</v>
      </c>
      <c r="AC2" s="43">
        <f>(LOOKUP('Calculatie sheet'!$G$2,'Objectenoverzicht aantallen'!$A:$A,'Objectenoverzicht aantallen'!X:X)*'Calculatie sheet'!$G$19*'Calculatie sheet'!$G$42)/1000</f>
        <v>0</v>
      </c>
      <c r="AD2" s="43">
        <f>(LOOKUP('Calculatie sheet'!$G$2,'Objectenoverzicht aantallen'!$A:$A,'Objectenoverzicht aantallen'!Y:Y)*'Calculatie sheet'!$G$19*'Calculatie sheet'!$G$42)/1000</f>
        <v>0</v>
      </c>
      <c r="AE2" s="43">
        <f>(LOOKUP('Calculatie sheet'!$G$2,'Objectenoverzicht aantallen'!$A:$A,'Objectenoverzicht aantallen'!Z:Z)*'Calculatie sheet'!$G$19*'Calculatie sheet'!$G$42)/1000</f>
        <v>0</v>
      </c>
      <c r="AF2" s="43">
        <f>(LOOKUP('Calculatie sheet'!$G$2,'Objectenoverzicht aantallen'!$A:$A,'Objectenoverzicht aantallen'!AA:AA)*'Calculatie sheet'!$G$19*'Calculatie sheet'!$G$42)/1000</f>
        <v>0</v>
      </c>
    </row>
    <row r="3" spans="1:32" x14ac:dyDescent="0.2">
      <c r="B3" s="2" t="s">
        <v>638</v>
      </c>
      <c r="C3" s="44">
        <f>'Calculatie sheet'!G29*'Calculatie sheet'!G42</f>
        <v>1172443.1249600002</v>
      </c>
      <c r="D3" s="24" t="s">
        <v>64</v>
      </c>
      <c r="F3" s="567">
        <f>(C3*'Calculatie sheet'!$G$7)/1000</f>
        <v>0</v>
      </c>
      <c r="H3" s="43">
        <f>((LOOKUP('Calculatie sheet'!$G$2,'Objectenoverzicht aantallen'!$A:$A,'Objectenoverzicht aantallen'!$P:$P)*'Calculatie sheet'!$G$29*'Calculatie sheet'!$G$42))/1000</f>
        <v>0</v>
      </c>
      <c r="J3" s="43">
        <f>(LOOKUP('Calculatie sheet'!$G$2,'Objectenoverzicht aantallen'!$A:$A,'Objectenoverzicht aantallen'!$P:$P)*'Calculatie sheet'!$G$29*'Calculatie sheet'!$G$42)/'Calculatie sheet'!$G$64/1000</f>
        <v>0</v>
      </c>
      <c r="K3" s="43">
        <f>(LOOKUP('Calculatie sheet'!$G$2,'Objectenoverzicht aantallen'!$A:$A,'Objectenoverzicht aantallen'!$P:$P)*'Calculatie sheet'!$G$29*'Calculatie sheet'!$G$42)/'Calculatie sheet'!$G$64/1000</f>
        <v>0</v>
      </c>
      <c r="L3" s="43">
        <f>(LOOKUP('Calculatie sheet'!$G$2,'Objectenoverzicht aantallen'!$A:$A,'Objectenoverzicht aantallen'!$P:$P)*'Calculatie sheet'!$G$29*'Calculatie sheet'!$G$42)/'Calculatie sheet'!$G$64/1000</f>
        <v>0</v>
      </c>
      <c r="M3" s="43">
        <f>(LOOKUP('Calculatie sheet'!$G$2,'Objectenoverzicht aantallen'!$A:$A,'Objectenoverzicht aantallen'!$P:$P)*'Calculatie sheet'!$G$29*'Calculatie sheet'!$G$42)/'Calculatie sheet'!$G$64/1000</f>
        <v>0</v>
      </c>
      <c r="N3" s="43">
        <f>(LOOKUP('Calculatie sheet'!$G$2,'Objectenoverzicht aantallen'!$A:$A,'Objectenoverzicht aantallen'!$P:$P)*'Calculatie sheet'!$G$29*'Calculatie sheet'!$G$42)/'Calculatie sheet'!$G$64/1000</f>
        <v>0</v>
      </c>
      <c r="O3" s="43">
        <f>(LOOKUP('Calculatie sheet'!$G$2,'Objectenoverzicht aantallen'!$A:$A,'Objectenoverzicht aantallen'!$P:$P)*'Calculatie sheet'!$G$29*'Calculatie sheet'!$G$42)/'Calculatie sheet'!$G$64/1000</f>
        <v>0</v>
      </c>
      <c r="P3" s="43">
        <f>(LOOKUP('Calculatie sheet'!$G$2,'Objectenoverzicht aantallen'!$A:$A,'Objectenoverzicht aantallen'!$P:$P)*'Calculatie sheet'!$G$29*'Calculatie sheet'!$G$42)/'Calculatie sheet'!$G$64/1000</f>
        <v>0</v>
      </c>
      <c r="Q3" s="43">
        <f>(LOOKUP('Calculatie sheet'!$G$2,'Objectenoverzicht aantallen'!$A:$A,'Objectenoverzicht aantallen'!$P:$P)*'Calculatie sheet'!$G$29*'Calculatie sheet'!$G$42)/'Calculatie sheet'!$G$64/1000</f>
        <v>0</v>
      </c>
      <c r="R3" s="43">
        <f>(LOOKUP('Calculatie sheet'!$G$2,'Objectenoverzicht aantallen'!$A:$A,'Objectenoverzicht aantallen'!$P:$P)*'Calculatie sheet'!$G$29*'Calculatie sheet'!$G$42)/'Calculatie sheet'!$G$64/1000</f>
        <v>0</v>
      </c>
      <c r="S3" s="43">
        <f>(LOOKUP('Calculatie sheet'!$G$2,'Objectenoverzicht aantallen'!$A:$A,'Objectenoverzicht aantallen'!$P:$P)*'Calculatie sheet'!$G$29*'Calculatie sheet'!$G$42)/'Calculatie sheet'!$G$64/1000</f>
        <v>0</v>
      </c>
      <c r="T3" s="43">
        <f>(LOOKUP('Calculatie sheet'!$G$2,'Objectenoverzicht aantallen'!$A:$A,'Objectenoverzicht aantallen'!$P:$P)*'Calculatie sheet'!$G$29*'Calculatie sheet'!$G$42)/'Calculatie sheet'!$G$64/1000</f>
        <v>0</v>
      </c>
      <c r="V3" s="43">
        <f>(LOOKUP('Calculatie sheet'!$G$2,'Objectenoverzicht aantallen'!$A:$A,'Objectenoverzicht aantallen'!$P:$P)*'Calculatie sheet'!$G$29*'Calculatie sheet'!$G$42)/'Calculatie sheet'!$G$64/1000</f>
        <v>0</v>
      </c>
      <c r="W3" s="43">
        <f>(LOOKUP('Calculatie sheet'!$G$2,'Objectenoverzicht aantallen'!$A:$A,'Objectenoverzicht aantallen'!$P:$P)*'Calculatie sheet'!$G$29*'Calculatie sheet'!$G$42)/'Calculatie sheet'!$G$64/1000</f>
        <v>0</v>
      </c>
      <c r="X3" s="43">
        <f>(LOOKUP('Calculatie sheet'!$G$2,'Objectenoverzicht aantallen'!$A:$A,'Objectenoverzicht aantallen'!$P:$P)*'Calculatie sheet'!$G$29*'Calculatie sheet'!$G$42)/'Calculatie sheet'!$G$64/1000</f>
        <v>0</v>
      </c>
      <c r="Y3" s="43">
        <f>(LOOKUP('Calculatie sheet'!$G$2,'Objectenoverzicht aantallen'!$A:$A,'Objectenoverzicht aantallen'!$P:$P)*'Calculatie sheet'!$G$29*'Calculatie sheet'!$G$42)/'Calculatie sheet'!$G$64/1000</f>
        <v>0</v>
      </c>
      <c r="Z3" s="43">
        <f>(LOOKUP('Calculatie sheet'!$G$2,'Objectenoverzicht aantallen'!$A:$A,'Objectenoverzicht aantallen'!$P:$P)*'Calculatie sheet'!$G$29*'Calculatie sheet'!$G$42)/'Calculatie sheet'!$G$64/1000</f>
        <v>0</v>
      </c>
      <c r="AA3" s="43">
        <f>(LOOKUP('Calculatie sheet'!$G$2,'Objectenoverzicht aantallen'!$A:$A,'Objectenoverzicht aantallen'!$P:$P)*'Calculatie sheet'!$G$29*'Calculatie sheet'!$G$42)/'Calculatie sheet'!$G$64/1000</f>
        <v>0</v>
      </c>
      <c r="AB3" s="43">
        <f>(LOOKUP('Calculatie sheet'!$G$2,'Objectenoverzicht aantallen'!$A:$A,'Objectenoverzicht aantallen'!$P:$P)*'Calculatie sheet'!$G$29*'Calculatie sheet'!$G$42)/'Calculatie sheet'!$G$64/1000</f>
        <v>0</v>
      </c>
      <c r="AC3" s="43">
        <f>(LOOKUP('Calculatie sheet'!$G$2,'Objectenoverzicht aantallen'!$A:$A,'Objectenoverzicht aantallen'!$P:$P)*'Calculatie sheet'!$G$29*'Calculatie sheet'!$G$42)/'Calculatie sheet'!$G$64/1000</f>
        <v>0</v>
      </c>
      <c r="AD3" s="43">
        <f>(LOOKUP('Calculatie sheet'!$G$2,'Objectenoverzicht aantallen'!$A:$A,'Objectenoverzicht aantallen'!$P:$P)*'Calculatie sheet'!$G$29*'Calculatie sheet'!$G$42)/'Calculatie sheet'!$G$64/1000</f>
        <v>0</v>
      </c>
      <c r="AE3" s="43">
        <f>(LOOKUP('Calculatie sheet'!$G$2,'Objectenoverzicht aantallen'!$A:$A,'Objectenoverzicht aantallen'!$P:$P)*'Calculatie sheet'!$G$29*'Calculatie sheet'!$G$42)/'Calculatie sheet'!$G$64/1000</f>
        <v>0</v>
      </c>
      <c r="AF3" s="43">
        <f>(LOOKUP('Calculatie sheet'!$G$2,'Objectenoverzicht aantallen'!$A:$A,'Objectenoverzicht aantallen'!$P:$P)*'Calculatie sheet'!$G$29*'Calculatie sheet'!$G$42)/'Calculatie sheet'!$G$64/1000</f>
        <v>0</v>
      </c>
    </row>
    <row r="4" spans="1:32" x14ac:dyDescent="0.2">
      <c r="B4" s="2" t="s">
        <v>639</v>
      </c>
      <c r="C4" s="44">
        <f>'Calculatie sheet'!G36*'Calculatie sheet'!G42</f>
        <v>436565.56416000001</v>
      </c>
      <c r="D4" s="569" t="s">
        <v>585</v>
      </c>
      <c r="F4" s="567">
        <f>(C4*'Calculatie sheet'!$G$7)/1000</f>
        <v>0</v>
      </c>
      <c r="H4" s="43">
        <f>((LOOKUP('Calculatie sheet'!$G$2,'Objectenoverzicht aantallen'!$A:$A,'Objectenoverzicht aantallen'!$P:$P)*'Calculatie sheet'!$G$36*'Calculatie sheet'!$G$42))/1000</f>
        <v>0</v>
      </c>
      <c r="J4" s="43">
        <f>(LOOKUP('Calculatie sheet'!$G$2,'Objectenoverzicht aantallen'!$A:$A,'Objectenoverzicht aantallen'!Q:Q)*'Calculatie sheet'!$G$36*'Calculatie sheet'!$G$42)/1000</f>
        <v>0</v>
      </c>
      <c r="K4" s="43">
        <f>(LOOKUP('Calculatie sheet'!$G$2,'Objectenoverzicht aantallen'!$A:$A,'Objectenoverzicht aantallen'!R:R)*'Calculatie sheet'!$G$36*'Calculatie sheet'!$G$42)/1000</f>
        <v>0</v>
      </c>
      <c r="L4" s="43">
        <f>(LOOKUP('Calculatie sheet'!$G$2,'Objectenoverzicht aantallen'!$A:$A,'Objectenoverzicht aantallen'!S:S)*'Calculatie sheet'!$G$36*'Calculatie sheet'!$G$42)/1000</f>
        <v>0</v>
      </c>
      <c r="M4" s="43">
        <f>(LOOKUP('Calculatie sheet'!$G$2,'Objectenoverzicht aantallen'!$A:$A,'Objectenoverzicht aantallen'!T:T)*'Calculatie sheet'!$G$36*'Calculatie sheet'!$G$42)/1000</f>
        <v>0</v>
      </c>
      <c r="N4" s="43">
        <f>(LOOKUP('Calculatie sheet'!$G$2,'Objectenoverzicht aantallen'!$A:$A,'Objectenoverzicht aantallen'!U:U)*'Calculatie sheet'!$G$36*'Calculatie sheet'!$G$42)/1000</f>
        <v>0</v>
      </c>
      <c r="O4" s="43">
        <f>(LOOKUP('Calculatie sheet'!$G$2,'Objectenoverzicht aantallen'!$A:$A,'Objectenoverzicht aantallen'!V:V)*'Calculatie sheet'!$G$36*'Calculatie sheet'!$G$42)/1000</f>
        <v>0</v>
      </c>
      <c r="P4" s="43">
        <f>(LOOKUP('Calculatie sheet'!$G$2,'Objectenoverzicht aantallen'!$A:$A,'Objectenoverzicht aantallen'!W:W)*'Calculatie sheet'!$G$36*'Calculatie sheet'!$G$42)/1000</f>
        <v>0</v>
      </c>
      <c r="Q4" s="43">
        <f>(LOOKUP('Calculatie sheet'!$G$2,'Objectenoverzicht aantallen'!$A:$A,'Objectenoverzicht aantallen'!X:X)*'Calculatie sheet'!$G$36*'Calculatie sheet'!$G$42)/1000</f>
        <v>0</v>
      </c>
      <c r="R4" s="43">
        <f>(LOOKUP('Calculatie sheet'!$G$2,'Objectenoverzicht aantallen'!$A:$A,'Objectenoverzicht aantallen'!Y:Y)*'Calculatie sheet'!$G$36*'Calculatie sheet'!$G$42)/1000</f>
        <v>0</v>
      </c>
      <c r="S4" s="43">
        <f>(LOOKUP('Calculatie sheet'!$G$2,'Objectenoverzicht aantallen'!$A:$A,'Objectenoverzicht aantallen'!Z:Z)*'Calculatie sheet'!$G$36*'Calculatie sheet'!$G$42)/1000</f>
        <v>0</v>
      </c>
      <c r="T4" s="43">
        <f>(LOOKUP('Calculatie sheet'!$G$2,'Objectenoverzicht aantallen'!$A:$A,'Objectenoverzicht aantallen'!AA:AA)*'Calculatie sheet'!$G$36*'Calculatie sheet'!$G$42)/1000</f>
        <v>0</v>
      </c>
      <c r="V4" s="43">
        <f>(LOOKUP('Calculatie sheet'!$G$2,'Objectenoverzicht aantallen'!$A:$A,'Objectenoverzicht aantallen'!Q:Q)*'Calculatie sheet'!$G$36*'Calculatie sheet'!$G$42)/1000</f>
        <v>0</v>
      </c>
      <c r="W4" s="43">
        <f>(LOOKUP('Calculatie sheet'!$G$2,'Objectenoverzicht aantallen'!$A:$A,'Objectenoverzicht aantallen'!R:R)*'Calculatie sheet'!$G$36*'Calculatie sheet'!$G$42)/1000</f>
        <v>0</v>
      </c>
      <c r="X4" s="43">
        <f>(LOOKUP('Calculatie sheet'!$G$2,'Objectenoverzicht aantallen'!$A:$A,'Objectenoverzicht aantallen'!S:S)*'Calculatie sheet'!$G$36*'Calculatie sheet'!$G$42)/1000</f>
        <v>0</v>
      </c>
      <c r="Y4" s="43">
        <f>(LOOKUP('Calculatie sheet'!$G$2,'Objectenoverzicht aantallen'!$A:$A,'Objectenoverzicht aantallen'!T:T)*'Calculatie sheet'!$G$36*'Calculatie sheet'!$G$42)/1000</f>
        <v>0</v>
      </c>
      <c r="Z4" s="43">
        <f>(LOOKUP('Calculatie sheet'!$G$2,'Objectenoverzicht aantallen'!$A:$A,'Objectenoverzicht aantallen'!U:U)*'Calculatie sheet'!$G$36*'Calculatie sheet'!$G$42)/1000</f>
        <v>0</v>
      </c>
      <c r="AA4" s="43">
        <f>(LOOKUP('Calculatie sheet'!$G$2,'Objectenoverzicht aantallen'!$A:$A,'Objectenoverzicht aantallen'!V:V)*'Calculatie sheet'!$G$36*'Calculatie sheet'!$G$42)/1000</f>
        <v>0</v>
      </c>
      <c r="AB4" s="43">
        <f>(LOOKUP('Calculatie sheet'!$G$2,'Objectenoverzicht aantallen'!$A:$A,'Objectenoverzicht aantallen'!W:W)*'Calculatie sheet'!$G$36*'Calculatie sheet'!$G$42)/1000</f>
        <v>0</v>
      </c>
      <c r="AC4" s="43">
        <f>(LOOKUP('Calculatie sheet'!$G$2,'Objectenoverzicht aantallen'!$A:$A,'Objectenoverzicht aantallen'!X:X)*'Calculatie sheet'!$G$36*'Calculatie sheet'!$G$42)/1000</f>
        <v>0</v>
      </c>
      <c r="AD4" s="43">
        <f>(LOOKUP('Calculatie sheet'!$G$2,'Objectenoverzicht aantallen'!$A:$A,'Objectenoverzicht aantallen'!Y:Y)*'Calculatie sheet'!$G$36*'Calculatie sheet'!$G$42)/1000</f>
        <v>0</v>
      </c>
      <c r="AE4" s="43">
        <f>(LOOKUP('Calculatie sheet'!$G$2,'Objectenoverzicht aantallen'!$A:$A,'Objectenoverzicht aantallen'!Z:Z)*'Calculatie sheet'!$G$36*'Calculatie sheet'!$G$42)/1000</f>
        <v>0</v>
      </c>
      <c r="AF4" s="43">
        <f>(LOOKUP('Calculatie sheet'!$G$2,'Objectenoverzicht aantallen'!$A:$A,'Objectenoverzicht aantallen'!AA:AA)*'Calculatie sheet'!$G$36*'Calculatie sheet'!$G$42)/1000</f>
        <v>0</v>
      </c>
    </row>
    <row r="5" spans="1:32" x14ac:dyDescent="0.2">
      <c r="B5" s="3" t="s">
        <v>640</v>
      </c>
      <c r="C5" s="44">
        <f>'Calculatie sheet'!G39*'Calculatie sheet'!G42</f>
        <v>-10335.359</v>
      </c>
      <c r="D5" s="457" t="s">
        <v>586</v>
      </c>
      <c r="F5" s="567">
        <f>(C5*'Calculatie sheet'!$G$7)/1000</f>
        <v>0</v>
      </c>
      <c r="H5" s="43">
        <f>((LOOKUP('Calculatie sheet'!$G$2,'Objectenoverzicht aantallen'!$A:$A,'Objectenoverzicht aantallen'!$P:$P)*'Calculatie sheet'!$G$39*'Calculatie sheet'!$G$42))/1000</f>
        <v>0</v>
      </c>
      <c r="J5" s="43">
        <f>(LOOKUP('Calculatie sheet'!$G$2,'Objectenoverzicht aantallen'!$A:$A,'Objectenoverzicht aantallen'!Q:Q)*'Calculatie sheet'!$G$39*'Calculatie sheet'!$G$42)/1000</f>
        <v>0</v>
      </c>
      <c r="K5" s="43">
        <f>(LOOKUP('Calculatie sheet'!$G$2,'Objectenoverzicht aantallen'!$A:$A,'Objectenoverzicht aantallen'!R:R)*'Calculatie sheet'!$G$39*'Calculatie sheet'!$G$42)/1000</f>
        <v>0</v>
      </c>
      <c r="L5" s="43">
        <f>(LOOKUP('Calculatie sheet'!$G$2,'Objectenoverzicht aantallen'!$A:$A,'Objectenoverzicht aantallen'!S:S)*'Calculatie sheet'!$G$39*'Calculatie sheet'!$G$42)/1000</f>
        <v>0</v>
      </c>
      <c r="M5" s="43">
        <f>(LOOKUP('Calculatie sheet'!$G$2,'Objectenoverzicht aantallen'!$A:$A,'Objectenoverzicht aantallen'!T:T)*'Calculatie sheet'!$G$39*'Calculatie sheet'!$G$42)/1000</f>
        <v>0</v>
      </c>
      <c r="N5" s="43">
        <f>(LOOKUP('Calculatie sheet'!$G$2,'Objectenoverzicht aantallen'!$A:$A,'Objectenoverzicht aantallen'!U:U)*'Calculatie sheet'!$G$39*'Calculatie sheet'!$G$42)/1000</f>
        <v>0</v>
      </c>
      <c r="O5" s="43">
        <f>(LOOKUP('Calculatie sheet'!$G$2,'Objectenoverzicht aantallen'!$A:$A,'Objectenoverzicht aantallen'!V:V)*'Calculatie sheet'!$G$39*'Calculatie sheet'!$G$42)/1000</f>
        <v>0</v>
      </c>
      <c r="P5" s="43">
        <f>(LOOKUP('Calculatie sheet'!$G$2,'Objectenoverzicht aantallen'!$A:$A,'Objectenoverzicht aantallen'!W:W)*'Calculatie sheet'!$G$39*'Calculatie sheet'!$G$42)/1000</f>
        <v>0</v>
      </c>
      <c r="Q5" s="43">
        <f>(LOOKUP('Calculatie sheet'!$G$2,'Objectenoverzicht aantallen'!$A:$A,'Objectenoverzicht aantallen'!X:X)*'Calculatie sheet'!$G$39*'Calculatie sheet'!$G$42)/1000</f>
        <v>0</v>
      </c>
      <c r="R5" s="43">
        <f>(LOOKUP('Calculatie sheet'!$G$2,'Objectenoverzicht aantallen'!$A:$A,'Objectenoverzicht aantallen'!Y:Y)*'Calculatie sheet'!$G$39*'Calculatie sheet'!$G$42)/1000</f>
        <v>0</v>
      </c>
      <c r="S5" s="43">
        <f>(LOOKUP('Calculatie sheet'!$G$2,'Objectenoverzicht aantallen'!$A:$A,'Objectenoverzicht aantallen'!Z:Z)*'Calculatie sheet'!$G$39*'Calculatie sheet'!$G$42)/1000</f>
        <v>0</v>
      </c>
      <c r="T5" s="43">
        <f>(LOOKUP('Calculatie sheet'!$G$2,'Objectenoverzicht aantallen'!$A:$A,'Objectenoverzicht aantallen'!AA:AA)*'Calculatie sheet'!$G$39*'Calculatie sheet'!$G$42)/1000</f>
        <v>0</v>
      </c>
      <c r="V5" s="43">
        <f>(LOOKUP('Calculatie sheet'!$G$2,'Objectenoverzicht aantallen'!$A:$A,'Objectenoverzicht aantallen'!Q:Q)*'Calculatie sheet'!$G$39*'Calculatie sheet'!$G$42)/1000</f>
        <v>0</v>
      </c>
      <c r="W5" s="43">
        <f>(LOOKUP('Calculatie sheet'!$G$2,'Objectenoverzicht aantallen'!$A:$A,'Objectenoverzicht aantallen'!R:R)*'Calculatie sheet'!$G$39*'Calculatie sheet'!$G$42)/1000</f>
        <v>0</v>
      </c>
      <c r="X5" s="43">
        <f>(LOOKUP('Calculatie sheet'!$G$2,'Objectenoverzicht aantallen'!$A:$A,'Objectenoverzicht aantallen'!S:S)*'Calculatie sheet'!$G$39*'Calculatie sheet'!$G$42)/1000</f>
        <v>0</v>
      </c>
      <c r="Y5" s="43">
        <f>(LOOKUP('Calculatie sheet'!$G$2,'Objectenoverzicht aantallen'!$A:$A,'Objectenoverzicht aantallen'!T:T)*'Calculatie sheet'!$G$39*'Calculatie sheet'!$G$42)/1000</f>
        <v>0</v>
      </c>
      <c r="Z5" s="43">
        <f>(LOOKUP('Calculatie sheet'!$G$2,'Objectenoverzicht aantallen'!$A:$A,'Objectenoverzicht aantallen'!U:U)*'Calculatie sheet'!$G$39*'Calculatie sheet'!$G$42)/1000</f>
        <v>0</v>
      </c>
      <c r="AA5" s="43">
        <f>(LOOKUP('Calculatie sheet'!$G$2,'Objectenoverzicht aantallen'!$A:$A,'Objectenoverzicht aantallen'!V:V)*'Calculatie sheet'!$G$39*'Calculatie sheet'!$G$42)/1000</f>
        <v>0</v>
      </c>
      <c r="AB5" s="43">
        <f>(LOOKUP('Calculatie sheet'!$G$2,'Objectenoverzicht aantallen'!$A:$A,'Objectenoverzicht aantallen'!W:W)*'Calculatie sheet'!$G$39*'Calculatie sheet'!$G$42)/1000</f>
        <v>0</v>
      </c>
      <c r="AC5" s="43">
        <f>(LOOKUP('Calculatie sheet'!$G$2,'Objectenoverzicht aantallen'!$A:$A,'Objectenoverzicht aantallen'!X:X)*'Calculatie sheet'!$G$39*'Calculatie sheet'!$G$42)/1000</f>
        <v>0</v>
      </c>
      <c r="AD5" s="43">
        <f>(LOOKUP('Calculatie sheet'!$G$2,'Objectenoverzicht aantallen'!$A:$A,'Objectenoverzicht aantallen'!Y:Y)*'Calculatie sheet'!$G$39*'Calculatie sheet'!$G$42)/1000</f>
        <v>0</v>
      </c>
      <c r="AE5" s="43">
        <f>(LOOKUP('Calculatie sheet'!$G$2,'Objectenoverzicht aantallen'!$A:$A,'Objectenoverzicht aantallen'!Z:Z)*'Calculatie sheet'!$G$39*'Calculatie sheet'!$G$42)/1000</f>
        <v>0</v>
      </c>
      <c r="AF5" s="43">
        <f>(LOOKUP('Calculatie sheet'!$G$2,'Objectenoverzicht aantallen'!$A:$A,'Objectenoverzicht aantallen'!AA:AA)*'Calculatie sheet'!$G$39*'Calculatie sheet'!$G$42)/1000</f>
        <v>0</v>
      </c>
    </row>
    <row r="6" spans="1:32" x14ac:dyDescent="0.2">
      <c r="D6" s="458" t="s">
        <v>587</v>
      </c>
    </row>
  </sheetData>
  <pageMargins left="0.7" right="0.7" top="0.75" bottom="0.75" header="0.3" footer="0.3"/>
  <pageSetup paperSize="9" orientation="portrait" horizontalDpi="0" verticalDpi="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7E132-C10A-2341-8A60-FF01BC99459B}">
  <dimension ref="A1:AF6"/>
  <sheetViews>
    <sheetView topLeftCell="T1" workbookViewId="0">
      <selection activeCell="V2" activeCellId="1" sqref="H2:U5 V2:AF5"/>
    </sheetView>
  </sheetViews>
  <sheetFormatPr baseColWidth="10" defaultColWidth="11" defaultRowHeight="16" x14ac:dyDescent="0.2"/>
  <cols>
    <col min="1" max="1" width="13.83203125" bestFit="1" customWidth="1"/>
    <col min="3" max="3" width="13.6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sheet'!H3</f>
        <v>Onderdoorgang fiets/ voetgangerstunnel (beton)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sheet'!H19*'Calculatie sheet'!H42</f>
        <v>209638.73380799999</v>
      </c>
      <c r="D2" s="14" t="s">
        <v>66</v>
      </c>
      <c r="F2" s="567">
        <f>(C2*'Calculatie sheet'!$H$7)/1000</f>
        <v>0</v>
      </c>
      <c r="H2" s="43">
        <f>((LOOKUP('Calculatie sheet'!$H$2,'Objectenoverzicht aantallen'!$A:$A,'Objectenoverzicht aantallen'!$P:$P)*'Calculatie sheet'!$H$19*'Calculatie sheet'!$H$42))/1000</f>
        <v>0</v>
      </c>
      <c r="J2" s="43">
        <f>(LOOKUP('Calculatie sheet'!$H$2,'Objectenoverzicht aantallen'!$A:$A,'Objectenoverzicht aantallen'!E:E)*'Calculatie sheet'!$H$19*'Calculatie sheet'!$H$42)/1000</f>
        <v>0</v>
      </c>
      <c r="K2" s="43">
        <f>(LOOKUP('Calculatie sheet'!$H$2,'Objectenoverzicht aantallen'!$A:$A,'Objectenoverzicht aantallen'!F:F)*'Calculatie sheet'!$H$19*'Calculatie sheet'!$H$42)/1000</f>
        <v>0</v>
      </c>
      <c r="L2" s="43">
        <f>(LOOKUP('Calculatie sheet'!$H$2,'Objectenoverzicht aantallen'!$A:$A,'Objectenoverzicht aantallen'!G:G)*'Calculatie sheet'!$H$19*'Calculatie sheet'!$H$42)/1000</f>
        <v>0</v>
      </c>
      <c r="M2" s="43">
        <f>(LOOKUP('Calculatie sheet'!$H$2,'Objectenoverzicht aantallen'!$A:$A,'Objectenoverzicht aantallen'!H:H)*'Calculatie sheet'!$H$19*'Calculatie sheet'!$H$42)/1000</f>
        <v>0</v>
      </c>
      <c r="N2" s="43">
        <f>(LOOKUP('Calculatie sheet'!$H$2,'Objectenoverzicht aantallen'!$A:$A,'Objectenoverzicht aantallen'!I:I)*'Calculatie sheet'!$H$19*'Calculatie sheet'!$H$42)/1000</f>
        <v>0</v>
      </c>
      <c r="O2" s="43">
        <f>(LOOKUP('Calculatie sheet'!$H$2,'Objectenoverzicht aantallen'!$A:$A,'Objectenoverzicht aantallen'!J:J)*'Calculatie sheet'!$H$19*'Calculatie sheet'!$H$42)/1000</f>
        <v>0</v>
      </c>
      <c r="P2" s="43">
        <f>(LOOKUP('Calculatie sheet'!$H$2,'Objectenoverzicht aantallen'!$A:$A,'Objectenoverzicht aantallen'!K:K)*'Calculatie sheet'!$H$19*'Calculatie sheet'!$H$42)/1000</f>
        <v>0</v>
      </c>
      <c r="Q2" s="43">
        <f>(LOOKUP('Calculatie sheet'!$H$2,'Objectenoverzicht aantallen'!$A:$A,'Objectenoverzicht aantallen'!L:L)*'Calculatie sheet'!$H$19*'Calculatie sheet'!$H$42)/1000</f>
        <v>0</v>
      </c>
      <c r="R2" s="43">
        <f>(LOOKUP('Calculatie sheet'!$H$2,'Objectenoverzicht aantallen'!$A:$A,'Objectenoverzicht aantallen'!M:M)*'Calculatie sheet'!$H$19*'Calculatie sheet'!$H$42)/1000</f>
        <v>0</v>
      </c>
      <c r="S2" s="43">
        <f>(LOOKUP('Calculatie sheet'!$H$2,'Objectenoverzicht aantallen'!$A:$A,'Objectenoverzicht aantallen'!N:N)*'Calculatie sheet'!$H$19*'Calculatie sheet'!$H$42)/1000</f>
        <v>0</v>
      </c>
      <c r="T2" s="43">
        <f>(LOOKUP('Calculatie sheet'!$H$2,'Objectenoverzicht aantallen'!$A:$A,'Objectenoverzicht aantallen'!O:O)*'Calculatie sheet'!$H$19*'Calculatie sheet'!$H$42)/1000</f>
        <v>0</v>
      </c>
      <c r="V2" s="43">
        <f>(LOOKUP('Calculatie sheet'!$H$2,'Objectenoverzicht aantallen'!$A:$A,'Objectenoverzicht aantallen'!Q:Q)*'Calculatie sheet'!$H$19*'Calculatie sheet'!$H$42)/1000</f>
        <v>0</v>
      </c>
      <c r="W2" s="43">
        <f>(LOOKUP('Calculatie sheet'!$H$2,'Objectenoverzicht aantallen'!$A:$A,'Objectenoverzicht aantallen'!R:R)*'Calculatie sheet'!$H$19*'Calculatie sheet'!$H$42)/1000</f>
        <v>0</v>
      </c>
      <c r="X2" s="43">
        <f>(LOOKUP('Calculatie sheet'!$H$2,'Objectenoverzicht aantallen'!$A:$A,'Objectenoverzicht aantallen'!S:S)*'Calculatie sheet'!$H$19*'Calculatie sheet'!$H$42)/1000</f>
        <v>0</v>
      </c>
      <c r="Y2" s="43">
        <f>(LOOKUP('Calculatie sheet'!$H$2,'Objectenoverzicht aantallen'!$A:$A,'Objectenoverzicht aantallen'!T:T)*'Calculatie sheet'!$H$19*'Calculatie sheet'!$H$42)/1000</f>
        <v>0</v>
      </c>
      <c r="Z2" s="43">
        <f>(LOOKUP('Calculatie sheet'!$H$2,'Objectenoverzicht aantallen'!$A:$A,'Objectenoverzicht aantallen'!U:U)*'Calculatie sheet'!$H$19*'Calculatie sheet'!$H$42)/1000</f>
        <v>0</v>
      </c>
      <c r="AA2" s="43">
        <f>(LOOKUP('Calculatie sheet'!$H$2,'Objectenoverzicht aantallen'!$A:$A,'Objectenoverzicht aantallen'!V:V)*'Calculatie sheet'!$H$19*'Calculatie sheet'!$H$42)/1000</f>
        <v>0</v>
      </c>
      <c r="AB2" s="43">
        <f>(LOOKUP('Calculatie sheet'!$H$2,'Objectenoverzicht aantallen'!$A:$A,'Objectenoverzicht aantallen'!W:W)*'Calculatie sheet'!$H$19*'Calculatie sheet'!$H$42)/1000</f>
        <v>0</v>
      </c>
      <c r="AC2" s="43">
        <f>(LOOKUP('Calculatie sheet'!$H$2,'Objectenoverzicht aantallen'!$A:$A,'Objectenoverzicht aantallen'!X:X)*'Calculatie sheet'!$H$19*'Calculatie sheet'!$H$42)/1000</f>
        <v>0</v>
      </c>
      <c r="AD2" s="43">
        <f>(LOOKUP('Calculatie sheet'!$H$2,'Objectenoverzicht aantallen'!$A:$A,'Objectenoverzicht aantallen'!Y:Y)*'Calculatie sheet'!$H$19*'Calculatie sheet'!$H$42)/1000</f>
        <v>0</v>
      </c>
      <c r="AE2" s="43">
        <f>(LOOKUP('Calculatie sheet'!$H$2,'Objectenoverzicht aantallen'!$A:$A,'Objectenoverzicht aantallen'!Z:Z)*'Calculatie sheet'!$H$19*'Calculatie sheet'!$H$42)/1000</f>
        <v>0</v>
      </c>
      <c r="AF2" s="43">
        <f>(LOOKUP('Calculatie sheet'!$H$2,'Objectenoverzicht aantallen'!$A:$A,'Objectenoverzicht aantallen'!AA:AA)*'Calculatie sheet'!$H$19*'Calculatie sheet'!$H$42)/1000</f>
        <v>0</v>
      </c>
    </row>
    <row r="3" spans="1:32" x14ac:dyDescent="0.2">
      <c r="B3" s="2" t="s">
        <v>638</v>
      </c>
      <c r="C3" s="44">
        <f>'Calculatie sheet'!H29*'Calculatie sheet'!H42</f>
        <v>11023.195385999999</v>
      </c>
      <c r="D3" s="24" t="s">
        <v>64</v>
      </c>
      <c r="F3" s="567">
        <f>(C3*'Calculatie sheet'!$H$7)/1000</f>
        <v>0</v>
      </c>
      <c r="H3" s="43">
        <f>((LOOKUP('Calculatie sheet'!$H$2,'Objectenoverzicht aantallen'!$A:$A,'Objectenoverzicht aantallen'!$P:$P)*'Calculatie sheet'!$H$29*'Calculatie sheet'!$H$42))/1000</f>
        <v>0</v>
      </c>
      <c r="J3" s="43">
        <f>(LOOKUP('Calculatie sheet'!$H$2,'Objectenoverzicht aantallen'!$A:$A,'Objectenoverzicht aantallen'!$P:$P)*'Calculatie sheet'!$H$29*'Calculatie sheet'!$H$42)/'Calculatie sheet'!$H$64/1000</f>
        <v>0</v>
      </c>
      <c r="K3" s="43">
        <f>(LOOKUP('Calculatie sheet'!$H$2,'Objectenoverzicht aantallen'!$A:$A,'Objectenoverzicht aantallen'!$P:$P)*'Calculatie sheet'!$H$29*'Calculatie sheet'!$H$42)/'Calculatie sheet'!$H$64/1000</f>
        <v>0</v>
      </c>
      <c r="L3" s="43">
        <f>(LOOKUP('Calculatie sheet'!$H$2,'Objectenoverzicht aantallen'!$A:$A,'Objectenoverzicht aantallen'!$P:$P)*'Calculatie sheet'!$H$29*'Calculatie sheet'!$H$42)/'Calculatie sheet'!$H$64/1000</f>
        <v>0</v>
      </c>
      <c r="M3" s="43">
        <f>(LOOKUP('Calculatie sheet'!$H$2,'Objectenoverzicht aantallen'!$A:$A,'Objectenoverzicht aantallen'!$P:$P)*'Calculatie sheet'!$H$29*'Calculatie sheet'!$H$42)/'Calculatie sheet'!$H$64/1000</f>
        <v>0</v>
      </c>
      <c r="N3" s="43">
        <f>(LOOKUP('Calculatie sheet'!$H$2,'Objectenoverzicht aantallen'!$A:$A,'Objectenoverzicht aantallen'!$P:$P)*'Calculatie sheet'!$H$29*'Calculatie sheet'!$H$42)/'Calculatie sheet'!$H$64/1000</f>
        <v>0</v>
      </c>
      <c r="O3" s="43">
        <f>(LOOKUP('Calculatie sheet'!$H$2,'Objectenoverzicht aantallen'!$A:$A,'Objectenoverzicht aantallen'!$P:$P)*'Calculatie sheet'!$H$29*'Calculatie sheet'!$H$42)/'Calculatie sheet'!$H$64/1000</f>
        <v>0</v>
      </c>
      <c r="P3" s="43">
        <f>(LOOKUP('Calculatie sheet'!$H$2,'Objectenoverzicht aantallen'!$A:$A,'Objectenoverzicht aantallen'!$P:$P)*'Calculatie sheet'!$H$29*'Calculatie sheet'!$H$42)/'Calculatie sheet'!$H$64/1000</f>
        <v>0</v>
      </c>
      <c r="Q3" s="43">
        <f>(LOOKUP('Calculatie sheet'!$H$2,'Objectenoverzicht aantallen'!$A:$A,'Objectenoverzicht aantallen'!$P:$P)*'Calculatie sheet'!$H$29*'Calculatie sheet'!$H$42)/'Calculatie sheet'!$H$64/1000</f>
        <v>0</v>
      </c>
      <c r="R3" s="43">
        <f>(LOOKUP('Calculatie sheet'!$H$2,'Objectenoverzicht aantallen'!$A:$A,'Objectenoverzicht aantallen'!$P:$P)*'Calculatie sheet'!$H$29*'Calculatie sheet'!$H$42)/'Calculatie sheet'!$H$64/1000</f>
        <v>0</v>
      </c>
      <c r="S3" s="43">
        <f>(LOOKUP('Calculatie sheet'!$H$2,'Objectenoverzicht aantallen'!$A:$A,'Objectenoverzicht aantallen'!$P:$P)*'Calculatie sheet'!$H$29*'Calculatie sheet'!$H$42)/'Calculatie sheet'!$H$64/1000</f>
        <v>0</v>
      </c>
      <c r="T3" s="43">
        <f>(LOOKUP('Calculatie sheet'!$H$2,'Objectenoverzicht aantallen'!$A:$A,'Objectenoverzicht aantallen'!$P:$P)*'Calculatie sheet'!$H$29*'Calculatie sheet'!$H$42)/'Calculatie sheet'!$H$64/1000</f>
        <v>0</v>
      </c>
      <c r="V3" s="43">
        <f>(LOOKUP('Calculatie sheet'!$H$2,'Objectenoverzicht aantallen'!$A:$A,'Objectenoverzicht aantallen'!$P:$P)*'Calculatie sheet'!$H$29*'Calculatie sheet'!$H$42)/'Calculatie sheet'!$H$64/1000</f>
        <v>0</v>
      </c>
      <c r="W3" s="43">
        <f>(LOOKUP('Calculatie sheet'!$H$2,'Objectenoverzicht aantallen'!$A:$A,'Objectenoverzicht aantallen'!$P:$P)*'Calculatie sheet'!$H$29*'Calculatie sheet'!$H$42)/'Calculatie sheet'!$H$64/1000</f>
        <v>0</v>
      </c>
      <c r="X3" s="43">
        <f>(LOOKUP('Calculatie sheet'!$H$2,'Objectenoverzicht aantallen'!$A:$A,'Objectenoverzicht aantallen'!$P:$P)*'Calculatie sheet'!$H$29*'Calculatie sheet'!$H$42)/'Calculatie sheet'!$H$64/1000</f>
        <v>0</v>
      </c>
      <c r="Y3" s="43">
        <f>(LOOKUP('Calculatie sheet'!$H$2,'Objectenoverzicht aantallen'!$A:$A,'Objectenoverzicht aantallen'!$P:$P)*'Calculatie sheet'!$H$29*'Calculatie sheet'!$H$42)/'Calculatie sheet'!$H$64/1000</f>
        <v>0</v>
      </c>
      <c r="Z3" s="43">
        <f>(LOOKUP('Calculatie sheet'!$H$2,'Objectenoverzicht aantallen'!$A:$A,'Objectenoverzicht aantallen'!$P:$P)*'Calculatie sheet'!$H$29*'Calculatie sheet'!$H$42)/'Calculatie sheet'!$H$64/1000</f>
        <v>0</v>
      </c>
      <c r="AA3" s="43">
        <f>(LOOKUP('Calculatie sheet'!$H$2,'Objectenoverzicht aantallen'!$A:$A,'Objectenoverzicht aantallen'!$P:$P)*'Calculatie sheet'!$H$29*'Calculatie sheet'!$H$42)/'Calculatie sheet'!$H$64/1000</f>
        <v>0</v>
      </c>
      <c r="AB3" s="43">
        <f>(LOOKUP('Calculatie sheet'!$H$2,'Objectenoverzicht aantallen'!$A:$A,'Objectenoverzicht aantallen'!$P:$P)*'Calculatie sheet'!$H$29*'Calculatie sheet'!$H$42)/'Calculatie sheet'!$H$64/1000</f>
        <v>0</v>
      </c>
      <c r="AC3" s="43">
        <f>(LOOKUP('Calculatie sheet'!$H$2,'Objectenoverzicht aantallen'!$A:$A,'Objectenoverzicht aantallen'!$P:$P)*'Calculatie sheet'!$H$29*'Calculatie sheet'!$H$42)/'Calculatie sheet'!$H$64/1000</f>
        <v>0</v>
      </c>
      <c r="AD3" s="43">
        <f>(LOOKUP('Calculatie sheet'!$H$2,'Objectenoverzicht aantallen'!$A:$A,'Objectenoverzicht aantallen'!$P:$P)*'Calculatie sheet'!$H$29*'Calculatie sheet'!$H$42)/'Calculatie sheet'!$H$64/1000</f>
        <v>0</v>
      </c>
      <c r="AE3" s="43">
        <f>(LOOKUP('Calculatie sheet'!$H$2,'Objectenoverzicht aantallen'!$A:$A,'Objectenoverzicht aantallen'!$P:$P)*'Calculatie sheet'!$H$29*'Calculatie sheet'!$H$42)/'Calculatie sheet'!$H$64/1000</f>
        <v>0</v>
      </c>
      <c r="AF3" s="43">
        <f>(LOOKUP('Calculatie sheet'!$H$2,'Objectenoverzicht aantallen'!$A:$A,'Objectenoverzicht aantallen'!$P:$P)*'Calculatie sheet'!$H$29*'Calculatie sheet'!$H$42)/'Calculatie sheet'!$H$64/1000</f>
        <v>0</v>
      </c>
    </row>
    <row r="4" spans="1:32" x14ac:dyDescent="0.2">
      <c r="B4" s="2" t="s">
        <v>639</v>
      </c>
      <c r="C4" s="44">
        <f>'Calculatie sheet'!H36*'Calculatie sheet'!H42</f>
        <v>45654.950949999991</v>
      </c>
      <c r="D4" s="569" t="s">
        <v>585</v>
      </c>
      <c r="F4" s="567">
        <f>(C4*'Calculatie sheet'!$H$7)/1000</f>
        <v>0</v>
      </c>
      <c r="H4" s="43">
        <f>((LOOKUP('Calculatie sheet'!$H$2,'Objectenoverzicht aantallen'!$A:$A,'Objectenoverzicht aantallen'!$P:$P)*'Calculatie sheet'!$H$36*'Calculatie sheet'!$H$42))/1000</f>
        <v>0</v>
      </c>
      <c r="J4" s="43">
        <f>(LOOKUP('Calculatie sheet'!$H$2,'Objectenoverzicht aantallen'!$A:$A,'Objectenoverzicht aantallen'!Q:Q)*'Calculatie sheet'!$H$36*'Calculatie sheet'!$H$42)/1000</f>
        <v>0</v>
      </c>
      <c r="K4" s="43">
        <f>(LOOKUP('Calculatie sheet'!$H$2,'Objectenoverzicht aantallen'!$A:$A,'Objectenoverzicht aantallen'!R:R)*'Calculatie sheet'!$H$36*'Calculatie sheet'!$H$42)/1000</f>
        <v>0</v>
      </c>
      <c r="L4" s="43">
        <f>(LOOKUP('Calculatie sheet'!$H$2,'Objectenoverzicht aantallen'!$A:$A,'Objectenoverzicht aantallen'!S:S)*'Calculatie sheet'!$H$36*'Calculatie sheet'!$H$42)/1000</f>
        <v>0</v>
      </c>
      <c r="M4" s="43">
        <f>(LOOKUP('Calculatie sheet'!$H$2,'Objectenoverzicht aantallen'!$A:$A,'Objectenoverzicht aantallen'!T:T)*'Calculatie sheet'!$H$36*'Calculatie sheet'!$H$42)/1000</f>
        <v>0</v>
      </c>
      <c r="N4" s="43">
        <f>(LOOKUP('Calculatie sheet'!$H$2,'Objectenoverzicht aantallen'!$A:$A,'Objectenoverzicht aantallen'!U:U)*'Calculatie sheet'!$H$36*'Calculatie sheet'!$H$42)/1000</f>
        <v>0</v>
      </c>
      <c r="O4" s="43">
        <f>(LOOKUP('Calculatie sheet'!$H$2,'Objectenoverzicht aantallen'!$A:$A,'Objectenoverzicht aantallen'!V:V)*'Calculatie sheet'!$H$36*'Calculatie sheet'!$H$42)/1000</f>
        <v>0</v>
      </c>
      <c r="P4" s="43">
        <f>(LOOKUP('Calculatie sheet'!$H$2,'Objectenoverzicht aantallen'!$A:$A,'Objectenoverzicht aantallen'!W:W)*'Calculatie sheet'!$H$36*'Calculatie sheet'!$H$42)/1000</f>
        <v>0</v>
      </c>
      <c r="Q4" s="43">
        <f>(LOOKUP('Calculatie sheet'!$H$2,'Objectenoverzicht aantallen'!$A:$A,'Objectenoverzicht aantallen'!X:X)*'Calculatie sheet'!$H$36*'Calculatie sheet'!$H$42)/1000</f>
        <v>0</v>
      </c>
      <c r="R4" s="43">
        <f>(LOOKUP('Calculatie sheet'!$H$2,'Objectenoverzicht aantallen'!$A:$A,'Objectenoverzicht aantallen'!Y:Y)*'Calculatie sheet'!$H$36*'Calculatie sheet'!$H$42)/1000</f>
        <v>0</v>
      </c>
      <c r="S4" s="43">
        <f>(LOOKUP('Calculatie sheet'!$H$2,'Objectenoverzicht aantallen'!$A:$A,'Objectenoverzicht aantallen'!Z:Z)*'Calculatie sheet'!$H$36*'Calculatie sheet'!$H$42)/1000</f>
        <v>0</v>
      </c>
      <c r="T4" s="43">
        <f>(LOOKUP('Calculatie sheet'!$H$2,'Objectenoverzicht aantallen'!$A:$A,'Objectenoverzicht aantallen'!AA:AA)*'Calculatie sheet'!$H$36*'Calculatie sheet'!$H$42)/1000</f>
        <v>0</v>
      </c>
      <c r="V4" s="43">
        <f>(LOOKUP('Calculatie sheet'!$H$2,'Objectenoverzicht aantallen'!$A:$A,'Objectenoverzicht aantallen'!Q:Q)*'Calculatie sheet'!$H$36*'Calculatie sheet'!$H$42)/1000</f>
        <v>0</v>
      </c>
      <c r="W4" s="43">
        <f>(LOOKUP('Calculatie sheet'!$H$2,'Objectenoverzicht aantallen'!$A:$A,'Objectenoverzicht aantallen'!R:R)*'Calculatie sheet'!$H$36*'Calculatie sheet'!$H$42)/1000</f>
        <v>0</v>
      </c>
      <c r="X4" s="43">
        <f>(LOOKUP('Calculatie sheet'!$H$2,'Objectenoverzicht aantallen'!$A:$A,'Objectenoverzicht aantallen'!S:S)*'Calculatie sheet'!$H$36*'Calculatie sheet'!$H$42)/1000</f>
        <v>0</v>
      </c>
      <c r="Y4" s="43">
        <f>(LOOKUP('Calculatie sheet'!$H$2,'Objectenoverzicht aantallen'!$A:$A,'Objectenoverzicht aantallen'!T:T)*'Calculatie sheet'!$H$36*'Calculatie sheet'!$H$42)/1000</f>
        <v>0</v>
      </c>
      <c r="Z4" s="43">
        <f>(LOOKUP('Calculatie sheet'!$H$2,'Objectenoverzicht aantallen'!$A:$A,'Objectenoverzicht aantallen'!U:U)*'Calculatie sheet'!$H$36*'Calculatie sheet'!$H$42)/1000</f>
        <v>0</v>
      </c>
      <c r="AA4" s="43">
        <f>(LOOKUP('Calculatie sheet'!$H$2,'Objectenoverzicht aantallen'!$A:$A,'Objectenoverzicht aantallen'!V:V)*'Calculatie sheet'!$H$36*'Calculatie sheet'!$H$42)/1000</f>
        <v>0</v>
      </c>
      <c r="AB4" s="43">
        <f>(LOOKUP('Calculatie sheet'!$H$2,'Objectenoverzicht aantallen'!$A:$A,'Objectenoverzicht aantallen'!W:W)*'Calculatie sheet'!$H$36*'Calculatie sheet'!$H$42)/1000</f>
        <v>0</v>
      </c>
      <c r="AC4" s="43">
        <f>(LOOKUP('Calculatie sheet'!$H$2,'Objectenoverzicht aantallen'!$A:$A,'Objectenoverzicht aantallen'!X:X)*'Calculatie sheet'!$H$36*'Calculatie sheet'!$H$42)/1000</f>
        <v>0</v>
      </c>
      <c r="AD4" s="43">
        <f>(LOOKUP('Calculatie sheet'!$H$2,'Objectenoverzicht aantallen'!$A:$A,'Objectenoverzicht aantallen'!Y:Y)*'Calculatie sheet'!$H$36*'Calculatie sheet'!$H$42)/1000</f>
        <v>0</v>
      </c>
      <c r="AE4" s="43">
        <f>(LOOKUP('Calculatie sheet'!$H$2,'Objectenoverzicht aantallen'!$A:$A,'Objectenoverzicht aantallen'!Z:Z)*'Calculatie sheet'!$H$36*'Calculatie sheet'!$H$42)/1000</f>
        <v>0</v>
      </c>
      <c r="AF4" s="43">
        <f>(LOOKUP('Calculatie sheet'!$H$2,'Objectenoverzicht aantallen'!$A:$A,'Objectenoverzicht aantallen'!AA:AA)*'Calculatie sheet'!$H$36*'Calculatie sheet'!$H$42)/1000</f>
        <v>0</v>
      </c>
    </row>
    <row r="5" spans="1:32" x14ac:dyDescent="0.2">
      <c r="B5" s="3" t="s">
        <v>640</v>
      </c>
      <c r="C5" s="44">
        <f>'Calculatie sheet'!H39*'Calculatie sheet'!H42</f>
        <v>-46271.017758000002</v>
      </c>
      <c r="D5" s="457" t="s">
        <v>586</v>
      </c>
      <c r="F5" s="567">
        <f>(C5*'Calculatie sheet'!$H$7)/1000</f>
        <v>0</v>
      </c>
      <c r="H5" s="43">
        <f>((LOOKUP('Calculatie sheet'!$H$2,'Objectenoverzicht aantallen'!$A:$A,'Objectenoverzicht aantallen'!$P:$P)*'Calculatie sheet'!$H$39*'Calculatie sheet'!$H$42))/1000</f>
        <v>0</v>
      </c>
      <c r="J5" s="43">
        <f>(LOOKUP('Calculatie sheet'!$H$2,'Objectenoverzicht aantallen'!$A:$A,'Objectenoverzicht aantallen'!Q:Q)*'Calculatie sheet'!$H$39*'Calculatie sheet'!$H$42)/1000</f>
        <v>0</v>
      </c>
      <c r="K5" s="43">
        <f>(LOOKUP('Calculatie sheet'!$H$2,'Objectenoverzicht aantallen'!$A:$A,'Objectenoverzicht aantallen'!R:R)*'Calculatie sheet'!$H$39*'Calculatie sheet'!$H$42)/1000</f>
        <v>0</v>
      </c>
      <c r="L5" s="43">
        <f>(LOOKUP('Calculatie sheet'!$H$2,'Objectenoverzicht aantallen'!$A:$A,'Objectenoverzicht aantallen'!S:S)*'Calculatie sheet'!$H$39*'Calculatie sheet'!$H$42)/1000</f>
        <v>0</v>
      </c>
      <c r="M5" s="43">
        <f>(LOOKUP('Calculatie sheet'!$H$2,'Objectenoverzicht aantallen'!$A:$A,'Objectenoverzicht aantallen'!T:T)*'Calculatie sheet'!$H$39*'Calculatie sheet'!$H$42)/1000</f>
        <v>0</v>
      </c>
      <c r="N5" s="43">
        <f>(LOOKUP('Calculatie sheet'!$H$2,'Objectenoverzicht aantallen'!$A:$A,'Objectenoverzicht aantallen'!U:U)*'Calculatie sheet'!$H$39*'Calculatie sheet'!$H$42)/1000</f>
        <v>0</v>
      </c>
      <c r="O5" s="43">
        <f>(LOOKUP('Calculatie sheet'!$H$2,'Objectenoverzicht aantallen'!$A:$A,'Objectenoverzicht aantallen'!V:V)*'Calculatie sheet'!$H$39*'Calculatie sheet'!$H$42)/1000</f>
        <v>0</v>
      </c>
      <c r="P5" s="43">
        <f>(LOOKUP('Calculatie sheet'!$H$2,'Objectenoverzicht aantallen'!$A:$A,'Objectenoverzicht aantallen'!W:W)*'Calculatie sheet'!$H$39*'Calculatie sheet'!$H$42)/1000</f>
        <v>0</v>
      </c>
      <c r="Q5" s="43">
        <f>(LOOKUP('Calculatie sheet'!$H$2,'Objectenoverzicht aantallen'!$A:$A,'Objectenoverzicht aantallen'!X:X)*'Calculatie sheet'!$H$39*'Calculatie sheet'!$H$42)/1000</f>
        <v>0</v>
      </c>
      <c r="R5" s="43">
        <f>(LOOKUP('Calculatie sheet'!$H$2,'Objectenoverzicht aantallen'!$A:$A,'Objectenoverzicht aantallen'!Y:Y)*'Calculatie sheet'!$H$39*'Calculatie sheet'!$H$42)/1000</f>
        <v>0</v>
      </c>
      <c r="S5" s="43">
        <f>(LOOKUP('Calculatie sheet'!$H$2,'Objectenoverzicht aantallen'!$A:$A,'Objectenoverzicht aantallen'!Z:Z)*'Calculatie sheet'!$H$39*'Calculatie sheet'!$H$42)/1000</f>
        <v>0</v>
      </c>
      <c r="T5" s="43">
        <f>(LOOKUP('Calculatie sheet'!$H$2,'Objectenoverzicht aantallen'!$A:$A,'Objectenoverzicht aantallen'!AA:AA)*'Calculatie sheet'!$H$39*'Calculatie sheet'!$H$42)/1000</f>
        <v>0</v>
      </c>
      <c r="V5" s="43">
        <f>(LOOKUP('Calculatie sheet'!$H$2,'Objectenoverzicht aantallen'!$A:$A,'Objectenoverzicht aantallen'!Q:Q)*'Calculatie sheet'!$H$39*'Calculatie sheet'!$H$42)/1000</f>
        <v>0</v>
      </c>
      <c r="W5" s="43">
        <f>(LOOKUP('Calculatie sheet'!$H$2,'Objectenoverzicht aantallen'!$A:$A,'Objectenoverzicht aantallen'!R:R)*'Calculatie sheet'!$H$39*'Calculatie sheet'!$H$42)/1000</f>
        <v>0</v>
      </c>
      <c r="X5" s="43">
        <f>(LOOKUP('Calculatie sheet'!$H$2,'Objectenoverzicht aantallen'!$A:$A,'Objectenoverzicht aantallen'!S:S)*'Calculatie sheet'!$H$39*'Calculatie sheet'!$H$42)/1000</f>
        <v>0</v>
      </c>
      <c r="Y5" s="43">
        <f>(LOOKUP('Calculatie sheet'!$H$2,'Objectenoverzicht aantallen'!$A:$A,'Objectenoverzicht aantallen'!T:T)*'Calculatie sheet'!$H$39*'Calculatie sheet'!$H$42)/1000</f>
        <v>0</v>
      </c>
      <c r="Z5" s="43">
        <f>(LOOKUP('Calculatie sheet'!$H$2,'Objectenoverzicht aantallen'!$A:$A,'Objectenoverzicht aantallen'!U:U)*'Calculatie sheet'!$H$39*'Calculatie sheet'!$H$42)/1000</f>
        <v>0</v>
      </c>
      <c r="AA5" s="43">
        <f>(LOOKUP('Calculatie sheet'!$H$2,'Objectenoverzicht aantallen'!$A:$A,'Objectenoverzicht aantallen'!V:V)*'Calculatie sheet'!$H$39*'Calculatie sheet'!$H$42)/1000</f>
        <v>0</v>
      </c>
      <c r="AB5" s="43">
        <f>(LOOKUP('Calculatie sheet'!$H$2,'Objectenoverzicht aantallen'!$A:$A,'Objectenoverzicht aantallen'!W:W)*'Calculatie sheet'!$H$39*'Calculatie sheet'!$H$42)/1000</f>
        <v>0</v>
      </c>
      <c r="AC5" s="43">
        <f>(LOOKUP('Calculatie sheet'!$H$2,'Objectenoverzicht aantallen'!$A:$A,'Objectenoverzicht aantallen'!X:X)*'Calculatie sheet'!$H$39*'Calculatie sheet'!$H$42)/1000</f>
        <v>0</v>
      </c>
      <c r="AD5" s="43">
        <f>(LOOKUP('Calculatie sheet'!$H$2,'Objectenoverzicht aantallen'!$A:$A,'Objectenoverzicht aantallen'!Y:Y)*'Calculatie sheet'!$H$39*'Calculatie sheet'!$H$42)/1000</f>
        <v>0</v>
      </c>
      <c r="AE5" s="43">
        <f>(LOOKUP('Calculatie sheet'!$H$2,'Objectenoverzicht aantallen'!$A:$A,'Objectenoverzicht aantallen'!Z:Z)*'Calculatie sheet'!$H$39*'Calculatie sheet'!$H$42)/1000</f>
        <v>0</v>
      </c>
      <c r="AF5" s="43">
        <f>(LOOKUP('Calculatie sheet'!$H$2,'Objectenoverzicht aantallen'!$A:$A,'Objectenoverzicht aantallen'!AA:AA)*'Calculatie sheet'!$H$39*'Calculatie sheet'!$H$42)/1000</f>
        <v>0</v>
      </c>
    </row>
    <row r="6" spans="1:32" x14ac:dyDescent="0.2">
      <c r="D6" s="458" t="s">
        <v>587</v>
      </c>
    </row>
  </sheetData>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AD8C5-41A3-3C45-9876-4C7195EB02EE}">
  <sheetPr filterMode="1">
    <tabColor theme="4" tint="-0.499984740745262"/>
    <pageSetUpPr fitToPage="1"/>
  </sheetPr>
  <dimension ref="A1:AD204"/>
  <sheetViews>
    <sheetView zoomScale="80" zoomScaleNormal="80" workbookViewId="0">
      <pane xSplit="2" ySplit="4" topLeftCell="C182" activePane="bottomRight" state="frozen"/>
      <selection pane="topRight" activeCell="C1" sqref="C1"/>
      <selection pane="bottomLeft" activeCell="A5" sqref="A5"/>
      <selection pane="bottomRight" activeCell="A204" sqref="A204:D204"/>
    </sheetView>
  </sheetViews>
  <sheetFormatPr baseColWidth="10" defaultRowHeight="16" x14ac:dyDescent="0.2"/>
  <cols>
    <col min="1" max="1" width="4.83203125" style="233" customWidth="1"/>
    <col min="2" max="2" width="37.6640625" style="231" bestFit="1" customWidth="1"/>
    <col min="3" max="3" width="20.83203125" style="58" customWidth="1"/>
    <col min="4" max="4" width="20.83203125" style="231" customWidth="1"/>
    <col min="5" max="5" width="17.83203125" style="695" customWidth="1"/>
    <col min="6" max="6" width="106.33203125" style="231" customWidth="1"/>
    <col min="7" max="7" width="14.5" style="580" customWidth="1"/>
    <col min="8" max="8" width="14.6640625" bestFit="1" customWidth="1"/>
    <col min="9" max="9" width="14.33203125" style="52" bestFit="1" customWidth="1"/>
    <col min="10" max="10" width="19.83203125" bestFit="1" customWidth="1"/>
    <col min="11" max="17" width="19.83203125" customWidth="1"/>
    <col min="18" max="18" width="19.83203125" style="466" customWidth="1"/>
    <col min="19" max="19" width="19.83203125" style="467" customWidth="1"/>
    <col min="20" max="20" width="19.83203125" style="720" customWidth="1"/>
    <col min="21" max="22" width="19.83203125" style="467" customWidth="1"/>
    <col min="23" max="25" width="10.83203125" hidden="1" customWidth="1"/>
  </cols>
  <sheetData>
    <row r="1" spans="1:30" ht="26" x14ac:dyDescent="0.2">
      <c r="A1" s="232" t="s">
        <v>469</v>
      </c>
    </row>
    <row r="2" spans="1:30" ht="17" thickBot="1" x14ac:dyDescent="0.25"/>
    <row r="3" spans="1:30" s="234" customFormat="1" ht="68" customHeight="1" thickBot="1" x14ac:dyDescent="0.25">
      <c r="A3" s="930" t="s">
        <v>361</v>
      </c>
      <c r="B3" s="930" t="s">
        <v>417</v>
      </c>
      <c r="C3" s="932" t="s">
        <v>630</v>
      </c>
      <c r="D3" s="928" t="s">
        <v>694</v>
      </c>
      <c r="E3" s="932" t="s">
        <v>784</v>
      </c>
      <c r="F3" s="930" t="s">
        <v>593</v>
      </c>
      <c r="G3" s="578" t="s">
        <v>1</v>
      </c>
      <c r="H3" s="546" t="s">
        <v>72</v>
      </c>
      <c r="I3" s="547" t="s">
        <v>418</v>
      </c>
      <c r="J3" s="547" t="s">
        <v>809</v>
      </c>
      <c r="K3" s="544" t="s">
        <v>68</v>
      </c>
      <c r="L3" s="449" t="s">
        <v>88</v>
      </c>
      <c r="M3" s="545" t="s">
        <v>89</v>
      </c>
      <c r="N3" s="449" t="s">
        <v>866</v>
      </c>
      <c r="O3" s="449" t="s">
        <v>359</v>
      </c>
      <c r="P3" s="545" t="s">
        <v>90</v>
      </c>
      <c r="Q3" s="449" t="s">
        <v>348</v>
      </c>
      <c r="R3" s="470" t="s">
        <v>135</v>
      </c>
      <c r="S3" s="468" t="s">
        <v>360</v>
      </c>
      <c r="T3" s="721" t="s">
        <v>813</v>
      </c>
      <c r="U3" s="926" t="s">
        <v>406</v>
      </c>
      <c r="V3" s="927"/>
      <c r="X3" s="463" t="s">
        <v>589</v>
      </c>
      <c r="Y3" s="540" t="s">
        <v>626</v>
      </c>
    </row>
    <row r="4" spans="1:30" s="234" customFormat="1" ht="41" thickBot="1" x14ac:dyDescent="0.25">
      <c r="A4" s="931"/>
      <c r="B4" s="931"/>
      <c r="C4" s="933"/>
      <c r="D4" s="929"/>
      <c r="E4" s="933"/>
      <c r="F4" s="931"/>
      <c r="G4" s="579" t="s">
        <v>692</v>
      </c>
      <c r="H4" s="185" t="s">
        <v>246</v>
      </c>
      <c r="I4" s="185" t="s">
        <v>419</v>
      </c>
      <c r="J4" s="185" t="s">
        <v>806</v>
      </c>
      <c r="K4" s="444" t="s">
        <v>594</v>
      </c>
      <c r="L4" s="444" t="s">
        <v>594</v>
      </c>
      <c r="M4" s="444" t="s">
        <v>594</v>
      </c>
      <c r="N4" s="444" t="s">
        <v>594</v>
      </c>
      <c r="O4" s="444" t="s">
        <v>594</v>
      </c>
      <c r="P4" s="444" t="s">
        <v>594</v>
      </c>
      <c r="Q4" s="444" t="s">
        <v>594</v>
      </c>
      <c r="R4" s="471" t="s">
        <v>595</v>
      </c>
      <c r="S4" s="469" t="s">
        <v>595</v>
      </c>
      <c r="T4" s="722" t="s">
        <v>407</v>
      </c>
      <c r="U4" s="469" t="s">
        <v>538</v>
      </c>
      <c r="V4" s="469" t="s">
        <v>408</v>
      </c>
      <c r="X4" s="461">
        <v>1</v>
      </c>
      <c r="Y4" s="541">
        <v>5</v>
      </c>
      <c r="Z4" s="934" t="s">
        <v>111</v>
      </c>
      <c r="AA4" s="935"/>
      <c r="AB4" s="935"/>
      <c r="AC4" s="936"/>
    </row>
    <row r="5" spans="1:30" ht="52" thickBot="1" x14ac:dyDescent="0.25">
      <c r="A5" s="464">
        <v>1</v>
      </c>
      <c r="B5" s="725" t="str">
        <f>LOOKUP(A5,DuboCalc!$2:$2,DuboCalc!$3:$3)</f>
        <v>Vaste brug (staal)</v>
      </c>
      <c r="C5" s="723">
        <v>1</v>
      </c>
      <c r="D5" s="627">
        <v>5</v>
      </c>
      <c r="E5" s="696" t="str">
        <f>LOOKUP(A5,DuboCalc!$2:$2,DuboCalc!$4:$4)</f>
        <v>Stuks</v>
      </c>
      <c r="F5" s="230" t="str">
        <f>LOOKUP(A5,DuboCalc!$2:$2,DuboCalc!$5:$5)</f>
        <v>Gemiddelde breedte: 3,50 m'
Gemiddelde lengte: 22 m'
Gemiddelde oppervlakte: 99,10 m2</v>
      </c>
      <c r="G5" s="629">
        <f>LOOKUP(A5,DuboCalc!$2:$2,DuboCalc!$39:$39)</f>
        <v>7526.98</v>
      </c>
      <c r="H5" s="236">
        <f>LOOKUP(A5,DuboCalc!$2:$2,DuboCalc!$46:$46)</f>
        <v>83417.48</v>
      </c>
      <c r="I5" s="236">
        <f>LOOKUP(A5,DuboCalc!$2:$2,DuboCalc!$48:$48)</f>
        <v>50</v>
      </c>
      <c r="J5" s="719">
        <f>IF(LOOKUP(A5,'2.Middel Proj Aangepast Object'!$A$7:$A$207,'2.Middel Proj Aangepast Object'!$U$7:$U$207)=0,100%,LOOKUP('St. Objectenlijst FE'!A5,'2.Middel Proj Aangepast Object'!$A$7:$A$207,'2.Middel Proj Aangepast Object'!$U$7:$U$207))</f>
        <v>1</v>
      </c>
      <c r="K5" s="548">
        <f>LOOKUP(A5,DuboCalc!$2:$2,DuboCalc!$51:$51)</f>
        <v>0.74</v>
      </c>
      <c r="L5" s="548">
        <f>LOOKUP(A5,DuboCalc!$2:$2,DuboCalc!$52:$52)</f>
        <v>0.26</v>
      </c>
      <c r="M5" s="548">
        <f>LOOKUP(A5,DuboCalc!$2:$2,DuboCalc!$53:$53)</f>
        <v>0</v>
      </c>
      <c r="N5" s="548">
        <f>LOOKUP(A5,DuboCalc!$2:$2,DuboCalc!$54:$54)</f>
        <v>0</v>
      </c>
      <c r="O5" s="548">
        <f>LOOKUP(A5,DuboCalc!$2:$2,DuboCalc!$55:$55)</f>
        <v>0</v>
      </c>
      <c r="P5" s="548">
        <f>LOOKUP(A5,DuboCalc!$2:$2,DuboCalc!$56:$56)</f>
        <v>0</v>
      </c>
      <c r="Q5" s="548">
        <f>LOOKUP(A5,DuboCalc!$2:$2,DuboCalc!$57:$57)</f>
        <v>0</v>
      </c>
      <c r="R5" s="549">
        <f>LOOKUP(A5,DuboCalc!$2:$2,DuboCalc!$59:$59)</f>
        <v>0</v>
      </c>
      <c r="S5" s="549">
        <f>LOOKUP(A5,DuboCalc!$2:$2,DuboCalc!$60:$60)</f>
        <v>0</v>
      </c>
      <c r="T5" s="717">
        <f>LOOKUP(A5,DuboCalc!$D$2:$CX$2,DuboCalc!$D$49:$CX$49)</f>
        <v>1176.8702916315792</v>
      </c>
      <c r="U5" s="717">
        <f>IF(LOOKUP(A5,'1.Klein Proj Bestaand Object'!$A$8:$A$208,'1.Klein Proj Bestaand Object'!$U$8:$U$208)=0,'St. Objectenlijst FE'!H5,(LOOKUP(A5,'1.Klein Proj Bestaand Object'!$A$8:$A$208,'1.Klein Proj Bestaand Object'!$U$8:$U$208)))</f>
        <v>83417.48</v>
      </c>
      <c r="V5" s="718">
        <f>LOOKUP(A5,'1.Klein Proj Bestaand Object'!$A$8:$A$208,'1.Klein Proj Bestaand Object'!$V$8:$V$208)</f>
        <v>0</v>
      </c>
      <c r="X5" s="462">
        <v>2</v>
      </c>
      <c r="Y5" s="542">
        <v>6</v>
      </c>
      <c r="Z5" s="937"/>
      <c r="AA5" s="920"/>
      <c r="AB5" s="920"/>
      <c r="AC5" s="921"/>
      <c r="AD5" s="5"/>
    </row>
    <row r="6" spans="1:30" ht="35" thickBot="1" x14ac:dyDescent="0.25">
      <c r="A6" s="235">
        <v>2</v>
      </c>
      <c r="B6" s="725" t="str">
        <f>LOOKUP(A6,DuboCalc!$2:$2,DuboCalc!$3:$3)</f>
        <v>Vaste brug (beton)</v>
      </c>
      <c r="C6" s="724">
        <v>1</v>
      </c>
      <c r="D6" s="628">
        <v>5</v>
      </c>
      <c r="E6" s="696" t="str">
        <f>LOOKUP(A6,DuboCalc!$2:$2,DuboCalc!$4:$4)</f>
        <v>Stuks</v>
      </c>
      <c r="F6" s="230" t="str">
        <f>LOOKUP(A6,DuboCalc!$2:$2,DuboCalc!$5:$5)</f>
        <v>Gemiddelde brug is 509 m2,voorbeeldbrug is VK224-12.690, duikerbrug over de Woudenbergse grift, lengte 39 m1, breedte 10m1. Incl. asfalt wegdek.</v>
      </c>
      <c r="G6" s="629">
        <f>LOOKUP(A6,DuboCalc!$2:$2,DuboCalc!$39:$39)</f>
        <v>38545.199999999997</v>
      </c>
      <c r="H6" s="236">
        <f>LOOKUP(A6,DuboCalc!$2:$2,DuboCalc!$46:$46)</f>
        <v>1278114.48</v>
      </c>
      <c r="I6" s="236">
        <f>LOOKUP(A6,DuboCalc!$2:$2,DuboCalc!$48:$48)</f>
        <v>80</v>
      </c>
      <c r="J6" s="719">
        <f>IF(LOOKUP(A6,'2.Middel Proj Aangepast Object'!$A$7:$A$207,'2.Middel Proj Aangepast Object'!$U$7:$U$207)=0,100%,LOOKUP('St. Objectenlijst FE'!A6,'2.Middel Proj Aangepast Object'!$A$7:$A$207,'2.Middel Proj Aangepast Object'!$U$7:$U$207))</f>
        <v>1</v>
      </c>
      <c r="K6" s="548">
        <f>LOOKUP(A6,DuboCalc!$2:$2,DuboCalc!$51:$51)</f>
        <v>0.89</v>
      </c>
      <c r="L6" s="548">
        <f>LOOKUP(A6,DuboCalc!$2:$2,DuboCalc!$52:$52)</f>
        <v>0.02</v>
      </c>
      <c r="M6" s="548">
        <f>LOOKUP(A6,DuboCalc!$2:$2,DuboCalc!$53:$53)</f>
        <v>0.05</v>
      </c>
      <c r="N6" s="548">
        <f>LOOKUP(A6,DuboCalc!$2:$2,DuboCalc!$54:$54)</f>
        <v>0</v>
      </c>
      <c r="O6" s="548">
        <f>LOOKUP(A6,DuboCalc!$2:$2,DuboCalc!$55:$55)</f>
        <v>0</v>
      </c>
      <c r="P6" s="548">
        <f>LOOKUP(A6,DuboCalc!$2:$2,DuboCalc!$56:$56)</f>
        <v>0.04</v>
      </c>
      <c r="Q6" s="548">
        <f>LOOKUP(A6,DuboCalc!$2:$2,DuboCalc!$57:$57)</f>
        <v>0</v>
      </c>
      <c r="R6" s="549">
        <f>LOOKUP(A6,DuboCalc!$2:$2,DuboCalc!$59:$59)</f>
        <v>0.01</v>
      </c>
      <c r="S6" s="549">
        <f>LOOKUP(A6,DuboCalc!$2:$2,DuboCalc!$60:$60)</f>
        <v>0</v>
      </c>
      <c r="T6" s="717">
        <f>LOOKUP(A6,DuboCalc!$D$2:$CX$2,DuboCalc!$D$49:$CX$49)</f>
        <v>2227.2574742260063</v>
      </c>
      <c r="U6" s="717">
        <f>IF(LOOKUP(A6,'1.Klein Proj Bestaand Object'!$A$8:$A$208,'1.Klein Proj Bestaand Object'!$U$8:$U$208)=0,'St. Objectenlijst FE'!H6,(LOOKUP(A6,'1.Klein Proj Bestaand Object'!$A$8:$A$208,'1.Klein Proj Bestaand Object'!$U$8:$U$208)))</f>
        <v>1278114.48</v>
      </c>
      <c r="V6" s="718">
        <f>LOOKUP(A6,'1.Klein Proj Bestaand Object'!$A$8:$A$208,'1.Klein Proj Bestaand Object'!$V$8:$V$208)</f>
        <v>0</v>
      </c>
      <c r="Y6" s="542">
        <v>7</v>
      </c>
      <c r="Z6" s="913"/>
      <c r="AA6" s="914"/>
      <c r="AB6" s="914"/>
      <c r="AC6" s="915"/>
      <c r="AD6" s="5"/>
    </row>
    <row r="7" spans="1:30" ht="35" thickBot="1" x14ac:dyDescent="0.25">
      <c r="A7" s="235">
        <v>3</v>
      </c>
      <c r="B7" s="725" t="str">
        <f>LOOKUP(A7,DuboCalc!$2:$2,DuboCalc!$3:$3)</f>
        <v>Viaduct</v>
      </c>
      <c r="C7" s="724">
        <v>1</v>
      </c>
      <c r="D7" s="628">
        <v>5</v>
      </c>
      <c r="E7" s="696" t="str">
        <f>LOOKUP(A7,DuboCalc!$2:$2,DuboCalc!$4:$4)</f>
        <v>Stuks</v>
      </c>
      <c r="F7" s="230" t="str">
        <f>LOOKUP(A7,DuboCalc!$2:$2,DuboCalc!$5:$5)</f>
        <v>Gemiddelde oppervlakte: 794 m2, voorbeeld kunstwerk is VK230-00.932, Hoogemaatviaduct, lengte 55,7 m1, breedte 17,6 m1. Incl. asfalt wegdek.</v>
      </c>
      <c r="G7" s="629">
        <f>LOOKUP(A7,DuboCalc!$2:$2,DuboCalc!$39:$39)</f>
        <v>35113.980000000003</v>
      </c>
      <c r="H7" s="236">
        <f>LOOKUP(A7,DuboCalc!$2:$2,DuboCalc!$46:$46)</f>
        <v>1501979.03</v>
      </c>
      <c r="I7" s="236">
        <f>LOOKUP(A7,DuboCalc!$2:$2,DuboCalc!$48:$48)</f>
        <v>80</v>
      </c>
      <c r="J7" s="719">
        <f>IF(LOOKUP(A7,'2.Middel Proj Aangepast Object'!$A$7:$A$207,'2.Middel Proj Aangepast Object'!$U$7:$U$207)=0,100%,LOOKUP('St. Objectenlijst FE'!A7,'2.Middel Proj Aangepast Object'!$A$7:$A$207,'2.Middel Proj Aangepast Object'!$U$7:$U$207))</f>
        <v>1</v>
      </c>
      <c r="K7" s="548">
        <f>LOOKUP(A7,DuboCalc!$2:$2,DuboCalc!$51:$51)</f>
        <v>0.92</v>
      </c>
      <c r="L7" s="548">
        <f>LOOKUP(A7,DuboCalc!$2:$2,DuboCalc!$52:$52)</f>
        <v>0.01</v>
      </c>
      <c r="M7" s="548">
        <f>LOOKUP(A7,DuboCalc!$2:$2,DuboCalc!$53:$53)</f>
        <v>0.06</v>
      </c>
      <c r="N7" s="548">
        <f>LOOKUP(A7,DuboCalc!$2:$2,DuboCalc!$54:$54)</f>
        <v>0</v>
      </c>
      <c r="O7" s="548">
        <f>LOOKUP(A7,DuboCalc!$2:$2,DuboCalc!$55:$55)</f>
        <v>0</v>
      </c>
      <c r="P7" s="548">
        <f>LOOKUP(A7,DuboCalc!$2:$2,DuboCalc!$56:$56)</f>
        <v>0.01</v>
      </c>
      <c r="Q7" s="548">
        <f>LOOKUP(A7,DuboCalc!$2:$2,DuboCalc!$57:$57)</f>
        <v>0</v>
      </c>
      <c r="R7" s="549">
        <f>LOOKUP(A7,DuboCalc!$2:$2,DuboCalc!$59:$59)</f>
        <v>0.02</v>
      </c>
      <c r="S7" s="549">
        <f>LOOKUP(A7,DuboCalc!$2:$2,DuboCalc!$60:$60)</f>
        <v>0</v>
      </c>
      <c r="T7" s="717">
        <f>LOOKUP(A7,DuboCalc!$D$2:$CX$2,DuboCalc!$D$49:$CX$49)</f>
        <v>2782.9252526377704</v>
      </c>
      <c r="U7" s="717">
        <f>IF(LOOKUP(A7,'1.Klein Proj Bestaand Object'!$A$8:$A$208,'1.Klein Proj Bestaand Object'!$U$8:$U$208)=0,'St. Objectenlijst FE'!H7,(LOOKUP(A7,'1.Klein Proj Bestaand Object'!$A$8:$A$208,'1.Klein Proj Bestaand Object'!$U$8:$U$208)))</f>
        <v>1501979.03</v>
      </c>
      <c r="V7" s="718">
        <f>LOOKUP(A7,'1.Klein Proj Bestaand Object'!$A$8:$A$208,'1.Klein Proj Bestaand Object'!$V$8:$V$208)</f>
        <v>0</v>
      </c>
      <c r="Y7" s="542">
        <v>8</v>
      </c>
      <c r="Z7" s="913"/>
      <c r="AA7" s="914"/>
      <c r="AB7" s="914"/>
      <c r="AC7" s="915"/>
      <c r="AD7" s="5"/>
    </row>
    <row r="8" spans="1:30" ht="35" thickBot="1" x14ac:dyDescent="0.25">
      <c r="A8" s="235">
        <v>4</v>
      </c>
      <c r="B8" s="725" t="str">
        <f>LOOKUP(A8,DuboCalc!$2:$2,DuboCalc!$3:$3)</f>
        <v>Onderdoorgang (beton)</v>
      </c>
      <c r="C8" s="724">
        <v>1</v>
      </c>
      <c r="D8" s="628">
        <v>5</v>
      </c>
      <c r="E8" s="696" t="str">
        <f>LOOKUP(A8,DuboCalc!$2:$2,DuboCalc!$4:$4)</f>
        <v>Stuks</v>
      </c>
      <c r="F8" s="230" t="str">
        <f>LOOKUP(A8,DuboCalc!$2:$2,DuboCalc!$5:$5)</f>
        <v>Met stalen damwand. Gemiddelde oppervlakte: 2.983 m2, voorbeeld kunstwerk is VK233-05.210, Tunnel onder de spoorlijn Veenendaal Rhenen, lengte 147,3 m1 breedte 11,5 m1. Incl. asfalt wegdek.</v>
      </c>
      <c r="G8" s="629">
        <f>LOOKUP(A8,DuboCalc!$2:$2,DuboCalc!$39:$39)</f>
        <v>445161.5</v>
      </c>
      <c r="H8" s="236">
        <f>LOOKUP(A8,DuboCalc!$2:$2,DuboCalc!$46:$46)</f>
        <v>19337440.350000001</v>
      </c>
      <c r="I8" s="236">
        <f>LOOKUP(A8,DuboCalc!$2:$2,DuboCalc!$48:$48)</f>
        <v>80</v>
      </c>
      <c r="J8" s="719">
        <f>IF(LOOKUP(A8,'2.Middel Proj Aangepast Object'!$A$7:$A$207,'2.Middel Proj Aangepast Object'!$U$7:$U$207)=0,100%,LOOKUP('St. Objectenlijst FE'!A8,'2.Middel Proj Aangepast Object'!$A$7:$A$207,'2.Middel Proj Aangepast Object'!$U$7:$U$207))</f>
        <v>1</v>
      </c>
      <c r="K8" s="548">
        <f>LOOKUP(A8,DuboCalc!$2:$2,DuboCalc!$51:$51)</f>
        <v>0.77</v>
      </c>
      <c r="L8" s="548">
        <f>LOOKUP(A8,DuboCalc!$2:$2,DuboCalc!$52:$52)</f>
        <v>0.21</v>
      </c>
      <c r="M8" s="548">
        <f>LOOKUP(A8,DuboCalc!$2:$2,DuboCalc!$53:$53)</f>
        <v>0.02</v>
      </c>
      <c r="N8" s="548">
        <f>LOOKUP(A8,DuboCalc!$2:$2,DuboCalc!$54:$54)</f>
        <v>0</v>
      </c>
      <c r="O8" s="548">
        <f>LOOKUP(A8,DuboCalc!$2:$2,DuboCalc!$55:$55)</f>
        <v>0</v>
      </c>
      <c r="P8" s="548">
        <f>LOOKUP(A8,DuboCalc!$2:$2,DuboCalc!$56:$56)</f>
        <v>0</v>
      </c>
      <c r="Q8" s="548">
        <f>LOOKUP(A8,DuboCalc!$2:$2,DuboCalc!$57:$57)</f>
        <v>0</v>
      </c>
      <c r="R8" s="549">
        <f>LOOKUP(A8,DuboCalc!$2:$2,DuboCalc!$59:$59)</f>
        <v>0.01</v>
      </c>
      <c r="S8" s="549">
        <f>LOOKUP(A8,DuboCalc!$2:$2,DuboCalc!$60:$60)</f>
        <v>0</v>
      </c>
      <c r="T8" s="717">
        <f>LOOKUP(A8,DuboCalc!$D$2:$CX$2,DuboCalc!$D$49:$CX$49)</f>
        <v>34392.746958390097</v>
      </c>
      <c r="U8" s="717">
        <f>IF(LOOKUP(A8,'1.Klein Proj Bestaand Object'!$A$8:$A$208,'1.Klein Proj Bestaand Object'!$U$8:$U$208)=0,'St. Objectenlijst FE'!H8,(LOOKUP(A8,'1.Klein Proj Bestaand Object'!$A$8:$A$208,'1.Klein Proj Bestaand Object'!$U$8:$U$208)))</f>
        <v>19337440.350000001</v>
      </c>
      <c r="V8" s="718">
        <f>LOOKUP(A8,'1.Klein Proj Bestaand Object'!$A$8:$A$208,'1.Klein Proj Bestaand Object'!$V$8:$V$208)</f>
        <v>0</v>
      </c>
      <c r="Y8" s="542">
        <v>9</v>
      </c>
      <c r="Z8" s="913"/>
      <c r="AA8" s="914"/>
      <c r="AB8" s="914"/>
      <c r="AC8" s="915"/>
      <c r="AD8" s="5"/>
    </row>
    <row r="9" spans="1:30" ht="69" thickBot="1" x14ac:dyDescent="0.25">
      <c r="A9" s="235">
        <v>5</v>
      </c>
      <c r="B9" s="725" t="str">
        <f>LOOKUP(A9,DuboCalc!$2:$2,DuboCalc!$3:$3)</f>
        <v>Onderdoorgang fiets/ voetgangerstunnel (beton)</v>
      </c>
      <c r="C9" s="724">
        <v>1</v>
      </c>
      <c r="D9" s="628">
        <v>5</v>
      </c>
      <c r="E9" s="696" t="str">
        <f>LOOKUP(A9,DuboCalc!$2:$2,DuboCalc!$4:$4)</f>
        <v>Stuks</v>
      </c>
      <c r="F9" s="230" t="str">
        <f>LOOKUP(A9,DuboCalc!$2:$2,DuboCalc!$5:$5)</f>
        <v>Gemiddelde breedte: 7,60 m' 
Gemiddelde lengte: 63,55 m'
Gemiddelde oppervlakte: 454 m2
(gemiddeld kunstwerk: VK234-00.565, Nieuwe weteringse tunnel.) Incl. asfalt wegdek.</v>
      </c>
      <c r="G9" s="629">
        <f>LOOKUP(A9,DuboCalc!$2:$2,DuboCalc!$39:$39)</f>
        <v>20601.03</v>
      </c>
      <c r="H9" s="236">
        <f>LOOKUP(A9,DuboCalc!$2:$2,DuboCalc!$46:$46)</f>
        <v>1470936.6</v>
      </c>
      <c r="I9" s="236">
        <f>LOOKUP(A9,DuboCalc!$2:$2,DuboCalc!$48:$48)</f>
        <v>80</v>
      </c>
      <c r="J9" s="719">
        <f>IF(LOOKUP(A9,'2.Middel Proj Aangepast Object'!$A$7:$A$207,'2.Middel Proj Aangepast Object'!$U$7:$U$207)=0,100%,LOOKUP('St. Objectenlijst FE'!A9,'2.Middel Proj Aangepast Object'!$A$7:$A$207,'2.Middel Proj Aangepast Object'!$U$7:$U$207))</f>
        <v>1</v>
      </c>
      <c r="K9" s="548">
        <f>LOOKUP(A9,DuboCalc!$2:$2,DuboCalc!$51:$51)</f>
        <v>0.97</v>
      </c>
      <c r="L9" s="548">
        <f>LOOKUP(A9,DuboCalc!$2:$2,DuboCalc!$52:$52)</f>
        <v>0.02</v>
      </c>
      <c r="M9" s="548">
        <f>LOOKUP(A9,DuboCalc!$2:$2,DuboCalc!$53:$53)</f>
        <v>0.01</v>
      </c>
      <c r="N9" s="548">
        <f>LOOKUP(A9,DuboCalc!$2:$2,DuboCalc!$54:$54)</f>
        <v>0</v>
      </c>
      <c r="O9" s="548">
        <f>LOOKUP(A9,DuboCalc!$2:$2,DuboCalc!$55:$55)</f>
        <v>0</v>
      </c>
      <c r="P9" s="548">
        <f>LOOKUP(A9,DuboCalc!$2:$2,DuboCalc!$56:$56)</f>
        <v>0</v>
      </c>
      <c r="Q9" s="548">
        <f>LOOKUP(A9,DuboCalc!$2:$2,DuboCalc!$57:$57)</f>
        <v>0</v>
      </c>
      <c r="R9" s="549">
        <f>LOOKUP(A9,DuboCalc!$2:$2,DuboCalc!$59:$59)</f>
        <v>0.01</v>
      </c>
      <c r="S9" s="549">
        <f>LOOKUP(A9,DuboCalc!$2:$2,DuboCalc!$60:$60)</f>
        <v>0</v>
      </c>
      <c r="T9" s="717">
        <f>LOOKUP(A9,DuboCalc!$D$2:$CX$2,DuboCalc!$D$49:$CX$49)</f>
        <v>3801.6444590526312</v>
      </c>
      <c r="U9" s="717">
        <f>IF(LOOKUP(A9,'1.Klein Proj Bestaand Object'!$A$8:$A$208,'1.Klein Proj Bestaand Object'!$U$8:$U$208)=0,'St. Objectenlijst FE'!H9,(LOOKUP(A9,'1.Klein Proj Bestaand Object'!$A$8:$A$208,'1.Klein Proj Bestaand Object'!$U$8:$U$208)))</f>
        <v>1470936.6</v>
      </c>
      <c r="V9" s="718">
        <f>LOOKUP(A9,'1.Klein Proj Bestaand Object'!$A$8:$A$208,'1.Klein Proj Bestaand Object'!$V$8:$V$208)</f>
        <v>0</v>
      </c>
      <c r="Z9" s="913"/>
      <c r="AA9" s="914"/>
      <c r="AB9" s="914"/>
      <c r="AC9" s="915"/>
      <c r="AD9" s="5"/>
    </row>
    <row r="10" spans="1:30" ht="69" thickBot="1" x14ac:dyDescent="0.25">
      <c r="A10" s="235">
        <v>6</v>
      </c>
      <c r="B10" s="725" t="str">
        <f>LOOKUP(A10,DuboCalc!$2:$2,DuboCalc!$3:$3)</f>
        <v>Onderdoorgang fauna/veetunnel (beton)</v>
      </c>
      <c r="C10" s="724">
        <v>1</v>
      </c>
      <c r="D10" s="628">
        <v>5</v>
      </c>
      <c r="E10" s="696" t="str">
        <f>LOOKUP(A10,DuboCalc!$2:$2,DuboCalc!$4:$4)</f>
        <v>Stuks</v>
      </c>
      <c r="F10" s="230" t="str">
        <f>LOOKUP(A10,DuboCalc!$2:$2,DuboCalc!$5:$5)</f>
        <v>Gemiddelde breedte: 9,61 m'
Gemiddelde lengte: 30,01 m'
Gemiddelde oppervlakte: 142 m2
(gemiddeld kunstwerk: VK412-00.425, Faunawissel (wildtunnel), lengte 34,5 m'. breedte 12,2 m'.)</v>
      </c>
      <c r="G10" s="629">
        <f>LOOKUP(A10,DuboCalc!$2:$2,DuboCalc!$39:$39)</f>
        <v>9004.81</v>
      </c>
      <c r="H10" s="236">
        <f>LOOKUP(A10,DuboCalc!$2:$2,DuboCalc!$46:$46)</f>
        <v>280255</v>
      </c>
      <c r="I10" s="236">
        <f>LOOKUP(A10,DuboCalc!$2:$2,DuboCalc!$48:$48)</f>
        <v>80</v>
      </c>
      <c r="J10" s="719">
        <f>IF(LOOKUP(A10,'2.Middel Proj Aangepast Object'!$A$7:$A$207,'2.Middel Proj Aangepast Object'!$U$7:$U$207)=0,100%,LOOKUP('St. Objectenlijst FE'!A10,'2.Middel Proj Aangepast Object'!$A$7:$A$207,'2.Middel Proj Aangepast Object'!$U$7:$U$207))</f>
        <v>1</v>
      </c>
      <c r="K10" s="548">
        <f>LOOKUP(A10,DuboCalc!$2:$2,DuboCalc!$51:$51)</f>
        <v>0.98</v>
      </c>
      <c r="L10" s="548">
        <f>LOOKUP(A10,DuboCalc!$2:$2,DuboCalc!$52:$52)</f>
        <v>0.02</v>
      </c>
      <c r="M10" s="548">
        <f>LOOKUP(A10,DuboCalc!$2:$2,DuboCalc!$53:$53)</f>
        <v>0</v>
      </c>
      <c r="N10" s="548">
        <f>LOOKUP(A10,DuboCalc!$2:$2,DuboCalc!$54:$54)</f>
        <v>0</v>
      </c>
      <c r="O10" s="548">
        <f>LOOKUP(A10,DuboCalc!$2:$2,DuboCalc!$55:$55)</f>
        <v>0</v>
      </c>
      <c r="P10" s="548">
        <f>LOOKUP(A10,DuboCalc!$2:$2,DuboCalc!$56:$56)</f>
        <v>0</v>
      </c>
      <c r="Q10" s="548">
        <f>LOOKUP(A10,DuboCalc!$2:$2,DuboCalc!$57:$57)</f>
        <v>0</v>
      </c>
      <c r="R10" s="549">
        <f>LOOKUP(A10,DuboCalc!$2:$2,DuboCalc!$59:$59)</f>
        <v>0</v>
      </c>
      <c r="S10" s="549">
        <f>LOOKUP(A10,DuboCalc!$2:$2,DuboCalc!$60:$60)</f>
        <v>0</v>
      </c>
      <c r="T10" s="717">
        <f>LOOKUP(A10,DuboCalc!$D$2:$CX$2,DuboCalc!$D$49:$CX$49)</f>
        <v>1698.9414212383904</v>
      </c>
      <c r="U10" s="717">
        <f>IF(LOOKUP(A10,'1.Klein Proj Bestaand Object'!$A$8:$A$208,'1.Klein Proj Bestaand Object'!$U$8:$U$208)=0,'St. Objectenlijst FE'!H10,(LOOKUP(A10,'1.Klein Proj Bestaand Object'!$A$8:$A$208,'1.Klein Proj Bestaand Object'!$U$8:$U$208)))</f>
        <v>280255</v>
      </c>
      <c r="V10" s="718">
        <f>LOOKUP(A10,'1.Klein Proj Bestaand Object'!$A$8:$A$208,'1.Klein Proj Bestaand Object'!$V$8:$V$208)</f>
        <v>0</v>
      </c>
      <c r="Z10" s="913"/>
      <c r="AA10" s="914"/>
      <c r="AB10" s="914"/>
      <c r="AC10" s="915"/>
      <c r="AD10" s="5"/>
    </row>
    <row r="11" spans="1:30" ht="69" thickBot="1" x14ac:dyDescent="0.25">
      <c r="A11" s="235">
        <v>7</v>
      </c>
      <c r="B11" s="725" t="str">
        <f>LOOKUP(A11,DuboCalc!$2:$2,DuboCalc!$3:$3)</f>
        <v>Duiker (beton)</v>
      </c>
      <c r="C11" s="724">
        <v>1</v>
      </c>
      <c r="D11" s="628">
        <v>5</v>
      </c>
      <c r="E11" s="696" t="str">
        <f>LOOKUP(A11,DuboCalc!$2:$2,DuboCalc!$4:$4)</f>
        <v>Stuks</v>
      </c>
      <c r="F11" s="230" t="str">
        <f>LOOKUP(A11,DuboCalc!$2:$2,DuboCalc!$5:$5)</f>
        <v>Gemiddelde breedte: 3,47 m'
Gemiddelde lengte: 25,84 m'
Gemiddelde oppervlakte: 91,37 m2
(gemiddeld kunstwerk: VK401-04.847, Duiker onder prov.weg, lengte 29,5 m'. breedte 3,5 m'.) Incl. asfalt wegdek.</v>
      </c>
      <c r="G11" s="629">
        <f>LOOKUP(A11,DuboCalc!$2:$2,DuboCalc!$39:$39)</f>
        <v>42634.13</v>
      </c>
      <c r="H11" s="236">
        <f>LOOKUP(A11,DuboCalc!$2:$2,DuboCalc!$46:$46)</f>
        <v>227098</v>
      </c>
      <c r="I11" s="236">
        <f>LOOKUP(A11,DuboCalc!$2:$2,DuboCalc!$48:$48)</f>
        <v>80</v>
      </c>
      <c r="J11" s="719">
        <f>IF(LOOKUP(A11,'2.Middel Proj Aangepast Object'!$A$7:$A$207,'2.Middel Proj Aangepast Object'!$U$7:$U$207)=0,100%,LOOKUP('St. Objectenlijst FE'!A11,'2.Middel Proj Aangepast Object'!$A$7:$A$207,'2.Middel Proj Aangepast Object'!$U$7:$U$207))</f>
        <v>1</v>
      </c>
      <c r="K11" s="548">
        <f>LOOKUP(A11,DuboCalc!$2:$2,DuboCalc!$51:$51)</f>
        <v>0.99</v>
      </c>
      <c r="L11" s="548">
        <f>LOOKUP(A11,DuboCalc!$2:$2,DuboCalc!$52:$52)</f>
        <v>0.01</v>
      </c>
      <c r="M11" s="548">
        <f>LOOKUP(A11,DuboCalc!$2:$2,DuboCalc!$53:$53)</f>
        <v>0</v>
      </c>
      <c r="N11" s="548">
        <f>LOOKUP(A11,DuboCalc!$2:$2,DuboCalc!$54:$54)</f>
        <v>0</v>
      </c>
      <c r="O11" s="548">
        <f>LOOKUP(A11,DuboCalc!$2:$2,DuboCalc!$55:$55)</f>
        <v>0</v>
      </c>
      <c r="P11" s="548">
        <f>LOOKUP(A11,DuboCalc!$2:$2,DuboCalc!$56:$56)</f>
        <v>0</v>
      </c>
      <c r="Q11" s="548">
        <f>LOOKUP(A11,DuboCalc!$2:$2,DuboCalc!$57:$57)</f>
        <v>0</v>
      </c>
      <c r="R11" s="549">
        <f>LOOKUP(A11,DuboCalc!$2:$2,DuboCalc!$59:$59)</f>
        <v>0</v>
      </c>
      <c r="S11" s="549">
        <f>LOOKUP(A11,DuboCalc!$2:$2,DuboCalc!$60:$60)</f>
        <v>0</v>
      </c>
      <c r="T11" s="717">
        <f>LOOKUP(A11,DuboCalc!$D$2:$CX$2,DuboCalc!$D$49:$CX$49)</f>
        <v>1128.2170817089784</v>
      </c>
      <c r="U11" s="717">
        <f>IF(LOOKUP(A11,'1.Klein Proj Bestaand Object'!$A$8:$A$208,'1.Klein Proj Bestaand Object'!$U$8:$U$208)=0,'St. Objectenlijst FE'!H11,(LOOKUP(A11,'1.Klein Proj Bestaand Object'!$A$8:$A$208,'1.Klein Proj Bestaand Object'!$U$8:$U$208)))</f>
        <v>227098</v>
      </c>
      <c r="V11" s="718">
        <f>LOOKUP(A11,'1.Klein Proj Bestaand Object'!$A$8:$A$208,'1.Klein Proj Bestaand Object'!$V$8:$V$208)</f>
        <v>0</v>
      </c>
      <c r="Z11" s="913"/>
      <c r="AA11" s="914"/>
      <c r="AB11" s="914"/>
      <c r="AC11" s="915"/>
      <c r="AD11" s="5"/>
    </row>
    <row r="12" spans="1:30" ht="52" thickBot="1" x14ac:dyDescent="0.25">
      <c r="A12" s="235">
        <v>8</v>
      </c>
      <c r="B12" s="725" t="str">
        <f>LOOKUP(A12,DuboCalc!$2:$2,DuboCalc!$3:$3)</f>
        <v>Duiker (PE)</v>
      </c>
      <c r="C12" s="724">
        <v>1</v>
      </c>
      <c r="D12" s="628">
        <v>5</v>
      </c>
      <c r="E12" s="696" t="str">
        <f>LOOKUP(A12,DuboCalc!$2:$2,DuboCalc!$4:$4)</f>
        <v>Stuks</v>
      </c>
      <c r="F12" s="230" t="str">
        <f>LOOKUP(A12,DuboCalc!$2:$2,DuboCalc!$5:$5)</f>
        <v>Gemiddelde breedte: 1 m'
Gemiddelde lengte: 40 m'
Gemiddelde oppervlakte: 40 m2 Incl. asfalt wegdek. Soortelijk gewicht van 960 kg per m3</v>
      </c>
      <c r="G12" s="629">
        <f>LOOKUP(A12,DuboCalc!$2:$2,DuboCalc!$39:$39)</f>
        <v>782.41</v>
      </c>
      <c r="H12" s="236">
        <f>LOOKUP(A12,DuboCalc!$2:$2,DuboCalc!$46:$46)</f>
        <v>600</v>
      </c>
      <c r="I12" s="236">
        <f>LOOKUP(A12,DuboCalc!$2:$2,DuboCalc!$48:$48)</f>
        <v>60</v>
      </c>
      <c r="J12" s="719">
        <f>IF(LOOKUP(A12,'2.Middel Proj Aangepast Object'!$A$7:$A$207,'2.Middel Proj Aangepast Object'!$U$7:$U$207)=0,100%,LOOKUP('St. Objectenlijst FE'!A12,'2.Middel Proj Aangepast Object'!$A$7:$A$207,'2.Middel Proj Aangepast Object'!$U$7:$U$207))</f>
        <v>1</v>
      </c>
      <c r="K12" s="548">
        <f>LOOKUP(A12,DuboCalc!$2:$2,DuboCalc!$51:$51)</f>
        <v>0</v>
      </c>
      <c r="L12" s="548">
        <f>LOOKUP(A12,DuboCalc!$2:$2,DuboCalc!$52:$52)</f>
        <v>0</v>
      </c>
      <c r="M12" s="548">
        <f>LOOKUP(A12,DuboCalc!$2:$2,DuboCalc!$53:$53)</f>
        <v>0</v>
      </c>
      <c r="N12" s="548">
        <f>LOOKUP(A12,DuboCalc!$2:$2,DuboCalc!$54:$54)</f>
        <v>0</v>
      </c>
      <c r="O12" s="548">
        <f>LOOKUP(A12,DuboCalc!$2:$2,DuboCalc!$55:$55)</f>
        <v>0</v>
      </c>
      <c r="P12" s="548">
        <f>LOOKUP(A12,DuboCalc!$2:$2,DuboCalc!$56:$56)</f>
        <v>0</v>
      </c>
      <c r="Q12" s="548">
        <f>LOOKUP(A12,DuboCalc!$2:$2,DuboCalc!$57:$57)</f>
        <v>1</v>
      </c>
      <c r="R12" s="549">
        <f>LOOKUP(A12,DuboCalc!$2:$2,DuboCalc!$59:$59)</f>
        <v>0</v>
      </c>
      <c r="S12" s="549">
        <f>LOOKUP(A12,DuboCalc!$2:$2,DuboCalc!$60:$60)</f>
        <v>0</v>
      </c>
      <c r="T12" s="717">
        <f>LOOKUP(A12,DuboCalc!$D$2:$CX$2,DuboCalc!$D$49:$CX$49)</f>
        <v>126.99855060990714</v>
      </c>
      <c r="U12" s="717">
        <f>IF(LOOKUP(A12,'1.Klein Proj Bestaand Object'!$A$8:$A$208,'1.Klein Proj Bestaand Object'!$U$8:$U$208)=0,'St. Objectenlijst FE'!H12,(LOOKUP(A12,'1.Klein Proj Bestaand Object'!$A$8:$A$208,'1.Klein Proj Bestaand Object'!$U$8:$U$208)))</f>
        <v>600</v>
      </c>
      <c r="V12" s="718">
        <f>LOOKUP(A12,'1.Klein Proj Bestaand Object'!$A$8:$A$208,'1.Klein Proj Bestaand Object'!$V$8:$V$208)</f>
        <v>0</v>
      </c>
      <c r="Z12" s="913"/>
      <c r="AA12" s="914"/>
      <c r="AB12" s="914"/>
      <c r="AC12" s="915"/>
      <c r="AD12" s="5"/>
    </row>
    <row r="13" spans="1:30" ht="18" thickBot="1" x14ac:dyDescent="0.25">
      <c r="A13" s="235">
        <v>9</v>
      </c>
      <c r="B13" s="725" t="str">
        <f>LOOKUP(A13,DuboCalc!$2:$2,DuboCalc!$3:$3)</f>
        <v>Duiker &lt;1m (beton)</v>
      </c>
      <c r="C13" s="724">
        <v>1</v>
      </c>
      <c r="D13" s="628">
        <v>5</v>
      </c>
      <c r="E13" s="696" t="str">
        <f>LOOKUP(A13,DuboCalc!$2:$2,DuboCalc!$4:$4)</f>
        <v>Stuks</v>
      </c>
      <c r="F13" s="230" t="str">
        <f>LOOKUP(A13,DuboCalc!$2:$2,DuboCalc!$5:$5)</f>
        <v>Passagelengte ca. 20 meter met een diameter van 0,40 m. Omgerekend gemiddeld 5,0 meter als lengte. Incl. asfalt wegdek.</v>
      </c>
      <c r="G13" s="629">
        <f>LOOKUP(A13,DuboCalc!$2:$2,DuboCalc!$39:$39)</f>
        <v>113.74</v>
      </c>
      <c r="H13" s="236">
        <f>LOOKUP(A13,DuboCalc!$2:$2,DuboCalc!$46:$46)</f>
        <v>6665</v>
      </c>
      <c r="I13" s="236">
        <f>LOOKUP(A13,DuboCalc!$2:$2,DuboCalc!$48:$48)</f>
        <v>80</v>
      </c>
      <c r="J13" s="719">
        <f>IF(LOOKUP(A13,'2.Middel Proj Aangepast Object'!$A$7:$A$207,'2.Middel Proj Aangepast Object'!$U$7:$U$207)=0,100%,LOOKUP('St. Objectenlijst FE'!A13,'2.Middel Proj Aangepast Object'!$A$7:$A$207,'2.Middel Proj Aangepast Object'!$U$7:$U$207))</f>
        <v>1</v>
      </c>
      <c r="K13" s="548">
        <f>LOOKUP(A13,DuboCalc!$2:$2,DuboCalc!$51:$51)</f>
        <v>1</v>
      </c>
      <c r="L13" s="548">
        <f>LOOKUP(A13,DuboCalc!$2:$2,DuboCalc!$52:$52)</f>
        <v>0</v>
      </c>
      <c r="M13" s="548">
        <f>LOOKUP(A13,DuboCalc!$2:$2,DuboCalc!$53:$53)</f>
        <v>0</v>
      </c>
      <c r="N13" s="548">
        <f>LOOKUP(A13,DuboCalc!$2:$2,DuboCalc!$54:$54)</f>
        <v>0</v>
      </c>
      <c r="O13" s="548">
        <f>LOOKUP(A13,DuboCalc!$2:$2,DuboCalc!$55:$55)</f>
        <v>0</v>
      </c>
      <c r="P13" s="548">
        <f>LOOKUP(A13,DuboCalc!$2:$2,DuboCalc!$56:$56)</f>
        <v>0</v>
      </c>
      <c r="Q13" s="548">
        <f>LOOKUP(A13,DuboCalc!$2:$2,DuboCalc!$57:$57)</f>
        <v>0</v>
      </c>
      <c r="R13" s="549">
        <f>LOOKUP(A13,DuboCalc!$2:$2,DuboCalc!$59:$59)</f>
        <v>0</v>
      </c>
      <c r="S13" s="549">
        <f>LOOKUP(A13,DuboCalc!$2:$2,DuboCalc!$60:$60)</f>
        <v>0</v>
      </c>
      <c r="T13" s="717">
        <f>LOOKUP(A13,DuboCalc!$D$2:$CX$2,DuboCalc!$D$49:$CX$49)</f>
        <v>17.402023117647058</v>
      </c>
      <c r="U13" s="717">
        <f>IF(LOOKUP(A13,'1.Klein Proj Bestaand Object'!$A$8:$A$208,'1.Klein Proj Bestaand Object'!$U$8:$U$208)=0,'St. Objectenlijst FE'!H13,(LOOKUP(A13,'1.Klein Proj Bestaand Object'!$A$8:$A$208,'1.Klein Proj Bestaand Object'!$U$8:$U$208)))</f>
        <v>6665</v>
      </c>
      <c r="V13" s="718">
        <f>LOOKUP(A13,'1.Klein Proj Bestaand Object'!$A$8:$A$208,'1.Klein Proj Bestaand Object'!$V$8:$V$208)</f>
        <v>0</v>
      </c>
      <c r="Z13" s="913"/>
      <c r="AA13" s="914"/>
      <c r="AB13" s="914"/>
      <c r="AC13" s="915"/>
      <c r="AD13" s="5"/>
    </row>
    <row r="14" spans="1:30" ht="18" thickBot="1" x14ac:dyDescent="0.25">
      <c r="A14" s="235">
        <v>10</v>
      </c>
      <c r="B14" s="725" t="str">
        <f>LOOKUP(A14,DuboCalc!$2:$2,DuboCalc!$3:$3)</f>
        <v>Duiker &lt;1m (PE)</v>
      </c>
      <c r="C14" s="724">
        <v>1</v>
      </c>
      <c r="D14" s="628">
        <v>5</v>
      </c>
      <c r="E14" s="696" t="str">
        <f>LOOKUP(A14,DuboCalc!$2:$2,DuboCalc!$4:$4)</f>
        <v>Stuks</v>
      </c>
      <c r="F14" s="230" t="str">
        <f>LOOKUP(A14,DuboCalc!$2:$2,DuboCalc!$5:$5)</f>
        <v>Passagelengte ca. 20 meter met een diameter van 0,40 m. 15 kg per strekkende meter.</v>
      </c>
      <c r="G14" s="629">
        <f>LOOKUP(A14,DuboCalc!$2:$2,DuboCalc!$39:$39)</f>
        <v>326</v>
      </c>
      <c r="H14" s="236">
        <f>LOOKUP(A14,DuboCalc!$2:$2,DuboCalc!$46:$46)</f>
        <v>300</v>
      </c>
      <c r="I14" s="236">
        <f>LOOKUP(A14,DuboCalc!$2:$2,DuboCalc!$48:$48)</f>
        <v>40</v>
      </c>
      <c r="J14" s="719">
        <f>IF(LOOKUP(A14,'2.Middel Proj Aangepast Object'!$A$7:$A$207,'2.Middel Proj Aangepast Object'!$U$7:$U$207)=0,100%,LOOKUP('St. Objectenlijst FE'!A14,'2.Middel Proj Aangepast Object'!$A$7:$A$207,'2.Middel Proj Aangepast Object'!$U$7:$U$207))</f>
        <v>1</v>
      </c>
      <c r="K14" s="548">
        <f>LOOKUP(A14,DuboCalc!$2:$2,DuboCalc!$51:$51)</f>
        <v>0</v>
      </c>
      <c r="L14" s="548">
        <f>LOOKUP(A14,DuboCalc!$2:$2,DuboCalc!$52:$52)</f>
        <v>0</v>
      </c>
      <c r="M14" s="548">
        <f>LOOKUP(A14,DuboCalc!$2:$2,DuboCalc!$53:$53)</f>
        <v>0</v>
      </c>
      <c r="N14" s="548">
        <f>LOOKUP(A14,DuboCalc!$2:$2,DuboCalc!$54:$54)</f>
        <v>0</v>
      </c>
      <c r="O14" s="548">
        <f>LOOKUP(A14,DuboCalc!$2:$2,DuboCalc!$55:$55)</f>
        <v>0</v>
      </c>
      <c r="P14" s="548">
        <f>LOOKUP(A14,DuboCalc!$2:$2,DuboCalc!$56:$56)</f>
        <v>0</v>
      </c>
      <c r="Q14" s="548">
        <f>LOOKUP(A14,DuboCalc!$2:$2,DuboCalc!$57:$57)</f>
        <v>1</v>
      </c>
      <c r="R14" s="549">
        <f>LOOKUP(A14,DuboCalc!$2:$2,DuboCalc!$59:$59)</f>
        <v>0</v>
      </c>
      <c r="S14" s="549">
        <f>LOOKUP(A14,DuboCalc!$2:$2,DuboCalc!$60:$60)</f>
        <v>0</v>
      </c>
      <c r="T14" s="717">
        <f>LOOKUP(A14,DuboCalc!$D$2:$CX$2,DuboCalc!$D$49:$CX$49)</f>
        <v>63.4864520123839</v>
      </c>
      <c r="U14" s="717">
        <f>IF(LOOKUP(A14,'1.Klein Proj Bestaand Object'!$A$8:$A$208,'1.Klein Proj Bestaand Object'!$U$8:$U$208)=0,'St. Objectenlijst FE'!H14,(LOOKUP(A14,'1.Klein Proj Bestaand Object'!$A$8:$A$208,'1.Klein Proj Bestaand Object'!$U$8:$U$208)))</f>
        <v>300</v>
      </c>
      <c r="V14" s="718">
        <f>LOOKUP(A14,'1.Klein Proj Bestaand Object'!$A$8:$A$208,'1.Klein Proj Bestaand Object'!$V$8:$V$208)</f>
        <v>0</v>
      </c>
      <c r="Z14" s="913"/>
      <c r="AA14" s="914"/>
      <c r="AB14" s="914"/>
      <c r="AC14" s="915"/>
      <c r="AD14" s="5"/>
    </row>
    <row r="15" spans="1:30" ht="52" thickBot="1" x14ac:dyDescent="0.25">
      <c r="A15" s="235">
        <v>11</v>
      </c>
      <c r="B15" s="725" t="str">
        <f>LOOKUP(A15,DuboCalc!$2:$2,DuboCalc!$3:$3)</f>
        <v>Asfaltconstructie  &lt; 500 VA (licht belast)</v>
      </c>
      <c r="C15" s="724">
        <v>1</v>
      </c>
      <c r="D15" s="628">
        <v>6</v>
      </c>
      <c r="E15" s="696" t="str">
        <f>LOOKUP(A15,DuboCalc!$2:$2,DuboCalc!$4:$4)</f>
        <v>m2</v>
      </c>
      <c r="F15" s="230" t="str">
        <f>LOOKUP(A15,DuboCalc!$2:$2,DuboCalc!$5:$5)</f>
        <v>SMA-NL 11B deklaag  0,035 m; kleeflaag 0,4 kg/m2 tussenlaag AC 16 bind TL-B bin base 50% PR laagdikte 0,045 m , kleeflaag 0,4 kg/m2; onderlaag AC 22 base OL-B 50% laagdikte 0,07 m; kleeflaag 0,4 kg/m2 ; onderlaag AC 22 base OL-B 50% PR laagdikte 0,07 ; funderingslaag menggranulaat 250 mm ; fundering zand laagdikte 0,5 m .</v>
      </c>
      <c r="G15" s="629">
        <f>LOOKUP(A15,DuboCalc!$2:$2,DuboCalc!$39:$39)</f>
        <v>14.34</v>
      </c>
      <c r="H15" s="236">
        <f>LOOKUP(A15,DuboCalc!$2:$2,DuboCalc!$46:$46)</f>
        <v>1200</v>
      </c>
      <c r="I15" s="236">
        <f>LOOKUP(A15,DuboCalc!$2:$2,DuboCalc!$48:$48)</f>
        <v>100</v>
      </c>
      <c r="J15" s="719">
        <f>IF(LOOKUP(A15,'2.Middel Proj Aangepast Object'!$A$7:$A$207,'2.Middel Proj Aangepast Object'!$U$7:$U$207)=0,100%,LOOKUP('St. Objectenlijst FE'!A15,'2.Middel Proj Aangepast Object'!$A$7:$A$207,'2.Middel Proj Aangepast Object'!$U$7:$U$207))</f>
        <v>1</v>
      </c>
      <c r="K15" s="548">
        <f>LOOKUP(A15,DuboCalc!$2:$2,DuboCalc!$51:$51)</f>
        <v>0</v>
      </c>
      <c r="L15" s="548">
        <f>LOOKUP(A15,DuboCalc!$2:$2,DuboCalc!$52:$52)</f>
        <v>0</v>
      </c>
      <c r="M15" s="548">
        <f>LOOKUP(A15,DuboCalc!$2:$2,DuboCalc!$53:$53)</f>
        <v>0.5</v>
      </c>
      <c r="N15" s="548">
        <f>LOOKUP(A15,DuboCalc!$2:$2,DuboCalc!$54:$54)</f>
        <v>0</v>
      </c>
      <c r="O15" s="548">
        <f>LOOKUP(A15,DuboCalc!$2:$2,DuboCalc!$55:$55)</f>
        <v>0.5</v>
      </c>
      <c r="P15" s="548">
        <f>LOOKUP(A15,DuboCalc!$2:$2,DuboCalc!$56:$56)</f>
        <v>0</v>
      </c>
      <c r="Q15" s="548">
        <f>LOOKUP(A15,DuboCalc!$2:$2,DuboCalc!$57:$57)</f>
        <v>0</v>
      </c>
      <c r="R15" s="549">
        <f>LOOKUP(A15,DuboCalc!$2:$2,DuboCalc!$59:$59)</f>
        <v>0.6875</v>
      </c>
      <c r="S15" s="549">
        <f>LOOKUP(A15,DuboCalc!$2:$2,DuboCalc!$60:$60)</f>
        <v>0</v>
      </c>
      <c r="T15" s="717">
        <f>LOOKUP(A15,DuboCalc!$D$2:$CX$2,DuboCalc!$D$49:$CX$49)</f>
        <v>0.39745536842105261</v>
      </c>
      <c r="U15" s="717">
        <f>IF(LOOKUP(A15,'1.Klein Proj Bestaand Object'!$A$8:$A$208,'1.Klein Proj Bestaand Object'!$U$8:$U$208)=0,'St. Objectenlijst FE'!H15,(LOOKUP(A15,'1.Klein Proj Bestaand Object'!$A$8:$A$208,'1.Klein Proj Bestaand Object'!$U$8:$U$208)))</f>
        <v>1200</v>
      </c>
      <c r="V15" s="718">
        <f>LOOKUP(A15,'1.Klein Proj Bestaand Object'!$A$8:$A$208,'1.Klein Proj Bestaand Object'!$V$8:$V$208)</f>
        <v>0</v>
      </c>
      <c r="Z15" s="913"/>
      <c r="AA15" s="914"/>
      <c r="AB15" s="914"/>
      <c r="AC15" s="915"/>
      <c r="AD15" s="5"/>
    </row>
    <row r="16" spans="1:30" ht="69" thickBot="1" x14ac:dyDescent="0.25">
      <c r="A16" s="235">
        <v>12</v>
      </c>
      <c r="B16" s="725" t="str">
        <f>LOOKUP(A16,DuboCalc!$2:$2,DuboCalc!$3:$3)</f>
        <v>Asfaltconstructie 500 &lt; VA &lt; 1.500 (normaal en zwaar belast)</v>
      </c>
      <c r="C16" s="724">
        <v>1</v>
      </c>
      <c r="D16" s="628">
        <v>6</v>
      </c>
      <c r="E16" s="696" t="str">
        <f>LOOKUP(A16,DuboCalc!$2:$2,DuboCalc!$4:$4)</f>
        <v>m2</v>
      </c>
      <c r="F16" s="230" t="str">
        <f>LOOKUP(A16,DuboCalc!$2:$2,DuboCalc!$5:$5)</f>
        <v>SMA-NL 11B deklaag; laagdikte 0,035 m; kleeflaag 0,4 kg/m2; tussenlaag AC 16 bind TL-B bin base 50% PR laagdikte 0,045 m, kleeflaag 0,4 kg/m2 ; onderlaag AC 22 base OL-B 50% laagdikte 0,075; kleeflaag 0,4 kg/m2; onderlaag AC 22 base OL-B 50% PR laagdikte 0,075; kleeflaag 0,4 kg/m2; onderlaag AC 22 base OL-B 50% PR laagdikte 0,075; funderingslaag menggranulaat 250 mm; fundering zand laagdikte 0,5 m.</v>
      </c>
      <c r="G16" s="629">
        <f>LOOKUP(A16,DuboCalc!$2:$2,DuboCalc!$39:$39)</f>
        <v>16.72</v>
      </c>
      <c r="H16" s="236">
        <f>LOOKUP(A16,DuboCalc!$2:$2,DuboCalc!$46:$46)</f>
        <v>1500</v>
      </c>
      <c r="I16" s="236">
        <f>LOOKUP(A16,DuboCalc!$2:$2,DuboCalc!$48:$48)</f>
        <v>100</v>
      </c>
      <c r="J16" s="719">
        <f>IF(LOOKUP(A16,'2.Middel Proj Aangepast Object'!$A$7:$A$207,'2.Middel Proj Aangepast Object'!$U$7:$U$207)=0,100%,LOOKUP('St. Objectenlijst FE'!A16,'2.Middel Proj Aangepast Object'!$A$7:$A$207,'2.Middel Proj Aangepast Object'!$U$7:$U$207))</f>
        <v>1</v>
      </c>
      <c r="K16" s="548">
        <f>LOOKUP(A16,DuboCalc!$2:$2,DuboCalc!$51:$51)</f>
        <v>0</v>
      </c>
      <c r="L16" s="548">
        <f>LOOKUP(A16,DuboCalc!$2:$2,DuboCalc!$52:$52)</f>
        <v>0</v>
      </c>
      <c r="M16" s="548">
        <f>LOOKUP(A16,DuboCalc!$2:$2,DuboCalc!$53:$53)</f>
        <v>0.6</v>
      </c>
      <c r="N16" s="548">
        <f>LOOKUP(A16,DuboCalc!$2:$2,DuboCalc!$54:$54)</f>
        <v>0</v>
      </c>
      <c r="O16" s="548">
        <f>LOOKUP(A16,DuboCalc!$2:$2,DuboCalc!$55:$55)</f>
        <v>0.4</v>
      </c>
      <c r="P16" s="548">
        <f>LOOKUP(A16,DuboCalc!$2:$2,DuboCalc!$56:$56)</f>
        <v>0</v>
      </c>
      <c r="Q16" s="548">
        <f>LOOKUP(A16,DuboCalc!$2:$2,DuboCalc!$57:$57)</f>
        <v>0</v>
      </c>
      <c r="R16" s="549">
        <f>LOOKUP(A16,DuboCalc!$2:$2,DuboCalc!$59:$59)</f>
        <v>0.625</v>
      </c>
      <c r="S16" s="549">
        <f>LOOKUP(A16,DuboCalc!$2:$2,DuboCalc!$60:$60)</f>
        <v>0</v>
      </c>
      <c r="T16" s="717">
        <f>LOOKUP(A16,DuboCalc!$D$2:$CX$2,DuboCalc!$D$49:$CX$49)</f>
        <v>0.51236642414860678</v>
      </c>
      <c r="U16" s="717">
        <f>IF(LOOKUP(A16,'1.Klein Proj Bestaand Object'!$A$8:$A$208,'1.Klein Proj Bestaand Object'!$U$8:$U$208)=0,'St. Objectenlijst FE'!H16,(LOOKUP(A16,'1.Klein Proj Bestaand Object'!$A$8:$A$208,'1.Klein Proj Bestaand Object'!$U$8:$U$208)))</f>
        <v>1500</v>
      </c>
      <c r="V16" s="718">
        <f>LOOKUP(A16,'1.Klein Proj Bestaand Object'!$A$8:$A$208,'1.Klein Proj Bestaand Object'!$V$8:$V$208)</f>
        <v>0</v>
      </c>
      <c r="Z16" s="913"/>
      <c r="AA16" s="914"/>
      <c r="AB16" s="914"/>
      <c r="AC16" s="915"/>
      <c r="AD16" s="5"/>
    </row>
    <row r="17" spans="1:30" ht="69" thickBot="1" x14ac:dyDescent="0.25">
      <c r="A17" s="235">
        <v>13</v>
      </c>
      <c r="B17" s="725" t="str">
        <f>LOOKUP(A17,DuboCalc!$2:$2,DuboCalc!$3:$3)</f>
        <v>Gelders mengsel &lt;500 VA (licht belast)</v>
      </c>
      <c r="C17" s="724">
        <v>1</v>
      </c>
      <c r="D17" s="628">
        <v>6</v>
      </c>
      <c r="E17" s="696" t="str">
        <f>LOOKUP(A17,DuboCalc!$2:$2,DuboCalc!$4:$4)</f>
        <v>m2</v>
      </c>
      <c r="F17" s="230" t="str">
        <f>LOOKUP(A17,DuboCalc!$2:$2,DuboCalc!$5:$5)</f>
        <v>Geluidsreducerende SMA deklaag laagdikte 0,035 m; kleeflaag 0,4 kg/m2 ; tussenlaag AC 16 bind TL-B bin base 50% PR laagdikte 0,045 m, kleeflaag 0,4 kg/m2 l; onderlaag AC 22 base OL-B 50% laagdikte 0,07 m ; kleeflaag 0,4 kg/m2; onderlaag AC 22 base OL-B 50% PR laagdikte 0,07; funderingslaag menggranulaat 250 mm; fundering zand laagdikte 0,5 m.</v>
      </c>
      <c r="G17" s="629">
        <f>LOOKUP(A17,DuboCalc!$2:$2,DuboCalc!$39:$39)</f>
        <v>17.37</v>
      </c>
      <c r="H17" s="236">
        <f>LOOKUP(A17,DuboCalc!$2:$2,DuboCalc!$46:$46)</f>
        <v>1200</v>
      </c>
      <c r="I17" s="236">
        <f>LOOKUP(A17,DuboCalc!$2:$2,DuboCalc!$48:$48)</f>
        <v>100</v>
      </c>
      <c r="J17" s="719">
        <f>IF(LOOKUP(A17,'2.Middel Proj Aangepast Object'!$A$7:$A$207,'2.Middel Proj Aangepast Object'!$U$7:$U$207)=0,100%,LOOKUP('St. Objectenlijst FE'!A17,'2.Middel Proj Aangepast Object'!$A$7:$A$207,'2.Middel Proj Aangepast Object'!$U$7:$U$207))</f>
        <v>1</v>
      </c>
      <c r="K17" s="548">
        <f>LOOKUP(A17,DuboCalc!$2:$2,DuboCalc!$51:$51)</f>
        <v>0</v>
      </c>
      <c r="L17" s="548">
        <f>LOOKUP(A17,DuboCalc!$2:$2,DuboCalc!$52:$52)</f>
        <v>0</v>
      </c>
      <c r="M17" s="548">
        <f>LOOKUP(A17,DuboCalc!$2:$2,DuboCalc!$53:$53)</f>
        <v>0.5</v>
      </c>
      <c r="N17" s="548">
        <f>LOOKUP(A17,DuboCalc!$2:$2,DuboCalc!$54:$54)</f>
        <v>0</v>
      </c>
      <c r="O17" s="548">
        <f>LOOKUP(A17,DuboCalc!$2:$2,DuboCalc!$55:$55)</f>
        <v>0.5</v>
      </c>
      <c r="P17" s="548">
        <f>LOOKUP(A17,DuboCalc!$2:$2,DuboCalc!$56:$56)</f>
        <v>0</v>
      </c>
      <c r="Q17" s="548">
        <f>LOOKUP(A17,DuboCalc!$2:$2,DuboCalc!$57:$57)</f>
        <v>0</v>
      </c>
      <c r="R17" s="549">
        <f>LOOKUP(A17,DuboCalc!$2:$2,DuboCalc!$59:$59)</f>
        <v>0.6875</v>
      </c>
      <c r="S17" s="549">
        <f>LOOKUP(A17,DuboCalc!$2:$2,DuboCalc!$60:$60)</f>
        <v>0</v>
      </c>
      <c r="T17" s="717">
        <f>LOOKUP(A17,DuboCalc!$D$2:$CX$2,DuboCalc!$D$49:$CX$49)</f>
        <v>0.39128406811145516</v>
      </c>
      <c r="U17" s="717">
        <f>IF(LOOKUP(A17,'1.Klein Proj Bestaand Object'!$A$8:$A$208,'1.Klein Proj Bestaand Object'!$U$8:$U$208)=0,'St. Objectenlijst FE'!H17,(LOOKUP(A17,'1.Klein Proj Bestaand Object'!$A$8:$A$208,'1.Klein Proj Bestaand Object'!$U$8:$U$208)))</f>
        <v>1200</v>
      </c>
      <c r="V17" s="718">
        <f>LOOKUP(A17,'1.Klein Proj Bestaand Object'!$A$8:$A$208,'1.Klein Proj Bestaand Object'!$V$8:$V$208)</f>
        <v>0</v>
      </c>
      <c r="Z17" s="913"/>
      <c r="AA17" s="914"/>
      <c r="AB17" s="914"/>
      <c r="AC17" s="915"/>
      <c r="AD17" s="5"/>
    </row>
    <row r="18" spans="1:30" ht="52" thickBot="1" x14ac:dyDescent="0.25">
      <c r="A18" s="235">
        <v>14</v>
      </c>
      <c r="B18" s="725" t="str">
        <f>LOOKUP(A18,DuboCalc!$2:$2,DuboCalc!$3:$3)</f>
        <v>Gelders mengsel 500 &lt; VA &lt; 1.500 (normaal en zwaar belast)</v>
      </c>
      <c r="C18" s="724">
        <v>1</v>
      </c>
      <c r="D18" s="628">
        <v>6</v>
      </c>
      <c r="E18" s="696" t="str">
        <f>LOOKUP(A18,DuboCalc!$2:$2,DuboCalc!$4:$4)</f>
        <v>m2</v>
      </c>
      <c r="F18" s="230" t="str">
        <f>LOOKUP(A18,DuboCalc!$2:$2,DuboCalc!$5:$5)</f>
        <v>Geluidreducerende SMA deklaag laagdikte 0,035 m; kleeflaag 0,4 kg/m2; tussenlaag AC 16 bind TL-B bin base 50% PR laagdikte 0,045 m, kleeflaag 0,4 kg/m2; onderlaag AC 22 base OL-B 50% laagdikte 0,075 m; kleeflaag 0,4 kg/m2; onderlaag AC 22 base OL-B 50% PR laagdikte 0,075; kleeflaag 0,4 kg/m2 ; onderlaag AC 22 base OL-B 50% PR laagdikte 0,075; funderingslaag menggranulaat 250 mm; fundering zand laagdikte 0,5 m.</v>
      </c>
      <c r="G18" s="629">
        <f>LOOKUP(A18,DuboCalc!$2:$2,DuboCalc!$39:$39)</f>
        <v>19.75</v>
      </c>
      <c r="H18" s="236">
        <f>LOOKUP(A18,DuboCalc!$2:$2,DuboCalc!$46:$46)</f>
        <v>1500</v>
      </c>
      <c r="I18" s="236">
        <f>LOOKUP(A18,DuboCalc!$2:$2,DuboCalc!$48:$48)</f>
        <v>100</v>
      </c>
      <c r="J18" s="719">
        <f>IF(LOOKUP(A18,'2.Middel Proj Aangepast Object'!$A$7:$A$207,'2.Middel Proj Aangepast Object'!$U$7:$U$207)=0,100%,LOOKUP('St. Objectenlijst FE'!A18,'2.Middel Proj Aangepast Object'!$A$7:$A$207,'2.Middel Proj Aangepast Object'!$U$7:$U$207))</f>
        <v>1</v>
      </c>
      <c r="K18" s="548">
        <f>LOOKUP(A18,DuboCalc!$2:$2,DuboCalc!$51:$51)</f>
        <v>0</v>
      </c>
      <c r="L18" s="548">
        <f>LOOKUP(A18,DuboCalc!$2:$2,DuboCalc!$52:$52)</f>
        <v>0</v>
      </c>
      <c r="M18" s="548">
        <f>LOOKUP(A18,DuboCalc!$2:$2,DuboCalc!$53:$53)</f>
        <v>0.6</v>
      </c>
      <c r="N18" s="548">
        <f>LOOKUP(A18,DuboCalc!$2:$2,DuboCalc!$54:$54)</f>
        <v>0</v>
      </c>
      <c r="O18" s="548">
        <f>LOOKUP(A18,DuboCalc!$2:$2,DuboCalc!$55:$55)</f>
        <v>0.4</v>
      </c>
      <c r="P18" s="548">
        <f>LOOKUP(A18,DuboCalc!$2:$2,DuboCalc!$56:$56)</f>
        <v>0</v>
      </c>
      <c r="Q18" s="548">
        <f>LOOKUP(A18,DuboCalc!$2:$2,DuboCalc!$57:$57)</f>
        <v>0</v>
      </c>
      <c r="R18" s="549">
        <f>LOOKUP(A18,DuboCalc!$2:$2,DuboCalc!$59:$59)</f>
        <v>0.625</v>
      </c>
      <c r="S18" s="549">
        <f>LOOKUP(A18,DuboCalc!$2:$2,DuboCalc!$60:$60)</f>
        <v>0</v>
      </c>
      <c r="T18" s="717">
        <f>LOOKUP(A18,DuboCalc!$D$2:$CX$2,DuboCalc!$D$49:$CX$49)</f>
        <v>0.50628881733746123</v>
      </c>
      <c r="U18" s="717">
        <f>IF(LOOKUP(A18,'1.Klein Proj Bestaand Object'!$A$8:$A$208,'1.Klein Proj Bestaand Object'!$U$8:$U$208)=0,'St. Objectenlijst FE'!H18,(LOOKUP(A18,'1.Klein Proj Bestaand Object'!$A$8:$A$208,'1.Klein Proj Bestaand Object'!$U$8:$U$208)))</f>
        <v>1500</v>
      </c>
      <c r="V18" s="718">
        <f>LOOKUP(A18,'1.Klein Proj Bestaand Object'!$A$8:$A$208,'1.Klein Proj Bestaand Object'!$V$8:$V$208)</f>
        <v>0</v>
      </c>
      <c r="Z18" s="913"/>
      <c r="AA18" s="914"/>
      <c r="AB18" s="914"/>
      <c r="AC18" s="915"/>
      <c r="AD18" s="5"/>
    </row>
    <row r="19" spans="1:30" ht="69" thickBot="1" x14ac:dyDescent="0.25">
      <c r="A19" s="235">
        <v>15</v>
      </c>
      <c r="B19" s="725" t="str">
        <f>LOOKUP(A19,DuboCalc!$2:$2,DuboCalc!$3:$3)</f>
        <v>Dunne deklaag &lt; 500 VA (licht belast)</v>
      </c>
      <c r="C19" s="724">
        <v>1</v>
      </c>
      <c r="D19" s="628">
        <v>6</v>
      </c>
      <c r="E19" s="696" t="str">
        <f>LOOKUP(A19,DuboCalc!$2:$2,DuboCalc!$4:$4)</f>
        <v>m2</v>
      </c>
      <c r="F19" s="230" t="str">
        <f>LOOKUP(A19,DuboCalc!$2:$2,DuboCalc!$5:$5)</f>
        <v>Geluidsreducerende SMA deklaag laagdikte 0,035 m; kleeflaag 0,4 kg/m2; tussenlaag AC 16 bind TL-B bin base 50% PR laagdikte 0,045 m, kleeflaag 0,4 kg/m2; onderlaag AC 22 base OL-B 50% laagdikte 0,07 m; kleeflaag 0,4 kg/m2; onderlaag AC 22 base OL-B 50% PR laagdikte 0,07 ; funderingslaag menggranulaat 250 mm; fundering zand laagdikte 0,5 m.</v>
      </c>
      <c r="G19" s="629">
        <f>LOOKUP(A19,DuboCalc!$2:$2,DuboCalc!$39:$39)</f>
        <v>24.79</v>
      </c>
      <c r="H19" s="236">
        <f>LOOKUP(A19,DuboCalc!$2:$2,DuboCalc!$46:$46)</f>
        <v>1200</v>
      </c>
      <c r="I19" s="236">
        <f>LOOKUP(A19,DuboCalc!$2:$2,DuboCalc!$48:$48)</f>
        <v>100</v>
      </c>
      <c r="J19" s="719">
        <f>IF(LOOKUP(A19,'2.Middel Proj Aangepast Object'!$A$7:$A$207,'2.Middel Proj Aangepast Object'!$U$7:$U$207)=0,100%,LOOKUP('St. Objectenlijst FE'!A19,'2.Middel Proj Aangepast Object'!$A$7:$A$207,'2.Middel Proj Aangepast Object'!$U$7:$U$207))</f>
        <v>1</v>
      </c>
      <c r="K19" s="548">
        <f>LOOKUP(A19,DuboCalc!$2:$2,DuboCalc!$51:$51)</f>
        <v>0</v>
      </c>
      <c r="L19" s="548">
        <f>LOOKUP(A19,DuboCalc!$2:$2,DuboCalc!$52:$52)</f>
        <v>0</v>
      </c>
      <c r="M19" s="548">
        <f>LOOKUP(A19,DuboCalc!$2:$2,DuboCalc!$53:$53)</f>
        <v>0.5</v>
      </c>
      <c r="N19" s="548">
        <f>LOOKUP(A19,DuboCalc!$2:$2,DuboCalc!$54:$54)</f>
        <v>0</v>
      </c>
      <c r="O19" s="548">
        <f>LOOKUP(A19,DuboCalc!$2:$2,DuboCalc!$55:$55)</f>
        <v>0.5</v>
      </c>
      <c r="P19" s="548">
        <f>LOOKUP(A19,DuboCalc!$2:$2,DuboCalc!$56:$56)</f>
        <v>0</v>
      </c>
      <c r="Q19" s="548">
        <f>LOOKUP(A19,DuboCalc!$2:$2,DuboCalc!$57:$57)</f>
        <v>0</v>
      </c>
      <c r="R19" s="549">
        <f>LOOKUP(A19,DuboCalc!$2:$2,DuboCalc!$59:$59)</f>
        <v>0.6875</v>
      </c>
      <c r="S19" s="549">
        <f>LOOKUP(A19,DuboCalc!$2:$2,DuboCalc!$60:$60)</f>
        <v>0</v>
      </c>
      <c r="T19" s="717">
        <f>LOOKUP(A19,DuboCalc!$D$2:$CX$2,DuboCalc!$D$49:$CX$49)</f>
        <v>0.38311238699690398</v>
      </c>
      <c r="U19" s="717">
        <f>IF(LOOKUP(A19,'1.Klein Proj Bestaand Object'!$A$8:$A$208,'1.Klein Proj Bestaand Object'!$U$8:$U$208)=0,'St. Objectenlijst FE'!H19,(LOOKUP(A19,'1.Klein Proj Bestaand Object'!$A$8:$A$208,'1.Klein Proj Bestaand Object'!$U$8:$U$208)))</f>
        <v>1200</v>
      </c>
      <c r="V19" s="718">
        <f>LOOKUP(A19,'1.Klein Proj Bestaand Object'!$A$8:$A$208,'1.Klein Proj Bestaand Object'!$V$8:$V$208)</f>
        <v>0</v>
      </c>
      <c r="Z19" s="913"/>
      <c r="AA19" s="914"/>
      <c r="AB19" s="914"/>
      <c r="AC19" s="915"/>
      <c r="AD19" s="5"/>
    </row>
    <row r="20" spans="1:30" ht="69" thickBot="1" x14ac:dyDescent="0.25">
      <c r="A20" s="235">
        <v>16</v>
      </c>
      <c r="B20" s="725" t="str">
        <f>LOOKUP(A20,DuboCalc!$2:$2,DuboCalc!$3:$3)</f>
        <v>Dunne deklaag 500 &lt; VA &lt; 1.500 (normaal en zwaar belast)</v>
      </c>
      <c r="C20" s="724">
        <v>1</v>
      </c>
      <c r="D20" s="628">
        <v>6</v>
      </c>
      <c r="E20" s="696" t="str">
        <f>LOOKUP(A20,DuboCalc!$2:$2,DuboCalc!$4:$4)</f>
        <v>m2</v>
      </c>
      <c r="F20" s="230" t="str">
        <f>LOOKUP(A20,DuboCalc!$2:$2,DuboCalc!$5:$5)</f>
        <v>Geluidreducerende SMA deklaag laagdikte 0,035 m; kleeflaag 0,4 kg/m2; tussenlaag AC 16 bind TL-B bin base 50% PR laagdikte 0,045 m; kleeflaag 0,4 kg/m2 l; onderlaag AC 22 base OL-B 50% laagdikte 0,075 m ; kleeflaag 0,4 kg/m2 ; onderlaag AC 22 base OL-B 50% PR laagdikte 0,075; kleeflaag 0,4 kg/m2 ; onderlaag AC 22 base OL-B 50% PR laagdikte 0,075 ; funderingslaag menggranulaat 250 mm l; fundering zand laagdikte 0,5 m.</v>
      </c>
      <c r="G20" s="629">
        <f>LOOKUP(A20,DuboCalc!$2:$2,DuboCalc!$39:$39)</f>
        <v>27.17</v>
      </c>
      <c r="H20" s="236">
        <f>LOOKUP(A20,DuboCalc!$2:$2,DuboCalc!$46:$46)</f>
        <v>1500</v>
      </c>
      <c r="I20" s="236">
        <f>LOOKUP(A20,DuboCalc!$2:$2,DuboCalc!$48:$48)</f>
        <v>100</v>
      </c>
      <c r="J20" s="719">
        <f>IF(LOOKUP(A20,'2.Middel Proj Aangepast Object'!$A$7:$A$207,'2.Middel Proj Aangepast Object'!$U$7:$U$207)=0,100%,LOOKUP('St. Objectenlijst FE'!A20,'2.Middel Proj Aangepast Object'!$A$7:$A$207,'2.Middel Proj Aangepast Object'!$U$7:$U$207))</f>
        <v>1</v>
      </c>
      <c r="K20" s="548">
        <f>LOOKUP(A20,DuboCalc!$2:$2,DuboCalc!$51:$51)</f>
        <v>0</v>
      </c>
      <c r="L20" s="548">
        <f>LOOKUP(A20,DuboCalc!$2:$2,DuboCalc!$52:$52)</f>
        <v>0</v>
      </c>
      <c r="M20" s="548">
        <f>LOOKUP(A20,DuboCalc!$2:$2,DuboCalc!$53:$53)</f>
        <v>0.6</v>
      </c>
      <c r="N20" s="548">
        <f>LOOKUP(A20,DuboCalc!$2:$2,DuboCalc!$54:$54)</f>
        <v>0</v>
      </c>
      <c r="O20" s="548">
        <f>LOOKUP(A20,DuboCalc!$2:$2,DuboCalc!$55:$55)</f>
        <v>0.4</v>
      </c>
      <c r="P20" s="548">
        <f>LOOKUP(A20,DuboCalc!$2:$2,DuboCalc!$56:$56)</f>
        <v>0</v>
      </c>
      <c r="Q20" s="548">
        <f>LOOKUP(A20,DuboCalc!$2:$2,DuboCalc!$57:$57)</f>
        <v>0</v>
      </c>
      <c r="R20" s="549">
        <f>LOOKUP(A20,DuboCalc!$2:$2,DuboCalc!$59:$59)</f>
        <v>0.625</v>
      </c>
      <c r="S20" s="549">
        <f>LOOKUP(A20,DuboCalc!$2:$2,DuboCalc!$60:$60)</f>
        <v>0</v>
      </c>
      <c r="T20" s="717">
        <f>LOOKUP(A20,DuboCalc!$D$2:$CX$2,DuboCalc!$D$49:$CX$49)</f>
        <v>0.49567306501547986</v>
      </c>
      <c r="U20" s="717">
        <f>IF(LOOKUP(A20,'1.Klein Proj Bestaand Object'!$A$8:$A$208,'1.Klein Proj Bestaand Object'!$U$8:$U$208)=0,'St. Objectenlijst FE'!H20,(LOOKUP(A20,'1.Klein Proj Bestaand Object'!$A$8:$A$208,'1.Klein Proj Bestaand Object'!$U$8:$U$208)))</f>
        <v>1500</v>
      </c>
      <c r="V20" s="718">
        <f>LOOKUP(A20,'1.Klein Proj Bestaand Object'!$A$8:$A$208,'1.Klein Proj Bestaand Object'!$V$8:$V$208)</f>
        <v>0</v>
      </c>
      <c r="Z20" s="913"/>
      <c r="AA20" s="914"/>
      <c r="AB20" s="914"/>
      <c r="AC20" s="915"/>
      <c r="AD20" s="5"/>
    </row>
    <row r="21" spans="1:30" ht="52" thickBot="1" x14ac:dyDescent="0.25">
      <c r="A21" s="235">
        <v>17</v>
      </c>
      <c r="B21" s="725" t="str">
        <f>LOOKUP(A21,DuboCalc!$2:$2,DuboCalc!$3:$3)</f>
        <v>Betonstraatstenen</v>
      </c>
      <c r="C21" s="724">
        <v>1</v>
      </c>
      <c r="D21" s="628">
        <v>6</v>
      </c>
      <c r="E21" s="696" t="str">
        <f>LOOKUP(A21,DuboCalc!$2:$2,DuboCalc!$4:$4)</f>
        <v>m2</v>
      </c>
      <c r="F21" s="230" t="str">
        <f>LOOKUP(A21,DuboCalc!$2:$2,DuboCalc!$5:$5)</f>
        <v>210x105x80mm</v>
      </c>
      <c r="G21" s="629">
        <f>LOOKUP(A21,DuboCalc!$2:$2,DuboCalc!$39:$39)</f>
        <v>7.75</v>
      </c>
      <c r="H21" s="236">
        <f>LOOKUP(A21,DuboCalc!$2:$2,DuboCalc!$46:$46)</f>
        <v>144</v>
      </c>
      <c r="I21" s="236">
        <f>LOOKUP(A21,DuboCalc!$2:$2,DuboCalc!$48:$48)</f>
        <v>60</v>
      </c>
      <c r="J21" s="719">
        <f>IF(LOOKUP(A21,'2.Middel Proj Aangepast Object'!$A$7:$A$207,'2.Middel Proj Aangepast Object'!$U$7:$U$207)=0,100%,LOOKUP('St. Objectenlijst FE'!A21,'2.Middel Proj Aangepast Object'!$A$7:$A$207,'2.Middel Proj Aangepast Object'!$U$7:$U$207))</f>
        <v>1</v>
      </c>
      <c r="K21" s="548">
        <f>LOOKUP(A21,DuboCalc!$2:$2,DuboCalc!$51:$51)</f>
        <v>0</v>
      </c>
      <c r="L21" s="548">
        <f>LOOKUP(A21,DuboCalc!$2:$2,DuboCalc!$52:$52)</f>
        <v>0</v>
      </c>
      <c r="M21" s="548">
        <f>LOOKUP(A21,DuboCalc!$2:$2,DuboCalc!$53:$53)</f>
        <v>0</v>
      </c>
      <c r="N21" s="548">
        <f>LOOKUP(A21,DuboCalc!$2:$2,DuboCalc!$54:$54)</f>
        <v>0</v>
      </c>
      <c r="O21" s="548">
        <f>LOOKUP(A21,DuboCalc!$2:$2,DuboCalc!$55:$55)</f>
        <v>0</v>
      </c>
      <c r="P21" s="548">
        <f>LOOKUP(A21,DuboCalc!$2:$2,DuboCalc!$56:$56)</f>
        <v>1</v>
      </c>
      <c r="Q21" s="548">
        <f>LOOKUP(A21,DuboCalc!$2:$2,DuboCalc!$57:$57)</f>
        <v>0</v>
      </c>
      <c r="R21" s="549">
        <f>LOOKUP(A21,DuboCalc!$2:$2,DuboCalc!$59:$59)</f>
        <v>0</v>
      </c>
      <c r="S21" s="549">
        <f>LOOKUP(A21,DuboCalc!$2:$2,DuboCalc!$60:$60)</f>
        <v>0</v>
      </c>
      <c r="T21" s="717">
        <f>LOOKUP(A21,DuboCalc!$D$2:$CX$2,DuboCalc!$D$49:$CX$49)</f>
        <v>0.20638511764705886</v>
      </c>
      <c r="U21" s="717">
        <f>IF(LOOKUP(A21,'1.Klein Proj Bestaand Object'!$A$8:$A$208,'1.Klein Proj Bestaand Object'!$U$8:$U$208)=0,'St. Objectenlijst FE'!H21,(LOOKUP(A21,'1.Klein Proj Bestaand Object'!$A$8:$A$208,'1.Klein Proj Bestaand Object'!$U$8:$U$208)))</f>
        <v>144</v>
      </c>
      <c r="V21" s="718">
        <f>LOOKUP(A21,'1.Klein Proj Bestaand Object'!$A$8:$A$208,'1.Klein Proj Bestaand Object'!$V$8:$V$208)</f>
        <v>0</v>
      </c>
      <c r="Z21" s="913"/>
      <c r="AA21" s="914"/>
      <c r="AB21" s="914"/>
      <c r="AC21" s="915"/>
      <c r="AD21" s="5"/>
    </row>
    <row r="22" spans="1:30" ht="18" thickBot="1" x14ac:dyDescent="0.25">
      <c r="A22" s="235">
        <v>18</v>
      </c>
      <c r="B22" s="725" t="str">
        <f>LOOKUP(A22,DuboCalc!$2:$2,DuboCalc!$3:$3)</f>
        <v>Straatbakstenen</v>
      </c>
      <c r="C22" s="724">
        <v>1</v>
      </c>
      <c r="D22" s="628">
        <v>6</v>
      </c>
      <c r="E22" s="696" t="str">
        <f>LOOKUP(A22,DuboCalc!$2:$2,DuboCalc!$4:$4)</f>
        <v>m2</v>
      </c>
      <c r="F22" s="230" t="str">
        <f>LOOKUP(A22,DuboCalc!$2:$2,DuboCalc!$5:$5)</f>
        <v>Straatbakstenen B&amp;U, KNB</v>
      </c>
      <c r="G22" s="629">
        <f>LOOKUP(A22,DuboCalc!$2:$2,DuboCalc!$39:$39)</f>
        <v>2.04</v>
      </c>
      <c r="H22" s="236">
        <f>LOOKUP(A22,DuboCalc!$2:$2,DuboCalc!$46:$46)</f>
        <v>142.5</v>
      </c>
      <c r="I22" s="236">
        <f>LOOKUP(A22,DuboCalc!$2:$2,DuboCalc!$48:$48)</f>
        <v>60</v>
      </c>
      <c r="J22" s="719">
        <f>IF(LOOKUP(A22,'2.Middel Proj Aangepast Object'!$A$7:$A$207,'2.Middel Proj Aangepast Object'!$U$7:$U$207)=0,100%,LOOKUP('St. Objectenlijst FE'!A22,'2.Middel Proj Aangepast Object'!$A$7:$A$207,'2.Middel Proj Aangepast Object'!$U$7:$U$207))</f>
        <v>1</v>
      </c>
      <c r="K22" s="548">
        <f>LOOKUP(A22,DuboCalc!$2:$2,DuboCalc!$51:$51)</f>
        <v>0</v>
      </c>
      <c r="L22" s="548">
        <f>LOOKUP(A22,DuboCalc!$2:$2,DuboCalc!$52:$52)</f>
        <v>0</v>
      </c>
      <c r="M22" s="548">
        <f>LOOKUP(A22,DuboCalc!$2:$2,DuboCalc!$53:$53)</f>
        <v>0</v>
      </c>
      <c r="N22" s="548">
        <f>LOOKUP(A22,DuboCalc!$2:$2,DuboCalc!$54:$54)</f>
        <v>0</v>
      </c>
      <c r="O22" s="548">
        <f>LOOKUP(A22,DuboCalc!$2:$2,DuboCalc!$55:$55)</f>
        <v>0</v>
      </c>
      <c r="P22" s="548">
        <f>LOOKUP(A22,DuboCalc!$2:$2,DuboCalc!$56:$56)</f>
        <v>1</v>
      </c>
      <c r="Q22" s="548">
        <f>LOOKUP(A22,DuboCalc!$2:$2,DuboCalc!$57:$57)</f>
        <v>0</v>
      </c>
      <c r="R22" s="549">
        <f>LOOKUP(A22,DuboCalc!$2:$2,DuboCalc!$59:$59)</f>
        <v>0</v>
      </c>
      <c r="S22" s="549">
        <f>LOOKUP(A22,DuboCalc!$2:$2,DuboCalc!$60:$60)</f>
        <v>0</v>
      </c>
      <c r="T22" s="717">
        <f>LOOKUP(A22,DuboCalc!$D$2:$CX$2,DuboCalc!$D$49:$CX$49)</f>
        <v>1.3889938080495357E-3</v>
      </c>
      <c r="U22" s="717">
        <f>IF(LOOKUP(A22,'1.Klein Proj Bestaand Object'!$A$8:$A$208,'1.Klein Proj Bestaand Object'!$U$8:$U$208)=0,'St. Objectenlijst FE'!H22,(LOOKUP(A22,'1.Klein Proj Bestaand Object'!$A$8:$A$208,'1.Klein Proj Bestaand Object'!$U$8:$U$208)))</f>
        <v>142.5</v>
      </c>
      <c r="V22" s="718">
        <f>LOOKUP(A22,'1.Klein Proj Bestaand Object'!$A$8:$A$208,'1.Klein Proj Bestaand Object'!$V$8:$V$208)</f>
        <v>0</v>
      </c>
      <c r="Z22" s="913"/>
      <c r="AA22" s="914"/>
      <c r="AB22" s="914"/>
      <c r="AC22" s="915"/>
      <c r="AD22" s="5"/>
    </row>
    <row r="23" spans="1:30" ht="18" thickBot="1" x14ac:dyDescent="0.25">
      <c r="A23" s="235">
        <v>19</v>
      </c>
      <c r="B23" s="725" t="str">
        <f>LOOKUP(A23,DuboCalc!$2:$2,DuboCalc!$3:$3)</f>
        <v>Betontegels</v>
      </c>
      <c r="C23" s="724">
        <v>1</v>
      </c>
      <c r="D23" s="628">
        <v>6</v>
      </c>
      <c r="E23" s="696" t="str">
        <f>LOOKUP(A23,DuboCalc!$2:$2,DuboCalc!$4:$4)</f>
        <v>m2</v>
      </c>
      <c r="F23" s="230" t="str">
        <f>LOOKUP(A23,DuboCalc!$2:$2,DuboCalc!$5:$5)</f>
        <v>300x300x60mm</v>
      </c>
      <c r="G23" s="629">
        <f>LOOKUP(A23,DuboCalc!$2:$2,DuboCalc!$39:$39)</f>
        <v>5.94</v>
      </c>
      <c r="H23" s="236">
        <f>LOOKUP(A23,DuboCalc!$2:$2,DuboCalc!$46:$46)</f>
        <v>105.6</v>
      </c>
      <c r="I23" s="236">
        <f>LOOKUP(A23,DuboCalc!$2:$2,DuboCalc!$48:$48)</f>
        <v>60</v>
      </c>
      <c r="J23" s="719">
        <f>IF(LOOKUP(A23,'2.Middel Proj Aangepast Object'!$A$7:$A$207,'2.Middel Proj Aangepast Object'!$U$7:$U$207)=0,100%,LOOKUP('St. Objectenlijst FE'!A23,'2.Middel Proj Aangepast Object'!$A$7:$A$207,'2.Middel Proj Aangepast Object'!$U$7:$U$207))</f>
        <v>1</v>
      </c>
      <c r="K23" s="548">
        <f>LOOKUP(A23,DuboCalc!$2:$2,DuboCalc!$51:$51)</f>
        <v>0</v>
      </c>
      <c r="L23" s="548">
        <f>LOOKUP(A23,DuboCalc!$2:$2,DuboCalc!$52:$52)</f>
        <v>0</v>
      </c>
      <c r="M23" s="548">
        <f>LOOKUP(A23,DuboCalc!$2:$2,DuboCalc!$53:$53)</f>
        <v>0</v>
      </c>
      <c r="N23" s="548">
        <f>LOOKUP(A23,DuboCalc!$2:$2,DuboCalc!$54:$54)</f>
        <v>0</v>
      </c>
      <c r="O23" s="548">
        <f>LOOKUP(A23,DuboCalc!$2:$2,DuboCalc!$55:$55)</f>
        <v>0</v>
      </c>
      <c r="P23" s="548">
        <f>LOOKUP(A23,DuboCalc!$2:$2,DuboCalc!$56:$56)</f>
        <v>1</v>
      </c>
      <c r="Q23" s="548">
        <f>LOOKUP(A23,DuboCalc!$2:$2,DuboCalc!$57:$57)</f>
        <v>0</v>
      </c>
      <c r="R23" s="549">
        <f>LOOKUP(A23,DuboCalc!$2:$2,DuboCalc!$59:$59)</f>
        <v>0</v>
      </c>
      <c r="S23" s="549">
        <f>LOOKUP(A23,DuboCalc!$2:$2,DuboCalc!$60:$60)</f>
        <v>0</v>
      </c>
      <c r="T23" s="717">
        <f>LOOKUP(A23,DuboCalc!$D$2:$CX$2,DuboCalc!$D$49:$CX$49)</f>
        <v>0.20086639009287929</v>
      </c>
      <c r="U23" s="717">
        <f>IF(LOOKUP(A23,'1.Klein Proj Bestaand Object'!$A$8:$A$208,'1.Klein Proj Bestaand Object'!$U$8:$U$208)=0,'St. Objectenlijst FE'!H23,(LOOKUP(A23,'1.Klein Proj Bestaand Object'!$A$8:$A$208,'1.Klein Proj Bestaand Object'!$U$8:$U$208)))</f>
        <v>105.6</v>
      </c>
      <c r="V23" s="718">
        <f>LOOKUP(A23,'1.Klein Proj Bestaand Object'!$A$8:$A$208,'1.Klein Proj Bestaand Object'!$V$8:$V$208)</f>
        <v>0</v>
      </c>
      <c r="Z23" s="913"/>
      <c r="AA23" s="914"/>
      <c r="AB23" s="914"/>
      <c r="AC23" s="915"/>
      <c r="AD23" s="5"/>
    </row>
    <row r="24" spans="1:30" ht="52" thickBot="1" x14ac:dyDescent="0.25">
      <c r="A24" s="235">
        <v>20</v>
      </c>
      <c r="B24" s="725" t="str">
        <f>LOOKUP(A24,DuboCalc!$2:$2,DuboCalc!$3:$3)</f>
        <v>Parallelwegen</v>
      </c>
      <c r="C24" s="724">
        <v>1</v>
      </c>
      <c r="D24" s="628">
        <v>6</v>
      </c>
      <c r="E24" s="696" t="str">
        <f>LOOKUP(A24,DuboCalc!$2:$2,DuboCalc!$4:$4)</f>
        <v>m2</v>
      </c>
      <c r="F24" s="230" t="str">
        <f>LOOKUP(A24,DuboCalc!$2:$2,DuboCalc!$5:$5)</f>
        <v>Deklaag AC 11 surf DL-B laagdikte 0,035 m; kleeflaag 0,4 kg/m2 ; tussenlaag AC 16 bind TL-B bin base 50% PR laagdikte 0,045 m, kleeflaag 0,4 kg/m2; onderlaag AC 22 base OL-B 50% laagdikte 0,07 m; funderingslaag menggranulaat 250 mm; fundering zand laagdikte 0,5 m.</v>
      </c>
      <c r="G24" s="629">
        <f>LOOKUP(A24,DuboCalc!$2:$2,DuboCalc!$39:$39)</f>
        <v>12.38</v>
      </c>
      <c r="H24" s="236">
        <f>LOOKUP(A24,DuboCalc!$2:$2,DuboCalc!$46:$46)</f>
        <v>1100</v>
      </c>
      <c r="I24" s="236">
        <f>LOOKUP(A24,DuboCalc!$2:$2,DuboCalc!$48:$48)</f>
        <v>100</v>
      </c>
      <c r="J24" s="719">
        <f>IF(LOOKUP(A24,'2.Middel Proj Aangepast Object'!$A$7:$A$207,'2.Middel Proj Aangepast Object'!$U$7:$U$207)=0,100%,LOOKUP('St. Objectenlijst FE'!A24,'2.Middel Proj Aangepast Object'!$A$7:$A$207,'2.Middel Proj Aangepast Object'!$U$7:$U$207))</f>
        <v>1</v>
      </c>
      <c r="K24" s="548">
        <f>LOOKUP(A24,DuboCalc!$2:$2,DuboCalc!$51:$51)</f>
        <v>0</v>
      </c>
      <c r="L24" s="548">
        <f>LOOKUP(A24,DuboCalc!$2:$2,DuboCalc!$52:$52)</f>
        <v>0</v>
      </c>
      <c r="M24" s="548">
        <f>LOOKUP(A24,DuboCalc!$2:$2,DuboCalc!$53:$53)</f>
        <v>0.35</v>
      </c>
      <c r="N24" s="548">
        <f>LOOKUP(A24,DuboCalc!$2:$2,DuboCalc!$54:$54)</f>
        <v>0</v>
      </c>
      <c r="O24" s="548">
        <f>LOOKUP(A24,DuboCalc!$2:$2,DuboCalc!$55:$55)</f>
        <v>0.65</v>
      </c>
      <c r="P24" s="548">
        <f>LOOKUP(A24,DuboCalc!$2:$2,DuboCalc!$56:$56)</f>
        <v>0</v>
      </c>
      <c r="Q24" s="548">
        <f>LOOKUP(A24,DuboCalc!$2:$2,DuboCalc!$57:$57)</f>
        <v>0</v>
      </c>
      <c r="R24" s="549">
        <f>LOOKUP(A24,DuboCalc!$2:$2,DuboCalc!$59:$59)</f>
        <v>0.7</v>
      </c>
      <c r="S24" s="549">
        <f>LOOKUP(A24,DuboCalc!$2:$2,DuboCalc!$60:$60)</f>
        <v>0</v>
      </c>
      <c r="T24" s="717">
        <f>LOOKUP(A24,DuboCalc!$D$2:$CX$2,DuboCalc!$D$49:$CX$49)</f>
        <v>0.30338381424148608</v>
      </c>
      <c r="U24" s="717">
        <f>IF(LOOKUP(A24,'1.Klein Proj Bestaand Object'!$A$8:$A$208,'1.Klein Proj Bestaand Object'!$U$8:$U$208)=0,'St. Objectenlijst FE'!H24,(LOOKUP(A24,'1.Klein Proj Bestaand Object'!$A$8:$A$208,'1.Klein Proj Bestaand Object'!$U$8:$U$208)))</f>
        <v>1100</v>
      </c>
      <c r="V24" s="718">
        <f>LOOKUP(A24,'1.Klein Proj Bestaand Object'!$A$8:$A$208,'1.Klein Proj Bestaand Object'!$V$8:$V$208)</f>
        <v>0</v>
      </c>
      <c r="Z24" s="913"/>
      <c r="AA24" s="914"/>
      <c r="AB24" s="914"/>
      <c r="AC24" s="915"/>
      <c r="AD24" s="5"/>
    </row>
    <row r="25" spans="1:30" ht="35" thickBot="1" x14ac:dyDescent="0.25">
      <c r="A25" s="235">
        <v>21</v>
      </c>
      <c r="B25" s="725" t="str">
        <f>LOOKUP(A25,DuboCalc!$2:$2,DuboCalc!$3:$3)</f>
        <v>Fietspaden (asfalt)</v>
      </c>
      <c r="C25" s="724">
        <v>1</v>
      </c>
      <c r="D25" s="628">
        <v>6</v>
      </c>
      <c r="E25" s="696" t="str">
        <f>LOOKUP(A25,DuboCalc!$2:$2,DuboCalc!$4:$4)</f>
        <v>m2</v>
      </c>
      <c r="F25" s="230" t="str">
        <f>LOOKUP(A25,DuboCalc!$2:$2,DuboCalc!$5:$5)</f>
        <v>Deklaag AC 8 surf DL-A laagdikte 0,025 m; kleeflaag 0,4 kg/m2; onderlaag AC 22 base OL-B 50% laagdikte 0,07 m; funderingslaag menggranulaat 250 mm; fundering zand laagdikte 0,5 m.</v>
      </c>
      <c r="G25" s="629">
        <f>LOOKUP(A25,DuboCalc!$2:$2,DuboCalc!$39:$39)</f>
        <v>8.23</v>
      </c>
      <c r="H25" s="236">
        <f>LOOKUP(A25,DuboCalc!$2:$2,DuboCalc!$46:$46)</f>
        <v>950</v>
      </c>
      <c r="I25" s="236">
        <f>LOOKUP(A25,DuboCalc!$2:$2,DuboCalc!$48:$48)</f>
        <v>100</v>
      </c>
      <c r="J25" s="719">
        <f>IF(LOOKUP(A25,'2.Middel Proj Aangepast Object'!$A$7:$A$207,'2.Middel Proj Aangepast Object'!$U$7:$U$207)=0,100%,LOOKUP('St. Objectenlijst FE'!A25,'2.Middel Proj Aangepast Object'!$A$7:$A$207,'2.Middel Proj Aangepast Object'!$U$7:$U$207))</f>
        <v>1</v>
      </c>
      <c r="K25" s="548">
        <f>LOOKUP(A25,DuboCalc!$2:$2,DuboCalc!$51:$51)</f>
        <v>0</v>
      </c>
      <c r="L25" s="548">
        <f>LOOKUP(A25,DuboCalc!$2:$2,DuboCalc!$52:$52)</f>
        <v>0</v>
      </c>
      <c r="M25" s="548">
        <f>LOOKUP(A25,DuboCalc!$2:$2,DuboCalc!$53:$53)</f>
        <v>0.3</v>
      </c>
      <c r="N25" s="548">
        <f>LOOKUP(A25,DuboCalc!$2:$2,DuboCalc!$54:$54)</f>
        <v>0</v>
      </c>
      <c r="O25" s="548">
        <f>LOOKUP(A25,DuboCalc!$2:$2,DuboCalc!$55:$55)</f>
        <v>0.7</v>
      </c>
      <c r="P25" s="548">
        <f>LOOKUP(A25,DuboCalc!$2:$2,DuboCalc!$56:$56)</f>
        <v>0</v>
      </c>
      <c r="Q25" s="548">
        <f>LOOKUP(A25,DuboCalc!$2:$2,DuboCalc!$57:$57)</f>
        <v>0</v>
      </c>
      <c r="R25" s="549">
        <f>LOOKUP(A25,DuboCalc!$2:$2,DuboCalc!$59:$59)</f>
        <v>0.7</v>
      </c>
      <c r="S25" s="549">
        <f>LOOKUP(A25,DuboCalc!$2:$2,DuboCalc!$60:$60)</f>
        <v>0</v>
      </c>
      <c r="T25" s="717">
        <f>LOOKUP(A25,DuboCalc!$D$2:$CX$2,DuboCalc!$D$49:$CX$49)</f>
        <v>0.23975034055727551</v>
      </c>
      <c r="U25" s="717">
        <f>IF(LOOKUP(A25,'1.Klein Proj Bestaand Object'!$A$8:$A$208,'1.Klein Proj Bestaand Object'!$U$8:$U$208)=0,'St. Objectenlijst FE'!H25,(LOOKUP(A25,'1.Klein Proj Bestaand Object'!$A$8:$A$208,'1.Klein Proj Bestaand Object'!$U$8:$U$208)))</f>
        <v>950</v>
      </c>
      <c r="V25" s="718">
        <f>LOOKUP(A25,'1.Klein Proj Bestaand Object'!$A$8:$A$208,'1.Klein Proj Bestaand Object'!$V$8:$V$208)</f>
        <v>0</v>
      </c>
      <c r="Z25" s="913"/>
      <c r="AA25" s="914"/>
      <c r="AB25" s="914"/>
      <c r="AC25" s="915"/>
      <c r="AD25" s="5"/>
    </row>
    <row r="26" spans="1:30" ht="18" thickBot="1" x14ac:dyDescent="0.25">
      <c r="A26" s="235">
        <v>22</v>
      </c>
      <c r="B26" s="725" t="str">
        <f>LOOKUP(A26,DuboCalc!$2:$2,DuboCalc!$3:$3)</f>
        <v>Paden van betontegels</v>
      </c>
      <c r="C26" s="724">
        <v>1</v>
      </c>
      <c r="D26" s="628">
        <v>6</v>
      </c>
      <c r="E26" s="696" t="str">
        <f>LOOKUP(A26,DuboCalc!$2:$2,DuboCalc!$4:$4)</f>
        <v>m2</v>
      </c>
      <c r="F26" s="230" t="str">
        <f>LOOKUP(A26,DuboCalc!$2:$2,DuboCalc!$5:$5)</f>
        <v>Betonstraatstenen plaatselijk herstraten 10% en volledig herstraten 90%; fundering zand 750 mm.</v>
      </c>
      <c r="G26" s="629">
        <f>LOOKUP(A26,DuboCalc!$2:$2,DuboCalc!$39:$39)</f>
        <v>24.25</v>
      </c>
      <c r="H26" s="236">
        <f>LOOKUP(A26,DuboCalc!$2:$2,DuboCalc!$46:$46)</f>
        <v>1100</v>
      </c>
      <c r="I26" s="236">
        <f>LOOKUP(A26,DuboCalc!$2:$2,DuboCalc!$48:$48)</f>
        <v>100</v>
      </c>
      <c r="J26" s="719">
        <f>IF(LOOKUP(A26,'2.Middel Proj Aangepast Object'!$A$7:$A$207,'2.Middel Proj Aangepast Object'!$U$7:$U$207)=0,100%,LOOKUP('St. Objectenlijst FE'!A26,'2.Middel Proj Aangepast Object'!$A$7:$A$207,'2.Middel Proj Aangepast Object'!$U$7:$U$207))</f>
        <v>1</v>
      </c>
      <c r="K26" s="548">
        <f>LOOKUP(A26,DuboCalc!$2:$2,DuboCalc!$51:$51)</f>
        <v>0</v>
      </c>
      <c r="L26" s="548">
        <f>LOOKUP(A26,DuboCalc!$2:$2,DuboCalc!$52:$52)</f>
        <v>0</v>
      </c>
      <c r="M26" s="548">
        <f>LOOKUP(A26,DuboCalc!$2:$2,DuboCalc!$53:$53)</f>
        <v>0</v>
      </c>
      <c r="N26" s="548">
        <f>LOOKUP(A26,DuboCalc!$2:$2,DuboCalc!$54:$54)</f>
        <v>0</v>
      </c>
      <c r="O26" s="548">
        <f>LOOKUP(A26,DuboCalc!$2:$2,DuboCalc!$55:$55)</f>
        <v>0.95</v>
      </c>
      <c r="P26" s="548">
        <f>LOOKUP(A26,DuboCalc!$2:$2,DuboCalc!$56:$56)</f>
        <v>0.05</v>
      </c>
      <c r="Q26" s="548">
        <f>LOOKUP(A26,DuboCalc!$2:$2,DuboCalc!$57:$57)</f>
        <v>0</v>
      </c>
      <c r="R26" s="549">
        <f>LOOKUP(A26,DuboCalc!$2:$2,DuboCalc!$59:$59)</f>
        <v>0.8</v>
      </c>
      <c r="S26" s="549">
        <f>LOOKUP(A26,DuboCalc!$2:$2,DuboCalc!$60:$60)</f>
        <v>0</v>
      </c>
      <c r="T26" s="717">
        <f>LOOKUP(A26,DuboCalc!$D$2:$CX$2,DuboCalc!$D$49:$CX$49)</f>
        <v>0.39105631578947375</v>
      </c>
      <c r="U26" s="717">
        <f>IF(LOOKUP(A26,'1.Klein Proj Bestaand Object'!$A$8:$A$208,'1.Klein Proj Bestaand Object'!$U$8:$U$208)=0,'St. Objectenlijst FE'!H26,(LOOKUP(A26,'1.Klein Proj Bestaand Object'!$A$8:$A$208,'1.Klein Proj Bestaand Object'!$U$8:$U$208)))</f>
        <v>1100</v>
      </c>
      <c r="V26" s="718">
        <f>LOOKUP(A26,'1.Klein Proj Bestaand Object'!$A$8:$A$208,'1.Klein Proj Bestaand Object'!$V$8:$V$208)</f>
        <v>0</v>
      </c>
      <c r="Z26" s="913"/>
      <c r="AA26" s="914"/>
      <c r="AB26" s="914"/>
      <c r="AC26" s="915"/>
      <c r="AD26" s="5"/>
    </row>
    <row r="27" spans="1:30" ht="18" thickBot="1" x14ac:dyDescent="0.25">
      <c r="A27" s="235">
        <v>23</v>
      </c>
      <c r="B27" s="725" t="str">
        <f>LOOKUP(A27,DuboCalc!$2:$2,DuboCalc!$3:$3)</f>
        <v>Paden tegelconstructie</v>
      </c>
      <c r="C27" s="724">
        <v>1</v>
      </c>
      <c r="D27" s="628">
        <v>6</v>
      </c>
      <c r="E27" s="696" t="str">
        <f>LOOKUP(A27,DuboCalc!$2:$2,DuboCalc!$4:$4)</f>
        <v>m2</v>
      </c>
      <c r="F27" s="230" t="str">
        <f>LOOKUP(A27,DuboCalc!$2:$2,DuboCalc!$5:$5)</f>
        <v>Tegels plaatselijk herstraten 10% en volledig herstraten 90%; fundering zand 750 mm.</v>
      </c>
      <c r="G27" s="629">
        <f>LOOKUP(A27,DuboCalc!$2:$2,DuboCalc!$39:$39)</f>
        <v>24.36</v>
      </c>
      <c r="H27" s="236">
        <f>LOOKUP(A27,DuboCalc!$2:$2,DuboCalc!$46:$46)</f>
        <v>1000</v>
      </c>
      <c r="I27" s="236">
        <f>LOOKUP(A27,DuboCalc!$2:$2,DuboCalc!$48:$48)</f>
        <v>100</v>
      </c>
      <c r="J27" s="719">
        <f>IF(LOOKUP(A27,'2.Middel Proj Aangepast Object'!$A$7:$A$207,'2.Middel Proj Aangepast Object'!$U$7:$U$207)=0,100%,LOOKUP('St. Objectenlijst FE'!A27,'2.Middel Proj Aangepast Object'!$A$7:$A$207,'2.Middel Proj Aangepast Object'!$U$7:$U$207))</f>
        <v>1</v>
      </c>
      <c r="K27" s="548">
        <f>LOOKUP(A27,DuboCalc!$2:$2,DuboCalc!$51:$51)</f>
        <v>0</v>
      </c>
      <c r="L27" s="548">
        <f>LOOKUP(A27,DuboCalc!$2:$2,DuboCalc!$52:$52)</f>
        <v>0</v>
      </c>
      <c r="M27" s="548">
        <f>LOOKUP(A27,DuboCalc!$2:$2,DuboCalc!$53:$53)</f>
        <v>0</v>
      </c>
      <c r="N27" s="548">
        <f>LOOKUP(A27,DuboCalc!$2:$2,DuboCalc!$54:$54)</f>
        <v>0</v>
      </c>
      <c r="O27" s="548">
        <f>LOOKUP(A27,DuboCalc!$2:$2,DuboCalc!$55:$55)</f>
        <v>0.98</v>
      </c>
      <c r="P27" s="548">
        <f>LOOKUP(A27,DuboCalc!$2:$2,DuboCalc!$56:$56)</f>
        <v>0.02</v>
      </c>
      <c r="Q27" s="548">
        <f>LOOKUP(A27,DuboCalc!$2:$2,DuboCalc!$57:$57)</f>
        <v>0</v>
      </c>
      <c r="R27" s="549">
        <f>LOOKUP(A27,DuboCalc!$2:$2,DuboCalc!$59:$59)</f>
        <v>0.8</v>
      </c>
      <c r="S27" s="549">
        <f>LOOKUP(A27,DuboCalc!$2:$2,DuboCalc!$60:$60)</f>
        <v>0</v>
      </c>
      <c r="T27" s="717">
        <f>LOOKUP(A27,DuboCalc!$D$2:$CX$2,DuboCalc!$D$49:$CX$49)</f>
        <v>0.45475082972136222</v>
      </c>
      <c r="U27" s="717">
        <f>IF(LOOKUP(A27,'1.Klein Proj Bestaand Object'!$A$8:$A$208,'1.Klein Proj Bestaand Object'!$U$8:$U$208)=0,'St. Objectenlijst FE'!H27,(LOOKUP(A27,'1.Klein Proj Bestaand Object'!$A$8:$A$208,'1.Klein Proj Bestaand Object'!$U$8:$U$208)))</f>
        <v>1000</v>
      </c>
      <c r="V27" s="718">
        <f>LOOKUP(A27,'1.Klein Proj Bestaand Object'!$A$8:$A$208,'1.Klein Proj Bestaand Object'!$V$8:$V$208)</f>
        <v>0</v>
      </c>
      <c r="Z27" s="913"/>
      <c r="AA27" s="914"/>
      <c r="AB27" s="914"/>
      <c r="AC27" s="915"/>
      <c r="AD27" s="5"/>
    </row>
    <row r="28" spans="1:30" ht="35" thickBot="1" x14ac:dyDescent="0.25">
      <c r="A28" s="235">
        <v>24</v>
      </c>
      <c r="B28" s="725" t="str">
        <f>LOOKUP(A28,DuboCalc!$2:$2,DuboCalc!$3:$3)</f>
        <v>Fietspaden (beton)</v>
      </c>
      <c r="C28" s="724">
        <v>1</v>
      </c>
      <c r="D28" s="628">
        <v>6</v>
      </c>
      <c r="E28" s="696" t="str">
        <f>LOOKUP(A28,DuboCalc!$2:$2,DuboCalc!$4:$4)</f>
        <v>m2</v>
      </c>
      <c r="F28" s="230" t="str">
        <f>LOOKUP(A28,DuboCalc!$2:$2,DuboCalc!$5:$5)</f>
        <v>Betonmortel voorr GWW C3545 CEM III 30% granulaat, funderingslaag menggranulaat 200 mm, ophoogmateriaal zand 750 mm.</v>
      </c>
      <c r="G28" s="629">
        <f>LOOKUP(A28,DuboCalc!$2:$2,DuboCalc!$39:$39)</f>
        <v>4.3499999999999996</v>
      </c>
      <c r="H28" s="236">
        <f>LOOKUP(A28,DuboCalc!$2:$2,DuboCalc!$46:$46)</f>
        <v>1200</v>
      </c>
      <c r="I28" s="236">
        <f>LOOKUP(A28,DuboCalc!$2:$2,DuboCalc!$48:$48)</f>
        <v>60</v>
      </c>
      <c r="J28" s="719">
        <f>IF(LOOKUP(A28,'2.Middel Proj Aangepast Object'!$A$7:$A$207,'2.Middel Proj Aangepast Object'!$U$7:$U$207)=0,100%,LOOKUP('St. Objectenlijst FE'!A28,'2.Middel Proj Aangepast Object'!$A$7:$A$207,'2.Middel Proj Aangepast Object'!$U$7:$U$207))</f>
        <v>1</v>
      </c>
      <c r="K28" s="548">
        <f>LOOKUP(A28,DuboCalc!$2:$2,DuboCalc!$51:$51)</f>
        <v>0.2</v>
      </c>
      <c r="L28" s="548">
        <f>LOOKUP(A28,DuboCalc!$2:$2,DuboCalc!$52:$52)</f>
        <v>0</v>
      </c>
      <c r="M28" s="548">
        <f>LOOKUP(A28,DuboCalc!$2:$2,DuboCalc!$53:$53)</f>
        <v>0</v>
      </c>
      <c r="N28" s="548">
        <f>LOOKUP(A28,DuboCalc!$2:$2,DuboCalc!$54:$54)</f>
        <v>0</v>
      </c>
      <c r="O28" s="548">
        <f>LOOKUP(A28,DuboCalc!$2:$2,DuboCalc!$55:$55)</f>
        <v>0.8</v>
      </c>
      <c r="P28" s="548">
        <f>LOOKUP(A28,DuboCalc!$2:$2,DuboCalc!$56:$56)</f>
        <v>0</v>
      </c>
      <c r="Q28" s="548">
        <f>LOOKUP(A28,DuboCalc!$2:$2,DuboCalc!$57:$57)</f>
        <v>0</v>
      </c>
      <c r="R28" s="549">
        <f>LOOKUP(A28,DuboCalc!$2:$2,DuboCalc!$59:$59)</f>
        <v>0.8</v>
      </c>
      <c r="S28" s="549">
        <f>LOOKUP(A28,DuboCalc!$2:$2,DuboCalc!$60:$60)</f>
        <v>0</v>
      </c>
      <c r="T28" s="717">
        <f>LOOKUP(A28,DuboCalc!$D$2:$CX$2,DuboCalc!$D$49:$CX$49)</f>
        <v>6.2304371517027869E-2</v>
      </c>
      <c r="U28" s="717">
        <f>IF(LOOKUP(A28,'1.Klein Proj Bestaand Object'!$A$8:$A$208,'1.Klein Proj Bestaand Object'!$U$8:$U$208)=0,'St. Objectenlijst FE'!H28,(LOOKUP(A28,'1.Klein Proj Bestaand Object'!$A$8:$A$208,'1.Klein Proj Bestaand Object'!$U$8:$U$208)))</f>
        <v>1200</v>
      </c>
      <c r="V28" s="718">
        <f>LOOKUP(A28,'1.Klein Proj Bestaand Object'!$A$8:$A$208,'1.Klein Proj Bestaand Object'!$V$8:$V$208)</f>
        <v>0</v>
      </c>
      <c r="Z28" s="913"/>
      <c r="AA28" s="914"/>
      <c r="AB28" s="914"/>
      <c r="AC28" s="915"/>
      <c r="AD28" s="5"/>
    </row>
    <row r="29" spans="1:30" ht="18" thickBot="1" x14ac:dyDescent="0.25">
      <c r="A29" s="235">
        <v>25</v>
      </c>
      <c r="B29" s="725" t="str">
        <f>LOOKUP(A29,DuboCalc!$2:$2,DuboCalc!$3:$3)</f>
        <v>Duikerbrug</v>
      </c>
      <c r="C29" s="724">
        <v>1</v>
      </c>
      <c r="D29" s="697">
        <v>5</v>
      </c>
      <c r="E29" s="696" t="str">
        <f>LOOKUP(A29,DuboCalc!$2:$2,DuboCalc!$4:$4)</f>
        <v>Stuks</v>
      </c>
      <c r="F29" s="230" t="str">
        <f>LOOKUP(A29,DuboCalc!$2:$2,DuboCalc!$5:$5)</f>
        <v>Gemiddelde brug is 190,8 m2, 2x2 rijstroken en 10,4 m overspanning. Soortelijk gewicht is 2.400 kg per m3. 2,2 m hoog.</v>
      </c>
      <c r="G29" s="629">
        <f>LOOKUP(A29,DuboCalc!$2:$2,DuboCalc!$39:$39)</f>
        <v>9392.76</v>
      </c>
      <c r="H29" s="236">
        <f>LOOKUP(A29,DuboCalc!$2:$2,DuboCalc!$46:$46)</f>
        <v>503712.00000000006</v>
      </c>
      <c r="I29" s="236">
        <f>LOOKUP(A29,DuboCalc!$2:$2,DuboCalc!$48:$48)</f>
        <v>85</v>
      </c>
      <c r="J29" s="719">
        <f>IF(LOOKUP(A29,'2.Middel Proj Aangepast Object'!$A$7:$A$207,'2.Middel Proj Aangepast Object'!$U$7:$U$207)=0,100%,LOOKUP('St. Objectenlijst FE'!A29,'2.Middel Proj Aangepast Object'!$A$7:$A$207,'2.Middel Proj Aangepast Object'!$U$7:$U$207))</f>
        <v>1</v>
      </c>
      <c r="K29" s="548">
        <f>LOOKUP(A29,DuboCalc!$2:$2,DuboCalc!$51:$51)</f>
        <v>0.95</v>
      </c>
      <c r="L29" s="548">
        <f>LOOKUP(A29,DuboCalc!$2:$2,DuboCalc!$52:$52)</f>
        <v>0.04</v>
      </c>
      <c r="M29" s="548">
        <f>LOOKUP(A29,DuboCalc!$2:$2,DuboCalc!$53:$53)</f>
        <v>0</v>
      </c>
      <c r="N29" s="548">
        <f>LOOKUP(A29,DuboCalc!$2:$2,DuboCalc!$54:$54)</f>
        <v>0</v>
      </c>
      <c r="O29" s="548">
        <f>LOOKUP(A29,DuboCalc!$2:$2,DuboCalc!$55:$55)</f>
        <v>0</v>
      </c>
      <c r="P29" s="548">
        <f>LOOKUP(A29,DuboCalc!$2:$2,DuboCalc!$56:$56)</f>
        <v>0.01</v>
      </c>
      <c r="Q29" s="548">
        <f>LOOKUP(A29,DuboCalc!$2:$2,DuboCalc!$57:$57)</f>
        <v>0</v>
      </c>
      <c r="R29" s="549">
        <f>LOOKUP(A29,DuboCalc!$2:$2,DuboCalc!$59:$59)</f>
        <v>0.1</v>
      </c>
      <c r="S29" s="549">
        <f>LOOKUP(A29,DuboCalc!$2:$2,DuboCalc!$60:$60)</f>
        <v>0</v>
      </c>
      <c r="T29" s="717">
        <f>LOOKUP(A29,DuboCalc!$D$2:$CX$2,DuboCalc!$D$49:$CX$49)</f>
        <v>938.21825793188862</v>
      </c>
      <c r="U29" s="717">
        <f>IF(LOOKUP(A29,'1.Klein Proj Bestaand Object'!$A$8:$A$208,'1.Klein Proj Bestaand Object'!$U$8:$U$208)=0,'St. Objectenlijst FE'!H29,(LOOKUP(A29,'1.Klein Proj Bestaand Object'!$A$8:$A$208,'1.Klein Proj Bestaand Object'!$U$8:$U$208)))</f>
        <v>503712.00000000006</v>
      </c>
      <c r="V29" s="718">
        <f>LOOKUP(A29,'1.Klein Proj Bestaand Object'!$A$8:$A$208,'1.Klein Proj Bestaand Object'!$V$8:$V$208)</f>
        <v>0</v>
      </c>
      <c r="Z29" s="913"/>
      <c r="AA29" s="914"/>
      <c r="AB29" s="914"/>
      <c r="AC29" s="915"/>
      <c r="AD29" s="5"/>
    </row>
    <row r="30" spans="1:30" ht="35" thickBot="1" x14ac:dyDescent="0.25">
      <c r="A30" s="235">
        <v>26</v>
      </c>
      <c r="B30" s="725" t="str">
        <f>LOOKUP(A30,DuboCalc!$2:$2,DuboCalc!$3:$3)</f>
        <v>Kerende constructie</v>
      </c>
      <c r="C30" s="724">
        <v>1</v>
      </c>
      <c r="D30" s="628">
        <v>5</v>
      </c>
      <c r="E30" s="696" t="str">
        <f>LOOKUP(A30,DuboCalc!$2:$2,DuboCalc!$4:$4)</f>
        <v>Stuks</v>
      </c>
      <c r="F30" s="230" t="str">
        <f>LOOKUP(A30,DuboCalc!$2:$2,DuboCalc!$5:$5)</f>
        <v xml:space="preserve">Kerende constructie van beton. Gemiddelde lengte 117 meter, gemiddelde hoogte 3,1 meter. Soortelijk gewicht is 2.400 kg per m3 </v>
      </c>
      <c r="G30" s="629">
        <f>LOOKUP(A30,DuboCalc!$2:$2,DuboCalc!$39:$39)</f>
        <v>5045.1400000000003</v>
      </c>
      <c r="H30" s="236">
        <f>LOOKUP(A30,DuboCalc!$2:$2,DuboCalc!$46:$46)</f>
        <v>870480</v>
      </c>
      <c r="I30" s="236">
        <f>LOOKUP(A30,DuboCalc!$2:$2,DuboCalc!$48:$48)</f>
        <v>85</v>
      </c>
      <c r="J30" s="719">
        <f>IF(LOOKUP(A30,'2.Middel Proj Aangepast Object'!$A$7:$A$207,'2.Middel Proj Aangepast Object'!$U$7:$U$207)=0,100%,LOOKUP('St. Objectenlijst FE'!A30,'2.Middel Proj Aangepast Object'!$A$7:$A$207,'2.Middel Proj Aangepast Object'!$U$7:$U$207))</f>
        <v>1</v>
      </c>
      <c r="K30" s="548">
        <f>LOOKUP(A30,DuboCalc!$2:$2,DuboCalc!$51:$51)</f>
        <v>0.69</v>
      </c>
      <c r="L30" s="548">
        <f>LOOKUP(A30,DuboCalc!$2:$2,DuboCalc!$52:$52)</f>
        <v>0.03</v>
      </c>
      <c r="M30" s="548">
        <f>LOOKUP(A30,DuboCalc!$2:$2,DuboCalc!$53:$53)</f>
        <v>0</v>
      </c>
      <c r="N30" s="548">
        <f>LOOKUP(A30,DuboCalc!$2:$2,DuboCalc!$54:$54)</f>
        <v>0</v>
      </c>
      <c r="O30" s="548">
        <f>LOOKUP(A30,DuboCalc!$2:$2,DuboCalc!$55:$55)</f>
        <v>0.28000000000000003</v>
      </c>
      <c r="P30" s="548">
        <f>LOOKUP(A30,DuboCalc!$2:$2,DuboCalc!$56:$56)</f>
        <v>0</v>
      </c>
      <c r="Q30" s="548">
        <f>LOOKUP(A30,DuboCalc!$2:$2,DuboCalc!$57:$57)</f>
        <v>0</v>
      </c>
      <c r="R30" s="549">
        <f>LOOKUP(A30,DuboCalc!$2:$2,DuboCalc!$59:$59)</f>
        <v>0.1</v>
      </c>
      <c r="S30" s="549">
        <f>LOOKUP(A30,DuboCalc!$2:$2,DuboCalc!$60:$60)</f>
        <v>0</v>
      </c>
      <c r="T30" s="717">
        <f>LOOKUP(A30,DuboCalc!$D$2:$CX$2,DuboCalc!$D$49:$CX$49)</f>
        <v>706.28510823529427</v>
      </c>
      <c r="U30" s="717">
        <f>IF(LOOKUP(A30,'1.Klein Proj Bestaand Object'!$A$8:$A$208,'1.Klein Proj Bestaand Object'!$U$8:$U$208)=0,'St. Objectenlijst FE'!H30,(LOOKUP(A30,'1.Klein Proj Bestaand Object'!$A$8:$A$208,'1.Klein Proj Bestaand Object'!$U$8:$U$208)))</f>
        <v>870480</v>
      </c>
      <c r="V30" s="718">
        <f>LOOKUP(A30,'1.Klein Proj Bestaand Object'!$A$8:$A$208,'1.Klein Proj Bestaand Object'!$V$8:$V$208)</f>
        <v>0</v>
      </c>
      <c r="Z30" s="913"/>
      <c r="AA30" s="914"/>
      <c r="AB30" s="914"/>
      <c r="AC30" s="915"/>
      <c r="AD30" s="5"/>
    </row>
    <row r="31" spans="1:30" ht="18" thickBot="1" x14ac:dyDescent="0.25">
      <c r="A31" s="235">
        <v>27</v>
      </c>
      <c r="B31" s="725" t="str">
        <f>LOOKUP(A31,DuboCalc!$2:$2,DuboCalc!$3:$3)</f>
        <v>Tunnel 2 rijbanen</v>
      </c>
      <c r="C31" s="724">
        <v>1</v>
      </c>
      <c r="D31" s="628">
        <v>5</v>
      </c>
      <c r="E31" s="696" t="str">
        <f>LOOKUP(A31,DuboCalc!$2:$2,DuboCalc!$4:$4)</f>
        <v>Stuks</v>
      </c>
      <c r="F31" s="230" t="str">
        <f>LOOKUP(A31,DuboCalc!$2:$2,DuboCalc!$5:$5)</f>
        <v xml:space="preserve">Gemiddelde lengte van 25,7 m. Soortelijk gewicht is 2.400 kg per m3 </v>
      </c>
      <c r="G31" s="629">
        <f>LOOKUP(A31,DuboCalc!$2:$2,DuboCalc!$39:$39)</f>
        <v>387051.43</v>
      </c>
      <c r="H31" s="236">
        <f>LOOKUP(A31,DuboCalc!$2:$2,DuboCalc!$46:$46)</f>
        <v>2282160</v>
      </c>
      <c r="I31" s="236">
        <f>LOOKUP(A31,DuboCalc!$2:$2,DuboCalc!$48:$48)</f>
        <v>85</v>
      </c>
      <c r="J31" s="719">
        <f>IF(LOOKUP(A31,'2.Middel Proj Aangepast Object'!$A$7:$A$207,'2.Middel Proj Aangepast Object'!$U$7:$U$207)=0,100%,LOOKUP('St. Objectenlijst FE'!A31,'2.Middel Proj Aangepast Object'!$A$7:$A$207,'2.Middel Proj Aangepast Object'!$U$7:$U$207))</f>
        <v>1</v>
      </c>
      <c r="K31" s="548">
        <f>LOOKUP(A31,DuboCalc!$2:$2,DuboCalc!$51:$51)</f>
        <v>0.93</v>
      </c>
      <c r="L31" s="548">
        <f>LOOKUP(A31,DuboCalc!$2:$2,DuboCalc!$52:$52)</f>
        <v>6.5000000000000002E-2</v>
      </c>
      <c r="M31" s="548">
        <f>LOOKUP(A31,DuboCalc!$2:$2,DuboCalc!$53:$53)</f>
        <v>0</v>
      </c>
      <c r="N31" s="548">
        <f>LOOKUP(A31,DuboCalc!$2:$2,DuboCalc!$54:$54)</f>
        <v>0</v>
      </c>
      <c r="O31" s="548">
        <f>LOOKUP(A31,DuboCalc!$2:$2,DuboCalc!$55:$55)</f>
        <v>5.0000000000000001E-3</v>
      </c>
      <c r="P31" s="548">
        <f>LOOKUP(A31,DuboCalc!$2:$2,DuboCalc!$56:$56)</f>
        <v>0</v>
      </c>
      <c r="Q31" s="548">
        <f>LOOKUP(A31,DuboCalc!$2:$2,DuboCalc!$57:$57)</f>
        <v>0</v>
      </c>
      <c r="R31" s="549">
        <f>LOOKUP(A31,DuboCalc!$2:$2,DuboCalc!$59:$59)</f>
        <v>0.1</v>
      </c>
      <c r="S31" s="549">
        <f>LOOKUP(A31,DuboCalc!$2:$2,DuboCalc!$60:$60)</f>
        <v>0</v>
      </c>
      <c r="T31" s="717">
        <f>LOOKUP(A31,DuboCalc!$D$2:$CX$2,DuboCalc!$D$49:$CX$49)</f>
        <v>7408.4164072941176</v>
      </c>
      <c r="U31" s="717">
        <f>IF(LOOKUP(A31,'1.Klein Proj Bestaand Object'!$A$8:$A$208,'1.Klein Proj Bestaand Object'!$U$8:$U$208)=0,'St. Objectenlijst FE'!H31,(LOOKUP(A31,'1.Klein Proj Bestaand Object'!$A$8:$A$208,'1.Klein Proj Bestaand Object'!$U$8:$U$208)))</f>
        <v>2282160</v>
      </c>
      <c r="V31" s="718">
        <f>LOOKUP(A31,'1.Klein Proj Bestaand Object'!$A$8:$A$208,'1.Klein Proj Bestaand Object'!$V$8:$V$208)</f>
        <v>0</v>
      </c>
      <c r="Z31" s="913"/>
      <c r="AA31" s="914"/>
      <c r="AB31" s="914"/>
      <c r="AC31" s="915"/>
      <c r="AD31" s="5"/>
    </row>
    <row r="32" spans="1:30" ht="18" thickBot="1" x14ac:dyDescent="0.25">
      <c r="A32" s="235">
        <v>28</v>
      </c>
      <c r="B32" s="725" t="str">
        <f>LOOKUP(A32,DuboCalc!$2:$2,DuboCalc!$3:$3)</f>
        <v>Geluidbeperkende constructie (glas)</v>
      </c>
      <c r="C32" s="724">
        <v>1</v>
      </c>
      <c r="D32" s="628">
        <v>9</v>
      </c>
      <c r="E32" s="696" t="str">
        <f>LOOKUP(A32,DuboCalc!$2:$2,DuboCalc!$4:$4)</f>
        <v>m2</v>
      </c>
      <c r="F32" s="230" t="str">
        <f>LOOKUP(A32,DuboCalc!$2:$2,DuboCalc!$5:$5)</f>
        <v xml:space="preserve">Geluidsscherm met panelen van glas. Hoogte is 3 m. Dikte is 15 mm. </v>
      </c>
      <c r="G32" s="629">
        <f>LOOKUP(A32,DuboCalc!$2:$2,DuboCalc!$39:$39)</f>
        <v>4.01</v>
      </c>
      <c r="H32" s="236">
        <f>LOOKUP(A32,DuboCalc!$2:$2,DuboCalc!$46:$46)</f>
        <v>120</v>
      </c>
      <c r="I32" s="236">
        <f>LOOKUP(A32,DuboCalc!$2:$2,DuboCalc!$48:$48)</f>
        <v>50</v>
      </c>
      <c r="J32" s="719">
        <f>IF(LOOKUP(A32,'2.Middel Proj Aangepast Object'!$A$7:$A$207,'2.Middel Proj Aangepast Object'!$U$7:$U$207)=0,100%,LOOKUP('St. Objectenlijst FE'!A32,'2.Middel Proj Aangepast Object'!$A$7:$A$207,'2.Middel Proj Aangepast Object'!$U$7:$U$207))</f>
        <v>1</v>
      </c>
      <c r="K32" s="548">
        <f>LOOKUP(A32,DuboCalc!$2:$2,DuboCalc!$51:$51)</f>
        <v>0.85</v>
      </c>
      <c r="L32" s="548">
        <f>LOOKUP(A32,DuboCalc!$2:$2,DuboCalc!$52:$52)</f>
        <v>0.12</v>
      </c>
      <c r="M32" s="548">
        <f>LOOKUP(A32,DuboCalc!$2:$2,DuboCalc!$53:$53)</f>
        <v>0</v>
      </c>
      <c r="N32" s="548">
        <f>LOOKUP(A32,DuboCalc!$2:$2,DuboCalc!$54:$54)</f>
        <v>0</v>
      </c>
      <c r="O32" s="548">
        <f>LOOKUP(A32,DuboCalc!$2:$2,DuboCalc!$55:$55)</f>
        <v>0.03</v>
      </c>
      <c r="P32" s="548">
        <f>LOOKUP(A32,DuboCalc!$2:$2,DuboCalc!$56:$56)</f>
        <v>0</v>
      </c>
      <c r="Q32" s="548">
        <f>LOOKUP(A32,DuboCalc!$2:$2,DuboCalc!$57:$57)</f>
        <v>0</v>
      </c>
      <c r="R32" s="549">
        <f>LOOKUP(A32,DuboCalc!$2:$2,DuboCalc!$59:$59)</f>
        <v>0.1</v>
      </c>
      <c r="S32" s="549">
        <f>LOOKUP(A32,DuboCalc!$2:$2,DuboCalc!$60:$60)</f>
        <v>0</v>
      </c>
      <c r="T32" s="717">
        <f>LOOKUP(A32,DuboCalc!$D$2:$CX$2,DuboCalc!$D$49:$CX$49)</f>
        <v>0.62989925696594418</v>
      </c>
      <c r="U32" s="717">
        <f>IF(LOOKUP(A32,'1.Klein Proj Bestaand Object'!$A$8:$A$208,'1.Klein Proj Bestaand Object'!$U$8:$U$208)=0,'St. Objectenlijst FE'!H32,(LOOKUP(A32,'1.Klein Proj Bestaand Object'!$A$8:$A$208,'1.Klein Proj Bestaand Object'!$U$8:$U$208)))</f>
        <v>120</v>
      </c>
      <c r="V32" s="718">
        <f>LOOKUP(A32,'1.Klein Proj Bestaand Object'!$A$8:$A$208,'1.Klein Proj Bestaand Object'!$V$8:$V$208)</f>
        <v>0</v>
      </c>
      <c r="Z32" s="913"/>
      <c r="AA32" s="914"/>
      <c r="AB32" s="914"/>
      <c r="AC32" s="915"/>
      <c r="AD32" s="5"/>
    </row>
    <row r="33" spans="1:30" ht="18" thickBot="1" x14ac:dyDescent="0.25">
      <c r="A33" s="235">
        <v>29</v>
      </c>
      <c r="B33" s="725" t="str">
        <f>LOOKUP(A33,DuboCalc!$2:$2,DuboCalc!$3:$3)</f>
        <v>Geluidbeperkende constructie (beton)</v>
      </c>
      <c r="C33" s="724">
        <v>1</v>
      </c>
      <c r="D33" s="628">
        <v>9</v>
      </c>
      <c r="E33" s="696" t="str">
        <f>LOOKUP(A33,DuboCalc!$2:$2,DuboCalc!$4:$4)</f>
        <v>m2</v>
      </c>
      <c r="F33" s="230" t="str">
        <f>LOOKUP(A33,DuboCalc!$2:$2,DuboCalc!$5:$5)</f>
        <v>Geluidsscherm met panelen van beton. Hoogte is 3 m. Dikte is 0,5 m. 2.400 kg per m3.</v>
      </c>
      <c r="G33" s="629">
        <f>LOOKUP(A33,DuboCalc!$2:$2,DuboCalc!$39:$39)</f>
        <v>6.03</v>
      </c>
      <c r="H33" s="236">
        <f>LOOKUP(A33,DuboCalc!$2:$2,DuboCalc!$46:$46)</f>
        <v>3600</v>
      </c>
      <c r="I33" s="236">
        <f>LOOKUP(A33,DuboCalc!$2:$2,DuboCalc!$48:$48)</f>
        <v>50</v>
      </c>
      <c r="J33" s="719">
        <f>IF(LOOKUP(A33,'2.Middel Proj Aangepast Object'!$A$7:$A$207,'2.Middel Proj Aangepast Object'!$U$7:$U$207)=0,100%,LOOKUP('St. Objectenlijst FE'!A33,'2.Middel Proj Aangepast Object'!$A$7:$A$207,'2.Middel Proj Aangepast Object'!$U$7:$U$207))</f>
        <v>1</v>
      </c>
      <c r="K33" s="548">
        <f>LOOKUP(A33,DuboCalc!$2:$2,DuboCalc!$51:$51)</f>
        <v>0.93</v>
      </c>
      <c r="L33" s="548">
        <f>LOOKUP(A33,DuboCalc!$2:$2,DuboCalc!$52:$52)</f>
        <v>0.06</v>
      </c>
      <c r="M33" s="548">
        <f>LOOKUP(A33,DuboCalc!$2:$2,DuboCalc!$53:$53)</f>
        <v>0</v>
      </c>
      <c r="N33" s="548">
        <f>LOOKUP(A33,DuboCalc!$2:$2,DuboCalc!$54:$54)</f>
        <v>0</v>
      </c>
      <c r="O33" s="548">
        <f>LOOKUP(A33,DuboCalc!$2:$2,DuboCalc!$55:$55)</f>
        <v>0.01</v>
      </c>
      <c r="P33" s="548">
        <f>LOOKUP(A33,DuboCalc!$2:$2,DuboCalc!$56:$56)</f>
        <v>0</v>
      </c>
      <c r="Q33" s="548">
        <f>LOOKUP(A33,DuboCalc!$2:$2,DuboCalc!$57:$57)</f>
        <v>0</v>
      </c>
      <c r="R33" s="549">
        <f>LOOKUP(A33,DuboCalc!$2:$2,DuboCalc!$59:$59)</f>
        <v>0.1</v>
      </c>
      <c r="S33" s="549">
        <f>LOOKUP(A33,DuboCalc!$2:$2,DuboCalc!$60:$60)</f>
        <v>0</v>
      </c>
      <c r="T33" s="717">
        <f>LOOKUP(A33,DuboCalc!$D$2:$CX$2,DuboCalc!$D$49:$CX$49)</f>
        <v>0.7520289783281735</v>
      </c>
      <c r="U33" s="717">
        <f>IF(LOOKUP(A33,'1.Klein Proj Bestaand Object'!$A$8:$A$208,'1.Klein Proj Bestaand Object'!$U$8:$U$208)=0,'St. Objectenlijst FE'!H33,(LOOKUP(A33,'1.Klein Proj Bestaand Object'!$A$8:$A$208,'1.Klein Proj Bestaand Object'!$U$8:$U$208)))</f>
        <v>3600</v>
      </c>
      <c r="V33" s="718">
        <f>LOOKUP(A33,'1.Klein Proj Bestaand Object'!$A$8:$A$208,'1.Klein Proj Bestaand Object'!$V$8:$V$208)</f>
        <v>0</v>
      </c>
      <c r="Z33" s="913"/>
      <c r="AA33" s="914"/>
      <c r="AB33" s="914"/>
      <c r="AC33" s="915"/>
      <c r="AD33" s="5"/>
    </row>
    <row r="34" spans="1:30" ht="35" thickBot="1" x14ac:dyDescent="0.25">
      <c r="A34" s="235">
        <v>30</v>
      </c>
      <c r="B34" s="725" t="str">
        <f>LOOKUP(A34,DuboCalc!$2:$2,DuboCalc!$3:$3)</f>
        <v>Geluidbeperkende constructie (houten panelen)</v>
      </c>
      <c r="C34" s="724">
        <v>1</v>
      </c>
      <c r="D34" s="628">
        <v>9</v>
      </c>
      <c r="E34" s="696" t="str">
        <f>LOOKUP(A34,DuboCalc!$2:$2,DuboCalc!$4:$4)</f>
        <v>m2</v>
      </c>
      <c r="F34" s="230" t="str">
        <f>LOOKUP(A34,DuboCalc!$2:$2,DuboCalc!$5:$5)</f>
        <v>Geluidsscherm met panelen van staal. Hoogte is 3 m. Dikte is 15 mm. Soortelijk gewicht 1.500 kg per m3</v>
      </c>
      <c r="G34" s="629">
        <f>LOOKUP(A34,DuboCalc!$2:$2,DuboCalc!$39:$39)</f>
        <v>10.14</v>
      </c>
      <c r="H34" s="236">
        <f>LOOKUP(A34,DuboCalc!$2:$2,DuboCalc!$46:$46)</f>
        <v>67.5</v>
      </c>
      <c r="I34" s="236">
        <f>LOOKUP(A34,DuboCalc!$2:$2,DuboCalc!$48:$48)</f>
        <v>50</v>
      </c>
      <c r="J34" s="719">
        <f>IF(LOOKUP(A34,'2.Middel Proj Aangepast Object'!$A$7:$A$207,'2.Middel Proj Aangepast Object'!$U$7:$U$207)=0,100%,LOOKUP('St. Objectenlijst FE'!A34,'2.Middel Proj Aangepast Object'!$A$7:$A$207,'2.Middel Proj Aangepast Object'!$U$7:$U$207))</f>
        <v>1</v>
      </c>
      <c r="K34" s="548">
        <f>LOOKUP(A34,DuboCalc!$2:$2,DuboCalc!$51:$51)</f>
        <v>0.8</v>
      </c>
      <c r="L34" s="548">
        <f>LOOKUP(A34,DuboCalc!$2:$2,DuboCalc!$52:$52)</f>
        <v>0.17</v>
      </c>
      <c r="M34" s="548">
        <f>LOOKUP(A34,DuboCalc!$2:$2,DuboCalc!$53:$53)</f>
        <v>0</v>
      </c>
      <c r="N34" s="548">
        <f>LOOKUP(A34,DuboCalc!$2:$2,DuboCalc!$54:$54)</f>
        <v>0</v>
      </c>
      <c r="O34" s="548">
        <f>LOOKUP(A34,DuboCalc!$2:$2,DuboCalc!$55:$55)</f>
        <v>0.03</v>
      </c>
      <c r="P34" s="548">
        <f>LOOKUP(A34,DuboCalc!$2:$2,DuboCalc!$56:$56)</f>
        <v>0</v>
      </c>
      <c r="Q34" s="548">
        <f>LOOKUP(A34,DuboCalc!$2:$2,DuboCalc!$57:$57)</f>
        <v>0</v>
      </c>
      <c r="R34" s="549">
        <f>LOOKUP(A34,DuboCalc!$2:$2,DuboCalc!$59:$59)</f>
        <v>0.1</v>
      </c>
      <c r="S34" s="549">
        <f>LOOKUP(A34,DuboCalc!$2:$2,DuboCalc!$60:$60)</f>
        <v>0</v>
      </c>
      <c r="T34" s="717">
        <f>LOOKUP(A34,DuboCalc!$D$2:$CX$2,DuboCalc!$D$49:$CX$49)</f>
        <v>2.2710496718266255</v>
      </c>
      <c r="U34" s="717">
        <f>IF(LOOKUP(A34,'1.Klein Proj Bestaand Object'!$A$8:$A$208,'1.Klein Proj Bestaand Object'!$U$8:$U$208)=0,'St. Objectenlijst FE'!H34,(LOOKUP(A34,'1.Klein Proj Bestaand Object'!$A$8:$A$208,'1.Klein Proj Bestaand Object'!$U$8:$U$208)))</f>
        <v>67.5</v>
      </c>
      <c r="V34" s="718">
        <f>LOOKUP(A34,'1.Klein Proj Bestaand Object'!$A$8:$A$208,'1.Klein Proj Bestaand Object'!$V$8:$V$208)</f>
        <v>0</v>
      </c>
      <c r="Z34" s="913"/>
      <c r="AA34" s="914"/>
      <c r="AB34" s="914"/>
      <c r="AC34" s="915"/>
      <c r="AD34" s="5"/>
    </row>
    <row r="35" spans="1:30" ht="18" thickBot="1" x14ac:dyDescent="0.25">
      <c r="A35" s="235">
        <v>31</v>
      </c>
      <c r="B35" s="725" t="str">
        <f>LOOKUP(A35,DuboCalc!$2:$2,DuboCalc!$3:$3)</f>
        <v>Spoorlijn (antiek)</v>
      </c>
      <c r="C35" s="724">
        <v>1</v>
      </c>
      <c r="D35" s="628">
        <v>7</v>
      </c>
      <c r="E35" s="696" t="str">
        <f>LOOKUP(A35,DuboCalc!$2:$2,DuboCalc!$4:$4)</f>
        <v>Stuks</v>
      </c>
      <c r="F35" s="230" t="str">
        <f>LOOKUP(A35,DuboCalc!$2:$2,DuboCalc!$5:$5)</f>
        <v xml:space="preserve">Museumspoorlijn van totaal 22 km. Geen bovenleiding aanwezig. </v>
      </c>
      <c r="G35" s="629">
        <f>LOOKUP(A35,DuboCalc!$2:$2,DuboCalc!$39:$39)</f>
        <v>230841.7</v>
      </c>
      <c r="H35" s="236">
        <f>LOOKUP(A35,DuboCalc!$2:$2,DuboCalc!$46:$46)</f>
        <v>4307950</v>
      </c>
      <c r="I35" s="236">
        <f>LOOKUP(A35,DuboCalc!$2:$2,DuboCalc!$48:$48)</f>
        <v>50</v>
      </c>
      <c r="J35" s="719">
        <f>IF(LOOKUP(A35,'2.Middel Proj Aangepast Object'!$A$7:$A$207,'2.Middel Proj Aangepast Object'!$U$7:$U$207)=0,100%,LOOKUP('St. Objectenlijst FE'!A35,'2.Middel Proj Aangepast Object'!$A$7:$A$207,'2.Middel Proj Aangepast Object'!$U$7:$U$207))</f>
        <v>1</v>
      </c>
      <c r="K35" s="548">
        <f>LOOKUP(A35,DuboCalc!$2:$2,DuboCalc!$51:$51)</f>
        <v>0.13</v>
      </c>
      <c r="L35" s="548">
        <f>LOOKUP(A35,DuboCalc!$2:$2,DuboCalc!$52:$52)</f>
        <v>0.02</v>
      </c>
      <c r="M35" s="548">
        <f>LOOKUP(A35,DuboCalc!$2:$2,DuboCalc!$53:$53)</f>
        <v>0</v>
      </c>
      <c r="N35" s="548">
        <f>LOOKUP(A35,DuboCalc!$2:$2,DuboCalc!$54:$54)</f>
        <v>0</v>
      </c>
      <c r="O35" s="548">
        <f>LOOKUP(A35,DuboCalc!$2:$2,DuboCalc!$55:$55)</f>
        <v>0.85</v>
      </c>
      <c r="P35" s="548">
        <f>LOOKUP(A35,DuboCalc!$2:$2,DuboCalc!$56:$56)</f>
        <v>0</v>
      </c>
      <c r="Q35" s="548">
        <f>LOOKUP(A35,DuboCalc!$2:$2,DuboCalc!$57:$57)</f>
        <v>0</v>
      </c>
      <c r="R35" s="549">
        <f>LOOKUP(A35,DuboCalc!$2:$2,DuboCalc!$59:$59)</f>
        <v>0.375</v>
      </c>
      <c r="S35" s="549">
        <f>LOOKUP(A35,DuboCalc!$2:$2,DuboCalc!$60:$60)</f>
        <v>0</v>
      </c>
      <c r="T35" s="717">
        <f>LOOKUP(A35,DuboCalc!$D$2:$CX$2,DuboCalc!$D$49:$CX$49)</f>
        <v>532.20229111455103</v>
      </c>
      <c r="U35" s="717">
        <f>IF(LOOKUP(A35,'1.Klein Proj Bestaand Object'!$A$8:$A$208,'1.Klein Proj Bestaand Object'!$U$8:$U$208)=0,'St. Objectenlijst FE'!H35,(LOOKUP(A35,'1.Klein Proj Bestaand Object'!$A$8:$A$208,'1.Klein Proj Bestaand Object'!$U$8:$U$208)))</f>
        <v>4307950</v>
      </c>
      <c r="V35" s="718">
        <f>LOOKUP(A35,'1.Klein Proj Bestaand Object'!$A$8:$A$208,'1.Klein Proj Bestaand Object'!$V$8:$V$208)</f>
        <v>0</v>
      </c>
      <c r="Z35" s="913"/>
      <c r="AA35" s="914"/>
      <c r="AB35" s="914"/>
      <c r="AC35" s="915"/>
      <c r="AD35" s="5"/>
    </row>
    <row r="36" spans="1:30" ht="52" thickBot="1" x14ac:dyDescent="0.25">
      <c r="A36" s="235">
        <v>32</v>
      </c>
      <c r="B36" s="725" t="str">
        <f>LOOKUP(A36,DuboCalc!$2:$2,DuboCalc!$3:$3)</f>
        <v>Stroomwegen</v>
      </c>
      <c r="C36" s="724">
        <v>1</v>
      </c>
      <c r="D36" s="628">
        <v>6</v>
      </c>
      <c r="E36" s="696" t="str">
        <f>LOOKUP(A36,DuboCalc!$2:$2,DuboCalc!$4:$4)</f>
        <v>m2</v>
      </c>
      <c r="F36" s="230" t="str">
        <f>LOOKUP(A36,DuboCalc!$2:$2,DuboCalc!$5:$5)</f>
        <v>Vervangingen 1; SMA/stille deklaag laagdikte 0,030m (82,8%/17,2%); bitumen emulsie kleeflaag 0,4kg/m2; AC 22/16 bin 50% PR 0,055m, bitumen emulsie kleeflaag 0,4kg/m2, AC 22/16 base 50% PR 0,060m; bitumen emulsie kleeflaag 0,4kg/m2; AC 22/16 base 50% PR 0,060m; funderingslaag betongranulaat 0,25m; ophoogmateriaal zand 0,35m.</v>
      </c>
      <c r="G36" s="629">
        <f>LOOKUP(A36,DuboCalc!$2:$2,DuboCalc!$39:$39)</f>
        <v>9.5399999999999991</v>
      </c>
      <c r="H36" s="236">
        <f>LOOKUP(A36,DuboCalc!$2:$2,DuboCalc!$46:$46)</f>
        <v>500</v>
      </c>
      <c r="I36" s="236">
        <f>LOOKUP(A36,DuboCalc!$2:$2,DuboCalc!$48:$48)</f>
        <v>50</v>
      </c>
      <c r="J36" s="719">
        <f>IF(LOOKUP(A36,'2.Middel Proj Aangepast Object'!$A$7:$A$207,'2.Middel Proj Aangepast Object'!$U$7:$U$207)=0,100%,LOOKUP('St. Objectenlijst FE'!A36,'2.Middel Proj Aangepast Object'!$A$7:$A$207,'2.Middel Proj Aangepast Object'!$U$7:$U$207))</f>
        <v>1</v>
      </c>
      <c r="K36" s="548">
        <f>LOOKUP(A36,DuboCalc!$2:$2,DuboCalc!$51:$51)</f>
        <v>0</v>
      </c>
      <c r="L36" s="548">
        <f>LOOKUP(A36,DuboCalc!$2:$2,DuboCalc!$52:$52)</f>
        <v>0</v>
      </c>
      <c r="M36" s="548">
        <f>LOOKUP(A36,DuboCalc!$2:$2,DuboCalc!$53:$53)</f>
        <v>0.99</v>
      </c>
      <c r="N36" s="548">
        <f>LOOKUP(A36,DuboCalc!$2:$2,DuboCalc!$54:$54)</f>
        <v>0</v>
      </c>
      <c r="O36" s="548">
        <f>LOOKUP(A36,DuboCalc!$2:$2,DuboCalc!$55:$55)</f>
        <v>0.01</v>
      </c>
      <c r="P36" s="548">
        <f>LOOKUP(A36,DuboCalc!$2:$2,DuboCalc!$56:$56)</f>
        <v>0</v>
      </c>
      <c r="Q36" s="548">
        <f>LOOKUP(A36,DuboCalc!$2:$2,DuboCalc!$57:$57)</f>
        <v>0</v>
      </c>
      <c r="R36" s="549">
        <f>LOOKUP(A36,DuboCalc!$2:$2,DuboCalc!$59:$59)</f>
        <v>0.375</v>
      </c>
      <c r="S36" s="549">
        <f>LOOKUP(A36,DuboCalc!$2:$2,DuboCalc!$60:$60)</f>
        <v>0</v>
      </c>
      <c r="T36" s="717">
        <f>LOOKUP(A36,DuboCalc!$D$2:$CX$2,DuboCalc!$D$49:$CX$49)</f>
        <v>0.29684594427244582</v>
      </c>
      <c r="U36" s="717">
        <f>IF(LOOKUP(A36,'1.Klein Proj Bestaand Object'!$A$8:$A$208,'1.Klein Proj Bestaand Object'!$U$8:$U$208)=0,'St. Objectenlijst FE'!H36,(LOOKUP(A36,'1.Klein Proj Bestaand Object'!$A$8:$A$208,'1.Klein Proj Bestaand Object'!$U$8:$U$208)))</f>
        <v>500</v>
      </c>
      <c r="V36" s="718">
        <f>LOOKUP(A36,'1.Klein Proj Bestaand Object'!$A$8:$A$208,'1.Klein Proj Bestaand Object'!$V$8:$V$208)</f>
        <v>0</v>
      </c>
      <c r="Z36" s="913"/>
      <c r="AA36" s="914"/>
      <c r="AB36" s="914"/>
      <c r="AC36" s="915"/>
      <c r="AD36" s="5"/>
    </row>
    <row r="37" spans="1:30" ht="35" thickBot="1" x14ac:dyDescent="0.25">
      <c r="A37" s="235">
        <v>33</v>
      </c>
      <c r="B37" s="725" t="str">
        <f>LOOKUP(A37,DuboCalc!$2:$2,DuboCalc!$3:$3)</f>
        <v>Deklaag parallelwegen SMA</v>
      </c>
      <c r="C37" s="724">
        <v>1</v>
      </c>
      <c r="D37" s="628">
        <v>6</v>
      </c>
      <c r="E37" s="696" t="str">
        <f>LOOKUP(A37,DuboCalc!$2:$2,DuboCalc!$4:$4)</f>
        <v>m2</v>
      </c>
      <c r="F37" s="230" t="str">
        <f>LOOKUP(A37,DuboCalc!$2:$2,DuboCalc!$5:$5)</f>
        <v>SMA deklaag 100% laagdikte 0,030m; bitumen emulsie kleeflaag 0,4kg/m2; AC 22/16 bin 50% PR 0,055m; bitumen emulsie kleeflaag 0,4kg/m2, AC 22/16 base 50% PR 0,060m; funderingslaag menggranulaat 0,25m; ophoogmateriaal zand 0,35m.</v>
      </c>
      <c r="G37" s="629">
        <f>LOOKUP(A37,DuboCalc!$2:$2,DuboCalc!$39:$39)</f>
        <v>7.31</v>
      </c>
      <c r="H37" s="236">
        <f>LOOKUP(A37,DuboCalc!$2:$2,DuboCalc!$46:$46)</f>
        <v>400</v>
      </c>
      <c r="I37" s="236">
        <f>LOOKUP(A37,DuboCalc!$2:$2,DuboCalc!$48:$48)</f>
        <v>50</v>
      </c>
      <c r="J37" s="719">
        <f>IF(LOOKUP(A37,'2.Middel Proj Aangepast Object'!$A$7:$A$207,'2.Middel Proj Aangepast Object'!$U$7:$U$207)=0,100%,LOOKUP('St. Objectenlijst FE'!A37,'2.Middel Proj Aangepast Object'!$A$7:$A$207,'2.Middel Proj Aangepast Object'!$U$7:$U$207))</f>
        <v>1</v>
      </c>
      <c r="K37" s="548">
        <f>LOOKUP(A37,DuboCalc!$2:$2,DuboCalc!$51:$51)</f>
        <v>0</v>
      </c>
      <c r="L37" s="548">
        <f>LOOKUP(A37,DuboCalc!$2:$2,DuboCalc!$52:$52)</f>
        <v>0</v>
      </c>
      <c r="M37" s="548">
        <f>LOOKUP(A37,DuboCalc!$2:$2,DuboCalc!$53:$53)</f>
        <v>0.99</v>
      </c>
      <c r="N37" s="548">
        <f>LOOKUP(A37,DuboCalc!$2:$2,DuboCalc!$54:$54)</f>
        <v>0</v>
      </c>
      <c r="O37" s="548">
        <f>LOOKUP(A37,DuboCalc!$2:$2,DuboCalc!$55:$55)</f>
        <v>0.01</v>
      </c>
      <c r="P37" s="548">
        <f>LOOKUP(A37,DuboCalc!$2:$2,DuboCalc!$56:$56)</f>
        <v>0</v>
      </c>
      <c r="Q37" s="548">
        <f>LOOKUP(A37,DuboCalc!$2:$2,DuboCalc!$57:$57)</f>
        <v>0</v>
      </c>
      <c r="R37" s="549">
        <f>LOOKUP(A37,DuboCalc!$2:$2,DuboCalc!$59:$59)</f>
        <v>0.1875</v>
      </c>
      <c r="S37" s="549">
        <f>LOOKUP(A37,DuboCalc!$2:$2,DuboCalc!$60:$60)</f>
        <v>0</v>
      </c>
      <c r="T37" s="717">
        <f>LOOKUP(A37,DuboCalc!$D$2:$CX$2,DuboCalc!$D$49:$CX$49)</f>
        <v>0.21578416718266252</v>
      </c>
      <c r="U37" s="717">
        <f>IF(LOOKUP(A37,'1.Klein Proj Bestaand Object'!$A$8:$A$208,'1.Klein Proj Bestaand Object'!$U$8:$U$208)=0,'St. Objectenlijst FE'!H37,(LOOKUP(A37,'1.Klein Proj Bestaand Object'!$A$8:$A$208,'1.Klein Proj Bestaand Object'!$U$8:$U$208)))</f>
        <v>400</v>
      </c>
      <c r="V37" s="718">
        <f>LOOKUP(A37,'1.Klein Proj Bestaand Object'!$A$8:$A$208,'1.Klein Proj Bestaand Object'!$V$8:$V$208)</f>
        <v>0</v>
      </c>
      <c r="Z37" s="913"/>
      <c r="AA37" s="914"/>
      <c r="AB37" s="914"/>
      <c r="AC37" s="915"/>
      <c r="AD37" s="5"/>
    </row>
    <row r="38" spans="1:30" ht="35" thickBot="1" x14ac:dyDescent="0.25">
      <c r="A38" s="235">
        <v>34</v>
      </c>
      <c r="B38" s="725" t="str">
        <f>LOOKUP(A38,DuboCalc!$2:$2,DuboCalc!$3:$3)</f>
        <v>Rotondes (beton)</v>
      </c>
      <c r="C38" s="724">
        <v>1</v>
      </c>
      <c r="D38" s="628">
        <v>6</v>
      </c>
      <c r="E38" s="696" t="str">
        <f>LOOKUP(A38,DuboCalc!$2:$2,DuboCalc!$4:$4)</f>
        <v>m2</v>
      </c>
      <c r="F38" s="230" t="str">
        <f>LOOKUP(A38,DuboCalc!$2:$2,DuboCalc!$5:$5)</f>
        <v>Gewapend beton C35/45 milieuklasse XF4 laagdikte 0,25m; werkvloer AC 16 Base OL-B laagdikte 0,05m; funderingslaag betongranulaat 0,25m; ophoogmateriaal zand 0,35m.</v>
      </c>
      <c r="G38" s="629">
        <f>LOOKUP(A38,DuboCalc!$2:$2,DuboCalc!$39:$39)</f>
        <v>11.78</v>
      </c>
      <c r="H38" s="236">
        <f>LOOKUP(A38,DuboCalc!$2:$2,DuboCalc!$46:$46)</f>
        <v>1700</v>
      </c>
      <c r="I38" s="236">
        <f>LOOKUP(A38,DuboCalc!$2:$2,DuboCalc!$48:$48)</f>
        <v>60</v>
      </c>
      <c r="J38" s="719">
        <f>IF(LOOKUP(A38,'2.Middel Proj Aangepast Object'!$A$7:$A$207,'2.Middel Proj Aangepast Object'!$U$7:$U$207)=0,100%,LOOKUP('St. Objectenlijst FE'!A38,'2.Middel Proj Aangepast Object'!$A$7:$A$207,'2.Middel Proj Aangepast Object'!$U$7:$U$207))</f>
        <v>1</v>
      </c>
      <c r="K38" s="548">
        <f>LOOKUP(A38,DuboCalc!$2:$2,DuboCalc!$51:$51)</f>
        <v>0.34</v>
      </c>
      <c r="L38" s="548">
        <f>LOOKUP(A38,DuboCalc!$2:$2,DuboCalc!$52:$52)</f>
        <v>0.01</v>
      </c>
      <c r="M38" s="548">
        <f>LOOKUP(A38,DuboCalc!$2:$2,DuboCalc!$53:$53)</f>
        <v>0.06</v>
      </c>
      <c r="N38" s="548">
        <f>LOOKUP(A38,DuboCalc!$2:$2,DuboCalc!$54:$54)</f>
        <v>0</v>
      </c>
      <c r="O38" s="548">
        <f>LOOKUP(A38,DuboCalc!$2:$2,DuboCalc!$55:$55)</f>
        <v>0.59</v>
      </c>
      <c r="P38" s="548">
        <f>LOOKUP(A38,DuboCalc!$2:$2,DuboCalc!$56:$56)</f>
        <v>0</v>
      </c>
      <c r="Q38" s="548">
        <f>LOOKUP(A38,DuboCalc!$2:$2,DuboCalc!$57:$57)</f>
        <v>0</v>
      </c>
      <c r="R38" s="549">
        <f>LOOKUP(A38,DuboCalc!$2:$2,DuboCalc!$59:$59)</f>
        <v>0.375</v>
      </c>
      <c r="S38" s="549">
        <f>LOOKUP(A38,DuboCalc!$2:$2,DuboCalc!$60:$60)</f>
        <v>0</v>
      </c>
      <c r="T38" s="717">
        <f>LOOKUP(A38,DuboCalc!$D$2:$CX$2,DuboCalc!$D$49:$CX$49)</f>
        <v>1.6657076284829724</v>
      </c>
      <c r="U38" s="717">
        <f>IF(LOOKUP(A38,'1.Klein Proj Bestaand Object'!$A$8:$A$208,'1.Klein Proj Bestaand Object'!$U$8:$U$208)=0,'St. Objectenlijst FE'!H38,(LOOKUP(A38,'1.Klein Proj Bestaand Object'!$A$8:$A$208,'1.Klein Proj Bestaand Object'!$U$8:$U$208)))</f>
        <v>1700</v>
      </c>
      <c r="V38" s="718">
        <f>LOOKUP(A38,'1.Klein Proj Bestaand Object'!$A$8:$A$208,'1.Klein Proj Bestaand Object'!$V$8:$V$208)</f>
        <v>0</v>
      </c>
      <c r="Z38" s="913"/>
      <c r="AA38" s="914"/>
      <c r="AB38" s="914"/>
      <c r="AC38" s="915"/>
      <c r="AD38" s="5"/>
    </row>
    <row r="39" spans="1:30" ht="35" thickBot="1" x14ac:dyDescent="0.25">
      <c r="A39" s="235">
        <v>35</v>
      </c>
      <c r="B39" s="725" t="str">
        <f>LOOKUP(A39,DuboCalc!$2:$2,DuboCalc!$3:$3)</f>
        <v>Fietspaden (recycled beton)</v>
      </c>
      <c r="C39" s="724">
        <v>1</v>
      </c>
      <c r="D39" s="628">
        <v>6</v>
      </c>
      <c r="E39" s="696" t="str">
        <f>LOOKUP(A39,DuboCalc!$2:$2,DuboCalc!$4:$4)</f>
        <v>m2</v>
      </c>
      <c r="F39" s="230" t="str">
        <f>LOOKUP(A39,DuboCalc!$2:$2,DuboCalc!$5:$5)</f>
        <v>100% recyclebeton C35/45 milieuklasse XF4 laagdikte 0,16m; funderingslaag menggranulaat 0,20m; ophoogmateriaal zand 0,35m.</v>
      </c>
      <c r="G39" s="629">
        <f>LOOKUP(A39,DuboCalc!$2:$2,DuboCalc!$39:$39)</f>
        <v>4.3499999999999996</v>
      </c>
      <c r="H39" s="236">
        <f>LOOKUP(A39,DuboCalc!$2:$2,DuboCalc!$46:$46)</f>
        <v>1290</v>
      </c>
      <c r="I39" s="236">
        <f>LOOKUP(A39,DuboCalc!$2:$2,DuboCalc!$48:$48)</f>
        <v>60</v>
      </c>
      <c r="J39" s="719">
        <f>IF(LOOKUP(A39,'2.Middel Proj Aangepast Object'!$A$7:$A$207,'2.Middel Proj Aangepast Object'!$U$7:$U$207)=0,100%,LOOKUP('St. Objectenlijst FE'!A39,'2.Middel Proj Aangepast Object'!$A$7:$A$207,'2.Middel Proj Aangepast Object'!$U$7:$U$207))</f>
        <v>1</v>
      </c>
      <c r="K39" s="548">
        <f>LOOKUP(A39,DuboCalc!$2:$2,DuboCalc!$51:$51)</f>
        <v>0.5</v>
      </c>
      <c r="L39" s="548">
        <f>LOOKUP(A39,DuboCalc!$2:$2,DuboCalc!$52:$52)</f>
        <v>0</v>
      </c>
      <c r="M39" s="548">
        <f>LOOKUP(A39,DuboCalc!$2:$2,DuboCalc!$53:$53)</f>
        <v>0</v>
      </c>
      <c r="N39" s="548">
        <f>LOOKUP(A39,DuboCalc!$2:$2,DuboCalc!$54:$54)</f>
        <v>0</v>
      </c>
      <c r="O39" s="548">
        <f>LOOKUP(A39,DuboCalc!$2:$2,DuboCalc!$55:$55)</f>
        <v>0.5</v>
      </c>
      <c r="P39" s="548">
        <f>LOOKUP(A39,DuboCalc!$2:$2,DuboCalc!$56:$56)</f>
        <v>0</v>
      </c>
      <c r="Q39" s="548">
        <f>LOOKUP(A39,DuboCalc!$2:$2,DuboCalc!$57:$57)</f>
        <v>0</v>
      </c>
      <c r="R39" s="549">
        <f>LOOKUP(A39,DuboCalc!$2:$2,DuboCalc!$59:$59)</f>
        <v>0.5</v>
      </c>
      <c r="S39" s="549">
        <f>LOOKUP(A39,DuboCalc!$2:$2,DuboCalc!$60:$60)</f>
        <v>0</v>
      </c>
      <c r="T39" s="717">
        <f>LOOKUP(A39,DuboCalc!$D$2:$CX$2,DuboCalc!$D$49:$CX$49)</f>
        <v>6.2304371517027869E-2</v>
      </c>
      <c r="U39" s="717">
        <f>IF(LOOKUP(A39,'1.Klein Proj Bestaand Object'!$A$8:$A$208,'1.Klein Proj Bestaand Object'!$U$8:$U$208)=0,'St. Objectenlijst FE'!H39,(LOOKUP(A39,'1.Klein Proj Bestaand Object'!$A$8:$A$208,'1.Klein Proj Bestaand Object'!$U$8:$U$208)))</f>
        <v>1290</v>
      </c>
      <c r="V39" s="718">
        <f>LOOKUP(A39,'1.Klein Proj Bestaand Object'!$A$8:$A$208,'1.Klein Proj Bestaand Object'!$V$8:$V$208)</f>
        <v>0</v>
      </c>
      <c r="Z39" s="913"/>
      <c r="AA39" s="914"/>
      <c r="AB39" s="914"/>
      <c r="AC39" s="915"/>
      <c r="AD39" s="5"/>
    </row>
    <row r="40" spans="1:30" ht="35" thickBot="1" x14ac:dyDescent="0.25">
      <c r="A40" s="235">
        <v>36</v>
      </c>
      <c r="B40" s="725" t="str">
        <f>LOOKUP(A40,DuboCalc!$2:$2,DuboCalc!$3:$3)</f>
        <v>Fietspaden (asfalt)</v>
      </c>
      <c r="C40" s="724">
        <v>1</v>
      </c>
      <c r="D40" s="628">
        <v>6</v>
      </c>
      <c r="E40" s="696" t="str">
        <f>LOOKUP(A40,DuboCalc!$2:$2,DuboCalc!$4:$4)</f>
        <v>m2</v>
      </c>
      <c r="F40" s="230" t="str">
        <f>LOOKUP(A40,DuboCalc!$2:$2,DuboCalc!$5:$5)</f>
        <v xml:space="preserve">AC 8 Surf DL-A laagdikte 0,03m; bitumen emulsie kleeflaag 0,4kg/m2, AC 16 Bind TDL-B laagdikte 0,05m, bitumen emulsie kleeflaag 0,4kg/m2, AC 16 Base OL-A laagdikte 0,06m; funderingslaag menggranulaat 0,20m; ophoogmateriaal zand 0,35m. </v>
      </c>
      <c r="G40" s="629">
        <f>LOOKUP(A40,DuboCalc!$2:$2,DuboCalc!$39:$39)</f>
        <v>7.06</v>
      </c>
      <c r="H40" s="236">
        <f>LOOKUP(A40,DuboCalc!$2:$2,DuboCalc!$46:$46)</f>
        <v>350</v>
      </c>
      <c r="I40" s="236">
        <f>LOOKUP(A40,DuboCalc!$2:$2,DuboCalc!$48:$48)</f>
        <v>50</v>
      </c>
      <c r="J40" s="719">
        <f>IF(LOOKUP(A40,'2.Middel Proj Aangepast Object'!$A$7:$A$207,'2.Middel Proj Aangepast Object'!$U$7:$U$207)=0,100%,LOOKUP('St. Objectenlijst FE'!A40,'2.Middel Proj Aangepast Object'!$A$7:$A$207,'2.Middel Proj Aangepast Object'!$U$7:$U$207))</f>
        <v>1</v>
      </c>
      <c r="K40" s="548">
        <f>LOOKUP(A40,DuboCalc!$2:$2,DuboCalc!$51:$51)</f>
        <v>0</v>
      </c>
      <c r="L40" s="548">
        <f>LOOKUP(A40,DuboCalc!$2:$2,DuboCalc!$52:$52)</f>
        <v>0</v>
      </c>
      <c r="M40" s="548">
        <f>LOOKUP(A40,DuboCalc!$2:$2,DuboCalc!$53:$53)</f>
        <v>0.99</v>
      </c>
      <c r="N40" s="548">
        <f>LOOKUP(A40,DuboCalc!$2:$2,DuboCalc!$54:$54)</f>
        <v>0</v>
      </c>
      <c r="O40" s="548">
        <f>LOOKUP(A40,DuboCalc!$2:$2,DuboCalc!$55:$55)</f>
        <v>0.01</v>
      </c>
      <c r="P40" s="548">
        <f>LOOKUP(A40,DuboCalc!$2:$2,DuboCalc!$56:$56)</f>
        <v>0</v>
      </c>
      <c r="Q40" s="548">
        <f>LOOKUP(A40,DuboCalc!$2:$2,DuboCalc!$57:$57)</f>
        <v>0</v>
      </c>
      <c r="R40" s="549">
        <f>LOOKUP(A40,DuboCalc!$2:$2,DuboCalc!$59:$59)</f>
        <v>0.35</v>
      </c>
      <c r="S40" s="549">
        <f>LOOKUP(A40,DuboCalc!$2:$2,DuboCalc!$60:$60)</f>
        <v>0</v>
      </c>
      <c r="T40" s="717">
        <f>LOOKUP(A40,DuboCalc!$D$2:$CX$2,DuboCalc!$D$49:$CX$49)</f>
        <v>0.20636034055727559</v>
      </c>
      <c r="U40" s="717">
        <f>IF(LOOKUP(A40,'1.Klein Proj Bestaand Object'!$A$8:$A$208,'1.Klein Proj Bestaand Object'!$U$8:$U$208)=0,'St. Objectenlijst FE'!H40,(LOOKUP(A40,'1.Klein Proj Bestaand Object'!$A$8:$A$208,'1.Klein Proj Bestaand Object'!$U$8:$U$208)))</f>
        <v>350</v>
      </c>
      <c r="V40" s="718">
        <f>LOOKUP(A40,'1.Klein Proj Bestaand Object'!$A$8:$A$208,'1.Klein Proj Bestaand Object'!$V$8:$V$208)</f>
        <v>0</v>
      </c>
      <c r="Z40" s="913"/>
      <c r="AA40" s="914"/>
      <c r="AB40" s="914"/>
      <c r="AC40" s="915"/>
      <c r="AD40" s="5"/>
    </row>
    <row r="41" spans="1:30" ht="35" thickBot="1" x14ac:dyDescent="0.25">
      <c r="A41" s="235">
        <v>37</v>
      </c>
      <c r="B41" s="725" t="str">
        <f>LOOKUP(A41,DuboCalc!$2:$2,DuboCalc!$3:$3)</f>
        <v>Voetpaden en fietspaden elementenverharding (betontegel)</v>
      </c>
      <c r="C41" s="724">
        <v>1</v>
      </c>
      <c r="D41" s="628">
        <v>6</v>
      </c>
      <c r="E41" s="696" t="str">
        <f>LOOKUP(A41,DuboCalc!$2:$2,DuboCalc!$4:$4)</f>
        <v>m2</v>
      </c>
      <c r="F41" s="230" t="str">
        <f>LOOKUP(A41,DuboCalc!$2:$2,DuboCalc!$5:$5)</f>
        <v>Betontegels materiaaldikte 0,045m; straatlaag zand laagdikte 0,05m; funderingslaag menggranulaat 0,10m; ophoogmateriaal zand 0,35m.</v>
      </c>
      <c r="G41" s="629">
        <f>LOOKUP(A41,DuboCalc!$2:$2,DuboCalc!$39:$39)</f>
        <v>6.12</v>
      </c>
      <c r="H41" s="236">
        <f>LOOKUP(A41,DuboCalc!$2:$2,DuboCalc!$46:$46)</f>
        <v>100</v>
      </c>
      <c r="I41" s="236">
        <f>LOOKUP(A41,DuboCalc!$2:$2,DuboCalc!$48:$48)</f>
        <v>40</v>
      </c>
      <c r="J41" s="719">
        <f>IF(LOOKUP(A41,'2.Middel Proj Aangepast Object'!$A$7:$A$207,'2.Middel Proj Aangepast Object'!$U$7:$U$207)=0,100%,LOOKUP('St. Objectenlijst FE'!A41,'2.Middel Proj Aangepast Object'!$A$7:$A$207,'2.Middel Proj Aangepast Object'!$U$7:$U$207))</f>
        <v>1</v>
      </c>
      <c r="K41" s="548">
        <f>LOOKUP(A41,DuboCalc!$2:$2,DuboCalc!$51:$51)</f>
        <v>0</v>
      </c>
      <c r="L41" s="548">
        <f>LOOKUP(A41,DuboCalc!$2:$2,DuboCalc!$52:$52)</f>
        <v>0</v>
      </c>
      <c r="M41" s="548">
        <f>LOOKUP(A41,DuboCalc!$2:$2,DuboCalc!$53:$53)</f>
        <v>0</v>
      </c>
      <c r="N41" s="548">
        <f>LOOKUP(A41,DuboCalc!$2:$2,DuboCalc!$54:$54)</f>
        <v>0</v>
      </c>
      <c r="O41" s="548">
        <f>LOOKUP(A41,DuboCalc!$2:$2,DuboCalc!$55:$55)</f>
        <v>0.01</v>
      </c>
      <c r="P41" s="548">
        <f>LOOKUP(A41,DuboCalc!$2:$2,DuboCalc!$56:$56)</f>
        <v>0.99</v>
      </c>
      <c r="Q41" s="548">
        <f>LOOKUP(A41,DuboCalc!$2:$2,DuboCalc!$57:$57)</f>
        <v>0</v>
      </c>
      <c r="R41" s="549">
        <f>LOOKUP(A41,DuboCalc!$2:$2,DuboCalc!$59:$59)</f>
        <v>0.15</v>
      </c>
      <c r="S41" s="549">
        <f>LOOKUP(A41,DuboCalc!$2:$2,DuboCalc!$60:$60)</f>
        <v>0</v>
      </c>
      <c r="T41" s="717">
        <f>LOOKUP(A41,DuboCalc!$D$2:$CX$2,DuboCalc!$D$49:$CX$49)</f>
        <v>0.25331834055727559</v>
      </c>
      <c r="U41" s="717">
        <f>IF(LOOKUP(A41,'1.Klein Proj Bestaand Object'!$A$8:$A$208,'1.Klein Proj Bestaand Object'!$U$8:$U$208)=0,'St. Objectenlijst FE'!H41,(LOOKUP(A41,'1.Klein Proj Bestaand Object'!$A$8:$A$208,'1.Klein Proj Bestaand Object'!$U$8:$U$208)))</f>
        <v>100</v>
      </c>
      <c r="V41" s="718">
        <f>LOOKUP(A41,'1.Klein Proj Bestaand Object'!$A$8:$A$208,'1.Klein Proj Bestaand Object'!$V$8:$V$208)</f>
        <v>0</v>
      </c>
      <c r="Z41" s="913"/>
      <c r="AA41" s="914"/>
      <c r="AB41" s="914"/>
      <c r="AC41" s="915"/>
      <c r="AD41" s="5"/>
    </row>
    <row r="42" spans="1:30" ht="18" thickBot="1" x14ac:dyDescent="0.25">
      <c r="A42" s="235">
        <v>38</v>
      </c>
      <c r="B42" s="725" t="str">
        <f>LOOKUP(A42,DuboCalc!$2:$2,DuboCalc!$3:$3)</f>
        <v>Busbanen</v>
      </c>
      <c r="C42" s="724">
        <v>1</v>
      </c>
      <c r="D42" s="628">
        <v>6</v>
      </c>
      <c r="E42" s="696" t="str">
        <f>LOOKUP(A42,DuboCalc!$2:$2,DuboCalc!$4:$4)</f>
        <v>m2</v>
      </c>
      <c r="F42" s="230" t="str">
        <f>LOOKUP(A42,DuboCalc!$2:$2,DuboCalc!$5:$5)</f>
        <v xml:space="preserve"> Beton C35/45 milieuklasse XF4 laagdikte 0,23m; funderingslaag betongranulaat 0,25m; ophoogmateriaal zand 0,35m. </v>
      </c>
      <c r="G42" s="629">
        <f>LOOKUP(A42,DuboCalc!$2:$2,DuboCalc!$39:$39)</f>
        <v>8.2799999999999994</v>
      </c>
      <c r="H42" s="236">
        <f>LOOKUP(A42,DuboCalc!$2:$2,DuboCalc!$46:$46)</f>
        <v>1550</v>
      </c>
      <c r="I42" s="236">
        <f>LOOKUP(A42,DuboCalc!$2:$2,DuboCalc!$48:$48)</f>
        <v>60</v>
      </c>
      <c r="J42" s="719">
        <f>IF(LOOKUP(A42,'2.Middel Proj Aangepast Object'!$A$7:$A$207,'2.Middel Proj Aangepast Object'!$U$7:$U$207)=0,100%,LOOKUP('St. Objectenlijst FE'!A42,'2.Middel Proj Aangepast Object'!$A$7:$A$207,'2.Middel Proj Aangepast Object'!$U$7:$U$207))</f>
        <v>1</v>
      </c>
      <c r="K42" s="548">
        <f>LOOKUP(A42,DuboCalc!$2:$2,DuboCalc!$51:$51)</f>
        <v>0.36</v>
      </c>
      <c r="L42" s="548">
        <f>LOOKUP(A42,DuboCalc!$2:$2,DuboCalc!$52:$52)</f>
        <v>0</v>
      </c>
      <c r="M42" s="548">
        <f>LOOKUP(A42,DuboCalc!$2:$2,DuboCalc!$53:$53)</f>
        <v>0</v>
      </c>
      <c r="N42" s="548">
        <f>LOOKUP(A42,DuboCalc!$2:$2,DuboCalc!$54:$54)</f>
        <v>0</v>
      </c>
      <c r="O42" s="548">
        <f>LOOKUP(A42,DuboCalc!$2:$2,DuboCalc!$55:$55)</f>
        <v>0.64</v>
      </c>
      <c r="P42" s="548">
        <f>LOOKUP(A42,DuboCalc!$2:$2,DuboCalc!$56:$56)</f>
        <v>0</v>
      </c>
      <c r="Q42" s="548">
        <f>LOOKUP(A42,DuboCalc!$2:$2,DuboCalc!$57:$57)</f>
        <v>0</v>
      </c>
      <c r="R42" s="549">
        <f>LOOKUP(A42,DuboCalc!$2:$2,DuboCalc!$59:$59)</f>
        <v>0.1875</v>
      </c>
      <c r="S42" s="549">
        <f>LOOKUP(A42,DuboCalc!$2:$2,DuboCalc!$60:$60)</f>
        <v>0</v>
      </c>
      <c r="T42" s="717">
        <f>LOOKUP(A42,DuboCalc!$D$2:$CX$2,DuboCalc!$D$49:$CX$49)</f>
        <v>1.4510069256965943</v>
      </c>
      <c r="U42" s="717">
        <f>IF(LOOKUP(A42,'1.Klein Proj Bestaand Object'!$A$8:$A$208,'1.Klein Proj Bestaand Object'!$U$8:$U$208)=0,'St. Objectenlijst FE'!H42,(LOOKUP(A42,'1.Klein Proj Bestaand Object'!$A$8:$A$208,'1.Klein Proj Bestaand Object'!$U$8:$U$208)))</f>
        <v>1550</v>
      </c>
      <c r="V42" s="718">
        <f>LOOKUP(A42,'1.Klein Proj Bestaand Object'!$A$8:$A$208,'1.Klein Proj Bestaand Object'!$V$8:$V$208)</f>
        <v>0</v>
      </c>
      <c r="Z42" s="913"/>
      <c r="AA42" s="914"/>
      <c r="AB42" s="914"/>
      <c r="AC42" s="915"/>
      <c r="AD42" s="5"/>
    </row>
    <row r="43" spans="1:30" ht="18" thickBot="1" x14ac:dyDescent="0.25">
      <c r="A43" s="235">
        <v>39</v>
      </c>
      <c r="B43" s="725" t="str">
        <f>LOOKUP(A43,DuboCalc!$2:$2,DuboCalc!$3:$3)</f>
        <v xml:space="preserve">Deklaag SMA NL 8-11 </v>
      </c>
      <c r="C43" s="724">
        <v>1</v>
      </c>
      <c r="D43" s="628">
        <v>6</v>
      </c>
      <c r="E43" s="696" t="str">
        <f>LOOKUP(A43,DuboCalc!$2:$2,DuboCalc!$4:$4)</f>
        <v>m2</v>
      </c>
      <c r="F43" s="230" t="str">
        <f>LOOKUP(A43,DuboCalc!$2:$2,DuboCalc!$5:$5)</f>
        <v>SMA deklaag, laagdikte 0,035m.</v>
      </c>
      <c r="G43" s="629">
        <f>LOOKUP(A43,DuboCalc!$2:$2,DuboCalc!$39:$39)</f>
        <v>0.95</v>
      </c>
      <c r="H43" s="236">
        <f>LOOKUP(A43,DuboCalc!$2:$2,DuboCalc!$46:$46)</f>
        <v>75</v>
      </c>
      <c r="I43" s="236">
        <f>LOOKUP(A43,DuboCalc!$2:$2,DuboCalc!$48:$48)</f>
        <v>15</v>
      </c>
      <c r="J43" s="719">
        <f>IF(LOOKUP(A43,'2.Middel Proj Aangepast Object'!$A$7:$A$207,'2.Middel Proj Aangepast Object'!$U$7:$U$207)=0,100%,LOOKUP('St. Objectenlijst FE'!A43,'2.Middel Proj Aangepast Object'!$A$7:$A$207,'2.Middel Proj Aangepast Object'!$U$7:$U$207))</f>
        <v>1</v>
      </c>
      <c r="K43" s="548">
        <f>LOOKUP(A43,DuboCalc!$2:$2,DuboCalc!$51:$51)</f>
        <v>0</v>
      </c>
      <c r="L43" s="548">
        <f>LOOKUP(A43,DuboCalc!$2:$2,DuboCalc!$52:$52)</f>
        <v>0</v>
      </c>
      <c r="M43" s="548">
        <f>LOOKUP(A43,DuboCalc!$2:$2,DuboCalc!$53:$53)</f>
        <v>1</v>
      </c>
      <c r="N43" s="548">
        <f>LOOKUP(A43,DuboCalc!$2:$2,DuboCalc!$54:$54)</f>
        <v>0</v>
      </c>
      <c r="O43" s="548">
        <f>LOOKUP(A43,DuboCalc!$2:$2,DuboCalc!$55:$55)</f>
        <v>0</v>
      </c>
      <c r="P43" s="548">
        <f>LOOKUP(A43,DuboCalc!$2:$2,DuboCalc!$56:$56)</f>
        <v>0</v>
      </c>
      <c r="Q43" s="548">
        <f>LOOKUP(A43,DuboCalc!$2:$2,DuboCalc!$57:$57)</f>
        <v>0</v>
      </c>
      <c r="R43" s="549">
        <f>LOOKUP(A43,DuboCalc!$2:$2,DuboCalc!$59:$59)</f>
        <v>0</v>
      </c>
      <c r="S43" s="549">
        <f>LOOKUP(A43,DuboCalc!$2:$2,DuboCalc!$60:$60)</f>
        <v>0</v>
      </c>
      <c r="T43" s="717">
        <f>LOOKUP(A43,DuboCalc!$D$2:$CX$2,DuboCalc!$D$49:$CX$49)</f>
        <v>1.7495743034055728E-2</v>
      </c>
      <c r="U43" s="717">
        <f>IF(LOOKUP(A43,'1.Klein Proj Bestaand Object'!$A$8:$A$208,'1.Klein Proj Bestaand Object'!$U$8:$U$208)=0,'St. Objectenlijst FE'!H43,(LOOKUP(A43,'1.Klein Proj Bestaand Object'!$A$8:$A$208,'1.Klein Proj Bestaand Object'!$U$8:$U$208)))</f>
        <v>75</v>
      </c>
      <c r="V43" s="718">
        <f>LOOKUP(A43,'1.Klein Proj Bestaand Object'!$A$8:$A$208,'1.Klein Proj Bestaand Object'!$V$8:$V$208)</f>
        <v>0</v>
      </c>
      <c r="Z43" s="913"/>
      <c r="AA43" s="914"/>
      <c r="AB43" s="914"/>
      <c r="AC43" s="915"/>
      <c r="AD43" s="5"/>
    </row>
    <row r="44" spans="1:30" ht="18" thickBot="1" x14ac:dyDescent="0.25">
      <c r="A44" s="235">
        <v>40</v>
      </c>
      <c r="B44" s="725" t="str">
        <f>LOOKUP(A44,DuboCalc!$2:$2,DuboCalc!$3:$3)</f>
        <v xml:space="preserve">Deklaag SMA NL 50% PR </v>
      </c>
      <c r="C44" s="724">
        <v>1</v>
      </c>
      <c r="D44" s="628">
        <v>6</v>
      </c>
      <c r="E44" s="696" t="str">
        <f>LOOKUP(A44,DuboCalc!$2:$2,DuboCalc!$4:$4)</f>
        <v>m2</v>
      </c>
      <c r="F44" s="230" t="str">
        <f>LOOKUP(A44,DuboCalc!$2:$2,DuboCalc!$5:$5)</f>
        <v>SMA deklaag, 79,5 kg per m2, 50% PR. KonweCirculair product. Laagdikte = 0,035m</v>
      </c>
      <c r="G44" s="629">
        <f>LOOKUP(A44,DuboCalc!$2:$2,DuboCalc!$39:$39)</f>
        <v>0.63</v>
      </c>
      <c r="H44" s="236">
        <f>LOOKUP(A44,DuboCalc!$2:$2,DuboCalc!$46:$46)</f>
        <v>79.5</v>
      </c>
      <c r="I44" s="236">
        <f>LOOKUP(A44,DuboCalc!$2:$2,DuboCalc!$48:$48)</f>
        <v>15</v>
      </c>
      <c r="J44" s="719">
        <f>IF(LOOKUP(A44,'2.Middel Proj Aangepast Object'!$A$7:$A$207,'2.Middel Proj Aangepast Object'!$U$7:$U$207)=0,100%,LOOKUP('St. Objectenlijst FE'!A44,'2.Middel Proj Aangepast Object'!$A$7:$A$207,'2.Middel Proj Aangepast Object'!$U$7:$U$207))</f>
        <v>1</v>
      </c>
      <c r="K44" s="548">
        <f>LOOKUP(A44,DuboCalc!$2:$2,DuboCalc!$51:$51)</f>
        <v>0</v>
      </c>
      <c r="L44" s="548">
        <f>LOOKUP(A44,DuboCalc!$2:$2,DuboCalc!$52:$52)</f>
        <v>0</v>
      </c>
      <c r="M44" s="548">
        <f>LOOKUP(A44,DuboCalc!$2:$2,DuboCalc!$53:$53)</f>
        <v>1</v>
      </c>
      <c r="N44" s="548">
        <f>LOOKUP(A44,DuboCalc!$2:$2,DuboCalc!$54:$54)</f>
        <v>0</v>
      </c>
      <c r="O44" s="548">
        <f>LOOKUP(A44,DuboCalc!$2:$2,DuboCalc!$55:$55)</f>
        <v>0</v>
      </c>
      <c r="P44" s="548">
        <f>LOOKUP(A44,DuboCalc!$2:$2,DuboCalc!$56:$56)</f>
        <v>0</v>
      </c>
      <c r="Q44" s="548">
        <f>LOOKUP(A44,DuboCalc!$2:$2,DuboCalc!$57:$57)</f>
        <v>0</v>
      </c>
      <c r="R44" s="549">
        <f>LOOKUP(A44,DuboCalc!$2:$2,DuboCalc!$59:$59)</f>
        <v>0.5</v>
      </c>
      <c r="S44" s="549">
        <f>LOOKUP(A44,DuboCalc!$2:$2,DuboCalc!$60:$60)</f>
        <v>0</v>
      </c>
      <c r="T44" s="717">
        <f>LOOKUP(A44,DuboCalc!$D$2:$CX$2,DuboCalc!$D$49:$CX$49)</f>
        <v>7.4908854489164093E-3</v>
      </c>
      <c r="U44" s="717">
        <f>IF(LOOKUP(A44,'1.Klein Proj Bestaand Object'!$A$8:$A$208,'1.Klein Proj Bestaand Object'!$U$8:$U$208)=0,'St. Objectenlijst FE'!H44,(LOOKUP(A44,'1.Klein Proj Bestaand Object'!$A$8:$A$208,'1.Klein Proj Bestaand Object'!$U$8:$U$208)))</f>
        <v>79.5</v>
      </c>
      <c r="V44" s="718">
        <f>LOOKUP(A44,'1.Klein Proj Bestaand Object'!$A$8:$A$208,'1.Klein Proj Bestaand Object'!$V$8:$V$208)</f>
        <v>0</v>
      </c>
      <c r="Z44" s="913"/>
      <c r="AA44" s="914"/>
      <c r="AB44" s="914"/>
      <c r="AC44" s="915"/>
      <c r="AD44" s="5"/>
    </row>
    <row r="45" spans="1:30" ht="35" thickBot="1" x14ac:dyDescent="0.25">
      <c r="A45" s="235">
        <v>41</v>
      </c>
      <c r="B45" s="725" t="str">
        <f>LOOKUP(A45,DuboCalc!$2:$2,DuboCalc!$3:$3)</f>
        <v>Spoorstaven</v>
      </c>
      <c r="C45" s="724">
        <v>1</v>
      </c>
      <c r="D45" s="628">
        <v>7</v>
      </c>
      <c r="E45" s="696" t="str">
        <f>LOOKUP(A45,DuboCalc!$2:$2,DuboCalc!$4:$4)</f>
        <v>m</v>
      </c>
      <c r="F45" s="230" t="str">
        <f>LOOKUP(A45,DuboCalc!$2:$2,DuboCalc!$5:$5)</f>
        <v>Spoorstaaf type UIC 54E1 R260Mn. Per meter spoor is er 2 meter spoorstaaf. Hoogte = 159mm. Breedte = 140mm. Gewicht = 54,77.</v>
      </c>
      <c r="G45" s="629">
        <f>LOOKUP(A45,DuboCalc!$2:$2,DuboCalc!$39:$39)</f>
        <v>17.72</v>
      </c>
      <c r="H45" s="236">
        <f>LOOKUP(A45,DuboCalc!$2:$2,DuboCalc!$46:$46)</f>
        <v>54.77</v>
      </c>
      <c r="I45" s="236">
        <f>LOOKUP(A45,DuboCalc!$2:$2,DuboCalc!$48:$48)</f>
        <v>42</v>
      </c>
      <c r="J45" s="719">
        <f>IF(LOOKUP(A45,'2.Middel Proj Aangepast Object'!$A$7:$A$207,'2.Middel Proj Aangepast Object'!$U$7:$U$207)=0,100%,LOOKUP('St. Objectenlijst FE'!A45,'2.Middel Proj Aangepast Object'!$A$7:$A$207,'2.Middel Proj Aangepast Object'!$U$7:$U$207))</f>
        <v>1</v>
      </c>
      <c r="K45" s="548">
        <f>LOOKUP(A45,DuboCalc!$2:$2,DuboCalc!$51:$51)</f>
        <v>0</v>
      </c>
      <c r="L45" s="548">
        <f>LOOKUP(A45,DuboCalc!$2:$2,DuboCalc!$52:$52)</f>
        <v>1</v>
      </c>
      <c r="M45" s="548">
        <f>LOOKUP(A45,DuboCalc!$2:$2,DuboCalc!$53:$53)</f>
        <v>0</v>
      </c>
      <c r="N45" s="548">
        <f>LOOKUP(A45,DuboCalc!$2:$2,DuboCalc!$54:$54)</f>
        <v>0</v>
      </c>
      <c r="O45" s="548">
        <f>LOOKUP(A45,DuboCalc!$2:$2,DuboCalc!$55:$55)</f>
        <v>0</v>
      </c>
      <c r="P45" s="548">
        <f>LOOKUP(A45,DuboCalc!$2:$2,DuboCalc!$56:$56)</f>
        <v>0</v>
      </c>
      <c r="Q45" s="548">
        <f>LOOKUP(A45,DuboCalc!$2:$2,DuboCalc!$57:$57)</f>
        <v>0</v>
      </c>
      <c r="R45" s="549">
        <f>LOOKUP(A45,DuboCalc!$2:$2,DuboCalc!$59:$59)</f>
        <v>0.21299999999999999</v>
      </c>
      <c r="S45" s="549">
        <f>LOOKUP(A45,DuboCalc!$2:$2,DuboCalc!$60:$60)</f>
        <v>0</v>
      </c>
      <c r="T45" s="717">
        <f>LOOKUP(A45,DuboCalc!$D$2:$CX$2,DuboCalc!$D$49:$CX$49)</f>
        <v>0.74201903405572756</v>
      </c>
      <c r="U45" s="717">
        <f>IF(LOOKUP(A45,'1.Klein Proj Bestaand Object'!$A$8:$A$208,'1.Klein Proj Bestaand Object'!$U$8:$U$208)=0,'St. Objectenlijst FE'!H45,(LOOKUP(A45,'1.Klein Proj Bestaand Object'!$A$8:$A$208,'1.Klein Proj Bestaand Object'!$U$8:$U$208)))</f>
        <v>54.77</v>
      </c>
      <c r="V45" s="718">
        <f>LOOKUP(A45,'1.Klein Proj Bestaand Object'!$A$8:$A$208,'1.Klein Proj Bestaand Object'!$V$8:$V$208)</f>
        <v>0</v>
      </c>
      <c r="Z45" s="913"/>
      <c r="AA45" s="914"/>
      <c r="AB45" s="914"/>
      <c r="AC45" s="915"/>
      <c r="AD45" s="5"/>
    </row>
    <row r="46" spans="1:30" ht="69" thickBot="1" x14ac:dyDescent="0.25">
      <c r="A46" s="235">
        <v>42</v>
      </c>
      <c r="B46" s="725" t="str">
        <f>LOOKUP(A46,DuboCalc!$2:$2,DuboCalc!$3:$3)</f>
        <v>Dwarsliggers</v>
      </c>
      <c r="C46" s="724">
        <v>1</v>
      </c>
      <c r="D46" s="628">
        <v>7</v>
      </c>
      <c r="E46" s="696" t="str">
        <f>LOOKUP(A46,DuboCalc!$2:$2,DuboCalc!$4:$4)</f>
        <v>Stuks</v>
      </c>
      <c r="F46" s="230" t="str">
        <f>LOOKUP(A46,DuboCalc!$2:$2,DuboCalc!$5:$5)</f>
        <v>Dwarsligger 140012, CEM I voor treinspoor, per stuk, inclusief bevestigingsmiddelen. De dwarsligger is 2,5m lang. Vanwege goede vergelijkbaarheid van de 14001 en 14002 dwarsliggers is deze branchegemiddelde LCA toepasbaar voor beide types. De 140012 dwarsligger heeft een lengte, 2500 mm; breedte 300mm; dikte 200 mm. Het totale gewicht van de dwarsligger met bevestigingsmaterialen is 386,5 kg.</v>
      </c>
      <c r="G46" s="629">
        <f>LOOKUP(A46,DuboCalc!$2:$2,DuboCalc!$39:$39)</f>
        <v>20.63</v>
      </c>
      <c r="H46" s="236">
        <f>LOOKUP(A46,DuboCalc!$2:$2,DuboCalc!$46:$46)</f>
        <v>386.5</v>
      </c>
      <c r="I46" s="236">
        <f>LOOKUP(A46,DuboCalc!$2:$2,DuboCalc!$48:$48)</f>
        <v>45</v>
      </c>
      <c r="J46" s="719">
        <f>IF(LOOKUP(A46,'2.Middel Proj Aangepast Object'!$A$7:$A$207,'2.Middel Proj Aangepast Object'!$U$7:$U$207)=0,100%,LOOKUP('St. Objectenlijst FE'!A46,'2.Middel Proj Aangepast Object'!$A$7:$A$207,'2.Middel Proj Aangepast Object'!$U$7:$U$207))</f>
        <v>1</v>
      </c>
      <c r="K46" s="548">
        <f>LOOKUP(A46,DuboCalc!$2:$2,DuboCalc!$51:$51)</f>
        <v>0.89900000000000002</v>
      </c>
      <c r="L46" s="548">
        <f>LOOKUP(A46,DuboCalc!$2:$2,DuboCalc!$52:$52)</f>
        <v>9.8000000000000004E-2</v>
      </c>
      <c r="M46" s="548">
        <f>LOOKUP(A46,DuboCalc!$2:$2,DuboCalc!$53:$53)</f>
        <v>0</v>
      </c>
      <c r="N46" s="548">
        <f>LOOKUP(A46,DuboCalc!$2:$2,DuboCalc!$54:$54)</f>
        <v>0</v>
      </c>
      <c r="O46" s="548">
        <f>LOOKUP(A46,DuboCalc!$2:$2,DuboCalc!$55:$55)</f>
        <v>0</v>
      </c>
      <c r="P46" s="548">
        <f>LOOKUP(A46,DuboCalc!$2:$2,DuboCalc!$56:$56)</f>
        <v>0</v>
      </c>
      <c r="Q46" s="548">
        <f>LOOKUP(A46,DuboCalc!$2:$2,DuboCalc!$57:$57)</f>
        <v>3.0000000000000001E-3</v>
      </c>
      <c r="R46" s="549">
        <f>LOOKUP(A46,DuboCalc!$2:$2,DuboCalc!$59:$59)</f>
        <v>5.3E-3</v>
      </c>
      <c r="S46" s="549">
        <f>LOOKUP(A46,DuboCalc!$2:$2,DuboCalc!$60:$60)</f>
        <v>0</v>
      </c>
      <c r="T46" s="717">
        <f>LOOKUP(A46,DuboCalc!$D$2:$CX$2,DuboCalc!$D$49:$CX$49)</f>
        <v>0.14077407120743032</v>
      </c>
      <c r="U46" s="717">
        <f>IF(LOOKUP(A46,'1.Klein Proj Bestaand Object'!$A$8:$A$208,'1.Klein Proj Bestaand Object'!$U$8:$U$208)=0,'St. Objectenlijst FE'!H46,(LOOKUP(A46,'1.Klein Proj Bestaand Object'!$A$8:$A$208,'1.Klein Proj Bestaand Object'!$U$8:$U$208)))</f>
        <v>386.5</v>
      </c>
      <c r="V46" s="718">
        <f>LOOKUP(A46,'1.Klein Proj Bestaand Object'!$A$8:$A$208,'1.Klein Proj Bestaand Object'!$V$8:$V$208)</f>
        <v>0</v>
      </c>
      <c r="Z46" s="913"/>
      <c r="AA46" s="914"/>
      <c r="AB46" s="914"/>
      <c r="AC46" s="915"/>
      <c r="AD46" s="5"/>
    </row>
    <row r="47" spans="1:30" ht="69" thickBot="1" x14ac:dyDescent="0.25">
      <c r="A47" s="235">
        <v>43</v>
      </c>
      <c r="B47" s="725" t="str">
        <f>LOOKUP(A47,DuboCalc!$2:$2,DuboCalc!$3:$3)</f>
        <v>Ballast</v>
      </c>
      <c r="C47" s="724">
        <v>1</v>
      </c>
      <c r="D47" s="628">
        <v>7</v>
      </c>
      <c r="E47" s="696" t="str">
        <f>LOOKUP(A47,DuboCalc!$2:$2,DuboCalc!$4:$4)</f>
        <v>m</v>
      </c>
      <c r="F47" s="230" t="str">
        <f>LOOKUP(A47,DuboCalc!$2:$2,DuboCalc!$5:$5)</f>
        <v>Ballast heeft als functie het dragen van spoorstaven en dwarsliggers, en het bieden van weerstand aan horizontale krachten van exploitatie van het spoor. Voor de ballast zoals beschreven in deze LCA wordt uitgegaan van een gangbare korrelgradatie van 31,5 tot 50 mm.  (BID00020) gedurende de levensduur is onderhoud vereist. Hier is uitgegaan van 4 tonkg per meter spoor. Dikte is 27,5 cm. Lengte is 1 m. Breedte is 5 m. Soortelijk gewicht van 1.500 kg per m3.</v>
      </c>
      <c r="G47" s="629">
        <f>LOOKUP(A47,DuboCalc!$2:$2,DuboCalc!$39:$39)</f>
        <v>25.87</v>
      </c>
      <c r="H47" s="236">
        <f>LOOKUP(A47,DuboCalc!$2:$2,DuboCalc!$46:$46)</f>
        <v>4000</v>
      </c>
      <c r="I47" s="236">
        <f>LOOKUP(A47,DuboCalc!$2:$2,DuboCalc!$48:$48)</f>
        <v>35</v>
      </c>
      <c r="J47" s="719">
        <f>IF(LOOKUP(A47,'2.Middel Proj Aangepast Object'!$A$7:$A$207,'2.Middel Proj Aangepast Object'!$U$7:$U$207)=0,100%,LOOKUP('St. Objectenlijst FE'!A47,'2.Middel Proj Aangepast Object'!$A$7:$A$207,'2.Middel Proj Aangepast Object'!$U$7:$U$207))</f>
        <v>1</v>
      </c>
      <c r="K47" s="548">
        <f>LOOKUP(A47,DuboCalc!$2:$2,DuboCalc!$51:$51)</f>
        <v>0</v>
      </c>
      <c r="L47" s="548">
        <f>LOOKUP(A47,DuboCalc!$2:$2,DuboCalc!$52:$52)</f>
        <v>0</v>
      </c>
      <c r="M47" s="548">
        <f>LOOKUP(A47,DuboCalc!$2:$2,DuboCalc!$53:$53)</f>
        <v>0</v>
      </c>
      <c r="N47" s="548">
        <f>LOOKUP(A47,DuboCalc!$2:$2,DuboCalc!$54:$54)</f>
        <v>0</v>
      </c>
      <c r="O47" s="548">
        <f>LOOKUP(A47,DuboCalc!$2:$2,DuboCalc!$55:$55)</f>
        <v>0</v>
      </c>
      <c r="P47" s="548">
        <f>LOOKUP(A47,DuboCalc!$2:$2,DuboCalc!$56:$56)</f>
        <v>1</v>
      </c>
      <c r="Q47" s="548">
        <f>LOOKUP(A47,DuboCalc!$2:$2,DuboCalc!$57:$57)</f>
        <v>0</v>
      </c>
      <c r="R47" s="549">
        <f>LOOKUP(A47,DuboCalc!$2:$2,DuboCalc!$59:$59)</f>
        <v>0.5</v>
      </c>
      <c r="S47" s="549">
        <f>LOOKUP(A47,DuboCalc!$2:$2,DuboCalc!$60:$60)</f>
        <v>0</v>
      </c>
      <c r="T47" s="717">
        <f>LOOKUP(A47,DuboCalc!$D$2:$CX$2,DuboCalc!$D$49:$CX$49)</f>
        <v>0.8289885882352942</v>
      </c>
      <c r="U47" s="717">
        <f>IF(LOOKUP(A47,'1.Klein Proj Bestaand Object'!$A$8:$A$208,'1.Klein Proj Bestaand Object'!$U$8:$U$208)=0,'St. Objectenlijst FE'!H47,(LOOKUP(A47,'1.Klein Proj Bestaand Object'!$A$8:$A$208,'1.Klein Proj Bestaand Object'!$U$8:$U$208)))</f>
        <v>4000</v>
      </c>
      <c r="V47" s="718">
        <f>LOOKUP(A47,'1.Klein Proj Bestaand Object'!$A$8:$A$208,'1.Klein Proj Bestaand Object'!$V$8:$V$208)</f>
        <v>0</v>
      </c>
      <c r="Z47" s="913"/>
      <c r="AA47" s="914"/>
      <c r="AB47" s="914"/>
      <c r="AC47" s="915"/>
      <c r="AD47" s="5"/>
    </row>
    <row r="48" spans="1:30" ht="18" thickBot="1" x14ac:dyDescent="0.25">
      <c r="A48" s="235">
        <v>44</v>
      </c>
      <c r="B48" s="725" t="str">
        <f>LOOKUP(A48,DuboCalc!$2:$2,DuboCalc!$3:$3)</f>
        <v>Overweg</v>
      </c>
      <c r="C48" s="724">
        <v>1</v>
      </c>
      <c r="D48" s="628">
        <v>7</v>
      </c>
      <c r="E48" s="696" t="str">
        <f>LOOKUP(A48,DuboCalc!$2:$2,DuboCalc!$4:$4)</f>
        <v>Stuks</v>
      </c>
      <c r="F48" s="230" t="str">
        <f>LOOKUP(A48,DuboCalc!$2:$2,DuboCalc!$5:$5)</f>
        <v>Bestaat uit 4 overwegplaten van beton (1.800 x 1.295 x 0,150 m) en slagboom 6m lang.</v>
      </c>
      <c r="G48" s="629">
        <f>LOOKUP(A48,DuboCalc!$2:$2,DuboCalc!$39:$39)</f>
        <v>180.15</v>
      </c>
      <c r="H48" s="236">
        <f>LOOKUP(A48,DuboCalc!$2:$2,DuboCalc!$46:$46)</f>
        <v>3356.6399999999994</v>
      </c>
      <c r="I48" s="236">
        <f>LOOKUP(A48,DuboCalc!$2:$2,DuboCalc!$48:$48)</f>
        <v>50</v>
      </c>
      <c r="J48" s="719">
        <f>IF(LOOKUP(A48,'2.Middel Proj Aangepast Object'!$A$7:$A$207,'2.Middel Proj Aangepast Object'!$U$7:$U$207)=0,100%,LOOKUP('St. Objectenlijst FE'!A48,'2.Middel Proj Aangepast Object'!$A$7:$A$207,'2.Middel Proj Aangepast Object'!$U$7:$U$207))</f>
        <v>1</v>
      </c>
      <c r="K48" s="548">
        <f>LOOKUP(A48,DuboCalc!$2:$2,DuboCalc!$51:$51)</f>
        <v>1</v>
      </c>
      <c r="L48" s="548">
        <f>LOOKUP(A48,DuboCalc!$2:$2,DuboCalc!$52:$52)</f>
        <v>0</v>
      </c>
      <c r="M48" s="548">
        <f>LOOKUP(A48,DuboCalc!$2:$2,DuboCalc!$53:$53)</f>
        <v>0</v>
      </c>
      <c r="N48" s="548">
        <f>LOOKUP(A48,DuboCalc!$2:$2,DuboCalc!$54:$54)</f>
        <v>0</v>
      </c>
      <c r="O48" s="548">
        <f>LOOKUP(A48,DuboCalc!$2:$2,DuboCalc!$55:$55)</f>
        <v>0</v>
      </c>
      <c r="P48" s="548">
        <f>LOOKUP(A48,DuboCalc!$2:$2,DuboCalc!$56:$56)</f>
        <v>0</v>
      </c>
      <c r="Q48" s="548">
        <f>LOOKUP(A48,DuboCalc!$2:$2,DuboCalc!$57:$57)</f>
        <v>0</v>
      </c>
      <c r="R48" s="549">
        <f>LOOKUP(A48,DuboCalc!$2:$2,DuboCalc!$59:$59)</f>
        <v>0</v>
      </c>
      <c r="S48" s="549">
        <f>LOOKUP(A48,DuboCalc!$2:$2,DuboCalc!$60:$60)</f>
        <v>0</v>
      </c>
      <c r="T48" s="717">
        <f>LOOKUP(A48,DuboCalc!$D$2:$CX$2,DuboCalc!$D$49:$CX$49)</f>
        <v>9.0655105263157884E-2</v>
      </c>
      <c r="U48" s="717">
        <f>IF(LOOKUP(A48,'1.Klein Proj Bestaand Object'!$A$8:$A$208,'1.Klein Proj Bestaand Object'!$U$8:$U$208)=0,'St. Objectenlijst FE'!H48,(LOOKUP(A48,'1.Klein Proj Bestaand Object'!$A$8:$A$208,'1.Klein Proj Bestaand Object'!$U$8:$U$208)))</f>
        <v>3356.6399999999994</v>
      </c>
      <c r="V48" s="718">
        <f>LOOKUP(A48,'1.Klein Proj Bestaand Object'!$A$8:$A$208,'1.Klein Proj Bestaand Object'!$V$8:$V$208)</f>
        <v>0</v>
      </c>
      <c r="Z48" s="913"/>
      <c r="AA48" s="914"/>
      <c r="AB48" s="914"/>
      <c r="AC48" s="915"/>
      <c r="AD48" s="5"/>
    </row>
    <row r="49" spans="1:30" ht="35" thickBot="1" x14ac:dyDescent="0.25">
      <c r="A49" s="235">
        <v>45</v>
      </c>
      <c r="B49" s="725" t="str">
        <f>LOOKUP(A49,DuboCalc!$2:$2,DuboCalc!$3:$3)</f>
        <v>Wissel</v>
      </c>
      <c r="C49" s="724">
        <v>1</v>
      </c>
      <c r="D49" s="628">
        <v>7</v>
      </c>
      <c r="E49" s="696" t="str">
        <f>LOOKUP(A49,DuboCalc!$2:$2,DuboCalc!$4:$4)</f>
        <v>Stuks</v>
      </c>
      <c r="F49" s="230" t="str">
        <f>LOOKUP(A49,DuboCalc!$2:$2,DuboCalc!$5:$5)</f>
        <v>Er is uitgegaan van wissel type 1:9 met geconstrueerd puntstuk. 1 stuk wissel bevat onder meer het volgende: 50,75m spoorstaaf. 244m dwarsligger. Inclusief spoorwisselverwaming.</v>
      </c>
      <c r="G49" s="629">
        <f>LOOKUP(A49,DuboCalc!$2:$2,DuboCalc!$39:$39)</f>
        <v>23181.58</v>
      </c>
      <c r="H49" s="236">
        <f>LOOKUP(A49,DuboCalc!$2:$2,DuboCalc!$46:$46)</f>
        <v>40501.977500000001</v>
      </c>
      <c r="I49" s="236">
        <f>LOOKUP(A49,DuboCalc!$2:$2,DuboCalc!$48:$48)</f>
        <v>35</v>
      </c>
      <c r="J49" s="719">
        <f>IF(LOOKUP(A49,'2.Middel Proj Aangepast Object'!$A$7:$A$207,'2.Middel Proj Aangepast Object'!$U$7:$U$207)=0,100%,LOOKUP('St. Objectenlijst FE'!A49,'2.Middel Proj Aangepast Object'!$A$7:$A$207,'2.Middel Proj Aangepast Object'!$U$7:$U$207))</f>
        <v>1</v>
      </c>
      <c r="K49" s="548">
        <f>LOOKUP(A49,DuboCalc!$2:$2,DuboCalc!$51:$51)</f>
        <v>0.71799999999999997</v>
      </c>
      <c r="L49" s="548">
        <f>LOOKUP(A49,DuboCalc!$2:$2,DuboCalc!$52:$52)</f>
        <v>0.27800000000000002</v>
      </c>
      <c r="M49" s="548">
        <f>LOOKUP(A49,DuboCalc!$2:$2,DuboCalc!$53:$53)</f>
        <v>0</v>
      </c>
      <c r="N49" s="548">
        <f>LOOKUP(A49,DuboCalc!$2:$2,DuboCalc!$54:$54)</f>
        <v>0</v>
      </c>
      <c r="O49" s="548">
        <f>LOOKUP(A49,DuboCalc!$2:$2,DuboCalc!$55:$55)</f>
        <v>0</v>
      </c>
      <c r="P49" s="548">
        <f>LOOKUP(A49,DuboCalc!$2:$2,DuboCalc!$56:$56)</f>
        <v>0</v>
      </c>
      <c r="Q49" s="548">
        <f>LOOKUP(A49,DuboCalc!$2:$2,DuboCalc!$57:$57)</f>
        <v>4.0000000000000001E-3</v>
      </c>
      <c r="R49" s="549">
        <f>LOOKUP(A49,DuboCalc!$2:$2,DuboCalc!$59:$59)</f>
        <v>4.2500000000000003E-2</v>
      </c>
      <c r="S49" s="549">
        <f>LOOKUP(A49,DuboCalc!$2:$2,DuboCalc!$60:$60)</f>
        <v>0</v>
      </c>
      <c r="T49" s="717">
        <f>LOOKUP(A49,DuboCalc!$D$2:$CX$2,DuboCalc!$D$49:$CX$49)</f>
        <v>32.319152721362229</v>
      </c>
      <c r="U49" s="717">
        <f>IF(LOOKUP(A49,'1.Klein Proj Bestaand Object'!$A$8:$A$208,'1.Klein Proj Bestaand Object'!$U$8:$U$208)=0,'St. Objectenlijst FE'!H49,(LOOKUP(A49,'1.Klein Proj Bestaand Object'!$A$8:$A$208,'1.Klein Proj Bestaand Object'!$U$8:$U$208)))</f>
        <v>40501.977500000001</v>
      </c>
      <c r="V49" s="718">
        <f>LOOKUP(A49,'1.Klein Proj Bestaand Object'!$A$8:$A$208,'1.Klein Proj Bestaand Object'!$V$8:$V$208)</f>
        <v>0</v>
      </c>
      <c r="Z49" s="913"/>
      <c r="AA49" s="914"/>
      <c r="AB49" s="914"/>
      <c r="AC49" s="915"/>
      <c r="AD49" s="5"/>
    </row>
    <row r="50" spans="1:30" ht="69" thickBot="1" x14ac:dyDescent="0.25">
      <c r="A50" s="235">
        <v>46</v>
      </c>
      <c r="B50" s="725" t="str">
        <f>LOOKUP(A50,DuboCalc!$2:$2,DuboCalc!$3:$3)</f>
        <v>Geluidsscherm aluminium</v>
      </c>
      <c r="C50" s="724">
        <v>1</v>
      </c>
      <c r="D50" s="628">
        <v>9</v>
      </c>
      <c r="E50" s="696" t="str">
        <f>LOOKUP(A50,DuboCalc!$2:$2,DuboCalc!$4:$4)</f>
        <v>m2</v>
      </c>
      <c r="F50" s="230" t="str">
        <f>LOOKUP(A50,DuboCalc!$2:$2,DuboCalc!$5:$5)</f>
        <v>Het betreft een compleet geluidsscherm per m2. Gebaseerd op een standaard modulair ontwerp: stijlen en ankers met daartussen aluminium panelen. De fundering bestaat uit een plint, betonprop en stalen buispalen. Hoogte van geluidsscherm is 3m en is schaalbaar van 1 tot 5 meter. Het rooster, de schanskorf en de panelen schalen 1 op 1 mee met de hoeveelheid m2 en veranderen niet per m2 scherm als de hoogte verandert. Dikte is 15 mm. gewicht is 258,88 kg per m2 geluidscherm</v>
      </c>
      <c r="G50" s="629">
        <f>LOOKUP(A50,DuboCalc!$2:$2,DuboCalc!$39:$39)</f>
        <v>61.04</v>
      </c>
      <c r="H50" s="236">
        <f>LOOKUP(A50,DuboCalc!$2:$2,DuboCalc!$46:$46)</f>
        <v>258.88</v>
      </c>
      <c r="I50" s="236">
        <f>LOOKUP(A50,DuboCalc!$2:$2,DuboCalc!$48:$48)</f>
        <v>100</v>
      </c>
      <c r="J50" s="719">
        <f>IF(LOOKUP(A50,'2.Middel Proj Aangepast Object'!$A$7:$A$207,'2.Middel Proj Aangepast Object'!$U$7:$U$207)=0,100%,LOOKUP('St. Objectenlijst FE'!A50,'2.Middel Proj Aangepast Object'!$A$7:$A$207,'2.Middel Proj Aangepast Object'!$U$7:$U$207))</f>
        <v>1</v>
      </c>
      <c r="K50" s="548">
        <f>LOOKUP(A50,DuboCalc!$2:$2,DuboCalc!$51:$51)</f>
        <v>0.495</v>
      </c>
      <c r="L50" s="548">
        <f>LOOKUP(A50,DuboCalc!$2:$2,DuboCalc!$52:$52)</f>
        <v>3.2000000000000001E-2</v>
      </c>
      <c r="M50" s="548">
        <f>LOOKUP(A50,DuboCalc!$2:$2,DuboCalc!$53:$53)</f>
        <v>0</v>
      </c>
      <c r="N50" s="548">
        <f>LOOKUP(A50,DuboCalc!$2:$2,DuboCalc!$54:$54)</f>
        <v>0</v>
      </c>
      <c r="O50" s="548">
        <f>LOOKUP(A50,DuboCalc!$2:$2,DuboCalc!$55:$55)</f>
        <v>0.47199999999999998</v>
      </c>
      <c r="P50" s="548">
        <f>LOOKUP(A50,DuboCalc!$2:$2,DuboCalc!$56:$56)</f>
        <v>0</v>
      </c>
      <c r="Q50" s="548">
        <f>LOOKUP(A50,DuboCalc!$2:$2,DuboCalc!$57:$57)</f>
        <v>1E-3</v>
      </c>
      <c r="R50" s="549">
        <f>LOOKUP(A50,DuboCalc!$2:$2,DuboCalc!$59:$59)</f>
        <v>0.48</v>
      </c>
      <c r="S50" s="549">
        <f>LOOKUP(A50,DuboCalc!$2:$2,DuboCalc!$60:$60)</f>
        <v>0</v>
      </c>
      <c r="T50" s="717">
        <f>LOOKUP(A50,DuboCalc!$D$2:$CX$2,DuboCalc!$D$49:$CX$49)</f>
        <v>12.803065275541794</v>
      </c>
      <c r="U50" s="717">
        <f>IF(LOOKUP(A50,'1.Klein Proj Bestaand Object'!$A$8:$A$208,'1.Klein Proj Bestaand Object'!$U$8:$U$208)=0,'St. Objectenlijst FE'!H50,(LOOKUP(A50,'1.Klein Proj Bestaand Object'!$A$8:$A$208,'1.Klein Proj Bestaand Object'!$U$8:$U$208)))</f>
        <v>258.88</v>
      </c>
      <c r="V50" s="718">
        <f>LOOKUP(A50,'1.Klein Proj Bestaand Object'!$A$8:$A$208,'1.Klein Proj Bestaand Object'!$V$8:$V$208)</f>
        <v>0</v>
      </c>
      <c r="Z50" s="913"/>
      <c r="AA50" s="914"/>
      <c r="AB50" s="914"/>
      <c r="AC50" s="915"/>
      <c r="AD50" s="5"/>
    </row>
    <row r="51" spans="1:30" ht="35" thickBot="1" x14ac:dyDescent="0.25">
      <c r="A51" s="235">
        <v>47</v>
      </c>
      <c r="B51" s="725" t="str">
        <f>LOOKUP(A51,DuboCalc!$2:$2,DuboCalc!$3:$3)</f>
        <v>Draagconstructiebovenleiding</v>
      </c>
      <c r="C51" s="724">
        <v>1</v>
      </c>
      <c r="D51" s="628">
        <v>7</v>
      </c>
      <c r="E51" s="696" t="str">
        <f>LOOKUP(A51,DuboCalc!$2:$2,DuboCalc!$4:$4)</f>
        <v>Stuks</v>
      </c>
      <c r="F51" s="230" t="str">
        <f>LOOKUP(A51,DuboCalc!$2:$2,DuboCalc!$5:$5)</f>
        <v xml:space="preserve">Hier is uitgegaan van een balk van 10 meter lang. 2 palen van 8 meter lang. 2 maal een V2B fundatie. En 50 strekkende meter bovenleidingsdraden en kabels. </v>
      </c>
      <c r="G51" s="629">
        <f>LOOKUP(A51,DuboCalc!$2:$2,DuboCalc!$39:$39)</f>
        <v>3481.09</v>
      </c>
      <c r="H51" s="236">
        <f>LOOKUP(A51,DuboCalc!$2:$2,DuboCalc!$46:$46)</f>
        <v>11268.41</v>
      </c>
      <c r="I51" s="236">
        <f>LOOKUP(A51,DuboCalc!$2:$2,DuboCalc!$48:$48)</f>
        <v>100</v>
      </c>
      <c r="J51" s="719">
        <f>IF(LOOKUP(A51,'2.Middel Proj Aangepast Object'!$A$7:$A$207,'2.Middel Proj Aangepast Object'!$U$7:$U$207)=0,100%,LOOKUP('St. Objectenlijst FE'!A51,'2.Middel Proj Aangepast Object'!$A$7:$A$207,'2.Middel Proj Aangepast Object'!$U$7:$U$207))</f>
        <v>1</v>
      </c>
      <c r="K51" s="548">
        <f>LOOKUP(A51,DuboCalc!$2:$2,DuboCalc!$51:$51)</f>
        <v>0.79200000000000004</v>
      </c>
      <c r="L51" s="548">
        <f>LOOKUP(A51,DuboCalc!$2:$2,DuboCalc!$52:$52)</f>
        <v>0.20799999999999999</v>
      </c>
      <c r="M51" s="548">
        <f>LOOKUP(A51,DuboCalc!$2:$2,DuboCalc!$53:$53)</f>
        <v>0</v>
      </c>
      <c r="N51" s="548">
        <f>LOOKUP(A51,DuboCalc!$2:$2,DuboCalc!$54:$54)</f>
        <v>0</v>
      </c>
      <c r="O51" s="548">
        <f>LOOKUP(A51,DuboCalc!$2:$2,DuboCalc!$55:$55)</f>
        <v>0</v>
      </c>
      <c r="P51" s="548">
        <f>LOOKUP(A51,DuboCalc!$2:$2,DuboCalc!$56:$56)</f>
        <v>0</v>
      </c>
      <c r="Q51" s="548">
        <f>LOOKUP(A51,DuboCalc!$2:$2,DuboCalc!$57:$57)</f>
        <v>0</v>
      </c>
      <c r="R51" s="549">
        <f>LOOKUP(A51,DuboCalc!$2:$2,DuboCalc!$59:$59)</f>
        <v>0.01</v>
      </c>
      <c r="S51" s="549">
        <f>LOOKUP(A51,DuboCalc!$2:$2,DuboCalc!$60:$60)</f>
        <v>0</v>
      </c>
      <c r="T51" s="717">
        <f>LOOKUP(A51,DuboCalc!$D$2:$CX$2,DuboCalc!$D$49:$CX$49)</f>
        <v>50.027627089783294</v>
      </c>
      <c r="U51" s="717">
        <f>IF(LOOKUP(A51,'1.Klein Proj Bestaand Object'!$A$8:$A$208,'1.Klein Proj Bestaand Object'!$U$8:$U$208)=0,'St. Objectenlijst FE'!H51,(LOOKUP(A51,'1.Klein Proj Bestaand Object'!$A$8:$A$208,'1.Klein Proj Bestaand Object'!$U$8:$U$208)))</f>
        <v>11268.41</v>
      </c>
      <c r="V51" s="718">
        <f>LOOKUP(A51,'1.Klein Proj Bestaand Object'!$A$8:$A$208,'1.Klein Proj Bestaand Object'!$V$8:$V$208)</f>
        <v>0</v>
      </c>
      <c r="Z51" s="913"/>
      <c r="AA51" s="914"/>
      <c r="AB51" s="914"/>
      <c r="AC51" s="915"/>
      <c r="AD51" s="5"/>
    </row>
    <row r="52" spans="1:30" ht="18" thickBot="1" x14ac:dyDescent="0.25">
      <c r="A52" s="235">
        <v>48</v>
      </c>
      <c r="B52" s="725" t="str">
        <f>LOOKUP(A52,DuboCalc!$2:$2,DuboCalc!$3:$3)</f>
        <v>Transformatorstation</v>
      </c>
      <c r="C52" s="724">
        <v>1</v>
      </c>
      <c r="D52" s="628">
        <v>7</v>
      </c>
      <c r="E52" s="696" t="str">
        <f>LOOKUP(A52,DuboCalc!$2:$2,DuboCalc!$4:$4)</f>
        <v>Stuks</v>
      </c>
      <c r="F52" s="230" t="str">
        <f>LOOKUP(A52,DuboCalc!$2:$2,DuboCalc!$5:$5)</f>
        <v>Bestaande uit middenspanningsbeveiliging, transformator, omschakeleenheid en middenspanningskabel.</v>
      </c>
      <c r="G52" s="629">
        <f>LOOKUP(A52,DuboCalc!$2:$2,DuboCalc!$39:$39)</f>
        <v>5788.88</v>
      </c>
      <c r="H52" s="236">
        <f>LOOKUP(A52,DuboCalc!$2:$2,DuboCalc!$46:$46)</f>
        <v>14000</v>
      </c>
      <c r="I52" s="236">
        <f>LOOKUP(A52,DuboCalc!$2:$2,DuboCalc!$48:$48)</f>
        <v>30</v>
      </c>
      <c r="J52" s="719">
        <f>IF(LOOKUP(A52,'2.Middel Proj Aangepast Object'!$A$7:$A$207,'2.Middel Proj Aangepast Object'!$U$7:$U$207)=0,100%,LOOKUP('St. Objectenlijst FE'!A52,'2.Middel Proj Aangepast Object'!$A$7:$A$207,'2.Middel Proj Aangepast Object'!$U$7:$U$207))</f>
        <v>1</v>
      </c>
      <c r="K52" s="548">
        <f>LOOKUP(A52,DuboCalc!$2:$2,DuboCalc!$51:$51)</f>
        <v>0</v>
      </c>
      <c r="L52" s="548">
        <f>LOOKUP(A52,DuboCalc!$2:$2,DuboCalc!$52:$52)</f>
        <v>1</v>
      </c>
      <c r="M52" s="548">
        <f>LOOKUP(A52,DuboCalc!$2:$2,DuboCalc!$53:$53)</f>
        <v>0</v>
      </c>
      <c r="N52" s="548">
        <f>LOOKUP(A52,DuboCalc!$2:$2,DuboCalc!$54:$54)</f>
        <v>0</v>
      </c>
      <c r="O52" s="548">
        <f>LOOKUP(A52,DuboCalc!$2:$2,DuboCalc!$55:$55)</f>
        <v>0</v>
      </c>
      <c r="P52" s="548">
        <f>LOOKUP(A52,DuboCalc!$2:$2,DuboCalc!$56:$56)</f>
        <v>0</v>
      </c>
      <c r="Q52" s="548">
        <f>LOOKUP(A52,DuboCalc!$2:$2,DuboCalc!$57:$57)</f>
        <v>0</v>
      </c>
      <c r="R52" s="549">
        <f>LOOKUP(A52,DuboCalc!$2:$2,DuboCalc!$59:$59)</f>
        <v>0</v>
      </c>
      <c r="S52" s="549">
        <f>LOOKUP(A52,DuboCalc!$2:$2,DuboCalc!$60:$60)</f>
        <v>0</v>
      </c>
      <c r="T52" s="717">
        <f>LOOKUP(A52,DuboCalc!$D$2:$CX$2,DuboCalc!$D$49:$CX$49)</f>
        <v>30.700310712074309</v>
      </c>
      <c r="U52" s="717">
        <f>IF(LOOKUP(A52,'1.Klein Proj Bestaand Object'!$A$8:$A$208,'1.Klein Proj Bestaand Object'!$U$8:$U$208)=0,'St. Objectenlijst FE'!H52,(LOOKUP(A52,'1.Klein Proj Bestaand Object'!$A$8:$A$208,'1.Klein Proj Bestaand Object'!$U$8:$U$208)))</f>
        <v>14000</v>
      </c>
      <c r="V52" s="718">
        <f>LOOKUP(A52,'1.Klein Proj Bestaand Object'!$A$8:$A$208,'1.Klein Proj Bestaand Object'!$V$8:$V$208)</f>
        <v>0</v>
      </c>
      <c r="Z52" s="913"/>
      <c r="AA52" s="914"/>
      <c r="AB52" s="914"/>
      <c r="AC52" s="915"/>
      <c r="AD52" s="5"/>
    </row>
    <row r="53" spans="1:30" ht="18" thickBot="1" x14ac:dyDescent="0.25">
      <c r="A53" s="235">
        <v>49</v>
      </c>
      <c r="B53" s="725" t="str">
        <f>LOOKUP(A53,DuboCalc!$2:$2,DuboCalc!$3:$3)</f>
        <v>Seinen</v>
      </c>
      <c r="C53" s="724">
        <v>1</v>
      </c>
      <c r="D53" s="628">
        <v>7</v>
      </c>
      <c r="E53" s="696" t="str">
        <f>LOOKUP(A53,DuboCalc!$2:$2,DuboCalc!$4:$4)</f>
        <v>Stuks</v>
      </c>
      <c r="F53" s="230" t="str">
        <f>LOOKUP(A53,DuboCalc!$2:$2,DuboCalc!$5:$5)</f>
        <v>Bestaande uit een mast, kabels en lamp. Mast van 2,25m hoog en 8,5 kg/m. Diameter van 0,25m.</v>
      </c>
      <c r="G53" s="629">
        <f>LOOKUP(A53,DuboCalc!$2:$2,DuboCalc!$39:$39)</f>
        <v>1803.3</v>
      </c>
      <c r="H53" s="236">
        <f>LOOKUP(A53,DuboCalc!$2:$2,DuboCalc!$46:$46)</f>
        <v>19.125</v>
      </c>
      <c r="I53" s="236">
        <f>LOOKUP(A53,DuboCalc!$2:$2,DuboCalc!$48:$48)</f>
        <v>15</v>
      </c>
      <c r="J53" s="719">
        <f>IF(LOOKUP(A53,'2.Middel Proj Aangepast Object'!$A$7:$A$207,'2.Middel Proj Aangepast Object'!$U$7:$U$207)=0,100%,LOOKUP('St. Objectenlijst FE'!A53,'2.Middel Proj Aangepast Object'!$A$7:$A$207,'2.Middel Proj Aangepast Object'!$U$7:$U$207))</f>
        <v>1</v>
      </c>
      <c r="K53" s="548">
        <f>LOOKUP(A53,DuboCalc!$2:$2,DuboCalc!$51:$51)</f>
        <v>0</v>
      </c>
      <c r="L53" s="548">
        <f>LOOKUP(A53,DuboCalc!$2:$2,DuboCalc!$52:$52)</f>
        <v>1</v>
      </c>
      <c r="M53" s="548">
        <f>LOOKUP(A53,DuboCalc!$2:$2,DuboCalc!$53:$53)</f>
        <v>0</v>
      </c>
      <c r="N53" s="548">
        <f>LOOKUP(A53,DuboCalc!$2:$2,DuboCalc!$54:$54)</f>
        <v>0</v>
      </c>
      <c r="O53" s="548">
        <f>LOOKUP(A53,DuboCalc!$2:$2,DuboCalc!$55:$55)</f>
        <v>0</v>
      </c>
      <c r="P53" s="548">
        <f>LOOKUP(A53,DuboCalc!$2:$2,DuboCalc!$56:$56)</f>
        <v>0</v>
      </c>
      <c r="Q53" s="548">
        <f>LOOKUP(A53,DuboCalc!$2:$2,DuboCalc!$57:$57)</f>
        <v>0</v>
      </c>
      <c r="R53" s="549">
        <f>LOOKUP(A53,DuboCalc!$2:$2,DuboCalc!$59:$59)</f>
        <v>0</v>
      </c>
      <c r="S53" s="549">
        <f>LOOKUP(A53,DuboCalc!$2:$2,DuboCalc!$60:$60)</f>
        <v>0</v>
      </c>
      <c r="T53" s="717">
        <f>LOOKUP(A53,DuboCalc!$D$2:$CX$2,DuboCalc!$D$49:$CX$49)</f>
        <v>36.14642400000001</v>
      </c>
      <c r="U53" s="717">
        <f>IF(LOOKUP(A53,'1.Klein Proj Bestaand Object'!$A$8:$A$208,'1.Klein Proj Bestaand Object'!$U$8:$U$208)=0,'St. Objectenlijst FE'!H53,(LOOKUP(A53,'1.Klein Proj Bestaand Object'!$A$8:$A$208,'1.Klein Proj Bestaand Object'!$U$8:$U$208)))</f>
        <v>19.125</v>
      </c>
      <c r="V53" s="718">
        <f>LOOKUP(A53,'1.Klein Proj Bestaand Object'!$A$8:$A$208,'1.Klein Proj Bestaand Object'!$V$8:$V$208)</f>
        <v>0</v>
      </c>
      <c r="Z53" s="913"/>
      <c r="AA53" s="914"/>
      <c r="AB53" s="914"/>
      <c r="AC53" s="915"/>
      <c r="AD53" s="5"/>
    </row>
    <row r="54" spans="1:30" ht="18" thickBot="1" x14ac:dyDescent="0.25">
      <c r="A54" s="235">
        <v>50</v>
      </c>
      <c r="B54" s="725" t="str">
        <f>LOOKUP(A54,DuboCalc!$2:$2,DuboCalc!$3:$3)</f>
        <v>Verlichting</v>
      </c>
      <c r="C54" s="724">
        <v>1</v>
      </c>
      <c r="D54" s="628">
        <v>7</v>
      </c>
      <c r="E54" s="696" t="str">
        <f>LOOKUP(A54,DuboCalc!$2:$2,DuboCalc!$4:$4)</f>
        <v>Stuks</v>
      </c>
      <c r="F54" s="230" t="str">
        <f>LOOKUP(A54,DuboCalc!$2:$2,DuboCalc!$5:$5)</f>
        <v>LED verlichting</v>
      </c>
      <c r="G54" s="629">
        <f>LOOKUP(A54,DuboCalc!$2:$2,DuboCalc!$39:$39)</f>
        <v>929.92</v>
      </c>
      <c r="H54" s="236">
        <f>LOOKUP(A54,DuboCalc!$2:$2,DuboCalc!$46:$46)</f>
        <v>1.2</v>
      </c>
      <c r="I54" s="236">
        <f>LOOKUP(A54,DuboCalc!$2:$2,DuboCalc!$48:$48)</f>
        <v>30</v>
      </c>
      <c r="J54" s="719">
        <f>IF(LOOKUP(A54,'2.Middel Proj Aangepast Object'!$A$7:$A$207,'2.Middel Proj Aangepast Object'!$U$7:$U$207)=0,100%,LOOKUP('St. Objectenlijst FE'!A54,'2.Middel Proj Aangepast Object'!$A$7:$A$207,'2.Middel Proj Aangepast Object'!$U$7:$U$207))</f>
        <v>1</v>
      </c>
      <c r="K54" s="548">
        <f>LOOKUP(A54,DuboCalc!$2:$2,DuboCalc!$51:$51)</f>
        <v>0</v>
      </c>
      <c r="L54" s="548">
        <f>LOOKUP(A54,DuboCalc!$2:$2,DuboCalc!$52:$52)</f>
        <v>0</v>
      </c>
      <c r="M54" s="548">
        <f>LOOKUP(A54,DuboCalc!$2:$2,DuboCalc!$53:$53)</f>
        <v>0</v>
      </c>
      <c r="N54" s="548">
        <f>LOOKUP(A54,DuboCalc!$2:$2,DuboCalc!$54:$54)</f>
        <v>0</v>
      </c>
      <c r="O54" s="548">
        <f>LOOKUP(A54,DuboCalc!$2:$2,DuboCalc!$55:$55)</f>
        <v>0</v>
      </c>
      <c r="P54" s="548">
        <f>LOOKUP(A54,DuboCalc!$2:$2,DuboCalc!$56:$56)</f>
        <v>0</v>
      </c>
      <c r="Q54" s="548">
        <f>LOOKUP(A54,DuboCalc!$2:$2,DuboCalc!$57:$57)</f>
        <v>1</v>
      </c>
      <c r="R54" s="549">
        <f>LOOKUP(A54,DuboCalc!$2:$2,DuboCalc!$59:$59)</f>
        <v>0</v>
      </c>
      <c r="S54" s="549">
        <f>LOOKUP(A54,DuboCalc!$2:$2,DuboCalc!$60:$60)</f>
        <v>0</v>
      </c>
      <c r="T54" s="717">
        <f>LOOKUP(A54,DuboCalc!$D$2:$CX$2,DuboCalc!$D$49:$CX$49)</f>
        <v>0</v>
      </c>
      <c r="U54" s="717">
        <f>IF(LOOKUP(A54,'1.Klein Proj Bestaand Object'!$A$8:$A$208,'1.Klein Proj Bestaand Object'!$U$8:$U$208)=0,'St. Objectenlijst FE'!H54,(LOOKUP(A54,'1.Klein Proj Bestaand Object'!$A$8:$A$208,'1.Klein Proj Bestaand Object'!$U$8:$U$208)))</f>
        <v>1.2</v>
      </c>
      <c r="V54" s="718">
        <f>LOOKUP(A54,'1.Klein Proj Bestaand Object'!$A$8:$A$208,'1.Klein Proj Bestaand Object'!$V$8:$V$208)</f>
        <v>0</v>
      </c>
      <c r="Z54" s="913"/>
      <c r="AA54" s="914"/>
      <c r="AB54" s="914"/>
      <c r="AC54" s="915"/>
      <c r="AD54" s="5"/>
    </row>
    <row r="55" spans="1:30" ht="18" thickBot="1" x14ac:dyDescent="0.25">
      <c r="A55" s="235">
        <v>51</v>
      </c>
      <c r="B55" s="725" t="str">
        <f>LOOKUP(A55,DuboCalc!$2:$2,DuboCalc!$3:$3)</f>
        <v>Granietkeien</v>
      </c>
      <c r="C55" s="724">
        <v>1</v>
      </c>
      <c r="D55" s="628">
        <v>6</v>
      </c>
      <c r="E55" s="696" t="str">
        <f>LOOKUP(A55,DuboCalc!$2:$2,DuboCalc!$4:$4)</f>
        <v>m2</v>
      </c>
      <c r="F55" s="230" t="str">
        <f>LOOKUP(A55,DuboCalc!$2:$2,DuboCalc!$5:$5)</f>
        <v>natuursteen</v>
      </c>
      <c r="G55" s="629">
        <f>LOOKUP(A55,DuboCalc!$2:$2,DuboCalc!$39:$39)</f>
        <v>23.36</v>
      </c>
      <c r="H55" s="236">
        <f>LOOKUP(A55,DuboCalc!$2:$2,DuboCalc!$46:$46)</f>
        <v>303</v>
      </c>
      <c r="I55" s="236">
        <f>LOOKUP(A55,DuboCalc!$2:$2,DuboCalc!$48:$48)</f>
        <v>60</v>
      </c>
      <c r="J55" s="719">
        <f>IF(LOOKUP(A55,'2.Middel Proj Aangepast Object'!$A$7:$A$207,'2.Middel Proj Aangepast Object'!$U$7:$U$207)=0,100%,LOOKUP('St. Objectenlijst FE'!A55,'2.Middel Proj Aangepast Object'!$A$7:$A$207,'2.Middel Proj Aangepast Object'!$U$7:$U$207))</f>
        <v>1</v>
      </c>
      <c r="K55" s="548">
        <f>LOOKUP(A55,DuboCalc!$2:$2,DuboCalc!$51:$51)</f>
        <v>0</v>
      </c>
      <c r="L55" s="548">
        <f>LOOKUP(A55,DuboCalc!$2:$2,DuboCalc!$52:$52)</f>
        <v>0</v>
      </c>
      <c r="M55" s="548">
        <f>LOOKUP(A55,DuboCalc!$2:$2,DuboCalc!$53:$53)</f>
        <v>0</v>
      </c>
      <c r="N55" s="548">
        <f>LOOKUP(A55,DuboCalc!$2:$2,DuboCalc!$54:$54)</f>
        <v>0</v>
      </c>
      <c r="O55" s="548">
        <f>LOOKUP(A55,DuboCalc!$2:$2,DuboCalc!$55:$55)</f>
        <v>0</v>
      </c>
      <c r="P55" s="548">
        <f>LOOKUP(A55,DuboCalc!$2:$2,DuboCalc!$56:$56)</f>
        <v>1</v>
      </c>
      <c r="Q55" s="548">
        <f>LOOKUP(A55,DuboCalc!$2:$2,DuboCalc!$57:$57)</f>
        <v>0</v>
      </c>
      <c r="R55" s="549">
        <f>LOOKUP(A55,DuboCalc!$2:$2,DuboCalc!$59:$59)</f>
        <v>0</v>
      </c>
      <c r="S55" s="549">
        <f>LOOKUP(A55,DuboCalc!$2:$2,DuboCalc!$60:$60)</f>
        <v>0</v>
      </c>
      <c r="T55" s="717">
        <f>LOOKUP(A55,DuboCalc!$D$2:$CX$2,DuboCalc!$D$49:$CX$49)</f>
        <v>0.1131115170278638</v>
      </c>
      <c r="U55" s="717">
        <f>IF(LOOKUP(A55,'1.Klein Proj Bestaand Object'!$A$8:$A$208,'1.Klein Proj Bestaand Object'!$U$8:$U$208)=0,'St. Objectenlijst FE'!H55,(LOOKUP(A55,'1.Klein Proj Bestaand Object'!$A$8:$A$208,'1.Klein Proj Bestaand Object'!$U$8:$U$208)))</f>
        <v>303</v>
      </c>
      <c r="V55" s="718">
        <f>LOOKUP(A55,'1.Klein Proj Bestaand Object'!$A$8:$A$208,'1.Klein Proj Bestaand Object'!$V$8:$V$208)</f>
        <v>0</v>
      </c>
      <c r="Z55" s="913"/>
      <c r="AA55" s="914"/>
      <c r="AB55" s="914"/>
      <c r="AC55" s="915"/>
      <c r="AD55" s="5"/>
    </row>
    <row r="56" spans="1:30" ht="35" thickBot="1" x14ac:dyDescent="0.25">
      <c r="A56" s="235">
        <v>52</v>
      </c>
      <c r="B56" s="725" t="str">
        <f>LOOKUP(A56,DuboCalc!$2:$2,DuboCalc!$3:$3)</f>
        <v>Grasbetontegels</v>
      </c>
      <c r="C56" s="724">
        <v>1</v>
      </c>
      <c r="D56" s="628">
        <v>6</v>
      </c>
      <c r="E56" s="696" t="str">
        <f>LOOKUP(A56,DuboCalc!$2:$2,DuboCalc!$4:$4)</f>
        <v>m2</v>
      </c>
      <c r="F56" s="230" t="str">
        <f>LOOKUP(A56,DuboCalc!$2:$2,DuboCalc!$5:$5)</f>
        <v>Het betreft de uitvoering van een grasbetontegel van 40x60x12 cm voorzien van gaten van 90 mm. De uitsparingen of goten liggen in de 60 cm richting. Uitvoering in cementbeton.</v>
      </c>
      <c r="G56" s="629">
        <f>LOOKUP(A56,DuboCalc!$2:$2,DuboCalc!$39:$39)</f>
        <v>5.71</v>
      </c>
      <c r="H56" s="236">
        <f>LOOKUP(A56,DuboCalc!$2:$2,DuboCalc!$46:$46)</f>
        <v>152</v>
      </c>
      <c r="I56" s="236">
        <f>LOOKUP(A56,DuboCalc!$2:$2,DuboCalc!$48:$48)</f>
        <v>60</v>
      </c>
      <c r="J56" s="719">
        <f>IF(LOOKUP(A56,'2.Middel Proj Aangepast Object'!$A$7:$A$207,'2.Middel Proj Aangepast Object'!$U$7:$U$207)=0,100%,LOOKUP('St. Objectenlijst FE'!A56,'2.Middel Proj Aangepast Object'!$A$7:$A$207,'2.Middel Proj Aangepast Object'!$U$7:$U$207))</f>
        <v>1</v>
      </c>
      <c r="K56" s="548">
        <f>LOOKUP(A56,DuboCalc!$2:$2,DuboCalc!$51:$51)</f>
        <v>0</v>
      </c>
      <c r="L56" s="548">
        <f>LOOKUP(A56,DuboCalc!$2:$2,DuboCalc!$52:$52)</f>
        <v>0</v>
      </c>
      <c r="M56" s="548">
        <f>LOOKUP(A56,DuboCalc!$2:$2,DuboCalc!$53:$53)</f>
        <v>0</v>
      </c>
      <c r="N56" s="548">
        <f>LOOKUP(A56,DuboCalc!$2:$2,DuboCalc!$54:$54)</f>
        <v>0</v>
      </c>
      <c r="O56" s="548">
        <f>LOOKUP(A56,DuboCalc!$2:$2,DuboCalc!$55:$55)</f>
        <v>0</v>
      </c>
      <c r="P56" s="548">
        <f>LOOKUP(A56,DuboCalc!$2:$2,DuboCalc!$56:$56)</f>
        <v>1</v>
      </c>
      <c r="Q56" s="548">
        <f>LOOKUP(A56,DuboCalc!$2:$2,DuboCalc!$57:$57)</f>
        <v>0</v>
      </c>
      <c r="R56" s="549">
        <f>LOOKUP(A56,DuboCalc!$2:$2,DuboCalc!$59:$59)</f>
        <v>0</v>
      </c>
      <c r="S56" s="549">
        <f>LOOKUP(A56,DuboCalc!$2:$2,DuboCalc!$60:$60)</f>
        <v>0</v>
      </c>
      <c r="T56" s="717">
        <f>LOOKUP(A56,DuboCalc!$D$2:$CX$2,DuboCalc!$D$49:$CX$49)</f>
        <v>0</v>
      </c>
      <c r="U56" s="717">
        <f>IF(LOOKUP(A56,'1.Klein Proj Bestaand Object'!$A$8:$A$208,'1.Klein Proj Bestaand Object'!$U$8:$U$208)=0,'St. Objectenlijst FE'!H56,(LOOKUP(A56,'1.Klein Proj Bestaand Object'!$A$8:$A$208,'1.Klein Proj Bestaand Object'!$U$8:$U$208)))</f>
        <v>152</v>
      </c>
      <c r="V56" s="718">
        <f>LOOKUP(A56,'1.Klein Proj Bestaand Object'!$A$8:$A$208,'1.Klein Proj Bestaand Object'!$V$8:$V$208)</f>
        <v>0</v>
      </c>
      <c r="Z56" s="913"/>
      <c r="AA56" s="914"/>
      <c r="AB56" s="914"/>
      <c r="AC56" s="915"/>
      <c r="AD56" s="5"/>
    </row>
    <row r="57" spans="1:30" ht="18" thickBot="1" x14ac:dyDescent="0.25">
      <c r="A57" s="235">
        <v>53</v>
      </c>
      <c r="B57" s="725" t="str">
        <f>LOOKUP(A57,DuboCalc!$2:$2,DuboCalc!$3:$3)</f>
        <v>Straatlaag brekerzand</v>
      </c>
      <c r="C57" s="724">
        <v>1</v>
      </c>
      <c r="D57" s="628">
        <v>6</v>
      </c>
      <c r="E57" s="696" t="str">
        <f>LOOKUP(A57,DuboCalc!$2:$2,DuboCalc!$4:$4)</f>
        <v>m2</v>
      </c>
      <c r="F57" s="230" t="str">
        <f>LOOKUP(A57,DuboCalc!$2:$2,DuboCalc!$5:$5)</f>
        <v>0,05kg brekerzand per m2 bestrating</v>
      </c>
      <c r="G57" s="629">
        <f>LOOKUP(A57,DuboCalc!$2:$2,DuboCalc!$39:$39)</f>
        <v>4.1307699999999998E-5</v>
      </c>
      <c r="H57" s="236">
        <f>LOOKUP(A57,DuboCalc!$2:$2,DuboCalc!$46:$46)</f>
        <v>0.05</v>
      </c>
      <c r="I57" s="236">
        <f>LOOKUP(A57,DuboCalc!$2:$2,DuboCalc!$48:$48)</f>
        <v>60</v>
      </c>
      <c r="J57" s="719">
        <f>IF(LOOKUP(A57,'2.Middel Proj Aangepast Object'!$A$7:$A$207,'2.Middel Proj Aangepast Object'!$U$7:$U$207)=0,100%,LOOKUP('St. Objectenlijst FE'!A57,'2.Middel Proj Aangepast Object'!$A$7:$A$207,'2.Middel Proj Aangepast Object'!$U$7:$U$207))</f>
        <v>1</v>
      </c>
      <c r="K57" s="548">
        <f>LOOKUP(A57,DuboCalc!$2:$2,DuboCalc!$51:$51)</f>
        <v>0</v>
      </c>
      <c r="L57" s="548">
        <f>LOOKUP(A57,DuboCalc!$2:$2,DuboCalc!$52:$52)</f>
        <v>0</v>
      </c>
      <c r="M57" s="548">
        <f>LOOKUP(A57,DuboCalc!$2:$2,DuboCalc!$53:$53)</f>
        <v>0</v>
      </c>
      <c r="N57" s="548">
        <f>LOOKUP(A57,DuboCalc!$2:$2,DuboCalc!$54:$54)</f>
        <v>0</v>
      </c>
      <c r="O57" s="548">
        <f>LOOKUP(A57,DuboCalc!$2:$2,DuboCalc!$55:$55)</f>
        <v>1</v>
      </c>
      <c r="P57" s="548">
        <f>LOOKUP(A57,DuboCalc!$2:$2,DuboCalc!$56:$56)</f>
        <v>0</v>
      </c>
      <c r="Q57" s="548">
        <f>LOOKUP(A57,DuboCalc!$2:$2,DuboCalc!$57:$57)</f>
        <v>0</v>
      </c>
      <c r="R57" s="549">
        <f>LOOKUP(A57,DuboCalc!$2:$2,DuboCalc!$59:$59)</f>
        <v>0</v>
      </c>
      <c r="S57" s="549">
        <f>LOOKUP(A57,DuboCalc!$2:$2,DuboCalc!$60:$60)</f>
        <v>0</v>
      </c>
      <c r="T57" s="717">
        <f>LOOKUP(A57,DuboCalc!$D$2:$CX$2,DuboCalc!$D$49:$CX$49)</f>
        <v>0</v>
      </c>
      <c r="U57" s="717">
        <f>IF(LOOKUP(A57,'1.Klein Proj Bestaand Object'!$A$8:$A$208,'1.Klein Proj Bestaand Object'!$U$8:$U$208)=0,'St. Objectenlijst FE'!H57,(LOOKUP(A57,'1.Klein Proj Bestaand Object'!$A$8:$A$208,'1.Klein Proj Bestaand Object'!$U$8:$U$208)))</f>
        <v>0.05</v>
      </c>
      <c r="V57" s="718">
        <f>LOOKUP(A57,'1.Klein Proj Bestaand Object'!$A$8:$A$208,'1.Klein Proj Bestaand Object'!$V$8:$V$208)</f>
        <v>0</v>
      </c>
      <c r="Z57" s="913"/>
      <c r="AA57" s="914"/>
      <c r="AB57" s="914"/>
      <c r="AC57" s="915"/>
      <c r="AD57" s="5"/>
    </row>
    <row r="58" spans="1:30" ht="18" thickBot="1" x14ac:dyDescent="0.25">
      <c r="A58" s="235">
        <v>54</v>
      </c>
      <c r="B58" s="725" t="str">
        <f>LOOKUP(A58,DuboCalc!$2:$2,DuboCalc!$3:$3)</f>
        <v>Fundering AGRAC</v>
      </c>
      <c r="C58" s="724">
        <v>1</v>
      </c>
      <c r="D58" s="628">
        <v>6</v>
      </c>
      <c r="E58" s="696" t="str">
        <f>LOOKUP(A58,DuboCalc!$2:$2,DuboCalc!$4:$4)</f>
        <v>m2</v>
      </c>
      <c r="F58" s="230" t="str">
        <f>LOOKUP(A58,DuboCalc!$2:$2,DuboCalc!$5:$5)</f>
        <v>250mm, soortelijk gewicht = 1.950 kg/m3</v>
      </c>
      <c r="G58" s="629">
        <f>LOOKUP(A58,DuboCalc!$2:$2,DuboCalc!$39:$39)</f>
        <v>2.65</v>
      </c>
      <c r="H58" s="236">
        <f>LOOKUP(A58,DuboCalc!$2:$2,DuboCalc!$46:$46)</f>
        <v>487.5</v>
      </c>
      <c r="I58" s="236">
        <f>LOOKUP(A58,DuboCalc!$2:$2,DuboCalc!$48:$48)</f>
        <v>60</v>
      </c>
      <c r="J58" s="719">
        <f>IF(LOOKUP(A58,'2.Middel Proj Aangepast Object'!$A$7:$A$207,'2.Middel Proj Aangepast Object'!$U$7:$U$207)=0,100%,LOOKUP('St. Objectenlijst FE'!A58,'2.Middel Proj Aangepast Object'!$A$7:$A$207,'2.Middel Proj Aangepast Object'!$U$7:$U$207))</f>
        <v>1</v>
      </c>
      <c r="K58" s="548">
        <f>LOOKUP(A58,DuboCalc!$2:$2,DuboCalc!$51:$51)</f>
        <v>0</v>
      </c>
      <c r="L58" s="548">
        <f>LOOKUP(A58,DuboCalc!$2:$2,DuboCalc!$52:$52)</f>
        <v>0</v>
      </c>
      <c r="M58" s="548">
        <f>LOOKUP(A58,DuboCalc!$2:$2,DuboCalc!$53:$53)</f>
        <v>1</v>
      </c>
      <c r="N58" s="548">
        <f>LOOKUP(A58,DuboCalc!$2:$2,DuboCalc!$54:$54)</f>
        <v>0</v>
      </c>
      <c r="O58" s="548">
        <f>LOOKUP(A58,DuboCalc!$2:$2,DuboCalc!$55:$55)</f>
        <v>0</v>
      </c>
      <c r="P58" s="548">
        <f>LOOKUP(A58,DuboCalc!$2:$2,DuboCalc!$56:$56)</f>
        <v>0</v>
      </c>
      <c r="Q58" s="548">
        <f>LOOKUP(A58,DuboCalc!$2:$2,DuboCalc!$57:$57)</f>
        <v>0</v>
      </c>
      <c r="R58" s="549">
        <f>LOOKUP(A58,DuboCalc!$2:$2,DuboCalc!$59:$59)</f>
        <v>0</v>
      </c>
      <c r="S58" s="549">
        <f>LOOKUP(A58,DuboCalc!$2:$2,DuboCalc!$60:$60)</f>
        <v>0</v>
      </c>
      <c r="T58" s="717">
        <f>LOOKUP(A58,DuboCalc!$D$2:$CX$2,DuboCalc!$D$49:$CX$49)</f>
        <v>0.12805226625386998</v>
      </c>
      <c r="U58" s="717">
        <f>IF(LOOKUP(A58,'1.Klein Proj Bestaand Object'!$A$8:$A$208,'1.Klein Proj Bestaand Object'!$U$8:$U$208)=0,'St. Objectenlijst FE'!H58,(LOOKUP(A58,'1.Klein Proj Bestaand Object'!$A$8:$A$208,'1.Klein Proj Bestaand Object'!$U$8:$U$208)))</f>
        <v>487.5</v>
      </c>
      <c r="V58" s="718">
        <f>LOOKUP(A58,'1.Klein Proj Bestaand Object'!$A$8:$A$208,'1.Klein Proj Bestaand Object'!$V$8:$V$208)</f>
        <v>0</v>
      </c>
      <c r="Z58" s="913"/>
      <c r="AA58" s="914"/>
      <c r="AB58" s="914"/>
      <c r="AC58" s="915"/>
      <c r="AD58" s="5"/>
    </row>
    <row r="59" spans="1:30" ht="18" thickBot="1" x14ac:dyDescent="0.25">
      <c r="A59" s="235">
        <v>55</v>
      </c>
      <c r="B59" s="725" t="str">
        <f>LOOKUP(A59,DuboCalc!$2:$2,DuboCalc!$3:$3)</f>
        <v>Deklaag AC surf 30% PR</v>
      </c>
      <c r="C59" s="724">
        <v>1</v>
      </c>
      <c r="D59" s="628">
        <v>6</v>
      </c>
      <c r="E59" s="696" t="str">
        <f>LOOKUP(A59,DuboCalc!$2:$2,DuboCalc!$4:$4)</f>
        <v>m2</v>
      </c>
      <c r="F59" s="230" t="str">
        <f>LOOKUP(A59,DuboCalc!$2:$2,DuboCalc!$5:$5)</f>
        <v>Laagdikte 0,035</v>
      </c>
      <c r="G59" s="629">
        <f>LOOKUP(A59,DuboCalc!$2:$2,DuboCalc!$39:$39)</f>
        <v>0.75</v>
      </c>
      <c r="H59" s="236">
        <f>LOOKUP(A59,DuboCalc!$2:$2,DuboCalc!$46:$46)</f>
        <v>87.5</v>
      </c>
      <c r="I59" s="236">
        <f>LOOKUP(A59,DuboCalc!$2:$2,DuboCalc!$48:$48)</f>
        <v>14</v>
      </c>
      <c r="J59" s="719">
        <f>IF(LOOKUP(A59,'2.Middel Proj Aangepast Object'!$A$7:$A$207,'2.Middel Proj Aangepast Object'!$U$7:$U$207)=0,100%,LOOKUP('St. Objectenlijst FE'!A59,'2.Middel Proj Aangepast Object'!$A$7:$A$207,'2.Middel Proj Aangepast Object'!$U$7:$U$207))</f>
        <v>1</v>
      </c>
      <c r="K59" s="548">
        <f>LOOKUP(A59,DuboCalc!$2:$2,DuboCalc!$51:$51)</f>
        <v>0</v>
      </c>
      <c r="L59" s="548">
        <f>LOOKUP(A59,DuboCalc!$2:$2,DuboCalc!$52:$52)</f>
        <v>0</v>
      </c>
      <c r="M59" s="548">
        <f>LOOKUP(A59,DuboCalc!$2:$2,DuboCalc!$53:$53)</f>
        <v>1</v>
      </c>
      <c r="N59" s="548">
        <f>LOOKUP(A59,DuboCalc!$2:$2,DuboCalc!$54:$54)</f>
        <v>0</v>
      </c>
      <c r="O59" s="548">
        <f>LOOKUP(A59,DuboCalc!$2:$2,DuboCalc!$55:$55)</f>
        <v>0</v>
      </c>
      <c r="P59" s="548">
        <f>LOOKUP(A59,DuboCalc!$2:$2,DuboCalc!$56:$56)</f>
        <v>0</v>
      </c>
      <c r="Q59" s="548">
        <f>LOOKUP(A59,DuboCalc!$2:$2,DuboCalc!$57:$57)</f>
        <v>0</v>
      </c>
      <c r="R59" s="549">
        <f>LOOKUP(A59,DuboCalc!$2:$2,DuboCalc!$59:$59)</f>
        <v>0.3</v>
      </c>
      <c r="S59" s="549">
        <f>LOOKUP(A59,DuboCalc!$2:$2,DuboCalc!$60:$60)</f>
        <v>0</v>
      </c>
      <c r="T59" s="717">
        <f>LOOKUP(A59,DuboCalc!$D$2:$CX$2,DuboCalc!$D$49:$CX$49)</f>
        <v>1.8770204334365329E-2</v>
      </c>
      <c r="U59" s="717">
        <f>IF(LOOKUP(A59,'1.Klein Proj Bestaand Object'!$A$8:$A$208,'1.Klein Proj Bestaand Object'!$U$8:$U$208)=0,'St. Objectenlijst FE'!H59,(LOOKUP(A59,'1.Klein Proj Bestaand Object'!$A$8:$A$208,'1.Klein Proj Bestaand Object'!$U$8:$U$208)))</f>
        <v>87.5</v>
      </c>
      <c r="V59" s="718">
        <f>LOOKUP(A59,'1.Klein Proj Bestaand Object'!$A$8:$A$208,'1.Klein Proj Bestaand Object'!$V$8:$V$208)</f>
        <v>0</v>
      </c>
      <c r="Z59" s="913"/>
      <c r="AA59" s="914"/>
      <c r="AB59" s="914"/>
      <c r="AC59" s="915"/>
      <c r="AD59" s="5"/>
    </row>
    <row r="60" spans="1:30" ht="18" thickBot="1" x14ac:dyDescent="0.25">
      <c r="A60" s="235">
        <v>56</v>
      </c>
      <c r="B60" s="725" t="str">
        <f>LOOKUP(A60,DuboCalc!$2:$2,DuboCalc!$3:$3)</f>
        <v>Deklaag AC 30% PR met gemod. bitumen</v>
      </c>
      <c r="C60" s="724">
        <v>1</v>
      </c>
      <c r="D60" s="628">
        <v>6</v>
      </c>
      <c r="E60" s="696" t="str">
        <f>LOOKUP(A60,DuboCalc!$2:$2,DuboCalc!$4:$4)</f>
        <v>m2</v>
      </c>
      <c r="F60" s="230" t="str">
        <f>LOOKUP(A60,DuboCalc!$2:$2,DuboCalc!$5:$5)</f>
        <v>Laagdikte 0,035</v>
      </c>
      <c r="G60" s="629">
        <f>LOOKUP(A60,DuboCalc!$2:$2,DuboCalc!$39:$39)</f>
        <v>0.87</v>
      </c>
      <c r="H60" s="236">
        <f>LOOKUP(A60,DuboCalc!$2:$2,DuboCalc!$46:$46)</f>
        <v>87.5</v>
      </c>
      <c r="I60" s="236">
        <f>LOOKUP(A60,DuboCalc!$2:$2,DuboCalc!$48:$48)</f>
        <v>14</v>
      </c>
      <c r="J60" s="719">
        <f>IF(LOOKUP(A60,'2.Middel Proj Aangepast Object'!$A$7:$A$207,'2.Middel Proj Aangepast Object'!$U$7:$U$207)=0,100%,LOOKUP('St. Objectenlijst FE'!A60,'2.Middel Proj Aangepast Object'!$A$7:$A$207,'2.Middel Proj Aangepast Object'!$U$7:$U$207))</f>
        <v>1</v>
      </c>
      <c r="K60" s="548">
        <f>LOOKUP(A60,DuboCalc!$2:$2,DuboCalc!$51:$51)</f>
        <v>0</v>
      </c>
      <c r="L60" s="548">
        <f>LOOKUP(A60,DuboCalc!$2:$2,DuboCalc!$52:$52)</f>
        <v>0</v>
      </c>
      <c r="M60" s="548">
        <f>LOOKUP(A60,DuboCalc!$2:$2,DuboCalc!$53:$53)</f>
        <v>1</v>
      </c>
      <c r="N60" s="548">
        <f>LOOKUP(A60,DuboCalc!$2:$2,DuboCalc!$54:$54)</f>
        <v>0</v>
      </c>
      <c r="O60" s="548">
        <f>LOOKUP(A60,DuboCalc!$2:$2,DuboCalc!$55:$55)</f>
        <v>0</v>
      </c>
      <c r="P60" s="548">
        <f>LOOKUP(A60,DuboCalc!$2:$2,DuboCalc!$56:$56)</f>
        <v>0</v>
      </c>
      <c r="Q60" s="548">
        <f>LOOKUP(A60,DuboCalc!$2:$2,DuboCalc!$57:$57)</f>
        <v>0</v>
      </c>
      <c r="R60" s="549">
        <f>LOOKUP(A60,DuboCalc!$2:$2,DuboCalc!$59:$59)</f>
        <v>0.3</v>
      </c>
      <c r="S60" s="549">
        <f>LOOKUP(A60,DuboCalc!$2:$2,DuboCalc!$60:$60)</f>
        <v>0</v>
      </c>
      <c r="T60" s="717">
        <f>LOOKUP(A60,DuboCalc!$D$2:$CX$2,DuboCalc!$D$49:$CX$49)</f>
        <v>1.8725736842105264E-2</v>
      </c>
      <c r="U60" s="717">
        <f>IF(LOOKUP(A60,'1.Klein Proj Bestaand Object'!$A$8:$A$208,'1.Klein Proj Bestaand Object'!$U$8:$U$208)=0,'St. Objectenlijst FE'!H60,(LOOKUP(A60,'1.Klein Proj Bestaand Object'!$A$8:$A$208,'1.Klein Proj Bestaand Object'!$U$8:$U$208)))</f>
        <v>87.5</v>
      </c>
      <c r="V60" s="718">
        <f>LOOKUP(A60,'1.Klein Proj Bestaand Object'!$A$8:$A$208,'1.Klein Proj Bestaand Object'!$V$8:$V$208)</f>
        <v>0</v>
      </c>
      <c r="Z60" s="913"/>
      <c r="AA60" s="914"/>
      <c r="AB60" s="914"/>
      <c r="AC60" s="915"/>
      <c r="AD60" s="5"/>
    </row>
    <row r="61" spans="1:30" ht="18" thickBot="1" x14ac:dyDescent="0.25">
      <c r="A61" s="235">
        <v>57</v>
      </c>
      <c r="B61" s="725" t="str">
        <f>LOOKUP(A61,DuboCalc!$2:$2,DuboCalc!$3:$3)</f>
        <v>Deklaag AC surf zonder PR</v>
      </c>
      <c r="C61" s="724">
        <v>1</v>
      </c>
      <c r="D61" s="628">
        <v>6</v>
      </c>
      <c r="E61" s="696" t="str">
        <f>LOOKUP(A61,DuboCalc!$2:$2,DuboCalc!$4:$4)</f>
        <v>m2</v>
      </c>
      <c r="F61" s="230" t="str">
        <f>LOOKUP(A61,DuboCalc!$2:$2,DuboCalc!$5:$5)</f>
        <v>Laagdikte 0,035</v>
      </c>
      <c r="G61" s="629">
        <f>LOOKUP(A61,DuboCalc!$2:$2,DuboCalc!$39:$39)</f>
        <v>0.87</v>
      </c>
      <c r="H61" s="236">
        <f>LOOKUP(A61,DuboCalc!$2:$2,DuboCalc!$46:$46)</f>
        <v>87.5</v>
      </c>
      <c r="I61" s="236">
        <f>LOOKUP(A61,DuboCalc!$2:$2,DuboCalc!$48:$48)</f>
        <v>14</v>
      </c>
      <c r="J61" s="719">
        <f>IF(LOOKUP(A61,'2.Middel Proj Aangepast Object'!$A$7:$A$207,'2.Middel Proj Aangepast Object'!$U$7:$U$207)=0,100%,LOOKUP('St. Objectenlijst FE'!A61,'2.Middel Proj Aangepast Object'!$A$7:$A$207,'2.Middel Proj Aangepast Object'!$U$7:$U$207))</f>
        <v>1</v>
      </c>
      <c r="K61" s="548">
        <f>LOOKUP(A61,DuboCalc!$2:$2,DuboCalc!$51:$51)</f>
        <v>0</v>
      </c>
      <c r="L61" s="548">
        <f>LOOKUP(A61,DuboCalc!$2:$2,DuboCalc!$52:$52)</f>
        <v>0</v>
      </c>
      <c r="M61" s="548">
        <f>LOOKUP(A61,DuboCalc!$2:$2,DuboCalc!$53:$53)</f>
        <v>1</v>
      </c>
      <c r="N61" s="548">
        <f>LOOKUP(A61,DuboCalc!$2:$2,DuboCalc!$54:$54)</f>
        <v>0</v>
      </c>
      <c r="O61" s="548">
        <f>LOOKUP(A61,DuboCalc!$2:$2,DuboCalc!$55:$55)</f>
        <v>0</v>
      </c>
      <c r="P61" s="548">
        <f>LOOKUP(A61,DuboCalc!$2:$2,DuboCalc!$56:$56)</f>
        <v>0</v>
      </c>
      <c r="Q61" s="548">
        <f>LOOKUP(A61,DuboCalc!$2:$2,DuboCalc!$57:$57)</f>
        <v>0</v>
      </c>
      <c r="R61" s="549">
        <f>LOOKUP(A61,DuboCalc!$2:$2,DuboCalc!$59:$59)</f>
        <v>0</v>
      </c>
      <c r="S61" s="549">
        <f>LOOKUP(A61,DuboCalc!$2:$2,DuboCalc!$60:$60)</f>
        <v>0</v>
      </c>
      <c r="T61" s="717">
        <f>LOOKUP(A61,DuboCalc!$D$2:$CX$2,DuboCalc!$D$49:$CX$49)</f>
        <v>1.8613337461300311E-2</v>
      </c>
      <c r="U61" s="717">
        <f>IF(LOOKUP(A61,'1.Klein Proj Bestaand Object'!$A$8:$A$208,'1.Klein Proj Bestaand Object'!$U$8:$U$208)=0,'St. Objectenlijst FE'!H61,(LOOKUP(A61,'1.Klein Proj Bestaand Object'!$A$8:$A$208,'1.Klein Proj Bestaand Object'!$U$8:$U$208)))</f>
        <v>87.5</v>
      </c>
      <c r="V61" s="718">
        <f>LOOKUP(A61,'1.Klein Proj Bestaand Object'!$A$8:$A$208,'1.Klein Proj Bestaand Object'!$V$8:$V$208)</f>
        <v>0</v>
      </c>
      <c r="Z61" s="913"/>
      <c r="AA61" s="914"/>
      <c r="AB61" s="914"/>
      <c r="AC61" s="915"/>
      <c r="AD61" s="5"/>
    </row>
    <row r="62" spans="1:30" ht="35" thickBot="1" x14ac:dyDescent="0.25">
      <c r="A62" s="235">
        <v>58</v>
      </c>
      <c r="B62" s="725" t="str">
        <f>LOOKUP(A62,DuboCalc!$2:$2,DuboCalc!$3:$3)</f>
        <v>Deklaag AC surf zonder PR met gemod. bitumen</v>
      </c>
      <c r="C62" s="724">
        <v>1</v>
      </c>
      <c r="D62" s="628">
        <v>6</v>
      </c>
      <c r="E62" s="696" t="str">
        <f>LOOKUP(A62,DuboCalc!$2:$2,DuboCalc!$4:$4)</f>
        <v>m2</v>
      </c>
      <c r="F62" s="230" t="str">
        <f>LOOKUP(A62,DuboCalc!$2:$2,DuboCalc!$5:$5)</f>
        <v>Laagdikte 0,035</v>
      </c>
      <c r="G62" s="629">
        <f>LOOKUP(A62,DuboCalc!$2:$2,DuboCalc!$39:$39)</f>
        <v>1.01</v>
      </c>
      <c r="H62" s="236">
        <f>LOOKUP(A62,DuboCalc!$2:$2,DuboCalc!$46:$46)</f>
        <v>87.5</v>
      </c>
      <c r="I62" s="236">
        <f>LOOKUP(A62,DuboCalc!$2:$2,DuboCalc!$48:$48)</f>
        <v>14</v>
      </c>
      <c r="J62" s="719">
        <f>IF(LOOKUP(A62,'2.Middel Proj Aangepast Object'!$A$7:$A$207,'2.Middel Proj Aangepast Object'!$U$7:$U$207)=0,100%,LOOKUP('St. Objectenlijst FE'!A62,'2.Middel Proj Aangepast Object'!$A$7:$A$207,'2.Middel Proj Aangepast Object'!$U$7:$U$207))</f>
        <v>1</v>
      </c>
      <c r="K62" s="548">
        <f>LOOKUP(A62,DuboCalc!$2:$2,DuboCalc!$51:$51)</f>
        <v>0</v>
      </c>
      <c r="L62" s="548">
        <f>LOOKUP(A62,DuboCalc!$2:$2,DuboCalc!$52:$52)</f>
        <v>0</v>
      </c>
      <c r="M62" s="548">
        <f>LOOKUP(A62,DuboCalc!$2:$2,DuboCalc!$53:$53)</f>
        <v>1</v>
      </c>
      <c r="N62" s="548">
        <f>LOOKUP(A62,DuboCalc!$2:$2,DuboCalc!$54:$54)</f>
        <v>0</v>
      </c>
      <c r="O62" s="548">
        <f>LOOKUP(A62,DuboCalc!$2:$2,DuboCalc!$55:$55)</f>
        <v>0</v>
      </c>
      <c r="P62" s="548">
        <f>LOOKUP(A62,DuboCalc!$2:$2,DuboCalc!$56:$56)</f>
        <v>0</v>
      </c>
      <c r="Q62" s="548">
        <f>LOOKUP(A62,DuboCalc!$2:$2,DuboCalc!$57:$57)</f>
        <v>0</v>
      </c>
      <c r="R62" s="549">
        <f>LOOKUP(A62,DuboCalc!$2:$2,DuboCalc!$59:$59)</f>
        <v>0</v>
      </c>
      <c r="S62" s="549">
        <f>LOOKUP(A62,DuboCalc!$2:$2,DuboCalc!$60:$60)</f>
        <v>0</v>
      </c>
      <c r="T62" s="717">
        <f>LOOKUP(A62,DuboCalc!$D$2:$CX$2,DuboCalc!$D$49:$CX$49)</f>
        <v>1.8545405572755417E-2</v>
      </c>
      <c r="U62" s="717">
        <f>IF(LOOKUP(A62,'1.Klein Proj Bestaand Object'!$A$8:$A$208,'1.Klein Proj Bestaand Object'!$U$8:$U$208)=0,'St. Objectenlijst FE'!H62,(LOOKUP(A62,'1.Klein Proj Bestaand Object'!$A$8:$A$208,'1.Klein Proj Bestaand Object'!$U$8:$U$208)))</f>
        <v>87.5</v>
      </c>
      <c r="V62" s="718">
        <f>LOOKUP(A62,'1.Klein Proj Bestaand Object'!$A$8:$A$208,'1.Klein Proj Bestaand Object'!$V$8:$V$208)</f>
        <v>0</v>
      </c>
      <c r="Z62" s="913"/>
      <c r="AA62" s="914"/>
      <c r="AB62" s="914"/>
      <c r="AC62" s="915"/>
      <c r="AD62" s="5"/>
    </row>
    <row r="63" spans="1:30" ht="18" thickBot="1" x14ac:dyDescent="0.25">
      <c r="A63" s="235">
        <v>59</v>
      </c>
      <c r="B63" s="725" t="str">
        <f>LOOKUP(A63,DuboCalc!$2:$2,DuboCalc!$3:$3)</f>
        <v>ZOAB regulier</v>
      </c>
      <c r="C63" s="724">
        <v>1</v>
      </c>
      <c r="D63" s="628">
        <v>6</v>
      </c>
      <c r="E63" s="696" t="str">
        <f>LOOKUP(A63,DuboCalc!$2:$2,DuboCalc!$4:$4)</f>
        <v>m2</v>
      </c>
      <c r="F63" s="230" t="str">
        <f>LOOKUP(A63,DuboCalc!$2:$2,DuboCalc!$5:$5)</f>
        <v>Laagdikte 0,035</v>
      </c>
      <c r="G63" s="629">
        <f>LOOKUP(A63,DuboCalc!$2:$2,DuboCalc!$39:$39)</f>
        <v>0.86</v>
      </c>
      <c r="H63" s="236">
        <f>LOOKUP(A63,DuboCalc!$2:$2,DuboCalc!$46:$46)</f>
        <v>87.5</v>
      </c>
      <c r="I63" s="236">
        <f>LOOKUP(A63,DuboCalc!$2:$2,DuboCalc!$48:$48)</f>
        <v>12</v>
      </c>
      <c r="J63" s="719">
        <f>IF(LOOKUP(A63,'2.Middel Proj Aangepast Object'!$A$7:$A$207,'2.Middel Proj Aangepast Object'!$U$7:$U$207)=0,100%,LOOKUP('St. Objectenlijst FE'!A63,'2.Middel Proj Aangepast Object'!$A$7:$A$207,'2.Middel Proj Aangepast Object'!$U$7:$U$207))</f>
        <v>1</v>
      </c>
      <c r="K63" s="548">
        <f>LOOKUP(A63,DuboCalc!$2:$2,DuboCalc!$51:$51)</f>
        <v>0</v>
      </c>
      <c r="L63" s="548">
        <f>LOOKUP(A63,DuboCalc!$2:$2,DuboCalc!$52:$52)</f>
        <v>0</v>
      </c>
      <c r="M63" s="548">
        <f>LOOKUP(A63,DuboCalc!$2:$2,DuboCalc!$53:$53)</f>
        <v>1</v>
      </c>
      <c r="N63" s="548">
        <f>LOOKUP(A63,DuboCalc!$2:$2,DuboCalc!$54:$54)</f>
        <v>0</v>
      </c>
      <c r="O63" s="548">
        <f>LOOKUP(A63,DuboCalc!$2:$2,DuboCalc!$55:$55)</f>
        <v>0</v>
      </c>
      <c r="P63" s="548">
        <f>LOOKUP(A63,DuboCalc!$2:$2,DuboCalc!$56:$56)</f>
        <v>0</v>
      </c>
      <c r="Q63" s="548">
        <f>LOOKUP(A63,DuboCalc!$2:$2,DuboCalc!$57:$57)</f>
        <v>0</v>
      </c>
      <c r="R63" s="549">
        <f>LOOKUP(A63,DuboCalc!$2:$2,DuboCalc!$59:$59)</f>
        <v>0</v>
      </c>
      <c r="S63" s="549">
        <f>LOOKUP(A63,DuboCalc!$2:$2,DuboCalc!$60:$60)</f>
        <v>0</v>
      </c>
      <c r="T63" s="717">
        <f>LOOKUP(A63,DuboCalc!$D$2:$CX$2,DuboCalc!$D$49:$CX$49)</f>
        <v>3.8675888544891637E-2</v>
      </c>
      <c r="U63" s="717">
        <f>IF(LOOKUP(A63,'1.Klein Proj Bestaand Object'!$A$8:$A$208,'1.Klein Proj Bestaand Object'!$U$8:$U$208)=0,'St. Objectenlijst FE'!H63,(LOOKUP(A63,'1.Klein Proj Bestaand Object'!$A$8:$A$208,'1.Klein Proj Bestaand Object'!$U$8:$U$208)))</f>
        <v>87.5</v>
      </c>
      <c r="V63" s="718">
        <f>LOOKUP(A63,'1.Klein Proj Bestaand Object'!$A$8:$A$208,'1.Klein Proj Bestaand Object'!$V$8:$V$208)</f>
        <v>0</v>
      </c>
      <c r="Z63" s="913"/>
      <c r="AA63" s="914"/>
      <c r="AB63" s="914"/>
      <c r="AC63" s="915"/>
      <c r="AD63" s="5"/>
    </row>
    <row r="64" spans="1:30" ht="18" thickBot="1" x14ac:dyDescent="0.25">
      <c r="A64" s="235">
        <v>60</v>
      </c>
      <c r="B64" s="725" t="str">
        <f>LOOKUP(A64,DuboCalc!$2:$2,DuboCalc!$3:$3)</f>
        <v>ZOAB 30% PR</v>
      </c>
      <c r="C64" s="724">
        <v>1</v>
      </c>
      <c r="D64" s="628">
        <v>6</v>
      </c>
      <c r="E64" s="696" t="str">
        <f>LOOKUP(A64,DuboCalc!$2:$2,DuboCalc!$4:$4)</f>
        <v>m2</v>
      </c>
      <c r="F64" s="230" t="str">
        <f>LOOKUP(A64,DuboCalc!$2:$2,DuboCalc!$5:$5)</f>
        <v>Laagdikte 0,035</v>
      </c>
      <c r="G64" s="629">
        <f>LOOKUP(A64,DuboCalc!$2:$2,DuboCalc!$39:$39)</f>
        <v>0.77</v>
      </c>
      <c r="H64" s="236">
        <f>LOOKUP(A64,DuboCalc!$2:$2,DuboCalc!$46:$46)</f>
        <v>87.5</v>
      </c>
      <c r="I64" s="236">
        <f>LOOKUP(A64,DuboCalc!$2:$2,DuboCalc!$48:$48)</f>
        <v>12</v>
      </c>
      <c r="J64" s="719">
        <f>IF(LOOKUP(A64,'2.Middel Proj Aangepast Object'!$A$7:$A$207,'2.Middel Proj Aangepast Object'!$U$7:$U$207)=0,100%,LOOKUP('St. Objectenlijst FE'!A64,'2.Middel Proj Aangepast Object'!$A$7:$A$207,'2.Middel Proj Aangepast Object'!$U$7:$U$207))</f>
        <v>1</v>
      </c>
      <c r="K64" s="548">
        <f>LOOKUP(A64,DuboCalc!$2:$2,DuboCalc!$51:$51)</f>
        <v>0</v>
      </c>
      <c r="L64" s="548">
        <f>LOOKUP(A64,DuboCalc!$2:$2,DuboCalc!$52:$52)</f>
        <v>0</v>
      </c>
      <c r="M64" s="548">
        <f>LOOKUP(A64,DuboCalc!$2:$2,DuboCalc!$53:$53)</f>
        <v>1</v>
      </c>
      <c r="N64" s="548">
        <f>LOOKUP(A64,DuboCalc!$2:$2,DuboCalc!$54:$54)</f>
        <v>0</v>
      </c>
      <c r="O64" s="548">
        <f>LOOKUP(A64,DuboCalc!$2:$2,DuboCalc!$55:$55)</f>
        <v>0</v>
      </c>
      <c r="P64" s="548">
        <f>LOOKUP(A64,DuboCalc!$2:$2,DuboCalc!$56:$56)</f>
        <v>0</v>
      </c>
      <c r="Q64" s="548">
        <f>LOOKUP(A64,DuboCalc!$2:$2,DuboCalc!$57:$57)</f>
        <v>0</v>
      </c>
      <c r="R64" s="549">
        <f>LOOKUP(A64,DuboCalc!$2:$2,DuboCalc!$59:$59)</f>
        <v>0.3</v>
      </c>
      <c r="S64" s="549">
        <f>LOOKUP(A64,DuboCalc!$2:$2,DuboCalc!$60:$60)</f>
        <v>0</v>
      </c>
      <c r="T64" s="717">
        <f>LOOKUP(A64,DuboCalc!$D$2:$CX$2,DuboCalc!$D$49:$CX$49)</f>
        <v>2.1232817337461296E-2</v>
      </c>
      <c r="U64" s="717">
        <f>IF(LOOKUP(A64,'1.Klein Proj Bestaand Object'!$A$8:$A$208,'1.Klein Proj Bestaand Object'!$U$8:$U$208)=0,'St. Objectenlijst FE'!H64,(LOOKUP(A64,'1.Klein Proj Bestaand Object'!$A$8:$A$208,'1.Klein Proj Bestaand Object'!$U$8:$U$208)))</f>
        <v>87.5</v>
      </c>
      <c r="V64" s="718">
        <f>LOOKUP(A64,'1.Klein Proj Bestaand Object'!$A$8:$A$208,'1.Klein Proj Bestaand Object'!$V$8:$V$208)</f>
        <v>0</v>
      </c>
      <c r="Z64" s="913"/>
      <c r="AA64" s="914"/>
      <c r="AB64" s="914"/>
      <c r="AC64" s="915"/>
      <c r="AD64" s="5"/>
    </row>
    <row r="65" spans="1:30" ht="18" thickBot="1" x14ac:dyDescent="0.25">
      <c r="A65" s="235">
        <v>61</v>
      </c>
      <c r="B65" s="725" t="str">
        <f>LOOKUP(A65,DuboCalc!$2:$2,DuboCalc!$3:$3)</f>
        <v>ZOAB met epoxy</v>
      </c>
      <c r="C65" s="724">
        <v>1</v>
      </c>
      <c r="D65" s="628">
        <v>6</v>
      </c>
      <c r="E65" s="696" t="str">
        <f>LOOKUP(A65,DuboCalc!$2:$2,DuboCalc!$4:$4)</f>
        <v>m2</v>
      </c>
      <c r="F65" s="230" t="str">
        <f>LOOKUP(A65,DuboCalc!$2:$2,DuboCalc!$5:$5)</f>
        <v>Laagdikte 0,035</v>
      </c>
      <c r="G65" s="629">
        <f>LOOKUP(A65,DuboCalc!$2:$2,DuboCalc!$39:$39)</f>
        <v>2.1800000000000002</v>
      </c>
      <c r="H65" s="236">
        <f>LOOKUP(A65,DuboCalc!$2:$2,DuboCalc!$46:$46)</f>
        <v>87.5</v>
      </c>
      <c r="I65" s="236">
        <f>LOOKUP(A65,DuboCalc!$2:$2,DuboCalc!$48:$48)</f>
        <v>12</v>
      </c>
      <c r="J65" s="719">
        <f>IF(LOOKUP(A65,'2.Middel Proj Aangepast Object'!$A$7:$A$207,'2.Middel Proj Aangepast Object'!$U$7:$U$207)=0,100%,LOOKUP('St. Objectenlijst FE'!A65,'2.Middel Proj Aangepast Object'!$A$7:$A$207,'2.Middel Proj Aangepast Object'!$U$7:$U$207))</f>
        <v>1</v>
      </c>
      <c r="K65" s="548">
        <f>LOOKUP(A65,DuboCalc!$2:$2,DuboCalc!$51:$51)</f>
        <v>0</v>
      </c>
      <c r="L65" s="548">
        <f>LOOKUP(A65,DuboCalc!$2:$2,DuboCalc!$52:$52)</f>
        <v>0</v>
      </c>
      <c r="M65" s="548">
        <f>LOOKUP(A65,DuboCalc!$2:$2,DuboCalc!$53:$53)</f>
        <v>1</v>
      </c>
      <c r="N65" s="548">
        <f>LOOKUP(A65,DuboCalc!$2:$2,DuboCalc!$54:$54)</f>
        <v>0</v>
      </c>
      <c r="O65" s="548">
        <f>LOOKUP(A65,DuboCalc!$2:$2,DuboCalc!$55:$55)</f>
        <v>0</v>
      </c>
      <c r="P65" s="548">
        <f>LOOKUP(A65,DuboCalc!$2:$2,DuboCalc!$56:$56)</f>
        <v>0</v>
      </c>
      <c r="Q65" s="548">
        <f>LOOKUP(A65,DuboCalc!$2:$2,DuboCalc!$57:$57)</f>
        <v>0</v>
      </c>
      <c r="R65" s="549">
        <f>LOOKUP(A65,DuboCalc!$2:$2,DuboCalc!$59:$59)</f>
        <v>0</v>
      </c>
      <c r="S65" s="549">
        <f>LOOKUP(A65,DuboCalc!$2:$2,DuboCalc!$60:$60)</f>
        <v>0</v>
      </c>
      <c r="T65" s="717">
        <f>LOOKUP(A65,DuboCalc!$D$2:$CX$2,DuboCalc!$D$49:$CX$49)</f>
        <v>7.5954743034055736E-2</v>
      </c>
      <c r="U65" s="717">
        <f>IF(LOOKUP(A65,'1.Klein Proj Bestaand Object'!$A$8:$A$208,'1.Klein Proj Bestaand Object'!$U$8:$U$208)=0,'St. Objectenlijst FE'!H65,(LOOKUP(A65,'1.Klein Proj Bestaand Object'!$A$8:$A$208,'1.Klein Proj Bestaand Object'!$U$8:$U$208)))</f>
        <v>87.5</v>
      </c>
      <c r="V65" s="718">
        <f>LOOKUP(A65,'1.Klein Proj Bestaand Object'!$A$8:$A$208,'1.Klein Proj Bestaand Object'!$V$8:$V$208)</f>
        <v>0</v>
      </c>
      <c r="Z65" s="925" t="s">
        <v>687</v>
      </c>
      <c r="AA65" s="925"/>
      <c r="AB65" s="925"/>
      <c r="AC65" s="925"/>
      <c r="AD65" s="5"/>
    </row>
    <row r="66" spans="1:30" ht="18" thickBot="1" x14ac:dyDescent="0.25">
      <c r="A66" s="235">
        <v>62</v>
      </c>
      <c r="B66" s="725" t="str">
        <f>LOOKUP(A66,DuboCalc!$2:$2,DuboCalc!$3:$3)</f>
        <v>Tussenlaag AC bin/base 50% PR (45j)</v>
      </c>
      <c r="C66" s="724">
        <v>1</v>
      </c>
      <c r="D66" s="628">
        <v>6</v>
      </c>
      <c r="E66" s="696" t="str">
        <f>LOOKUP(A66,DuboCalc!$2:$2,DuboCalc!$4:$4)</f>
        <v>m2</v>
      </c>
      <c r="F66" s="230" t="str">
        <f>LOOKUP(A66,DuboCalc!$2:$2,DuboCalc!$5:$5)</f>
        <v>Laagdikte 0,045</v>
      </c>
      <c r="G66" s="629">
        <f>LOOKUP(A66,DuboCalc!$2:$2,DuboCalc!$39:$39)</f>
        <v>0.55000000000000004</v>
      </c>
      <c r="H66" s="236">
        <f>LOOKUP(A66,DuboCalc!$2:$2,DuboCalc!$46:$46)</f>
        <v>112.5</v>
      </c>
      <c r="I66" s="236">
        <f>LOOKUP(A66,DuboCalc!$2:$2,DuboCalc!$48:$48)</f>
        <v>45</v>
      </c>
      <c r="J66" s="719">
        <f>IF(LOOKUP(A66,'2.Middel Proj Aangepast Object'!$A$7:$A$207,'2.Middel Proj Aangepast Object'!$U$7:$U$207)=0,100%,LOOKUP('St. Objectenlijst FE'!A66,'2.Middel Proj Aangepast Object'!$A$7:$A$207,'2.Middel Proj Aangepast Object'!$U$7:$U$207))</f>
        <v>1</v>
      </c>
      <c r="K66" s="548">
        <f>LOOKUP(A66,DuboCalc!$2:$2,DuboCalc!$51:$51)</f>
        <v>0</v>
      </c>
      <c r="L66" s="548">
        <f>LOOKUP(A66,DuboCalc!$2:$2,DuboCalc!$52:$52)</f>
        <v>0</v>
      </c>
      <c r="M66" s="548">
        <f>LOOKUP(A66,DuboCalc!$2:$2,DuboCalc!$53:$53)</f>
        <v>1</v>
      </c>
      <c r="N66" s="548">
        <f>LOOKUP(A66,DuboCalc!$2:$2,DuboCalc!$54:$54)</f>
        <v>0</v>
      </c>
      <c r="O66" s="548">
        <f>LOOKUP(A66,DuboCalc!$2:$2,DuboCalc!$55:$55)</f>
        <v>0</v>
      </c>
      <c r="P66" s="548">
        <f>LOOKUP(A66,DuboCalc!$2:$2,DuboCalc!$56:$56)</f>
        <v>0</v>
      </c>
      <c r="Q66" s="548">
        <f>LOOKUP(A66,DuboCalc!$2:$2,DuboCalc!$57:$57)</f>
        <v>0</v>
      </c>
      <c r="R66" s="549">
        <f>LOOKUP(A66,DuboCalc!$2:$2,DuboCalc!$59:$59)</f>
        <v>0.5</v>
      </c>
      <c r="S66" s="549">
        <f>LOOKUP(A66,DuboCalc!$2:$2,DuboCalc!$60:$60)</f>
        <v>0</v>
      </c>
      <c r="T66" s="717">
        <f>LOOKUP(A66,DuboCalc!$D$2:$CX$2,DuboCalc!$D$49:$CX$49)</f>
        <v>6.4024000000000011E-2</v>
      </c>
      <c r="U66" s="717">
        <f>IF(LOOKUP(A66,'1.Klein Proj Bestaand Object'!$A$8:$A$208,'1.Klein Proj Bestaand Object'!$U$8:$U$208)=0,'St. Objectenlijst FE'!H66,(LOOKUP(A66,'1.Klein Proj Bestaand Object'!$A$8:$A$208,'1.Klein Proj Bestaand Object'!$U$8:$U$208)))</f>
        <v>112.5</v>
      </c>
      <c r="V66" s="718">
        <f>LOOKUP(A66,'1.Klein Proj Bestaand Object'!$A$8:$A$208,'1.Klein Proj Bestaand Object'!$V$8:$V$208)</f>
        <v>0</v>
      </c>
      <c r="Z66" s="912"/>
      <c r="AA66" s="912"/>
      <c r="AB66" s="912"/>
      <c r="AC66" s="912"/>
      <c r="AD66" s="5"/>
    </row>
    <row r="67" spans="1:30" ht="35" thickBot="1" x14ac:dyDescent="0.25">
      <c r="A67" s="235">
        <v>63</v>
      </c>
      <c r="B67" s="725" t="str">
        <f>LOOKUP(A67,DuboCalc!$2:$2,DuboCalc!$3:$3)</f>
        <v>Tussenlaag AC bin/base 50% PR met gemod. bitumen</v>
      </c>
      <c r="C67" s="724">
        <v>1</v>
      </c>
      <c r="D67" s="628">
        <v>6</v>
      </c>
      <c r="E67" s="696" t="str">
        <f>LOOKUP(A67,DuboCalc!$2:$2,DuboCalc!$4:$4)</f>
        <v>m2</v>
      </c>
      <c r="F67" s="230" t="str">
        <f>LOOKUP(A67,DuboCalc!$2:$2,DuboCalc!$5:$5)</f>
        <v>Laagdikte 0,045</v>
      </c>
      <c r="G67" s="629">
        <f>LOOKUP(A67,DuboCalc!$2:$2,DuboCalc!$39:$39)</f>
        <v>0.62</v>
      </c>
      <c r="H67" s="236">
        <f>LOOKUP(A67,DuboCalc!$2:$2,DuboCalc!$46:$46)</f>
        <v>112.5</v>
      </c>
      <c r="I67" s="236">
        <f>LOOKUP(A67,DuboCalc!$2:$2,DuboCalc!$48:$48)</f>
        <v>45</v>
      </c>
      <c r="J67" s="719">
        <f>IF(LOOKUP(A67,'2.Middel Proj Aangepast Object'!$A$7:$A$207,'2.Middel Proj Aangepast Object'!$U$7:$U$207)=0,100%,LOOKUP('St. Objectenlijst FE'!A67,'2.Middel Proj Aangepast Object'!$A$7:$A$207,'2.Middel Proj Aangepast Object'!$U$7:$U$207))</f>
        <v>1</v>
      </c>
      <c r="K67" s="548">
        <f>LOOKUP(A67,DuboCalc!$2:$2,DuboCalc!$51:$51)</f>
        <v>0</v>
      </c>
      <c r="L67" s="548">
        <f>LOOKUP(A67,DuboCalc!$2:$2,DuboCalc!$52:$52)</f>
        <v>0</v>
      </c>
      <c r="M67" s="548">
        <f>LOOKUP(A67,DuboCalc!$2:$2,DuboCalc!$53:$53)</f>
        <v>1</v>
      </c>
      <c r="N67" s="548">
        <f>LOOKUP(A67,DuboCalc!$2:$2,DuboCalc!$54:$54)</f>
        <v>0</v>
      </c>
      <c r="O67" s="548">
        <f>LOOKUP(A67,DuboCalc!$2:$2,DuboCalc!$55:$55)</f>
        <v>0</v>
      </c>
      <c r="P67" s="548">
        <f>LOOKUP(A67,DuboCalc!$2:$2,DuboCalc!$56:$56)</f>
        <v>0</v>
      </c>
      <c r="Q67" s="548">
        <f>LOOKUP(A67,DuboCalc!$2:$2,DuboCalc!$57:$57)</f>
        <v>0</v>
      </c>
      <c r="R67" s="549">
        <f>LOOKUP(A67,DuboCalc!$2:$2,DuboCalc!$59:$59)</f>
        <v>0.5</v>
      </c>
      <c r="S67" s="549">
        <f>LOOKUP(A67,DuboCalc!$2:$2,DuboCalc!$60:$60)</f>
        <v>0</v>
      </c>
      <c r="T67" s="717">
        <f>LOOKUP(A67,DuboCalc!$D$2:$CX$2,DuboCalc!$D$49:$CX$49)</f>
        <v>6.2960882352941172E-2</v>
      </c>
      <c r="U67" s="717">
        <f>IF(LOOKUP(A67,'1.Klein Proj Bestaand Object'!$A$8:$A$208,'1.Klein Proj Bestaand Object'!$U$8:$U$208)=0,'St. Objectenlijst FE'!H67,(LOOKUP(A67,'1.Klein Proj Bestaand Object'!$A$8:$A$208,'1.Klein Proj Bestaand Object'!$U$8:$U$208)))</f>
        <v>112.5</v>
      </c>
      <c r="V67" s="718">
        <f>LOOKUP(A67,'1.Klein Proj Bestaand Object'!$A$8:$A$208,'1.Klein Proj Bestaand Object'!$V$8:$V$208)</f>
        <v>0</v>
      </c>
      <c r="Z67" s="912"/>
      <c r="AA67" s="912"/>
      <c r="AB67" s="912"/>
      <c r="AC67" s="912"/>
      <c r="AD67" s="5"/>
    </row>
    <row r="68" spans="1:30" ht="18" thickBot="1" x14ac:dyDescent="0.25">
      <c r="A68" s="235">
        <v>64</v>
      </c>
      <c r="B68" s="725" t="str">
        <f>LOOKUP(A68,DuboCalc!$2:$2,DuboCalc!$3:$3)</f>
        <v>Onderlaag AC bin/base 50% PR (45j)</v>
      </c>
      <c r="C68" s="724">
        <v>1</v>
      </c>
      <c r="D68" s="628">
        <v>6</v>
      </c>
      <c r="E68" s="696" t="str">
        <f>LOOKUP(A68,DuboCalc!$2:$2,DuboCalc!$4:$4)</f>
        <v>m2</v>
      </c>
      <c r="F68" s="230" t="str">
        <f>LOOKUP(A68,DuboCalc!$2:$2,DuboCalc!$5:$5)</f>
        <v>Laagdikte 0,075</v>
      </c>
      <c r="G68" s="629">
        <f>LOOKUP(A68,DuboCalc!$2:$2,DuboCalc!$39:$39)</f>
        <v>0.92</v>
      </c>
      <c r="H68" s="236">
        <f>LOOKUP(A68,DuboCalc!$2:$2,DuboCalc!$46:$46)</f>
        <v>187.5</v>
      </c>
      <c r="I68" s="236">
        <f>LOOKUP(A68,DuboCalc!$2:$2,DuboCalc!$48:$48)</f>
        <v>45</v>
      </c>
      <c r="J68" s="719">
        <f>IF(LOOKUP(A68,'2.Middel Proj Aangepast Object'!$A$7:$A$207,'2.Middel Proj Aangepast Object'!$U$7:$U$207)=0,100%,LOOKUP('St. Objectenlijst FE'!A68,'2.Middel Proj Aangepast Object'!$A$7:$A$207,'2.Middel Proj Aangepast Object'!$U$7:$U$207))</f>
        <v>1</v>
      </c>
      <c r="K68" s="548">
        <f>LOOKUP(A68,DuboCalc!$2:$2,DuboCalc!$51:$51)</f>
        <v>0</v>
      </c>
      <c r="L68" s="548">
        <f>LOOKUP(A68,DuboCalc!$2:$2,DuboCalc!$52:$52)</f>
        <v>0</v>
      </c>
      <c r="M68" s="548">
        <f>LOOKUP(A68,DuboCalc!$2:$2,DuboCalc!$53:$53)</f>
        <v>1</v>
      </c>
      <c r="N68" s="548">
        <f>LOOKUP(A68,DuboCalc!$2:$2,DuboCalc!$54:$54)</f>
        <v>0</v>
      </c>
      <c r="O68" s="548">
        <f>LOOKUP(A68,DuboCalc!$2:$2,DuboCalc!$55:$55)</f>
        <v>0</v>
      </c>
      <c r="P68" s="548">
        <f>LOOKUP(A68,DuboCalc!$2:$2,DuboCalc!$56:$56)</f>
        <v>0</v>
      </c>
      <c r="Q68" s="548">
        <f>LOOKUP(A68,DuboCalc!$2:$2,DuboCalc!$57:$57)</f>
        <v>0</v>
      </c>
      <c r="R68" s="549">
        <f>LOOKUP(A68,DuboCalc!$2:$2,DuboCalc!$59:$59)</f>
        <v>0.5</v>
      </c>
      <c r="S68" s="549">
        <f>LOOKUP(A68,DuboCalc!$2:$2,DuboCalc!$60:$60)</f>
        <v>0</v>
      </c>
      <c r="T68" s="717">
        <f>LOOKUP(A68,DuboCalc!$D$2:$CX$2,DuboCalc!$D$49:$CX$49)</f>
        <v>0.10663600000000002</v>
      </c>
      <c r="U68" s="717">
        <f>IF(LOOKUP(A68,'1.Klein Proj Bestaand Object'!$A$8:$A$208,'1.Klein Proj Bestaand Object'!$U$8:$U$208)=0,'St. Objectenlijst FE'!H68,(LOOKUP(A68,'1.Klein Proj Bestaand Object'!$A$8:$A$208,'1.Klein Proj Bestaand Object'!$U$8:$U$208)))</f>
        <v>187.5</v>
      </c>
      <c r="V68" s="718">
        <f>LOOKUP(A68,'1.Klein Proj Bestaand Object'!$A$8:$A$208,'1.Klein Proj Bestaand Object'!$V$8:$V$208)</f>
        <v>0</v>
      </c>
      <c r="Z68" s="912"/>
      <c r="AA68" s="912"/>
      <c r="AB68" s="912"/>
      <c r="AC68" s="912"/>
      <c r="AD68" s="5"/>
    </row>
    <row r="69" spans="1:30" ht="35" thickBot="1" x14ac:dyDescent="0.25">
      <c r="A69" s="235">
        <v>65</v>
      </c>
      <c r="B69" s="725" t="str">
        <f>LOOKUP(A69,DuboCalc!$2:$2,DuboCalc!$3:$3)</f>
        <v>Onderlaag AC bin/base 50% PR met gemod. bitumen</v>
      </c>
      <c r="C69" s="724">
        <v>1</v>
      </c>
      <c r="D69" s="628">
        <v>6</v>
      </c>
      <c r="E69" s="696" t="str">
        <f>LOOKUP(A69,DuboCalc!$2:$2,DuboCalc!$4:$4)</f>
        <v>m2</v>
      </c>
      <c r="F69" s="230" t="str">
        <f>LOOKUP(A69,DuboCalc!$2:$2,DuboCalc!$5:$5)</f>
        <v>Laagdikte 0,075</v>
      </c>
      <c r="G69" s="629">
        <f>LOOKUP(A69,DuboCalc!$2:$2,DuboCalc!$39:$39)</f>
        <v>1.03</v>
      </c>
      <c r="H69" s="236">
        <f>LOOKUP(A69,DuboCalc!$2:$2,DuboCalc!$46:$46)</f>
        <v>187.5</v>
      </c>
      <c r="I69" s="236">
        <f>LOOKUP(A69,DuboCalc!$2:$2,DuboCalc!$48:$48)</f>
        <v>45</v>
      </c>
      <c r="J69" s="719">
        <f>IF(LOOKUP(A69,'2.Middel Proj Aangepast Object'!$A$7:$A$207,'2.Middel Proj Aangepast Object'!$U$7:$U$207)=0,100%,LOOKUP('St. Objectenlijst FE'!A69,'2.Middel Proj Aangepast Object'!$A$7:$A$207,'2.Middel Proj Aangepast Object'!$U$7:$U$207))</f>
        <v>1</v>
      </c>
      <c r="K69" s="548">
        <f>LOOKUP(A69,DuboCalc!$2:$2,DuboCalc!$51:$51)</f>
        <v>0</v>
      </c>
      <c r="L69" s="548">
        <f>LOOKUP(A69,DuboCalc!$2:$2,DuboCalc!$52:$52)</f>
        <v>0</v>
      </c>
      <c r="M69" s="548">
        <f>LOOKUP(A69,DuboCalc!$2:$2,DuboCalc!$53:$53)</f>
        <v>1</v>
      </c>
      <c r="N69" s="548">
        <f>LOOKUP(A69,DuboCalc!$2:$2,DuboCalc!$54:$54)</f>
        <v>0</v>
      </c>
      <c r="O69" s="548">
        <f>LOOKUP(A69,DuboCalc!$2:$2,DuboCalc!$55:$55)</f>
        <v>0</v>
      </c>
      <c r="P69" s="548">
        <f>LOOKUP(A69,DuboCalc!$2:$2,DuboCalc!$56:$56)</f>
        <v>0</v>
      </c>
      <c r="Q69" s="548">
        <f>LOOKUP(A69,DuboCalc!$2:$2,DuboCalc!$57:$57)</f>
        <v>0</v>
      </c>
      <c r="R69" s="549">
        <f>LOOKUP(A69,DuboCalc!$2:$2,DuboCalc!$59:$59)</f>
        <v>0.5</v>
      </c>
      <c r="S69" s="549">
        <f>LOOKUP(A69,DuboCalc!$2:$2,DuboCalc!$60:$60)</f>
        <v>0</v>
      </c>
      <c r="T69" s="717">
        <f>LOOKUP(A69,DuboCalc!$D$2:$CX$2,DuboCalc!$D$49:$CX$49)</f>
        <v>0.10490324458204335</v>
      </c>
      <c r="U69" s="717">
        <f>IF(LOOKUP(A69,'1.Klein Proj Bestaand Object'!$A$8:$A$208,'1.Klein Proj Bestaand Object'!$U$8:$U$208)=0,'St. Objectenlijst FE'!H69,(LOOKUP(A69,'1.Klein Proj Bestaand Object'!$A$8:$A$208,'1.Klein Proj Bestaand Object'!$U$8:$U$208)))</f>
        <v>187.5</v>
      </c>
      <c r="V69" s="718">
        <f>LOOKUP(A69,'1.Klein Proj Bestaand Object'!$A$8:$A$208,'1.Klein Proj Bestaand Object'!$V$8:$V$208)</f>
        <v>0</v>
      </c>
      <c r="Z69" s="912"/>
      <c r="AA69" s="912"/>
      <c r="AB69" s="912"/>
      <c r="AC69" s="912"/>
      <c r="AD69" s="5"/>
    </row>
    <row r="70" spans="1:30" ht="35" thickBot="1" x14ac:dyDescent="0.25">
      <c r="A70" s="235">
        <v>66</v>
      </c>
      <c r="B70" s="725" t="str">
        <f>LOOKUP(A70,DuboCalc!$2:$2,DuboCalc!$3:$3)</f>
        <v>Gemaal</v>
      </c>
      <c r="C70" s="724">
        <v>1</v>
      </c>
      <c r="D70" s="628">
        <v>8</v>
      </c>
      <c r="E70" s="696" t="str">
        <f>LOOKUP(A70,DuboCalc!$2:$2,DuboCalc!$4:$4)</f>
        <v>Stuks</v>
      </c>
      <c r="F70" s="230" t="str">
        <f>LOOKUP(A70,DuboCalc!$2:$2,DuboCalc!$5:$5)</f>
        <v xml:space="preserve">Civiele leveranties van een gemaal bestaande uit beton, wapening, Azobe bodembescherming, leuningwerk en kunststof persleidingen. </v>
      </c>
      <c r="G70" s="629">
        <f>LOOKUP(A70,DuboCalc!$2:$2,DuboCalc!$39:$39)</f>
        <v>5556.69</v>
      </c>
      <c r="H70" s="236">
        <f>LOOKUP(A70,DuboCalc!$2:$2,DuboCalc!$46:$46)</f>
        <v>182030</v>
      </c>
      <c r="I70" s="236">
        <f>LOOKUP(A70,DuboCalc!$2:$2,DuboCalc!$48:$48)</f>
        <v>40</v>
      </c>
      <c r="J70" s="719">
        <f>IF(LOOKUP(A70,'2.Middel Proj Aangepast Object'!$A$7:$A$207,'2.Middel Proj Aangepast Object'!$U$7:$U$207)=0,100%,LOOKUP('St. Objectenlijst FE'!A70,'2.Middel Proj Aangepast Object'!$A$7:$A$207,'2.Middel Proj Aangepast Object'!$U$7:$U$207))</f>
        <v>1</v>
      </c>
      <c r="K70" s="548">
        <f>LOOKUP(A70,DuboCalc!$2:$2,DuboCalc!$51:$51)</f>
        <v>0.92</v>
      </c>
      <c r="L70" s="548">
        <f>LOOKUP(A70,DuboCalc!$2:$2,DuboCalc!$52:$52)</f>
        <v>7.0000000000000007E-2</v>
      </c>
      <c r="M70" s="548">
        <f>LOOKUP(A70,DuboCalc!$2:$2,DuboCalc!$53:$53)</f>
        <v>0</v>
      </c>
      <c r="N70" s="548">
        <f>LOOKUP(A70,DuboCalc!$2:$2,DuboCalc!$54:$54)</f>
        <v>0</v>
      </c>
      <c r="O70" s="548">
        <f>LOOKUP(A70,DuboCalc!$2:$2,DuboCalc!$55:$55)</f>
        <v>0</v>
      </c>
      <c r="P70" s="548">
        <f>LOOKUP(A70,DuboCalc!$2:$2,DuboCalc!$56:$56)</f>
        <v>0</v>
      </c>
      <c r="Q70" s="548">
        <f>LOOKUP(A70,DuboCalc!$2:$2,DuboCalc!$57:$57)</f>
        <v>0.01</v>
      </c>
      <c r="R70" s="549">
        <f>LOOKUP(A70,DuboCalc!$2:$2,DuboCalc!$59:$59)</f>
        <v>0</v>
      </c>
      <c r="S70" s="549">
        <f>LOOKUP(A70,DuboCalc!$2:$2,DuboCalc!$60:$60)</f>
        <v>0</v>
      </c>
      <c r="T70" s="717">
        <f>LOOKUP(A70,DuboCalc!$D$2:$CX$2,DuboCalc!$D$49:$CX$49)</f>
        <v>621.81636151702787</v>
      </c>
      <c r="U70" s="717">
        <f>IF(LOOKUP(A70,'1.Klein Proj Bestaand Object'!$A$8:$A$208,'1.Klein Proj Bestaand Object'!$U$8:$U$208)=0,'St. Objectenlijst FE'!H70,(LOOKUP(A70,'1.Klein Proj Bestaand Object'!$A$8:$A$208,'1.Klein Proj Bestaand Object'!$U$8:$U$208)))</f>
        <v>182030</v>
      </c>
      <c r="V70" s="718">
        <f>LOOKUP(A70,'1.Klein Proj Bestaand Object'!$A$8:$A$208,'1.Klein Proj Bestaand Object'!$V$8:$V$208)</f>
        <v>0</v>
      </c>
      <c r="Z70" s="912"/>
      <c r="AA70" s="912"/>
      <c r="AB70" s="912"/>
      <c r="AC70" s="912"/>
      <c r="AD70" s="5"/>
    </row>
    <row r="71" spans="1:30" ht="35" thickBot="1" x14ac:dyDescent="0.25">
      <c r="A71" s="235">
        <v>67</v>
      </c>
      <c r="B71" s="725" t="str">
        <f>LOOKUP(A71,DuboCalc!$2:$2,DuboCalc!$3:$3)</f>
        <v>Stuw</v>
      </c>
      <c r="C71" s="724">
        <v>1</v>
      </c>
      <c r="D71" s="628">
        <v>8</v>
      </c>
      <c r="E71" s="696" t="str">
        <f>LOOKUP(A71,DuboCalc!$2:$2,DuboCalc!$4:$4)</f>
        <v>Stuks</v>
      </c>
      <c r="F71" s="230" t="str">
        <f>LOOKUP(A71,DuboCalc!$2:$2,DuboCalc!$5:$5)</f>
        <v xml:space="preserve">Civiele leveranties van een stuw bestaande uit beton, stalen damwand, houten damwand, leuningwerk, loopbrug, wapening en kunststof roosters. </v>
      </c>
      <c r="G71" s="629">
        <f>LOOKUP(A71,DuboCalc!$2:$2,DuboCalc!$39:$39)</f>
        <v>866.3</v>
      </c>
      <c r="H71" s="236">
        <f>LOOKUP(A71,DuboCalc!$2:$2,DuboCalc!$46:$46)</f>
        <v>29004</v>
      </c>
      <c r="I71" s="236">
        <f>LOOKUP(A71,DuboCalc!$2:$2,DuboCalc!$48:$48)</f>
        <v>30</v>
      </c>
      <c r="J71" s="719">
        <f>IF(LOOKUP(A71,'2.Middel Proj Aangepast Object'!$A$7:$A$207,'2.Middel Proj Aangepast Object'!$U$7:$U$207)=0,100%,LOOKUP('St. Objectenlijst FE'!A71,'2.Middel Proj Aangepast Object'!$A$7:$A$207,'2.Middel Proj Aangepast Object'!$U$7:$U$207))</f>
        <v>1</v>
      </c>
      <c r="K71" s="548">
        <f>LOOKUP(A71,DuboCalc!$2:$2,DuboCalc!$51:$51)</f>
        <v>0.81</v>
      </c>
      <c r="L71" s="548">
        <f>LOOKUP(A71,DuboCalc!$2:$2,DuboCalc!$52:$52)</f>
        <v>0.18</v>
      </c>
      <c r="M71" s="548">
        <f>LOOKUP(A71,DuboCalc!$2:$2,DuboCalc!$53:$53)</f>
        <v>0</v>
      </c>
      <c r="N71" s="548">
        <f>LOOKUP(A71,DuboCalc!$2:$2,DuboCalc!$54:$54)</f>
        <v>0</v>
      </c>
      <c r="O71" s="548">
        <f>LOOKUP(A71,DuboCalc!$2:$2,DuboCalc!$55:$55)</f>
        <v>0</v>
      </c>
      <c r="P71" s="548">
        <f>LOOKUP(A71,DuboCalc!$2:$2,DuboCalc!$56:$56)</f>
        <v>0</v>
      </c>
      <c r="Q71" s="548">
        <f>LOOKUP(A71,DuboCalc!$2:$2,DuboCalc!$57:$57)</f>
        <v>0.01</v>
      </c>
      <c r="R71" s="549">
        <f>LOOKUP(A71,DuboCalc!$2:$2,DuboCalc!$59:$59)</f>
        <v>0</v>
      </c>
      <c r="S71" s="549">
        <f>LOOKUP(A71,DuboCalc!$2:$2,DuboCalc!$60:$60)</f>
        <v>0</v>
      </c>
      <c r="T71" s="717">
        <f>LOOKUP(A71,DuboCalc!$D$2:$CX$2,DuboCalc!$D$49:$CX$49)</f>
        <v>71.919417712074321</v>
      </c>
      <c r="U71" s="717">
        <f>IF(LOOKUP(A71,'1.Klein Proj Bestaand Object'!$A$8:$A$208,'1.Klein Proj Bestaand Object'!$U$8:$U$208)=0,'St. Objectenlijst FE'!H71,(LOOKUP(A71,'1.Klein Proj Bestaand Object'!$A$8:$A$208,'1.Klein Proj Bestaand Object'!$U$8:$U$208)))</f>
        <v>29004</v>
      </c>
      <c r="V71" s="718">
        <f>LOOKUP(A71,'1.Klein Proj Bestaand Object'!$A$8:$A$208,'1.Klein Proj Bestaand Object'!$V$8:$V$208)</f>
        <v>0</v>
      </c>
      <c r="Z71" s="912"/>
      <c r="AA71" s="912"/>
      <c r="AB71" s="912"/>
      <c r="AC71" s="912"/>
      <c r="AD71" s="5"/>
    </row>
    <row r="72" spans="1:30" ht="205" thickBot="1" x14ac:dyDescent="0.25">
      <c r="A72" s="235">
        <v>68</v>
      </c>
      <c r="B72" s="725" t="str">
        <f>LOOKUP(A72,DuboCalc!$2:$2,DuboCalc!$3:$3)</f>
        <v>Waterkering primair (asfalt)</v>
      </c>
      <c r="C72" s="724">
        <v>1</v>
      </c>
      <c r="D72" s="628">
        <v>8</v>
      </c>
      <c r="E72" s="696" t="str">
        <f>LOOKUP(A72,DuboCalc!$2:$2,DuboCalc!$4:$4)</f>
        <v>m1</v>
      </c>
      <c r="F72" s="230" t="str">
        <f>LOOKUP(A72,DuboCalc!$2:$2,DuboCalc!$5:$5)</f>
        <v>Primaire waterkering met zandkern en kleikern afgedekt met waterbouwasfalt. 
Zand per m dijk: 81,45 m3
Klei per m dijk: 16,94 m3
Asfaltbeton per m dijk: 2,36 m3
Zandasfalt (nu genomen open steenasfalt) per m dijk: 5,9 m3
dichtheid:
zand = 1630 kg/m3
klei = 1800 kg/m3
waterbouwasfaltbeton = 2350kg/m3
zandasfalt = 1650kg/m3</v>
      </c>
      <c r="G72" s="629">
        <f>LOOKUP(A72,DuboCalc!$2:$2,DuboCalc!$39:$39)</f>
        <v>960.03</v>
      </c>
      <c r="H72" s="236">
        <f>LOOKUP(A72,DuboCalc!$2:$2,DuboCalc!$46:$46)</f>
        <v>0</v>
      </c>
      <c r="I72" s="236">
        <f>LOOKUP(A72,DuboCalc!$2:$2,DuboCalc!$48:$48)</f>
        <v>100</v>
      </c>
      <c r="J72" s="719">
        <f>IF(LOOKUP(A72,'2.Middel Proj Aangepast Object'!$A$7:$A$207,'2.Middel Proj Aangepast Object'!$U$7:$U$207)=0,100%,LOOKUP('St. Objectenlijst FE'!A72,'2.Middel Proj Aangepast Object'!$A$7:$A$207,'2.Middel Proj Aangepast Object'!$U$7:$U$207))</f>
        <v>1</v>
      </c>
      <c r="K72" s="548">
        <f>LOOKUP(A72,DuboCalc!$2:$2,DuboCalc!$51:$51)</f>
        <v>0</v>
      </c>
      <c r="L72" s="548">
        <f>LOOKUP(A72,DuboCalc!$2:$2,DuboCalc!$52:$52)</f>
        <v>0</v>
      </c>
      <c r="M72" s="548">
        <f>LOOKUP(A72,DuboCalc!$2:$2,DuboCalc!$53:$53)</f>
        <v>0.08</v>
      </c>
      <c r="N72" s="548">
        <f>LOOKUP(A72,DuboCalc!$2:$2,DuboCalc!$54:$54)</f>
        <v>0</v>
      </c>
      <c r="O72" s="548">
        <f>LOOKUP(A72,DuboCalc!$2:$2,DuboCalc!$55:$55)</f>
        <v>0.92</v>
      </c>
      <c r="P72" s="548">
        <f>LOOKUP(A72,DuboCalc!$2:$2,DuboCalc!$56:$56)</f>
        <v>0</v>
      </c>
      <c r="Q72" s="548">
        <f>LOOKUP(A72,DuboCalc!$2:$2,DuboCalc!$57:$57)</f>
        <v>0</v>
      </c>
      <c r="R72" s="549">
        <f>LOOKUP(A72,DuboCalc!$2:$2,DuboCalc!$59:$59)</f>
        <v>0</v>
      </c>
      <c r="S72" s="549">
        <f>LOOKUP(A72,DuboCalc!$2:$2,DuboCalc!$60:$60)</f>
        <v>0</v>
      </c>
      <c r="T72" s="717">
        <f>LOOKUP(A72,DuboCalc!$D$2:$CX$2,DuboCalc!$D$49:$CX$49)</f>
        <v>7.8247608359133132</v>
      </c>
      <c r="U72" s="717">
        <f>IF(LOOKUP(A72,'1.Klein Proj Bestaand Object'!$A$8:$A$208,'1.Klein Proj Bestaand Object'!$U$8:$U$208)=0,'St. Objectenlijst FE'!H72,(LOOKUP(A72,'1.Klein Proj Bestaand Object'!$A$8:$A$208,'1.Klein Proj Bestaand Object'!$U$8:$U$208)))</f>
        <v>0</v>
      </c>
      <c r="V72" s="718">
        <f>LOOKUP(A72,'1.Klein Proj Bestaand Object'!$A$8:$A$208,'1.Klein Proj Bestaand Object'!$V$8:$V$208)</f>
        <v>0</v>
      </c>
      <c r="Z72" s="912"/>
      <c r="AA72" s="912"/>
      <c r="AB72" s="912"/>
      <c r="AC72" s="912"/>
      <c r="AD72" s="5"/>
    </row>
    <row r="73" spans="1:30" ht="137" thickBot="1" x14ac:dyDescent="0.25">
      <c r="A73" s="235">
        <v>69</v>
      </c>
      <c r="B73" s="725" t="str">
        <f>LOOKUP(A73,DuboCalc!$2:$2,DuboCalc!$3:$3)</f>
        <v>Waterkering primair (overig)</v>
      </c>
      <c r="C73" s="724">
        <v>1</v>
      </c>
      <c r="D73" s="628">
        <v>8</v>
      </c>
      <c r="E73" s="696" t="str">
        <f>LOOKUP(A73,DuboCalc!$2:$2,DuboCalc!$4:$4)</f>
        <v>m1</v>
      </c>
      <c r="F73" s="230" t="str">
        <f>LOOKUP(A73,DuboCalc!$2:$2,DuboCalc!$5:$5)</f>
        <v>Primaire waterkering met zandkern, kleilaag en ‘combinatie’ toplaag (gras en steen).
Zand per m dijk: 67,65 m3_x000B_Klei per m dijk: 39 m3
Natuursteen per m dijk: 7,02 m3 _x000B_Basalt per m dijk: 0,36 m3_x000B_Beton per m dijk: 0,28 m3_x000B_Basalton per m dijk: 0,17 m3_x000B_Petit graniet per m dijk: 0,15 m3_x000B_Graniet per m dijk:  0,09 m3_x000B_Gras per m dijk: 3,69 m3
laagdikte natuursteen = 0,5m
laagdikte basalten, basalt, beton, graniet = 0,15m
gras = 0,2m</v>
      </c>
      <c r="G73" s="629">
        <f>LOOKUP(A73,DuboCalc!$2:$2,DuboCalc!$39:$39)</f>
        <v>633.22</v>
      </c>
      <c r="H73" s="236">
        <f>LOOKUP(A73,DuboCalc!$2:$2,DuboCalc!$46:$46)</f>
        <v>0</v>
      </c>
      <c r="I73" s="236">
        <f>LOOKUP(A73,DuboCalc!$2:$2,DuboCalc!$48:$48)</f>
        <v>100</v>
      </c>
      <c r="J73" s="719">
        <f>IF(LOOKUP(A73,'2.Middel Proj Aangepast Object'!$A$7:$A$207,'2.Middel Proj Aangepast Object'!$U$7:$U$207)=0,100%,LOOKUP('St. Objectenlijst FE'!A73,'2.Middel Proj Aangepast Object'!$A$7:$A$207,'2.Middel Proj Aangepast Object'!$U$7:$U$207))</f>
        <v>1</v>
      </c>
      <c r="K73" s="548">
        <f>LOOKUP(A73,DuboCalc!$2:$2,DuboCalc!$51:$51)</f>
        <v>7.0000000000000007E-2</v>
      </c>
      <c r="L73" s="548">
        <f>LOOKUP(A73,DuboCalc!$2:$2,DuboCalc!$52:$52)</f>
        <v>0</v>
      </c>
      <c r="M73" s="548">
        <f>LOOKUP(A73,DuboCalc!$2:$2,DuboCalc!$53:$53)</f>
        <v>0</v>
      </c>
      <c r="N73" s="548">
        <f>LOOKUP(A73,DuboCalc!$2:$2,DuboCalc!$54:$54)</f>
        <v>0</v>
      </c>
      <c r="O73" s="548">
        <f>LOOKUP(A73,DuboCalc!$2:$2,DuboCalc!$55:$55)</f>
        <v>0.93</v>
      </c>
      <c r="P73" s="548">
        <f>LOOKUP(A73,DuboCalc!$2:$2,DuboCalc!$56:$56)</f>
        <v>0</v>
      </c>
      <c r="Q73" s="548">
        <f>LOOKUP(A73,DuboCalc!$2:$2,DuboCalc!$57:$57)</f>
        <v>0</v>
      </c>
      <c r="R73" s="549">
        <f>LOOKUP(A73,DuboCalc!$2:$2,DuboCalc!$59:$59)</f>
        <v>0</v>
      </c>
      <c r="S73" s="549">
        <f>LOOKUP(A73,DuboCalc!$2:$2,DuboCalc!$60:$60)</f>
        <v>0</v>
      </c>
      <c r="T73" s="717">
        <f>LOOKUP(A73,DuboCalc!$D$2:$CX$2,DuboCalc!$D$49:$CX$49)</f>
        <v>11.801057941176474</v>
      </c>
      <c r="U73" s="717">
        <f>IF(LOOKUP(A73,'1.Klein Proj Bestaand Object'!$A$8:$A$208,'1.Klein Proj Bestaand Object'!$U$8:$U$208)=0,'St. Objectenlijst FE'!H73,(LOOKUP(A73,'1.Klein Proj Bestaand Object'!$A$8:$A$208,'1.Klein Proj Bestaand Object'!$U$8:$U$208)))</f>
        <v>0</v>
      </c>
      <c r="V73" s="718">
        <f>LOOKUP(A73,'1.Klein Proj Bestaand Object'!$A$8:$A$208,'1.Klein Proj Bestaand Object'!$V$8:$V$208)</f>
        <v>0</v>
      </c>
      <c r="Z73" s="912"/>
      <c r="AA73" s="912"/>
      <c r="AB73" s="912"/>
      <c r="AC73" s="912"/>
      <c r="AD73" s="5"/>
    </row>
    <row r="74" spans="1:30" ht="103" thickBot="1" x14ac:dyDescent="0.25">
      <c r="A74" s="235">
        <v>70</v>
      </c>
      <c r="B74" s="725" t="str">
        <f>LOOKUP(A74,DuboCalc!$2:$2,DuboCalc!$3:$3)</f>
        <v>Waterkering regionaal (gras)</v>
      </c>
      <c r="C74" s="724">
        <v>1</v>
      </c>
      <c r="D74" s="628">
        <v>8</v>
      </c>
      <c r="E74" s="696" t="str">
        <f>LOOKUP(A74,DuboCalc!$2:$2,DuboCalc!$4:$4)</f>
        <v>m1</v>
      </c>
      <c r="F74" s="230" t="str">
        <f>LOOKUP(A74,DuboCalc!$2:$2,DuboCalc!$5:$5)</f>
        <v>Regionale waterkeringen met kleikern en gras toplaag
Klei per m dijk: 20 m3
Gras per m dijk: 2,84 m3 (laagdikte = 20 cm)
klei = 1800kg/m3</v>
      </c>
      <c r="G74" s="629">
        <f>LOOKUP(A74,DuboCalc!$2:$2,DuboCalc!$39:$39)</f>
        <v>196.32</v>
      </c>
      <c r="H74" s="236">
        <f>LOOKUP(A74,DuboCalc!$2:$2,DuboCalc!$46:$46)</f>
        <v>0</v>
      </c>
      <c r="I74" s="236">
        <f>LOOKUP(A74,DuboCalc!$2:$2,DuboCalc!$48:$48)</f>
        <v>100</v>
      </c>
      <c r="J74" s="719">
        <f>IF(LOOKUP(A74,'2.Middel Proj Aangepast Object'!$A$7:$A$207,'2.Middel Proj Aangepast Object'!$U$7:$U$207)=0,100%,LOOKUP('St. Objectenlijst FE'!A74,'2.Middel Proj Aangepast Object'!$A$7:$A$207,'2.Middel Proj Aangepast Object'!$U$7:$U$207))</f>
        <v>1</v>
      </c>
      <c r="K74" s="548">
        <f>LOOKUP(A74,DuboCalc!$2:$2,DuboCalc!$51:$51)</f>
        <v>0</v>
      </c>
      <c r="L74" s="548">
        <f>LOOKUP(A74,DuboCalc!$2:$2,DuboCalc!$52:$52)</f>
        <v>0</v>
      </c>
      <c r="M74" s="548">
        <f>LOOKUP(A74,DuboCalc!$2:$2,DuboCalc!$53:$53)</f>
        <v>0</v>
      </c>
      <c r="N74" s="548">
        <f>LOOKUP(A74,DuboCalc!$2:$2,DuboCalc!$54:$54)</f>
        <v>0</v>
      </c>
      <c r="O74" s="548">
        <f>LOOKUP(A74,DuboCalc!$2:$2,DuboCalc!$55:$55)</f>
        <v>1</v>
      </c>
      <c r="P74" s="548">
        <f>LOOKUP(A74,DuboCalc!$2:$2,DuboCalc!$56:$56)</f>
        <v>0</v>
      </c>
      <c r="Q74" s="548">
        <f>LOOKUP(A74,DuboCalc!$2:$2,DuboCalc!$57:$57)</f>
        <v>0</v>
      </c>
      <c r="R74" s="549">
        <f>LOOKUP(A74,DuboCalc!$2:$2,DuboCalc!$59:$59)</f>
        <v>0</v>
      </c>
      <c r="S74" s="549">
        <f>LOOKUP(A74,DuboCalc!$2:$2,DuboCalc!$60:$60)</f>
        <v>0</v>
      </c>
      <c r="T74" s="717">
        <f>LOOKUP(A74,DuboCalc!$D$2:$CX$2,DuboCalc!$D$49:$CX$49)</f>
        <v>2.8486380928792574</v>
      </c>
      <c r="U74" s="717">
        <f>IF(LOOKUP(A74,'1.Klein Proj Bestaand Object'!$A$8:$A$208,'1.Klein Proj Bestaand Object'!$U$8:$U$208)=0,'St. Objectenlijst FE'!H74,(LOOKUP(A74,'1.Klein Proj Bestaand Object'!$A$8:$A$208,'1.Klein Proj Bestaand Object'!$U$8:$U$208)))</f>
        <v>0</v>
      </c>
      <c r="V74" s="718">
        <f>LOOKUP(A74,'1.Klein Proj Bestaand Object'!$A$8:$A$208,'1.Klein Proj Bestaand Object'!$V$8:$V$208)</f>
        <v>0</v>
      </c>
      <c r="Z74" s="913"/>
      <c r="AA74" s="914"/>
      <c r="AB74" s="914"/>
      <c r="AC74" s="915"/>
      <c r="AD74" s="5"/>
    </row>
    <row r="75" spans="1:30" ht="188" thickBot="1" x14ac:dyDescent="0.25">
      <c r="A75" s="235">
        <v>71</v>
      </c>
      <c r="B75" s="725" t="str">
        <f>LOOKUP(A75,DuboCalc!$2:$2,DuboCalc!$3:$3)</f>
        <v>Spuisluis</v>
      </c>
      <c r="C75" s="724">
        <v>1</v>
      </c>
      <c r="D75" s="628">
        <v>8</v>
      </c>
      <c r="E75" s="696" t="str">
        <f>LOOKUP(A75,DuboCalc!$2:$2,DuboCalc!$4:$4)</f>
        <v>Stuks</v>
      </c>
      <c r="F75" s="230" t="str">
        <f>LOOKUP(A75,DuboCalc!$2:$2,DuboCalc!$5:$5)</f>
        <v>inclusief uitwateringssluis.
aantal stroomkokers = 3 stuks
hoogte stroomkoker = 2,5 m
breedte stroomkoker = 2,5 m
dikte wand = 0,4 m
lengte koker = 15 m
hefschuif = 100 kg/m2
massa (ton)
beton = 1.087
wapeningsstaal = 71
staal (deur) = 0,63</v>
      </c>
      <c r="G75" s="629">
        <f>LOOKUP(A75,DuboCalc!$2:$2,DuboCalc!$39:$39)</f>
        <v>13401.1</v>
      </c>
      <c r="H75" s="236">
        <f>LOOKUP(A75,DuboCalc!$2:$2,DuboCalc!$46:$46)</f>
        <v>1158630</v>
      </c>
      <c r="I75" s="236">
        <f>LOOKUP(A75,DuboCalc!$2:$2,DuboCalc!$48:$48)</f>
        <v>50</v>
      </c>
      <c r="J75" s="719">
        <f>IF(LOOKUP(A75,'2.Middel Proj Aangepast Object'!$A$7:$A$207,'2.Middel Proj Aangepast Object'!$U$7:$U$207)=0,100%,LOOKUP('St. Objectenlijst FE'!A75,'2.Middel Proj Aangepast Object'!$A$7:$A$207,'2.Middel Proj Aangepast Object'!$U$7:$U$207))</f>
        <v>1</v>
      </c>
      <c r="K75" s="548">
        <f>LOOKUP(A75,DuboCalc!$2:$2,DuboCalc!$51:$51)</f>
        <v>0.93817698488732382</v>
      </c>
      <c r="L75" s="548">
        <f>LOOKUP(A75,DuboCalc!$2:$2,DuboCalc!$52:$52)</f>
        <v>6.1823015112676183E-2</v>
      </c>
      <c r="M75" s="548">
        <f>LOOKUP(A75,DuboCalc!$2:$2,DuboCalc!$53:$53)</f>
        <v>0</v>
      </c>
      <c r="N75" s="548">
        <f>LOOKUP(A75,DuboCalc!$2:$2,DuboCalc!$54:$54)</f>
        <v>0</v>
      </c>
      <c r="O75" s="548">
        <f>LOOKUP(A75,DuboCalc!$2:$2,DuboCalc!$55:$55)</f>
        <v>0</v>
      </c>
      <c r="P75" s="548">
        <f>LOOKUP(A75,DuboCalc!$2:$2,DuboCalc!$56:$56)</f>
        <v>0</v>
      </c>
      <c r="Q75" s="548">
        <f>LOOKUP(A75,DuboCalc!$2:$2,DuboCalc!$57:$57)</f>
        <v>0</v>
      </c>
      <c r="R75" s="549">
        <f>LOOKUP(A75,DuboCalc!$2:$2,DuboCalc!$59:$59)</f>
        <v>0</v>
      </c>
      <c r="S75" s="549">
        <f>LOOKUP(A75,DuboCalc!$2:$2,DuboCalc!$60:$60)</f>
        <v>0</v>
      </c>
      <c r="T75" s="717">
        <f>LOOKUP(A75,DuboCalc!$D$2:$CX$2,DuboCalc!$D$49:$CX$49)</f>
        <v>21.565586780185757</v>
      </c>
      <c r="U75" s="717">
        <f>IF(LOOKUP(A75,'1.Klein Proj Bestaand Object'!$A$8:$A$208,'1.Klein Proj Bestaand Object'!$U$8:$U$208)=0,'St. Objectenlijst FE'!H75,(LOOKUP(A75,'1.Klein Proj Bestaand Object'!$A$8:$A$208,'1.Klein Proj Bestaand Object'!$U$8:$U$208)))</f>
        <v>1158630</v>
      </c>
      <c r="V75" s="718">
        <f>LOOKUP(A75,'1.Klein Proj Bestaand Object'!$A$8:$A$208,'1.Klein Proj Bestaand Object'!$V$8:$V$208)</f>
        <v>0</v>
      </c>
      <c r="Z75" s="913"/>
      <c r="AA75" s="914"/>
      <c r="AB75" s="914"/>
      <c r="AC75" s="915"/>
      <c r="AD75" s="5"/>
    </row>
    <row r="76" spans="1:30" ht="103" thickBot="1" x14ac:dyDescent="0.25">
      <c r="A76" s="235">
        <v>72</v>
      </c>
      <c r="B76" s="725" t="str">
        <f>LOOKUP(A76,DuboCalc!$2:$2,DuboCalc!$3:$3)</f>
        <v>RWZI (klein)</v>
      </c>
      <c r="C76" s="724">
        <v>1</v>
      </c>
      <c r="D76" s="628">
        <v>8</v>
      </c>
      <c r="E76" s="696" t="str">
        <f>LOOKUP(A76,DuboCalc!$2:$2,DuboCalc!$4:$4)</f>
        <v>Stuks</v>
      </c>
      <c r="F76" s="230" t="str">
        <f>LOOKUP(A76,DuboCalc!$2:$2,DuboCalc!$5:$5)</f>
        <v>capaciteit &lt; 7.500 v.e. (vervuilingseenheid influent)
De RWZI's bestaan uit:
beton en staal
96 ton staal 
962 ton beton</v>
      </c>
      <c r="G76" s="629">
        <f>LOOKUP(A76,DuboCalc!$2:$2,DuboCalc!$39:$39)</f>
        <v>18144.95</v>
      </c>
      <c r="H76" s="236">
        <f>LOOKUP(A76,DuboCalc!$2:$2,DuboCalc!$46:$46)</f>
        <v>1058000</v>
      </c>
      <c r="I76" s="236">
        <f>LOOKUP(A76,DuboCalc!$2:$2,DuboCalc!$48:$48)</f>
        <v>50</v>
      </c>
      <c r="J76" s="719">
        <f>IF(LOOKUP(A76,'2.Middel Proj Aangepast Object'!$A$7:$A$207,'2.Middel Proj Aangepast Object'!$U$7:$U$207)=0,100%,LOOKUP('St. Objectenlijst FE'!A76,'2.Middel Proj Aangepast Object'!$A$7:$A$207,'2.Middel Proj Aangepast Object'!$U$7:$U$207))</f>
        <v>1</v>
      </c>
      <c r="K76" s="548">
        <f>LOOKUP(A76,DuboCalc!$2:$2,DuboCalc!$51:$51)</f>
        <v>0.91</v>
      </c>
      <c r="L76" s="548">
        <f>LOOKUP(A76,DuboCalc!$2:$2,DuboCalc!$52:$52)</f>
        <v>0.09</v>
      </c>
      <c r="M76" s="548">
        <f>LOOKUP(A76,DuboCalc!$2:$2,DuboCalc!$53:$53)</f>
        <v>0</v>
      </c>
      <c r="N76" s="548">
        <f>LOOKUP(A76,DuboCalc!$2:$2,DuboCalc!$54:$54)</f>
        <v>0</v>
      </c>
      <c r="O76" s="548">
        <f>LOOKUP(A76,DuboCalc!$2:$2,DuboCalc!$55:$55)</f>
        <v>0</v>
      </c>
      <c r="P76" s="548">
        <f>LOOKUP(A76,DuboCalc!$2:$2,DuboCalc!$56:$56)</f>
        <v>0</v>
      </c>
      <c r="Q76" s="548">
        <f>LOOKUP(A76,DuboCalc!$2:$2,DuboCalc!$57:$57)</f>
        <v>0</v>
      </c>
      <c r="R76" s="549">
        <f>LOOKUP(A76,DuboCalc!$2:$2,DuboCalc!$59:$59)</f>
        <v>0</v>
      </c>
      <c r="S76" s="549">
        <f>LOOKUP(A76,DuboCalc!$2:$2,DuboCalc!$60:$60)</f>
        <v>0</v>
      </c>
      <c r="T76" s="717">
        <f>LOOKUP(A76,DuboCalc!$D$2:$CX$2,DuboCalc!$D$49:$CX$49)</f>
        <v>905.30517884210542</v>
      </c>
      <c r="U76" s="717">
        <f>IF(LOOKUP(A76,'1.Klein Proj Bestaand Object'!$A$8:$A$208,'1.Klein Proj Bestaand Object'!$U$8:$U$208)=0,'St. Objectenlijst FE'!H76,(LOOKUP(A76,'1.Klein Proj Bestaand Object'!$A$8:$A$208,'1.Klein Proj Bestaand Object'!$U$8:$U$208)))</f>
        <v>1058000</v>
      </c>
      <c r="V76" s="718">
        <f>LOOKUP(A76,'1.Klein Proj Bestaand Object'!$A$8:$A$208,'1.Klein Proj Bestaand Object'!$V$8:$V$208)</f>
        <v>0</v>
      </c>
      <c r="Z76" s="913"/>
      <c r="AA76" s="914"/>
      <c r="AB76" s="914"/>
      <c r="AC76" s="915"/>
      <c r="AD76" s="5"/>
    </row>
    <row r="77" spans="1:30" ht="120" thickBot="1" x14ac:dyDescent="0.25">
      <c r="A77" s="235">
        <v>73</v>
      </c>
      <c r="B77" s="725" t="str">
        <f>LOOKUP(A77,DuboCalc!$2:$2,DuboCalc!$3:$3)</f>
        <v>RWZI (middelgroot)</v>
      </c>
      <c r="C77" s="724">
        <v>1</v>
      </c>
      <c r="D77" s="628">
        <v>8</v>
      </c>
      <c r="E77" s="696" t="str">
        <f>LOOKUP(A77,DuboCalc!$2:$2,DuboCalc!$4:$4)</f>
        <v>Stuks</v>
      </c>
      <c r="F77" s="230" t="str">
        <f>LOOKUP(A77,DuboCalc!$2:$2,DuboCalc!$5:$5)</f>
        <v>capaciteit = 7.500 - 200.000 v.e. (vervuilingseenheid influent)
De RWZI's bestaan uit:
beton, staal en PVC
1.250 ton staal 
7.500 ton beton
96 ton PVC</v>
      </c>
      <c r="G77" s="629">
        <f>LOOKUP(A77,DuboCalc!$2:$2,DuboCalc!$39:$39)</f>
        <v>263798.7</v>
      </c>
      <c r="H77" s="236">
        <f>LOOKUP(A77,DuboCalc!$2:$2,DuboCalc!$46:$46)</f>
        <v>8846000</v>
      </c>
      <c r="I77" s="236">
        <f>LOOKUP(A77,DuboCalc!$2:$2,DuboCalc!$48:$48)</f>
        <v>50</v>
      </c>
      <c r="J77" s="719">
        <f>IF(LOOKUP(A77,'2.Middel Proj Aangepast Object'!$A$7:$A$207,'2.Middel Proj Aangepast Object'!$U$7:$U$207)=0,100%,LOOKUP('St. Objectenlijst FE'!A77,'2.Middel Proj Aangepast Object'!$A$7:$A$207,'2.Middel Proj Aangepast Object'!$U$7:$U$207))</f>
        <v>1</v>
      </c>
      <c r="K77" s="548">
        <f>LOOKUP(A77,DuboCalc!$2:$2,DuboCalc!$51:$51)</f>
        <v>0.85</v>
      </c>
      <c r="L77" s="548">
        <f>LOOKUP(A77,DuboCalc!$2:$2,DuboCalc!$52:$52)</f>
        <v>0.14000000000000001</v>
      </c>
      <c r="M77" s="548">
        <f>LOOKUP(A77,DuboCalc!$2:$2,DuboCalc!$53:$53)</f>
        <v>0</v>
      </c>
      <c r="N77" s="548">
        <f>LOOKUP(A77,DuboCalc!$2:$2,DuboCalc!$54:$54)</f>
        <v>0</v>
      </c>
      <c r="O77" s="548">
        <f>LOOKUP(A77,DuboCalc!$2:$2,DuboCalc!$55:$55)</f>
        <v>0</v>
      </c>
      <c r="P77" s="548">
        <f>LOOKUP(A77,DuboCalc!$2:$2,DuboCalc!$56:$56)</f>
        <v>0</v>
      </c>
      <c r="Q77" s="548">
        <f>LOOKUP(A77,DuboCalc!$2:$2,DuboCalc!$57:$57)</f>
        <v>0.01</v>
      </c>
      <c r="R77" s="549">
        <f>LOOKUP(A77,DuboCalc!$2:$2,DuboCalc!$59:$59)</f>
        <v>0</v>
      </c>
      <c r="S77" s="549">
        <f>LOOKUP(A77,DuboCalc!$2:$2,DuboCalc!$60:$60)</f>
        <v>0</v>
      </c>
      <c r="T77" s="717">
        <f>LOOKUP(A77,DuboCalc!$D$2:$CX$2,DuboCalc!$D$49:$CX$49)</f>
        <v>13419.894705433439</v>
      </c>
      <c r="U77" s="717">
        <f>IF(LOOKUP(A77,'1.Klein Proj Bestaand Object'!$A$8:$A$208,'1.Klein Proj Bestaand Object'!$U$8:$U$208)=0,'St. Objectenlijst FE'!H77,(LOOKUP(A77,'1.Klein Proj Bestaand Object'!$A$8:$A$208,'1.Klein Proj Bestaand Object'!$U$8:$U$208)))</f>
        <v>8846000</v>
      </c>
      <c r="V77" s="718">
        <f>LOOKUP(A77,'1.Klein Proj Bestaand Object'!$A$8:$A$208,'1.Klein Proj Bestaand Object'!$V$8:$V$208)</f>
        <v>0</v>
      </c>
      <c r="Z77" s="913"/>
      <c r="AA77" s="914"/>
      <c r="AB77" s="914"/>
      <c r="AC77" s="915"/>
      <c r="AD77" s="5"/>
    </row>
    <row r="78" spans="1:30" ht="154" thickBot="1" x14ac:dyDescent="0.25">
      <c r="A78" s="235">
        <v>74</v>
      </c>
      <c r="B78" s="725" t="str">
        <f>LOOKUP(A78,DuboCalc!$2:$2,DuboCalc!$3:$3)</f>
        <v>RWZI (groot)</v>
      </c>
      <c r="C78" s="724">
        <v>1</v>
      </c>
      <c r="D78" s="628">
        <v>8</v>
      </c>
      <c r="E78" s="696" t="str">
        <f>LOOKUP(A78,DuboCalc!$2:$2,DuboCalc!$4:$4)</f>
        <v>Stuks</v>
      </c>
      <c r="F78" s="230" t="str">
        <f>LOOKUP(A78,DuboCalc!$2:$2,DuboCalc!$5:$5)</f>
        <v>capaciteit &gt; 200.000 v.e. (vervuilingseenheid influent)
De RWZI's bestaan uit:
beton, staal, PVC, isolatie en zand
3.101 ton staal
24.808 ton beton
96 ton isolatie
320 ton zand
192 PVC</v>
      </c>
      <c r="G78" s="629">
        <f>LOOKUP(A78,DuboCalc!$2:$2,DuboCalc!$39:$39)</f>
        <v>693202.11</v>
      </c>
      <c r="H78" s="236">
        <f>LOOKUP(A78,DuboCalc!$2:$2,DuboCalc!$46:$46)</f>
        <v>28518000</v>
      </c>
      <c r="I78" s="236">
        <f>LOOKUP(A78,DuboCalc!$2:$2,DuboCalc!$48:$48)</f>
        <v>50</v>
      </c>
      <c r="J78" s="719">
        <f>IF(LOOKUP(A78,'2.Middel Proj Aangepast Object'!$A$7:$A$207,'2.Middel Proj Aangepast Object'!$U$7:$U$207)=0,100%,LOOKUP('St. Objectenlijst FE'!A78,'2.Middel Proj Aangepast Object'!$A$7:$A$207,'2.Middel Proj Aangepast Object'!$U$7:$U$207))</f>
        <v>1</v>
      </c>
      <c r="K78" s="548">
        <f>LOOKUP(A78,DuboCalc!$2:$2,DuboCalc!$51:$51)</f>
        <v>0.87</v>
      </c>
      <c r="L78" s="548">
        <f>LOOKUP(A78,DuboCalc!$2:$2,DuboCalc!$52:$52)</f>
        <v>0.11</v>
      </c>
      <c r="M78" s="548">
        <f>LOOKUP(A78,DuboCalc!$2:$2,DuboCalc!$53:$53)</f>
        <v>0</v>
      </c>
      <c r="N78" s="548">
        <f>LOOKUP(A78,DuboCalc!$2:$2,DuboCalc!$54:$54)</f>
        <v>0</v>
      </c>
      <c r="O78" s="548">
        <f>LOOKUP(A78,DuboCalc!$2:$2,DuboCalc!$55:$55)</f>
        <v>0.01</v>
      </c>
      <c r="P78" s="548">
        <f>LOOKUP(A78,DuboCalc!$2:$2,DuboCalc!$56:$56)</f>
        <v>0</v>
      </c>
      <c r="Q78" s="548">
        <f>LOOKUP(A78,DuboCalc!$2:$2,DuboCalc!$57:$57)</f>
        <v>0.01</v>
      </c>
      <c r="R78" s="549">
        <f>LOOKUP(A78,DuboCalc!$2:$2,DuboCalc!$59:$59)</f>
        <v>0</v>
      </c>
      <c r="S78" s="549">
        <f>LOOKUP(A78,DuboCalc!$2:$2,DuboCalc!$60:$60)</f>
        <v>0</v>
      </c>
      <c r="T78" s="717">
        <f>LOOKUP(A78,DuboCalc!$D$2:$CX$2,DuboCalc!$D$49:$CX$49)</f>
        <v>33233.432800421055</v>
      </c>
      <c r="U78" s="717">
        <f>IF(LOOKUP(A78,'1.Klein Proj Bestaand Object'!$A$8:$A$208,'1.Klein Proj Bestaand Object'!$U$8:$U$208)=0,'St. Objectenlijst FE'!H78,(LOOKUP(A78,'1.Klein Proj Bestaand Object'!$A$8:$A$208,'1.Klein Proj Bestaand Object'!$U$8:$U$208)))</f>
        <v>28518000</v>
      </c>
      <c r="V78" s="718">
        <f>LOOKUP(A78,'1.Klein Proj Bestaand Object'!$A$8:$A$208,'1.Klein Proj Bestaand Object'!$V$8:$V$208)</f>
        <v>0</v>
      </c>
      <c r="Z78" s="913"/>
      <c r="AA78" s="914"/>
      <c r="AB78" s="914"/>
      <c r="AC78" s="915"/>
      <c r="AD78" s="5"/>
    </row>
    <row r="79" spans="1:30" ht="52" thickBot="1" x14ac:dyDescent="0.25">
      <c r="A79" s="235">
        <v>75</v>
      </c>
      <c r="B79" s="725" t="str">
        <f>LOOKUP(A79,DuboCalc!$2:$2,DuboCalc!$3:$3)</f>
        <v>Oeverbeschoeiing (geotextiel)</v>
      </c>
      <c r="C79" s="724">
        <v>1</v>
      </c>
      <c r="D79" s="628">
        <v>8</v>
      </c>
      <c r="E79" s="696" t="str">
        <f>LOOKUP(A79,DuboCalc!$2:$2,DuboCalc!$4:$4)</f>
        <v>m1</v>
      </c>
      <c r="F79" s="230" t="str">
        <f>LOOKUP(A79,DuboCalc!$2:$2,DuboCalc!$5:$5)</f>
        <v>Oeverbeschoeiing met houten palen en geotextiel doek. Houten palen (Europees naaldhout en tropisch hardhout) diepte 3 meter, 2 palen per strekkende meter en geotextiel 2 m2 per strekkende meter aangebracht. Palen zijn 0,8 m bij 0,8 m dik. Soortelijkgewicht van hardhout = 1250 kg/m3</v>
      </c>
      <c r="G79" s="629">
        <f>LOOKUP(A79,DuboCalc!$2:$2,DuboCalc!$39:$39)</f>
        <v>2.4500000000000002</v>
      </c>
      <c r="H79" s="236">
        <f>LOOKUP(A79,DuboCalc!$2:$2,DuboCalc!$46:$46)</f>
        <v>4800.0000000000009</v>
      </c>
      <c r="I79" s="236">
        <f>LOOKUP(A79,DuboCalc!$2:$2,DuboCalc!$48:$48)</f>
        <v>15</v>
      </c>
      <c r="J79" s="719">
        <f>IF(LOOKUP(A79,'2.Middel Proj Aangepast Object'!$A$7:$A$207,'2.Middel Proj Aangepast Object'!$U$7:$U$207)=0,100%,LOOKUP('St. Objectenlijst FE'!A79,'2.Middel Proj Aangepast Object'!$A$7:$A$207,'2.Middel Proj Aangepast Object'!$U$7:$U$207))</f>
        <v>1</v>
      </c>
      <c r="K79" s="548">
        <f>LOOKUP(A79,DuboCalc!$2:$2,DuboCalc!$51:$51)</f>
        <v>0</v>
      </c>
      <c r="L79" s="548">
        <f>LOOKUP(A79,DuboCalc!$2:$2,DuboCalc!$52:$52)</f>
        <v>0</v>
      </c>
      <c r="M79" s="548">
        <f>LOOKUP(A79,DuboCalc!$2:$2,DuboCalc!$53:$53)</f>
        <v>0</v>
      </c>
      <c r="N79" s="548">
        <f>LOOKUP(A79,DuboCalc!$2:$2,DuboCalc!$54:$54)</f>
        <v>0.9</v>
      </c>
      <c r="O79" s="548">
        <f>LOOKUP(A79,DuboCalc!$2:$2,DuboCalc!$55:$55)</f>
        <v>0</v>
      </c>
      <c r="P79" s="548">
        <f>LOOKUP(A79,DuboCalc!$2:$2,DuboCalc!$56:$56)</f>
        <v>0</v>
      </c>
      <c r="Q79" s="548">
        <f>LOOKUP(A79,DuboCalc!$2:$2,DuboCalc!$57:$57)</f>
        <v>0.1</v>
      </c>
      <c r="R79" s="549">
        <f>LOOKUP(A79,DuboCalc!$2:$2,DuboCalc!$59:$59)</f>
        <v>0</v>
      </c>
      <c r="S79" s="549">
        <f>LOOKUP(A79,DuboCalc!$2:$2,DuboCalc!$60:$60)</f>
        <v>0.9</v>
      </c>
      <c r="T79" s="717">
        <f>LOOKUP(A79,DuboCalc!$D$2:$CX$2,DuboCalc!$D$49:$CX$49)</f>
        <v>1.0463614427244581</v>
      </c>
      <c r="U79" s="717">
        <f>IF(LOOKUP(A79,'1.Klein Proj Bestaand Object'!$A$8:$A$208,'1.Klein Proj Bestaand Object'!$U$8:$U$208)=0,'St. Objectenlijst FE'!H79,(LOOKUP(A79,'1.Klein Proj Bestaand Object'!$A$8:$A$208,'1.Klein Proj Bestaand Object'!$U$8:$U$208)))</f>
        <v>4800.0000000000009</v>
      </c>
      <c r="V79" s="718">
        <f>LOOKUP(A79,'1.Klein Proj Bestaand Object'!$A$8:$A$208,'1.Klein Proj Bestaand Object'!$V$8:$V$208)</f>
        <v>0</v>
      </c>
      <c r="Z79" s="913"/>
      <c r="AA79" s="914"/>
      <c r="AB79" s="914"/>
      <c r="AC79" s="915"/>
      <c r="AD79" s="5"/>
    </row>
    <row r="80" spans="1:30" ht="35" thickBot="1" x14ac:dyDescent="0.25">
      <c r="A80" s="235">
        <v>76</v>
      </c>
      <c r="B80" s="725" t="str">
        <f>LOOKUP(A80,DuboCalc!$2:$2,DuboCalc!$3:$3)</f>
        <v>Persleidingen (beton)</v>
      </c>
      <c r="C80" s="724">
        <v>1</v>
      </c>
      <c r="D80" s="628">
        <v>8</v>
      </c>
      <c r="E80" s="696" t="str">
        <f>LOOKUP(A80,DuboCalc!$2:$2,DuboCalc!$4:$4)</f>
        <v>m1</v>
      </c>
      <c r="F80" s="230" t="str">
        <f>LOOKUP(A80,DuboCalc!$2:$2,DuboCalc!$5:$5)</f>
        <v xml:space="preserve">Diameter (mm) = 500. Wanddikte (mm) = 65. Soortelijk gewicht beton (kg/m3) = 2.400
</v>
      </c>
      <c r="G80" s="629">
        <f>LOOKUP(A80,DuboCalc!$2:$2,DuboCalc!$39:$39)</f>
        <v>6.58</v>
      </c>
      <c r="H80" s="236">
        <f>LOOKUP(A80,DuboCalc!$2:$2,DuboCalc!$46:$46)</f>
        <v>88.24799999999999</v>
      </c>
      <c r="I80" s="236">
        <f>LOOKUP(A80,DuboCalc!$2:$2,DuboCalc!$48:$48)</f>
        <v>40</v>
      </c>
      <c r="J80" s="719">
        <f>IF(LOOKUP(A80,'2.Middel Proj Aangepast Object'!$A$7:$A$207,'2.Middel Proj Aangepast Object'!$U$7:$U$207)=0,100%,LOOKUP('St. Objectenlijst FE'!A80,'2.Middel Proj Aangepast Object'!$A$7:$A$207,'2.Middel Proj Aangepast Object'!$U$7:$U$207))</f>
        <v>1</v>
      </c>
      <c r="K80" s="548">
        <f>LOOKUP(A80,DuboCalc!$2:$2,DuboCalc!$51:$51)</f>
        <v>1</v>
      </c>
      <c r="L80" s="548">
        <f>LOOKUP(A80,DuboCalc!$2:$2,DuboCalc!$52:$52)</f>
        <v>0</v>
      </c>
      <c r="M80" s="548">
        <f>LOOKUP(A80,DuboCalc!$2:$2,DuboCalc!$53:$53)</f>
        <v>0</v>
      </c>
      <c r="N80" s="548">
        <f>LOOKUP(A80,DuboCalc!$2:$2,DuboCalc!$54:$54)</f>
        <v>0</v>
      </c>
      <c r="O80" s="548">
        <f>LOOKUP(A80,DuboCalc!$2:$2,DuboCalc!$55:$55)</f>
        <v>0</v>
      </c>
      <c r="P80" s="548">
        <f>LOOKUP(A80,DuboCalc!$2:$2,DuboCalc!$56:$56)</f>
        <v>0</v>
      </c>
      <c r="Q80" s="548">
        <f>LOOKUP(A80,DuboCalc!$2:$2,DuboCalc!$57:$57)</f>
        <v>0</v>
      </c>
      <c r="R80" s="549">
        <f>LOOKUP(A80,DuboCalc!$2:$2,DuboCalc!$59:$59)</f>
        <v>0</v>
      </c>
      <c r="S80" s="549">
        <f>LOOKUP(A80,DuboCalc!$2:$2,DuboCalc!$60:$60)</f>
        <v>0</v>
      </c>
      <c r="T80" s="717">
        <f>LOOKUP(A80,DuboCalc!$D$2:$CX$2,DuboCalc!$D$49:$CX$49)</f>
        <v>0.65994352941176482</v>
      </c>
      <c r="U80" s="717">
        <f>IF(LOOKUP(A80,'1.Klein Proj Bestaand Object'!$A$8:$A$208,'1.Klein Proj Bestaand Object'!$U$8:$U$208)=0,'St. Objectenlijst FE'!H80,(LOOKUP(A80,'1.Klein Proj Bestaand Object'!$A$8:$A$208,'1.Klein Proj Bestaand Object'!$U$8:$U$208)))</f>
        <v>88.24799999999999</v>
      </c>
      <c r="V80" s="718">
        <f>LOOKUP(A80,'1.Klein Proj Bestaand Object'!$A$8:$A$208,'1.Klein Proj Bestaand Object'!$V$8:$V$208)</f>
        <v>0</v>
      </c>
      <c r="Z80" s="913"/>
      <c r="AA80" s="914"/>
      <c r="AB80" s="914"/>
      <c r="AC80" s="915"/>
      <c r="AD80" s="5"/>
    </row>
    <row r="81" spans="1:30" ht="18" thickBot="1" x14ac:dyDescent="0.25">
      <c r="A81" s="235">
        <v>77</v>
      </c>
      <c r="B81" s="725" t="str">
        <f>LOOKUP(A81,DuboCalc!$2:$2,DuboCalc!$3:$3)</f>
        <v>Persleidingen (PVC)</v>
      </c>
      <c r="C81" s="724">
        <v>1</v>
      </c>
      <c r="D81" s="628">
        <v>8</v>
      </c>
      <c r="E81" s="696" t="str">
        <f>LOOKUP(A81,DuboCalc!$2:$2,DuboCalc!$4:$4)</f>
        <v>m1</v>
      </c>
      <c r="F81" s="230" t="str">
        <f>LOOKUP(A81,DuboCalc!$2:$2,DuboCalc!$5:$5)</f>
        <v xml:space="preserve">Diameter (mm) = 200. Wanddikte (mm) = 5,9. kg/m1 = 5,37. </v>
      </c>
      <c r="G81" s="629">
        <f>LOOKUP(A81,DuboCalc!$2:$2,DuboCalc!$39:$39)</f>
        <v>2.5499999999999998</v>
      </c>
      <c r="H81" s="236">
        <f>LOOKUP(A81,DuboCalc!$2:$2,DuboCalc!$46:$46)</f>
        <v>5.37</v>
      </c>
      <c r="I81" s="236">
        <f>LOOKUP(A81,DuboCalc!$2:$2,DuboCalc!$48:$48)</f>
        <v>50</v>
      </c>
      <c r="J81" s="719">
        <f>IF(LOOKUP(A81,'2.Middel Proj Aangepast Object'!$A$7:$A$207,'2.Middel Proj Aangepast Object'!$U$7:$U$207)=0,100%,LOOKUP('St. Objectenlijst FE'!A81,'2.Middel Proj Aangepast Object'!$A$7:$A$207,'2.Middel Proj Aangepast Object'!$U$7:$U$207))</f>
        <v>1</v>
      </c>
      <c r="K81" s="548">
        <f>LOOKUP(A81,DuboCalc!$2:$2,DuboCalc!$51:$51)</f>
        <v>0</v>
      </c>
      <c r="L81" s="548">
        <f>LOOKUP(A81,DuboCalc!$2:$2,DuboCalc!$52:$52)</f>
        <v>0</v>
      </c>
      <c r="M81" s="548">
        <f>LOOKUP(A81,DuboCalc!$2:$2,DuboCalc!$53:$53)</f>
        <v>0</v>
      </c>
      <c r="N81" s="548">
        <f>LOOKUP(A81,DuboCalc!$2:$2,DuboCalc!$54:$54)</f>
        <v>0</v>
      </c>
      <c r="O81" s="548">
        <f>LOOKUP(A81,DuboCalc!$2:$2,DuboCalc!$55:$55)</f>
        <v>0</v>
      </c>
      <c r="P81" s="548">
        <f>LOOKUP(A81,DuboCalc!$2:$2,DuboCalc!$56:$56)</f>
        <v>0</v>
      </c>
      <c r="Q81" s="548">
        <f>LOOKUP(A81,DuboCalc!$2:$2,DuboCalc!$57:$57)</f>
        <v>1</v>
      </c>
      <c r="R81" s="549">
        <f>LOOKUP(A81,DuboCalc!$2:$2,DuboCalc!$59:$59)</f>
        <v>0</v>
      </c>
      <c r="S81" s="549">
        <f>LOOKUP(A81,DuboCalc!$2:$2,DuboCalc!$60:$60)</f>
        <v>0</v>
      </c>
      <c r="T81" s="717">
        <f>LOOKUP(A81,DuboCalc!$D$2:$CX$2,DuboCalc!$D$49:$CX$49)</f>
        <v>4.9991962848297225E-2</v>
      </c>
      <c r="U81" s="717">
        <f>IF(LOOKUP(A81,'1.Klein Proj Bestaand Object'!$A$8:$A$208,'1.Klein Proj Bestaand Object'!$U$8:$U$208)=0,'St. Objectenlijst FE'!H81,(LOOKUP(A81,'1.Klein Proj Bestaand Object'!$A$8:$A$208,'1.Klein Proj Bestaand Object'!$U$8:$U$208)))</f>
        <v>5.37</v>
      </c>
      <c r="V81" s="718">
        <f>LOOKUP(A81,'1.Klein Proj Bestaand Object'!$A$8:$A$208,'1.Klein Proj Bestaand Object'!$V$8:$V$208)</f>
        <v>0</v>
      </c>
      <c r="Z81" s="913"/>
      <c r="AA81" s="914"/>
      <c r="AB81" s="914"/>
      <c r="AC81" s="915"/>
      <c r="AD81" s="5"/>
    </row>
    <row r="82" spans="1:30" ht="18" thickBot="1" x14ac:dyDescent="0.25">
      <c r="A82" s="235">
        <v>78</v>
      </c>
      <c r="B82" s="169" t="str">
        <f>LOOKUP(A82,DuboCalc!$2:$2,DuboCalc!$3:$3)</f>
        <v>Persleidingen (gietijzer)</v>
      </c>
      <c r="C82" s="724">
        <v>2</v>
      </c>
      <c r="D82" s="628">
        <v>8</v>
      </c>
      <c r="E82" s="696" t="str">
        <f>LOOKUP(A82,DuboCalc!$2:$2,DuboCalc!$4:$4)</f>
        <v>m1</v>
      </c>
      <c r="F82" s="230" t="str">
        <f>LOOKUP(A82,DuboCalc!$2:$2,DuboCalc!$5:$5)</f>
        <v>Diameter (mm) = 100. Gewicht (kg/m1) = 15,9. Soortelijk gewicht gietijzer (kg/m3) = 7200</v>
      </c>
      <c r="G82" s="629">
        <f>LOOKUP(A82,DuboCalc!$2:$2,DuboCalc!$39:$39)</f>
        <v>9.6999999999999993</v>
      </c>
      <c r="H82" s="236">
        <f>LOOKUP(A82,DuboCalc!$2:$2,DuboCalc!$46:$46)</f>
        <v>15.9</v>
      </c>
      <c r="I82" s="236">
        <f>LOOKUP(A82,DuboCalc!$2:$2,DuboCalc!$48:$48)</f>
        <v>150</v>
      </c>
      <c r="J82" s="719">
        <f>IF(LOOKUP(A82,'2.Middel Proj Aangepast Object'!$A$7:$A$207,'2.Middel Proj Aangepast Object'!$U$7:$U$207)=0,100%,LOOKUP('St. Objectenlijst FE'!A82,'2.Middel Proj Aangepast Object'!$A$7:$A$207,'2.Middel Proj Aangepast Object'!$U$7:$U$207))</f>
        <v>1</v>
      </c>
      <c r="K82" s="548">
        <f>LOOKUP(A82,DuboCalc!$2:$2,DuboCalc!$51:$51)</f>
        <v>0</v>
      </c>
      <c r="L82" s="548">
        <f>LOOKUP(A82,DuboCalc!$2:$2,DuboCalc!$52:$52)</f>
        <v>1</v>
      </c>
      <c r="M82" s="548">
        <f>LOOKUP(A82,DuboCalc!$2:$2,DuboCalc!$53:$53)</f>
        <v>0</v>
      </c>
      <c r="N82" s="548">
        <f>LOOKUP(A82,DuboCalc!$2:$2,DuboCalc!$54:$54)</f>
        <v>0</v>
      </c>
      <c r="O82" s="548">
        <f>LOOKUP(A82,DuboCalc!$2:$2,DuboCalc!$55:$55)</f>
        <v>0</v>
      </c>
      <c r="P82" s="548">
        <f>LOOKUP(A82,DuboCalc!$2:$2,DuboCalc!$56:$56)</f>
        <v>0</v>
      </c>
      <c r="Q82" s="548">
        <f>LOOKUP(A82,DuboCalc!$2:$2,DuboCalc!$57:$57)</f>
        <v>0</v>
      </c>
      <c r="R82" s="549">
        <f>LOOKUP(A82,DuboCalc!$2:$2,DuboCalc!$59:$59)</f>
        <v>0</v>
      </c>
      <c r="S82" s="549">
        <f>LOOKUP(A82,DuboCalc!$2:$2,DuboCalc!$60:$60)</f>
        <v>0</v>
      </c>
      <c r="T82" s="717">
        <f>LOOKUP(A82,DuboCalc!$D$2:$CX$2,DuboCalc!$D$49:$CX$49)</f>
        <v>0</v>
      </c>
      <c r="U82" s="717">
        <f>IF(LOOKUP(A82,'1.Klein Proj Bestaand Object'!$A$8:$A$208,'1.Klein Proj Bestaand Object'!$U$8:$U$208)=0,'St. Objectenlijst FE'!H82,(LOOKUP(A82,'1.Klein Proj Bestaand Object'!$A$8:$A$208,'1.Klein Proj Bestaand Object'!$U$8:$U$208)))</f>
        <v>15.9</v>
      </c>
      <c r="V82" s="718">
        <f>LOOKUP(A82,'1.Klein Proj Bestaand Object'!$A$8:$A$208,'1.Klein Proj Bestaand Object'!$V$8:$V$208)</f>
        <v>0</v>
      </c>
      <c r="Z82" s="912"/>
      <c r="AA82" s="912"/>
      <c r="AB82" s="912"/>
      <c r="AC82" s="912"/>
      <c r="AD82" s="5"/>
    </row>
    <row r="83" spans="1:30" ht="18" thickBot="1" x14ac:dyDescent="0.25">
      <c r="A83" s="235">
        <v>79</v>
      </c>
      <c r="B83" s="169" t="str">
        <f>LOOKUP(A83,DuboCalc!$2:$2,DuboCalc!$3:$3)</f>
        <v>Persleidingen (staal)</v>
      </c>
      <c r="C83" s="724">
        <v>2</v>
      </c>
      <c r="D83" s="628">
        <v>8</v>
      </c>
      <c r="E83" s="696" t="str">
        <f>LOOKUP(A83,DuboCalc!$2:$2,DuboCalc!$4:$4)</f>
        <v>m1</v>
      </c>
      <c r="F83" s="230" t="str">
        <f>LOOKUP(A83,DuboCalc!$2:$2,DuboCalc!$5:$5)</f>
        <v xml:space="preserve">Diameter (mm) = 406,4. Wanddikte (mm) = 8,8. Gewicht (kg/m1) = 86,3. </v>
      </c>
      <c r="G83" s="629">
        <f>LOOKUP(A83,DuboCalc!$2:$2,DuboCalc!$39:$39)</f>
        <v>24.48</v>
      </c>
      <c r="H83" s="236">
        <f>LOOKUP(A83,DuboCalc!$2:$2,DuboCalc!$46:$46)</f>
        <v>86.3</v>
      </c>
      <c r="I83" s="236">
        <f>LOOKUP(A83,DuboCalc!$2:$2,DuboCalc!$48:$48)</f>
        <v>40</v>
      </c>
      <c r="J83" s="719">
        <f>IF(LOOKUP(A83,'2.Middel Proj Aangepast Object'!$A$7:$A$207,'2.Middel Proj Aangepast Object'!$U$7:$U$207)=0,100%,LOOKUP('St. Objectenlijst FE'!A83,'2.Middel Proj Aangepast Object'!$A$7:$A$207,'2.Middel Proj Aangepast Object'!$U$7:$U$207))</f>
        <v>1</v>
      </c>
      <c r="K83" s="548">
        <f>LOOKUP(A83,DuboCalc!$2:$2,DuboCalc!$51:$51)</f>
        <v>0</v>
      </c>
      <c r="L83" s="548">
        <f>LOOKUP(A83,DuboCalc!$2:$2,DuboCalc!$52:$52)</f>
        <v>1</v>
      </c>
      <c r="M83" s="548">
        <f>LOOKUP(A83,DuboCalc!$2:$2,DuboCalc!$53:$53)</f>
        <v>0</v>
      </c>
      <c r="N83" s="548">
        <f>LOOKUP(A83,DuboCalc!$2:$2,DuboCalc!$54:$54)</f>
        <v>0</v>
      </c>
      <c r="O83" s="548">
        <f>LOOKUP(A83,DuboCalc!$2:$2,DuboCalc!$55:$55)</f>
        <v>0</v>
      </c>
      <c r="P83" s="548">
        <f>LOOKUP(A83,DuboCalc!$2:$2,DuboCalc!$56:$56)</f>
        <v>0</v>
      </c>
      <c r="Q83" s="548">
        <f>LOOKUP(A83,DuboCalc!$2:$2,DuboCalc!$57:$57)</f>
        <v>0</v>
      </c>
      <c r="R83" s="549">
        <f>LOOKUP(A83,DuboCalc!$2:$2,DuboCalc!$59:$59)</f>
        <v>0</v>
      </c>
      <c r="S83" s="549">
        <f>LOOKUP(A83,DuboCalc!$2:$2,DuboCalc!$60:$60)</f>
        <v>0</v>
      </c>
      <c r="T83" s="717">
        <f>LOOKUP(A83,DuboCalc!$D$2:$CX$2,DuboCalc!$D$49:$CX$49)</f>
        <v>0.50734487925696614</v>
      </c>
      <c r="U83" s="717">
        <f>IF(LOOKUP(A83,'1.Klein Proj Bestaand Object'!$A$8:$A$208,'1.Klein Proj Bestaand Object'!$U$8:$U$208)=0,'St. Objectenlijst FE'!H83,(LOOKUP(A83,'1.Klein Proj Bestaand Object'!$A$8:$A$208,'1.Klein Proj Bestaand Object'!$U$8:$U$208)))</f>
        <v>86.3</v>
      </c>
      <c r="V83" s="718">
        <f>LOOKUP(A83,'1.Klein Proj Bestaand Object'!$A$8:$A$208,'1.Klein Proj Bestaand Object'!$V$8:$V$208)</f>
        <v>0</v>
      </c>
      <c r="Z83" s="913"/>
      <c r="AA83" s="914"/>
      <c r="AB83" s="914"/>
      <c r="AC83" s="915"/>
      <c r="AD83" s="5"/>
    </row>
    <row r="84" spans="1:30" ht="69" thickBot="1" x14ac:dyDescent="0.25">
      <c r="A84" s="235">
        <v>80</v>
      </c>
      <c r="B84" s="169" t="str">
        <f>LOOKUP(A84,DuboCalc!$2:$2,DuboCalc!$3:$3)</f>
        <v>Oeverbeschoeiing (hout)</v>
      </c>
      <c r="C84" s="724">
        <v>2</v>
      </c>
      <c r="D84" s="628">
        <v>8</v>
      </c>
      <c r="E84" s="696" t="str">
        <f>LOOKUP(A84,DuboCalc!$2:$2,DuboCalc!$4:$4)</f>
        <v>m1</v>
      </c>
      <c r="F84" s="230" t="str">
        <f>LOOKUP(A84,DuboCalc!$2:$2,DuboCalc!$5:$5)</f>
        <v>Oeverbeschoeiing met houten palen en beschoeiingselementen. Houten palen (Europees naaldhout en tropisch hardhout) diepte 3 meter, 2 palen per strekkende meter en 60 cm hoog naaldhout (schaalbare hoogte) en 40 cm hoog hardhout per strekkende meter aangebracht. Dikte van planken = 20 mm. Palen van 0,8 bij 0,8 m dik. soortelijkgewicht van tropisch hardhout = 1250 kg /m3</v>
      </c>
      <c r="G84" s="629">
        <f>LOOKUP(A84,DuboCalc!$2:$2,DuboCalc!$39:$39)</f>
        <v>25.99</v>
      </c>
      <c r="H84" s="236">
        <f>LOOKUP(A84,DuboCalc!$2:$2,DuboCalc!$46:$46)</f>
        <v>4816.4800000000005</v>
      </c>
      <c r="I84" s="236">
        <f>LOOKUP(A84,DuboCalc!$2:$2,DuboCalc!$48:$48)</f>
        <v>15</v>
      </c>
      <c r="J84" s="719">
        <f>IF(LOOKUP(A84,'2.Middel Proj Aangepast Object'!$A$7:$A$207,'2.Middel Proj Aangepast Object'!$U$7:$U$207)=0,100%,LOOKUP('St. Objectenlijst FE'!A84,'2.Middel Proj Aangepast Object'!$A$7:$A$207,'2.Middel Proj Aangepast Object'!$U$7:$U$207))</f>
        <v>1</v>
      </c>
      <c r="K84" s="548">
        <f>LOOKUP(A84,DuboCalc!$2:$2,DuboCalc!$51:$51)</f>
        <v>0</v>
      </c>
      <c r="L84" s="548">
        <f>LOOKUP(A84,DuboCalc!$2:$2,DuboCalc!$52:$52)</f>
        <v>0</v>
      </c>
      <c r="M84" s="548">
        <f>LOOKUP(A84,DuboCalc!$2:$2,DuboCalc!$53:$53)</f>
        <v>0</v>
      </c>
      <c r="N84" s="548">
        <f>LOOKUP(A84,DuboCalc!$2:$2,DuboCalc!$54:$54)</f>
        <v>0</v>
      </c>
      <c r="O84" s="548">
        <f>LOOKUP(A84,DuboCalc!$2:$2,DuboCalc!$55:$55)</f>
        <v>1</v>
      </c>
      <c r="P84" s="548">
        <f>LOOKUP(A84,DuboCalc!$2:$2,DuboCalc!$56:$56)</f>
        <v>0</v>
      </c>
      <c r="Q84" s="548">
        <f>LOOKUP(A84,DuboCalc!$2:$2,DuboCalc!$57:$57)</f>
        <v>0</v>
      </c>
      <c r="R84" s="549">
        <f>LOOKUP(A84,DuboCalc!$2:$2,DuboCalc!$59:$59)</f>
        <v>0</v>
      </c>
      <c r="S84" s="549">
        <f>LOOKUP(A84,DuboCalc!$2:$2,DuboCalc!$60:$60)</f>
        <v>1</v>
      </c>
      <c r="T84" s="717">
        <f>LOOKUP(A84,DuboCalc!$D$2:$CX$2,DuboCalc!$D$49:$CX$49)</f>
        <v>0.63666356656346745</v>
      </c>
      <c r="U84" s="717">
        <f>IF(LOOKUP(A84,'1.Klein Proj Bestaand Object'!$A$8:$A$208,'1.Klein Proj Bestaand Object'!$U$8:$U$208)=0,'St. Objectenlijst FE'!H84,(LOOKUP(A84,'1.Klein Proj Bestaand Object'!$A$8:$A$208,'1.Klein Proj Bestaand Object'!$U$8:$U$208)))</f>
        <v>4816.4800000000005</v>
      </c>
      <c r="V84" s="718">
        <f>LOOKUP(A84,'1.Klein Proj Bestaand Object'!$A$8:$A$208,'1.Klein Proj Bestaand Object'!$V$8:$V$208)</f>
        <v>0</v>
      </c>
      <c r="Z84" s="913"/>
      <c r="AA84" s="914"/>
      <c r="AB84" s="914"/>
      <c r="AC84" s="915"/>
      <c r="AD84" s="5"/>
    </row>
    <row r="85" spans="1:30" ht="69" thickBot="1" x14ac:dyDescent="0.25">
      <c r="A85" s="235">
        <v>81</v>
      </c>
      <c r="B85" s="169" t="str">
        <f>LOOKUP(A85,DuboCalc!$2:$2,DuboCalc!$3:$3)</f>
        <v>Schut-/keersluis groot (hout)</v>
      </c>
      <c r="C85" s="724">
        <v>2</v>
      </c>
      <c r="D85" s="628">
        <v>8</v>
      </c>
      <c r="E85" s="696" t="str">
        <f>LOOKUP(A85,DuboCalc!$2:$2,DuboCalc!$4:$4)</f>
        <v>Stuks</v>
      </c>
      <c r="F85" s="230" t="str">
        <f>LOOKUP(A85,DuboCalc!$2:$2,DuboCalc!$5:$5)</f>
        <v>Grote schut-/keersluis (in vaarweg) (&gt;10m doorvaarbreedte). Inclusief: inlaatsluis, stuw met klep, inlaat- en/of aflaatstuw, overig en onbekend. FE = per stuk: Doorvaarbreedte = 14m. Lengte kolk = 135m. Lengte sluishoofden = 7m. Diepte sluis = 8m. Dikte muur en vloer = 0,65m. Fundering 150 stuks, 0,38m bij 16m. Wapening = 150kg/m3. Deuren (hout) = 4 stuks, 7m breed, 8m hoog en 0,6 ton/m2. Totale massa = 7.611.800 kg</v>
      </c>
      <c r="G85" s="629">
        <f>LOOKUP(A85,DuboCalc!$2:$2,DuboCalc!$39:$39)</f>
        <v>135008.04999999999</v>
      </c>
      <c r="H85" s="236">
        <f>LOOKUP(A85,DuboCalc!$2:$2,DuboCalc!$46:$46)</f>
        <v>7611800</v>
      </c>
      <c r="I85" s="236">
        <f>LOOKUP(A85,DuboCalc!$2:$2,DuboCalc!$48:$48)</f>
        <v>50</v>
      </c>
      <c r="J85" s="719">
        <f>IF(LOOKUP(A85,'2.Middel Proj Aangepast Object'!$A$7:$A$207,'2.Middel Proj Aangepast Object'!$U$7:$U$207)=0,100%,LOOKUP('St. Objectenlijst FE'!A85,'2.Middel Proj Aangepast Object'!$A$7:$A$207,'2.Middel Proj Aangepast Object'!$U$7:$U$207))</f>
        <v>1</v>
      </c>
      <c r="K85" s="548">
        <f>LOOKUP(A85,DuboCalc!$2:$2,DuboCalc!$51:$51)</f>
        <v>0.93200000000000005</v>
      </c>
      <c r="L85" s="548">
        <f>LOOKUP(A85,DuboCalc!$2:$2,DuboCalc!$52:$52)</f>
        <v>0.05</v>
      </c>
      <c r="M85" s="548">
        <f>LOOKUP(A85,DuboCalc!$2:$2,DuboCalc!$53:$53)</f>
        <v>0</v>
      </c>
      <c r="N85" s="548">
        <f>LOOKUP(A85,DuboCalc!$2:$2,DuboCalc!$54:$54)</f>
        <v>1.7999999999999999E-2</v>
      </c>
      <c r="O85" s="548">
        <f>LOOKUP(A85,DuboCalc!$2:$2,DuboCalc!$55:$55)</f>
        <v>0</v>
      </c>
      <c r="P85" s="548">
        <f>LOOKUP(A85,DuboCalc!$2:$2,DuboCalc!$56:$56)</f>
        <v>0</v>
      </c>
      <c r="Q85" s="548">
        <f>LOOKUP(A85,DuboCalc!$2:$2,DuboCalc!$57:$57)</f>
        <v>0</v>
      </c>
      <c r="R85" s="549">
        <f>LOOKUP(A85,DuboCalc!$2:$2,DuboCalc!$59:$59)</f>
        <v>0</v>
      </c>
      <c r="S85" s="549">
        <f>LOOKUP(A85,DuboCalc!$2:$2,DuboCalc!$60:$60)</f>
        <v>0</v>
      </c>
      <c r="T85" s="717">
        <f>LOOKUP(A85,DuboCalc!$D$2:$CX$2,DuboCalc!$D$49:$CX$49)</f>
        <v>79.78933372755418</v>
      </c>
      <c r="U85" s="717">
        <f>IF(LOOKUP(A85,'1.Klein Proj Bestaand Object'!$A$8:$A$208,'1.Klein Proj Bestaand Object'!$U$8:$U$208)=0,'St. Objectenlijst FE'!H85,(LOOKUP(A85,'1.Klein Proj Bestaand Object'!$A$8:$A$208,'1.Klein Proj Bestaand Object'!$U$8:$U$208)))</f>
        <v>7611800</v>
      </c>
      <c r="V85" s="718">
        <f>LOOKUP(A85,'1.Klein Proj Bestaand Object'!$A$8:$A$208,'1.Klein Proj Bestaand Object'!$V$8:$V$208)</f>
        <v>0</v>
      </c>
      <c r="Z85" s="913"/>
      <c r="AA85" s="914"/>
      <c r="AB85" s="914"/>
      <c r="AC85" s="915"/>
      <c r="AD85" s="5"/>
    </row>
    <row r="86" spans="1:30" ht="69" thickBot="1" x14ac:dyDescent="0.25">
      <c r="A86" s="235">
        <v>82</v>
      </c>
      <c r="B86" s="169" t="str">
        <f>LOOKUP(A86,DuboCalc!$2:$2,DuboCalc!$3:$3)</f>
        <v>Schut-/keersluis groot (staal)</v>
      </c>
      <c r="C86" s="724">
        <v>2</v>
      </c>
      <c r="D86" s="628">
        <v>8</v>
      </c>
      <c r="E86" s="696" t="str">
        <f>LOOKUP(A86,DuboCalc!$2:$2,DuboCalc!$4:$4)</f>
        <v>Stuks</v>
      </c>
      <c r="F86" s="230" t="str">
        <f>LOOKUP(A86,DuboCalc!$2:$2,DuboCalc!$5:$5)</f>
        <v>Grote schut-/keersluis (in vaarweg) (&gt;10m doorvaarbreedte). Inclusief: inlaatsluis, stuw met klep, inlaat- en/of aflaatstuw, overig en onbekend. FE = per stuk: Doorvaarbreedte = 14m. Lengte kolk = 135m. Lengte sluishoofden = 7m. Diepte sluis = 8m. Dikte muur en vloer = 0,65m. Fundering 150 stuks, 0,38m bij 16m. Wapening = 150kg/m3. Deuren (staal) = 4 stuks, 7m breed, 8m hoog en 0,6 ton/m2. Totale massa = 7.606.200 kg</v>
      </c>
      <c r="G86" s="629">
        <f>LOOKUP(A86,DuboCalc!$2:$2,DuboCalc!$39:$39)</f>
        <v>155383.89000000001</v>
      </c>
      <c r="H86" s="236">
        <f>LOOKUP(A86,DuboCalc!$2:$2,DuboCalc!$46:$46)</f>
        <v>7606200</v>
      </c>
      <c r="I86" s="236">
        <f>LOOKUP(A86,DuboCalc!$2:$2,DuboCalc!$48:$48)</f>
        <v>50</v>
      </c>
      <c r="J86" s="719">
        <f>IF(LOOKUP(A86,'2.Middel Proj Aangepast Object'!$A$7:$A$207,'2.Middel Proj Aangepast Object'!$U$7:$U$207)=0,100%,LOOKUP('St. Objectenlijst FE'!A86,'2.Middel Proj Aangepast Object'!$A$7:$A$207,'2.Middel Proj Aangepast Object'!$U$7:$U$207))</f>
        <v>1</v>
      </c>
      <c r="K86" s="548">
        <f>LOOKUP(A86,DuboCalc!$2:$2,DuboCalc!$51:$51)</f>
        <v>0.95</v>
      </c>
      <c r="L86" s="548">
        <f>LOOKUP(A86,DuboCalc!$2:$2,DuboCalc!$52:$52)</f>
        <v>0.05</v>
      </c>
      <c r="M86" s="548">
        <f>LOOKUP(A86,DuboCalc!$2:$2,DuboCalc!$53:$53)</f>
        <v>0</v>
      </c>
      <c r="N86" s="548">
        <f>LOOKUP(A86,DuboCalc!$2:$2,DuboCalc!$54:$54)</f>
        <v>0</v>
      </c>
      <c r="O86" s="548">
        <f>LOOKUP(A86,DuboCalc!$2:$2,DuboCalc!$55:$55)</f>
        <v>0</v>
      </c>
      <c r="P86" s="548">
        <f>LOOKUP(A86,DuboCalc!$2:$2,DuboCalc!$56:$56)</f>
        <v>0</v>
      </c>
      <c r="Q86" s="548">
        <f>LOOKUP(A86,DuboCalc!$2:$2,DuboCalc!$57:$57)</f>
        <v>0</v>
      </c>
      <c r="R86" s="549">
        <f>LOOKUP(A86,DuboCalc!$2:$2,DuboCalc!$59:$59)</f>
        <v>0</v>
      </c>
      <c r="S86" s="549">
        <f>LOOKUP(A86,DuboCalc!$2:$2,DuboCalc!$60:$60)</f>
        <v>0</v>
      </c>
      <c r="T86" s="717">
        <f>LOOKUP(A86,DuboCalc!$D$2:$CX$2,DuboCalc!$D$49:$CX$49)</f>
        <v>57.979761201238404</v>
      </c>
      <c r="U86" s="717">
        <f>IF(LOOKUP(A86,'1.Klein Proj Bestaand Object'!$A$8:$A$208,'1.Klein Proj Bestaand Object'!$U$8:$U$208)=0,'St. Objectenlijst FE'!H86,(LOOKUP(A86,'1.Klein Proj Bestaand Object'!$A$8:$A$208,'1.Klein Proj Bestaand Object'!$U$8:$U$208)))</f>
        <v>7606200</v>
      </c>
      <c r="V86" s="718">
        <f>LOOKUP(A86,'1.Klein Proj Bestaand Object'!$A$8:$A$208,'1.Klein Proj Bestaand Object'!$V$8:$V$208)</f>
        <v>0</v>
      </c>
      <c r="Z86" s="913"/>
      <c r="AA86" s="914"/>
      <c r="AB86" s="914"/>
      <c r="AC86" s="915"/>
      <c r="AD86" s="5"/>
    </row>
    <row r="87" spans="1:30" ht="52" thickBot="1" x14ac:dyDescent="0.25">
      <c r="A87" s="235">
        <v>83</v>
      </c>
      <c r="B87" s="169" t="str">
        <f>LOOKUP(A87,DuboCalc!$2:$2,DuboCalc!$3:$3)</f>
        <v>Schut-/keersluis klein (hout)</v>
      </c>
      <c r="C87" s="724">
        <v>2</v>
      </c>
      <c r="D87" s="628">
        <v>8</v>
      </c>
      <c r="E87" s="696" t="str">
        <f>LOOKUP(A87,DuboCalc!$2:$2,DuboCalc!$4:$4)</f>
        <v>Stuks</v>
      </c>
      <c r="F87" s="230" t="str">
        <f>LOOKUP(A87,DuboCalc!$2:$2,DuboCalc!$5:$5)</f>
        <v>kleine schut-/keersluis (in vaarweg) (&lt;10m doorvaarbreedte). Inclusief: inlaatsluis, stuw met klep, inlaat- en/of aflaatstuw, overig en onbekend. FE = per stuk: Doorvaarbreedte = 6,6m. Lengte kolk = 52,5m. Diepte sluis = 2,6m. Deuren (hout) = 4 stuks, 24ton. Totale massa = 827.500 kg</v>
      </c>
      <c r="G87" s="629">
        <f>LOOKUP(A87,DuboCalc!$2:$2,DuboCalc!$39:$39)</f>
        <v>16622.349999999999</v>
      </c>
      <c r="H87" s="236">
        <f>LOOKUP(A87,DuboCalc!$2:$2,DuboCalc!$46:$46)</f>
        <v>827500</v>
      </c>
      <c r="I87" s="236">
        <f>LOOKUP(A87,DuboCalc!$2:$2,DuboCalc!$48:$48)</f>
        <v>50</v>
      </c>
      <c r="J87" s="719">
        <f>IF(LOOKUP(A87,'2.Middel Proj Aangepast Object'!$A$7:$A$207,'2.Middel Proj Aangepast Object'!$U$7:$U$207)=0,100%,LOOKUP('St. Objectenlijst FE'!A87,'2.Middel Proj Aangepast Object'!$A$7:$A$207,'2.Middel Proj Aangepast Object'!$U$7:$U$207))</f>
        <v>1</v>
      </c>
      <c r="K87" s="548">
        <f>LOOKUP(A87,DuboCalc!$2:$2,DuboCalc!$51:$51)</f>
        <v>0.84</v>
      </c>
      <c r="L87" s="548">
        <f>LOOKUP(A87,DuboCalc!$2:$2,DuboCalc!$52:$52)</f>
        <v>4.3999999999999997E-2</v>
      </c>
      <c r="M87" s="548">
        <f>LOOKUP(A87,DuboCalc!$2:$2,DuboCalc!$53:$53)</f>
        <v>0</v>
      </c>
      <c r="N87" s="548">
        <f>LOOKUP(A87,DuboCalc!$2:$2,DuboCalc!$54:$54)</f>
        <v>0.11600000000000001</v>
      </c>
      <c r="O87" s="548">
        <f>LOOKUP(A87,DuboCalc!$2:$2,DuboCalc!$55:$55)</f>
        <v>0</v>
      </c>
      <c r="P87" s="548">
        <f>LOOKUP(A87,DuboCalc!$2:$2,DuboCalc!$56:$56)</f>
        <v>0</v>
      </c>
      <c r="Q87" s="548">
        <f>LOOKUP(A87,DuboCalc!$2:$2,DuboCalc!$57:$57)</f>
        <v>0</v>
      </c>
      <c r="R87" s="549">
        <f>LOOKUP(A87,DuboCalc!$2:$2,DuboCalc!$59:$59)</f>
        <v>0</v>
      </c>
      <c r="S87" s="549">
        <f>LOOKUP(A87,DuboCalc!$2:$2,DuboCalc!$60:$60)</f>
        <v>0</v>
      </c>
      <c r="T87" s="717">
        <f>LOOKUP(A87,DuboCalc!$D$2:$CX$2,DuboCalc!$D$49:$CX$49)</f>
        <v>24.274279603715176</v>
      </c>
      <c r="U87" s="717">
        <f>IF(LOOKUP(A87,'1.Klein Proj Bestaand Object'!$A$8:$A$208,'1.Klein Proj Bestaand Object'!$U$8:$U$208)=0,'St. Objectenlijst FE'!H87,(LOOKUP(A87,'1.Klein Proj Bestaand Object'!$A$8:$A$208,'1.Klein Proj Bestaand Object'!$U$8:$U$208)))</f>
        <v>827500</v>
      </c>
      <c r="V87" s="718">
        <f>LOOKUP(A87,'1.Klein Proj Bestaand Object'!$A$8:$A$208,'1.Klein Proj Bestaand Object'!$V$8:$V$208)</f>
        <v>0</v>
      </c>
      <c r="Z87" s="913"/>
      <c r="AA87" s="914"/>
      <c r="AB87" s="914"/>
      <c r="AC87" s="915"/>
      <c r="AD87" s="5"/>
    </row>
    <row r="88" spans="1:30" ht="52" thickBot="1" x14ac:dyDescent="0.25">
      <c r="A88" s="235">
        <v>84</v>
      </c>
      <c r="B88" s="169" t="str">
        <f>LOOKUP(A88,DuboCalc!$2:$2,DuboCalc!$3:$3)</f>
        <v>Schut-/keersluis klein (staal)</v>
      </c>
      <c r="C88" s="724">
        <v>2</v>
      </c>
      <c r="D88" s="628">
        <v>8</v>
      </c>
      <c r="E88" s="696" t="str">
        <f>LOOKUP(A88,DuboCalc!$2:$2,DuboCalc!$4:$4)</f>
        <v>Stuks</v>
      </c>
      <c r="F88" s="230" t="str">
        <f>LOOKUP(A88,DuboCalc!$2:$2,DuboCalc!$5:$5)</f>
        <v>kleine schut-/keersluis (in vaarweg) (&lt;10m doorvaarbreedte). Inclusief: inlaatsluis, stuw met klep, inlaat- en/of aflaatstuw, overig en onbekend. FE = per stuk: Doorvaarbreedte = 6,6m. Lengte kolk = 52,5m. Diepte sluis = 2,6m. Deuren (staal) = 4 stuks, 36ton. Totale massa = 827.500 kg</v>
      </c>
      <c r="G88" s="629">
        <f>LOOKUP(A88,DuboCalc!$2:$2,DuboCalc!$39:$39)</f>
        <v>33973.47</v>
      </c>
      <c r="H88" s="236">
        <f>LOOKUP(A88,DuboCalc!$2:$2,DuboCalc!$46:$46)</f>
        <v>827500</v>
      </c>
      <c r="I88" s="236">
        <f>LOOKUP(A88,DuboCalc!$2:$2,DuboCalc!$48:$48)</f>
        <v>50</v>
      </c>
      <c r="J88" s="719">
        <f>IF(LOOKUP(A88,'2.Middel Proj Aangepast Object'!$A$7:$A$207,'2.Middel Proj Aangepast Object'!$U$7:$U$207)=0,100%,LOOKUP('St. Objectenlijst FE'!A88,'2.Middel Proj Aangepast Object'!$A$7:$A$207,'2.Middel Proj Aangepast Object'!$U$7:$U$207))</f>
        <v>1</v>
      </c>
      <c r="K88" s="548">
        <f>LOOKUP(A88,DuboCalc!$2:$2,DuboCalc!$51:$51)</f>
        <v>0.95</v>
      </c>
      <c r="L88" s="548">
        <f>LOOKUP(A88,DuboCalc!$2:$2,DuboCalc!$52:$52)</f>
        <v>0.05</v>
      </c>
      <c r="M88" s="548">
        <f>LOOKUP(A88,DuboCalc!$2:$2,DuboCalc!$53:$53)</f>
        <v>0</v>
      </c>
      <c r="N88" s="548">
        <f>LOOKUP(A88,DuboCalc!$2:$2,DuboCalc!$54:$54)</f>
        <v>0</v>
      </c>
      <c r="O88" s="548">
        <f>LOOKUP(A88,DuboCalc!$2:$2,DuboCalc!$55:$55)</f>
        <v>0</v>
      </c>
      <c r="P88" s="548">
        <f>LOOKUP(A88,DuboCalc!$2:$2,DuboCalc!$56:$56)</f>
        <v>0</v>
      </c>
      <c r="Q88" s="548">
        <f>LOOKUP(A88,DuboCalc!$2:$2,DuboCalc!$57:$57)</f>
        <v>0</v>
      </c>
      <c r="R88" s="549">
        <f>LOOKUP(A88,DuboCalc!$2:$2,DuboCalc!$59:$59)</f>
        <v>0</v>
      </c>
      <c r="S88" s="549">
        <f>LOOKUP(A88,DuboCalc!$2:$2,DuboCalc!$60:$60)</f>
        <v>0</v>
      </c>
      <c r="T88" s="717">
        <f>LOOKUP(A88,DuboCalc!$D$2:$CX$2,DuboCalc!$D$49:$CX$49)</f>
        <v>35.979243458204337</v>
      </c>
      <c r="U88" s="717">
        <f>IF(LOOKUP(A88,'1.Klein Proj Bestaand Object'!$A$8:$A$208,'1.Klein Proj Bestaand Object'!$U$8:$U$208)=0,'St. Objectenlijst FE'!H88,(LOOKUP(A88,'1.Klein Proj Bestaand Object'!$A$8:$A$208,'1.Klein Proj Bestaand Object'!$U$8:$U$208)))</f>
        <v>827500</v>
      </c>
      <c r="V88" s="718">
        <f>LOOKUP(A88,'1.Klein Proj Bestaand Object'!$A$8:$A$208,'1.Klein Proj Bestaand Object'!$V$8:$V$208)</f>
        <v>0</v>
      </c>
      <c r="Z88" s="913"/>
      <c r="AA88" s="914"/>
      <c r="AB88" s="914"/>
      <c r="AC88" s="915"/>
      <c r="AD88" s="5"/>
    </row>
    <row r="89" spans="1:30" ht="18" thickBot="1" x14ac:dyDescent="0.25">
      <c r="A89" s="235">
        <v>85</v>
      </c>
      <c r="B89" s="169" t="str">
        <f>LOOKUP(A89,DuboCalc!$2:$2,DuboCalc!$3:$3)</f>
        <v>Keersluis niet in vaarweg (hout)</v>
      </c>
      <c r="C89" s="724">
        <v>2</v>
      </c>
      <c r="D89" s="628">
        <v>8</v>
      </c>
      <c r="E89" s="696" t="str">
        <f>LOOKUP(A89,DuboCalc!$2:$2,DuboCalc!$4:$4)</f>
        <v>Stuks</v>
      </c>
      <c r="F89" s="230" t="str">
        <f>LOOKUP(A89,DuboCalc!$2:$2,DuboCalc!$5:$5)</f>
        <v>Keersluis niet in vaarweg met houten deuren. Massa: Beton = 297.000 kg. Wapeningsstaal = 19.000 kg. Hout = 4.800 kg</v>
      </c>
      <c r="G89" s="629">
        <f>LOOKUP(A89,DuboCalc!$2:$2,DuboCalc!$39:$39)</f>
        <v>7000.46</v>
      </c>
      <c r="H89" s="236">
        <f>LOOKUP(A89,DuboCalc!$2:$2,DuboCalc!$46:$46)</f>
        <v>320900</v>
      </c>
      <c r="I89" s="236">
        <f>LOOKUP(A89,DuboCalc!$2:$2,DuboCalc!$48:$48)</f>
        <v>30</v>
      </c>
      <c r="J89" s="719">
        <f>IF(LOOKUP(A89,'2.Middel Proj Aangepast Object'!$A$7:$A$207,'2.Middel Proj Aangepast Object'!$U$7:$U$207)=0,100%,LOOKUP('St. Objectenlijst FE'!A89,'2.Middel Proj Aangepast Object'!$A$7:$A$207,'2.Middel Proj Aangepast Object'!$U$7:$U$207))</f>
        <v>1</v>
      </c>
      <c r="K89" s="548">
        <f>LOOKUP(A89,DuboCalc!$2:$2,DuboCalc!$51:$51)</f>
        <v>0.92552196946089127</v>
      </c>
      <c r="L89" s="548">
        <f>LOOKUP(A89,DuboCalc!$2:$2,DuboCalc!$52:$52)</f>
        <v>5.9208476160797753E-2</v>
      </c>
      <c r="M89" s="548">
        <f>LOOKUP(A89,DuboCalc!$2:$2,DuboCalc!$53:$53)</f>
        <v>0</v>
      </c>
      <c r="N89" s="548">
        <f>LOOKUP(A89,DuboCalc!$2:$2,DuboCalc!$54:$54)</f>
        <v>1.5269554378311012E-2</v>
      </c>
      <c r="O89" s="548">
        <f>LOOKUP(A89,DuboCalc!$2:$2,DuboCalc!$55:$55)</f>
        <v>0</v>
      </c>
      <c r="P89" s="548">
        <f>LOOKUP(A89,DuboCalc!$2:$2,DuboCalc!$56:$56)</f>
        <v>0</v>
      </c>
      <c r="Q89" s="548">
        <f>LOOKUP(A89,DuboCalc!$2:$2,DuboCalc!$57:$57)</f>
        <v>0</v>
      </c>
      <c r="R89" s="549">
        <f>LOOKUP(A89,DuboCalc!$2:$2,DuboCalc!$59:$59)</f>
        <v>0</v>
      </c>
      <c r="S89" s="549">
        <f>LOOKUP(A89,DuboCalc!$2:$2,DuboCalc!$60:$60)</f>
        <v>1.495793081956996E-2</v>
      </c>
      <c r="T89" s="717">
        <f>LOOKUP(A89,DuboCalc!$D$2:$CX$2,DuboCalc!$D$49:$CX$49)</f>
        <v>8.9751734210526308</v>
      </c>
      <c r="U89" s="717">
        <f>IF(LOOKUP(A89,'1.Klein Proj Bestaand Object'!$A$8:$A$208,'1.Klein Proj Bestaand Object'!$U$8:$U$208)=0,'St. Objectenlijst FE'!H89,(LOOKUP(A89,'1.Klein Proj Bestaand Object'!$A$8:$A$208,'1.Klein Proj Bestaand Object'!$U$8:$U$208)))</f>
        <v>320900</v>
      </c>
      <c r="V89" s="718">
        <f>LOOKUP(A89,'1.Klein Proj Bestaand Object'!$A$8:$A$208,'1.Klein Proj Bestaand Object'!$V$8:$V$208)</f>
        <v>0</v>
      </c>
      <c r="Z89" s="913"/>
      <c r="AA89" s="914"/>
      <c r="AB89" s="914"/>
      <c r="AC89" s="915"/>
      <c r="AD89" s="5"/>
    </row>
    <row r="90" spans="1:30" ht="18" thickBot="1" x14ac:dyDescent="0.25">
      <c r="A90" s="235">
        <v>86</v>
      </c>
      <c r="B90" s="169" t="str">
        <f>LOOKUP(A90,DuboCalc!$2:$2,DuboCalc!$3:$3)</f>
        <v>Keersluis niet in vaarweg (staal)</v>
      </c>
      <c r="C90" s="724">
        <v>2</v>
      </c>
      <c r="D90" s="628">
        <v>8</v>
      </c>
      <c r="E90" s="696" t="str">
        <f>LOOKUP(A90,DuboCalc!$2:$2,DuboCalc!$4:$4)</f>
        <v>Stuks</v>
      </c>
      <c r="F90" s="230" t="str">
        <f>LOOKUP(A90,DuboCalc!$2:$2,DuboCalc!$5:$5)</f>
        <v>Keersluis niet in vaarweg met stalen deuren. Massa: Beton = 297.000 kg. Wapeningsstaal = 19.000 kg. Staal = 7.200 kg</v>
      </c>
      <c r="G90" s="629">
        <f>LOOKUP(A90,DuboCalc!$2:$2,DuboCalc!$39:$39)</f>
        <v>14006.67</v>
      </c>
      <c r="H90" s="236">
        <f>LOOKUP(A90,DuboCalc!$2:$2,DuboCalc!$46:$46)</f>
        <v>323200</v>
      </c>
      <c r="I90" s="236">
        <f>LOOKUP(A90,DuboCalc!$2:$2,DuboCalc!$48:$48)</f>
        <v>30</v>
      </c>
      <c r="J90" s="719">
        <f>IF(LOOKUP(A90,'2.Middel Proj Aangepast Object'!$A$7:$A$207,'2.Middel Proj Aangepast Object'!$U$7:$U$207)=0,100%,LOOKUP('St. Objectenlijst FE'!A90,'2.Middel Proj Aangepast Object'!$A$7:$A$207,'2.Middel Proj Aangepast Object'!$U$7:$U$207))</f>
        <v>1</v>
      </c>
      <c r="K90" s="548">
        <f>LOOKUP(A90,DuboCalc!$2:$2,DuboCalc!$51:$51)</f>
        <v>0.91893564356435642</v>
      </c>
      <c r="L90" s="548">
        <f>LOOKUP(A90,DuboCalc!$2:$2,DuboCalc!$52:$52)</f>
        <v>8.1064356435643567E-2</v>
      </c>
      <c r="M90" s="548">
        <f>LOOKUP(A90,DuboCalc!$2:$2,DuboCalc!$53:$53)</f>
        <v>0</v>
      </c>
      <c r="N90" s="548">
        <f>LOOKUP(A90,DuboCalc!$2:$2,DuboCalc!$54:$54)</f>
        <v>0</v>
      </c>
      <c r="O90" s="548">
        <f>LOOKUP(A90,DuboCalc!$2:$2,DuboCalc!$55:$55)</f>
        <v>0</v>
      </c>
      <c r="P90" s="548">
        <f>LOOKUP(A90,DuboCalc!$2:$2,DuboCalc!$56:$56)</f>
        <v>0</v>
      </c>
      <c r="Q90" s="548">
        <f>LOOKUP(A90,DuboCalc!$2:$2,DuboCalc!$57:$57)</f>
        <v>0</v>
      </c>
      <c r="R90" s="549">
        <f>LOOKUP(A90,DuboCalc!$2:$2,DuboCalc!$59:$59)</f>
        <v>0</v>
      </c>
      <c r="S90" s="549">
        <f>LOOKUP(A90,DuboCalc!$2:$2,DuboCalc!$60:$60)</f>
        <v>0</v>
      </c>
      <c r="T90" s="717">
        <f>LOOKUP(A90,DuboCalc!$D$2:$CX$2,DuboCalc!$D$49:$CX$49)</f>
        <v>14.928504749226009</v>
      </c>
      <c r="U90" s="717">
        <f>IF(LOOKUP(A90,'1.Klein Proj Bestaand Object'!$A$8:$A$208,'1.Klein Proj Bestaand Object'!$U$8:$U$208)=0,'St. Objectenlijst FE'!H90,(LOOKUP(A90,'1.Klein Proj Bestaand Object'!$A$8:$A$208,'1.Klein Proj Bestaand Object'!$U$8:$U$208)))</f>
        <v>323200</v>
      </c>
      <c r="V90" s="718">
        <f>LOOKUP(A90,'1.Klein Proj Bestaand Object'!$A$8:$A$208,'1.Klein Proj Bestaand Object'!$V$8:$V$208)</f>
        <v>0</v>
      </c>
      <c r="Z90" s="913"/>
      <c r="AA90" s="914"/>
      <c r="AB90" s="914"/>
      <c r="AC90" s="915"/>
      <c r="AD90" s="5"/>
    </row>
    <row r="91" spans="1:30" ht="18" thickBot="1" x14ac:dyDescent="0.25">
      <c r="A91" s="235">
        <v>87</v>
      </c>
      <c r="B91" s="169" t="str">
        <f>LOOKUP(A91,DuboCalc!$2:$2,DuboCalc!$3:$3)</f>
        <v>AC surf rood (fietsstrook)</v>
      </c>
      <c r="C91" s="724">
        <v>2</v>
      </c>
      <c r="D91" s="628">
        <v>6</v>
      </c>
      <c r="E91" s="696" t="str">
        <f>LOOKUP(A91,DuboCalc!$2:$2,DuboCalc!$4:$4)</f>
        <v>m2</v>
      </c>
      <c r="F91" s="230" t="str">
        <f>LOOKUP(A91,DuboCalc!$2:$2,DuboCalc!$5:$5)</f>
        <v>Laagdikte van 0,025m. Soortelijk gewicht van 2350 kg/m3. kg = 2350*0,025 = 58,75 kg per m2</v>
      </c>
      <c r="G91" s="629">
        <f>LOOKUP(A91,DuboCalc!$2:$2,DuboCalc!$39:$39)</f>
        <v>1.3</v>
      </c>
      <c r="H91" s="236">
        <f>LOOKUP(A91,DuboCalc!$2:$2,DuboCalc!$46:$46)</f>
        <v>58.75</v>
      </c>
      <c r="I91" s="236">
        <f>LOOKUP(A91,DuboCalc!$2:$2,DuboCalc!$48:$48)</f>
        <v>14</v>
      </c>
      <c r="J91" s="719">
        <f>IF(LOOKUP(A91,'2.Middel Proj Aangepast Object'!$A$7:$A$207,'2.Middel Proj Aangepast Object'!$U$7:$U$207)=0,100%,LOOKUP('St. Objectenlijst FE'!A91,'2.Middel Proj Aangepast Object'!$A$7:$A$207,'2.Middel Proj Aangepast Object'!$U$7:$U$207))</f>
        <v>1</v>
      </c>
      <c r="K91" s="548">
        <f>LOOKUP(A91,DuboCalc!$2:$2,DuboCalc!$51:$51)</f>
        <v>0</v>
      </c>
      <c r="L91" s="548">
        <f>LOOKUP(A91,DuboCalc!$2:$2,DuboCalc!$52:$52)</f>
        <v>0</v>
      </c>
      <c r="M91" s="548">
        <f>LOOKUP(A91,DuboCalc!$2:$2,DuboCalc!$53:$53)</f>
        <v>1</v>
      </c>
      <c r="N91" s="548">
        <f>LOOKUP(A91,DuboCalc!$2:$2,DuboCalc!$54:$54)</f>
        <v>0</v>
      </c>
      <c r="O91" s="548">
        <f>LOOKUP(A91,DuboCalc!$2:$2,DuboCalc!$55:$55)</f>
        <v>0</v>
      </c>
      <c r="P91" s="548">
        <f>LOOKUP(A91,DuboCalc!$2:$2,DuboCalc!$56:$56)</f>
        <v>0</v>
      </c>
      <c r="Q91" s="548">
        <f>LOOKUP(A91,DuboCalc!$2:$2,DuboCalc!$57:$57)</f>
        <v>0</v>
      </c>
      <c r="R91" s="549">
        <f>LOOKUP(A91,DuboCalc!$2:$2,DuboCalc!$59:$59)</f>
        <v>0</v>
      </c>
      <c r="S91" s="549">
        <f>LOOKUP(A91,DuboCalc!$2:$2,DuboCalc!$60:$60)</f>
        <v>0</v>
      </c>
      <c r="T91" s="717">
        <f>LOOKUP(A91,DuboCalc!$D$2:$CX$2,DuboCalc!$D$49:$CX$49)</f>
        <v>1.0539780185758513E-2</v>
      </c>
      <c r="U91" s="717">
        <f>IF(LOOKUP(A91,'1.Klein Proj Bestaand Object'!$A$8:$A$208,'1.Klein Proj Bestaand Object'!$U$8:$U$208)=0,'St. Objectenlijst FE'!H91,(LOOKUP(A91,'1.Klein Proj Bestaand Object'!$A$8:$A$208,'1.Klein Proj Bestaand Object'!$U$8:$U$208)))</f>
        <v>58.75</v>
      </c>
      <c r="V91" s="718">
        <f>LOOKUP(A91,'1.Klein Proj Bestaand Object'!$A$8:$A$208,'1.Klein Proj Bestaand Object'!$V$8:$V$208)</f>
        <v>0</v>
      </c>
      <c r="Z91" s="913"/>
      <c r="AA91" s="914"/>
      <c r="AB91" s="914"/>
      <c r="AC91" s="915"/>
      <c r="AD91" s="5"/>
    </row>
    <row r="92" spans="1:30" ht="18" thickBot="1" x14ac:dyDescent="0.25">
      <c r="A92" s="235">
        <v>88</v>
      </c>
      <c r="B92" s="169" t="str">
        <f>LOOKUP(A92,DuboCalc!$2:$2,DuboCalc!$3:$3)</f>
        <v>AC surf rood (fietspad)</v>
      </c>
      <c r="C92" s="724">
        <v>2</v>
      </c>
      <c r="D92" s="628">
        <v>6</v>
      </c>
      <c r="E92" s="696" t="str">
        <f>LOOKUP(A92,DuboCalc!$2:$2,DuboCalc!$4:$4)</f>
        <v>m2</v>
      </c>
      <c r="F92" s="230" t="str">
        <f>LOOKUP(A92,DuboCalc!$2:$2,DuboCalc!$5:$5)</f>
        <v xml:space="preserve">Laagdikte van 0,025m. Soortelijk gewicht van 2350kg/m3. kg = 2350*0,025 = 58,75kg per m2. </v>
      </c>
      <c r="G92" s="629">
        <f>LOOKUP(A92,DuboCalc!$2:$2,DuboCalc!$39:$39)</f>
        <v>2.56</v>
      </c>
      <c r="H92" s="236">
        <f>LOOKUP(A92,DuboCalc!$2:$2,DuboCalc!$46:$46)</f>
        <v>58.75</v>
      </c>
      <c r="I92" s="236">
        <f>LOOKUP(A92,DuboCalc!$2:$2,DuboCalc!$48:$48)</f>
        <v>14</v>
      </c>
      <c r="J92" s="719">
        <f>IF(LOOKUP(A92,'2.Middel Proj Aangepast Object'!$A$7:$A$207,'2.Middel Proj Aangepast Object'!$U$7:$U$207)=0,100%,LOOKUP('St. Objectenlijst FE'!A92,'2.Middel Proj Aangepast Object'!$A$7:$A$207,'2.Middel Proj Aangepast Object'!$U$7:$U$207))</f>
        <v>1</v>
      </c>
      <c r="K92" s="548">
        <f>LOOKUP(A92,DuboCalc!$2:$2,DuboCalc!$51:$51)</f>
        <v>0</v>
      </c>
      <c r="L92" s="548">
        <f>LOOKUP(A92,DuboCalc!$2:$2,DuboCalc!$52:$52)</f>
        <v>0</v>
      </c>
      <c r="M92" s="548">
        <f>LOOKUP(A92,DuboCalc!$2:$2,DuboCalc!$53:$53)</f>
        <v>1</v>
      </c>
      <c r="N92" s="548">
        <f>LOOKUP(A92,DuboCalc!$2:$2,DuboCalc!$54:$54)</f>
        <v>0</v>
      </c>
      <c r="O92" s="548">
        <f>LOOKUP(A92,DuboCalc!$2:$2,DuboCalc!$55:$55)</f>
        <v>0</v>
      </c>
      <c r="P92" s="548">
        <f>LOOKUP(A92,DuboCalc!$2:$2,DuboCalc!$56:$56)</f>
        <v>0</v>
      </c>
      <c r="Q92" s="548">
        <f>LOOKUP(A92,DuboCalc!$2:$2,DuboCalc!$57:$57)</f>
        <v>0</v>
      </c>
      <c r="R92" s="549">
        <f>LOOKUP(A92,DuboCalc!$2:$2,DuboCalc!$59:$59)</f>
        <v>0</v>
      </c>
      <c r="S92" s="549">
        <f>LOOKUP(A92,DuboCalc!$2:$2,DuboCalc!$60:$60)</f>
        <v>0</v>
      </c>
      <c r="T92" s="717">
        <f>LOOKUP(A92,DuboCalc!$D$2:$CX$2,DuboCalc!$D$49:$CX$49)</f>
        <v>8.0725727554179557E-3</v>
      </c>
      <c r="U92" s="717">
        <f>IF(LOOKUP(A92,'1.Klein Proj Bestaand Object'!$A$8:$A$208,'1.Klein Proj Bestaand Object'!$U$8:$U$208)=0,'St. Objectenlijst FE'!H92,(LOOKUP(A92,'1.Klein Proj Bestaand Object'!$A$8:$A$208,'1.Klein Proj Bestaand Object'!$U$8:$U$208)))</f>
        <v>58.75</v>
      </c>
      <c r="V92" s="718">
        <f>LOOKUP(A92,'1.Klein Proj Bestaand Object'!$A$8:$A$208,'1.Klein Proj Bestaand Object'!$V$8:$V$208)</f>
        <v>0</v>
      </c>
      <c r="Z92" s="913"/>
      <c r="AA92" s="914"/>
      <c r="AB92" s="914"/>
      <c r="AC92" s="915"/>
      <c r="AD92" s="5"/>
    </row>
    <row r="93" spans="1:30" ht="18" thickBot="1" x14ac:dyDescent="0.25">
      <c r="A93" s="235">
        <v>89</v>
      </c>
      <c r="B93" s="169" t="str">
        <f>LOOKUP(A93,DuboCalc!$2:$2,DuboCalc!$3:$3)</f>
        <v>Geluidsreducerende SMA deklaag (16j)</v>
      </c>
      <c r="C93" s="724">
        <v>2</v>
      </c>
      <c r="D93" s="628">
        <v>6</v>
      </c>
      <c r="E93" s="696" t="str">
        <f>LOOKUP(A93,DuboCalc!$2:$2,DuboCalc!$4:$4)</f>
        <v>m2</v>
      </c>
      <c r="F93" s="230" t="str">
        <f>LOOKUP(A93,DuboCalc!$2:$2,DuboCalc!$5:$5)</f>
        <v>Laagdikte van 0,035m. Soortelijk gewicht van 2300 kg/m3. kg = 2300*0,035 = 80,5kg per m2</v>
      </c>
      <c r="G93" s="629">
        <f>LOOKUP(A93,DuboCalc!$2:$2,DuboCalc!$39:$39)</f>
        <v>1.07</v>
      </c>
      <c r="H93" s="236">
        <f>LOOKUP(A93,DuboCalc!$2:$2,DuboCalc!$46:$46)</f>
        <v>80.5</v>
      </c>
      <c r="I93" s="236">
        <f>LOOKUP(A93,DuboCalc!$2:$2,DuboCalc!$48:$48)</f>
        <v>16</v>
      </c>
      <c r="J93" s="719">
        <f>IF(LOOKUP(A93,'2.Middel Proj Aangepast Object'!$A$7:$A$207,'2.Middel Proj Aangepast Object'!$U$7:$U$207)=0,100%,LOOKUP('St. Objectenlijst FE'!A93,'2.Middel Proj Aangepast Object'!$A$7:$A$207,'2.Middel Proj Aangepast Object'!$U$7:$U$207))</f>
        <v>1</v>
      </c>
      <c r="K93" s="548">
        <f>LOOKUP(A93,DuboCalc!$2:$2,DuboCalc!$51:$51)</f>
        <v>0</v>
      </c>
      <c r="L93" s="548">
        <f>LOOKUP(A93,DuboCalc!$2:$2,DuboCalc!$52:$52)</f>
        <v>0</v>
      </c>
      <c r="M93" s="548">
        <f>LOOKUP(A93,DuboCalc!$2:$2,DuboCalc!$53:$53)</f>
        <v>1</v>
      </c>
      <c r="N93" s="548">
        <f>LOOKUP(A93,DuboCalc!$2:$2,DuboCalc!$54:$54)</f>
        <v>0</v>
      </c>
      <c r="O93" s="548">
        <f>LOOKUP(A93,DuboCalc!$2:$2,DuboCalc!$55:$55)</f>
        <v>0</v>
      </c>
      <c r="P93" s="548">
        <f>LOOKUP(A93,DuboCalc!$2:$2,DuboCalc!$56:$56)</f>
        <v>0</v>
      </c>
      <c r="Q93" s="548">
        <f>LOOKUP(A93,DuboCalc!$2:$2,DuboCalc!$57:$57)</f>
        <v>0</v>
      </c>
      <c r="R93" s="549">
        <f>LOOKUP(A93,DuboCalc!$2:$2,DuboCalc!$59:$59)</f>
        <v>0</v>
      </c>
      <c r="S93" s="549">
        <f>LOOKUP(A93,DuboCalc!$2:$2,DuboCalc!$60:$60)</f>
        <v>0</v>
      </c>
      <c r="T93" s="717">
        <f>LOOKUP(A93,DuboCalc!$D$2:$CX$2,DuboCalc!$D$49:$CX$49)</f>
        <v>1.6418842105263159E-2</v>
      </c>
      <c r="U93" s="717">
        <f>IF(LOOKUP(A93,'1.Klein Proj Bestaand Object'!$A$8:$A$208,'1.Klein Proj Bestaand Object'!$U$8:$U$208)=0,'St. Objectenlijst FE'!H93,(LOOKUP(A93,'1.Klein Proj Bestaand Object'!$A$8:$A$208,'1.Klein Proj Bestaand Object'!$U$8:$U$208)))</f>
        <v>80.5</v>
      </c>
      <c r="V93" s="718">
        <f>LOOKUP(A93,'1.Klein Proj Bestaand Object'!$A$8:$A$208,'1.Klein Proj Bestaand Object'!$V$8:$V$208)</f>
        <v>0</v>
      </c>
      <c r="Z93" s="913"/>
      <c r="AA93" s="914"/>
      <c r="AB93" s="914"/>
      <c r="AC93" s="915"/>
      <c r="AD93" s="5"/>
    </row>
    <row r="94" spans="1:30" ht="18" thickBot="1" x14ac:dyDescent="0.25">
      <c r="A94" s="235">
        <v>90</v>
      </c>
      <c r="B94" s="169" t="str">
        <f>LOOKUP(A94,DuboCalc!$2:$2,DuboCalc!$3:$3)</f>
        <v>Open asfaltbeton</v>
      </c>
      <c r="C94" s="724">
        <v>2</v>
      </c>
      <c r="D94" s="628">
        <v>6</v>
      </c>
      <c r="E94" s="696" t="str">
        <f>LOOKUP(A94,DuboCalc!$2:$2,DuboCalc!$4:$4)</f>
        <v>m2</v>
      </c>
      <c r="F94" s="230" t="str">
        <f>LOOKUP(A94,DuboCalc!$2:$2,DuboCalc!$5:$5)</f>
        <v>Laagdikte van 0,02m. Soortelijk gewicht van 2000kg/m3. kg = 2000*0,02 = 50kg per m2</v>
      </c>
      <c r="G94" s="629">
        <f>LOOKUP(A94,DuboCalc!$2:$2,DuboCalc!$39:$39)</f>
        <v>0.49</v>
      </c>
      <c r="H94" s="236">
        <f>LOOKUP(A94,DuboCalc!$2:$2,DuboCalc!$46:$46)</f>
        <v>50</v>
      </c>
      <c r="I94" s="236">
        <f>LOOKUP(A94,DuboCalc!$2:$2,DuboCalc!$48:$48)</f>
        <v>30</v>
      </c>
      <c r="J94" s="719">
        <f>IF(LOOKUP(A94,'2.Middel Proj Aangepast Object'!$A$7:$A$207,'2.Middel Proj Aangepast Object'!$U$7:$U$207)=0,100%,LOOKUP('St. Objectenlijst FE'!A94,'2.Middel Proj Aangepast Object'!$A$7:$A$207,'2.Middel Proj Aangepast Object'!$U$7:$U$207))</f>
        <v>1</v>
      </c>
      <c r="K94" s="548">
        <f>LOOKUP(A94,DuboCalc!$2:$2,DuboCalc!$51:$51)</f>
        <v>0</v>
      </c>
      <c r="L94" s="548">
        <f>LOOKUP(A94,DuboCalc!$2:$2,DuboCalc!$52:$52)</f>
        <v>0</v>
      </c>
      <c r="M94" s="548">
        <f>LOOKUP(A94,DuboCalc!$2:$2,DuboCalc!$53:$53)</f>
        <v>1</v>
      </c>
      <c r="N94" s="548">
        <f>LOOKUP(A94,DuboCalc!$2:$2,DuboCalc!$54:$54)</f>
        <v>0</v>
      </c>
      <c r="O94" s="548">
        <f>LOOKUP(A94,DuboCalc!$2:$2,DuboCalc!$55:$55)</f>
        <v>0</v>
      </c>
      <c r="P94" s="548">
        <f>LOOKUP(A94,DuboCalc!$2:$2,DuboCalc!$56:$56)</f>
        <v>0</v>
      </c>
      <c r="Q94" s="548">
        <f>LOOKUP(A94,DuboCalc!$2:$2,DuboCalc!$57:$57)</f>
        <v>0</v>
      </c>
      <c r="R94" s="549">
        <f>LOOKUP(A94,DuboCalc!$2:$2,DuboCalc!$59:$59)</f>
        <v>0</v>
      </c>
      <c r="S94" s="549">
        <f>LOOKUP(A94,DuboCalc!$2:$2,DuboCalc!$60:$60)</f>
        <v>0</v>
      </c>
      <c r="T94" s="717">
        <f>LOOKUP(A94,DuboCalc!$D$2:$CX$2,DuboCalc!$D$49:$CX$49)</f>
        <v>4.5635789473684211E-3</v>
      </c>
      <c r="U94" s="717">
        <f>IF(LOOKUP(A94,'1.Klein Proj Bestaand Object'!$A$8:$A$208,'1.Klein Proj Bestaand Object'!$U$8:$U$208)=0,'St. Objectenlijst FE'!H94,(LOOKUP(A94,'1.Klein Proj Bestaand Object'!$A$8:$A$208,'1.Klein Proj Bestaand Object'!$U$8:$U$208)))</f>
        <v>50</v>
      </c>
      <c r="V94" s="718">
        <f>LOOKUP(A94,'1.Klein Proj Bestaand Object'!$A$8:$A$208,'1.Klein Proj Bestaand Object'!$V$8:$V$208)</f>
        <v>0</v>
      </c>
      <c r="Z94" s="913"/>
      <c r="AA94" s="914"/>
      <c r="AB94" s="914"/>
      <c r="AC94" s="915"/>
      <c r="AD94" s="5"/>
    </row>
    <row r="95" spans="1:30" ht="18" thickBot="1" x14ac:dyDescent="0.25">
      <c r="A95" s="235">
        <v>91</v>
      </c>
      <c r="B95" s="169" t="str">
        <f>LOOKUP(A95,DuboCalc!$2:$2,DuboCalc!$3:$3)</f>
        <v>SMA rood deklaag</v>
      </c>
      <c r="C95" s="724">
        <v>2</v>
      </c>
      <c r="D95" s="628">
        <v>6</v>
      </c>
      <c r="E95" s="696" t="str">
        <f>LOOKUP(A95,DuboCalc!$2:$2,DuboCalc!$4:$4)</f>
        <v>m2</v>
      </c>
      <c r="F95" s="230" t="str">
        <f>LOOKUP(A95,DuboCalc!$2:$2,DuboCalc!$5:$5)</f>
        <v>Laagdikte van 0,025m. Soortelijk gewicht van 2350kg/m3. kg = 2350*0,025 = 58,75kg per m2</v>
      </c>
      <c r="G95" s="629">
        <f>LOOKUP(A95,DuboCalc!$2:$2,DuboCalc!$39:$39)</f>
        <v>1.01</v>
      </c>
      <c r="H95" s="236">
        <f>LOOKUP(A95,DuboCalc!$2:$2,DuboCalc!$46:$46)</f>
        <v>58.75</v>
      </c>
      <c r="I95" s="236">
        <f>LOOKUP(A95,DuboCalc!$2:$2,DuboCalc!$48:$48)</f>
        <v>16</v>
      </c>
      <c r="J95" s="719">
        <f>IF(LOOKUP(A95,'2.Middel Proj Aangepast Object'!$A$7:$A$207,'2.Middel Proj Aangepast Object'!$U$7:$U$207)=0,100%,LOOKUP('St. Objectenlijst FE'!A95,'2.Middel Proj Aangepast Object'!$A$7:$A$207,'2.Middel Proj Aangepast Object'!$U$7:$U$207))</f>
        <v>1</v>
      </c>
      <c r="K95" s="548">
        <f>LOOKUP(A95,DuboCalc!$2:$2,DuboCalc!$51:$51)</f>
        <v>0</v>
      </c>
      <c r="L95" s="548">
        <f>LOOKUP(A95,DuboCalc!$2:$2,DuboCalc!$52:$52)</f>
        <v>0</v>
      </c>
      <c r="M95" s="548">
        <f>LOOKUP(A95,DuboCalc!$2:$2,DuboCalc!$53:$53)</f>
        <v>1</v>
      </c>
      <c r="N95" s="548">
        <f>LOOKUP(A95,DuboCalc!$2:$2,DuboCalc!$54:$54)</f>
        <v>0</v>
      </c>
      <c r="O95" s="548">
        <f>LOOKUP(A95,DuboCalc!$2:$2,DuboCalc!$55:$55)</f>
        <v>0</v>
      </c>
      <c r="P95" s="548">
        <f>LOOKUP(A95,DuboCalc!$2:$2,DuboCalc!$56:$56)</f>
        <v>0</v>
      </c>
      <c r="Q95" s="548">
        <f>LOOKUP(A95,DuboCalc!$2:$2,DuboCalc!$57:$57)</f>
        <v>0</v>
      </c>
      <c r="R95" s="549">
        <f>LOOKUP(A95,DuboCalc!$2:$2,DuboCalc!$59:$59)</f>
        <v>0</v>
      </c>
      <c r="S95" s="549">
        <f>LOOKUP(A95,DuboCalc!$2:$2,DuboCalc!$60:$60)</f>
        <v>0</v>
      </c>
      <c r="T95" s="717">
        <f>LOOKUP(A95,DuboCalc!$D$2:$CX$2,DuboCalc!$D$49:$CX$49)</f>
        <v>6.2884582043343656E-2</v>
      </c>
      <c r="U95" s="717">
        <f>IF(LOOKUP(A95,'1.Klein Proj Bestaand Object'!$A$8:$A$208,'1.Klein Proj Bestaand Object'!$U$8:$U$208)=0,'St. Objectenlijst FE'!H95,(LOOKUP(A95,'1.Klein Proj Bestaand Object'!$A$8:$A$208,'1.Klein Proj Bestaand Object'!$U$8:$U$208)))</f>
        <v>58.75</v>
      </c>
      <c r="V95" s="718">
        <f>LOOKUP(A95,'1.Klein Proj Bestaand Object'!$A$8:$A$208,'1.Klein Proj Bestaand Object'!$V$8:$V$208)</f>
        <v>0</v>
      </c>
      <c r="Z95" s="913"/>
      <c r="AA95" s="914"/>
      <c r="AB95" s="914"/>
      <c r="AC95" s="915"/>
      <c r="AD95" s="5"/>
    </row>
    <row r="96" spans="1:30" ht="18" thickBot="1" x14ac:dyDescent="0.25">
      <c r="A96" s="235">
        <v>92</v>
      </c>
      <c r="B96" s="169" t="str">
        <f>LOOKUP(A96,DuboCalc!$2:$2,DuboCalc!$3:$3)</f>
        <v>Funderingslaag (menggranulaat) (250mm) (100j)</v>
      </c>
      <c r="C96" s="724">
        <v>2</v>
      </c>
      <c r="D96" s="628">
        <v>6</v>
      </c>
      <c r="E96" s="696" t="str">
        <f>LOOKUP(A96,DuboCalc!$2:$2,DuboCalc!$4:$4)</f>
        <v>m2</v>
      </c>
      <c r="F96" s="230" t="str">
        <f>LOOKUP(A96,DuboCalc!$2:$2,DuboCalc!$5:$5)</f>
        <v>Laagdikte van 0,25m. Soortelijk gewicht  = 1950kg/m3.</v>
      </c>
      <c r="G96" s="629">
        <f>LOOKUP(A96,DuboCalc!$2:$2,DuboCalc!$39:$39)</f>
        <v>0.99</v>
      </c>
      <c r="H96" s="236">
        <f>LOOKUP(A96,DuboCalc!$2:$2,DuboCalc!$46:$46)</f>
        <v>487.5</v>
      </c>
      <c r="I96" s="236">
        <f>LOOKUP(A96,DuboCalc!$2:$2,DuboCalc!$48:$48)</f>
        <v>100</v>
      </c>
      <c r="J96" s="719">
        <f>IF(LOOKUP(A96,'2.Middel Proj Aangepast Object'!$A$7:$A$207,'2.Middel Proj Aangepast Object'!$U$7:$U$207)=0,100%,LOOKUP('St. Objectenlijst FE'!A96,'2.Middel Proj Aangepast Object'!$A$7:$A$207,'2.Middel Proj Aangepast Object'!$U$7:$U$207))</f>
        <v>1</v>
      </c>
      <c r="K96" s="548">
        <f>LOOKUP(A96,DuboCalc!$2:$2,DuboCalc!$51:$51)</f>
        <v>1</v>
      </c>
      <c r="L96" s="548">
        <f>LOOKUP(A96,DuboCalc!$2:$2,DuboCalc!$52:$52)</f>
        <v>0</v>
      </c>
      <c r="M96" s="548">
        <f>LOOKUP(A96,DuboCalc!$2:$2,DuboCalc!$53:$53)</f>
        <v>0</v>
      </c>
      <c r="N96" s="548">
        <f>LOOKUP(A96,DuboCalc!$2:$2,DuboCalc!$54:$54)</f>
        <v>0</v>
      </c>
      <c r="O96" s="548">
        <f>LOOKUP(A96,DuboCalc!$2:$2,DuboCalc!$55:$55)</f>
        <v>0</v>
      </c>
      <c r="P96" s="548">
        <f>LOOKUP(A96,DuboCalc!$2:$2,DuboCalc!$56:$56)</f>
        <v>0</v>
      </c>
      <c r="Q96" s="548">
        <f>LOOKUP(A96,DuboCalc!$2:$2,DuboCalc!$57:$57)</f>
        <v>0</v>
      </c>
      <c r="R96" s="549">
        <f>LOOKUP(A96,DuboCalc!$2:$2,DuboCalc!$59:$59)</f>
        <v>0</v>
      </c>
      <c r="S96" s="549">
        <f>LOOKUP(A96,DuboCalc!$2:$2,DuboCalc!$60:$60)</f>
        <v>0</v>
      </c>
      <c r="T96" s="717">
        <f>LOOKUP(A96,DuboCalc!$D$2:$CX$2,DuboCalc!$D$49:$CX$49)</f>
        <v>0.12001792569659445</v>
      </c>
      <c r="U96" s="717">
        <f>IF(LOOKUP(A96,'1.Klein Proj Bestaand Object'!$A$8:$A$208,'1.Klein Proj Bestaand Object'!$U$8:$U$208)=0,'St. Objectenlijst FE'!H96,(LOOKUP(A96,'1.Klein Proj Bestaand Object'!$A$8:$A$208,'1.Klein Proj Bestaand Object'!$U$8:$U$208)))</f>
        <v>487.5</v>
      </c>
      <c r="V96" s="718">
        <f>LOOKUP(A96,'1.Klein Proj Bestaand Object'!$A$8:$A$208,'1.Klein Proj Bestaand Object'!$V$8:$V$208)</f>
        <v>0</v>
      </c>
      <c r="Z96" s="913"/>
      <c r="AA96" s="914"/>
      <c r="AB96" s="914"/>
      <c r="AC96" s="915"/>
      <c r="AD96" s="5"/>
    </row>
    <row r="97" spans="1:30" ht="18" thickBot="1" x14ac:dyDescent="0.25">
      <c r="A97" s="235">
        <v>93</v>
      </c>
      <c r="B97" s="169" t="str">
        <f>LOOKUP(A97,DuboCalc!$2:$2,DuboCalc!$3:$3)</f>
        <v>Zand (100j)</v>
      </c>
      <c r="C97" s="724">
        <v>2</v>
      </c>
      <c r="D97" s="628">
        <v>6</v>
      </c>
      <c r="E97" s="696" t="str">
        <f>LOOKUP(A97,DuboCalc!$2:$2,DuboCalc!$4:$4)</f>
        <v>m2</v>
      </c>
      <c r="F97" s="230" t="str">
        <f>LOOKUP(A97,DuboCalc!$2:$2,DuboCalc!$5:$5)</f>
        <v>Laagdikte van 0,25m. Soortelijk gewicht = 1500kg/m3</v>
      </c>
      <c r="G97" s="629">
        <f>LOOKUP(A97,DuboCalc!$2:$2,DuboCalc!$39:$39)</f>
        <v>1.17</v>
      </c>
      <c r="H97" s="236">
        <f>LOOKUP(A97,DuboCalc!$2:$2,DuboCalc!$46:$46)</f>
        <v>375</v>
      </c>
      <c r="I97" s="236">
        <f>LOOKUP(A97,DuboCalc!$2:$2,DuboCalc!$48:$48)</f>
        <v>100</v>
      </c>
      <c r="J97" s="719">
        <f>IF(LOOKUP(A97,'2.Middel Proj Aangepast Object'!$A$7:$A$207,'2.Middel Proj Aangepast Object'!$U$7:$U$207)=0,100%,LOOKUP('St. Objectenlijst FE'!A97,'2.Middel Proj Aangepast Object'!$A$7:$A$207,'2.Middel Proj Aangepast Object'!$U$7:$U$207))</f>
        <v>1</v>
      </c>
      <c r="K97" s="548">
        <f>LOOKUP(A97,DuboCalc!$2:$2,DuboCalc!$51:$51)</f>
        <v>0</v>
      </c>
      <c r="L97" s="548">
        <f>LOOKUP(A97,DuboCalc!$2:$2,DuboCalc!$52:$52)</f>
        <v>0</v>
      </c>
      <c r="M97" s="548">
        <f>LOOKUP(A97,DuboCalc!$2:$2,DuboCalc!$53:$53)</f>
        <v>0</v>
      </c>
      <c r="N97" s="548">
        <f>LOOKUP(A97,DuboCalc!$2:$2,DuboCalc!$54:$54)</f>
        <v>0</v>
      </c>
      <c r="O97" s="548">
        <f>LOOKUP(A97,DuboCalc!$2:$2,DuboCalc!$55:$55)</f>
        <v>1</v>
      </c>
      <c r="P97" s="548">
        <f>LOOKUP(A97,DuboCalc!$2:$2,DuboCalc!$56:$56)</f>
        <v>0</v>
      </c>
      <c r="Q97" s="548">
        <f>LOOKUP(A97,DuboCalc!$2:$2,DuboCalc!$57:$57)</f>
        <v>0</v>
      </c>
      <c r="R97" s="549">
        <f>LOOKUP(A97,DuboCalc!$2:$2,DuboCalc!$59:$59)</f>
        <v>0</v>
      </c>
      <c r="S97" s="549">
        <f>LOOKUP(A97,DuboCalc!$2:$2,DuboCalc!$60:$60)</f>
        <v>0</v>
      </c>
      <c r="T97" s="717">
        <f>LOOKUP(A97,DuboCalc!$D$2:$CX$2,DuboCalc!$D$49:$CX$49)</f>
        <v>1.276840557275542E-2</v>
      </c>
      <c r="U97" s="717">
        <f>IF(LOOKUP(A97,'1.Klein Proj Bestaand Object'!$A$8:$A$208,'1.Klein Proj Bestaand Object'!$U$8:$U$208)=0,'St. Objectenlijst FE'!H97,(LOOKUP(A97,'1.Klein Proj Bestaand Object'!$A$8:$A$208,'1.Klein Proj Bestaand Object'!$U$8:$U$208)))</f>
        <v>375</v>
      </c>
      <c r="V97" s="718">
        <f>LOOKUP(A97,'1.Klein Proj Bestaand Object'!$A$8:$A$208,'1.Klein Proj Bestaand Object'!$V$8:$V$208)</f>
        <v>0</v>
      </c>
      <c r="Z97" s="913"/>
      <c r="AA97" s="914"/>
      <c r="AB97" s="914"/>
      <c r="AC97" s="915"/>
      <c r="AD97" s="5"/>
    </row>
    <row r="98" spans="1:30" ht="35" thickBot="1" x14ac:dyDescent="0.25">
      <c r="A98" s="235">
        <v>94</v>
      </c>
      <c r="B98" s="169" t="str">
        <f>LOOKUP(A98,DuboCalc!$2:$2,DuboCalc!$3:$3)</f>
        <v>Kleeflaag</v>
      </c>
      <c r="C98" s="724">
        <v>2</v>
      </c>
      <c r="D98" s="628">
        <v>6</v>
      </c>
      <c r="E98" s="696" t="str">
        <f>LOOKUP(A98,DuboCalc!$2:$2,DuboCalc!$4:$4)</f>
        <v>m2</v>
      </c>
      <c r="F98" s="230" t="str">
        <f>LOOKUP(A98,DuboCalc!$2:$2,DuboCalc!$5:$5)</f>
        <v>De eenheid van het product is m2.De productkaart is schaalbaar voor het soortelijk gewicht, met 0,4 kgm2 als defaultwaarde. De range van het soortelijk gewicht ligt tussen de 0,3 en 0,6 kgm2.</v>
      </c>
      <c r="G98" s="629">
        <f>LOOKUP(A98,DuboCalc!$2:$2,DuboCalc!$39:$39)</f>
        <v>0.11</v>
      </c>
      <c r="H98" s="236">
        <f>LOOKUP(A98,DuboCalc!$2:$2,DuboCalc!$46:$46)</f>
        <v>0.4</v>
      </c>
      <c r="I98" s="236">
        <f>LOOKUP(A98,DuboCalc!$2:$2,DuboCalc!$48:$48)</f>
        <v>45</v>
      </c>
      <c r="J98" s="719">
        <f>IF(LOOKUP(A98,'2.Middel Proj Aangepast Object'!$A$7:$A$207,'2.Middel Proj Aangepast Object'!$U$7:$U$207)=0,100%,LOOKUP('St. Objectenlijst FE'!A98,'2.Middel Proj Aangepast Object'!$A$7:$A$207,'2.Middel Proj Aangepast Object'!$U$7:$U$207))</f>
        <v>1</v>
      </c>
      <c r="K98" s="548">
        <f>LOOKUP(A98,DuboCalc!$2:$2,DuboCalc!$51:$51)</f>
        <v>0</v>
      </c>
      <c r="L98" s="548">
        <f>LOOKUP(A98,DuboCalc!$2:$2,DuboCalc!$52:$52)</f>
        <v>0</v>
      </c>
      <c r="M98" s="548">
        <f>LOOKUP(A98,DuboCalc!$2:$2,DuboCalc!$53:$53)</f>
        <v>1</v>
      </c>
      <c r="N98" s="548">
        <f>LOOKUP(A98,DuboCalc!$2:$2,DuboCalc!$54:$54)</f>
        <v>0</v>
      </c>
      <c r="O98" s="548">
        <f>LOOKUP(A98,DuboCalc!$2:$2,DuboCalc!$55:$55)</f>
        <v>0</v>
      </c>
      <c r="P98" s="548">
        <f>LOOKUP(A98,DuboCalc!$2:$2,DuboCalc!$56:$56)</f>
        <v>0</v>
      </c>
      <c r="Q98" s="548">
        <f>LOOKUP(A98,DuboCalc!$2:$2,DuboCalc!$57:$57)</f>
        <v>0</v>
      </c>
      <c r="R98" s="549">
        <f>LOOKUP(A98,DuboCalc!$2:$2,DuboCalc!$59:$59)</f>
        <v>0</v>
      </c>
      <c r="S98" s="549">
        <f>LOOKUP(A98,DuboCalc!$2:$2,DuboCalc!$60:$60)</f>
        <v>0</v>
      </c>
      <c r="T98" s="717">
        <f>LOOKUP(A98,DuboCalc!$D$2:$CX$2,DuboCalc!$D$49:$CX$49)</f>
        <v>2.4613003095975234E-4</v>
      </c>
      <c r="U98" s="717">
        <f>IF(LOOKUP(A98,'1.Klein Proj Bestaand Object'!$A$8:$A$208,'1.Klein Proj Bestaand Object'!$U$8:$U$208)=0,'St. Objectenlijst FE'!H98,(LOOKUP(A98,'1.Klein Proj Bestaand Object'!$A$8:$A$208,'1.Klein Proj Bestaand Object'!$U$8:$U$208)))</f>
        <v>0.4</v>
      </c>
      <c r="V98" s="718">
        <f>LOOKUP(A98,'1.Klein Proj Bestaand Object'!$A$8:$A$208,'1.Klein Proj Bestaand Object'!$V$8:$V$208)</f>
        <v>0</v>
      </c>
      <c r="Z98" s="913"/>
      <c r="AA98" s="914"/>
      <c r="AB98" s="914"/>
      <c r="AC98" s="915"/>
      <c r="AD98" s="5"/>
    </row>
    <row r="99" spans="1:30" ht="103" thickBot="1" x14ac:dyDescent="0.25">
      <c r="A99" s="235">
        <v>95</v>
      </c>
      <c r="B99" s="169" t="str">
        <f>LOOKUP(A99,DuboCalc!$2:$2,DuboCalc!$3:$3)</f>
        <v>Duiker (staal)</v>
      </c>
      <c r="C99" s="724">
        <v>2</v>
      </c>
      <c r="D99" s="628">
        <v>6</v>
      </c>
      <c r="E99" s="696" t="str">
        <f>LOOKUP(A99,DuboCalc!$2:$2,DuboCalc!$4:$4)</f>
        <v>m1</v>
      </c>
      <c r="F99" s="230" t="str">
        <f>LOOKUP(A99,DuboCalc!$2:$2,DuboCalc!$5:$5)</f>
        <v>Duiker met diameter van 1000mm en wanddikte van 1,5mm. 
omtrek = pi*diameter = 3,1416
omtrek*dikte = 0,004712m2
m3 per strekkende meter = 0,004712m3 staal
soortelijk gewicht = 7.850kg/m3</v>
      </c>
      <c r="G99" s="629">
        <f>LOOKUP(A99,DuboCalc!$2:$2,DuboCalc!$39:$39)</f>
        <v>34.29</v>
      </c>
      <c r="H99" s="236">
        <f>LOOKUP(A99,DuboCalc!$2:$2,DuboCalc!$46:$46)</f>
        <v>36.989200000000004</v>
      </c>
      <c r="I99" s="236">
        <f>LOOKUP(A99,DuboCalc!$2:$2,DuboCalc!$48:$48)</f>
        <v>60</v>
      </c>
      <c r="J99" s="719">
        <f>IF(LOOKUP(A99,'2.Middel Proj Aangepast Object'!$A$7:$A$207,'2.Middel Proj Aangepast Object'!$U$7:$U$207)=0,100%,LOOKUP('St. Objectenlijst FE'!A99,'2.Middel Proj Aangepast Object'!$A$7:$A$207,'2.Middel Proj Aangepast Object'!$U$7:$U$207))</f>
        <v>1</v>
      </c>
      <c r="K99" s="548">
        <f>LOOKUP(A99,DuboCalc!$2:$2,DuboCalc!$51:$51)</f>
        <v>0</v>
      </c>
      <c r="L99" s="548">
        <f>LOOKUP(A99,DuboCalc!$2:$2,DuboCalc!$52:$52)</f>
        <v>1</v>
      </c>
      <c r="M99" s="548">
        <f>LOOKUP(A99,DuboCalc!$2:$2,DuboCalc!$53:$53)</f>
        <v>0</v>
      </c>
      <c r="N99" s="548">
        <f>LOOKUP(A99,DuboCalc!$2:$2,DuboCalc!$54:$54)</f>
        <v>0</v>
      </c>
      <c r="O99" s="548">
        <f>LOOKUP(A99,DuboCalc!$2:$2,DuboCalc!$55:$55)</f>
        <v>0</v>
      </c>
      <c r="P99" s="548">
        <f>LOOKUP(A99,DuboCalc!$2:$2,DuboCalc!$56:$56)</f>
        <v>0</v>
      </c>
      <c r="Q99" s="548">
        <f>LOOKUP(A99,DuboCalc!$2:$2,DuboCalc!$57:$57)</f>
        <v>0</v>
      </c>
      <c r="R99" s="549">
        <f>LOOKUP(A99,DuboCalc!$2:$2,DuboCalc!$59:$59)</f>
        <v>0</v>
      </c>
      <c r="S99" s="549">
        <f>LOOKUP(A99,DuboCalc!$2:$2,DuboCalc!$60:$60)</f>
        <v>0</v>
      </c>
      <c r="T99" s="717">
        <f>LOOKUP(A99,DuboCalc!$D$2:$CX$2,DuboCalc!$D$49:$CX$49)</f>
        <v>4.4575617182662537</v>
      </c>
      <c r="U99" s="717">
        <f>IF(LOOKUP(A99,'1.Klein Proj Bestaand Object'!$A$8:$A$208,'1.Klein Proj Bestaand Object'!$U$8:$U$208)=0,'St. Objectenlijst FE'!H99,(LOOKUP(A99,'1.Klein Proj Bestaand Object'!$A$8:$A$208,'1.Klein Proj Bestaand Object'!$U$8:$U$208)))</f>
        <v>36.989200000000004</v>
      </c>
      <c r="V99" s="718">
        <f>LOOKUP(A99,'1.Klein Proj Bestaand Object'!$A$8:$A$208,'1.Klein Proj Bestaand Object'!$V$8:$V$208)</f>
        <v>0</v>
      </c>
      <c r="Z99" s="913"/>
      <c r="AA99" s="914"/>
      <c r="AB99" s="914"/>
      <c r="AC99" s="915"/>
      <c r="AD99" s="5"/>
    </row>
    <row r="100" spans="1:30" ht="18" thickBot="1" x14ac:dyDescent="0.25">
      <c r="A100" s="235">
        <v>96</v>
      </c>
      <c r="B100" s="169" t="str">
        <f>LOOKUP(A100,DuboCalc!$2:$2,DuboCalc!$3:$3)</f>
        <v>Kleeflaag (10-30j)</v>
      </c>
      <c r="C100" s="724">
        <v>2</v>
      </c>
      <c r="D100" s="628">
        <v>6</v>
      </c>
      <c r="E100" s="696" t="str">
        <f>LOOKUP(A100,DuboCalc!$2:$2,DuboCalc!$4:$4)</f>
        <v>m2</v>
      </c>
      <c r="F100" s="230" t="str">
        <f>LOOKUP(A100,DuboCalc!$2:$2,DuboCalc!$5:$5)</f>
        <v>Kleeflaag 0,4 kgm2</v>
      </c>
      <c r="G100" s="629">
        <f>LOOKUP(A100,DuboCalc!$2:$2,DuboCalc!$39:$39)</f>
        <v>0.02</v>
      </c>
      <c r="H100" s="236">
        <f>LOOKUP(A100,DuboCalc!$2:$2,DuboCalc!$46:$46)</f>
        <v>0.4</v>
      </c>
      <c r="I100" s="236">
        <f>LOOKUP(A100,DuboCalc!$2:$2,DuboCalc!$48:$48)</f>
        <v>14</v>
      </c>
      <c r="J100" s="719">
        <f>IF(LOOKUP(A100,'2.Middel Proj Aangepast Object'!$A$7:$A$207,'2.Middel Proj Aangepast Object'!$U$7:$U$207)=0,100%,LOOKUP('St. Objectenlijst FE'!A100,'2.Middel Proj Aangepast Object'!$A$7:$A$207,'2.Middel Proj Aangepast Object'!$U$7:$U$207))</f>
        <v>1</v>
      </c>
      <c r="K100" s="548">
        <f>LOOKUP(A100,DuboCalc!$2:$2,DuboCalc!$51:$51)</f>
        <v>0</v>
      </c>
      <c r="L100" s="548">
        <f>LOOKUP(A100,DuboCalc!$2:$2,DuboCalc!$52:$52)</f>
        <v>0</v>
      </c>
      <c r="M100" s="548">
        <f>LOOKUP(A100,DuboCalc!$2:$2,DuboCalc!$53:$53)</f>
        <v>1</v>
      </c>
      <c r="N100" s="548">
        <f>LOOKUP(A100,DuboCalc!$2:$2,DuboCalc!$54:$54)</f>
        <v>0</v>
      </c>
      <c r="O100" s="548">
        <f>LOOKUP(A100,DuboCalc!$2:$2,DuboCalc!$55:$55)</f>
        <v>0</v>
      </c>
      <c r="P100" s="548">
        <f>LOOKUP(A100,DuboCalc!$2:$2,DuboCalc!$56:$56)</f>
        <v>0</v>
      </c>
      <c r="Q100" s="548">
        <f>LOOKUP(A100,DuboCalc!$2:$2,DuboCalc!$57:$57)</f>
        <v>0</v>
      </c>
      <c r="R100" s="549">
        <f>LOOKUP(A100,DuboCalc!$2:$2,DuboCalc!$59:$59)</f>
        <v>0</v>
      </c>
      <c r="S100" s="549">
        <f>LOOKUP(A100,DuboCalc!$2:$2,DuboCalc!$60:$60)</f>
        <v>0</v>
      </c>
      <c r="T100" s="717">
        <f>LOOKUP(A100,DuboCalc!$D$2:$CX$2,DuboCalc!$D$49:$CX$49)</f>
        <v>0</v>
      </c>
      <c r="U100" s="717">
        <f>IF(LOOKUP(A100,'1.Klein Proj Bestaand Object'!$A$8:$A$208,'1.Klein Proj Bestaand Object'!$U$8:$U$208)=0,'St. Objectenlijst FE'!H100,(LOOKUP(A100,'1.Klein Proj Bestaand Object'!$A$8:$A$208,'1.Klein Proj Bestaand Object'!$U$8:$U$208)))</f>
        <v>0.4</v>
      </c>
      <c r="V100" s="718">
        <f>LOOKUP(A100,'1.Klein Proj Bestaand Object'!$A$8:$A$208,'1.Klein Proj Bestaand Object'!$V$8:$V$208)</f>
        <v>0</v>
      </c>
      <c r="Z100" s="913"/>
      <c r="AA100" s="914"/>
      <c r="AB100" s="914"/>
      <c r="AC100" s="915"/>
      <c r="AD100" s="5"/>
    </row>
    <row r="101" spans="1:30" ht="69" thickBot="1" x14ac:dyDescent="0.25">
      <c r="A101" s="235">
        <f>A100+1</f>
        <v>97</v>
      </c>
      <c r="B101" s="169" t="str">
        <f>LOOKUP(A101,DuboCalc!$2:$2,DuboCalc!$3:$3)</f>
        <v>Tussenlaag AC bin/base 50% PR (30j)</v>
      </c>
      <c r="C101" s="724">
        <v>2</v>
      </c>
      <c r="D101" s="628">
        <v>6</v>
      </c>
      <c r="E101" s="696" t="str">
        <f>LOOKUP(A101,DuboCalc!$2:$2,DuboCalc!$4:$4)</f>
        <v>m2</v>
      </c>
      <c r="F101" s="230" t="str">
        <f>LOOKUP(A101,DuboCalc!$2:$2,DuboCalc!$5:$5)</f>
        <v>Soortelijk gewicht: 2.500 kg/m3
Laagdikte is 0,06 m (bron: standdaardetail)
Gewicht is 2500*0,06/1000= 0,15 ton/m2 of 150 kg/m2</v>
      </c>
      <c r="G101" s="629">
        <f>LOOKUP(A101,DuboCalc!$2:$2,DuboCalc!$39:$39)</f>
        <v>0.73</v>
      </c>
      <c r="H101" s="236">
        <f>LOOKUP(A101,DuboCalc!$2:$2,DuboCalc!$46:$46)</f>
        <v>150</v>
      </c>
      <c r="I101" s="236">
        <f>LOOKUP(A101,DuboCalc!$2:$2,DuboCalc!$48:$48)</f>
        <v>30</v>
      </c>
      <c r="J101" s="719">
        <f>IF(LOOKUP(A101,'2.Middel Proj Aangepast Object'!$A$7:$A$207,'2.Middel Proj Aangepast Object'!$U$7:$U$207)=0,100%,LOOKUP('St. Objectenlijst FE'!A101,'2.Middel Proj Aangepast Object'!$A$7:$A$207,'2.Middel Proj Aangepast Object'!$U$7:$U$207))</f>
        <v>1</v>
      </c>
      <c r="K101" s="548">
        <f>LOOKUP(A101,DuboCalc!$2:$2,DuboCalc!$51:$51)</f>
        <v>0</v>
      </c>
      <c r="L101" s="548">
        <f>LOOKUP(A101,DuboCalc!$2:$2,DuboCalc!$52:$52)</f>
        <v>0</v>
      </c>
      <c r="M101" s="548">
        <f>LOOKUP(A101,DuboCalc!$2:$2,DuboCalc!$53:$53)</f>
        <v>1</v>
      </c>
      <c r="N101" s="548">
        <f>LOOKUP(A101,DuboCalc!$2:$2,DuboCalc!$54:$54)</f>
        <v>0</v>
      </c>
      <c r="O101" s="548">
        <f>LOOKUP(A101,DuboCalc!$2:$2,DuboCalc!$55:$55)</f>
        <v>0</v>
      </c>
      <c r="P101" s="548">
        <f>LOOKUP(A101,DuboCalc!$2:$2,DuboCalc!$56:$56)</f>
        <v>0</v>
      </c>
      <c r="Q101" s="548">
        <f>LOOKUP(A101,DuboCalc!$2:$2,DuboCalc!$57:$57)</f>
        <v>0</v>
      </c>
      <c r="R101" s="549">
        <f>LOOKUP(A101,DuboCalc!$2:$2,DuboCalc!$59:$59)</f>
        <v>0</v>
      </c>
      <c r="S101" s="549">
        <f>LOOKUP(A101,DuboCalc!$2:$2,DuboCalc!$60:$60)</f>
        <v>0</v>
      </c>
      <c r="T101" s="717">
        <f>LOOKUP(A101,DuboCalc!$D$2:$CX$2,DuboCalc!$D$49:$CX$49)</f>
        <v>8.5330000000000031E-2</v>
      </c>
      <c r="U101" s="717">
        <f>IF(LOOKUP(A101,'1.Klein Proj Bestaand Object'!$A$8:$A$208,'1.Klein Proj Bestaand Object'!$U$8:$U$208)=0,'St. Objectenlijst FE'!H101,(LOOKUP(A101,'1.Klein Proj Bestaand Object'!$A$8:$A$208,'1.Klein Proj Bestaand Object'!$U$8:$U$208)))</f>
        <v>150</v>
      </c>
      <c r="V101" s="718">
        <f>LOOKUP(A101,'1.Klein Proj Bestaand Object'!$A$8:$A$208,'1.Klein Proj Bestaand Object'!$V$8:$V$208)</f>
        <v>0</v>
      </c>
      <c r="Z101" s="913"/>
      <c r="AA101" s="914"/>
      <c r="AB101" s="914"/>
      <c r="AC101" s="915"/>
      <c r="AD101" s="5"/>
    </row>
    <row r="102" spans="1:30" ht="69" thickBot="1" x14ac:dyDescent="0.25">
      <c r="A102" s="235">
        <f t="shared" ref="A102:A165" si="0">A101+1</f>
        <v>98</v>
      </c>
      <c r="B102" s="169" t="str">
        <f>LOOKUP(A102,DuboCalc!$2:$2,DuboCalc!$3:$3)</f>
        <v>Onderlaag AC bin/base 50% PR (60j)</v>
      </c>
      <c r="C102" s="724">
        <v>2</v>
      </c>
      <c r="D102" s="628">
        <v>6</v>
      </c>
      <c r="E102" s="696" t="str">
        <f>LOOKUP(A102,DuboCalc!$2:$2,DuboCalc!$4:$4)</f>
        <v>m2</v>
      </c>
      <c r="F102" s="230" t="str">
        <f>LOOKUP(A102,DuboCalc!$2:$2,DuboCalc!$5:$5)</f>
        <v>Soortelijk gewicht: 2.500 kg/m3
Laagdikte is 0,055m 
Gewicht is 2500*0,055= 137,5kg/m2</v>
      </c>
      <c r="G102" s="629">
        <f>LOOKUP(A102,DuboCalc!$2:$2,DuboCalc!$39:$39)</f>
        <v>0.9</v>
      </c>
      <c r="H102" s="236">
        <f>LOOKUP(A102,DuboCalc!$2:$2,DuboCalc!$46:$46)</f>
        <v>137.5</v>
      </c>
      <c r="I102" s="236">
        <f>LOOKUP(A102,DuboCalc!$2:$2,DuboCalc!$48:$48)</f>
        <v>60</v>
      </c>
      <c r="J102" s="719">
        <f>IF(LOOKUP(A102,'2.Middel Proj Aangepast Object'!$A$7:$A$207,'2.Middel Proj Aangepast Object'!$U$7:$U$207)=0,100%,LOOKUP('St. Objectenlijst FE'!A102,'2.Middel Proj Aangepast Object'!$A$7:$A$207,'2.Middel Proj Aangepast Object'!$U$7:$U$207))</f>
        <v>1</v>
      </c>
      <c r="K102" s="548">
        <f>LOOKUP(A102,DuboCalc!$2:$2,DuboCalc!$51:$51)</f>
        <v>0</v>
      </c>
      <c r="L102" s="548">
        <f>LOOKUP(A102,DuboCalc!$2:$2,DuboCalc!$52:$52)</f>
        <v>0</v>
      </c>
      <c r="M102" s="548">
        <f>LOOKUP(A102,DuboCalc!$2:$2,DuboCalc!$53:$53)</f>
        <v>1</v>
      </c>
      <c r="N102" s="548">
        <f>LOOKUP(A102,DuboCalc!$2:$2,DuboCalc!$54:$54)</f>
        <v>0</v>
      </c>
      <c r="O102" s="548">
        <f>LOOKUP(A102,DuboCalc!$2:$2,DuboCalc!$55:$55)</f>
        <v>0</v>
      </c>
      <c r="P102" s="548">
        <f>LOOKUP(A102,DuboCalc!$2:$2,DuboCalc!$56:$56)</f>
        <v>0</v>
      </c>
      <c r="Q102" s="548">
        <f>LOOKUP(A102,DuboCalc!$2:$2,DuboCalc!$57:$57)</f>
        <v>0</v>
      </c>
      <c r="R102" s="549">
        <f>LOOKUP(A102,DuboCalc!$2:$2,DuboCalc!$59:$59)</f>
        <v>0</v>
      </c>
      <c r="S102" s="549">
        <f>LOOKUP(A102,DuboCalc!$2:$2,DuboCalc!$60:$60)</f>
        <v>0</v>
      </c>
      <c r="T102" s="717">
        <f>LOOKUP(A102,DuboCalc!$D$2:$CX$2,DuboCalc!$D$49:$CX$49)</f>
        <v>7.81472693498452E-2</v>
      </c>
      <c r="U102" s="717">
        <f>IF(LOOKUP(A102,'1.Klein Proj Bestaand Object'!$A$8:$A$208,'1.Klein Proj Bestaand Object'!$U$8:$U$208)=0,'St. Objectenlijst FE'!H102,(LOOKUP(A102,'1.Klein Proj Bestaand Object'!$A$8:$A$208,'1.Klein Proj Bestaand Object'!$U$8:$U$208)))</f>
        <v>137.5</v>
      </c>
      <c r="V102" s="718">
        <f>LOOKUP(A102,'1.Klein Proj Bestaand Object'!$A$8:$A$208,'1.Klein Proj Bestaand Object'!$V$8:$V$208)</f>
        <v>0</v>
      </c>
      <c r="Z102" s="913"/>
      <c r="AA102" s="914"/>
      <c r="AB102" s="914"/>
      <c r="AC102" s="915"/>
      <c r="AD102" s="5"/>
    </row>
    <row r="103" spans="1:30" ht="35" thickBot="1" x14ac:dyDescent="0.25">
      <c r="A103" s="235">
        <f t="shared" si="0"/>
        <v>99</v>
      </c>
      <c r="B103" s="169" t="str">
        <f>LOOKUP(A103,DuboCalc!$2:$2,DuboCalc!$3:$3)</f>
        <v>Funderingslaag (menggranulaat) (250mm) (60j)</v>
      </c>
      <c r="C103" s="724">
        <v>2</v>
      </c>
      <c r="D103" s="628">
        <v>6</v>
      </c>
      <c r="E103" s="696" t="str">
        <f>LOOKUP(A103,DuboCalc!$2:$2,DuboCalc!$4:$4)</f>
        <v>m2</v>
      </c>
      <c r="F103" s="230" t="str">
        <f>LOOKUP(A103,DuboCalc!$2:$2,DuboCalc!$5:$5)</f>
        <v>1950kg/m3
Fundering: 250 mm Menggranulaat</v>
      </c>
      <c r="G103" s="629">
        <f>LOOKUP(A103,DuboCalc!$2:$2,DuboCalc!$39:$39)</f>
        <v>0.23</v>
      </c>
      <c r="H103" s="236">
        <f>LOOKUP(A103,DuboCalc!$2:$2,DuboCalc!$46:$46)</f>
        <v>487.5</v>
      </c>
      <c r="I103" s="236">
        <f>LOOKUP(A103,DuboCalc!$2:$2,DuboCalc!$48:$48)</f>
        <v>60</v>
      </c>
      <c r="J103" s="719">
        <f>IF(LOOKUP(A103,'2.Middel Proj Aangepast Object'!$A$7:$A$207,'2.Middel Proj Aangepast Object'!$U$7:$U$207)=0,100%,LOOKUP('St. Objectenlijst FE'!A103,'2.Middel Proj Aangepast Object'!$A$7:$A$207,'2.Middel Proj Aangepast Object'!$U$7:$U$207))</f>
        <v>1</v>
      </c>
      <c r="K103" s="548">
        <f>LOOKUP(A103,DuboCalc!$2:$2,DuboCalc!$51:$51)</f>
        <v>0</v>
      </c>
      <c r="L103" s="548">
        <f>LOOKUP(A103,DuboCalc!$2:$2,DuboCalc!$52:$52)</f>
        <v>0</v>
      </c>
      <c r="M103" s="548">
        <f>LOOKUP(A103,DuboCalc!$2:$2,DuboCalc!$53:$53)</f>
        <v>1</v>
      </c>
      <c r="N103" s="548">
        <f>LOOKUP(A103,DuboCalc!$2:$2,DuboCalc!$54:$54)</f>
        <v>0</v>
      </c>
      <c r="O103" s="548">
        <f>LOOKUP(A103,DuboCalc!$2:$2,DuboCalc!$55:$55)</f>
        <v>0</v>
      </c>
      <c r="P103" s="548">
        <f>LOOKUP(A103,DuboCalc!$2:$2,DuboCalc!$56:$56)</f>
        <v>0</v>
      </c>
      <c r="Q103" s="548">
        <f>LOOKUP(A103,DuboCalc!$2:$2,DuboCalc!$57:$57)</f>
        <v>0</v>
      </c>
      <c r="R103" s="549">
        <f>LOOKUP(A103,DuboCalc!$2:$2,DuboCalc!$59:$59)</f>
        <v>0</v>
      </c>
      <c r="S103" s="549">
        <f>LOOKUP(A103,DuboCalc!$2:$2,DuboCalc!$60:$60)</f>
        <v>0</v>
      </c>
      <c r="T103" s="717">
        <f>LOOKUP(A103,DuboCalc!$D$2:$CX$2,DuboCalc!$D$49:$CX$49)</f>
        <v>3.1651501547987619E-2</v>
      </c>
      <c r="U103" s="717">
        <f>IF(LOOKUP(A103,'1.Klein Proj Bestaand Object'!$A$8:$A$208,'1.Klein Proj Bestaand Object'!$U$8:$U$208)=0,'St. Objectenlijst FE'!H103,(LOOKUP(A103,'1.Klein Proj Bestaand Object'!$A$8:$A$208,'1.Klein Proj Bestaand Object'!$U$8:$U$208)))</f>
        <v>487.5</v>
      </c>
      <c r="V103" s="718">
        <f>LOOKUP(A103,'1.Klein Proj Bestaand Object'!$A$8:$A$208,'1.Klein Proj Bestaand Object'!$V$8:$V$208)</f>
        <v>0</v>
      </c>
      <c r="Z103" s="912"/>
      <c r="AA103" s="912"/>
      <c r="AB103" s="912"/>
      <c r="AC103" s="912"/>
      <c r="AD103" s="5"/>
    </row>
    <row r="104" spans="1:30" ht="18" thickBot="1" x14ac:dyDescent="0.25">
      <c r="A104" s="235">
        <f t="shared" si="0"/>
        <v>100</v>
      </c>
      <c r="B104" s="169" t="str">
        <f>LOOKUP(A104,DuboCalc!$2:$2,DuboCalc!$3:$3)</f>
        <v>Funderingslaag (menggranulaat) (200mm) (60j)</v>
      </c>
      <c r="C104" s="724">
        <v>2</v>
      </c>
      <c r="D104" s="628">
        <v>6</v>
      </c>
      <c r="E104" s="696" t="str">
        <f>LOOKUP(A104,DuboCalc!$2:$2,DuboCalc!$4:$4)</f>
        <v>m2</v>
      </c>
      <c r="F104" s="230" t="str">
        <f>LOOKUP(A104,DuboCalc!$2:$2,DuboCalc!$5:$5)</f>
        <v>Fundering: 200 mm Hydraulisch Menggranulaat 1950kg/m3</v>
      </c>
      <c r="G104" s="629">
        <f>LOOKUP(A104,DuboCalc!$2:$2,DuboCalc!$39:$39)</f>
        <v>0.19</v>
      </c>
      <c r="H104" s="236">
        <f>LOOKUP(A104,DuboCalc!$2:$2,DuboCalc!$46:$46)</f>
        <v>390</v>
      </c>
      <c r="I104" s="236">
        <f>LOOKUP(A104,DuboCalc!$2:$2,DuboCalc!$48:$48)</f>
        <v>60</v>
      </c>
      <c r="J104" s="719">
        <f>IF(LOOKUP(A104,'2.Middel Proj Aangepast Object'!$A$7:$A$207,'2.Middel Proj Aangepast Object'!$U$7:$U$207)=0,100%,LOOKUP('St. Objectenlijst FE'!A104,'2.Middel Proj Aangepast Object'!$A$7:$A$207,'2.Middel Proj Aangepast Object'!$U$7:$U$207))</f>
        <v>1</v>
      </c>
      <c r="K104" s="548">
        <f>LOOKUP(A104,DuboCalc!$2:$2,DuboCalc!$51:$51)</f>
        <v>0</v>
      </c>
      <c r="L104" s="548">
        <f>LOOKUP(A104,DuboCalc!$2:$2,DuboCalc!$52:$52)</f>
        <v>0</v>
      </c>
      <c r="M104" s="548">
        <f>LOOKUP(A104,DuboCalc!$2:$2,DuboCalc!$53:$53)</f>
        <v>1</v>
      </c>
      <c r="N104" s="548">
        <f>LOOKUP(A104,DuboCalc!$2:$2,DuboCalc!$54:$54)</f>
        <v>0</v>
      </c>
      <c r="O104" s="548">
        <f>LOOKUP(A104,DuboCalc!$2:$2,DuboCalc!$55:$55)</f>
        <v>0</v>
      </c>
      <c r="P104" s="548">
        <f>LOOKUP(A104,DuboCalc!$2:$2,DuboCalc!$56:$56)</f>
        <v>0</v>
      </c>
      <c r="Q104" s="548">
        <f>LOOKUP(A104,DuboCalc!$2:$2,DuboCalc!$57:$57)</f>
        <v>0</v>
      </c>
      <c r="R104" s="549">
        <f>LOOKUP(A104,DuboCalc!$2:$2,DuboCalc!$59:$59)</f>
        <v>0</v>
      </c>
      <c r="S104" s="549">
        <f>LOOKUP(A104,DuboCalc!$2:$2,DuboCalc!$60:$60)</f>
        <v>0</v>
      </c>
      <c r="T104" s="717">
        <f>LOOKUP(A104,DuboCalc!$D$2:$CX$2,DuboCalc!$D$49:$CX$49)</f>
        <v>3.1651501547987619E-2</v>
      </c>
      <c r="U104" s="717">
        <f>IF(LOOKUP(A104,'1.Klein Proj Bestaand Object'!$A$8:$A$208,'1.Klein Proj Bestaand Object'!$U$8:$U$208)=0,'St. Objectenlijst FE'!H104,(LOOKUP(A104,'1.Klein Proj Bestaand Object'!$A$8:$A$208,'1.Klein Proj Bestaand Object'!$U$8:$U$208)))</f>
        <v>390</v>
      </c>
      <c r="V104" s="718">
        <f>LOOKUP(A104,'1.Klein Proj Bestaand Object'!$A$8:$A$208,'1.Klein Proj Bestaand Object'!$V$8:$V$208)</f>
        <v>0</v>
      </c>
      <c r="Z104" s="912"/>
      <c r="AA104" s="912"/>
      <c r="AB104" s="912"/>
      <c r="AC104" s="912"/>
    </row>
    <row r="105" spans="1:30" ht="86" thickBot="1" x14ac:dyDescent="0.25">
      <c r="A105" s="235">
        <f t="shared" si="0"/>
        <v>101</v>
      </c>
      <c r="B105" s="169" t="str">
        <f>LOOKUP(A105,DuboCalc!$2:$2,DuboCalc!$3:$3)</f>
        <v>Zand (60j)</v>
      </c>
      <c r="C105" s="724">
        <v>2</v>
      </c>
      <c r="D105" s="628">
        <v>6</v>
      </c>
      <c r="E105" s="696" t="str">
        <f>LOOKUP(A105,DuboCalc!$2:$2,DuboCalc!$4:$4)</f>
        <v>m2</v>
      </c>
      <c r="F105" s="230" t="str">
        <f>LOOKUP(A105,DuboCalc!$2:$2,DuboCalc!$5:$5)</f>
        <v>1,63kg/m3
Zandbed: 540 mm zand
1 m2 * 0,54m = 0,54m3/m2</v>
      </c>
      <c r="G105" s="629">
        <f>LOOKUP(A105,DuboCalc!$2:$2,DuboCalc!$39:$39)</f>
        <v>2.5299999999999998</v>
      </c>
      <c r="H105" s="236">
        <f>LOOKUP(A105,DuboCalc!$2:$2,DuboCalc!$46:$46)</f>
        <v>1630</v>
      </c>
      <c r="I105" s="236">
        <f>LOOKUP(A105,DuboCalc!$2:$2,DuboCalc!$48:$48)</f>
        <v>60</v>
      </c>
      <c r="J105" s="719">
        <f>IF(LOOKUP(A105,'2.Middel Proj Aangepast Object'!$A$7:$A$207,'2.Middel Proj Aangepast Object'!$U$7:$U$207)=0,100%,LOOKUP('St. Objectenlijst FE'!A105,'2.Middel Proj Aangepast Object'!$A$7:$A$207,'2.Middel Proj Aangepast Object'!$U$7:$U$207))</f>
        <v>1</v>
      </c>
      <c r="K105" s="548">
        <f>LOOKUP(A105,DuboCalc!$2:$2,DuboCalc!$51:$51)</f>
        <v>0</v>
      </c>
      <c r="L105" s="548">
        <f>LOOKUP(A105,DuboCalc!$2:$2,DuboCalc!$52:$52)</f>
        <v>0</v>
      </c>
      <c r="M105" s="548">
        <f>LOOKUP(A105,DuboCalc!$2:$2,DuboCalc!$53:$53)</f>
        <v>0</v>
      </c>
      <c r="N105" s="548">
        <f>LOOKUP(A105,DuboCalc!$2:$2,DuboCalc!$54:$54)</f>
        <v>0</v>
      </c>
      <c r="O105" s="548">
        <f>LOOKUP(A105,DuboCalc!$2:$2,DuboCalc!$55:$55)</f>
        <v>1</v>
      </c>
      <c r="P105" s="548">
        <f>LOOKUP(A105,DuboCalc!$2:$2,DuboCalc!$56:$56)</f>
        <v>0</v>
      </c>
      <c r="Q105" s="548">
        <f>LOOKUP(A105,DuboCalc!$2:$2,DuboCalc!$57:$57)</f>
        <v>0</v>
      </c>
      <c r="R105" s="549">
        <f>LOOKUP(A105,DuboCalc!$2:$2,DuboCalc!$59:$59)</f>
        <v>0</v>
      </c>
      <c r="S105" s="549">
        <f>LOOKUP(A105,DuboCalc!$2:$2,DuboCalc!$60:$60)</f>
        <v>0</v>
      </c>
      <c r="T105" s="717">
        <f>LOOKUP(A105,DuboCalc!$D$2:$CX$2,DuboCalc!$D$49:$CX$49)</f>
        <v>3.1651501547987619E-2</v>
      </c>
      <c r="U105" s="717">
        <f>IF(LOOKUP(A105,'1.Klein Proj Bestaand Object'!$A$8:$A$208,'1.Klein Proj Bestaand Object'!$U$8:$U$208)=0,'St. Objectenlijst FE'!H105,(LOOKUP(A105,'1.Klein Proj Bestaand Object'!$A$8:$A$208,'1.Klein Proj Bestaand Object'!$U$8:$U$208)))</f>
        <v>1630</v>
      </c>
      <c r="V105" s="718">
        <f>LOOKUP(A105,'1.Klein Proj Bestaand Object'!$A$8:$A$208,'1.Klein Proj Bestaand Object'!$V$8:$V$208)</f>
        <v>0</v>
      </c>
      <c r="Z105" s="912"/>
      <c r="AA105" s="912"/>
      <c r="AB105" s="912"/>
      <c r="AC105" s="912"/>
    </row>
    <row r="106" spans="1:30" ht="35" thickBot="1" x14ac:dyDescent="0.25">
      <c r="A106" s="235">
        <f t="shared" si="0"/>
        <v>102</v>
      </c>
      <c r="B106" s="169" t="str">
        <f>LOOKUP(A106,DuboCalc!$2:$2,DuboCalc!$3:$3)</f>
        <v>Betongranulaat</v>
      </c>
      <c r="C106" s="724">
        <v>2</v>
      </c>
      <c r="D106" s="628">
        <v>6</v>
      </c>
      <c r="E106" s="696" t="str">
        <f>LOOKUP(A106,DuboCalc!$2:$2,DuboCalc!$4:$4)</f>
        <v>m2</v>
      </c>
      <c r="F106" s="230" t="str">
        <f>LOOKUP(A106,DuboCalc!$2:$2,DuboCalc!$5:$5)</f>
        <v>laagdikte 0,25m
2.100kg/m3</v>
      </c>
      <c r="G106" s="629">
        <f>LOOKUP(A106,DuboCalc!$2:$2,DuboCalc!$39:$39)</f>
        <v>0.16</v>
      </c>
      <c r="H106" s="236">
        <f>LOOKUP(A106,DuboCalc!$2:$2,DuboCalc!$46:$46)</f>
        <v>525</v>
      </c>
      <c r="I106" s="236">
        <f>LOOKUP(A106,DuboCalc!$2:$2,DuboCalc!$48:$48)</f>
        <v>60</v>
      </c>
      <c r="J106" s="719">
        <f>IF(LOOKUP(A106,'2.Middel Proj Aangepast Object'!$A$7:$A$207,'2.Middel Proj Aangepast Object'!$U$7:$U$207)=0,100%,LOOKUP('St. Objectenlijst FE'!A106,'2.Middel Proj Aangepast Object'!$A$7:$A$207,'2.Middel Proj Aangepast Object'!$U$7:$U$207))</f>
        <v>1</v>
      </c>
      <c r="K106" s="548">
        <f>LOOKUP(A106,DuboCalc!$2:$2,DuboCalc!$51:$51)</f>
        <v>1</v>
      </c>
      <c r="L106" s="548">
        <f>LOOKUP(A106,DuboCalc!$2:$2,DuboCalc!$52:$52)</f>
        <v>0</v>
      </c>
      <c r="M106" s="548">
        <f>LOOKUP(A106,DuboCalc!$2:$2,DuboCalc!$53:$53)</f>
        <v>0</v>
      </c>
      <c r="N106" s="548">
        <f>LOOKUP(A106,DuboCalc!$2:$2,DuboCalc!$54:$54)</f>
        <v>0</v>
      </c>
      <c r="O106" s="548">
        <f>LOOKUP(A106,DuboCalc!$2:$2,DuboCalc!$55:$55)</f>
        <v>0</v>
      </c>
      <c r="P106" s="548">
        <f>LOOKUP(A106,DuboCalc!$2:$2,DuboCalc!$56:$56)</f>
        <v>0</v>
      </c>
      <c r="Q106" s="548">
        <f>LOOKUP(A106,DuboCalc!$2:$2,DuboCalc!$57:$57)</f>
        <v>0</v>
      </c>
      <c r="R106" s="549">
        <f>LOOKUP(A106,DuboCalc!$2:$2,DuboCalc!$59:$59)</f>
        <v>0</v>
      </c>
      <c r="S106" s="549">
        <f>LOOKUP(A106,DuboCalc!$2:$2,DuboCalc!$60:$60)</f>
        <v>0</v>
      </c>
      <c r="T106" s="717">
        <f>LOOKUP(A106,DuboCalc!$D$2:$CX$2,DuboCalc!$D$49:$CX$49)</f>
        <v>3.1651501547987619E-2</v>
      </c>
      <c r="U106" s="717">
        <f>IF(LOOKUP(A106,'1.Klein Proj Bestaand Object'!$A$8:$A$208,'1.Klein Proj Bestaand Object'!$U$8:$U$208)=0,'St. Objectenlijst FE'!H106,(LOOKUP(A106,'1.Klein Proj Bestaand Object'!$A$8:$A$208,'1.Klein Proj Bestaand Object'!$U$8:$U$208)))</f>
        <v>525</v>
      </c>
      <c r="V106" s="718">
        <f>LOOKUP(A106,'1.Klein Proj Bestaand Object'!$A$8:$A$208,'1.Klein Proj Bestaand Object'!$V$8:$V$208)</f>
        <v>0</v>
      </c>
      <c r="Z106" s="912"/>
      <c r="AA106" s="912"/>
      <c r="AB106" s="912"/>
      <c r="AC106" s="912"/>
    </row>
    <row r="107" spans="1:30" ht="120" thickBot="1" x14ac:dyDescent="0.25">
      <c r="A107" s="235">
        <f t="shared" si="0"/>
        <v>103</v>
      </c>
      <c r="B107" s="169" t="str">
        <f>LOOKUP(A107,DuboCalc!$2:$2,DuboCalc!$3:$3)</f>
        <v>Deklaag SMA NL 5</v>
      </c>
      <c r="C107" s="724">
        <v>2</v>
      </c>
      <c r="D107" s="628">
        <v>6</v>
      </c>
      <c r="E107" s="696" t="str">
        <f>LOOKUP(A107,DuboCalc!$2:$2,DuboCalc!$4:$4)</f>
        <v>m2</v>
      </c>
      <c r="F107" s="230" t="str">
        <f>LOOKUP(A107,DuboCalc!$2:$2,DuboCalc!$5:$5)</f>
        <v xml:space="preserve">Soortelijk gewicht: 2.500 kg/m3
Laagdikte is SMA 0/5 0,025 m 
Eenheid in kg/m2
25kg/m2 * 0,025 =  62,50 kg per m2 </v>
      </c>
      <c r="G107" s="629">
        <f>LOOKUP(A107,DuboCalc!$2:$2,DuboCalc!$39:$39)</f>
        <v>0.75</v>
      </c>
      <c r="H107" s="236">
        <f>LOOKUP(A107,DuboCalc!$2:$2,DuboCalc!$46:$46)</f>
        <v>62.5</v>
      </c>
      <c r="I107" s="236">
        <f>LOOKUP(A107,DuboCalc!$2:$2,DuboCalc!$48:$48)</f>
        <v>13</v>
      </c>
      <c r="J107" s="719">
        <f>IF(LOOKUP(A107,'2.Middel Proj Aangepast Object'!$A$7:$A$207,'2.Middel Proj Aangepast Object'!$U$7:$U$207)=0,100%,LOOKUP('St. Objectenlijst FE'!A107,'2.Middel Proj Aangepast Object'!$A$7:$A$207,'2.Middel Proj Aangepast Object'!$U$7:$U$207))</f>
        <v>1</v>
      </c>
      <c r="K107" s="548">
        <f>LOOKUP(A107,DuboCalc!$2:$2,DuboCalc!$51:$51)</f>
        <v>0</v>
      </c>
      <c r="L107" s="548">
        <f>LOOKUP(A107,DuboCalc!$2:$2,DuboCalc!$52:$52)</f>
        <v>0</v>
      </c>
      <c r="M107" s="548">
        <f>LOOKUP(A107,DuboCalc!$2:$2,DuboCalc!$53:$53)</f>
        <v>1</v>
      </c>
      <c r="N107" s="548">
        <f>LOOKUP(A107,DuboCalc!$2:$2,DuboCalc!$54:$54)</f>
        <v>0</v>
      </c>
      <c r="O107" s="548">
        <f>LOOKUP(A107,DuboCalc!$2:$2,DuboCalc!$55:$55)</f>
        <v>0</v>
      </c>
      <c r="P107" s="548">
        <f>LOOKUP(A107,DuboCalc!$2:$2,DuboCalc!$56:$56)</f>
        <v>0</v>
      </c>
      <c r="Q107" s="548">
        <f>LOOKUP(A107,DuboCalc!$2:$2,DuboCalc!$57:$57)</f>
        <v>0</v>
      </c>
      <c r="R107" s="549">
        <f>LOOKUP(A107,DuboCalc!$2:$2,DuboCalc!$59:$59)</f>
        <v>0</v>
      </c>
      <c r="S107" s="549">
        <f>LOOKUP(A107,DuboCalc!$2:$2,DuboCalc!$60:$60)</f>
        <v>0</v>
      </c>
      <c r="T107" s="717">
        <f>LOOKUP(A107,DuboCalc!$D$2:$CX$2,DuboCalc!$D$49:$CX$49)</f>
        <v>3.1651501547987619E-2</v>
      </c>
      <c r="U107" s="717">
        <f>IF(LOOKUP(A107,'1.Klein Proj Bestaand Object'!$A$8:$A$208,'1.Klein Proj Bestaand Object'!$U$8:$U$208)=0,'St. Objectenlijst FE'!H107,(LOOKUP(A107,'1.Klein Proj Bestaand Object'!$A$8:$A$208,'1.Klein Proj Bestaand Object'!$U$8:$U$208)))</f>
        <v>62.5</v>
      </c>
      <c r="V107" s="718">
        <f>LOOKUP(A107,'1.Klein Proj Bestaand Object'!$A$8:$A$208,'1.Klein Proj Bestaand Object'!$V$8:$V$208)</f>
        <v>0</v>
      </c>
      <c r="Z107" s="912"/>
      <c r="AA107" s="912"/>
      <c r="AB107" s="912"/>
      <c r="AC107" s="912"/>
    </row>
    <row r="108" spans="1:30" ht="52" thickBot="1" x14ac:dyDescent="0.25">
      <c r="A108" s="235">
        <f t="shared" si="0"/>
        <v>104</v>
      </c>
      <c r="B108" s="169" t="str">
        <f>LOOKUP(A108,DuboCalc!$2:$2,DuboCalc!$3:$3)</f>
        <v>Deklaag SMA NL 8-11 (13j)</v>
      </c>
      <c r="C108" s="724">
        <v>2</v>
      </c>
      <c r="D108" s="628">
        <v>6</v>
      </c>
      <c r="E108" s="696" t="str">
        <f>LOOKUP(A108,DuboCalc!$2:$2,DuboCalc!$4:$4)</f>
        <v>m2</v>
      </c>
      <c r="F108" s="230" t="str">
        <f>LOOKUP(A108,DuboCalc!$2:$2,DuboCalc!$5:$5)</f>
        <v xml:space="preserve">Soortelijk gewicht: 2.500 kg/m3
Laagdikte is SMA 0/8 en 0/11  dik 0,035m  
25kg/m2 * 0,035 =  87,50 kg per m2 </v>
      </c>
      <c r="G108" s="629">
        <f>LOOKUP(A108,DuboCalc!$2:$2,DuboCalc!$39:$39)</f>
        <v>0.95</v>
      </c>
      <c r="H108" s="236">
        <f>LOOKUP(A108,DuboCalc!$2:$2,DuboCalc!$46:$46)</f>
        <v>87.5</v>
      </c>
      <c r="I108" s="236">
        <f>LOOKUP(A108,DuboCalc!$2:$2,DuboCalc!$48:$48)</f>
        <v>13</v>
      </c>
      <c r="J108" s="719">
        <f>IF(LOOKUP(A108,'2.Middel Proj Aangepast Object'!$A$7:$A$207,'2.Middel Proj Aangepast Object'!$U$7:$U$207)=0,100%,LOOKUP('St. Objectenlijst FE'!A108,'2.Middel Proj Aangepast Object'!$A$7:$A$207,'2.Middel Proj Aangepast Object'!$U$7:$U$207))</f>
        <v>1</v>
      </c>
      <c r="K108" s="548">
        <f>LOOKUP(A108,DuboCalc!$2:$2,DuboCalc!$51:$51)</f>
        <v>0</v>
      </c>
      <c r="L108" s="548">
        <f>LOOKUP(A108,DuboCalc!$2:$2,DuboCalc!$52:$52)</f>
        <v>0</v>
      </c>
      <c r="M108" s="548">
        <f>LOOKUP(A108,DuboCalc!$2:$2,DuboCalc!$53:$53)</f>
        <v>1</v>
      </c>
      <c r="N108" s="548">
        <f>LOOKUP(A108,DuboCalc!$2:$2,DuboCalc!$54:$54)</f>
        <v>0</v>
      </c>
      <c r="O108" s="548">
        <f>LOOKUP(A108,DuboCalc!$2:$2,DuboCalc!$55:$55)</f>
        <v>0</v>
      </c>
      <c r="P108" s="548">
        <f>LOOKUP(A108,DuboCalc!$2:$2,DuboCalc!$56:$56)</f>
        <v>0</v>
      </c>
      <c r="Q108" s="548">
        <f>LOOKUP(A108,DuboCalc!$2:$2,DuboCalc!$57:$57)</f>
        <v>0</v>
      </c>
      <c r="R108" s="549">
        <f>LOOKUP(A108,DuboCalc!$2:$2,DuboCalc!$59:$59)</f>
        <v>0</v>
      </c>
      <c r="S108" s="549">
        <f>LOOKUP(A108,DuboCalc!$2:$2,DuboCalc!$60:$60)</f>
        <v>0</v>
      </c>
      <c r="T108" s="717">
        <f>LOOKUP(A108,DuboCalc!$D$2:$CX$2,DuboCalc!$D$49:$CX$49)</f>
        <v>3.1651501547987619E-2</v>
      </c>
      <c r="U108" s="717">
        <f>IF(LOOKUP(A108,'1.Klein Proj Bestaand Object'!$A$8:$A$208,'1.Klein Proj Bestaand Object'!$U$8:$U$208)=0,'St. Objectenlijst FE'!H108,(LOOKUP(A108,'1.Klein Proj Bestaand Object'!$A$8:$A$208,'1.Klein Proj Bestaand Object'!$U$8:$U$208)))</f>
        <v>87.5</v>
      </c>
      <c r="V108" s="718">
        <f>LOOKUP(A108,'1.Klein Proj Bestaand Object'!$A$8:$A$208,'1.Klein Proj Bestaand Object'!$V$8:$V$208)</f>
        <v>0</v>
      </c>
      <c r="Z108" s="912"/>
      <c r="AA108" s="912"/>
      <c r="AB108" s="912"/>
      <c r="AC108" s="912"/>
    </row>
    <row r="109" spans="1:30" ht="52" thickBot="1" x14ac:dyDescent="0.25">
      <c r="A109" s="235">
        <f t="shared" si="0"/>
        <v>105</v>
      </c>
      <c r="B109" s="169" t="str">
        <f>LOOKUP(A109,DuboCalc!$2:$2,DuboCalc!$3:$3)</f>
        <v>Geluidsreducerende SMA deklaag (13j)</v>
      </c>
      <c r="C109" s="724">
        <v>2</v>
      </c>
      <c r="D109" s="628">
        <v>6</v>
      </c>
      <c r="E109" s="696" t="str">
        <f>LOOKUP(A109,DuboCalc!$2:$2,DuboCalc!$4:$4)</f>
        <v>m2</v>
      </c>
      <c r="F109" s="230" t="str">
        <f>LOOKUP(A109,DuboCalc!$2:$2,DuboCalc!$5:$5)</f>
        <v xml:space="preserve">Soortelijk gewicht: 2.500 kg/m3
Laagdikte is SMA 0/11 0,035 m 
25kg/m2 * 0,035 =  87,50 kg per m2 </v>
      </c>
      <c r="G109" s="629">
        <f>LOOKUP(A109,DuboCalc!$2:$2,DuboCalc!$39:$39)</f>
        <v>1.1599999999999999</v>
      </c>
      <c r="H109" s="236">
        <f>LOOKUP(A109,DuboCalc!$2:$2,DuboCalc!$46:$46)</f>
        <v>87.5</v>
      </c>
      <c r="I109" s="236">
        <f>LOOKUP(A109,DuboCalc!$2:$2,DuboCalc!$48:$48)</f>
        <v>13</v>
      </c>
      <c r="J109" s="719">
        <f>IF(LOOKUP(A109,'2.Middel Proj Aangepast Object'!$A$7:$A$207,'2.Middel Proj Aangepast Object'!$U$7:$U$207)=0,100%,LOOKUP('St. Objectenlijst FE'!A109,'2.Middel Proj Aangepast Object'!$A$7:$A$207,'2.Middel Proj Aangepast Object'!$U$7:$U$207))</f>
        <v>1</v>
      </c>
      <c r="K109" s="548">
        <f>LOOKUP(A109,DuboCalc!$2:$2,DuboCalc!$51:$51)</f>
        <v>0</v>
      </c>
      <c r="L109" s="548">
        <f>LOOKUP(A109,DuboCalc!$2:$2,DuboCalc!$52:$52)</f>
        <v>0</v>
      </c>
      <c r="M109" s="548">
        <f>LOOKUP(A109,DuboCalc!$2:$2,DuboCalc!$53:$53)</f>
        <v>1</v>
      </c>
      <c r="N109" s="548">
        <f>LOOKUP(A109,DuboCalc!$2:$2,DuboCalc!$54:$54)</f>
        <v>0</v>
      </c>
      <c r="O109" s="548">
        <f>LOOKUP(A109,DuboCalc!$2:$2,DuboCalc!$55:$55)</f>
        <v>0</v>
      </c>
      <c r="P109" s="548">
        <f>LOOKUP(A109,DuboCalc!$2:$2,DuboCalc!$56:$56)</f>
        <v>0</v>
      </c>
      <c r="Q109" s="548">
        <f>LOOKUP(A109,DuboCalc!$2:$2,DuboCalc!$57:$57)</f>
        <v>0</v>
      </c>
      <c r="R109" s="549">
        <f>LOOKUP(A109,DuboCalc!$2:$2,DuboCalc!$59:$59)</f>
        <v>0</v>
      </c>
      <c r="S109" s="549">
        <f>LOOKUP(A109,DuboCalc!$2:$2,DuboCalc!$60:$60)</f>
        <v>0</v>
      </c>
      <c r="T109" s="717">
        <f>LOOKUP(A109,DuboCalc!$D$2:$CX$2,DuboCalc!$D$49:$CX$49)</f>
        <v>3.1651501547987619E-2</v>
      </c>
      <c r="U109" s="717">
        <f>IF(LOOKUP(A109,'1.Klein Proj Bestaand Object'!$A$8:$A$208,'1.Klein Proj Bestaand Object'!$U$8:$U$208)=0,'St. Objectenlijst FE'!H109,(LOOKUP(A109,'1.Klein Proj Bestaand Object'!$A$8:$A$208,'1.Klein Proj Bestaand Object'!$U$8:$U$208)))</f>
        <v>87.5</v>
      </c>
      <c r="V109" s="718">
        <f>LOOKUP(A109,'1.Klein Proj Bestaand Object'!$A$8:$A$208,'1.Klein Proj Bestaand Object'!$V$8:$V$208)</f>
        <v>0</v>
      </c>
      <c r="Z109" s="912"/>
      <c r="AA109" s="912"/>
      <c r="AB109" s="912"/>
      <c r="AC109" s="912"/>
    </row>
    <row r="110" spans="1:30" ht="69" thickBot="1" x14ac:dyDescent="0.25">
      <c r="A110" s="235">
        <f t="shared" si="0"/>
        <v>106</v>
      </c>
      <c r="B110" s="169" t="str">
        <f>LOOKUP(A110,DuboCalc!$2:$2,DuboCalc!$3:$3)</f>
        <v>Deklaag dubbellaags ZOAB</v>
      </c>
      <c r="C110" s="724">
        <v>2</v>
      </c>
      <c r="D110" s="628">
        <v>6</v>
      </c>
      <c r="E110" s="696" t="str">
        <f>LOOKUP(A110,DuboCalc!$2:$2,DuboCalc!$4:$4)</f>
        <v>m2</v>
      </c>
      <c r="F110" s="230" t="str">
        <f>LOOKUP(A110,DuboCalc!$2:$2,DuboCalc!$5:$5)</f>
        <v>Soortelijk gewicht: 2.300 kg/m3
Laagdikte dubbellaags zoab 0,07m
Soortelijk gewicht 23kg/m2
0,07m * 23kg/m2  = 161kg/m2</v>
      </c>
      <c r="G110" s="629">
        <f>LOOKUP(A110,DuboCalc!$2:$2,DuboCalc!$39:$39)</f>
        <v>1.59</v>
      </c>
      <c r="H110" s="236">
        <f>LOOKUP(A110,DuboCalc!$2:$2,DuboCalc!$46:$46)</f>
        <v>161</v>
      </c>
      <c r="I110" s="236">
        <f>LOOKUP(A110,DuboCalc!$2:$2,DuboCalc!$48:$48)</f>
        <v>10</v>
      </c>
      <c r="J110" s="719">
        <f>IF(LOOKUP(A110,'2.Middel Proj Aangepast Object'!$A$7:$A$207,'2.Middel Proj Aangepast Object'!$U$7:$U$207)=0,100%,LOOKUP('St. Objectenlijst FE'!A110,'2.Middel Proj Aangepast Object'!$A$7:$A$207,'2.Middel Proj Aangepast Object'!$U$7:$U$207))</f>
        <v>1</v>
      </c>
      <c r="K110" s="548">
        <f>LOOKUP(A110,DuboCalc!$2:$2,DuboCalc!$51:$51)</f>
        <v>0</v>
      </c>
      <c r="L110" s="548">
        <f>LOOKUP(A110,DuboCalc!$2:$2,DuboCalc!$52:$52)</f>
        <v>0</v>
      </c>
      <c r="M110" s="548">
        <f>LOOKUP(A110,DuboCalc!$2:$2,DuboCalc!$53:$53)</f>
        <v>1</v>
      </c>
      <c r="N110" s="548">
        <f>LOOKUP(A110,DuboCalc!$2:$2,DuboCalc!$54:$54)</f>
        <v>0</v>
      </c>
      <c r="O110" s="548">
        <f>LOOKUP(A110,DuboCalc!$2:$2,DuboCalc!$55:$55)</f>
        <v>0</v>
      </c>
      <c r="P110" s="548">
        <f>LOOKUP(A110,DuboCalc!$2:$2,DuboCalc!$56:$56)</f>
        <v>0</v>
      </c>
      <c r="Q110" s="548">
        <f>LOOKUP(A110,DuboCalc!$2:$2,DuboCalc!$57:$57)</f>
        <v>0</v>
      </c>
      <c r="R110" s="549">
        <f>LOOKUP(A110,DuboCalc!$2:$2,DuboCalc!$59:$59)</f>
        <v>0</v>
      </c>
      <c r="S110" s="549">
        <f>LOOKUP(A110,DuboCalc!$2:$2,DuboCalc!$60:$60)</f>
        <v>0</v>
      </c>
      <c r="T110" s="717">
        <f>LOOKUP(A110,DuboCalc!$D$2:$CX$2,DuboCalc!$D$49:$CX$49)</f>
        <v>3.1651501547987619E-2</v>
      </c>
      <c r="U110" s="717">
        <f>IF(LOOKUP(A110,'1.Klein Proj Bestaand Object'!$A$8:$A$208,'1.Klein Proj Bestaand Object'!$U$8:$U$208)=0,'St. Objectenlijst FE'!H110,(LOOKUP(A110,'1.Klein Proj Bestaand Object'!$A$8:$A$208,'1.Klein Proj Bestaand Object'!$U$8:$U$208)))</f>
        <v>161</v>
      </c>
      <c r="V110" s="718">
        <f>LOOKUP(A110,'1.Klein Proj Bestaand Object'!$A$8:$A$208,'1.Klein Proj Bestaand Object'!$V$8:$V$208)</f>
        <v>0</v>
      </c>
      <c r="Z110" s="912"/>
      <c r="AA110" s="912"/>
      <c r="AB110" s="912"/>
      <c r="AC110" s="912"/>
    </row>
    <row r="111" spans="1:30" ht="52" thickBot="1" x14ac:dyDescent="0.25">
      <c r="A111" s="235">
        <f t="shared" si="0"/>
        <v>107</v>
      </c>
      <c r="B111" s="169" t="str">
        <f>LOOKUP(A111,DuboCalc!$2:$2,DuboCalc!$3:$3)</f>
        <v>Betonverharding (60j)</v>
      </c>
      <c r="C111" s="724">
        <v>2</v>
      </c>
      <c r="D111" s="628">
        <v>6</v>
      </c>
      <c r="E111" s="696" t="str">
        <f>LOOKUP(A111,DuboCalc!$2:$2,DuboCalc!$4:$4)</f>
        <v>m2</v>
      </c>
      <c r="F111" s="230" t="str">
        <f>LOOKUP(A111,DuboCalc!$2:$2,DuboCalc!$5:$5)</f>
        <v>Soortelijk gewicht: 2.423 kg/m3
Laagdikte is 0,25m
0,25m3 per m2</v>
      </c>
      <c r="G111" s="629">
        <f>LOOKUP(A111,DuboCalc!$2:$2,DuboCalc!$39:$39)</f>
        <v>10.58</v>
      </c>
      <c r="H111" s="236">
        <f>LOOKUP(A111,DuboCalc!$2:$2,DuboCalc!$46:$46)</f>
        <v>586.5</v>
      </c>
      <c r="I111" s="236">
        <f>LOOKUP(A111,DuboCalc!$2:$2,DuboCalc!$48:$48)</f>
        <v>60</v>
      </c>
      <c r="J111" s="719">
        <f>IF(LOOKUP(A111,'2.Middel Proj Aangepast Object'!$A$7:$A$207,'2.Middel Proj Aangepast Object'!$U$7:$U$207)=0,100%,LOOKUP('St. Objectenlijst FE'!A111,'2.Middel Proj Aangepast Object'!$A$7:$A$207,'2.Middel Proj Aangepast Object'!$U$7:$U$207))</f>
        <v>1</v>
      </c>
      <c r="K111" s="548">
        <f>LOOKUP(A111,DuboCalc!$2:$2,DuboCalc!$51:$51)</f>
        <v>1</v>
      </c>
      <c r="L111" s="548">
        <f>LOOKUP(A111,DuboCalc!$2:$2,DuboCalc!$52:$52)</f>
        <v>0</v>
      </c>
      <c r="M111" s="548">
        <f>LOOKUP(A111,DuboCalc!$2:$2,DuboCalc!$53:$53)</f>
        <v>0</v>
      </c>
      <c r="N111" s="548">
        <f>LOOKUP(A111,DuboCalc!$2:$2,DuboCalc!$54:$54)</f>
        <v>0</v>
      </c>
      <c r="O111" s="548">
        <f>LOOKUP(A111,DuboCalc!$2:$2,DuboCalc!$55:$55)</f>
        <v>0</v>
      </c>
      <c r="P111" s="548">
        <f>LOOKUP(A111,DuboCalc!$2:$2,DuboCalc!$56:$56)</f>
        <v>0</v>
      </c>
      <c r="Q111" s="548">
        <f>LOOKUP(A111,DuboCalc!$2:$2,DuboCalc!$57:$57)</f>
        <v>0</v>
      </c>
      <c r="R111" s="549">
        <f>LOOKUP(A111,DuboCalc!$2:$2,DuboCalc!$59:$59)</f>
        <v>0</v>
      </c>
      <c r="S111" s="549">
        <f>LOOKUP(A111,DuboCalc!$2:$2,DuboCalc!$60:$60)</f>
        <v>0</v>
      </c>
      <c r="T111" s="717">
        <f>LOOKUP(A111,DuboCalc!$D$2:$CX$2,DuboCalc!$D$49:$CX$49)</f>
        <v>3.1651501547987619E-2</v>
      </c>
      <c r="U111" s="717">
        <f>IF(LOOKUP(A111,'1.Klein Proj Bestaand Object'!$A$8:$A$208,'1.Klein Proj Bestaand Object'!$U$8:$U$208)=0,'St. Objectenlijst FE'!H111,(LOOKUP(A111,'1.Klein Proj Bestaand Object'!$A$8:$A$208,'1.Klein Proj Bestaand Object'!$U$8:$U$208)))</f>
        <v>586.5</v>
      </c>
      <c r="V111" s="718">
        <f>LOOKUP(A111,'1.Klein Proj Bestaand Object'!$A$8:$A$208,'1.Klein Proj Bestaand Object'!$V$8:$V$208)</f>
        <v>0</v>
      </c>
      <c r="Z111" s="912"/>
      <c r="AA111" s="912"/>
      <c r="AB111" s="912"/>
      <c r="AC111" s="912"/>
    </row>
    <row r="112" spans="1:30" ht="52" thickBot="1" x14ac:dyDescent="0.25">
      <c r="A112" s="235">
        <f t="shared" si="0"/>
        <v>108</v>
      </c>
      <c r="B112" s="169" t="str">
        <f>LOOKUP(A112,DuboCalc!$2:$2,DuboCalc!$3:$3)</f>
        <v>Betonverharding (14j)</v>
      </c>
      <c r="C112" s="724">
        <v>2</v>
      </c>
      <c r="D112" s="628">
        <v>6</v>
      </c>
      <c r="E112" s="696" t="str">
        <f>LOOKUP(A112,DuboCalc!$2:$2,DuboCalc!$4:$4)</f>
        <v>m2</v>
      </c>
      <c r="F112" s="230" t="str">
        <f>LOOKUP(A112,DuboCalc!$2:$2,DuboCalc!$5:$5)</f>
        <v>Soortelijk gewicht: 2.423 kg/m3
Laagdikte is 0,16 m
0,16 m3 per m2</v>
      </c>
      <c r="G112" s="629">
        <f>LOOKUP(A112,DuboCalc!$2:$2,DuboCalc!$39:$39)</f>
        <v>6.77</v>
      </c>
      <c r="H112" s="236">
        <f>LOOKUP(A112,DuboCalc!$2:$2,DuboCalc!$46:$46)</f>
        <v>375.36</v>
      </c>
      <c r="I112" s="236">
        <f>LOOKUP(A112,DuboCalc!$2:$2,DuboCalc!$48:$48)</f>
        <v>14</v>
      </c>
      <c r="J112" s="719">
        <f>IF(LOOKUP(A112,'2.Middel Proj Aangepast Object'!$A$7:$A$207,'2.Middel Proj Aangepast Object'!$U$7:$U$207)=0,100%,LOOKUP('St. Objectenlijst FE'!A112,'2.Middel Proj Aangepast Object'!$A$7:$A$207,'2.Middel Proj Aangepast Object'!$U$7:$U$207))</f>
        <v>1</v>
      </c>
      <c r="K112" s="548">
        <f>LOOKUP(A112,DuboCalc!$2:$2,DuboCalc!$51:$51)</f>
        <v>1</v>
      </c>
      <c r="L112" s="548">
        <f>LOOKUP(A112,DuboCalc!$2:$2,DuboCalc!$52:$52)</f>
        <v>0</v>
      </c>
      <c r="M112" s="548">
        <f>LOOKUP(A112,DuboCalc!$2:$2,DuboCalc!$53:$53)</f>
        <v>0</v>
      </c>
      <c r="N112" s="548">
        <f>LOOKUP(A112,DuboCalc!$2:$2,DuboCalc!$54:$54)</f>
        <v>0</v>
      </c>
      <c r="O112" s="548">
        <f>LOOKUP(A112,DuboCalc!$2:$2,DuboCalc!$55:$55)</f>
        <v>0</v>
      </c>
      <c r="P112" s="548">
        <f>LOOKUP(A112,DuboCalc!$2:$2,DuboCalc!$56:$56)</f>
        <v>0</v>
      </c>
      <c r="Q112" s="548">
        <f>LOOKUP(A112,DuboCalc!$2:$2,DuboCalc!$57:$57)</f>
        <v>0</v>
      </c>
      <c r="R112" s="549">
        <f>LOOKUP(A112,DuboCalc!$2:$2,DuboCalc!$59:$59)</f>
        <v>0</v>
      </c>
      <c r="S112" s="549">
        <f>LOOKUP(A112,DuboCalc!$2:$2,DuboCalc!$60:$60)</f>
        <v>0</v>
      </c>
      <c r="T112" s="717">
        <f>LOOKUP(A112,DuboCalc!$D$2:$CX$2,DuboCalc!$D$49:$CX$49)</f>
        <v>3.1651501547987619E-2</v>
      </c>
      <c r="U112" s="717">
        <f>IF(LOOKUP(A112,'1.Klein Proj Bestaand Object'!$A$8:$A$208,'1.Klein Proj Bestaand Object'!$U$8:$U$208)=0,'St. Objectenlijst FE'!H112,(LOOKUP(A112,'1.Klein Proj Bestaand Object'!$A$8:$A$208,'1.Klein Proj Bestaand Object'!$U$8:$U$208)))</f>
        <v>375.36</v>
      </c>
      <c r="V112" s="718">
        <f>LOOKUP(A112,'1.Klein Proj Bestaand Object'!$A$8:$A$208,'1.Klein Proj Bestaand Object'!$V$8:$V$208)</f>
        <v>0</v>
      </c>
      <c r="Z112" s="912"/>
      <c r="AA112" s="912"/>
      <c r="AB112" s="912"/>
      <c r="AC112" s="912"/>
    </row>
    <row r="113" spans="1:29" ht="52" thickBot="1" x14ac:dyDescent="0.25">
      <c r="A113" s="235">
        <f t="shared" si="0"/>
        <v>109</v>
      </c>
      <c r="B113" s="169" t="str">
        <f>LOOKUP(A113,DuboCalc!$2:$2,DuboCalc!$3:$3)</f>
        <v>Deklaag SMA NL 8-11 (14j)</v>
      </c>
      <c r="C113" s="724">
        <v>2</v>
      </c>
      <c r="D113" s="628">
        <v>6</v>
      </c>
      <c r="E113" s="696" t="str">
        <f>LOOKUP(A113,DuboCalc!$2:$2,DuboCalc!$4:$4)</f>
        <v>m2</v>
      </c>
      <c r="F113" s="230" t="str">
        <f>LOOKUP(A113,DuboCalc!$2:$2,DuboCalc!$5:$5)</f>
        <v xml:space="preserve">Soortelijk gewicht: 2.500 kg/m3
Laagdikte is SMA 0/8 en 0/11  dik 0,03m  
25kg/m2 * 0,03 =  75,00 kg per m2 </v>
      </c>
      <c r="G113" s="629">
        <f>LOOKUP(A113,DuboCalc!$2:$2,DuboCalc!$39:$39)</f>
        <v>0.81</v>
      </c>
      <c r="H113" s="236">
        <f>LOOKUP(A113,DuboCalc!$2:$2,DuboCalc!$46:$46)</f>
        <v>75</v>
      </c>
      <c r="I113" s="236">
        <f>LOOKUP(A113,DuboCalc!$2:$2,DuboCalc!$48:$48)</f>
        <v>14</v>
      </c>
      <c r="J113" s="719">
        <f>IF(LOOKUP(A113,'2.Middel Proj Aangepast Object'!$A$7:$A$207,'2.Middel Proj Aangepast Object'!$U$7:$U$207)=0,100%,LOOKUP('St. Objectenlijst FE'!A113,'2.Middel Proj Aangepast Object'!$A$7:$A$207,'2.Middel Proj Aangepast Object'!$U$7:$U$207))</f>
        <v>1</v>
      </c>
      <c r="K113" s="548">
        <f>LOOKUP(A113,DuboCalc!$2:$2,DuboCalc!$51:$51)</f>
        <v>0</v>
      </c>
      <c r="L113" s="548">
        <f>LOOKUP(A113,DuboCalc!$2:$2,DuboCalc!$52:$52)</f>
        <v>1</v>
      </c>
      <c r="M113" s="548">
        <f>LOOKUP(A113,DuboCalc!$2:$2,DuboCalc!$53:$53)</f>
        <v>0</v>
      </c>
      <c r="N113" s="548">
        <f>LOOKUP(A113,DuboCalc!$2:$2,DuboCalc!$54:$54)</f>
        <v>0</v>
      </c>
      <c r="O113" s="548">
        <f>LOOKUP(A113,DuboCalc!$2:$2,DuboCalc!$55:$55)</f>
        <v>0</v>
      </c>
      <c r="P113" s="548">
        <f>LOOKUP(A113,DuboCalc!$2:$2,DuboCalc!$56:$56)</f>
        <v>0</v>
      </c>
      <c r="Q113" s="548">
        <f>LOOKUP(A113,DuboCalc!$2:$2,DuboCalc!$57:$57)</f>
        <v>0</v>
      </c>
      <c r="R113" s="549">
        <f>LOOKUP(A113,DuboCalc!$2:$2,DuboCalc!$59:$59)</f>
        <v>0</v>
      </c>
      <c r="S113" s="549">
        <f>LOOKUP(A113,DuboCalc!$2:$2,DuboCalc!$60:$60)</f>
        <v>0</v>
      </c>
      <c r="T113" s="717">
        <f>LOOKUP(A113,DuboCalc!$D$2:$CX$2,DuboCalc!$D$49:$CX$49)</f>
        <v>3.1651501547987619E-2</v>
      </c>
      <c r="U113" s="717">
        <f>IF(LOOKUP(A113,'1.Klein Proj Bestaand Object'!$A$8:$A$208,'1.Klein Proj Bestaand Object'!$U$8:$U$208)=0,'St. Objectenlijst FE'!H113,(LOOKUP(A113,'1.Klein Proj Bestaand Object'!$A$8:$A$208,'1.Klein Proj Bestaand Object'!$U$8:$U$208)))</f>
        <v>75</v>
      </c>
      <c r="V113" s="718">
        <f>LOOKUP(A113,'1.Klein Proj Bestaand Object'!$A$8:$A$208,'1.Klein Proj Bestaand Object'!$V$8:$V$208)</f>
        <v>0</v>
      </c>
      <c r="Z113" s="912"/>
      <c r="AA113" s="912"/>
      <c r="AB113" s="912"/>
      <c r="AC113" s="912"/>
    </row>
    <row r="114" spans="1:29" ht="18" thickBot="1" x14ac:dyDescent="0.25">
      <c r="A114" s="235">
        <f t="shared" si="0"/>
        <v>110</v>
      </c>
      <c r="B114" s="169" t="str">
        <f>LOOKUP(A114,DuboCalc!$2:$2,DuboCalc!$3:$3)</f>
        <v>Steenslag</v>
      </c>
      <c r="C114" s="724">
        <v>2</v>
      </c>
      <c r="D114" s="628">
        <v>6</v>
      </c>
      <c r="E114" s="696" t="str">
        <f>LOOKUP(A114,DuboCalc!$2:$2,DuboCalc!$4:$4)</f>
        <v>m2</v>
      </c>
      <c r="F114" s="230" t="str">
        <f>LOOKUP(A114,DuboCalc!$2:$2,DuboCalc!$5:$5)</f>
        <v>Gerekend met 6kg/m2</v>
      </c>
      <c r="G114" s="629">
        <f>LOOKUP(A114,DuboCalc!$2:$2,DuboCalc!$39:$39)</f>
        <v>0.01</v>
      </c>
      <c r="H114" s="236">
        <f>LOOKUP(A114,DuboCalc!$2:$2,DuboCalc!$46:$46)</f>
        <v>6</v>
      </c>
      <c r="I114" s="236">
        <f>LOOKUP(A114,DuboCalc!$2:$2,DuboCalc!$48:$48)</f>
        <v>60</v>
      </c>
      <c r="J114" s="719">
        <f>IF(LOOKUP(A114,'2.Middel Proj Aangepast Object'!$A$7:$A$207,'2.Middel Proj Aangepast Object'!$U$7:$U$207)=0,100%,LOOKUP('St. Objectenlijst FE'!A114,'2.Middel Proj Aangepast Object'!$A$7:$A$207,'2.Middel Proj Aangepast Object'!$U$7:$U$207))</f>
        <v>1</v>
      </c>
      <c r="K114" s="548">
        <f>LOOKUP(A114,DuboCalc!$2:$2,DuboCalc!$51:$51)</f>
        <v>0</v>
      </c>
      <c r="L114" s="548">
        <f>LOOKUP(A114,DuboCalc!$2:$2,DuboCalc!$52:$52)</f>
        <v>1</v>
      </c>
      <c r="M114" s="548">
        <f>LOOKUP(A114,DuboCalc!$2:$2,DuboCalc!$53:$53)</f>
        <v>0</v>
      </c>
      <c r="N114" s="548">
        <f>LOOKUP(A114,DuboCalc!$2:$2,DuboCalc!$54:$54)</f>
        <v>0</v>
      </c>
      <c r="O114" s="548">
        <f>LOOKUP(A114,DuboCalc!$2:$2,DuboCalc!$55:$55)</f>
        <v>0</v>
      </c>
      <c r="P114" s="548">
        <f>LOOKUP(A114,DuboCalc!$2:$2,DuboCalc!$56:$56)</f>
        <v>0</v>
      </c>
      <c r="Q114" s="548">
        <f>LOOKUP(A114,DuboCalc!$2:$2,DuboCalc!$57:$57)</f>
        <v>0</v>
      </c>
      <c r="R114" s="549">
        <f>LOOKUP(A114,DuboCalc!$2:$2,DuboCalc!$59:$59)</f>
        <v>0</v>
      </c>
      <c r="S114" s="549">
        <f>LOOKUP(A114,DuboCalc!$2:$2,DuboCalc!$60:$60)</f>
        <v>0</v>
      </c>
      <c r="T114" s="717">
        <f>LOOKUP(A114,DuboCalc!$D$2:$CX$2,DuboCalc!$D$49:$CX$49)</f>
        <v>3.1651501547987619E-2</v>
      </c>
      <c r="U114" s="717">
        <f>IF(LOOKUP(A114,'1.Klein Proj Bestaand Object'!$A$8:$A$208,'1.Klein Proj Bestaand Object'!$U$8:$U$208)=0,'St. Objectenlijst FE'!H114,(LOOKUP(A114,'1.Klein Proj Bestaand Object'!$A$8:$A$208,'1.Klein Proj Bestaand Object'!$U$8:$U$208)))</f>
        <v>6</v>
      </c>
      <c r="V114" s="718">
        <f>LOOKUP(A114,'1.Klein Proj Bestaand Object'!$A$8:$A$208,'1.Klein Proj Bestaand Object'!$V$8:$V$208)</f>
        <v>0</v>
      </c>
      <c r="Z114" s="912"/>
      <c r="AA114" s="912"/>
      <c r="AB114" s="912"/>
      <c r="AC114" s="912"/>
    </row>
    <row r="115" spans="1:29" ht="18" thickBot="1" x14ac:dyDescent="0.25">
      <c r="A115" s="235">
        <f t="shared" si="0"/>
        <v>111</v>
      </c>
      <c r="B115" s="169" t="str">
        <f>LOOKUP(A115,DuboCalc!$2:$2,DuboCalc!$3:$3)</f>
        <v>Oppervlakbehandeling/EAB Periphalt NC70</v>
      </c>
      <c r="C115" s="724">
        <v>2</v>
      </c>
      <c r="D115" s="628">
        <v>6</v>
      </c>
      <c r="E115" s="696" t="str">
        <f>LOOKUP(A115,DuboCalc!$2:$2,DuboCalc!$4:$4)</f>
        <v>m2</v>
      </c>
      <c r="F115" s="230" t="str">
        <f>LOOKUP(A115,DuboCalc!$2:$2,DuboCalc!$5:$5)</f>
        <v xml:space="preserve">Periphalt is een gemodificeerde bitumen kleeflaag. gewicht = 3kg/m2. </v>
      </c>
      <c r="G115" s="629">
        <f>LOOKUP(A115,DuboCalc!$2:$2,DuboCalc!$39:$39)</f>
        <v>0.15</v>
      </c>
      <c r="H115" s="236">
        <f>LOOKUP(A115,DuboCalc!$2:$2,DuboCalc!$46:$46)</f>
        <v>3</v>
      </c>
      <c r="I115" s="236">
        <f>LOOKUP(A115,DuboCalc!$2:$2,DuboCalc!$48:$48)</f>
        <v>60</v>
      </c>
      <c r="J115" s="719">
        <f>IF(LOOKUP(A115,'2.Middel Proj Aangepast Object'!$A$7:$A$207,'2.Middel Proj Aangepast Object'!$U$7:$U$207)=0,100%,LOOKUP('St. Objectenlijst FE'!A115,'2.Middel Proj Aangepast Object'!$A$7:$A$207,'2.Middel Proj Aangepast Object'!$U$7:$U$207))</f>
        <v>1</v>
      </c>
      <c r="K115" s="548">
        <f>LOOKUP(A115,DuboCalc!$2:$2,DuboCalc!$51:$51)</f>
        <v>0</v>
      </c>
      <c r="L115" s="548">
        <f>LOOKUP(A115,DuboCalc!$2:$2,DuboCalc!$52:$52)</f>
        <v>0</v>
      </c>
      <c r="M115" s="548">
        <f>LOOKUP(A115,DuboCalc!$2:$2,DuboCalc!$53:$53)</f>
        <v>1</v>
      </c>
      <c r="N115" s="548">
        <f>LOOKUP(A115,DuboCalc!$2:$2,DuboCalc!$54:$54)</f>
        <v>0</v>
      </c>
      <c r="O115" s="548">
        <f>LOOKUP(A115,DuboCalc!$2:$2,DuboCalc!$55:$55)</f>
        <v>0</v>
      </c>
      <c r="P115" s="548">
        <f>LOOKUP(A115,DuboCalc!$2:$2,DuboCalc!$56:$56)</f>
        <v>0</v>
      </c>
      <c r="Q115" s="548">
        <f>LOOKUP(A115,DuboCalc!$2:$2,DuboCalc!$57:$57)</f>
        <v>0</v>
      </c>
      <c r="R115" s="549">
        <f>LOOKUP(A115,DuboCalc!$2:$2,DuboCalc!$59:$59)</f>
        <v>0</v>
      </c>
      <c r="S115" s="549">
        <f>LOOKUP(A115,DuboCalc!$2:$2,DuboCalc!$60:$60)</f>
        <v>0</v>
      </c>
      <c r="T115" s="717">
        <f>LOOKUP(A115,DuboCalc!$D$2:$CX$2,DuboCalc!$D$49:$CX$49)</f>
        <v>3.1651501547987619E-2</v>
      </c>
      <c r="U115" s="717">
        <f>IF(LOOKUP(A115,'1.Klein Proj Bestaand Object'!$A$8:$A$208,'1.Klein Proj Bestaand Object'!$U$8:$U$208)=0,'St. Objectenlijst FE'!H115,(LOOKUP(A115,'1.Klein Proj Bestaand Object'!$A$8:$A$208,'1.Klein Proj Bestaand Object'!$U$8:$U$208)))</f>
        <v>3</v>
      </c>
      <c r="V115" s="718">
        <f>LOOKUP(A115,'1.Klein Proj Bestaand Object'!$A$8:$A$208,'1.Klein Proj Bestaand Object'!$V$8:$V$208)</f>
        <v>0</v>
      </c>
      <c r="Z115" s="912"/>
      <c r="AA115" s="912"/>
      <c r="AB115" s="912"/>
      <c r="AC115" s="912"/>
    </row>
    <row r="116" spans="1:29" ht="18" thickBot="1" x14ac:dyDescent="0.25">
      <c r="A116" s="235">
        <f t="shared" si="0"/>
        <v>112</v>
      </c>
      <c r="B116" s="169" t="str">
        <f>LOOKUP(A116,DuboCalc!$2:$2,DuboCalc!$3:$3)</f>
        <v>Leeg</v>
      </c>
      <c r="C116" s="724">
        <v>2</v>
      </c>
      <c r="D116" s="628">
        <v>6</v>
      </c>
      <c r="E116" s="696" t="str">
        <f>LOOKUP(A116,DuboCalc!$2:$2,DuboCalc!$4:$4)</f>
        <v>Leeg</v>
      </c>
      <c r="F116" s="230" t="str">
        <f>LOOKUP(A116,DuboCalc!$2:$2,DuboCalc!$5:$5)</f>
        <v>Leeg</v>
      </c>
      <c r="G116" s="629">
        <f>LOOKUP(A116,DuboCalc!$2:$2,DuboCalc!$39:$39)</f>
        <v>0</v>
      </c>
      <c r="H116" s="236">
        <f>LOOKUP(A116,DuboCalc!$2:$2,DuboCalc!$46:$46)</f>
        <v>0</v>
      </c>
      <c r="I116" s="236">
        <f>LOOKUP(A116,DuboCalc!$2:$2,DuboCalc!$48:$48)</f>
        <v>0.01</v>
      </c>
      <c r="J116" s="719">
        <f>IF(LOOKUP(A116,'2.Middel Proj Aangepast Object'!$A$7:$A$207,'2.Middel Proj Aangepast Object'!$U$7:$U$207)=0,100%,LOOKUP('St. Objectenlijst FE'!A116,'2.Middel Proj Aangepast Object'!$A$7:$A$207,'2.Middel Proj Aangepast Object'!$U$7:$U$207))</f>
        <v>1</v>
      </c>
      <c r="K116" s="548" t="str">
        <f>LOOKUP(A116,DuboCalc!$2:$2,DuboCalc!$51:$51)</f>
        <v>n.t.b.</v>
      </c>
      <c r="L116" s="548" t="str">
        <f>LOOKUP(A116,DuboCalc!$2:$2,DuboCalc!$52:$52)</f>
        <v>n.t.b.</v>
      </c>
      <c r="M116" s="548" t="str">
        <f>LOOKUP(A116,DuboCalc!$2:$2,DuboCalc!$53:$53)</f>
        <v>n.t.b.</v>
      </c>
      <c r="N116" s="548" t="str">
        <f>LOOKUP(A116,DuboCalc!$2:$2,DuboCalc!$54:$54)</f>
        <v>n.t.b.</v>
      </c>
      <c r="O116" s="548" t="str">
        <f>LOOKUP(A116,DuboCalc!$2:$2,DuboCalc!$55:$55)</f>
        <v>n.t.b.</v>
      </c>
      <c r="P116" s="548" t="str">
        <f>LOOKUP(A116,DuboCalc!$2:$2,DuboCalc!$56:$56)</f>
        <v>n.t.b.</v>
      </c>
      <c r="Q116" s="548" t="str">
        <f>LOOKUP(A116,DuboCalc!$2:$2,DuboCalc!$57:$57)</f>
        <v>n.t.b.</v>
      </c>
      <c r="R116" s="549" t="str">
        <f>LOOKUP(A116,DuboCalc!$2:$2,DuboCalc!$59:$59)</f>
        <v>n.t.b.</v>
      </c>
      <c r="S116" s="549" t="str">
        <f>LOOKUP(A116,DuboCalc!$2:$2,DuboCalc!$60:$60)</f>
        <v>n.t.b.</v>
      </c>
      <c r="T116" s="717">
        <f>LOOKUP(A116,DuboCalc!$D$2:$CX$2,DuboCalc!$D$49:$CX$49)</f>
        <v>3.1651501547987619E-2</v>
      </c>
      <c r="U116" s="717">
        <f>IF(LOOKUP(A116,'1.Klein Proj Bestaand Object'!$A$8:$A$208,'1.Klein Proj Bestaand Object'!$U$8:$U$208)=0,'St. Objectenlijst FE'!H116,(LOOKUP(A116,'1.Klein Proj Bestaand Object'!$A$8:$A$208,'1.Klein Proj Bestaand Object'!$U$8:$U$208)))</f>
        <v>0</v>
      </c>
      <c r="V116" s="718">
        <f>LOOKUP(A116,'1.Klein Proj Bestaand Object'!$A$8:$A$208,'1.Klein Proj Bestaand Object'!$V$8:$V$208)</f>
        <v>0</v>
      </c>
      <c r="Z116" s="912"/>
      <c r="AA116" s="912"/>
      <c r="AB116" s="912"/>
      <c r="AC116" s="912"/>
    </row>
    <row r="117" spans="1:29" ht="18" thickBot="1" x14ac:dyDescent="0.25">
      <c r="A117" s="235">
        <f t="shared" si="0"/>
        <v>113</v>
      </c>
      <c r="B117" s="169" t="str">
        <f>LOOKUP(A117,DuboCalc!$2:$2,DuboCalc!$3:$3)</f>
        <v>Leeg</v>
      </c>
      <c r="C117" s="724">
        <v>2</v>
      </c>
      <c r="D117" s="628">
        <v>6</v>
      </c>
      <c r="E117" s="696" t="str">
        <f>LOOKUP(A117,DuboCalc!$2:$2,DuboCalc!$4:$4)</f>
        <v>Leeg</v>
      </c>
      <c r="F117" s="230" t="str">
        <f>LOOKUP(A117,DuboCalc!$2:$2,DuboCalc!$5:$5)</f>
        <v>Leeg</v>
      </c>
      <c r="G117" s="629">
        <f>LOOKUP(A117,DuboCalc!$2:$2,DuboCalc!$39:$39)</f>
        <v>0</v>
      </c>
      <c r="H117" s="236">
        <f>LOOKUP(A117,DuboCalc!$2:$2,DuboCalc!$46:$46)</f>
        <v>0</v>
      </c>
      <c r="I117" s="236">
        <f>LOOKUP(A117,DuboCalc!$2:$2,DuboCalc!$48:$48)</f>
        <v>0.01</v>
      </c>
      <c r="J117" s="719">
        <f>IF(LOOKUP(A117,'2.Middel Proj Aangepast Object'!$A$7:$A$207,'2.Middel Proj Aangepast Object'!$U$7:$U$207)=0,100%,LOOKUP('St. Objectenlijst FE'!A117,'2.Middel Proj Aangepast Object'!$A$7:$A$207,'2.Middel Proj Aangepast Object'!$U$7:$U$207))</f>
        <v>1</v>
      </c>
      <c r="K117" s="548" t="str">
        <f>LOOKUP(A117,DuboCalc!$2:$2,DuboCalc!$51:$51)</f>
        <v>n.t.b.</v>
      </c>
      <c r="L117" s="548" t="str">
        <f>LOOKUP(A117,DuboCalc!$2:$2,DuboCalc!$52:$52)</f>
        <v>n.t.b.</v>
      </c>
      <c r="M117" s="548" t="str">
        <f>LOOKUP(A117,DuboCalc!$2:$2,DuboCalc!$53:$53)</f>
        <v>n.t.b.</v>
      </c>
      <c r="N117" s="548" t="str">
        <f>LOOKUP(A117,DuboCalc!$2:$2,DuboCalc!$54:$54)</f>
        <v>n.t.b.</v>
      </c>
      <c r="O117" s="548" t="str">
        <f>LOOKUP(A117,DuboCalc!$2:$2,DuboCalc!$55:$55)</f>
        <v>n.t.b.</v>
      </c>
      <c r="P117" s="548" t="str">
        <f>LOOKUP(A117,DuboCalc!$2:$2,DuboCalc!$56:$56)</f>
        <v>n.t.b.</v>
      </c>
      <c r="Q117" s="548" t="str">
        <f>LOOKUP(A117,DuboCalc!$2:$2,DuboCalc!$57:$57)</f>
        <v>n.t.b.</v>
      </c>
      <c r="R117" s="549" t="str">
        <f>LOOKUP(A117,DuboCalc!$2:$2,DuboCalc!$59:$59)</f>
        <v>n.t.b.</v>
      </c>
      <c r="S117" s="549" t="str">
        <f>LOOKUP(A117,DuboCalc!$2:$2,DuboCalc!$60:$60)</f>
        <v>n.t.b.</v>
      </c>
      <c r="T117" s="717">
        <f>LOOKUP(A117,DuboCalc!$D$2:$CX$2,DuboCalc!$D$49:$CX$49)</f>
        <v>3.1651501547987619E-2</v>
      </c>
      <c r="U117" s="717">
        <f>IF(LOOKUP(A117,'1.Klein Proj Bestaand Object'!$A$8:$A$208,'1.Klein Proj Bestaand Object'!$U$8:$U$208)=0,'St. Objectenlijst FE'!H117,(LOOKUP(A117,'1.Klein Proj Bestaand Object'!$A$8:$A$208,'1.Klein Proj Bestaand Object'!$U$8:$U$208)))</f>
        <v>0</v>
      </c>
      <c r="V117" s="718">
        <f>LOOKUP(A117,'1.Klein Proj Bestaand Object'!$A$8:$A$208,'1.Klein Proj Bestaand Object'!$V$8:$V$208)</f>
        <v>0</v>
      </c>
      <c r="Z117" s="912"/>
      <c r="AA117" s="912"/>
      <c r="AB117" s="912"/>
      <c r="AC117" s="912"/>
    </row>
    <row r="118" spans="1:29" ht="18" thickBot="1" x14ac:dyDescent="0.25">
      <c r="A118" s="235">
        <f t="shared" si="0"/>
        <v>114</v>
      </c>
      <c r="B118" s="169" t="str">
        <f>LOOKUP(A118,DuboCalc!$2:$2,DuboCalc!$3:$3)</f>
        <v>Leeg</v>
      </c>
      <c r="C118" s="724">
        <v>2</v>
      </c>
      <c r="D118" s="628">
        <v>6</v>
      </c>
      <c r="E118" s="696" t="str">
        <f>LOOKUP(A118,DuboCalc!$2:$2,DuboCalc!$4:$4)</f>
        <v>Leeg</v>
      </c>
      <c r="F118" s="230" t="str">
        <f>LOOKUP(A118,DuboCalc!$2:$2,DuboCalc!$5:$5)</f>
        <v>Leeg</v>
      </c>
      <c r="G118" s="629">
        <f>LOOKUP(A118,DuboCalc!$2:$2,DuboCalc!$39:$39)</f>
        <v>0</v>
      </c>
      <c r="H118" s="236">
        <f>LOOKUP(A118,DuboCalc!$2:$2,DuboCalc!$46:$46)</f>
        <v>0</v>
      </c>
      <c r="I118" s="236">
        <f>LOOKUP(A118,DuboCalc!$2:$2,DuboCalc!$48:$48)</f>
        <v>0.01</v>
      </c>
      <c r="J118" s="719">
        <f>IF(LOOKUP(A118,'2.Middel Proj Aangepast Object'!$A$7:$A$207,'2.Middel Proj Aangepast Object'!$U$7:$U$207)=0,100%,LOOKUP('St. Objectenlijst FE'!A118,'2.Middel Proj Aangepast Object'!$A$7:$A$207,'2.Middel Proj Aangepast Object'!$U$7:$U$207))</f>
        <v>1</v>
      </c>
      <c r="K118" s="548" t="str">
        <f>LOOKUP(A118,DuboCalc!$2:$2,DuboCalc!$51:$51)</f>
        <v>n.t.b.</v>
      </c>
      <c r="L118" s="548" t="str">
        <f>LOOKUP(A118,DuboCalc!$2:$2,DuboCalc!$52:$52)</f>
        <v>n.t.b.</v>
      </c>
      <c r="M118" s="548" t="str">
        <f>LOOKUP(A118,DuboCalc!$2:$2,DuboCalc!$53:$53)</f>
        <v>n.t.b.</v>
      </c>
      <c r="N118" s="548" t="str">
        <f>LOOKUP(A118,DuboCalc!$2:$2,DuboCalc!$54:$54)</f>
        <v>n.t.b.</v>
      </c>
      <c r="O118" s="548" t="str">
        <f>LOOKUP(A118,DuboCalc!$2:$2,DuboCalc!$55:$55)</f>
        <v>n.t.b.</v>
      </c>
      <c r="P118" s="548" t="str">
        <f>LOOKUP(A118,DuboCalc!$2:$2,DuboCalc!$56:$56)</f>
        <v>n.t.b.</v>
      </c>
      <c r="Q118" s="548" t="str">
        <f>LOOKUP(A118,DuboCalc!$2:$2,DuboCalc!$57:$57)</f>
        <v>n.t.b.</v>
      </c>
      <c r="R118" s="549" t="str">
        <f>LOOKUP(A118,DuboCalc!$2:$2,DuboCalc!$59:$59)</f>
        <v>n.t.b.</v>
      </c>
      <c r="S118" s="549" t="str">
        <f>LOOKUP(A118,DuboCalc!$2:$2,DuboCalc!$60:$60)</f>
        <v>n.t.b.</v>
      </c>
      <c r="T118" s="717">
        <f>LOOKUP(A118,DuboCalc!$D$2:$CX$2,DuboCalc!$D$49:$CX$49)</f>
        <v>3.1651501547987619E-2</v>
      </c>
      <c r="U118" s="717">
        <f>IF(LOOKUP(A118,'1.Klein Proj Bestaand Object'!$A$8:$A$208,'1.Klein Proj Bestaand Object'!$U$8:$U$208)=0,'St. Objectenlijst FE'!H118,(LOOKUP(A118,'1.Klein Proj Bestaand Object'!$A$8:$A$208,'1.Klein Proj Bestaand Object'!$U$8:$U$208)))</f>
        <v>0</v>
      </c>
      <c r="V118" s="718">
        <f>LOOKUP(A118,'1.Klein Proj Bestaand Object'!$A$8:$A$208,'1.Klein Proj Bestaand Object'!$V$8:$V$208)</f>
        <v>0</v>
      </c>
      <c r="Z118" s="912"/>
      <c r="AA118" s="912"/>
      <c r="AB118" s="912"/>
      <c r="AC118" s="912"/>
    </row>
    <row r="119" spans="1:29" ht="18" thickBot="1" x14ac:dyDescent="0.25">
      <c r="A119" s="235">
        <f t="shared" si="0"/>
        <v>115</v>
      </c>
      <c r="B119" s="169" t="str">
        <f>LOOKUP(A119,DuboCalc!$2:$2,DuboCalc!$3:$3)</f>
        <v>Leeg</v>
      </c>
      <c r="C119" s="724">
        <v>2</v>
      </c>
      <c r="D119" s="628">
        <v>6</v>
      </c>
      <c r="E119" s="696" t="str">
        <f>LOOKUP(A119,DuboCalc!$2:$2,DuboCalc!$4:$4)</f>
        <v>Leeg</v>
      </c>
      <c r="F119" s="230" t="str">
        <f>LOOKUP(A119,DuboCalc!$2:$2,DuboCalc!$5:$5)</f>
        <v>Leeg</v>
      </c>
      <c r="G119" s="629">
        <f>LOOKUP(A119,DuboCalc!$2:$2,DuboCalc!$39:$39)</f>
        <v>0</v>
      </c>
      <c r="H119" s="236">
        <f>LOOKUP(A119,DuboCalc!$2:$2,DuboCalc!$46:$46)</f>
        <v>0</v>
      </c>
      <c r="I119" s="236">
        <f>LOOKUP(A119,DuboCalc!$2:$2,DuboCalc!$48:$48)</f>
        <v>0.01</v>
      </c>
      <c r="J119" s="719">
        <f>IF(LOOKUP(A119,'2.Middel Proj Aangepast Object'!$A$7:$A$207,'2.Middel Proj Aangepast Object'!$U$7:$U$207)=0,100%,LOOKUP('St. Objectenlijst FE'!A119,'2.Middel Proj Aangepast Object'!$A$7:$A$207,'2.Middel Proj Aangepast Object'!$U$7:$U$207))</f>
        <v>1</v>
      </c>
      <c r="K119" s="548" t="str">
        <f>LOOKUP(A119,DuboCalc!$2:$2,DuboCalc!$51:$51)</f>
        <v>n.t.b.</v>
      </c>
      <c r="L119" s="548" t="str">
        <f>LOOKUP(A119,DuboCalc!$2:$2,DuboCalc!$52:$52)</f>
        <v>n.t.b.</v>
      </c>
      <c r="M119" s="548" t="str">
        <f>LOOKUP(A119,DuboCalc!$2:$2,DuboCalc!$53:$53)</f>
        <v>n.t.b.</v>
      </c>
      <c r="N119" s="548" t="str">
        <f>LOOKUP(A119,DuboCalc!$2:$2,DuboCalc!$54:$54)</f>
        <v>n.t.b.</v>
      </c>
      <c r="O119" s="548" t="str">
        <f>LOOKUP(A119,DuboCalc!$2:$2,DuboCalc!$55:$55)</f>
        <v>n.t.b.</v>
      </c>
      <c r="P119" s="548" t="str">
        <f>LOOKUP(A119,DuboCalc!$2:$2,DuboCalc!$56:$56)</f>
        <v>n.t.b.</v>
      </c>
      <c r="Q119" s="548" t="str">
        <f>LOOKUP(A119,DuboCalc!$2:$2,DuboCalc!$57:$57)</f>
        <v>n.t.b.</v>
      </c>
      <c r="R119" s="549" t="str">
        <f>LOOKUP(A119,DuboCalc!$2:$2,DuboCalc!$59:$59)</f>
        <v>n.t.b.</v>
      </c>
      <c r="S119" s="549" t="str">
        <f>LOOKUP(A119,DuboCalc!$2:$2,DuboCalc!$60:$60)</f>
        <v>n.t.b.</v>
      </c>
      <c r="T119" s="717">
        <f>LOOKUP(A119,DuboCalc!$D$2:$CX$2,DuboCalc!$D$49:$CX$49)</f>
        <v>3.1651501547987619E-2</v>
      </c>
      <c r="U119" s="717">
        <f>IF(LOOKUP(A119,'1.Klein Proj Bestaand Object'!$A$8:$A$208,'1.Klein Proj Bestaand Object'!$U$8:$U$208)=0,'St. Objectenlijst FE'!H119,(LOOKUP(A119,'1.Klein Proj Bestaand Object'!$A$8:$A$208,'1.Klein Proj Bestaand Object'!$U$8:$U$208)))</f>
        <v>0</v>
      </c>
      <c r="V119" s="718">
        <f>LOOKUP(A119,'1.Klein Proj Bestaand Object'!$A$8:$A$208,'1.Klein Proj Bestaand Object'!$V$8:$V$208)</f>
        <v>0</v>
      </c>
      <c r="Z119" s="912"/>
      <c r="AA119" s="912"/>
      <c r="AB119" s="912"/>
      <c r="AC119" s="912"/>
    </row>
    <row r="120" spans="1:29" ht="18" thickBot="1" x14ac:dyDescent="0.25">
      <c r="A120" s="235">
        <f t="shared" si="0"/>
        <v>116</v>
      </c>
      <c r="B120" s="169" t="str">
        <f>LOOKUP(A120,DuboCalc!$2:$2,DuboCalc!$3:$3)</f>
        <v>Leeg</v>
      </c>
      <c r="C120" s="724">
        <v>2</v>
      </c>
      <c r="D120" s="628">
        <v>6</v>
      </c>
      <c r="E120" s="696" t="str">
        <f>LOOKUP(A120,DuboCalc!$2:$2,DuboCalc!$4:$4)</f>
        <v>Leeg</v>
      </c>
      <c r="F120" s="230" t="str">
        <f>LOOKUP(A120,DuboCalc!$2:$2,DuboCalc!$5:$5)</f>
        <v>Leeg</v>
      </c>
      <c r="G120" s="629">
        <f>LOOKUP(A120,DuboCalc!$2:$2,DuboCalc!$39:$39)</f>
        <v>0</v>
      </c>
      <c r="H120" s="236">
        <f>LOOKUP(A120,DuboCalc!$2:$2,DuboCalc!$46:$46)</f>
        <v>0</v>
      </c>
      <c r="I120" s="236">
        <f>LOOKUP(A120,DuboCalc!$2:$2,DuboCalc!$48:$48)</f>
        <v>0.01</v>
      </c>
      <c r="J120" s="719">
        <f>IF(LOOKUP(A120,'2.Middel Proj Aangepast Object'!$A$7:$A$207,'2.Middel Proj Aangepast Object'!$U$7:$U$207)=0,100%,LOOKUP('St. Objectenlijst FE'!A120,'2.Middel Proj Aangepast Object'!$A$7:$A$207,'2.Middel Proj Aangepast Object'!$U$7:$U$207))</f>
        <v>1</v>
      </c>
      <c r="K120" s="548" t="str">
        <f>LOOKUP(A120,DuboCalc!$2:$2,DuboCalc!$51:$51)</f>
        <v>n.t.b.</v>
      </c>
      <c r="L120" s="548" t="str">
        <f>LOOKUP(A120,DuboCalc!$2:$2,DuboCalc!$52:$52)</f>
        <v>n.t.b.</v>
      </c>
      <c r="M120" s="548" t="str">
        <f>LOOKUP(A120,DuboCalc!$2:$2,DuboCalc!$53:$53)</f>
        <v>n.t.b.</v>
      </c>
      <c r="N120" s="548" t="str">
        <f>LOOKUP(A120,DuboCalc!$2:$2,DuboCalc!$54:$54)</f>
        <v>n.t.b.</v>
      </c>
      <c r="O120" s="548" t="str">
        <f>LOOKUP(A120,DuboCalc!$2:$2,DuboCalc!$55:$55)</f>
        <v>n.t.b.</v>
      </c>
      <c r="P120" s="548" t="str">
        <f>LOOKUP(A120,DuboCalc!$2:$2,DuboCalc!$56:$56)</f>
        <v>n.t.b.</v>
      </c>
      <c r="Q120" s="548" t="str">
        <f>LOOKUP(A120,DuboCalc!$2:$2,DuboCalc!$57:$57)</f>
        <v>n.t.b.</v>
      </c>
      <c r="R120" s="549" t="str">
        <f>LOOKUP(A120,DuboCalc!$2:$2,DuboCalc!$59:$59)</f>
        <v>n.t.b.</v>
      </c>
      <c r="S120" s="549" t="str">
        <f>LOOKUP(A120,DuboCalc!$2:$2,DuboCalc!$60:$60)</f>
        <v>n.t.b.</v>
      </c>
      <c r="T120" s="717">
        <f>LOOKUP(A120,DuboCalc!$D$2:$CX$2,DuboCalc!$D$49:$CX$49)</f>
        <v>3.1651501547987619E-2</v>
      </c>
      <c r="U120" s="717">
        <f>IF(LOOKUP(A120,'1.Klein Proj Bestaand Object'!$A$8:$A$208,'1.Klein Proj Bestaand Object'!$U$8:$U$208)=0,'St. Objectenlijst FE'!H120,(LOOKUP(A120,'1.Klein Proj Bestaand Object'!$A$8:$A$208,'1.Klein Proj Bestaand Object'!$U$8:$U$208)))</f>
        <v>0</v>
      </c>
      <c r="V120" s="718">
        <f>LOOKUP(A120,'1.Klein Proj Bestaand Object'!$A$8:$A$208,'1.Klein Proj Bestaand Object'!$V$8:$V$208)</f>
        <v>0</v>
      </c>
      <c r="Z120" s="912"/>
      <c r="AA120" s="912"/>
      <c r="AB120" s="912"/>
      <c r="AC120" s="912"/>
    </row>
    <row r="121" spans="1:29" ht="18" thickBot="1" x14ac:dyDescent="0.25">
      <c r="A121" s="235">
        <f t="shared" si="0"/>
        <v>117</v>
      </c>
      <c r="B121" s="169" t="str">
        <f>LOOKUP(A121,DuboCalc!$2:$2,DuboCalc!$3:$3)</f>
        <v>Leeg</v>
      </c>
      <c r="C121" s="724">
        <v>2</v>
      </c>
      <c r="D121" s="628">
        <v>6</v>
      </c>
      <c r="E121" s="696" t="str">
        <f>LOOKUP(A121,DuboCalc!$2:$2,DuboCalc!$4:$4)</f>
        <v>Leeg</v>
      </c>
      <c r="F121" s="230" t="str">
        <f>LOOKUP(A121,DuboCalc!$2:$2,DuboCalc!$5:$5)</f>
        <v>Leeg</v>
      </c>
      <c r="G121" s="629">
        <f>LOOKUP(A121,DuboCalc!$2:$2,DuboCalc!$39:$39)</f>
        <v>0</v>
      </c>
      <c r="H121" s="236">
        <f>LOOKUP(A121,DuboCalc!$2:$2,DuboCalc!$46:$46)</f>
        <v>0</v>
      </c>
      <c r="I121" s="236">
        <f>LOOKUP(A121,DuboCalc!$2:$2,DuboCalc!$48:$48)</f>
        <v>0.01</v>
      </c>
      <c r="J121" s="719">
        <f>IF(LOOKUP(A121,'2.Middel Proj Aangepast Object'!$A$7:$A$207,'2.Middel Proj Aangepast Object'!$U$7:$U$207)=0,100%,LOOKUP('St. Objectenlijst FE'!A121,'2.Middel Proj Aangepast Object'!$A$7:$A$207,'2.Middel Proj Aangepast Object'!$U$7:$U$207))</f>
        <v>1</v>
      </c>
      <c r="K121" s="548" t="str">
        <f>LOOKUP(A121,DuboCalc!$2:$2,DuboCalc!$51:$51)</f>
        <v>n.t.b.</v>
      </c>
      <c r="L121" s="548" t="str">
        <f>LOOKUP(A121,DuboCalc!$2:$2,DuboCalc!$52:$52)</f>
        <v>n.t.b.</v>
      </c>
      <c r="M121" s="548" t="str">
        <f>LOOKUP(A121,DuboCalc!$2:$2,DuboCalc!$53:$53)</f>
        <v>n.t.b.</v>
      </c>
      <c r="N121" s="548" t="str">
        <f>LOOKUP(A121,DuboCalc!$2:$2,DuboCalc!$54:$54)</f>
        <v>n.t.b.</v>
      </c>
      <c r="O121" s="548" t="str">
        <f>LOOKUP(A121,DuboCalc!$2:$2,DuboCalc!$55:$55)</f>
        <v>n.t.b.</v>
      </c>
      <c r="P121" s="548" t="str">
        <f>LOOKUP(A121,DuboCalc!$2:$2,DuboCalc!$56:$56)</f>
        <v>n.t.b.</v>
      </c>
      <c r="Q121" s="548" t="str">
        <f>LOOKUP(A121,DuboCalc!$2:$2,DuboCalc!$57:$57)</f>
        <v>n.t.b.</v>
      </c>
      <c r="R121" s="549" t="str">
        <f>LOOKUP(A121,DuboCalc!$2:$2,DuboCalc!$59:$59)</f>
        <v>n.t.b.</v>
      </c>
      <c r="S121" s="549" t="str">
        <f>LOOKUP(A121,DuboCalc!$2:$2,DuboCalc!$60:$60)</f>
        <v>n.t.b.</v>
      </c>
      <c r="T121" s="717">
        <f>LOOKUP(A121,DuboCalc!$D$2:$CX$2,DuboCalc!$D$49:$CX$49)</f>
        <v>3.1651501547987619E-2</v>
      </c>
      <c r="U121" s="717">
        <f>IF(LOOKUP(A121,'1.Klein Proj Bestaand Object'!$A$8:$A$208,'1.Klein Proj Bestaand Object'!$U$8:$U$208)=0,'St. Objectenlijst FE'!H121,(LOOKUP(A121,'1.Klein Proj Bestaand Object'!$A$8:$A$208,'1.Klein Proj Bestaand Object'!$U$8:$U$208)))</f>
        <v>0</v>
      </c>
      <c r="V121" s="718">
        <f>LOOKUP(A121,'1.Klein Proj Bestaand Object'!$A$8:$A$208,'1.Klein Proj Bestaand Object'!$V$8:$V$208)</f>
        <v>0</v>
      </c>
      <c r="Z121" s="912"/>
      <c r="AA121" s="912"/>
      <c r="AB121" s="912"/>
      <c r="AC121" s="912"/>
    </row>
    <row r="122" spans="1:29" ht="18" thickBot="1" x14ac:dyDescent="0.25">
      <c r="A122" s="235">
        <f t="shared" si="0"/>
        <v>118</v>
      </c>
      <c r="B122" s="169" t="str">
        <f>LOOKUP(A122,DuboCalc!$2:$2,DuboCalc!$3:$3)</f>
        <v>Leeg</v>
      </c>
      <c r="C122" s="724">
        <v>2</v>
      </c>
      <c r="D122" s="628">
        <v>6</v>
      </c>
      <c r="E122" s="696" t="str">
        <f>LOOKUP(A122,DuboCalc!$2:$2,DuboCalc!$4:$4)</f>
        <v>Leeg</v>
      </c>
      <c r="F122" s="230" t="str">
        <f>LOOKUP(A122,DuboCalc!$2:$2,DuboCalc!$5:$5)</f>
        <v>Leeg</v>
      </c>
      <c r="G122" s="629">
        <f>LOOKUP(A122,DuboCalc!$2:$2,DuboCalc!$39:$39)</f>
        <v>0</v>
      </c>
      <c r="H122" s="236">
        <f>LOOKUP(A122,DuboCalc!$2:$2,DuboCalc!$46:$46)</f>
        <v>0</v>
      </c>
      <c r="I122" s="236">
        <f>LOOKUP(A122,DuboCalc!$2:$2,DuboCalc!$48:$48)</f>
        <v>0.01</v>
      </c>
      <c r="J122" s="719">
        <f>IF(LOOKUP(A122,'2.Middel Proj Aangepast Object'!$A$7:$A$207,'2.Middel Proj Aangepast Object'!$U$7:$U$207)=0,100%,LOOKUP('St. Objectenlijst FE'!A122,'2.Middel Proj Aangepast Object'!$A$7:$A$207,'2.Middel Proj Aangepast Object'!$U$7:$U$207))</f>
        <v>1</v>
      </c>
      <c r="K122" s="548" t="str">
        <f>LOOKUP(A122,DuboCalc!$2:$2,DuboCalc!$51:$51)</f>
        <v>n.t.b.</v>
      </c>
      <c r="L122" s="548" t="str">
        <f>LOOKUP(A122,DuboCalc!$2:$2,DuboCalc!$52:$52)</f>
        <v>n.t.b.</v>
      </c>
      <c r="M122" s="548" t="str">
        <f>LOOKUP(A122,DuboCalc!$2:$2,DuboCalc!$53:$53)</f>
        <v>n.t.b.</v>
      </c>
      <c r="N122" s="548" t="str">
        <f>LOOKUP(A122,DuboCalc!$2:$2,DuboCalc!$54:$54)</f>
        <v>n.t.b.</v>
      </c>
      <c r="O122" s="548" t="str">
        <f>LOOKUP(A122,DuboCalc!$2:$2,DuboCalc!$55:$55)</f>
        <v>n.t.b.</v>
      </c>
      <c r="P122" s="548" t="str">
        <f>LOOKUP(A122,DuboCalc!$2:$2,DuboCalc!$56:$56)</f>
        <v>n.t.b.</v>
      </c>
      <c r="Q122" s="548" t="str">
        <f>LOOKUP(A122,DuboCalc!$2:$2,DuboCalc!$57:$57)</f>
        <v>n.t.b.</v>
      </c>
      <c r="R122" s="549" t="str">
        <f>LOOKUP(A122,DuboCalc!$2:$2,DuboCalc!$59:$59)</f>
        <v>n.t.b.</v>
      </c>
      <c r="S122" s="549" t="str">
        <f>LOOKUP(A122,DuboCalc!$2:$2,DuboCalc!$60:$60)</f>
        <v>n.t.b.</v>
      </c>
      <c r="T122" s="717">
        <f>LOOKUP(A122,DuboCalc!$D$2:$CX$2,DuboCalc!$D$49:$CX$49)</f>
        <v>3.1651501547987619E-2</v>
      </c>
      <c r="U122" s="717">
        <f>IF(LOOKUP(A122,'1.Klein Proj Bestaand Object'!$A$8:$A$208,'1.Klein Proj Bestaand Object'!$U$8:$U$208)=0,'St. Objectenlijst FE'!H122,(LOOKUP(A122,'1.Klein Proj Bestaand Object'!$A$8:$A$208,'1.Klein Proj Bestaand Object'!$U$8:$U$208)))</f>
        <v>0</v>
      </c>
      <c r="V122" s="718">
        <f>LOOKUP(A122,'1.Klein Proj Bestaand Object'!$A$8:$A$208,'1.Klein Proj Bestaand Object'!$V$8:$V$208)</f>
        <v>0</v>
      </c>
      <c r="Z122" s="912"/>
      <c r="AA122" s="912"/>
      <c r="AB122" s="912"/>
      <c r="AC122" s="912"/>
    </row>
    <row r="123" spans="1:29" ht="18" thickBot="1" x14ac:dyDescent="0.25">
      <c r="A123" s="235">
        <f t="shared" si="0"/>
        <v>119</v>
      </c>
      <c r="B123" s="169" t="str">
        <f>LOOKUP(A123,DuboCalc!$2:$2,DuboCalc!$3:$3)</f>
        <v>Leeg</v>
      </c>
      <c r="C123" s="724">
        <v>2</v>
      </c>
      <c r="D123" s="628">
        <v>9</v>
      </c>
      <c r="E123" s="696" t="str">
        <f>LOOKUP(A123,DuboCalc!$2:$2,DuboCalc!$4:$4)</f>
        <v>Leeg</v>
      </c>
      <c r="F123" s="230" t="str">
        <f>LOOKUP(A123,DuboCalc!$2:$2,DuboCalc!$5:$5)</f>
        <v>Leeg</v>
      </c>
      <c r="G123" s="629">
        <f>LOOKUP(A123,DuboCalc!$2:$2,DuboCalc!$39:$39)</f>
        <v>0</v>
      </c>
      <c r="H123" s="236">
        <f>LOOKUP(A123,DuboCalc!$2:$2,DuboCalc!$46:$46)</f>
        <v>0</v>
      </c>
      <c r="I123" s="236">
        <f>LOOKUP(A123,DuboCalc!$2:$2,DuboCalc!$48:$48)</f>
        <v>0.01</v>
      </c>
      <c r="J123" s="719">
        <f>IF(LOOKUP(A123,'2.Middel Proj Aangepast Object'!$A$7:$A$207,'2.Middel Proj Aangepast Object'!$U$7:$U$207)=0,100%,LOOKUP('St. Objectenlijst FE'!A123,'2.Middel Proj Aangepast Object'!$A$7:$A$207,'2.Middel Proj Aangepast Object'!$U$7:$U$207))</f>
        <v>1</v>
      </c>
      <c r="K123" s="548" t="str">
        <f>LOOKUP(A123,DuboCalc!$2:$2,DuboCalc!$51:$51)</f>
        <v>n.t.b.</v>
      </c>
      <c r="L123" s="548" t="str">
        <f>LOOKUP(A123,DuboCalc!$2:$2,DuboCalc!$52:$52)</f>
        <v>n.t.b.</v>
      </c>
      <c r="M123" s="548" t="str">
        <f>LOOKUP(A123,DuboCalc!$2:$2,DuboCalc!$53:$53)</f>
        <v>n.t.b.</v>
      </c>
      <c r="N123" s="548" t="str">
        <f>LOOKUP(A123,DuboCalc!$2:$2,DuboCalc!$54:$54)</f>
        <v>n.t.b.</v>
      </c>
      <c r="O123" s="548" t="str">
        <f>LOOKUP(A123,DuboCalc!$2:$2,DuboCalc!$55:$55)</f>
        <v>n.t.b.</v>
      </c>
      <c r="P123" s="548" t="str">
        <f>LOOKUP(A123,DuboCalc!$2:$2,DuboCalc!$56:$56)</f>
        <v>n.t.b.</v>
      </c>
      <c r="Q123" s="548" t="str">
        <f>LOOKUP(A123,DuboCalc!$2:$2,DuboCalc!$57:$57)</f>
        <v>n.t.b.</v>
      </c>
      <c r="R123" s="549" t="str">
        <f>LOOKUP(A123,DuboCalc!$2:$2,DuboCalc!$59:$59)</f>
        <v>n.t.b.</v>
      </c>
      <c r="S123" s="549" t="str">
        <f>LOOKUP(A123,DuboCalc!$2:$2,DuboCalc!$60:$60)</f>
        <v>n.t.b.</v>
      </c>
      <c r="T123" s="717">
        <f>LOOKUP(A123,DuboCalc!$D$2:$CX$2,DuboCalc!$D$49:$CX$49)</f>
        <v>3.1651501547987619E-2</v>
      </c>
      <c r="U123" s="717">
        <f>IF(LOOKUP(A123,'1.Klein Proj Bestaand Object'!$A$8:$A$208,'1.Klein Proj Bestaand Object'!$U$8:$U$208)=0,'St. Objectenlijst FE'!H123,(LOOKUP(A123,'1.Klein Proj Bestaand Object'!$A$8:$A$208,'1.Klein Proj Bestaand Object'!$U$8:$U$208)))</f>
        <v>0</v>
      </c>
      <c r="V123" s="718">
        <f>LOOKUP(A123,'1.Klein Proj Bestaand Object'!$A$8:$A$208,'1.Klein Proj Bestaand Object'!$V$8:$V$208)</f>
        <v>0</v>
      </c>
      <c r="Z123" s="912"/>
      <c r="AA123" s="912"/>
      <c r="AB123" s="912"/>
      <c r="AC123" s="912"/>
    </row>
    <row r="124" spans="1:29" ht="18" thickBot="1" x14ac:dyDescent="0.25">
      <c r="A124" s="235">
        <f t="shared" si="0"/>
        <v>120</v>
      </c>
      <c r="B124" s="169" t="str">
        <f>LOOKUP(A124,DuboCalc!$2:$2,DuboCalc!$3:$3)</f>
        <v>Leeg</v>
      </c>
      <c r="C124" s="724">
        <v>2</v>
      </c>
      <c r="D124" s="628">
        <v>9</v>
      </c>
      <c r="E124" s="696" t="str">
        <f>LOOKUP(A124,DuboCalc!$2:$2,DuboCalc!$4:$4)</f>
        <v>Leeg</v>
      </c>
      <c r="F124" s="230" t="str">
        <f>LOOKUP(A124,DuboCalc!$2:$2,DuboCalc!$5:$5)</f>
        <v>Leeg</v>
      </c>
      <c r="G124" s="629">
        <f>LOOKUP(A124,DuboCalc!$2:$2,DuboCalc!$39:$39)</f>
        <v>0</v>
      </c>
      <c r="H124" s="236">
        <f>LOOKUP(A124,DuboCalc!$2:$2,DuboCalc!$46:$46)</f>
        <v>0</v>
      </c>
      <c r="I124" s="236">
        <f>LOOKUP(A124,DuboCalc!$2:$2,DuboCalc!$48:$48)</f>
        <v>0.01</v>
      </c>
      <c r="J124" s="719">
        <f>IF(LOOKUP(A124,'2.Middel Proj Aangepast Object'!$A$7:$A$207,'2.Middel Proj Aangepast Object'!$U$7:$U$207)=0,100%,LOOKUP('St. Objectenlijst FE'!A124,'2.Middel Proj Aangepast Object'!$A$7:$A$207,'2.Middel Proj Aangepast Object'!$U$7:$U$207))</f>
        <v>1</v>
      </c>
      <c r="K124" s="548" t="str">
        <f>LOOKUP(A124,DuboCalc!$2:$2,DuboCalc!$51:$51)</f>
        <v>n.t.b.</v>
      </c>
      <c r="L124" s="548" t="str">
        <f>LOOKUP(A124,DuboCalc!$2:$2,DuboCalc!$52:$52)</f>
        <v>n.t.b.</v>
      </c>
      <c r="M124" s="548" t="str">
        <f>LOOKUP(A124,DuboCalc!$2:$2,DuboCalc!$53:$53)</f>
        <v>n.t.b.</v>
      </c>
      <c r="N124" s="548" t="str">
        <f>LOOKUP(A124,DuboCalc!$2:$2,DuboCalc!$54:$54)</f>
        <v>n.t.b.</v>
      </c>
      <c r="O124" s="548" t="str">
        <f>LOOKUP(A124,DuboCalc!$2:$2,DuboCalc!$55:$55)</f>
        <v>n.t.b.</v>
      </c>
      <c r="P124" s="548" t="str">
        <f>LOOKUP(A124,DuboCalc!$2:$2,DuboCalc!$56:$56)</f>
        <v>n.t.b.</v>
      </c>
      <c r="Q124" s="548" t="str">
        <f>LOOKUP(A124,DuboCalc!$2:$2,DuboCalc!$57:$57)</f>
        <v>n.t.b.</v>
      </c>
      <c r="R124" s="549" t="str">
        <f>LOOKUP(A124,DuboCalc!$2:$2,DuboCalc!$59:$59)</f>
        <v>n.t.b.</v>
      </c>
      <c r="S124" s="549" t="str">
        <f>LOOKUP(A124,DuboCalc!$2:$2,DuboCalc!$60:$60)</f>
        <v>n.t.b.</v>
      </c>
      <c r="T124" s="717">
        <f>LOOKUP(A124,DuboCalc!$D$2:$CX$2,DuboCalc!$D$49:$CX$49)</f>
        <v>3.1651501547987619E-2</v>
      </c>
      <c r="U124" s="717">
        <f>IF(LOOKUP(A124,'1.Klein Proj Bestaand Object'!$A$8:$A$208,'1.Klein Proj Bestaand Object'!$U$8:$U$208)=0,'St. Objectenlijst FE'!H124,(LOOKUP(A124,'1.Klein Proj Bestaand Object'!$A$8:$A$208,'1.Klein Proj Bestaand Object'!$U$8:$U$208)))</f>
        <v>0</v>
      </c>
      <c r="V124" s="718">
        <f>LOOKUP(A124,'1.Klein Proj Bestaand Object'!$A$8:$A$208,'1.Klein Proj Bestaand Object'!$V$8:$V$208)</f>
        <v>0</v>
      </c>
      <c r="Z124" s="912"/>
      <c r="AA124" s="912"/>
      <c r="AB124" s="912"/>
      <c r="AC124" s="912"/>
    </row>
    <row r="125" spans="1:29" ht="18" thickBot="1" x14ac:dyDescent="0.25">
      <c r="A125" s="235">
        <f t="shared" si="0"/>
        <v>121</v>
      </c>
      <c r="B125" s="169" t="str">
        <f>LOOKUP(A125,DuboCalc!$2:$2,DuboCalc!$3:$3)</f>
        <v>Leeg</v>
      </c>
      <c r="C125" s="724">
        <v>2</v>
      </c>
      <c r="D125" s="628">
        <v>9</v>
      </c>
      <c r="E125" s="696" t="str">
        <f>LOOKUP(A125,DuboCalc!$2:$2,DuboCalc!$4:$4)</f>
        <v>Leeg</v>
      </c>
      <c r="F125" s="230" t="str">
        <f>LOOKUP(A125,DuboCalc!$2:$2,DuboCalc!$5:$5)</f>
        <v>Leeg</v>
      </c>
      <c r="G125" s="629">
        <f>LOOKUP(A125,DuboCalc!$2:$2,DuboCalc!$39:$39)</f>
        <v>0</v>
      </c>
      <c r="H125" s="236">
        <f>LOOKUP(A125,DuboCalc!$2:$2,DuboCalc!$46:$46)</f>
        <v>0</v>
      </c>
      <c r="I125" s="236">
        <f>LOOKUP(A125,DuboCalc!$2:$2,DuboCalc!$48:$48)</f>
        <v>0.01</v>
      </c>
      <c r="J125" s="719">
        <f>IF(LOOKUP(A125,'2.Middel Proj Aangepast Object'!$A$7:$A$207,'2.Middel Proj Aangepast Object'!$U$7:$U$207)=0,100%,LOOKUP('St. Objectenlijst FE'!A125,'2.Middel Proj Aangepast Object'!$A$7:$A$207,'2.Middel Proj Aangepast Object'!$U$7:$U$207))</f>
        <v>1</v>
      </c>
      <c r="K125" s="548" t="str">
        <f>LOOKUP(A125,DuboCalc!$2:$2,DuboCalc!$51:$51)</f>
        <v>n.t.b.</v>
      </c>
      <c r="L125" s="548" t="str">
        <f>LOOKUP(A125,DuboCalc!$2:$2,DuboCalc!$52:$52)</f>
        <v>n.t.b.</v>
      </c>
      <c r="M125" s="548" t="str">
        <f>LOOKUP(A125,DuboCalc!$2:$2,DuboCalc!$53:$53)</f>
        <v>n.t.b.</v>
      </c>
      <c r="N125" s="548" t="str">
        <f>LOOKUP(A125,DuboCalc!$2:$2,DuboCalc!$54:$54)</f>
        <v>n.t.b.</v>
      </c>
      <c r="O125" s="548" t="str">
        <f>LOOKUP(A125,DuboCalc!$2:$2,DuboCalc!$55:$55)</f>
        <v>n.t.b.</v>
      </c>
      <c r="P125" s="548" t="str">
        <f>LOOKUP(A125,DuboCalc!$2:$2,DuboCalc!$56:$56)</f>
        <v>n.t.b.</v>
      </c>
      <c r="Q125" s="548" t="str">
        <f>LOOKUP(A125,DuboCalc!$2:$2,DuboCalc!$57:$57)</f>
        <v>n.t.b.</v>
      </c>
      <c r="R125" s="549" t="str">
        <f>LOOKUP(A125,DuboCalc!$2:$2,DuboCalc!$59:$59)</f>
        <v>n.t.b.</v>
      </c>
      <c r="S125" s="549" t="str">
        <f>LOOKUP(A125,DuboCalc!$2:$2,DuboCalc!$60:$60)</f>
        <v>n.t.b.</v>
      </c>
      <c r="T125" s="717">
        <f>LOOKUP(A125,DuboCalc!$D$2:$CX$2,DuboCalc!$D$49:$CX$49)</f>
        <v>3.1651501547987619E-2</v>
      </c>
      <c r="U125" s="717">
        <f>IF(LOOKUP(A125,'1.Klein Proj Bestaand Object'!$A$8:$A$208,'1.Klein Proj Bestaand Object'!$U$8:$U$208)=0,'St. Objectenlijst FE'!H125,(LOOKUP(A125,'1.Klein Proj Bestaand Object'!$A$8:$A$208,'1.Klein Proj Bestaand Object'!$U$8:$U$208)))</f>
        <v>0</v>
      </c>
      <c r="V125" s="718">
        <f>LOOKUP(A125,'1.Klein Proj Bestaand Object'!$A$8:$A$208,'1.Klein Proj Bestaand Object'!$V$8:$V$208)</f>
        <v>0</v>
      </c>
      <c r="Z125" s="912"/>
      <c r="AA125" s="912"/>
      <c r="AB125" s="912"/>
      <c r="AC125" s="912"/>
    </row>
    <row r="126" spans="1:29" ht="18" thickBot="1" x14ac:dyDescent="0.25">
      <c r="A126" s="235">
        <f t="shared" si="0"/>
        <v>122</v>
      </c>
      <c r="B126" s="169" t="str">
        <f>LOOKUP(A126,DuboCalc!$2:$2,DuboCalc!$3:$3)</f>
        <v>Leeg</v>
      </c>
      <c r="C126" s="724">
        <v>2</v>
      </c>
      <c r="D126" s="628">
        <v>9</v>
      </c>
      <c r="E126" s="696" t="str">
        <f>LOOKUP(A126,DuboCalc!$2:$2,DuboCalc!$4:$4)</f>
        <v>Leeg</v>
      </c>
      <c r="F126" s="230" t="str">
        <f>LOOKUP(A126,DuboCalc!$2:$2,DuboCalc!$5:$5)</f>
        <v>Leeg</v>
      </c>
      <c r="G126" s="629">
        <f>LOOKUP(A126,DuboCalc!$2:$2,DuboCalc!$39:$39)</f>
        <v>0</v>
      </c>
      <c r="H126" s="236">
        <f>LOOKUP(A126,DuboCalc!$2:$2,DuboCalc!$46:$46)</f>
        <v>0</v>
      </c>
      <c r="I126" s="236">
        <f>LOOKUP(A126,DuboCalc!$2:$2,DuboCalc!$48:$48)</f>
        <v>0.01</v>
      </c>
      <c r="J126" s="719">
        <f>IF(LOOKUP(A126,'2.Middel Proj Aangepast Object'!$A$7:$A$207,'2.Middel Proj Aangepast Object'!$U$7:$U$207)=0,100%,LOOKUP('St. Objectenlijst FE'!A126,'2.Middel Proj Aangepast Object'!$A$7:$A$207,'2.Middel Proj Aangepast Object'!$U$7:$U$207))</f>
        <v>1</v>
      </c>
      <c r="K126" s="548" t="str">
        <f>LOOKUP(A126,DuboCalc!$2:$2,DuboCalc!$51:$51)</f>
        <v>n.t.b.</v>
      </c>
      <c r="L126" s="548" t="str">
        <f>LOOKUP(A126,DuboCalc!$2:$2,DuboCalc!$52:$52)</f>
        <v>n.t.b.</v>
      </c>
      <c r="M126" s="548" t="str">
        <f>LOOKUP(A126,DuboCalc!$2:$2,DuboCalc!$53:$53)</f>
        <v>n.t.b.</v>
      </c>
      <c r="N126" s="548" t="str">
        <f>LOOKUP(A126,DuboCalc!$2:$2,DuboCalc!$54:$54)</f>
        <v>n.t.b.</v>
      </c>
      <c r="O126" s="548" t="str">
        <f>LOOKUP(A126,DuboCalc!$2:$2,DuboCalc!$55:$55)</f>
        <v>n.t.b.</v>
      </c>
      <c r="P126" s="548" t="str">
        <f>LOOKUP(A126,DuboCalc!$2:$2,DuboCalc!$56:$56)</f>
        <v>n.t.b.</v>
      </c>
      <c r="Q126" s="548" t="str">
        <f>LOOKUP(A126,DuboCalc!$2:$2,DuboCalc!$57:$57)</f>
        <v>n.t.b.</v>
      </c>
      <c r="R126" s="549" t="str">
        <f>LOOKUP(A126,DuboCalc!$2:$2,DuboCalc!$59:$59)</f>
        <v>n.t.b.</v>
      </c>
      <c r="S126" s="549" t="str">
        <f>LOOKUP(A126,DuboCalc!$2:$2,DuboCalc!$60:$60)</f>
        <v>n.t.b.</v>
      </c>
      <c r="T126" s="717">
        <f>LOOKUP(A126,DuboCalc!$D$2:$CX$2,DuboCalc!$D$49:$CX$49)</f>
        <v>3.1651501547987619E-2</v>
      </c>
      <c r="U126" s="717">
        <f>IF(LOOKUP(A126,'1.Klein Proj Bestaand Object'!$A$8:$A$208,'1.Klein Proj Bestaand Object'!$U$8:$U$208)=0,'St. Objectenlijst FE'!H126,(LOOKUP(A126,'1.Klein Proj Bestaand Object'!$A$8:$A$208,'1.Klein Proj Bestaand Object'!$U$8:$U$208)))</f>
        <v>0</v>
      </c>
      <c r="V126" s="718">
        <f>LOOKUP(A126,'1.Klein Proj Bestaand Object'!$A$8:$A$208,'1.Klein Proj Bestaand Object'!$V$8:$V$208)</f>
        <v>0</v>
      </c>
      <c r="Z126" s="912"/>
      <c r="AA126" s="912"/>
      <c r="AB126" s="912"/>
      <c r="AC126" s="912"/>
    </row>
    <row r="127" spans="1:29" ht="18" thickBot="1" x14ac:dyDescent="0.25">
      <c r="A127" s="235">
        <f t="shared" si="0"/>
        <v>123</v>
      </c>
      <c r="B127" s="169" t="str">
        <f>LOOKUP(A127,DuboCalc!$2:$2,DuboCalc!$3:$3)</f>
        <v>Leeg</v>
      </c>
      <c r="C127" s="724">
        <v>2</v>
      </c>
      <c r="D127" s="628">
        <v>9</v>
      </c>
      <c r="E127" s="696" t="str">
        <f>LOOKUP(A127,DuboCalc!$2:$2,DuboCalc!$4:$4)</f>
        <v>Leeg</v>
      </c>
      <c r="F127" s="230" t="str">
        <f>LOOKUP(A127,DuboCalc!$2:$2,DuboCalc!$5:$5)</f>
        <v>Leeg</v>
      </c>
      <c r="G127" s="629">
        <f>LOOKUP(A127,DuboCalc!$2:$2,DuboCalc!$39:$39)</f>
        <v>0</v>
      </c>
      <c r="H127" s="236">
        <f>LOOKUP(A127,DuboCalc!$2:$2,DuboCalc!$46:$46)</f>
        <v>0</v>
      </c>
      <c r="I127" s="236">
        <f>LOOKUP(A127,DuboCalc!$2:$2,DuboCalc!$48:$48)</f>
        <v>0.01</v>
      </c>
      <c r="J127" s="719">
        <f>IF(LOOKUP(A127,'2.Middel Proj Aangepast Object'!$A$7:$A$207,'2.Middel Proj Aangepast Object'!$U$7:$U$207)=0,100%,LOOKUP('St. Objectenlijst FE'!A127,'2.Middel Proj Aangepast Object'!$A$7:$A$207,'2.Middel Proj Aangepast Object'!$U$7:$U$207))</f>
        <v>1</v>
      </c>
      <c r="K127" s="548" t="str">
        <f>LOOKUP(A127,DuboCalc!$2:$2,DuboCalc!$51:$51)</f>
        <v>n.t.b.</v>
      </c>
      <c r="L127" s="548" t="str">
        <f>LOOKUP(A127,DuboCalc!$2:$2,DuboCalc!$52:$52)</f>
        <v>n.t.b.</v>
      </c>
      <c r="M127" s="548" t="str">
        <f>LOOKUP(A127,DuboCalc!$2:$2,DuboCalc!$53:$53)</f>
        <v>n.t.b.</v>
      </c>
      <c r="N127" s="548" t="str">
        <f>LOOKUP(A127,DuboCalc!$2:$2,DuboCalc!$54:$54)</f>
        <v>n.t.b.</v>
      </c>
      <c r="O127" s="548" t="str">
        <f>LOOKUP(A127,DuboCalc!$2:$2,DuboCalc!$55:$55)</f>
        <v>n.t.b.</v>
      </c>
      <c r="P127" s="548" t="str">
        <f>LOOKUP(A127,DuboCalc!$2:$2,DuboCalc!$56:$56)</f>
        <v>n.t.b.</v>
      </c>
      <c r="Q127" s="548" t="str">
        <f>LOOKUP(A127,DuboCalc!$2:$2,DuboCalc!$57:$57)</f>
        <v>n.t.b.</v>
      </c>
      <c r="R127" s="549" t="str">
        <f>LOOKUP(A127,DuboCalc!$2:$2,DuboCalc!$59:$59)</f>
        <v>n.t.b.</v>
      </c>
      <c r="S127" s="549" t="str">
        <f>LOOKUP(A127,DuboCalc!$2:$2,DuboCalc!$60:$60)</f>
        <v>n.t.b.</v>
      </c>
      <c r="T127" s="717">
        <f>LOOKUP(A127,DuboCalc!$D$2:$CX$2,DuboCalc!$D$49:$CX$49)</f>
        <v>3.1651501547987619E-2</v>
      </c>
      <c r="U127" s="717">
        <f>IF(LOOKUP(A127,'1.Klein Proj Bestaand Object'!$A$8:$A$208,'1.Klein Proj Bestaand Object'!$U$8:$U$208)=0,'St. Objectenlijst FE'!H127,(LOOKUP(A127,'1.Klein Proj Bestaand Object'!$A$8:$A$208,'1.Klein Proj Bestaand Object'!$U$8:$U$208)))</f>
        <v>0</v>
      </c>
      <c r="V127" s="718">
        <f>LOOKUP(A127,'1.Klein Proj Bestaand Object'!$A$8:$A$208,'1.Klein Proj Bestaand Object'!$V$8:$V$208)</f>
        <v>0</v>
      </c>
      <c r="Z127" s="912"/>
      <c r="AA127" s="912"/>
      <c r="AB127" s="912"/>
      <c r="AC127" s="912"/>
    </row>
    <row r="128" spans="1:29" ht="18" thickBot="1" x14ac:dyDescent="0.25">
      <c r="A128" s="235">
        <f t="shared" si="0"/>
        <v>124</v>
      </c>
      <c r="B128" s="169" t="str">
        <f>LOOKUP(A128,DuboCalc!$2:$2,DuboCalc!$3:$3)</f>
        <v>Leeg</v>
      </c>
      <c r="C128" s="724">
        <v>2</v>
      </c>
      <c r="D128" s="628">
        <v>9</v>
      </c>
      <c r="E128" s="696" t="str">
        <f>LOOKUP(A128,DuboCalc!$2:$2,DuboCalc!$4:$4)</f>
        <v>Leeg</v>
      </c>
      <c r="F128" s="230" t="str">
        <f>LOOKUP(A128,DuboCalc!$2:$2,DuboCalc!$5:$5)</f>
        <v>Leeg</v>
      </c>
      <c r="G128" s="629">
        <f>LOOKUP(A128,DuboCalc!$2:$2,DuboCalc!$39:$39)</f>
        <v>0</v>
      </c>
      <c r="H128" s="236">
        <f>LOOKUP(A128,DuboCalc!$2:$2,DuboCalc!$46:$46)</f>
        <v>0</v>
      </c>
      <c r="I128" s="236">
        <f>LOOKUP(A128,DuboCalc!$2:$2,DuboCalc!$48:$48)</f>
        <v>0.01</v>
      </c>
      <c r="J128" s="719">
        <f>IF(LOOKUP(A128,'2.Middel Proj Aangepast Object'!$A$7:$A$207,'2.Middel Proj Aangepast Object'!$U$7:$U$207)=0,100%,LOOKUP('St. Objectenlijst FE'!A128,'2.Middel Proj Aangepast Object'!$A$7:$A$207,'2.Middel Proj Aangepast Object'!$U$7:$U$207))</f>
        <v>1</v>
      </c>
      <c r="K128" s="548" t="str">
        <f>LOOKUP(A128,DuboCalc!$2:$2,DuboCalc!$51:$51)</f>
        <v>n.t.b.</v>
      </c>
      <c r="L128" s="548" t="str">
        <f>LOOKUP(A128,DuboCalc!$2:$2,DuboCalc!$52:$52)</f>
        <v>n.t.b.</v>
      </c>
      <c r="M128" s="548" t="str">
        <f>LOOKUP(A128,DuboCalc!$2:$2,DuboCalc!$53:$53)</f>
        <v>n.t.b.</v>
      </c>
      <c r="N128" s="548" t="str">
        <f>LOOKUP(A128,DuboCalc!$2:$2,DuboCalc!$54:$54)</f>
        <v>n.t.b.</v>
      </c>
      <c r="O128" s="548" t="str">
        <f>LOOKUP(A128,DuboCalc!$2:$2,DuboCalc!$55:$55)</f>
        <v>n.t.b.</v>
      </c>
      <c r="P128" s="548" t="str">
        <f>LOOKUP(A128,DuboCalc!$2:$2,DuboCalc!$56:$56)</f>
        <v>n.t.b.</v>
      </c>
      <c r="Q128" s="548" t="str">
        <f>LOOKUP(A128,DuboCalc!$2:$2,DuboCalc!$57:$57)</f>
        <v>n.t.b.</v>
      </c>
      <c r="R128" s="549" t="str">
        <f>LOOKUP(A128,DuboCalc!$2:$2,DuboCalc!$59:$59)</f>
        <v>n.t.b.</v>
      </c>
      <c r="S128" s="549" t="str">
        <f>LOOKUP(A128,DuboCalc!$2:$2,DuboCalc!$60:$60)</f>
        <v>n.t.b.</v>
      </c>
      <c r="T128" s="717">
        <f>LOOKUP(A128,DuboCalc!$D$2:$CX$2,DuboCalc!$D$49:$CX$49)</f>
        <v>3.1651501547987619E-2</v>
      </c>
      <c r="U128" s="717">
        <f>IF(LOOKUP(A128,'1.Klein Proj Bestaand Object'!$A$8:$A$208,'1.Klein Proj Bestaand Object'!$U$8:$U$208)=0,'St. Objectenlijst FE'!H128,(LOOKUP(A128,'1.Klein Proj Bestaand Object'!$A$8:$A$208,'1.Klein Proj Bestaand Object'!$U$8:$U$208)))</f>
        <v>0</v>
      </c>
      <c r="V128" s="718">
        <f>LOOKUP(A128,'1.Klein Proj Bestaand Object'!$A$8:$A$208,'1.Klein Proj Bestaand Object'!$V$8:$V$208)</f>
        <v>0</v>
      </c>
      <c r="Z128" s="912"/>
      <c r="AA128" s="912"/>
      <c r="AB128" s="912"/>
      <c r="AC128" s="912"/>
    </row>
    <row r="129" spans="1:29" ht="18" thickBot="1" x14ac:dyDescent="0.25">
      <c r="A129" s="235">
        <f t="shared" si="0"/>
        <v>125</v>
      </c>
      <c r="B129" s="169" t="str">
        <f>LOOKUP(A129,DuboCalc!$2:$2,DuboCalc!$3:$3)</f>
        <v>Leeg</v>
      </c>
      <c r="C129" s="724">
        <v>2</v>
      </c>
      <c r="D129" s="628">
        <v>9</v>
      </c>
      <c r="E129" s="696" t="str">
        <f>LOOKUP(A129,DuboCalc!$2:$2,DuboCalc!$4:$4)</f>
        <v>Leeg</v>
      </c>
      <c r="F129" s="230" t="str">
        <f>LOOKUP(A129,DuboCalc!$2:$2,DuboCalc!$5:$5)</f>
        <v>Leeg</v>
      </c>
      <c r="G129" s="629">
        <f>LOOKUP(A129,DuboCalc!$2:$2,DuboCalc!$39:$39)</f>
        <v>0</v>
      </c>
      <c r="H129" s="236">
        <f>LOOKUP(A129,DuboCalc!$2:$2,DuboCalc!$46:$46)</f>
        <v>0</v>
      </c>
      <c r="I129" s="236">
        <f>LOOKUP(A129,DuboCalc!$2:$2,DuboCalc!$48:$48)</f>
        <v>0.01</v>
      </c>
      <c r="J129" s="719">
        <f>IF(LOOKUP(A129,'2.Middel Proj Aangepast Object'!$A$7:$A$207,'2.Middel Proj Aangepast Object'!$U$7:$U$207)=0,100%,LOOKUP('St. Objectenlijst FE'!A129,'2.Middel Proj Aangepast Object'!$A$7:$A$207,'2.Middel Proj Aangepast Object'!$U$7:$U$207))</f>
        <v>1</v>
      </c>
      <c r="K129" s="548" t="str">
        <f>LOOKUP(A129,DuboCalc!$2:$2,DuboCalc!$51:$51)</f>
        <v>n.t.b.</v>
      </c>
      <c r="L129" s="548" t="str">
        <f>LOOKUP(A129,DuboCalc!$2:$2,DuboCalc!$52:$52)</f>
        <v>n.t.b.</v>
      </c>
      <c r="M129" s="548" t="str">
        <f>LOOKUP(A129,DuboCalc!$2:$2,DuboCalc!$53:$53)</f>
        <v>n.t.b.</v>
      </c>
      <c r="N129" s="548" t="str">
        <f>LOOKUP(A129,DuboCalc!$2:$2,DuboCalc!$54:$54)</f>
        <v>n.t.b.</v>
      </c>
      <c r="O129" s="548" t="str">
        <f>LOOKUP(A129,DuboCalc!$2:$2,DuboCalc!$55:$55)</f>
        <v>n.t.b.</v>
      </c>
      <c r="P129" s="548" t="str">
        <f>LOOKUP(A129,DuboCalc!$2:$2,DuboCalc!$56:$56)</f>
        <v>n.t.b.</v>
      </c>
      <c r="Q129" s="548" t="str">
        <f>LOOKUP(A129,DuboCalc!$2:$2,DuboCalc!$57:$57)</f>
        <v>n.t.b.</v>
      </c>
      <c r="R129" s="549" t="str">
        <f>LOOKUP(A129,DuboCalc!$2:$2,DuboCalc!$59:$59)</f>
        <v>n.t.b.</v>
      </c>
      <c r="S129" s="549" t="str">
        <f>LOOKUP(A129,DuboCalc!$2:$2,DuboCalc!$60:$60)</f>
        <v>n.t.b.</v>
      </c>
      <c r="T129" s="717">
        <f>LOOKUP(A129,DuboCalc!$D$2:$CX$2,DuboCalc!$D$49:$CX$49)</f>
        <v>3.1651501547987619E-2</v>
      </c>
      <c r="U129" s="717">
        <f>IF(LOOKUP(A129,'1.Klein Proj Bestaand Object'!$A$8:$A$208,'1.Klein Proj Bestaand Object'!$U$8:$U$208)=0,'St. Objectenlijst FE'!H129,(LOOKUP(A129,'1.Klein Proj Bestaand Object'!$A$8:$A$208,'1.Klein Proj Bestaand Object'!$U$8:$U$208)))</f>
        <v>0</v>
      </c>
      <c r="V129" s="718">
        <f>LOOKUP(A129,'1.Klein Proj Bestaand Object'!$A$8:$A$208,'1.Klein Proj Bestaand Object'!$V$8:$V$208)</f>
        <v>0</v>
      </c>
      <c r="Z129" s="912"/>
      <c r="AA129" s="912"/>
      <c r="AB129" s="912"/>
      <c r="AC129" s="912"/>
    </row>
    <row r="130" spans="1:29" ht="18" thickBot="1" x14ac:dyDescent="0.25">
      <c r="A130" s="235">
        <f t="shared" si="0"/>
        <v>126</v>
      </c>
      <c r="B130" s="169" t="str">
        <f>LOOKUP(A130,DuboCalc!$2:$2,DuboCalc!$3:$3)</f>
        <v>Leeg</v>
      </c>
      <c r="C130" s="724">
        <v>2</v>
      </c>
      <c r="D130" s="628">
        <v>9</v>
      </c>
      <c r="E130" s="696" t="str">
        <f>LOOKUP(A130,DuboCalc!$2:$2,DuboCalc!$4:$4)</f>
        <v>Leeg</v>
      </c>
      <c r="F130" s="230" t="str">
        <f>LOOKUP(A130,DuboCalc!$2:$2,DuboCalc!$5:$5)</f>
        <v>Leeg</v>
      </c>
      <c r="G130" s="629">
        <f>LOOKUP(A130,DuboCalc!$2:$2,DuboCalc!$39:$39)</f>
        <v>0</v>
      </c>
      <c r="H130" s="236">
        <f>LOOKUP(A130,DuboCalc!$2:$2,DuboCalc!$46:$46)</f>
        <v>0</v>
      </c>
      <c r="I130" s="236">
        <f>LOOKUP(A130,DuboCalc!$2:$2,DuboCalc!$48:$48)</f>
        <v>0.01</v>
      </c>
      <c r="J130" s="719">
        <f>IF(LOOKUP(A130,'2.Middel Proj Aangepast Object'!$A$7:$A$207,'2.Middel Proj Aangepast Object'!$U$7:$U$207)=0,100%,LOOKUP('St. Objectenlijst FE'!A130,'2.Middel Proj Aangepast Object'!$A$7:$A$207,'2.Middel Proj Aangepast Object'!$U$7:$U$207))</f>
        <v>1</v>
      </c>
      <c r="K130" s="548" t="str">
        <f>LOOKUP(A130,DuboCalc!$2:$2,DuboCalc!$51:$51)</f>
        <v>n.t.b.</v>
      </c>
      <c r="L130" s="548" t="str">
        <f>LOOKUP(A130,DuboCalc!$2:$2,DuboCalc!$52:$52)</f>
        <v>n.t.b.</v>
      </c>
      <c r="M130" s="548" t="str">
        <f>LOOKUP(A130,DuboCalc!$2:$2,DuboCalc!$53:$53)</f>
        <v>n.t.b.</v>
      </c>
      <c r="N130" s="548" t="str">
        <f>LOOKUP(A130,DuboCalc!$2:$2,DuboCalc!$54:$54)</f>
        <v>n.t.b.</v>
      </c>
      <c r="O130" s="548" t="str">
        <f>LOOKUP(A130,DuboCalc!$2:$2,DuboCalc!$55:$55)</f>
        <v>n.t.b.</v>
      </c>
      <c r="P130" s="548" t="str">
        <f>LOOKUP(A130,DuboCalc!$2:$2,DuboCalc!$56:$56)</f>
        <v>n.t.b.</v>
      </c>
      <c r="Q130" s="548" t="str">
        <f>LOOKUP(A130,DuboCalc!$2:$2,DuboCalc!$57:$57)</f>
        <v>n.t.b.</v>
      </c>
      <c r="R130" s="549" t="str">
        <f>LOOKUP(A130,DuboCalc!$2:$2,DuboCalc!$59:$59)</f>
        <v>n.t.b.</v>
      </c>
      <c r="S130" s="549" t="str">
        <f>LOOKUP(A130,DuboCalc!$2:$2,DuboCalc!$60:$60)</f>
        <v>n.t.b.</v>
      </c>
      <c r="T130" s="717">
        <f>LOOKUP(A130,DuboCalc!$D$2:$CX$2,DuboCalc!$D$49:$CX$49)</f>
        <v>3.1651501547987619E-2</v>
      </c>
      <c r="U130" s="717">
        <f>IF(LOOKUP(A130,'1.Klein Proj Bestaand Object'!$A$8:$A$208,'1.Klein Proj Bestaand Object'!$U$8:$U$208)=0,'St. Objectenlijst FE'!H130,(LOOKUP(A130,'1.Klein Proj Bestaand Object'!$A$8:$A$208,'1.Klein Proj Bestaand Object'!$U$8:$U$208)))</f>
        <v>0</v>
      </c>
      <c r="V130" s="718">
        <f>LOOKUP(A130,'1.Klein Proj Bestaand Object'!$A$8:$A$208,'1.Klein Proj Bestaand Object'!$V$8:$V$208)</f>
        <v>0</v>
      </c>
      <c r="Z130" s="912"/>
      <c r="AA130" s="912"/>
      <c r="AB130" s="912"/>
      <c r="AC130" s="912"/>
    </row>
    <row r="131" spans="1:29" ht="18" thickBot="1" x14ac:dyDescent="0.25">
      <c r="A131" s="235">
        <f t="shared" si="0"/>
        <v>127</v>
      </c>
      <c r="B131" s="169" t="str">
        <f>LOOKUP(A131,DuboCalc!$2:$2,DuboCalc!$3:$3)</f>
        <v>Leeg</v>
      </c>
      <c r="C131" s="724">
        <v>2</v>
      </c>
      <c r="D131" s="628">
        <v>9</v>
      </c>
      <c r="E131" s="696" t="str">
        <f>LOOKUP(A131,DuboCalc!$2:$2,DuboCalc!$4:$4)</f>
        <v>Leeg</v>
      </c>
      <c r="F131" s="230" t="str">
        <f>LOOKUP(A131,DuboCalc!$2:$2,DuboCalc!$5:$5)</f>
        <v>Leeg</v>
      </c>
      <c r="G131" s="629">
        <f>LOOKUP(A131,DuboCalc!$2:$2,DuboCalc!$39:$39)</f>
        <v>0</v>
      </c>
      <c r="H131" s="236">
        <f>LOOKUP(A131,DuboCalc!$2:$2,DuboCalc!$46:$46)</f>
        <v>0</v>
      </c>
      <c r="I131" s="236">
        <f>LOOKUP(A131,DuboCalc!$2:$2,DuboCalc!$48:$48)</f>
        <v>0.01</v>
      </c>
      <c r="J131" s="719">
        <f>IF(LOOKUP(A131,'2.Middel Proj Aangepast Object'!$A$7:$A$207,'2.Middel Proj Aangepast Object'!$U$7:$U$207)=0,100%,LOOKUP('St. Objectenlijst FE'!A131,'2.Middel Proj Aangepast Object'!$A$7:$A$207,'2.Middel Proj Aangepast Object'!$U$7:$U$207))</f>
        <v>1</v>
      </c>
      <c r="K131" s="548" t="str">
        <f>LOOKUP(A131,DuboCalc!$2:$2,DuboCalc!$51:$51)</f>
        <v>n.t.b.</v>
      </c>
      <c r="L131" s="548" t="str">
        <f>LOOKUP(A131,DuboCalc!$2:$2,DuboCalc!$52:$52)</f>
        <v>n.t.b.</v>
      </c>
      <c r="M131" s="548" t="str">
        <f>LOOKUP(A131,DuboCalc!$2:$2,DuboCalc!$53:$53)</f>
        <v>n.t.b.</v>
      </c>
      <c r="N131" s="548" t="str">
        <f>LOOKUP(A131,DuboCalc!$2:$2,DuboCalc!$54:$54)</f>
        <v>n.t.b.</v>
      </c>
      <c r="O131" s="548" t="str">
        <f>LOOKUP(A131,DuboCalc!$2:$2,DuboCalc!$55:$55)</f>
        <v>n.t.b.</v>
      </c>
      <c r="P131" s="548" t="str">
        <f>LOOKUP(A131,DuboCalc!$2:$2,DuboCalc!$56:$56)</f>
        <v>n.t.b.</v>
      </c>
      <c r="Q131" s="548" t="str">
        <f>LOOKUP(A131,DuboCalc!$2:$2,DuboCalc!$57:$57)</f>
        <v>n.t.b.</v>
      </c>
      <c r="R131" s="549" t="str">
        <f>LOOKUP(A131,DuboCalc!$2:$2,DuboCalc!$59:$59)</f>
        <v>n.t.b.</v>
      </c>
      <c r="S131" s="549" t="str">
        <f>LOOKUP(A131,DuboCalc!$2:$2,DuboCalc!$60:$60)</f>
        <v>n.t.b.</v>
      </c>
      <c r="T131" s="717">
        <f>LOOKUP(A131,DuboCalc!$D$2:$CX$2,DuboCalc!$D$49:$CX$49)</f>
        <v>3.1651501547987619E-2</v>
      </c>
      <c r="U131" s="717">
        <f>IF(LOOKUP(A131,'1.Klein Proj Bestaand Object'!$A$8:$A$208,'1.Klein Proj Bestaand Object'!$U$8:$U$208)=0,'St. Objectenlijst FE'!H131,(LOOKUP(A131,'1.Klein Proj Bestaand Object'!$A$8:$A$208,'1.Klein Proj Bestaand Object'!$U$8:$U$208)))</f>
        <v>0</v>
      </c>
      <c r="V131" s="718">
        <f>LOOKUP(A131,'1.Klein Proj Bestaand Object'!$A$8:$A$208,'1.Klein Proj Bestaand Object'!$V$8:$V$208)</f>
        <v>0</v>
      </c>
      <c r="Z131" s="912"/>
      <c r="AA131" s="912"/>
      <c r="AB131" s="912"/>
      <c r="AC131" s="912"/>
    </row>
    <row r="132" spans="1:29" ht="18" thickBot="1" x14ac:dyDescent="0.25">
      <c r="A132" s="235">
        <f t="shared" si="0"/>
        <v>128</v>
      </c>
      <c r="B132" s="169" t="str">
        <f>LOOKUP(A132,DuboCalc!$2:$2,DuboCalc!$3:$3)</f>
        <v>Leeg</v>
      </c>
      <c r="C132" s="724">
        <v>2</v>
      </c>
      <c r="D132" s="628">
        <v>9</v>
      </c>
      <c r="E132" s="696" t="str">
        <f>LOOKUP(A132,DuboCalc!$2:$2,DuboCalc!$4:$4)</f>
        <v>Leeg</v>
      </c>
      <c r="F132" s="230" t="str">
        <f>LOOKUP(A132,DuboCalc!$2:$2,DuboCalc!$5:$5)</f>
        <v>Leeg</v>
      </c>
      <c r="G132" s="629">
        <f>LOOKUP(A132,DuboCalc!$2:$2,DuboCalc!$39:$39)</f>
        <v>0</v>
      </c>
      <c r="H132" s="236">
        <f>LOOKUP(A132,DuboCalc!$2:$2,DuboCalc!$46:$46)</f>
        <v>0</v>
      </c>
      <c r="I132" s="236">
        <f>LOOKUP(A132,DuboCalc!$2:$2,DuboCalc!$48:$48)</f>
        <v>0.01</v>
      </c>
      <c r="J132" s="719">
        <f>IF(LOOKUP(A132,'2.Middel Proj Aangepast Object'!$A$7:$A$207,'2.Middel Proj Aangepast Object'!$U$7:$U$207)=0,100%,LOOKUP('St. Objectenlijst FE'!A132,'2.Middel Proj Aangepast Object'!$A$7:$A$207,'2.Middel Proj Aangepast Object'!$U$7:$U$207))</f>
        <v>1</v>
      </c>
      <c r="K132" s="548" t="str">
        <f>LOOKUP(A132,DuboCalc!$2:$2,DuboCalc!$51:$51)</f>
        <v>n.t.b.</v>
      </c>
      <c r="L132" s="548" t="str">
        <f>LOOKUP(A132,DuboCalc!$2:$2,DuboCalc!$52:$52)</f>
        <v>n.t.b.</v>
      </c>
      <c r="M132" s="548" t="str">
        <f>LOOKUP(A132,DuboCalc!$2:$2,DuboCalc!$53:$53)</f>
        <v>n.t.b.</v>
      </c>
      <c r="N132" s="548" t="str">
        <f>LOOKUP(A132,DuboCalc!$2:$2,DuboCalc!$54:$54)</f>
        <v>n.t.b.</v>
      </c>
      <c r="O132" s="548" t="str">
        <f>LOOKUP(A132,DuboCalc!$2:$2,DuboCalc!$55:$55)</f>
        <v>n.t.b.</v>
      </c>
      <c r="P132" s="548" t="str">
        <f>LOOKUP(A132,DuboCalc!$2:$2,DuboCalc!$56:$56)</f>
        <v>n.t.b.</v>
      </c>
      <c r="Q132" s="548" t="str">
        <f>LOOKUP(A132,DuboCalc!$2:$2,DuboCalc!$57:$57)</f>
        <v>n.t.b.</v>
      </c>
      <c r="R132" s="549" t="str">
        <f>LOOKUP(A132,DuboCalc!$2:$2,DuboCalc!$59:$59)</f>
        <v>n.t.b.</v>
      </c>
      <c r="S132" s="549" t="str">
        <f>LOOKUP(A132,DuboCalc!$2:$2,DuboCalc!$60:$60)</f>
        <v>n.t.b.</v>
      </c>
      <c r="T132" s="717">
        <f>LOOKUP(A132,DuboCalc!$D$2:$CX$2,DuboCalc!$D$49:$CX$49)</f>
        <v>3.1651501547987619E-2</v>
      </c>
      <c r="U132" s="717">
        <f>IF(LOOKUP(A132,'1.Klein Proj Bestaand Object'!$A$8:$A$208,'1.Klein Proj Bestaand Object'!$U$8:$U$208)=0,'St. Objectenlijst FE'!H132,(LOOKUP(A132,'1.Klein Proj Bestaand Object'!$A$8:$A$208,'1.Klein Proj Bestaand Object'!$U$8:$U$208)))</f>
        <v>0</v>
      </c>
      <c r="V132" s="718">
        <f>LOOKUP(A132,'1.Klein Proj Bestaand Object'!$A$8:$A$208,'1.Klein Proj Bestaand Object'!$V$8:$V$208)</f>
        <v>0</v>
      </c>
      <c r="Z132" s="912"/>
      <c r="AA132" s="912"/>
      <c r="AB132" s="912"/>
      <c r="AC132" s="912"/>
    </row>
    <row r="133" spans="1:29" ht="18" thickBot="1" x14ac:dyDescent="0.25">
      <c r="A133" s="235">
        <f t="shared" si="0"/>
        <v>129</v>
      </c>
      <c r="B133" s="169" t="str">
        <f>LOOKUP(A133,DuboCalc!$2:$2,DuboCalc!$3:$3)</f>
        <v>Leeg</v>
      </c>
      <c r="C133" s="724">
        <v>2</v>
      </c>
      <c r="D133" s="628">
        <v>9</v>
      </c>
      <c r="E133" s="696" t="str">
        <f>LOOKUP(A133,DuboCalc!$2:$2,DuboCalc!$4:$4)</f>
        <v>Leeg</v>
      </c>
      <c r="F133" s="230" t="str">
        <f>LOOKUP(A133,DuboCalc!$2:$2,DuboCalc!$5:$5)</f>
        <v>Leeg</v>
      </c>
      <c r="G133" s="629">
        <f>LOOKUP(A133,DuboCalc!$2:$2,DuboCalc!$39:$39)</f>
        <v>0</v>
      </c>
      <c r="H133" s="236">
        <f>LOOKUP(A133,DuboCalc!$2:$2,DuboCalc!$46:$46)</f>
        <v>0</v>
      </c>
      <c r="I133" s="236">
        <f>LOOKUP(A133,DuboCalc!$2:$2,DuboCalc!$48:$48)</f>
        <v>0.01</v>
      </c>
      <c r="J133" s="719">
        <f>IF(LOOKUP(A133,'2.Middel Proj Aangepast Object'!$A$7:$A$207,'2.Middel Proj Aangepast Object'!$U$7:$U$207)=0,100%,LOOKUP('St. Objectenlijst FE'!A133,'2.Middel Proj Aangepast Object'!$A$7:$A$207,'2.Middel Proj Aangepast Object'!$U$7:$U$207))</f>
        <v>1</v>
      </c>
      <c r="K133" s="548" t="str">
        <f>LOOKUP(A133,DuboCalc!$2:$2,DuboCalc!$51:$51)</f>
        <v>n.t.b.</v>
      </c>
      <c r="L133" s="548" t="str">
        <f>LOOKUP(A133,DuboCalc!$2:$2,DuboCalc!$52:$52)</f>
        <v>n.t.b.</v>
      </c>
      <c r="M133" s="548" t="str">
        <f>LOOKUP(A133,DuboCalc!$2:$2,DuboCalc!$53:$53)</f>
        <v>n.t.b.</v>
      </c>
      <c r="N133" s="548" t="str">
        <f>LOOKUP(A133,DuboCalc!$2:$2,DuboCalc!$54:$54)</f>
        <v>n.t.b.</v>
      </c>
      <c r="O133" s="548" t="str">
        <f>LOOKUP(A133,DuboCalc!$2:$2,DuboCalc!$55:$55)</f>
        <v>n.t.b.</v>
      </c>
      <c r="P133" s="548" t="str">
        <f>LOOKUP(A133,DuboCalc!$2:$2,DuboCalc!$56:$56)</f>
        <v>n.t.b.</v>
      </c>
      <c r="Q133" s="548" t="str">
        <f>LOOKUP(A133,DuboCalc!$2:$2,DuboCalc!$57:$57)</f>
        <v>n.t.b.</v>
      </c>
      <c r="R133" s="549" t="str">
        <f>LOOKUP(A133,DuboCalc!$2:$2,DuboCalc!$59:$59)</f>
        <v>n.t.b.</v>
      </c>
      <c r="S133" s="549" t="str">
        <f>LOOKUP(A133,DuboCalc!$2:$2,DuboCalc!$60:$60)</f>
        <v>n.t.b.</v>
      </c>
      <c r="T133" s="717">
        <f>LOOKUP(A133,DuboCalc!$D$2:$CX$2,DuboCalc!$D$49:$CX$49)</f>
        <v>3.1651501547987619E-2</v>
      </c>
      <c r="U133" s="717">
        <f>IF(LOOKUP(A133,'1.Klein Proj Bestaand Object'!$A$8:$A$208,'1.Klein Proj Bestaand Object'!$U$8:$U$208)=0,'St. Objectenlijst FE'!H133,(LOOKUP(A133,'1.Klein Proj Bestaand Object'!$A$8:$A$208,'1.Klein Proj Bestaand Object'!$U$8:$U$208)))</f>
        <v>0</v>
      </c>
      <c r="V133" s="718">
        <f>LOOKUP(A133,'1.Klein Proj Bestaand Object'!$A$8:$A$208,'1.Klein Proj Bestaand Object'!$V$8:$V$208)</f>
        <v>0</v>
      </c>
      <c r="Z133" s="912"/>
      <c r="AA133" s="912"/>
      <c r="AB133" s="912"/>
      <c r="AC133" s="912"/>
    </row>
    <row r="134" spans="1:29" ht="18" thickBot="1" x14ac:dyDescent="0.25">
      <c r="A134" s="235">
        <f t="shared" si="0"/>
        <v>130</v>
      </c>
      <c r="B134" s="169" t="str">
        <f>LOOKUP(A134,DuboCalc!$2:$2,DuboCalc!$3:$3)</f>
        <v>Leeg</v>
      </c>
      <c r="C134" s="724">
        <v>2</v>
      </c>
      <c r="D134" s="628">
        <v>9</v>
      </c>
      <c r="E134" s="696" t="str">
        <f>LOOKUP(A134,DuboCalc!$2:$2,DuboCalc!$4:$4)</f>
        <v>Leeg</v>
      </c>
      <c r="F134" s="230" t="str">
        <f>LOOKUP(A134,DuboCalc!$2:$2,DuboCalc!$5:$5)</f>
        <v>Leeg</v>
      </c>
      <c r="G134" s="629">
        <f>LOOKUP(A134,DuboCalc!$2:$2,DuboCalc!$39:$39)</f>
        <v>0</v>
      </c>
      <c r="H134" s="236">
        <f>LOOKUP(A134,DuboCalc!$2:$2,DuboCalc!$46:$46)</f>
        <v>0</v>
      </c>
      <c r="I134" s="236">
        <f>LOOKUP(A134,DuboCalc!$2:$2,DuboCalc!$48:$48)</f>
        <v>0.01</v>
      </c>
      <c r="J134" s="719">
        <f>IF(LOOKUP(A134,'2.Middel Proj Aangepast Object'!$A$7:$A$207,'2.Middel Proj Aangepast Object'!$U$7:$U$207)=0,100%,LOOKUP('St. Objectenlijst FE'!A134,'2.Middel Proj Aangepast Object'!$A$7:$A$207,'2.Middel Proj Aangepast Object'!$U$7:$U$207))</f>
        <v>1</v>
      </c>
      <c r="K134" s="548" t="str">
        <f>LOOKUP(A134,DuboCalc!$2:$2,DuboCalc!$51:$51)</f>
        <v>n.t.b.</v>
      </c>
      <c r="L134" s="548" t="str">
        <f>LOOKUP(A134,DuboCalc!$2:$2,DuboCalc!$52:$52)</f>
        <v>n.t.b.</v>
      </c>
      <c r="M134" s="548" t="str">
        <f>LOOKUP(A134,DuboCalc!$2:$2,DuboCalc!$53:$53)</f>
        <v>n.t.b.</v>
      </c>
      <c r="N134" s="548" t="str">
        <f>LOOKUP(A134,DuboCalc!$2:$2,DuboCalc!$54:$54)</f>
        <v>n.t.b.</v>
      </c>
      <c r="O134" s="548" t="str">
        <f>LOOKUP(A134,DuboCalc!$2:$2,DuboCalc!$55:$55)</f>
        <v>n.t.b.</v>
      </c>
      <c r="P134" s="548" t="str">
        <f>LOOKUP(A134,DuboCalc!$2:$2,DuboCalc!$56:$56)</f>
        <v>n.t.b.</v>
      </c>
      <c r="Q134" s="548" t="str">
        <f>LOOKUP(A134,DuboCalc!$2:$2,DuboCalc!$57:$57)</f>
        <v>n.t.b.</v>
      </c>
      <c r="R134" s="549" t="str">
        <f>LOOKUP(A134,DuboCalc!$2:$2,DuboCalc!$59:$59)</f>
        <v>n.t.b.</v>
      </c>
      <c r="S134" s="549" t="str">
        <f>LOOKUP(A134,DuboCalc!$2:$2,DuboCalc!$60:$60)</f>
        <v>n.t.b.</v>
      </c>
      <c r="T134" s="717">
        <f>LOOKUP(A134,DuboCalc!$D$2:$CX$2,DuboCalc!$D$49:$CX$49)</f>
        <v>3.1651501547987619E-2</v>
      </c>
      <c r="U134" s="717">
        <f>IF(LOOKUP(A134,'1.Klein Proj Bestaand Object'!$A$8:$A$208,'1.Klein Proj Bestaand Object'!$U$8:$U$208)=0,'St. Objectenlijst FE'!H134,(LOOKUP(A134,'1.Klein Proj Bestaand Object'!$A$8:$A$208,'1.Klein Proj Bestaand Object'!$U$8:$U$208)))</f>
        <v>0</v>
      </c>
      <c r="V134" s="718">
        <f>LOOKUP(A134,'1.Klein Proj Bestaand Object'!$A$8:$A$208,'1.Klein Proj Bestaand Object'!$V$8:$V$208)</f>
        <v>0</v>
      </c>
      <c r="Z134" s="912"/>
      <c r="AA134" s="912"/>
      <c r="AB134" s="912"/>
      <c r="AC134" s="912"/>
    </row>
    <row r="135" spans="1:29" ht="18" thickBot="1" x14ac:dyDescent="0.25">
      <c r="A135" s="235">
        <f t="shared" si="0"/>
        <v>131</v>
      </c>
      <c r="B135" s="169" t="str">
        <f>LOOKUP(A135,DuboCalc!$2:$2,DuboCalc!$3:$3)</f>
        <v>Leeg</v>
      </c>
      <c r="C135" s="724">
        <v>2</v>
      </c>
      <c r="D135" s="628">
        <v>9</v>
      </c>
      <c r="E135" s="696" t="str">
        <f>LOOKUP(A135,DuboCalc!$2:$2,DuboCalc!$4:$4)</f>
        <v>Leeg</v>
      </c>
      <c r="F135" s="230" t="str">
        <f>LOOKUP(A135,DuboCalc!$2:$2,DuboCalc!$5:$5)</f>
        <v>Leeg</v>
      </c>
      <c r="G135" s="629">
        <f>LOOKUP(A135,DuboCalc!$2:$2,DuboCalc!$39:$39)</f>
        <v>0</v>
      </c>
      <c r="H135" s="236">
        <f>LOOKUP(A135,DuboCalc!$2:$2,DuboCalc!$46:$46)</f>
        <v>0</v>
      </c>
      <c r="I135" s="236">
        <f>LOOKUP(A135,DuboCalc!$2:$2,DuboCalc!$48:$48)</f>
        <v>0.01</v>
      </c>
      <c r="J135" s="719">
        <f>IF(LOOKUP(A135,'2.Middel Proj Aangepast Object'!$A$7:$A$207,'2.Middel Proj Aangepast Object'!$U$7:$U$207)=0,100%,LOOKUP('St. Objectenlijst FE'!A135,'2.Middel Proj Aangepast Object'!$A$7:$A$207,'2.Middel Proj Aangepast Object'!$U$7:$U$207))</f>
        <v>1</v>
      </c>
      <c r="K135" s="548" t="str">
        <f>LOOKUP(A135,DuboCalc!$2:$2,DuboCalc!$51:$51)</f>
        <v>n.t.b.</v>
      </c>
      <c r="L135" s="548" t="str">
        <f>LOOKUP(A135,DuboCalc!$2:$2,DuboCalc!$52:$52)</f>
        <v>n.t.b.</v>
      </c>
      <c r="M135" s="548" t="str">
        <f>LOOKUP(A135,DuboCalc!$2:$2,DuboCalc!$53:$53)</f>
        <v>n.t.b.</v>
      </c>
      <c r="N135" s="548" t="str">
        <f>LOOKUP(A135,DuboCalc!$2:$2,DuboCalc!$54:$54)</f>
        <v>n.t.b.</v>
      </c>
      <c r="O135" s="548" t="str">
        <f>LOOKUP(A135,DuboCalc!$2:$2,DuboCalc!$55:$55)</f>
        <v>n.t.b.</v>
      </c>
      <c r="P135" s="548" t="str">
        <f>LOOKUP(A135,DuboCalc!$2:$2,DuboCalc!$56:$56)</f>
        <v>n.t.b.</v>
      </c>
      <c r="Q135" s="548" t="str">
        <f>LOOKUP(A135,DuboCalc!$2:$2,DuboCalc!$57:$57)</f>
        <v>n.t.b.</v>
      </c>
      <c r="R135" s="549" t="str">
        <f>LOOKUP(A135,DuboCalc!$2:$2,DuboCalc!$59:$59)</f>
        <v>n.t.b.</v>
      </c>
      <c r="S135" s="549" t="str">
        <f>LOOKUP(A135,DuboCalc!$2:$2,DuboCalc!$60:$60)</f>
        <v>n.t.b.</v>
      </c>
      <c r="T135" s="717">
        <f>LOOKUP(A135,DuboCalc!$D$2:$CX$2,DuboCalc!$D$49:$CX$49)</f>
        <v>3.1651501547987619E-2</v>
      </c>
      <c r="U135" s="717">
        <f>IF(LOOKUP(A135,'1.Klein Proj Bestaand Object'!$A$8:$A$208,'1.Klein Proj Bestaand Object'!$U$8:$U$208)=0,'St. Objectenlijst FE'!H135,(LOOKUP(A135,'1.Klein Proj Bestaand Object'!$A$8:$A$208,'1.Klein Proj Bestaand Object'!$U$8:$U$208)))</f>
        <v>0</v>
      </c>
      <c r="V135" s="718">
        <f>LOOKUP(A135,'1.Klein Proj Bestaand Object'!$A$8:$A$208,'1.Klein Proj Bestaand Object'!$V$8:$V$208)</f>
        <v>0</v>
      </c>
      <c r="Z135" s="912"/>
      <c r="AA135" s="912"/>
      <c r="AB135" s="912"/>
      <c r="AC135" s="912"/>
    </row>
    <row r="136" spans="1:29" ht="18" thickBot="1" x14ac:dyDescent="0.25">
      <c r="A136" s="235">
        <f t="shared" si="0"/>
        <v>132</v>
      </c>
      <c r="B136" s="169" t="str">
        <f>LOOKUP(A136,DuboCalc!$2:$2,DuboCalc!$3:$3)</f>
        <v>Leeg</v>
      </c>
      <c r="C136" s="724">
        <v>2</v>
      </c>
      <c r="D136" s="628">
        <v>9</v>
      </c>
      <c r="E136" s="696" t="str">
        <f>LOOKUP(A136,DuboCalc!$2:$2,DuboCalc!$4:$4)</f>
        <v>Leeg</v>
      </c>
      <c r="F136" s="230" t="str">
        <f>LOOKUP(A136,DuboCalc!$2:$2,DuboCalc!$5:$5)</f>
        <v>Leeg</v>
      </c>
      <c r="G136" s="629">
        <f>LOOKUP(A136,DuboCalc!$2:$2,DuboCalc!$39:$39)</f>
        <v>0</v>
      </c>
      <c r="H136" s="236">
        <f>LOOKUP(A136,DuboCalc!$2:$2,DuboCalc!$46:$46)</f>
        <v>0</v>
      </c>
      <c r="I136" s="236">
        <f>LOOKUP(A136,DuboCalc!$2:$2,DuboCalc!$48:$48)</f>
        <v>0.01</v>
      </c>
      <c r="J136" s="719">
        <f>IF(LOOKUP(A136,'2.Middel Proj Aangepast Object'!$A$7:$A$207,'2.Middel Proj Aangepast Object'!$U$7:$U$207)=0,100%,LOOKUP('St. Objectenlijst FE'!A136,'2.Middel Proj Aangepast Object'!$A$7:$A$207,'2.Middel Proj Aangepast Object'!$U$7:$U$207))</f>
        <v>1</v>
      </c>
      <c r="K136" s="548" t="str">
        <f>LOOKUP(A136,DuboCalc!$2:$2,DuboCalc!$51:$51)</f>
        <v>n.t.b.</v>
      </c>
      <c r="L136" s="548" t="str">
        <f>LOOKUP(A136,DuboCalc!$2:$2,DuboCalc!$52:$52)</f>
        <v>n.t.b.</v>
      </c>
      <c r="M136" s="548" t="str">
        <f>LOOKUP(A136,DuboCalc!$2:$2,DuboCalc!$53:$53)</f>
        <v>n.t.b.</v>
      </c>
      <c r="N136" s="548" t="str">
        <f>LOOKUP(A136,DuboCalc!$2:$2,DuboCalc!$54:$54)</f>
        <v>n.t.b.</v>
      </c>
      <c r="O136" s="548" t="str">
        <f>LOOKUP(A136,DuboCalc!$2:$2,DuboCalc!$55:$55)</f>
        <v>n.t.b.</v>
      </c>
      <c r="P136" s="548" t="str">
        <f>LOOKUP(A136,DuboCalc!$2:$2,DuboCalc!$56:$56)</f>
        <v>n.t.b.</v>
      </c>
      <c r="Q136" s="548" t="str">
        <f>LOOKUP(A136,DuboCalc!$2:$2,DuboCalc!$57:$57)</f>
        <v>n.t.b.</v>
      </c>
      <c r="R136" s="549" t="str">
        <f>LOOKUP(A136,DuboCalc!$2:$2,DuboCalc!$59:$59)</f>
        <v>n.t.b.</v>
      </c>
      <c r="S136" s="549" t="str">
        <f>LOOKUP(A136,DuboCalc!$2:$2,DuboCalc!$60:$60)</f>
        <v>n.t.b.</v>
      </c>
      <c r="T136" s="717">
        <f>LOOKUP(A136,DuboCalc!$D$2:$CX$2,DuboCalc!$D$49:$CX$49)</f>
        <v>3.1651501547987619E-2</v>
      </c>
      <c r="U136" s="717">
        <f>IF(LOOKUP(A136,'1.Klein Proj Bestaand Object'!$A$8:$A$208,'1.Klein Proj Bestaand Object'!$U$8:$U$208)=0,'St. Objectenlijst FE'!H136,(LOOKUP(A136,'1.Klein Proj Bestaand Object'!$A$8:$A$208,'1.Klein Proj Bestaand Object'!$U$8:$U$208)))</f>
        <v>0</v>
      </c>
      <c r="V136" s="718">
        <f>LOOKUP(A136,'1.Klein Proj Bestaand Object'!$A$8:$A$208,'1.Klein Proj Bestaand Object'!$V$8:$V$208)</f>
        <v>0</v>
      </c>
      <c r="Z136" s="912"/>
      <c r="AA136" s="912"/>
      <c r="AB136" s="912"/>
      <c r="AC136" s="912"/>
    </row>
    <row r="137" spans="1:29" ht="18" thickBot="1" x14ac:dyDescent="0.25">
      <c r="A137" s="235">
        <f t="shared" si="0"/>
        <v>133</v>
      </c>
      <c r="B137" s="169" t="str">
        <f>LOOKUP(A137,DuboCalc!$2:$2,DuboCalc!$3:$3)</f>
        <v>Leeg</v>
      </c>
      <c r="C137" s="724">
        <v>2</v>
      </c>
      <c r="D137" s="628">
        <v>9</v>
      </c>
      <c r="E137" s="696" t="str">
        <f>LOOKUP(A137,DuboCalc!$2:$2,DuboCalc!$4:$4)</f>
        <v>Leeg</v>
      </c>
      <c r="F137" s="230" t="str">
        <f>LOOKUP(A137,DuboCalc!$2:$2,DuboCalc!$5:$5)</f>
        <v>Leeg</v>
      </c>
      <c r="G137" s="629">
        <f>LOOKUP(A137,DuboCalc!$2:$2,DuboCalc!$39:$39)</f>
        <v>0</v>
      </c>
      <c r="H137" s="236">
        <f>LOOKUP(A137,DuboCalc!$2:$2,DuboCalc!$46:$46)</f>
        <v>0</v>
      </c>
      <c r="I137" s="236">
        <f>LOOKUP(A137,DuboCalc!$2:$2,DuboCalc!$48:$48)</f>
        <v>0.01</v>
      </c>
      <c r="J137" s="719">
        <f>IF(LOOKUP(A137,'2.Middel Proj Aangepast Object'!$A$7:$A$207,'2.Middel Proj Aangepast Object'!$U$7:$U$207)=0,100%,LOOKUP('St. Objectenlijst FE'!A137,'2.Middel Proj Aangepast Object'!$A$7:$A$207,'2.Middel Proj Aangepast Object'!$U$7:$U$207))</f>
        <v>1</v>
      </c>
      <c r="K137" s="548" t="str">
        <f>LOOKUP(A137,DuboCalc!$2:$2,DuboCalc!$51:$51)</f>
        <v>n.t.b.</v>
      </c>
      <c r="L137" s="548" t="str">
        <f>LOOKUP(A137,DuboCalc!$2:$2,DuboCalc!$52:$52)</f>
        <v>n.t.b.</v>
      </c>
      <c r="M137" s="548" t="str">
        <f>LOOKUP(A137,DuboCalc!$2:$2,DuboCalc!$53:$53)</f>
        <v>n.t.b.</v>
      </c>
      <c r="N137" s="548" t="str">
        <f>LOOKUP(A137,DuboCalc!$2:$2,DuboCalc!$54:$54)</f>
        <v>n.t.b.</v>
      </c>
      <c r="O137" s="548" t="str">
        <f>LOOKUP(A137,DuboCalc!$2:$2,DuboCalc!$55:$55)</f>
        <v>n.t.b.</v>
      </c>
      <c r="P137" s="548" t="str">
        <f>LOOKUP(A137,DuboCalc!$2:$2,DuboCalc!$56:$56)</f>
        <v>n.t.b.</v>
      </c>
      <c r="Q137" s="548" t="str">
        <f>LOOKUP(A137,DuboCalc!$2:$2,DuboCalc!$57:$57)</f>
        <v>n.t.b.</v>
      </c>
      <c r="R137" s="549" t="str">
        <f>LOOKUP(A137,DuboCalc!$2:$2,DuboCalc!$59:$59)</f>
        <v>n.t.b.</v>
      </c>
      <c r="S137" s="549" t="str">
        <f>LOOKUP(A137,DuboCalc!$2:$2,DuboCalc!$60:$60)</f>
        <v>n.t.b.</v>
      </c>
      <c r="T137" s="717">
        <f>LOOKUP(A137,DuboCalc!$D$2:$CX$2,DuboCalc!$D$49:$CX$49)</f>
        <v>3.1651501547987619E-2</v>
      </c>
      <c r="U137" s="717">
        <f>IF(LOOKUP(A137,'1.Klein Proj Bestaand Object'!$A$8:$A$208,'1.Klein Proj Bestaand Object'!$U$8:$U$208)=0,'St. Objectenlijst FE'!H137,(LOOKUP(A137,'1.Klein Proj Bestaand Object'!$A$8:$A$208,'1.Klein Proj Bestaand Object'!$U$8:$U$208)))</f>
        <v>0</v>
      </c>
      <c r="V137" s="718">
        <f>LOOKUP(A137,'1.Klein Proj Bestaand Object'!$A$8:$A$208,'1.Klein Proj Bestaand Object'!$V$8:$V$208)</f>
        <v>0</v>
      </c>
      <c r="Z137" s="912"/>
      <c r="AA137" s="912"/>
      <c r="AB137" s="912"/>
      <c r="AC137" s="912"/>
    </row>
    <row r="138" spans="1:29" ht="18" thickBot="1" x14ac:dyDescent="0.25">
      <c r="A138" s="235">
        <f t="shared" si="0"/>
        <v>134</v>
      </c>
      <c r="B138" s="169" t="str">
        <f>LOOKUP(A138,DuboCalc!$2:$2,DuboCalc!$3:$3)</f>
        <v>Leeg</v>
      </c>
      <c r="C138" s="724">
        <v>2</v>
      </c>
      <c r="D138" s="628">
        <v>9</v>
      </c>
      <c r="E138" s="696" t="str">
        <f>LOOKUP(A138,DuboCalc!$2:$2,DuboCalc!$4:$4)</f>
        <v>Leeg</v>
      </c>
      <c r="F138" s="230" t="str">
        <f>LOOKUP(A138,DuboCalc!$2:$2,DuboCalc!$5:$5)</f>
        <v>Leeg</v>
      </c>
      <c r="G138" s="629">
        <f>LOOKUP(A138,DuboCalc!$2:$2,DuboCalc!$39:$39)</f>
        <v>0</v>
      </c>
      <c r="H138" s="236">
        <f>LOOKUP(A138,DuboCalc!$2:$2,DuboCalc!$46:$46)</f>
        <v>0</v>
      </c>
      <c r="I138" s="236">
        <f>LOOKUP(A138,DuboCalc!$2:$2,DuboCalc!$48:$48)</f>
        <v>0.01</v>
      </c>
      <c r="J138" s="719">
        <f>IF(LOOKUP(A138,'2.Middel Proj Aangepast Object'!$A$7:$A$207,'2.Middel Proj Aangepast Object'!$U$7:$U$207)=0,100%,LOOKUP('St. Objectenlijst FE'!A138,'2.Middel Proj Aangepast Object'!$A$7:$A$207,'2.Middel Proj Aangepast Object'!$U$7:$U$207))</f>
        <v>1</v>
      </c>
      <c r="K138" s="548" t="str">
        <f>LOOKUP(A138,DuboCalc!$2:$2,DuboCalc!$51:$51)</f>
        <v>n.t.b.</v>
      </c>
      <c r="L138" s="548" t="str">
        <f>LOOKUP(A138,DuboCalc!$2:$2,DuboCalc!$52:$52)</f>
        <v>n.t.b.</v>
      </c>
      <c r="M138" s="548" t="str">
        <f>LOOKUP(A138,DuboCalc!$2:$2,DuboCalc!$53:$53)</f>
        <v>n.t.b.</v>
      </c>
      <c r="N138" s="548" t="str">
        <f>LOOKUP(A138,DuboCalc!$2:$2,DuboCalc!$54:$54)</f>
        <v>n.t.b.</v>
      </c>
      <c r="O138" s="548" t="str">
        <f>LOOKUP(A138,DuboCalc!$2:$2,DuboCalc!$55:$55)</f>
        <v>n.t.b.</v>
      </c>
      <c r="P138" s="548" t="str">
        <f>LOOKUP(A138,DuboCalc!$2:$2,DuboCalc!$56:$56)</f>
        <v>n.t.b.</v>
      </c>
      <c r="Q138" s="548" t="str">
        <f>LOOKUP(A138,DuboCalc!$2:$2,DuboCalc!$57:$57)</f>
        <v>n.t.b.</v>
      </c>
      <c r="R138" s="549" t="str">
        <f>LOOKUP(A138,DuboCalc!$2:$2,DuboCalc!$59:$59)</f>
        <v>n.t.b.</v>
      </c>
      <c r="S138" s="549" t="str">
        <f>LOOKUP(A138,DuboCalc!$2:$2,DuboCalc!$60:$60)</f>
        <v>n.t.b.</v>
      </c>
      <c r="T138" s="717">
        <f>LOOKUP(A138,DuboCalc!$D$2:$CX$2,DuboCalc!$D$49:$CX$49)</f>
        <v>3.1651501547987619E-2</v>
      </c>
      <c r="U138" s="717">
        <f>IF(LOOKUP(A138,'1.Klein Proj Bestaand Object'!$A$8:$A$208,'1.Klein Proj Bestaand Object'!$U$8:$U$208)=0,'St. Objectenlijst FE'!H138,(LOOKUP(A138,'1.Klein Proj Bestaand Object'!$A$8:$A$208,'1.Klein Proj Bestaand Object'!$U$8:$U$208)))</f>
        <v>0</v>
      </c>
      <c r="V138" s="718">
        <f>LOOKUP(A138,'1.Klein Proj Bestaand Object'!$A$8:$A$208,'1.Klein Proj Bestaand Object'!$V$8:$V$208)</f>
        <v>0</v>
      </c>
      <c r="Z138" s="912"/>
      <c r="AA138" s="912"/>
      <c r="AB138" s="912"/>
      <c r="AC138" s="912"/>
    </row>
    <row r="139" spans="1:29" ht="18" thickBot="1" x14ac:dyDescent="0.25">
      <c r="A139" s="235">
        <f t="shared" si="0"/>
        <v>135</v>
      </c>
      <c r="B139" s="169" t="str">
        <f>LOOKUP(A139,DuboCalc!$2:$2,DuboCalc!$3:$3)</f>
        <v>Leeg</v>
      </c>
      <c r="C139" s="724">
        <v>2</v>
      </c>
      <c r="D139" s="628">
        <v>9</v>
      </c>
      <c r="E139" s="696" t="str">
        <f>LOOKUP(A139,DuboCalc!$2:$2,DuboCalc!$4:$4)</f>
        <v>Leeg</v>
      </c>
      <c r="F139" s="230" t="str">
        <f>LOOKUP(A139,DuboCalc!$2:$2,DuboCalc!$5:$5)</f>
        <v>Leeg</v>
      </c>
      <c r="G139" s="629">
        <f>LOOKUP(A139,DuboCalc!$2:$2,DuboCalc!$39:$39)</f>
        <v>0</v>
      </c>
      <c r="H139" s="236">
        <f>LOOKUP(A139,DuboCalc!$2:$2,DuboCalc!$46:$46)</f>
        <v>0</v>
      </c>
      <c r="I139" s="236">
        <f>LOOKUP(A139,DuboCalc!$2:$2,DuboCalc!$48:$48)</f>
        <v>0.01</v>
      </c>
      <c r="J139" s="719">
        <f>IF(LOOKUP(A139,'2.Middel Proj Aangepast Object'!$A$7:$A$207,'2.Middel Proj Aangepast Object'!$U$7:$U$207)=0,100%,LOOKUP('St. Objectenlijst FE'!A139,'2.Middel Proj Aangepast Object'!$A$7:$A$207,'2.Middel Proj Aangepast Object'!$U$7:$U$207))</f>
        <v>1</v>
      </c>
      <c r="K139" s="548" t="str">
        <f>LOOKUP(A139,DuboCalc!$2:$2,DuboCalc!$51:$51)</f>
        <v>n.t.b.</v>
      </c>
      <c r="L139" s="548" t="str">
        <f>LOOKUP(A139,DuboCalc!$2:$2,DuboCalc!$52:$52)</f>
        <v>n.t.b.</v>
      </c>
      <c r="M139" s="548" t="str">
        <f>LOOKUP(A139,DuboCalc!$2:$2,DuboCalc!$53:$53)</f>
        <v>n.t.b.</v>
      </c>
      <c r="N139" s="548" t="str">
        <f>LOOKUP(A139,DuboCalc!$2:$2,DuboCalc!$54:$54)</f>
        <v>n.t.b.</v>
      </c>
      <c r="O139" s="548" t="str">
        <f>LOOKUP(A139,DuboCalc!$2:$2,DuboCalc!$55:$55)</f>
        <v>n.t.b.</v>
      </c>
      <c r="P139" s="548" t="str">
        <f>LOOKUP(A139,DuboCalc!$2:$2,DuboCalc!$56:$56)</f>
        <v>n.t.b.</v>
      </c>
      <c r="Q139" s="548" t="str">
        <f>LOOKUP(A139,DuboCalc!$2:$2,DuboCalc!$57:$57)</f>
        <v>n.t.b.</v>
      </c>
      <c r="R139" s="549" t="str">
        <f>LOOKUP(A139,DuboCalc!$2:$2,DuboCalc!$59:$59)</f>
        <v>n.t.b.</v>
      </c>
      <c r="S139" s="549" t="str">
        <f>LOOKUP(A139,DuboCalc!$2:$2,DuboCalc!$60:$60)</f>
        <v>n.t.b.</v>
      </c>
      <c r="T139" s="717">
        <f>LOOKUP(A139,DuboCalc!$D$2:$CX$2,DuboCalc!$D$49:$CX$49)</f>
        <v>3.1651501547987619E-2</v>
      </c>
      <c r="U139" s="717">
        <f>IF(LOOKUP(A139,'1.Klein Proj Bestaand Object'!$A$8:$A$208,'1.Klein Proj Bestaand Object'!$U$8:$U$208)=0,'St. Objectenlijst FE'!H139,(LOOKUP(A139,'1.Klein Proj Bestaand Object'!$A$8:$A$208,'1.Klein Proj Bestaand Object'!$U$8:$U$208)))</f>
        <v>0</v>
      </c>
      <c r="V139" s="718">
        <f>LOOKUP(A139,'1.Klein Proj Bestaand Object'!$A$8:$A$208,'1.Klein Proj Bestaand Object'!$V$8:$V$208)</f>
        <v>0</v>
      </c>
      <c r="Z139" s="912"/>
      <c r="AA139" s="912"/>
      <c r="AB139" s="912"/>
      <c r="AC139" s="912"/>
    </row>
    <row r="140" spans="1:29" ht="18" thickBot="1" x14ac:dyDescent="0.25">
      <c r="A140" s="235">
        <f t="shared" si="0"/>
        <v>136</v>
      </c>
      <c r="B140" s="169" t="str">
        <f>LOOKUP(A140,DuboCalc!$2:$2,DuboCalc!$3:$3)</f>
        <v>Leeg</v>
      </c>
      <c r="C140" s="724">
        <v>2</v>
      </c>
      <c r="D140" s="628">
        <v>9</v>
      </c>
      <c r="E140" s="696" t="str">
        <f>LOOKUP(A140,DuboCalc!$2:$2,DuboCalc!$4:$4)</f>
        <v>Leeg</v>
      </c>
      <c r="F140" s="230" t="str">
        <f>LOOKUP(A140,DuboCalc!$2:$2,DuboCalc!$5:$5)</f>
        <v>Leeg</v>
      </c>
      <c r="G140" s="629">
        <f>LOOKUP(A140,DuboCalc!$2:$2,DuboCalc!$39:$39)</f>
        <v>0</v>
      </c>
      <c r="H140" s="236">
        <f>LOOKUP(A140,DuboCalc!$2:$2,DuboCalc!$46:$46)</f>
        <v>0</v>
      </c>
      <c r="I140" s="236">
        <f>LOOKUP(A140,DuboCalc!$2:$2,DuboCalc!$48:$48)</f>
        <v>0.01</v>
      </c>
      <c r="J140" s="719">
        <f>IF(LOOKUP(A140,'2.Middel Proj Aangepast Object'!$A$7:$A$207,'2.Middel Proj Aangepast Object'!$U$7:$U$207)=0,100%,LOOKUP('St. Objectenlijst FE'!A140,'2.Middel Proj Aangepast Object'!$A$7:$A$207,'2.Middel Proj Aangepast Object'!$U$7:$U$207))</f>
        <v>1</v>
      </c>
      <c r="K140" s="548" t="str">
        <f>LOOKUP(A140,DuboCalc!$2:$2,DuboCalc!$51:$51)</f>
        <v>n.t.b.</v>
      </c>
      <c r="L140" s="548" t="str">
        <f>LOOKUP(A140,DuboCalc!$2:$2,DuboCalc!$52:$52)</f>
        <v>n.t.b.</v>
      </c>
      <c r="M140" s="548" t="str">
        <f>LOOKUP(A140,DuboCalc!$2:$2,DuboCalc!$53:$53)</f>
        <v>n.t.b.</v>
      </c>
      <c r="N140" s="548" t="str">
        <f>LOOKUP(A140,DuboCalc!$2:$2,DuboCalc!$54:$54)</f>
        <v>n.t.b.</v>
      </c>
      <c r="O140" s="548" t="str">
        <f>LOOKUP(A140,DuboCalc!$2:$2,DuboCalc!$55:$55)</f>
        <v>n.t.b.</v>
      </c>
      <c r="P140" s="548" t="str">
        <f>LOOKUP(A140,DuboCalc!$2:$2,DuboCalc!$56:$56)</f>
        <v>n.t.b.</v>
      </c>
      <c r="Q140" s="548" t="str">
        <f>LOOKUP(A140,DuboCalc!$2:$2,DuboCalc!$57:$57)</f>
        <v>n.t.b.</v>
      </c>
      <c r="R140" s="549" t="str">
        <f>LOOKUP(A140,DuboCalc!$2:$2,DuboCalc!$59:$59)</f>
        <v>n.t.b.</v>
      </c>
      <c r="S140" s="549" t="str">
        <f>LOOKUP(A140,DuboCalc!$2:$2,DuboCalc!$60:$60)</f>
        <v>n.t.b.</v>
      </c>
      <c r="T140" s="717">
        <f>LOOKUP(A140,DuboCalc!$D$2:$CX$2,DuboCalc!$D$49:$CX$49)</f>
        <v>3.1651501547987619E-2</v>
      </c>
      <c r="U140" s="717">
        <f>IF(LOOKUP(A140,'1.Klein Proj Bestaand Object'!$A$8:$A$208,'1.Klein Proj Bestaand Object'!$U$8:$U$208)=0,'St. Objectenlijst FE'!H140,(LOOKUP(A140,'1.Klein Proj Bestaand Object'!$A$8:$A$208,'1.Klein Proj Bestaand Object'!$U$8:$U$208)))</f>
        <v>0</v>
      </c>
      <c r="V140" s="718">
        <f>LOOKUP(A140,'1.Klein Proj Bestaand Object'!$A$8:$A$208,'1.Klein Proj Bestaand Object'!$V$8:$V$208)</f>
        <v>0</v>
      </c>
      <c r="Z140" s="912"/>
      <c r="AA140" s="912"/>
      <c r="AB140" s="912"/>
      <c r="AC140" s="912"/>
    </row>
    <row r="141" spans="1:29" ht="18" thickBot="1" x14ac:dyDescent="0.25">
      <c r="A141" s="235">
        <f t="shared" si="0"/>
        <v>137</v>
      </c>
      <c r="B141" s="169" t="str">
        <f>LOOKUP(A141,DuboCalc!$2:$2,DuboCalc!$3:$3)</f>
        <v>Leeg</v>
      </c>
      <c r="C141" s="724">
        <v>2</v>
      </c>
      <c r="D141" s="628">
        <v>9</v>
      </c>
      <c r="E141" s="696" t="str">
        <f>LOOKUP(A141,DuboCalc!$2:$2,DuboCalc!$4:$4)</f>
        <v>Leeg</v>
      </c>
      <c r="F141" s="230" t="str">
        <f>LOOKUP(A141,DuboCalc!$2:$2,DuboCalc!$5:$5)</f>
        <v>Leeg</v>
      </c>
      <c r="G141" s="629">
        <f>LOOKUP(A141,DuboCalc!$2:$2,DuboCalc!$39:$39)</f>
        <v>0</v>
      </c>
      <c r="H141" s="236">
        <f>LOOKUP(A141,DuboCalc!$2:$2,DuboCalc!$46:$46)</f>
        <v>0</v>
      </c>
      <c r="I141" s="236">
        <f>LOOKUP(A141,DuboCalc!$2:$2,DuboCalc!$48:$48)</f>
        <v>0.01</v>
      </c>
      <c r="J141" s="719">
        <f>IF(LOOKUP(A141,'2.Middel Proj Aangepast Object'!$A$7:$A$207,'2.Middel Proj Aangepast Object'!$U$7:$U$207)=0,100%,LOOKUP('St. Objectenlijst FE'!A141,'2.Middel Proj Aangepast Object'!$A$7:$A$207,'2.Middel Proj Aangepast Object'!$U$7:$U$207))</f>
        <v>1</v>
      </c>
      <c r="K141" s="548" t="str">
        <f>LOOKUP(A141,DuboCalc!$2:$2,DuboCalc!$51:$51)</f>
        <v>n.t.b.</v>
      </c>
      <c r="L141" s="548" t="str">
        <f>LOOKUP(A141,DuboCalc!$2:$2,DuboCalc!$52:$52)</f>
        <v>n.t.b.</v>
      </c>
      <c r="M141" s="548" t="str">
        <f>LOOKUP(A141,DuboCalc!$2:$2,DuboCalc!$53:$53)</f>
        <v>n.t.b.</v>
      </c>
      <c r="N141" s="548" t="str">
        <f>LOOKUP(A141,DuboCalc!$2:$2,DuboCalc!$54:$54)</f>
        <v>n.t.b.</v>
      </c>
      <c r="O141" s="548" t="str">
        <f>LOOKUP(A141,DuboCalc!$2:$2,DuboCalc!$55:$55)</f>
        <v>n.t.b.</v>
      </c>
      <c r="P141" s="548" t="str">
        <f>LOOKUP(A141,DuboCalc!$2:$2,DuboCalc!$56:$56)</f>
        <v>n.t.b.</v>
      </c>
      <c r="Q141" s="548" t="str">
        <f>LOOKUP(A141,DuboCalc!$2:$2,DuboCalc!$57:$57)</f>
        <v>n.t.b.</v>
      </c>
      <c r="R141" s="549" t="str">
        <f>LOOKUP(A141,DuboCalc!$2:$2,DuboCalc!$59:$59)</f>
        <v>n.t.b.</v>
      </c>
      <c r="S141" s="549" t="str">
        <f>LOOKUP(A141,DuboCalc!$2:$2,DuboCalc!$60:$60)</f>
        <v>n.t.b.</v>
      </c>
      <c r="T141" s="717">
        <f>LOOKUP(A141,DuboCalc!$D$2:$CX$2,DuboCalc!$D$49:$CX$49)</f>
        <v>3.1651501547987619E-2</v>
      </c>
      <c r="U141" s="717">
        <f>IF(LOOKUP(A141,'1.Klein Proj Bestaand Object'!$A$8:$A$208,'1.Klein Proj Bestaand Object'!$U$8:$U$208)=0,'St. Objectenlijst FE'!H141,(LOOKUP(A141,'1.Klein Proj Bestaand Object'!$A$8:$A$208,'1.Klein Proj Bestaand Object'!$U$8:$U$208)))</f>
        <v>0</v>
      </c>
      <c r="V141" s="718">
        <f>LOOKUP(A141,'1.Klein Proj Bestaand Object'!$A$8:$A$208,'1.Klein Proj Bestaand Object'!$V$8:$V$208)</f>
        <v>0</v>
      </c>
      <c r="Z141" s="912"/>
      <c r="AA141" s="912"/>
      <c r="AB141" s="912"/>
      <c r="AC141" s="912"/>
    </row>
    <row r="142" spans="1:29" ht="18" thickBot="1" x14ac:dyDescent="0.25">
      <c r="A142" s="235">
        <f t="shared" si="0"/>
        <v>138</v>
      </c>
      <c r="B142" s="169" t="str">
        <f>LOOKUP(A142,DuboCalc!$2:$2,DuboCalc!$3:$3)</f>
        <v>Leeg</v>
      </c>
      <c r="C142" s="724">
        <v>2</v>
      </c>
      <c r="D142" s="628">
        <v>9</v>
      </c>
      <c r="E142" s="696" t="str">
        <f>LOOKUP(A142,DuboCalc!$2:$2,DuboCalc!$4:$4)</f>
        <v>Leeg</v>
      </c>
      <c r="F142" s="230" t="str">
        <f>LOOKUP(A142,DuboCalc!$2:$2,DuboCalc!$5:$5)</f>
        <v>Leeg</v>
      </c>
      <c r="G142" s="629">
        <f>LOOKUP(A142,DuboCalc!$2:$2,DuboCalc!$39:$39)</f>
        <v>0</v>
      </c>
      <c r="H142" s="236">
        <f>LOOKUP(A142,DuboCalc!$2:$2,DuboCalc!$46:$46)</f>
        <v>0</v>
      </c>
      <c r="I142" s="236">
        <f>LOOKUP(A142,DuboCalc!$2:$2,DuboCalc!$48:$48)</f>
        <v>0.01</v>
      </c>
      <c r="J142" s="719">
        <f>IF(LOOKUP(A142,'2.Middel Proj Aangepast Object'!$A$7:$A$207,'2.Middel Proj Aangepast Object'!$U$7:$U$207)=0,100%,LOOKUP('St. Objectenlijst FE'!A142,'2.Middel Proj Aangepast Object'!$A$7:$A$207,'2.Middel Proj Aangepast Object'!$U$7:$U$207))</f>
        <v>1</v>
      </c>
      <c r="K142" s="548" t="str">
        <f>LOOKUP(A142,DuboCalc!$2:$2,DuboCalc!$51:$51)</f>
        <v>n.t.b.</v>
      </c>
      <c r="L142" s="548" t="str">
        <f>LOOKUP(A142,DuboCalc!$2:$2,DuboCalc!$52:$52)</f>
        <v>n.t.b.</v>
      </c>
      <c r="M142" s="548" t="str">
        <f>LOOKUP(A142,DuboCalc!$2:$2,DuboCalc!$53:$53)</f>
        <v>n.t.b.</v>
      </c>
      <c r="N142" s="548" t="str">
        <f>LOOKUP(A142,DuboCalc!$2:$2,DuboCalc!$54:$54)</f>
        <v>n.t.b.</v>
      </c>
      <c r="O142" s="548" t="str">
        <f>LOOKUP(A142,DuboCalc!$2:$2,DuboCalc!$55:$55)</f>
        <v>n.t.b.</v>
      </c>
      <c r="P142" s="548" t="str">
        <f>LOOKUP(A142,DuboCalc!$2:$2,DuboCalc!$56:$56)</f>
        <v>n.t.b.</v>
      </c>
      <c r="Q142" s="548" t="str">
        <f>LOOKUP(A142,DuboCalc!$2:$2,DuboCalc!$57:$57)</f>
        <v>n.t.b.</v>
      </c>
      <c r="R142" s="549" t="str">
        <f>LOOKUP(A142,DuboCalc!$2:$2,DuboCalc!$59:$59)</f>
        <v>n.t.b.</v>
      </c>
      <c r="S142" s="549" t="str">
        <f>LOOKUP(A142,DuboCalc!$2:$2,DuboCalc!$60:$60)</f>
        <v>n.t.b.</v>
      </c>
      <c r="T142" s="717">
        <f>LOOKUP(A142,DuboCalc!$D$2:$CX$2,DuboCalc!$D$49:$CX$49)</f>
        <v>3.1651501547987619E-2</v>
      </c>
      <c r="U142" s="717">
        <f>IF(LOOKUP(A142,'1.Klein Proj Bestaand Object'!$A$8:$A$208,'1.Klein Proj Bestaand Object'!$U$8:$U$208)=0,'St. Objectenlijst FE'!H142,(LOOKUP(A142,'1.Klein Proj Bestaand Object'!$A$8:$A$208,'1.Klein Proj Bestaand Object'!$U$8:$U$208)))</f>
        <v>0</v>
      </c>
      <c r="V142" s="718">
        <f>LOOKUP(A142,'1.Klein Proj Bestaand Object'!$A$8:$A$208,'1.Klein Proj Bestaand Object'!$V$8:$V$208)</f>
        <v>0</v>
      </c>
      <c r="Z142" s="912"/>
      <c r="AA142" s="912"/>
      <c r="AB142" s="912"/>
      <c r="AC142" s="912"/>
    </row>
    <row r="143" spans="1:29" ht="18" thickBot="1" x14ac:dyDescent="0.25">
      <c r="A143" s="235">
        <f t="shared" si="0"/>
        <v>139</v>
      </c>
      <c r="B143" s="169" t="str">
        <f>LOOKUP(A143,DuboCalc!$2:$2,DuboCalc!$3:$3)</f>
        <v>Leeg</v>
      </c>
      <c r="C143" s="724">
        <v>2</v>
      </c>
      <c r="D143" s="628">
        <v>9</v>
      </c>
      <c r="E143" s="696" t="str">
        <f>LOOKUP(A143,DuboCalc!$2:$2,DuboCalc!$4:$4)</f>
        <v>Leeg</v>
      </c>
      <c r="F143" s="230" t="str">
        <f>LOOKUP(A143,DuboCalc!$2:$2,DuboCalc!$5:$5)</f>
        <v>Leeg</v>
      </c>
      <c r="G143" s="629">
        <f>LOOKUP(A143,DuboCalc!$2:$2,DuboCalc!$39:$39)</f>
        <v>0</v>
      </c>
      <c r="H143" s="236">
        <f>LOOKUP(A143,DuboCalc!$2:$2,DuboCalc!$46:$46)</f>
        <v>0</v>
      </c>
      <c r="I143" s="236">
        <f>LOOKUP(A143,DuboCalc!$2:$2,DuboCalc!$48:$48)</f>
        <v>0.01</v>
      </c>
      <c r="J143" s="719">
        <f>IF(LOOKUP(A143,'2.Middel Proj Aangepast Object'!$A$7:$A$207,'2.Middel Proj Aangepast Object'!$U$7:$U$207)=0,100%,LOOKUP('St. Objectenlijst FE'!A143,'2.Middel Proj Aangepast Object'!$A$7:$A$207,'2.Middel Proj Aangepast Object'!$U$7:$U$207))</f>
        <v>1</v>
      </c>
      <c r="K143" s="548" t="str">
        <f>LOOKUP(A143,DuboCalc!$2:$2,DuboCalc!$51:$51)</f>
        <v>n.t.b.</v>
      </c>
      <c r="L143" s="548" t="str">
        <f>LOOKUP(A143,DuboCalc!$2:$2,DuboCalc!$52:$52)</f>
        <v>n.t.b.</v>
      </c>
      <c r="M143" s="548" t="str">
        <f>LOOKUP(A143,DuboCalc!$2:$2,DuboCalc!$53:$53)</f>
        <v>n.t.b.</v>
      </c>
      <c r="N143" s="548" t="str">
        <f>LOOKUP(A143,DuboCalc!$2:$2,DuboCalc!$54:$54)</f>
        <v>n.t.b.</v>
      </c>
      <c r="O143" s="548" t="str">
        <f>LOOKUP(A143,DuboCalc!$2:$2,DuboCalc!$55:$55)</f>
        <v>n.t.b.</v>
      </c>
      <c r="P143" s="548" t="str">
        <f>LOOKUP(A143,DuboCalc!$2:$2,DuboCalc!$56:$56)</f>
        <v>n.t.b.</v>
      </c>
      <c r="Q143" s="548" t="str">
        <f>LOOKUP(A143,DuboCalc!$2:$2,DuboCalc!$57:$57)</f>
        <v>n.t.b.</v>
      </c>
      <c r="R143" s="549" t="str">
        <f>LOOKUP(A143,DuboCalc!$2:$2,DuboCalc!$59:$59)</f>
        <v>n.t.b.</v>
      </c>
      <c r="S143" s="549" t="str">
        <f>LOOKUP(A143,DuboCalc!$2:$2,DuboCalc!$60:$60)</f>
        <v>n.t.b.</v>
      </c>
      <c r="T143" s="717">
        <f>LOOKUP(A143,DuboCalc!$D$2:$CX$2,DuboCalc!$D$49:$CX$49)</f>
        <v>3.1651501547987619E-2</v>
      </c>
      <c r="U143" s="717">
        <f>IF(LOOKUP(A143,'1.Klein Proj Bestaand Object'!$A$8:$A$208,'1.Klein Proj Bestaand Object'!$U$8:$U$208)=0,'St. Objectenlijst FE'!H143,(LOOKUP(A143,'1.Klein Proj Bestaand Object'!$A$8:$A$208,'1.Klein Proj Bestaand Object'!$U$8:$U$208)))</f>
        <v>0</v>
      </c>
      <c r="V143" s="718">
        <f>LOOKUP(A143,'1.Klein Proj Bestaand Object'!$A$8:$A$208,'1.Klein Proj Bestaand Object'!$V$8:$V$208)</f>
        <v>0</v>
      </c>
      <c r="Z143" s="912"/>
      <c r="AA143" s="912"/>
      <c r="AB143" s="912"/>
      <c r="AC143" s="912"/>
    </row>
    <row r="144" spans="1:29" ht="18" thickBot="1" x14ac:dyDescent="0.25">
      <c r="A144" s="235">
        <f t="shared" si="0"/>
        <v>140</v>
      </c>
      <c r="B144" s="169" t="str">
        <f>LOOKUP(A144,DuboCalc!$2:$2,DuboCalc!$3:$3)</f>
        <v>Leeg</v>
      </c>
      <c r="C144" s="724">
        <v>2</v>
      </c>
      <c r="D144" s="628">
        <v>9</v>
      </c>
      <c r="E144" s="696" t="str">
        <f>LOOKUP(A144,DuboCalc!$2:$2,DuboCalc!$4:$4)</f>
        <v>Leeg</v>
      </c>
      <c r="F144" s="230" t="str">
        <f>LOOKUP(A144,DuboCalc!$2:$2,DuboCalc!$5:$5)</f>
        <v>Leeg</v>
      </c>
      <c r="G144" s="629">
        <f>LOOKUP(A144,DuboCalc!$2:$2,DuboCalc!$39:$39)</f>
        <v>0</v>
      </c>
      <c r="H144" s="236">
        <f>LOOKUP(A144,DuboCalc!$2:$2,DuboCalc!$46:$46)</f>
        <v>0</v>
      </c>
      <c r="I144" s="236">
        <f>LOOKUP(A144,DuboCalc!$2:$2,DuboCalc!$48:$48)</f>
        <v>0.01</v>
      </c>
      <c r="J144" s="719">
        <f>IF(LOOKUP(A144,'2.Middel Proj Aangepast Object'!$A$7:$A$207,'2.Middel Proj Aangepast Object'!$U$7:$U$207)=0,100%,LOOKUP('St. Objectenlijst FE'!A144,'2.Middel Proj Aangepast Object'!$A$7:$A$207,'2.Middel Proj Aangepast Object'!$U$7:$U$207))</f>
        <v>1</v>
      </c>
      <c r="K144" s="548" t="str">
        <f>LOOKUP(A144,DuboCalc!$2:$2,DuboCalc!$51:$51)</f>
        <v>n.t.b.</v>
      </c>
      <c r="L144" s="548" t="str">
        <f>LOOKUP(A144,DuboCalc!$2:$2,DuboCalc!$52:$52)</f>
        <v>n.t.b.</v>
      </c>
      <c r="M144" s="548" t="str">
        <f>LOOKUP(A144,DuboCalc!$2:$2,DuboCalc!$53:$53)</f>
        <v>n.t.b.</v>
      </c>
      <c r="N144" s="548" t="str">
        <f>LOOKUP(A144,DuboCalc!$2:$2,DuboCalc!$54:$54)</f>
        <v>n.t.b.</v>
      </c>
      <c r="O144" s="548" t="str">
        <f>LOOKUP(A144,DuboCalc!$2:$2,DuboCalc!$55:$55)</f>
        <v>n.t.b.</v>
      </c>
      <c r="P144" s="548" t="str">
        <f>LOOKUP(A144,DuboCalc!$2:$2,DuboCalc!$56:$56)</f>
        <v>n.t.b.</v>
      </c>
      <c r="Q144" s="548" t="str">
        <f>LOOKUP(A144,DuboCalc!$2:$2,DuboCalc!$57:$57)</f>
        <v>n.t.b.</v>
      </c>
      <c r="R144" s="549" t="str">
        <f>LOOKUP(A144,DuboCalc!$2:$2,DuboCalc!$59:$59)</f>
        <v>n.t.b.</v>
      </c>
      <c r="S144" s="549" t="str">
        <f>LOOKUP(A144,DuboCalc!$2:$2,DuboCalc!$60:$60)</f>
        <v>n.t.b.</v>
      </c>
      <c r="T144" s="717">
        <f>LOOKUP(A144,DuboCalc!$D$2:$CX$2,DuboCalc!$D$49:$CX$49)</f>
        <v>3.1651501547987619E-2</v>
      </c>
      <c r="U144" s="717">
        <f>IF(LOOKUP(A144,'1.Klein Proj Bestaand Object'!$A$8:$A$208,'1.Klein Proj Bestaand Object'!$U$8:$U$208)=0,'St. Objectenlijst FE'!H144,(LOOKUP(A144,'1.Klein Proj Bestaand Object'!$A$8:$A$208,'1.Klein Proj Bestaand Object'!$U$8:$U$208)))</f>
        <v>0</v>
      </c>
      <c r="V144" s="718">
        <f>LOOKUP(A144,'1.Klein Proj Bestaand Object'!$A$8:$A$208,'1.Klein Proj Bestaand Object'!$V$8:$V$208)</f>
        <v>0</v>
      </c>
      <c r="Z144" s="912"/>
      <c r="AA144" s="912"/>
      <c r="AB144" s="912"/>
      <c r="AC144" s="912"/>
    </row>
    <row r="145" spans="1:29" ht="18" thickBot="1" x14ac:dyDescent="0.25">
      <c r="A145" s="235">
        <f t="shared" si="0"/>
        <v>141</v>
      </c>
      <c r="B145" s="169" t="str">
        <f>LOOKUP(A145,DuboCalc!$2:$2,DuboCalc!$3:$3)</f>
        <v>Leeg</v>
      </c>
      <c r="C145" s="724">
        <v>2</v>
      </c>
      <c r="D145" s="628">
        <v>9</v>
      </c>
      <c r="E145" s="696" t="str">
        <f>LOOKUP(A145,DuboCalc!$2:$2,DuboCalc!$4:$4)</f>
        <v>Leeg</v>
      </c>
      <c r="F145" s="230" t="str">
        <f>LOOKUP(A145,DuboCalc!$2:$2,DuboCalc!$5:$5)</f>
        <v>Leeg</v>
      </c>
      <c r="G145" s="629">
        <f>LOOKUP(A145,DuboCalc!$2:$2,DuboCalc!$39:$39)</f>
        <v>0</v>
      </c>
      <c r="H145" s="236">
        <f>LOOKUP(A145,DuboCalc!$2:$2,DuboCalc!$46:$46)</f>
        <v>0</v>
      </c>
      <c r="I145" s="236">
        <f>LOOKUP(A145,DuboCalc!$2:$2,DuboCalc!$48:$48)</f>
        <v>0.01</v>
      </c>
      <c r="J145" s="719">
        <f>IF(LOOKUP(A145,'2.Middel Proj Aangepast Object'!$A$7:$A$207,'2.Middel Proj Aangepast Object'!$U$7:$U$207)=0,100%,LOOKUP('St. Objectenlijst FE'!A145,'2.Middel Proj Aangepast Object'!$A$7:$A$207,'2.Middel Proj Aangepast Object'!$U$7:$U$207))</f>
        <v>1</v>
      </c>
      <c r="K145" s="548" t="str">
        <f>LOOKUP(A145,DuboCalc!$2:$2,DuboCalc!$51:$51)</f>
        <v>n.t.b.</v>
      </c>
      <c r="L145" s="548" t="str">
        <f>LOOKUP(A145,DuboCalc!$2:$2,DuboCalc!$52:$52)</f>
        <v>n.t.b.</v>
      </c>
      <c r="M145" s="548" t="str">
        <f>LOOKUP(A145,DuboCalc!$2:$2,DuboCalc!$53:$53)</f>
        <v>n.t.b.</v>
      </c>
      <c r="N145" s="548" t="str">
        <f>LOOKUP(A145,DuboCalc!$2:$2,DuboCalc!$54:$54)</f>
        <v>n.t.b.</v>
      </c>
      <c r="O145" s="548" t="str">
        <f>LOOKUP(A145,DuboCalc!$2:$2,DuboCalc!$55:$55)</f>
        <v>n.t.b.</v>
      </c>
      <c r="P145" s="548" t="str">
        <f>LOOKUP(A145,DuboCalc!$2:$2,DuboCalc!$56:$56)</f>
        <v>n.t.b.</v>
      </c>
      <c r="Q145" s="548" t="str">
        <f>LOOKUP(A145,DuboCalc!$2:$2,DuboCalc!$57:$57)</f>
        <v>n.t.b.</v>
      </c>
      <c r="R145" s="549" t="str">
        <f>LOOKUP(A145,DuboCalc!$2:$2,DuboCalc!$59:$59)</f>
        <v>n.t.b.</v>
      </c>
      <c r="S145" s="549" t="str">
        <f>LOOKUP(A145,DuboCalc!$2:$2,DuboCalc!$60:$60)</f>
        <v>n.t.b.</v>
      </c>
      <c r="T145" s="717">
        <f>LOOKUP(A145,DuboCalc!$D$2:$CX$2,DuboCalc!$D$49:$CX$49)</f>
        <v>3.1651501547987619E-2</v>
      </c>
      <c r="U145" s="717">
        <f>IF(LOOKUP(A145,'1.Klein Proj Bestaand Object'!$A$8:$A$208,'1.Klein Proj Bestaand Object'!$U$8:$U$208)=0,'St. Objectenlijst FE'!H145,(LOOKUP(A145,'1.Klein Proj Bestaand Object'!$A$8:$A$208,'1.Klein Proj Bestaand Object'!$U$8:$U$208)))</f>
        <v>0</v>
      </c>
      <c r="V145" s="718">
        <f>LOOKUP(A145,'1.Klein Proj Bestaand Object'!$A$8:$A$208,'1.Klein Proj Bestaand Object'!$V$8:$V$208)</f>
        <v>0</v>
      </c>
      <c r="Z145" s="912"/>
      <c r="AA145" s="912"/>
      <c r="AB145" s="912"/>
      <c r="AC145" s="912"/>
    </row>
    <row r="146" spans="1:29" ht="18" thickBot="1" x14ac:dyDescent="0.25">
      <c r="A146" s="235">
        <f t="shared" si="0"/>
        <v>142</v>
      </c>
      <c r="B146" s="169" t="str">
        <f>LOOKUP(A146,DuboCalc!$2:$2,DuboCalc!$3:$3)</f>
        <v>Leeg</v>
      </c>
      <c r="C146" s="724">
        <v>2</v>
      </c>
      <c r="D146" s="628">
        <v>9</v>
      </c>
      <c r="E146" s="696" t="str">
        <f>LOOKUP(A146,DuboCalc!$2:$2,DuboCalc!$4:$4)</f>
        <v>Leeg</v>
      </c>
      <c r="F146" s="230" t="str">
        <f>LOOKUP(A146,DuboCalc!$2:$2,DuboCalc!$5:$5)</f>
        <v>Leeg</v>
      </c>
      <c r="G146" s="629">
        <f>LOOKUP(A146,DuboCalc!$2:$2,DuboCalc!$39:$39)</f>
        <v>0</v>
      </c>
      <c r="H146" s="236">
        <f>LOOKUP(A146,DuboCalc!$2:$2,DuboCalc!$46:$46)</f>
        <v>0</v>
      </c>
      <c r="I146" s="236">
        <f>LOOKUP(A146,DuboCalc!$2:$2,DuboCalc!$48:$48)</f>
        <v>0.01</v>
      </c>
      <c r="J146" s="719">
        <f>IF(LOOKUP(A146,'2.Middel Proj Aangepast Object'!$A$7:$A$207,'2.Middel Proj Aangepast Object'!$U$7:$U$207)=0,100%,LOOKUP('St. Objectenlijst FE'!A146,'2.Middel Proj Aangepast Object'!$A$7:$A$207,'2.Middel Proj Aangepast Object'!$U$7:$U$207))</f>
        <v>1</v>
      </c>
      <c r="K146" s="548" t="str">
        <f>LOOKUP(A146,DuboCalc!$2:$2,DuboCalc!$51:$51)</f>
        <v>n.t.b.</v>
      </c>
      <c r="L146" s="548" t="str">
        <f>LOOKUP(A146,DuboCalc!$2:$2,DuboCalc!$52:$52)</f>
        <v>n.t.b.</v>
      </c>
      <c r="M146" s="548" t="str">
        <f>LOOKUP(A146,DuboCalc!$2:$2,DuboCalc!$53:$53)</f>
        <v>n.t.b.</v>
      </c>
      <c r="N146" s="548" t="str">
        <f>LOOKUP(A146,DuboCalc!$2:$2,DuboCalc!$54:$54)</f>
        <v>n.t.b.</v>
      </c>
      <c r="O146" s="548" t="str">
        <f>LOOKUP(A146,DuboCalc!$2:$2,DuboCalc!$55:$55)</f>
        <v>n.t.b.</v>
      </c>
      <c r="P146" s="548" t="str">
        <f>LOOKUP(A146,DuboCalc!$2:$2,DuboCalc!$56:$56)</f>
        <v>n.t.b.</v>
      </c>
      <c r="Q146" s="548" t="str">
        <f>LOOKUP(A146,DuboCalc!$2:$2,DuboCalc!$57:$57)</f>
        <v>n.t.b.</v>
      </c>
      <c r="R146" s="549" t="str">
        <f>LOOKUP(A146,DuboCalc!$2:$2,DuboCalc!$59:$59)</f>
        <v>n.t.b.</v>
      </c>
      <c r="S146" s="549" t="str">
        <f>LOOKUP(A146,DuboCalc!$2:$2,DuboCalc!$60:$60)</f>
        <v>n.t.b.</v>
      </c>
      <c r="T146" s="717">
        <f>LOOKUP(A146,DuboCalc!$D$2:$CX$2,DuboCalc!$D$49:$CX$49)</f>
        <v>3.1651501547987619E-2</v>
      </c>
      <c r="U146" s="717">
        <f>IF(LOOKUP(A146,'1.Klein Proj Bestaand Object'!$A$8:$A$208,'1.Klein Proj Bestaand Object'!$U$8:$U$208)=0,'St. Objectenlijst FE'!H146,(LOOKUP(A146,'1.Klein Proj Bestaand Object'!$A$8:$A$208,'1.Klein Proj Bestaand Object'!$U$8:$U$208)))</f>
        <v>0</v>
      </c>
      <c r="V146" s="718">
        <f>LOOKUP(A146,'1.Klein Proj Bestaand Object'!$A$8:$A$208,'1.Klein Proj Bestaand Object'!$V$8:$V$208)</f>
        <v>0</v>
      </c>
      <c r="Z146" s="912"/>
      <c r="AA146" s="912"/>
      <c r="AB146" s="912"/>
      <c r="AC146" s="912"/>
    </row>
    <row r="147" spans="1:29" ht="18" thickBot="1" x14ac:dyDescent="0.25">
      <c r="A147" s="235">
        <f t="shared" si="0"/>
        <v>143</v>
      </c>
      <c r="B147" s="169" t="str">
        <f>LOOKUP(A147,DuboCalc!$2:$2,DuboCalc!$3:$3)</f>
        <v>Leeg</v>
      </c>
      <c r="C147" s="724">
        <v>2</v>
      </c>
      <c r="D147" s="628">
        <v>9</v>
      </c>
      <c r="E147" s="696" t="str">
        <f>LOOKUP(A147,DuboCalc!$2:$2,DuboCalc!$4:$4)</f>
        <v>Leeg</v>
      </c>
      <c r="F147" s="230" t="str">
        <f>LOOKUP(A147,DuboCalc!$2:$2,DuboCalc!$5:$5)</f>
        <v>Leeg</v>
      </c>
      <c r="G147" s="629">
        <f>LOOKUP(A147,DuboCalc!$2:$2,DuboCalc!$39:$39)</f>
        <v>0</v>
      </c>
      <c r="H147" s="236">
        <f>LOOKUP(A147,DuboCalc!$2:$2,DuboCalc!$46:$46)</f>
        <v>0</v>
      </c>
      <c r="I147" s="236">
        <f>LOOKUP(A147,DuboCalc!$2:$2,DuboCalc!$48:$48)</f>
        <v>0.01</v>
      </c>
      <c r="J147" s="719">
        <f>IF(LOOKUP(A147,'2.Middel Proj Aangepast Object'!$A$7:$A$207,'2.Middel Proj Aangepast Object'!$U$7:$U$207)=0,100%,LOOKUP('St. Objectenlijst FE'!A147,'2.Middel Proj Aangepast Object'!$A$7:$A$207,'2.Middel Proj Aangepast Object'!$U$7:$U$207))</f>
        <v>1</v>
      </c>
      <c r="K147" s="548" t="str">
        <f>LOOKUP(A147,DuboCalc!$2:$2,DuboCalc!$51:$51)</f>
        <v>n.t.b.</v>
      </c>
      <c r="L147" s="548" t="str">
        <f>LOOKUP(A147,DuboCalc!$2:$2,DuboCalc!$52:$52)</f>
        <v>n.t.b.</v>
      </c>
      <c r="M147" s="548" t="str">
        <f>LOOKUP(A147,DuboCalc!$2:$2,DuboCalc!$53:$53)</f>
        <v>n.t.b.</v>
      </c>
      <c r="N147" s="548" t="str">
        <f>LOOKUP(A147,DuboCalc!$2:$2,DuboCalc!$54:$54)</f>
        <v>n.t.b.</v>
      </c>
      <c r="O147" s="548" t="str">
        <f>LOOKUP(A147,DuboCalc!$2:$2,DuboCalc!$55:$55)</f>
        <v>n.t.b.</v>
      </c>
      <c r="P147" s="548" t="str">
        <f>LOOKUP(A147,DuboCalc!$2:$2,DuboCalc!$56:$56)</f>
        <v>n.t.b.</v>
      </c>
      <c r="Q147" s="548" t="str">
        <f>LOOKUP(A147,DuboCalc!$2:$2,DuboCalc!$57:$57)</f>
        <v>n.t.b.</v>
      </c>
      <c r="R147" s="549" t="str">
        <f>LOOKUP(A147,DuboCalc!$2:$2,DuboCalc!$59:$59)</f>
        <v>n.t.b.</v>
      </c>
      <c r="S147" s="549" t="str">
        <f>LOOKUP(A147,DuboCalc!$2:$2,DuboCalc!$60:$60)</f>
        <v>n.t.b.</v>
      </c>
      <c r="T147" s="717">
        <f>LOOKUP(A147,DuboCalc!$D$2:$CX$2,DuboCalc!$D$49:$CX$49)</f>
        <v>3.1651501547987619E-2</v>
      </c>
      <c r="U147" s="717">
        <f>IF(LOOKUP(A147,'1.Klein Proj Bestaand Object'!$A$8:$A$208,'1.Klein Proj Bestaand Object'!$U$8:$U$208)=0,'St. Objectenlijst FE'!H147,(LOOKUP(A147,'1.Klein Proj Bestaand Object'!$A$8:$A$208,'1.Klein Proj Bestaand Object'!$U$8:$U$208)))</f>
        <v>0</v>
      </c>
      <c r="V147" s="718">
        <f>LOOKUP(A147,'1.Klein Proj Bestaand Object'!$A$8:$A$208,'1.Klein Proj Bestaand Object'!$V$8:$V$208)</f>
        <v>0</v>
      </c>
      <c r="Z147" s="912"/>
      <c r="AA147" s="912"/>
      <c r="AB147" s="912"/>
      <c r="AC147" s="912"/>
    </row>
    <row r="148" spans="1:29" ht="18" thickBot="1" x14ac:dyDescent="0.25">
      <c r="A148" s="235">
        <f t="shared" si="0"/>
        <v>144</v>
      </c>
      <c r="B148" s="169" t="str">
        <f>LOOKUP(A148,DuboCalc!$2:$2,DuboCalc!$3:$3)</f>
        <v>Leeg</v>
      </c>
      <c r="C148" s="724">
        <v>2</v>
      </c>
      <c r="D148" s="628">
        <v>9</v>
      </c>
      <c r="E148" s="696" t="str">
        <f>LOOKUP(A148,DuboCalc!$2:$2,DuboCalc!$4:$4)</f>
        <v>Leeg</v>
      </c>
      <c r="F148" s="230" t="str">
        <f>LOOKUP(A148,DuboCalc!$2:$2,DuboCalc!$5:$5)</f>
        <v>Leeg</v>
      </c>
      <c r="G148" s="629">
        <f>LOOKUP(A148,DuboCalc!$2:$2,DuboCalc!$39:$39)</f>
        <v>0</v>
      </c>
      <c r="H148" s="236">
        <f>LOOKUP(A148,DuboCalc!$2:$2,DuboCalc!$46:$46)</f>
        <v>0</v>
      </c>
      <c r="I148" s="236">
        <f>LOOKUP(A148,DuboCalc!$2:$2,DuboCalc!$48:$48)</f>
        <v>0.01</v>
      </c>
      <c r="J148" s="719">
        <f>IF(LOOKUP(A148,'2.Middel Proj Aangepast Object'!$A$7:$A$207,'2.Middel Proj Aangepast Object'!$U$7:$U$207)=0,100%,LOOKUP('St. Objectenlijst FE'!A148,'2.Middel Proj Aangepast Object'!$A$7:$A$207,'2.Middel Proj Aangepast Object'!$U$7:$U$207))</f>
        <v>1</v>
      </c>
      <c r="K148" s="548" t="str">
        <f>LOOKUP(A148,DuboCalc!$2:$2,DuboCalc!$51:$51)</f>
        <v>n.t.b.</v>
      </c>
      <c r="L148" s="548" t="str">
        <f>LOOKUP(A148,DuboCalc!$2:$2,DuboCalc!$52:$52)</f>
        <v>n.t.b.</v>
      </c>
      <c r="M148" s="548" t="str">
        <f>LOOKUP(A148,DuboCalc!$2:$2,DuboCalc!$53:$53)</f>
        <v>n.t.b.</v>
      </c>
      <c r="N148" s="548" t="str">
        <f>LOOKUP(A148,DuboCalc!$2:$2,DuboCalc!$54:$54)</f>
        <v>n.t.b.</v>
      </c>
      <c r="O148" s="548" t="str">
        <f>LOOKUP(A148,DuboCalc!$2:$2,DuboCalc!$55:$55)</f>
        <v>n.t.b.</v>
      </c>
      <c r="P148" s="548" t="str">
        <f>LOOKUP(A148,DuboCalc!$2:$2,DuboCalc!$56:$56)</f>
        <v>n.t.b.</v>
      </c>
      <c r="Q148" s="548" t="str">
        <f>LOOKUP(A148,DuboCalc!$2:$2,DuboCalc!$57:$57)</f>
        <v>n.t.b.</v>
      </c>
      <c r="R148" s="549" t="str">
        <f>LOOKUP(A148,DuboCalc!$2:$2,DuboCalc!$59:$59)</f>
        <v>n.t.b.</v>
      </c>
      <c r="S148" s="549" t="str">
        <f>LOOKUP(A148,DuboCalc!$2:$2,DuboCalc!$60:$60)</f>
        <v>n.t.b.</v>
      </c>
      <c r="T148" s="717">
        <f>LOOKUP(A148,DuboCalc!$D$2:$CX$2,DuboCalc!$D$49:$CX$49)</f>
        <v>3.1651501547987619E-2</v>
      </c>
      <c r="U148" s="717">
        <f>IF(LOOKUP(A148,'1.Klein Proj Bestaand Object'!$A$8:$A$208,'1.Klein Proj Bestaand Object'!$U$8:$U$208)=0,'St. Objectenlijst FE'!H148,(LOOKUP(A148,'1.Klein Proj Bestaand Object'!$A$8:$A$208,'1.Klein Proj Bestaand Object'!$U$8:$U$208)))</f>
        <v>0</v>
      </c>
      <c r="V148" s="718">
        <f>LOOKUP(A148,'1.Klein Proj Bestaand Object'!$A$8:$A$208,'1.Klein Proj Bestaand Object'!$V$8:$V$208)</f>
        <v>0</v>
      </c>
      <c r="Z148" s="912"/>
      <c r="AA148" s="912"/>
      <c r="AB148" s="912"/>
      <c r="AC148" s="912"/>
    </row>
    <row r="149" spans="1:29" ht="18" thickBot="1" x14ac:dyDescent="0.25">
      <c r="A149" s="235">
        <f t="shared" si="0"/>
        <v>145</v>
      </c>
      <c r="B149" s="169" t="str">
        <f>LOOKUP(A149,DuboCalc!$2:$2,DuboCalc!$3:$3)</f>
        <v>Leeg</v>
      </c>
      <c r="C149" s="724">
        <v>2</v>
      </c>
      <c r="D149" s="628">
        <v>9</v>
      </c>
      <c r="E149" s="696" t="str">
        <f>LOOKUP(A149,DuboCalc!$2:$2,DuboCalc!$4:$4)</f>
        <v>Leeg</v>
      </c>
      <c r="F149" s="230" t="str">
        <f>LOOKUP(A149,DuboCalc!$2:$2,DuboCalc!$5:$5)</f>
        <v>Leeg</v>
      </c>
      <c r="G149" s="629">
        <f>LOOKUP(A149,DuboCalc!$2:$2,DuboCalc!$39:$39)</f>
        <v>0</v>
      </c>
      <c r="H149" s="236">
        <f>LOOKUP(A149,DuboCalc!$2:$2,DuboCalc!$46:$46)</f>
        <v>0</v>
      </c>
      <c r="I149" s="236">
        <f>LOOKUP(A149,DuboCalc!$2:$2,DuboCalc!$48:$48)</f>
        <v>0.01</v>
      </c>
      <c r="J149" s="719">
        <f>IF(LOOKUP(A149,'2.Middel Proj Aangepast Object'!$A$7:$A$207,'2.Middel Proj Aangepast Object'!$U$7:$U$207)=0,100%,LOOKUP('St. Objectenlijst FE'!A149,'2.Middel Proj Aangepast Object'!$A$7:$A$207,'2.Middel Proj Aangepast Object'!$U$7:$U$207))</f>
        <v>1</v>
      </c>
      <c r="K149" s="548" t="str">
        <f>LOOKUP(A149,DuboCalc!$2:$2,DuboCalc!$51:$51)</f>
        <v>n.t.b.</v>
      </c>
      <c r="L149" s="548" t="str">
        <f>LOOKUP(A149,DuboCalc!$2:$2,DuboCalc!$52:$52)</f>
        <v>n.t.b.</v>
      </c>
      <c r="M149" s="548" t="str">
        <f>LOOKUP(A149,DuboCalc!$2:$2,DuboCalc!$53:$53)</f>
        <v>n.t.b.</v>
      </c>
      <c r="N149" s="548" t="str">
        <f>LOOKUP(A149,DuboCalc!$2:$2,DuboCalc!$54:$54)</f>
        <v>n.t.b.</v>
      </c>
      <c r="O149" s="548" t="str">
        <f>LOOKUP(A149,DuboCalc!$2:$2,DuboCalc!$55:$55)</f>
        <v>n.t.b.</v>
      </c>
      <c r="P149" s="548" t="str">
        <f>LOOKUP(A149,DuboCalc!$2:$2,DuboCalc!$56:$56)</f>
        <v>n.t.b.</v>
      </c>
      <c r="Q149" s="548" t="str">
        <f>LOOKUP(A149,DuboCalc!$2:$2,DuboCalc!$57:$57)</f>
        <v>n.t.b.</v>
      </c>
      <c r="R149" s="549" t="str">
        <f>LOOKUP(A149,DuboCalc!$2:$2,DuboCalc!$59:$59)</f>
        <v>n.t.b.</v>
      </c>
      <c r="S149" s="549" t="str">
        <f>LOOKUP(A149,DuboCalc!$2:$2,DuboCalc!$60:$60)</f>
        <v>n.t.b.</v>
      </c>
      <c r="T149" s="717">
        <f>LOOKUP(A149,DuboCalc!$D$2:$CX$2,DuboCalc!$D$49:$CX$49)</f>
        <v>3.1651501547987619E-2</v>
      </c>
      <c r="U149" s="717">
        <f>IF(LOOKUP(A149,'1.Klein Proj Bestaand Object'!$A$8:$A$208,'1.Klein Proj Bestaand Object'!$U$8:$U$208)=0,'St. Objectenlijst FE'!H149,(LOOKUP(A149,'1.Klein Proj Bestaand Object'!$A$8:$A$208,'1.Klein Proj Bestaand Object'!$U$8:$U$208)))</f>
        <v>0</v>
      </c>
      <c r="V149" s="718">
        <f>LOOKUP(A149,'1.Klein Proj Bestaand Object'!$A$8:$A$208,'1.Klein Proj Bestaand Object'!$V$8:$V$208)</f>
        <v>0</v>
      </c>
      <c r="Z149" s="912"/>
      <c r="AA149" s="912"/>
      <c r="AB149" s="912"/>
      <c r="AC149" s="912"/>
    </row>
    <row r="150" spans="1:29" ht="18" thickBot="1" x14ac:dyDescent="0.25">
      <c r="A150" s="235">
        <f t="shared" si="0"/>
        <v>146</v>
      </c>
      <c r="B150" s="169" t="str">
        <f>LOOKUP(A150,DuboCalc!$2:$2,DuboCalc!$3:$3)</f>
        <v>Leeg</v>
      </c>
      <c r="C150" s="724">
        <v>2</v>
      </c>
      <c r="D150" s="628">
        <v>9</v>
      </c>
      <c r="E150" s="696" t="str">
        <f>LOOKUP(A150,DuboCalc!$2:$2,DuboCalc!$4:$4)</f>
        <v>Leeg</v>
      </c>
      <c r="F150" s="230" t="str">
        <f>LOOKUP(A150,DuboCalc!$2:$2,DuboCalc!$5:$5)</f>
        <v>Leeg</v>
      </c>
      <c r="G150" s="629">
        <f>LOOKUP(A150,DuboCalc!$2:$2,DuboCalc!$39:$39)</f>
        <v>0</v>
      </c>
      <c r="H150" s="236">
        <f>LOOKUP(A150,DuboCalc!$2:$2,DuboCalc!$46:$46)</f>
        <v>0</v>
      </c>
      <c r="I150" s="236">
        <f>LOOKUP(A150,DuboCalc!$2:$2,DuboCalc!$48:$48)</f>
        <v>0.01</v>
      </c>
      <c r="J150" s="719">
        <f>IF(LOOKUP(A150,'2.Middel Proj Aangepast Object'!$A$7:$A$207,'2.Middel Proj Aangepast Object'!$U$7:$U$207)=0,100%,LOOKUP('St. Objectenlijst FE'!A150,'2.Middel Proj Aangepast Object'!$A$7:$A$207,'2.Middel Proj Aangepast Object'!$U$7:$U$207))</f>
        <v>1</v>
      </c>
      <c r="K150" s="548" t="str">
        <f>LOOKUP(A150,DuboCalc!$2:$2,DuboCalc!$51:$51)</f>
        <v>n.t.b.</v>
      </c>
      <c r="L150" s="548" t="str">
        <f>LOOKUP(A150,DuboCalc!$2:$2,DuboCalc!$52:$52)</f>
        <v>n.t.b.</v>
      </c>
      <c r="M150" s="548" t="str">
        <f>LOOKUP(A150,DuboCalc!$2:$2,DuboCalc!$53:$53)</f>
        <v>n.t.b.</v>
      </c>
      <c r="N150" s="548" t="str">
        <f>LOOKUP(A150,DuboCalc!$2:$2,DuboCalc!$54:$54)</f>
        <v>n.t.b.</v>
      </c>
      <c r="O150" s="548" t="str">
        <f>LOOKUP(A150,DuboCalc!$2:$2,DuboCalc!$55:$55)</f>
        <v>n.t.b.</v>
      </c>
      <c r="P150" s="548" t="str">
        <f>LOOKUP(A150,DuboCalc!$2:$2,DuboCalc!$56:$56)</f>
        <v>n.t.b.</v>
      </c>
      <c r="Q150" s="548" t="str">
        <f>LOOKUP(A150,DuboCalc!$2:$2,DuboCalc!$57:$57)</f>
        <v>n.t.b.</v>
      </c>
      <c r="R150" s="549" t="str">
        <f>LOOKUP(A150,DuboCalc!$2:$2,DuboCalc!$59:$59)</f>
        <v>n.t.b.</v>
      </c>
      <c r="S150" s="549" t="str">
        <f>LOOKUP(A150,DuboCalc!$2:$2,DuboCalc!$60:$60)</f>
        <v>n.t.b.</v>
      </c>
      <c r="T150" s="717">
        <f>LOOKUP(A150,DuboCalc!$D$2:$CX$2,DuboCalc!$D$49:$CX$49)</f>
        <v>3.1651501547987619E-2</v>
      </c>
      <c r="U150" s="717">
        <f>IF(LOOKUP(A150,'1.Klein Proj Bestaand Object'!$A$8:$A$208,'1.Klein Proj Bestaand Object'!$U$8:$U$208)=0,'St. Objectenlijst FE'!H150,(LOOKUP(A150,'1.Klein Proj Bestaand Object'!$A$8:$A$208,'1.Klein Proj Bestaand Object'!$U$8:$U$208)))</f>
        <v>0</v>
      </c>
      <c r="V150" s="718">
        <f>LOOKUP(A150,'1.Klein Proj Bestaand Object'!$A$8:$A$208,'1.Klein Proj Bestaand Object'!$V$8:$V$208)</f>
        <v>0</v>
      </c>
      <c r="Z150" s="912"/>
      <c r="AA150" s="912"/>
      <c r="AB150" s="912"/>
      <c r="AC150" s="912"/>
    </row>
    <row r="151" spans="1:29" ht="18" thickBot="1" x14ac:dyDescent="0.25">
      <c r="A151" s="235">
        <f t="shared" si="0"/>
        <v>147</v>
      </c>
      <c r="B151" s="169" t="str">
        <f>LOOKUP(A151,DuboCalc!$2:$2,DuboCalc!$3:$3)</f>
        <v>Leeg</v>
      </c>
      <c r="C151" s="724">
        <v>2</v>
      </c>
      <c r="D151" s="628">
        <v>9</v>
      </c>
      <c r="E151" s="696" t="str">
        <f>LOOKUP(A151,DuboCalc!$2:$2,DuboCalc!$4:$4)</f>
        <v>Leeg</v>
      </c>
      <c r="F151" s="230" t="str">
        <f>LOOKUP(A151,DuboCalc!$2:$2,DuboCalc!$5:$5)</f>
        <v>Leeg</v>
      </c>
      <c r="G151" s="629">
        <f>LOOKUP(A151,DuboCalc!$2:$2,DuboCalc!$39:$39)</f>
        <v>0</v>
      </c>
      <c r="H151" s="236">
        <f>LOOKUP(A151,DuboCalc!$2:$2,DuboCalc!$46:$46)</f>
        <v>0</v>
      </c>
      <c r="I151" s="236">
        <f>LOOKUP(A151,DuboCalc!$2:$2,DuboCalc!$48:$48)</f>
        <v>0.01</v>
      </c>
      <c r="J151" s="719">
        <f>IF(LOOKUP(A151,'2.Middel Proj Aangepast Object'!$A$7:$A$207,'2.Middel Proj Aangepast Object'!$U$7:$U$207)=0,100%,LOOKUP('St. Objectenlijst FE'!A151,'2.Middel Proj Aangepast Object'!$A$7:$A$207,'2.Middel Proj Aangepast Object'!$U$7:$U$207))</f>
        <v>1</v>
      </c>
      <c r="K151" s="548" t="str">
        <f>LOOKUP(A151,DuboCalc!$2:$2,DuboCalc!$51:$51)</f>
        <v>n.t.b.</v>
      </c>
      <c r="L151" s="548" t="str">
        <f>LOOKUP(A151,DuboCalc!$2:$2,DuboCalc!$52:$52)</f>
        <v>n.t.b.</v>
      </c>
      <c r="M151" s="548" t="str">
        <f>LOOKUP(A151,DuboCalc!$2:$2,DuboCalc!$53:$53)</f>
        <v>n.t.b.</v>
      </c>
      <c r="N151" s="548" t="str">
        <f>LOOKUP(A151,DuboCalc!$2:$2,DuboCalc!$54:$54)</f>
        <v>n.t.b.</v>
      </c>
      <c r="O151" s="548" t="str">
        <f>LOOKUP(A151,DuboCalc!$2:$2,DuboCalc!$55:$55)</f>
        <v>n.t.b.</v>
      </c>
      <c r="P151" s="548" t="str">
        <f>LOOKUP(A151,DuboCalc!$2:$2,DuboCalc!$56:$56)</f>
        <v>n.t.b.</v>
      </c>
      <c r="Q151" s="548" t="str">
        <f>LOOKUP(A151,DuboCalc!$2:$2,DuboCalc!$57:$57)</f>
        <v>n.t.b.</v>
      </c>
      <c r="R151" s="549" t="str">
        <f>LOOKUP(A151,DuboCalc!$2:$2,DuboCalc!$59:$59)</f>
        <v>n.t.b.</v>
      </c>
      <c r="S151" s="549" t="str">
        <f>LOOKUP(A151,DuboCalc!$2:$2,DuboCalc!$60:$60)</f>
        <v>n.t.b.</v>
      </c>
      <c r="T151" s="717">
        <f>LOOKUP(A151,DuboCalc!$D$2:$CX$2,DuboCalc!$D$49:$CX$49)</f>
        <v>3.1651501547987619E-2</v>
      </c>
      <c r="U151" s="717">
        <f>IF(LOOKUP(A151,'1.Klein Proj Bestaand Object'!$A$8:$A$208,'1.Klein Proj Bestaand Object'!$U$8:$U$208)=0,'St. Objectenlijst FE'!H151,(LOOKUP(A151,'1.Klein Proj Bestaand Object'!$A$8:$A$208,'1.Klein Proj Bestaand Object'!$U$8:$U$208)))</f>
        <v>0</v>
      </c>
      <c r="V151" s="718">
        <f>LOOKUP(A151,'1.Klein Proj Bestaand Object'!$A$8:$A$208,'1.Klein Proj Bestaand Object'!$V$8:$V$208)</f>
        <v>0</v>
      </c>
      <c r="Z151" s="912"/>
      <c r="AA151" s="912"/>
      <c r="AB151" s="912"/>
      <c r="AC151" s="912"/>
    </row>
    <row r="152" spans="1:29" ht="18" thickBot="1" x14ac:dyDescent="0.25">
      <c r="A152" s="235">
        <f t="shared" si="0"/>
        <v>148</v>
      </c>
      <c r="B152" s="169" t="str">
        <f>LOOKUP(A152,DuboCalc!$2:$2,DuboCalc!$3:$3)</f>
        <v>Leeg</v>
      </c>
      <c r="C152" s="724">
        <v>2</v>
      </c>
      <c r="D152" s="628">
        <v>9</v>
      </c>
      <c r="E152" s="696" t="str">
        <f>LOOKUP(A152,DuboCalc!$2:$2,DuboCalc!$4:$4)</f>
        <v>Leeg</v>
      </c>
      <c r="F152" s="230" t="str">
        <f>LOOKUP(A152,DuboCalc!$2:$2,DuboCalc!$5:$5)</f>
        <v>Leeg</v>
      </c>
      <c r="G152" s="629">
        <f>LOOKUP(A152,DuboCalc!$2:$2,DuboCalc!$39:$39)</f>
        <v>0</v>
      </c>
      <c r="H152" s="236">
        <f>LOOKUP(A152,DuboCalc!$2:$2,DuboCalc!$46:$46)</f>
        <v>0</v>
      </c>
      <c r="I152" s="236">
        <f>LOOKUP(A152,DuboCalc!$2:$2,DuboCalc!$48:$48)</f>
        <v>0.01</v>
      </c>
      <c r="J152" s="719">
        <f>IF(LOOKUP(A152,'2.Middel Proj Aangepast Object'!$A$7:$A$207,'2.Middel Proj Aangepast Object'!$U$7:$U$207)=0,100%,LOOKUP('St. Objectenlijst FE'!A152,'2.Middel Proj Aangepast Object'!$A$7:$A$207,'2.Middel Proj Aangepast Object'!$U$7:$U$207))</f>
        <v>1</v>
      </c>
      <c r="K152" s="548" t="str">
        <f>LOOKUP(A152,DuboCalc!$2:$2,DuboCalc!$51:$51)</f>
        <v>n.t.b.</v>
      </c>
      <c r="L152" s="548" t="str">
        <f>LOOKUP(A152,DuboCalc!$2:$2,DuboCalc!$52:$52)</f>
        <v>n.t.b.</v>
      </c>
      <c r="M152" s="548" t="str">
        <f>LOOKUP(A152,DuboCalc!$2:$2,DuboCalc!$53:$53)</f>
        <v>n.t.b.</v>
      </c>
      <c r="N152" s="548" t="str">
        <f>LOOKUP(A152,DuboCalc!$2:$2,DuboCalc!$54:$54)</f>
        <v>n.t.b.</v>
      </c>
      <c r="O152" s="548" t="str">
        <f>LOOKUP(A152,DuboCalc!$2:$2,DuboCalc!$55:$55)</f>
        <v>n.t.b.</v>
      </c>
      <c r="P152" s="548" t="str">
        <f>LOOKUP(A152,DuboCalc!$2:$2,DuboCalc!$56:$56)</f>
        <v>n.t.b.</v>
      </c>
      <c r="Q152" s="548" t="str">
        <f>LOOKUP(A152,DuboCalc!$2:$2,DuboCalc!$57:$57)</f>
        <v>n.t.b.</v>
      </c>
      <c r="R152" s="549" t="str">
        <f>LOOKUP(A152,DuboCalc!$2:$2,DuboCalc!$59:$59)</f>
        <v>n.t.b.</v>
      </c>
      <c r="S152" s="549" t="str">
        <f>LOOKUP(A152,DuboCalc!$2:$2,DuboCalc!$60:$60)</f>
        <v>n.t.b.</v>
      </c>
      <c r="T152" s="717">
        <f>LOOKUP(A152,DuboCalc!$D$2:$CX$2,DuboCalc!$D$49:$CX$49)</f>
        <v>3.1651501547987619E-2</v>
      </c>
      <c r="U152" s="717">
        <f>IF(LOOKUP(A152,'1.Klein Proj Bestaand Object'!$A$8:$A$208,'1.Klein Proj Bestaand Object'!$U$8:$U$208)=0,'St. Objectenlijst FE'!H152,(LOOKUP(A152,'1.Klein Proj Bestaand Object'!$A$8:$A$208,'1.Klein Proj Bestaand Object'!$U$8:$U$208)))</f>
        <v>0</v>
      </c>
      <c r="V152" s="718">
        <f>LOOKUP(A152,'1.Klein Proj Bestaand Object'!$A$8:$A$208,'1.Klein Proj Bestaand Object'!$V$8:$V$208)</f>
        <v>0</v>
      </c>
      <c r="Z152" s="912"/>
      <c r="AA152" s="912"/>
      <c r="AB152" s="912"/>
      <c r="AC152" s="912"/>
    </row>
    <row r="153" spans="1:29" ht="18" thickBot="1" x14ac:dyDescent="0.25">
      <c r="A153" s="235">
        <f t="shared" si="0"/>
        <v>149</v>
      </c>
      <c r="B153" s="169" t="str">
        <f>LOOKUP(A153,DuboCalc!$2:$2,DuboCalc!$3:$3)</f>
        <v>Leeg</v>
      </c>
      <c r="C153" s="724">
        <v>2</v>
      </c>
      <c r="D153" s="628">
        <v>9</v>
      </c>
      <c r="E153" s="696" t="str">
        <f>LOOKUP(A153,DuboCalc!$2:$2,DuboCalc!$4:$4)</f>
        <v>Leeg</v>
      </c>
      <c r="F153" s="230" t="str">
        <f>LOOKUP(A153,DuboCalc!$2:$2,DuboCalc!$5:$5)</f>
        <v>Leeg</v>
      </c>
      <c r="G153" s="629">
        <f>LOOKUP(A153,DuboCalc!$2:$2,DuboCalc!$39:$39)</f>
        <v>0</v>
      </c>
      <c r="H153" s="236">
        <f>LOOKUP(A153,DuboCalc!$2:$2,DuboCalc!$46:$46)</f>
        <v>0</v>
      </c>
      <c r="I153" s="236">
        <f>LOOKUP(A153,DuboCalc!$2:$2,DuboCalc!$48:$48)</f>
        <v>0.01</v>
      </c>
      <c r="J153" s="719">
        <f>IF(LOOKUP(A153,'2.Middel Proj Aangepast Object'!$A$7:$A$207,'2.Middel Proj Aangepast Object'!$U$7:$U$207)=0,100%,LOOKUP('St. Objectenlijst FE'!A153,'2.Middel Proj Aangepast Object'!$A$7:$A$207,'2.Middel Proj Aangepast Object'!$U$7:$U$207))</f>
        <v>1</v>
      </c>
      <c r="K153" s="548" t="str">
        <f>LOOKUP(A153,DuboCalc!$2:$2,DuboCalc!$51:$51)</f>
        <v>n.t.b.</v>
      </c>
      <c r="L153" s="548" t="str">
        <f>LOOKUP(A153,DuboCalc!$2:$2,DuboCalc!$52:$52)</f>
        <v>n.t.b.</v>
      </c>
      <c r="M153" s="548" t="str">
        <f>LOOKUP(A153,DuboCalc!$2:$2,DuboCalc!$53:$53)</f>
        <v>n.t.b.</v>
      </c>
      <c r="N153" s="548" t="str">
        <f>LOOKUP(A153,DuboCalc!$2:$2,DuboCalc!$54:$54)</f>
        <v>n.t.b.</v>
      </c>
      <c r="O153" s="548" t="str">
        <f>LOOKUP(A153,DuboCalc!$2:$2,DuboCalc!$55:$55)</f>
        <v>n.t.b.</v>
      </c>
      <c r="P153" s="548" t="str">
        <f>LOOKUP(A153,DuboCalc!$2:$2,DuboCalc!$56:$56)</f>
        <v>n.t.b.</v>
      </c>
      <c r="Q153" s="548" t="str">
        <f>LOOKUP(A153,DuboCalc!$2:$2,DuboCalc!$57:$57)</f>
        <v>n.t.b.</v>
      </c>
      <c r="R153" s="549" t="str">
        <f>LOOKUP(A153,DuboCalc!$2:$2,DuboCalc!$59:$59)</f>
        <v>n.t.b.</v>
      </c>
      <c r="S153" s="549" t="str">
        <f>LOOKUP(A153,DuboCalc!$2:$2,DuboCalc!$60:$60)</f>
        <v>n.t.b.</v>
      </c>
      <c r="T153" s="717">
        <f>LOOKUP(A153,DuboCalc!$D$2:$CX$2,DuboCalc!$D$49:$CX$49)</f>
        <v>3.1651501547987619E-2</v>
      </c>
      <c r="U153" s="717">
        <f>IF(LOOKUP(A153,'1.Klein Proj Bestaand Object'!$A$8:$A$208,'1.Klein Proj Bestaand Object'!$U$8:$U$208)=0,'St. Objectenlijst FE'!H153,(LOOKUP(A153,'1.Klein Proj Bestaand Object'!$A$8:$A$208,'1.Klein Proj Bestaand Object'!$U$8:$U$208)))</f>
        <v>0</v>
      </c>
      <c r="V153" s="718">
        <f>LOOKUP(A153,'1.Klein Proj Bestaand Object'!$A$8:$A$208,'1.Klein Proj Bestaand Object'!$V$8:$V$208)</f>
        <v>0</v>
      </c>
      <c r="Z153" s="912"/>
      <c r="AA153" s="912"/>
      <c r="AB153" s="912"/>
      <c r="AC153" s="912"/>
    </row>
    <row r="154" spans="1:29" ht="18" thickBot="1" x14ac:dyDescent="0.25">
      <c r="A154" s="235">
        <f t="shared" si="0"/>
        <v>150</v>
      </c>
      <c r="B154" s="169" t="str">
        <f>LOOKUP(A154,DuboCalc!$2:$2,DuboCalc!$3:$3)</f>
        <v>Leeg</v>
      </c>
      <c r="C154" s="724">
        <v>2</v>
      </c>
      <c r="D154" s="628">
        <v>9</v>
      </c>
      <c r="E154" s="696" t="str">
        <f>LOOKUP(A154,DuboCalc!$2:$2,DuboCalc!$4:$4)</f>
        <v>Leeg</v>
      </c>
      <c r="F154" s="230" t="str">
        <f>LOOKUP(A154,DuboCalc!$2:$2,DuboCalc!$5:$5)</f>
        <v>Leeg</v>
      </c>
      <c r="G154" s="629">
        <f>LOOKUP(A154,DuboCalc!$2:$2,DuboCalc!$39:$39)</f>
        <v>0</v>
      </c>
      <c r="H154" s="236">
        <f>LOOKUP(A154,DuboCalc!$2:$2,DuboCalc!$46:$46)</f>
        <v>0</v>
      </c>
      <c r="I154" s="236">
        <f>LOOKUP(A154,DuboCalc!$2:$2,DuboCalc!$48:$48)</f>
        <v>0.01</v>
      </c>
      <c r="J154" s="719">
        <f>IF(LOOKUP(A154,'2.Middel Proj Aangepast Object'!$A$7:$A$207,'2.Middel Proj Aangepast Object'!$U$7:$U$207)=0,100%,LOOKUP('St. Objectenlijst FE'!A154,'2.Middel Proj Aangepast Object'!$A$7:$A$207,'2.Middel Proj Aangepast Object'!$U$7:$U$207))</f>
        <v>1</v>
      </c>
      <c r="K154" s="548" t="str">
        <f>LOOKUP(A154,DuboCalc!$2:$2,DuboCalc!$51:$51)</f>
        <v>n.t.b.</v>
      </c>
      <c r="L154" s="548" t="str">
        <f>LOOKUP(A154,DuboCalc!$2:$2,DuboCalc!$52:$52)</f>
        <v>n.t.b.</v>
      </c>
      <c r="M154" s="548" t="str">
        <f>LOOKUP(A154,DuboCalc!$2:$2,DuboCalc!$53:$53)</f>
        <v>n.t.b.</v>
      </c>
      <c r="N154" s="548" t="str">
        <f>LOOKUP(A154,DuboCalc!$2:$2,DuboCalc!$54:$54)</f>
        <v>n.t.b.</v>
      </c>
      <c r="O154" s="548" t="str">
        <f>LOOKUP(A154,DuboCalc!$2:$2,DuboCalc!$55:$55)</f>
        <v>n.t.b.</v>
      </c>
      <c r="P154" s="548" t="str">
        <f>LOOKUP(A154,DuboCalc!$2:$2,DuboCalc!$56:$56)</f>
        <v>n.t.b.</v>
      </c>
      <c r="Q154" s="548" t="str">
        <f>LOOKUP(A154,DuboCalc!$2:$2,DuboCalc!$57:$57)</f>
        <v>n.t.b.</v>
      </c>
      <c r="R154" s="549" t="str">
        <f>LOOKUP(A154,DuboCalc!$2:$2,DuboCalc!$59:$59)</f>
        <v>n.t.b.</v>
      </c>
      <c r="S154" s="549" t="str">
        <f>LOOKUP(A154,DuboCalc!$2:$2,DuboCalc!$60:$60)</f>
        <v>n.t.b.</v>
      </c>
      <c r="T154" s="717">
        <f>LOOKUP(A154,DuboCalc!$D$2:$CX$2,DuboCalc!$D$49:$CX$49)</f>
        <v>3.1651501547987619E-2</v>
      </c>
      <c r="U154" s="717">
        <f>IF(LOOKUP(A154,'1.Klein Proj Bestaand Object'!$A$8:$A$208,'1.Klein Proj Bestaand Object'!$U$8:$U$208)=0,'St. Objectenlijst FE'!H154,(LOOKUP(A154,'1.Klein Proj Bestaand Object'!$A$8:$A$208,'1.Klein Proj Bestaand Object'!$U$8:$U$208)))</f>
        <v>0</v>
      </c>
      <c r="V154" s="718">
        <f>LOOKUP(A154,'1.Klein Proj Bestaand Object'!$A$8:$A$208,'1.Klein Proj Bestaand Object'!$V$8:$V$208)</f>
        <v>0</v>
      </c>
      <c r="Z154" s="912"/>
      <c r="AA154" s="912"/>
      <c r="AB154" s="912"/>
      <c r="AC154" s="912"/>
    </row>
    <row r="155" spans="1:29" ht="18" thickBot="1" x14ac:dyDescent="0.25">
      <c r="A155" s="235">
        <f t="shared" si="0"/>
        <v>151</v>
      </c>
      <c r="B155" s="169" t="str">
        <f>LOOKUP(A155,DuboCalc!$2:$2,DuboCalc!$3:$3)</f>
        <v>Leeg</v>
      </c>
      <c r="C155" s="724">
        <v>2</v>
      </c>
      <c r="D155" s="628">
        <v>9</v>
      </c>
      <c r="E155" s="696" t="str">
        <f>LOOKUP(A155,DuboCalc!$2:$2,DuboCalc!$4:$4)</f>
        <v>Leeg</v>
      </c>
      <c r="F155" s="230" t="str">
        <f>LOOKUP(A155,DuboCalc!$2:$2,DuboCalc!$5:$5)</f>
        <v>Leeg</v>
      </c>
      <c r="G155" s="629">
        <f>LOOKUP(A155,DuboCalc!$2:$2,DuboCalc!$39:$39)</f>
        <v>0</v>
      </c>
      <c r="H155" s="236">
        <f>LOOKUP(A155,DuboCalc!$2:$2,DuboCalc!$46:$46)</f>
        <v>0</v>
      </c>
      <c r="I155" s="236">
        <f>LOOKUP(A155,DuboCalc!$2:$2,DuboCalc!$48:$48)</f>
        <v>0.01</v>
      </c>
      <c r="J155" s="719">
        <f>IF(LOOKUP(A155,'2.Middel Proj Aangepast Object'!$A$7:$A$207,'2.Middel Proj Aangepast Object'!$U$7:$U$207)=0,100%,LOOKUP('St. Objectenlijst FE'!A155,'2.Middel Proj Aangepast Object'!$A$7:$A$207,'2.Middel Proj Aangepast Object'!$U$7:$U$207))</f>
        <v>1</v>
      </c>
      <c r="K155" s="548" t="str">
        <f>LOOKUP(A155,DuboCalc!$2:$2,DuboCalc!$51:$51)</f>
        <v>n.t.b.</v>
      </c>
      <c r="L155" s="548" t="str">
        <f>LOOKUP(A155,DuboCalc!$2:$2,DuboCalc!$52:$52)</f>
        <v>n.t.b.</v>
      </c>
      <c r="M155" s="548" t="str">
        <f>LOOKUP(A155,DuboCalc!$2:$2,DuboCalc!$53:$53)</f>
        <v>n.t.b.</v>
      </c>
      <c r="N155" s="548" t="str">
        <f>LOOKUP(A155,DuboCalc!$2:$2,DuboCalc!$54:$54)</f>
        <v>n.t.b.</v>
      </c>
      <c r="O155" s="548" t="str">
        <f>LOOKUP(A155,DuboCalc!$2:$2,DuboCalc!$55:$55)</f>
        <v>n.t.b.</v>
      </c>
      <c r="P155" s="548" t="str">
        <f>LOOKUP(A155,DuboCalc!$2:$2,DuboCalc!$56:$56)</f>
        <v>n.t.b.</v>
      </c>
      <c r="Q155" s="548" t="str">
        <f>LOOKUP(A155,DuboCalc!$2:$2,DuboCalc!$57:$57)</f>
        <v>n.t.b.</v>
      </c>
      <c r="R155" s="549" t="str">
        <f>LOOKUP(A155,DuboCalc!$2:$2,DuboCalc!$59:$59)</f>
        <v>n.t.b.</v>
      </c>
      <c r="S155" s="549" t="str">
        <f>LOOKUP(A155,DuboCalc!$2:$2,DuboCalc!$60:$60)</f>
        <v>n.t.b.</v>
      </c>
      <c r="T155" s="717">
        <f>LOOKUP(A155,DuboCalc!$D$2:$CX$2,DuboCalc!$D$49:$CX$49)</f>
        <v>3.1651501547987619E-2</v>
      </c>
      <c r="U155" s="717">
        <f>IF(LOOKUP(A155,'1.Klein Proj Bestaand Object'!$A$8:$A$208,'1.Klein Proj Bestaand Object'!$U$8:$U$208)=0,'St. Objectenlijst FE'!H155,(LOOKUP(A155,'1.Klein Proj Bestaand Object'!$A$8:$A$208,'1.Klein Proj Bestaand Object'!$U$8:$U$208)))</f>
        <v>0</v>
      </c>
      <c r="V155" s="718">
        <f>LOOKUP(A155,'1.Klein Proj Bestaand Object'!$A$8:$A$208,'1.Klein Proj Bestaand Object'!$V$8:$V$208)</f>
        <v>0</v>
      </c>
      <c r="Z155" s="912"/>
      <c r="AA155" s="912"/>
      <c r="AB155" s="912"/>
      <c r="AC155" s="912"/>
    </row>
    <row r="156" spans="1:29" ht="18" thickBot="1" x14ac:dyDescent="0.25">
      <c r="A156" s="235">
        <f t="shared" si="0"/>
        <v>152</v>
      </c>
      <c r="B156" s="169" t="str">
        <f>LOOKUP(A156,DuboCalc!$2:$2,DuboCalc!$3:$3)</f>
        <v>Leeg</v>
      </c>
      <c r="C156" s="724">
        <v>2</v>
      </c>
      <c r="D156" s="628">
        <v>9</v>
      </c>
      <c r="E156" s="696" t="str">
        <f>LOOKUP(A156,DuboCalc!$2:$2,DuboCalc!$4:$4)</f>
        <v>Leeg</v>
      </c>
      <c r="F156" s="230" t="str">
        <f>LOOKUP(A156,DuboCalc!$2:$2,DuboCalc!$5:$5)</f>
        <v>Leeg</v>
      </c>
      <c r="G156" s="629">
        <f>LOOKUP(A156,DuboCalc!$2:$2,DuboCalc!$39:$39)</f>
        <v>0</v>
      </c>
      <c r="H156" s="236">
        <f>LOOKUP(A156,DuboCalc!$2:$2,DuboCalc!$46:$46)</f>
        <v>0</v>
      </c>
      <c r="I156" s="236">
        <f>LOOKUP(A156,DuboCalc!$2:$2,DuboCalc!$48:$48)</f>
        <v>0.01</v>
      </c>
      <c r="J156" s="719">
        <f>IF(LOOKUP(A156,'2.Middel Proj Aangepast Object'!$A$7:$A$207,'2.Middel Proj Aangepast Object'!$U$7:$U$207)=0,100%,LOOKUP('St. Objectenlijst FE'!A156,'2.Middel Proj Aangepast Object'!$A$7:$A$207,'2.Middel Proj Aangepast Object'!$U$7:$U$207))</f>
        <v>1</v>
      </c>
      <c r="K156" s="548" t="str">
        <f>LOOKUP(A156,DuboCalc!$2:$2,DuboCalc!$51:$51)</f>
        <v>n.t.b.</v>
      </c>
      <c r="L156" s="548" t="str">
        <f>LOOKUP(A156,DuboCalc!$2:$2,DuboCalc!$52:$52)</f>
        <v>n.t.b.</v>
      </c>
      <c r="M156" s="548" t="str">
        <f>LOOKUP(A156,DuboCalc!$2:$2,DuboCalc!$53:$53)</f>
        <v>n.t.b.</v>
      </c>
      <c r="N156" s="548" t="str">
        <f>LOOKUP(A156,DuboCalc!$2:$2,DuboCalc!$54:$54)</f>
        <v>n.t.b.</v>
      </c>
      <c r="O156" s="548" t="str">
        <f>LOOKUP(A156,DuboCalc!$2:$2,DuboCalc!$55:$55)</f>
        <v>n.t.b.</v>
      </c>
      <c r="P156" s="548" t="str">
        <f>LOOKUP(A156,DuboCalc!$2:$2,DuboCalc!$56:$56)</f>
        <v>n.t.b.</v>
      </c>
      <c r="Q156" s="548" t="str">
        <f>LOOKUP(A156,DuboCalc!$2:$2,DuboCalc!$57:$57)</f>
        <v>n.t.b.</v>
      </c>
      <c r="R156" s="549" t="str">
        <f>LOOKUP(A156,DuboCalc!$2:$2,DuboCalc!$59:$59)</f>
        <v>n.t.b.</v>
      </c>
      <c r="S156" s="549" t="str">
        <f>LOOKUP(A156,DuboCalc!$2:$2,DuboCalc!$60:$60)</f>
        <v>n.t.b.</v>
      </c>
      <c r="T156" s="717">
        <f>LOOKUP(A156,DuboCalc!$D$2:$CX$2,DuboCalc!$D$49:$CX$49)</f>
        <v>3.1651501547987619E-2</v>
      </c>
      <c r="U156" s="717">
        <f>IF(LOOKUP(A156,'1.Klein Proj Bestaand Object'!$A$8:$A$208,'1.Klein Proj Bestaand Object'!$U$8:$U$208)=0,'St. Objectenlijst FE'!H156,(LOOKUP(A156,'1.Klein Proj Bestaand Object'!$A$8:$A$208,'1.Klein Proj Bestaand Object'!$U$8:$U$208)))</f>
        <v>0</v>
      </c>
      <c r="V156" s="718">
        <f>LOOKUP(A156,'1.Klein Proj Bestaand Object'!$A$8:$A$208,'1.Klein Proj Bestaand Object'!$V$8:$V$208)</f>
        <v>0</v>
      </c>
      <c r="Z156" s="912"/>
      <c r="AA156" s="912"/>
      <c r="AB156" s="912"/>
      <c r="AC156" s="912"/>
    </row>
    <row r="157" spans="1:29" ht="18" thickBot="1" x14ac:dyDescent="0.25">
      <c r="A157" s="235">
        <f t="shared" si="0"/>
        <v>153</v>
      </c>
      <c r="B157" s="169" t="str">
        <f>LOOKUP(A157,DuboCalc!$2:$2,DuboCalc!$3:$3)</f>
        <v>Leeg</v>
      </c>
      <c r="C157" s="724">
        <v>2</v>
      </c>
      <c r="D157" s="628">
        <v>9</v>
      </c>
      <c r="E157" s="696" t="str">
        <f>LOOKUP(A157,DuboCalc!$2:$2,DuboCalc!$4:$4)</f>
        <v>Leeg</v>
      </c>
      <c r="F157" s="230" t="str">
        <f>LOOKUP(A157,DuboCalc!$2:$2,DuboCalc!$5:$5)</f>
        <v>Leeg</v>
      </c>
      <c r="G157" s="629">
        <f>LOOKUP(A157,DuboCalc!$2:$2,DuboCalc!$39:$39)</f>
        <v>0</v>
      </c>
      <c r="H157" s="236">
        <f>LOOKUP(A157,DuboCalc!$2:$2,DuboCalc!$46:$46)</f>
        <v>0</v>
      </c>
      <c r="I157" s="236">
        <f>LOOKUP(A157,DuboCalc!$2:$2,DuboCalc!$48:$48)</f>
        <v>0.01</v>
      </c>
      <c r="J157" s="719">
        <f>IF(LOOKUP(A157,'2.Middel Proj Aangepast Object'!$A$7:$A$207,'2.Middel Proj Aangepast Object'!$U$7:$U$207)=0,100%,LOOKUP('St. Objectenlijst FE'!A157,'2.Middel Proj Aangepast Object'!$A$7:$A$207,'2.Middel Proj Aangepast Object'!$U$7:$U$207))</f>
        <v>1</v>
      </c>
      <c r="K157" s="548" t="str">
        <f>LOOKUP(A157,DuboCalc!$2:$2,DuboCalc!$51:$51)</f>
        <v>n.t.b.</v>
      </c>
      <c r="L157" s="548" t="str">
        <f>LOOKUP(A157,DuboCalc!$2:$2,DuboCalc!$52:$52)</f>
        <v>n.t.b.</v>
      </c>
      <c r="M157" s="548" t="str">
        <f>LOOKUP(A157,DuboCalc!$2:$2,DuboCalc!$53:$53)</f>
        <v>n.t.b.</v>
      </c>
      <c r="N157" s="548" t="str">
        <f>LOOKUP(A157,DuboCalc!$2:$2,DuboCalc!$54:$54)</f>
        <v>n.t.b.</v>
      </c>
      <c r="O157" s="548" t="str">
        <f>LOOKUP(A157,DuboCalc!$2:$2,DuboCalc!$55:$55)</f>
        <v>n.t.b.</v>
      </c>
      <c r="P157" s="548" t="str">
        <f>LOOKUP(A157,DuboCalc!$2:$2,DuboCalc!$56:$56)</f>
        <v>n.t.b.</v>
      </c>
      <c r="Q157" s="548" t="str">
        <f>LOOKUP(A157,DuboCalc!$2:$2,DuboCalc!$57:$57)</f>
        <v>n.t.b.</v>
      </c>
      <c r="R157" s="549" t="str">
        <f>LOOKUP(A157,DuboCalc!$2:$2,DuboCalc!$59:$59)</f>
        <v>n.t.b.</v>
      </c>
      <c r="S157" s="549" t="str">
        <f>LOOKUP(A157,DuboCalc!$2:$2,DuboCalc!$60:$60)</f>
        <v>n.t.b.</v>
      </c>
      <c r="T157" s="717">
        <f>LOOKUP(A157,DuboCalc!$D$2:$CX$2,DuboCalc!$D$49:$CX$49)</f>
        <v>3.1651501547987619E-2</v>
      </c>
      <c r="U157" s="717">
        <f>IF(LOOKUP(A157,'1.Klein Proj Bestaand Object'!$A$8:$A$208,'1.Klein Proj Bestaand Object'!$U$8:$U$208)=0,'St. Objectenlijst FE'!H157,(LOOKUP(A157,'1.Klein Proj Bestaand Object'!$A$8:$A$208,'1.Klein Proj Bestaand Object'!$U$8:$U$208)))</f>
        <v>0</v>
      </c>
      <c r="V157" s="718">
        <f>LOOKUP(A157,'1.Klein Proj Bestaand Object'!$A$8:$A$208,'1.Klein Proj Bestaand Object'!$V$8:$V$208)</f>
        <v>0</v>
      </c>
      <c r="Z157" s="912"/>
      <c r="AA157" s="912"/>
      <c r="AB157" s="912"/>
      <c r="AC157" s="912"/>
    </row>
    <row r="158" spans="1:29" ht="18" thickBot="1" x14ac:dyDescent="0.25">
      <c r="A158" s="235">
        <f t="shared" si="0"/>
        <v>154</v>
      </c>
      <c r="B158" s="169" t="str">
        <f>LOOKUP(A158,DuboCalc!$2:$2,DuboCalc!$3:$3)</f>
        <v>Leeg</v>
      </c>
      <c r="C158" s="724">
        <v>2</v>
      </c>
      <c r="D158" s="628">
        <v>9</v>
      </c>
      <c r="E158" s="696" t="str">
        <f>LOOKUP(A158,DuboCalc!$2:$2,DuboCalc!$4:$4)</f>
        <v>Leeg</v>
      </c>
      <c r="F158" s="230" t="str">
        <f>LOOKUP(A158,DuboCalc!$2:$2,DuboCalc!$5:$5)</f>
        <v>Leeg</v>
      </c>
      <c r="G158" s="629">
        <f>LOOKUP(A158,DuboCalc!$2:$2,DuboCalc!$39:$39)</f>
        <v>0</v>
      </c>
      <c r="H158" s="236">
        <f>LOOKUP(A158,DuboCalc!$2:$2,DuboCalc!$46:$46)</f>
        <v>0</v>
      </c>
      <c r="I158" s="236">
        <f>LOOKUP(A158,DuboCalc!$2:$2,DuboCalc!$48:$48)</f>
        <v>0.01</v>
      </c>
      <c r="J158" s="719">
        <f>IF(LOOKUP(A158,'2.Middel Proj Aangepast Object'!$A$7:$A$207,'2.Middel Proj Aangepast Object'!$U$7:$U$207)=0,100%,LOOKUP('St. Objectenlijst FE'!A158,'2.Middel Proj Aangepast Object'!$A$7:$A$207,'2.Middel Proj Aangepast Object'!$U$7:$U$207))</f>
        <v>1</v>
      </c>
      <c r="K158" s="548" t="str">
        <f>LOOKUP(A158,DuboCalc!$2:$2,DuboCalc!$51:$51)</f>
        <v>n.t.b.</v>
      </c>
      <c r="L158" s="548" t="str">
        <f>LOOKUP(A158,DuboCalc!$2:$2,DuboCalc!$52:$52)</f>
        <v>n.t.b.</v>
      </c>
      <c r="M158" s="548" t="str">
        <f>LOOKUP(A158,DuboCalc!$2:$2,DuboCalc!$53:$53)</f>
        <v>n.t.b.</v>
      </c>
      <c r="N158" s="548" t="str">
        <f>LOOKUP(A158,DuboCalc!$2:$2,DuboCalc!$54:$54)</f>
        <v>n.t.b.</v>
      </c>
      <c r="O158" s="548" t="str">
        <f>LOOKUP(A158,DuboCalc!$2:$2,DuboCalc!$55:$55)</f>
        <v>n.t.b.</v>
      </c>
      <c r="P158" s="548" t="str">
        <f>LOOKUP(A158,DuboCalc!$2:$2,DuboCalc!$56:$56)</f>
        <v>n.t.b.</v>
      </c>
      <c r="Q158" s="548" t="str">
        <f>LOOKUP(A158,DuboCalc!$2:$2,DuboCalc!$57:$57)</f>
        <v>n.t.b.</v>
      </c>
      <c r="R158" s="549" t="str">
        <f>LOOKUP(A158,DuboCalc!$2:$2,DuboCalc!$59:$59)</f>
        <v>n.t.b.</v>
      </c>
      <c r="S158" s="549" t="str">
        <f>LOOKUP(A158,DuboCalc!$2:$2,DuboCalc!$60:$60)</f>
        <v>n.t.b.</v>
      </c>
      <c r="T158" s="717">
        <f>LOOKUP(A158,DuboCalc!$D$2:$CX$2,DuboCalc!$D$49:$CX$49)</f>
        <v>3.1651501547987619E-2</v>
      </c>
      <c r="U158" s="717">
        <f>IF(LOOKUP(A158,'1.Klein Proj Bestaand Object'!$A$8:$A$208,'1.Klein Proj Bestaand Object'!$U$8:$U$208)=0,'St. Objectenlijst FE'!H158,(LOOKUP(A158,'1.Klein Proj Bestaand Object'!$A$8:$A$208,'1.Klein Proj Bestaand Object'!$U$8:$U$208)))</f>
        <v>0</v>
      </c>
      <c r="V158" s="718">
        <f>LOOKUP(A158,'1.Klein Proj Bestaand Object'!$A$8:$A$208,'1.Klein Proj Bestaand Object'!$V$8:$V$208)</f>
        <v>0</v>
      </c>
      <c r="Z158" s="912"/>
      <c r="AA158" s="912"/>
      <c r="AB158" s="912"/>
      <c r="AC158" s="912"/>
    </row>
    <row r="159" spans="1:29" ht="18" thickBot="1" x14ac:dyDescent="0.25">
      <c r="A159" s="235">
        <f t="shared" si="0"/>
        <v>155</v>
      </c>
      <c r="B159" s="169" t="str">
        <f>LOOKUP(A159,DuboCalc!$2:$2,DuboCalc!$3:$3)</f>
        <v>Leeg</v>
      </c>
      <c r="C159" s="724">
        <v>2</v>
      </c>
      <c r="D159" s="628">
        <v>9</v>
      </c>
      <c r="E159" s="696" t="str">
        <f>LOOKUP(A159,DuboCalc!$2:$2,DuboCalc!$4:$4)</f>
        <v>Leeg</v>
      </c>
      <c r="F159" s="230" t="str">
        <f>LOOKUP(A159,DuboCalc!$2:$2,DuboCalc!$5:$5)</f>
        <v>Leeg</v>
      </c>
      <c r="G159" s="629">
        <f>LOOKUP(A159,DuboCalc!$2:$2,DuboCalc!$39:$39)</f>
        <v>0</v>
      </c>
      <c r="H159" s="236">
        <f>LOOKUP(A159,DuboCalc!$2:$2,DuboCalc!$46:$46)</f>
        <v>0</v>
      </c>
      <c r="I159" s="236">
        <f>LOOKUP(A159,DuboCalc!$2:$2,DuboCalc!$48:$48)</f>
        <v>0.01</v>
      </c>
      <c r="J159" s="719">
        <f>IF(LOOKUP(A159,'2.Middel Proj Aangepast Object'!$A$7:$A$207,'2.Middel Proj Aangepast Object'!$U$7:$U$207)=0,100%,LOOKUP('St. Objectenlijst FE'!A159,'2.Middel Proj Aangepast Object'!$A$7:$A$207,'2.Middel Proj Aangepast Object'!$U$7:$U$207))</f>
        <v>1</v>
      </c>
      <c r="K159" s="548" t="str">
        <f>LOOKUP(A159,DuboCalc!$2:$2,DuboCalc!$51:$51)</f>
        <v>n.t.b.</v>
      </c>
      <c r="L159" s="548" t="str">
        <f>LOOKUP(A159,DuboCalc!$2:$2,DuboCalc!$52:$52)</f>
        <v>n.t.b.</v>
      </c>
      <c r="M159" s="548" t="str">
        <f>LOOKUP(A159,DuboCalc!$2:$2,DuboCalc!$53:$53)</f>
        <v>n.t.b.</v>
      </c>
      <c r="N159" s="548" t="str">
        <f>LOOKUP(A159,DuboCalc!$2:$2,DuboCalc!$54:$54)</f>
        <v>n.t.b.</v>
      </c>
      <c r="O159" s="548" t="str">
        <f>LOOKUP(A159,DuboCalc!$2:$2,DuboCalc!$55:$55)</f>
        <v>n.t.b.</v>
      </c>
      <c r="P159" s="548" t="str">
        <f>LOOKUP(A159,DuboCalc!$2:$2,DuboCalc!$56:$56)</f>
        <v>n.t.b.</v>
      </c>
      <c r="Q159" s="548" t="str">
        <f>LOOKUP(A159,DuboCalc!$2:$2,DuboCalc!$57:$57)</f>
        <v>n.t.b.</v>
      </c>
      <c r="R159" s="549" t="str">
        <f>LOOKUP(A159,DuboCalc!$2:$2,DuboCalc!$59:$59)</f>
        <v>n.t.b.</v>
      </c>
      <c r="S159" s="549" t="str">
        <f>LOOKUP(A159,DuboCalc!$2:$2,DuboCalc!$60:$60)</f>
        <v>n.t.b.</v>
      </c>
      <c r="T159" s="717">
        <f>LOOKUP(A159,DuboCalc!$D$2:$CX$2,DuboCalc!$D$49:$CX$49)</f>
        <v>3.1651501547987619E-2</v>
      </c>
      <c r="U159" s="717">
        <f>IF(LOOKUP(A159,'1.Klein Proj Bestaand Object'!$A$8:$A$208,'1.Klein Proj Bestaand Object'!$U$8:$U$208)=0,'St. Objectenlijst FE'!H159,(LOOKUP(A159,'1.Klein Proj Bestaand Object'!$A$8:$A$208,'1.Klein Proj Bestaand Object'!$U$8:$U$208)))</f>
        <v>0</v>
      </c>
      <c r="V159" s="718">
        <f>LOOKUP(A159,'1.Klein Proj Bestaand Object'!$A$8:$A$208,'1.Klein Proj Bestaand Object'!$V$8:$V$208)</f>
        <v>0</v>
      </c>
      <c r="Z159" s="912"/>
      <c r="AA159" s="912"/>
      <c r="AB159" s="912"/>
      <c r="AC159" s="912"/>
    </row>
    <row r="160" spans="1:29" ht="18" thickBot="1" x14ac:dyDescent="0.25">
      <c r="A160" s="235">
        <f t="shared" si="0"/>
        <v>156</v>
      </c>
      <c r="B160" s="169" t="str">
        <f>LOOKUP(A160,DuboCalc!$2:$2,DuboCalc!$3:$3)</f>
        <v>Leeg</v>
      </c>
      <c r="C160" s="724">
        <v>2</v>
      </c>
      <c r="D160" s="628">
        <v>9</v>
      </c>
      <c r="E160" s="696" t="str">
        <f>LOOKUP(A160,DuboCalc!$2:$2,DuboCalc!$4:$4)</f>
        <v>Leeg</v>
      </c>
      <c r="F160" s="230" t="str">
        <f>LOOKUP(A160,DuboCalc!$2:$2,DuboCalc!$5:$5)</f>
        <v>Leeg</v>
      </c>
      <c r="G160" s="629">
        <f>LOOKUP(A160,DuboCalc!$2:$2,DuboCalc!$39:$39)</f>
        <v>0</v>
      </c>
      <c r="H160" s="236">
        <f>LOOKUP(A160,DuboCalc!$2:$2,DuboCalc!$46:$46)</f>
        <v>0</v>
      </c>
      <c r="I160" s="236">
        <f>LOOKUP(A160,DuboCalc!$2:$2,DuboCalc!$48:$48)</f>
        <v>0.01</v>
      </c>
      <c r="J160" s="719">
        <f>IF(LOOKUP(A160,'2.Middel Proj Aangepast Object'!$A$7:$A$207,'2.Middel Proj Aangepast Object'!$U$7:$U$207)=0,100%,LOOKUP('St. Objectenlijst FE'!A160,'2.Middel Proj Aangepast Object'!$A$7:$A$207,'2.Middel Proj Aangepast Object'!$U$7:$U$207))</f>
        <v>1</v>
      </c>
      <c r="K160" s="548" t="str">
        <f>LOOKUP(A160,DuboCalc!$2:$2,DuboCalc!$51:$51)</f>
        <v>n.t.b.</v>
      </c>
      <c r="L160" s="548" t="str">
        <f>LOOKUP(A160,DuboCalc!$2:$2,DuboCalc!$52:$52)</f>
        <v>n.t.b.</v>
      </c>
      <c r="M160" s="548" t="str">
        <f>LOOKUP(A160,DuboCalc!$2:$2,DuboCalc!$53:$53)</f>
        <v>n.t.b.</v>
      </c>
      <c r="N160" s="548" t="str">
        <f>LOOKUP(A160,DuboCalc!$2:$2,DuboCalc!$54:$54)</f>
        <v>n.t.b.</v>
      </c>
      <c r="O160" s="548" t="str">
        <f>LOOKUP(A160,DuboCalc!$2:$2,DuboCalc!$55:$55)</f>
        <v>n.t.b.</v>
      </c>
      <c r="P160" s="548" t="str">
        <f>LOOKUP(A160,DuboCalc!$2:$2,DuboCalc!$56:$56)</f>
        <v>n.t.b.</v>
      </c>
      <c r="Q160" s="548" t="str">
        <f>LOOKUP(A160,DuboCalc!$2:$2,DuboCalc!$57:$57)</f>
        <v>n.t.b.</v>
      </c>
      <c r="R160" s="549" t="str">
        <f>LOOKUP(A160,DuboCalc!$2:$2,DuboCalc!$59:$59)</f>
        <v>n.t.b.</v>
      </c>
      <c r="S160" s="549" t="str">
        <f>LOOKUP(A160,DuboCalc!$2:$2,DuboCalc!$60:$60)</f>
        <v>n.t.b.</v>
      </c>
      <c r="T160" s="717">
        <f>LOOKUP(A160,DuboCalc!$D$2:$CX$2,DuboCalc!$D$49:$CX$49)</f>
        <v>3.1651501547987619E-2</v>
      </c>
      <c r="U160" s="717">
        <f>IF(LOOKUP(A160,'1.Klein Proj Bestaand Object'!$A$8:$A$208,'1.Klein Proj Bestaand Object'!$U$8:$U$208)=0,'St. Objectenlijst FE'!H160,(LOOKUP(A160,'1.Klein Proj Bestaand Object'!$A$8:$A$208,'1.Klein Proj Bestaand Object'!$U$8:$U$208)))</f>
        <v>0</v>
      </c>
      <c r="V160" s="718">
        <f>LOOKUP(A160,'1.Klein Proj Bestaand Object'!$A$8:$A$208,'1.Klein Proj Bestaand Object'!$V$8:$V$208)</f>
        <v>0</v>
      </c>
      <c r="Z160" s="912"/>
      <c r="AA160" s="912"/>
      <c r="AB160" s="912"/>
      <c r="AC160" s="912"/>
    </row>
    <row r="161" spans="1:29" ht="18" thickBot="1" x14ac:dyDescent="0.25">
      <c r="A161" s="235">
        <f t="shared" si="0"/>
        <v>157</v>
      </c>
      <c r="B161" s="169" t="str">
        <f>LOOKUP(A161,DuboCalc!$2:$2,DuboCalc!$3:$3)</f>
        <v>Leeg</v>
      </c>
      <c r="C161" s="724">
        <v>2</v>
      </c>
      <c r="D161" s="628">
        <v>9</v>
      </c>
      <c r="E161" s="696" t="str">
        <f>LOOKUP(A161,DuboCalc!$2:$2,DuboCalc!$4:$4)</f>
        <v>Leeg</v>
      </c>
      <c r="F161" s="230" t="str">
        <f>LOOKUP(A161,DuboCalc!$2:$2,DuboCalc!$5:$5)</f>
        <v>Leeg</v>
      </c>
      <c r="G161" s="629">
        <f>LOOKUP(A161,DuboCalc!$2:$2,DuboCalc!$39:$39)</f>
        <v>0</v>
      </c>
      <c r="H161" s="236">
        <f>LOOKUP(A161,DuboCalc!$2:$2,DuboCalc!$46:$46)</f>
        <v>0</v>
      </c>
      <c r="I161" s="236">
        <f>LOOKUP(A161,DuboCalc!$2:$2,DuboCalc!$48:$48)</f>
        <v>0.01</v>
      </c>
      <c r="J161" s="719">
        <f>IF(LOOKUP(A161,'2.Middel Proj Aangepast Object'!$A$7:$A$207,'2.Middel Proj Aangepast Object'!$U$7:$U$207)=0,100%,LOOKUP('St. Objectenlijst FE'!A161,'2.Middel Proj Aangepast Object'!$A$7:$A$207,'2.Middel Proj Aangepast Object'!$U$7:$U$207))</f>
        <v>1</v>
      </c>
      <c r="K161" s="548" t="str">
        <f>LOOKUP(A161,DuboCalc!$2:$2,DuboCalc!$51:$51)</f>
        <v>n.t.b.</v>
      </c>
      <c r="L161" s="548" t="str">
        <f>LOOKUP(A161,DuboCalc!$2:$2,DuboCalc!$52:$52)</f>
        <v>n.t.b.</v>
      </c>
      <c r="M161" s="548" t="str">
        <f>LOOKUP(A161,DuboCalc!$2:$2,DuboCalc!$53:$53)</f>
        <v>n.t.b.</v>
      </c>
      <c r="N161" s="548" t="str">
        <f>LOOKUP(A161,DuboCalc!$2:$2,DuboCalc!$54:$54)</f>
        <v>n.t.b.</v>
      </c>
      <c r="O161" s="548" t="str">
        <f>LOOKUP(A161,DuboCalc!$2:$2,DuboCalc!$55:$55)</f>
        <v>n.t.b.</v>
      </c>
      <c r="P161" s="548" t="str">
        <f>LOOKUP(A161,DuboCalc!$2:$2,DuboCalc!$56:$56)</f>
        <v>n.t.b.</v>
      </c>
      <c r="Q161" s="548" t="str">
        <f>LOOKUP(A161,DuboCalc!$2:$2,DuboCalc!$57:$57)</f>
        <v>n.t.b.</v>
      </c>
      <c r="R161" s="549" t="str">
        <f>LOOKUP(A161,DuboCalc!$2:$2,DuboCalc!$59:$59)</f>
        <v>n.t.b.</v>
      </c>
      <c r="S161" s="549" t="str">
        <f>LOOKUP(A161,DuboCalc!$2:$2,DuboCalc!$60:$60)</f>
        <v>n.t.b.</v>
      </c>
      <c r="T161" s="717">
        <f>LOOKUP(A161,DuboCalc!$D$2:$CX$2,DuboCalc!$D$49:$CX$49)</f>
        <v>3.1651501547987619E-2</v>
      </c>
      <c r="U161" s="717">
        <f>IF(LOOKUP(A161,'1.Klein Proj Bestaand Object'!$A$8:$A$208,'1.Klein Proj Bestaand Object'!$U$8:$U$208)=0,'St. Objectenlijst FE'!H161,(LOOKUP(A161,'1.Klein Proj Bestaand Object'!$A$8:$A$208,'1.Klein Proj Bestaand Object'!$U$8:$U$208)))</f>
        <v>0</v>
      </c>
      <c r="V161" s="718">
        <f>LOOKUP(A161,'1.Klein Proj Bestaand Object'!$A$8:$A$208,'1.Klein Proj Bestaand Object'!$V$8:$V$208)</f>
        <v>0</v>
      </c>
      <c r="Z161" s="912"/>
      <c r="AA161" s="912"/>
      <c r="AB161" s="912"/>
      <c r="AC161" s="912"/>
    </row>
    <row r="162" spans="1:29" ht="18" thickBot="1" x14ac:dyDescent="0.25">
      <c r="A162" s="235">
        <f t="shared" si="0"/>
        <v>158</v>
      </c>
      <c r="B162" s="169" t="str">
        <f>LOOKUP(A162,DuboCalc!$2:$2,DuboCalc!$3:$3)</f>
        <v>Leeg</v>
      </c>
      <c r="C162" s="724">
        <v>2</v>
      </c>
      <c r="D162" s="628">
        <v>9</v>
      </c>
      <c r="E162" s="696" t="str">
        <f>LOOKUP(A162,DuboCalc!$2:$2,DuboCalc!$4:$4)</f>
        <v>Leeg</v>
      </c>
      <c r="F162" s="230" t="str">
        <f>LOOKUP(A162,DuboCalc!$2:$2,DuboCalc!$5:$5)</f>
        <v>Leeg</v>
      </c>
      <c r="G162" s="629">
        <f>LOOKUP(A162,DuboCalc!$2:$2,DuboCalc!$39:$39)</f>
        <v>0</v>
      </c>
      <c r="H162" s="236">
        <f>LOOKUP(A162,DuboCalc!$2:$2,DuboCalc!$46:$46)</f>
        <v>0</v>
      </c>
      <c r="I162" s="236">
        <f>LOOKUP(A162,DuboCalc!$2:$2,DuboCalc!$48:$48)</f>
        <v>0.01</v>
      </c>
      <c r="J162" s="719">
        <f>IF(LOOKUP(A162,'2.Middel Proj Aangepast Object'!$A$7:$A$207,'2.Middel Proj Aangepast Object'!$U$7:$U$207)=0,100%,LOOKUP('St. Objectenlijst FE'!A162,'2.Middel Proj Aangepast Object'!$A$7:$A$207,'2.Middel Proj Aangepast Object'!$U$7:$U$207))</f>
        <v>1</v>
      </c>
      <c r="K162" s="548" t="str">
        <f>LOOKUP(A162,DuboCalc!$2:$2,DuboCalc!$51:$51)</f>
        <v>n.t.b.</v>
      </c>
      <c r="L162" s="548" t="str">
        <f>LOOKUP(A162,DuboCalc!$2:$2,DuboCalc!$52:$52)</f>
        <v>n.t.b.</v>
      </c>
      <c r="M162" s="548" t="str">
        <f>LOOKUP(A162,DuboCalc!$2:$2,DuboCalc!$53:$53)</f>
        <v>n.t.b.</v>
      </c>
      <c r="N162" s="548" t="str">
        <f>LOOKUP(A162,DuboCalc!$2:$2,DuboCalc!$54:$54)</f>
        <v>n.t.b.</v>
      </c>
      <c r="O162" s="548" t="str">
        <f>LOOKUP(A162,DuboCalc!$2:$2,DuboCalc!$55:$55)</f>
        <v>n.t.b.</v>
      </c>
      <c r="P162" s="548" t="str">
        <f>LOOKUP(A162,DuboCalc!$2:$2,DuboCalc!$56:$56)</f>
        <v>n.t.b.</v>
      </c>
      <c r="Q162" s="548" t="str">
        <f>LOOKUP(A162,DuboCalc!$2:$2,DuboCalc!$57:$57)</f>
        <v>n.t.b.</v>
      </c>
      <c r="R162" s="549" t="str">
        <f>LOOKUP(A162,DuboCalc!$2:$2,DuboCalc!$59:$59)</f>
        <v>n.t.b.</v>
      </c>
      <c r="S162" s="549" t="str">
        <f>LOOKUP(A162,DuboCalc!$2:$2,DuboCalc!$60:$60)</f>
        <v>n.t.b.</v>
      </c>
      <c r="T162" s="717">
        <f>LOOKUP(A162,DuboCalc!$D$2:$CX$2,DuboCalc!$D$49:$CX$49)</f>
        <v>3.1651501547987619E-2</v>
      </c>
      <c r="U162" s="717">
        <f>IF(LOOKUP(A162,'1.Klein Proj Bestaand Object'!$A$8:$A$208,'1.Klein Proj Bestaand Object'!$U$8:$U$208)=0,'St. Objectenlijst FE'!H162,(LOOKUP(A162,'1.Klein Proj Bestaand Object'!$A$8:$A$208,'1.Klein Proj Bestaand Object'!$U$8:$U$208)))</f>
        <v>0</v>
      </c>
      <c r="V162" s="718">
        <f>LOOKUP(A162,'1.Klein Proj Bestaand Object'!$A$8:$A$208,'1.Klein Proj Bestaand Object'!$V$8:$V$208)</f>
        <v>0</v>
      </c>
      <c r="Z162" s="912"/>
      <c r="AA162" s="912"/>
      <c r="AB162" s="912"/>
      <c r="AC162" s="912"/>
    </row>
    <row r="163" spans="1:29" ht="18" thickBot="1" x14ac:dyDescent="0.25">
      <c r="A163" s="235">
        <f t="shared" si="0"/>
        <v>159</v>
      </c>
      <c r="B163" s="169" t="str">
        <f>LOOKUP(A163,DuboCalc!$2:$2,DuboCalc!$3:$3)</f>
        <v>Leeg</v>
      </c>
      <c r="C163" s="724">
        <v>2</v>
      </c>
      <c r="D163" s="628">
        <v>9</v>
      </c>
      <c r="E163" s="696" t="str">
        <f>LOOKUP(A163,DuboCalc!$2:$2,DuboCalc!$4:$4)</f>
        <v>Leeg</v>
      </c>
      <c r="F163" s="230" t="str">
        <f>LOOKUP(A163,DuboCalc!$2:$2,DuboCalc!$5:$5)</f>
        <v>Leeg</v>
      </c>
      <c r="G163" s="629">
        <f>LOOKUP(A163,DuboCalc!$2:$2,DuboCalc!$39:$39)</f>
        <v>0</v>
      </c>
      <c r="H163" s="236">
        <f>LOOKUP(A163,DuboCalc!$2:$2,DuboCalc!$46:$46)</f>
        <v>0</v>
      </c>
      <c r="I163" s="236">
        <f>LOOKUP(A163,DuboCalc!$2:$2,DuboCalc!$48:$48)</f>
        <v>0.01</v>
      </c>
      <c r="J163" s="719">
        <f>IF(LOOKUP(A163,'2.Middel Proj Aangepast Object'!$A$7:$A$207,'2.Middel Proj Aangepast Object'!$U$7:$U$207)=0,100%,LOOKUP('St. Objectenlijst FE'!A163,'2.Middel Proj Aangepast Object'!$A$7:$A$207,'2.Middel Proj Aangepast Object'!$U$7:$U$207))</f>
        <v>1</v>
      </c>
      <c r="K163" s="548" t="str">
        <f>LOOKUP(A163,DuboCalc!$2:$2,DuboCalc!$51:$51)</f>
        <v>n.t.b.</v>
      </c>
      <c r="L163" s="548" t="str">
        <f>LOOKUP(A163,DuboCalc!$2:$2,DuboCalc!$52:$52)</f>
        <v>n.t.b.</v>
      </c>
      <c r="M163" s="548" t="str">
        <f>LOOKUP(A163,DuboCalc!$2:$2,DuboCalc!$53:$53)</f>
        <v>n.t.b.</v>
      </c>
      <c r="N163" s="548" t="str">
        <f>LOOKUP(A163,DuboCalc!$2:$2,DuboCalc!$54:$54)</f>
        <v>n.t.b.</v>
      </c>
      <c r="O163" s="548" t="str">
        <f>LOOKUP(A163,DuboCalc!$2:$2,DuboCalc!$55:$55)</f>
        <v>n.t.b.</v>
      </c>
      <c r="P163" s="548" t="str">
        <f>LOOKUP(A163,DuboCalc!$2:$2,DuboCalc!$56:$56)</f>
        <v>n.t.b.</v>
      </c>
      <c r="Q163" s="548" t="str">
        <f>LOOKUP(A163,DuboCalc!$2:$2,DuboCalc!$57:$57)</f>
        <v>n.t.b.</v>
      </c>
      <c r="R163" s="549" t="str">
        <f>LOOKUP(A163,DuboCalc!$2:$2,DuboCalc!$59:$59)</f>
        <v>n.t.b.</v>
      </c>
      <c r="S163" s="549" t="str">
        <f>LOOKUP(A163,DuboCalc!$2:$2,DuboCalc!$60:$60)</f>
        <v>n.t.b.</v>
      </c>
      <c r="T163" s="717">
        <f>LOOKUP(A163,DuboCalc!$D$2:$CX$2,DuboCalc!$D$49:$CX$49)</f>
        <v>3.1651501547987619E-2</v>
      </c>
      <c r="U163" s="717">
        <f>IF(LOOKUP(A163,'1.Klein Proj Bestaand Object'!$A$8:$A$208,'1.Klein Proj Bestaand Object'!$U$8:$U$208)=0,'St. Objectenlijst FE'!H163,(LOOKUP(A163,'1.Klein Proj Bestaand Object'!$A$8:$A$208,'1.Klein Proj Bestaand Object'!$U$8:$U$208)))</f>
        <v>0</v>
      </c>
      <c r="V163" s="718">
        <f>LOOKUP(A163,'1.Klein Proj Bestaand Object'!$A$8:$A$208,'1.Klein Proj Bestaand Object'!$V$8:$V$208)</f>
        <v>0</v>
      </c>
      <c r="Z163" s="912"/>
      <c r="AA163" s="912"/>
      <c r="AB163" s="912"/>
      <c r="AC163" s="912"/>
    </row>
    <row r="164" spans="1:29" ht="18" thickBot="1" x14ac:dyDescent="0.25">
      <c r="A164" s="235">
        <f t="shared" si="0"/>
        <v>160</v>
      </c>
      <c r="B164" s="169" t="str">
        <f>LOOKUP(A164,DuboCalc!$2:$2,DuboCalc!$3:$3)</f>
        <v>Leeg</v>
      </c>
      <c r="C164" s="724">
        <v>2</v>
      </c>
      <c r="D164" s="628">
        <v>9</v>
      </c>
      <c r="E164" s="696" t="str">
        <f>LOOKUP(A164,DuboCalc!$2:$2,DuboCalc!$4:$4)</f>
        <v>Leeg</v>
      </c>
      <c r="F164" s="230" t="str">
        <f>LOOKUP(A164,DuboCalc!$2:$2,DuboCalc!$5:$5)</f>
        <v>Leeg</v>
      </c>
      <c r="G164" s="629">
        <f>LOOKUP(A164,DuboCalc!$2:$2,DuboCalc!$39:$39)</f>
        <v>0</v>
      </c>
      <c r="H164" s="236">
        <f>LOOKUP(A164,DuboCalc!$2:$2,DuboCalc!$46:$46)</f>
        <v>0</v>
      </c>
      <c r="I164" s="236">
        <f>LOOKUP(A164,DuboCalc!$2:$2,DuboCalc!$48:$48)</f>
        <v>0.01</v>
      </c>
      <c r="J164" s="719">
        <f>IF(LOOKUP(A164,'2.Middel Proj Aangepast Object'!$A$7:$A$207,'2.Middel Proj Aangepast Object'!$U$7:$U$207)=0,100%,LOOKUP('St. Objectenlijst FE'!A164,'2.Middel Proj Aangepast Object'!$A$7:$A$207,'2.Middel Proj Aangepast Object'!$U$7:$U$207))</f>
        <v>1</v>
      </c>
      <c r="K164" s="548" t="str">
        <f>LOOKUP(A164,DuboCalc!$2:$2,DuboCalc!$51:$51)</f>
        <v>n.t.b.</v>
      </c>
      <c r="L164" s="548" t="str">
        <f>LOOKUP(A164,DuboCalc!$2:$2,DuboCalc!$52:$52)</f>
        <v>n.t.b.</v>
      </c>
      <c r="M164" s="548" t="str">
        <f>LOOKUP(A164,DuboCalc!$2:$2,DuboCalc!$53:$53)</f>
        <v>n.t.b.</v>
      </c>
      <c r="N164" s="548" t="str">
        <f>LOOKUP(A164,DuboCalc!$2:$2,DuboCalc!$54:$54)</f>
        <v>n.t.b.</v>
      </c>
      <c r="O164" s="548" t="str">
        <f>LOOKUP(A164,DuboCalc!$2:$2,DuboCalc!$55:$55)</f>
        <v>n.t.b.</v>
      </c>
      <c r="P164" s="548" t="str">
        <f>LOOKUP(A164,DuboCalc!$2:$2,DuboCalc!$56:$56)</f>
        <v>n.t.b.</v>
      </c>
      <c r="Q164" s="548" t="str">
        <f>LOOKUP(A164,DuboCalc!$2:$2,DuboCalc!$57:$57)</f>
        <v>n.t.b.</v>
      </c>
      <c r="R164" s="549" t="str">
        <f>LOOKUP(A164,DuboCalc!$2:$2,DuboCalc!$59:$59)</f>
        <v>n.t.b.</v>
      </c>
      <c r="S164" s="549" t="str">
        <f>LOOKUP(A164,DuboCalc!$2:$2,DuboCalc!$60:$60)</f>
        <v>n.t.b.</v>
      </c>
      <c r="T164" s="717">
        <f>LOOKUP(A164,DuboCalc!$D$2:$CX$2,DuboCalc!$D$49:$CX$49)</f>
        <v>3.1651501547987619E-2</v>
      </c>
      <c r="U164" s="717">
        <f>IF(LOOKUP(A164,'1.Klein Proj Bestaand Object'!$A$8:$A$208,'1.Klein Proj Bestaand Object'!$U$8:$U$208)=0,'St. Objectenlijst FE'!H164,(LOOKUP(A164,'1.Klein Proj Bestaand Object'!$A$8:$A$208,'1.Klein Proj Bestaand Object'!$U$8:$U$208)))</f>
        <v>0</v>
      </c>
      <c r="V164" s="718">
        <f>LOOKUP(A164,'1.Klein Proj Bestaand Object'!$A$8:$A$208,'1.Klein Proj Bestaand Object'!$V$8:$V$208)</f>
        <v>0</v>
      </c>
      <c r="Z164" s="912"/>
      <c r="AA164" s="912"/>
      <c r="AB164" s="912"/>
      <c r="AC164" s="912"/>
    </row>
    <row r="165" spans="1:29" ht="18" thickBot="1" x14ac:dyDescent="0.25">
      <c r="A165" s="235">
        <f t="shared" si="0"/>
        <v>161</v>
      </c>
      <c r="B165" s="169" t="str">
        <f>LOOKUP(A165,DuboCalc!$2:$2,DuboCalc!$3:$3)</f>
        <v>Leeg</v>
      </c>
      <c r="C165" s="724">
        <v>2</v>
      </c>
      <c r="D165" s="628">
        <v>9</v>
      </c>
      <c r="E165" s="696" t="str">
        <f>LOOKUP(A165,DuboCalc!$2:$2,DuboCalc!$4:$4)</f>
        <v>Leeg</v>
      </c>
      <c r="F165" s="230" t="str">
        <f>LOOKUP(A165,DuboCalc!$2:$2,DuboCalc!$5:$5)</f>
        <v>Leeg</v>
      </c>
      <c r="G165" s="629">
        <f>LOOKUP(A165,DuboCalc!$2:$2,DuboCalc!$39:$39)</f>
        <v>0</v>
      </c>
      <c r="H165" s="236">
        <f>LOOKUP(A165,DuboCalc!$2:$2,DuboCalc!$46:$46)</f>
        <v>0</v>
      </c>
      <c r="I165" s="236">
        <f>LOOKUP(A165,DuboCalc!$2:$2,DuboCalc!$48:$48)</f>
        <v>0.01</v>
      </c>
      <c r="J165" s="719">
        <f>IF(LOOKUP(A165,'2.Middel Proj Aangepast Object'!$A$7:$A$207,'2.Middel Proj Aangepast Object'!$U$7:$U$207)=0,100%,LOOKUP('St. Objectenlijst FE'!A165,'2.Middel Proj Aangepast Object'!$A$7:$A$207,'2.Middel Proj Aangepast Object'!$U$7:$U$207))</f>
        <v>1</v>
      </c>
      <c r="K165" s="548" t="str">
        <f>LOOKUP(A165,DuboCalc!$2:$2,DuboCalc!$51:$51)</f>
        <v>n.t.b.</v>
      </c>
      <c r="L165" s="548" t="str">
        <f>LOOKUP(A165,DuboCalc!$2:$2,DuboCalc!$52:$52)</f>
        <v>n.t.b.</v>
      </c>
      <c r="M165" s="548" t="str">
        <f>LOOKUP(A165,DuboCalc!$2:$2,DuboCalc!$53:$53)</f>
        <v>n.t.b.</v>
      </c>
      <c r="N165" s="548" t="str">
        <f>LOOKUP(A165,DuboCalc!$2:$2,DuboCalc!$54:$54)</f>
        <v>n.t.b.</v>
      </c>
      <c r="O165" s="548" t="str">
        <f>LOOKUP(A165,DuboCalc!$2:$2,DuboCalc!$55:$55)</f>
        <v>n.t.b.</v>
      </c>
      <c r="P165" s="548" t="str">
        <f>LOOKUP(A165,DuboCalc!$2:$2,DuboCalc!$56:$56)</f>
        <v>n.t.b.</v>
      </c>
      <c r="Q165" s="548" t="str">
        <f>LOOKUP(A165,DuboCalc!$2:$2,DuboCalc!$57:$57)</f>
        <v>n.t.b.</v>
      </c>
      <c r="R165" s="549" t="str">
        <f>LOOKUP(A165,DuboCalc!$2:$2,DuboCalc!$59:$59)</f>
        <v>n.t.b.</v>
      </c>
      <c r="S165" s="549" t="str">
        <f>LOOKUP(A165,DuboCalc!$2:$2,DuboCalc!$60:$60)</f>
        <v>n.t.b.</v>
      </c>
      <c r="T165" s="717">
        <f>LOOKUP(A165,DuboCalc!$D$2:$CX$2,DuboCalc!$D$49:$CX$49)</f>
        <v>3.1651501547987619E-2</v>
      </c>
      <c r="U165" s="717">
        <f>IF(LOOKUP(A165,'1.Klein Proj Bestaand Object'!$A$8:$A$208,'1.Klein Proj Bestaand Object'!$U$8:$U$208)=0,'St. Objectenlijst FE'!H165,(LOOKUP(A165,'1.Klein Proj Bestaand Object'!$A$8:$A$208,'1.Klein Proj Bestaand Object'!$U$8:$U$208)))</f>
        <v>0</v>
      </c>
      <c r="V165" s="718">
        <f>LOOKUP(A165,'1.Klein Proj Bestaand Object'!$A$8:$A$208,'1.Klein Proj Bestaand Object'!$V$8:$V$208)</f>
        <v>0</v>
      </c>
      <c r="Z165" s="912"/>
      <c r="AA165" s="912"/>
      <c r="AB165" s="912"/>
      <c r="AC165" s="912"/>
    </row>
    <row r="166" spans="1:29" ht="18" thickBot="1" x14ac:dyDescent="0.25">
      <c r="A166" s="235">
        <f t="shared" ref="A166:A203" si="1">A165+1</f>
        <v>162</v>
      </c>
      <c r="B166" s="169" t="str">
        <f>LOOKUP(A166,DuboCalc!$2:$2,DuboCalc!$3:$3)</f>
        <v>Leeg</v>
      </c>
      <c r="C166" s="724">
        <v>2</v>
      </c>
      <c r="D166" s="628">
        <v>9</v>
      </c>
      <c r="E166" s="696" t="str">
        <f>LOOKUP(A166,DuboCalc!$2:$2,DuboCalc!$4:$4)</f>
        <v>Leeg</v>
      </c>
      <c r="F166" s="230" t="str">
        <f>LOOKUP(A166,DuboCalc!$2:$2,DuboCalc!$5:$5)</f>
        <v>Leeg</v>
      </c>
      <c r="G166" s="629">
        <f>LOOKUP(A166,DuboCalc!$2:$2,DuboCalc!$39:$39)</f>
        <v>0</v>
      </c>
      <c r="H166" s="236">
        <f>LOOKUP(A166,DuboCalc!$2:$2,DuboCalc!$46:$46)</f>
        <v>0</v>
      </c>
      <c r="I166" s="236">
        <f>LOOKUP(A166,DuboCalc!$2:$2,DuboCalc!$48:$48)</f>
        <v>0.01</v>
      </c>
      <c r="J166" s="719">
        <f>IF(LOOKUP(A166,'2.Middel Proj Aangepast Object'!$A$7:$A$207,'2.Middel Proj Aangepast Object'!$U$7:$U$207)=0,100%,LOOKUP('St. Objectenlijst FE'!A166,'2.Middel Proj Aangepast Object'!$A$7:$A$207,'2.Middel Proj Aangepast Object'!$U$7:$U$207))</f>
        <v>1</v>
      </c>
      <c r="K166" s="548" t="str">
        <f>LOOKUP(A166,DuboCalc!$2:$2,DuboCalc!$51:$51)</f>
        <v>n.t.b.</v>
      </c>
      <c r="L166" s="548" t="str">
        <f>LOOKUP(A166,DuboCalc!$2:$2,DuboCalc!$52:$52)</f>
        <v>n.t.b.</v>
      </c>
      <c r="M166" s="548" t="str">
        <f>LOOKUP(A166,DuboCalc!$2:$2,DuboCalc!$53:$53)</f>
        <v>n.t.b.</v>
      </c>
      <c r="N166" s="548" t="str">
        <f>LOOKUP(A166,DuboCalc!$2:$2,DuboCalc!$54:$54)</f>
        <v>n.t.b.</v>
      </c>
      <c r="O166" s="548" t="str">
        <f>LOOKUP(A166,DuboCalc!$2:$2,DuboCalc!$55:$55)</f>
        <v>n.t.b.</v>
      </c>
      <c r="P166" s="548" t="str">
        <f>LOOKUP(A166,DuboCalc!$2:$2,DuboCalc!$56:$56)</f>
        <v>n.t.b.</v>
      </c>
      <c r="Q166" s="548" t="str">
        <f>LOOKUP(A166,DuboCalc!$2:$2,DuboCalc!$57:$57)</f>
        <v>n.t.b.</v>
      </c>
      <c r="R166" s="549" t="str">
        <f>LOOKUP(A166,DuboCalc!$2:$2,DuboCalc!$59:$59)</f>
        <v>n.t.b.</v>
      </c>
      <c r="S166" s="549" t="str">
        <f>LOOKUP(A166,DuboCalc!$2:$2,DuboCalc!$60:$60)</f>
        <v>n.t.b.</v>
      </c>
      <c r="T166" s="717">
        <f>LOOKUP(A166,DuboCalc!$D$2:$CX$2,DuboCalc!$D$49:$CX$49)</f>
        <v>3.1651501547987619E-2</v>
      </c>
      <c r="U166" s="717">
        <f>IF(LOOKUP(A166,'1.Klein Proj Bestaand Object'!$A$8:$A$208,'1.Klein Proj Bestaand Object'!$U$8:$U$208)=0,'St. Objectenlijst FE'!H166,(LOOKUP(A166,'1.Klein Proj Bestaand Object'!$A$8:$A$208,'1.Klein Proj Bestaand Object'!$U$8:$U$208)))</f>
        <v>0</v>
      </c>
      <c r="V166" s="718">
        <f>LOOKUP(A166,'1.Klein Proj Bestaand Object'!$A$8:$A$208,'1.Klein Proj Bestaand Object'!$V$8:$V$208)</f>
        <v>0</v>
      </c>
      <c r="Z166" s="912"/>
      <c r="AA166" s="912"/>
      <c r="AB166" s="912"/>
      <c r="AC166" s="912"/>
    </row>
    <row r="167" spans="1:29" ht="18" thickBot="1" x14ac:dyDescent="0.25">
      <c r="A167" s="235">
        <f t="shared" si="1"/>
        <v>163</v>
      </c>
      <c r="B167" s="169" t="str">
        <f>LOOKUP(A167,DuboCalc!$2:$2,DuboCalc!$3:$3)</f>
        <v>Leeg</v>
      </c>
      <c r="C167" s="724">
        <v>2</v>
      </c>
      <c r="D167" s="628">
        <v>9</v>
      </c>
      <c r="E167" s="696" t="str">
        <f>LOOKUP(A167,DuboCalc!$2:$2,DuboCalc!$4:$4)</f>
        <v>Leeg</v>
      </c>
      <c r="F167" s="230" t="str">
        <f>LOOKUP(A167,DuboCalc!$2:$2,DuboCalc!$5:$5)</f>
        <v>Leeg</v>
      </c>
      <c r="G167" s="629">
        <f>LOOKUP(A167,DuboCalc!$2:$2,DuboCalc!$39:$39)</f>
        <v>0</v>
      </c>
      <c r="H167" s="236">
        <f>LOOKUP(A167,DuboCalc!$2:$2,DuboCalc!$46:$46)</f>
        <v>0</v>
      </c>
      <c r="I167" s="236">
        <f>LOOKUP(A167,DuboCalc!$2:$2,DuboCalc!$48:$48)</f>
        <v>0.01</v>
      </c>
      <c r="J167" s="719">
        <f>IF(LOOKUP(A167,'2.Middel Proj Aangepast Object'!$A$7:$A$207,'2.Middel Proj Aangepast Object'!$U$7:$U$207)=0,100%,LOOKUP('St. Objectenlijst FE'!A167,'2.Middel Proj Aangepast Object'!$A$7:$A$207,'2.Middel Proj Aangepast Object'!$U$7:$U$207))</f>
        <v>1</v>
      </c>
      <c r="K167" s="548" t="str">
        <f>LOOKUP(A167,DuboCalc!$2:$2,DuboCalc!$51:$51)</f>
        <v>n.t.b.</v>
      </c>
      <c r="L167" s="548" t="str">
        <f>LOOKUP(A167,DuboCalc!$2:$2,DuboCalc!$52:$52)</f>
        <v>n.t.b.</v>
      </c>
      <c r="M167" s="548" t="str">
        <f>LOOKUP(A167,DuboCalc!$2:$2,DuboCalc!$53:$53)</f>
        <v>n.t.b.</v>
      </c>
      <c r="N167" s="548" t="str">
        <f>LOOKUP(A167,DuboCalc!$2:$2,DuboCalc!$54:$54)</f>
        <v>n.t.b.</v>
      </c>
      <c r="O167" s="548" t="str">
        <f>LOOKUP(A167,DuboCalc!$2:$2,DuboCalc!$55:$55)</f>
        <v>n.t.b.</v>
      </c>
      <c r="P167" s="548" t="str">
        <f>LOOKUP(A167,DuboCalc!$2:$2,DuboCalc!$56:$56)</f>
        <v>n.t.b.</v>
      </c>
      <c r="Q167" s="548" t="str">
        <f>LOOKUP(A167,DuboCalc!$2:$2,DuboCalc!$57:$57)</f>
        <v>n.t.b.</v>
      </c>
      <c r="R167" s="549" t="str">
        <f>LOOKUP(A167,DuboCalc!$2:$2,DuboCalc!$59:$59)</f>
        <v>n.t.b.</v>
      </c>
      <c r="S167" s="549" t="str">
        <f>LOOKUP(A167,DuboCalc!$2:$2,DuboCalc!$60:$60)</f>
        <v>n.t.b.</v>
      </c>
      <c r="T167" s="717">
        <f>LOOKUP(A167,DuboCalc!$D$2:$CX$2,DuboCalc!$D$49:$CX$49)</f>
        <v>3.1651501547987619E-2</v>
      </c>
      <c r="U167" s="717">
        <f>IF(LOOKUP(A167,'1.Klein Proj Bestaand Object'!$A$8:$A$208,'1.Klein Proj Bestaand Object'!$U$8:$U$208)=0,'St. Objectenlijst FE'!H167,(LOOKUP(A167,'1.Klein Proj Bestaand Object'!$A$8:$A$208,'1.Klein Proj Bestaand Object'!$U$8:$U$208)))</f>
        <v>0</v>
      </c>
      <c r="V167" s="718">
        <f>LOOKUP(A167,'1.Klein Proj Bestaand Object'!$A$8:$A$208,'1.Klein Proj Bestaand Object'!$V$8:$V$208)</f>
        <v>0</v>
      </c>
      <c r="Z167" s="912"/>
      <c r="AA167" s="912"/>
      <c r="AB167" s="912"/>
      <c r="AC167" s="912"/>
    </row>
    <row r="168" spans="1:29" ht="18" thickBot="1" x14ac:dyDescent="0.25">
      <c r="A168" s="235">
        <f t="shared" si="1"/>
        <v>164</v>
      </c>
      <c r="B168" s="169" t="str">
        <f>LOOKUP(A168,DuboCalc!$2:$2,DuboCalc!$3:$3)</f>
        <v>Leeg</v>
      </c>
      <c r="C168" s="724">
        <v>2</v>
      </c>
      <c r="D168" s="628">
        <v>9</v>
      </c>
      <c r="E168" s="696" t="str">
        <f>LOOKUP(A168,DuboCalc!$2:$2,DuboCalc!$4:$4)</f>
        <v>Leeg</v>
      </c>
      <c r="F168" s="230" t="str">
        <f>LOOKUP(A168,DuboCalc!$2:$2,DuboCalc!$5:$5)</f>
        <v>Leeg</v>
      </c>
      <c r="G168" s="629">
        <f>LOOKUP(A168,DuboCalc!$2:$2,DuboCalc!$39:$39)</f>
        <v>0</v>
      </c>
      <c r="H168" s="236">
        <f>LOOKUP(A168,DuboCalc!$2:$2,DuboCalc!$46:$46)</f>
        <v>0</v>
      </c>
      <c r="I168" s="236">
        <f>LOOKUP(A168,DuboCalc!$2:$2,DuboCalc!$48:$48)</f>
        <v>0.01</v>
      </c>
      <c r="J168" s="719">
        <f>IF(LOOKUP(A168,'2.Middel Proj Aangepast Object'!$A$7:$A$207,'2.Middel Proj Aangepast Object'!$U$7:$U$207)=0,100%,LOOKUP('St. Objectenlijst FE'!A168,'2.Middel Proj Aangepast Object'!$A$7:$A$207,'2.Middel Proj Aangepast Object'!$U$7:$U$207))</f>
        <v>1</v>
      </c>
      <c r="K168" s="548" t="str">
        <f>LOOKUP(A168,DuboCalc!$2:$2,DuboCalc!$51:$51)</f>
        <v>n.t.b.</v>
      </c>
      <c r="L168" s="548" t="str">
        <f>LOOKUP(A168,DuboCalc!$2:$2,DuboCalc!$52:$52)</f>
        <v>n.t.b.</v>
      </c>
      <c r="M168" s="548" t="str">
        <f>LOOKUP(A168,DuboCalc!$2:$2,DuboCalc!$53:$53)</f>
        <v>n.t.b.</v>
      </c>
      <c r="N168" s="548" t="str">
        <f>LOOKUP(A168,DuboCalc!$2:$2,DuboCalc!$54:$54)</f>
        <v>n.t.b.</v>
      </c>
      <c r="O168" s="548" t="str">
        <f>LOOKUP(A168,DuboCalc!$2:$2,DuboCalc!$55:$55)</f>
        <v>n.t.b.</v>
      </c>
      <c r="P168" s="548" t="str">
        <f>LOOKUP(A168,DuboCalc!$2:$2,DuboCalc!$56:$56)</f>
        <v>n.t.b.</v>
      </c>
      <c r="Q168" s="548" t="str">
        <f>LOOKUP(A168,DuboCalc!$2:$2,DuboCalc!$57:$57)</f>
        <v>n.t.b.</v>
      </c>
      <c r="R168" s="549" t="str">
        <f>LOOKUP(A168,DuboCalc!$2:$2,DuboCalc!$59:$59)</f>
        <v>n.t.b.</v>
      </c>
      <c r="S168" s="549" t="str">
        <f>LOOKUP(A168,DuboCalc!$2:$2,DuboCalc!$60:$60)</f>
        <v>n.t.b.</v>
      </c>
      <c r="T168" s="717">
        <f>LOOKUP(A168,DuboCalc!$D$2:$CX$2,DuboCalc!$D$49:$CX$49)</f>
        <v>3.1651501547987619E-2</v>
      </c>
      <c r="U168" s="717">
        <f>IF(LOOKUP(A168,'1.Klein Proj Bestaand Object'!$A$8:$A$208,'1.Klein Proj Bestaand Object'!$U$8:$U$208)=0,'St. Objectenlijst FE'!H168,(LOOKUP(A168,'1.Klein Proj Bestaand Object'!$A$8:$A$208,'1.Klein Proj Bestaand Object'!$U$8:$U$208)))</f>
        <v>0</v>
      </c>
      <c r="V168" s="718">
        <f>LOOKUP(A168,'1.Klein Proj Bestaand Object'!$A$8:$A$208,'1.Klein Proj Bestaand Object'!$V$8:$V$208)</f>
        <v>0</v>
      </c>
      <c r="Z168" s="912"/>
      <c r="AA168" s="912"/>
      <c r="AB168" s="912"/>
      <c r="AC168" s="912"/>
    </row>
    <row r="169" spans="1:29" ht="18" thickBot="1" x14ac:dyDescent="0.25">
      <c r="A169" s="235">
        <f t="shared" si="1"/>
        <v>165</v>
      </c>
      <c r="B169" s="169" t="str">
        <f>LOOKUP(A169,DuboCalc!$2:$2,DuboCalc!$3:$3)</f>
        <v>Leeg</v>
      </c>
      <c r="C169" s="724">
        <v>2</v>
      </c>
      <c r="D169" s="628">
        <v>9</v>
      </c>
      <c r="E169" s="696" t="str">
        <f>LOOKUP(A169,DuboCalc!$2:$2,DuboCalc!$4:$4)</f>
        <v>Leeg</v>
      </c>
      <c r="F169" s="230" t="str">
        <f>LOOKUP(A169,DuboCalc!$2:$2,DuboCalc!$5:$5)</f>
        <v>Leeg</v>
      </c>
      <c r="G169" s="629">
        <f>LOOKUP(A169,DuboCalc!$2:$2,DuboCalc!$39:$39)</f>
        <v>0</v>
      </c>
      <c r="H169" s="236">
        <f>LOOKUP(A169,DuboCalc!$2:$2,DuboCalc!$46:$46)</f>
        <v>0</v>
      </c>
      <c r="I169" s="236">
        <f>LOOKUP(A169,DuboCalc!$2:$2,DuboCalc!$48:$48)</f>
        <v>0.01</v>
      </c>
      <c r="J169" s="719">
        <f>IF(LOOKUP(A169,'2.Middel Proj Aangepast Object'!$A$7:$A$207,'2.Middel Proj Aangepast Object'!$U$7:$U$207)=0,100%,LOOKUP('St. Objectenlijst FE'!A169,'2.Middel Proj Aangepast Object'!$A$7:$A$207,'2.Middel Proj Aangepast Object'!$U$7:$U$207))</f>
        <v>1</v>
      </c>
      <c r="K169" s="548" t="str">
        <f>LOOKUP(A169,DuboCalc!$2:$2,DuboCalc!$51:$51)</f>
        <v>n.t.b.</v>
      </c>
      <c r="L169" s="548" t="str">
        <f>LOOKUP(A169,DuboCalc!$2:$2,DuboCalc!$52:$52)</f>
        <v>n.t.b.</v>
      </c>
      <c r="M169" s="548" t="str">
        <f>LOOKUP(A169,DuboCalc!$2:$2,DuboCalc!$53:$53)</f>
        <v>n.t.b.</v>
      </c>
      <c r="N169" s="548" t="str">
        <f>LOOKUP(A169,DuboCalc!$2:$2,DuboCalc!$54:$54)</f>
        <v>n.t.b.</v>
      </c>
      <c r="O169" s="548" t="str">
        <f>LOOKUP(A169,DuboCalc!$2:$2,DuboCalc!$55:$55)</f>
        <v>n.t.b.</v>
      </c>
      <c r="P169" s="548" t="str">
        <f>LOOKUP(A169,DuboCalc!$2:$2,DuboCalc!$56:$56)</f>
        <v>n.t.b.</v>
      </c>
      <c r="Q169" s="548" t="str">
        <f>LOOKUP(A169,DuboCalc!$2:$2,DuboCalc!$57:$57)</f>
        <v>n.t.b.</v>
      </c>
      <c r="R169" s="549" t="str">
        <f>LOOKUP(A169,DuboCalc!$2:$2,DuboCalc!$59:$59)</f>
        <v>n.t.b.</v>
      </c>
      <c r="S169" s="549" t="str">
        <f>LOOKUP(A169,DuboCalc!$2:$2,DuboCalc!$60:$60)</f>
        <v>n.t.b.</v>
      </c>
      <c r="T169" s="717">
        <f>LOOKUP(A169,DuboCalc!$D$2:$CX$2,DuboCalc!$D$49:$CX$49)</f>
        <v>3.1651501547987619E-2</v>
      </c>
      <c r="U169" s="717">
        <f>IF(LOOKUP(A169,'1.Klein Proj Bestaand Object'!$A$8:$A$208,'1.Klein Proj Bestaand Object'!$U$8:$U$208)=0,'St. Objectenlijst FE'!H169,(LOOKUP(A169,'1.Klein Proj Bestaand Object'!$A$8:$A$208,'1.Klein Proj Bestaand Object'!$U$8:$U$208)))</f>
        <v>0</v>
      </c>
      <c r="V169" s="718">
        <f>LOOKUP(A169,'1.Klein Proj Bestaand Object'!$A$8:$A$208,'1.Klein Proj Bestaand Object'!$V$8:$V$208)</f>
        <v>0</v>
      </c>
      <c r="Z169" s="912"/>
      <c r="AA169" s="912"/>
      <c r="AB169" s="912"/>
      <c r="AC169" s="912"/>
    </row>
    <row r="170" spans="1:29" ht="18" thickBot="1" x14ac:dyDescent="0.25">
      <c r="A170" s="235">
        <f t="shared" si="1"/>
        <v>166</v>
      </c>
      <c r="B170" s="169" t="str">
        <f>LOOKUP(A170,DuboCalc!$2:$2,DuboCalc!$3:$3)</f>
        <v>Leeg</v>
      </c>
      <c r="C170" s="724">
        <v>2</v>
      </c>
      <c r="D170" s="628">
        <v>9</v>
      </c>
      <c r="E170" s="696" t="str">
        <f>LOOKUP(A170,DuboCalc!$2:$2,DuboCalc!$4:$4)</f>
        <v>Leeg</v>
      </c>
      <c r="F170" s="230" t="str">
        <f>LOOKUP(A170,DuboCalc!$2:$2,DuboCalc!$5:$5)</f>
        <v>Leeg</v>
      </c>
      <c r="G170" s="629">
        <f>LOOKUP(A170,DuboCalc!$2:$2,DuboCalc!$39:$39)</f>
        <v>0</v>
      </c>
      <c r="H170" s="236">
        <f>LOOKUP(A170,DuboCalc!$2:$2,DuboCalc!$46:$46)</f>
        <v>0</v>
      </c>
      <c r="I170" s="236">
        <f>LOOKUP(A170,DuboCalc!$2:$2,DuboCalc!$48:$48)</f>
        <v>0.01</v>
      </c>
      <c r="J170" s="719">
        <f>IF(LOOKUP(A170,'2.Middel Proj Aangepast Object'!$A$7:$A$207,'2.Middel Proj Aangepast Object'!$U$7:$U$207)=0,100%,LOOKUP('St. Objectenlijst FE'!A170,'2.Middel Proj Aangepast Object'!$A$7:$A$207,'2.Middel Proj Aangepast Object'!$U$7:$U$207))</f>
        <v>1</v>
      </c>
      <c r="K170" s="548" t="str">
        <f>LOOKUP(A170,DuboCalc!$2:$2,DuboCalc!$51:$51)</f>
        <v>n.t.b.</v>
      </c>
      <c r="L170" s="548" t="str">
        <f>LOOKUP(A170,DuboCalc!$2:$2,DuboCalc!$52:$52)</f>
        <v>n.t.b.</v>
      </c>
      <c r="M170" s="548" t="str">
        <f>LOOKUP(A170,DuboCalc!$2:$2,DuboCalc!$53:$53)</f>
        <v>n.t.b.</v>
      </c>
      <c r="N170" s="548" t="str">
        <f>LOOKUP(A170,DuboCalc!$2:$2,DuboCalc!$54:$54)</f>
        <v>n.t.b.</v>
      </c>
      <c r="O170" s="548" t="str">
        <f>LOOKUP(A170,DuboCalc!$2:$2,DuboCalc!$55:$55)</f>
        <v>n.t.b.</v>
      </c>
      <c r="P170" s="548" t="str">
        <f>LOOKUP(A170,DuboCalc!$2:$2,DuboCalc!$56:$56)</f>
        <v>n.t.b.</v>
      </c>
      <c r="Q170" s="548" t="str">
        <f>LOOKUP(A170,DuboCalc!$2:$2,DuboCalc!$57:$57)</f>
        <v>n.t.b.</v>
      </c>
      <c r="R170" s="549" t="str">
        <f>LOOKUP(A170,DuboCalc!$2:$2,DuboCalc!$59:$59)</f>
        <v>n.t.b.</v>
      </c>
      <c r="S170" s="549" t="str">
        <f>LOOKUP(A170,DuboCalc!$2:$2,DuboCalc!$60:$60)</f>
        <v>n.t.b.</v>
      </c>
      <c r="T170" s="717">
        <f>LOOKUP(A170,DuboCalc!$D$2:$CX$2,DuboCalc!$D$49:$CX$49)</f>
        <v>3.1651501547987619E-2</v>
      </c>
      <c r="U170" s="717">
        <f>IF(LOOKUP(A170,'1.Klein Proj Bestaand Object'!$A$8:$A$208,'1.Klein Proj Bestaand Object'!$U$8:$U$208)=0,'St. Objectenlijst FE'!H170,(LOOKUP(A170,'1.Klein Proj Bestaand Object'!$A$8:$A$208,'1.Klein Proj Bestaand Object'!$U$8:$U$208)))</f>
        <v>0</v>
      </c>
      <c r="V170" s="718">
        <f>LOOKUP(A170,'1.Klein Proj Bestaand Object'!$A$8:$A$208,'1.Klein Proj Bestaand Object'!$V$8:$V$208)</f>
        <v>0</v>
      </c>
      <c r="Z170" s="912"/>
      <c r="AA170" s="912"/>
      <c r="AB170" s="912"/>
      <c r="AC170" s="912"/>
    </row>
    <row r="171" spans="1:29" ht="18" thickBot="1" x14ac:dyDescent="0.25">
      <c r="A171" s="235">
        <f t="shared" si="1"/>
        <v>167</v>
      </c>
      <c r="B171" s="169" t="str">
        <f>LOOKUP(A171,DuboCalc!$2:$2,DuboCalc!$3:$3)</f>
        <v>Leeg</v>
      </c>
      <c r="C171" s="724">
        <v>2</v>
      </c>
      <c r="D171" s="628">
        <v>9</v>
      </c>
      <c r="E171" s="696" t="str">
        <f>LOOKUP(A171,DuboCalc!$2:$2,DuboCalc!$4:$4)</f>
        <v>Leeg</v>
      </c>
      <c r="F171" s="230" t="str">
        <f>LOOKUP(A171,DuboCalc!$2:$2,DuboCalc!$5:$5)</f>
        <v>Leeg</v>
      </c>
      <c r="G171" s="629">
        <f>LOOKUP(A171,DuboCalc!$2:$2,DuboCalc!$39:$39)</f>
        <v>0</v>
      </c>
      <c r="H171" s="236">
        <f>LOOKUP(A171,DuboCalc!$2:$2,DuboCalc!$46:$46)</f>
        <v>0</v>
      </c>
      <c r="I171" s="236">
        <f>LOOKUP(A171,DuboCalc!$2:$2,DuboCalc!$48:$48)</f>
        <v>0.01</v>
      </c>
      <c r="J171" s="719">
        <f>IF(LOOKUP(A171,'2.Middel Proj Aangepast Object'!$A$7:$A$207,'2.Middel Proj Aangepast Object'!$U$7:$U$207)=0,100%,LOOKUP('St. Objectenlijst FE'!A171,'2.Middel Proj Aangepast Object'!$A$7:$A$207,'2.Middel Proj Aangepast Object'!$U$7:$U$207))</f>
        <v>1</v>
      </c>
      <c r="K171" s="548" t="str">
        <f>LOOKUP(A171,DuboCalc!$2:$2,DuboCalc!$51:$51)</f>
        <v>n.t.b.</v>
      </c>
      <c r="L171" s="548" t="str">
        <f>LOOKUP(A171,DuboCalc!$2:$2,DuboCalc!$52:$52)</f>
        <v>n.t.b.</v>
      </c>
      <c r="M171" s="548" t="str">
        <f>LOOKUP(A171,DuboCalc!$2:$2,DuboCalc!$53:$53)</f>
        <v>n.t.b.</v>
      </c>
      <c r="N171" s="548" t="str">
        <f>LOOKUP(A171,DuboCalc!$2:$2,DuboCalc!$54:$54)</f>
        <v>n.t.b.</v>
      </c>
      <c r="O171" s="548" t="str">
        <f>LOOKUP(A171,DuboCalc!$2:$2,DuboCalc!$55:$55)</f>
        <v>n.t.b.</v>
      </c>
      <c r="P171" s="548" t="str">
        <f>LOOKUP(A171,DuboCalc!$2:$2,DuboCalc!$56:$56)</f>
        <v>n.t.b.</v>
      </c>
      <c r="Q171" s="548" t="str">
        <f>LOOKUP(A171,DuboCalc!$2:$2,DuboCalc!$57:$57)</f>
        <v>n.t.b.</v>
      </c>
      <c r="R171" s="549" t="str">
        <f>LOOKUP(A171,DuboCalc!$2:$2,DuboCalc!$59:$59)</f>
        <v>n.t.b.</v>
      </c>
      <c r="S171" s="549" t="str">
        <f>LOOKUP(A171,DuboCalc!$2:$2,DuboCalc!$60:$60)</f>
        <v>n.t.b.</v>
      </c>
      <c r="T171" s="717">
        <f>LOOKUP(A171,DuboCalc!$D$2:$CX$2,DuboCalc!$D$49:$CX$49)</f>
        <v>3.1651501547987619E-2</v>
      </c>
      <c r="U171" s="717">
        <f>IF(LOOKUP(A171,'1.Klein Proj Bestaand Object'!$A$8:$A$208,'1.Klein Proj Bestaand Object'!$U$8:$U$208)=0,'St. Objectenlijst FE'!H171,(LOOKUP(A171,'1.Klein Proj Bestaand Object'!$A$8:$A$208,'1.Klein Proj Bestaand Object'!$U$8:$U$208)))</f>
        <v>0</v>
      </c>
      <c r="V171" s="718">
        <f>LOOKUP(A171,'1.Klein Proj Bestaand Object'!$A$8:$A$208,'1.Klein Proj Bestaand Object'!$V$8:$V$208)</f>
        <v>0</v>
      </c>
      <c r="Z171" s="912"/>
      <c r="AA171" s="912"/>
      <c r="AB171" s="912"/>
      <c r="AC171" s="912"/>
    </row>
    <row r="172" spans="1:29" ht="18" thickBot="1" x14ac:dyDescent="0.25">
      <c r="A172" s="235">
        <f t="shared" si="1"/>
        <v>168</v>
      </c>
      <c r="B172" s="169" t="str">
        <f>LOOKUP(A172,DuboCalc!$2:$2,DuboCalc!$3:$3)</f>
        <v>Leeg</v>
      </c>
      <c r="C172" s="724">
        <v>2</v>
      </c>
      <c r="D172" s="628">
        <v>9</v>
      </c>
      <c r="E172" s="696" t="str">
        <f>LOOKUP(A172,DuboCalc!$2:$2,DuboCalc!$4:$4)</f>
        <v>Leeg</v>
      </c>
      <c r="F172" s="230" t="str">
        <f>LOOKUP(A172,DuboCalc!$2:$2,DuboCalc!$5:$5)</f>
        <v>Leeg</v>
      </c>
      <c r="G172" s="629">
        <f>LOOKUP(A172,DuboCalc!$2:$2,DuboCalc!$39:$39)</f>
        <v>0</v>
      </c>
      <c r="H172" s="236">
        <f>LOOKUP(A172,DuboCalc!$2:$2,DuboCalc!$46:$46)</f>
        <v>0</v>
      </c>
      <c r="I172" s="236">
        <f>LOOKUP(A172,DuboCalc!$2:$2,DuboCalc!$48:$48)</f>
        <v>0.01</v>
      </c>
      <c r="J172" s="719">
        <f>IF(LOOKUP(A172,'2.Middel Proj Aangepast Object'!$A$7:$A$207,'2.Middel Proj Aangepast Object'!$U$7:$U$207)=0,100%,LOOKUP('St. Objectenlijst FE'!A172,'2.Middel Proj Aangepast Object'!$A$7:$A$207,'2.Middel Proj Aangepast Object'!$U$7:$U$207))</f>
        <v>1</v>
      </c>
      <c r="K172" s="548" t="str">
        <f>LOOKUP(A172,DuboCalc!$2:$2,DuboCalc!$51:$51)</f>
        <v>n.t.b.</v>
      </c>
      <c r="L172" s="548" t="str">
        <f>LOOKUP(A172,DuboCalc!$2:$2,DuboCalc!$52:$52)</f>
        <v>n.t.b.</v>
      </c>
      <c r="M172" s="548" t="str">
        <f>LOOKUP(A172,DuboCalc!$2:$2,DuboCalc!$53:$53)</f>
        <v>n.t.b.</v>
      </c>
      <c r="N172" s="548" t="str">
        <f>LOOKUP(A172,DuboCalc!$2:$2,DuboCalc!$54:$54)</f>
        <v>n.t.b.</v>
      </c>
      <c r="O172" s="548" t="str">
        <f>LOOKUP(A172,DuboCalc!$2:$2,DuboCalc!$55:$55)</f>
        <v>n.t.b.</v>
      </c>
      <c r="P172" s="548" t="str">
        <f>LOOKUP(A172,DuboCalc!$2:$2,DuboCalc!$56:$56)</f>
        <v>n.t.b.</v>
      </c>
      <c r="Q172" s="548" t="str">
        <f>LOOKUP(A172,DuboCalc!$2:$2,DuboCalc!$57:$57)</f>
        <v>n.t.b.</v>
      </c>
      <c r="R172" s="549" t="str">
        <f>LOOKUP(A172,DuboCalc!$2:$2,DuboCalc!$59:$59)</f>
        <v>n.t.b.</v>
      </c>
      <c r="S172" s="549" t="str">
        <f>LOOKUP(A172,DuboCalc!$2:$2,DuboCalc!$60:$60)</f>
        <v>n.t.b.</v>
      </c>
      <c r="T172" s="717">
        <f>LOOKUP(A172,DuboCalc!$D$2:$CX$2,DuboCalc!$D$49:$CX$49)</f>
        <v>3.1651501547987619E-2</v>
      </c>
      <c r="U172" s="717">
        <f>IF(LOOKUP(A172,'1.Klein Proj Bestaand Object'!$A$8:$A$208,'1.Klein Proj Bestaand Object'!$U$8:$U$208)=0,'St. Objectenlijst FE'!H172,(LOOKUP(A172,'1.Klein Proj Bestaand Object'!$A$8:$A$208,'1.Klein Proj Bestaand Object'!$U$8:$U$208)))</f>
        <v>0</v>
      </c>
      <c r="V172" s="718">
        <f>LOOKUP(A172,'1.Klein Proj Bestaand Object'!$A$8:$A$208,'1.Klein Proj Bestaand Object'!$V$8:$V$208)</f>
        <v>0</v>
      </c>
      <c r="Z172" s="912"/>
      <c r="AA172" s="912"/>
      <c r="AB172" s="912"/>
      <c r="AC172" s="912"/>
    </row>
    <row r="173" spans="1:29" ht="18" thickBot="1" x14ac:dyDescent="0.25">
      <c r="A173" s="235">
        <f t="shared" si="1"/>
        <v>169</v>
      </c>
      <c r="B173" s="169" t="str">
        <f>LOOKUP(A173,DuboCalc!$2:$2,DuboCalc!$3:$3)</f>
        <v>Leeg</v>
      </c>
      <c r="C173" s="724">
        <v>2</v>
      </c>
      <c r="D173" s="628">
        <v>9</v>
      </c>
      <c r="E173" s="696" t="str">
        <f>LOOKUP(A173,DuboCalc!$2:$2,DuboCalc!$4:$4)</f>
        <v>Leeg</v>
      </c>
      <c r="F173" s="230" t="str">
        <f>LOOKUP(A173,DuboCalc!$2:$2,DuboCalc!$5:$5)</f>
        <v>Leeg</v>
      </c>
      <c r="G173" s="629">
        <f>LOOKUP(A173,DuboCalc!$2:$2,DuboCalc!$39:$39)</f>
        <v>0</v>
      </c>
      <c r="H173" s="236">
        <f>LOOKUP(A173,DuboCalc!$2:$2,DuboCalc!$46:$46)</f>
        <v>0</v>
      </c>
      <c r="I173" s="236">
        <f>LOOKUP(A173,DuboCalc!$2:$2,DuboCalc!$48:$48)</f>
        <v>0.01</v>
      </c>
      <c r="J173" s="719">
        <f>IF(LOOKUP(A173,'2.Middel Proj Aangepast Object'!$A$7:$A$207,'2.Middel Proj Aangepast Object'!$U$7:$U$207)=0,100%,LOOKUP('St. Objectenlijst FE'!A173,'2.Middel Proj Aangepast Object'!$A$7:$A$207,'2.Middel Proj Aangepast Object'!$U$7:$U$207))</f>
        <v>1</v>
      </c>
      <c r="K173" s="548" t="str">
        <f>LOOKUP(A173,DuboCalc!$2:$2,DuboCalc!$51:$51)</f>
        <v>n.t.b.</v>
      </c>
      <c r="L173" s="548" t="str">
        <f>LOOKUP(A173,DuboCalc!$2:$2,DuboCalc!$52:$52)</f>
        <v>n.t.b.</v>
      </c>
      <c r="M173" s="548" t="str">
        <f>LOOKUP(A173,DuboCalc!$2:$2,DuboCalc!$53:$53)</f>
        <v>n.t.b.</v>
      </c>
      <c r="N173" s="548" t="str">
        <f>LOOKUP(A173,DuboCalc!$2:$2,DuboCalc!$54:$54)</f>
        <v>n.t.b.</v>
      </c>
      <c r="O173" s="548" t="str">
        <f>LOOKUP(A173,DuboCalc!$2:$2,DuboCalc!$55:$55)</f>
        <v>n.t.b.</v>
      </c>
      <c r="P173" s="548" t="str">
        <f>LOOKUP(A173,DuboCalc!$2:$2,DuboCalc!$56:$56)</f>
        <v>n.t.b.</v>
      </c>
      <c r="Q173" s="548" t="str">
        <f>LOOKUP(A173,DuboCalc!$2:$2,DuboCalc!$57:$57)</f>
        <v>n.t.b.</v>
      </c>
      <c r="R173" s="549" t="str">
        <f>LOOKUP(A173,DuboCalc!$2:$2,DuboCalc!$59:$59)</f>
        <v>n.t.b.</v>
      </c>
      <c r="S173" s="549" t="str">
        <f>LOOKUP(A173,DuboCalc!$2:$2,DuboCalc!$60:$60)</f>
        <v>n.t.b.</v>
      </c>
      <c r="T173" s="717">
        <f>LOOKUP(A173,DuboCalc!$D$2:$CX$2,DuboCalc!$D$49:$CX$49)</f>
        <v>3.1651501547987619E-2</v>
      </c>
      <c r="U173" s="717">
        <f>IF(LOOKUP(A173,'1.Klein Proj Bestaand Object'!$A$8:$A$208,'1.Klein Proj Bestaand Object'!$U$8:$U$208)=0,'St. Objectenlijst FE'!H173,(LOOKUP(A173,'1.Klein Proj Bestaand Object'!$A$8:$A$208,'1.Klein Proj Bestaand Object'!$U$8:$U$208)))</f>
        <v>0</v>
      </c>
      <c r="V173" s="718">
        <f>LOOKUP(A173,'1.Klein Proj Bestaand Object'!$A$8:$A$208,'1.Klein Proj Bestaand Object'!$V$8:$V$208)</f>
        <v>0</v>
      </c>
      <c r="Z173" s="912"/>
      <c r="AA173" s="912"/>
      <c r="AB173" s="912"/>
      <c r="AC173" s="912"/>
    </row>
    <row r="174" spans="1:29" ht="18" thickBot="1" x14ac:dyDescent="0.25">
      <c r="A174" s="235">
        <f t="shared" si="1"/>
        <v>170</v>
      </c>
      <c r="B174" s="169" t="str">
        <f>LOOKUP(A174,DuboCalc!$2:$2,DuboCalc!$3:$3)</f>
        <v>Leeg</v>
      </c>
      <c r="C174" s="724">
        <v>2</v>
      </c>
      <c r="D174" s="628">
        <v>9</v>
      </c>
      <c r="E174" s="696" t="str">
        <f>LOOKUP(A174,DuboCalc!$2:$2,DuboCalc!$4:$4)</f>
        <v>Leeg</v>
      </c>
      <c r="F174" s="230" t="str">
        <f>LOOKUP(A174,DuboCalc!$2:$2,DuboCalc!$5:$5)</f>
        <v>Leeg</v>
      </c>
      <c r="G174" s="629">
        <f>LOOKUP(A174,DuboCalc!$2:$2,DuboCalc!$39:$39)</f>
        <v>0</v>
      </c>
      <c r="H174" s="236">
        <f>LOOKUP(A174,DuboCalc!$2:$2,DuboCalc!$46:$46)</f>
        <v>0</v>
      </c>
      <c r="I174" s="236">
        <f>LOOKUP(A174,DuboCalc!$2:$2,DuboCalc!$48:$48)</f>
        <v>0.01</v>
      </c>
      <c r="J174" s="719">
        <f>IF(LOOKUP(A174,'2.Middel Proj Aangepast Object'!$A$7:$A$207,'2.Middel Proj Aangepast Object'!$U$7:$U$207)=0,100%,LOOKUP('St. Objectenlijst FE'!A174,'2.Middel Proj Aangepast Object'!$A$7:$A$207,'2.Middel Proj Aangepast Object'!$U$7:$U$207))</f>
        <v>1</v>
      </c>
      <c r="K174" s="548" t="str">
        <f>LOOKUP(A174,DuboCalc!$2:$2,DuboCalc!$51:$51)</f>
        <v>n.t.b.</v>
      </c>
      <c r="L174" s="548" t="str">
        <f>LOOKUP(A174,DuboCalc!$2:$2,DuboCalc!$52:$52)</f>
        <v>n.t.b.</v>
      </c>
      <c r="M174" s="548" t="str">
        <f>LOOKUP(A174,DuboCalc!$2:$2,DuboCalc!$53:$53)</f>
        <v>n.t.b.</v>
      </c>
      <c r="N174" s="548" t="str">
        <f>LOOKUP(A174,DuboCalc!$2:$2,DuboCalc!$54:$54)</f>
        <v>n.t.b.</v>
      </c>
      <c r="O174" s="548" t="str">
        <f>LOOKUP(A174,DuboCalc!$2:$2,DuboCalc!$55:$55)</f>
        <v>n.t.b.</v>
      </c>
      <c r="P174" s="548" t="str">
        <f>LOOKUP(A174,DuboCalc!$2:$2,DuboCalc!$56:$56)</f>
        <v>n.t.b.</v>
      </c>
      <c r="Q174" s="548" t="str">
        <f>LOOKUP(A174,DuboCalc!$2:$2,DuboCalc!$57:$57)</f>
        <v>n.t.b.</v>
      </c>
      <c r="R174" s="549" t="str">
        <f>LOOKUP(A174,DuboCalc!$2:$2,DuboCalc!$59:$59)</f>
        <v>n.t.b.</v>
      </c>
      <c r="S174" s="549" t="str">
        <f>LOOKUP(A174,DuboCalc!$2:$2,DuboCalc!$60:$60)</f>
        <v>n.t.b.</v>
      </c>
      <c r="T174" s="717">
        <f>LOOKUP(A174,DuboCalc!$D$2:$CX$2,DuboCalc!$D$49:$CX$49)</f>
        <v>3.1651501547987619E-2</v>
      </c>
      <c r="U174" s="717">
        <f>IF(LOOKUP(A174,'1.Klein Proj Bestaand Object'!$A$8:$A$208,'1.Klein Proj Bestaand Object'!$U$8:$U$208)=0,'St. Objectenlijst FE'!H174,(LOOKUP(A174,'1.Klein Proj Bestaand Object'!$A$8:$A$208,'1.Klein Proj Bestaand Object'!$U$8:$U$208)))</f>
        <v>0</v>
      </c>
      <c r="V174" s="718">
        <f>LOOKUP(A174,'1.Klein Proj Bestaand Object'!$A$8:$A$208,'1.Klein Proj Bestaand Object'!$V$8:$V$208)</f>
        <v>0</v>
      </c>
      <c r="Z174" s="912"/>
      <c r="AA174" s="912"/>
      <c r="AB174" s="912"/>
      <c r="AC174" s="912"/>
    </row>
    <row r="175" spans="1:29" ht="18" thickBot="1" x14ac:dyDescent="0.25">
      <c r="A175" s="235">
        <f t="shared" si="1"/>
        <v>171</v>
      </c>
      <c r="B175" s="169" t="str">
        <f>LOOKUP(A175,DuboCalc!$2:$2,DuboCalc!$3:$3)</f>
        <v>Leeg</v>
      </c>
      <c r="C175" s="724">
        <v>2</v>
      </c>
      <c r="D175" s="628">
        <v>9</v>
      </c>
      <c r="E175" s="696" t="str">
        <f>LOOKUP(A175,DuboCalc!$2:$2,DuboCalc!$4:$4)</f>
        <v>Leeg</v>
      </c>
      <c r="F175" s="230" t="str">
        <f>LOOKUP(A175,DuboCalc!$2:$2,DuboCalc!$5:$5)</f>
        <v>Leeg</v>
      </c>
      <c r="G175" s="629">
        <f>LOOKUP(A175,DuboCalc!$2:$2,DuboCalc!$39:$39)</f>
        <v>0</v>
      </c>
      <c r="H175" s="236">
        <f>LOOKUP(A175,DuboCalc!$2:$2,DuboCalc!$46:$46)</f>
        <v>0</v>
      </c>
      <c r="I175" s="236">
        <f>LOOKUP(A175,DuboCalc!$2:$2,DuboCalc!$48:$48)</f>
        <v>0.01</v>
      </c>
      <c r="J175" s="719">
        <f>IF(LOOKUP(A175,'2.Middel Proj Aangepast Object'!$A$7:$A$207,'2.Middel Proj Aangepast Object'!$U$7:$U$207)=0,100%,LOOKUP('St. Objectenlijst FE'!A175,'2.Middel Proj Aangepast Object'!$A$7:$A$207,'2.Middel Proj Aangepast Object'!$U$7:$U$207))</f>
        <v>1</v>
      </c>
      <c r="K175" s="548" t="str">
        <f>LOOKUP(A175,DuboCalc!$2:$2,DuboCalc!$51:$51)</f>
        <v>n.t.b.</v>
      </c>
      <c r="L175" s="548" t="str">
        <f>LOOKUP(A175,DuboCalc!$2:$2,DuboCalc!$52:$52)</f>
        <v>n.t.b.</v>
      </c>
      <c r="M175" s="548" t="str">
        <f>LOOKUP(A175,DuboCalc!$2:$2,DuboCalc!$53:$53)</f>
        <v>n.t.b.</v>
      </c>
      <c r="N175" s="548" t="str">
        <f>LOOKUP(A175,DuboCalc!$2:$2,DuboCalc!$54:$54)</f>
        <v>n.t.b.</v>
      </c>
      <c r="O175" s="548" t="str">
        <f>LOOKUP(A175,DuboCalc!$2:$2,DuboCalc!$55:$55)</f>
        <v>n.t.b.</v>
      </c>
      <c r="P175" s="548" t="str">
        <f>LOOKUP(A175,DuboCalc!$2:$2,DuboCalc!$56:$56)</f>
        <v>n.t.b.</v>
      </c>
      <c r="Q175" s="548" t="str">
        <f>LOOKUP(A175,DuboCalc!$2:$2,DuboCalc!$57:$57)</f>
        <v>n.t.b.</v>
      </c>
      <c r="R175" s="549" t="str">
        <f>LOOKUP(A175,DuboCalc!$2:$2,DuboCalc!$59:$59)</f>
        <v>n.t.b.</v>
      </c>
      <c r="S175" s="549" t="str">
        <f>LOOKUP(A175,DuboCalc!$2:$2,DuboCalc!$60:$60)</f>
        <v>n.t.b.</v>
      </c>
      <c r="T175" s="717">
        <f>LOOKUP(A175,DuboCalc!$D$2:$CX$2,DuboCalc!$D$49:$CX$49)</f>
        <v>3.1651501547987619E-2</v>
      </c>
      <c r="U175" s="717">
        <f>IF(LOOKUP(A175,'1.Klein Proj Bestaand Object'!$A$8:$A$208,'1.Klein Proj Bestaand Object'!$U$8:$U$208)=0,'St. Objectenlijst FE'!H175,(LOOKUP(A175,'1.Klein Proj Bestaand Object'!$A$8:$A$208,'1.Klein Proj Bestaand Object'!$U$8:$U$208)))</f>
        <v>0</v>
      </c>
      <c r="V175" s="718">
        <f>LOOKUP(A175,'1.Klein Proj Bestaand Object'!$A$8:$A$208,'1.Klein Proj Bestaand Object'!$V$8:$V$208)</f>
        <v>0</v>
      </c>
      <c r="Z175" s="912"/>
      <c r="AA175" s="912"/>
      <c r="AB175" s="912"/>
      <c r="AC175" s="912"/>
    </row>
    <row r="176" spans="1:29" ht="18" thickBot="1" x14ac:dyDescent="0.25">
      <c r="A176" s="235">
        <f t="shared" si="1"/>
        <v>172</v>
      </c>
      <c r="B176" s="169" t="str">
        <f>LOOKUP(A176,DuboCalc!$2:$2,DuboCalc!$3:$3)</f>
        <v>Leeg</v>
      </c>
      <c r="C176" s="724">
        <v>2</v>
      </c>
      <c r="D176" s="628">
        <v>9</v>
      </c>
      <c r="E176" s="696" t="str">
        <f>LOOKUP(A176,DuboCalc!$2:$2,DuboCalc!$4:$4)</f>
        <v>Leeg</v>
      </c>
      <c r="F176" s="230" t="str">
        <f>LOOKUP(A176,DuboCalc!$2:$2,DuboCalc!$5:$5)</f>
        <v>Leeg</v>
      </c>
      <c r="G176" s="629">
        <f>LOOKUP(A176,DuboCalc!$2:$2,DuboCalc!$39:$39)</f>
        <v>0</v>
      </c>
      <c r="H176" s="236">
        <f>LOOKUP(A176,DuboCalc!$2:$2,DuboCalc!$46:$46)</f>
        <v>0</v>
      </c>
      <c r="I176" s="236">
        <f>LOOKUP(A176,DuboCalc!$2:$2,DuboCalc!$48:$48)</f>
        <v>0.01</v>
      </c>
      <c r="J176" s="719">
        <f>IF(LOOKUP(A176,'2.Middel Proj Aangepast Object'!$A$7:$A$207,'2.Middel Proj Aangepast Object'!$U$7:$U$207)=0,100%,LOOKUP('St. Objectenlijst FE'!A176,'2.Middel Proj Aangepast Object'!$A$7:$A$207,'2.Middel Proj Aangepast Object'!$U$7:$U$207))</f>
        <v>1</v>
      </c>
      <c r="K176" s="548" t="str">
        <f>LOOKUP(A176,DuboCalc!$2:$2,DuboCalc!$51:$51)</f>
        <v>n.t.b.</v>
      </c>
      <c r="L176" s="548" t="str">
        <f>LOOKUP(A176,DuboCalc!$2:$2,DuboCalc!$52:$52)</f>
        <v>n.t.b.</v>
      </c>
      <c r="M176" s="548" t="str">
        <f>LOOKUP(A176,DuboCalc!$2:$2,DuboCalc!$53:$53)</f>
        <v>n.t.b.</v>
      </c>
      <c r="N176" s="548" t="str">
        <f>LOOKUP(A176,DuboCalc!$2:$2,DuboCalc!$54:$54)</f>
        <v>n.t.b.</v>
      </c>
      <c r="O176" s="548" t="str">
        <f>LOOKUP(A176,DuboCalc!$2:$2,DuboCalc!$55:$55)</f>
        <v>n.t.b.</v>
      </c>
      <c r="P176" s="548" t="str">
        <f>LOOKUP(A176,DuboCalc!$2:$2,DuboCalc!$56:$56)</f>
        <v>n.t.b.</v>
      </c>
      <c r="Q176" s="548" t="str">
        <f>LOOKUP(A176,DuboCalc!$2:$2,DuboCalc!$57:$57)</f>
        <v>n.t.b.</v>
      </c>
      <c r="R176" s="549" t="str">
        <f>LOOKUP(A176,DuboCalc!$2:$2,DuboCalc!$59:$59)</f>
        <v>n.t.b.</v>
      </c>
      <c r="S176" s="549" t="str">
        <f>LOOKUP(A176,DuboCalc!$2:$2,DuboCalc!$60:$60)</f>
        <v>n.t.b.</v>
      </c>
      <c r="T176" s="717">
        <f>LOOKUP(A176,DuboCalc!$D$2:$CX$2,DuboCalc!$D$49:$CX$49)</f>
        <v>3.1651501547987619E-2</v>
      </c>
      <c r="U176" s="717">
        <f>IF(LOOKUP(A176,'1.Klein Proj Bestaand Object'!$A$8:$A$208,'1.Klein Proj Bestaand Object'!$U$8:$U$208)=0,'St. Objectenlijst FE'!H176,(LOOKUP(A176,'1.Klein Proj Bestaand Object'!$A$8:$A$208,'1.Klein Proj Bestaand Object'!$U$8:$U$208)))</f>
        <v>0</v>
      </c>
      <c r="V176" s="718">
        <f>LOOKUP(A176,'1.Klein Proj Bestaand Object'!$A$8:$A$208,'1.Klein Proj Bestaand Object'!$V$8:$V$208)</f>
        <v>0</v>
      </c>
      <c r="Z176" s="912"/>
      <c r="AA176" s="912"/>
      <c r="AB176" s="912"/>
      <c r="AC176" s="912"/>
    </row>
    <row r="177" spans="1:29" ht="18" thickBot="1" x14ac:dyDescent="0.25">
      <c r="A177" s="235">
        <f t="shared" si="1"/>
        <v>173</v>
      </c>
      <c r="B177" s="169" t="str">
        <f>LOOKUP(A177,DuboCalc!$2:$2,DuboCalc!$3:$3)</f>
        <v>Leeg</v>
      </c>
      <c r="C177" s="724">
        <v>2</v>
      </c>
      <c r="D177" s="628">
        <v>9</v>
      </c>
      <c r="E177" s="696" t="str">
        <f>LOOKUP(A177,DuboCalc!$2:$2,DuboCalc!$4:$4)</f>
        <v>Leeg</v>
      </c>
      <c r="F177" s="230" t="str">
        <f>LOOKUP(A177,DuboCalc!$2:$2,DuboCalc!$5:$5)</f>
        <v>Leeg</v>
      </c>
      <c r="G177" s="629">
        <f>LOOKUP(A177,DuboCalc!$2:$2,DuboCalc!$39:$39)</f>
        <v>0</v>
      </c>
      <c r="H177" s="236">
        <f>LOOKUP(A177,DuboCalc!$2:$2,DuboCalc!$46:$46)</f>
        <v>0</v>
      </c>
      <c r="I177" s="236">
        <f>LOOKUP(A177,DuboCalc!$2:$2,DuboCalc!$48:$48)</f>
        <v>0.01</v>
      </c>
      <c r="J177" s="719">
        <f>IF(LOOKUP(A177,'2.Middel Proj Aangepast Object'!$A$7:$A$207,'2.Middel Proj Aangepast Object'!$U$7:$U$207)=0,100%,LOOKUP('St. Objectenlijst FE'!A177,'2.Middel Proj Aangepast Object'!$A$7:$A$207,'2.Middel Proj Aangepast Object'!$U$7:$U$207))</f>
        <v>1</v>
      </c>
      <c r="K177" s="548" t="str">
        <f>LOOKUP(A177,DuboCalc!$2:$2,DuboCalc!$51:$51)</f>
        <v>n.t.b.</v>
      </c>
      <c r="L177" s="548" t="str">
        <f>LOOKUP(A177,DuboCalc!$2:$2,DuboCalc!$52:$52)</f>
        <v>n.t.b.</v>
      </c>
      <c r="M177" s="548" t="str">
        <f>LOOKUP(A177,DuboCalc!$2:$2,DuboCalc!$53:$53)</f>
        <v>n.t.b.</v>
      </c>
      <c r="N177" s="548" t="str">
        <f>LOOKUP(A177,DuboCalc!$2:$2,DuboCalc!$54:$54)</f>
        <v>n.t.b.</v>
      </c>
      <c r="O177" s="548" t="str">
        <f>LOOKUP(A177,DuboCalc!$2:$2,DuboCalc!$55:$55)</f>
        <v>n.t.b.</v>
      </c>
      <c r="P177" s="548" t="str">
        <f>LOOKUP(A177,DuboCalc!$2:$2,DuboCalc!$56:$56)</f>
        <v>n.t.b.</v>
      </c>
      <c r="Q177" s="548" t="str">
        <f>LOOKUP(A177,DuboCalc!$2:$2,DuboCalc!$57:$57)</f>
        <v>n.t.b.</v>
      </c>
      <c r="R177" s="549" t="str">
        <f>LOOKUP(A177,DuboCalc!$2:$2,DuboCalc!$59:$59)</f>
        <v>n.t.b.</v>
      </c>
      <c r="S177" s="549" t="str">
        <f>LOOKUP(A177,DuboCalc!$2:$2,DuboCalc!$60:$60)</f>
        <v>n.t.b.</v>
      </c>
      <c r="T177" s="717">
        <f>LOOKUP(A177,DuboCalc!$D$2:$CX$2,DuboCalc!$D$49:$CX$49)</f>
        <v>3.1651501547987619E-2</v>
      </c>
      <c r="U177" s="717">
        <f>IF(LOOKUP(A177,'1.Klein Proj Bestaand Object'!$A$8:$A$208,'1.Klein Proj Bestaand Object'!$U$8:$U$208)=0,'St. Objectenlijst FE'!H177,(LOOKUP(A177,'1.Klein Proj Bestaand Object'!$A$8:$A$208,'1.Klein Proj Bestaand Object'!$U$8:$U$208)))</f>
        <v>0</v>
      </c>
      <c r="V177" s="718">
        <f>LOOKUP(A177,'1.Klein Proj Bestaand Object'!$A$8:$A$208,'1.Klein Proj Bestaand Object'!$V$8:$V$208)</f>
        <v>0</v>
      </c>
      <c r="Z177" s="912"/>
      <c r="AA177" s="912"/>
      <c r="AB177" s="912"/>
      <c r="AC177" s="912"/>
    </row>
    <row r="178" spans="1:29" ht="18" thickBot="1" x14ac:dyDescent="0.25">
      <c r="A178" s="235">
        <f t="shared" si="1"/>
        <v>174</v>
      </c>
      <c r="B178" s="169" t="str">
        <f>LOOKUP(A178,DuboCalc!$2:$2,DuboCalc!$3:$3)</f>
        <v>Leeg</v>
      </c>
      <c r="C178" s="724">
        <v>2</v>
      </c>
      <c r="D178" s="628">
        <v>9</v>
      </c>
      <c r="E178" s="696" t="str">
        <f>LOOKUP(A178,DuboCalc!$2:$2,DuboCalc!$4:$4)</f>
        <v>Leeg</v>
      </c>
      <c r="F178" s="230" t="str">
        <f>LOOKUP(A178,DuboCalc!$2:$2,DuboCalc!$5:$5)</f>
        <v>Leeg</v>
      </c>
      <c r="G178" s="629">
        <f>LOOKUP(A178,DuboCalc!$2:$2,DuboCalc!$39:$39)</f>
        <v>0</v>
      </c>
      <c r="H178" s="236">
        <f>LOOKUP(A178,DuboCalc!$2:$2,DuboCalc!$46:$46)</f>
        <v>0</v>
      </c>
      <c r="I178" s="236">
        <f>LOOKUP(A178,DuboCalc!$2:$2,DuboCalc!$48:$48)</f>
        <v>0.01</v>
      </c>
      <c r="J178" s="719">
        <f>IF(LOOKUP(A178,'2.Middel Proj Aangepast Object'!$A$7:$A$207,'2.Middel Proj Aangepast Object'!$U$7:$U$207)=0,100%,LOOKUP('St. Objectenlijst FE'!A178,'2.Middel Proj Aangepast Object'!$A$7:$A$207,'2.Middel Proj Aangepast Object'!$U$7:$U$207))</f>
        <v>1</v>
      </c>
      <c r="K178" s="548" t="str">
        <f>LOOKUP(A178,DuboCalc!$2:$2,DuboCalc!$51:$51)</f>
        <v>n.t.b.</v>
      </c>
      <c r="L178" s="548" t="str">
        <f>LOOKUP(A178,DuboCalc!$2:$2,DuboCalc!$52:$52)</f>
        <v>n.t.b.</v>
      </c>
      <c r="M178" s="548" t="str">
        <f>LOOKUP(A178,DuboCalc!$2:$2,DuboCalc!$53:$53)</f>
        <v>n.t.b.</v>
      </c>
      <c r="N178" s="548" t="str">
        <f>LOOKUP(A178,DuboCalc!$2:$2,DuboCalc!$54:$54)</f>
        <v>n.t.b.</v>
      </c>
      <c r="O178" s="548" t="str">
        <f>LOOKUP(A178,DuboCalc!$2:$2,DuboCalc!$55:$55)</f>
        <v>n.t.b.</v>
      </c>
      <c r="P178" s="548" t="str">
        <f>LOOKUP(A178,DuboCalc!$2:$2,DuboCalc!$56:$56)</f>
        <v>n.t.b.</v>
      </c>
      <c r="Q178" s="548" t="str">
        <f>LOOKUP(A178,DuboCalc!$2:$2,DuboCalc!$57:$57)</f>
        <v>n.t.b.</v>
      </c>
      <c r="R178" s="549" t="str">
        <f>LOOKUP(A178,DuboCalc!$2:$2,DuboCalc!$59:$59)</f>
        <v>n.t.b.</v>
      </c>
      <c r="S178" s="549" t="str">
        <f>LOOKUP(A178,DuboCalc!$2:$2,DuboCalc!$60:$60)</f>
        <v>n.t.b.</v>
      </c>
      <c r="T178" s="717">
        <f>LOOKUP(A178,DuboCalc!$D$2:$CX$2,DuboCalc!$D$49:$CX$49)</f>
        <v>3.1651501547987619E-2</v>
      </c>
      <c r="U178" s="717">
        <f>IF(LOOKUP(A178,'1.Klein Proj Bestaand Object'!$A$8:$A$208,'1.Klein Proj Bestaand Object'!$U$8:$U$208)=0,'St. Objectenlijst FE'!H178,(LOOKUP(A178,'1.Klein Proj Bestaand Object'!$A$8:$A$208,'1.Klein Proj Bestaand Object'!$U$8:$U$208)))</f>
        <v>0</v>
      </c>
      <c r="V178" s="718">
        <f>LOOKUP(A178,'1.Klein Proj Bestaand Object'!$A$8:$A$208,'1.Klein Proj Bestaand Object'!$V$8:$V$208)</f>
        <v>0</v>
      </c>
      <c r="Z178" s="912"/>
      <c r="AA178" s="912"/>
      <c r="AB178" s="912"/>
      <c r="AC178" s="912"/>
    </row>
    <row r="179" spans="1:29" ht="18" thickBot="1" x14ac:dyDescent="0.25">
      <c r="A179" s="235">
        <f t="shared" si="1"/>
        <v>175</v>
      </c>
      <c r="B179" s="169" t="str">
        <f>LOOKUP(A179,DuboCalc!$2:$2,DuboCalc!$3:$3)</f>
        <v>Leeg</v>
      </c>
      <c r="C179" s="724">
        <v>2</v>
      </c>
      <c r="D179" s="628">
        <v>9</v>
      </c>
      <c r="E179" s="696" t="str">
        <f>LOOKUP(A179,DuboCalc!$2:$2,DuboCalc!$4:$4)</f>
        <v>Leeg</v>
      </c>
      <c r="F179" s="230" t="str">
        <f>LOOKUP(A179,DuboCalc!$2:$2,DuboCalc!$5:$5)</f>
        <v>Leeg</v>
      </c>
      <c r="G179" s="629">
        <f>LOOKUP(A179,DuboCalc!$2:$2,DuboCalc!$39:$39)</f>
        <v>0</v>
      </c>
      <c r="H179" s="236">
        <f>LOOKUP(A179,DuboCalc!$2:$2,DuboCalc!$46:$46)</f>
        <v>0</v>
      </c>
      <c r="I179" s="236">
        <f>LOOKUP(A179,DuboCalc!$2:$2,DuboCalc!$48:$48)</f>
        <v>0.01</v>
      </c>
      <c r="J179" s="719">
        <f>IF(LOOKUP(A179,'2.Middel Proj Aangepast Object'!$A$7:$A$207,'2.Middel Proj Aangepast Object'!$U$7:$U$207)=0,100%,LOOKUP('St. Objectenlijst FE'!A179,'2.Middel Proj Aangepast Object'!$A$7:$A$207,'2.Middel Proj Aangepast Object'!$U$7:$U$207))</f>
        <v>1</v>
      </c>
      <c r="K179" s="548" t="str">
        <f>LOOKUP(A179,DuboCalc!$2:$2,DuboCalc!$51:$51)</f>
        <v>n.t.b.</v>
      </c>
      <c r="L179" s="548" t="str">
        <f>LOOKUP(A179,DuboCalc!$2:$2,DuboCalc!$52:$52)</f>
        <v>n.t.b.</v>
      </c>
      <c r="M179" s="548" t="str">
        <f>LOOKUP(A179,DuboCalc!$2:$2,DuboCalc!$53:$53)</f>
        <v>n.t.b.</v>
      </c>
      <c r="N179" s="548" t="str">
        <f>LOOKUP(A179,DuboCalc!$2:$2,DuboCalc!$54:$54)</f>
        <v>n.t.b.</v>
      </c>
      <c r="O179" s="548" t="str">
        <f>LOOKUP(A179,DuboCalc!$2:$2,DuboCalc!$55:$55)</f>
        <v>n.t.b.</v>
      </c>
      <c r="P179" s="548" t="str">
        <f>LOOKUP(A179,DuboCalc!$2:$2,DuboCalc!$56:$56)</f>
        <v>n.t.b.</v>
      </c>
      <c r="Q179" s="548" t="str">
        <f>LOOKUP(A179,DuboCalc!$2:$2,DuboCalc!$57:$57)</f>
        <v>n.t.b.</v>
      </c>
      <c r="R179" s="549" t="str">
        <f>LOOKUP(A179,DuboCalc!$2:$2,DuboCalc!$59:$59)</f>
        <v>n.t.b.</v>
      </c>
      <c r="S179" s="549" t="str">
        <f>LOOKUP(A179,DuboCalc!$2:$2,DuboCalc!$60:$60)</f>
        <v>n.t.b.</v>
      </c>
      <c r="T179" s="717">
        <f>LOOKUP(A179,DuboCalc!$D$2:$CX$2,DuboCalc!$D$49:$CX$49)</f>
        <v>3.1651501547987619E-2</v>
      </c>
      <c r="U179" s="717">
        <f>IF(LOOKUP(A179,'1.Klein Proj Bestaand Object'!$A$8:$A$208,'1.Klein Proj Bestaand Object'!$U$8:$U$208)=0,'St. Objectenlijst FE'!H179,(LOOKUP(A179,'1.Klein Proj Bestaand Object'!$A$8:$A$208,'1.Klein Proj Bestaand Object'!$U$8:$U$208)))</f>
        <v>0</v>
      </c>
      <c r="V179" s="718">
        <f>LOOKUP(A179,'1.Klein Proj Bestaand Object'!$A$8:$A$208,'1.Klein Proj Bestaand Object'!$V$8:$V$208)</f>
        <v>0</v>
      </c>
      <c r="Z179" s="912"/>
      <c r="AA179" s="912"/>
      <c r="AB179" s="912"/>
      <c r="AC179" s="912"/>
    </row>
    <row r="180" spans="1:29" ht="18" thickBot="1" x14ac:dyDescent="0.25">
      <c r="A180" s="235">
        <f t="shared" si="1"/>
        <v>176</v>
      </c>
      <c r="B180" s="169" t="str">
        <f>LOOKUP(A180,DuboCalc!$2:$2,DuboCalc!$3:$3)</f>
        <v>Leeg</v>
      </c>
      <c r="C180" s="724">
        <v>2</v>
      </c>
      <c r="D180" s="628">
        <v>9</v>
      </c>
      <c r="E180" s="696" t="str">
        <f>LOOKUP(A180,DuboCalc!$2:$2,DuboCalc!$4:$4)</f>
        <v>Leeg</v>
      </c>
      <c r="F180" s="230" t="str">
        <f>LOOKUP(A180,DuboCalc!$2:$2,DuboCalc!$5:$5)</f>
        <v>Leeg</v>
      </c>
      <c r="G180" s="629">
        <f>LOOKUP(A180,DuboCalc!$2:$2,DuboCalc!$39:$39)</f>
        <v>0</v>
      </c>
      <c r="H180" s="236">
        <f>LOOKUP(A180,DuboCalc!$2:$2,DuboCalc!$46:$46)</f>
        <v>0</v>
      </c>
      <c r="I180" s="236">
        <f>LOOKUP(A180,DuboCalc!$2:$2,DuboCalc!$48:$48)</f>
        <v>0.01</v>
      </c>
      <c r="J180" s="719">
        <f>IF(LOOKUP(A180,'2.Middel Proj Aangepast Object'!$A$7:$A$207,'2.Middel Proj Aangepast Object'!$U$7:$U$207)=0,100%,LOOKUP('St. Objectenlijst FE'!A180,'2.Middel Proj Aangepast Object'!$A$7:$A$207,'2.Middel Proj Aangepast Object'!$U$7:$U$207))</f>
        <v>1</v>
      </c>
      <c r="K180" s="548" t="str">
        <f>LOOKUP(A180,DuboCalc!$2:$2,DuboCalc!$51:$51)</f>
        <v>n.t.b.</v>
      </c>
      <c r="L180" s="548" t="str">
        <f>LOOKUP(A180,DuboCalc!$2:$2,DuboCalc!$52:$52)</f>
        <v>n.t.b.</v>
      </c>
      <c r="M180" s="548" t="str">
        <f>LOOKUP(A180,DuboCalc!$2:$2,DuboCalc!$53:$53)</f>
        <v>n.t.b.</v>
      </c>
      <c r="N180" s="548" t="str">
        <f>LOOKUP(A180,DuboCalc!$2:$2,DuboCalc!$54:$54)</f>
        <v>n.t.b.</v>
      </c>
      <c r="O180" s="548" t="str">
        <f>LOOKUP(A180,DuboCalc!$2:$2,DuboCalc!$55:$55)</f>
        <v>n.t.b.</v>
      </c>
      <c r="P180" s="548" t="str">
        <f>LOOKUP(A180,DuboCalc!$2:$2,DuboCalc!$56:$56)</f>
        <v>n.t.b.</v>
      </c>
      <c r="Q180" s="548" t="str">
        <f>LOOKUP(A180,DuboCalc!$2:$2,DuboCalc!$57:$57)</f>
        <v>n.t.b.</v>
      </c>
      <c r="R180" s="549" t="str">
        <f>LOOKUP(A180,DuboCalc!$2:$2,DuboCalc!$59:$59)</f>
        <v>n.t.b.</v>
      </c>
      <c r="S180" s="549" t="str">
        <f>LOOKUP(A180,DuboCalc!$2:$2,DuboCalc!$60:$60)</f>
        <v>n.t.b.</v>
      </c>
      <c r="T180" s="717">
        <f>LOOKUP(A180,DuboCalc!$D$2:$CX$2,DuboCalc!$D$49:$CX$49)</f>
        <v>3.1651501547987619E-2</v>
      </c>
      <c r="U180" s="717">
        <f>IF(LOOKUP(A180,'1.Klein Proj Bestaand Object'!$A$8:$A$208,'1.Klein Proj Bestaand Object'!$U$8:$U$208)=0,'St. Objectenlijst FE'!H180,(LOOKUP(A180,'1.Klein Proj Bestaand Object'!$A$8:$A$208,'1.Klein Proj Bestaand Object'!$U$8:$U$208)))</f>
        <v>0</v>
      </c>
      <c r="V180" s="718">
        <f>LOOKUP(A180,'1.Klein Proj Bestaand Object'!$A$8:$A$208,'1.Klein Proj Bestaand Object'!$V$8:$V$208)</f>
        <v>0</v>
      </c>
      <c r="Z180" s="912"/>
      <c r="AA180" s="912"/>
      <c r="AB180" s="912"/>
      <c r="AC180" s="912"/>
    </row>
    <row r="181" spans="1:29" ht="18" thickBot="1" x14ac:dyDescent="0.25">
      <c r="A181" s="235">
        <f t="shared" si="1"/>
        <v>177</v>
      </c>
      <c r="B181" s="169" t="str">
        <f>LOOKUP(A181,DuboCalc!$2:$2,DuboCalc!$3:$3)</f>
        <v>Leeg</v>
      </c>
      <c r="C181" s="724">
        <v>2</v>
      </c>
      <c r="D181" s="628">
        <v>9</v>
      </c>
      <c r="E181" s="696" t="str">
        <f>LOOKUP(A181,DuboCalc!$2:$2,DuboCalc!$4:$4)</f>
        <v>Leeg</v>
      </c>
      <c r="F181" s="230" t="str">
        <f>LOOKUP(A181,DuboCalc!$2:$2,DuboCalc!$5:$5)</f>
        <v>Leeg</v>
      </c>
      <c r="G181" s="629">
        <f>LOOKUP(A181,DuboCalc!$2:$2,DuboCalc!$39:$39)</f>
        <v>0</v>
      </c>
      <c r="H181" s="236">
        <f>LOOKUP(A181,DuboCalc!$2:$2,DuboCalc!$46:$46)</f>
        <v>0</v>
      </c>
      <c r="I181" s="236">
        <f>LOOKUP(A181,DuboCalc!$2:$2,DuboCalc!$48:$48)</f>
        <v>0.01</v>
      </c>
      <c r="J181" s="719">
        <f>IF(LOOKUP(A181,'2.Middel Proj Aangepast Object'!$A$7:$A$207,'2.Middel Proj Aangepast Object'!$U$7:$U$207)=0,100%,LOOKUP('St. Objectenlijst FE'!A181,'2.Middel Proj Aangepast Object'!$A$7:$A$207,'2.Middel Proj Aangepast Object'!$U$7:$U$207))</f>
        <v>1</v>
      </c>
      <c r="K181" s="548" t="str">
        <f>LOOKUP(A181,DuboCalc!$2:$2,DuboCalc!$51:$51)</f>
        <v>n.t.b.</v>
      </c>
      <c r="L181" s="548" t="str">
        <f>LOOKUP(A181,DuboCalc!$2:$2,DuboCalc!$52:$52)</f>
        <v>n.t.b.</v>
      </c>
      <c r="M181" s="548" t="str">
        <f>LOOKUP(A181,DuboCalc!$2:$2,DuboCalc!$53:$53)</f>
        <v>n.t.b.</v>
      </c>
      <c r="N181" s="548" t="str">
        <f>LOOKUP(A181,DuboCalc!$2:$2,DuboCalc!$54:$54)</f>
        <v>n.t.b.</v>
      </c>
      <c r="O181" s="548" t="str">
        <f>LOOKUP(A181,DuboCalc!$2:$2,DuboCalc!$55:$55)</f>
        <v>n.t.b.</v>
      </c>
      <c r="P181" s="548" t="str">
        <f>LOOKUP(A181,DuboCalc!$2:$2,DuboCalc!$56:$56)</f>
        <v>n.t.b.</v>
      </c>
      <c r="Q181" s="548" t="str">
        <f>LOOKUP(A181,DuboCalc!$2:$2,DuboCalc!$57:$57)</f>
        <v>n.t.b.</v>
      </c>
      <c r="R181" s="549" t="str">
        <f>LOOKUP(A181,DuboCalc!$2:$2,DuboCalc!$59:$59)</f>
        <v>n.t.b.</v>
      </c>
      <c r="S181" s="549" t="str">
        <f>LOOKUP(A181,DuboCalc!$2:$2,DuboCalc!$60:$60)</f>
        <v>n.t.b.</v>
      </c>
      <c r="T181" s="717">
        <f>LOOKUP(A181,DuboCalc!$D$2:$CX$2,DuboCalc!$D$49:$CX$49)</f>
        <v>3.1651501547987619E-2</v>
      </c>
      <c r="U181" s="717">
        <f>IF(LOOKUP(A181,'1.Klein Proj Bestaand Object'!$A$8:$A$208,'1.Klein Proj Bestaand Object'!$U$8:$U$208)=0,'St. Objectenlijst FE'!H181,(LOOKUP(A181,'1.Klein Proj Bestaand Object'!$A$8:$A$208,'1.Klein Proj Bestaand Object'!$U$8:$U$208)))</f>
        <v>0</v>
      </c>
      <c r="V181" s="718">
        <f>LOOKUP(A181,'1.Klein Proj Bestaand Object'!$A$8:$A$208,'1.Klein Proj Bestaand Object'!$V$8:$V$208)</f>
        <v>0</v>
      </c>
      <c r="Z181" s="912"/>
      <c r="AA181" s="912"/>
      <c r="AB181" s="912"/>
      <c r="AC181" s="912"/>
    </row>
    <row r="182" spans="1:29" ht="18" thickBot="1" x14ac:dyDescent="0.25">
      <c r="A182" s="235">
        <f t="shared" si="1"/>
        <v>178</v>
      </c>
      <c r="B182" s="169" t="str">
        <f>LOOKUP(A182,DuboCalc!$2:$2,DuboCalc!$3:$3)</f>
        <v>Leeg</v>
      </c>
      <c r="C182" s="724">
        <v>2</v>
      </c>
      <c r="D182" s="628">
        <v>9</v>
      </c>
      <c r="E182" s="696" t="str">
        <f>LOOKUP(A182,DuboCalc!$2:$2,DuboCalc!$4:$4)</f>
        <v>Leeg</v>
      </c>
      <c r="F182" s="230" t="str">
        <f>LOOKUP(A182,DuboCalc!$2:$2,DuboCalc!$5:$5)</f>
        <v>Leeg</v>
      </c>
      <c r="G182" s="629">
        <f>LOOKUP(A182,DuboCalc!$2:$2,DuboCalc!$39:$39)</f>
        <v>0</v>
      </c>
      <c r="H182" s="236">
        <f>LOOKUP(A182,DuboCalc!$2:$2,DuboCalc!$46:$46)</f>
        <v>0</v>
      </c>
      <c r="I182" s="236">
        <f>LOOKUP(A182,DuboCalc!$2:$2,DuboCalc!$48:$48)</f>
        <v>0.01</v>
      </c>
      <c r="J182" s="719">
        <f>IF(LOOKUP(A182,'2.Middel Proj Aangepast Object'!$A$7:$A$207,'2.Middel Proj Aangepast Object'!$U$7:$U$207)=0,100%,LOOKUP('St. Objectenlijst FE'!A182,'2.Middel Proj Aangepast Object'!$A$7:$A$207,'2.Middel Proj Aangepast Object'!$U$7:$U$207))</f>
        <v>1</v>
      </c>
      <c r="K182" s="548" t="str">
        <f>LOOKUP(A182,DuboCalc!$2:$2,DuboCalc!$51:$51)</f>
        <v>n.t.b.</v>
      </c>
      <c r="L182" s="548" t="str">
        <f>LOOKUP(A182,DuboCalc!$2:$2,DuboCalc!$52:$52)</f>
        <v>n.t.b.</v>
      </c>
      <c r="M182" s="548" t="str">
        <f>LOOKUP(A182,DuboCalc!$2:$2,DuboCalc!$53:$53)</f>
        <v>n.t.b.</v>
      </c>
      <c r="N182" s="548" t="str">
        <f>LOOKUP(A182,DuboCalc!$2:$2,DuboCalc!$54:$54)</f>
        <v>n.t.b.</v>
      </c>
      <c r="O182" s="548" t="str">
        <f>LOOKUP(A182,DuboCalc!$2:$2,DuboCalc!$55:$55)</f>
        <v>n.t.b.</v>
      </c>
      <c r="P182" s="548" t="str">
        <f>LOOKUP(A182,DuboCalc!$2:$2,DuboCalc!$56:$56)</f>
        <v>n.t.b.</v>
      </c>
      <c r="Q182" s="548" t="str">
        <f>LOOKUP(A182,DuboCalc!$2:$2,DuboCalc!$57:$57)</f>
        <v>n.t.b.</v>
      </c>
      <c r="R182" s="549" t="str">
        <f>LOOKUP(A182,DuboCalc!$2:$2,DuboCalc!$59:$59)</f>
        <v>n.t.b.</v>
      </c>
      <c r="S182" s="549" t="str">
        <f>LOOKUP(A182,DuboCalc!$2:$2,DuboCalc!$60:$60)</f>
        <v>n.t.b.</v>
      </c>
      <c r="T182" s="717">
        <f>LOOKUP(A182,DuboCalc!$D$2:$CX$2,DuboCalc!$D$49:$CX$49)</f>
        <v>3.1651501547987619E-2</v>
      </c>
      <c r="U182" s="717">
        <f>IF(LOOKUP(A182,'1.Klein Proj Bestaand Object'!$A$8:$A$208,'1.Klein Proj Bestaand Object'!$U$8:$U$208)=0,'St. Objectenlijst FE'!H182,(LOOKUP(A182,'1.Klein Proj Bestaand Object'!$A$8:$A$208,'1.Klein Proj Bestaand Object'!$U$8:$U$208)))</f>
        <v>0</v>
      </c>
      <c r="V182" s="718">
        <f>LOOKUP(A182,'1.Klein Proj Bestaand Object'!$A$8:$A$208,'1.Klein Proj Bestaand Object'!$V$8:$V$208)</f>
        <v>0</v>
      </c>
      <c r="Z182" s="912"/>
      <c r="AA182" s="912"/>
      <c r="AB182" s="912"/>
      <c r="AC182" s="912"/>
    </row>
    <row r="183" spans="1:29" ht="18" thickBot="1" x14ac:dyDescent="0.25">
      <c r="A183" s="235">
        <f t="shared" si="1"/>
        <v>179</v>
      </c>
      <c r="B183" s="169" t="str">
        <f>LOOKUP(A183,DuboCalc!$2:$2,DuboCalc!$3:$3)</f>
        <v>Leeg</v>
      </c>
      <c r="C183" s="724">
        <v>2</v>
      </c>
      <c r="D183" s="628">
        <v>9</v>
      </c>
      <c r="E183" s="696" t="str">
        <f>LOOKUP(A183,DuboCalc!$2:$2,DuboCalc!$4:$4)</f>
        <v>Leeg</v>
      </c>
      <c r="F183" s="230" t="str">
        <f>LOOKUP(A183,DuboCalc!$2:$2,DuboCalc!$5:$5)</f>
        <v>Leeg</v>
      </c>
      <c r="G183" s="629">
        <f>LOOKUP(A183,DuboCalc!$2:$2,DuboCalc!$39:$39)</f>
        <v>0</v>
      </c>
      <c r="H183" s="236">
        <f>LOOKUP(A183,DuboCalc!$2:$2,DuboCalc!$46:$46)</f>
        <v>0</v>
      </c>
      <c r="I183" s="236">
        <f>LOOKUP(A183,DuboCalc!$2:$2,DuboCalc!$48:$48)</f>
        <v>0.01</v>
      </c>
      <c r="J183" s="719">
        <f>IF(LOOKUP(A183,'2.Middel Proj Aangepast Object'!$A$7:$A$207,'2.Middel Proj Aangepast Object'!$U$7:$U$207)=0,100%,LOOKUP('St. Objectenlijst FE'!A183,'2.Middel Proj Aangepast Object'!$A$7:$A$207,'2.Middel Proj Aangepast Object'!$U$7:$U$207))</f>
        <v>1</v>
      </c>
      <c r="K183" s="548" t="str">
        <f>LOOKUP(A183,DuboCalc!$2:$2,DuboCalc!$51:$51)</f>
        <v>n.t.b.</v>
      </c>
      <c r="L183" s="548" t="str">
        <f>LOOKUP(A183,DuboCalc!$2:$2,DuboCalc!$52:$52)</f>
        <v>n.t.b.</v>
      </c>
      <c r="M183" s="548" t="str">
        <f>LOOKUP(A183,DuboCalc!$2:$2,DuboCalc!$53:$53)</f>
        <v>n.t.b.</v>
      </c>
      <c r="N183" s="548" t="str">
        <f>LOOKUP(A183,DuboCalc!$2:$2,DuboCalc!$54:$54)</f>
        <v>n.t.b.</v>
      </c>
      <c r="O183" s="548" t="str">
        <f>LOOKUP(A183,DuboCalc!$2:$2,DuboCalc!$55:$55)</f>
        <v>n.t.b.</v>
      </c>
      <c r="P183" s="548" t="str">
        <f>LOOKUP(A183,DuboCalc!$2:$2,DuboCalc!$56:$56)</f>
        <v>n.t.b.</v>
      </c>
      <c r="Q183" s="548" t="str">
        <f>LOOKUP(A183,DuboCalc!$2:$2,DuboCalc!$57:$57)</f>
        <v>n.t.b.</v>
      </c>
      <c r="R183" s="549" t="str">
        <f>LOOKUP(A183,DuboCalc!$2:$2,DuboCalc!$59:$59)</f>
        <v>n.t.b.</v>
      </c>
      <c r="S183" s="549" t="str">
        <f>LOOKUP(A183,DuboCalc!$2:$2,DuboCalc!$60:$60)</f>
        <v>n.t.b.</v>
      </c>
      <c r="T183" s="717">
        <f>LOOKUP(A183,DuboCalc!$D$2:$CX$2,DuboCalc!$D$49:$CX$49)</f>
        <v>3.1651501547987619E-2</v>
      </c>
      <c r="U183" s="717">
        <f>IF(LOOKUP(A183,'1.Klein Proj Bestaand Object'!$A$8:$A$208,'1.Klein Proj Bestaand Object'!$U$8:$U$208)=0,'St. Objectenlijst FE'!H183,(LOOKUP(A183,'1.Klein Proj Bestaand Object'!$A$8:$A$208,'1.Klein Proj Bestaand Object'!$U$8:$U$208)))</f>
        <v>0</v>
      </c>
      <c r="V183" s="718">
        <f>LOOKUP(A183,'1.Klein Proj Bestaand Object'!$A$8:$A$208,'1.Klein Proj Bestaand Object'!$V$8:$V$208)</f>
        <v>0</v>
      </c>
      <c r="Z183" s="912"/>
      <c r="AA183" s="912"/>
      <c r="AB183" s="912"/>
      <c r="AC183" s="912"/>
    </row>
    <row r="184" spans="1:29" ht="18" thickBot="1" x14ac:dyDescent="0.25">
      <c r="A184" s="235">
        <f t="shared" si="1"/>
        <v>180</v>
      </c>
      <c r="B184" s="169" t="str">
        <f>LOOKUP(A184,DuboCalc!$2:$2,DuboCalc!$3:$3)</f>
        <v>Leeg</v>
      </c>
      <c r="C184" s="724">
        <v>2</v>
      </c>
      <c r="D184" s="628">
        <v>9</v>
      </c>
      <c r="E184" s="696" t="str">
        <f>LOOKUP(A184,DuboCalc!$2:$2,DuboCalc!$4:$4)</f>
        <v>Leeg</v>
      </c>
      <c r="F184" s="230" t="str">
        <f>LOOKUP(A184,DuboCalc!$2:$2,DuboCalc!$5:$5)</f>
        <v>Leeg</v>
      </c>
      <c r="G184" s="629">
        <f>LOOKUP(A184,DuboCalc!$2:$2,DuboCalc!$39:$39)</f>
        <v>0</v>
      </c>
      <c r="H184" s="236">
        <f>LOOKUP(A184,DuboCalc!$2:$2,DuboCalc!$46:$46)</f>
        <v>0</v>
      </c>
      <c r="I184" s="236">
        <f>LOOKUP(A184,DuboCalc!$2:$2,DuboCalc!$48:$48)</f>
        <v>0.01</v>
      </c>
      <c r="J184" s="719">
        <f>IF(LOOKUP(A184,'2.Middel Proj Aangepast Object'!$A$7:$A$207,'2.Middel Proj Aangepast Object'!$U$7:$U$207)=0,100%,LOOKUP('St. Objectenlijst FE'!A184,'2.Middel Proj Aangepast Object'!$A$7:$A$207,'2.Middel Proj Aangepast Object'!$U$7:$U$207))</f>
        <v>1</v>
      </c>
      <c r="K184" s="548" t="str">
        <f>LOOKUP(A184,DuboCalc!$2:$2,DuboCalc!$51:$51)</f>
        <v>n.t.b.</v>
      </c>
      <c r="L184" s="548" t="str">
        <f>LOOKUP(A184,DuboCalc!$2:$2,DuboCalc!$52:$52)</f>
        <v>n.t.b.</v>
      </c>
      <c r="M184" s="548" t="str">
        <f>LOOKUP(A184,DuboCalc!$2:$2,DuboCalc!$53:$53)</f>
        <v>n.t.b.</v>
      </c>
      <c r="N184" s="548" t="str">
        <f>LOOKUP(A184,DuboCalc!$2:$2,DuboCalc!$54:$54)</f>
        <v>n.t.b.</v>
      </c>
      <c r="O184" s="548" t="str">
        <f>LOOKUP(A184,DuboCalc!$2:$2,DuboCalc!$55:$55)</f>
        <v>n.t.b.</v>
      </c>
      <c r="P184" s="548" t="str">
        <f>LOOKUP(A184,DuboCalc!$2:$2,DuboCalc!$56:$56)</f>
        <v>n.t.b.</v>
      </c>
      <c r="Q184" s="548" t="str">
        <f>LOOKUP(A184,DuboCalc!$2:$2,DuboCalc!$57:$57)</f>
        <v>n.t.b.</v>
      </c>
      <c r="R184" s="549" t="str">
        <f>LOOKUP(A184,DuboCalc!$2:$2,DuboCalc!$59:$59)</f>
        <v>n.t.b.</v>
      </c>
      <c r="S184" s="549" t="str">
        <f>LOOKUP(A184,DuboCalc!$2:$2,DuboCalc!$60:$60)</f>
        <v>n.t.b.</v>
      </c>
      <c r="T184" s="717">
        <f>LOOKUP(A184,DuboCalc!$D$2:$CX$2,DuboCalc!$D$49:$CX$49)</f>
        <v>3.1651501547987619E-2</v>
      </c>
      <c r="U184" s="717">
        <f>IF(LOOKUP(A184,'1.Klein Proj Bestaand Object'!$A$8:$A$208,'1.Klein Proj Bestaand Object'!$U$8:$U$208)=0,'St. Objectenlijst FE'!H184,(LOOKUP(A184,'1.Klein Proj Bestaand Object'!$A$8:$A$208,'1.Klein Proj Bestaand Object'!$U$8:$U$208)))</f>
        <v>0</v>
      </c>
      <c r="V184" s="718">
        <f>LOOKUP(A184,'1.Klein Proj Bestaand Object'!$A$8:$A$208,'1.Klein Proj Bestaand Object'!$V$8:$V$208)</f>
        <v>0</v>
      </c>
      <c r="Z184" s="912"/>
      <c r="AA184" s="912"/>
      <c r="AB184" s="912"/>
      <c r="AC184" s="912"/>
    </row>
    <row r="185" spans="1:29" ht="18" thickBot="1" x14ac:dyDescent="0.25">
      <c r="A185" s="235">
        <f t="shared" si="1"/>
        <v>181</v>
      </c>
      <c r="B185" s="169" t="str">
        <f>LOOKUP(A185,DuboCalc!$2:$2,DuboCalc!$3:$3)</f>
        <v>Leeg</v>
      </c>
      <c r="C185" s="724">
        <v>2</v>
      </c>
      <c r="D185" s="628">
        <v>9</v>
      </c>
      <c r="E185" s="696" t="str">
        <f>LOOKUP(A185,DuboCalc!$2:$2,DuboCalc!$4:$4)</f>
        <v>Leeg</v>
      </c>
      <c r="F185" s="230" t="str">
        <f>LOOKUP(A185,DuboCalc!$2:$2,DuboCalc!$5:$5)</f>
        <v>Leeg</v>
      </c>
      <c r="G185" s="629">
        <f>LOOKUP(A185,DuboCalc!$2:$2,DuboCalc!$39:$39)</f>
        <v>0</v>
      </c>
      <c r="H185" s="236">
        <f>LOOKUP(A185,DuboCalc!$2:$2,DuboCalc!$46:$46)</f>
        <v>0</v>
      </c>
      <c r="I185" s="236">
        <f>LOOKUP(A185,DuboCalc!$2:$2,DuboCalc!$48:$48)</f>
        <v>0.01</v>
      </c>
      <c r="J185" s="719">
        <f>IF(LOOKUP(A185,'2.Middel Proj Aangepast Object'!$A$7:$A$207,'2.Middel Proj Aangepast Object'!$U$7:$U$207)=0,100%,LOOKUP('St. Objectenlijst FE'!A185,'2.Middel Proj Aangepast Object'!$A$7:$A$207,'2.Middel Proj Aangepast Object'!$U$7:$U$207))</f>
        <v>1</v>
      </c>
      <c r="K185" s="548" t="str">
        <f>LOOKUP(A185,DuboCalc!$2:$2,DuboCalc!$51:$51)</f>
        <v>n.t.b.</v>
      </c>
      <c r="L185" s="548" t="str">
        <f>LOOKUP(A185,DuboCalc!$2:$2,DuboCalc!$52:$52)</f>
        <v>n.t.b.</v>
      </c>
      <c r="M185" s="548" t="str">
        <f>LOOKUP(A185,DuboCalc!$2:$2,DuboCalc!$53:$53)</f>
        <v>n.t.b.</v>
      </c>
      <c r="N185" s="548" t="str">
        <f>LOOKUP(A185,DuboCalc!$2:$2,DuboCalc!$54:$54)</f>
        <v>n.t.b.</v>
      </c>
      <c r="O185" s="548" t="str">
        <f>LOOKUP(A185,DuboCalc!$2:$2,DuboCalc!$55:$55)</f>
        <v>n.t.b.</v>
      </c>
      <c r="P185" s="548" t="str">
        <f>LOOKUP(A185,DuboCalc!$2:$2,DuboCalc!$56:$56)</f>
        <v>n.t.b.</v>
      </c>
      <c r="Q185" s="548" t="str">
        <f>LOOKUP(A185,DuboCalc!$2:$2,DuboCalc!$57:$57)</f>
        <v>n.t.b.</v>
      </c>
      <c r="R185" s="549" t="str">
        <f>LOOKUP(A185,DuboCalc!$2:$2,DuboCalc!$59:$59)</f>
        <v>n.t.b.</v>
      </c>
      <c r="S185" s="549" t="str">
        <f>LOOKUP(A185,DuboCalc!$2:$2,DuboCalc!$60:$60)</f>
        <v>n.t.b.</v>
      </c>
      <c r="T185" s="717">
        <f>LOOKUP(A185,DuboCalc!$D$2:$CX$2,DuboCalc!$D$49:$CX$49)</f>
        <v>3.1651501547987619E-2</v>
      </c>
      <c r="U185" s="717">
        <f>IF(LOOKUP(A185,'1.Klein Proj Bestaand Object'!$A$8:$A$208,'1.Klein Proj Bestaand Object'!$U$8:$U$208)=0,'St. Objectenlijst FE'!H185,(LOOKUP(A185,'1.Klein Proj Bestaand Object'!$A$8:$A$208,'1.Klein Proj Bestaand Object'!$U$8:$U$208)))</f>
        <v>0</v>
      </c>
      <c r="V185" s="718">
        <f>LOOKUP(A185,'1.Klein Proj Bestaand Object'!$A$8:$A$208,'1.Klein Proj Bestaand Object'!$V$8:$V$208)</f>
        <v>0</v>
      </c>
      <c r="Z185" s="912"/>
      <c r="AA185" s="912"/>
      <c r="AB185" s="912"/>
      <c r="AC185" s="912"/>
    </row>
    <row r="186" spans="1:29" ht="18" thickBot="1" x14ac:dyDescent="0.25">
      <c r="A186" s="235">
        <f t="shared" si="1"/>
        <v>182</v>
      </c>
      <c r="B186" s="169" t="str">
        <f>LOOKUP(A186,DuboCalc!$2:$2,DuboCalc!$3:$3)</f>
        <v>Leeg</v>
      </c>
      <c r="C186" s="724">
        <v>2</v>
      </c>
      <c r="D186" s="628">
        <v>9</v>
      </c>
      <c r="E186" s="696" t="str">
        <f>LOOKUP(A186,DuboCalc!$2:$2,DuboCalc!$4:$4)</f>
        <v>Leeg</v>
      </c>
      <c r="F186" s="230" t="str">
        <f>LOOKUP(A186,DuboCalc!$2:$2,DuboCalc!$5:$5)</f>
        <v>Leeg</v>
      </c>
      <c r="G186" s="629">
        <f>LOOKUP(A186,DuboCalc!$2:$2,DuboCalc!$39:$39)</f>
        <v>0</v>
      </c>
      <c r="H186" s="236">
        <f>LOOKUP(A186,DuboCalc!$2:$2,DuboCalc!$46:$46)</f>
        <v>0</v>
      </c>
      <c r="I186" s="236">
        <f>LOOKUP(A186,DuboCalc!$2:$2,DuboCalc!$48:$48)</f>
        <v>0.01</v>
      </c>
      <c r="J186" s="719">
        <f>IF(LOOKUP(A186,'2.Middel Proj Aangepast Object'!$A$7:$A$207,'2.Middel Proj Aangepast Object'!$U$7:$U$207)=0,100%,LOOKUP('St. Objectenlijst FE'!A186,'2.Middel Proj Aangepast Object'!$A$7:$A$207,'2.Middel Proj Aangepast Object'!$U$7:$U$207))</f>
        <v>1</v>
      </c>
      <c r="K186" s="548" t="str">
        <f>LOOKUP(A186,DuboCalc!$2:$2,DuboCalc!$51:$51)</f>
        <v>n.t.b.</v>
      </c>
      <c r="L186" s="548" t="str">
        <f>LOOKUP(A186,DuboCalc!$2:$2,DuboCalc!$52:$52)</f>
        <v>n.t.b.</v>
      </c>
      <c r="M186" s="548" t="str">
        <f>LOOKUP(A186,DuboCalc!$2:$2,DuboCalc!$53:$53)</f>
        <v>n.t.b.</v>
      </c>
      <c r="N186" s="548" t="str">
        <f>LOOKUP(A186,DuboCalc!$2:$2,DuboCalc!$54:$54)</f>
        <v>n.t.b.</v>
      </c>
      <c r="O186" s="548" t="str">
        <f>LOOKUP(A186,DuboCalc!$2:$2,DuboCalc!$55:$55)</f>
        <v>n.t.b.</v>
      </c>
      <c r="P186" s="548" t="str">
        <f>LOOKUP(A186,DuboCalc!$2:$2,DuboCalc!$56:$56)</f>
        <v>n.t.b.</v>
      </c>
      <c r="Q186" s="548" t="str">
        <f>LOOKUP(A186,DuboCalc!$2:$2,DuboCalc!$57:$57)</f>
        <v>n.t.b.</v>
      </c>
      <c r="R186" s="549" t="str">
        <f>LOOKUP(A186,DuboCalc!$2:$2,DuboCalc!$59:$59)</f>
        <v>n.t.b.</v>
      </c>
      <c r="S186" s="549" t="str">
        <f>LOOKUP(A186,DuboCalc!$2:$2,DuboCalc!$60:$60)</f>
        <v>n.t.b.</v>
      </c>
      <c r="T186" s="717">
        <f>LOOKUP(A186,DuboCalc!$D$2:$CX$2,DuboCalc!$D$49:$CX$49)</f>
        <v>3.1651501547987619E-2</v>
      </c>
      <c r="U186" s="717">
        <f>IF(LOOKUP(A186,'1.Klein Proj Bestaand Object'!$A$8:$A$208,'1.Klein Proj Bestaand Object'!$U$8:$U$208)=0,'St. Objectenlijst FE'!H186,(LOOKUP(A186,'1.Klein Proj Bestaand Object'!$A$8:$A$208,'1.Klein Proj Bestaand Object'!$U$8:$U$208)))</f>
        <v>0</v>
      </c>
      <c r="V186" s="718">
        <f>LOOKUP(A186,'1.Klein Proj Bestaand Object'!$A$8:$A$208,'1.Klein Proj Bestaand Object'!$V$8:$V$208)</f>
        <v>0</v>
      </c>
      <c r="Z186" s="912"/>
      <c r="AA186" s="912"/>
      <c r="AB186" s="912"/>
      <c r="AC186" s="912"/>
    </row>
    <row r="187" spans="1:29" ht="18" thickBot="1" x14ac:dyDescent="0.25">
      <c r="A187" s="235">
        <f t="shared" si="1"/>
        <v>183</v>
      </c>
      <c r="B187" s="169" t="str">
        <f>LOOKUP(A187,DuboCalc!$2:$2,DuboCalc!$3:$3)</f>
        <v>Leeg</v>
      </c>
      <c r="C187" s="724">
        <v>2</v>
      </c>
      <c r="D187" s="628">
        <v>9</v>
      </c>
      <c r="E187" s="696" t="str">
        <f>LOOKUP(A187,DuboCalc!$2:$2,DuboCalc!$4:$4)</f>
        <v>Leeg</v>
      </c>
      <c r="F187" s="230" t="str">
        <f>LOOKUP(A187,DuboCalc!$2:$2,DuboCalc!$5:$5)</f>
        <v>Leeg</v>
      </c>
      <c r="G187" s="629">
        <f>LOOKUP(A187,DuboCalc!$2:$2,DuboCalc!$39:$39)</f>
        <v>0</v>
      </c>
      <c r="H187" s="236">
        <f>LOOKUP(A187,DuboCalc!$2:$2,DuboCalc!$46:$46)</f>
        <v>0</v>
      </c>
      <c r="I187" s="236">
        <f>LOOKUP(A187,DuboCalc!$2:$2,DuboCalc!$48:$48)</f>
        <v>0.01</v>
      </c>
      <c r="J187" s="719">
        <f>IF(LOOKUP(A187,'2.Middel Proj Aangepast Object'!$A$7:$A$207,'2.Middel Proj Aangepast Object'!$U$7:$U$207)=0,100%,LOOKUP('St. Objectenlijst FE'!A187,'2.Middel Proj Aangepast Object'!$A$7:$A$207,'2.Middel Proj Aangepast Object'!$U$7:$U$207))</f>
        <v>1</v>
      </c>
      <c r="K187" s="548" t="str">
        <f>LOOKUP(A187,DuboCalc!$2:$2,DuboCalc!$51:$51)</f>
        <v>n.t.b.</v>
      </c>
      <c r="L187" s="548" t="str">
        <f>LOOKUP(A187,DuboCalc!$2:$2,DuboCalc!$52:$52)</f>
        <v>n.t.b.</v>
      </c>
      <c r="M187" s="548" t="str">
        <f>LOOKUP(A187,DuboCalc!$2:$2,DuboCalc!$53:$53)</f>
        <v>n.t.b.</v>
      </c>
      <c r="N187" s="548" t="str">
        <f>LOOKUP(A187,DuboCalc!$2:$2,DuboCalc!$54:$54)</f>
        <v>n.t.b.</v>
      </c>
      <c r="O187" s="548" t="str">
        <f>LOOKUP(A187,DuboCalc!$2:$2,DuboCalc!$55:$55)</f>
        <v>n.t.b.</v>
      </c>
      <c r="P187" s="548" t="str">
        <f>LOOKUP(A187,DuboCalc!$2:$2,DuboCalc!$56:$56)</f>
        <v>n.t.b.</v>
      </c>
      <c r="Q187" s="548" t="str">
        <f>LOOKUP(A187,DuboCalc!$2:$2,DuboCalc!$57:$57)</f>
        <v>n.t.b.</v>
      </c>
      <c r="R187" s="549" t="str">
        <f>LOOKUP(A187,DuboCalc!$2:$2,DuboCalc!$59:$59)</f>
        <v>n.t.b.</v>
      </c>
      <c r="S187" s="549" t="str">
        <f>LOOKUP(A187,DuboCalc!$2:$2,DuboCalc!$60:$60)</f>
        <v>n.t.b.</v>
      </c>
      <c r="T187" s="717">
        <f>LOOKUP(A187,DuboCalc!$D$2:$CX$2,DuboCalc!$D$49:$CX$49)</f>
        <v>3.1651501547987619E-2</v>
      </c>
      <c r="U187" s="717">
        <f>IF(LOOKUP(A187,'1.Klein Proj Bestaand Object'!$A$8:$A$208,'1.Klein Proj Bestaand Object'!$U$8:$U$208)=0,'St. Objectenlijst FE'!H187,(LOOKUP(A187,'1.Klein Proj Bestaand Object'!$A$8:$A$208,'1.Klein Proj Bestaand Object'!$U$8:$U$208)))</f>
        <v>0</v>
      </c>
      <c r="V187" s="718">
        <f>LOOKUP(A187,'1.Klein Proj Bestaand Object'!$A$8:$A$208,'1.Klein Proj Bestaand Object'!$V$8:$V$208)</f>
        <v>0</v>
      </c>
      <c r="Z187" s="912"/>
      <c r="AA187" s="912"/>
      <c r="AB187" s="912"/>
      <c r="AC187" s="912"/>
    </row>
    <row r="188" spans="1:29" ht="18" thickBot="1" x14ac:dyDescent="0.25">
      <c r="A188" s="235">
        <f t="shared" si="1"/>
        <v>184</v>
      </c>
      <c r="B188" s="169" t="str">
        <f>LOOKUP(A188,DuboCalc!$2:$2,DuboCalc!$3:$3)</f>
        <v>Leeg</v>
      </c>
      <c r="C188" s="724">
        <v>2</v>
      </c>
      <c r="D188" s="628">
        <v>9</v>
      </c>
      <c r="E188" s="696" t="str">
        <f>LOOKUP(A188,DuboCalc!$2:$2,DuboCalc!$4:$4)</f>
        <v>Leeg</v>
      </c>
      <c r="F188" s="230" t="str">
        <f>LOOKUP(A188,DuboCalc!$2:$2,DuboCalc!$5:$5)</f>
        <v>Leeg</v>
      </c>
      <c r="G188" s="629">
        <f>LOOKUP(A188,DuboCalc!$2:$2,DuboCalc!$39:$39)</f>
        <v>0</v>
      </c>
      <c r="H188" s="236">
        <f>LOOKUP(A188,DuboCalc!$2:$2,DuboCalc!$46:$46)</f>
        <v>0</v>
      </c>
      <c r="I188" s="236">
        <f>LOOKUP(A188,DuboCalc!$2:$2,DuboCalc!$48:$48)</f>
        <v>0.01</v>
      </c>
      <c r="J188" s="719">
        <f>IF(LOOKUP(A188,'2.Middel Proj Aangepast Object'!$A$7:$A$207,'2.Middel Proj Aangepast Object'!$U$7:$U$207)=0,100%,LOOKUP('St. Objectenlijst FE'!A188,'2.Middel Proj Aangepast Object'!$A$7:$A$207,'2.Middel Proj Aangepast Object'!$U$7:$U$207))</f>
        <v>1</v>
      </c>
      <c r="K188" s="548" t="str">
        <f>LOOKUP(A188,DuboCalc!$2:$2,DuboCalc!$51:$51)</f>
        <v>n.t.b.</v>
      </c>
      <c r="L188" s="548" t="str">
        <f>LOOKUP(A188,DuboCalc!$2:$2,DuboCalc!$52:$52)</f>
        <v>n.t.b.</v>
      </c>
      <c r="M188" s="548" t="str">
        <f>LOOKUP(A188,DuboCalc!$2:$2,DuboCalc!$53:$53)</f>
        <v>n.t.b.</v>
      </c>
      <c r="N188" s="548" t="str">
        <f>LOOKUP(A188,DuboCalc!$2:$2,DuboCalc!$54:$54)</f>
        <v>n.t.b.</v>
      </c>
      <c r="O188" s="548" t="str">
        <f>LOOKUP(A188,DuboCalc!$2:$2,DuboCalc!$55:$55)</f>
        <v>n.t.b.</v>
      </c>
      <c r="P188" s="548" t="str">
        <f>LOOKUP(A188,DuboCalc!$2:$2,DuboCalc!$56:$56)</f>
        <v>n.t.b.</v>
      </c>
      <c r="Q188" s="548" t="str">
        <f>LOOKUP(A188,DuboCalc!$2:$2,DuboCalc!$57:$57)</f>
        <v>n.t.b.</v>
      </c>
      <c r="R188" s="549" t="str">
        <f>LOOKUP(A188,DuboCalc!$2:$2,DuboCalc!$59:$59)</f>
        <v>n.t.b.</v>
      </c>
      <c r="S188" s="549" t="str">
        <f>LOOKUP(A188,DuboCalc!$2:$2,DuboCalc!$60:$60)</f>
        <v>n.t.b.</v>
      </c>
      <c r="T188" s="717">
        <f>LOOKUP(A188,DuboCalc!$D$2:$CX$2,DuboCalc!$D$49:$CX$49)</f>
        <v>3.1651501547987619E-2</v>
      </c>
      <c r="U188" s="717">
        <f>IF(LOOKUP(A188,'1.Klein Proj Bestaand Object'!$A$8:$A$208,'1.Klein Proj Bestaand Object'!$U$8:$U$208)=0,'St. Objectenlijst FE'!H188,(LOOKUP(A188,'1.Klein Proj Bestaand Object'!$A$8:$A$208,'1.Klein Proj Bestaand Object'!$U$8:$U$208)))</f>
        <v>0</v>
      </c>
      <c r="V188" s="718">
        <f>LOOKUP(A188,'1.Klein Proj Bestaand Object'!$A$8:$A$208,'1.Klein Proj Bestaand Object'!$V$8:$V$208)</f>
        <v>0</v>
      </c>
      <c r="Z188" s="912"/>
      <c r="AA188" s="912"/>
      <c r="AB188" s="912"/>
      <c r="AC188" s="912"/>
    </row>
    <row r="189" spans="1:29" ht="18" thickBot="1" x14ac:dyDescent="0.25">
      <c r="A189" s="235">
        <f t="shared" si="1"/>
        <v>185</v>
      </c>
      <c r="B189" s="169" t="str">
        <f>LOOKUP(A189,DuboCalc!$2:$2,DuboCalc!$3:$3)</f>
        <v>Leeg</v>
      </c>
      <c r="C189" s="724">
        <v>2</v>
      </c>
      <c r="D189" s="628">
        <v>9</v>
      </c>
      <c r="E189" s="696" t="str">
        <f>LOOKUP(A189,DuboCalc!$2:$2,DuboCalc!$4:$4)</f>
        <v>Leeg</v>
      </c>
      <c r="F189" s="230" t="str">
        <f>LOOKUP(A189,DuboCalc!$2:$2,DuboCalc!$5:$5)</f>
        <v>Leeg</v>
      </c>
      <c r="G189" s="629">
        <f>LOOKUP(A189,DuboCalc!$2:$2,DuboCalc!$39:$39)</f>
        <v>0</v>
      </c>
      <c r="H189" s="236">
        <f>LOOKUP(A189,DuboCalc!$2:$2,DuboCalc!$46:$46)</f>
        <v>0</v>
      </c>
      <c r="I189" s="236">
        <f>LOOKUP(A189,DuboCalc!$2:$2,DuboCalc!$48:$48)</f>
        <v>0.01</v>
      </c>
      <c r="J189" s="719">
        <f>IF(LOOKUP(A189,'2.Middel Proj Aangepast Object'!$A$7:$A$207,'2.Middel Proj Aangepast Object'!$U$7:$U$207)=0,100%,LOOKUP('St. Objectenlijst FE'!A189,'2.Middel Proj Aangepast Object'!$A$7:$A$207,'2.Middel Proj Aangepast Object'!$U$7:$U$207))</f>
        <v>1</v>
      </c>
      <c r="K189" s="548" t="str">
        <f>LOOKUP(A189,DuboCalc!$2:$2,DuboCalc!$51:$51)</f>
        <v>n.t.b.</v>
      </c>
      <c r="L189" s="548" t="str">
        <f>LOOKUP(A189,DuboCalc!$2:$2,DuboCalc!$52:$52)</f>
        <v>n.t.b.</v>
      </c>
      <c r="M189" s="548" t="str">
        <f>LOOKUP(A189,DuboCalc!$2:$2,DuboCalc!$53:$53)</f>
        <v>n.t.b.</v>
      </c>
      <c r="N189" s="548" t="str">
        <f>LOOKUP(A189,DuboCalc!$2:$2,DuboCalc!$54:$54)</f>
        <v>n.t.b.</v>
      </c>
      <c r="O189" s="548" t="str">
        <f>LOOKUP(A189,DuboCalc!$2:$2,DuboCalc!$55:$55)</f>
        <v>n.t.b.</v>
      </c>
      <c r="P189" s="548" t="str">
        <f>LOOKUP(A189,DuboCalc!$2:$2,DuboCalc!$56:$56)</f>
        <v>n.t.b.</v>
      </c>
      <c r="Q189" s="548" t="str">
        <f>LOOKUP(A189,DuboCalc!$2:$2,DuboCalc!$57:$57)</f>
        <v>n.t.b.</v>
      </c>
      <c r="R189" s="549" t="str">
        <f>LOOKUP(A189,DuboCalc!$2:$2,DuboCalc!$59:$59)</f>
        <v>n.t.b.</v>
      </c>
      <c r="S189" s="549" t="str">
        <f>LOOKUP(A189,DuboCalc!$2:$2,DuboCalc!$60:$60)</f>
        <v>n.t.b.</v>
      </c>
      <c r="T189" s="717">
        <f>LOOKUP(A189,DuboCalc!$D$2:$CX$2,DuboCalc!$D$49:$CX$49)</f>
        <v>3.1651501547987619E-2</v>
      </c>
      <c r="U189" s="717">
        <f>IF(LOOKUP(A189,'1.Klein Proj Bestaand Object'!$A$8:$A$208,'1.Klein Proj Bestaand Object'!$U$8:$U$208)=0,'St. Objectenlijst FE'!H189,(LOOKUP(A189,'1.Klein Proj Bestaand Object'!$A$8:$A$208,'1.Klein Proj Bestaand Object'!$U$8:$U$208)))</f>
        <v>0</v>
      </c>
      <c r="V189" s="718">
        <f>LOOKUP(A189,'1.Klein Proj Bestaand Object'!$A$8:$A$208,'1.Klein Proj Bestaand Object'!$V$8:$V$208)</f>
        <v>0</v>
      </c>
      <c r="Z189" s="912"/>
      <c r="AA189" s="912"/>
      <c r="AB189" s="912"/>
      <c r="AC189" s="912"/>
    </row>
    <row r="190" spans="1:29" ht="18" thickBot="1" x14ac:dyDescent="0.25">
      <c r="A190" s="235">
        <f t="shared" si="1"/>
        <v>186</v>
      </c>
      <c r="B190" s="169" t="str">
        <f>LOOKUP(A190,DuboCalc!$2:$2,DuboCalc!$3:$3)</f>
        <v>Leeg</v>
      </c>
      <c r="C190" s="724">
        <v>2</v>
      </c>
      <c r="D190" s="628">
        <v>9</v>
      </c>
      <c r="E190" s="696" t="str">
        <f>LOOKUP(A190,DuboCalc!$2:$2,DuboCalc!$4:$4)</f>
        <v>Leeg</v>
      </c>
      <c r="F190" s="230" t="str">
        <f>LOOKUP(A190,DuboCalc!$2:$2,DuboCalc!$5:$5)</f>
        <v>Leeg</v>
      </c>
      <c r="G190" s="629">
        <f>LOOKUP(A190,DuboCalc!$2:$2,DuboCalc!$39:$39)</f>
        <v>0</v>
      </c>
      <c r="H190" s="236">
        <f>LOOKUP(A190,DuboCalc!$2:$2,DuboCalc!$46:$46)</f>
        <v>0</v>
      </c>
      <c r="I190" s="236">
        <f>LOOKUP(A190,DuboCalc!$2:$2,DuboCalc!$48:$48)</f>
        <v>0.01</v>
      </c>
      <c r="J190" s="719">
        <f>IF(LOOKUP(A190,'2.Middel Proj Aangepast Object'!$A$7:$A$207,'2.Middel Proj Aangepast Object'!$U$7:$U$207)=0,100%,LOOKUP('St. Objectenlijst FE'!A190,'2.Middel Proj Aangepast Object'!$A$7:$A$207,'2.Middel Proj Aangepast Object'!$U$7:$U$207))</f>
        <v>1</v>
      </c>
      <c r="K190" s="548" t="str">
        <f>LOOKUP(A190,DuboCalc!$2:$2,DuboCalc!$51:$51)</f>
        <v>n.t.b.</v>
      </c>
      <c r="L190" s="548" t="str">
        <f>LOOKUP(A190,DuboCalc!$2:$2,DuboCalc!$52:$52)</f>
        <v>n.t.b.</v>
      </c>
      <c r="M190" s="548" t="str">
        <f>LOOKUP(A190,DuboCalc!$2:$2,DuboCalc!$53:$53)</f>
        <v>n.t.b.</v>
      </c>
      <c r="N190" s="548" t="str">
        <f>LOOKUP(A190,DuboCalc!$2:$2,DuboCalc!$54:$54)</f>
        <v>n.t.b.</v>
      </c>
      <c r="O190" s="548" t="str">
        <f>LOOKUP(A190,DuboCalc!$2:$2,DuboCalc!$55:$55)</f>
        <v>n.t.b.</v>
      </c>
      <c r="P190" s="548" t="str">
        <f>LOOKUP(A190,DuboCalc!$2:$2,DuboCalc!$56:$56)</f>
        <v>n.t.b.</v>
      </c>
      <c r="Q190" s="548" t="str">
        <f>LOOKUP(A190,DuboCalc!$2:$2,DuboCalc!$57:$57)</f>
        <v>n.t.b.</v>
      </c>
      <c r="R190" s="549" t="str">
        <f>LOOKUP(A190,DuboCalc!$2:$2,DuboCalc!$59:$59)</f>
        <v>n.t.b.</v>
      </c>
      <c r="S190" s="549" t="str">
        <f>LOOKUP(A190,DuboCalc!$2:$2,DuboCalc!$60:$60)</f>
        <v>n.t.b.</v>
      </c>
      <c r="T190" s="717">
        <f>LOOKUP(A190,DuboCalc!$D$2:$CX$2,DuboCalc!$D$49:$CX$49)</f>
        <v>3.1651501547987619E-2</v>
      </c>
      <c r="U190" s="717">
        <f>IF(LOOKUP(A190,'1.Klein Proj Bestaand Object'!$A$8:$A$208,'1.Klein Proj Bestaand Object'!$U$8:$U$208)=0,'St. Objectenlijst FE'!H190,(LOOKUP(A190,'1.Klein Proj Bestaand Object'!$A$8:$A$208,'1.Klein Proj Bestaand Object'!$U$8:$U$208)))</f>
        <v>0</v>
      </c>
      <c r="V190" s="718">
        <f>LOOKUP(A190,'1.Klein Proj Bestaand Object'!$A$8:$A$208,'1.Klein Proj Bestaand Object'!$V$8:$V$208)</f>
        <v>0</v>
      </c>
      <c r="Z190" s="912"/>
      <c r="AA190" s="912"/>
      <c r="AB190" s="912"/>
      <c r="AC190" s="912"/>
    </row>
    <row r="191" spans="1:29" ht="18" thickBot="1" x14ac:dyDescent="0.25">
      <c r="A191" s="235">
        <f t="shared" si="1"/>
        <v>187</v>
      </c>
      <c r="B191" s="169" t="str">
        <f>LOOKUP(A191,DuboCalc!$2:$2,DuboCalc!$3:$3)</f>
        <v>Leeg</v>
      </c>
      <c r="C191" s="724">
        <v>2</v>
      </c>
      <c r="D191" s="628">
        <v>9</v>
      </c>
      <c r="E191" s="696" t="str">
        <f>LOOKUP(A191,DuboCalc!$2:$2,DuboCalc!$4:$4)</f>
        <v>Leeg</v>
      </c>
      <c r="F191" s="230" t="str">
        <f>LOOKUP(A191,DuboCalc!$2:$2,DuboCalc!$5:$5)</f>
        <v>Leeg</v>
      </c>
      <c r="G191" s="629">
        <f>LOOKUP(A191,DuboCalc!$2:$2,DuboCalc!$39:$39)</f>
        <v>0</v>
      </c>
      <c r="H191" s="236">
        <f>LOOKUP(A191,DuboCalc!$2:$2,DuboCalc!$46:$46)</f>
        <v>0</v>
      </c>
      <c r="I191" s="236">
        <f>LOOKUP(A191,DuboCalc!$2:$2,DuboCalc!$48:$48)</f>
        <v>0.01</v>
      </c>
      <c r="J191" s="719">
        <f>IF(LOOKUP(A191,'2.Middel Proj Aangepast Object'!$A$7:$A$207,'2.Middel Proj Aangepast Object'!$U$7:$U$207)=0,100%,LOOKUP('St. Objectenlijst FE'!A191,'2.Middel Proj Aangepast Object'!$A$7:$A$207,'2.Middel Proj Aangepast Object'!$U$7:$U$207))</f>
        <v>1</v>
      </c>
      <c r="K191" s="548" t="str">
        <f>LOOKUP(A191,DuboCalc!$2:$2,DuboCalc!$51:$51)</f>
        <v>n.t.b.</v>
      </c>
      <c r="L191" s="548" t="str">
        <f>LOOKUP(A191,DuboCalc!$2:$2,DuboCalc!$52:$52)</f>
        <v>n.t.b.</v>
      </c>
      <c r="M191" s="548" t="str">
        <f>LOOKUP(A191,DuboCalc!$2:$2,DuboCalc!$53:$53)</f>
        <v>n.t.b.</v>
      </c>
      <c r="N191" s="548" t="str">
        <f>LOOKUP(A191,DuboCalc!$2:$2,DuboCalc!$54:$54)</f>
        <v>n.t.b.</v>
      </c>
      <c r="O191" s="548" t="str">
        <f>LOOKUP(A191,DuboCalc!$2:$2,DuboCalc!$55:$55)</f>
        <v>n.t.b.</v>
      </c>
      <c r="P191" s="548" t="str">
        <f>LOOKUP(A191,DuboCalc!$2:$2,DuboCalc!$56:$56)</f>
        <v>n.t.b.</v>
      </c>
      <c r="Q191" s="548" t="str">
        <f>LOOKUP(A191,DuboCalc!$2:$2,DuboCalc!$57:$57)</f>
        <v>n.t.b.</v>
      </c>
      <c r="R191" s="549" t="str">
        <f>LOOKUP(A191,DuboCalc!$2:$2,DuboCalc!$59:$59)</f>
        <v>n.t.b.</v>
      </c>
      <c r="S191" s="549" t="str">
        <f>LOOKUP(A191,DuboCalc!$2:$2,DuboCalc!$60:$60)</f>
        <v>n.t.b.</v>
      </c>
      <c r="T191" s="717">
        <f>LOOKUP(A191,DuboCalc!$D$2:$CX$2,DuboCalc!$D$49:$CX$49)</f>
        <v>3.1651501547987619E-2</v>
      </c>
      <c r="U191" s="717">
        <f>IF(LOOKUP(A191,'1.Klein Proj Bestaand Object'!$A$8:$A$208,'1.Klein Proj Bestaand Object'!$U$8:$U$208)=0,'St. Objectenlijst FE'!H191,(LOOKUP(A191,'1.Klein Proj Bestaand Object'!$A$8:$A$208,'1.Klein Proj Bestaand Object'!$U$8:$U$208)))</f>
        <v>0</v>
      </c>
      <c r="V191" s="718">
        <f>LOOKUP(A191,'1.Klein Proj Bestaand Object'!$A$8:$A$208,'1.Klein Proj Bestaand Object'!$V$8:$V$208)</f>
        <v>0</v>
      </c>
      <c r="Z191" s="912"/>
      <c r="AA191" s="912"/>
      <c r="AB191" s="912"/>
      <c r="AC191" s="912"/>
    </row>
    <row r="192" spans="1:29" ht="18" thickBot="1" x14ac:dyDescent="0.25">
      <c r="A192" s="235">
        <f t="shared" si="1"/>
        <v>188</v>
      </c>
      <c r="B192" s="169" t="str">
        <f>LOOKUP(A192,DuboCalc!$2:$2,DuboCalc!$3:$3)</f>
        <v>Leeg</v>
      </c>
      <c r="C192" s="724">
        <v>2</v>
      </c>
      <c r="D192" s="628">
        <v>9</v>
      </c>
      <c r="E192" s="696" t="str">
        <f>LOOKUP(A192,DuboCalc!$2:$2,DuboCalc!$4:$4)</f>
        <v>Leeg</v>
      </c>
      <c r="F192" s="230" t="str">
        <f>LOOKUP(A192,DuboCalc!$2:$2,DuboCalc!$5:$5)</f>
        <v>Leeg</v>
      </c>
      <c r="G192" s="629">
        <f>LOOKUP(A192,DuboCalc!$2:$2,DuboCalc!$39:$39)</f>
        <v>0</v>
      </c>
      <c r="H192" s="236">
        <f>LOOKUP(A192,DuboCalc!$2:$2,DuboCalc!$46:$46)</f>
        <v>0</v>
      </c>
      <c r="I192" s="236">
        <f>LOOKUP(A192,DuboCalc!$2:$2,DuboCalc!$48:$48)</f>
        <v>0.01</v>
      </c>
      <c r="J192" s="719">
        <f>IF(LOOKUP(A192,'2.Middel Proj Aangepast Object'!$A$7:$A$207,'2.Middel Proj Aangepast Object'!$U$7:$U$207)=0,100%,LOOKUP('St. Objectenlijst FE'!A192,'2.Middel Proj Aangepast Object'!$A$7:$A$207,'2.Middel Proj Aangepast Object'!$U$7:$U$207))</f>
        <v>1</v>
      </c>
      <c r="K192" s="548" t="str">
        <f>LOOKUP(A192,DuboCalc!$2:$2,DuboCalc!$51:$51)</f>
        <v>n.t.b.</v>
      </c>
      <c r="L192" s="548" t="str">
        <f>LOOKUP(A192,DuboCalc!$2:$2,DuboCalc!$52:$52)</f>
        <v>n.t.b.</v>
      </c>
      <c r="M192" s="548" t="str">
        <f>LOOKUP(A192,DuboCalc!$2:$2,DuboCalc!$53:$53)</f>
        <v>n.t.b.</v>
      </c>
      <c r="N192" s="548" t="str">
        <f>LOOKUP(A192,DuboCalc!$2:$2,DuboCalc!$54:$54)</f>
        <v>n.t.b.</v>
      </c>
      <c r="O192" s="548" t="str">
        <f>LOOKUP(A192,DuboCalc!$2:$2,DuboCalc!$55:$55)</f>
        <v>n.t.b.</v>
      </c>
      <c r="P192" s="548" t="str">
        <f>LOOKUP(A192,DuboCalc!$2:$2,DuboCalc!$56:$56)</f>
        <v>n.t.b.</v>
      </c>
      <c r="Q192" s="548" t="str">
        <f>LOOKUP(A192,DuboCalc!$2:$2,DuboCalc!$57:$57)</f>
        <v>n.t.b.</v>
      </c>
      <c r="R192" s="549" t="str">
        <f>LOOKUP(A192,DuboCalc!$2:$2,DuboCalc!$59:$59)</f>
        <v>n.t.b.</v>
      </c>
      <c r="S192" s="549" t="str">
        <f>LOOKUP(A192,DuboCalc!$2:$2,DuboCalc!$60:$60)</f>
        <v>n.t.b.</v>
      </c>
      <c r="T192" s="717">
        <f>LOOKUP(A192,DuboCalc!$D$2:$CX$2,DuboCalc!$D$49:$CX$49)</f>
        <v>3.1651501547987619E-2</v>
      </c>
      <c r="U192" s="717">
        <f>IF(LOOKUP(A192,'1.Klein Proj Bestaand Object'!$A$8:$A$208,'1.Klein Proj Bestaand Object'!$U$8:$U$208)=0,'St. Objectenlijst FE'!H192,(LOOKUP(A192,'1.Klein Proj Bestaand Object'!$A$8:$A$208,'1.Klein Proj Bestaand Object'!$U$8:$U$208)))</f>
        <v>0</v>
      </c>
      <c r="V192" s="718">
        <f>LOOKUP(A192,'1.Klein Proj Bestaand Object'!$A$8:$A$208,'1.Klein Proj Bestaand Object'!$V$8:$V$208)</f>
        <v>0</v>
      </c>
      <c r="Z192" s="912"/>
      <c r="AA192" s="912"/>
      <c r="AB192" s="912"/>
      <c r="AC192" s="912"/>
    </row>
    <row r="193" spans="1:29" ht="18" thickBot="1" x14ac:dyDescent="0.25">
      <c r="A193" s="235">
        <f t="shared" si="1"/>
        <v>189</v>
      </c>
      <c r="B193" s="169" t="str">
        <f>LOOKUP(A193,DuboCalc!$2:$2,DuboCalc!$3:$3)</f>
        <v>Leeg</v>
      </c>
      <c r="C193" s="724">
        <v>2</v>
      </c>
      <c r="D193" s="628">
        <v>9</v>
      </c>
      <c r="E193" s="696" t="str">
        <f>LOOKUP(A193,DuboCalc!$2:$2,DuboCalc!$4:$4)</f>
        <v>Leeg</v>
      </c>
      <c r="F193" s="230" t="str">
        <f>LOOKUP(A193,DuboCalc!$2:$2,DuboCalc!$5:$5)</f>
        <v>Leeg</v>
      </c>
      <c r="G193" s="629">
        <f>LOOKUP(A193,DuboCalc!$2:$2,DuboCalc!$39:$39)</f>
        <v>0</v>
      </c>
      <c r="H193" s="236">
        <f>LOOKUP(A193,DuboCalc!$2:$2,DuboCalc!$46:$46)</f>
        <v>0</v>
      </c>
      <c r="I193" s="236">
        <f>LOOKUP(A193,DuboCalc!$2:$2,DuboCalc!$48:$48)</f>
        <v>0.01</v>
      </c>
      <c r="J193" s="719">
        <f>IF(LOOKUP(A193,'2.Middel Proj Aangepast Object'!$A$7:$A$207,'2.Middel Proj Aangepast Object'!$U$7:$U$207)=0,100%,LOOKUP('St. Objectenlijst FE'!A193,'2.Middel Proj Aangepast Object'!$A$7:$A$207,'2.Middel Proj Aangepast Object'!$U$7:$U$207))</f>
        <v>1</v>
      </c>
      <c r="K193" s="548" t="str">
        <f>LOOKUP(A193,DuboCalc!$2:$2,DuboCalc!$51:$51)</f>
        <v>n.t.b.</v>
      </c>
      <c r="L193" s="548" t="str">
        <f>LOOKUP(A193,DuboCalc!$2:$2,DuboCalc!$52:$52)</f>
        <v>n.t.b.</v>
      </c>
      <c r="M193" s="548" t="str">
        <f>LOOKUP(A193,DuboCalc!$2:$2,DuboCalc!$53:$53)</f>
        <v>n.t.b.</v>
      </c>
      <c r="N193" s="548" t="str">
        <f>LOOKUP(A193,DuboCalc!$2:$2,DuboCalc!$54:$54)</f>
        <v>n.t.b.</v>
      </c>
      <c r="O193" s="548" t="str">
        <f>LOOKUP(A193,DuboCalc!$2:$2,DuboCalc!$55:$55)</f>
        <v>n.t.b.</v>
      </c>
      <c r="P193" s="548" t="str">
        <f>LOOKUP(A193,DuboCalc!$2:$2,DuboCalc!$56:$56)</f>
        <v>n.t.b.</v>
      </c>
      <c r="Q193" s="548" t="str">
        <f>LOOKUP(A193,DuboCalc!$2:$2,DuboCalc!$57:$57)</f>
        <v>n.t.b.</v>
      </c>
      <c r="R193" s="549" t="str">
        <f>LOOKUP(A193,DuboCalc!$2:$2,DuboCalc!$59:$59)</f>
        <v>n.t.b.</v>
      </c>
      <c r="S193" s="549" t="str">
        <f>LOOKUP(A193,DuboCalc!$2:$2,DuboCalc!$60:$60)</f>
        <v>n.t.b.</v>
      </c>
      <c r="T193" s="717">
        <f>LOOKUP(A193,DuboCalc!$D$2:$CX$2,DuboCalc!$D$49:$CX$49)</f>
        <v>3.1651501547987619E-2</v>
      </c>
      <c r="U193" s="717">
        <f>IF(LOOKUP(A193,'1.Klein Proj Bestaand Object'!$A$8:$A$208,'1.Klein Proj Bestaand Object'!$U$8:$U$208)=0,'St. Objectenlijst FE'!H193,(LOOKUP(A193,'1.Klein Proj Bestaand Object'!$A$8:$A$208,'1.Klein Proj Bestaand Object'!$U$8:$U$208)))</f>
        <v>0</v>
      </c>
      <c r="V193" s="718">
        <f>LOOKUP(A193,'1.Klein Proj Bestaand Object'!$A$8:$A$208,'1.Klein Proj Bestaand Object'!$V$8:$V$208)</f>
        <v>0</v>
      </c>
      <c r="Z193" s="912"/>
      <c r="AA193" s="912"/>
      <c r="AB193" s="912"/>
      <c r="AC193" s="912"/>
    </row>
    <row r="194" spans="1:29" ht="18" thickBot="1" x14ac:dyDescent="0.25">
      <c r="A194" s="235">
        <f t="shared" si="1"/>
        <v>190</v>
      </c>
      <c r="B194" s="169" t="str">
        <f>LOOKUP(A194,DuboCalc!$2:$2,DuboCalc!$3:$3)</f>
        <v>Leeg</v>
      </c>
      <c r="C194" s="724">
        <v>2</v>
      </c>
      <c r="D194" s="628">
        <v>9</v>
      </c>
      <c r="E194" s="696" t="str">
        <f>LOOKUP(A194,DuboCalc!$2:$2,DuboCalc!$4:$4)</f>
        <v>Leeg</v>
      </c>
      <c r="F194" s="230" t="str">
        <f>LOOKUP(A194,DuboCalc!$2:$2,DuboCalc!$5:$5)</f>
        <v>Leeg</v>
      </c>
      <c r="G194" s="629">
        <f>LOOKUP(A194,DuboCalc!$2:$2,DuboCalc!$39:$39)</f>
        <v>0</v>
      </c>
      <c r="H194" s="236">
        <f>LOOKUP(A194,DuboCalc!$2:$2,DuboCalc!$46:$46)</f>
        <v>0</v>
      </c>
      <c r="I194" s="236">
        <f>LOOKUP(A194,DuboCalc!$2:$2,DuboCalc!$48:$48)</f>
        <v>0.01</v>
      </c>
      <c r="J194" s="719">
        <f>IF(LOOKUP(A194,'2.Middel Proj Aangepast Object'!$A$7:$A$207,'2.Middel Proj Aangepast Object'!$U$7:$U$207)=0,100%,LOOKUP('St. Objectenlijst FE'!A194,'2.Middel Proj Aangepast Object'!$A$7:$A$207,'2.Middel Proj Aangepast Object'!$U$7:$U$207))</f>
        <v>1</v>
      </c>
      <c r="K194" s="548" t="str">
        <f>LOOKUP(A194,DuboCalc!$2:$2,DuboCalc!$51:$51)</f>
        <v>n.t.b.</v>
      </c>
      <c r="L194" s="548" t="str">
        <f>LOOKUP(A194,DuboCalc!$2:$2,DuboCalc!$52:$52)</f>
        <v>n.t.b.</v>
      </c>
      <c r="M194" s="548" t="str">
        <f>LOOKUP(A194,DuboCalc!$2:$2,DuboCalc!$53:$53)</f>
        <v>n.t.b.</v>
      </c>
      <c r="N194" s="548" t="str">
        <f>LOOKUP(A194,DuboCalc!$2:$2,DuboCalc!$54:$54)</f>
        <v>n.t.b.</v>
      </c>
      <c r="O194" s="548" t="str">
        <f>LOOKUP(A194,DuboCalc!$2:$2,DuboCalc!$55:$55)</f>
        <v>n.t.b.</v>
      </c>
      <c r="P194" s="548" t="str">
        <f>LOOKUP(A194,DuboCalc!$2:$2,DuboCalc!$56:$56)</f>
        <v>n.t.b.</v>
      </c>
      <c r="Q194" s="548" t="str">
        <f>LOOKUP(A194,DuboCalc!$2:$2,DuboCalc!$57:$57)</f>
        <v>n.t.b.</v>
      </c>
      <c r="R194" s="549" t="str">
        <f>LOOKUP(A194,DuboCalc!$2:$2,DuboCalc!$59:$59)</f>
        <v>n.t.b.</v>
      </c>
      <c r="S194" s="549" t="str">
        <f>LOOKUP(A194,DuboCalc!$2:$2,DuboCalc!$60:$60)</f>
        <v>n.t.b.</v>
      </c>
      <c r="T194" s="717">
        <f>LOOKUP(A194,DuboCalc!$D$2:$CX$2,DuboCalc!$D$49:$CX$49)</f>
        <v>3.1651501547987619E-2</v>
      </c>
      <c r="U194" s="717">
        <f>IF(LOOKUP(A194,'1.Klein Proj Bestaand Object'!$A$8:$A$208,'1.Klein Proj Bestaand Object'!$U$8:$U$208)=0,'St. Objectenlijst FE'!H194,(LOOKUP(A194,'1.Klein Proj Bestaand Object'!$A$8:$A$208,'1.Klein Proj Bestaand Object'!$U$8:$U$208)))</f>
        <v>0</v>
      </c>
      <c r="V194" s="718">
        <f>LOOKUP(A194,'1.Klein Proj Bestaand Object'!$A$8:$A$208,'1.Klein Proj Bestaand Object'!$V$8:$V$208)</f>
        <v>0</v>
      </c>
      <c r="Z194" s="912"/>
      <c r="AA194" s="912"/>
      <c r="AB194" s="912"/>
      <c r="AC194" s="912"/>
    </row>
    <row r="195" spans="1:29" ht="18" thickBot="1" x14ac:dyDescent="0.25">
      <c r="A195" s="235">
        <f t="shared" si="1"/>
        <v>191</v>
      </c>
      <c r="B195" s="169" t="str">
        <f>LOOKUP(A195,DuboCalc!$2:$2,DuboCalc!$3:$3)</f>
        <v>Leeg</v>
      </c>
      <c r="C195" s="724">
        <v>2</v>
      </c>
      <c r="D195" s="628">
        <v>9</v>
      </c>
      <c r="E195" s="696" t="str">
        <f>LOOKUP(A195,DuboCalc!$2:$2,DuboCalc!$4:$4)</f>
        <v>Leeg</v>
      </c>
      <c r="F195" s="230" t="str">
        <f>LOOKUP(A195,DuboCalc!$2:$2,DuboCalc!$5:$5)</f>
        <v>Leeg</v>
      </c>
      <c r="G195" s="629">
        <f>LOOKUP(A195,DuboCalc!$2:$2,DuboCalc!$39:$39)</f>
        <v>0</v>
      </c>
      <c r="H195" s="236">
        <f>LOOKUP(A195,DuboCalc!$2:$2,DuboCalc!$46:$46)</f>
        <v>0</v>
      </c>
      <c r="I195" s="236">
        <f>LOOKUP(A195,DuboCalc!$2:$2,DuboCalc!$48:$48)</f>
        <v>0.01</v>
      </c>
      <c r="J195" s="719">
        <f>IF(LOOKUP(A195,'2.Middel Proj Aangepast Object'!$A$7:$A$207,'2.Middel Proj Aangepast Object'!$U$7:$U$207)=0,100%,LOOKUP('St. Objectenlijst FE'!A195,'2.Middel Proj Aangepast Object'!$A$7:$A$207,'2.Middel Proj Aangepast Object'!$U$7:$U$207))</f>
        <v>1</v>
      </c>
      <c r="K195" s="548" t="str">
        <f>LOOKUP(A195,DuboCalc!$2:$2,DuboCalc!$51:$51)</f>
        <v>n.t.b.</v>
      </c>
      <c r="L195" s="548" t="str">
        <f>LOOKUP(A195,DuboCalc!$2:$2,DuboCalc!$52:$52)</f>
        <v>n.t.b.</v>
      </c>
      <c r="M195" s="548" t="str">
        <f>LOOKUP(A195,DuboCalc!$2:$2,DuboCalc!$53:$53)</f>
        <v>n.t.b.</v>
      </c>
      <c r="N195" s="548" t="str">
        <f>LOOKUP(A195,DuboCalc!$2:$2,DuboCalc!$54:$54)</f>
        <v>n.t.b.</v>
      </c>
      <c r="O195" s="548" t="str">
        <f>LOOKUP(A195,DuboCalc!$2:$2,DuboCalc!$55:$55)</f>
        <v>n.t.b.</v>
      </c>
      <c r="P195" s="548" t="str">
        <f>LOOKUP(A195,DuboCalc!$2:$2,DuboCalc!$56:$56)</f>
        <v>n.t.b.</v>
      </c>
      <c r="Q195" s="548" t="str">
        <f>LOOKUP(A195,DuboCalc!$2:$2,DuboCalc!$57:$57)</f>
        <v>n.t.b.</v>
      </c>
      <c r="R195" s="549" t="str">
        <f>LOOKUP(A195,DuboCalc!$2:$2,DuboCalc!$59:$59)</f>
        <v>n.t.b.</v>
      </c>
      <c r="S195" s="549" t="str">
        <f>LOOKUP(A195,DuboCalc!$2:$2,DuboCalc!$60:$60)</f>
        <v>n.t.b.</v>
      </c>
      <c r="T195" s="717">
        <f>LOOKUP(A195,DuboCalc!$D$2:$CX$2,DuboCalc!$D$49:$CX$49)</f>
        <v>3.1651501547987619E-2</v>
      </c>
      <c r="U195" s="717">
        <f>IF(LOOKUP(A195,'1.Klein Proj Bestaand Object'!$A$8:$A$208,'1.Klein Proj Bestaand Object'!$U$8:$U$208)=0,'St. Objectenlijst FE'!H195,(LOOKUP(A195,'1.Klein Proj Bestaand Object'!$A$8:$A$208,'1.Klein Proj Bestaand Object'!$U$8:$U$208)))</f>
        <v>0</v>
      </c>
      <c r="V195" s="718">
        <f>LOOKUP(A195,'1.Klein Proj Bestaand Object'!$A$8:$A$208,'1.Klein Proj Bestaand Object'!$V$8:$V$208)</f>
        <v>0</v>
      </c>
      <c r="Z195" s="912"/>
      <c r="AA195" s="912"/>
      <c r="AB195" s="912"/>
      <c r="AC195" s="912"/>
    </row>
    <row r="196" spans="1:29" ht="18" thickBot="1" x14ac:dyDescent="0.25">
      <c r="A196" s="235">
        <f t="shared" si="1"/>
        <v>192</v>
      </c>
      <c r="B196" s="169" t="str">
        <f>LOOKUP(A196,DuboCalc!$2:$2,DuboCalc!$3:$3)</f>
        <v>Leeg</v>
      </c>
      <c r="C196" s="724">
        <v>2</v>
      </c>
      <c r="D196" s="628">
        <v>9</v>
      </c>
      <c r="E196" s="696" t="str">
        <f>LOOKUP(A196,DuboCalc!$2:$2,DuboCalc!$4:$4)</f>
        <v>Leeg</v>
      </c>
      <c r="F196" s="230" t="str">
        <f>LOOKUP(A196,DuboCalc!$2:$2,DuboCalc!$5:$5)</f>
        <v>Leeg</v>
      </c>
      <c r="G196" s="629">
        <f>LOOKUP(A196,DuboCalc!$2:$2,DuboCalc!$39:$39)</f>
        <v>0</v>
      </c>
      <c r="H196" s="236">
        <f>LOOKUP(A196,DuboCalc!$2:$2,DuboCalc!$46:$46)</f>
        <v>0</v>
      </c>
      <c r="I196" s="236">
        <f>LOOKUP(A196,DuboCalc!$2:$2,DuboCalc!$48:$48)</f>
        <v>0.01</v>
      </c>
      <c r="J196" s="719">
        <f>IF(LOOKUP(A196,'2.Middel Proj Aangepast Object'!$A$7:$A$207,'2.Middel Proj Aangepast Object'!$U$7:$U$207)=0,100%,LOOKUP('St. Objectenlijst FE'!A196,'2.Middel Proj Aangepast Object'!$A$7:$A$207,'2.Middel Proj Aangepast Object'!$U$7:$U$207))</f>
        <v>1</v>
      </c>
      <c r="K196" s="548" t="str">
        <f>LOOKUP(A196,DuboCalc!$2:$2,DuboCalc!$51:$51)</f>
        <v>n.t.b.</v>
      </c>
      <c r="L196" s="548" t="str">
        <f>LOOKUP(A196,DuboCalc!$2:$2,DuboCalc!$52:$52)</f>
        <v>n.t.b.</v>
      </c>
      <c r="M196" s="548" t="str">
        <f>LOOKUP(A196,DuboCalc!$2:$2,DuboCalc!$53:$53)</f>
        <v>n.t.b.</v>
      </c>
      <c r="N196" s="548" t="str">
        <f>LOOKUP(A196,DuboCalc!$2:$2,DuboCalc!$54:$54)</f>
        <v>n.t.b.</v>
      </c>
      <c r="O196" s="548" t="str">
        <f>LOOKUP(A196,DuboCalc!$2:$2,DuboCalc!$55:$55)</f>
        <v>n.t.b.</v>
      </c>
      <c r="P196" s="548" t="str">
        <f>LOOKUP(A196,DuboCalc!$2:$2,DuboCalc!$56:$56)</f>
        <v>n.t.b.</v>
      </c>
      <c r="Q196" s="548" t="str">
        <f>LOOKUP(A196,DuboCalc!$2:$2,DuboCalc!$57:$57)</f>
        <v>n.t.b.</v>
      </c>
      <c r="R196" s="549" t="str">
        <f>LOOKUP(A196,DuboCalc!$2:$2,DuboCalc!$59:$59)</f>
        <v>n.t.b.</v>
      </c>
      <c r="S196" s="549" t="str">
        <f>LOOKUP(A196,DuboCalc!$2:$2,DuboCalc!$60:$60)</f>
        <v>n.t.b.</v>
      </c>
      <c r="T196" s="717">
        <f>LOOKUP(A196,DuboCalc!$D$2:$CX$2,DuboCalc!$D$49:$CX$49)</f>
        <v>3.1651501547987619E-2</v>
      </c>
      <c r="U196" s="717">
        <f>IF(LOOKUP(A196,'1.Klein Proj Bestaand Object'!$A$8:$A$208,'1.Klein Proj Bestaand Object'!$U$8:$U$208)=0,'St. Objectenlijst FE'!H196,(LOOKUP(A196,'1.Klein Proj Bestaand Object'!$A$8:$A$208,'1.Klein Proj Bestaand Object'!$U$8:$U$208)))</f>
        <v>0</v>
      </c>
      <c r="V196" s="718">
        <f>LOOKUP(A196,'1.Klein Proj Bestaand Object'!$A$8:$A$208,'1.Klein Proj Bestaand Object'!$V$8:$V$208)</f>
        <v>0</v>
      </c>
      <c r="Z196" s="912"/>
      <c r="AA196" s="912"/>
      <c r="AB196" s="912"/>
      <c r="AC196" s="912"/>
    </row>
    <row r="197" spans="1:29" ht="18" thickBot="1" x14ac:dyDescent="0.25">
      <c r="A197" s="235">
        <f t="shared" si="1"/>
        <v>193</v>
      </c>
      <c r="B197" s="169" t="str">
        <f>LOOKUP(A197,DuboCalc!$2:$2,DuboCalc!$3:$3)</f>
        <v>Leeg</v>
      </c>
      <c r="C197" s="724">
        <v>2</v>
      </c>
      <c r="D197" s="628">
        <v>9</v>
      </c>
      <c r="E197" s="696" t="str">
        <f>LOOKUP(A197,DuboCalc!$2:$2,DuboCalc!$4:$4)</f>
        <v>Leeg</v>
      </c>
      <c r="F197" s="230" t="str">
        <f>LOOKUP(A197,DuboCalc!$2:$2,DuboCalc!$5:$5)</f>
        <v>Leeg</v>
      </c>
      <c r="G197" s="629">
        <f>LOOKUP(A197,DuboCalc!$2:$2,DuboCalc!$39:$39)</f>
        <v>0</v>
      </c>
      <c r="H197" s="236">
        <f>LOOKUP(A197,DuboCalc!$2:$2,DuboCalc!$46:$46)</f>
        <v>0</v>
      </c>
      <c r="I197" s="236">
        <f>LOOKUP(A197,DuboCalc!$2:$2,DuboCalc!$48:$48)</f>
        <v>0.01</v>
      </c>
      <c r="J197" s="719">
        <f>IF(LOOKUP(A197,'2.Middel Proj Aangepast Object'!$A$7:$A$207,'2.Middel Proj Aangepast Object'!$U$7:$U$207)=0,100%,LOOKUP('St. Objectenlijst FE'!A197,'2.Middel Proj Aangepast Object'!$A$7:$A$207,'2.Middel Proj Aangepast Object'!$U$7:$U$207))</f>
        <v>1</v>
      </c>
      <c r="K197" s="548" t="str">
        <f>LOOKUP(A197,DuboCalc!$2:$2,DuboCalc!$51:$51)</f>
        <v>n.t.b.</v>
      </c>
      <c r="L197" s="548" t="str">
        <f>LOOKUP(A197,DuboCalc!$2:$2,DuboCalc!$52:$52)</f>
        <v>n.t.b.</v>
      </c>
      <c r="M197" s="548" t="str">
        <f>LOOKUP(A197,DuboCalc!$2:$2,DuboCalc!$53:$53)</f>
        <v>n.t.b.</v>
      </c>
      <c r="N197" s="548" t="str">
        <f>LOOKUP(A197,DuboCalc!$2:$2,DuboCalc!$54:$54)</f>
        <v>n.t.b.</v>
      </c>
      <c r="O197" s="548" t="str">
        <f>LOOKUP(A197,DuboCalc!$2:$2,DuboCalc!$55:$55)</f>
        <v>n.t.b.</v>
      </c>
      <c r="P197" s="548" t="str">
        <f>LOOKUP(A197,DuboCalc!$2:$2,DuboCalc!$56:$56)</f>
        <v>n.t.b.</v>
      </c>
      <c r="Q197" s="548" t="str">
        <f>LOOKUP(A197,DuboCalc!$2:$2,DuboCalc!$57:$57)</f>
        <v>n.t.b.</v>
      </c>
      <c r="R197" s="549" t="str">
        <f>LOOKUP(A197,DuboCalc!$2:$2,DuboCalc!$59:$59)</f>
        <v>n.t.b.</v>
      </c>
      <c r="S197" s="549" t="str">
        <f>LOOKUP(A197,DuboCalc!$2:$2,DuboCalc!$60:$60)</f>
        <v>n.t.b.</v>
      </c>
      <c r="T197" s="717">
        <f>LOOKUP(A197,DuboCalc!$D$2:$CX$2,DuboCalc!$D$49:$CX$49)</f>
        <v>3.1651501547987619E-2</v>
      </c>
      <c r="U197" s="717">
        <f>IF(LOOKUP(A197,'1.Klein Proj Bestaand Object'!$A$8:$A$208,'1.Klein Proj Bestaand Object'!$U$8:$U$208)=0,'St. Objectenlijst FE'!H197,(LOOKUP(A197,'1.Klein Proj Bestaand Object'!$A$8:$A$208,'1.Klein Proj Bestaand Object'!$U$8:$U$208)))</f>
        <v>0</v>
      </c>
      <c r="V197" s="718">
        <f>LOOKUP(A197,'1.Klein Proj Bestaand Object'!$A$8:$A$208,'1.Klein Proj Bestaand Object'!$V$8:$V$208)</f>
        <v>0</v>
      </c>
      <c r="Z197" s="912"/>
      <c r="AA197" s="912"/>
      <c r="AB197" s="912"/>
      <c r="AC197" s="912"/>
    </row>
    <row r="198" spans="1:29" ht="18" thickBot="1" x14ac:dyDescent="0.25">
      <c r="A198" s="235">
        <f t="shared" si="1"/>
        <v>194</v>
      </c>
      <c r="B198" s="169" t="str">
        <f>LOOKUP(A198,DuboCalc!$2:$2,DuboCalc!$3:$3)</f>
        <v>Leeg</v>
      </c>
      <c r="C198" s="724">
        <v>2</v>
      </c>
      <c r="D198" s="628">
        <v>9</v>
      </c>
      <c r="E198" s="696" t="str">
        <f>LOOKUP(A198,DuboCalc!$2:$2,DuboCalc!$4:$4)</f>
        <v>Leeg</v>
      </c>
      <c r="F198" s="230" t="str">
        <f>LOOKUP(A198,DuboCalc!$2:$2,DuboCalc!$5:$5)</f>
        <v>Leeg</v>
      </c>
      <c r="G198" s="629">
        <f>LOOKUP(A198,DuboCalc!$2:$2,DuboCalc!$39:$39)</f>
        <v>0</v>
      </c>
      <c r="H198" s="236">
        <f>LOOKUP(A198,DuboCalc!$2:$2,DuboCalc!$46:$46)</f>
        <v>0</v>
      </c>
      <c r="I198" s="236">
        <f>LOOKUP(A198,DuboCalc!$2:$2,DuboCalc!$48:$48)</f>
        <v>0.01</v>
      </c>
      <c r="J198" s="719">
        <f>IF(LOOKUP(A198,'2.Middel Proj Aangepast Object'!$A$7:$A$207,'2.Middel Proj Aangepast Object'!$U$7:$U$207)=0,100%,LOOKUP('St. Objectenlijst FE'!A198,'2.Middel Proj Aangepast Object'!$A$7:$A$207,'2.Middel Proj Aangepast Object'!$U$7:$U$207))</f>
        <v>1</v>
      </c>
      <c r="K198" s="548" t="str">
        <f>LOOKUP(A198,DuboCalc!$2:$2,DuboCalc!$51:$51)</f>
        <v>n.t.b.</v>
      </c>
      <c r="L198" s="548" t="str">
        <f>LOOKUP(A198,DuboCalc!$2:$2,DuboCalc!$52:$52)</f>
        <v>n.t.b.</v>
      </c>
      <c r="M198" s="548" t="str">
        <f>LOOKUP(A198,DuboCalc!$2:$2,DuboCalc!$53:$53)</f>
        <v>n.t.b.</v>
      </c>
      <c r="N198" s="548" t="str">
        <f>LOOKUP(A198,DuboCalc!$2:$2,DuboCalc!$54:$54)</f>
        <v>n.t.b.</v>
      </c>
      <c r="O198" s="548" t="str">
        <f>LOOKUP(A198,DuboCalc!$2:$2,DuboCalc!$55:$55)</f>
        <v>n.t.b.</v>
      </c>
      <c r="P198" s="548" t="str">
        <f>LOOKUP(A198,DuboCalc!$2:$2,DuboCalc!$56:$56)</f>
        <v>n.t.b.</v>
      </c>
      <c r="Q198" s="548" t="str">
        <f>LOOKUP(A198,DuboCalc!$2:$2,DuboCalc!$57:$57)</f>
        <v>n.t.b.</v>
      </c>
      <c r="R198" s="549" t="str">
        <f>LOOKUP(A198,DuboCalc!$2:$2,DuboCalc!$59:$59)</f>
        <v>n.t.b.</v>
      </c>
      <c r="S198" s="549" t="str">
        <f>LOOKUP(A198,DuboCalc!$2:$2,DuboCalc!$60:$60)</f>
        <v>n.t.b.</v>
      </c>
      <c r="T198" s="717">
        <f>LOOKUP(A198,DuboCalc!$D$2:$CX$2,DuboCalc!$D$49:$CX$49)</f>
        <v>3.1651501547987619E-2</v>
      </c>
      <c r="U198" s="717">
        <f>IF(LOOKUP(A198,'1.Klein Proj Bestaand Object'!$A$8:$A$208,'1.Klein Proj Bestaand Object'!$U$8:$U$208)=0,'St. Objectenlijst FE'!H198,(LOOKUP(A198,'1.Klein Proj Bestaand Object'!$A$8:$A$208,'1.Klein Proj Bestaand Object'!$U$8:$U$208)))</f>
        <v>0</v>
      </c>
      <c r="V198" s="718">
        <f>LOOKUP(A198,'1.Klein Proj Bestaand Object'!$A$8:$A$208,'1.Klein Proj Bestaand Object'!$V$8:$V$208)</f>
        <v>0</v>
      </c>
      <c r="Z198" s="912"/>
      <c r="AA198" s="912"/>
      <c r="AB198" s="912"/>
      <c r="AC198" s="912"/>
    </row>
    <row r="199" spans="1:29" ht="18" thickBot="1" x14ac:dyDescent="0.25">
      <c r="A199" s="235">
        <f t="shared" si="1"/>
        <v>195</v>
      </c>
      <c r="B199" s="169" t="str">
        <f>LOOKUP(A199,DuboCalc!$2:$2,DuboCalc!$3:$3)</f>
        <v>Leeg</v>
      </c>
      <c r="C199" s="724">
        <v>2</v>
      </c>
      <c r="D199" s="628">
        <v>9</v>
      </c>
      <c r="E199" s="696" t="str">
        <f>LOOKUP(A199,DuboCalc!$2:$2,DuboCalc!$4:$4)</f>
        <v>Leeg</v>
      </c>
      <c r="F199" s="230" t="str">
        <f>LOOKUP(A199,DuboCalc!$2:$2,DuboCalc!$5:$5)</f>
        <v>Leeg</v>
      </c>
      <c r="G199" s="629">
        <f>LOOKUP(A199,DuboCalc!$2:$2,DuboCalc!$39:$39)</f>
        <v>0</v>
      </c>
      <c r="H199" s="236">
        <f>LOOKUP(A199,DuboCalc!$2:$2,DuboCalc!$46:$46)</f>
        <v>0</v>
      </c>
      <c r="I199" s="236">
        <f>LOOKUP(A199,DuboCalc!$2:$2,DuboCalc!$48:$48)</f>
        <v>0.01</v>
      </c>
      <c r="J199" s="719">
        <f>IF(LOOKUP(A199,'2.Middel Proj Aangepast Object'!$A$7:$A$207,'2.Middel Proj Aangepast Object'!$U$7:$U$207)=0,100%,LOOKUP('St. Objectenlijst FE'!A199,'2.Middel Proj Aangepast Object'!$A$7:$A$207,'2.Middel Proj Aangepast Object'!$U$7:$U$207))</f>
        <v>1</v>
      </c>
      <c r="K199" s="548" t="str">
        <f>LOOKUP(A199,DuboCalc!$2:$2,DuboCalc!$51:$51)</f>
        <v>n.t.b.</v>
      </c>
      <c r="L199" s="548" t="str">
        <f>LOOKUP(A199,DuboCalc!$2:$2,DuboCalc!$52:$52)</f>
        <v>n.t.b.</v>
      </c>
      <c r="M199" s="548" t="str">
        <f>LOOKUP(A199,DuboCalc!$2:$2,DuboCalc!$53:$53)</f>
        <v>n.t.b.</v>
      </c>
      <c r="N199" s="548" t="str">
        <f>LOOKUP(A199,DuboCalc!$2:$2,DuboCalc!$54:$54)</f>
        <v>n.t.b.</v>
      </c>
      <c r="O199" s="548" t="str">
        <f>LOOKUP(A199,DuboCalc!$2:$2,DuboCalc!$55:$55)</f>
        <v>n.t.b.</v>
      </c>
      <c r="P199" s="548" t="str">
        <f>LOOKUP(A199,DuboCalc!$2:$2,DuboCalc!$56:$56)</f>
        <v>n.t.b.</v>
      </c>
      <c r="Q199" s="548" t="str">
        <f>LOOKUP(A199,DuboCalc!$2:$2,DuboCalc!$57:$57)</f>
        <v>n.t.b.</v>
      </c>
      <c r="R199" s="549" t="str">
        <f>LOOKUP(A199,DuboCalc!$2:$2,DuboCalc!$59:$59)</f>
        <v>n.t.b.</v>
      </c>
      <c r="S199" s="549" t="str">
        <f>LOOKUP(A199,DuboCalc!$2:$2,DuboCalc!$60:$60)</f>
        <v>n.t.b.</v>
      </c>
      <c r="T199" s="717">
        <f>LOOKUP(A199,DuboCalc!$D$2:$CX$2,DuboCalc!$D$49:$CX$49)</f>
        <v>3.1651501547987619E-2</v>
      </c>
      <c r="U199" s="717">
        <f>IF(LOOKUP(A199,'1.Klein Proj Bestaand Object'!$A$8:$A$208,'1.Klein Proj Bestaand Object'!$U$8:$U$208)=0,'St. Objectenlijst FE'!H199,(LOOKUP(A199,'1.Klein Proj Bestaand Object'!$A$8:$A$208,'1.Klein Proj Bestaand Object'!$U$8:$U$208)))</f>
        <v>0</v>
      </c>
      <c r="V199" s="718">
        <f>LOOKUP(A199,'1.Klein Proj Bestaand Object'!$A$8:$A$208,'1.Klein Proj Bestaand Object'!$V$8:$V$208)</f>
        <v>0</v>
      </c>
      <c r="Z199" s="912"/>
      <c r="AA199" s="912"/>
      <c r="AB199" s="912"/>
      <c r="AC199" s="912"/>
    </row>
    <row r="200" spans="1:29" ht="18" thickBot="1" x14ac:dyDescent="0.25">
      <c r="A200" s="235">
        <f t="shared" si="1"/>
        <v>196</v>
      </c>
      <c r="B200" s="169" t="str">
        <f>LOOKUP(A200,DuboCalc!$2:$2,DuboCalc!$3:$3)</f>
        <v>Leeg</v>
      </c>
      <c r="C200" s="724">
        <v>2</v>
      </c>
      <c r="D200" s="628">
        <v>9</v>
      </c>
      <c r="E200" s="696" t="str">
        <f>LOOKUP(A200,DuboCalc!$2:$2,DuboCalc!$4:$4)</f>
        <v>Leeg</v>
      </c>
      <c r="F200" s="230" t="str">
        <f>LOOKUP(A200,DuboCalc!$2:$2,DuboCalc!$5:$5)</f>
        <v>Leeg</v>
      </c>
      <c r="G200" s="629">
        <f>LOOKUP(A200,DuboCalc!$2:$2,DuboCalc!$39:$39)</f>
        <v>0</v>
      </c>
      <c r="H200" s="236">
        <f>LOOKUP(A200,DuboCalc!$2:$2,DuboCalc!$46:$46)</f>
        <v>0</v>
      </c>
      <c r="I200" s="236">
        <f>LOOKUP(A200,DuboCalc!$2:$2,DuboCalc!$48:$48)</f>
        <v>0.01</v>
      </c>
      <c r="J200" s="719">
        <f>IF(LOOKUP(A200,'2.Middel Proj Aangepast Object'!$A$7:$A$207,'2.Middel Proj Aangepast Object'!$U$7:$U$207)=0,100%,LOOKUP('St. Objectenlijst FE'!A200,'2.Middel Proj Aangepast Object'!$A$7:$A$207,'2.Middel Proj Aangepast Object'!$U$7:$U$207))</f>
        <v>1</v>
      </c>
      <c r="K200" s="548" t="str">
        <f>LOOKUP(A200,DuboCalc!$2:$2,DuboCalc!$51:$51)</f>
        <v>n.t.b.</v>
      </c>
      <c r="L200" s="548" t="str">
        <f>LOOKUP(A200,DuboCalc!$2:$2,DuboCalc!$52:$52)</f>
        <v>n.t.b.</v>
      </c>
      <c r="M200" s="548" t="str">
        <f>LOOKUP(A200,DuboCalc!$2:$2,DuboCalc!$53:$53)</f>
        <v>n.t.b.</v>
      </c>
      <c r="N200" s="548" t="str">
        <f>LOOKUP(A200,DuboCalc!$2:$2,DuboCalc!$54:$54)</f>
        <v>n.t.b.</v>
      </c>
      <c r="O200" s="548" t="str">
        <f>LOOKUP(A200,DuboCalc!$2:$2,DuboCalc!$55:$55)</f>
        <v>n.t.b.</v>
      </c>
      <c r="P200" s="548" t="str">
        <f>LOOKUP(A200,DuboCalc!$2:$2,DuboCalc!$56:$56)</f>
        <v>n.t.b.</v>
      </c>
      <c r="Q200" s="548" t="str">
        <f>LOOKUP(A200,DuboCalc!$2:$2,DuboCalc!$57:$57)</f>
        <v>n.t.b.</v>
      </c>
      <c r="R200" s="549" t="str">
        <f>LOOKUP(A200,DuboCalc!$2:$2,DuboCalc!$59:$59)</f>
        <v>n.t.b.</v>
      </c>
      <c r="S200" s="549" t="str">
        <f>LOOKUP(A200,DuboCalc!$2:$2,DuboCalc!$60:$60)</f>
        <v>n.t.b.</v>
      </c>
      <c r="T200" s="717">
        <f>LOOKUP(A200,DuboCalc!$D$2:$CX$2,DuboCalc!$D$49:$CX$49)</f>
        <v>3.1651501547987619E-2</v>
      </c>
      <c r="U200" s="717">
        <f>IF(LOOKUP(A200,'1.Klein Proj Bestaand Object'!$A$8:$A$208,'1.Klein Proj Bestaand Object'!$U$8:$U$208)=0,'St. Objectenlijst FE'!H200,(LOOKUP(A200,'1.Klein Proj Bestaand Object'!$A$8:$A$208,'1.Klein Proj Bestaand Object'!$U$8:$U$208)))</f>
        <v>0</v>
      </c>
      <c r="V200" s="718">
        <f>LOOKUP(A200,'1.Klein Proj Bestaand Object'!$A$8:$A$208,'1.Klein Proj Bestaand Object'!$V$8:$V$208)</f>
        <v>0</v>
      </c>
      <c r="Z200" s="912"/>
      <c r="AA200" s="912"/>
      <c r="AB200" s="912"/>
      <c r="AC200" s="912"/>
    </row>
    <row r="201" spans="1:29" ht="18" thickBot="1" x14ac:dyDescent="0.25">
      <c r="A201" s="235">
        <f t="shared" si="1"/>
        <v>197</v>
      </c>
      <c r="B201" s="169" t="str">
        <f>LOOKUP(A201,DuboCalc!$2:$2,DuboCalc!$3:$3)</f>
        <v>Leeg</v>
      </c>
      <c r="C201" s="724">
        <v>2</v>
      </c>
      <c r="D201" s="628">
        <v>9</v>
      </c>
      <c r="E201" s="696" t="str">
        <f>LOOKUP(A201,DuboCalc!$2:$2,DuboCalc!$4:$4)</f>
        <v>Leeg</v>
      </c>
      <c r="F201" s="230" t="str">
        <f>LOOKUP(A201,DuboCalc!$2:$2,DuboCalc!$5:$5)</f>
        <v>Leeg</v>
      </c>
      <c r="G201" s="629">
        <f>LOOKUP(A201,DuboCalc!$2:$2,DuboCalc!$39:$39)</f>
        <v>0</v>
      </c>
      <c r="H201" s="236">
        <f>LOOKUP(A201,DuboCalc!$2:$2,DuboCalc!$46:$46)</f>
        <v>0</v>
      </c>
      <c r="I201" s="236">
        <f>LOOKUP(A201,DuboCalc!$2:$2,DuboCalc!$48:$48)</f>
        <v>0.01</v>
      </c>
      <c r="J201" s="719">
        <f>IF(LOOKUP(A201,'2.Middel Proj Aangepast Object'!$A$7:$A$207,'2.Middel Proj Aangepast Object'!$U$7:$U$207)=0,100%,LOOKUP('St. Objectenlijst FE'!A201,'2.Middel Proj Aangepast Object'!$A$7:$A$207,'2.Middel Proj Aangepast Object'!$U$7:$U$207))</f>
        <v>1</v>
      </c>
      <c r="K201" s="548" t="str">
        <f>LOOKUP(A201,DuboCalc!$2:$2,DuboCalc!$51:$51)</f>
        <v>n.t.b.</v>
      </c>
      <c r="L201" s="548" t="str">
        <f>LOOKUP(A201,DuboCalc!$2:$2,DuboCalc!$52:$52)</f>
        <v>n.t.b.</v>
      </c>
      <c r="M201" s="548" t="str">
        <f>LOOKUP(A201,DuboCalc!$2:$2,DuboCalc!$53:$53)</f>
        <v>n.t.b.</v>
      </c>
      <c r="N201" s="548" t="str">
        <f>LOOKUP(A201,DuboCalc!$2:$2,DuboCalc!$54:$54)</f>
        <v>n.t.b.</v>
      </c>
      <c r="O201" s="548" t="str">
        <f>LOOKUP(A201,DuboCalc!$2:$2,DuboCalc!$55:$55)</f>
        <v>n.t.b.</v>
      </c>
      <c r="P201" s="548" t="str">
        <f>LOOKUP(A201,DuboCalc!$2:$2,DuboCalc!$56:$56)</f>
        <v>n.t.b.</v>
      </c>
      <c r="Q201" s="548" t="str">
        <f>LOOKUP(A201,DuboCalc!$2:$2,DuboCalc!$57:$57)</f>
        <v>n.t.b.</v>
      </c>
      <c r="R201" s="549" t="str">
        <f>LOOKUP(A201,DuboCalc!$2:$2,DuboCalc!$59:$59)</f>
        <v>n.t.b.</v>
      </c>
      <c r="S201" s="549" t="str">
        <f>LOOKUP(A201,DuboCalc!$2:$2,DuboCalc!$60:$60)</f>
        <v>n.t.b.</v>
      </c>
      <c r="T201" s="717">
        <f>LOOKUP(A201,DuboCalc!$D$2:$CX$2,DuboCalc!$D$49:$CX$49)</f>
        <v>3.1651501547987619E-2</v>
      </c>
      <c r="U201" s="717">
        <f>IF(LOOKUP(A201,'1.Klein Proj Bestaand Object'!$A$8:$A$208,'1.Klein Proj Bestaand Object'!$U$8:$U$208)=0,'St. Objectenlijst FE'!H201,(LOOKUP(A201,'1.Klein Proj Bestaand Object'!$A$8:$A$208,'1.Klein Proj Bestaand Object'!$U$8:$U$208)))</f>
        <v>0</v>
      </c>
      <c r="V201" s="718">
        <f>LOOKUP(A201,'1.Klein Proj Bestaand Object'!$A$8:$A$208,'1.Klein Proj Bestaand Object'!$V$8:$V$208)</f>
        <v>0</v>
      </c>
      <c r="Z201" s="912"/>
      <c r="AA201" s="912"/>
      <c r="AB201" s="912"/>
      <c r="AC201" s="912"/>
    </row>
    <row r="202" spans="1:29" ht="18" thickBot="1" x14ac:dyDescent="0.25">
      <c r="A202" s="235">
        <f t="shared" si="1"/>
        <v>198</v>
      </c>
      <c r="B202" s="169" t="str">
        <f>LOOKUP(A202,DuboCalc!$2:$2,DuboCalc!$3:$3)</f>
        <v>Leeg</v>
      </c>
      <c r="C202" s="724">
        <v>2</v>
      </c>
      <c r="D202" s="628">
        <v>9</v>
      </c>
      <c r="E202" s="696" t="str">
        <f>LOOKUP(A202,DuboCalc!$2:$2,DuboCalc!$4:$4)</f>
        <v>Leeg</v>
      </c>
      <c r="F202" s="230" t="str">
        <f>LOOKUP(A202,DuboCalc!$2:$2,DuboCalc!$5:$5)</f>
        <v>Leeg</v>
      </c>
      <c r="G202" s="629">
        <f>LOOKUP(A202,DuboCalc!$2:$2,DuboCalc!$39:$39)</f>
        <v>0</v>
      </c>
      <c r="H202" s="236">
        <f>LOOKUP(A202,DuboCalc!$2:$2,DuboCalc!$46:$46)</f>
        <v>0</v>
      </c>
      <c r="I202" s="236">
        <f>LOOKUP(A202,DuboCalc!$2:$2,DuboCalc!$48:$48)</f>
        <v>0.01</v>
      </c>
      <c r="J202" s="719">
        <f>IF(LOOKUP(A202,'2.Middel Proj Aangepast Object'!$A$7:$A$207,'2.Middel Proj Aangepast Object'!$U$7:$U$207)=0,100%,LOOKUP('St. Objectenlijst FE'!A202,'2.Middel Proj Aangepast Object'!$A$7:$A$207,'2.Middel Proj Aangepast Object'!$U$7:$U$207))</f>
        <v>1</v>
      </c>
      <c r="K202" s="548" t="str">
        <f>LOOKUP(A202,DuboCalc!$2:$2,DuboCalc!$51:$51)</f>
        <v>n.t.b.</v>
      </c>
      <c r="L202" s="548" t="str">
        <f>LOOKUP(A202,DuboCalc!$2:$2,DuboCalc!$52:$52)</f>
        <v>n.t.b.</v>
      </c>
      <c r="M202" s="548" t="str">
        <f>LOOKUP(A202,DuboCalc!$2:$2,DuboCalc!$53:$53)</f>
        <v>n.t.b.</v>
      </c>
      <c r="N202" s="548" t="str">
        <f>LOOKUP(A202,DuboCalc!$2:$2,DuboCalc!$54:$54)</f>
        <v>n.t.b.</v>
      </c>
      <c r="O202" s="548" t="str">
        <f>LOOKUP(A202,DuboCalc!$2:$2,DuboCalc!$55:$55)</f>
        <v>n.t.b.</v>
      </c>
      <c r="P202" s="548" t="str">
        <f>LOOKUP(A202,DuboCalc!$2:$2,DuboCalc!$56:$56)</f>
        <v>n.t.b.</v>
      </c>
      <c r="Q202" s="548" t="str">
        <f>LOOKUP(A202,DuboCalc!$2:$2,DuboCalc!$57:$57)</f>
        <v>n.t.b.</v>
      </c>
      <c r="R202" s="549" t="str">
        <f>LOOKUP(A202,DuboCalc!$2:$2,DuboCalc!$59:$59)</f>
        <v>n.t.b.</v>
      </c>
      <c r="S202" s="549" t="str">
        <f>LOOKUP(A202,DuboCalc!$2:$2,DuboCalc!$60:$60)</f>
        <v>n.t.b.</v>
      </c>
      <c r="T202" s="717">
        <f>LOOKUP(A202,DuboCalc!$D$2:$CX$2,DuboCalc!$D$49:$CX$49)</f>
        <v>3.1651501547987619E-2</v>
      </c>
      <c r="U202" s="717">
        <f>IF(LOOKUP(A202,'1.Klein Proj Bestaand Object'!$A$8:$A$208,'1.Klein Proj Bestaand Object'!$U$8:$U$208)=0,'St. Objectenlijst FE'!H202,(LOOKUP(A202,'1.Klein Proj Bestaand Object'!$A$8:$A$208,'1.Klein Proj Bestaand Object'!$U$8:$U$208)))</f>
        <v>0</v>
      </c>
      <c r="V202" s="718">
        <f>LOOKUP(A202,'1.Klein Proj Bestaand Object'!$A$8:$A$208,'1.Klein Proj Bestaand Object'!$V$8:$V$208)</f>
        <v>0</v>
      </c>
      <c r="Z202" s="912"/>
      <c r="AA202" s="912"/>
      <c r="AB202" s="912"/>
      <c r="AC202" s="912"/>
    </row>
    <row r="203" spans="1:29" ht="18" thickBot="1" x14ac:dyDescent="0.25">
      <c r="A203" s="235">
        <f t="shared" si="1"/>
        <v>199</v>
      </c>
      <c r="B203" s="169" t="str">
        <f>LOOKUP(A203,DuboCalc!$2:$2,DuboCalc!$3:$3)</f>
        <v>Leeg</v>
      </c>
      <c r="C203" s="724">
        <v>2</v>
      </c>
      <c r="D203" s="628">
        <v>9</v>
      </c>
      <c r="E203" s="696" t="str">
        <f>LOOKUP(A203,DuboCalc!$2:$2,DuboCalc!$4:$4)</f>
        <v>Leeg</v>
      </c>
      <c r="F203" s="230" t="str">
        <f>LOOKUP(A203,DuboCalc!$2:$2,DuboCalc!$5:$5)</f>
        <v>Leeg</v>
      </c>
      <c r="G203" s="629">
        <f>LOOKUP(A203,DuboCalc!$2:$2,DuboCalc!$39:$39)</f>
        <v>0</v>
      </c>
      <c r="H203" s="236">
        <f>LOOKUP(A203,DuboCalc!$2:$2,DuboCalc!$46:$46)</f>
        <v>0</v>
      </c>
      <c r="I203" s="236">
        <f>LOOKUP(A203,DuboCalc!$2:$2,DuboCalc!$48:$48)</f>
        <v>0.01</v>
      </c>
      <c r="J203" s="719">
        <f>IF(LOOKUP(A203,'2.Middel Proj Aangepast Object'!$A$7:$A$207,'2.Middel Proj Aangepast Object'!$U$7:$U$207)=0,100%,LOOKUP('St. Objectenlijst FE'!A203,'2.Middel Proj Aangepast Object'!$A$7:$A$207,'2.Middel Proj Aangepast Object'!$U$7:$U$207))</f>
        <v>1</v>
      </c>
      <c r="K203" s="548" t="str">
        <f>LOOKUP(A203,DuboCalc!$2:$2,DuboCalc!$51:$51)</f>
        <v>n.t.b.</v>
      </c>
      <c r="L203" s="548" t="str">
        <f>LOOKUP(A203,DuboCalc!$2:$2,DuboCalc!$52:$52)</f>
        <v>n.t.b.</v>
      </c>
      <c r="M203" s="548" t="str">
        <f>LOOKUP(A203,DuboCalc!$2:$2,DuboCalc!$53:$53)</f>
        <v>n.t.b.</v>
      </c>
      <c r="N203" s="548" t="str">
        <f>LOOKUP(A203,DuboCalc!$2:$2,DuboCalc!$54:$54)</f>
        <v>n.t.b.</v>
      </c>
      <c r="O203" s="548" t="str">
        <f>LOOKUP(A203,DuboCalc!$2:$2,DuboCalc!$55:$55)</f>
        <v>n.t.b.</v>
      </c>
      <c r="P203" s="548" t="str">
        <f>LOOKUP(A203,DuboCalc!$2:$2,DuboCalc!$56:$56)</f>
        <v>n.t.b.</v>
      </c>
      <c r="Q203" s="548" t="str">
        <f>LOOKUP(A203,DuboCalc!$2:$2,DuboCalc!$57:$57)</f>
        <v>n.t.b.</v>
      </c>
      <c r="R203" s="549" t="str">
        <f>LOOKUP(A203,DuboCalc!$2:$2,DuboCalc!$59:$59)</f>
        <v>n.t.b.</v>
      </c>
      <c r="S203" s="549" t="str">
        <f>LOOKUP(A203,DuboCalc!$2:$2,DuboCalc!$60:$60)</f>
        <v>n.t.b.</v>
      </c>
      <c r="T203" s="717">
        <f>LOOKUP(A203,DuboCalc!$D$2:$CX$2,DuboCalc!$D$49:$CX$49)</f>
        <v>3.1651501547987619E-2</v>
      </c>
      <c r="U203" s="717">
        <f>IF(LOOKUP(A203,'1.Klein Proj Bestaand Object'!$A$8:$A$208,'1.Klein Proj Bestaand Object'!$U$8:$U$208)=0,'St. Objectenlijst FE'!H203,(LOOKUP(A203,'1.Klein Proj Bestaand Object'!$A$8:$A$208,'1.Klein Proj Bestaand Object'!$U$8:$U$208)))</f>
        <v>0</v>
      </c>
      <c r="V203" s="718">
        <f>LOOKUP(A203,'1.Klein Proj Bestaand Object'!$A$8:$A$208,'1.Klein Proj Bestaand Object'!$V$8:$V$208)</f>
        <v>0</v>
      </c>
      <c r="Z203" s="912"/>
      <c r="AA203" s="912"/>
      <c r="AB203" s="912"/>
      <c r="AC203" s="912"/>
    </row>
    <row r="204" spans="1:29" ht="18" thickBot="1" x14ac:dyDescent="0.25">
      <c r="A204" s="818">
        <v>999</v>
      </c>
      <c r="B204" s="819" t="str">
        <f>LOOKUP(A204,DuboCalc!$2:$2,DuboCalc!$3:$3)</f>
        <v>Leeg</v>
      </c>
      <c r="C204" s="820">
        <v>2</v>
      </c>
      <c r="D204" s="821">
        <v>9</v>
      </c>
      <c r="E204" s="696" t="str">
        <f>LOOKUP(A204,DuboCalc!$2:$2,DuboCalc!$4:$4)</f>
        <v>Leeg</v>
      </c>
      <c r="F204" s="230" t="str">
        <f>LOOKUP(A204,DuboCalc!$2:$2,DuboCalc!$5:$5)</f>
        <v>Leeg</v>
      </c>
      <c r="G204" s="812">
        <f>LOOKUP(A204,DuboCalc!$2:$2,DuboCalc!$39:$39)</f>
        <v>0.4</v>
      </c>
      <c r="H204" s="812">
        <f>LOOKUP(A204,DuboCalc!$2:$2,DuboCalc!$46:$46)</f>
        <v>0.01</v>
      </c>
      <c r="I204" s="812">
        <f>LOOKUP(A204,DuboCalc!$2:$2,DuboCalc!$48:$48)</f>
        <v>1</v>
      </c>
      <c r="J204" s="813">
        <f>IF(LOOKUP(A204,'2.Middel Proj Aangepast Object'!$A$7:$A$207,'2.Middel Proj Aangepast Object'!$U$7:$U$207)=0,100%,LOOKUP('St. Objectenlijst FE'!A204,'2.Middel Proj Aangepast Object'!$A$7:$A$207,'2.Middel Proj Aangepast Object'!$U$7:$U$207))</f>
        <v>1</v>
      </c>
      <c r="K204" s="814">
        <f>LOOKUP(A204,DuboCalc!$2:$2,DuboCalc!$51:$51)</f>
        <v>0.15</v>
      </c>
      <c r="L204" s="814">
        <f>LOOKUP(A204,DuboCalc!$2:$2,DuboCalc!$52:$52)</f>
        <v>0.15</v>
      </c>
      <c r="M204" s="814">
        <f>LOOKUP(A204,DuboCalc!$2:$2,DuboCalc!$53:$53)</f>
        <v>0.14000000000000001</v>
      </c>
      <c r="N204" s="814">
        <f>LOOKUP(A204,DuboCalc!$2:$2,DuboCalc!$54:$54)</f>
        <v>0.14000000000000001</v>
      </c>
      <c r="O204" s="814">
        <f>LOOKUP(A204,DuboCalc!$2:$2,DuboCalc!$55:$55)</f>
        <v>0.14000000000000001</v>
      </c>
      <c r="P204" s="814">
        <f>LOOKUP(A204,DuboCalc!$2:$2,DuboCalc!$56:$56)</f>
        <v>0.14000000000000001</v>
      </c>
      <c r="Q204" s="814">
        <f>LOOKUP(A204,DuboCalc!$2:$2,DuboCalc!$57:$57)</f>
        <v>0.14000000000000001</v>
      </c>
      <c r="R204" s="815">
        <f>LOOKUP(A204,DuboCalc!$2:$2,DuboCalc!$59:$59)</f>
        <v>0</v>
      </c>
      <c r="S204" s="815">
        <f>LOOKUP(A204,DuboCalc!$2:$2,DuboCalc!$60:$60)</f>
        <v>0</v>
      </c>
      <c r="T204" s="816">
        <f>LOOKUP(A204,DuboCalc!$D$2:$CX$2,DuboCalc!$D$49:$CX$49)</f>
        <v>3.1651501547987619E-2</v>
      </c>
      <c r="U204" s="816">
        <f>IF(LOOKUP(A204,'1.Klein Proj Bestaand Object'!$A$8:$A$208,'1.Klein Proj Bestaand Object'!$U$8:$U$208)=0,'St. Objectenlijst FE'!H204,(LOOKUP(A204,'1.Klein Proj Bestaand Object'!$A$8:$A$208,'1.Klein Proj Bestaand Object'!$U$8:$U$208)))</f>
        <v>0.01</v>
      </c>
      <c r="V204" s="817">
        <f>LOOKUP(A204,'1.Klein Proj Bestaand Object'!$A$8:$A$208,'1.Klein Proj Bestaand Object'!$V$8:$V$208)</f>
        <v>0</v>
      </c>
      <c r="Z204" s="912" t="s">
        <v>1013</v>
      </c>
      <c r="AA204" s="912"/>
      <c r="AB204" s="912"/>
      <c r="AC204" s="912"/>
    </row>
  </sheetData>
  <autoFilter ref="A3:AC103" xr:uid="{5F1AD8C5-41A3-3C45-9876-4C7195EB02EE}">
    <filterColumn colId="2">
      <filters>
        <filter val="1"/>
      </filters>
    </filterColumn>
  </autoFilter>
  <mergeCells count="208">
    <mergeCell ref="Z100:AC100"/>
    <mergeCell ref="Z101:AC101"/>
    <mergeCell ref="Z102:AC102"/>
    <mergeCell ref="Z95:AC95"/>
    <mergeCell ref="Z96:AC96"/>
    <mergeCell ref="Z97:AC97"/>
    <mergeCell ref="Z98:AC98"/>
    <mergeCell ref="Z99:AC99"/>
    <mergeCell ref="Z90:AC90"/>
    <mergeCell ref="Z91:AC91"/>
    <mergeCell ref="Z92:AC92"/>
    <mergeCell ref="Z93:AC93"/>
    <mergeCell ref="Z94:AC94"/>
    <mergeCell ref="Z6:AC6"/>
    <mergeCell ref="Z7:AC7"/>
    <mergeCell ref="Z8:AC8"/>
    <mergeCell ref="Z42:AC42"/>
    <mergeCell ref="Z43:AC43"/>
    <mergeCell ref="Z44:AC44"/>
    <mergeCell ref="Z33:AC33"/>
    <mergeCell ref="Z34:AC34"/>
    <mergeCell ref="Z35:AC35"/>
    <mergeCell ref="Z36:AC36"/>
    <mergeCell ref="Z37:AC37"/>
    <mergeCell ref="Z22:AC22"/>
    <mergeCell ref="Z23:AC23"/>
    <mergeCell ref="Z24:AC24"/>
    <mergeCell ref="Z28:AC28"/>
    <mergeCell ref="Z29:AC29"/>
    <mergeCell ref="Z30:AC30"/>
    <mergeCell ref="Z31:AC31"/>
    <mergeCell ref="Z32:AC32"/>
    <mergeCell ref="Z25:AC25"/>
    <mergeCell ref="Z38:AC38"/>
    <mergeCell ref="Z39:AC39"/>
    <mergeCell ref="Z40:AC40"/>
    <mergeCell ref="Z41:AC41"/>
    <mergeCell ref="U3:V3"/>
    <mergeCell ref="D3:D4"/>
    <mergeCell ref="F3:F4"/>
    <mergeCell ref="A3:A4"/>
    <mergeCell ref="B3:B4"/>
    <mergeCell ref="C3:C4"/>
    <mergeCell ref="E3:E4"/>
    <mergeCell ref="Z4:AC4"/>
    <mergeCell ref="Z5:AC5"/>
    <mergeCell ref="Z46:AC46"/>
    <mergeCell ref="Z47:AC47"/>
    <mergeCell ref="Z48:AC48"/>
    <mergeCell ref="Z14:AC14"/>
    <mergeCell ref="Z9:AC9"/>
    <mergeCell ref="Z10:AC10"/>
    <mergeCell ref="Z11:AC11"/>
    <mergeCell ref="Z12:AC12"/>
    <mergeCell ref="Z13:AC13"/>
    <mergeCell ref="Z26:AC26"/>
    <mergeCell ref="Z27:AC27"/>
    <mergeCell ref="Z20:AC20"/>
    <mergeCell ref="Z21:AC21"/>
    <mergeCell ref="Z15:AC15"/>
    <mergeCell ref="Z16:AC16"/>
    <mergeCell ref="Z17:AC17"/>
    <mergeCell ref="Z18:AC18"/>
    <mergeCell ref="Z19:AC19"/>
    <mergeCell ref="Z45:AC45"/>
    <mergeCell ref="Z49:AC49"/>
    <mergeCell ref="Z50:AC50"/>
    <mergeCell ref="Z51:AC51"/>
    <mergeCell ref="Z52:AC52"/>
    <mergeCell ref="Z53:AC53"/>
    <mergeCell ref="Z54:AC54"/>
    <mergeCell ref="Z55:AC55"/>
    <mergeCell ref="Z56:AC56"/>
    <mergeCell ref="Z57:AC57"/>
    <mergeCell ref="Z58:AC58"/>
    <mergeCell ref="Z59:AC59"/>
    <mergeCell ref="Z60:AC60"/>
    <mergeCell ref="Z61:AC61"/>
    <mergeCell ref="Z62:AC62"/>
    <mergeCell ref="Z63:AC63"/>
    <mergeCell ref="Z64:AC64"/>
    <mergeCell ref="Z65:AC65"/>
    <mergeCell ref="Z66:AC66"/>
    <mergeCell ref="Z67:AC67"/>
    <mergeCell ref="Z68:AC68"/>
    <mergeCell ref="Z69:AC69"/>
    <mergeCell ref="Z70:AC70"/>
    <mergeCell ref="Z71:AC71"/>
    <mergeCell ref="Z72:AC72"/>
    <mergeCell ref="Z73:AC73"/>
    <mergeCell ref="Z82:AC82"/>
    <mergeCell ref="Z103:AC103"/>
    <mergeCell ref="Z74:AC74"/>
    <mergeCell ref="Z75:AC75"/>
    <mergeCell ref="Z76:AC76"/>
    <mergeCell ref="Z77:AC77"/>
    <mergeCell ref="Z78:AC78"/>
    <mergeCell ref="Z79:AC79"/>
    <mergeCell ref="Z80:AC80"/>
    <mergeCell ref="Z81:AC81"/>
    <mergeCell ref="Z87:AC87"/>
    <mergeCell ref="Z88:AC88"/>
    <mergeCell ref="Z89:AC89"/>
    <mergeCell ref="Z83:AC83"/>
    <mergeCell ref="Z84:AC84"/>
    <mergeCell ref="Z85:AC85"/>
    <mergeCell ref="Z86:AC86"/>
    <mergeCell ref="Z104:AC104"/>
    <mergeCell ref="Z105:AC105"/>
    <mergeCell ref="Z106:AC106"/>
    <mergeCell ref="Z107:AC107"/>
    <mergeCell ref="Z108:AC108"/>
    <mergeCell ref="Z109:AC109"/>
    <mergeCell ref="Z110:AC110"/>
    <mergeCell ref="Z111:AC111"/>
    <mergeCell ref="Z112:AC112"/>
    <mergeCell ref="Z113:AC113"/>
    <mergeCell ref="Z114:AC114"/>
    <mergeCell ref="Z115:AC115"/>
    <mergeCell ref="Z116:AC116"/>
    <mergeCell ref="Z117:AC117"/>
    <mergeCell ref="Z118:AC118"/>
    <mergeCell ref="Z119:AC119"/>
    <mergeCell ref="Z120:AC120"/>
    <mergeCell ref="Z121:AC121"/>
    <mergeCell ref="Z122:AC122"/>
    <mergeCell ref="Z123:AC123"/>
    <mergeCell ref="Z124:AC124"/>
    <mergeCell ref="Z125:AC125"/>
    <mergeCell ref="Z126:AC126"/>
    <mergeCell ref="Z127:AC127"/>
    <mergeCell ref="Z128:AC128"/>
    <mergeCell ref="Z129:AC129"/>
    <mergeCell ref="Z130:AC130"/>
    <mergeCell ref="Z131:AC131"/>
    <mergeCell ref="Z132:AC132"/>
    <mergeCell ref="Z133:AC133"/>
    <mergeCell ref="Z134:AC134"/>
    <mergeCell ref="Z135:AC135"/>
    <mergeCell ref="Z136:AC136"/>
    <mergeCell ref="Z137:AC137"/>
    <mergeCell ref="Z138:AC138"/>
    <mergeCell ref="Z139:AC139"/>
    <mergeCell ref="Z140:AC140"/>
    <mergeCell ref="Z141:AC141"/>
    <mergeCell ref="Z142:AC142"/>
    <mergeCell ref="Z143:AC143"/>
    <mergeCell ref="Z144:AC144"/>
    <mergeCell ref="Z145:AC145"/>
    <mergeCell ref="Z146:AC146"/>
    <mergeCell ref="Z147:AC147"/>
    <mergeCell ref="Z148:AC148"/>
    <mergeCell ref="Z149:AC149"/>
    <mergeCell ref="Z150:AC150"/>
    <mergeCell ref="Z151:AC151"/>
    <mergeCell ref="Z152:AC152"/>
    <mergeCell ref="Z153:AC153"/>
    <mergeCell ref="Z154:AC154"/>
    <mergeCell ref="Z155:AC155"/>
    <mergeCell ref="Z156:AC156"/>
    <mergeCell ref="Z157:AC157"/>
    <mergeCell ref="Z158:AC158"/>
    <mergeCell ref="Z159:AC159"/>
    <mergeCell ref="Z160:AC160"/>
    <mergeCell ref="Z161:AC161"/>
    <mergeCell ref="Z162:AC162"/>
    <mergeCell ref="Z163:AC163"/>
    <mergeCell ref="Z164:AC164"/>
    <mergeCell ref="Z165:AC165"/>
    <mergeCell ref="Z166:AC166"/>
    <mergeCell ref="Z167:AC167"/>
    <mergeCell ref="Z168:AC168"/>
    <mergeCell ref="Z169:AC169"/>
    <mergeCell ref="Z170:AC170"/>
    <mergeCell ref="Z171:AC171"/>
    <mergeCell ref="Z172:AC172"/>
    <mergeCell ref="Z173:AC173"/>
    <mergeCell ref="Z174:AC174"/>
    <mergeCell ref="Z175:AC175"/>
    <mergeCell ref="Z176:AC176"/>
    <mergeCell ref="Z177:AC177"/>
    <mergeCell ref="Z178:AC178"/>
    <mergeCell ref="Z179:AC179"/>
    <mergeCell ref="Z180:AC180"/>
    <mergeCell ref="Z181:AC181"/>
    <mergeCell ref="Z182:AC182"/>
    <mergeCell ref="Z183:AC183"/>
    <mergeCell ref="Z184:AC184"/>
    <mergeCell ref="Z185:AC185"/>
    <mergeCell ref="Z186:AC186"/>
    <mergeCell ref="Z187:AC187"/>
    <mergeCell ref="Z188:AC188"/>
    <mergeCell ref="Z189:AC189"/>
    <mergeCell ref="Z190:AC190"/>
    <mergeCell ref="Z191:AC191"/>
    <mergeCell ref="Z192:AC192"/>
    <mergeCell ref="Z193:AC193"/>
    <mergeCell ref="Z203:AC203"/>
    <mergeCell ref="Z204:AC204"/>
    <mergeCell ref="Z194:AC194"/>
    <mergeCell ref="Z195:AC195"/>
    <mergeCell ref="Z196:AC196"/>
    <mergeCell ref="Z197:AC197"/>
    <mergeCell ref="Z198:AC198"/>
    <mergeCell ref="Z199:AC199"/>
    <mergeCell ref="Z200:AC200"/>
    <mergeCell ref="Z201:AC201"/>
    <mergeCell ref="Z202:AC202"/>
  </mergeCells>
  <dataValidations count="2">
    <dataValidation type="list" errorStyle="information" allowBlank="1" showInputMessage="1" showErrorMessage="1" errorTitle="Keuze maken" error="Svp Keuze make" promptTitle="Svp keuze maken" sqref="C5:C204" xr:uid="{06CB06A6-108C-AB43-ABBF-9D8A15AEBDFE}">
      <formula1>$X$4:$X$5</formula1>
    </dataValidation>
    <dataValidation type="list" allowBlank="1" showInputMessage="1" showErrorMessage="1" errorTitle="Maak een keuze" error="Maak een keuze" promptTitle="Keuze maken" prompt="Keuze maken" sqref="D5:D204" xr:uid="{C4A0443C-7633-4E46-BB02-A9ACF71C8A02}">
      <formula1>$Y$4:$Y$8</formula1>
    </dataValidation>
  </dataValidations>
  <pageMargins left="0.7" right="0.7" top="0.75" bottom="0.75" header="0.3" footer="0.3"/>
  <pageSetup paperSize="9" scale="27" fitToHeight="2" orientation="landscape" horizontalDpi="0" verticalDpi="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77F0-65BC-6847-8E0C-D7B20112EB2B}">
  <dimension ref="A1:AF6"/>
  <sheetViews>
    <sheetView topLeftCell="S1" workbookViewId="0">
      <selection activeCell="Y2" activeCellId="1" sqref="H2:X5 Y2:AF5"/>
    </sheetView>
  </sheetViews>
  <sheetFormatPr baseColWidth="10" defaultColWidth="11" defaultRowHeight="16" x14ac:dyDescent="0.2"/>
  <cols>
    <col min="1" max="1" width="13.83203125" bestFit="1" customWidth="1"/>
    <col min="3" max="3" width="13.6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sheet'!I3</f>
        <v>Onderdoorgang fauna/veetunnel (beton)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sheet'!I19*'Calculatie sheet'!I42</f>
        <v>104031.36695</v>
      </c>
      <c r="D2" s="14" t="s">
        <v>66</v>
      </c>
      <c r="F2" s="567">
        <f>(C2*'Calculatie sheet'!$I$7)/1000</f>
        <v>0</v>
      </c>
      <c r="H2" s="43">
        <f>((LOOKUP('Calculatie sheet'!$I$2,'Objectenoverzicht aantallen'!$A:$A,'Objectenoverzicht aantallen'!$P:$P)*'Calculatie sheet'!$I$19*'Calculatie sheet'!$I$42))/1000</f>
        <v>0</v>
      </c>
      <c r="J2" s="43">
        <f>(LOOKUP('Calculatie sheet'!$I$2,'Objectenoverzicht aantallen'!$A:$A,'Objectenoverzicht aantallen'!E:E)*'Calculatie sheet'!$I$19*'Calculatie sheet'!$I$42)/1000</f>
        <v>0</v>
      </c>
      <c r="K2" s="43">
        <f>(LOOKUP('Calculatie sheet'!$I$2,'Objectenoverzicht aantallen'!$A:$A,'Objectenoverzicht aantallen'!F:F)*'Calculatie sheet'!$I$19*'Calculatie sheet'!$I$42)/1000</f>
        <v>0</v>
      </c>
      <c r="L2" s="43">
        <f>(LOOKUP('Calculatie sheet'!$I$2,'Objectenoverzicht aantallen'!$A:$A,'Objectenoverzicht aantallen'!G:G)*'Calculatie sheet'!$I$19*'Calculatie sheet'!$I$42)/1000</f>
        <v>0</v>
      </c>
      <c r="M2" s="43">
        <f>(LOOKUP('Calculatie sheet'!$I$2,'Objectenoverzicht aantallen'!$A:$A,'Objectenoverzicht aantallen'!H:H)*'Calculatie sheet'!$I$19*'Calculatie sheet'!$I$42)/1000</f>
        <v>0</v>
      </c>
      <c r="N2" s="43">
        <f>(LOOKUP('Calculatie sheet'!$I$2,'Objectenoverzicht aantallen'!$A:$A,'Objectenoverzicht aantallen'!I:I)*'Calculatie sheet'!$I$19*'Calculatie sheet'!$I$42)/1000</f>
        <v>0</v>
      </c>
      <c r="O2" s="43">
        <f>(LOOKUP('Calculatie sheet'!$I$2,'Objectenoverzicht aantallen'!$A:$A,'Objectenoverzicht aantallen'!J:J)*'Calculatie sheet'!$I$19*'Calculatie sheet'!$I$42)/1000</f>
        <v>0</v>
      </c>
      <c r="P2" s="43">
        <f>(LOOKUP('Calculatie sheet'!$I$2,'Objectenoverzicht aantallen'!$A:$A,'Objectenoverzicht aantallen'!K:K)*'Calculatie sheet'!$I$19*'Calculatie sheet'!$I$42)/1000</f>
        <v>0</v>
      </c>
      <c r="Q2" s="43">
        <f>(LOOKUP('Calculatie sheet'!$I$2,'Objectenoverzicht aantallen'!$A:$A,'Objectenoverzicht aantallen'!L:L)*'Calculatie sheet'!$I$19*'Calculatie sheet'!$I$42)/1000</f>
        <v>0</v>
      </c>
      <c r="R2" s="43">
        <f>(LOOKUP('Calculatie sheet'!$I$2,'Objectenoverzicht aantallen'!$A:$A,'Objectenoverzicht aantallen'!M:M)*'Calculatie sheet'!$I$19*'Calculatie sheet'!$I$42)/1000</f>
        <v>0</v>
      </c>
      <c r="S2" s="43">
        <f>(LOOKUP('Calculatie sheet'!$I$2,'Objectenoverzicht aantallen'!$A:$A,'Objectenoverzicht aantallen'!N:N)*'Calculatie sheet'!$I$19*'Calculatie sheet'!$I$42)/1000</f>
        <v>0</v>
      </c>
      <c r="T2" s="43">
        <f>(LOOKUP('Calculatie sheet'!$I$2,'Objectenoverzicht aantallen'!$A:$A,'Objectenoverzicht aantallen'!O:O)*'Calculatie sheet'!$I$19*'Calculatie sheet'!$I$42)/1000</f>
        <v>0</v>
      </c>
      <c r="V2" s="43">
        <f>(LOOKUP('Calculatie sheet'!$I$2,'Objectenoverzicht aantallen'!$A:$A,'Objectenoverzicht aantallen'!Q:Q)*'Calculatie sheet'!$I$19*'Calculatie sheet'!$I$42)/1000</f>
        <v>0</v>
      </c>
      <c r="W2" s="43">
        <f>(LOOKUP('Calculatie sheet'!$I$2,'Objectenoverzicht aantallen'!$A:$A,'Objectenoverzicht aantallen'!R:R)*'Calculatie sheet'!$I$19*'Calculatie sheet'!$I$42)/1000</f>
        <v>0</v>
      </c>
      <c r="X2" s="43">
        <f>(LOOKUP('Calculatie sheet'!$I$2,'Objectenoverzicht aantallen'!$A:$A,'Objectenoverzicht aantallen'!S:S)*'Calculatie sheet'!$I$19*'Calculatie sheet'!$I$42)/1000</f>
        <v>0</v>
      </c>
      <c r="Y2" s="43">
        <f>(LOOKUP('Calculatie sheet'!$I$2,'Objectenoverzicht aantallen'!$A:$A,'Objectenoverzicht aantallen'!T:T)*'Calculatie sheet'!$I$19*'Calculatie sheet'!$I$42)/1000</f>
        <v>0</v>
      </c>
      <c r="Z2" s="43">
        <f>(LOOKUP('Calculatie sheet'!$I$2,'Objectenoverzicht aantallen'!$A:$A,'Objectenoverzicht aantallen'!U:U)*'Calculatie sheet'!$I$19*'Calculatie sheet'!$I$42)/1000</f>
        <v>0</v>
      </c>
      <c r="AA2" s="43">
        <f>(LOOKUP('Calculatie sheet'!$I$2,'Objectenoverzicht aantallen'!$A:$A,'Objectenoverzicht aantallen'!V:V)*'Calculatie sheet'!$I$19*'Calculatie sheet'!$I$42)/1000</f>
        <v>0</v>
      </c>
      <c r="AB2" s="43">
        <f>(LOOKUP('Calculatie sheet'!$I$2,'Objectenoverzicht aantallen'!$A:$A,'Objectenoverzicht aantallen'!W:W)*'Calculatie sheet'!$I$19*'Calculatie sheet'!$I$42)/1000</f>
        <v>0</v>
      </c>
      <c r="AC2" s="43">
        <f>(LOOKUP('Calculatie sheet'!$I$2,'Objectenoverzicht aantallen'!$A:$A,'Objectenoverzicht aantallen'!X:X)*'Calculatie sheet'!$I$19*'Calculatie sheet'!$I$42)/1000</f>
        <v>0</v>
      </c>
      <c r="AD2" s="43">
        <f>(LOOKUP('Calculatie sheet'!$I$2,'Objectenoverzicht aantallen'!$A:$A,'Objectenoverzicht aantallen'!Y:Y)*'Calculatie sheet'!$I$19*'Calculatie sheet'!$I$42)/1000</f>
        <v>0</v>
      </c>
      <c r="AE2" s="43">
        <f>(LOOKUP('Calculatie sheet'!$I$2,'Objectenoverzicht aantallen'!$A:$A,'Objectenoverzicht aantallen'!Z:Z)*'Calculatie sheet'!$I$19*'Calculatie sheet'!$I$42)/1000</f>
        <v>0</v>
      </c>
      <c r="AF2" s="43">
        <f>(LOOKUP('Calculatie sheet'!$I$2,'Objectenoverzicht aantallen'!$A:$A,'Objectenoverzicht aantallen'!AA:AA)*'Calculatie sheet'!$I$19*'Calculatie sheet'!$I$42)/1000</f>
        <v>0</v>
      </c>
    </row>
    <row r="3" spans="1:32" x14ac:dyDescent="0.2">
      <c r="B3" s="2" t="s">
        <v>638</v>
      </c>
      <c r="C3" s="44">
        <f>'Calculatie sheet'!I29*'Calculatie sheet'!I42</f>
        <v>0</v>
      </c>
      <c r="D3" s="24" t="s">
        <v>64</v>
      </c>
      <c r="F3" s="567">
        <f>(C3*'Calculatie sheet'!$I$7)/1000</f>
        <v>0</v>
      </c>
      <c r="H3" s="43">
        <f>((LOOKUP('Calculatie sheet'!$I$2,'Objectenoverzicht aantallen'!$A:$A,'Objectenoverzicht aantallen'!$P:$P)*'Calculatie sheet'!$I$29*'Calculatie sheet'!$I$42))/1000</f>
        <v>0</v>
      </c>
      <c r="J3" s="43">
        <f>(LOOKUP('Calculatie sheet'!$I$2,'Objectenoverzicht aantallen'!$A:$A,'Objectenoverzicht aantallen'!$P:$P)*'Calculatie sheet'!$I$29*'Calculatie sheet'!$I$42)/'Calculatie sheet'!$I$64/1000</f>
        <v>0</v>
      </c>
      <c r="K3" s="43">
        <f>(LOOKUP('Calculatie sheet'!$I$2,'Objectenoverzicht aantallen'!$A:$A,'Objectenoverzicht aantallen'!$P:$P)*'Calculatie sheet'!$I$29*'Calculatie sheet'!$I$42)/'Calculatie sheet'!$I$64/1000</f>
        <v>0</v>
      </c>
      <c r="L3" s="43">
        <f>(LOOKUP('Calculatie sheet'!$I$2,'Objectenoverzicht aantallen'!$A:$A,'Objectenoverzicht aantallen'!$P:$P)*'Calculatie sheet'!$I$29*'Calculatie sheet'!$I$42)/'Calculatie sheet'!$I$64/1000</f>
        <v>0</v>
      </c>
      <c r="M3" s="43">
        <f>(LOOKUP('Calculatie sheet'!$I$2,'Objectenoverzicht aantallen'!$A:$A,'Objectenoverzicht aantallen'!$P:$P)*'Calculatie sheet'!$I$29*'Calculatie sheet'!$I$42)/'Calculatie sheet'!$I$64/1000</f>
        <v>0</v>
      </c>
      <c r="N3" s="43">
        <f>(LOOKUP('Calculatie sheet'!$I$2,'Objectenoverzicht aantallen'!$A:$A,'Objectenoverzicht aantallen'!$P:$P)*'Calculatie sheet'!$I$29*'Calculatie sheet'!$I$42)/'Calculatie sheet'!$I$64/1000</f>
        <v>0</v>
      </c>
      <c r="O3" s="43">
        <f>(LOOKUP('Calculatie sheet'!$I$2,'Objectenoverzicht aantallen'!$A:$A,'Objectenoverzicht aantallen'!$P:$P)*'Calculatie sheet'!$I$29*'Calculatie sheet'!$I$42)/'Calculatie sheet'!$I$64/1000</f>
        <v>0</v>
      </c>
      <c r="P3" s="43">
        <f>(LOOKUP('Calculatie sheet'!$I$2,'Objectenoverzicht aantallen'!$A:$A,'Objectenoverzicht aantallen'!$P:$P)*'Calculatie sheet'!$I$29*'Calculatie sheet'!$I$42)/'Calculatie sheet'!$I$64/1000</f>
        <v>0</v>
      </c>
      <c r="Q3" s="43">
        <f>(LOOKUP('Calculatie sheet'!$I$2,'Objectenoverzicht aantallen'!$A:$A,'Objectenoverzicht aantallen'!$P:$P)*'Calculatie sheet'!$I$29*'Calculatie sheet'!$I$42)/'Calculatie sheet'!$I$64/1000</f>
        <v>0</v>
      </c>
      <c r="R3" s="43">
        <f>(LOOKUP('Calculatie sheet'!$I$2,'Objectenoverzicht aantallen'!$A:$A,'Objectenoverzicht aantallen'!$P:$P)*'Calculatie sheet'!$I$29*'Calculatie sheet'!$I$42)/'Calculatie sheet'!$I$64/1000</f>
        <v>0</v>
      </c>
      <c r="S3" s="43">
        <f>(LOOKUP('Calculatie sheet'!$I$2,'Objectenoverzicht aantallen'!$A:$A,'Objectenoverzicht aantallen'!$P:$P)*'Calculatie sheet'!$I$29*'Calculatie sheet'!$I$42)/'Calculatie sheet'!$I$64/1000</f>
        <v>0</v>
      </c>
      <c r="T3" s="43">
        <f>(LOOKUP('Calculatie sheet'!$I$2,'Objectenoverzicht aantallen'!$A:$A,'Objectenoverzicht aantallen'!$P:$P)*'Calculatie sheet'!$I$29*'Calculatie sheet'!$I$42)/'Calculatie sheet'!$I$64/1000</f>
        <v>0</v>
      </c>
      <c r="V3" s="43">
        <f>(LOOKUP('Calculatie sheet'!$I$2,'Objectenoverzicht aantallen'!$A:$A,'Objectenoverzicht aantallen'!$P:$P)*'Calculatie sheet'!$I$29*'Calculatie sheet'!$I$42)/'Calculatie sheet'!$I$64/1000</f>
        <v>0</v>
      </c>
      <c r="W3" s="43">
        <f>(LOOKUP('Calculatie sheet'!$I$2,'Objectenoverzicht aantallen'!$A:$A,'Objectenoverzicht aantallen'!$P:$P)*'Calculatie sheet'!$I$29*'Calculatie sheet'!$I$42)/'Calculatie sheet'!$I$64/1000</f>
        <v>0</v>
      </c>
      <c r="X3" s="43">
        <f>(LOOKUP('Calculatie sheet'!$I$2,'Objectenoverzicht aantallen'!$A:$A,'Objectenoverzicht aantallen'!$P:$P)*'Calculatie sheet'!$I$29*'Calculatie sheet'!$I$42)/'Calculatie sheet'!$I$64/1000</f>
        <v>0</v>
      </c>
      <c r="Y3" s="43">
        <f>(LOOKUP('Calculatie sheet'!$I$2,'Objectenoverzicht aantallen'!$A:$A,'Objectenoverzicht aantallen'!$P:$P)*'Calculatie sheet'!$I$29*'Calculatie sheet'!$I$42)/'Calculatie sheet'!$I$64/1000</f>
        <v>0</v>
      </c>
      <c r="Z3" s="43">
        <f>(LOOKUP('Calculatie sheet'!$I$2,'Objectenoverzicht aantallen'!$A:$A,'Objectenoverzicht aantallen'!$P:$P)*'Calculatie sheet'!$I$29*'Calculatie sheet'!$I$42)/'Calculatie sheet'!$I$64/1000</f>
        <v>0</v>
      </c>
      <c r="AA3" s="43">
        <f>(LOOKUP('Calculatie sheet'!$I$2,'Objectenoverzicht aantallen'!$A:$A,'Objectenoverzicht aantallen'!$P:$P)*'Calculatie sheet'!$I$29*'Calculatie sheet'!$I$42)/'Calculatie sheet'!$I$64/1000</f>
        <v>0</v>
      </c>
      <c r="AB3" s="43">
        <f>(LOOKUP('Calculatie sheet'!$I$2,'Objectenoverzicht aantallen'!$A:$A,'Objectenoverzicht aantallen'!$P:$P)*'Calculatie sheet'!$I$29*'Calculatie sheet'!$I$42)/'Calculatie sheet'!$I$64/1000</f>
        <v>0</v>
      </c>
      <c r="AC3" s="43">
        <f>(LOOKUP('Calculatie sheet'!$I$2,'Objectenoverzicht aantallen'!$A:$A,'Objectenoverzicht aantallen'!$P:$P)*'Calculatie sheet'!$I$29*'Calculatie sheet'!$I$42)/'Calculatie sheet'!$I$64/1000</f>
        <v>0</v>
      </c>
      <c r="AD3" s="43">
        <f>(LOOKUP('Calculatie sheet'!$I$2,'Objectenoverzicht aantallen'!$A:$A,'Objectenoverzicht aantallen'!$P:$P)*'Calculatie sheet'!$I$29*'Calculatie sheet'!$I$42)/'Calculatie sheet'!$I$64/1000</f>
        <v>0</v>
      </c>
      <c r="AE3" s="43">
        <f>(LOOKUP('Calculatie sheet'!$I$2,'Objectenoverzicht aantallen'!$A:$A,'Objectenoverzicht aantallen'!$P:$P)*'Calculatie sheet'!$I$29*'Calculatie sheet'!$I$42)/'Calculatie sheet'!$I$64/1000</f>
        <v>0</v>
      </c>
      <c r="AF3" s="43">
        <f>(LOOKUP('Calculatie sheet'!$I$2,'Objectenoverzicht aantallen'!$A:$A,'Objectenoverzicht aantallen'!$P:$P)*'Calculatie sheet'!$I$29*'Calculatie sheet'!$I$42)/'Calculatie sheet'!$I$64/1000</f>
        <v>0</v>
      </c>
    </row>
    <row r="4" spans="1:32" x14ac:dyDescent="0.2">
      <c r="B4" s="2" t="s">
        <v>639</v>
      </c>
      <c r="C4" s="44">
        <f>'Calculatie sheet'!I36*'Calculatie sheet'!I42</f>
        <v>20343.693045000004</v>
      </c>
      <c r="D4" s="569" t="s">
        <v>585</v>
      </c>
      <c r="F4" s="567">
        <f>(C4*'Calculatie sheet'!$I$7)/1000</f>
        <v>0</v>
      </c>
      <c r="H4" s="43">
        <f>((LOOKUP('Calculatie sheet'!$I$2,'Objectenoverzicht aantallen'!$A:$A,'Objectenoverzicht aantallen'!$P:$P)*'Calculatie sheet'!$I$36*'Calculatie sheet'!$I$42))/1000</f>
        <v>0</v>
      </c>
      <c r="J4" s="43">
        <f>(LOOKUP('Calculatie sheet'!$I$2,'Objectenoverzicht aantallen'!$A:$A,'Objectenoverzicht aantallen'!Q:Q)*'Calculatie sheet'!$I$36*'Calculatie sheet'!$I$42)/1000</f>
        <v>0</v>
      </c>
      <c r="K4" s="43">
        <f>(LOOKUP('Calculatie sheet'!$I$2,'Objectenoverzicht aantallen'!$A:$A,'Objectenoverzicht aantallen'!R:R)*'Calculatie sheet'!$I$36*'Calculatie sheet'!$I$42)/1000</f>
        <v>0</v>
      </c>
      <c r="L4" s="43">
        <f>(LOOKUP('Calculatie sheet'!$I$2,'Objectenoverzicht aantallen'!$A:$A,'Objectenoverzicht aantallen'!S:S)*'Calculatie sheet'!$I$36*'Calculatie sheet'!$I$42)/1000</f>
        <v>0</v>
      </c>
      <c r="M4" s="43">
        <f>(LOOKUP('Calculatie sheet'!$I$2,'Objectenoverzicht aantallen'!$A:$A,'Objectenoverzicht aantallen'!T:T)*'Calculatie sheet'!$I$36*'Calculatie sheet'!$I$42)/1000</f>
        <v>0</v>
      </c>
      <c r="N4" s="43">
        <f>(LOOKUP('Calculatie sheet'!$I$2,'Objectenoverzicht aantallen'!$A:$A,'Objectenoverzicht aantallen'!U:U)*'Calculatie sheet'!$I$36*'Calculatie sheet'!$I$42)/1000</f>
        <v>0</v>
      </c>
      <c r="O4" s="43">
        <f>(LOOKUP('Calculatie sheet'!$I$2,'Objectenoverzicht aantallen'!$A:$A,'Objectenoverzicht aantallen'!V:V)*'Calculatie sheet'!$I$36*'Calculatie sheet'!$I$42)/1000</f>
        <v>0</v>
      </c>
      <c r="P4" s="43">
        <f>(LOOKUP('Calculatie sheet'!$I$2,'Objectenoverzicht aantallen'!$A:$A,'Objectenoverzicht aantallen'!W:W)*'Calculatie sheet'!$I$36*'Calculatie sheet'!$I$42)/1000</f>
        <v>0</v>
      </c>
      <c r="Q4" s="43">
        <f>(LOOKUP('Calculatie sheet'!$I$2,'Objectenoverzicht aantallen'!$A:$A,'Objectenoverzicht aantallen'!X:X)*'Calculatie sheet'!$I$36*'Calculatie sheet'!$I$42)/1000</f>
        <v>0</v>
      </c>
      <c r="R4" s="43">
        <f>(LOOKUP('Calculatie sheet'!$I$2,'Objectenoverzicht aantallen'!$A:$A,'Objectenoverzicht aantallen'!Y:Y)*'Calculatie sheet'!$I$36*'Calculatie sheet'!$I$42)/1000</f>
        <v>0</v>
      </c>
      <c r="S4" s="43">
        <f>(LOOKUP('Calculatie sheet'!$I$2,'Objectenoverzicht aantallen'!$A:$A,'Objectenoverzicht aantallen'!Z:Z)*'Calculatie sheet'!$I$36*'Calculatie sheet'!$I$42)/1000</f>
        <v>0</v>
      </c>
      <c r="T4" s="43">
        <f>(LOOKUP('Calculatie sheet'!$I$2,'Objectenoverzicht aantallen'!$A:$A,'Objectenoverzicht aantallen'!AA:AA)*'Calculatie sheet'!$I$36*'Calculatie sheet'!$I$42)/1000</f>
        <v>0</v>
      </c>
      <c r="V4" s="43">
        <f>(LOOKUP('Calculatie sheet'!$I$2,'Objectenoverzicht aantallen'!$A:$A,'Objectenoverzicht aantallen'!Q:Q)*'Calculatie sheet'!$I$36*'Calculatie sheet'!$I$42)/1000</f>
        <v>0</v>
      </c>
      <c r="W4" s="43">
        <f>(LOOKUP('Calculatie sheet'!$I$2,'Objectenoverzicht aantallen'!$A:$A,'Objectenoverzicht aantallen'!R:R)*'Calculatie sheet'!$I$36*'Calculatie sheet'!$I$42)/1000</f>
        <v>0</v>
      </c>
      <c r="X4" s="43">
        <f>(LOOKUP('Calculatie sheet'!$I$2,'Objectenoverzicht aantallen'!$A:$A,'Objectenoverzicht aantallen'!S:S)*'Calculatie sheet'!$I$36*'Calculatie sheet'!$I$42)/1000</f>
        <v>0</v>
      </c>
      <c r="Y4" s="43">
        <f>(LOOKUP('Calculatie sheet'!$I$2,'Objectenoverzicht aantallen'!$A:$A,'Objectenoverzicht aantallen'!T:T)*'Calculatie sheet'!$I$36*'Calculatie sheet'!$I$42)/1000</f>
        <v>0</v>
      </c>
      <c r="Z4" s="43">
        <f>(LOOKUP('Calculatie sheet'!$I$2,'Objectenoverzicht aantallen'!$A:$A,'Objectenoverzicht aantallen'!U:U)*'Calculatie sheet'!$I$36*'Calculatie sheet'!$I$42)/1000</f>
        <v>0</v>
      </c>
      <c r="AA4" s="43">
        <f>(LOOKUP('Calculatie sheet'!$I$2,'Objectenoverzicht aantallen'!$A:$A,'Objectenoverzicht aantallen'!V:V)*'Calculatie sheet'!$I$36*'Calculatie sheet'!$I$42)/1000</f>
        <v>0</v>
      </c>
      <c r="AB4" s="43">
        <f>(LOOKUP('Calculatie sheet'!$I$2,'Objectenoverzicht aantallen'!$A:$A,'Objectenoverzicht aantallen'!W:W)*'Calculatie sheet'!$I$36*'Calculatie sheet'!$I$42)/1000</f>
        <v>0</v>
      </c>
      <c r="AC4" s="43">
        <f>(LOOKUP('Calculatie sheet'!$I$2,'Objectenoverzicht aantallen'!$A:$A,'Objectenoverzicht aantallen'!X:X)*'Calculatie sheet'!$I$36*'Calculatie sheet'!$I$42)/1000</f>
        <v>0</v>
      </c>
      <c r="AD4" s="43">
        <f>(LOOKUP('Calculatie sheet'!$I$2,'Objectenoverzicht aantallen'!$A:$A,'Objectenoverzicht aantallen'!Y:Y)*'Calculatie sheet'!$I$36*'Calculatie sheet'!$I$42)/1000</f>
        <v>0</v>
      </c>
      <c r="AE4" s="43">
        <f>(LOOKUP('Calculatie sheet'!$I$2,'Objectenoverzicht aantallen'!$A:$A,'Objectenoverzicht aantallen'!Z:Z)*'Calculatie sheet'!$I$36*'Calculatie sheet'!$I$42)/1000</f>
        <v>0</v>
      </c>
      <c r="AF4" s="43">
        <f>(LOOKUP('Calculatie sheet'!$I$2,'Objectenoverzicht aantallen'!$A:$A,'Objectenoverzicht aantallen'!AA:AA)*'Calculatie sheet'!$I$36*'Calculatie sheet'!$I$42)/1000</f>
        <v>0</v>
      </c>
    </row>
    <row r="5" spans="1:32" x14ac:dyDescent="0.2">
      <c r="B5" s="3" t="s">
        <v>640</v>
      </c>
      <c r="C5" s="44">
        <f>'Calculatie sheet'!I39*'Calculatie sheet'!I42</f>
        <v>-25943.867860000002</v>
      </c>
      <c r="D5" s="457" t="s">
        <v>586</v>
      </c>
      <c r="F5" s="567">
        <f>(C5*'Calculatie sheet'!$I$7)/1000</f>
        <v>0</v>
      </c>
      <c r="H5" s="43">
        <f>((LOOKUP('Calculatie sheet'!$I$2,'Objectenoverzicht aantallen'!$A:$A,'Objectenoverzicht aantallen'!$P:$P)*'Calculatie sheet'!$I$39*'Calculatie sheet'!$I$42))/1000</f>
        <v>0</v>
      </c>
      <c r="J5" s="43">
        <f>(LOOKUP('Calculatie sheet'!$I$2,'Objectenoverzicht aantallen'!$A:$A,'Objectenoverzicht aantallen'!Q:Q)*'Calculatie sheet'!$I$39*'Calculatie sheet'!$I$42)/1000</f>
        <v>0</v>
      </c>
      <c r="K5" s="43">
        <f>(LOOKUP('Calculatie sheet'!$I$2,'Objectenoverzicht aantallen'!$A:$A,'Objectenoverzicht aantallen'!R:R)*'Calculatie sheet'!$I$39*'Calculatie sheet'!$I$42)/1000</f>
        <v>0</v>
      </c>
      <c r="L5" s="43">
        <f>(LOOKUP('Calculatie sheet'!$I$2,'Objectenoverzicht aantallen'!$A:$A,'Objectenoverzicht aantallen'!S:S)*'Calculatie sheet'!$I$39*'Calculatie sheet'!$I$42)/1000</f>
        <v>0</v>
      </c>
      <c r="M5" s="43">
        <f>(LOOKUP('Calculatie sheet'!$I$2,'Objectenoverzicht aantallen'!$A:$A,'Objectenoverzicht aantallen'!T:T)*'Calculatie sheet'!$I$39*'Calculatie sheet'!$I$42)/1000</f>
        <v>0</v>
      </c>
      <c r="N5" s="43">
        <f>(LOOKUP('Calculatie sheet'!$I$2,'Objectenoverzicht aantallen'!$A:$A,'Objectenoverzicht aantallen'!U:U)*'Calculatie sheet'!$I$39*'Calculatie sheet'!$I$42)/1000</f>
        <v>0</v>
      </c>
      <c r="O5" s="43">
        <f>(LOOKUP('Calculatie sheet'!$I$2,'Objectenoverzicht aantallen'!$A:$A,'Objectenoverzicht aantallen'!V:V)*'Calculatie sheet'!$I$39*'Calculatie sheet'!$I$42)/1000</f>
        <v>0</v>
      </c>
      <c r="P5" s="43">
        <f>(LOOKUP('Calculatie sheet'!$I$2,'Objectenoverzicht aantallen'!$A:$A,'Objectenoverzicht aantallen'!W:W)*'Calculatie sheet'!$I$39*'Calculatie sheet'!$I$42)/1000</f>
        <v>0</v>
      </c>
      <c r="Q5" s="43">
        <f>(LOOKUP('Calculatie sheet'!$I$2,'Objectenoverzicht aantallen'!$A:$A,'Objectenoverzicht aantallen'!X:X)*'Calculatie sheet'!$I$39*'Calculatie sheet'!$I$42)/1000</f>
        <v>0</v>
      </c>
      <c r="R5" s="43">
        <f>(LOOKUP('Calculatie sheet'!$I$2,'Objectenoverzicht aantallen'!$A:$A,'Objectenoverzicht aantallen'!Y:Y)*'Calculatie sheet'!$I$39*'Calculatie sheet'!$I$42)/1000</f>
        <v>0</v>
      </c>
      <c r="S5" s="43">
        <f>(LOOKUP('Calculatie sheet'!$I$2,'Objectenoverzicht aantallen'!$A:$A,'Objectenoverzicht aantallen'!Z:Z)*'Calculatie sheet'!$I$39*'Calculatie sheet'!$I$42)/1000</f>
        <v>0</v>
      </c>
      <c r="T5" s="43">
        <f>(LOOKUP('Calculatie sheet'!$I$2,'Objectenoverzicht aantallen'!$A:$A,'Objectenoverzicht aantallen'!AA:AA)*'Calculatie sheet'!$I$39*'Calculatie sheet'!$I$42)/1000</f>
        <v>0</v>
      </c>
      <c r="V5" s="43">
        <f>(LOOKUP('Calculatie sheet'!$I$2,'Objectenoverzicht aantallen'!$A:$A,'Objectenoverzicht aantallen'!Q:Q)*'Calculatie sheet'!$I$39*'Calculatie sheet'!$I$42)/1000</f>
        <v>0</v>
      </c>
      <c r="W5" s="43">
        <f>(LOOKUP('Calculatie sheet'!$I$2,'Objectenoverzicht aantallen'!$A:$A,'Objectenoverzicht aantallen'!R:R)*'Calculatie sheet'!$I$39*'Calculatie sheet'!$I$42)/1000</f>
        <v>0</v>
      </c>
      <c r="X5" s="43">
        <f>(LOOKUP('Calculatie sheet'!$I$2,'Objectenoverzicht aantallen'!$A:$A,'Objectenoverzicht aantallen'!S:S)*'Calculatie sheet'!$I$39*'Calculatie sheet'!$I$42)/1000</f>
        <v>0</v>
      </c>
      <c r="Y5" s="43">
        <f>(LOOKUP('Calculatie sheet'!$I$2,'Objectenoverzicht aantallen'!$A:$A,'Objectenoverzicht aantallen'!T:T)*'Calculatie sheet'!$I$39*'Calculatie sheet'!$I$42)/1000</f>
        <v>0</v>
      </c>
      <c r="Z5" s="43">
        <f>(LOOKUP('Calculatie sheet'!$I$2,'Objectenoverzicht aantallen'!$A:$A,'Objectenoverzicht aantallen'!U:U)*'Calculatie sheet'!$I$39*'Calculatie sheet'!$I$42)/1000</f>
        <v>0</v>
      </c>
      <c r="AA5" s="43">
        <f>(LOOKUP('Calculatie sheet'!$I$2,'Objectenoverzicht aantallen'!$A:$A,'Objectenoverzicht aantallen'!V:V)*'Calculatie sheet'!$I$39*'Calculatie sheet'!$I$42)/1000</f>
        <v>0</v>
      </c>
      <c r="AB5" s="43">
        <f>(LOOKUP('Calculatie sheet'!$I$2,'Objectenoverzicht aantallen'!$A:$A,'Objectenoverzicht aantallen'!W:W)*'Calculatie sheet'!$I$39*'Calculatie sheet'!$I$42)/1000</f>
        <v>0</v>
      </c>
      <c r="AC5" s="43">
        <f>(LOOKUP('Calculatie sheet'!$I$2,'Objectenoverzicht aantallen'!$A:$A,'Objectenoverzicht aantallen'!X:X)*'Calculatie sheet'!$I$39*'Calculatie sheet'!$I$42)/1000</f>
        <v>0</v>
      </c>
      <c r="AD5" s="43">
        <f>(LOOKUP('Calculatie sheet'!$I$2,'Objectenoverzicht aantallen'!$A:$A,'Objectenoverzicht aantallen'!Y:Y)*'Calculatie sheet'!$I$39*'Calculatie sheet'!$I$42)/1000</f>
        <v>0</v>
      </c>
      <c r="AE5" s="43">
        <f>(LOOKUP('Calculatie sheet'!$I$2,'Objectenoverzicht aantallen'!$A:$A,'Objectenoverzicht aantallen'!Z:Z)*'Calculatie sheet'!$I$39*'Calculatie sheet'!$I$42)/1000</f>
        <v>0</v>
      </c>
      <c r="AF5" s="43">
        <f>(LOOKUP('Calculatie sheet'!$I$2,'Objectenoverzicht aantallen'!$A:$A,'Objectenoverzicht aantallen'!AA:AA)*'Calculatie sheet'!$I$39*'Calculatie sheet'!$I$42)/1000</f>
        <v>0</v>
      </c>
    </row>
    <row r="6" spans="1:32" x14ac:dyDescent="0.2">
      <c r="D6" s="458" t="s">
        <v>587</v>
      </c>
    </row>
  </sheetData>
  <pageMargins left="0.7" right="0.7" top="0.75" bottom="0.75" header="0.3" footer="0.3"/>
  <pageSetup paperSize="9" orientation="portrait" horizontalDpi="0" verticalDpi="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29BA6-2C8A-D14E-9008-FA06A9CE37F7}">
  <dimension ref="A1:AF6"/>
  <sheetViews>
    <sheetView topLeftCell="U1" workbookViewId="0">
      <selection activeCell="Y2" activeCellId="1" sqref="H2:X5 Y2:AF5"/>
    </sheetView>
  </sheetViews>
  <sheetFormatPr baseColWidth="10" defaultColWidth="11" defaultRowHeight="16" x14ac:dyDescent="0.2"/>
  <cols>
    <col min="1" max="1" width="13.83203125" bestFit="1" customWidth="1"/>
    <col min="2" max="2" width="12.33203125" bestFit="1" customWidth="1"/>
    <col min="3" max="3" width="12.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sheet'!J3</f>
        <v>Duiker (beton)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sheet'!J19*'Calculatie sheet'!J42</f>
        <v>232188.38539200005</v>
      </c>
      <c r="D2" s="14" t="s">
        <v>66</v>
      </c>
      <c r="F2" s="567">
        <f>(C2*'Calculatie sheet'!$J$7)/1000</f>
        <v>0</v>
      </c>
      <c r="H2" s="43">
        <f>((LOOKUP('Calculatie sheet'!$J$2,'Objectenoverzicht aantallen'!$A:$A,'Objectenoverzicht aantallen'!$P:$P)*'Calculatie sheet'!$J$19*'Calculatie sheet'!$J$42))/1000</f>
        <v>0</v>
      </c>
      <c r="J2" s="43">
        <f>(LOOKUP('Calculatie sheet'!$J$2,'Objectenoverzicht aantallen'!$A:$A,'Objectenoverzicht aantallen'!E:E)*'Calculatie sheet'!$J$19*'Calculatie sheet'!$J$42)/1000</f>
        <v>0</v>
      </c>
      <c r="K2" s="43">
        <f>(LOOKUP('Calculatie sheet'!$J$2,'Objectenoverzicht aantallen'!$A:$A,'Objectenoverzicht aantallen'!F:F)*'Calculatie sheet'!$J$19*'Calculatie sheet'!$J$42)/1000</f>
        <v>0</v>
      </c>
      <c r="L2" s="43">
        <f>(LOOKUP('Calculatie sheet'!$J$2,'Objectenoverzicht aantallen'!$A:$A,'Objectenoverzicht aantallen'!G:G)*'Calculatie sheet'!$J$19*'Calculatie sheet'!$J$42)/1000</f>
        <v>0</v>
      </c>
      <c r="M2" s="43">
        <f>(LOOKUP('Calculatie sheet'!$J$2,'Objectenoverzicht aantallen'!$A:$A,'Objectenoverzicht aantallen'!H:H)*'Calculatie sheet'!$J$19*'Calculatie sheet'!$J$42)/1000</f>
        <v>0</v>
      </c>
      <c r="N2" s="43">
        <f>(LOOKUP('Calculatie sheet'!$J$2,'Objectenoverzicht aantallen'!$A:$A,'Objectenoverzicht aantallen'!I:I)*'Calculatie sheet'!$J$19*'Calculatie sheet'!$J$42)/1000</f>
        <v>0</v>
      </c>
      <c r="O2" s="43">
        <f>(LOOKUP('Calculatie sheet'!$J$2,'Objectenoverzicht aantallen'!$A:$A,'Objectenoverzicht aantallen'!J:J)*'Calculatie sheet'!$J$19*'Calculatie sheet'!$J$42)/1000</f>
        <v>0</v>
      </c>
      <c r="P2" s="43">
        <f>(LOOKUP('Calculatie sheet'!$J$2,'Objectenoverzicht aantallen'!$A:$A,'Objectenoverzicht aantallen'!K:K)*'Calculatie sheet'!$J$19*'Calculatie sheet'!$J$42)/1000</f>
        <v>0</v>
      </c>
      <c r="Q2" s="43">
        <f>(LOOKUP('Calculatie sheet'!$J$2,'Objectenoverzicht aantallen'!$A:$A,'Objectenoverzicht aantallen'!L:L)*'Calculatie sheet'!$J$19*'Calculatie sheet'!$J$42)/1000</f>
        <v>0</v>
      </c>
      <c r="R2" s="43">
        <f>(LOOKUP('Calculatie sheet'!$J$2,'Objectenoverzicht aantallen'!$A:$A,'Objectenoverzicht aantallen'!M:M)*'Calculatie sheet'!$J$19*'Calculatie sheet'!$J$42)/1000</f>
        <v>0</v>
      </c>
      <c r="S2" s="43">
        <f>(LOOKUP('Calculatie sheet'!$J$2,'Objectenoverzicht aantallen'!$A:$A,'Objectenoverzicht aantallen'!N:N)*'Calculatie sheet'!$J$19*'Calculatie sheet'!$J$42)/1000</f>
        <v>0</v>
      </c>
      <c r="T2" s="43">
        <f>(LOOKUP('Calculatie sheet'!$J$2,'Objectenoverzicht aantallen'!$A:$A,'Objectenoverzicht aantallen'!O:O)*'Calculatie sheet'!$J$19*'Calculatie sheet'!$J$42)/1000</f>
        <v>0</v>
      </c>
      <c r="V2" s="43">
        <f>(LOOKUP('Calculatie sheet'!$J$2,'Objectenoverzicht aantallen'!$A:$A,'Objectenoverzicht aantallen'!Q:Q)*'Calculatie sheet'!$J$19*'Calculatie sheet'!$J$42)/1000</f>
        <v>0</v>
      </c>
      <c r="W2" s="43">
        <f>(LOOKUP('Calculatie sheet'!$J$2,'Objectenoverzicht aantallen'!$A:$A,'Objectenoverzicht aantallen'!R:R)*'Calculatie sheet'!$J$19*'Calculatie sheet'!$J$42)/1000</f>
        <v>0</v>
      </c>
      <c r="X2" s="43">
        <f>(LOOKUP('Calculatie sheet'!$J$2,'Objectenoverzicht aantallen'!$A:$A,'Objectenoverzicht aantallen'!S:S)*'Calculatie sheet'!$J$19*'Calculatie sheet'!$J$42)/1000</f>
        <v>0</v>
      </c>
      <c r="Y2" s="43">
        <f>(LOOKUP('Calculatie sheet'!$J$2,'Objectenoverzicht aantallen'!$A:$A,'Objectenoverzicht aantallen'!T:T)*'Calculatie sheet'!$J$19*'Calculatie sheet'!$J$42)/1000</f>
        <v>0</v>
      </c>
      <c r="Z2" s="43">
        <f>(LOOKUP('Calculatie sheet'!$J$2,'Objectenoverzicht aantallen'!$A:$A,'Objectenoverzicht aantallen'!U:U)*'Calculatie sheet'!$J$19*'Calculatie sheet'!$J$42)/1000</f>
        <v>0</v>
      </c>
      <c r="AA2" s="43">
        <f>(LOOKUP('Calculatie sheet'!$J$2,'Objectenoverzicht aantallen'!$A:$A,'Objectenoverzicht aantallen'!V:V)*'Calculatie sheet'!$J$19*'Calculatie sheet'!$J$42)/1000</f>
        <v>0</v>
      </c>
      <c r="AB2" s="43">
        <f>(LOOKUP('Calculatie sheet'!$J$2,'Objectenoverzicht aantallen'!$A:$A,'Objectenoverzicht aantallen'!W:W)*'Calculatie sheet'!$J$19*'Calculatie sheet'!$J$42)/1000</f>
        <v>0</v>
      </c>
      <c r="AC2" s="43">
        <f>(LOOKUP('Calculatie sheet'!$J$2,'Objectenoverzicht aantallen'!$A:$A,'Objectenoverzicht aantallen'!X:X)*'Calculatie sheet'!$J$19*'Calculatie sheet'!$J$42)/1000</f>
        <v>0</v>
      </c>
      <c r="AD2" s="43">
        <f>(LOOKUP('Calculatie sheet'!$J$2,'Objectenoverzicht aantallen'!$A:$A,'Objectenoverzicht aantallen'!Y:Y)*'Calculatie sheet'!$J$19*'Calculatie sheet'!$J$42)/1000</f>
        <v>0</v>
      </c>
      <c r="AE2" s="43">
        <f>(LOOKUP('Calculatie sheet'!$J$2,'Objectenoverzicht aantallen'!$A:$A,'Objectenoverzicht aantallen'!Z:Z)*'Calculatie sheet'!$J$19*'Calculatie sheet'!$J$42)/1000</f>
        <v>0</v>
      </c>
      <c r="AF2" s="43">
        <f>(LOOKUP('Calculatie sheet'!$J$2,'Objectenoverzicht aantallen'!$A:$A,'Objectenoverzicht aantallen'!AA:AA)*'Calculatie sheet'!$J$19*'Calculatie sheet'!$J$42)/1000</f>
        <v>0</v>
      </c>
    </row>
    <row r="3" spans="1:32" x14ac:dyDescent="0.2">
      <c r="B3" s="2" t="s">
        <v>638</v>
      </c>
      <c r="C3" s="44">
        <f>'Calculatie sheet'!J29*'Calculatie sheet'!J42</f>
        <v>120325.41612000001</v>
      </c>
      <c r="D3" s="24" t="s">
        <v>64</v>
      </c>
      <c r="F3" s="567">
        <f>(C3*'Calculatie sheet'!$J$7)/1000</f>
        <v>0</v>
      </c>
      <c r="H3" s="43">
        <f>((LOOKUP('Calculatie sheet'!$J$2,'Objectenoverzicht aantallen'!$A:$A,'Objectenoverzicht aantallen'!$P:$P)*'Calculatie sheet'!$J$29*'Calculatie sheet'!$J$42))/1000</f>
        <v>0</v>
      </c>
      <c r="J3" s="43">
        <f>(LOOKUP('Calculatie sheet'!$J$2,'Objectenoverzicht aantallen'!$A:$A,'Objectenoverzicht aantallen'!$P:$P)*'Calculatie sheet'!$J$29*'Calculatie sheet'!$J$42)/'Calculatie sheet'!$J$64/1000</f>
        <v>0</v>
      </c>
      <c r="K3" s="43">
        <f>(LOOKUP('Calculatie sheet'!$J$2,'Objectenoverzicht aantallen'!$A:$A,'Objectenoverzicht aantallen'!$P:$P)*'Calculatie sheet'!$J$29*'Calculatie sheet'!$J$42)/'Calculatie sheet'!$J$64/1000</f>
        <v>0</v>
      </c>
      <c r="L3" s="43">
        <f>(LOOKUP('Calculatie sheet'!$J$2,'Objectenoverzicht aantallen'!$A:$A,'Objectenoverzicht aantallen'!$P:$P)*'Calculatie sheet'!$J$29*'Calculatie sheet'!$J$42)/'Calculatie sheet'!$J$64/1000</f>
        <v>0</v>
      </c>
      <c r="M3" s="43">
        <f>(LOOKUP('Calculatie sheet'!$J$2,'Objectenoverzicht aantallen'!$A:$A,'Objectenoverzicht aantallen'!$P:$P)*'Calculatie sheet'!$J$29*'Calculatie sheet'!$J$42)/'Calculatie sheet'!$J$64/1000</f>
        <v>0</v>
      </c>
      <c r="N3" s="43">
        <f>(LOOKUP('Calculatie sheet'!$J$2,'Objectenoverzicht aantallen'!$A:$A,'Objectenoverzicht aantallen'!$P:$P)*'Calculatie sheet'!$J$29*'Calculatie sheet'!$J$42)/'Calculatie sheet'!$J$64/1000</f>
        <v>0</v>
      </c>
      <c r="O3" s="43">
        <f>(LOOKUP('Calculatie sheet'!$J$2,'Objectenoverzicht aantallen'!$A:$A,'Objectenoverzicht aantallen'!$P:$P)*'Calculatie sheet'!$J$29*'Calculatie sheet'!$J$42)/'Calculatie sheet'!$J$64/1000</f>
        <v>0</v>
      </c>
      <c r="P3" s="43">
        <f>(LOOKUP('Calculatie sheet'!$J$2,'Objectenoverzicht aantallen'!$A:$A,'Objectenoverzicht aantallen'!$P:$P)*'Calculatie sheet'!$J$29*'Calculatie sheet'!$J$42)/'Calculatie sheet'!$J$64/1000</f>
        <v>0</v>
      </c>
      <c r="Q3" s="43">
        <f>(LOOKUP('Calculatie sheet'!$J$2,'Objectenoverzicht aantallen'!$A:$A,'Objectenoverzicht aantallen'!$P:$P)*'Calculatie sheet'!$J$29*'Calculatie sheet'!$J$42)/'Calculatie sheet'!$J$64/1000</f>
        <v>0</v>
      </c>
      <c r="R3" s="43">
        <f>(LOOKUP('Calculatie sheet'!$J$2,'Objectenoverzicht aantallen'!$A:$A,'Objectenoverzicht aantallen'!$P:$P)*'Calculatie sheet'!$J$29*'Calculatie sheet'!$J$42)/'Calculatie sheet'!$J$64/1000</f>
        <v>0</v>
      </c>
      <c r="S3" s="43">
        <f>(LOOKUP('Calculatie sheet'!$J$2,'Objectenoverzicht aantallen'!$A:$A,'Objectenoverzicht aantallen'!$P:$P)*'Calculatie sheet'!$J$29*'Calculatie sheet'!$J$42)/'Calculatie sheet'!$J$64/1000</f>
        <v>0</v>
      </c>
      <c r="T3" s="43">
        <f>(LOOKUP('Calculatie sheet'!$J$2,'Objectenoverzicht aantallen'!$A:$A,'Objectenoverzicht aantallen'!$P:$P)*'Calculatie sheet'!$J$29*'Calculatie sheet'!$J$42)/'Calculatie sheet'!$J$64/1000</f>
        <v>0</v>
      </c>
      <c r="V3" s="43">
        <f>(LOOKUP('Calculatie sheet'!$J$2,'Objectenoverzicht aantallen'!$A:$A,'Objectenoverzicht aantallen'!$P:$P)*'Calculatie sheet'!$J$29*'Calculatie sheet'!$J$42)/'Calculatie sheet'!$J$64/1000</f>
        <v>0</v>
      </c>
      <c r="W3" s="43">
        <f>(LOOKUP('Calculatie sheet'!$J$2,'Objectenoverzicht aantallen'!$A:$A,'Objectenoverzicht aantallen'!$P:$P)*'Calculatie sheet'!$J$29*'Calculatie sheet'!$J$42)/'Calculatie sheet'!$J$64/1000</f>
        <v>0</v>
      </c>
      <c r="X3" s="43">
        <f>(LOOKUP('Calculatie sheet'!$J$2,'Objectenoverzicht aantallen'!$A:$A,'Objectenoverzicht aantallen'!$P:$P)*'Calculatie sheet'!$J$29*'Calculatie sheet'!$J$42)/'Calculatie sheet'!$J$64/1000</f>
        <v>0</v>
      </c>
      <c r="Y3" s="43">
        <f>(LOOKUP('Calculatie sheet'!$J$2,'Objectenoverzicht aantallen'!$A:$A,'Objectenoverzicht aantallen'!$P:$P)*'Calculatie sheet'!$J$29*'Calculatie sheet'!$J$42)/'Calculatie sheet'!$J$64/1000</f>
        <v>0</v>
      </c>
      <c r="Z3" s="43">
        <f>(LOOKUP('Calculatie sheet'!$J$2,'Objectenoverzicht aantallen'!$A:$A,'Objectenoverzicht aantallen'!$P:$P)*'Calculatie sheet'!$J$29*'Calculatie sheet'!$J$42)/'Calculatie sheet'!$J$64/1000</f>
        <v>0</v>
      </c>
      <c r="AA3" s="43">
        <f>(LOOKUP('Calculatie sheet'!$J$2,'Objectenoverzicht aantallen'!$A:$A,'Objectenoverzicht aantallen'!$P:$P)*'Calculatie sheet'!$J$29*'Calculatie sheet'!$J$42)/'Calculatie sheet'!$J$64/1000</f>
        <v>0</v>
      </c>
      <c r="AB3" s="43">
        <f>(LOOKUP('Calculatie sheet'!$J$2,'Objectenoverzicht aantallen'!$A:$A,'Objectenoverzicht aantallen'!$P:$P)*'Calculatie sheet'!$J$29*'Calculatie sheet'!$J$42)/'Calculatie sheet'!$J$64/1000</f>
        <v>0</v>
      </c>
      <c r="AC3" s="43">
        <f>(LOOKUP('Calculatie sheet'!$J$2,'Objectenoverzicht aantallen'!$A:$A,'Objectenoverzicht aantallen'!$P:$P)*'Calculatie sheet'!$J$29*'Calculatie sheet'!$J$42)/'Calculatie sheet'!$J$64/1000</f>
        <v>0</v>
      </c>
      <c r="AD3" s="43">
        <f>(LOOKUP('Calculatie sheet'!$J$2,'Objectenoverzicht aantallen'!$A:$A,'Objectenoverzicht aantallen'!$P:$P)*'Calculatie sheet'!$J$29*'Calculatie sheet'!$J$42)/'Calculatie sheet'!$J$64/1000</f>
        <v>0</v>
      </c>
      <c r="AE3" s="43">
        <f>(LOOKUP('Calculatie sheet'!$J$2,'Objectenoverzicht aantallen'!$A:$A,'Objectenoverzicht aantallen'!$P:$P)*'Calculatie sheet'!$J$29*'Calculatie sheet'!$J$42)/'Calculatie sheet'!$J$64/1000</f>
        <v>0</v>
      </c>
      <c r="AF3" s="43">
        <f>(LOOKUP('Calculatie sheet'!$J$2,'Objectenoverzicht aantallen'!$A:$A,'Objectenoverzicht aantallen'!$P:$P)*'Calculatie sheet'!$J$29*'Calculatie sheet'!$J$42)/'Calculatie sheet'!$J$64/1000</f>
        <v>0</v>
      </c>
    </row>
    <row r="4" spans="1:32" x14ac:dyDescent="0.2">
      <c r="B4" s="2" t="s">
        <v>639</v>
      </c>
      <c r="C4" s="44">
        <f>'Calculatie sheet'!J36*'Calculatie sheet'!J42</f>
        <v>15800.974973999999</v>
      </c>
      <c r="D4" s="569" t="s">
        <v>585</v>
      </c>
      <c r="F4" s="567">
        <f>(C4*'Calculatie sheet'!$J$7)/1000</f>
        <v>0</v>
      </c>
      <c r="H4" s="43">
        <f>((LOOKUP('Calculatie sheet'!$J$2,'Objectenoverzicht aantallen'!$A:$A,'Objectenoverzicht aantallen'!$P:$P)*'Calculatie sheet'!$J$36*'Calculatie sheet'!$J$42))/1000</f>
        <v>0</v>
      </c>
      <c r="J4" s="43">
        <f>(LOOKUP('Calculatie sheet'!$J$2,'Objectenoverzicht aantallen'!$A:$A,'Objectenoverzicht aantallen'!Q:Q)*'Calculatie sheet'!$J$36*'Calculatie sheet'!$J$42)/1000</f>
        <v>0</v>
      </c>
      <c r="K4" s="43">
        <f>(LOOKUP('Calculatie sheet'!$J$2,'Objectenoverzicht aantallen'!$A:$A,'Objectenoverzicht aantallen'!R:R)*'Calculatie sheet'!$J$36*'Calculatie sheet'!$J$42)/1000</f>
        <v>0</v>
      </c>
      <c r="L4" s="43">
        <f>(LOOKUP('Calculatie sheet'!$J$2,'Objectenoverzicht aantallen'!$A:$A,'Objectenoverzicht aantallen'!S:S)*'Calculatie sheet'!$J$36*'Calculatie sheet'!$J$42)/1000</f>
        <v>0</v>
      </c>
      <c r="M4" s="43">
        <f>(LOOKUP('Calculatie sheet'!$J$2,'Objectenoverzicht aantallen'!$A:$A,'Objectenoverzicht aantallen'!T:T)*'Calculatie sheet'!$J$36*'Calculatie sheet'!$J$42)/1000</f>
        <v>0</v>
      </c>
      <c r="N4" s="43">
        <f>(LOOKUP('Calculatie sheet'!$J$2,'Objectenoverzicht aantallen'!$A:$A,'Objectenoverzicht aantallen'!U:U)*'Calculatie sheet'!$J$36*'Calculatie sheet'!$J$42)/1000</f>
        <v>0</v>
      </c>
      <c r="O4" s="43">
        <f>(LOOKUP('Calculatie sheet'!$J$2,'Objectenoverzicht aantallen'!$A:$A,'Objectenoverzicht aantallen'!V:V)*'Calculatie sheet'!$J$36*'Calculatie sheet'!$J$42)/1000</f>
        <v>0</v>
      </c>
      <c r="P4" s="43">
        <f>(LOOKUP('Calculatie sheet'!$J$2,'Objectenoverzicht aantallen'!$A:$A,'Objectenoverzicht aantallen'!W:W)*'Calculatie sheet'!$J$36*'Calculatie sheet'!$J$42)/1000</f>
        <v>0</v>
      </c>
      <c r="Q4" s="43">
        <f>(LOOKUP('Calculatie sheet'!$J$2,'Objectenoverzicht aantallen'!$A:$A,'Objectenoverzicht aantallen'!X:X)*'Calculatie sheet'!$J$36*'Calculatie sheet'!$J$42)/1000</f>
        <v>0</v>
      </c>
      <c r="R4" s="43">
        <f>(LOOKUP('Calculatie sheet'!$J$2,'Objectenoverzicht aantallen'!$A:$A,'Objectenoverzicht aantallen'!Y:Y)*'Calculatie sheet'!$J$36*'Calculatie sheet'!$J$42)/1000</f>
        <v>0</v>
      </c>
      <c r="S4" s="43">
        <f>(LOOKUP('Calculatie sheet'!$J$2,'Objectenoverzicht aantallen'!$A:$A,'Objectenoverzicht aantallen'!Z:Z)*'Calculatie sheet'!$J$36*'Calculatie sheet'!$J$42)/1000</f>
        <v>0</v>
      </c>
      <c r="T4" s="43">
        <f>(LOOKUP('Calculatie sheet'!$J$2,'Objectenoverzicht aantallen'!$A:$A,'Objectenoverzicht aantallen'!AA:AA)*'Calculatie sheet'!$J$36*'Calculatie sheet'!$J$42)/1000</f>
        <v>0</v>
      </c>
      <c r="V4" s="43">
        <f>(LOOKUP('Calculatie sheet'!$J$2,'Objectenoverzicht aantallen'!$A:$A,'Objectenoverzicht aantallen'!Q:Q)*'Calculatie sheet'!$J$36*'Calculatie sheet'!$J$42)/1000</f>
        <v>0</v>
      </c>
      <c r="W4" s="43">
        <f>(LOOKUP('Calculatie sheet'!$J$2,'Objectenoverzicht aantallen'!$A:$A,'Objectenoverzicht aantallen'!R:R)*'Calculatie sheet'!$J$36*'Calculatie sheet'!$J$42)/1000</f>
        <v>0</v>
      </c>
      <c r="X4" s="43">
        <f>(LOOKUP('Calculatie sheet'!$J$2,'Objectenoverzicht aantallen'!$A:$A,'Objectenoverzicht aantallen'!S:S)*'Calculatie sheet'!$J$36*'Calculatie sheet'!$J$42)/1000</f>
        <v>0</v>
      </c>
      <c r="Y4" s="43">
        <f>(LOOKUP('Calculatie sheet'!$J$2,'Objectenoverzicht aantallen'!$A:$A,'Objectenoverzicht aantallen'!T:T)*'Calculatie sheet'!$J$36*'Calculatie sheet'!$J$42)/1000</f>
        <v>0</v>
      </c>
      <c r="Z4" s="43">
        <f>(LOOKUP('Calculatie sheet'!$J$2,'Objectenoverzicht aantallen'!$A:$A,'Objectenoverzicht aantallen'!U:U)*'Calculatie sheet'!$J$36*'Calculatie sheet'!$J$42)/1000</f>
        <v>0</v>
      </c>
      <c r="AA4" s="43">
        <f>(LOOKUP('Calculatie sheet'!$J$2,'Objectenoverzicht aantallen'!$A:$A,'Objectenoverzicht aantallen'!V:V)*'Calculatie sheet'!$J$36*'Calculatie sheet'!$J$42)/1000</f>
        <v>0</v>
      </c>
      <c r="AB4" s="43">
        <f>(LOOKUP('Calculatie sheet'!$J$2,'Objectenoverzicht aantallen'!$A:$A,'Objectenoverzicht aantallen'!W:W)*'Calculatie sheet'!$J$36*'Calculatie sheet'!$J$42)/1000</f>
        <v>0</v>
      </c>
      <c r="AC4" s="43">
        <f>(LOOKUP('Calculatie sheet'!$J$2,'Objectenoverzicht aantallen'!$A:$A,'Objectenoverzicht aantallen'!X:X)*'Calculatie sheet'!$J$36*'Calculatie sheet'!$J$42)/1000</f>
        <v>0</v>
      </c>
      <c r="AD4" s="43">
        <f>(LOOKUP('Calculatie sheet'!$J$2,'Objectenoverzicht aantallen'!$A:$A,'Objectenoverzicht aantallen'!Y:Y)*'Calculatie sheet'!$J$36*'Calculatie sheet'!$J$42)/1000</f>
        <v>0</v>
      </c>
      <c r="AE4" s="43">
        <f>(LOOKUP('Calculatie sheet'!$J$2,'Objectenoverzicht aantallen'!$A:$A,'Objectenoverzicht aantallen'!Z:Z)*'Calculatie sheet'!$J$36*'Calculatie sheet'!$J$42)/1000</f>
        <v>0</v>
      </c>
      <c r="AF4" s="43">
        <f>(LOOKUP('Calculatie sheet'!$J$2,'Objectenoverzicht aantallen'!$A:$A,'Objectenoverzicht aantallen'!AA:AA)*'Calculatie sheet'!$J$36*'Calculatie sheet'!$J$42)/1000</f>
        <v>0</v>
      </c>
    </row>
    <row r="5" spans="1:32" x14ac:dyDescent="0.2">
      <c r="B5" s="3" t="s">
        <v>640</v>
      </c>
      <c r="C5" s="44">
        <f>'Calculatie sheet'!J39*'Calculatie sheet'!J42</f>
        <v>-37750.446486000001</v>
      </c>
      <c r="D5" s="457" t="s">
        <v>586</v>
      </c>
      <c r="F5" s="567">
        <f>(C5*'Calculatie sheet'!$J$7)/1000</f>
        <v>0</v>
      </c>
      <c r="H5" s="43">
        <f>((LOOKUP('Calculatie sheet'!$J$2,'Objectenoverzicht aantallen'!$A:$A,'Objectenoverzicht aantallen'!$P:$P)*'Calculatie sheet'!$J$39*'Calculatie sheet'!$J$42))/1000</f>
        <v>0</v>
      </c>
      <c r="J5" s="43">
        <f>(LOOKUP('Calculatie sheet'!$J$2,'Objectenoverzicht aantallen'!$A:$A,'Objectenoverzicht aantallen'!Q:Q)*'Calculatie sheet'!$J$39*'Calculatie sheet'!$J$42)/1000</f>
        <v>0</v>
      </c>
      <c r="K5" s="43">
        <f>(LOOKUP('Calculatie sheet'!$J$2,'Objectenoverzicht aantallen'!$A:$A,'Objectenoverzicht aantallen'!R:R)*'Calculatie sheet'!$J$39*'Calculatie sheet'!$J$42)/1000</f>
        <v>0</v>
      </c>
      <c r="L5" s="43">
        <f>(LOOKUP('Calculatie sheet'!$J$2,'Objectenoverzicht aantallen'!$A:$A,'Objectenoverzicht aantallen'!S:S)*'Calculatie sheet'!$J$39*'Calculatie sheet'!$J$42)/1000</f>
        <v>0</v>
      </c>
      <c r="M5" s="43">
        <f>(LOOKUP('Calculatie sheet'!$J$2,'Objectenoverzicht aantallen'!$A:$A,'Objectenoverzicht aantallen'!T:T)*'Calculatie sheet'!$J$39*'Calculatie sheet'!$J$42)/1000</f>
        <v>0</v>
      </c>
      <c r="N5" s="43">
        <f>(LOOKUP('Calculatie sheet'!$J$2,'Objectenoverzicht aantallen'!$A:$A,'Objectenoverzicht aantallen'!U:U)*'Calculatie sheet'!$J$39*'Calculatie sheet'!$J$42)/1000</f>
        <v>0</v>
      </c>
      <c r="O5" s="43">
        <f>(LOOKUP('Calculatie sheet'!$J$2,'Objectenoverzicht aantallen'!$A:$A,'Objectenoverzicht aantallen'!V:V)*'Calculatie sheet'!$J$39*'Calculatie sheet'!$J$42)/1000</f>
        <v>0</v>
      </c>
      <c r="P5" s="43">
        <f>(LOOKUP('Calculatie sheet'!$J$2,'Objectenoverzicht aantallen'!$A:$A,'Objectenoverzicht aantallen'!W:W)*'Calculatie sheet'!$J$39*'Calculatie sheet'!$J$42)/1000</f>
        <v>0</v>
      </c>
      <c r="Q5" s="43">
        <f>(LOOKUP('Calculatie sheet'!$J$2,'Objectenoverzicht aantallen'!$A:$A,'Objectenoverzicht aantallen'!X:X)*'Calculatie sheet'!$J$39*'Calculatie sheet'!$J$42)/1000</f>
        <v>0</v>
      </c>
      <c r="R5" s="43">
        <f>(LOOKUP('Calculatie sheet'!$J$2,'Objectenoverzicht aantallen'!$A:$A,'Objectenoverzicht aantallen'!Y:Y)*'Calculatie sheet'!$J$39*'Calculatie sheet'!$J$42)/1000</f>
        <v>0</v>
      </c>
      <c r="S5" s="43">
        <f>(LOOKUP('Calculatie sheet'!$J$2,'Objectenoverzicht aantallen'!$A:$A,'Objectenoverzicht aantallen'!Z:Z)*'Calculatie sheet'!$J$39*'Calculatie sheet'!$J$42)/1000</f>
        <v>0</v>
      </c>
      <c r="T5" s="43">
        <f>(LOOKUP('Calculatie sheet'!$J$2,'Objectenoverzicht aantallen'!$A:$A,'Objectenoverzicht aantallen'!AA:AA)*'Calculatie sheet'!$J$39*'Calculatie sheet'!$J$42)/1000</f>
        <v>0</v>
      </c>
      <c r="V5" s="43">
        <f>(LOOKUP('Calculatie sheet'!$J$2,'Objectenoverzicht aantallen'!$A:$A,'Objectenoverzicht aantallen'!Q:Q)*'Calculatie sheet'!$J$39*'Calculatie sheet'!$J$42)/1000</f>
        <v>0</v>
      </c>
      <c r="W5" s="43">
        <f>(LOOKUP('Calculatie sheet'!$J$2,'Objectenoverzicht aantallen'!$A:$A,'Objectenoverzicht aantallen'!R:R)*'Calculatie sheet'!$J$39*'Calculatie sheet'!$J$42)/1000</f>
        <v>0</v>
      </c>
      <c r="X5" s="43">
        <f>(LOOKUP('Calculatie sheet'!$J$2,'Objectenoverzicht aantallen'!$A:$A,'Objectenoverzicht aantallen'!S:S)*'Calculatie sheet'!$J$39*'Calculatie sheet'!$J$42)/1000</f>
        <v>0</v>
      </c>
      <c r="Y5" s="43">
        <f>(LOOKUP('Calculatie sheet'!$J$2,'Objectenoverzicht aantallen'!$A:$A,'Objectenoverzicht aantallen'!T:T)*'Calculatie sheet'!$J$39*'Calculatie sheet'!$J$42)/1000</f>
        <v>0</v>
      </c>
      <c r="Z5" s="43">
        <f>(LOOKUP('Calculatie sheet'!$J$2,'Objectenoverzicht aantallen'!$A:$A,'Objectenoverzicht aantallen'!U:U)*'Calculatie sheet'!$J$39*'Calculatie sheet'!$J$42)/1000</f>
        <v>0</v>
      </c>
      <c r="AA5" s="43">
        <f>(LOOKUP('Calculatie sheet'!$J$2,'Objectenoverzicht aantallen'!$A:$A,'Objectenoverzicht aantallen'!V:V)*'Calculatie sheet'!$J$39*'Calculatie sheet'!$J$42)/1000</f>
        <v>0</v>
      </c>
      <c r="AB5" s="43">
        <f>(LOOKUP('Calculatie sheet'!$J$2,'Objectenoverzicht aantallen'!$A:$A,'Objectenoverzicht aantallen'!W:W)*'Calculatie sheet'!$J$39*'Calculatie sheet'!$J$42)/1000</f>
        <v>0</v>
      </c>
      <c r="AC5" s="43">
        <f>(LOOKUP('Calculatie sheet'!$J$2,'Objectenoverzicht aantallen'!$A:$A,'Objectenoverzicht aantallen'!X:X)*'Calculatie sheet'!$J$39*'Calculatie sheet'!$J$42)/1000</f>
        <v>0</v>
      </c>
      <c r="AD5" s="43">
        <f>(LOOKUP('Calculatie sheet'!$J$2,'Objectenoverzicht aantallen'!$A:$A,'Objectenoverzicht aantallen'!Y:Y)*'Calculatie sheet'!$J$39*'Calculatie sheet'!$J$42)/1000</f>
        <v>0</v>
      </c>
      <c r="AE5" s="43">
        <f>(LOOKUP('Calculatie sheet'!$J$2,'Objectenoverzicht aantallen'!$A:$A,'Objectenoverzicht aantallen'!Z:Z)*'Calculatie sheet'!$J$39*'Calculatie sheet'!$J$42)/1000</f>
        <v>0</v>
      </c>
      <c r="AF5" s="43">
        <f>(LOOKUP('Calculatie sheet'!$J$2,'Objectenoverzicht aantallen'!$A:$A,'Objectenoverzicht aantallen'!AA:AA)*'Calculatie sheet'!$J$39*'Calculatie sheet'!$J$42)/1000</f>
        <v>0</v>
      </c>
    </row>
    <row r="6" spans="1:32" x14ac:dyDescent="0.2">
      <c r="D6" s="458" t="s">
        <v>587</v>
      </c>
    </row>
  </sheetData>
  <pageMargins left="0.7" right="0.7" top="0.75" bottom="0.75" header="0.3" footer="0.3"/>
  <pageSetup paperSize="9" orientation="portrait" horizontalDpi="0" verticalDpi="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EF7A1-D69E-B448-9DF9-681C4842F815}">
  <dimension ref="A1:AF6"/>
  <sheetViews>
    <sheetView topLeftCell="N1" workbookViewId="0">
      <selection activeCell="AA2" activeCellId="1" sqref="H2:Z5 AA2:AF5"/>
    </sheetView>
  </sheetViews>
  <sheetFormatPr baseColWidth="10" defaultColWidth="11" defaultRowHeight="16" x14ac:dyDescent="0.2"/>
  <cols>
    <col min="1" max="1" width="13.83203125" bestFit="1" customWidth="1"/>
    <col min="3" max="3" width="10.83203125" style="29"/>
    <col min="4" max="4" width="31.83203125" bestFit="1" customWidth="1"/>
    <col min="6" max="6" width="18" bestFit="1" customWidth="1"/>
    <col min="8" max="14" width="13.1640625" bestFit="1" customWidth="1"/>
    <col min="15" max="30" width="10.83203125" customWidth="1"/>
  </cols>
  <sheetData>
    <row r="1" spans="1:32" x14ac:dyDescent="0.2">
      <c r="A1" t="str">
        <f>'Calculatie sheet'!K3</f>
        <v>Duiker (PE)</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sheet'!K19*'Calculatie sheet'!K42</f>
        <v>4631.5784470000008</v>
      </c>
      <c r="D2" s="14" t="s">
        <v>66</v>
      </c>
      <c r="F2" s="567">
        <f>(C2*'Calculatie sheet'!$K$7)/1000</f>
        <v>0</v>
      </c>
      <c r="H2" s="43">
        <f>((LOOKUP('Calculatie sheet'!$K$2,'Objectenoverzicht aantallen'!$A:$A,'Objectenoverzicht aantallen'!$P:$P)*'Calculatie sheet'!$K$19*'Calculatie sheet'!$K$42))/1000</f>
        <v>0</v>
      </c>
      <c r="J2" s="43">
        <f>(LOOKUP('Calculatie sheet'!$K$2,'Objectenoverzicht aantallen'!$A:$A,'Objectenoverzicht aantallen'!E:E)*'Calculatie sheet'!$K$19*'Calculatie sheet'!$K$42)/1000</f>
        <v>0</v>
      </c>
      <c r="K2" s="43">
        <f>(LOOKUP('Calculatie sheet'!$K$2,'Objectenoverzicht aantallen'!$A:$A,'Objectenoverzicht aantallen'!F:F)*'Calculatie sheet'!$K$19*'Calculatie sheet'!$K$42)/1000</f>
        <v>0</v>
      </c>
      <c r="L2" s="43">
        <f>(LOOKUP('Calculatie sheet'!$K$2,'Objectenoverzicht aantallen'!$A:$A,'Objectenoverzicht aantallen'!G:G)*'Calculatie sheet'!$K$19*'Calculatie sheet'!$K$42)/1000</f>
        <v>0</v>
      </c>
      <c r="M2" s="43">
        <f>(LOOKUP('Calculatie sheet'!$K$2,'Objectenoverzicht aantallen'!$A:$A,'Objectenoverzicht aantallen'!H:H)*'Calculatie sheet'!$K$19*'Calculatie sheet'!$K$42)/1000</f>
        <v>0</v>
      </c>
      <c r="N2" s="43">
        <f>(LOOKUP('Calculatie sheet'!$K$2,'Objectenoverzicht aantallen'!$A:$A,'Objectenoverzicht aantallen'!I:I)*'Calculatie sheet'!$K$19*'Calculatie sheet'!$K$42)/1000</f>
        <v>0</v>
      </c>
      <c r="O2" s="43">
        <f>(LOOKUP('Calculatie sheet'!$K$2,'Objectenoverzicht aantallen'!$A:$A,'Objectenoverzicht aantallen'!J:J)*'Calculatie sheet'!$K$19*'Calculatie sheet'!$K$42)/1000</f>
        <v>0</v>
      </c>
      <c r="P2" s="43">
        <f>(LOOKUP('Calculatie sheet'!$K$2,'Objectenoverzicht aantallen'!$A:$A,'Objectenoverzicht aantallen'!K:K)*'Calculatie sheet'!$K$19*'Calculatie sheet'!$K$42)/1000</f>
        <v>0</v>
      </c>
      <c r="Q2" s="43">
        <f>(LOOKUP('Calculatie sheet'!$K$2,'Objectenoverzicht aantallen'!$A:$A,'Objectenoverzicht aantallen'!L:L)*'Calculatie sheet'!$K$19*'Calculatie sheet'!$K$42)/1000</f>
        <v>0</v>
      </c>
      <c r="R2" s="43">
        <f>(LOOKUP('Calculatie sheet'!$K$2,'Objectenoverzicht aantallen'!$A:$A,'Objectenoverzicht aantallen'!M:M)*'Calculatie sheet'!$K$19*'Calculatie sheet'!$K$42)/1000</f>
        <v>0</v>
      </c>
      <c r="S2" s="43">
        <f>(LOOKUP('Calculatie sheet'!$K$2,'Objectenoverzicht aantallen'!$A:$A,'Objectenoverzicht aantallen'!N:N)*'Calculatie sheet'!$K$19*'Calculatie sheet'!$K$42)/1000</f>
        <v>0</v>
      </c>
      <c r="T2" s="43">
        <f>(LOOKUP('Calculatie sheet'!$K$2,'Objectenoverzicht aantallen'!$A:$A,'Objectenoverzicht aantallen'!O:O)*'Calculatie sheet'!$K$19*'Calculatie sheet'!$K$42)/1000</f>
        <v>0</v>
      </c>
      <c r="V2" s="43">
        <f>(LOOKUP('Calculatie sheet'!$K$2,'Objectenoverzicht aantallen'!$A:$A,'Objectenoverzicht aantallen'!Q:Q)*'Calculatie sheet'!$K$19*'Calculatie sheet'!$K$42)/1000</f>
        <v>0</v>
      </c>
      <c r="W2" s="43">
        <f>(LOOKUP('Calculatie sheet'!$K$2,'Objectenoverzicht aantallen'!$A:$A,'Objectenoverzicht aantallen'!R:R)*'Calculatie sheet'!$K$19*'Calculatie sheet'!$K$42)/1000</f>
        <v>0</v>
      </c>
      <c r="X2" s="43">
        <f>(LOOKUP('Calculatie sheet'!$K$2,'Objectenoverzicht aantallen'!$A:$A,'Objectenoverzicht aantallen'!S:S)*'Calculatie sheet'!$K$19*'Calculatie sheet'!$K$42)/1000</f>
        <v>0</v>
      </c>
      <c r="Y2" s="43">
        <f>(LOOKUP('Calculatie sheet'!$K$2,'Objectenoverzicht aantallen'!$A:$A,'Objectenoverzicht aantallen'!T:T)*'Calculatie sheet'!$K$19*'Calculatie sheet'!$K$42)/1000</f>
        <v>0</v>
      </c>
      <c r="Z2" s="43">
        <f>(LOOKUP('Calculatie sheet'!$K$2,'Objectenoverzicht aantallen'!$A:$A,'Objectenoverzicht aantallen'!U:U)*'Calculatie sheet'!$K$19*'Calculatie sheet'!$K$42)/1000</f>
        <v>0</v>
      </c>
      <c r="AA2" s="43">
        <f>(LOOKUP('Calculatie sheet'!$K$2,'Objectenoverzicht aantallen'!$A:$A,'Objectenoverzicht aantallen'!V:V)*'Calculatie sheet'!$K$19*'Calculatie sheet'!$K$42)/1000</f>
        <v>0</v>
      </c>
      <c r="AB2" s="43">
        <f>(LOOKUP('Calculatie sheet'!$K$2,'Objectenoverzicht aantallen'!$A:$A,'Objectenoverzicht aantallen'!W:W)*'Calculatie sheet'!$K$19*'Calculatie sheet'!$K$42)/1000</f>
        <v>0</v>
      </c>
      <c r="AC2" s="43">
        <f>(LOOKUP('Calculatie sheet'!$K$2,'Objectenoverzicht aantallen'!$A:$A,'Objectenoverzicht aantallen'!X:X)*'Calculatie sheet'!$K$19*'Calculatie sheet'!$K$42)/1000</f>
        <v>0</v>
      </c>
      <c r="AD2" s="43">
        <f>(LOOKUP('Calculatie sheet'!$K$2,'Objectenoverzicht aantallen'!$A:$A,'Objectenoverzicht aantallen'!Y:Y)*'Calculatie sheet'!$K$19*'Calculatie sheet'!$K$42)/1000</f>
        <v>0</v>
      </c>
      <c r="AE2" s="43">
        <f>(LOOKUP('Calculatie sheet'!$K$2,'Objectenoverzicht aantallen'!$A:$A,'Objectenoverzicht aantallen'!Z:Z)*'Calculatie sheet'!$K$19*'Calculatie sheet'!$K$42)/1000</f>
        <v>0</v>
      </c>
      <c r="AF2" s="43">
        <f>(LOOKUP('Calculatie sheet'!$K$2,'Objectenoverzicht aantallen'!$A:$A,'Objectenoverzicht aantallen'!AA:AA)*'Calculatie sheet'!$K$19*'Calculatie sheet'!$K$42)/1000</f>
        <v>0</v>
      </c>
    </row>
    <row r="3" spans="1:32" x14ac:dyDescent="0.2">
      <c r="B3" s="2" t="s">
        <v>638</v>
      </c>
      <c r="C3" s="44">
        <f>'Calculatie sheet'!K29*'Calculatie sheet'!K42</f>
        <v>1571.5125730000002</v>
      </c>
      <c r="D3" s="24" t="s">
        <v>64</v>
      </c>
      <c r="F3" s="567">
        <f>(C3*'Calculatie sheet'!$K$7)/1000</f>
        <v>0</v>
      </c>
      <c r="H3" s="43">
        <f>((LOOKUP('Calculatie sheet'!$K$2,'Objectenoverzicht aantallen'!$A:$A,'Objectenoverzicht aantallen'!$P:$P)*'Calculatie sheet'!$K$29*'Calculatie sheet'!$K$42))/1000</f>
        <v>0</v>
      </c>
      <c r="J3" s="43">
        <f>(LOOKUP('Calculatie sheet'!$K$2,'Objectenoverzicht aantallen'!$A:$A,'Objectenoverzicht aantallen'!$P:$P)*'Calculatie sheet'!$K$29*'Calculatie sheet'!$K$42)/'Calculatie sheet'!$K$64/1000</f>
        <v>0</v>
      </c>
      <c r="K3" s="43">
        <f>(LOOKUP('Calculatie sheet'!$K$2,'Objectenoverzicht aantallen'!$A:$A,'Objectenoverzicht aantallen'!$P:$P)*'Calculatie sheet'!$K$29*'Calculatie sheet'!$K$42)/'Calculatie sheet'!$K$64/1000</f>
        <v>0</v>
      </c>
      <c r="L3" s="43">
        <f>(LOOKUP('Calculatie sheet'!$K$2,'Objectenoverzicht aantallen'!$A:$A,'Objectenoverzicht aantallen'!$P:$P)*'Calculatie sheet'!$K$29*'Calculatie sheet'!$K$42)/'Calculatie sheet'!$K$64/1000</f>
        <v>0</v>
      </c>
      <c r="M3" s="43">
        <f>(LOOKUP('Calculatie sheet'!$K$2,'Objectenoverzicht aantallen'!$A:$A,'Objectenoverzicht aantallen'!$P:$P)*'Calculatie sheet'!$K$29*'Calculatie sheet'!$K$42)/'Calculatie sheet'!$K$64/1000</f>
        <v>0</v>
      </c>
      <c r="N3" s="43">
        <f>(LOOKUP('Calculatie sheet'!$K$2,'Objectenoverzicht aantallen'!$A:$A,'Objectenoverzicht aantallen'!$P:$P)*'Calculatie sheet'!$K$29*'Calculatie sheet'!$K$42)/'Calculatie sheet'!$K$64/1000</f>
        <v>0</v>
      </c>
      <c r="O3" s="43">
        <f>(LOOKUP('Calculatie sheet'!$K$2,'Objectenoverzicht aantallen'!$A:$A,'Objectenoverzicht aantallen'!$P:$P)*'Calculatie sheet'!$K$29*'Calculatie sheet'!$K$42)/'Calculatie sheet'!$K$64/1000</f>
        <v>0</v>
      </c>
      <c r="P3" s="43">
        <f>(LOOKUP('Calculatie sheet'!$K$2,'Objectenoverzicht aantallen'!$A:$A,'Objectenoverzicht aantallen'!$P:$P)*'Calculatie sheet'!$K$29*'Calculatie sheet'!$K$42)/'Calculatie sheet'!$K$64/1000</f>
        <v>0</v>
      </c>
      <c r="Q3" s="43">
        <f>(LOOKUP('Calculatie sheet'!$K$2,'Objectenoverzicht aantallen'!$A:$A,'Objectenoverzicht aantallen'!$P:$P)*'Calculatie sheet'!$K$29*'Calculatie sheet'!$K$42)/'Calculatie sheet'!$K$64/1000</f>
        <v>0</v>
      </c>
      <c r="R3" s="43">
        <f>(LOOKUP('Calculatie sheet'!$K$2,'Objectenoverzicht aantallen'!$A:$A,'Objectenoverzicht aantallen'!$P:$P)*'Calculatie sheet'!$K$29*'Calculatie sheet'!$K$42)/'Calculatie sheet'!$K$64/1000</f>
        <v>0</v>
      </c>
      <c r="S3" s="43">
        <f>(LOOKUP('Calculatie sheet'!$K$2,'Objectenoverzicht aantallen'!$A:$A,'Objectenoverzicht aantallen'!$P:$P)*'Calculatie sheet'!$K$29*'Calculatie sheet'!$K$42)/'Calculatie sheet'!$K$64/1000</f>
        <v>0</v>
      </c>
      <c r="T3" s="43">
        <f>(LOOKUP('Calculatie sheet'!$K$2,'Objectenoverzicht aantallen'!$A:$A,'Objectenoverzicht aantallen'!$P:$P)*'Calculatie sheet'!$K$29*'Calculatie sheet'!$K$42)/'Calculatie sheet'!$K$64/1000</f>
        <v>0</v>
      </c>
      <c r="V3" s="43">
        <f>(LOOKUP('Calculatie sheet'!$K$2,'Objectenoverzicht aantallen'!$A:$A,'Objectenoverzicht aantallen'!$P:$P)*'Calculatie sheet'!$K$29*'Calculatie sheet'!$K$42)/'Calculatie sheet'!$K$64/1000</f>
        <v>0</v>
      </c>
      <c r="W3" s="43">
        <f>(LOOKUP('Calculatie sheet'!$K$2,'Objectenoverzicht aantallen'!$A:$A,'Objectenoverzicht aantallen'!$P:$P)*'Calculatie sheet'!$K$29*'Calculatie sheet'!$K$42)/'Calculatie sheet'!$K$64/1000</f>
        <v>0</v>
      </c>
      <c r="X3" s="43">
        <f>(LOOKUP('Calculatie sheet'!$K$2,'Objectenoverzicht aantallen'!$A:$A,'Objectenoverzicht aantallen'!$P:$P)*'Calculatie sheet'!$K$29*'Calculatie sheet'!$K$42)/'Calculatie sheet'!$K$64/1000</f>
        <v>0</v>
      </c>
      <c r="Y3" s="43">
        <f>(LOOKUP('Calculatie sheet'!$K$2,'Objectenoverzicht aantallen'!$A:$A,'Objectenoverzicht aantallen'!$P:$P)*'Calculatie sheet'!$K$29*'Calculatie sheet'!$K$42)/'Calculatie sheet'!$K$64/1000</f>
        <v>0</v>
      </c>
      <c r="Z3" s="43">
        <f>(LOOKUP('Calculatie sheet'!$K$2,'Objectenoverzicht aantallen'!$A:$A,'Objectenoverzicht aantallen'!$P:$P)*'Calculatie sheet'!$K$29*'Calculatie sheet'!$K$42)/'Calculatie sheet'!$K$64/1000</f>
        <v>0</v>
      </c>
      <c r="AA3" s="43">
        <f>(LOOKUP('Calculatie sheet'!$K$2,'Objectenoverzicht aantallen'!$A:$A,'Objectenoverzicht aantallen'!$P:$P)*'Calculatie sheet'!$K$29*'Calculatie sheet'!$K$42)/'Calculatie sheet'!$K$64/1000</f>
        <v>0</v>
      </c>
      <c r="AB3" s="43">
        <f>(LOOKUP('Calculatie sheet'!$K$2,'Objectenoverzicht aantallen'!$A:$A,'Objectenoverzicht aantallen'!$P:$P)*'Calculatie sheet'!$K$29*'Calculatie sheet'!$K$42)/'Calculatie sheet'!$K$64/1000</f>
        <v>0</v>
      </c>
      <c r="AC3" s="43">
        <f>(LOOKUP('Calculatie sheet'!$K$2,'Objectenoverzicht aantallen'!$A:$A,'Objectenoverzicht aantallen'!$P:$P)*'Calculatie sheet'!$K$29*'Calculatie sheet'!$K$42)/'Calculatie sheet'!$K$64/1000</f>
        <v>0</v>
      </c>
      <c r="AD3" s="43">
        <f>(LOOKUP('Calculatie sheet'!$K$2,'Objectenoverzicht aantallen'!$A:$A,'Objectenoverzicht aantallen'!$P:$P)*'Calculatie sheet'!$K$29*'Calculatie sheet'!$K$42)/'Calculatie sheet'!$K$64/1000</f>
        <v>0</v>
      </c>
      <c r="AE3" s="43">
        <f>(LOOKUP('Calculatie sheet'!$K$2,'Objectenoverzicht aantallen'!$A:$A,'Objectenoverzicht aantallen'!$P:$P)*'Calculatie sheet'!$K$29*'Calculatie sheet'!$K$42)/'Calculatie sheet'!$K$64/1000</f>
        <v>0</v>
      </c>
      <c r="AF3" s="43">
        <f>(LOOKUP('Calculatie sheet'!$K$2,'Objectenoverzicht aantallen'!$A:$A,'Objectenoverzicht aantallen'!$P:$P)*'Calculatie sheet'!$K$29*'Calculatie sheet'!$K$42)/'Calculatie sheet'!$K$64/1000</f>
        <v>0</v>
      </c>
    </row>
    <row r="4" spans="1:32" x14ac:dyDescent="0.2">
      <c r="B4" s="2" t="s">
        <v>639</v>
      </c>
      <c r="C4" s="44">
        <f>'Calculatie sheet'!K36*'Calculatie sheet'!K42</f>
        <v>4568.4162740000002</v>
      </c>
      <c r="D4" s="569" t="s">
        <v>585</v>
      </c>
      <c r="F4" s="567">
        <f>(C4*'Calculatie sheet'!$K$7)/1000</f>
        <v>0</v>
      </c>
      <c r="H4" s="43">
        <f>((LOOKUP('Calculatie sheet'!$K$2,'Objectenoverzicht aantallen'!$A:$A,'Objectenoverzicht aantallen'!$P:$P)*'Calculatie sheet'!$K$36*'Calculatie sheet'!$K$42))/1000</f>
        <v>0</v>
      </c>
      <c r="J4" s="43">
        <f>(LOOKUP('Calculatie sheet'!$K$2,'Objectenoverzicht aantallen'!$A:$A,'Objectenoverzicht aantallen'!Q:Q)*'Calculatie sheet'!$K$36*'Calculatie sheet'!$K$42)/1000</f>
        <v>0</v>
      </c>
      <c r="K4" s="43">
        <f>(LOOKUP('Calculatie sheet'!$K$2,'Objectenoverzicht aantallen'!$A:$A,'Objectenoverzicht aantallen'!R:R)*'Calculatie sheet'!$K$36*'Calculatie sheet'!$K$42)/1000</f>
        <v>0</v>
      </c>
      <c r="L4" s="43">
        <f>(LOOKUP('Calculatie sheet'!$K$2,'Objectenoverzicht aantallen'!$A:$A,'Objectenoverzicht aantallen'!S:S)*'Calculatie sheet'!$K$36*'Calculatie sheet'!$K$42)/1000</f>
        <v>0</v>
      </c>
      <c r="M4" s="43">
        <f>(LOOKUP('Calculatie sheet'!$K$2,'Objectenoverzicht aantallen'!$A:$A,'Objectenoverzicht aantallen'!T:T)*'Calculatie sheet'!$K$36*'Calculatie sheet'!$K$42)/1000</f>
        <v>0</v>
      </c>
      <c r="N4" s="43">
        <f>(LOOKUP('Calculatie sheet'!$K$2,'Objectenoverzicht aantallen'!$A:$A,'Objectenoverzicht aantallen'!U:U)*'Calculatie sheet'!$K$36*'Calculatie sheet'!$K$42)/1000</f>
        <v>0</v>
      </c>
      <c r="O4" s="43">
        <f>(LOOKUP('Calculatie sheet'!$K$2,'Objectenoverzicht aantallen'!$A:$A,'Objectenoverzicht aantallen'!V:V)*'Calculatie sheet'!$K$36*'Calculatie sheet'!$K$42)/1000</f>
        <v>0</v>
      </c>
      <c r="P4" s="43">
        <f>(LOOKUP('Calculatie sheet'!$K$2,'Objectenoverzicht aantallen'!$A:$A,'Objectenoverzicht aantallen'!W:W)*'Calculatie sheet'!$K$36*'Calculatie sheet'!$K$42)/1000</f>
        <v>0</v>
      </c>
      <c r="Q4" s="43">
        <f>(LOOKUP('Calculatie sheet'!$K$2,'Objectenoverzicht aantallen'!$A:$A,'Objectenoverzicht aantallen'!X:X)*'Calculatie sheet'!$K$36*'Calculatie sheet'!$K$42)/1000</f>
        <v>0</v>
      </c>
      <c r="R4" s="43">
        <f>(LOOKUP('Calculatie sheet'!$K$2,'Objectenoverzicht aantallen'!$A:$A,'Objectenoverzicht aantallen'!Y:Y)*'Calculatie sheet'!$K$36*'Calculatie sheet'!$K$42)/1000</f>
        <v>0</v>
      </c>
      <c r="S4" s="43">
        <f>(LOOKUP('Calculatie sheet'!$K$2,'Objectenoverzicht aantallen'!$A:$A,'Objectenoverzicht aantallen'!Z:Z)*'Calculatie sheet'!$K$36*'Calculatie sheet'!$K$42)/1000</f>
        <v>0</v>
      </c>
      <c r="T4" s="43">
        <f>(LOOKUP('Calculatie sheet'!$K$2,'Objectenoverzicht aantallen'!$A:$A,'Objectenoverzicht aantallen'!AA:AA)*'Calculatie sheet'!$K$36*'Calculatie sheet'!$K$42)/1000</f>
        <v>0</v>
      </c>
      <c r="V4" s="43">
        <f>(LOOKUP('Calculatie sheet'!$K$2,'Objectenoverzicht aantallen'!$A:$A,'Objectenoverzicht aantallen'!Q:Q)*'Calculatie sheet'!$K$36*'Calculatie sheet'!$K$42)/1000</f>
        <v>0</v>
      </c>
      <c r="W4" s="43">
        <f>(LOOKUP('Calculatie sheet'!$K$2,'Objectenoverzicht aantallen'!$A:$A,'Objectenoverzicht aantallen'!R:R)*'Calculatie sheet'!$K$36*'Calculatie sheet'!$K$42)/1000</f>
        <v>0</v>
      </c>
      <c r="X4" s="43">
        <f>(LOOKUP('Calculatie sheet'!$K$2,'Objectenoverzicht aantallen'!$A:$A,'Objectenoverzicht aantallen'!S:S)*'Calculatie sheet'!$K$36*'Calculatie sheet'!$K$42)/1000</f>
        <v>0</v>
      </c>
      <c r="Y4" s="43">
        <f>(LOOKUP('Calculatie sheet'!$K$2,'Objectenoverzicht aantallen'!$A:$A,'Objectenoverzicht aantallen'!T:T)*'Calculatie sheet'!$K$36*'Calculatie sheet'!$K$42)/1000</f>
        <v>0</v>
      </c>
      <c r="Z4" s="43">
        <f>(LOOKUP('Calculatie sheet'!$K$2,'Objectenoverzicht aantallen'!$A:$A,'Objectenoverzicht aantallen'!U:U)*'Calculatie sheet'!$K$36*'Calculatie sheet'!$K$42)/1000</f>
        <v>0</v>
      </c>
      <c r="AA4" s="43">
        <f>(LOOKUP('Calculatie sheet'!$K$2,'Objectenoverzicht aantallen'!$A:$A,'Objectenoverzicht aantallen'!V:V)*'Calculatie sheet'!$K$36*'Calculatie sheet'!$K$42)/1000</f>
        <v>0</v>
      </c>
      <c r="AB4" s="43">
        <f>(LOOKUP('Calculatie sheet'!$K$2,'Objectenoverzicht aantallen'!$A:$A,'Objectenoverzicht aantallen'!W:W)*'Calculatie sheet'!$K$36*'Calculatie sheet'!$K$42)/1000</f>
        <v>0</v>
      </c>
      <c r="AC4" s="43">
        <f>(LOOKUP('Calculatie sheet'!$K$2,'Objectenoverzicht aantallen'!$A:$A,'Objectenoverzicht aantallen'!X:X)*'Calculatie sheet'!$K$36*'Calculatie sheet'!$K$42)/1000</f>
        <v>0</v>
      </c>
      <c r="AD4" s="43">
        <f>(LOOKUP('Calculatie sheet'!$K$2,'Objectenoverzicht aantallen'!$A:$A,'Objectenoverzicht aantallen'!Y:Y)*'Calculatie sheet'!$K$36*'Calculatie sheet'!$K$42)/1000</f>
        <v>0</v>
      </c>
      <c r="AE4" s="43">
        <f>(LOOKUP('Calculatie sheet'!$K$2,'Objectenoverzicht aantallen'!$A:$A,'Objectenoverzicht aantallen'!Z:Z)*'Calculatie sheet'!$K$36*'Calculatie sheet'!$K$42)/1000</f>
        <v>0</v>
      </c>
      <c r="AF4" s="43">
        <f>(LOOKUP('Calculatie sheet'!$K$2,'Objectenoverzicht aantallen'!$A:$A,'Objectenoverzicht aantallen'!AA:AA)*'Calculatie sheet'!$K$36*'Calculatie sheet'!$K$42)/1000</f>
        <v>0</v>
      </c>
    </row>
    <row r="5" spans="1:32" x14ac:dyDescent="0.2">
      <c r="B5" s="3" t="s">
        <v>640</v>
      </c>
      <c r="C5" s="44">
        <f>'Calculatie sheet'!K39*'Calculatie sheet'!K42</f>
        <v>-1343.374575</v>
      </c>
      <c r="D5" s="457" t="s">
        <v>586</v>
      </c>
      <c r="F5" s="567">
        <f>(C5*'Calculatie sheet'!$K$7)/1000</f>
        <v>0</v>
      </c>
      <c r="H5" s="43">
        <f>((LOOKUP('Calculatie sheet'!$K$2,'Objectenoverzicht aantallen'!$A:$A,'Objectenoverzicht aantallen'!$P:$P)*'Calculatie sheet'!$K$39*'Calculatie sheet'!$K$42))/1000</f>
        <v>0</v>
      </c>
      <c r="J5" s="43">
        <f>(LOOKUP('Calculatie sheet'!$K$2,'Objectenoverzicht aantallen'!$A:$A,'Objectenoverzicht aantallen'!Q:Q)*'Calculatie sheet'!$K$39*'Calculatie sheet'!$K$42)/1000</f>
        <v>0</v>
      </c>
      <c r="K5" s="43">
        <f>(LOOKUP('Calculatie sheet'!$K$2,'Objectenoverzicht aantallen'!$A:$A,'Objectenoverzicht aantallen'!R:R)*'Calculatie sheet'!$K$39*'Calculatie sheet'!$K$42)/1000</f>
        <v>0</v>
      </c>
      <c r="L5" s="43">
        <f>(LOOKUP('Calculatie sheet'!$K$2,'Objectenoverzicht aantallen'!$A:$A,'Objectenoverzicht aantallen'!S:S)*'Calculatie sheet'!$K$39*'Calculatie sheet'!$K$42)/1000</f>
        <v>0</v>
      </c>
      <c r="M5" s="43">
        <f>(LOOKUP('Calculatie sheet'!$K$2,'Objectenoverzicht aantallen'!$A:$A,'Objectenoverzicht aantallen'!T:T)*'Calculatie sheet'!$K$39*'Calculatie sheet'!$K$42)/1000</f>
        <v>0</v>
      </c>
      <c r="N5" s="43">
        <f>(LOOKUP('Calculatie sheet'!$K$2,'Objectenoverzicht aantallen'!$A:$A,'Objectenoverzicht aantallen'!U:U)*'Calculatie sheet'!$K$39*'Calculatie sheet'!$K$42)/1000</f>
        <v>0</v>
      </c>
      <c r="O5" s="43">
        <f>(LOOKUP('Calculatie sheet'!$K$2,'Objectenoverzicht aantallen'!$A:$A,'Objectenoverzicht aantallen'!V:V)*'Calculatie sheet'!$K$39*'Calculatie sheet'!$K$42)/1000</f>
        <v>0</v>
      </c>
      <c r="P5" s="43">
        <f>(LOOKUP('Calculatie sheet'!$K$2,'Objectenoverzicht aantallen'!$A:$A,'Objectenoverzicht aantallen'!W:W)*'Calculatie sheet'!$K$39*'Calculatie sheet'!$K$42)/1000</f>
        <v>0</v>
      </c>
      <c r="Q5" s="43">
        <f>(LOOKUP('Calculatie sheet'!$K$2,'Objectenoverzicht aantallen'!$A:$A,'Objectenoverzicht aantallen'!X:X)*'Calculatie sheet'!$K$39*'Calculatie sheet'!$K$42)/1000</f>
        <v>0</v>
      </c>
      <c r="R5" s="43">
        <f>(LOOKUP('Calculatie sheet'!$K$2,'Objectenoverzicht aantallen'!$A:$A,'Objectenoverzicht aantallen'!Y:Y)*'Calculatie sheet'!$K$39*'Calculatie sheet'!$K$42)/1000</f>
        <v>0</v>
      </c>
      <c r="S5" s="43">
        <f>(LOOKUP('Calculatie sheet'!$K$2,'Objectenoverzicht aantallen'!$A:$A,'Objectenoverzicht aantallen'!Z:Z)*'Calculatie sheet'!$K$39*'Calculatie sheet'!$K$42)/1000</f>
        <v>0</v>
      </c>
      <c r="T5" s="43">
        <f>(LOOKUP('Calculatie sheet'!$K$2,'Objectenoverzicht aantallen'!$A:$A,'Objectenoverzicht aantallen'!AA:AA)*'Calculatie sheet'!$K$39*'Calculatie sheet'!$K$42)/1000</f>
        <v>0</v>
      </c>
      <c r="V5" s="43">
        <f>(LOOKUP('Calculatie sheet'!$K$2,'Objectenoverzicht aantallen'!$A:$A,'Objectenoverzicht aantallen'!Q:Q)*'Calculatie sheet'!$K$39*'Calculatie sheet'!$K$42)/1000</f>
        <v>0</v>
      </c>
      <c r="W5" s="43">
        <f>(LOOKUP('Calculatie sheet'!$K$2,'Objectenoverzicht aantallen'!$A:$A,'Objectenoverzicht aantallen'!R:R)*'Calculatie sheet'!$K$39*'Calculatie sheet'!$K$42)/1000</f>
        <v>0</v>
      </c>
      <c r="X5" s="43">
        <f>(LOOKUP('Calculatie sheet'!$K$2,'Objectenoverzicht aantallen'!$A:$A,'Objectenoverzicht aantallen'!S:S)*'Calculatie sheet'!$K$39*'Calculatie sheet'!$K$42)/1000</f>
        <v>0</v>
      </c>
      <c r="Y5" s="43">
        <f>(LOOKUP('Calculatie sheet'!$K$2,'Objectenoverzicht aantallen'!$A:$A,'Objectenoverzicht aantallen'!T:T)*'Calculatie sheet'!$K$39*'Calculatie sheet'!$K$42)/1000</f>
        <v>0</v>
      </c>
      <c r="Z5" s="43">
        <f>(LOOKUP('Calculatie sheet'!$K$2,'Objectenoverzicht aantallen'!$A:$A,'Objectenoverzicht aantallen'!U:U)*'Calculatie sheet'!$K$39*'Calculatie sheet'!$K$42)/1000</f>
        <v>0</v>
      </c>
      <c r="AA5" s="43">
        <f>(LOOKUP('Calculatie sheet'!$K$2,'Objectenoverzicht aantallen'!$A:$A,'Objectenoverzicht aantallen'!V:V)*'Calculatie sheet'!$K$39*'Calculatie sheet'!$K$42)/1000</f>
        <v>0</v>
      </c>
      <c r="AB5" s="43">
        <f>(LOOKUP('Calculatie sheet'!$K$2,'Objectenoverzicht aantallen'!$A:$A,'Objectenoverzicht aantallen'!W:W)*'Calculatie sheet'!$K$39*'Calculatie sheet'!$K$42)/1000</f>
        <v>0</v>
      </c>
      <c r="AC5" s="43">
        <f>(LOOKUP('Calculatie sheet'!$K$2,'Objectenoverzicht aantallen'!$A:$A,'Objectenoverzicht aantallen'!X:X)*'Calculatie sheet'!$K$39*'Calculatie sheet'!$K$42)/1000</f>
        <v>0</v>
      </c>
      <c r="AD5" s="43">
        <f>(LOOKUP('Calculatie sheet'!$K$2,'Objectenoverzicht aantallen'!$A:$A,'Objectenoverzicht aantallen'!Y:Y)*'Calculatie sheet'!$K$39*'Calculatie sheet'!$K$42)/1000</f>
        <v>0</v>
      </c>
      <c r="AE5" s="43">
        <f>(LOOKUP('Calculatie sheet'!$K$2,'Objectenoverzicht aantallen'!$A:$A,'Objectenoverzicht aantallen'!Z:Z)*'Calculatie sheet'!$K$39*'Calculatie sheet'!$K$42)/1000</f>
        <v>0</v>
      </c>
      <c r="AF5" s="43">
        <f>(LOOKUP('Calculatie sheet'!$K$2,'Objectenoverzicht aantallen'!$A:$A,'Objectenoverzicht aantallen'!AA:AA)*'Calculatie sheet'!$K$39*'Calculatie sheet'!$K$42)/1000</f>
        <v>0</v>
      </c>
    </row>
    <row r="6" spans="1:32" x14ac:dyDescent="0.2">
      <c r="D6" s="458" t="s">
        <v>587</v>
      </c>
    </row>
  </sheetData>
  <pageMargins left="0.7" right="0.7" top="0.75" bottom="0.75" header="0.3" footer="0.3"/>
  <pageSetup paperSize="9" orientation="portrait" horizontalDpi="0" verticalDpi="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A3C1-0BF5-6C4E-8204-2F3F44295682}">
  <dimension ref="A1:AF6"/>
  <sheetViews>
    <sheetView topLeftCell="P1" workbookViewId="0">
      <selection activeCell="T4" sqref="T4"/>
    </sheetView>
  </sheetViews>
  <sheetFormatPr baseColWidth="10" defaultColWidth="11" defaultRowHeight="16" x14ac:dyDescent="0.2"/>
  <cols>
    <col min="1" max="1" width="19.33203125" bestFit="1" customWidth="1"/>
    <col min="2" max="2" width="12.33203125" bestFit="1" customWidth="1"/>
    <col min="3" max="3" width="10.83203125" style="29"/>
    <col min="4" max="4" width="31.83203125" bestFit="1" customWidth="1"/>
    <col min="6" max="6" width="18" bestFit="1" customWidth="1"/>
    <col min="8" max="18" width="13.1640625" bestFit="1" customWidth="1"/>
    <col min="20" max="30" width="16.5" bestFit="1" customWidth="1"/>
  </cols>
  <sheetData>
    <row r="1" spans="1:32" x14ac:dyDescent="0.2">
      <c r="A1" t="str">
        <f>'Calculatie sheet'!L3</f>
        <v>Duiker &lt;1m (beton)</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sheet'!L19*'Calculatie sheet'!L42</f>
        <v>1276.8664390000001</v>
      </c>
      <c r="D2" s="14" t="s">
        <v>66</v>
      </c>
      <c r="F2" s="567">
        <f>(C2*'Calculatie sheet'!$L$7)/1000</f>
        <v>0</v>
      </c>
      <c r="H2" s="43">
        <f>((LOOKUP('Calculatie sheet'!$L$2,'Objectenoverzicht aantallen'!$A:$A,'Objectenoverzicht aantallen'!$P:$P)*'Calculatie sheet'!$L$19*'Calculatie sheet'!$L$42))/1000</f>
        <v>0</v>
      </c>
      <c r="J2" s="43">
        <f>(LOOKUP('Calculatie sheet'!$L$2,'Objectenoverzicht aantallen'!$A:$A,'Objectenoverzicht aantallen'!E:E)*'Calculatie sheet'!$L$19*'Calculatie sheet'!$L$42)/1000</f>
        <v>0</v>
      </c>
      <c r="K2" s="43">
        <f>(LOOKUP('Calculatie sheet'!$L$2,'Objectenoverzicht aantallen'!$A:$A,'Objectenoverzicht aantallen'!F:F)*'Calculatie sheet'!$L$19*'Calculatie sheet'!$L$42)/1000</f>
        <v>0</v>
      </c>
      <c r="L2" s="43">
        <f>(LOOKUP('Calculatie sheet'!$L$2,'Objectenoverzicht aantallen'!$A:$A,'Objectenoverzicht aantallen'!G:G)*'Calculatie sheet'!$L$19*'Calculatie sheet'!$L$42)/1000</f>
        <v>0</v>
      </c>
      <c r="M2" s="43">
        <f>(LOOKUP('Calculatie sheet'!$L$2,'Objectenoverzicht aantallen'!$A:$A,'Objectenoverzicht aantallen'!H:H)*'Calculatie sheet'!$L$19*'Calculatie sheet'!$L$42)/1000</f>
        <v>0</v>
      </c>
      <c r="N2" s="43">
        <f>(LOOKUP('Calculatie sheet'!$L$2,'Objectenoverzicht aantallen'!$A:$A,'Objectenoverzicht aantallen'!I:I)*'Calculatie sheet'!$L$19*'Calculatie sheet'!$L$42)/1000</f>
        <v>0</v>
      </c>
      <c r="O2" s="43">
        <f>(LOOKUP('Calculatie sheet'!$L$2,'Objectenoverzicht aantallen'!$A:$A,'Objectenoverzicht aantallen'!J:J)*'Calculatie sheet'!$L$19*'Calculatie sheet'!$L$42)/1000</f>
        <v>0</v>
      </c>
      <c r="P2" s="43">
        <f>(LOOKUP('Calculatie sheet'!$L$2,'Objectenoverzicht aantallen'!$A:$A,'Objectenoverzicht aantallen'!K:K)*'Calculatie sheet'!$L$19*'Calculatie sheet'!$L$42)/1000</f>
        <v>0</v>
      </c>
      <c r="Q2" s="43">
        <f>(LOOKUP('Calculatie sheet'!$L$2,'Objectenoverzicht aantallen'!$A:$A,'Objectenoverzicht aantallen'!L:L)*'Calculatie sheet'!$L$19*'Calculatie sheet'!$L$42)/1000</f>
        <v>0</v>
      </c>
      <c r="R2" s="43">
        <f>(LOOKUP('Calculatie sheet'!$L$2,'Objectenoverzicht aantallen'!$A:$A,'Objectenoverzicht aantallen'!M:M)*'Calculatie sheet'!$L$19*'Calculatie sheet'!$L$42)/1000</f>
        <v>0</v>
      </c>
      <c r="S2" s="43">
        <f>(LOOKUP('Calculatie sheet'!$L$2,'Objectenoverzicht aantallen'!$A:$A,'Objectenoverzicht aantallen'!N:N)*'Calculatie sheet'!$L$19*'Calculatie sheet'!$L$42)/1000</f>
        <v>0</v>
      </c>
      <c r="T2" s="43">
        <f>(LOOKUP('Calculatie sheet'!$L$2,'Objectenoverzicht aantallen'!$A:$A,'Objectenoverzicht aantallen'!O:O)*'Calculatie sheet'!$L$19*'Calculatie sheet'!$L$42)/1000</f>
        <v>0</v>
      </c>
      <c r="V2" s="43">
        <f>(LOOKUP('Calculatie sheet'!$L$2,'Objectenoverzicht aantallen'!$A:$A,'Objectenoverzicht aantallen'!Q:Q)*'Calculatie sheet'!$L$19*'Calculatie sheet'!$L$42)/1000</f>
        <v>0</v>
      </c>
      <c r="W2" s="43">
        <f>(LOOKUP('Calculatie sheet'!$L$2,'Objectenoverzicht aantallen'!$A:$A,'Objectenoverzicht aantallen'!R:R)*'Calculatie sheet'!$L$19*'Calculatie sheet'!$L$42)/1000</f>
        <v>0</v>
      </c>
      <c r="X2" s="43">
        <f>(LOOKUP('Calculatie sheet'!$L$2,'Objectenoverzicht aantallen'!$A:$A,'Objectenoverzicht aantallen'!S:S)*'Calculatie sheet'!$L$19*'Calculatie sheet'!$L$42)/1000</f>
        <v>0</v>
      </c>
      <c r="Y2" s="43">
        <f>(LOOKUP('Calculatie sheet'!$L$2,'Objectenoverzicht aantallen'!$A:$A,'Objectenoverzicht aantallen'!T:T)*'Calculatie sheet'!$L$19*'Calculatie sheet'!$L$42)/1000</f>
        <v>0</v>
      </c>
      <c r="Z2" s="43">
        <f>(LOOKUP('Calculatie sheet'!$L$2,'Objectenoverzicht aantallen'!$A:$A,'Objectenoverzicht aantallen'!U:U)*'Calculatie sheet'!$L$19*'Calculatie sheet'!$L$42)/1000</f>
        <v>0</v>
      </c>
      <c r="AA2" s="43">
        <f>(LOOKUP('Calculatie sheet'!$L$2,'Objectenoverzicht aantallen'!$A:$A,'Objectenoverzicht aantallen'!V:V)*'Calculatie sheet'!$L$19*'Calculatie sheet'!$L$42)/1000</f>
        <v>0</v>
      </c>
      <c r="AB2" s="43">
        <f>(LOOKUP('Calculatie sheet'!$L$2,'Objectenoverzicht aantallen'!$A:$A,'Objectenoverzicht aantallen'!W:W)*'Calculatie sheet'!$L$19*'Calculatie sheet'!$L$42)/1000</f>
        <v>0</v>
      </c>
      <c r="AC2" s="43">
        <f>(LOOKUP('Calculatie sheet'!$L$2,'Objectenoverzicht aantallen'!$A:$A,'Objectenoverzicht aantallen'!X:X)*'Calculatie sheet'!$L$19*'Calculatie sheet'!$L$42)/1000</f>
        <v>0</v>
      </c>
      <c r="AD2" s="43">
        <f>(LOOKUP('Calculatie sheet'!$L$2,'Objectenoverzicht aantallen'!$A:$A,'Objectenoverzicht aantallen'!Y:Y)*'Calculatie sheet'!$L$19*'Calculatie sheet'!$L$42)/1000</f>
        <v>0</v>
      </c>
      <c r="AE2" s="43">
        <f>(LOOKUP('Calculatie sheet'!$L$2,'Objectenoverzicht aantallen'!$A:$A,'Objectenoverzicht aantallen'!Z:Z)*'Calculatie sheet'!$L$19*'Calculatie sheet'!$L$42)/1000</f>
        <v>0</v>
      </c>
      <c r="AF2" s="43">
        <f>(LOOKUP('Calculatie sheet'!$L$2,'Objectenoverzicht aantallen'!$A:$A,'Objectenoverzicht aantallen'!AA:AA)*'Calculatie sheet'!$L$19*'Calculatie sheet'!$L$42)/1000</f>
        <v>0</v>
      </c>
    </row>
    <row r="3" spans="1:32" x14ac:dyDescent="0.2">
      <c r="B3" s="2" t="s">
        <v>638</v>
      </c>
      <c r="C3" s="44">
        <f>'Calculatie sheet'!L29*'Calculatie sheet'!L42</f>
        <v>0</v>
      </c>
      <c r="D3" s="24" t="s">
        <v>64</v>
      </c>
      <c r="F3" s="567">
        <f>(C3*'Calculatie sheet'!$L$7)/1000</f>
        <v>0</v>
      </c>
      <c r="H3" s="43">
        <f>((LOOKUP('Calculatie sheet'!$L$2,'Objectenoverzicht aantallen'!$A:$A,'Objectenoverzicht aantallen'!$P:$P)*'Calculatie sheet'!$L$29*'Calculatie sheet'!$L$42))/1000</f>
        <v>0</v>
      </c>
      <c r="J3" s="43">
        <f>(LOOKUP('Calculatie sheet'!$L$2,'Objectenoverzicht aantallen'!$A:$A,'Objectenoverzicht aantallen'!$P:$P)*'Calculatie sheet'!$L$29*'Calculatie sheet'!$L$42)/'Calculatie sheet'!$L$64/1000</f>
        <v>0</v>
      </c>
      <c r="K3" s="43">
        <f>(LOOKUP('Calculatie sheet'!$L$2,'Objectenoverzicht aantallen'!$A:$A,'Objectenoverzicht aantallen'!$P:$P)*'Calculatie sheet'!$L$29*'Calculatie sheet'!$L$42)/'Calculatie sheet'!$L$64/1000</f>
        <v>0</v>
      </c>
      <c r="L3" s="43">
        <f>(LOOKUP('Calculatie sheet'!$L$2,'Objectenoverzicht aantallen'!$A:$A,'Objectenoverzicht aantallen'!$P:$P)*'Calculatie sheet'!$L$29*'Calculatie sheet'!$L$42)/'Calculatie sheet'!$L$64/1000</f>
        <v>0</v>
      </c>
      <c r="M3" s="43">
        <f>(LOOKUP('Calculatie sheet'!$L$2,'Objectenoverzicht aantallen'!$A:$A,'Objectenoverzicht aantallen'!$P:$P)*'Calculatie sheet'!$L$29*'Calculatie sheet'!$L$42)/'Calculatie sheet'!$L$64/1000</f>
        <v>0</v>
      </c>
      <c r="N3" s="43">
        <f>(LOOKUP('Calculatie sheet'!$L$2,'Objectenoverzicht aantallen'!$A:$A,'Objectenoverzicht aantallen'!$P:$P)*'Calculatie sheet'!$L$29*'Calculatie sheet'!$L$42)/'Calculatie sheet'!$L$64/1000</f>
        <v>0</v>
      </c>
      <c r="O3" s="43">
        <f>(LOOKUP('Calculatie sheet'!$L$2,'Objectenoverzicht aantallen'!$A:$A,'Objectenoverzicht aantallen'!$P:$P)*'Calculatie sheet'!$L$29*'Calculatie sheet'!$L$42)/'Calculatie sheet'!$L$64/1000</f>
        <v>0</v>
      </c>
      <c r="P3" s="43">
        <f>(LOOKUP('Calculatie sheet'!$L$2,'Objectenoverzicht aantallen'!$A:$A,'Objectenoverzicht aantallen'!$P:$P)*'Calculatie sheet'!$L$29*'Calculatie sheet'!$L$42)/'Calculatie sheet'!$L$64/1000</f>
        <v>0</v>
      </c>
      <c r="Q3" s="43">
        <f>(LOOKUP('Calculatie sheet'!$L$2,'Objectenoverzicht aantallen'!$A:$A,'Objectenoverzicht aantallen'!$P:$P)*'Calculatie sheet'!$L$29*'Calculatie sheet'!$L$42)/'Calculatie sheet'!$L$64/1000</f>
        <v>0</v>
      </c>
      <c r="R3" s="43">
        <f>(LOOKUP('Calculatie sheet'!$L$2,'Objectenoverzicht aantallen'!$A:$A,'Objectenoverzicht aantallen'!$P:$P)*'Calculatie sheet'!$L$29*'Calculatie sheet'!$L$42)/'Calculatie sheet'!$L$64/1000</f>
        <v>0</v>
      </c>
      <c r="S3" s="43">
        <f>(LOOKUP('Calculatie sheet'!$L$2,'Objectenoverzicht aantallen'!$A:$A,'Objectenoverzicht aantallen'!$P:$P)*'Calculatie sheet'!$L$29*'Calculatie sheet'!$L$42)/'Calculatie sheet'!$L$64/1000</f>
        <v>0</v>
      </c>
      <c r="T3" s="43">
        <f>(LOOKUP('Calculatie sheet'!$L$2,'Objectenoverzicht aantallen'!$A:$A,'Objectenoverzicht aantallen'!$P:$P)*'Calculatie sheet'!$L$29*'Calculatie sheet'!$L$42)/'Calculatie sheet'!$L$64/1000</f>
        <v>0</v>
      </c>
      <c r="V3" s="43">
        <f>(LOOKUP('Calculatie sheet'!$L$2,'Objectenoverzicht aantallen'!$A:$A,'Objectenoverzicht aantallen'!$P:$P)*'Calculatie sheet'!$L$29*'Calculatie sheet'!$L$42)/'Calculatie sheet'!$L$64/1000</f>
        <v>0</v>
      </c>
      <c r="W3" s="43">
        <f>(LOOKUP('Calculatie sheet'!$L$2,'Objectenoverzicht aantallen'!$A:$A,'Objectenoverzicht aantallen'!$P:$P)*'Calculatie sheet'!$L$29*'Calculatie sheet'!$L$42)/'Calculatie sheet'!$L$64/1000</f>
        <v>0</v>
      </c>
      <c r="X3" s="43">
        <f>(LOOKUP('Calculatie sheet'!$L$2,'Objectenoverzicht aantallen'!$A:$A,'Objectenoverzicht aantallen'!$P:$P)*'Calculatie sheet'!$L$29*'Calculatie sheet'!$L$42)/'Calculatie sheet'!$L$64/1000</f>
        <v>0</v>
      </c>
      <c r="Y3" s="43">
        <f>(LOOKUP('Calculatie sheet'!$L$2,'Objectenoverzicht aantallen'!$A:$A,'Objectenoverzicht aantallen'!$P:$P)*'Calculatie sheet'!$L$29*'Calculatie sheet'!$L$42)/'Calculatie sheet'!$L$64/1000</f>
        <v>0</v>
      </c>
      <c r="Z3" s="43">
        <f>(LOOKUP('Calculatie sheet'!$L$2,'Objectenoverzicht aantallen'!$A:$A,'Objectenoverzicht aantallen'!$P:$P)*'Calculatie sheet'!$L$29*'Calculatie sheet'!$L$42)/'Calculatie sheet'!$L$64/1000</f>
        <v>0</v>
      </c>
      <c r="AA3" s="43">
        <f>(LOOKUP('Calculatie sheet'!$L$2,'Objectenoverzicht aantallen'!$A:$A,'Objectenoverzicht aantallen'!$P:$P)*'Calculatie sheet'!$L$29*'Calculatie sheet'!$L$42)/'Calculatie sheet'!$L$64/1000</f>
        <v>0</v>
      </c>
      <c r="AB3" s="43">
        <f>(LOOKUP('Calculatie sheet'!$L$2,'Objectenoverzicht aantallen'!$A:$A,'Objectenoverzicht aantallen'!$P:$P)*'Calculatie sheet'!$L$29*'Calculatie sheet'!$L$42)/'Calculatie sheet'!$L$64/1000</f>
        <v>0</v>
      </c>
      <c r="AC3" s="43">
        <f>(LOOKUP('Calculatie sheet'!$L$2,'Objectenoverzicht aantallen'!$A:$A,'Objectenoverzicht aantallen'!$P:$P)*'Calculatie sheet'!$L$29*'Calculatie sheet'!$L$42)/'Calculatie sheet'!$L$64/1000</f>
        <v>0</v>
      </c>
      <c r="AD3" s="43">
        <f>(LOOKUP('Calculatie sheet'!$L$2,'Objectenoverzicht aantallen'!$A:$A,'Objectenoverzicht aantallen'!$P:$P)*'Calculatie sheet'!$L$29*'Calculatie sheet'!$L$42)/'Calculatie sheet'!$L$64/1000</f>
        <v>0</v>
      </c>
      <c r="AE3" s="43">
        <f>(LOOKUP('Calculatie sheet'!$L$2,'Objectenoverzicht aantallen'!$A:$A,'Objectenoverzicht aantallen'!$P:$P)*'Calculatie sheet'!$L$29*'Calculatie sheet'!$L$42)/'Calculatie sheet'!$L$64/1000</f>
        <v>0</v>
      </c>
      <c r="AF3" s="43">
        <f>(LOOKUP('Calculatie sheet'!$L$2,'Objectenoverzicht aantallen'!$A:$A,'Objectenoverzicht aantallen'!$P:$P)*'Calculatie sheet'!$L$29*'Calculatie sheet'!$L$42)/'Calculatie sheet'!$L$64/1000</f>
        <v>0</v>
      </c>
    </row>
    <row r="4" spans="1:32" x14ac:dyDescent="0.2">
      <c r="B4" s="2" t="s">
        <v>639</v>
      </c>
      <c r="C4" s="44">
        <f>'Calculatie sheet'!L36*'Calculatie sheet'!L42</f>
        <v>196.72374500000004</v>
      </c>
      <c r="D4" s="569" t="s">
        <v>585</v>
      </c>
      <c r="F4" s="567">
        <f>(C4*'Calculatie sheet'!$L$7)/1000</f>
        <v>0</v>
      </c>
      <c r="H4" s="43">
        <f>((LOOKUP('Calculatie sheet'!$L$2,'Objectenoverzicht aantallen'!$A:$A,'Objectenoverzicht aantallen'!$P:$P)*'Calculatie sheet'!$L$36*'Calculatie sheet'!$L$42))/1000</f>
        <v>0</v>
      </c>
      <c r="J4" s="43">
        <f>(LOOKUP('Calculatie sheet'!$L$2,'Objectenoverzicht aantallen'!$A:$A,'Objectenoverzicht aantallen'!Q:Q)*'Calculatie sheet'!$L$36*'Calculatie sheet'!$L$42)/1000</f>
        <v>0</v>
      </c>
      <c r="K4" s="43">
        <f>(LOOKUP('Calculatie sheet'!$L$2,'Objectenoverzicht aantallen'!$A:$A,'Objectenoverzicht aantallen'!R:R)*'Calculatie sheet'!$L$36*'Calculatie sheet'!$L$42)/1000</f>
        <v>0</v>
      </c>
      <c r="L4" s="43">
        <f>(LOOKUP('Calculatie sheet'!$L$2,'Objectenoverzicht aantallen'!$A:$A,'Objectenoverzicht aantallen'!S:S)*'Calculatie sheet'!$L$36*'Calculatie sheet'!$L$42)/1000</f>
        <v>0</v>
      </c>
      <c r="M4" s="43">
        <f>(LOOKUP('Calculatie sheet'!$L$2,'Objectenoverzicht aantallen'!$A:$A,'Objectenoverzicht aantallen'!T:T)*'Calculatie sheet'!$L$36*'Calculatie sheet'!$L$42)/1000</f>
        <v>0</v>
      </c>
      <c r="N4" s="43">
        <f>(LOOKUP('Calculatie sheet'!$L$2,'Objectenoverzicht aantallen'!$A:$A,'Objectenoverzicht aantallen'!U:U)*'Calculatie sheet'!$L$36*'Calculatie sheet'!$L$42)/1000</f>
        <v>0</v>
      </c>
      <c r="O4" s="43">
        <f>(LOOKUP('Calculatie sheet'!$L$2,'Objectenoverzicht aantallen'!$A:$A,'Objectenoverzicht aantallen'!V:V)*'Calculatie sheet'!$L$36*'Calculatie sheet'!$L$42)/1000</f>
        <v>0</v>
      </c>
      <c r="P4" s="43">
        <f>(LOOKUP('Calculatie sheet'!$L$2,'Objectenoverzicht aantallen'!$A:$A,'Objectenoverzicht aantallen'!W:W)*'Calculatie sheet'!$L$36*'Calculatie sheet'!$L$42)/1000</f>
        <v>0</v>
      </c>
      <c r="Q4" s="43">
        <f>(LOOKUP('Calculatie sheet'!$L$2,'Objectenoverzicht aantallen'!$A:$A,'Objectenoverzicht aantallen'!X:X)*'Calculatie sheet'!$L$36*'Calculatie sheet'!$L$42)/1000</f>
        <v>0</v>
      </c>
      <c r="R4" s="43">
        <f>(LOOKUP('Calculatie sheet'!$L$2,'Objectenoverzicht aantallen'!$A:$A,'Objectenoverzicht aantallen'!Y:Y)*'Calculatie sheet'!$L$36*'Calculatie sheet'!$L$42)/1000</f>
        <v>0</v>
      </c>
      <c r="S4" s="43">
        <f>(LOOKUP('Calculatie sheet'!$L$2,'Objectenoverzicht aantallen'!$A:$A,'Objectenoverzicht aantallen'!Z:Z)*'Calculatie sheet'!$L$36*'Calculatie sheet'!$L$42)/1000</f>
        <v>0</v>
      </c>
      <c r="T4" s="43">
        <f>(LOOKUP('Calculatie sheet'!$L$2,'Objectenoverzicht aantallen'!$A:$A,'Objectenoverzicht aantallen'!AA:AA)*'Calculatie sheet'!$L$36*'Calculatie sheet'!$L$42)/1000</f>
        <v>0</v>
      </c>
      <c r="V4" s="43">
        <f>(LOOKUP('Calculatie sheet'!$L$2,'Objectenoverzicht aantallen'!$A:$A,'Objectenoverzicht aantallen'!Q:Q)*'Calculatie sheet'!$L$36*'Calculatie sheet'!$L$42)/1000</f>
        <v>0</v>
      </c>
      <c r="W4" s="43">
        <f>(LOOKUP('Calculatie sheet'!$L$2,'Objectenoverzicht aantallen'!$A:$A,'Objectenoverzicht aantallen'!R:R)*'Calculatie sheet'!$L$36*'Calculatie sheet'!$L$42)/1000</f>
        <v>0</v>
      </c>
      <c r="X4" s="43">
        <f>(LOOKUP('Calculatie sheet'!$L$2,'Objectenoverzicht aantallen'!$A:$A,'Objectenoverzicht aantallen'!S:S)*'Calculatie sheet'!$L$36*'Calculatie sheet'!$L$42)/1000</f>
        <v>0</v>
      </c>
      <c r="Y4" s="43">
        <f>(LOOKUP('Calculatie sheet'!$L$2,'Objectenoverzicht aantallen'!$A:$A,'Objectenoverzicht aantallen'!T:T)*'Calculatie sheet'!$L$36*'Calculatie sheet'!$L$42)/1000</f>
        <v>0</v>
      </c>
      <c r="Z4" s="43">
        <f>(LOOKUP('Calculatie sheet'!$L$2,'Objectenoverzicht aantallen'!$A:$A,'Objectenoverzicht aantallen'!U:U)*'Calculatie sheet'!$L$36*'Calculatie sheet'!$L$42)/1000</f>
        <v>0</v>
      </c>
      <c r="AA4" s="43">
        <f>(LOOKUP('Calculatie sheet'!$L$2,'Objectenoverzicht aantallen'!$A:$A,'Objectenoverzicht aantallen'!V:V)*'Calculatie sheet'!$L$36*'Calculatie sheet'!$L$42)/1000</f>
        <v>0</v>
      </c>
      <c r="AB4" s="43">
        <f>(LOOKUP('Calculatie sheet'!$L$2,'Objectenoverzicht aantallen'!$A:$A,'Objectenoverzicht aantallen'!W:W)*'Calculatie sheet'!$L$36*'Calculatie sheet'!$L$42)/1000</f>
        <v>0</v>
      </c>
      <c r="AC4" s="43">
        <f>(LOOKUP('Calculatie sheet'!$L$2,'Objectenoverzicht aantallen'!$A:$A,'Objectenoverzicht aantallen'!X:X)*'Calculatie sheet'!$L$36*'Calculatie sheet'!$L$42)/1000</f>
        <v>0</v>
      </c>
      <c r="AD4" s="43">
        <f>(LOOKUP('Calculatie sheet'!$L$2,'Objectenoverzicht aantallen'!$A:$A,'Objectenoverzicht aantallen'!Y:Y)*'Calculatie sheet'!$L$36*'Calculatie sheet'!$L$42)/1000</f>
        <v>0</v>
      </c>
      <c r="AE4" s="43">
        <f>(LOOKUP('Calculatie sheet'!$L$2,'Objectenoverzicht aantallen'!$A:$A,'Objectenoverzicht aantallen'!Z:Z)*'Calculatie sheet'!$L$36*'Calculatie sheet'!$L$42)/1000</f>
        <v>0</v>
      </c>
      <c r="AF4" s="43">
        <f>(LOOKUP('Calculatie sheet'!$L$2,'Objectenoverzicht aantallen'!$A:$A,'Objectenoverzicht aantallen'!AA:AA)*'Calculatie sheet'!$L$36*'Calculatie sheet'!$L$42)/1000</f>
        <v>0</v>
      </c>
    </row>
    <row r="5" spans="1:32" x14ac:dyDescent="0.2">
      <c r="B5" s="3" t="s">
        <v>640</v>
      </c>
      <c r="C5" s="44">
        <f>'Calculatie sheet'!L39*'Calculatie sheet'!L42</f>
        <v>-112.18018400000001</v>
      </c>
      <c r="D5" s="457" t="s">
        <v>586</v>
      </c>
      <c r="F5" s="567">
        <f>(C5*'Calculatie sheet'!$L$7)/1000</f>
        <v>0</v>
      </c>
      <c r="H5" s="43">
        <f>((LOOKUP('Calculatie sheet'!$L$2,'Objectenoverzicht aantallen'!$A:$A,'Objectenoverzicht aantallen'!$P:$P)*'Calculatie sheet'!$L$39*'Calculatie sheet'!$L$42))/1000</f>
        <v>0</v>
      </c>
      <c r="J5" s="43">
        <f>(LOOKUP('Calculatie sheet'!$L$2,'Objectenoverzicht aantallen'!$A:$A,'Objectenoverzicht aantallen'!Q:Q)*'Calculatie sheet'!$L$39*'Calculatie sheet'!$L$42)/1000</f>
        <v>0</v>
      </c>
      <c r="K5" s="43">
        <f>(LOOKUP('Calculatie sheet'!$L$2,'Objectenoverzicht aantallen'!$A:$A,'Objectenoverzicht aantallen'!R:R)*'Calculatie sheet'!$L$39*'Calculatie sheet'!$L$42)/1000</f>
        <v>0</v>
      </c>
      <c r="L5" s="43">
        <f>(LOOKUP('Calculatie sheet'!$L$2,'Objectenoverzicht aantallen'!$A:$A,'Objectenoverzicht aantallen'!S:S)*'Calculatie sheet'!$L$39*'Calculatie sheet'!$L$42)/1000</f>
        <v>0</v>
      </c>
      <c r="M5" s="43">
        <f>(LOOKUP('Calculatie sheet'!$L$2,'Objectenoverzicht aantallen'!$A:$A,'Objectenoverzicht aantallen'!T:T)*'Calculatie sheet'!$L$39*'Calculatie sheet'!$L$42)/1000</f>
        <v>0</v>
      </c>
      <c r="N5" s="43">
        <f>(LOOKUP('Calculatie sheet'!$L$2,'Objectenoverzicht aantallen'!$A:$A,'Objectenoverzicht aantallen'!U:U)*'Calculatie sheet'!$L$39*'Calculatie sheet'!$L$42)/1000</f>
        <v>0</v>
      </c>
      <c r="O5" s="43">
        <f>(LOOKUP('Calculatie sheet'!$L$2,'Objectenoverzicht aantallen'!$A:$A,'Objectenoverzicht aantallen'!V:V)*'Calculatie sheet'!$L$39*'Calculatie sheet'!$L$42)/1000</f>
        <v>0</v>
      </c>
      <c r="P5" s="43">
        <f>(LOOKUP('Calculatie sheet'!$L$2,'Objectenoverzicht aantallen'!$A:$A,'Objectenoverzicht aantallen'!W:W)*'Calculatie sheet'!$L$39*'Calculatie sheet'!$L$42)/1000</f>
        <v>0</v>
      </c>
      <c r="Q5" s="43">
        <f>(LOOKUP('Calculatie sheet'!$L$2,'Objectenoverzicht aantallen'!$A:$A,'Objectenoverzicht aantallen'!X:X)*'Calculatie sheet'!$L$39*'Calculatie sheet'!$L$42)/1000</f>
        <v>0</v>
      </c>
      <c r="R5" s="43">
        <f>(LOOKUP('Calculatie sheet'!$L$2,'Objectenoverzicht aantallen'!$A:$A,'Objectenoverzicht aantallen'!Y:Y)*'Calculatie sheet'!$L$39*'Calculatie sheet'!$L$42)/1000</f>
        <v>0</v>
      </c>
      <c r="S5" s="43">
        <f>(LOOKUP('Calculatie sheet'!$L$2,'Objectenoverzicht aantallen'!$A:$A,'Objectenoverzicht aantallen'!Z:Z)*'Calculatie sheet'!$L$39*'Calculatie sheet'!$L$42)/1000</f>
        <v>0</v>
      </c>
      <c r="T5" s="43">
        <f>(LOOKUP('Calculatie sheet'!$L$2,'Objectenoverzicht aantallen'!$A:$A,'Objectenoverzicht aantallen'!AA:AA)*'Calculatie sheet'!$L$39*'Calculatie sheet'!$L$42)/1000</f>
        <v>0</v>
      </c>
      <c r="V5" s="43">
        <f>(LOOKUP('Calculatie sheet'!$L$2,'Objectenoverzicht aantallen'!$A:$A,'Objectenoverzicht aantallen'!Q:Q)*'Calculatie sheet'!$L$39*'Calculatie sheet'!$L$42)/1000</f>
        <v>0</v>
      </c>
      <c r="W5" s="43">
        <f>(LOOKUP('Calculatie sheet'!$L$2,'Objectenoverzicht aantallen'!$A:$A,'Objectenoverzicht aantallen'!R:R)*'Calculatie sheet'!$L$39*'Calculatie sheet'!$L$42)/1000</f>
        <v>0</v>
      </c>
      <c r="X5" s="43">
        <f>(LOOKUP('Calculatie sheet'!$L$2,'Objectenoverzicht aantallen'!$A:$A,'Objectenoverzicht aantallen'!S:S)*'Calculatie sheet'!$L$39*'Calculatie sheet'!$L$42)/1000</f>
        <v>0</v>
      </c>
      <c r="Y5" s="43">
        <f>(LOOKUP('Calculatie sheet'!$L$2,'Objectenoverzicht aantallen'!$A:$A,'Objectenoverzicht aantallen'!T:T)*'Calculatie sheet'!$L$39*'Calculatie sheet'!$L$42)/1000</f>
        <v>0</v>
      </c>
      <c r="Z5" s="43">
        <f>(LOOKUP('Calculatie sheet'!$L$2,'Objectenoverzicht aantallen'!$A:$A,'Objectenoverzicht aantallen'!U:U)*'Calculatie sheet'!$L$39*'Calculatie sheet'!$L$42)/1000</f>
        <v>0</v>
      </c>
      <c r="AA5" s="43">
        <f>(LOOKUP('Calculatie sheet'!$L$2,'Objectenoverzicht aantallen'!$A:$A,'Objectenoverzicht aantallen'!V:V)*'Calculatie sheet'!$L$39*'Calculatie sheet'!$L$42)/1000</f>
        <v>0</v>
      </c>
      <c r="AB5" s="43">
        <f>(LOOKUP('Calculatie sheet'!$L$2,'Objectenoverzicht aantallen'!$A:$A,'Objectenoverzicht aantallen'!W:W)*'Calculatie sheet'!$L$39*'Calculatie sheet'!$L$42)/1000</f>
        <v>0</v>
      </c>
      <c r="AC5" s="43">
        <f>(LOOKUP('Calculatie sheet'!$L$2,'Objectenoverzicht aantallen'!$A:$A,'Objectenoverzicht aantallen'!X:X)*'Calculatie sheet'!$L$39*'Calculatie sheet'!$L$42)/1000</f>
        <v>0</v>
      </c>
      <c r="AD5" s="43">
        <f>(LOOKUP('Calculatie sheet'!$L$2,'Objectenoverzicht aantallen'!$A:$A,'Objectenoverzicht aantallen'!Y:Y)*'Calculatie sheet'!$L$39*'Calculatie sheet'!$L$42)/1000</f>
        <v>0</v>
      </c>
      <c r="AE5" s="43">
        <f>(LOOKUP('Calculatie sheet'!$L$2,'Objectenoverzicht aantallen'!$A:$A,'Objectenoverzicht aantallen'!Z:Z)*'Calculatie sheet'!$L$39*'Calculatie sheet'!$L$42)/1000</f>
        <v>0</v>
      </c>
      <c r="AF5" s="43">
        <f>(LOOKUP('Calculatie sheet'!$L$2,'Objectenoverzicht aantallen'!$A:$A,'Objectenoverzicht aantallen'!AA:AA)*'Calculatie sheet'!$L$39*'Calculatie sheet'!$L$42)/1000</f>
        <v>0</v>
      </c>
    </row>
    <row r="6" spans="1:32" x14ac:dyDescent="0.2">
      <c r="D6" s="458" t="s">
        <v>587</v>
      </c>
    </row>
  </sheetData>
  <pageMargins left="0.7" right="0.7" top="0.75" bottom="0.75" header="0.3" footer="0.3"/>
  <pageSetup paperSize="9" orientation="portrait" horizontalDpi="0" verticalDpi="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2F33D-F56F-7C4E-9E3C-FFDFD9C511A2}">
  <dimension ref="A1:AF6"/>
  <sheetViews>
    <sheetView topLeftCell="D1" workbookViewId="0">
      <selection activeCell="J1" sqref="J1"/>
    </sheetView>
  </sheetViews>
  <sheetFormatPr baseColWidth="10" defaultColWidth="11" defaultRowHeight="16" x14ac:dyDescent="0.2"/>
  <cols>
    <col min="1" max="1" width="19.33203125" bestFit="1" customWidth="1"/>
    <col min="2" max="2" width="12.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sheet'!M3</f>
        <v>Duiker &lt;1m (PE)</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sheet'!M19*'Calculatie sheet'!M42</f>
        <v>2315.556</v>
      </c>
      <c r="D2" s="14" t="s">
        <v>66</v>
      </c>
      <c r="F2" s="567">
        <f>(C2*'Calculatie sheet'!$M$7)/1000</f>
        <v>0</v>
      </c>
      <c r="H2" s="43">
        <f>((LOOKUP('Calculatie sheet'!$M$2,'Objectenoverzicht aantallen'!$A:$A,'Objectenoverzicht aantallen'!$P:$P)*'Calculatie sheet'!$M$19*'Calculatie sheet'!$M$42))/1000</f>
        <v>0</v>
      </c>
      <c r="J2" s="43">
        <f>(LOOKUP('Calculatie sheet'!$M$2,'Objectenoverzicht aantallen'!$A:$A,'Objectenoverzicht aantallen'!E:E)*'Calculatie sheet'!$M$19*'Calculatie sheet'!$M$42)/1000</f>
        <v>0</v>
      </c>
      <c r="K2" s="43">
        <f>(LOOKUP('Calculatie sheet'!$M$2,'Objectenoverzicht aantallen'!$A:$A,'Objectenoverzicht aantallen'!F:F)*'Calculatie sheet'!$M$19*'Calculatie sheet'!$M$42)/1000</f>
        <v>0</v>
      </c>
      <c r="L2" s="43">
        <f>(LOOKUP('Calculatie sheet'!$M$2,'Objectenoverzicht aantallen'!$A:$A,'Objectenoverzicht aantallen'!G:G)*'Calculatie sheet'!$M$19*'Calculatie sheet'!$M$42)/1000</f>
        <v>0</v>
      </c>
      <c r="M2" s="43">
        <f>(LOOKUP('Calculatie sheet'!$M$2,'Objectenoverzicht aantallen'!$A:$A,'Objectenoverzicht aantallen'!H:H)*'Calculatie sheet'!$M$19*'Calculatie sheet'!$M$42)/1000</f>
        <v>0</v>
      </c>
      <c r="N2" s="43">
        <f>(LOOKUP('Calculatie sheet'!$M$2,'Objectenoverzicht aantallen'!$A:$A,'Objectenoverzicht aantallen'!I:I)*'Calculatie sheet'!$M$19*'Calculatie sheet'!$M$42)/1000</f>
        <v>0</v>
      </c>
      <c r="O2" s="43">
        <f>(LOOKUP('Calculatie sheet'!$M$2,'Objectenoverzicht aantallen'!$A:$A,'Objectenoverzicht aantallen'!J:J)*'Calculatie sheet'!$M$19*'Calculatie sheet'!$M$42)/1000</f>
        <v>0</v>
      </c>
      <c r="P2" s="43">
        <f>(LOOKUP('Calculatie sheet'!$M$2,'Objectenoverzicht aantallen'!$A:$A,'Objectenoverzicht aantallen'!K:K)*'Calculatie sheet'!$M$19*'Calculatie sheet'!$M$42)/1000</f>
        <v>0</v>
      </c>
      <c r="Q2" s="43">
        <f>(LOOKUP('Calculatie sheet'!$M$2,'Objectenoverzicht aantallen'!$A:$A,'Objectenoverzicht aantallen'!L:L)*'Calculatie sheet'!$M$19*'Calculatie sheet'!$M$42)/1000</f>
        <v>0</v>
      </c>
      <c r="R2" s="43">
        <f>(LOOKUP('Calculatie sheet'!$M$2,'Objectenoverzicht aantallen'!$A:$A,'Objectenoverzicht aantallen'!M:M)*'Calculatie sheet'!$M$19*'Calculatie sheet'!$M$42)/1000</f>
        <v>0</v>
      </c>
      <c r="S2" s="43">
        <f>(LOOKUP('Calculatie sheet'!$M$2,'Objectenoverzicht aantallen'!$A:$A,'Objectenoverzicht aantallen'!N:N)*'Calculatie sheet'!$M$19*'Calculatie sheet'!$M$42)/1000</f>
        <v>0</v>
      </c>
      <c r="T2" s="43">
        <f>(LOOKUP('Calculatie sheet'!$M$2,'Objectenoverzicht aantallen'!$A:$A,'Objectenoverzicht aantallen'!O:O)*'Calculatie sheet'!$M$19*'Calculatie sheet'!$M$42)/1000</f>
        <v>0</v>
      </c>
      <c r="V2" s="43">
        <f>(LOOKUP('Calculatie sheet'!$M$2,'Objectenoverzicht aantallen'!$A:$A,'Objectenoverzicht aantallen'!Q:Q)*'Calculatie sheet'!$M$19*'Calculatie sheet'!$M$42)/1000</f>
        <v>0</v>
      </c>
      <c r="W2" s="43">
        <f>(LOOKUP('Calculatie sheet'!$M$2,'Objectenoverzicht aantallen'!$A:$A,'Objectenoverzicht aantallen'!R:R)*'Calculatie sheet'!$M$19*'Calculatie sheet'!$M$42)/1000</f>
        <v>0</v>
      </c>
      <c r="X2" s="43">
        <f>(LOOKUP('Calculatie sheet'!$M$2,'Objectenoverzicht aantallen'!$A:$A,'Objectenoverzicht aantallen'!S:S)*'Calculatie sheet'!$M$19*'Calculatie sheet'!$M$42)/1000</f>
        <v>0</v>
      </c>
      <c r="Y2" s="43">
        <f>(LOOKUP('Calculatie sheet'!$M$2,'Objectenoverzicht aantallen'!$A:$A,'Objectenoverzicht aantallen'!T:T)*'Calculatie sheet'!$M$19*'Calculatie sheet'!$M$42)/1000</f>
        <v>0</v>
      </c>
      <c r="Z2" s="43">
        <f>(LOOKUP('Calculatie sheet'!$M$2,'Objectenoverzicht aantallen'!$A:$A,'Objectenoverzicht aantallen'!U:U)*'Calculatie sheet'!$M$19*'Calculatie sheet'!$M$42)/1000</f>
        <v>0</v>
      </c>
      <c r="AA2" s="43">
        <f>(LOOKUP('Calculatie sheet'!$M$2,'Objectenoverzicht aantallen'!$A:$A,'Objectenoverzicht aantallen'!V:V)*'Calculatie sheet'!$M$19*'Calculatie sheet'!$M$42)/1000</f>
        <v>0</v>
      </c>
      <c r="AB2" s="43">
        <f>(LOOKUP('Calculatie sheet'!$M$2,'Objectenoverzicht aantallen'!$A:$A,'Objectenoverzicht aantallen'!W:W)*'Calculatie sheet'!$M$19*'Calculatie sheet'!$M$42)/1000</f>
        <v>0</v>
      </c>
      <c r="AC2" s="43">
        <f>(LOOKUP('Calculatie sheet'!$M$2,'Objectenoverzicht aantallen'!$A:$A,'Objectenoverzicht aantallen'!X:X)*'Calculatie sheet'!$M$19*'Calculatie sheet'!$M$42)/1000</f>
        <v>0</v>
      </c>
      <c r="AD2" s="43">
        <f>(LOOKUP('Calculatie sheet'!$M$2,'Objectenoverzicht aantallen'!$A:$A,'Objectenoverzicht aantallen'!Y:Y)*'Calculatie sheet'!$M$19*'Calculatie sheet'!$M$42)/1000</f>
        <v>0</v>
      </c>
      <c r="AE2" s="43">
        <f>(LOOKUP('Calculatie sheet'!$M$2,'Objectenoverzicht aantallen'!$A:$A,'Objectenoverzicht aantallen'!Z:Z)*'Calculatie sheet'!$M$19*'Calculatie sheet'!$M$42)/1000</f>
        <v>0</v>
      </c>
      <c r="AF2" s="43">
        <f>(LOOKUP('Calculatie sheet'!$M$2,'Objectenoverzicht aantallen'!$A:$A,'Objectenoverzicht aantallen'!AA:AA)*'Calculatie sheet'!$M$19*'Calculatie sheet'!$M$42)/1000</f>
        <v>0</v>
      </c>
    </row>
    <row r="3" spans="1:32" x14ac:dyDescent="0.2">
      <c r="B3" s="2" t="s">
        <v>638</v>
      </c>
      <c r="C3" s="44">
        <f>'Calculatie sheet'!M29*'Calculatie sheet'!M42</f>
        <v>0</v>
      </c>
      <c r="D3" s="24" t="s">
        <v>64</v>
      </c>
      <c r="F3" s="567">
        <f>(C3*'Calculatie sheet'!$M$7)/1000</f>
        <v>0</v>
      </c>
      <c r="H3" s="43">
        <f>((LOOKUP('Calculatie sheet'!$M$2,'Objectenoverzicht aantallen'!$A:$A,'Objectenoverzicht aantallen'!$P:$P)*'Calculatie sheet'!$M$29*'Calculatie sheet'!$M$42))/1000</f>
        <v>0</v>
      </c>
      <c r="J3" s="43">
        <f>(LOOKUP('Calculatie sheet'!$M$2,'Objectenoverzicht aantallen'!$A:$A,'Objectenoverzicht aantallen'!$P:$P)*'Calculatie sheet'!$M$29*'Calculatie sheet'!$M$42)/'Calculatie sheet'!$M$64/1000</f>
        <v>0</v>
      </c>
      <c r="K3" s="43">
        <f>(LOOKUP('Calculatie sheet'!$M$2,'Objectenoverzicht aantallen'!$A:$A,'Objectenoverzicht aantallen'!$P:$P)*'Calculatie sheet'!$M$29*'Calculatie sheet'!$M$42)/'Calculatie sheet'!$M$64/1000</f>
        <v>0</v>
      </c>
      <c r="L3" s="43">
        <f>(LOOKUP('Calculatie sheet'!$M$2,'Objectenoverzicht aantallen'!$A:$A,'Objectenoverzicht aantallen'!$P:$P)*'Calculatie sheet'!$M$29*'Calculatie sheet'!$M$42)/'Calculatie sheet'!$M$64/1000</f>
        <v>0</v>
      </c>
      <c r="M3" s="43">
        <f>(LOOKUP('Calculatie sheet'!$M$2,'Objectenoverzicht aantallen'!$A:$A,'Objectenoverzicht aantallen'!$P:$P)*'Calculatie sheet'!$M$29*'Calculatie sheet'!$M$42)/'Calculatie sheet'!$M$64/1000</f>
        <v>0</v>
      </c>
      <c r="N3" s="43">
        <f>(LOOKUP('Calculatie sheet'!$M$2,'Objectenoverzicht aantallen'!$A:$A,'Objectenoverzicht aantallen'!$P:$P)*'Calculatie sheet'!$M$29*'Calculatie sheet'!$M$42)/'Calculatie sheet'!$M$64/1000</f>
        <v>0</v>
      </c>
      <c r="O3" s="43">
        <f>(LOOKUP('Calculatie sheet'!$M$2,'Objectenoverzicht aantallen'!$A:$A,'Objectenoverzicht aantallen'!$P:$P)*'Calculatie sheet'!$M$29*'Calculatie sheet'!$M$42)/'Calculatie sheet'!$M$64/1000</f>
        <v>0</v>
      </c>
      <c r="P3" s="43">
        <f>(LOOKUP('Calculatie sheet'!$M$2,'Objectenoverzicht aantallen'!$A:$A,'Objectenoverzicht aantallen'!$P:$P)*'Calculatie sheet'!$M$29*'Calculatie sheet'!$M$42)/'Calculatie sheet'!$M$64/1000</f>
        <v>0</v>
      </c>
      <c r="Q3" s="43">
        <f>(LOOKUP('Calculatie sheet'!$M$2,'Objectenoverzicht aantallen'!$A:$A,'Objectenoverzicht aantallen'!$P:$P)*'Calculatie sheet'!$M$29*'Calculatie sheet'!$M$42)/'Calculatie sheet'!$M$64/1000</f>
        <v>0</v>
      </c>
      <c r="R3" s="43">
        <f>(LOOKUP('Calculatie sheet'!$M$2,'Objectenoverzicht aantallen'!$A:$A,'Objectenoverzicht aantallen'!$P:$P)*'Calculatie sheet'!$M$29*'Calculatie sheet'!$M$42)/'Calculatie sheet'!$M$64/1000</f>
        <v>0</v>
      </c>
      <c r="S3" s="43">
        <f>(LOOKUP('Calculatie sheet'!$M$2,'Objectenoverzicht aantallen'!$A:$A,'Objectenoverzicht aantallen'!$P:$P)*'Calculatie sheet'!$M$29*'Calculatie sheet'!$M$42)/'Calculatie sheet'!$M$64/1000</f>
        <v>0</v>
      </c>
      <c r="T3" s="43">
        <f>(LOOKUP('Calculatie sheet'!$M$2,'Objectenoverzicht aantallen'!$A:$A,'Objectenoverzicht aantallen'!$P:$P)*'Calculatie sheet'!$M$29*'Calculatie sheet'!$M$42)/'Calculatie sheet'!$M$64/1000</f>
        <v>0</v>
      </c>
      <c r="V3" s="43">
        <f>(LOOKUP('Calculatie sheet'!$M$2,'Objectenoverzicht aantallen'!$A:$A,'Objectenoverzicht aantallen'!$P:$P)*'Calculatie sheet'!$M$29*'Calculatie sheet'!$M$42)/'Calculatie sheet'!$M$64/1000</f>
        <v>0</v>
      </c>
      <c r="W3" s="43">
        <f>(LOOKUP('Calculatie sheet'!$M$2,'Objectenoverzicht aantallen'!$A:$A,'Objectenoverzicht aantallen'!$P:$P)*'Calculatie sheet'!$M$29*'Calculatie sheet'!$M$42)/'Calculatie sheet'!$M$64/1000</f>
        <v>0</v>
      </c>
      <c r="X3" s="43">
        <f>(LOOKUP('Calculatie sheet'!$M$2,'Objectenoverzicht aantallen'!$A:$A,'Objectenoverzicht aantallen'!$P:$P)*'Calculatie sheet'!$M$29*'Calculatie sheet'!$M$42)/'Calculatie sheet'!$M$64/1000</f>
        <v>0</v>
      </c>
      <c r="Y3" s="43">
        <f>(LOOKUP('Calculatie sheet'!$M$2,'Objectenoverzicht aantallen'!$A:$A,'Objectenoverzicht aantallen'!$P:$P)*'Calculatie sheet'!$M$29*'Calculatie sheet'!$M$42)/'Calculatie sheet'!$M$64/1000</f>
        <v>0</v>
      </c>
      <c r="Z3" s="43">
        <f>(LOOKUP('Calculatie sheet'!$M$2,'Objectenoverzicht aantallen'!$A:$A,'Objectenoverzicht aantallen'!$P:$P)*'Calculatie sheet'!$M$29*'Calculatie sheet'!$M$42)/'Calculatie sheet'!$M$64/1000</f>
        <v>0</v>
      </c>
      <c r="AA3" s="43">
        <f>(LOOKUP('Calculatie sheet'!$M$2,'Objectenoverzicht aantallen'!$A:$A,'Objectenoverzicht aantallen'!$P:$P)*'Calculatie sheet'!$M$29*'Calculatie sheet'!$M$42)/'Calculatie sheet'!$M$64/1000</f>
        <v>0</v>
      </c>
      <c r="AB3" s="43">
        <f>(LOOKUP('Calculatie sheet'!$M$2,'Objectenoverzicht aantallen'!$A:$A,'Objectenoverzicht aantallen'!$P:$P)*'Calculatie sheet'!$M$29*'Calculatie sheet'!$M$42)/'Calculatie sheet'!$M$64/1000</f>
        <v>0</v>
      </c>
      <c r="AC3" s="43">
        <f>(LOOKUP('Calculatie sheet'!$M$2,'Objectenoverzicht aantallen'!$A:$A,'Objectenoverzicht aantallen'!$P:$P)*'Calculatie sheet'!$M$29*'Calculatie sheet'!$M$42)/'Calculatie sheet'!$M$64/1000</f>
        <v>0</v>
      </c>
      <c r="AD3" s="43">
        <f>(LOOKUP('Calculatie sheet'!$M$2,'Objectenoverzicht aantallen'!$A:$A,'Objectenoverzicht aantallen'!$P:$P)*'Calculatie sheet'!$M$29*'Calculatie sheet'!$M$42)/'Calculatie sheet'!$M$64/1000</f>
        <v>0</v>
      </c>
      <c r="AE3" s="43">
        <f>(LOOKUP('Calculatie sheet'!$M$2,'Objectenoverzicht aantallen'!$A:$A,'Objectenoverzicht aantallen'!$P:$P)*'Calculatie sheet'!$M$29*'Calculatie sheet'!$M$42)/'Calculatie sheet'!$M$64/1000</f>
        <v>0</v>
      </c>
      <c r="AF3" s="43">
        <f>(LOOKUP('Calculatie sheet'!$M$2,'Objectenoverzicht aantallen'!$A:$A,'Objectenoverzicht aantallen'!$P:$P)*'Calculatie sheet'!$M$29*'Calculatie sheet'!$M$42)/'Calculatie sheet'!$M$64/1000</f>
        <v>0</v>
      </c>
    </row>
    <row r="4" spans="1:32" x14ac:dyDescent="0.2">
      <c r="B4" s="2" t="s">
        <v>639</v>
      </c>
      <c r="C4" s="44">
        <f>'Calculatie sheet'!M36*'Calculatie sheet'!M42</f>
        <v>2284.1320000000001</v>
      </c>
      <c r="D4" s="569" t="s">
        <v>585</v>
      </c>
      <c r="F4" s="567">
        <f>(C4*'Calculatie sheet'!$M$7)/1000</f>
        <v>0</v>
      </c>
      <c r="H4" s="43">
        <f>((LOOKUP('Calculatie sheet'!$M$2,'Objectenoverzicht aantallen'!$A:$A,'Objectenoverzicht aantallen'!$P:$P)*'Calculatie sheet'!$M$36*'Calculatie sheet'!$M$42))/1000</f>
        <v>0</v>
      </c>
      <c r="J4" s="43">
        <f>(LOOKUP('Calculatie sheet'!$M$2,'Objectenoverzicht aantallen'!$A:$A,'Objectenoverzicht aantallen'!Q:Q)*'Calculatie sheet'!$M$36*'Calculatie sheet'!$M$42)/1000</f>
        <v>0</v>
      </c>
      <c r="K4" s="43">
        <f>(LOOKUP('Calculatie sheet'!$M$2,'Objectenoverzicht aantallen'!$A:$A,'Objectenoverzicht aantallen'!R:R)*'Calculatie sheet'!$M$36*'Calculatie sheet'!$M$42)/1000</f>
        <v>0</v>
      </c>
      <c r="L4" s="43">
        <f>(LOOKUP('Calculatie sheet'!$M$2,'Objectenoverzicht aantallen'!$A:$A,'Objectenoverzicht aantallen'!S:S)*'Calculatie sheet'!$M$36*'Calculatie sheet'!$M$42)/1000</f>
        <v>0</v>
      </c>
      <c r="M4" s="43">
        <f>(LOOKUP('Calculatie sheet'!$M$2,'Objectenoverzicht aantallen'!$A:$A,'Objectenoverzicht aantallen'!T:T)*'Calculatie sheet'!$M$36*'Calculatie sheet'!$M$42)/1000</f>
        <v>0</v>
      </c>
      <c r="N4" s="43">
        <f>(LOOKUP('Calculatie sheet'!$M$2,'Objectenoverzicht aantallen'!$A:$A,'Objectenoverzicht aantallen'!U:U)*'Calculatie sheet'!$M$36*'Calculatie sheet'!$M$42)/1000</f>
        <v>0</v>
      </c>
      <c r="O4" s="43">
        <f>(LOOKUP('Calculatie sheet'!$M$2,'Objectenoverzicht aantallen'!$A:$A,'Objectenoverzicht aantallen'!V:V)*'Calculatie sheet'!$M$36*'Calculatie sheet'!$M$42)/1000</f>
        <v>0</v>
      </c>
      <c r="P4" s="43">
        <f>(LOOKUP('Calculatie sheet'!$M$2,'Objectenoverzicht aantallen'!$A:$A,'Objectenoverzicht aantallen'!W:W)*'Calculatie sheet'!$M$36*'Calculatie sheet'!$M$42)/1000</f>
        <v>0</v>
      </c>
      <c r="Q4" s="43">
        <f>(LOOKUP('Calculatie sheet'!$M$2,'Objectenoverzicht aantallen'!$A:$A,'Objectenoverzicht aantallen'!X:X)*'Calculatie sheet'!$M$36*'Calculatie sheet'!$M$42)/1000</f>
        <v>0</v>
      </c>
      <c r="R4" s="43">
        <f>(LOOKUP('Calculatie sheet'!$M$2,'Objectenoverzicht aantallen'!$A:$A,'Objectenoverzicht aantallen'!Y:Y)*'Calculatie sheet'!$M$36*'Calculatie sheet'!$M$42)/1000</f>
        <v>0</v>
      </c>
      <c r="S4" s="43">
        <f>(LOOKUP('Calculatie sheet'!$M$2,'Objectenoverzicht aantallen'!$A:$A,'Objectenoverzicht aantallen'!Z:Z)*'Calculatie sheet'!$M$36*'Calculatie sheet'!$M$42)/1000</f>
        <v>0</v>
      </c>
      <c r="T4" s="43">
        <f>(LOOKUP('Calculatie sheet'!$M$2,'Objectenoverzicht aantallen'!$A:$A,'Objectenoverzicht aantallen'!AA:AA)*'Calculatie sheet'!$M$36*'Calculatie sheet'!$M$42)/1000</f>
        <v>0</v>
      </c>
      <c r="V4" s="43">
        <f>(LOOKUP('Calculatie sheet'!$M$2,'Objectenoverzicht aantallen'!$A:$A,'Objectenoverzicht aantallen'!Q:Q)*'Calculatie sheet'!$M$36*'Calculatie sheet'!$M$42)/1000</f>
        <v>0</v>
      </c>
      <c r="W4" s="43">
        <f>(LOOKUP('Calculatie sheet'!$M$2,'Objectenoverzicht aantallen'!$A:$A,'Objectenoverzicht aantallen'!R:R)*'Calculatie sheet'!$M$36*'Calculatie sheet'!$M$42)/1000</f>
        <v>0</v>
      </c>
      <c r="X4" s="43">
        <f>(LOOKUP('Calculatie sheet'!$M$2,'Objectenoverzicht aantallen'!$A:$A,'Objectenoverzicht aantallen'!S:S)*'Calculatie sheet'!$M$36*'Calculatie sheet'!$M$42)/1000</f>
        <v>0</v>
      </c>
      <c r="Y4" s="43">
        <f>(LOOKUP('Calculatie sheet'!$M$2,'Objectenoverzicht aantallen'!$A:$A,'Objectenoverzicht aantallen'!T:T)*'Calculatie sheet'!$M$36*'Calculatie sheet'!$M$42)/1000</f>
        <v>0</v>
      </c>
      <c r="Z4" s="43">
        <f>(LOOKUP('Calculatie sheet'!$M$2,'Objectenoverzicht aantallen'!$A:$A,'Objectenoverzicht aantallen'!U:U)*'Calculatie sheet'!$M$36*'Calculatie sheet'!$M$42)/1000</f>
        <v>0</v>
      </c>
      <c r="AA4" s="43">
        <f>(LOOKUP('Calculatie sheet'!$M$2,'Objectenoverzicht aantallen'!$A:$A,'Objectenoverzicht aantallen'!V:V)*'Calculatie sheet'!$M$36*'Calculatie sheet'!$M$42)/1000</f>
        <v>0</v>
      </c>
      <c r="AB4" s="43">
        <f>(LOOKUP('Calculatie sheet'!$M$2,'Objectenoverzicht aantallen'!$A:$A,'Objectenoverzicht aantallen'!W:W)*'Calculatie sheet'!$M$36*'Calculatie sheet'!$M$42)/1000</f>
        <v>0</v>
      </c>
      <c r="AC4" s="43">
        <f>(LOOKUP('Calculatie sheet'!$M$2,'Objectenoverzicht aantallen'!$A:$A,'Objectenoverzicht aantallen'!X:X)*'Calculatie sheet'!$M$36*'Calculatie sheet'!$M$42)/1000</f>
        <v>0</v>
      </c>
      <c r="AD4" s="43">
        <f>(LOOKUP('Calculatie sheet'!$M$2,'Objectenoverzicht aantallen'!$A:$A,'Objectenoverzicht aantallen'!Y:Y)*'Calculatie sheet'!$M$36*'Calculatie sheet'!$M$42)/1000</f>
        <v>0</v>
      </c>
      <c r="AE4" s="43">
        <f>(LOOKUP('Calculatie sheet'!$M$2,'Objectenoverzicht aantallen'!$A:$A,'Objectenoverzicht aantallen'!Z:Z)*'Calculatie sheet'!$M$36*'Calculatie sheet'!$M$42)/1000</f>
        <v>0</v>
      </c>
      <c r="AF4" s="43">
        <f>(LOOKUP('Calculatie sheet'!$M$2,'Objectenoverzicht aantallen'!$A:$A,'Objectenoverzicht aantallen'!AA:AA)*'Calculatie sheet'!$M$36*'Calculatie sheet'!$M$42)/1000</f>
        <v>0</v>
      </c>
    </row>
    <row r="5" spans="1:32" x14ac:dyDescent="0.2">
      <c r="B5" s="3" t="s">
        <v>640</v>
      </c>
      <c r="C5" s="44">
        <f>'Calculatie sheet'!M39*'Calculatie sheet'!M42</f>
        <v>-671.6880000000001</v>
      </c>
      <c r="D5" s="457" t="s">
        <v>586</v>
      </c>
      <c r="F5" s="567">
        <f>(C5*'Calculatie sheet'!$M$7)/1000</f>
        <v>0</v>
      </c>
      <c r="H5" s="43">
        <f>((LOOKUP('Calculatie sheet'!$M$2,'Objectenoverzicht aantallen'!$A:$A,'Objectenoverzicht aantallen'!$P:$P)*'Calculatie sheet'!$M$39*'Calculatie sheet'!$M$42))/1000</f>
        <v>0</v>
      </c>
      <c r="J5" s="43">
        <f>(LOOKUP('Calculatie sheet'!$M$2,'Objectenoverzicht aantallen'!$A:$A,'Objectenoverzicht aantallen'!Q:Q)*'Calculatie sheet'!$M$39*'Calculatie sheet'!$M$42)/1000</f>
        <v>0</v>
      </c>
      <c r="K5" s="43">
        <f>(LOOKUP('Calculatie sheet'!$M$2,'Objectenoverzicht aantallen'!$A:$A,'Objectenoverzicht aantallen'!R:R)*'Calculatie sheet'!$M$39*'Calculatie sheet'!$M$42)/1000</f>
        <v>0</v>
      </c>
      <c r="L5" s="43">
        <f>(LOOKUP('Calculatie sheet'!$M$2,'Objectenoverzicht aantallen'!$A:$A,'Objectenoverzicht aantallen'!S:S)*'Calculatie sheet'!$M$39*'Calculatie sheet'!$M$42)/1000</f>
        <v>0</v>
      </c>
      <c r="M5" s="43">
        <f>(LOOKUP('Calculatie sheet'!$M$2,'Objectenoverzicht aantallen'!$A:$A,'Objectenoverzicht aantallen'!T:T)*'Calculatie sheet'!$M$39*'Calculatie sheet'!$M$42)/1000</f>
        <v>0</v>
      </c>
      <c r="N5" s="43">
        <f>(LOOKUP('Calculatie sheet'!$M$2,'Objectenoverzicht aantallen'!$A:$A,'Objectenoverzicht aantallen'!U:U)*'Calculatie sheet'!$M$39*'Calculatie sheet'!$M$42)/1000</f>
        <v>0</v>
      </c>
      <c r="O5" s="43">
        <f>(LOOKUP('Calculatie sheet'!$M$2,'Objectenoverzicht aantallen'!$A:$A,'Objectenoverzicht aantallen'!V:V)*'Calculatie sheet'!$M$39*'Calculatie sheet'!$M$42)/1000</f>
        <v>0</v>
      </c>
      <c r="P5" s="43">
        <f>(LOOKUP('Calculatie sheet'!$M$2,'Objectenoverzicht aantallen'!$A:$A,'Objectenoverzicht aantallen'!W:W)*'Calculatie sheet'!$M$39*'Calculatie sheet'!$M$42)/1000</f>
        <v>0</v>
      </c>
      <c r="Q5" s="43">
        <f>(LOOKUP('Calculatie sheet'!$M$2,'Objectenoverzicht aantallen'!$A:$A,'Objectenoverzicht aantallen'!X:X)*'Calculatie sheet'!$M$39*'Calculatie sheet'!$M$42)/1000</f>
        <v>0</v>
      </c>
      <c r="R5" s="43">
        <f>(LOOKUP('Calculatie sheet'!$M$2,'Objectenoverzicht aantallen'!$A:$A,'Objectenoverzicht aantallen'!Y:Y)*'Calculatie sheet'!$M$39*'Calculatie sheet'!$M$42)/1000</f>
        <v>0</v>
      </c>
      <c r="S5" s="43">
        <f>(LOOKUP('Calculatie sheet'!$M$2,'Objectenoverzicht aantallen'!$A:$A,'Objectenoverzicht aantallen'!Z:Z)*'Calculatie sheet'!$M$39*'Calculatie sheet'!$M$42)/1000</f>
        <v>0</v>
      </c>
      <c r="T5" s="43">
        <f>(LOOKUP('Calculatie sheet'!$M$2,'Objectenoverzicht aantallen'!$A:$A,'Objectenoverzicht aantallen'!AA:AA)*'Calculatie sheet'!$M$39*'Calculatie sheet'!$M$42)/1000</f>
        <v>0</v>
      </c>
      <c r="V5" s="43">
        <f>(LOOKUP('Calculatie sheet'!$M$2,'Objectenoverzicht aantallen'!$A:$A,'Objectenoverzicht aantallen'!Q:Q)*'Calculatie sheet'!$M$39*'Calculatie sheet'!$M$42)/1000</f>
        <v>0</v>
      </c>
      <c r="W5" s="43">
        <f>(LOOKUP('Calculatie sheet'!$M$2,'Objectenoverzicht aantallen'!$A:$A,'Objectenoverzicht aantallen'!R:R)*'Calculatie sheet'!$M$39*'Calculatie sheet'!$M$42)/1000</f>
        <v>0</v>
      </c>
      <c r="X5" s="43">
        <f>(LOOKUP('Calculatie sheet'!$M$2,'Objectenoverzicht aantallen'!$A:$A,'Objectenoverzicht aantallen'!S:S)*'Calculatie sheet'!$M$39*'Calculatie sheet'!$M$42)/1000</f>
        <v>0</v>
      </c>
      <c r="Y5" s="43">
        <f>(LOOKUP('Calculatie sheet'!$M$2,'Objectenoverzicht aantallen'!$A:$A,'Objectenoverzicht aantallen'!T:T)*'Calculatie sheet'!$M$39*'Calculatie sheet'!$M$42)/1000</f>
        <v>0</v>
      </c>
      <c r="Z5" s="43">
        <f>(LOOKUP('Calculatie sheet'!$M$2,'Objectenoverzicht aantallen'!$A:$A,'Objectenoverzicht aantallen'!U:U)*'Calculatie sheet'!$M$39*'Calculatie sheet'!$M$42)/1000</f>
        <v>0</v>
      </c>
      <c r="AA5" s="43">
        <f>(LOOKUP('Calculatie sheet'!$M$2,'Objectenoverzicht aantallen'!$A:$A,'Objectenoverzicht aantallen'!V:V)*'Calculatie sheet'!$M$39*'Calculatie sheet'!$M$42)/1000</f>
        <v>0</v>
      </c>
      <c r="AB5" s="43">
        <f>(LOOKUP('Calculatie sheet'!$M$2,'Objectenoverzicht aantallen'!$A:$A,'Objectenoverzicht aantallen'!W:W)*'Calculatie sheet'!$M$39*'Calculatie sheet'!$M$42)/1000</f>
        <v>0</v>
      </c>
      <c r="AC5" s="43">
        <f>(LOOKUP('Calculatie sheet'!$M$2,'Objectenoverzicht aantallen'!$A:$A,'Objectenoverzicht aantallen'!X:X)*'Calculatie sheet'!$M$39*'Calculatie sheet'!$M$42)/1000</f>
        <v>0</v>
      </c>
      <c r="AD5" s="43">
        <f>(LOOKUP('Calculatie sheet'!$M$2,'Objectenoverzicht aantallen'!$A:$A,'Objectenoverzicht aantallen'!Y:Y)*'Calculatie sheet'!$M$39*'Calculatie sheet'!$M$42)/1000</f>
        <v>0</v>
      </c>
      <c r="AE5" s="43">
        <f>(LOOKUP('Calculatie sheet'!$M$2,'Objectenoverzicht aantallen'!$A:$A,'Objectenoverzicht aantallen'!Z:Z)*'Calculatie sheet'!$M$39*'Calculatie sheet'!$M$42)/1000</f>
        <v>0</v>
      </c>
      <c r="AF5" s="43">
        <f>(LOOKUP('Calculatie sheet'!$M$2,'Objectenoverzicht aantallen'!$A:$A,'Objectenoverzicht aantallen'!AA:AA)*'Calculatie sheet'!$M$39*'Calculatie sheet'!$M$42)/1000</f>
        <v>0</v>
      </c>
    </row>
    <row r="6" spans="1:32" x14ac:dyDescent="0.2">
      <c r="D6" s="458" t="s">
        <v>587</v>
      </c>
    </row>
  </sheetData>
  <pageMargins left="0.7" right="0.7" top="0.75" bottom="0.75" header="0.3" footer="0.3"/>
  <pageSetup paperSize="9" orientation="portrait" horizontalDpi="0" verticalDpi="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9C545-A8BF-264F-B953-97E495BB7B07}">
  <dimension ref="A1:AF6"/>
  <sheetViews>
    <sheetView workbookViewId="0">
      <selection activeCell="J2" sqref="J2"/>
    </sheetView>
  </sheetViews>
  <sheetFormatPr baseColWidth="10" defaultColWidth="11" defaultRowHeight="16" x14ac:dyDescent="0.2"/>
  <cols>
    <col min="1" max="1" width="19.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sheet'!N3</f>
        <v>Asfaltconstructie  &lt; 500 VA (licht belast)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sheet'!N19*'Calculatie sheet'!N42</f>
        <v>62.504307999999995</v>
      </c>
      <c r="D2" s="14" t="s">
        <v>66</v>
      </c>
      <c r="F2" s="567">
        <f>(C2*'Calculatie sheet'!$N$7)/1000</f>
        <v>0</v>
      </c>
      <c r="H2" s="43">
        <f>((LOOKUP('Calculatie sheet'!$N$2,'Objectenoverzicht aantallen'!$A:$A,'Objectenoverzicht aantallen'!$P:$P)*'Calculatie sheet'!$N$19*'Calculatie sheet'!$N$42))/1000</f>
        <v>0</v>
      </c>
      <c r="J2" s="43">
        <f>(LOOKUP('Calculatie sheet'!$N$2,'Objectenoverzicht aantallen'!$A:$A,'Objectenoverzicht aantallen'!E:E)*'Calculatie sheet'!$N$19*'Calculatie sheet'!$N$42)/1000</f>
        <v>0</v>
      </c>
      <c r="K2" s="43">
        <f>(LOOKUP('Calculatie sheet'!$N$2,'Objectenoverzicht aantallen'!$A:$A,'Objectenoverzicht aantallen'!F:F)*'Calculatie sheet'!$N$19*'Calculatie sheet'!$N$42)/1000</f>
        <v>0</v>
      </c>
      <c r="L2" s="43">
        <f>(LOOKUP('Calculatie sheet'!$N$2,'Objectenoverzicht aantallen'!$A:$A,'Objectenoverzicht aantallen'!G:G)*'Calculatie sheet'!$N$19*'Calculatie sheet'!$N$42)/1000</f>
        <v>0</v>
      </c>
      <c r="M2" s="43">
        <f>(LOOKUP('Calculatie sheet'!$N$2,'Objectenoverzicht aantallen'!$A:$A,'Objectenoverzicht aantallen'!H:H)*'Calculatie sheet'!$N$19*'Calculatie sheet'!$N$42)/1000</f>
        <v>0</v>
      </c>
      <c r="N2" s="43">
        <f>(LOOKUP('Calculatie sheet'!$N$2,'Objectenoverzicht aantallen'!$A:$A,'Objectenoverzicht aantallen'!I:I)*'Calculatie sheet'!$N$19*'Calculatie sheet'!$N$42)/1000</f>
        <v>0</v>
      </c>
      <c r="O2" s="43">
        <f>(LOOKUP('Calculatie sheet'!$N$2,'Objectenoverzicht aantallen'!$A:$A,'Objectenoverzicht aantallen'!J:J)*'Calculatie sheet'!$N$19*'Calculatie sheet'!$N$42)/1000</f>
        <v>0</v>
      </c>
      <c r="P2" s="43">
        <f>(LOOKUP('Calculatie sheet'!$N$2,'Objectenoverzicht aantallen'!$A:$A,'Objectenoverzicht aantallen'!K:K)*'Calculatie sheet'!$N$19*'Calculatie sheet'!$N$42)/1000</f>
        <v>0</v>
      </c>
      <c r="Q2" s="43">
        <f>(LOOKUP('Calculatie sheet'!$N$2,'Objectenoverzicht aantallen'!$A:$A,'Objectenoverzicht aantallen'!L:L)*'Calculatie sheet'!$N$19*'Calculatie sheet'!$N$42)/1000</f>
        <v>0</v>
      </c>
      <c r="R2" s="43">
        <f>(LOOKUP('Calculatie sheet'!$N$2,'Objectenoverzicht aantallen'!$A:$A,'Objectenoverzicht aantallen'!M:M)*'Calculatie sheet'!$N$19*'Calculatie sheet'!$N$42)/1000</f>
        <v>0</v>
      </c>
      <c r="S2" s="43">
        <f>(LOOKUP('Calculatie sheet'!$N$2,'Objectenoverzicht aantallen'!$A:$A,'Objectenoverzicht aantallen'!N:N)*'Calculatie sheet'!$N$19*'Calculatie sheet'!$N$42)/1000</f>
        <v>0</v>
      </c>
      <c r="T2" s="43">
        <f>(LOOKUP('Calculatie sheet'!$N$2,'Objectenoverzicht aantallen'!$A:$A,'Objectenoverzicht aantallen'!O:O)*'Calculatie sheet'!$N$19*'Calculatie sheet'!$N$42)/1000</f>
        <v>0</v>
      </c>
      <c r="V2" s="43">
        <f>(LOOKUP('Calculatie sheet'!$N$2,'Objectenoverzicht aantallen'!$A:$A,'Objectenoverzicht aantallen'!Q:Q)*'Calculatie sheet'!$N$19*'Calculatie sheet'!$N$42)/1000</f>
        <v>0</v>
      </c>
      <c r="W2" s="43">
        <f>(LOOKUP('Calculatie sheet'!$N$2,'Objectenoverzicht aantallen'!$A:$A,'Objectenoverzicht aantallen'!R:R)*'Calculatie sheet'!$N$19*'Calculatie sheet'!$N$42)/1000</f>
        <v>0</v>
      </c>
      <c r="X2" s="43">
        <f>(LOOKUP('Calculatie sheet'!$N$2,'Objectenoverzicht aantallen'!$A:$A,'Objectenoverzicht aantallen'!S:S)*'Calculatie sheet'!$N$19*'Calculatie sheet'!$N$42)/1000</f>
        <v>0</v>
      </c>
      <c r="Y2" s="43">
        <f>(LOOKUP('Calculatie sheet'!$N$2,'Objectenoverzicht aantallen'!$A:$A,'Objectenoverzicht aantallen'!T:T)*'Calculatie sheet'!$N$19*'Calculatie sheet'!$N$42)/1000</f>
        <v>0</v>
      </c>
      <c r="Z2" s="43">
        <f>(LOOKUP('Calculatie sheet'!$N$2,'Objectenoverzicht aantallen'!$A:$A,'Objectenoverzicht aantallen'!U:U)*'Calculatie sheet'!$N$19*'Calculatie sheet'!$N$42)/1000</f>
        <v>0</v>
      </c>
      <c r="AA2" s="43">
        <f>(LOOKUP('Calculatie sheet'!$N$2,'Objectenoverzicht aantallen'!$A:$A,'Objectenoverzicht aantallen'!V:V)*'Calculatie sheet'!$N$19*'Calculatie sheet'!$N$42)/1000</f>
        <v>0</v>
      </c>
      <c r="AB2" s="43">
        <f>(LOOKUP('Calculatie sheet'!$N$2,'Objectenoverzicht aantallen'!$A:$A,'Objectenoverzicht aantallen'!W:W)*'Calculatie sheet'!$N$19*'Calculatie sheet'!$N$42)/1000</f>
        <v>0</v>
      </c>
      <c r="AC2" s="43">
        <f>(LOOKUP('Calculatie sheet'!$N$2,'Objectenoverzicht aantallen'!$A:$A,'Objectenoverzicht aantallen'!X:X)*'Calculatie sheet'!$N$19*'Calculatie sheet'!$N$42)/1000</f>
        <v>0</v>
      </c>
      <c r="AD2" s="43">
        <f>(LOOKUP('Calculatie sheet'!$N$2,'Objectenoverzicht aantallen'!$A:$A,'Objectenoverzicht aantallen'!Y:Y)*'Calculatie sheet'!$N$19*'Calculatie sheet'!$N$42)/1000</f>
        <v>0</v>
      </c>
      <c r="AE2" s="43">
        <f>(LOOKUP('Calculatie sheet'!$N$2,'Objectenoverzicht aantallen'!$A:$A,'Objectenoverzicht aantallen'!Z:Z)*'Calculatie sheet'!$N$19*'Calculatie sheet'!$N$42)/1000</f>
        <v>0</v>
      </c>
      <c r="AF2" s="43">
        <f>(LOOKUP('Calculatie sheet'!$N$2,'Objectenoverzicht aantallen'!$A:$A,'Objectenoverzicht aantallen'!AA:AA)*'Calculatie sheet'!$N$19*'Calculatie sheet'!$N$42)/1000</f>
        <v>0</v>
      </c>
    </row>
    <row r="3" spans="1:32" x14ac:dyDescent="0.2">
      <c r="B3" s="2" t="s">
        <v>638</v>
      </c>
      <c r="C3" s="44">
        <f>'Calculatie sheet'!N29*'Calculatie sheet'!N42</f>
        <v>84.65619199999999</v>
      </c>
      <c r="D3" s="24" t="s">
        <v>64</v>
      </c>
      <c r="F3" s="567">
        <f>(C3*'Calculatie sheet'!$N$7)/1000</f>
        <v>0</v>
      </c>
      <c r="H3" s="43">
        <f>((LOOKUP('Calculatie sheet'!$N$2,'Objectenoverzicht aantallen'!$A:$A,'Objectenoverzicht aantallen'!$P:$P)*'Calculatie sheet'!$N$29*'Calculatie sheet'!$N$42))/1000</f>
        <v>0</v>
      </c>
      <c r="J3" s="43">
        <f>(LOOKUP('Calculatie sheet'!$N$2,'Objectenoverzicht aantallen'!$A:$A,'Objectenoverzicht aantallen'!$P:$P)*'Calculatie sheet'!$N$29*'Calculatie sheet'!$N$42)/'Calculatie sheet'!$N$64/1000</f>
        <v>0</v>
      </c>
      <c r="K3" s="43">
        <f>(LOOKUP('Calculatie sheet'!$N$2,'Objectenoverzicht aantallen'!$A:$A,'Objectenoverzicht aantallen'!$P:$P)*'Calculatie sheet'!$N$29*'Calculatie sheet'!$N$42)/'Calculatie sheet'!$N$64/1000</f>
        <v>0</v>
      </c>
      <c r="L3" s="43">
        <f>(LOOKUP('Calculatie sheet'!$N$2,'Objectenoverzicht aantallen'!$A:$A,'Objectenoverzicht aantallen'!$P:$P)*'Calculatie sheet'!$N$29*'Calculatie sheet'!$N$42)/'Calculatie sheet'!$N$64/1000</f>
        <v>0</v>
      </c>
      <c r="M3" s="43">
        <f>(LOOKUP('Calculatie sheet'!$N$2,'Objectenoverzicht aantallen'!$A:$A,'Objectenoverzicht aantallen'!$P:$P)*'Calculatie sheet'!$N$29*'Calculatie sheet'!$N$42)/'Calculatie sheet'!$N$64/1000</f>
        <v>0</v>
      </c>
      <c r="N3" s="43">
        <f>(LOOKUP('Calculatie sheet'!$N$2,'Objectenoverzicht aantallen'!$A:$A,'Objectenoverzicht aantallen'!$P:$P)*'Calculatie sheet'!$N$29*'Calculatie sheet'!$N$42)/'Calculatie sheet'!$N$64/1000</f>
        <v>0</v>
      </c>
      <c r="O3" s="43">
        <f>(LOOKUP('Calculatie sheet'!$N$2,'Objectenoverzicht aantallen'!$A:$A,'Objectenoverzicht aantallen'!$P:$P)*'Calculatie sheet'!$N$29*'Calculatie sheet'!$N$42)/'Calculatie sheet'!$N$64/1000</f>
        <v>0</v>
      </c>
      <c r="P3" s="43">
        <f>(LOOKUP('Calculatie sheet'!$N$2,'Objectenoverzicht aantallen'!$A:$A,'Objectenoverzicht aantallen'!$P:$P)*'Calculatie sheet'!$N$29*'Calculatie sheet'!$N$42)/'Calculatie sheet'!$N$64/1000</f>
        <v>0</v>
      </c>
      <c r="Q3" s="43">
        <f>(LOOKUP('Calculatie sheet'!$N$2,'Objectenoverzicht aantallen'!$A:$A,'Objectenoverzicht aantallen'!$P:$P)*'Calculatie sheet'!$N$29*'Calculatie sheet'!$N$42)/'Calculatie sheet'!$N$64/1000</f>
        <v>0</v>
      </c>
      <c r="R3" s="43">
        <f>(LOOKUP('Calculatie sheet'!$N$2,'Objectenoverzicht aantallen'!$A:$A,'Objectenoverzicht aantallen'!$P:$P)*'Calculatie sheet'!$N$29*'Calculatie sheet'!$N$42)/'Calculatie sheet'!$N$64/1000</f>
        <v>0</v>
      </c>
      <c r="S3" s="43">
        <f>(LOOKUP('Calculatie sheet'!$N$2,'Objectenoverzicht aantallen'!$A:$A,'Objectenoverzicht aantallen'!$P:$P)*'Calculatie sheet'!$N$29*'Calculatie sheet'!$N$42)/'Calculatie sheet'!$N$64/1000</f>
        <v>0</v>
      </c>
      <c r="T3" s="43">
        <f>(LOOKUP('Calculatie sheet'!$N$2,'Objectenoverzicht aantallen'!$A:$A,'Objectenoverzicht aantallen'!$P:$P)*'Calculatie sheet'!$N$29*'Calculatie sheet'!$N$42)/'Calculatie sheet'!$N$64/1000</f>
        <v>0</v>
      </c>
      <c r="V3" s="43">
        <f>(LOOKUP('Calculatie sheet'!$N$2,'Objectenoverzicht aantallen'!$A:$A,'Objectenoverzicht aantallen'!$P:$P)*'Calculatie sheet'!$N$29*'Calculatie sheet'!$N$42)/'Calculatie sheet'!$N$64/1000</f>
        <v>0</v>
      </c>
      <c r="W3" s="43">
        <f>(LOOKUP('Calculatie sheet'!$N$2,'Objectenoverzicht aantallen'!$A:$A,'Objectenoverzicht aantallen'!$P:$P)*'Calculatie sheet'!$N$29*'Calculatie sheet'!$N$42)/'Calculatie sheet'!$N$64/1000</f>
        <v>0</v>
      </c>
      <c r="X3" s="43">
        <f>(LOOKUP('Calculatie sheet'!$N$2,'Objectenoverzicht aantallen'!$A:$A,'Objectenoverzicht aantallen'!$P:$P)*'Calculatie sheet'!$N$29*'Calculatie sheet'!$N$42)/'Calculatie sheet'!$N$64/1000</f>
        <v>0</v>
      </c>
      <c r="Y3" s="43">
        <f>(LOOKUP('Calculatie sheet'!$N$2,'Objectenoverzicht aantallen'!$A:$A,'Objectenoverzicht aantallen'!$P:$P)*'Calculatie sheet'!$N$29*'Calculatie sheet'!$N$42)/'Calculatie sheet'!$N$64/1000</f>
        <v>0</v>
      </c>
      <c r="Z3" s="43">
        <f>(LOOKUP('Calculatie sheet'!$N$2,'Objectenoverzicht aantallen'!$A:$A,'Objectenoverzicht aantallen'!$P:$P)*'Calculatie sheet'!$N$29*'Calculatie sheet'!$N$42)/'Calculatie sheet'!$N$64/1000</f>
        <v>0</v>
      </c>
      <c r="AA3" s="43">
        <f>(LOOKUP('Calculatie sheet'!$N$2,'Objectenoverzicht aantallen'!$A:$A,'Objectenoverzicht aantallen'!$P:$P)*'Calculatie sheet'!$N$29*'Calculatie sheet'!$N$42)/'Calculatie sheet'!$N$64/1000</f>
        <v>0</v>
      </c>
      <c r="AB3" s="43">
        <f>(LOOKUP('Calculatie sheet'!$N$2,'Objectenoverzicht aantallen'!$A:$A,'Objectenoverzicht aantallen'!$P:$P)*'Calculatie sheet'!$N$29*'Calculatie sheet'!$N$42)/'Calculatie sheet'!$N$64/1000</f>
        <v>0</v>
      </c>
      <c r="AC3" s="43">
        <f>(LOOKUP('Calculatie sheet'!$N$2,'Objectenoverzicht aantallen'!$A:$A,'Objectenoverzicht aantallen'!$P:$P)*'Calculatie sheet'!$N$29*'Calculatie sheet'!$N$42)/'Calculatie sheet'!$N$64/1000</f>
        <v>0</v>
      </c>
      <c r="AD3" s="43">
        <f>(LOOKUP('Calculatie sheet'!$N$2,'Objectenoverzicht aantallen'!$A:$A,'Objectenoverzicht aantallen'!$P:$P)*'Calculatie sheet'!$N$29*'Calculatie sheet'!$N$42)/'Calculatie sheet'!$N$64/1000</f>
        <v>0</v>
      </c>
      <c r="AE3" s="43">
        <f>(LOOKUP('Calculatie sheet'!$N$2,'Objectenoverzicht aantallen'!$A:$A,'Objectenoverzicht aantallen'!$P:$P)*'Calculatie sheet'!$N$29*'Calculatie sheet'!$N$42)/'Calculatie sheet'!$N$64/1000</f>
        <v>0</v>
      </c>
      <c r="AF3" s="43">
        <f>(LOOKUP('Calculatie sheet'!$N$2,'Objectenoverzicht aantallen'!$A:$A,'Objectenoverzicht aantallen'!$P:$P)*'Calculatie sheet'!$N$29*'Calculatie sheet'!$N$42)/'Calculatie sheet'!$N$64/1000</f>
        <v>0</v>
      </c>
    </row>
    <row r="4" spans="1:32" x14ac:dyDescent="0.2">
      <c r="B4" s="2" t="s">
        <v>639</v>
      </c>
      <c r="C4" s="44">
        <f>'Calculatie sheet'!N36*'Calculatie sheet'!N42</f>
        <v>9.2423559999999991</v>
      </c>
      <c r="D4" s="569" t="s">
        <v>585</v>
      </c>
      <c r="F4" s="567">
        <f>(C4*'Calculatie sheet'!$N$7)/1000</f>
        <v>0</v>
      </c>
      <c r="H4" s="43">
        <f>((LOOKUP('Calculatie sheet'!$N$2,'Objectenoverzicht aantallen'!$A:$A,'Objectenoverzicht aantallen'!$P:$P)*'Calculatie sheet'!$N$36*'Calculatie sheet'!$N$42))/1000</f>
        <v>0</v>
      </c>
      <c r="J4" s="43">
        <f>(LOOKUP('Calculatie sheet'!$N$2,'Objectenoverzicht aantallen'!$A:$A,'Objectenoverzicht aantallen'!Q:Q)*'Calculatie sheet'!$N$36*'Calculatie sheet'!$N$42)/1000</f>
        <v>0</v>
      </c>
      <c r="K4" s="43">
        <f>(LOOKUP('Calculatie sheet'!$N$2,'Objectenoverzicht aantallen'!$A:$A,'Objectenoverzicht aantallen'!R:R)*'Calculatie sheet'!$N$36*'Calculatie sheet'!$N$42)/1000</f>
        <v>0</v>
      </c>
      <c r="L4" s="43">
        <f>(LOOKUP('Calculatie sheet'!$N$2,'Objectenoverzicht aantallen'!$A:$A,'Objectenoverzicht aantallen'!S:S)*'Calculatie sheet'!$N$36*'Calculatie sheet'!$N$42)/1000</f>
        <v>0</v>
      </c>
      <c r="M4" s="43">
        <f>(LOOKUP('Calculatie sheet'!$N$2,'Objectenoverzicht aantallen'!$A:$A,'Objectenoverzicht aantallen'!T:T)*'Calculatie sheet'!$N$36*'Calculatie sheet'!$N$42)/1000</f>
        <v>0</v>
      </c>
      <c r="N4" s="43">
        <f>(LOOKUP('Calculatie sheet'!$N$2,'Objectenoverzicht aantallen'!$A:$A,'Objectenoverzicht aantallen'!U:U)*'Calculatie sheet'!$N$36*'Calculatie sheet'!$N$42)/1000</f>
        <v>0</v>
      </c>
      <c r="O4" s="43">
        <f>(LOOKUP('Calculatie sheet'!$N$2,'Objectenoverzicht aantallen'!$A:$A,'Objectenoverzicht aantallen'!V:V)*'Calculatie sheet'!$N$36*'Calculatie sheet'!$N$42)/1000</f>
        <v>0</v>
      </c>
      <c r="P4" s="43">
        <f>(LOOKUP('Calculatie sheet'!$N$2,'Objectenoverzicht aantallen'!$A:$A,'Objectenoverzicht aantallen'!W:W)*'Calculatie sheet'!$N$36*'Calculatie sheet'!$N$42)/1000</f>
        <v>0</v>
      </c>
      <c r="Q4" s="43">
        <f>(LOOKUP('Calculatie sheet'!$N$2,'Objectenoverzicht aantallen'!$A:$A,'Objectenoverzicht aantallen'!X:X)*'Calculatie sheet'!$N$36*'Calculatie sheet'!$N$42)/1000</f>
        <v>0</v>
      </c>
      <c r="R4" s="43">
        <f>(LOOKUP('Calculatie sheet'!$N$2,'Objectenoverzicht aantallen'!$A:$A,'Objectenoverzicht aantallen'!Y:Y)*'Calculatie sheet'!$N$36*'Calculatie sheet'!$N$42)/1000</f>
        <v>0</v>
      </c>
      <c r="S4" s="43">
        <f>(LOOKUP('Calculatie sheet'!$N$2,'Objectenoverzicht aantallen'!$A:$A,'Objectenoverzicht aantallen'!Z:Z)*'Calculatie sheet'!$N$36*'Calculatie sheet'!$N$42)/1000</f>
        <v>0</v>
      </c>
      <c r="T4" s="43">
        <f>(LOOKUP('Calculatie sheet'!$N$2,'Objectenoverzicht aantallen'!$A:$A,'Objectenoverzicht aantallen'!AA:AA)*'Calculatie sheet'!$N$36*'Calculatie sheet'!$N$42)/1000</f>
        <v>0</v>
      </c>
      <c r="V4" s="43">
        <f>(LOOKUP('Calculatie sheet'!$N$2,'Objectenoverzicht aantallen'!$A:$A,'Objectenoverzicht aantallen'!Q:Q)*'Calculatie sheet'!$N$36*'Calculatie sheet'!$N$42)/1000</f>
        <v>0</v>
      </c>
      <c r="W4" s="43">
        <f>(LOOKUP('Calculatie sheet'!$N$2,'Objectenoverzicht aantallen'!$A:$A,'Objectenoverzicht aantallen'!R:R)*'Calculatie sheet'!$N$36*'Calculatie sheet'!$N$42)/1000</f>
        <v>0</v>
      </c>
      <c r="X4" s="43">
        <f>(LOOKUP('Calculatie sheet'!$N$2,'Objectenoverzicht aantallen'!$A:$A,'Objectenoverzicht aantallen'!S:S)*'Calculatie sheet'!$N$36*'Calculatie sheet'!$N$42)/1000</f>
        <v>0</v>
      </c>
      <c r="Y4" s="43">
        <f>(LOOKUP('Calculatie sheet'!$N$2,'Objectenoverzicht aantallen'!$A:$A,'Objectenoverzicht aantallen'!T:T)*'Calculatie sheet'!$N$36*'Calculatie sheet'!$N$42)/1000</f>
        <v>0</v>
      </c>
      <c r="Z4" s="43">
        <f>(LOOKUP('Calculatie sheet'!$N$2,'Objectenoverzicht aantallen'!$A:$A,'Objectenoverzicht aantallen'!U:U)*'Calculatie sheet'!$N$36*'Calculatie sheet'!$N$42)/1000</f>
        <v>0</v>
      </c>
      <c r="AA4" s="43">
        <f>(LOOKUP('Calculatie sheet'!$N$2,'Objectenoverzicht aantallen'!$A:$A,'Objectenoverzicht aantallen'!V:V)*'Calculatie sheet'!$N$36*'Calculatie sheet'!$N$42)/1000</f>
        <v>0</v>
      </c>
      <c r="AB4" s="43">
        <f>(LOOKUP('Calculatie sheet'!$N$2,'Objectenoverzicht aantallen'!$A:$A,'Objectenoverzicht aantallen'!W:W)*'Calculatie sheet'!$N$36*'Calculatie sheet'!$N$42)/1000</f>
        <v>0</v>
      </c>
      <c r="AC4" s="43">
        <f>(LOOKUP('Calculatie sheet'!$N$2,'Objectenoverzicht aantallen'!$A:$A,'Objectenoverzicht aantallen'!X:X)*'Calculatie sheet'!$N$36*'Calculatie sheet'!$N$42)/1000</f>
        <v>0</v>
      </c>
      <c r="AD4" s="43">
        <f>(LOOKUP('Calculatie sheet'!$N$2,'Objectenoverzicht aantallen'!$A:$A,'Objectenoverzicht aantallen'!Y:Y)*'Calculatie sheet'!$N$36*'Calculatie sheet'!$N$42)/1000</f>
        <v>0</v>
      </c>
      <c r="AE4" s="43">
        <f>(LOOKUP('Calculatie sheet'!$N$2,'Objectenoverzicht aantallen'!$A:$A,'Objectenoverzicht aantallen'!Z:Z)*'Calculatie sheet'!$N$36*'Calculatie sheet'!$N$42)/1000</f>
        <v>0</v>
      </c>
      <c r="AF4" s="43">
        <f>(LOOKUP('Calculatie sheet'!$N$2,'Objectenoverzicht aantallen'!$A:$A,'Objectenoverzicht aantallen'!AA:AA)*'Calculatie sheet'!$N$36*'Calculatie sheet'!$N$42)/1000</f>
        <v>0</v>
      </c>
    </row>
    <row r="5" spans="1:32" x14ac:dyDescent="0.2">
      <c r="B5" s="3" t="s">
        <v>640</v>
      </c>
      <c r="C5" s="44">
        <f>'Calculatie sheet'!N39*'Calculatie sheet'!N42</f>
        <v>-21.082856</v>
      </c>
      <c r="D5" s="457" t="s">
        <v>586</v>
      </c>
      <c r="F5" s="567">
        <f>(C5*'Calculatie sheet'!$N$7)/1000</f>
        <v>0</v>
      </c>
      <c r="H5" s="43">
        <f>((LOOKUP('Calculatie sheet'!$N$2,'Objectenoverzicht aantallen'!$A:$A,'Objectenoverzicht aantallen'!$P:$P)*'Calculatie sheet'!$N$39*'Calculatie sheet'!$N$42))/1000</f>
        <v>0</v>
      </c>
      <c r="J5" s="43">
        <f>(LOOKUP('Calculatie sheet'!$N$2,'Objectenoverzicht aantallen'!$A:$A,'Objectenoverzicht aantallen'!Q:Q)*'Calculatie sheet'!$N$39*'Calculatie sheet'!$N$42)/1000</f>
        <v>0</v>
      </c>
      <c r="K5" s="43">
        <f>(LOOKUP('Calculatie sheet'!$N$2,'Objectenoverzicht aantallen'!$A:$A,'Objectenoverzicht aantallen'!R:R)*'Calculatie sheet'!$N$39*'Calculatie sheet'!$N$42)/1000</f>
        <v>0</v>
      </c>
      <c r="L5" s="43">
        <f>(LOOKUP('Calculatie sheet'!$N$2,'Objectenoverzicht aantallen'!$A:$A,'Objectenoverzicht aantallen'!S:S)*'Calculatie sheet'!$N$39*'Calculatie sheet'!$N$42)/1000</f>
        <v>0</v>
      </c>
      <c r="M5" s="43">
        <f>(LOOKUP('Calculatie sheet'!$N$2,'Objectenoverzicht aantallen'!$A:$A,'Objectenoverzicht aantallen'!T:T)*'Calculatie sheet'!$N$39*'Calculatie sheet'!$N$42)/1000</f>
        <v>0</v>
      </c>
      <c r="N5" s="43">
        <f>(LOOKUP('Calculatie sheet'!$N$2,'Objectenoverzicht aantallen'!$A:$A,'Objectenoverzicht aantallen'!U:U)*'Calculatie sheet'!$N$39*'Calculatie sheet'!$N$42)/1000</f>
        <v>0</v>
      </c>
      <c r="O5" s="43">
        <f>(LOOKUP('Calculatie sheet'!$N$2,'Objectenoverzicht aantallen'!$A:$A,'Objectenoverzicht aantallen'!V:V)*'Calculatie sheet'!$N$39*'Calculatie sheet'!$N$42)/1000</f>
        <v>0</v>
      </c>
      <c r="P5" s="43">
        <f>(LOOKUP('Calculatie sheet'!$N$2,'Objectenoverzicht aantallen'!$A:$A,'Objectenoverzicht aantallen'!W:W)*'Calculatie sheet'!$N$39*'Calculatie sheet'!$N$42)/1000</f>
        <v>0</v>
      </c>
      <c r="Q5" s="43">
        <f>(LOOKUP('Calculatie sheet'!$N$2,'Objectenoverzicht aantallen'!$A:$A,'Objectenoverzicht aantallen'!X:X)*'Calculatie sheet'!$N$39*'Calculatie sheet'!$N$42)/1000</f>
        <v>0</v>
      </c>
      <c r="R5" s="43">
        <f>(LOOKUP('Calculatie sheet'!$N$2,'Objectenoverzicht aantallen'!$A:$A,'Objectenoverzicht aantallen'!Y:Y)*'Calculatie sheet'!$N$39*'Calculatie sheet'!$N$42)/1000</f>
        <v>0</v>
      </c>
      <c r="S5" s="43">
        <f>(LOOKUP('Calculatie sheet'!$N$2,'Objectenoverzicht aantallen'!$A:$A,'Objectenoverzicht aantallen'!Z:Z)*'Calculatie sheet'!$N$39*'Calculatie sheet'!$N$42)/1000</f>
        <v>0</v>
      </c>
      <c r="T5" s="43">
        <f>(LOOKUP('Calculatie sheet'!$N$2,'Objectenoverzicht aantallen'!$A:$A,'Objectenoverzicht aantallen'!AA:AA)*'Calculatie sheet'!$N$39*'Calculatie sheet'!$N$42)/1000</f>
        <v>0</v>
      </c>
      <c r="V5" s="43">
        <f>(LOOKUP('Calculatie sheet'!$N$2,'Objectenoverzicht aantallen'!$A:$A,'Objectenoverzicht aantallen'!Q:Q)*'Calculatie sheet'!$N$39*'Calculatie sheet'!$N$42)/1000</f>
        <v>0</v>
      </c>
      <c r="W5" s="43">
        <f>(LOOKUP('Calculatie sheet'!$N$2,'Objectenoverzicht aantallen'!$A:$A,'Objectenoverzicht aantallen'!R:R)*'Calculatie sheet'!$N$39*'Calculatie sheet'!$N$42)/1000</f>
        <v>0</v>
      </c>
      <c r="X5" s="43">
        <f>(LOOKUP('Calculatie sheet'!$N$2,'Objectenoverzicht aantallen'!$A:$A,'Objectenoverzicht aantallen'!S:S)*'Calculatie sheet'!$N$39*'Calculatie sheet'!$N$42)/1000</f>
        <v>0</v>
      </c>
      <c r="Y5" s="43">
        <f>(LOOKUP('Calculatie sheet'!$N$2,'Objectenoverzicht aantallen'!$A:$A,'Objectenoverzicht aantallen'!T:T)*'Calculatie sheet'!$N$39*'Calculatie sheet'!$N$42)/1000</f>
        <v>0</v>
      </c>
      <c r="Z5" s="43">
        <f>(LOOKUP('Calculatie sheet'!$N$2,'Objectenoverzicht aantallen'!$A:$A,'Objectenoverzicht aantallen'!U:U)*'Calculatie sheet'!$N$39*'Calculatie sheet'!$N$42)/1000</f>
        <v>0</v>
      </c>
      <c r="AA5" s="43">
        <f>(LOOKUP('Calculatie sheet'!$N$2,'Objectenoverzicht aantallen'!$A:$A,'Objectenoverzicht aantallen'!V:V)*'Calculatie sheet'!$N$39*'Calculatie sheet'!$N$42)/1000</f>
        <v>0</v>
      </c>
      <c r="AB5" s="43">
        <f>(LOOKUP('Calculatie sheet'!$N$2,'Objectenoverzicht aantallen'!$A:$A,'Objectenoverzicht aantallen'!W:W)*'Calculatie sheet'!$N$39*'Calculatie sheet'!$N$42)/1000</f>
        <v>0</v>
      </c>
      <c r="AC5" s="43">
        <f>(LOOKUP('Calculatie sheet'!$N$2,'Objectenoverzicht aantallen'!$A:$A,'Objectenoverzicht aantallen'!X:X)*'Calculatie sheet'!$N$39*'Calculatie sheet'!$N$42)/1000</f>
        <v>0</v>
      </c>
      <c r="AD5" s="43">
        <f>(LOOKUP('Calculatie sheet'!$N$2,'Objectenoverzicht aantallen'!$A:$A,'Objectenoverzicht aantallen'!Y:Y)*'Calculatie sheet'!$N$39*'Calculatie sheet'!$N$42)/1000</f>
        <v>0</v>
      </c>
      <c r="AE5" s="43">
        <f>(LOOKUP('Calculatie sheet'!$N$2,'Objectenoverzicht aantallen'!$A:$A,'Objectenoverzicht aantallen'!Z:Z)*'Calculatie sheet'!$N$39*'Calculatie sheet'!$N$42)/1000</f>
        <v>0</v>
      </c>
      <c r="AF5" s="43">
        <f>(LOOKUP('Calculatie sheet'!$N$2,'Objectenoverzicht aantallen'!$A:$A,'Objectenoverzicht aantallen'!AA:AA)*'Calculatie sheet'!$N$39*'Calculatie sheet'!$N$42)/1000</f>
        <v>0</v>
      </c>
    </row>
    <row r="6" spans="1:32" x14ac:dyDescent="0.2">
      <c r="D6" s="458" t="s">
        <v>587</v>
      </c>
    </row>
  </sheetData>
  <pageMargins left="0.7" right="0.7" top="0.75" bottom="0.75" header="0.3" footer="0.3"/>
  <pageSetup paperSize="9" orientation="portrait" horizontalDpi="0" verticalDpi="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5FE3E-F010-6E4B-9656-D9E62929887B}">
  <dimension ref="A1:AF6"/>
  <sheetViews>
    <sheetView topLeftCell="S1" workbookViewId="0">
      <selection activeCell="W2" activeCellId="1" sqref="H2:V5 W2:AF5"/>
    </sheetView>
  </sheetViews>
  <sheetFormatPr baseColWidth="10" defaultColWidth="11" defaultRowHeight="16" x14ac:dyDescent="0.2"/>
  <cols>
    <col min="1" max="1" width="27.1640625" bestFit="1" customWidth="1"/>
    <col min="2" max="2" width="12.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sheet'!O3</f>
        <v>Asfaltconstructie 500 &lt; VA &lt; 1.500 (normaal en zwaar belast)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sheet'!O19*'Calculatie sheet'!O42</f>
        <v>76.846386999999993</v>
      </c>
      <c r="D2" s="14" t="s">
        <v>66</v>
      </c>
      <c r="F2" s="567">
        <f>(C2*'Calculatie sheet'!$O$7)/1000</f>
        <v>0</v>
      </c>
      <c r="H2" s="43">
        <f>((LOOKUP('Calculatie sheet'!$O$2,'Objectenoverzicht aantallen'!$A:$A,'Objectenoverzicht aantallen'!$P:$P)*'Calculatie sheet'!$O$19*'Calculatie sheet'!$O$42))/1000</f>
        <v>0</v>
      </c>
      <c r="J2" s="43">
        <f>(LOOKUP('Calculatie sheet'!$O$2,'Objectenoverzicht aantallen'!$A:$A,'Objectenoverzicht aantallen'!E:E)*'Calculatie sheet'!$O$19*'Calculatie sheet'!$O$42)/1000</f>
        <v>0</v>
      </c>
      <c r="K2" s="43">
        <f>(LOOKUP('Calculatie sheet'!$O$2,'Objectenoverzicht aantallen'!$A:$A,'Objectenoverzicht aantallen'!F:F)*'Calculatie sheet'!$O$19*'Calculatie sheet'!$O$42)/1000</f>
        <v>0</v>
      </c>
      <c r="L2" s="43">
        <f>(LOOKUP('Calculatie sheet'!$O$2,'Objectenoverzicht aantallen'!$A:$A,'Objectenoverzicht aantallen'!G:G)*'Calculatie sheet'!$O$19*'Calculatie sheet'!$O$42)/1000</f>
        <v>0</v>
      </c>
      <c r="M2" s="43">
        <f>(LOOKUP('Calculatie sheet'!$O$2,'Objectenoverzicht aantallen'!$A:$A,'Objectenoverzicht aantallen'!H:H)*'Calculatie sheet'!$O$19*'Calculatie sheet'!$O$42)/1000</f>
        <v>0</v>
      </c>
      <c r="N2" s="43">
        <f>(LOOKUP('Calculatie sheet'!$O$2,'Objectenoverzicht aantallen'!$A:$A,'Objectenoverzicht aantallen'!I:I)*'Calculatie sheet'!$O$19*'Calculatie sheet'!$O$42)/1000</f>
        <v>0</v>
      </c>
      <c r="O2" s="43">
        <f>(LOOKUP('Calculatie sheet'!$O$2,'Objectenoverzicht aantallen'!$A:$A,'Objectenoverzicht aantallen'!J:J)*'Calculatie sheet'!$O$19*'Calculatie sheet'!$O$42)/1000</f>
        <v>0</v>
      </c>
      <c r="P2" s="43">
        <f>(LOOKUP('Calculatie sheet'!$O$2,'Objectenoverzicht aantallen'!$A:$A,'Objectenoverzicht aantallen'!K:K)*'Calculatie sheet'!$O$19*'Calculatie sheet'!$O$42)/1000</f>
        <v>0</v>
      </c>
      <c r="Q2" s="43">
        <f>(LOOKUP('Calculatie sheet'!$O$2,'Objectenoverzicht aantallen'!$A:$A,'Objectenoverzicht aantallen'!L:L)*'Calculatie sheet'!$O$19*'Calculatie sheet'!$O$42)/1000</f>
        <v>0</v>
      </c>
      <c r="R2" s="43">
        <f>(LOOKUP('Calculatie sheet'!$O$2,'Objectenoverzicht aantallen'!$A:$A,'Objectenoverzicht aantallen'!M:M)*'Calculatie sheet'!$O$19*'Calculatie sheet'!$O$42)/1000</f>
        <v>0</v>
      </c>
      <c r="S2" s="43">
        <f>(LOOKUP('Calculatie sheet'!$O$2,'Objectenoverzicht aantallen'!$A:$A,'Objectenoverzicht aantallen'!N:N)*'Calculatie sheet'!$O$19*'Calculatie sheet'!$O$42)/1000</f>
        <v>0</v>
      </c>
      <c r="T2" s="43">
        <f>(LOOKUP('Calculatie sheet'!$O$2,'Objectenoverzicht aantallen'!$A:$A,'Objectenoverzicht aantallen'!O:O)*'Calculatie sheet'!$O$19*'Calculatie sheet'!$O$42)/1000</f>
        <v>0</v>
      </c>
      <c r="V2" s="43">
        <f>(LOOKUP('Calculatie sheet'!$O$2,'Objectenoverzicht aantallen'!$A:$A,'Objectenoverzicht aantallen'!Q:Q)*'Calculatie sheet'!$O$19*'Calculatie sheet'!$O$42)/1000</f>
        <v>0</v>
      </c>
      <c r="W2" s="43">
        <f>(LOOKUP('Calculatie sheet'!$O$2,'Objectenoverzicht aantallen'!$A:$A,'Objectenoverzicht aantallen'!R:R)*'Calculatie sheet'!$O$19*'Calculatie sheet'!$O$42)/1000</f>
        <v>0</v>
      </c>
      <c r="X2" s="43">
        <f>(LOOKUP('Calculatie sheet'!$O$2,'Objectenoverzicht aantallen'!$A:$A,'Objectenoverzicht aantallen'!S:S)*'Calculatie sheet'!$O$19*'Calculatie sheet'!$O$42)/1000</f>
        <v>0</v>
      </c>
      <c r="Y2" s="43">
        <f>(LOOKUP('Calculatie sheet'!$O$2,'Objectenoverzicht aantallen'!$A:$A,'Objectenoverzicht aantallen'!T:T)*'Calculatie sheet'!$O$19*'Calculatie sheet'!$O$42)/1000</f>
        <v>0</v>
      </c>
      <c r="Z2" s="43">
        <f>(LOOKUP('Calculatie sheet'!$O$2,'Objectenoverzicht aantallen'!$A:$A,'Objectenoverzicht aantallen'!U:U)*'Calculatie sheet'!$O$19*'Calculatie sheet'!$O$42)/1000</f>
        <v>0</v>
      </c>
      <c r="AA2" s="43">
        <f>(LOOKUP('Calculatie sheet'!$O$2,'Objectenoverzicht aantallen'!$A:$A,'Objectenoverzicht aantallen'!V:V)*'Calculatie sheet'!$O$19*'Calculatie sheet'!$O$42)/1000</f>
        <v>0</v>
      </c>
      <c r="AB2" s="43">
        <f>(LOOKUP('Calculatie sheet'!$O$2,'Objectenoverzicht aantallen'!$A:$A,'Objectenoverzicht aantallen'!W:W)*'Calculatie sheet'!$O$19*'Calculatie sheet'!$O$42)/1000</f>
        <v>0</v>
      </c>
      <c r="AC2" s="43">
        <f>(LOOKUP('Calculatie sheet'!$O$2,'Objectenoverzicht aantallen'!$A:$A,'Objectenoverzicht aantallen'!X:X)*'Calculatie sheet'!$O$19*'Calculatie sheet'!$O$42)/1000</f>
        <v>0</v>
      </c>
      <c r="AD2" s="43">
        <f>(LOOKUP('Calculatie sheet'!$O$2,'Objectenoverzicht aantallen'!$A:$A,'Objectenoverzicht aantallen'!Y:Y)*'Calculatie sheet'!$O$19*'Calculatie sheet'!$O$42)/1000</f>
        <v>0</v>
      </c>
      <c r="AE2" s="43">
        <f>(LOOKUP('Calculatie sheet'!$O$2,'Objectenoverzicht aantallen'!$A:$A,'Objectenoverzicht aantallen'!Z:Z)*'Calculatie sheet'!$O$19*'Calculatie sheet'!$O$42)/1000</f>
        <v>0</v>
      </c>
      <c r="AF2" s="43">
        <f>(LOOKUP('Calculatie sheet'!$O$2,'Objectenoverzicht aantallen'!$A:$A,'Objectenoverzicht aantallen'!AA:AA)*'Calculatie sheet'!$O$19*'Calculatie sheet'!$O$42)/1000</f>
        <v>0</v>
      </c>
    </row>
    <row r="3" spans="1:32" x14ac:dyDescent="0.2">
      <c r="B3" s="2" t="s">
        <v>638</v>
      </c>
      <c r="C3" s="44">
        <f>'Calculatie sheet'!O29*'Calculatie sheet'!O42</f>
        <v>98.319819999999993</v>
      </c>
      <c r="D3" s="24" t="s">
        <v>64</v>
      </c>
      <c r="F3" s="567">
        <f>(C3*'Calculatie sheet'!$O$7)/1000</f>
        <v>0</v>
      </c>
      <c r="H3" s="43">
        <f>((LOOKUP('Calculatie sheet'!$O$2,'Objectenoverzicht aantallen'!$A:$A,'Objectenoverzicht aantallen'!$P:$P)*'Calculatie sheet'!$O$29*'Calculatie sheet'!$O$42))/1000</f>
        <v>0</v>
      </c>
      <c r="J3" s="43">
        <f>(LOOKUP('Calculatie sheet'!$O$2,'Objectenoverzicht aantallen'!$A:$A,'Objectenoverzicht aantallen'!$P:$P)*'Calculatie sheet'!$O$29*'Calculatie sheet'!$O$42)/'Calculatie sheet'!$O$64/1000</f>
        <v>0</v>
      </c>
      <c r="K3" s="43">
        <f>(LOOKUP('Calculatie sheet'!$O$2,'Objectenoverzicht aantallen'!$A:$A,'Objectenoverzicht aantallen'!$P:$P)*'Calculatie sheet'!$O$29*'Calculatie sheet'!$O$42)/'Calculatie sheet'!$O$64/1000</f>
        <v>0</v>
      </c>
      <c r="L3" s="43">
        <f>(LOOKUP('Calculatie sheet'!$O$2,'Objectenoverzicht aantallen'!$A:$A,'Objectenoverzicht aantallen'!$P:$P)*'Calculatie sheet'!$O$29*'Calculatie sheet'!$O$42)/'Calculatie sheet'!$O$64/1000</f>
        <v>0</v>
      </c>
      <c r="M3" s="43">
        <f>(LOOKUP('Calculatie sheet'!$O$2,'Objectenoverzicht aantallen'!$A:$A,'Objectenoverzicht aantallen'!$P:$P)*'Calculatie sheet'!$O$29*'Calculatie sheet'!$O$42)/'Calculatie sheet'!$O$64/1000</f>
        <v>0</v>
      </c>
      <c r="N3" s="43">
        <f>(LOOKUP('Calculatie sheet'!$O$2,'Objectenoverzicht aantallen'!$A:$A,'Objectenoverzicht aantallen'!$P:$P)*'Calculatie sheet'!$O$29*'Calculatie sheet'!$O$42)/'Calculatie sheet'!$O$64/1000</f>
        <v>0</v>
      </c>
      <c r="O3" s="43">
        <f>(LOOKUP('Calculatie sheet'!$O$2,'Objectenoverzicht aantallen'!$A:$A,'Objectenoverzicht aantallen'!$P:$P)*'Calculatie sheet'!$O$29*'Calculatie sheet'!$O$42)/'Calculatie sheet'!$O$64/1000</f>
        <v>0</v>
      </c>
      <c r="P3" s="43">
        <f>(LOOKUP('Calculatie sheet'!$O$2,'Objectenoverzicht aantallen'!$A:$A,'Objectenoverzicht aantallen'!$P:$P)*'Calculatie sheet'!$O$29*'Calculatie sheet'!$O$42)/'Calculatie sheet'!$O$64/1000</f>
        <v>0</v>
      </c>
      <c r="Q3" s="43">
        <f>(LOOKUP('Calculatie sheet'!$O$2,'Objectenoverzicht aantallen'!$A:$A,'Objectenoverzicht aantallen'!$P:$P)*'Calculatie sheet'!$O$29*'Calculatie sheet'!$O$42)/'Calculatie sheet'!$O$64/1000</f>
        <v>0</v>
      </c>
      <c r="R3" s="43">
        <f>(LOOKUP('Calculatie sheet'!$O$2,'Objectenoverzicht aantallen'!$A:$A,'Objectenoverzicht aantallen'!$P:$P)*'Calculatie sheet'!$O$29*'Calculatie sheet'!$O$42)/'Calculatie sheet'!$O$64/1000</f>
        <v>0</v>
      </c>
      <c r="S3" s="43">
        <f>(LOOKUP('Calculatie sheet'!$O$2,'Objectenoverzicht aantallen'!$A:$A,'Objectenoverzicht aantallen'!$P:$P)*'Calculatie sheet'!$O$29*'Calculatie sheet'!$O$42)/'Calculatie sheet'!$O$64/1000</f>
        <v>0</v>
      </c>
      <c r="T3" s="43">
        <f>(LOOKUP('Calculatie sheet'!$O$2,'Objectenoverzicht aantallen'!$A:$A,'Objectenoverzicht aantallen'!$P:$P)*'Calculatie sheet'!$O$29*'Calculatie sheet'!$O$42)/'Calculatie sheet'!$O$64/1000</f>
        <v>0</v>
      </c>
      <c r="V3" s="43">
        <f>(LOOKUP('Calculatie sheet'!$O$2,'Objectenoverzicht aantallen'!$A:$A,'Objectenoverzicht aantallen'!$P:$P)*'Calculatie sheet'!$O$29*'Calculatie sheet'!$O$42)/'Calculatie sheet'!$O$64/1000</f>
        <v>0</v>
      </c>
      <c r="W3" s="43">
        <f>(LOOKUP('Calculatie sheet'!$O$2,'Objectenoverzicht aantallen'!$A:$A,'Objectenoverzicht aantallen'!$P:$P)*'Calculatie sheet'!$O$29*'Calculatie sheet'!$O$42)/'Calculatie sheet'!$O$64/1000</f>
        <v>0</v>
      </c>
      <c r="X3" s="43">
        <f>(LOOKUP('Calculatie sheet'!$O$2,'Objectenoverzicht aantallen'!$A:$A,'Objectenoverzicht aantallen'!$P:$P)*'Calculatie sheet'!$O$29*'Calculatie sheet'!$O$42)/'Calculatie sheet'!$O$64/1000</f>
        <v>0</v>
      </c>
      <c r="Y3" s="43">
        <f>(LOOKUP('Calculatie sheet'!$O$2,'Objectenoverzicht aantallen'!$A:$A,'Objectenoverzicht aantallen'!$P:$P)*'Calculatie sheet'!$O$29*'Calculatie sheet'!$O$42)/'Calculatie sheet'!$O$64/1000</f>
        <v>0</v>
      </c>
      <c r="Z3" s="43">
        <f>(LOOKUP('Calculatie sheet'!$O$2,'Objectenoverzicht aantallen'!$A:$A,'Objectenoverzicht aantallen'!$P:$P)*'Calculatie sheet'!$O$29*'Calculatie sheet'!$O$42)/'Calculatie sheet'!$O$64/1000</f>
        <v>0</v>
      </c>
      <c r="AA3" s="43">
        <f>(LOOKUP('Calculatie sheet'!$O$2,'Objectenoverzicht aantallen'!$A:$A,'Objectenoverzicht aantallen'!$P:$P)*'Calculatie sheet'!$O$29*'Calculatie sheet'!$O$42)/'Calculatie sheet'!$O$64/1000</f>
        <v>0</v>
      </c>
      <c r="AB3" s="43">
        <f>(LOOKUP('Calculatie sheet'!$O$2,'Objectenoverzicht aantallen'!$A:$A,'Objectenoverzicht aantallen'!$P:$P)*'Calculatie sheet'!$O$29*'Calculatie sheet'!$O$42)/'Calculatie sheet'!$O$64/1000</f>
        <v>0</v>
      </c>
      <c r="AC3" s="43">
        <f>(LOOKUP('Calculatie sheet'!$O$2,'Objectenoverzicht aantallen'!$A:$A,'Objectenoverzicht aantallen'!$P:$P)*'Calculatie sheet'!$O$29*'Calculatie sheet'!$O$42)/'Calculatie sheet'!$O$64/1000</f>
        <v>0</v>
      </c>
      <c r="AD3" s="43">
        <f>(LOOKUP('Calculatie sheet'!$O$2,'Objectenoverzicht aantallen'!$A:$A,'Objectenoverzicht aantallen'!$P:$P)*'Calculatie sheet'!$O$29*'Calculatie sheet'!$O$42)/'Calculatie sheet'!$O$64/1000</f>
        <v>0</v>
      </c>
      <c r="AE3" s="43">
        <f>(LOOKUP('Calculatie sheet'!$O$2,'Objectenoverzicht aantallen'!$A:$A,'Objectenoverzicht aantallen'!$P:$P)*'Calculatie sheet'!$O$29*'Calculatie sheet'!$O$42)/'Calculatie sheet'!$O$64/1000</f>
        <v>0</v>
      </c>
      <c r="AF3" s="43">
        <f>(LOOKUP('Calculatie sheet'!$O$2,'Objectenoverzicht aantallen'!$A:$A,'Objectenoverzicht aantallen'!$P:$P)*'Calculatie sheet'!$O$29*'Calculatie sheet'!$O$42)/'Calculatie sheet'!$O$64/1000</f>
        <v>0</v>
      </c>
    </row>
    <row r="4" spans="1:32" x14ac:dyDescent="0.2">
      <c r="B4" s="2" t="s">
        <v>639</v>
      </c>
      <c r="C4" s="44">
        <f>'Calculatie sheet'!O36*'Calculatie sheet'!O42</f>
        <v>11.689489999999999</v>
      </c>
      <c r="D4" s="569" t="s">
        <v>585</v>
      </c>
      <c r="F4" s="567">
        <f>(C4*'Calculatie sheet'!$O$7)/1000</f>
        <v>0</v>
      </c>
      <c r="H4" s="43">
        <f>((LOOKUP('Calculatie sheet'!$O$2,'Objectenoverzicht aantallen'!$A:$A,'Objectenoverzicht aantallen'!$P:$P)*'Calculatie sheet'!$O$36*'Calculatie sheet'!$O$42))/1000</f>
        <v>0</v>
      </c>
      <c r="J4" s="43">
        <f>(LOOKUP('Calculatie sheet'!$O$2,'Objectenoverzicht aantallen'!$A:$A,'Objectenoverzicht aantallen'!Q:Q)*'Calculatie sheet'!$O$36*'Calculatie sheet'!$O$42)/1000</f>
        <v>0</v>
      </c>
      <c r="K4" s="43">
        <f>(LOOKUP('Calculatie sheet'!$O$2,'Objectenoverzicht aantallen'!$A:$A,'Objectenoverzicht aantallen'!R:R)*'Calculatie sheet'!$O$36*'Calculatie sheet'!$O$42)/1000</f>
        <v>0</v>
      </c>
      <c r="L4" s="43">
        <f>(LOOKUP('Calculatie sheet'!$O$2,'Objectenoverzicht aantallen'!$A:$A,'Objectenoverzicht aantallen'!S:S)*'Calculatie sheet'!$O$36*'Calculatie sheet'!$O$42)/1000</f>
        <v>0</v>
      </c>
      <c r="M4" s="43">
        <f>(LOOKUP('Calculatie sheet'!$O$2,'Objectenoverzicht aantallen'!$A:$A,'Objectenoverzicht aantallen'!T:T)*'Calculatie sheet'!$O$36*'Calculatie sheet'!$O$42)/1000</f>
        <v>0</v>
      </c>
      <c r="N4" s="43">
        <f>(LOOKUP('Calculatie sheet'!$O$2,'Objectenoverzicht aantallen'!$A:$A,'Objectenoverzicht aantallen'!U:U)*'Calculatie sheet'!$O$36*'Calculatie sheet'!$O$42)/1000</f>
        <v>0</v>
      </c>
      <c r="O4" s="43">
        <f>(LOOKUP('Calculatie sheet'!$O$2,'Objectenoverzicht aantallen'!$A:$A,'Objectenoverzicht aantallen'!V:V)*'Calculatie sheet'!$O$36*'Calculatie sheet'!$O$42)/1000</f>
        <v>0</v>
      </c>
      <c r="P4" s="43">
        <f>(LOOKUP('Calculatie sheet'!$O$2,'Objectenoverzicht aantallen'!$A:$A,'Objectenoverzicht aantallen'!W:W)*'Calculatie sheet'!$O$36*'Calculatie sheet'!$O$42)/1000</f>
        <v>0</v>
      </c>
      <c r="Q4" s="43">
        <f>(LOOKUP('Calculatie sheet'!$O$2,'Objectenoverzicht aantallen'!$A:$A,'Objectenoverzicht aantallen'!X:X)*'Calculatie sheet'!$O$36*'Calculatie sheet'!$O$42)/1000</f>
        <v>0</v>
      </c>
      <c r="R4" s="43">
        <f>(LOOKUP('Calculatie sheet'!$O$2,'Objectenoverzicht aantallen'!$A:$A,'Objectenoverzicht aantallen'!Y:Y)*'Calculatie sheet'!$O$36*'Calculatie sheet'!$O$42)/1000</f>
        <v>0</v>
      </c>
      <c r="S4" s="43">
        <f>(LOOKUP('Calculatie sheet'!$O$2,'Objectenoverzicht aantallen'!$A:$A,'Objectenoverzicht aantallen'!Z:Z)*'Calculatie sheet'!$O$36*'Calculatie sheet'!$O$42)/1000</f>
        <v>0</v>
      </c>
      <c r="T4" s="43">
        <f>(LOOKUP('Calculatie sheet'!$O$2,'Objectenoverzicht aantallen'!$A:$A,'Objectenoverzicht aantallen'!AA:AA)*'Calculatie sheet'!$O$36*'Calculatie sheet'!$O$42)/1000</f>
        <v>0</v>
      </c>
      <c r="V4" s="43">
        <f>(LOOKUP('Calculatie sheet'!$O$2,'Objectenoverzicht aantallen'!$A:$A,'Objectenoverzicht aantallen'!Q:Q)*'Calculatie sheet'!$O$36*'Calculatie sheet'!$O$42)/1000</f>
        <v>0</v>
      </c>
      <c r="W4" s="43">
        <f>(LOOKUP('Calculatie sheet'!$O$2,'Objectenoverzicht aantallen'!$A:$A,'Objectenoverzicht aantallen'!R:R)*'Calculatie sheet'!$O$36*'Calculatie sheet'!$O$42)/1000</f>
        <v>0</v>
      </c>
      <c r="X4" s="43">
        <f>(LOOKUP('Calculatie sheet'!$O$2,'Objectenoverzicht aantallen'!$A:$A,'Objectenoverzicht aantallen'!S:S)*'Calculatie sheet'!$O$36*'Calculatie sheet'!$O$42)/1000</f>
        <v>0</v>
      </c>
      <c r="Y4" s="43">
        <f>(LOOKUP('Calculatie sheet'!$O$2,'Objectenoverzicht aantallen'!$A:$A,'Objectenoverzicht aantallen'!T:T)*'Calculatie sheet'!$O$36*'Calculatie sheet'!$O$42)/1000</f>
        <v>0</v>
      </c>
      <c r="Z4" s="43">
        <f>(LOOKUP('Calculatie sheet'!$O$2,'Objectenoverzicht aantallen'!$A:$A,'Objectenoverzicht aantallen'!U:U)*'Calculatie sheet'!$O$36*'Calculatie sheet'!$O$42)/1000</f>
        <v>0</v>
      </c>
      <c r="AA4" s="43">
        <f>(LOOKUP('Calculatie sheet'!$O$2,'Objectenoverzicht aantallen'!$A:$A,'Objectenoverzicht aantallen'!V:V)*'Calculatie sheet'!$O$36*'Calculatie sheet'!$O$42)/1000</f>
        <v>0</v>
      </c>
      <c r="AB4" s="43">
        <f>(LOOKUP('Calculatie sheet'!$O$2,'Objectenoverzicht aantallen'!$A:$A,'Objectenoverzicht aantallen'!W:W)*'Calculatie sheet'!$O$36*'Calculatie sheet'!$O$42)/1000</f>
        <v>0</v>
      </c>
      <c r="AC4" s="43">
        <f>(LOOKUP('Calculatie sheet'!$O$2,'Objectenoverzicht aantallen'!$A:$A,'Objectenoverzicht aantallen'!X:X)*'Calculatie sheet'!$O$36*'Calculatie sheet'!$O$42)/1000</f>
        <v>0</v>
      </c>
      <c r="AD4" s="43">
        <f>(LOOKUP('Calculatie sheet'!$O$2,'Objectenoverzicht aantallen'!$A:$A,'Objectenoverzicht aantallen'!Y:Y)*'Calculatie sheet'!$O$36*'Calculatie sheet'!$O$42)/1000</f>
        <v>0</v>
      </c>
      <c r="AE4" s="43">
        <f>(LOOKUP('Calculatie sheet'!$O$2,'Objectenoverzicht aantallen'!$A:$A,'Objectenoverzicht aantallen'!Z:Z)*'Calculatie sheet'!$O$36*'Calculatie sheet'!$O$42)/1000</f>
        <v>0</v>
      </c>
      <c r="AF4" s="43">
        <f>(LOOKUP('Calculatie sheet'!$O$2,'Objectenoverzicht aantallen'!$A:$A,'Objectenoverzicht aantallen'!AA:AA)*'Calculatie sheet'!$O$36*'Calculatie sheet'!$O$42)/1000</f>
        <v>0</v>
      </c>
    </row>
    <row r="5" spans="1:32" x14ac:dyDescent="0.2">
      <c r="B5" s="3" t="s">
        <v>640</v>
      </c>
      <c r="C5" s="44">
        <f>'Calculatie sheet'!O39*'Calculatie sheet'!O42</f>
        <v>-26.709683999999999</v>
      </c>
      <c r="D5" s="457" t="s">
        <v>586</v>
      </c>
      <c r="F5" s="567">
        <f>(C5*'Calculatie sheet'!$O$7)/1000</f>
        <v>0</v>
      </c>
      <c r="H5" s="43">
        <f>((LOOKUP('Calculatie sheet'!$O$2,'Objectenoverzicht aantallen'!$A:$A,'Objectenoverzicht aantallen'!$P:$P)*'Calculatie sheet'!$O$39*'Calculatie sheet'!$O$42))/1000</f>
        <v>0</v>
      </c>
      <c r="J5" s="43">
        <f>(LOOKUP('Calculatie sheet'!$O$2,'Objectenoverzicht aantallen'!$A:$A,'Objectenoverzicht aantallen'!Q:Q)*'Calculatie sheet'!$O$39*'Calculatie sheet'!$O$42)/1000</f>
        <v>0</v>
      </c>
      <c r="K5" s="43">
        <f>(LOOKUP('Calculatie sheet'!$O$2,'Objectenoverzicht aantallen'!$A:$A,'Objectenoverzicht aantallen'!R:R)*'Calculatie sheet'!$O$39*'Calculatie sheet'!$O$42)/1000</f>
        <v>0</v>
      </c>
      <c r="L5" s="43">
        <f>(LOOKUP('Calculatie sheet'!$O$2,'Objectenoverzicht aantallen'!$A:$A,'Objectenoverzicht aantallen'!S:S)*'Calculatie sheet'!$O$39*'Calculatie sheet'!$O$42)/1000</f>
        <v>0</v>
      </c>
      <c r="M5" s="43">
        <f>(LOOKUP('Calculatie sheet'!$O$2,'Objectenoverzicht aantallen'!$A:$A,'Objectenoverzicht aantallen'!T:T)*'Calculatie sheet'!$O$39*'Calculatie sheet'!$O$42)/1000</f>
        <v>0</v>
      </c>
      <c r="N5" s="43">
        <f>(LOOKUP('Calculatie sheet'!$O$2,'Objectenoverzicht aantallen'!$A:$A,'Objectenoverzicht aantallen'!U:U)*'Calculatie sheet'!$O$39*'Calculatie sheet'!$O$42)/1000</f>
        <v>0</v>
      </c>
      <c r="O5" s="43">
        <f>(LOOKUP('Calculatie sheet'!$O$2,'Objectenoverzicht aantallen'!$A:$A,'Objectenoverzicht aantallen'!V:V)*'Calculatie sheet'!$O$39*'Calculatie sheet'!$O$42)/1000</f>
        <v>0</v>
      </c>
      <c r="P5" s="43">
        <f>(LOOKUP('Calculatie sheet'!$O$2,'Objectenoverzicht aantallen'!$A:$A,'Objectenoverzicht aantallen'!W:W)*'Calculatie sheet'!$O$39*'Calculatie sheet'!$O$42)/1000</f>
        <v>0</v>
      </c>
      <c r="Q5" s="43">
        <f>(LOOKUP('Calculatie sheet'!$O$2,'Objectenoverzicht aantallen'!$A:$A,'Objectenoverzicht aantallen'!X:X)*'Calculatie sheet'!$O$39*'Calculatie sheet'!$O$42)/1000</f>
        <v>0</v>
      </c>
      <c r="R5" s="43">
        <f>(LOOKUP('Calculatie sheet'!$O$2,'Objectenoverzicht aantallen'!$A:$A,'Objectenoverzicht aantallen'!Y:Y)*'Calculatie sheet'!$O$39*'Calculatie sheet'!$O$42)/1000</f>
        <v>0</v>
      </c>
      <c r="S5" s="43">
        <f>(LOOKUP('Calculatie sheet'!$O$2,'Objectenoverzicht aantallen'!$A:$A,'Objectenoverzicht aantallen'!Z:Z)*'Calculatie sheet'!$O$39*'Calculatie sheet'!$O$42)/1000</f>
        <v>0</v>
      </c>
      <c r="T5" s="43">
        <f>(LOOKUP('Calculatie sheet'!$O$2,'Objectenoverzicht aantallen'!$A:$A,'Objectenoverzicht aantallen'!AA:AA)*'Calculatie sheet'!$O$39*'Calculatie sheet'!$O$42)/1000</f>
        <v>0</v>
      </c>
      <c r="V5" s="43">
        <f>(LOOKUP('Calculatie sheet'!$O$2,'Objectenoverzicht aantallen'!$A:$A,'Objectenoverzicht aantallen'!Q:Q)*'Calculatie sheet'!$O$39*'Calculatie sheet'!$O$42)/1000</f>
        <v>0</v>
      </c>
      <c r="W5" s="43">
        <f>(LOOKUP('Calculatie sheet'!$O$2,'Objectenoverzicht aantallen'!$A:$A,'Objectenoverzicht aantallen'!R:R)*'Calculatie sheet'!$O$39*'Calculatie sheet'!$O$42)/1000</f>
        <v>0</v>
      </c>
      <c r="X5" s="43">
        <f>(LOOKUP('Calculatie sheet'!$O$2,'Objectenoverzicht aantallen'!$A:$A,'Objectenoverzicht aantallen'!S:S)*'Calculatie sheet'!$O$39*'Calculatie sheet'!$O$42)/1000</f>
        <v>0</v>
      </c>
      <c r="Y5" s="43">
        <f>(LOOKUP('Calculatie sheet'!$O$2,'Objectenoverzicht aantallen'!$A:$A,'Objectenoverzicht aantallen'!T:T)*'Calculatie sheet'!$O$39*'Calculatie sheet'!$O$42)/1000</f>
        <v>0</v>
      </c>
      <c r="Z5" s="43">
        <f>(LOOKUP('Calculatie sheet'!$O$2,'Objectenoverzicht aantallen'!$A:$A,'Objectenoverzicht aantallen'!U:U)*'Calculatie sheet'!$O$39*'Calculatie sheet'!$O$42)/1000</f>
        <v>0</v>
      </c>
      <c r="AA5" s="43">
        <f>(LOOKUP('Calculatie sheet'!$O$2,'Objectenoverzicht aantallen'!$A:$A,'Objectenoverzicht aantallen'!V:V)*'Calculatie sheet'!$O$39*'Calculatie sheet'!$O$42)/1000</f>
        <v>0</v>
      </c>
      <c r="AB5" s="43">
        <f>(LOOKUP('Calculatie sheet'!$O$2,'Objectenoverzicht aantallen'!$A:$A,'Objectenoverzicht aantallen'!W:W)*'Calculatie sheet'!$O$39*'Calculatie sheet'!$O$42)/1000</f>
        <v>0</v>
      </c>
      <c r="AC5" s="43">
        <f>(LOOKUP('Calculatie sheet'!$O$2,'Objectenoverzicht aantallen'!$A:$A,'Objectenoverzicht aantallen'!X:X)*'Calculatie sheet'!$O$39*'Calculatie sheet'!$O$42)/1000</f>
        <v>0</v>
      </c>
      <c r="AD5" s="43">
        <f>(LOOKUP('Calculatie sheet'!$O$2,'Objectenoverzicht aantallen'!$A:$A,'Objectenoverzicht aantallen'!Y:Y)*'Calculatie sheet'!$O$39*'Calculatie sheet'!$O$42)/1000</f>
        <v>0</v>
      </c>
      <c r="AE5" s="43">
        <f>(LOOKUP('Calculatie sheet'!$O$2,'Objectenoverzicht aantallen'!$A:$A,'Objectenoverzicht aantallen'!Z:Z)*'Calculatie sheet'!$O$39*'Calculatie sheet'!$O$42)/1000</f>
        <v>0</v>
      </c>
      <c r="AF5" s="43">
        <f>(LOOKUP('Calculatie sheet'!$O$2,'Objectenoverzicht aantallen'!$A:$A,'Objectenoverzicht aantallen'!AA:AA)*'Calculatie sheet'!$O$39*'Calculatie sheet'!$O$42)/1000</f>
        <v>0</v>
      </c>
    </row>
    <row r="6" spans="1:32" x14ac:dyDescent="0.2">
      <c r="D6" s="458" t="s">
        <v>587</v>
      </c>
    </row>
  </sheetData>
  <pageMargins left="0.7" right="0.7" top="0.75" bottom="0.75" header="0.3" footer="0.3"/>
  <pageSetup paperSize="9" orientation="portrait" horizontalDpi="0" verticalDpi="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1496D-5441-2149-8DCF-8C4320457E38}">
  <dimension ref="A1:AF6"/>
  <sheetViews>
    <sheetView topLeftCell="R1" workbookViewId="0">
      <selection activeCell="W2" activeCellId="1" sqref="H2:V5 W2:AF5"/>
    </sheetView>
  </sheetViews>
  <sheetFormatPr baseColWidth="10" defaultColWidth="11" defaultRowHeight="16" x14ac:dyDescent="0.2"/>
  <cols>
    <col min="1" max="1" width="27.1640625" bestFit="1" customWidth="1"/>
    <col min="2" max="2" width="12.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sheet'!P3</f>
        <v>Gelders mengsel &lt;500 VA (licht belast)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sheet'!P19*'Calculatie sheet'!P42</f>
        <v>63.225043000000007</v>
      </c>
      <c r="D2" s="14" t="s">
        <v>66</v>
      </c>
      <c r="F2" s="567">
        <f>(C2*'Calculatie sheet'!$P$7)/1000</f>
        <v>0</v>
      </c>
      <c r="H2" s="43">
        <f>((LOOKUP('Calculatie sheet'!$P$2,'Objectenoverzicht aantallen'!$A:$A,'Objectenoverzicht aantallen'!$P:$P)*'Calculatie sheet'!$P$19*'Calculatie sheet'!$P$42))/1000</f>
        <v>0</v>
      </c>
      <c r="J2" s="43">
        <f>(LOOKUP('Calculatie sheet'!$P$2,'Objectenoverzicht aantallen'!$A:$A,'Objectenoverzicht aantallen'!E:E)*'Calculatie sheet'!$P$19*'Calculatie sheet'!$P$42)/1000</f>
        <v>0</v>
      </c>
      <c r="K2" s="43">
        <f>(LOOKUP('Calculatie sheet'!$P$2,'Objectenoverzicht aantallen'!$A:$A,'Objectenoverzicht aantallen'!F:F)*'Calculatie sheet'!$P$19*'Calculatie sheet'!$P$42)/1000</f>
        <v>0</v>
      </c>
      <c r="L2" s="43">
        <f>(LOOKUP('Calculatie sheet'!$P$2,'Objectenoverzicht aantallen'!$A:$A,'Objectenoverzicht aantallen'!G:G)*'Calculatie sheet'!$P$19*'Calculatie sheet'!$P$42)/1000</f>
        <v>0</v>
      </c>
      <c r="M2" s="43">
        <f>(LOOKUP('Calculatie sheet'!$P$2,'Objectenoverzicht aantallen'!$A:$A,'Objectenoverzicht aantallen'!H:H)*'Calculatie sheet'!$P$19*'Calculatie sheet'!$P$42)/1000</f>
        <v>0</v>
      </c>
      <c r="N2" s="43">
        <f>(LOOKUP('Calculatie sheet'!$P$2,'Objectenoverzicht aantallen'!$A:$A,'Objectenoverzicht aantallen'!I:I)*'Calculatie sheet'!$P$19*'Calculatie sheet'!$P$42)/1000</f>
        <v>0</v>
      </c>
      <c r="O2" s="43">
        <f>(LOOKUP('Calculatie sheet'!$P$2,'Objectenoverzicht aantallen'!$A:$A,'Objectenoverzicht aantallen'!J:J)*'Calculatie sheet'!$P$19*'Calculatie sheet'!$P$42)/1000</f>
        <v>0</v>
      </c>
      <c r="P2" s="43">
        <f>(LOOKUP('Calculatie sheet'!$P$2,'Objectenoverzicht aantallen'!$A:$A,'Objectenoverzicht aantallen'!K:K)*'Calculatie sheet'!$P$19*'Calculatie sheet'!$P$42)/1000</f>
        <v>0</v>
      </c>
      <c r="Q2" s="43">
        <f>(LOOKUP('Calculatie sheet'!$P$2,'Objectenoverzicht aantallen'!$A:$A,'Objectenoverzicht aantallen'!L:L)*'Calculatie sheet'!$P$19*'Calculatie sheet'!$P$42)/1000</f>
        <v>0</v>
      </c>
      <c r="R2" s="43">
        <f>(LOOKUP('Calculatie sheet'!$P$2,'Objectenoverzicht aantallen'!$A:$A,'Objectenoverzicht aantallen'!M:M)*'Calculatie sheet'!$P$19*'Calculatie sheet'!$P$42)/1000</f>
        <v>0</v>
      </c>
      <c r="S2" s="43">
        <f>(LOOKUP('Calculatie sheet'!$P$2,'Objectenoverzicht aantallen'!$A:$A,'Objectenoverzicht aantallen'!N:N)*'Calculatie sheet'!$P$19*'Calculatie sheet'!$P$42)/1000</f>
        <v>0</v>
      </c>
      <c r="T2" s="43">
        <f>(LOOKUP('Calculatie sheet'!$P$2,'Objectenoverzicht aantallen'!$A:$A,'Objectenoverzicht aantallen'!O:O)*'Calculatie sheet'!$P$19*'Calculatie sheet'!$P$42)/1000</f>
        <v>0</v>
      </c>
      <c r="V2" s="43">
        <f>(LOOKUP('Calculatie sheet'!$P$2,'Objectenoverzicht aantallen'!$A:$A,'Objectenoverzicht aantallen'!Q:Q)*'Calculatie sheet'!$P$19*'Calculatie sheet'!$P$42)/1000</f>
        <v>0</v>
      </c>
      <c r="W2" s="43">
        <f>(LOOKUP('Calculatie sheet'!$P$2,'Objectenoverzicht aantallen'!$A:$A,'Objectenoverzicht aantallen'!R:R)*'Calculatie sheet'!$P$19*'Calculatie sheet'!$P$42)/1000</f>
        <v>0</v>
      </c>
      <c r="X2" s="43">
        <f>(LOOKUP('Calculatie sheet'!$P$2,'Objectenoverzicht aantallen'!$A:$A,'Objectenoverzicht aantallen'!S:S)*'Calculatie sheet'!$P$19*'Calculatie sheet'!$P$42)/1000</f>
        <v>0</v>
      </c>
      <c r="Y2" s="43">
        <f>(LOOKUP('Calculatie sheet'!$P$2,'Objectenoverzicht aantallen'!$A:$A,'Objectenoverzicht aantallen'!T:T)*'Calculatie sheet'!$P$19*'Calculatie sheet'!$P$42)/1000</f>
        <v>0</v>
      </c>
      <c r="Z2" s="43">
        <f>(LOOKUP('Calculatie sheet'!$P$2,'Objectenoverzicht aantallen'!$A:$A,'Objectenoverzicht aantallen'!U:U)*'Calculatie sheet'!$P$19*'Calculatie sheet'!$P$42)/1000</f>
        <v>0</v>
      </c>
      <c r="AA2" s="43">
        <f>(LOOKUP('Calculatie sheet'!$P$2,'Objectenoverzicht aantallen'!$A:$A,'Objectenoverzicht aantallen'!V:V)*'Calculatie sheet'!$P$19*'Calculatie sheet'!$P$42)/1000</f>
        <v>0</v>
      </c>
      <c r="AB2" s="43">
        <f>(LOOKUP('Calculatie sheet'!$P$2,'Objectenoverzicht aantallen'!$A:$A,'Objectenoverzicht aantallen'!W:W)*'Calculatie sheet'!$P$19*'Calculatie sheet'!$P$42)/1000</f>
        <v>0</v>
      </c>
      <c r="AC2" s="43">
        <f>(LOOKUP('Calculatie sheet'!$P$2,'Objectenoverzicht aantallen'!$A:$A,'Objectenoverzicht aantallen'!X:X)*'Calculatie sheet'!$P$19*'Calculatie sheet'!$P$42)/1000</f>
        <v>0</v>
      </c>
      <c r="AD2" s="43">
        <f>(LOOKUP('Calculatie sheet'!$P$2,'Objectenoverzicht aantallen'!$A:$A,'Objectenoverzicht aantallen'!Y:Y)*'Calculatie sheet'!$P$19*'Calculatie sheet'!$P$42)/1000</f>
        <v>0</v>
      </c>
      <c r="AE2" s="43">
        <f>(LOOKUP('Calculatie sheet'!$P$2,'Objectenoverzicht aantallen'!$A:$A,'Objectenoverzicht aantallen'!Z:Z)*'Calculatie sheet'!$P$19*'Calculatie sheet'!$P$42)/1000</f>
        <v>0</v>
      </c>
      <c r="AF2" s="43">
        <f>(LOOKUP('Calculatie sheet'!$P$2,'Objectenoverzicht aantallen'!$A:$A,'Objectenoverzicht aantallen'!AA:AA)*'Calculatie sheet'!$P$19*'Calculatie sheet'!$P$42)/1000</f>
        <v>0</v>
      </c>
    </row>
    <row r="3" spans="1:32" x14ac:dyDescent="0.2">
      <c r="B3" s="2" t="s">
        <v>638</v>
      </c>
      <c r="C3" s="44">
        <f>'Calculatie sheet'!P29*'Calculatie sheet'!P42</f>
        <v>111.930049</v>
      </c>
      <c r="D3" s="24" t="s">
        <v>64</v>
      </c>
      <c r="F3" s="567">
        <f>(C3*'Calculatie sheet'!$P$7)/1000</f>
        <v>0</v>
      </c>
      <c r="H3" s="43">
        <f>((LOOKUP('Calculatie sheet'!$P$2,'Objectenoverzicht aantallen'!$A:$A,'Objectenoverzicht aantallen'!$P:$P)*'Calculatie sheet'!$P$29*'Calculatie sheet'!$P$42))/1000</f>
        <v>0</v>
      </c>
      <c r="J3" s="43">
        <f>(LOOKUP('Calculatie sheet'!$P$2,'Objectenoverzicht aantallen'!$A:$A,'Objectenoverzicht aantallen'!$P:$P)*'Calculatie sheet'!$P$29*'Calculatie sheet'!$P$42)/'Calculatie sheet'!$P$64/1000</f>
        <v>0</v>
      </c>
      <c r="K3" s="43">
        <f>(LOOKUP('Calculatie sheet'!$P$2,'Objectenoverzicht aantallen'!$A:$A,'Objectenoverzicht aantallen'!$P:$P)*'Calculatie sheet'!$P$29*'Calculatie sheet'!$P$42)/'Calculatie sheet'!$P$64/1000</f>
        <v>0</v>
      </c>
      <c r="L3" s="43">
        <f>(LOOKUP('Calculatie sheet'!$P$2,'Objectenoverzicht aantallen'!$A:$A,'Objectenoverzicht aantallen'!$P:$P)*'Calculatie sheet'!$P$29*'Calculatie sheet'!$P$42)/'Calculatie sheet'!$P$64/1000</f>
        <v>0</v>
      </c>
      <c r="M3" s="43">
        <f>(LOOKUP('Calculatie sheet'!$P$2,'Objectenoverzicht aantallen'!$A:$A,'Objectenoverzicht aantallen'!$P:$P)*'Calculatie sheet'!$P$29*'Calculatie sheet'!$P$42)/'Calculatie sheet'!$P$64/1000</f>
        <v>0</v>
      </c>
      <c r="N3" s="43">
        <f>(LOOKUP('Calculatie sheet'!$P$2,'Objectenoverzicht aantallen'!$A:$A,'Objectenoverzicht aantallen'!$P:$P)*'Calculatie sheet'!$P$29*'Calculatie sheet'!$P$42)/'Calculatie sheet'!$P$64/1000</f>
        <v>0</v>
      </c>
      <c r="O3" s="43">
        <f>(LOOKUP('Calculatie sheet'!$P$2,'Objectenoverzicht aantallen'!$A:$A,'Objectenoverzicht aantallen'!$P:$P)*'Calculatie sheet'!$P$29*'Calculatie sheet'!$P$42)/'Calculatie sheet'!$P$64/1000</f>
        <v>0</v>
      </c>
      <c r="P3" s="43">
        <f>(LOOKUP('Calculatie sheet'!$P$2,'Objectenoverzicht aantallen'!$A:$A,'Objectenoverzicht aantallen'!$P:$P)*'Calculatie sheet'!$P$29*'Calculatie sheet'!$P$42)/'Calculatie sheet'!$P$64/1000</f>
        <v>0</v>
      </c>
      <c r="Q3" s="43">
        <f>(LOOKUP('Calculatie sheet'!$P$2,'Objectenoverzicht aantallen'!$A:$A,'Objectenoverzicht aantallen'!$P:$P)*'Calculatie sheet'!$P$29*'Calculatie sheet'!$P$42)/'Calculatie sheet'!$P$64/1000</f>
        <v>0</v>
      </c>
      <c r="R3" s="43">
        <f>(LOOKUP('Calculatie sheet'!$P$2,'Objectenoverzicht aantallen'!$A:$A,'Objectenoverzicht aantallen'!$P:$P)*'Calculatie sheet'!$P$29*'Calculatie sheet'!$P$42)/'Calculatie sheet'!$P$64/1000</f>
        <v>0</v>
      </c>
      <c r="S3" s="43">
        <f>(LOOKUP('Calculatie sheet'!$P$2,'Objectenoverzicht aantallen'!$A:$A,'Objectenoverzicht aantallen'!$P:$P)*'Calculatie sheet'!$P$29*'Calculatie sheet'!$P$42)/'Calculatie sheet'!$P$64/1000</f>
        <v>0</v>
      </c>
      <c r="T3" s="43">
        <f>(LOOKUP('Calculatie sheet'!$P$2,'Objectenoverzicht aantallen'!$A:$A,'Objectenoverzicht aantallen'!$P:$P)*'Calculatie sheet'!$P$29*'Calculatie sheet'!$P$42)/'Calculatie sheet'!$P$64/1000</f>
        <v>0</v>
      </c>
      <c r="V3" s="43">
        <f>(LOOKUP('Calculatie sheet'!$P$2,'Objectenoverzicht aantallen'!$A:$A,'Objectenoverzicht aantallen'!$P:$P)*'Calculatie sheet'!$P$29*'Calculatie sheet'!$P$42)/'Calculatie sheet'!$P$64/1000</f>
        <v>0</v>
      </c>
      <c r="W3" s="43">
        <f>(LOOKUP('Calculatie sheet'!$P$2,'Objectenoverzicht aantallen'!$A:$A,'Objectenoverzicht aantallen'!$P:$P)*'Calculatie sheet'!$P$29*'Calculatie sheet'!$P$42)/'Calculatie sheet'!$P$64/1000</f>
        <v>0</v>
      </c>
      <c r="X3" s="43">
        <f>(LOOKUP('Calculatie sheet'!$P$2,'Objectenoverzicht aantallen'!$A:$A,'Objectenoverzicht aantallen'!$P:$P)*'Calculatie sheet'!$P$29*'Calculatie sheet'!$P$42)/'Calculatie sheet'!$P$64/1000</f>
        <v>0</v>
      </c>
      <c r="Y3" s="43">
        <f>(LOOKUP('Calculatie sheet'!$P$2,'Objectenoverzicht aantallen'!$A:$A,'Objectenoverzicht aantallen'!$P:$P)*'Calculatie sheet'!$P$29*'Calculatie sheet'!$P$42)/'Calculatie sheet'!$P$64/1000</f>
        <v>0</v>
      </c>
      <c r="Z3" s="43">
        <f>(LOOKUP('Calculatie sheet'!$P$2,'Objectenoverzicht aantallen'!$A:$A,'Objectenoverzicht aantallen'!$P:$P)*'Calculatie sheet'!$P$29*'Calculatie sheet'!$P$42)/'Calculatie sheet'!$P$64/1000</f>
        <v>0</v>
      </c>
      <c r="AA3" s="43">
        <f>(LOOKUP('Calculatie sheet'!$P$2,'Objectenoverzicht aantallen'!$A:$A,'Objectenoverzicht aantallen'!$P:$P)*'Calculatie sheet'!$P$29*'Calculatie sheet'!$P$42)/'Calculatie sheet'!$P$64/1000</f>
        <v>0</v>
      </c>
      <c r="AB3" s="43">
        <f>(LOOKUP('Calculatie sheet'!$P$2,'Objectenoverzicht aantallen'!$A:$A,'Objectenoverzicht aantallen'!$P:$P)*'Calculatie sheet'!$P$29*'Calculatie sheet'!$P$42)/'Calculatie sheet'!$P$64/1000</f>
        <v>0</v>
      </c>
      <c r="AC3" s="43">
        <f>(LOOKUP('Calculatie sheet'!$P$2,'Objectenoverzicht aantallen'!$A:$A,'Objectenoverzicht aantallen'!$P:$P)*'Calculatie sheet'!$P$29*'Calculatie sheet'!$P$42)/'Calculatie sheet'!$P$64/1000</f>
        <v>0</v>
      </c>
      <c r="AD3" s="43">
        <f>(LOOKUP('Calculatie sheet'!$P$2,'Objectenoverzicht aantallen'!$A:$A,'Objectenoverzicht aantallen'!$P:$P)*'Calculatie sheet'!$P$29*'Calculatie sheet'!$P$42)/'Calculatie sheet'!$P$64/1000</f>
        <v>0</v>
      </c>
      <c r="AE3" s="43">
        <f>(LOOKUP('Calculatie sheet'!$P$2,'Objectenoverzicht aantallen'!$A:$A,'Objectenoverzicht aantallen'!$P:$P)*'Calculatie sheet'!$P$29*'Calculatie sheet'!$P$42)/'Calculatie sheet'!$P$64/1000</f>
        <v>0</v>
      </c>
      <c r="AF3" s="43">
        <f>(LOOKUP('Calculatie sheet'!$P$2,'Objectenoverzicht aantallen'!$A:$A,'Objectenoverzicht aantallen'!$P:$P)*'Calculatie sheet'!$P$29*'Calculatie sheet'!$P$42)/'Calculatie sheet'!$P$64/1000</f>
        <v>0</v>
      </c>
    </row>
    <row r="4" spans="1:32" x14ac:dyDescent="0.2">
      <c r="B4" s="2" t="s">
        <v>639</v>
      </c>
      <c r="C4" s="44">
        <f>'Calculatie sheet'!P36*'Calculatie sheet'!P42</f>
        <v>9.1138140000000014</v>
      </c>
      <c r="D4" s="569" t="s">
        <v>585</v>
      </c>
      <c r="F4" s="567">
        <f>(C4*'Calculatie sheet'!$P$7)/1000</f>
        <v>0</v>
      </c>
      <c r="H4" s="43">
        <f>((LOOKUP('Calculatie sheet'!$P$2,'Objectenoverzicht aantallen'!$A:$A,'Objectenoverzicht aantallen'!$P:$P)*'Calculatie sheet'!$P$36*'Calculatie sheet'!$P$42))/1000</f>
        <v>0</v>
      </c>
      <c r="J4" s="43">
        <f>(LOOKUP('Calculatie sheet'!$P$2,'Objectenoverzicht aantallen'!$A:$A,'Objectenoverzicht aantallen'!Q:Q)*'Calculatie sheet'!$P$36*'Calculatie sheet'!$P$42)/1000</f>
        <v>0</v>
      </c>
      <c r="K4" s="43">
        <f>(LOOKUP('Calculatie sheet'!$P$2,'Objectenoverzicht aantallen'!$A:$A,'Objectenoverzicht aantallen'!R:R)*'Calculatie sheet'!$P$36*'Calculatie sheet'!$P$42)/1000</f>
        <v>0</v>
      </c>
      <c r="L4" s="43">
        <f>(LOOKUP('Calculatie sheet'!$P$2,'Objectenoverzicht aantallen'!$A:$A,'Objectenoverzicht aantallen'!S:S)*'Calculatie sheet'!$P$36*'Calculatie sheet'!$P$42)/1000</f>
        <v>0</v>
      </c>
      <c r="M4" s="43">
        <f>(LOOKUP('Calculatie sheet'!$P$2,'Objectenoverzicht aantallen'!$A:$A,'Objectenoverzicht aantallen'!T:T)*'Calculatie sheet'!$P$36*'Calculatie sheet'!$P$42)/1000</f>
        <v>0</v>
      </c>
      <c r="N4" s="43">
        <f>(LOOKUP('Calculatie sheet'!$P$2,'Objectenoverzicht aantallen'!$A:$A,'Objectenoverzicht aantallen'!U:U)*'Calculatie sheet'!$P$36*'Calculatie sheet'!$P$42)/1000</f>
        <v>0</v>
      </c>
      <c r="O4" s="43">
        <f>(LOOKUP('Calculatie sheet'!$P$2,'Objectenoverzicht aantallen'!$A:$A,'Objectenoverzicht aantallen'!V:V)*'Calculatie sheet'!$P$36*'Calculatie sheet'!$P$42)/1000</f>
        <v>0</v>
      </c>
      <c r="P4" s="43">
        <f>(LOOKUP('Calculatie sheet'!$P$2,'Objectenoverzicht aantallen'!$A:$A,'Objectenoverzicht aantallen'!W:W)*'Calculatie sheet'!$P$36*'Calculatie sheet'!$P$42)/1000</f>
        <v>0</v>
      </c>
      <c r="Q4" s="43">
        <f>(LOOKUP('Calculatie sheet'!$P$2,'Objectenoverzicht aantallen'!$A:$A,'Objectenoverzicht aantallen'!X:X)*'Calculatie sheet'!$P$36*'Calculatie sheet'!$P$42)/1000</f>
        <v>0</v>
      </c>
      <c r="R4" s="43">
        <f>(LOOKUP('Calculatie sheet'!$P$2,'Objectenoverzicht aantallen'!$A:$A,'Objectenoverzicht aantallen'!Y:Y)*'Calculatie sheet'!$P$36*'Calculatie sheet'!$P$42)/1000</f>
        <v>0</v>
      </c>
      <c r="S4" s="43">
        <f>(LOOKUP('Calculatie sheet'!$P$2,'Objectenoverzicht aantallen'!$A:$A,'Objectenoverzicht aantallen'!Z:Z)*'Calculatie sheet'!$P$36*'Calculatie sheet'!$P$42)/1000</f>
        <v>0</v>
      </c>
      <c r="T4" s="43">
        <f>(LOOKUP('Calculatie sheet'!$P$2,'Objectenoverzicht aantallen'!$A:$A,'Objectenoverzicht aantallen'!AA:AA)*'Calculatie sheet'!$P$36*'Calculatie sheet'!$P$42)/1000</f>
        <v>0</v>
      </c>
      <c r="V4" s="43">
        <f>(LOOKUP('Calculatie sheet'!$P$2,'Objectenoverzicht aantallen'!$A:$A,'Objectenoverzicht aantallen'!Q:Q)*'Calculatie sheet'!$P$36*'Calculatie sheet'!$P$42)/1000</f>
        <v>0</v>
      </c>
      <c r="W4" s="43">
        <f>(LOOKUP('Calculatie sheet'!$P$2,'Objectenoverzicht aantallen'!$A:$A,'Objectenoverzicht aantallen'!R:R)*'Calculatie sheet'!$P$36*'Calculatie sheet'!$P$42)/1000</f>
        <v>0</v>
      </c>
      <c r="X4" s="43">
        <f>(LOOKUP('Calculatie sheet'!$P$2,'Objectenoverzicht aantallen'!$A:$A,'Objectenoverzicht aantallen'!S:S)*'Calculatie sheet'!$P$36*'Calculatie sheet'!$P$42)/1000</f>
        <v>0</v>
      </c>
      <c r="Y4" s="43">
        <f>(LOOKUP('Calculatie sheet'!$P$2,'Objectenoverzicht aantallen'!$A:$A,'Objectenoverzicht aantallen'!T:T)*'Calculatie sheet'!$P$36*'Calculatie sheet'!$P$42)/1000</f>
        <v>0</v>
      </c>
      <c r="Z4" s="43">
        <f>(LOOKUP('Calculatie sheet'!$P$2,'Objectenoverzicht aantallen'!$A:$A,'Objectenoverzicht aantallen'!U:U)*'Calculatie sheet'!$P$36*'Calculatie sheet'!$P$42)/1000</f>
        <v>0</v>
      </c>
      <c r="AA4" s="43">
        <f>(LOOKUP('Calculatie sheet'!$P$2,'Objectenoverzicht aantallen'!$A:$A,'Objectenoverzicht aantallen'!V:V)*'Calculatie sheet'!$P$36*'Calculatie sheet'!$P$42)/1000</f>
        <v>0</v>
      </c>
      <c r="AB4" s="43">
        <f>(LOOKUP('Calculatie sheet'!$P$2,'Objectenoverzicht aantallen'!$A:$A,'Objectenoverzicht aantallen'!W:W)*'Calculatie sheet'!$P$36*'Calculatie sheet'!$P$42)/1000</f>
        <v>0</v>
      </c>
      <c r="AC4" s="43">
        <f>(LOOKUP('Calculatie sheet'!$P$2,'Objectenoverzicht aantallen'!$A:$A,'Objectenoverzicht aantallen'!X:X)*'Calculatie sheet'!$P$36*'Calculatie sheet'!$P$42)/1000</f>
        <v>0</v>
      </c>
      <c r="AD4" s="43">
        <f>(LOOKUP('Calculatie sheet'!$P$2,'Objectenoverzicht aantallen'!$A:$A,'Objectenoverzicht aantallen'!Y:Y)*'Calculatie sheet'!$P$36*'Calculatie sheet'!$P$42)/1000</f>
        <v>0</v>
      </c>
      <c r="AE4" s="43">
        <f>(LOOKUP('Calculatie sheet'!$P$2,'Objectenoverzicht aantallen'!$A:$A,'Objectenoverzicht aantallen'!Z:Z)*'Calculatie sheet'!$P$36*'Calculatie sheet'!$P$42)/1000</f>
        <v>0</v>
      </c>
      <c r="AF4" s="43">
        <f>(LOOKUP('Calculatie sheet'!$P$2,'Objectenoverzicht aantallen'!$A:$A,'Objectenoverzicht aantallen'!AA:AA)*'Calculatie sheet'!$P$36*'Calculatie sheet'!$P$42)/1000</f>
        <v>0</v>
      </c>
    </row>
    <row r="5" spans="1:32" x14ac:dyDescent="0.2">
      <c r="B5" s="3" t="s">
        <v>640</v>
      </c>
      <c r="C5" s="44">
        <f>'Calculatie sheet'!P39*'Calculatie sheet'!P42</f>
        <v>-20.938906000000003</v>
      </c>
      <c r="D5" s="457" t="s">
        <v>586</v>
      </c>
      <c r="F5" s="567">
        <f>(C5*'Calculatie sheet'!$P$7)/1000</f>
        <v>0</v>
      </c>
      <c r="H5" s="43">
        <f>((LOOKUP('Calculatie sheet'!$P$2,'Objectenoverzicht aantallen'!$A:$A,'Objectenoverzicht aantallen'!$P:$P)*'Calculatie sheet'!$P$39*'Calculatie sheet'!$P$42))/1000</f>
        <v>0</v>
      </c>
      <c r="J5" s="43">
        <f>(LOOKUP('Calculatie sheet'!$P$2,'Objectenoverzicht aantallen'!$A:$A,'Objectenoverzicht aantallen'!Q:Q)*'Calculatie sheet'!$P$39*'Calculatie sheet'!$P$42)/1000</f>
        <v>0</v>
      </c>
      <c r="K5" s="43">
        <f>(LOOKUP('Calculatie sheet'!$P$2,'Objectenoverzicht aantallen'!$A:$A,'Objectenoverzicht aantallen'!R:R)*'Calculatie sheet'!$P$39*'Calculatie sheet'!$P$42)/1000</f>
        <v>0</v>
      </c>
      <c r="L5" s="43">
        <f>(LOOKUP('Calculatie sheet'!$P$2,'Objectenoverzicht aantallen'!$A:$A,'Objectenoverzicht aantallen'!S:S)*'Calculatie sheet'!$P$39*'Calculatie sheet'!$P$42)/1000</f>
        <v>0</v>
      </c>
      <c r="M5" s="43">
        <f>(LOOKUP('Calculatie sheet'!$P$2,'Objectenoverzicht aantallen'!$A:$A,'Objectenoverzicht aantallen'!T:T)*'Calculatie sheet'!$P$39*'Calculatie sheet'!$P$42)/1000</f>
        <v>0</v>
      </c>
      <c r="N5" s="43">
        <f>(LOOKUP('Calculatie sheet'!$P$2,'Objectenoverzicht aantallen'!$A:$A,'Objectenoverzicht aantallen'!U:U)*'Calculatie sheet'!$P$39*'Calculatie sheet'!$P$42)/1000</f>
        <v>0</v>
      </c>
      <c r="O5" s="43">
        <f>(LOOKUP('Calculatie sheet'!$P$2,'Objectenoverzicht aantallen'!$A:$A,'Objectenoverzicht aantallen'!V:V)*'Calculatie sheet'!$P$39*'Calculatie sheet'!$P$42)/1000</f>
        <v>0</v>
      </c>
      <c r="P5" s="43">
        <f>(LOOKUP('Calculatie sheet'!$P$2,'Objectenoverzicht aantallen'!$A:$A,'Objectenoverzicht aantallen'!W:W)*'Calculatie sheet'!$P$39*'Calculatie sheet'!$P$42)/1000</f>
        <v>0</v>
      </c>
      <c r="Q5" s="43">
        <f>(LOOKUP('Calculatie sheet'!$P$2,'Objectenoverzicht aantallen'!$A:$A,'Objectenoverzicht aantallen'!X:X)*'Calculatie sheet'!$P$39*'Calculatie sheet'!$P$42)/1000</f>
        <v>0</v>
      </c>
      <c r="R5" s="43">
        <f>(LOOKUP('Calculatie sheet'!$P$2,'Objectenoverzicht aantallen'!$A:$A,'Objectenoverzicht aantallen'!Y:Y)*'Calculatie sheet'!$P$39*'Calculatie sheet'!$P$42)/1000</f>
        <v>0</v>
      </c>
      <c r="S5" s="43">
        <f>(LOOKUP('Calculatie sheet'!$P$2,'Objectenoverzicht aantallen'!$A:$A,'Objectenoverzicht aantallen'!Z:Z)*'Calculatie sheet'!$P$39*'Calculatie sheet'!$P$42)/1000</f>
        <v>0</v>
      </c>
      <c r="T5" s="43">
        <f>(LOOKUP('Calculatie sheet'!$P$2,'Objectenoverzicht aantallen'!$A:$A,'Objectenoverzicht aantallen'!AA:AA)*'Calculatie sheet'!$P$39*'Calculatie sheet'!$P$42)/1000</f>
        <v>0</v>
      </c>
      <c r="V5" s="43">
        <f>(LOOKUP('Calculatie sheet'!$P$2,'Objectenoverzicht aantallen'!$A:$A,'Objectenoverzicht aantallen'!Q:Q)*'Calculatie sheet'!$P$39*'Calculatie sheet'!$P$42)/1000</f>
        <v>0</v>
      </c>
      <c r="W5" s="43">
        <f>(LOOKUP('Calculatie sheet'!$P$2,'Objectenoverzicht aantallen'!$A:$A,'Objectenoverzicht aantallen'!R:R)*'Calculatie sheet'!$P$39*'Calculatie sheet'!$P$42)/1000</f>
        <v>0</v>
      </c>
      <c r="X5" s="43">
        <f>(LOOKUP('Calculatie sheet'!$P$2,'Objectenoverzicht aantallen'!$A:$A,'Objectenoverzicht aantallen'!S:S)*'Calculatie sheet'!$P$39*'Calculatie sheet'!$P$42)/1000</f>
        <v>0</v>
      </c>
      <c r="Y5" s="43">
        <f>(LOOKUP('Calculatie sheet'!$P$2,'Objectenoverzicht aantallen'!$A:$A,'Objectenoverzicht aantallen'!T:T)*'Calculatie sheet'!$P$39*'Calculatie sheet'!$P$42)/1000</f>
        <v>0</v>
      </c>
      <c r="Z5" s="43">
        <f>(LOOKUP('Calculatie sheet'!$P$2,'Objectenoverzicht aantallen'!$A:$A,'Objectenoverzicht aantallen'!U:U)*'Calculatie sheet'!$P$39*'Calculatie sheet'!$P$42)/1000</f>
        <v>0</v>
      </c>
      <c r="AA5" s="43">
        <f>(LOOKUP('Calculatie sheet'!$P$2,'Objectenoverzicht aantallen'!$A:$A,'Objectenoverzicht aantallen'!V:V)*'Calculatie sheet'!$P$39*'Calculatie sheet'!$P$42)/1000</f>
        <v>0</v>
      </c>
      <c r="AB5" s="43">
        <f>(LOOKUP('Calculatie sheet'!$P$2,'Objectenoverzicht aantallen'!$A:$A,'Objectenoverzicht aantallen'!W:W)*'Calculatie sheet'!$P$39*'Calculatie sheet'!$P$42)/1000</f>
        <v>0</v>
      </c>
      <c r="AC5" s="43">
        <f>(LOOKUP('Calculatie sheet'!$P$2,'Objectenoverzicht aantallen'!$A:$A,'Objectenoverzicht aantallen'!X:X)*'Calculatie sheet'!$P$39*'Calculatie sheet'!$P$42)/1000</f>
        <v>0</v>
      </c>
      <c r="AD5" s="43">
        <f>(LOOKUP('Calculatie sheet'!$P$2,'Objectenoverzicht aantallen'!$A:$A,'Objectenoverzicht aantallen'!Y:Y)*'Calculatie sheet'!$P$39*'Calculatie sheet'!$P$42)/1000</f>
        <v>0</v>
      </c>
      <c r="AE5" s="43">
        <f>(LOOKUP('Calculatie sheet'!$P$2,'Objectenoverzicht aantallen'!$A:$A,'Objectenoverzicht aantallen'!Z:Z)*'Calculatie sheet'!$P$39*'Calculatie sheet'!$P$42)/1000</f>
        <v>0</v>
      </c>
      <c r="AF5" s="43">
        <f>(LOOKUP('Calculatie sheet'!$P$2,'Objectenoverzicht aantallen'!$A:$A,'Objectenoverzicht aantallen'!AA:AA)*'Calculatie sheet'!$P$39*'Calculatie sheet'!$P$42)/1000</f>
        <v>0</v>
      </c>
    </row>
    <row r="6" spans="1:32" x14ac:dyDescent="0.2">
      <c r="D6" s="458" t="s">
        <v>587</v>
      </c>
    </row>
  </sheetData>
  <pageMargins left="0.7" right="0.7" top="0.75" bottom="0.75" header="0.3" footer="0.3"/>
  <pageSetup paperSize="9" orientation="portrait" horizontalDpi="0" verticalDpi="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30E4-0F22-A44E-9BE8-E57BD076E372}">
  <dimension ref="A1:AF6"/>
  <sheetViews>
    <sheetView topLeftCell="W1" zoomScale="80" zoomScaleNormal="80" workbookViewId="0">
      <selection activeCell="AF5" sqref="H1:AF5"/>
    </sheetView>
  </sheetViews>
  <sheetFormatPr baseColWidth="10" defaultColWidth="11" defaultRowHeight="16" x14ac:dyDescent="0.2"/>
  <cols>
    <col min="1" max="1" width="19.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sheet'!Q3</f>
        <v>Gelders mengsel 500 &lt; VA &lt; 1.500 (normaal en zwaar belast)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sheet'!Q19*'Calculatie sheet'!Q42</f>
        <v>77.438423999999983</v>
      </c>
      <c r="D2" s="14" t="s">
        <v>66</v>
      </c>
      <c r="F2" s="567">
        <f>(C2*'Calculatie sheet'!$Q$7)/1000</f>
        <v>0</v>
      </c>
      <c r="H2" s="43">
        <f>((LOOKUP('Calculatie sheet'!$Q$2,'Objectenoverzicht aantallen'!$A:$A,'Objectenoverzicht aantallen'!$P:$P)*'Calculatie sheet'!$Q$19*'Calculatie sheet'!$Q$42))/1000</f>
        <v>0</v>
      </c>
      <c r="J2" s="43">
        <f>(LOOKUP('Calculatie sheet'!$Q$2,'Objectenoverzicht aantallen'!$A:$A,'Objectenoverzicht aantallen'!E:E)*'Calculatie sheet'!$Q$19*'Calculatie sheet'!$Q$42)/1000</f>
        <v>0</v>
      </c>
      <c r="K2" s="43">
        <f>(LOOKUP('Calculatie sheet'!$Q$2,'Objectenoverzicht aantallen'!$A:$A,'Objectenoverzicht aantallen'!F:F)*'Calculatie sheet'!$Q$19*'Calculatie sheet'!$Q$42)/1000</f>
        <v>0</v>
      </c>
      <c r="L2" s="43">
        <f>(LOOKUP('Calculatie sheet'!$Q$2,'Objectenoverzicht aantallen'!$A:$A,'Objectenoverzicht aantallen'!G:G)*'Calculatie sheet'!$Q$19*'Calculatie sheet'!$Q$42)/1000</f>
        <v>0</v>
      </c>
      <c r="M2" s="43">
        <f>(LOOKUP('Calculatie sheet'!$Q$2,'Objectenoverzicht aantallen'!$A:$A,'Objectenoverzicht aantallen'!H:H)*'Calculatie sheet'!$Q$19*'Calculatie sheet'!$Q$42)/1000</f>
        <v>0</v>
      </c>
      <c r="N2" s="43">
        <f>(LOOKUP('Calculatie sheet'!$Q$2,'Objectenoverzicht aantallen'!$A:$A,'Objectenoverzicht aantallen'!I:I)*'Calculatie sheet'!$Q$19*'Calculatie sheet'!$Q$42)/1000</f>
        <v>0</v>
      </c>
      <c r="O2" s="43">
        <f>(LOOKUP('Calculatie sheet'!$Q$2,'Objectenoverzicht aantallen'!$A:$A,'Objectenoverzicht aantallen'!J:J)*'Calculatie sheet'!$Q$19*'Calculatie sheet'!$Q$42)/1000</f>
        <v>0</v>
      </c>
      <c r="P2" s="43">
        <f>(LOOKUP('Calculatie sheet'!$Q$2,'Objectenoverzicht aantallen'!$A:$A,'Objectenoverzicht aantallen'!K:K)*'Calculatie sheet'!$Q$19*'Calculatie sheet'!$Q$42)/1000</f>
        <v>0</v>
      </c>
      <c r="Q2" s="43">
        <f>(LOOKUP('Calculatie sheet'!$Q$2,'Objectenoverzicht aantallen'!$A:$A,'Objectenoverzicht aantallen'!L:L)*'Calculatie sheet'!$Q$19*'Calculatie sheet'!$Q$42)/1000</f>
        <v>0</v>
      </c>
      <c r="R2" s="43">
        <f>(LOOKUP('Calculatie sheet'!$Q$2,'Objectenoverzicht aantallen'!$A:$A,'Objectenoverzicht aantallen'!M:M)*'Calculatie sheet'!$Q$19*'Calculatie sheet'!$Q$42)/1000</f>
        <v>0</v>
      </c>
      <c r="S2" s="43">
        <f>(LOOKUP('Calculatie sheet'!$Q$2,'Objectenoverzicht aantallen'!$A:$A,'Objectenoverzicht aantallen'!N:N)*'Calculatie sheet'!$Q$19*'Calculatie sheet'!$Q$42)/1000</f>
        <v>0</v>
      </c>
      <c r="T2" s="43">
        <f>(LOOKUP('Calculatie sheet'!$Q$2,'Objectenoverzicht aantallen'!$A:$A,'Objectenoverzicht aantallen'!O:O)*'Calculatie sheet'!$Q$19*'Calculatie sheet'!$Q$42)/1000</f>
        <v>0</v>
      </c>
      <c r="V2" s="43">
        <f>(LOOKUP('Calculatie sheet'!$Q$2,'Objectenoverzicht aantallen'!$A:$A,'Objectenoverzicht aantallen'!Q:Q)*'Calculatie sheet'!$Q$19*'Calculatie sheet'!$Q$42)/1000</f>
        <v>0</v>
      </c>
      <c r="W2" s="43">
        <f>(LOOKUP('Calculatie sheet'!$Q$2,'Objectenoverzicht aantallen'!$A:$A,'Objectenoverzicht aantallen'!R:R)*'Calculatie sheet'!$Q$19*'Calculatie sheet'!$Q$42)/1000</f>
        <v>0</v>
      </c>
      <c r="X2" s="43">
        <f>(LOOKUP('Calculatie sheet'!$Q$2,'Objectenoverzicht aantallen'!$A:$A,'Objectenoverzicht aantallen'!S:S)*'Calculatie sheet'!$Q$19*'Calculatie sheet'!$Q$42)/1000</f>
        <v>0</v>
      </c>
      <c r="Y2" s="43">
        <f>(LOOKUP('Calculatie sheet'!$Q$2,'Objectenoverzicht aantallen'!$A:$A,'Objectenoverzicht aantallen'!T:T)*'Calculatie sheet'!$Q$19*'Calculatie sheet'!$Q$42)/1000</f>
        <v>0</v>
      </c>
      <c r="Z2" s="43">
        <f>(LOOKUP('Calculatie sheet'!$Q$2,'Objectenoverzicht aantallen'!$A:$A,'Objectenoverzicht aantallen'!U:U)*'Calculatie sheet'!$Q$19*'Calculatie sheet'!$Q$42)/1000</f>
        <v>0</v>
      </c>
      <c r="AA2" s="43">
        <f>(LOOKUP('Calculatie sheet'!$Q$2,'Objectenoverzicht aantallen'!$A:$A,'Objectenoverzicht aantallen'!V:V)*'Calculatie sheet'!$Q$19*'Calculatie sheet'!$Q$42)/1000</f>
        <v>0</v>
      </c>
      <c r="AB2" s="43">
        <f>(LOOKUP('Calculatie sheet'!$Q$2,'Objectenoverzicht aantallen'!$A:$A,'Objectenoverzicht aantallen'!W:W)*'Calculatie sheet'!$Q$19*'Calculatie sheet'!$Q$42)/1000</f>
        <v>0</v>
      </c>
      <c r="AC2" s="43">
        <f>(LOOKUP('Calculatie sheet'!$Q$2,'Objectenoverzicht aantallen'!$A:$A,'Objectenoverzicht aantallen'!X:X)*'Calculatie sheet'!$Q$19*'Calculatie sheet'!$Q$42)/1000</f>
        <v>0</v>
      </c>
      <c r="AD2" s="43">
        <f>(LOOKUP('Calculatie sheet'!$Q$2,'Objectenoverzicht aantallen'!$A:$A,'Objectenoverzicht aantallen'!Y:Y)*'Calculatie sheet'!$Q$19*'Calculatie sheet'!$Q$42)/1000</f>
        <v>0</v>
      </c>
      <c r="AE2" s="43">
        <f>(LOOKUP('Calculatie sheet'!$Q$2,'Objectenoverzicht aantallen'!$A:$A,'Objectenoverzicht aantallen'!Z:Z)*'Calculatie sheet'!$Q$19*'Calculatie sheet'!$Q$42)/1000</f>
        <v>0</v>
      </c>
      <c r="AF2" s="43">
        <f>(LOOKUP('Calculatie sheet'!$Q$2,'Objectenoverzicht aantallen'!$A:$A,'Objectenoverzicht aantallen'!AA:AA)*'Calculatie sheet'!$Q$19*'Calculatie sheet'!$Q$42)/1000</f>
        <v>0</v>
      </c>
    </row>
    <row r="3" spans="1:32" x14ac:dyDescent="0.2">
      <c r="B3" s="2" t="s">
        <v>638</v>
      </c>
      <c r="C3" s="44">
        <f>'Calculatie sheet'!Q29*'Calculatie sheet'!Q42</f>
        <v>125.69633399999998</v>
      </c>
      <c r="D3" s="24" t="s">
        <v>64</v>
      </c>
      <c r="F3" s="567">
        <f>(C3*'Calculatie sheet'!$Q$7)/1000</f>
        <v>0</v>
      </c>
      <c r="H3" s="43">
        <f>((LOOKUP('Calculatie sheet'!$Q$2,'Objectenoverzicht aantallen'!$A:$A,'Objectenoverzicht aantallen'!$P:$P)*'Calculatie sheet'!$Q$29*'Calculatie sheet'!$Q$42))/1000</f>
        <v>0</v>
      </c>
      <c r="J3" s="43">
        <f>(LOOKUP('Calculatie sheet'!$Q$2,'Objectenoverzicht aantallen'!$A:$A,'Objectenoverzicht aantallen'!$P:$P)*'Calculatie sheet'!$Q$29*'Calculatie sheet'!$Q$42)/'Calculatie sheet'!$Q$64/1000</f>
        <v>0</v>
      </c>
      <c r="K3" s="43">
        <f>(LOOKUP('Calculatie sheet'!$Q$2,'Objectenoverzicht aantallen'!$A:$A,'Objectenoverzicht aantallen'!$P:$P)*'Calculatie sheet'!$Q$29*'Calculatie sheet'!$Q$42)/'Calculatie sheet'!$Q$64/1000</f>
        <v>0</v>
      </c>
      <c r="L3" s="43">
        <f>(LOOKUP('Calculatie sheet'!$Q$2,'Objectenoverzicht aantallen'!$A:$A,'Objectenoverzicht aantallen'!$P:$P)*'Calculatie sheet'!$Q$29*'Calculatie sheet'!$Q$42)/'Calculatie sheet'!$Q$64/1000</f>
        <v>0</v>
      </c>
      <c r="M3" s="43">
        <f>(LOOKUP('Calculatie sheet'!$Q$2,'Objectenoverzicht aantallen'!$A:$A,'Objectenoverzicht aantallen'!$P:$P)*'Calculatie sheet'!$Q$29*'Calculatie sheet'!$Q$42)/'Calculatie sheet'!$Q$64/1000</f>
        <v>0</v>
      </c>
      <c r="N3" s="43">
        <f>(LOOKUP('Calculatie sheet'!$Q$2,'Objectenoverzicht aantallen'!$A:$A,'Objectenoverzicht aantallen'!$P:$P)*'Calculatie sheet'!$Q$29*'Calculatie sheet'!$Q$42)/'Calculatie sheet'!$Q$64/1000</f>
        <v>0</v>
      </c>
      <c r="O3" s="43">
        <f>(LOOKUP('Calculatie sheet'!$Q$2,'Objectenoverzicht aantallen'!$A:$A,'Objectenoverzicht aantallen'!$P:$P)*'Calculatie sheet'!$Q$29*'Calculatie sheet'!$Q$42)/'Calculatie sheet'!$Q$64/1000</f>
        <v>0</v>
      </c>
      <c r="P3" s="43">
        <f>(LOOKUP('Calculatie sheet'!$Q$2,'Objectenoverzicht aantallen'!$A:$A,'Objectenoverzicht aantallen'!$P:$P)*'Calculatie sheet'!$Q$29*'Calculatie sheet'!$Q$42)/'Calculatie sheet'!$Q$64/1000</f>
        <v>0</v>
      </c>
      <c r="Q3" s="43">
        <f>(LOOKUP('Calculatie sheet'!$Q$2,'Objectenoverzicht aantallen'!$A:$A,'Objectenoverzicht aantallen'!$P:$P)*'Calculatie sheet'!$Q$29*'Calculatie sheet'!$Q$42)/'Calculatie sheet'!$Q$64/1000</f>
        <v>0</v>
      </c>
      <c r="R3" s="43">
        <f>(LOOKUP('Calculatie sheet'!$Q$2,'Objectenoverzicht aantallen'!$A:$A,'Objectenoverzicht aantallen'!$P:$P)*'Calculatie sheet'!$Q$29*'Calculatie sheet'!$Q$42)/'Calculatie sheet'!$Q$64/1000</f>
        <v>0</v>
      </c>
      <c r="S3" s="43">
        <f>(LOOKUP('Calculatie sheet'!$Q$2,'Objectenoverzicht aantallen'!$A:$A,'Objectenoverzicht aantallen'!$P:$P)*'Calculatie sheet'!$Q$29*'Calculatie sheet'!$Q$42)/'Calculatie sheet'!$Q$64/1000</f>
        <v>0</v>
      </c>
      <c r="T3" s="43">
        <f>(LOOKUP('Calculatie sheet'!$Q$2,'Objectenoverzicht aantallen'!$A:$A,'Objectenoverzicht aantallen'!$P:$P)*'Calculatie sheet'!$Q$29*'Calculatie sheet'!$Q$42)/'Calculatie sheet'!$Q$64/1000</f>
        <v>0</v>
      </c>
      <c r="V3" s="43">
        <f>(LOOKUP('Calculatie sheet'!$Q$2,'Objectenoverzicht aantallen'!$A:$A,'Objectenoverzicht aantallen'!$P:$P)*'Calculatie sheet'!$Q$29*'Calculatie sheet'!$Q$42)/'Calculatie sheet'!$Q$64/1000</f>
        <v>0</v>
      </c>
      <c r="W3" s="43">
        <f>(LOOKUP('Calculatie sheet'!$Q$2,'Objectenoverzicht aantallen'!$A:$A,'Objectenoverzicht aantallen'!$P:$P)*'Calculatie sheet'!$Q$29*'Calculatie sheet'!$Q$42)/'Calculatie sheet'!$Q$64/1000</f>
        <v>0</v>
      </c>
      <c r="X3" s="43">
        <f>(LOOKUP('Calculatie sheet'!$Q$2,'Objectenoverzicht aantallen'!$A:$A,'Objectenoverzicht aantallen'!$P:$P)*'Calculatie sheet'!$Q$29*'Calculatie sheet'!$Q$42)/'Calculatie sheet'!$Q$64/1000</f>
        <v>0</v>
      </c>
      <c r="Y3" s="43">
        <f>(LOOKUP('Calculatie sheet'!$Q$2,'Objectenoverzicht aantallen'!$A:$A,'Objectenoverzicht aantallen'!$P:$P)*'Calculatie sheet'!$Q$29*'Calculatie sheet'!$Q$42)/'Calculatie sheet'!$Q$64/1000</f>
        <v>0</v>
      </c>
      <c r="Z3" s="43">
        <f>(LOOKUP('Calculatie sheet'!$Q$2,'Objectenoverzicht aantallen'!$A:$A,'Objectenoverzicht aantallen'!$P:$P)*'Calculatie sheet'!$Q$29*'Calculatie sheet'!$Q$42)/'Calculatie sheet'!$Q$64/1000</f>
        <v>0</v>
      </c>
      <c r="AA3" s="43">
        <f>(LOOKUP('Calculatie sheet'!$Q$2,'Objectenoverzicht aantallen'!$A:$A,'Objectenoverzicht aantallen'!$P:$P)*'Calculatie sheet'!$Q$29*'Calculatie sheet'!$Q$42)/'Calculatie sheet'!$Q$64/1000</f>
        <v>0</v>
      </c>
      <c r="AB3" s="43">
        <f>(LOOKUP('Calculatie sheet'!$Q$2,'Objectenoverzicht aantallen'!$A:$A,'Objectenoverzicht aantallen'!$P:$P)*'Calculatie sheet'!$Q$29*'Calculatie sheet'!$Q$42)/'Calculatie sheet'!$Q$64/1000</f>
        <v>0</v>
      </c>
      <c r="AC3" s="43">
        <f>(LOOKUP('Calculatie sheet'!$Q$2,'Objectenoverzicht aantallen'!$A:$A,'Objectenoverzicht aantallen'!$P:$P)*'Calculatie sheet'!$Q$29*'Calculatie sheet'!$Q$42)/'Calculatie sheet'!$Q$64/1000</f>
        <v>0</v>
      </c>
      <c r="AD3" s="43">
        <f>(LOOKUP('Calculatie sheet'!$Q$2,'Objectenoverzicht aantallen'!$A:$A,'Objectenoverzicht aantallen'!$P:$P)*'Calculatie sheet'!$Q$29*'Calculatie sheet'!$Q$42)/'Calculatie sheet'!$Q$64/1000</f>
        <v>0</v>
      </c>
      <c r="AE3" s="43">
        <f>(LOOKUP('Calculatie sheet'!$Q$2,'Objectenoverzicht aantallen'!$A:$A,'Objectenoverzicht aantallen'!$P:$P)*'Calculatie sheet'!$Q$29*'Calculatie sheet'!$Q$42)/'Calculatie sheet'!$Q$64/1000</f>
        <v>0</v>
      </c>
      <c r="AF3" s="43">
        <f>(LOOKUP('Calculatie sheet'!$Q$2,'Objectenoverzicht aantallen'!$A:$A,'Objectenoverzicht aantallen'!$P:$P)*'Calculatie sheet'!$Q$29*'Calculatie sheet'!$Q$42)/'Calculatie sheet'!$Q$64/1000</f>
        <v>0</v>
      </c>
    </row>
    <row r="4" spans="1:32" x14ac:dyDescent="0.2">
      <c r="B4" s="2" t="s">
        <v>639</v>
      </c>
      <c r="C4" s="44">
        <f>'Calculatie sheet'!Q36*'Calculatie sheet'!Q42</f>
        <v>11.532981999999999</v>
      </c>
      <c r="D4" s="569" t="s">
        <v>585</v>
      </c>
      <c r="F4" s="567">
        <f>(C4*'Calculatie sheet'!$Q$7)/1000</f>
        <v>0</v>
      </c>
      <c r="H4" s="43">
        <f>((LOOKUP('Calculatie sheet'!$Q$2,'Objectenoverzicht aantallen'!$A:$A,'Objectenoverzicht aantallen'!$P:$P)*'Calculatie sheet'!$Q$36*'Calculatie sheet'!$Q$42))/1000</f>
        <v>0</v>
      </c>
      <c r="J4" s="43">
        <f>(LOOKUP('Calculatie sheet'!$Q$2,'Objectenoverzicht aantallen'!$A:$A,'Objectenoverzicht aantallen'!Q:Q)*'Calculatie sheet'!$Q$36*'Calculatie sheet'!$Q$42)/1000</f>
        <v>0</v>
      </c>
      <c r="K4" s="43">
        <f>(LOOKUP('Calculatie sheet'!$Q$2,'Objectenoverzicht aantallen'!$A:$A,'Objectenoverzicht aantallen'!R:R)*'Calculatie sheet'!$Q$36*'Calculatie sheet'!$Q$42)/1000</f>
        <v>0</v>
      </c>
      <c r="L4" s="43">
        <f>(LOOKUP('Calculatie sheet'!$Q$2,'Objectenoverzicht aantallen'!$A:$A,'Objectenoverzicht aantallen'!S:S)*'Calculatie sheet'!$Q$36*'Calculatie sheet'!$Q$42)/1000</f>
        <v>0</v>
      </c>
      <c r="M4" s="43">
        <f>(LOOKUP('Calculatie sheet'!$Q$2,'Objectenoverzicht aantallen'!$A:$A,'Objectenoverzicht aantallen'!T:T)*'Calculatie sheet'!$Q$36*'Calculatie sheet'!$Q$42)/1000</f>
        <v>0</v>
      </c>
      <c r="N4" s="43">
        <f>(LOOKUP('Calculatie sheet'!$Q$2,'Objectenoverzicht aantallen'!$A:$A,'Objectenoverzicht aantallen'!U:U)*'Calculatie sheet'!$Q$36*'Calculatie sheet'!$Q$42)/1000</f>
        <v>0</v>
      </c>
      <c r="O4" s="43">
        <f>(LOOKUP('Calculatie sheet'!$Q$2,'Objectenoverzicht aantallen'!$A:$A,'Objectenoverzicht aantallen'!V:V)*'Calculatie sheet'!$Q$36*'Calculatie sheet'!$Q$42)/1000</f>
        <v>0</v>
      </c>
      <c r="P4" s="43">
        <f>(LOOKUP('Calculatie sheet'!$Q$2,'Objectenoverzicht aantallen'!$A:$A,'Objectenoverzicht aantallen'!W:W)*'Calculatie sheet'!$Q$36*'Calculatie sheet'!$Q$42)/1000</f>
        <v>0</v>
      </c>
      <c r="Q4" s="43">
        <f>(LOOKUP('Calculatie sheet'!$Q$2,'Objectenoverzicht aantallen'!$A:$A,'Objectenoverzicht aantallen'!X:X)*'Calculatie sheet'!$Q$36*'Calculatie sheet'!$Q$42)/1000</f>
        <v>0</v>
      </c>
      <c r="R4" s="43">
        <f>(LOOKUP('Calculatie sheet'!$Q$2,'Objectenoverzicht aantallen'!$A:$A,'Objectenoverzicht aantallen'!Y:Y)*'Calculatie sheet'!$Q$36*'Calculatie sheet'!$Q$42)/1000</f>
        <v>0</v>
      </c>
      <c r="S4" s="43">
        <f>(LOOKUP('Calculatie sheet'!$Q$2,'Objectenoverzicht aantallen'!$A:$A,'Objectenoverzicht aantallen'!Z:Z)*'Calculatie sheet'!$Q$36*'Calculatie sheet'!$Q$42)/1000</f>
        <v>0</v>
      </c>
      <c r="T4" s="43">
        <f>(LOOKUP('Calculatie sheet'!$Q$2,'Objectenoverzicht aantallen'!$A:$A,'Objectenoverzicht aantallen'!AA:AA)*'Calculatie sheet'!$Q$36*'Calculatie sheet'!$Q$42)/1000</f>
        <v>0</v>
      </c>
      <c r="V4" s="43">
        <f>(LOOKUP('Calculatie sheet'!$Q$2,'Objectenoverzicht aantallen'!$A:$A,'Objectenoverzicht aantallen'!Q:Q)*'Calculatie sheet'!$Q$36*'Calculatie sheet'!$Q$42)/1000</f>
        <v>0</v>
      </c>
      <c r="W4" s="43">
        <f>(LOOKUP('Calculatie sheet'!$Q$2,'Objectenoverzicht aantallen'!$A:$A,'Objectenoverzicht aantallen'!R:R)*'Calculatie sheet'!$Q$36*'Calculatie sheet'!$Q$42)/1000</f>
        <v>0</v>
      </c>
      <c r="X4" s="43">
        <f>(LOOKUP('Calculatie sheet'!$Q$2,'Objectenoverzicht aantallen'!$A:$A,'Objectenoverzicht aantallen'!S:S)*'Calculatie sheet'!$Q$36*'Calculatie sheet'!$Q$42)/1000</f>
        <v>0</v>
      </c>
      <c r="Y4" s="43">
        <f>(LOOKUP('Calculatie sheet'!$Q$2,'Objectenoverzicht aantallen'!$A:$A,'Objectenoverzicht aantallen'!T:T)*'Calculatie sheet'!$Q$36*'Calculatie sheet'!$Q$42)/1000</f>
        <v>0</v>
      </c>
      <c r="Z4" s="43">
        <f>(LOOKUP('Calculatie sheet'!$Q$2,'Objectenoverzicht aantallen'!$A:$A,'Objectenoverzicht aantallen'!U:U)*'Calculatie sheet'!$Q$36*'Calculatie sheet'!$Q$42)/1000</f>
        <v>0</v>
      </c>
      <c r="AA4" s="43">
        <f>(LOOKUP('Calculatie sheet'!$Q$2,'Objectenoverzicht aantallen'!$A:$A,'Objectenoverzicht aantallen'!V:V)*'Calculatie sheet'!$Q$36*'Calculatie sheet'!$Q$42)/1000</f>
        <v>0</v>
      </c>
      <c r="AB4" s="43">
        <f>(LOOKUP('Calculatie sheet'!$Q$2,'Objectenoverzicht aantallen'!$A:$A,'Objectenoverzicht aantallen'!W:W)*'Calculatie sheet'!$Q$36*'Calculatie sheet'!$Q$42)/1000</f>
        <v>0</v>
      </c>
      <c r="AC4" s="43">
        <f>(LOOKUP('Calculatie sheet'!$Q$2,'Objectenoverzicht aantallen'!$A:$A,'Objectenoverzicht aantallen'!X:X)*'Calculatie sheet'!$Q$36*'Calculatie sheet'!$Q$42)/1000</f>
        <v>0</v>
      </c>
      <c r="AD4" s="43">
        <f>(LOOKUP('Calculatie sheet'!$Q$2,'Objectenoverzicht aantallen'!$A:$A,'Objectenoverzicht aantallen'!Y:Y)*'Calculatie sheet'!$Q$36*'Calculatie sheet'!$Q$42)/1000</f>
        <v>0</v>
      </c>
      <c r="AE4" s="43">
        <f>(LOOKUP('Calculatie sheet'!$Q$2,'Objectenoverzicht aantallen'!$A:$A,'Objectenoverzicht aantallen'!Z:Z)*'Calculatie sheet'!$Q$36*'Calculatie sheet'!$Q$42)/1000</f>
        <v>0</v>
      </c>
      <c r="AF4" s="43">
        <f>(LOOKUP('Calculatie sheet'!$Q$2,'Objectenoverzicht aantallen'!$A:$A,'Objectenoverzicht aantallen'!AA:AA)*'Calculatie sheet'!$Q$36*'Calculatie sheet'!$Q$42)/1000</f>
        <v>0</v>
      </c>
    </row>
    <row r="5" spans="1:32" x14ac:dyDescent="0.2">
      <c r="B5" s="3" t="s">
        <v>640</v>
      </c>
      <c r="C5" s="44">
        <f>'Calculatie sheet'!Q39*'Calculatie sheet'!Q42</f>
        <v>-26.527739999999994</v>
      </c>
      <c r="D5" s="457" t="s">
        <v>586</v>
      </c>
      <c r="F5" s="567">
        <f>(C5*'Calculatie sheet'!$Q$7)/1000</f>
        <v>0</v>
      </c>
      <c r="H5" s="43">
        <f>((LOOKUP('Calculatie sheet'!$Q$2,'Objectenoverzicht aantallen'!$A:$A,'Objectenoverzicht aantallen'!$P:$P)*'Calculatie sheet'!$Q$39*'Calculatie sheet'!$Q$42))/1000</f>
        <v>0</v>
      </c>
      <c r="J5" s="43">
        <f>(LOOKUP('Calculatie sheet'!$Q$2,'Objectenoverzicht aantallen'!$A:$A,'Objectenoverzicht aantallen'!Q:Q)*'Calculatie sheet'!$Q$39*'Calculatie sheet'!$Q$42)/1000</f>
        <v>0</v>
      </c>
      <c r="K5" s="43">
        <f>(LOOKUP('Calculatie sheet'!$Q$2,'Objectenoverzicht aantallen'!$A:$A,'Objectenoverzicht aantallen'!R:R)*'Calculatie sheet'!$Q$39*'Calculatie sheet'!$Q$42)/1000</f>
        <v>0</v>
      </c>
      <c r="L5" s="43">
        <f>(LOOKUP('Calculatie sheet'!$Q$2,'Objectenoverzicht aantallen'!$A:$A,'Objectenoverzicht aantallen'!S:S)*'Calculatie sheet'!$Q$39*'Calculatie sheet'!$Q$42)/1000</f>
        <v>0</v>
      </c>
      <c r="M5" s="43">
        <f>(LOOKUP('Calculatie sheet'!$Q$2,'Objectenoverzicht aantallen'!$A:$A,'Objectenoverzicht aantallen'!T:T)*'Calculatie sheet'!$Q$39*'Calculatie sheet'!$Q$42)/1000</f>
        <v>0</v>
      </c>
      <c r="N5" s="43">
        <f>(LOOKUP('Calculatie sheet'!$Q$2,'Objectenoverzicht aantallen'!$A:$A,'Objectenoverzicht aantallen'!U:U)*'Calculatie sheet'!$Q$39*'Calculatie sheet'!$Q$42)/1000</f>
        <v>0</v>
      </c>
      <c r="O5" s="43">
        <f>(LOOKUP('Calculatie sheet'!$Q$2,'Objectenoverzicht aantallen'!$A:$A,'Objectenoverzicht aantallen'!V:V)*'Calculatie sheet'!$Q$39*'Calculatie sheet'!$Q$42)/1000</f>
        <v>0</v>
      </c>
      <c r="P5" s="43">
        <f>(LOOKUP('Calculatie sheet'!$Q$2,'Objectenoverzicht aantallen'!$A:$A,'Objectenoverzicht aantallen'!W:W)*'Calculatie sheet'!$Q$39*'Calculatie sheet'!$Q$42)/1000</f>
        <v>0</v>
      </c>
      <c r="Q5" s="43">
        <f>(LOOKUP('Calculatie sheet'!$Q$2,'Objectenoverzicht aantallen'!$A:$A,'Objectenoverzicht aantallen'!X:X)*'Calculatie sheet'!$Q$39*'Calculatie sheet'!$Q$42)/1000</f>
        <v>0</v>
      </c>
      <c r="R5" s="43">
        <f>(LOOKUP('Calculatie sheet'!$Q$2,'Objectenoverzicht aantallen'!$A:$A,'Objectenoverzicht aantallen'!Y:Y)*'Calculatie sheet'!$Q$39*'Calculatie sheet'!$Q$42)/1000</f>
        <v>0</v>
      </c>
      <c r="S5" s="43">
        <f>(LOOKUP('Calculatie sheet'!$Q$2,'Objectenoverzicht aantallen'!$A:$A,'Objectenoverzicht aantallen'!Z:Z)*'Calculatie sheet'!$Q$39*'Calculatie sheet'!$Q$42)/1000</f>
        <v>0</v>
      </c>
      <c r="T5" s="43">
        <f>(LOOKUP('Calculatie sheet'!$Q$2,'Objectenoverzicht aantallen'!$A:$A,'Objectenoverzicht aantallen'!AA:AA)*'Calculatie sheet'!$Q$39*'Calculatie sheet'!$Q$42)/1000</f>
        <v>0</v>
      </c>
      <c r="V5" s="43">
        <f>(LOOKUP('Calculatie sheet'!$Q$2,'Objectenoverzicht aantallen'!$A:$A,'Objectenoverzicht aantallen'!Q:Q)*'Calculatie sheet'!$Q$39*'Calculatie sheet'!$Q$42)/1000</f>
        <v>0</v>
      </c>
      <c r="W5" s="43">
        <f>(LOOKUP('Calculatie sheet'!$Q$2,'Objectenoverzicht aantallen'!$A:$A,'Objectenoverzicht aantallen'!R:R)*'Calculatie sheet'!$Q$39*'Calculatie sheet'!$Q$42)/1000</f>
        <v>0</v>
      </c>
      <c r="X5" s="43">
        <f>(LOOKUP('Calculatie sheet'!$Q$2,'Objectenoverzicht aantallen'!$A:$A,'Objectenoverzicht aantallen'!S:S)*'Calculatie sheet'!$Q$39*'Calculatie sheet'!$Q$42)/1000</f>
        <v>0</v>
      </c>
      <c r="Y5" s="43">
        <f>(LOOKUP('Calculatie sheet'!$Q$2,'Objectenoverzicht aantallen'!$A:$A,'Objectenoverzicht aantallen'!T:T)*'Calculatie sheet'!$Q$39*'Calculatie sheet'!$Q$42)/1000</f>
        <v>0</v>
      </c>
      <c r="Z5" s="43">
        <f>(LOOKUP('Calculatie sheet'!$Q$2,'Objectenoverzicht aantallen'!$A:$A,'Objectenoverzicht aantallen'!U:U)*'Calculatie sheet'!$Q$39*'Calculatie sheet'!$Q$42)/1000</f>
        <v>0</v>
      </c>
      <c r="AA5" s="43">
        <f>(LOOKUP('Calculatie sheet'!$Q$2,'Objectenoverzicht aantallen'!$A:$A,'Objectenoverzicht aantallen'!V:V)*'Calculatie sheet'!$Q$39*'Calculatie sheet'!$Q$42)/1000</f>
        <v>0</v>
      </c>
      <c r="AB5" s="43">
        <f>(LOOKUP('Calculatie sheet'!$Q$2,'Objectenoverzicht aantallen'!$A:$A,'Objectenoverzicht aantallen'!W:W)*'Calculatie sheet'!$Q$39*'Calculatie sheet'!$Q$42)/1000</f>
        <v>0</v>
      </c>
      <c r="AC5" s="43">
        <f>(LOOKUP('Calculatie sheet'!$Q$2,'Objectenoverzicht aantallen'!$A:$A,'Objectenoverzicht aantallen'!X:X)*'Calculatie sheet'!$Q$39*'Calculatie sheet'!$Q$42)/1000</f>
        <v>0</v>
      </c>
      <c r="AD5" s="43">
        <f>(LOOKUP('Calculatie sheet'!$Q$2,'Objectenoverzicht aantallen'!$A:$A,'Objectenoverzicht aantallen'!Y:Y)*'Calculatie sheet'!$Q$39*'Calculatie sheet'!$Q$42)/1000</f>
        <v>0</v>
      </c>
      <c r="AE5" s="43">
        <f>(LOOKUP('Calculatie sheet'!$Q$2,'Objectenoverzicht aantallen'!$A:$A,'Objectenoverzicht aantallen'!Z:Z)*'Calculatie sheet'!$Q$39*'Calculatie sheet'!$Q$42)/1000</f>
        <v>0</v>
      </c>
      <c r="AF5" s="43">
        <f>(LOOKUP('Calculatie sheet'!$Q$2,'Objectenoverzicht aantallen'!$A:$A,'Objectenoverzicht aantallen'!AA:AA)*'Calculatie sheet'!$Q$39*'Calculatie sheet'!$Q$42)/1000</f>
        <v>0</v>
      </c>
    </row>
    <row r="6" spans="1:32" x14ac:dyDescent="0.2">
      <c r="D6" s="458" t="s">
        <v>587</v>
      </c>
    </row>
  </sheetData>
  <pageMargins left="0.7" right="0.7" top="0.75" bottom="0.75" header="0.3" footer="0.3"/>
  <pageSetup paperSize="9" orientation="portrait" horizontalDpi="0" verticalDpi="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1875-53BA-484C-8479-7CECAC6795DC}">
  <dimension ref="A1:AF6"/>
  <sheetViews>
    <sheetView topLeftCell="T1" workbookViewId="0">
      <selection activeCell="Z4" sqref="Z4"/>
    </sheetView>
  </sheetViews>
  <sheetFormatPr baseColWidth="10" defaultColWidth="11" defaultRowHeight="16" x14ac:dyDescent="0.2"/>
  <cols>
    <col min="1" max="1" width="27.1640625" bestFit="1" customWidth="1"/>
    <col min="2" max="2" width="12.33203125" bestFit="1" customWidth="1"/>
    <col min="3" max="3" width="11.1640625" style="29" bestFit="1" customWidth="1"/>
    <col min="4" max="4" width="31.83203125" bestFit="1" customWidth="1"/>
    <col min="6" max="6" width="18" bestFit="1" customWidth="1"/>
    <col min="8" max="18" width="13.1640625" bestFit="1" customWidth="1"/>
    <col min="20" max="30" width="16.5" bestFit="1" customWidth="1"/>
  </cols>
  <sheetData>
    <row r="1" spans="1:32" x14ac:dyDescent="0.2">
      <c r="A1" t="str">
        <f>'Calculatie sheet'!R3</f>
        <v>Dunne deklaag &lt; 500 VA (licht belast)</v>
      </c>
      <c r="B1" s="23" t="s">
        <v>67</v>
      </c>
      <c r="C1" s="30" t="s">
        <v>65</v>
      </c>
      <c r="D1" t="s">
        <v>62</v>
      </c>
      <c r="F1" s="569" t="s">
        <v>572</v>
      </c>
      <c r="H1" s="27" t="s">
        <v>945</v>
      </c>
      <c r="J1" s="458" t="s">
        <v>574</v>
      </c>
      <c r="K1" s="459" t="s">
        <v>575</v>
      </c>
      <c r="L1" s="459" t="s">
        <v>576</v>
      </c>
      <c r="M1" s="459" t="s">
        <v>577</v>
      </c>
      <c r="N1" s="459" t="s">
        <v>578</v>
      </c>
      <c r="O1" s="459" t="s">
        <v>579</v>
      </c>
      <c r="P1" s="459" t="s">
        <v>580</v>
      </c>
      <c r="Q1" s="459" t="s">
        <v>581</v>
      </c>
      <c r="R1" s="459" t="s">
        <v>582</v>
      </c>
      <c r="S1" s="459" t="s">
        <v>583</v>
      </c>
      <c r="T1" s="459" t="s">
        <v>584</v>
      </c>
      <c r="V1" s="756" t="s">
        <v>946</v>
      </c>
      <c r="W1" s="756" t="s">
        <v>947</v>
      </c>
      <c r="X1" s="756" t="s">
        <v>948</v>
      </c>
      <c r="Y1" s="756" t="s">
        <v>949</v>
      </c>
      <c r="Z1" s="756" t="s">
        <v>950</v>
      </c>
      <c r="AA1" s="756" t="s">
        <v>951</v>
      </c>
      <c r="AB1" s="756" t="s">
        <v>952</v>
      </c>
      <c r="AC1" s="756" t="s">
        <v>953</v>
      </c>
      <c r="AD1" s="756" t="s">
        <v>954</v>
      </c>
      <c r="AE1" s="756" t="s">
        <v>955</v>
      </c>
      <c r="AF1" s="756" t="s">
        <v>956</v>
      </c>
    </row>
    <row r="2" spans="1:32" x14ac:dyDescent="0.2">
      <c r="B2" s="1" t="s">
        <v>637</v>
      </c>
      <c r="C2" s="44">
        <f>'Calculatie sheet'!R19*'Calculatie sheet'!R42</f>
        <v>61.837975</v>
      </c>
      <c r="D2" s="14" t="s">
        <v>66</v>
      </c>
      <c r="F2" s="567">
        <f>(C2*'Calculatie sheet'!$R$7)/1000</f>
        <v>0</v>
      </c>
      <c r="H2" s="43">
        <f>((LOOKUP('Calculatie sheet'!$R$2,'Objectenoverzicht aantallen'!$A:$A,'Objectenoverzicht aantallen'!$P:$P)*'Calculatie sheet'!$R$19*'Calculatie sheet'!$R$42))/1000</f>
        <v>0</v>
      </c>
      <c r="J2" s="43">
        <f>(LOOKUP('Calculatie sheet'!$R$2,'Objectenoverzicht aantallen'!$A:$A,'Objectenoverzicht aantallen'!E:E)*'Calculatie sheet'!$R$19*'Calculatie sheet'!$R$42)/1000</f>
        <v>0</v>
      </c>
      <c r="K2" s="43">
        <f>(LOOKUP('Calculatie sheet'!$R$2,'Objectenoverzicht aantallen'!$A:$A,'Objectenoverzicht aantallen'!F:F)*'Calculatie sheet'!$R$19*'Calculatie sheet'!$R$42)/1000</f>
        <v>0</v>
      </c>
      <c r="L2" s="43">
        <f>(LOOKUP('Calculatie sheet'!$R$2,'Objectenoverzicht aantallen'!$A:$A,'Objectenoverzicht aantallen'!G:G)*'Calculatie sheet'!$R$19*'Calculatie sheet'!$R$42)/1000</f>
        <v>0</v>
      </c>
      <c r="M2" s="43">
        <f>(LOOKUP('Calculatie sheet'!$R$2,'Objectenoverzicht aantallen'!$A:$A,'Objectenoverzicht aantallen'!H:H)*'Calculatie sheet'!$R$19*'Calculatie sheet'!$R$42)/1000</f>
        <v>0</v>
      </c>
      <c r="N2" s="43">
        <f>(LOOKUP('Calculatie sheet'!$R$2,'Objectenoverzicht aantallen'!$A:$A,'Objectenoverzicht aantallen'!I:I)*'Calculatie sheet'!$R$19*'Calculatie sheet'!$R$42)/1000</f>
        <v>0</v>
      </c>
      <c r="O2" s="43">
        <f>(LOOKUP('Calculatie sheet'!$R$2,'Objectenoverzicht aantallen'!$A:$A,'Objectenoverzicht aantallen'!J:J)*'Calculatie sheet'!$R$19*'Calculatie sheet'!$R$42)/1000</f>
        <v>0</v>
      </c>
      <c r="P2" s="43">
        <f>(LOOKUP('Calculatie sheet'!$R$2,'Objectenoverzicht aantallen'!$A:$A,'Objectenoverzicht aantallen'!K:K)*'Calculatie sheet'!$R$19*'Calculatie sheet'!$R$42)/1000</f>
        <v>0</v>
      </c>
      <c r="Q2" s="43">
        <f>(LOOKUP('Calculatie sheet'!$R$2,'Objectenoverzicht aantallen'!$A:$A,'Objectenoverzicht aantallen'!L:L)*'Calculatie sheet'!$R$19*'Calculatie sheet'!$R$42)/1000</f>
        <v>0</v>
      </c>
      <c r="R2" s="43">
        <f>(LOOKUP('Calculatie sheet'!$R$2,'Objectenoverzicht aantallen'!$A:$A,'Objectenoverzicht aantallen'!M:M)*'Calculatie sheet'!$R$19*'Calculatie sheet'!$R$42)/1000</f>
        <v>0</v>
      </c>
      <c r="S2" s="43">
        <f>(LOOKUP('Calculatie sheet'!$R$2,'Objectenoverzicht aantallen'!$A:$A,'Objectenoverzicht aantallen'!N:N)*'Calculatie sheet'!$R$19*'Calculatie sheet'!$R$42)/1000</f>
        <v>0</v>
      </c>
      <c r="T2" s="43">
        <f>(LOOKUP('Calculatie sheet'!$R$2,'Objectenoverzicht aantallen'!$A:$A,'Objectenoverzicht aantallen'!O:O)*'Calculatie sheet'!$R$19*'Calculatie sheet'!$R$42)/1000</f>
        <v>0</v>
      </c>
      <c r="V2" s="43">
        <f>(LOOKUP('Calculatie sheet'!$R$2,'Objectenoverzicht aantallen'!$A:$A,'Objectenoverzicht aantallen'!Q:Q)*'Calculatie sheet'!$R$19*'Calculatie sheet'!$R$42)/1000</f>
        <v>0</v>
      </c>
      <c r="W2" s="43">
        <f>(LOOKUP('Calculatie sheet'!$R$2,'Objectenoverzicht aantallen'!$A:$A,'Objectenoverzicht aantallen'!R:R)*'Calculatie sheet'!$R$19*'Calculatie sheet'!$R$42)/1000</f>
        <v>0</v>
      </c>
      <c r="X2" s="43">
        <f>(LOOKUP('Calculatie sheet'!$R$2,'Objectenoverzicht aantallen'!$A:$A,'Objectenoverzicht aantallen'!S:S)*'Calculatie sheet'!$R$19*'Calculatie sheet'!$R$42)/1000</f>
        <v>0</v>
      </c>
      <c r="Y2" s="43">
        <f>(LOOKUP('Calculatie sheet'!$R$2,'Objectenoverzicht aantallen'!$A:$A,'Objectenoverzicht aantallen'!T:T)*'Calculatie sheet'!$R$19*'Calculatie sheet'!$R$42)/1000</f>
        <v>0</v>
      </c>
      <c r="Z2" s="43">
        <f>(LOOKUP('Calculatie sheet'!$R$2,'Objectenoverzicht aantallen'!$A:$A,'Objectenoverzicht aantallen'!U:U)*'Calculatie sheet'!$R$19*'Calculatie sheet'!$R$42)/1000</f>
        <v>0</v>
      </c>
      <c r="AA2" s="43">
        <f>(LOOKUP('Calculatie sheet'!$R$2,'Objectenoverzicht aantallen'!$A:$A,'Objectenoverzicht aantallen'!V:V)*'Calculatie sheet'!$R$19*'Calculatie sheet'!$R$42)/1000</f>
        <v>0</v>
      </c>
      <c r="AB2" s="43">
        <f>(LOOKUP('Calculatie sheet'!$R$2,'Objectenoverzicht aantallen'!$A:$A,'Objectenoverzicht aantallen'!W:W)*'Calculatie sheet'!$R$19*'Calculatie sheet'!$R$42)/1000</f>
        <v>0</v>
      </c>
      <c r="AC2" s="43">
        <f>(LOOKUP('Calculatie sheet'!$R$2,'Objectenoverzicht aantallen'!$A:$A,'Objectenoverzicht aantallen'!X:X)*'Calculatie sheet'!$R$19*'Calculatie sheet'!$R$42)/1000</f>
        <v>0</v>
      </c>
      <c r="AD2" s="43">
        <f>(LOOKUP('Calculatie sheet'!$R$2,'Objectenoverzicht aantallen'!$A:$A,'Objectenoverzicht aantallen'!Y:Y)*'Calculatie sheet'!$R$19*'Calculatie sheet'!$R$42)/1000</f>
        <v>0</v>
      </c>
      <c r="AE2" s="43">
        <f>(LOOKUP('Calculatie sheet'!$R$2,'Objectenoverzicht aantallen'!$A:$A,'Objectenoverzicht aantallen'!Z:Z)*'Calculatie sheet'!$R$19*'Calculatie sheet'!$R$42)/1000</f>
        <v>0</v>
      </c>
      <c r="AF2" s="43">
        <f>(LOOKUP('Calculatie sheet'!$R$2,'Objectenoverzicht aantallen'!$A:$A,'Objectenoverzicht aantallen'!AA:AA)*'Calculatie sheet'!$R$19*'Calculatie sheet'!$R$42)/1000</f>
        <v>0</v>
      </c>
    </row>
    <row r="3" spans="1:32" x14ac:dyDescent="0.2">
      <c r="B3" s="2" t="s">
        <v>638</v>
      </c>
      <c r="C3" s="44">
        <f>'Calculatie sheet'!R29*'Calculatie sheet'!R42</f>
        <v>180.890525</v>
      </c>
      <c r="D3" s="24" t="s">
        <v>64</v>
      </c>
      <c r="F3" s="567">
        <f>(C3*'Calculatie sheet'!$R$7)/1000</f>
        <v>0</v>
      </c>
      <c r="H3" s="43">
        <f>((LOOKUP('Calculatie sheet'!$R$2,'Objectenoverzicht aantallen'!$A:$A,'Objectenoverzicht aantallen'!$P:$P)*'Calculatie sheet'!$R$29*'Calculatie sheet'!$R$42))/1000</f>
        <v>0</v>
      </c>
      <c r="J3" s="43">
        <f>(LOOKUP('Calculatie sheet'!$R$2,'Objectenoverzicht aantallen'!$A:$A,'Objectenoverzicht aantallen'!$P:$P)*'Calculatie sheet'!$R$29*'Calculatie sheet'!$R$42)/'Calculatie sheet'!$R$64/1000</f>
        <v>0</v>
      </c>
      <c r="K3" s="43">
        <f>(LOOKUP('Calculatie sheet'!$R$2,'Objectenoverzicht aantallen'!$A:$A,'Objectenoverzicht aantallen'!$P:$P)*'Calculatie sheet'!$R$29*'Calculatie sheet'!$R$42)/'Calculatie sheet'!$R$64/1000</f>
        <v>0</v>
      </c>
      <c r="L3" s="43">
        <f>(LOOKUP('Calculatie sheet'!$R$2,'Objectenoverzicht aantallen'!$A:$A,'Objectenoverzicht aantallen'!$P:$P)*'Calculatie sheet'!$R$29*'Calculatie sheet'!$R$42)/'Calculatie sheet'!$R$64/1000</f>
        <v>0</v>
      </c>
      <c r="M3" s="43">
        <f>(LOOKUP('Calculatie sheet'!$R$2,'Objectenoverzicht aantallen'!$A:$A,'Objectenoverzicht aantallen'!$P:$P)*'Calculatie sheet'!$R$29*'Calculatie sheet'!$R$42)/'Calculatie sheet'!$R$64/1000</f>
        <v>0</v>
      </c>
      <c r="N3" s="43">
        <f>(LOOKUP('Calculatie sheet'!$R$2,'Objectenoverzicht aantallen'!$A:$A,'Objectenoverzicht aantallen'!$P:$P)*'Calculatie sheet'!$R$29*'Calculatie sheet'!$R$42)/'Calculatie sheet'!$R$64/1000</f>
        <v>0</v>
      </c>
      <c r="O3" s="43">
        <f>(LOOKUP('Calculatie sheet'!$R$2,'Objectenoverzicht aantallen'!$A:$A,'Objectenoverzicht aantallen'!$P:$P)*'Calculatie sheet'!$R$29*'Calculatie sheet'!$R$42)/'Calculatie sheet'!$R$64/1000</f>
        <v>0</v>
      </c>
      <c r="P3" s="43">
        <f>(LOOKUP('Calculatie sheet'!$R$2,'Objectenoverzicht aantallen'!$A:$A,'Objectenoverzicht aantallen'!$P:$P)*'Calculatie sheet'!$R$29*'Calculatie sheet'!$R$42)/'Calculatie sheet'!$R$64/1000</f>
        <v>0</v>
      </c>
      <c r="Q3" s="43">
        <f>(LOOKUP('Calculatie sheet'!$R$2,'Objectenoverzicht aantallen'!$A:$A,'Objectenoverzicht aantallen'!$P:$P)*'Calculatie sheet'!$R$29*'Calculatie sheet'!$R$42)/'Calculatie sheet'!$R$64/1000</f>
        <v>0</v>
      </c>
      <c r="R3" s="43">
        <f>(LOOKUP('Calculatie sheet'!$R$2,'Objectenoverzicht aantallen'!$A:$A,'Objectenoverzicht aantallen'!$P:$P)*'Calculatie sheet'!$R$29*'Calculatie sheet'!$R$42)/'Calculatie sheet'!$R$64/1000</f>
        <v>0</v>
      </c>
      <c r="S3" s="43">
        <f>(LOOKUP('Calculatie sheet'!$R$2,'Objectenoverzicht aantallen'!$A:$A,'Objectenoverzicht aantallen'!$P:$P)*'Calculatie sheet'!$R$29*'Calculatie sheet'!$R$42)/'Calculatie sheet'!$R$64/1000</f>
        <v>0</v>
      </c>
      <c r="T3" s="43">
        <f>(LOOKUP('Calculatie sheet'!$R$2,'Objectenoverzicht aantallen'!$A:$A,'Objectenoverzicht aantallen'!$P:$P)*'Calculatie sheet'!$R$29*'Calculatie sheet'!$R$42)/'Calculatie sheet'!$R$64/1000</f>
        <v>0</v>
      </c>
      <c r="V3" s="43">
        <f>(LOOKUP('Calculatie sheet'!$R$2,'Objectenoverzicht aantallen'!$A:$A,'Objectenoverzicht aantallen'!$P:$P)*'Calculatie sheet'!$R$29*'Calculatie sheet'!$R$42)/'Calculatie sheet'!$R$64/1000</f>
        <v>0</v>
      </c>
      <c r="W3" s="43">
        <f>(LOOKUP('Calculatie sheet'!$R$2,'Objectenoverzicht aantallen'!$A:$A,'Objectenoverzicht aantallen'!$P:$P)*'Calculatie sheet'!$R$29*'Calculatie sheet'!$R$42)/'Calculatie sheet'!$R$64/1000</f>
        <v>0</v>
      </c>
      <c r="X3" s="43">
        <f>(LOOKUP('Calculatie sheet'!$R$2,'Objectenoverzicht aantallen'!$A:$A,'Objectenoverzicht aantallen'!$P:$P)*'Calculatie sheet'!$R$29*'Calculatie sheet'!$R$42)/'Calculatie sheet'!$R$64/1000</f>
        <v>0</v>
      </c>
      <c r="Y3" s="43">
        <f>(LOOKUP('Calculatie sheet'!$R$2,'Objectenoverzicht aantallen'!$A:$A,'Objectenoverzicht aantallen'!$P:$P)*'Calculatie sheet'!$R$29*'Calculatie sheet'!$R$42)/'Calculatie sheet'!$R$64/1000</f>
        <v>0</v>
      </c>
      <c r="Z3" s="43">
        <f>(LOOKUP('Calculatie sheet'!$R$2,'Objectenoverzicht aantallen'!$A:$A,'Objectenoverzicht aantallen'!$P:$P)*'Calculatie sheet'!$R$29*'Calculatie sheet'!$R$42)/'Calculatie sheet'!$R$64/1000</f>
        <v>0</v>
      </c>
      <c r="AA3" s="43">
        <f>(LOOKUP('Calculatie sheet'!$R$2,'Objectenoverzicht aantallen'!$A:$A,'Objectenoverzicht aantallen'!$P:$P)*'Calculatie sheet'!$R$29*'Calculatie sheet'!$R$42)/'Calculatie sheet'!$R$64/1000</f>
        <v>0</v>
      </c>
      <c r="AB3" s="43">
        <f>(LOOKUP('Calculatie sheet'!$R$2,'Objectenoverzicht aantallen'!$A:$A,'Objectenoverzicht aantallen'!$P:$P)*'Calculatie sheet'!$R$29*'Calculatie sheet'!$R$42)/'Calculatie sheet'!$R$64/1000</f>
        <v>0</v>
      </c>
      <c r="AC3" s="43">
        <f>(LOOKUP('Calculatie sheet'!$R$2,'Objectenoverzicht aantallen'!$A:$A,'Objectenoverzicht aantallen'!$P:$P)*'Calculatie sheet'!$R$29*'Calculatie sheet'!$R$42)/'Calculatie sheet'!$R$64/1000</f>
        <v>0</v>
      </c>
      <c r="AD3" s="43">
        <f>(LOOKUP('Calculatie sheet'!$R$2,'Objectenoverzicht aantallen'!$A:$A,'Objectenoverzicht aantallen'!$P:$P)*'Calculatie sheet'!$R$29*'Calculatie sheet'!$R$42)/'Calculatie sheet'!$R$64/1000</f>
        <v>0</v>
      </c>
      <c r="AE3" s="43">
        <f>(LOOKUP('Calculatie sheet'!$R$2,'Objectenoverzicht aantallen'!$A:$A,'Objectenoverzicht aantallen'!$P:$P)*'Calculatie sheet'!$R$29*'Calculatie sheet'!$R$42)/'Calculatie sheet'!$R$64/1000</f>
        <v>0</v>
      </c>
      <c r="AF3" s="43">
        <f>(LOOKUP('Calculatie sheet'!$R$2,'Objectenoverzicht aantallen'!$A:$A,'Objectenoverzicht aantallen'!$P:$P)*'Calculatie sheet'!$R$29*'Calculatie sheet'!$R$42)/'Calculatie sheet'!$R$64/1000</f>
        <v>0</v>
      </c>
    </row>
    <row r="4" spans="1:32" x14ac:dyDescent="0.2">
      <c r="B4" s="2" t="s">
        <v>639</v>
      </c>
      <c r="C4" s="44">
        <f>'Calculatie sheet'!R36*'Calculatie sheet'!R42</f>
        <v>8.9000450000000004</v>
      </c>
      <c r="D4" s="569" t="s">
        <v>585</v>
      </c>
      <c r="F4" s="567">
        <f>(C4*'Calculatie sheet'!$R$7)/1000</f>
        <v>0</v>
      </c>
      <c r="H4" s="43">
        <f>((LOOKUP('Calculatie sheet'!$R$2,'Objectenoverzicht aantallen'!$A:$A,'Objectenoverzicht aantallen'!$P:$P)*'Calculatie sheet'!$R$36*'Calculatie sheet'!$R$42))/1000</f>
        <v>0</v>
      </c>
      <c r="J4" s="43">
        <f>(LOOKUP('Calculatie sheet'!$R$2,'Objectenoverzicht aantallen'!$A:$A,'Objectenoverzicht aantallen'!Q:Q)*'Calculatie sheet'!$R$36*'Calculatie sheet'!$R$42)/1000</f>
        <v>0</v>
      </c>
      <c r="K4" s="43">
        <f>(LOOKUP('Calculatie sheet'!$R$2,'Objectenoverzicht aantallen'!$A:$A,'Objectenoverzicht aantallen'!R:R)*'Calculatie sheet'!$R$36*'Calculatie sheet'!$R$42)/1000</f>
        <v>0</v>
      </c>
      <c r="L4" s="43">
        <f>(LOOKUP('Calculatie sheet'!$R$2,'Objectenoverzicht aantallen'!$A:$A,'Objectenoverzicht aantallen'!S:S)*'Calculatie sheet'!$R$36*'Calculatie sheet'!$R$42)/1000</f>
        <v>0</v>
      </c>
      <c r="M4" s="43">
        <f>(LOOKUP('Calculatie sheet'!$R$2,'Objectenoverzicht aantallen'!$A:$A,'Objectenoverzicht aantallen'!T:T)*'Calculatie sheet'!$R$36*'Calculatie sheet'!$R$42)/1000</f>
        <v>0</v>
      </c>
      <c r="N4" s="43">
        <f>(LOOKUP('Calculatie sheet'!$R$2,'Objectenoverzicht aantallen'!$A:$A,'Objectenoverzicht aantallen'!U:U)*'Calculatie sheet'!$R$36*'Calculatie sheet'!$R$42)/1000</f>
        <v>0</v>
      </c>
      <c r="O4" s="43">
        <f>(LOOKUP('Calculatie sheet'!$R$2,'Objectenoverzicht aantallen'!$A:$A,'Objectenoverzicht aantallen'!V:V)*'Calculatie sheet'!$R$36*'Calculatie sheet'!$R$42)/1000</f>
        <v>0</v>
      </c>
      <c r="P4" s="43">
        <f>(LOOKUP('Calculatie sheet'!$R$2,'Objectenoverzicht aantallen'!$A:$A,'Objectenoverzicht aantallen'!W:W)*'Calculatie sheet'!$R$36*'Calculatie sheet'!$R$42)/1000</f>
        <v>0</v>
      </c>
      <c r="Q4" s="43">
        <f>(LOOKUP('Calculatie sheet'!$R$2,'Objectenoverzicht aantallen'!$A:$A,'Objectenoverzicht aantallen'!X:X)*'Calculatie sheet'!$R$36*'Calculatie sheet'!$R$42)/1000</f>
        <v>0</v>
      </c>
      <c r="R4" s="43">
        <f>(LOOKUP('Calculatie sheet'!$R$2,'Objectenoverzicht aantallen'!$A:$A,'Objectenoverzicht aantallen'!Y:Y)*'Calculatie sheet'!$R$36*'Calculatie sheet'!$R$42)/1000</f>
        <v>0</v>
      </c>
      <c r="S4" s="43">
        <f>(LOOKUP('Calculatie sheet'!$R$2,'Objectenoverzicht aantallen'!$A:$A,'Objectenoverzicht aantallen'!Z:Z)*'Calculatie sheet'!$R$36*'Calculatie sheet'!$R$42)/1000</f>
        <v>0</v>
      </c>
      <c r="T4" s="43">
        <f>(LOOKUP('Calculatie sheet'!$R$2,'Objectenoverzicht aantallen'!$A:$A,'Objectenoverzicht aantallen'!AA:AA)*'Calculatie sheet'!$R$36*'Calculatie sheet'!$R$42)/1000</f>
        <v>0</v>
      </c>
      <c r="V4" s="43">
        <f>(LOOKUP('Calculatie sheet'!$R$2,'Objectenoverzicht aantallen'!$A:$A,'Objectenoverzicht aantallen'!Q:Q)*'Calculatie sheet'!$R$36*'Calculatie sheet'!$R$42)/1000</f>
        <v>0</v>
      </c>
      <c r="W4" s="43">
        <f>(LOOKUP('Calculatie sheet'!$R$2,'Objectenoverzicht aantallen'!$A:$A,'Objectenoverzicht aantallen'!R:R)*'Calculatie sheet'!$R$36*'Calculatie sheet'!$R$42)/1000</f>
        <v>0</v>
      </c>
      <c r="X4" s="43">
        <f>(LOOKUP('Calculatie sheet'!$R$2,'Objectenoverzicht aantallen'!$A:$A,'Objectenoverzicht aantallen'!S:S)*'Calculatie sheet'!$R$36*'Calculatie sheet'!$R$42)/1000</f>
        <v>0</v>
      </c>
      <c r="Y4" s="43">
        <f>(LOOKUP('Calculatie sheet'!$R$2,'Objectenoverzicht aantallen'!$A:$A,'Objectenoverzicht aantallen'!T:T)*'Calculatie sheet'!$R$36*'Calculatie sheet'!$R$42)/1000</f>
        <v>0</v>
      </c>
      <c r="Z4" s="43">
        <f>(LOOKUP('Calculatie sheet'!$R$2,'Objectenoverzicht aantallen'!$A:$A,'Objectenoverzicht aantallen'!U:U)*'Calculatie sheet'!$R$36*'Calculatie sheet'!$R$42)/1000</f>
        <v>0</v>
      </c>
      <c r="AA4" s="43">
        <f>(LOOKUP('Calculatie sheet'!$R$2,'Objectenoverzicht aantallen'!$A:$A,'Objectenoverzicht aantallen'!V:V)*'Calculatie sheet'!$R$36*'Calculatie sheet'!$R$42)/1000</f>
        <v>0</v>
      </c>
      <c r="AB4" s="43">
        <f>(LOOKUP('Calculatie sheet'!$R$2,'Objectenoverzicht aantallen'!$A:$A,'Objectenoverzicht aantallen'!W:W)*'Calculatie sheet'!$R$36*'Calculatie sheet'!$R$42)/1000</f>
        <v>0</v>
      </c>
      <c r="AC4" s="43">
        <f>(LOOKUP('Calculatie sheet'!$R$2,'Objectenoverzicht aantallen'!$A:$A,'Objectenoverzicht aantallen'!X:X)*'Calculatie sheet'!$R$36*'Calculatie sheet'!$R$42)/1000</f>
        <v>0</v>
      </c>
      <c r="AD4" s="43">
        <f>(LOOKUP('Calculatie sheet'!$R$2,'Objectenoverzicht aantallen'!$A:$A,'Objectenoverzicht aantallen'!Y:Y)*'Calculatie sheet'!$R$36*'Calculatie sheet'!$R$42)/1000</f>
        <v>0</v>
      </c>
      <c r="AE4" s="43">
        <f>(LOOKUP('Calculatie sheet'!$R$2,'Objectenoverzicht aantallen'!$A:$A,'Objectenoverzicht aantallen'!Z:Z)*'Calculatie sheet'!$R$36*'Calculatie sheet'!$R$42)/1000</f>
        <v>0</v>
      </c>
      <c r="AF4" s="43">
        <f>(LOOKUP('Calculatie sheet'!$R$2,'Objectenoverzicht aantallen'!$A:$A,'Objectenoverzicht aantallen'!AA:AA)*'Calculatie sheet'!$R$36*'Calculatie sheet'!$R$42)/1000</f>
        <v>0</v>
      </c>
    </row>
    <row r="5" spans="1:32" x14ac:dyDescent="0.2">
      <c r="B5" s="3" t="s">
        <v>640</v>
      </c>
      <c r="C5" s="44">
        <f>'Calculatie sheet'!R39*'Calculatie sheet'!R42</f>
        <v>-20.481662</v>
      </c>
      <c r="D5" s="457" t="s">
        <v>586</v>
      </c>
      <c r="F5" s="567">
        <f>(C5*'Calculatie sheet'!$R$7)/1000</f>
        <v>0</v>
      </c>
      <c r="H5" s="43">
        <f>((LOOKUP('Calculatie sheet'!$R$2,'Objectenoverzicht aantallen'!$A:$A,'Objectenoverzicht aantallen'!$P:$P)*'Calculatie sheet'!$R$39*'Calculatie sheet'!$R$42))/1000</f>
        <v>0</v>
      </c>
      <c r="J5" s="43">
        <f>(LOOKUP('Calculatie sheet'!$R$2,'Objectenoverzicht aantallen'!$A:$A,'Objectenoverzicht aantallen'!Q:Q)*'Calculatie sheet'!$R$39*'Calculatie sheet'!$R$42)/1000</f>
        <v>0</v>
      </c>
      <c r="K5" s="43">
        <f>(LOOKUP('Calculatie sheet'!$R$2,'Objectenoverzicht aantallen'!$A:$A,'Objectenoverzicht aantallen'!R:R)*'Calculatie sheet'!$R$39*'Calculatie sheet'!$R$42)/1000</f>
        <v>0</v>
      </c>
      <c r="L5" s="43">
        <f>(LOOKUP('Calculatie sheet'!$R$2,'Objectenoverzicht aantallen'!$A:$A,'Objectenoverzicht aantallen'!S:S)*'Calculatie sheet'!$R$39*'Calculatie sheet'!$R$42)/1000</f>
        <v>0</v>
      </c>
      <c r="M5" s="43">
        <f>(LOOKUP('Calculatie sheet'!$R$2,'Objectenoverzicht aantallen'!$A:$A,'Objectenoverzicht aantallen'!T:T)*'Calculatie sheet'!$R$39*'Calculatie sheet'!$R$42)/1000</f>
        <v>0</v>
      </c>
      <c r="N5" s="43">
        <f>(LOOKUP('Calculatie sheet'!$R$2,'Objectenoverzicht aantallen'!$A:$A,'Objectenoverzicht aantallen'!U:U)*'Calculatie sheet'!$R$39*'Calculatie sheet'!$R$42)/1000</f>
        <v>0</v>
      </c>
      <c r="O5" s="43">
        <f>(LOOKUP('Calculatie sheet'!$R$2,'Objectenoverzicht aantallen'!$A:$A,'Objectenoverzicht aantallen'!V:V)*'Calculatie sheet'!$R$39*'Calculatie sheet'!$R$42)/1000</f>
        <v>0</v>
      </c>
      <c r="P5" s="43">
        <f>(LOOKUP('Calculatie sheet'!$R$2,'Objectenoverzicht aantallen'!$A:$A,'Objectenoverzicht aantallen'!W:W)*'Calculatie sheet'!$R$39*'Calculatie sheet'!$R$42)/1000</f>
        <v>0</v>
      </c>
      <c r="Q5" s="43">
        <f>(LOOKUP('Calculatie sheet'!$R$2,'Objectenoverzicht aantallen'!$A:$A,'Objectenoverzicht aantallen'!X:X)*'Calculatie sheet'!$R$39*'Calculatie sheet'!$R$42)/1000</f>
        <v>0</v>
      </c>
      <c r="R5" s="43">
        <f>(LOOKUP('Calculatie sheet'!$R$2,'Objectenoverzicht aantallen'!$A:$A,'Objectenoverzicht aantallen'!Y:Y)*'Calculatie sheet'!$R$39*'Calculatie sheet'!$R$42)/1000</f>
        <v>0</v>
      </c>
      <c r="S5" s="43">
        <f>(LOOKUP('Calculatie sheet'!$R$2,'Objectenoverzicht aantallen'!$A:$A,'Objectenoverzicht aantallen'!Z:Z)*'Calculatie sheet'!$R$39*'Calculatie sheet'!$R$42)/1000</f>
        <v>0</v>
      </c>
      <c r="T5" s="43">
        <f>(LOOKUP('Calculatie sheet'!$R$2,'Objectenoverzicht aantallen'!$A:$A,'Objectenoverzicht aantallen'!AA:AA)*'Calculatie sheet'!$R$39*'Calculatie sheet'!$R$42)/1000</f>
        <v>0</v>
      </c>
      <c r="V5" s="43">
        <f>(LOOKUP('Calculatie sheet'!$R$2,'Objectenoverzicht aantallen'!$A:$A,'Objectenoverzicht aantallen'!Q:Q)*'Calculatie sheet'!$R$39*'Calculatie sheet'!$R$42)/1000</f>
        <v>0</v>
      </c>
      <c r="W5" s="43">
        <f>(LOOKUP('Calculatie sheet'!$R$2,'Objectenoverzicht aantallen'!$A:$A,'Objectenoverzicht aantallen'!R:R)*'Calculatie sheet'!$R$39*'Calculatie sheet'!$R$42)/1000</f>
        <v>0</v>
      </c>
      <c r="X5" s="43">
        <f>(LOOKUP('Calculatie sheet'!$R$2,'Objectenoverzicht aantallen'!$A:$A,'Objectenoverzicht aantallen'!S:S)*'Calculatie sheet'!$R$39*'Calculatie sheet'!$R$42)/1000</f>
        <v>0</v>
      </c>
      <c r="Y5" s="43">
        <f>(LOOKUP('Calculatie sheet'!$R$2,'Objectenoverzicht aantallen'!$A:$A,'Objectenoverzicht aantallen'!T:T)*'Calculatie sheet'!$R$39*'Calculatie sheet'!$R$42)/1000</f>
        <v>0</v>
      </c>
      <c r="Z5" s="43">
        <f>(LOOKUP('Calculatie sheet'!$R$2,'Objectenoverzicht aantallen'!$A:$A,'Objectenoverzicht aantallen'!U:U)*'Calculatie sheet'!$R$39*'Calculatie sheet'!$R$42)/1000</f>
        <v>0</v>
      </c>
      <c r="AA5" s="43">
        <f>(LOOKUP('Calculatie sheet'!$R$2,'Objectenoverzicht aantallen'!$A:$A,'Objectenoverzicht aantallen'!V:V)*'Calculatie sheet'!$R$39*'Calculatie sheet'!$R$42)/1000</f>
        <v>0</v>
      </c>
      <c r="AB5" s="43">
        <f>(LOOKUP('Calculatie sheet'!$R$2,'Objectenoverzicht aantallen'!$A:$A,'Objectenoverzicht aantallen'!W:W)*'Calculatie sheet'!$R$39*'Calculatie sheet'!$R$42)/1000</f>
        <v>0</v>
      </c>
      <c r="AC5" s="43">
        <f>(LOOKUP('Calculatie sheet'!$R$2,'Objectenoverzicht aantallen'!$A:$A,'Objectenoverzicht aantallen'!X:X)*'Calculatie sheet'!$R$39*'Calculatie sheet'!$R$42)/1000</f>
        <v>0</v>
      </c>
      <c r="AD5" s="43">
        <f>(LOOKUP('Calculatie sheet'!$R$2,'Objectenoverzicht aantallen'!$A:$A,'Objectenoverzicht aantallen'!Y:Y)*'Calculatie sheet'!$R$39*'Calculatie sheet'!$R$42)/1000</f>
        <v>0</v>
      </c>
      <c r="AE5" s="43">
        <f>(LOOKUP('Calculatie sheet'!$R$2,'Objectenoverzicht aantallen'!$A:$A,'Objectenoverzicht aantallen'!Z:Z)*'Calculatie sheet'!$R$39*'Calculatie sheet'!$R$42)/1000</f>
        <v>0</v>
      </c>
      <c r="AF5" s="43">
        <f>(LOOKUP('Calculatie sheet'!$R$2,'Objectenoverzicht aantallen'!$A:$A,'Objectenoverzicht aantallen'!AA:AA)*'Calculatie sheet'!$R$39*'Calculatie sheet'!$R$42)/1000</f>
        <v>0</v>
      </c>
    </row>
    <row r="6" spans="1:32" x14ac:dyDescent="0.2">
      <c r="D6" s="458" t="s">
        <v>587</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290</vt:i4>
      </vt:variant>
      <vt:variant>
        <vt:lpstr>Benoemde bereiken</vt:lpstr>
      </vt:variant>
      <vt:variant>
        <vt:i4>2</vt:i4>
      </vt:variant>
    </vt:vector>
  </HeadingPairs>
  <TitlesOfParts>
    <vt:vector size="292" baseType="lpstr">
      <vt:lpstr>Stappenplan</vt:lpstr>
      <vt:lpstr>Basis data</vt:lpstr>
      <vt:lpstr>1.Klein Proj Bestaand Object</vt:lpstr>
      <vt:lpstr>2.Middel Proj Aangepast Object</vt:lpstr>
      <vt:lpstr>3. Middel Groot Proj Nieuw Obj </vt:lpstr>
      <vt:lpstr>4.Groot Proj Nieuw Object (LCA)</vt:lpstr>
      <vt:lpstr>Invulsheet Assetbeheerder</vt:lpstr>
      <vt:lpstr>Objectenoverzicht aantallen</vt:lpstr>
      <vt:lpstr>St. Objectenlijst FE</vt:lpstr>
      <vt:lpstr>DuboCalc</vt:lpstr>
      <vt:lpstr>Calculatie sheet</vt:lpstr>
      <vt:lpstr>A1 diesel beton</vt:lpstr>
      <vt:lpstr>A3 diesel beton</vt:lpstr>
      <vt:lpstr>A5 diesel beton</vt:lpstr>
      <vt:lpstr>A1 tm A3 asfalt</vt:lpstr>
      <vt:lpstr>A1 diesel asfalt</vt:lpstr>
      <vt:lpstr>A5 diesel asfalt</vt:lpstr>
      <vt:lpstr>C1 diesel asfalt</vt:lpstr>
      <vt:lpstr>Draaiuren A5</vt:lpstr>
      <vt:lpstr>Draaiuren B</vt:lpstr>
      <vt:lpstr>Draaiuren C1</vt:lpstr>
      <vt:lpstr>Verbruik machines</vt:lpstr>
      <vt:lpstr>TNO noxxen</vt:lpstr>
      <vt:lpstr>Biodiversiteit</vt:lpstr>
      <vt:lpstr>Elektriciteit</vt:lpstr>
      <vt:lpstr>MKI Totaal</vt:lpstr>
      <vt:lpstr>MKI KW</vt:lpstr>
      <vt:lpstr>MKI V</vt:lpstr>
      <vt:lpstr>MKI S</vt:lpstr>
      <vt:lpstr>MKI W</vt:lpstr>
      <vt:lpstr>MKI O</vt:lpstr>
      <vt:lpstr>MKI KW kolom D</vt:lpstr>
      <vt:lpstr>MKI KW kolom E</vt:lpstr>
      <vt:lpstr>MKI KW kolom F</vt:lpstr>
      <vt:lpstr>MKI KW kolom G</vt:lpstr>
      <vt:lpstr>MKI KW kolom H</vt:lpstr>
      <vt:lpstr>MKI KW kolom I</vt:lpstr>
      <vt:lpstr>MKI KW kolom J</vt:lpstr>
      <vt:lpstr>MKI KW kolom K</vt:lpstr>
      <vt:lpstr>MKI KW kolom L</vt:lpstr>
      <vt:lpstr>MKI KW kolom M</vt:lpstr>
      <vt:lpstr>MKI V kolom N</vt:lpstr>
      <vt:lpstr>MKI V kolom O</vt:lpstr>
      <vt:lpstr>MKI V kolom P</vt:lpstr>
      <vt:lpstr>MKI V kolom Q</vt:lpstr>
      <vt:lpstr>MKI V kolom R</vt:lpstr>
      <vt:lpstr>MKI V kolom S</vt:lpstr>
      <vt:lpstr>MKI V kolom T</vt:lpstr>
      <vt:lpstr>MKI V kolom U</vt:lpstr>
      <vt:lpstr>MKI V kolom V</vt:lpstr>
      <vt:lpstr>MKI V kolom W</vt:lpstr>
      <vt:lpstr>MKI V kolom X</vt:lpstr>
      <vt:lpstr>MKI V kolom Y</vt:lpstr>
      <vt:lpstr>MKI V kolom Z</vt:lpstr>
      <vt:lpstr>MKI S kolom AA</vt:lpstr>
      <vt:lpstr>MKI S kolom AB</vt:lpstr>
      <vt:lpstr>MKI S kolom AC</vt:lpstr>
      <vt:lpstr>MKI S kolom AD</vt:lpstr>
      <vt:lpstr>MKI S kolom AE</vt:lpstr>
      <vt:lpstr>MKI S kolom AF</vt:lpstr>
      <vt:lpstr>MKI W kolom AG</vt:lpstr>
      <vt:lpstr>MKI W kolom AH</vt:lpstr>
      <vt:lpstr>MKI W kolom AI</vt:lpstr>
      <vt:lpstr>MKI W kolom AJ</vt:lpstr>
      <vt:lpstr>MKI W kolom AK</vt:lpstr>
      <vt:lpstr>MKI W kolom AL</vt:lpstr>
      <vt:lpstr>MKI O kolom AM</vt:lpstr>
      <vt:lpstr>MKI O kolom AN</vt:lpstr>
      <vt:lpstr>MKI O kolom AO</vt:lpstr>
      <vt:lpstr>MKI W kolom AP</vt:lpstr>
      <vt:lpstr>MKI W kolom AQ</vt:lpstr>
      <vt:lpstr>MKI W kolom AR</vt:lpstr>
      <vt:lpstr>MKI W kolom AS</vt:lpstr>
      <vt:lpstr>MKI W kolom AT</vt:lpstr>
      <vt:lpstr>MKI W kolom AU</vt:lpstr>
      <vt:lpstr>MKI W kolom AV</vt:lpstr>
      <vt:lpstr>MKI W kolom AW</vt:lpstr>
      <vt:lpstr>MKI W kolom AX</vt:lpstr>
      <vt:lpstr>CO2 Totaal</vt:lpstr>
      <vt:lpstr>CO2 KW</vt:lpstr>
      <vt:lpstr>CO2 V</vt:lpstr>
      <vt:lpstr>CO2 S</vt:lpstr>
      <vt:lpstr>CO2 W</vt:lpstr>
      <vt:lpstr>CO2 O</vt:lpstr>
      <vt:lpstr>CO2 KW kolom D</vt:lpstr>
      <vt:lpstr>CO2 KW kolom E</vt:lpstr>
      <vt:lpstr>CO2 KW kolom F</vt:lpstr>
      <vt:lpstr>CO2 KW kolom G</vt:lpstr>
      <vt:lpstr>CO2 KW kolom H</vt:lpstr>
      <vt:lpstr>CO2 KW kolom I</vt:lpstr>
      <vt:lpstr>CO2 KW kolom J</vt:lpstr>
      <vt:lpstr>CO2 KW kolom K</vt:lpstr>
      <vt:lpstr>CO2 KW kolom L</vt:lpstr>
      <vt:lpstr>CO2 KW kolom M</vt:lpstr>
      <vt:lpstr>CO2 V kolom N</vt:lpstr>
      <vt:lpstr>CO2 V kolom O</vt:lpstr>
      <vt:lpstr>CO2 V kolom P</vt:lpstr>
      <vt:lpstr>CO2 V kolom Q</vt:lpstr>
      <vt:lpstr>CO2 V kolom R</vt:lpstr>
      <vt:lpstr>CO2 V kolom S</vt:lpstr>
      <vt:lpstr>CO2 V kolom T</vt:lpstr>
      <vt:lpstr>CO2 V kolom U</vt:lpstr>
      <vt:lpstr>CO2 V kolom V</vt:lpstr>
      <vt:lpstr>CO2 V kolom W</vt:lpstr>
      <vt:lpstr>CO2 V kolom X</vt:lpstr>
      <vt:lpstr>CO2 V kolom Y</vt:lpstr>
      <vt:lpstr>CO2 V kolom Z</vt:lpstr>
      <vt:lpstr>CO2 S kolom AA</vt:lpstr>
      <vt:lpstr>CO2 S kolom AB</vt:lpstr>
      <vt:lpstr>CO2 S kolom AC</vt:lpstr>
      <vt:lpstr>CO2 S kolom AD</vt:lpstr>
      <vt:lpstr>CO2 S kolom AE</vt:lpstr>
      <vt:lpstr>CO2 S kolom AF</vt:lpstr>
      <vt:lpstr>CO2 W kolom AG</vt:lpstr>
      <vt:lpstr>CO2 W kolom AH</vt:lpstr>
      <vt:lpstr>CO2 W kolom AI</vt:lpstr>
      <vt:lpstr>CO2 W kolom AJ</vt:lpstr>
      <vt:lpstr>CO2 W kolom AK</vt:lpstr>
      <vt:lpstr>CO2 W kolom AL</vt:lpstr>
      <vt:lpstr>CO2 O kolom AM</vt:lpstr>
      <vt:lpstr>CO2 O kolom AN</vt:lpstr>
      <vt:lpstr>CO2 O kolom AO</vt:lpstr>
      <vt:lpstr>CO2 W kolom AP</vt:lpstr>
      <vt:lpstr>CO2 W kolom AQ</vt:lpstr>
      <vt:lpstr>CO2 W kolom AR</vt:lpstr>
      <vt:lpstr>CO2 W kolom AS</vt:lpstr>
      <vt:lpstr>CO2 W kolom AT</vt:lpstr>
      <vt:lpstr>CO2 W kolom AU</vt:lpstr>
      <vt:lpstr>CO2 W kolom AV</vt:lpstr>
      <vt:lpstr>CO2 W kolom AW</vt:lpstr>
      <vt:lpstr>CO2 W kolom AX</vt:lpstr>
      <vt:lpstr>Materialen Totaal</vt:lpstr>
      <vt:lpstr>Materialen KW</vt:lpstr>
      <vt:lpstr>Materialen V</vt:lpstr>
      <vt:lpstr>Materialen S</vt:lpstr>
      <vt:lpstr>Materialen W</vt:lpstr>
      <vt:lpstr>Materialen O</vt:lpstr>
      <vt:lpstr>Materialen KW kolom D</vt:lpstr>
      <vt:lpstr>Materialen KW kolom E</vt:lpstr>
      <vt:lpstr>Materialen KW kolom F</vt:lpstr>
      <vt:lpstr>Materialen KW kolom G</vt:lpstr>
      <vt:lpstr>Materialen KW kolom H</vt:lpstr>
      <vt:lpstr>Materialen KW kolom I</vt:lpstr>
      <vt:lpstr>Materialen KW kolom J</vt:lpstr>
      <vt:lpstr>Materialen KW kolom K</vt:lpstr>
      <vt:lpstr>Materialen KW kolom L</vt:lpstr>
      <vt:lpstr>Materialen KW kolom M</vt:lpstr>
      <vt:lpstr>Materialen V kolom N</vt:lpstr>
      <vt:lpstr>Materialen V kolom O</vt:lpstr>
      <vt:lpstr>Materialen V kolom P</vt:lpstr>
      <vt:lpstr>Materialen V kolom Q</vt:lpstr>
      <vt:lpstr>Materialen V kolom R</vt:lpstr>
      <vt:lpstr>Materialen V kolom S</vt:lpstr>
      <vt:lpstr>Materialen V kolom T</vt:lpstr>
      <vt:lpstr>Materialen V kolom U</vt:lpstr>
      <vt:lpstr>Materialen V kolom V</vt:lpstr>
      <vt:lpstr>Materialen V kolom W</vt:lpstr>
      <vt:lpstr>Materialen V kolom X</vt:lpstr>
      <vt:lpstr>Materialen V kolom Y</vt:lpstr>
      <vt:lpstr>Materialen V kolom Z</vt:lpstr>
      <vt:lpstr>Materialen S kolom AA</vt:lpstr>
      <vt:lpstr>Materialen S kolom AB</vt:lpstr>
      <vt:lpstr>Materialen S kolom AC</vt:lpstr>
      <vt:lpstr>Materialen S kolom AD</vt:lpstr>
      <vt:lpstr>Materialen S kolom AE</vt:lpstr>
      <vt:lpstr>Materialen S kolom AF</vt:lpstr>
      <vt:lpstr>Materialen W kolom AG</vt:lpstr>
      <vt:lpstr>Materialen W kolom AH</vt:lpstr>
      <vt:lpstr>Materialen W kolom AI</vt:lpstr>
      <vt:lpstr>Materialen W kolom AJ</vt:lpstr>
      <vt:lpstr>Materialen W kolom AK</vt:lpstr>
      <vt:lpstr>Materialen W kolom AL</vt:lpstr>
      <vt:lpstr>Materialen O kolom AM</vt:lpstr>
      <vt:lpstr>Materialen O kolom AN</vt:lpstr>
      <vt:lpstr>Materialen O kolom AO</vt:lpstr>
      <vt:lpstr>Materialen W kolom AP</vt:lpstr>
      <vt:lpstr>Materialen W kolom AQ</vt:lpstr>
      <vt:lpstr>Materialen W kolom AR</vt:lpstr>
      <vt:lpstr>Materialen W kolom AS</vt:lpstr>
      <vt:lpstr>Materialen W kolom AT</vt:lpstr>
      <vt:lpstr>Materialen W kolom AU</vt:lpstr>
      <vt:lpstr>Materialen W kolom AV</vt:lpstr>
      <vt:lpstr>Materialen W kolom AW</vt:lpstr>
      <vt:lpstr>Materialen W kolom AX</vt:lpstr>
      <vt:lpstr>Reststromen Totaal</vt:lpstr>
      <vt:lpstr>Reststromen KW</vt:lpstr>
      <vt:lpstr>Reststromen V</vt:lpstr>
      <vt:lpstr>Reststromen S</vt:lpstr>
      <vt:lpstr>Reststromen W</vt:lpstr>
      <vt:lpstr>Reststromen O</vt:lpstr>
      <vt:lpstr>Reststromen KW kolom D</vt:lpstr>
      <vt:lpstr>Reststromen KW kolom E</vt:lpstr>
      <vt:lpstr>Reststromen KW kolom F</vt:lpstr>
      <vt:lpstr>Reststromen KW kolom G</vt:lpstr>
      <vt:lpstr>Reststromen KW kolom H</vt:lpstr>
      <vt:lpstr>Reststromen KW kolom I</vt:lpstr>
      <vt:lpstr>Reststromen KW kolom J</vt:lpstr>
      <vt:lpstr>Reststromen KW kolom K</vt:lpstr>
      <vt:lpstr>Reststromen KW kolom L</vt:lpstr>
      <vt:lpstr>Reststromen KW kolom M</vt:lpstr>
      <vt:lpstr>Reststromen V kolom N</vt:lpstr>
      <vt:lpstr>Reststromen V kolom O</vt:lpstr>
      <vt:lpstr>Reststromen V kolom P</vt:lpstr>
      <vt:lpstr>Reststromen V kolom Q</vt:lpstr>
      <vt:lpstr>Reststromen V kolom R</vt:lpstr>
      <vt:lpstr>Reststromen V kolom S</vt:lpstr>
      <vt:lpstr>Reststromen V kolom T</vt:lpstr>
      <vt:lpstr>Reststromen V kolom U</vt:lpstr>
      <vt:lpstr>Reststromen V kolom V</vt:lpstr>
      <vt:lpstr>Reststromen V kolom W</vt:lpstr>
      <vt:lpstr>Reststromen V kolom X</vt:lpstr>
      <vt:lpstr>Reststromen V kolom Y</vt:lpstr>
      <vt:lpstr>Reststromen V kolom Z</vt:lpstr>
      <vt:lpstr>Reststromen S kolom AA</vt:lpstr>
      <vt:lpstr>Reststromen S kolom AB</vt:lpstr>
      <vt:lpstr>Reststromen S kolom AC</vt:lpstr>
      <vt:lpstr>Reststromen S kolom AD</vt:lpstr>
      <vt:lpstr>Reststromen S kolom AE</vt:lpstr>
      <vt:lpstr>Restromen S kolom AF</vt:lpstr>
      <vt:lpstr>Reststromen W AG</vt:lpstr>
      <vt:lpstr>Reststromen W AH</vt:lpstr>
      <vt:lpstr>Reststromen W AI</vt:lpstr>
      <vt:lpstr>Reststromen W AJ</vt:lpstr>
      <vt:lpstr>Reststromen W AK</vt:lpstr>
      <vt:lpstr>Reststromen W AL</vt:lpstr>
      <vt:lpstr>Reststromen O AM</vt:lpstr>
      <vt:lpstr>Reststromen O AN</vt:lpstr>
      <vt:lpstr>Reststromen O AO</vt:lpstr>
      <vt:lpstr>Reststromen W AP</vt:lpstr>
      <vt:lpstr>Reststromen W AQ</vt:lpstr>
      <vt:lpstr>Reststromen W AR</vt:lpstr>
      <vt:lpstr>Reststromen W AS</vt:lpstr>
      <vt:lpstr>Reststromen W AT</vt:lpstr>
      <vt:lpstr>Reststromen W AU</vt:lpstr>
      <vt:lpstr>Reststromen W AV</vt:lpstr>
      <vt:lpstr>Reststromen W AW</vt:lpstr>
      <vt:lpstr>Reststromen W AX</vt:lpstr>
      <vt:lpstr>Stikstof Totaal</vt:lpstr>
      <vt:lpstr>Stikstof KW</vt:lpstr>
      <vt:lpstr>Stikstof V</vt:lpstr>
      <vt:lpstr>Stikstof S</vt:lpstr>
      <vt:lpstr>Stikstof W</vt:lpstr>
      <vt:lpstr>Stikstof O</vt:lpstr>
      <vt:lpstr>Stikstof KW kolom D</vt:lpstr>
      <vt:lpstr>Stikstof KW kolom E</vt:lpstr>
      <vt:lpstr>Stikstof KW kolom F</vt:lpstr>
      <vt:lpstr>Stikstof KW kolom G</vt:lpstr>
      <vt:lpstr>Stikstof KW kolom H</vt:lpstr>
      <vt:lpstr>Stikstof KW kolom I</vt:lpstr>
      <vt:lpstr>Stikstof KW kolom J</vt:lpstr>
      <vt:lpstr>Stikstof KW kolom K</vt:lpstr>
      <vt:lpstr>Stikstof KW kolom L</vt:lpstr>
      <vt:lpstr>Stikstof KW kolom M</vt:lpstr>
      <vt:lpstr>Stikstof V kolom N</vt:lpstr>
      <vt:lpstr>Stikstof V kolom O</vt:lpstr>
      <vt:lpstr>Stikstof V kolom P</vt:lpstr>
      <vt:lpstr>Stikstof V kolom Q</vt:lpstr>
      <vt:lpstr>Stikstof V kolom R</vt:lpstr>
      <vt:lpstr>Stikstof V kolom S</vt:lpstr>
      <vt:lpstr>Stikstof V kolom T</vt:lpstr>
      <vt:lpstr>Stikstof V kolom U</vt:lpstr>
      <vt:lpstr>Stikstof V kolom V</vt:lpstr>
      <vt:lpstr>Stikstof V kolom W</vt:lpstr>
      <vt:lpstr>Stikstof V kolom X</vt:lpstr>
      <vt:lpstr>Stikstof V kolom Y</vt:lpstr>
      <vt:lpstr>Stikstof V kolom Z</vt:lpstr>
      <vt:lpstr>Stikstof S kolom AA</vt:lpstr>
      <vt:lpstr>Stikstof S kolom AB</vt:lpstr>
      <vt:lpstr>Stikstof S kolom AC</vt:lpstr>
      <vt:lpstr>Stikstof S kolom AD</vt:lpstr>
      <vt:lpstr>Stikstof S kolom AE</vt:lpstr>
      <vt:lpstr>Stikstof S kolom AF</vt:lpstr>
      <vt:lpstr>Stikstof W AG</vt:lpstr>
      <vt:lpstr>Stikstof W AH</vt:lpstr>
      <vt:lpstr>Stikstof W AI</vt:lpstr>
      <vt:lpstr>Stikstof W AJ</vt:lpstr>
      <vt:lpstr>Stikstof W AK</vt:lpstr>
      <vt:lpstr>Stikstof W AL</vt:lpstr>
      <vt:lpstr>Stikstof O AM</vt:lpstr>
      <vt:lpstr>Stikstof O AN</vt:lpstr>
      <vt:lpstr>Stikstof O AO</vt:lpstr>
      <vt:lpstr>Stikstof W AP</vt:lpstr>
      <vt:lpstr>Stikstof W AQ</vt:lpstr>
      <vt:lpstr>Stikstof W AR</vt:lpstr>
      <vt:lpstr>Stikstof W AS</vt:lpstr>
      <vt:lpstr>Stikstof W AT</vt:lpstr>
      <vt:lpstr>Stikstof W AU</vt:lpstr>
      <vt:lpstr>Stikstof W AV</vt:lpstr>
      <vt:lpstr>Stikstof W AW</vt:lpstr>
      <vt:lpstr>Stikstof W AX</vt:lpstr>
      <vt:lpstr>Stappenplan!Afdrukbereik</vt:lpstr>
      <vt:lpstr>'St. Objectenlijst FE'!Criteria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CROW moederbestand 19 december 2022</dc:title>
  <dc:subject>Monitoring Dashboard D-GWW</dc:subject>
  <dc:creator>Firm of the Future</dc:creator>
  <cp:keywords/>
  <dc:description/>
  <cp:lastModifiedBy>Neeltje de Hoop</cp:lastModifiedBy>
  <cp:lastPrinted>2022-12-19T18:42:23Z</cp:lastPrinted>
  <dcterms:created xsi:type="dcterms:W3CDTF">2021-10-15T08:32:52Z</dcterms:created>
  <dcterms:modified xsi:type="dcterms:W3CDTF">2023-04-19T12:05:15Z</dcterms:modified>
  <cp:category/>
</cp:coreProperties>
</file>